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PROJECTS\ceres\ceres\ГПН.Церера\Ceres\smb2crs\Reports\AllRoles\"/>
    </mc:Choice>
  </mc:AlternateContent>
  <xr:revisionPtr revIDLastSave="0" documentId="13_ncr:1_{A695C491-6AAD-42A1-967C-D38EAB278F42}" xr6:coauthVersionLast="40" xr6:coauthVersionMax="40" xr10:uidLastSave="{00000000-0000-0000-0000-000000000000}"/>
  <bookViews>
    <workbookView xWindow="-120" yWindow="-120" windowWidth="29040" windowHeight="15840" activeTab="2" xr2:uid="{00000000-000D-0000-FFFF-FFFF00000000}"/>
  </bookViews>
  <sheets>
    <sheet name="Уделки ЗБС 9 типов" sheetId="1" r:id="rId1"/>
    <sheet name="Уделки ЭБ 9 типов" sheetId="2" r:id="rId2"/>
    <sheet name="Уделки 25 типов ЭБ" sheetId="3" r:id="rId3"/>
    <sheet name="Справочник подстановки" sheetId="4" r:id="rId4"/>
    <sheet name="Справочник подрядчиков и м-р" sheetId="5" r:id="rId5"/>
    <sheet name="НЗС пр.лет" sheetId="6" r:id="rId6"/>
    <sheet name="Текущий год" sheetId="7" r:id="rId7"/>
    <sheet name="Полная ст-ть с уч.НЗС (Авто)" sheetId="8" r:id="rId8"/>
    <sheet name="январь" sheetId="9" r:id="rId9"/>
  </sheets>
  <definedNames>
    <definedName name="_xlnm._FilterDatabase" localSheetId="6" hidden="1">'Текущий год'!$A$10:$AAB$10</definedName>
    <definedName name="Ambar">'Справочник подстановки'!$S$3:$S$4</definedName>
    <definedName name="Autonomy">'Справочник подстановки'!$A$3:$A$4</definedName>
    <definedName name="ColumnCount">'Справочник подстановки'!$C$3:$C$8</definedName>
    <definedName name="CountPilotBore">'Справочник подстановки'!$E$3:$E$7</definedName>
    <definedName name="DrillRig">'Справочник подстановки'!$N$3:$N$4</definedName>
    <definedName name="Grp">'Справочник подстановки'!$H$3:$H$4</definedName>
    <definedName name="GrpCount">'Справочник подстановки'!$I$3:$I$17</definedName>
    <definedName name="GrpType">'Справочник подстановки'!$J$3:$J$4</definedName>
    <definedName name="MnogoZab">'Справочник подстановки'!$F$3</definedName>
    <definedName name="MudPumpType">'Справочник подстановки'!$O$3:$O$4</definedName>
    <definedName name="MudType">'Справочник подстановки'!$P$3:$P$8</definedName>
    <definedName name="Nnb">'Справочник подстановки'!$Q$3:$Q$11</definedName>
    <definedName name="Npv">'Справочник подстановки'!$L$3:$L$6</definedName>
    <definedName name="Perforation">'Справочник подстановки'!$R$3:$R$11</definedName>
    <definedName name="PilotBore">'Справочник подстановки'!$D$3:$D$5</definedName>
    <definedName name="ProductBoresCount">'Справочник подстановки'!$G$3:$G$8</definedName>
    <definedName name="WellFunc">'Справочник подстановки'!$K$3:$K$7</definedName>
    <definedName name="WellType">'Справочник подстановки'!$B$3:$B$12</definedName>
    <definedName name="Виновник">'Справочник подстановки'!$M$3:$M$4</definedName>
  </definedNames>
  <calcPr calcId="191029"/>
</workbook>
</file>

<file path=xl/calcChain.xml><?xml version="1.0" encoding="utf-8"?>
<calcChain xmlns="http://schemas.openxmlformats.org/spreadsheetml/2006/main">
  <c r="AB7" i="6" l="1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DK7" i="6"/>
  <c r="DL7" i="6"/>
  <c r="DM7" i="6"/>
  <c r="DN7" i="6"/>
  <c r="DO7" i="6"/>
  <c r="DP7" i="6"/>
  <c r="DQ7" i="6"/>
  <c r="DR7" i="6"/>
  <c r="DS7" i="6"/>
  <c r="DT7" i="6"/>
  <c r="DU7" i="6"/>
  <c r="DV7" i="6"/>
  <c r="DW7" i="6"/>
  <c r="DX7" i="6"/>
  <c r="DY7" i="6"/>
  <c r="DZ7" i="6"/>
  <c r="EA7" i="6"/>
  <c r="EB7" i="6"/>
  <c r="EC7" i="6"/>
  <c r="ED7" i="6"/>
  <c r="EE7" i="6"/>
  <c r="EF7" i="6"/>
  <c r="EG7" i="6"/>
  <c r="EH7" i="6"/>
  <c r="EI7" i="6"/>
  <c r="EJ7" i="6"/>
  <c r="EK7" i="6"/>
  <c r="EL7" i="6"/>
  <c r="EM7" i="6"/>
  <c r="EN7" i="6"/>
  <c r="EO7" i="6"/>
  <c r="EP7" i="6"/>
  <c r="EQ7" i="6"/>
  <c r="ER7" i="6"/>
  <c r="ES7" i="6"/>
  <c r="ET7" i="6"/>
  <c r="EU7" i="6"/>
  <c r="EV7" i="6"/>
  <c r="EW7" i="6"/>
  <c r="EX7" i="6"/>
  <c r="EY7" i="6"/>
  <c r="EZ7" i="6"/>
  <c r="FA7" i="6"/>
  <c r="FB7" i="6"/>
  <c r="FC7" i="6"/>
  <c r="FD7" i="6"/>
  <c r="FE7" i="6"/>
  <c r="FF7" i="6"/>
  <c r="FG7" i="6"/>
  <c r="FH7" i="6"/>
  <c r="FI7" i="6"/>
  <c r="FJ7" i="6"/>
  <c r="FK7" i="6"/>
  <c r="FL7" i="6"/>
  <c r="FM7" i="6"/>
  <c r="FN7" i="6"/>
  <c r="FO7" i="6"/>
  <c r="FP7" i="6"/>
  <c r="FQ7" i="6"/>
  <c r="FR7" i="6"/>
  <c r="FS7" i="6"/>
  <c r="FT7" i="6"/>
  <c r="FU7" i="6"/>
  <c r="FV7" i="6"/>
  <c r="FW7" i="6"/>
  <c r="FX7" i="6"/>
  <c r="FY7" i="6"/>
  <c r="FZ7" i="6"/>
  <c r="GA7" i="6"/>
  <c r="GB7" i="6"/>
  <c r="GC7" i="6"/>
  <c r="GD7" i="6"/>
  <c r="GE7" i="6"/>
  <c r="GF7" i="6"/>
  <c r="GG7" i="6"/>
  <c r="GH7" i="6"/>
  <c r="GI7" i="6"/>
  <c r="GJ7" i="6"/>
  <c r="GK7" i="6"/>
  <c r="GL7" i="6"/>
  <c r="GM7" i="6"/>
  <c r="GN7" i="6"/>
  <c r="GO7" i="6"/>
  <c r="GP7" i="6"/>
  <c r="GQ7" i="6"/>
  <c r="GR7" i="6"/>
  <c r="GS7" i="6"/>
  <c r="GT7" i="6"/>
  <c r="GU7" i="6"/>
  <c r="GV7" i="6"/>
  <c r="GW7" i="6"/>
  <c r="GX7" i="6"/>
  <c r="GY7" i="6"/>
  <c r="GZ7" i="6"/>
  <c r="HA7" i="6"/>
  <c r="HB7" i="6"/>
  <c r="HC7" i="6"/>
  <c r="HD7" i="6"/>
  <c r="HE7" i="6"/>
  <c r="HF7" i="6"/>
  <c r="HG7" i="6"/>
  <c r="HH7" i="6"/>
  <c r="HI7" i="6"/>
  <c r="HJ7" i="6"/>
  <c r="HK7" i="6"/>
  <c r="HL7" i="6"/>
  <c r="HM7" i="6"/>
  <c r="HN7" i="6"/>
  <c r="HO7" i="6"/>
  <c r="HP7" i="6"/>
  <c r="HQ7" i="6"/>
  <c r="HR7" i="6"/>
  <c r="HS7" i="6"/>
  <c r="HT7" i="6"/>
  <c r="HU7" i="6"/>
  <c r="HV7" i="6"/>
  <c r="HW7" i="6"/>
  <c r="HX7" i="6"/>
  <c r="HY7" i="6"/>
  <c r="HZ7" i="6"/>
  <c r="IA7" i="6"/>
  <c r="IB7" i="6"/>
  <c r="IC7" i="6"/>
  <c r="ID7" i="6"/>
  <c r="IE7" i="6"/>
  <c r="IF7" i="6"/>
  <c r="IG7" i="6"/>
  <c r="IH7" i="6"/>
  <c r="II7" i="6"/>
  <c r="IJ7" i="6"/>
  <c r="IK7" i="6"/>
  <c r="IL7" i="6"/>
  <c r="IM7" i="6"/>
  <c r="IN7" i="6"/>
  <c r="IO7" i="6"/>
  <c r="IP7" i="6"/>
  <c r="IQ7" i="6"/>
  <c r="IR7" i="6"/>
  <c r="IS7" i="6"/>
  <c r="IT7" i="6"/>
  <c r="IU7" i="6"/>
  <c r="IV7" i="6"/>
  <c r="IW7" i="6"/>
  <c r="IX7" i="6"/>
  <c r="IY7" i="6"/>
  <c r="IZ7" i="6"/>
  <c r="JA7" i="6"/>
  <c r="JB7" i="6"/>
  <c r="JC7" i="6"/>
  <c r="JD7" i="6"/>
  <c r="JE7" i="6"/>
  <c r="JF7" i="6"/>
  <c r="JG7" i="6"/>
  <c r="JH7" i="6"/>
  <c r="JI7" i="6"/>
  <c r="JJ7" i="6"/>
  <c r="JK7" i="6"/>
  <c r="JL7" i="6"/>
  <c r="JM7" i="6"/>
  <c r="JN7" i="6"/>
  <c r="JO7" i="6"/>
  <c r="JP7" i="6"/>
  <c r="JQ7" i="6"/>
  <c r="JR7" i="6"/>
  <c r="JS7" i="6"/>
  <c r="JT7" i="6"/>
  <c r="JU7" i="6"/>
  <c r="JV7" i="6"/>
  <c r="JW7" i="6"/>
  <c r="JX7" i="6"/>
  <c r="JY7" i="6"/>
  <c r="JZ7" i="6"/>
  <c r="KA7" i="6"/>
  <c r="KB7" i="6"/>
  <c r="KC7" i="6"/>
  <c r="KD7" i="6"/>
  <c r="KE7" i="6"/>
  <c r="KF7" i="6"/>
  <c r="KG7" i="6"/>
  <c r="KH7" i="6"/>
  <c r="KI7" i="6"/>
  <c r="KJ7" i="6"/>
  <c r="KK7" i="6"/>
  <c r="KL7" i="6"/>
  <c r="KM7" i="6"/>
  <c r="KN7" i="6"/>
  <c r="KO7" i="6"/>
  <c r="KP7" i="6"/>
  <c r="KQ7" i="6"/>
  <c r="KR7" i="6"/>
  <c r="KS7" i="6"/>
  <c r="KT7" i="6"/>
  <c r="KU7" i="6"/>
  <c r="KV7" i="6"/>
  <c r="KW7" i="6"/>
  <c r="KX7" i="6"/>
  <c r="KY7" i="6"/>
  <c r="KZ7" i="6"/>
  <c r="LA7" i="6"/>
  <c r="LB7" i="6"/>
  <c r="LC7" i="6"/>
  <c r="LD7" i="6"/>
  <c r="LE7" i="6"/>
  <c r="LF7" i="6"/>
  <c r="LG7" i="6"/>
  <c r="LH7" i="6"/>
  <c r="LI7" i="6"/>
  <c r="LJ7" i="6"/>
  <c r="LK7" i="6"/>
  <c r="LL7" i="6"/>
  <c r="LM7" i="6"/>
  <c r="LN7" i="6"/>
  <c r="LO7" i="6"/>
  <c r="LP7" i="6"/>
  <c r="LQ7" i="6"/>
  <c r="LR7" i="6"/>
  <c r="LS7" i="6"/>
  <c r="LT7" i="6"/>
  <c r="LU7" i="6"/>
  <c r="LV7" i="6"/>
  <c r="LW7" i="6"/>
  <c r="LX7" i="6"/>
  <c r="LY7" i="6"/>
  <c r="LZ7" i="6"/>
  <c r="MA7" i="6"/>
  <c r="MB7" i="6"/>
  <c r="MC7" i="6"/>
  <c r="MD7" i="6"/>
  <c r="ME7" i="6"/>
  <c r="MF7" i="6"/>
  <c r="MG7" i="6"/>
  <c r="MH7" i="6"/>
  <c r="MI7" i="6"/>
  <c r="MJ7" i="6"/>
  <c r="MK7" i="6"/>
  <c r="ML7" i="6"/>
  <c r="MM7" i="6"/>
  <c r="MN7" i="6"/>
  <c r="MO7" i="6"/>
  <c r="MP7" i="6"/>
  <c r="MQ7" i="6"/>
  <c r="MR7" i="6"/>
  <c r="MS7" i="6"/>
  <c r="MT7" i="6"/>
  <c r="MU7" i="6"/>
  <c r="MV7" i="6"/>
  <c r="MW7" i="6"/>
  <c r="MX7" i="6"/>
  <c r="MY7" i="6"/>
  <c r="MZ7" i="6"/>
  <c r="NA7" i="6"/>
  <c r="NB7" i="6"/>
  <c r="NC7" i="6"/>
  <c r="ND7" i="6"/>
  <c r="NE7" i="6"/>
  <c r="NF7" i="6"/>
  <c r="NG7" i="6"/>
  <c r="NH7" i="6"/>
  <c r="NI7" i="6"/>
  <c r="NJ7" i="6"/>
  <c r="NK7" i="6"/>
  <c r="NL7" i="6"/>
  <c r="NM7" i="6"/>
  <c r="NN7" i="6"/>
  <c r="NO7" i="6"/>
  <c r="NP7" i="6"/>
  <c r="NQ7" i="6"/>
  <c r="NR7" i="6"/>
  <c r="NS7" i="6"/>
  <c r="NT7" i="6"/>
  <c r="NU7" i="6"/>
  <c r="NV7" i="6"/>
  <c r="NW7" i="6"/>
  <c r="NX7" i="6"/>
  <c r="NY7" i="6"/>
  <c r="NZ7" i="6"/>
  <c r="OA7" i="6"/>
  <c r="OB7" i="6"/>
  <c r="OC7" i="6"/>
  <c r="OD7" i="6"/>
  <c r="OE7" i="6"/>
  <c r="OF7" i="6"/>
  <c r="OG7" i="6"/>
  <c r="OH7" i="6"/>
  <c r="OI7" i="6"/>
  <c r="OJ7" i="6"/>
  <c r="OK7" i="6"/>
  <c r="OL7" i="6"/>
  <c r="OM7" i="6"/>
  <c r="ON7" i="6"/>
  <c r="OO7" i="6"/>
  <c r="OP7" i="6"/>
  <c r="OQ7" i="6"/>
  <c r="OR7" i="6"/>
  <c r="OS7" i="6"/>
  <c r="OT7" i="6"/>
  <c r="OU7" i="6"/>
  <c r="OV7" i="6"/>
  <c r="OW7" i="6"/>
  <c r="OX7" i="6"/>
  <c r="OY7" i="6"/>
  <c r="OZ7" i="6"/>
  <c r="PA7" i="6"/>
  <c r="PB7" i="6"/>
  <c r="PC7" i="6"/>
  <c r="PD7" i="6"/>
  <c r="PE7" i="6"/>
  <c r="PF7" i="6"/>
  <c r="PG7" i="6"/>
  <c r="PH7" i="6"/>
  <c r="PI7" i="6"/>
  <c r="PJ7" i="6"/>
  <c r="PK7" i="6"/>
  <c r="PL7" i="6"/>
  <c r="PM7" i="6"/>
  <c r="PN7" i="6"/>
  <c r="PO7" i="6"/>
  <c r="PP7" i="6"/>
  <c r="PQ7" i="6"/>
  <c r="PR7" i="6"/>
  <c r="PS7" i="6"/>
  <c r="PT7" i="6"/>
  <c r="PU7" i="6"/>
  <c r="PV7" i="6"/>
  <c r="PW7" i="6"/>
  <c r="PX7" i="6"/>
  <c r="PY7" i="6"/>
  <c r="PZ7" i="6"/>
  <c r="QA7" i="6"/>
  <c r="QB7" i="6"/>
  <c r="QC7" i="6"/>
  <c r="QD7" i="6"/>
  <c r="QE7" i="6"/>
  <c r="QF7" i="6"/>
  <c r="QG7" i="6"/>
  <c r="QH7" i="6"/>
  <c r="QI7" i="6"/>
  <c r="QJ7" i="6"/>
  <c r="QK7" i="6"/>
  <c r="QL7" i="6"/>
  <c r="QM7" i="6"/>
  <c r="QN7" i="6"/>
  <c r="QO7" i="6"/>
  <c r="QP7" i="6"/>
  <c r="QQ7" i="6"/>
  <c r="QR7" i="6"/>
  <c r="QS7" i="6"/>
  <c r="QT7" i="6"/>
  <c r="QU7" i="6"/>
  <c r="QV7" i="6"/>
  <c r="QW7" i="6"/>
  <c r="QX7" i="6"/>
  <c r="QY7" i="6"/>
  <c r="QZ7" i="6"/>
  <c r="RA7" i="6"/>
  <c r="RB7" i="6"/>
  <c r="RC7" i="6"/>
  <c r="RD7" i="6"/>
  <c r="RE7" i="6"/>
  <c r="RF7" i="6"/>
  <c r="RG7" i="6"/>
  <c r="RH7" i="6"/>
  <c r="RI7" i="6"/>
  <c r="RJ7" i="6"/>
  <c r="RK7" i="6"/>
  <c r="RL7" i="6"/>
  <c r="RM7" i="6"/>
  <c r="RN7" i="6"/>
  <c r="RO7" i="6"/>
  <c r="RP7" i="6"/>
  <c r="RQ7" i="6"/>
  <c r="RR7" i="6"/>
  <c r="RS7" i="6"/>
  <c r="RT7" i="6"/>
  <c r="RU7" i="6"/>
  <c r="RV7" i="6"/>
  <c r="RW7" i="6"/>
  <c r="RX7" i="6"/>
  <c r="RY7" i="6"/>
  <c r="RZ7" i="6"/>
  <c r="SA7" i="6"/>
  <c r="SB7" i="6"/>
  <c r="SC7" i="6"/>
  <c r="SD7" i="6"/>
  <c r="SE7" i="6"/>
  <c r="SF7" i="6"/>
  <c r="SG7" i="6"/>
  <c r="SH7" i="6"/>
  <c r="SI7" i="6"/>
  <c r="SJ7" i="6"/>
  <c r="SK7" i="6"/>
  <c r="SL7" i="6"/>
  <c r="SM7" i="6"/>
  <c r="SN7" i="6"/>
  <c r="SO7" i="6"/>
  <c r="SP7" i="6"/>
  <c r="SQ7" i="6"/>
  <c r="SR7" i="6"/>
  <c r="SS7" i="6"/>
  <c r="ST7" i="6"/>
  <c r="SU7" i="6"/>
  <c r="SV7" i="6"/>
  <c r="SW7" i="6"/>
  <c r="SX7" i="6"/>
  <c r="SY7" i="6"/>
  <c r="SZ7" i="6"/>
  <c r="TA7" i="6"/>
  <c r="TB7" i="6"/>
  <c r="TC7" i="6"/>
  <c r="TD7" i="6"/>
  <c r="TE7" i="6"/>
  <c r="TF7" i="6"/>
  <c r="TG7" i="6"/>
  <c r="TH7" i="6"/>
  <c r="TI7" i="6"/>
  <c r="TJ7" i="6"/>
  <c r="TK7" i="6"/>
  <c r="TL7" i="6"/>
  <c r="TM7" i="6"/>
  <c r="TN7" i="6"/>
  <c r="TO7" i="6"/>
  <c r="TP7" i="6"/>
  <c r="TQ7" i="6"/>
  <c r="TR7" i="6"/>
  <c r="TS7" i="6"/>
  <c r="TT7" i="6"/>
  <c r="TU7" i="6"/>
  <c r="TV7" i="6"/>
  <c r="TW7" i="6"/>
  <c r="TX7" i="6"/>
  <c r="TY7" i="6"/>
  <c r="TZ7" i="6"/>
  <c r="UA7" i="6"/>
  <c r="UB7" i="6"/>
  <c r="UC7" i="6"/>
  <c r="UD7" i="6"/>
  <c r="UE7" i="6"/>
  <c r="UF7" i="6"/>
  <c r="UG7" i="6"/>
  <c r="UH7" i="6"/>
  <c r="UI7" i="6"/>
  <c r="UJ7" i="6"/>
  <c r="UK7" i="6"/>
  <c r="UL7" i="6"/>
  <c r="UM7" i="6"/>
  <c r="UN7" i="6"/>
  <c r="UO7" i="6"/>
  <c r="UP7" i="6"/>
  <c r="UQ7" i="6"/>
  <c r="AA7" i="6"/>
  <c r="AB7" i="9" l="1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CV7" i="9"/>
  <c r="CW7" i="9"/>
  <c r="CX7" i="9"/>
  <c r="CY7" i="9"/>
  <c r="CZ7" i="9"/>
  <c r="DA7" i="9"/>
  <c r="DB7" i="9"/>
  <c r="DC7" i="9"/>
  <c r="DD7" i="9"/>
  <c r="DE7" i="9"/>
  <c r="DF7" i="9"/>
  <c r="DG7" i="9"/>
  <c r="DH7" i="9"/>
  <c r="DI7" i="9"/>
  <c r="DJ7" i="9"/>
  <c r="DK7" i="9"/>
  <c r="DL7" i="9"/>
  <c r="DM7" i="9"/>
  <c r="DN7" i="9"/>
  <c r="DO7" i="9"/>
  <c r="DP7" i="9"/>
  <c r="DQ7" i="9"/>
  <c r="DR7" i="9"/>
  <c r="DS7" i="9"/>
  <c r="DT7" i="9"/>
  <c r="DU7" i="9"/>
  <c r="DV7" i="9"/>
  <c r="DW7" i="9"/>
  <c r="DX7" i="9"/>
  <c r="DY7" i="9"/>
  <c r="DZ7" i="9"/>
  <c r="EA7" i="9"/>
  <c r="EB7" i="9"/>
  <c r="EC7" i="9"/>
  <c r="ED7" i="9"/>
  <c r="EE7" i="9"/>
  <c r="EF7" i="9"/>
  <c r="EG7" i="9"/>
  <c r="EH7" i="9"/>
  <c r="EI7" i="9"/>
  <c r="EJ7" i="9"/>
  <c r="EK7" i="9"/>
  <c r="EL7" i="9"/>
  <c r="EM7" i="9"/>
  <c r="EN7" i="9"/>
  <c r="EO7" i="9"/>
  <c r="EP7" i="9"/>
  <c r="EQ7" i="9"/>
  <c r="ER7" i="9"/>
  <c r="ES7" i="9"/>
  <c r="ET7" i="9"/>
  <c r="EU7" i="9"/>
  <c r="EV7" i="9"/>
  <c r="EW7" i="9"/>
  <c r="EX7" i="9"/>
  <c r="EY7" i="9"/>
  <c r="EZ7" i="9"/>
  <c r="FA7" i="9"/>
  <c r="FB7" i="9"/>
  <c r="FC7" i="9"/>
  <c r="FD7" i="9"/>
  <c r="FE7" i="9"/>
  <c r="FF7" i="9"/>
  <c r="FG7" i="9"/>
  <c r="FH7" i="9"/>
  <c r="FI7" i="9"/>
  <c r="FJ7" i="9"/>
  <c r="FK7" i="9"/>
  <c r="FL7" i="9"/>
  <c r="FM7" i="9"/>
  <c r="FN7" i="9"/>
  <c r="FO7" i="9"/>
  <c r="FP7" i="9"/>
  <c r="FQ7" i="9"/>
  <c r="FR7" i="9"/>
  <c r="FS7" i="9"/>
  <c r="FT7" i="9"/>
  <c r="FU7" i="9"/>
  <c r="FV7" i="9"/>
  <c r="FW7" i="9"/>
  <c r="FX7" i="9"/>
  <c r="FY7" i="9"/>
  <c r="FZ7" i="9"/>
  <c r="GA7" i="9"/>
  <c r="GB7" i="9"/>
  <c r="GC7" i="9"/>
  <c r="GD7" i="9"/>
  <c r="GE7" i="9"/>
  <c r="GF7" i="9"/>
  <c r="GG7" i="9"/>
  <c r="GH7" i="9"/>
  <c r="GI7" i="9"/>
  <c r="GJ7" i="9"/>
  <c r="GK7" i="9"/>
  <c r="GL7" i="9"/>
  <c r="GM7" i="9"/>
  <c r="GN7" i="9"/>
  <c r="GO7" i="9"/>
  <c r="GP7" i="9"/>
  <c r="GQ7" i="9"/>
  <c r="GR7" i="9"/>
  <c r="GS7" i="9"/>
  <c r="GT7" i="9"/>
  <c r="GU7" i="9"/>
  <c r="GV7" i="9"/>
  <c r="GW7" i="9"/>
  <c r="GX7" i="9"/>
  <c r="GY7" i="9"/>
  <c r="GZ7" i="9"/>
  <c r="HA7" i="9"/>
  <c r="HB7" i="9"/>
  <c r="HC7" i="9"/>
  <c r="HD7" i="9"/>
  <c r="HE7" i="9"/>
  <c r="HF7" i="9"/>
  <c r="HG7" i="9"/>
  <c r="HH7" i="9"/>
  <c r="HI7" i="9"/>
  <c r="HJ7" i="9"/>
  <c r="HK7" i="9"/>
  <c r="HL7" i="9"/>
  <c r="HM7" i="9"/>
  <c r="HN7" i="9"/>
  <c r="HO7" i="9"/>
  <c r="HP7" i="9"/>
  <c r="HQ7" i="9"/>
  <c r="HR7" i="9"/>
  <c r="HS7" i="9"/>
  <c r="HT7" i="9"/>
  <c r="HU7" i="9"/>
  <c r="HV7" i="9"/>
  <c r="HW7" i="9"/>
  <c r="HX7" i="9"/>
  <c r="HY7" i="9"/>
  <c r="HZ7" i="9"/>
  <c r="IA7" i="9"/>
  <c r="IB7" i="9"/>
  <c r="IC7" i="9"/>
  <c r="ID7" i="9"/>
  <c r="IE7" i="9"/>
  <c r="IF7" i="9"/>
  <c r="IG7" i="9"/>
  <c r="IH7" i="9"/>
  <c r="II7" i="9"/>
  <c r="IJ7" i="9"/>
  <c r="IK7" i="9"/>
  <c r="IL7" i="9"/>
  <c r="IM7" i="9"/>
  <c r="IN7" i="9"/>
  <c r="IO7" i="9"/>
  <c r="IP7" i="9"/>
  <c r="IQ7" i="9"/>
  <c r="IR7" i="9"/>
  <c r="IS7" i="9"/>
  <c r="IT7" i="9"/>
  <c r="IU7" i="9"/>
  <c r="IV7" i="9"/>
  <c r="IW7" i="9"/>
  <c r="IX7" i="9"/>
  <c r="IY7" i="9"/>
  <c r="IZ7" i="9"/>
  <c r="JA7" i="9"/>
  <c r="JB7" i="9"/>
  <c r="JC7" i="9"/>
  <c r="JD7" i="9"/>
  <c r="JE7" i="9"/>
  <c r="JF7" i="9"/>
  <c r="JG7" i="9"/>
  <c r="JH7" i="9"/>
  <c r="JI7" i="9"/>
  <c r="JJ7" i="9"/>
  <c r="JK7" i="9"/>
  <c r="JL7" i="9"/>
  <c r="JM7" i="9"/>
  <c r="JN7" i="9"/>
  <c r="JO7" i="9"/>
  <c r="JP7" i="9"/>
  <c r="JQ7" i="9"/>
  <c r="JR7" i="9"/>
  <c r="JS7" i="9"/>
  <c r="JT7" i="9"/>
  <c r="JU7" i="9"/>
  <c r="JV7" i="9"/>
  <c r="JW7" i="9"/>
  <c r="JX7" i="9"/>
  <c r="JY7" i="9"/>
  <c r="JZ7" i="9"/>
  <c r="KA7" i="9"/>
  <c r="KB7" i="9"/>
  <c r="KC7" i="9"/>
  <c r="KD7" i="9"/>
  <c r="KE7" i="9"/>
  <c r="KF7" i="9"/>
  <c r="KG7" i="9"/>
  <c r="KH7" i="9"/>
  <c r="KI7" i="9"/>
  <c r="KJ7" i="9"/>
  <c r="KK7" i="9"/>
  <c r="KL7" i="9"/>
  <c r="KM7" i="9"/>
  <c r="KN7" i="9"/>
  <c r="KO7" i="9"/>
  <c r="KP7" i="9"/>
  <c r="KQ7" i="9"/>
  <c r="KR7" i="9"/>
  <c r="KS7" i="9"/>
  <c r="KT7" i="9"/>
  <c r="KU7" i="9"/>
  <c r="KV7" i="9"/>
  <c r="KW7" i="9"/>
  <c r="KX7" i="9"/>
  <c r="KY7" i="9"/>
  <c r="KZ7" i="9"/>
  <c r="LA7" i="9"/>
  <c r="LB7" i="9"/>
  <c r="LC7" i="9"/>
  <c r="LD7" i="9"/>
  <c r="LE7" i="9"/>
  <c r="LF7" i="9"/>
  <c r="LG7" i="9"/>
  <c r="LH7" i="9"/>
  <c r="LI7" i="9"/>
  <c r="LJ7" i="9"/>
  <c r="LK7" i="9"/>
  <c r="LL7" i="9"/>
  <c r="LM7" i="9"/>
  <c r="LN7" i="9"/>
  <c r="LO7" i="9"/>
  <c r="LP7" i="9"/>
  <c r="LQ7" i="9"/>
  <c r="LR7" i="9"/>
  <c r="LS7" i="9"/>
  <c r="LT7" i="9"/>
  <c r="LU7" i="9"/>
  <c r="LV7" i="9"/>
  <c r="LW7" i="9"/>
  <c r="LX7" i="9"/>
  <c r="LY7" i="9"/>
  <c r="LZ7" i="9"/>
  <c r="MA7" i="9"/>
  <c r="MB7" i="9"/>
  <c r="MC7" i="9"/>
  <c r="MD7" i="9"/>
  <c r="ME7" i="9"/>
  <c r="MF7" i="9"/>
  <c r="MG7" i="9"/>
  <c r="MH7" i="9"/>
  <c r="MI7" i="9"/>
  <c r="MJ7" i="9"/>
  <c r="MK7" i="9"/>
  <c r="ML7" i="9"/>
  <c r="MM7" i="9"/>
  <c r="MN7" i="9"/>
  <c r="MO7" i="9"/>
  <c r="MP7" i="9"/>
  <c r="MQ7" i="9"/>
  <c r="MR7" i="9"/>
  <c r="MS7" i="9"/>
  <c r="MT7" i="9"/>
  <c r="MU7" i="9"/>
  <c r="MV7" i="9"/>
  <c r="MW7" i="9"/>
  <c r="MX7" i="9"/>
  <c r="MY7" i="9"/>
  <c r="MZ7" i="9"/>
  <c r="NA7" i="9"/>
  <c r="NB7" i="9"/>
  <c r="NC7" i="9"/>
  <c r="ND7" i="9"/>
  <c r="NE7" i="9"/>
  <c r="NF7" i="9"/>
  <c r="NG7" i="9"/>
  <c r="NH7" i="9"/>
  <c r="NI7" i="9"/>
  <c r="NJ7" i="9"/>
  <c r="NK7" i="9"/>
  <c r="NL7" i="9"/>
  <c r="NM7" i="9"/>
  <c r="NN7" i="9"/>
  <c r="NO7" i="9"/>
  <c r="NP7" i="9"/>
  <c r="NQ7" i="9"/>
  <c r="NR7" i="9"/>
  <c r="NS7" i="9"/>
  <c r="NT7" i="9"/>
  <c r="NU7" i="9"/>
  <c r="NV7" i="9"/>
  <c r="NW7" i="9"/>
  <c r="NX7" i="9"/>
  <c r="NY7" i="9"/>
  <c r="NZ7" i="9"/>
  <c r="OA7" i="9"/>
  <c r="OB7" i="9"/>
  <c r="OC7" i="9"/>
  <c r="OD7" i="9"/>
  <c r="OE7" i="9"/>
  <c r="OF7" i="9"/>
  <c r="OG7" i="9"/>
  <c r="OH7" i="9"/>
  <c r="OI7" i="9"/>
  <c r="OJ7" i="9"/>
  <c r="OK7" i="9"/>
  <c r="OL7" i="9"/>
  <c r="OM7" i="9"/>
  <c r="ON7" i="9"/>
  <c r="OO7" i="9"/>
  <c r="OP7" i="9"/>
  <c r="OQ7" i="9"/>
  <c r="OR7" i="9"/>
  <c r="OS7" i="9"/>
  <c r="OT7" i="9"/>
  <c r="OU7" i="9"/>
  <c r="OV7" i="9"/>
  <c r="OW7" i="9"/>
  <c r="OX7" i="9"/>
  <c r="OY7" i="9"/>
  <c r="OZ7" i="9"/>
  <c r="PA7" i="9"/>
  <c r="PB7" i="9"/>
  <c r="PC7" i="9"/>
  <c r="PD7" i="9"/>
  <c r="PE7" i="9"/>
  <c r="PF7" i="9"/>
  <c r="PG7" i="9"/>
  <c r="PH7" i="9"/>
  <c r="PI7" i="9"/>
  <c r="PJ7" i="9"/>
  <c r="PK7" i="9"/>
  <c r="PL7" i="9"/>
  <c r="PM7" i="9"/>
  <c r="PN7" i="9"/>
  <c r="PO7" i="9"/>
  <c r="PP7" i="9"/>
  <c r="PQ7" i="9"/>
  <c r="PR7" i="9"/>
  <c r="PS7" i="9"/>
  <c r="PT7" i="9"/>
  <c r="PU7" i="9"/>
  <c r="PV7" i="9"/>
  <c r="PW7" i="9"/>
  <c r="PX7" i="9"/>
  <c r="PY7" i="9"/>
  <c r="PZ7" i="9"/>
  <c r="QA7" i="9"/>
  <c r="QB7" i="9"/>
  <c r="QC7" i="9"/>
  <c r="QD7" i="9"/>
  <c r="QE7" i="9"/>
  <c r="QF7" i="9"/>
  <c r="QG7" i="9"/>
  <c r="QH7" i="9"/>
  <c r="QI7" i="9"/>
  <c r="QJ7" i="9"/>
  <c r="QK7" i="9"/>
  <c r="QL7" i="9"/>
  <c r="QM7" i="9"/>
  <c r="QN7" i="9"/>
  <c r="QO7" i="9"/>
  <c r="QP7" i="9"/>
  <c r="QQ7" i="9"/>
  <c r="QR7" i="9"/>
  <c r="QS7" i="9"/>
  <c r="QT7" i="9"/>
  <c r="QU7" i="9"/>
  <c r="QV7" i="9"/>
  <c r="QW7" i="9"/>
  <c r="QX7" i="9"/>
  <c r="QY7" i="9"/>
  <c r="QZ7" i="9"/>
  <c r="RA7" i="9"/>
  <c r="RB7" i="9"/>
  <c r="RC7" i="9"/>
  <c r="RD7" i="9"/>
  <c r="RE7" i="9"/>
  <c r="RF7" i="9"/>
  <c r="RG7" i="9"/>
  <c r="RH7" i="9"/>
  <c r="RI7" i="9"/>
  <c r="RJ7" i="9"/>
  <c r="RK7" i="9"/>
  <c r="RL7" i="9"/>
  <c r="RM7" i="9"/>
  <c r="RN7" i="9"/>
  <c r="RO7" i="9"/>
  <c r="RP7" i="9"/>
  <c r="RQ7" i="9"/>
  <c r="RR7" i="9"/>
  <c r="RS7" i="9"/>
  <c r="RT7" i="9"/>
  <c r="RU7" i="9"/>
  <c r="RV7" i="9"/>
  <c r="RW7" i="9"/>
  <c r="RX7" i="9"/>
  <c r="RY7" i="9"/>
  <c r="RZ7" i="9"/>
  <c r="SA7" i="9"/>
  <c r="SB7" i="9"/>
  <c r="SC7" i="9"/>
  <c r="SD7" i="9"/>
  <c r="SE7" i="9"/>
  <c r="SF7" i="9"/>
  <c r="SG7" i="9"/>
  <c r="SH7" i="9"/>
  <c r="SI7" i="9"/>
  <c r="SJ7" i="9"/>
  <c r="SK7" i="9"/>
  <c r="SL7" i="9"/>
  <c r="SM7" i="9"/>
  <c r="SN7" i="9"/>
  <c r="SO7" i="9"/>
  <c r="SP7" i="9"/>
  <c r="SQ7" i="9"/>
  <c r="SR7" i="9"/>
  <c r="SS7" i="9"/>
  <c r="ST7" i="9"/>
  <c r="SU7" i="9"/>
  <c r="SV7" i="9"/>
  <c r="SW7" i="9"/>
  <c r="SX7" i="9"/>
  <c r="SY7" i="9"/>
  <c r="SZ7" i="9"/>
  <c r="TA7" i="9"/>
  <c r="TB7" i="9"/>
  <c r="TC7" i="9"/>
  <c r="TD7" i="9"/>
  <c r="TE7" i="9"/>
  <c r="TF7" i="9"/>
  <c r="TG7" i="9"/>
  <c r="TH7" i="9"/>
  <c r="TI7" i="9"/>
  <c r="TJ7" i="9"/>
  <c r="TK7" i="9"/>
  <c r="TL7" i="9"/>
  <c r="TM7" i="9"/>
  <c r="TN7" i="9"/>
  <c r="TO7" i="9"/>
  <c r="TP7" i="9"/>
  <c r="TQ7" i="9"/>
  <c r="TR7" i="9"/>
  <c r="TS7" i="9"/>
  <c r="TT7" i="9"/>
  <c r="TU7" i="9"/>
  <c r="TV7" i="9"/>
  <c r="TW7" i="9"/>
  <c r="TX7" i="9"/>
  <c r="TY7" i="9"/>
  <c r="TZ7" i="9"/>
  <c r="UA7" i="9"/>
  <c r="UB7" i="9"/>
  <c r="UC7" i="9"/>
  <c r="UD7" i="9"/>
  <c r="UE7" i="9"/>
  <c r="UF7" i="9"/>
  <c r="UG7" i="9"/>
  <c r="UH7" i="9"/>
  <c r="UI7" i="9"/>
  <c r="UJ7" i="9"/>
  <c r="UK7" i="9"/>
  <c r="UL7" i="9"/>
  <c r="UM7" i="9"/>
  <c r="UN7" i="9"/>
  <c r="UO7" i="9"/>
  <c r="UP7" i="9"/>
  <c r="UQ7" i="9"/>
  <c r="DP7" i="8"/>
  <c r="DQ7" i="8"/>
  <c r="DR7" i="8"/>
  <c r="DS7" i="8"/>
  <c r="DT7" i="8"/>
  <c r="DU7" i="8"/>
  <c r="DV7" i="8"/>
  <c r="DW7" i="8"/>
  <c r="DX7" i="8"/>
  <c r="DY7" i="8"/>
  <c r="DZ7" i="8"/>
  <c r="EA7" i="8"/>
  <c r="EB7" i="8"/>
  <c r="EC7" i="8"/>
  <c r="ED7" i="8"/>
  <c r="EE7" i="8"/>
  <c r="EF7" i="8"/>
  <c r="EG7" i="8"/>
  <c r="EH7" i="8"/>
  <c r="EI7" i="8"/>
  <c r="EJ7" i="8"/>
  <c r="EK7" i="8"/>
  <c r="EL7" i="8"/>
  <c r="EM7" i="8"/>
  <c r="EN7" i="8"/>
  <c r="EO7" i="8"/>
  <c r="EP7" i="8"/>
  <c r="EQ7" i="8"/>
  <c r="ER7" i="8"/>
  <c r="ES7" i="8"/>
  <c r="ET7" i="8"/>
  <c r="EU7" i="8"/>
  <c r="EV7" i="8"/>
  <c r="EW7" i="8"/>
  <c r="EX7" i="8"/>
  <c r="EY7" i="8"/>
  <c r="EZ7" i="8"/>
  <c r="FA7" i="8"/>
  <c r="FB7" i="8"/>
  <c r="FC7" i="8"/>
  <c r="FD7" i="8"/>
  <c r="FE7" i="8"/>
  <c r="FF7" i="8"/>
  <c r="FG7" i="8"/>
  <c r="FH7" i="8"/>
  <c r="FI7" i="8"/>
  <c r="FJ7" i="8"/>
  <c r="FK7" i="8"/>
  <c r="FL7" i="8"/>
  <c r="FM7" i="8"/>
  <c r="FN7" i="8"/>
  <c r="FO7" i="8"/>
  <c r="FP7" i="8"/>
  <c r="FQ7" i="8"/>
  <c r="FR7" i="8"/>
  <c r="FS7" i="8"/>
  <c r="FT7" i="8"/>
  <c r="FU7" i="8"/>
  <c r="FV7" i="8"/>
  <c r="FW7" i="8"/>
  <c r="FX7" i="8"/>
  <c r="FY7" i="8"/>
  <c r="FZ7" i="8"/>
  <c r="GA7" i="8"/>
  <c r="GB7" i="8"/>
  <c r="GC7" i="8"/>
  <c r="GD7" i="8"/>
  <c r="GE7" i="8"/>
  <c r="GF7" i="8"/>
  <c r="GG7" i="8"/>
  <c r="GH7" i="8"/>
  <c r="GI7" i="8"/>
  <c r="GJ7" i="8"/>
  <c r="GK7" i="8"/>
  <c r="GL7" i="8"/>
  <c r="GM7" i="8"/>
  <c r="GN7" i="8"/>
  <c r="GO7" i="8"/>
  <c r="GP7" i="8"/>
  <c r="GQ7" i="8"/>
  <c r="GR7" i="8"/>
  <c r="GS7" i="8"/>
  <c r="GT7" i="8"/>
  <c r="GU7" i="8"/>
  <c r="GV7" i="8"/>
  <c r="GW7" i="8"/>
  <c r="GX7" i="8"/>
  <c r="GY7" i="8"/>
  <c r="GZ7" i="8"/>
  <c r="HA7" i="8"/>
  <c r="HB7" i="8"/>
  <c r="HC7" i="8"/>
  <c r="HD7" i="8"/>
  <c r="HE7" i="8"/>
  <c r="HF7" i="8"/>
  <c r="HG7" i="8"/>
  <c r="HH7" i="8"/>
  <c r="HI7" i="8"/>
  <c r="HJ7" i="8"/>
  <c r="HK7" i="8"/>
  <c r="HL7" i="8"/>
  <c r="HM7" i="8"/>
  <c r="HN7" i="8"/>
  <c r="HO7" i="8"/>
  <c r="HP7" i="8"/>
  <c r="HQ7" i="8"/>
  <c r="HR7" i="8"/>
  <c r="HS7" i="8"/>
  <c r="HT7" i="8"/>
  <c r="HU7" i="8"/>
  <c r="HV7" i="8"/>
  <c r="HW7" i="8"/>
  <c r="HX7" i="8"/>
  <c r="HY7" i="8"/>
  <c r="HZ7" i="8"/>
  <c r="IA7" i="8"/>
  <c r="IB7" i="8"/>
  <c r="IC7" i="8"/>
  <c r="ID7" i="8"/>
  <c r="IE7" i="8"/>
  <c r="IF7" i="8"/>
  <c r="IG7" i="8"/>
  <c r="IH7" i="8"/>
  <c r="II7" i="8"/>
  <c r="IJ7" i="8"/>
  <c r="IK7" i="8"/>
  <c r="IL7" i="8"/>
  <c r="IM7" i="8"/>
  <c r="IN7" i="8"/>
  <c r="IO7" i="8"/>
  <c r="IP7" i="8"/>
  <c r="IQ7" i="8"/>
  <c r="IR7" i="8"/>
  <c r="IS7" i="8"/>
  <c r="IT7" i="8"/>
  <c r="IU7" i="8"/>
  <c r="IV7" i="8"/>
  <c r="IW7" i="8"/>
  <c r="IX7" i="8"/>
  <c r="IY7" i="8"/>
  <c r="IZ7" i="8"/>
  <c r="JA7" i="8"/>
  <c r="JB7" i="8"/>
  <c r="JC7" i="8"/>
  <c r="JD7" i="8"/>
  <c r="JE7" i="8"/>
  <c r="JF7" i="8"/>
  <c r="JG7" i="8"/>
  <c r="JH7" i="8"/>
  <c r="JI7" i="8"/>
  <c r="JJ7" i="8"/>
  <c r="JK7" i="8"/>
  <c r="JL7" i="8"/>
  <c r="JM7" i="8"/>
  <c r="JN7" i="8"/>
  <c r="JO7" i="8"/>
  <c r="JP7" i="8"/>
  <c r="JQ7" i="8"/>
  <c r="JR7" i="8"/>
  <c r="JS7" i="8"/>
  <c r="JT7" i="8"/>
  <c r="JU7" i="8"/>
  <c r="JV7" i="8"/>
  <c r="JW7" i="8"/>
  <c r="JX7" i="8"/>
  <c r="JY7" i="8"/>
  <c r="JZ7" i="8"/>
  <c r="KA7" i="8"/>
  <c r="KB7" i="8"/>
  <c r="KC7" i="8"/>
  <c r="KD7" i="8"/>
  <c r="KE7" i="8"/>
  <c r="KF7" i="8"/>
  <c r="KG7" i="8"/>
  <c r="KH7" i="8"/>
  <c r="KI7" i="8"/>
  <c r="KJ7" i="8"/>
  <c r="KK7" i="8"/>
  <c r="KL7" i="8"/>
  <c r="KM7" i="8"/>
  <c r="KN7" i="8"/>
  <c r="KO7" i="8"/>
  <c r="KP7" i="8"/>
  <c r="KQ7" i="8"/>
  <c r="KR7" i="8"/>
  <c r="KS7" i="8"/>
  <c r="KT7" i="8"/>
  <c r="KU7" i="8"/>
  <c r="KV7" i="8"/>
  <c r="KW7" i="8"/>
  <c r="KX7" i="8"/>
  <c r="KY7" i="8"/>
  <c r="KZ7" i="8"/>
  <c r="LA7" i="8"/>
  <c r="LB7" i="8"/>
  <c r="LC7" i="8"/>
  <c r="LD7" i="8"/>
  <c r="LE7" i="8"/>
  <c r="LF7" i="8"/>
  <c r="LG7" i="8"/>
  <c r="LH7" i="8"/>
  <c r="LI7" i="8"/>
  <c r="LJ7" i="8"/>
  <c r="LK7" i="8"/>
  <c r="LL7" i="8"/>
  <c r="LM7" i="8"/>
  <c r="LN7" i="8"/>
  <c r="LO7" i="8"/>
  <c r="LP7" i="8"/>
  <c r="LQ7" i="8"/>
  <c r="LR7" i="8"/>
  <c r="LS7" i="8"/>
  <c r="LT7" i="8"/>
  <c r="LU7" i="8"/>
  <c r="LV7" i="8"/>
  <c r="LW7" i="8"/>
  <c r="LX7" i="8"/>
  <c r="LY7" i="8"/>
  <c r="LZ7" i="8"/>
  <c r="MA7" i="8"/>
  <c r="MB7" i="8"/>
  <c r="MC7" i="8"/>
  <c r="MD7" i="8"/>
  <c r="ME7" i="8"/>
  <c r="MF7" i="8"/>
  <c r="MG7" i="8"/>
  <c r="MH7" i="8"/>
  <c r="MI7" i="8"/>
  <c r="MJ7" i="8"/>
  <c r="MK7" i="8"/>
  <c r="ML7" i="8"/>
  <c r="MM7" i="8"/>
  <c r="MN7" i="8"/>
  <c r="MO7" i="8"/>
  <c r="MP7" i="8"/>
  <c r="MQ7" i="8"/>
  <c r="MR7" i="8"/>
  <c r="MS7" i="8"/>
  <c r="MT7" i="8"/>
  <c r="MU7" i="8"/>
  <c r="MV7" i="8"/>
  <c r="MW7" i="8"/>
  <c r="MX7" i="8"/>
  <c r="MY7" i="8"/>
  <c r="MZ7" i="8"/>
  <c r="NA7" i="8"/>
  <c r="NB7" i="8"/>
  <c r="NC7" i="8"/>
  <c r="ND7" i="8"/>
  <c r="NE7" i="8"/>
  <c r="NF7" i="8"/>
  <c r="NG7" i="8"/>
  <c r="NH7" i="8"/>
  <c r="NI7" i="8"/>
  <c r="NJ7" i="8"/>
  <c r="NK7" i="8"/>
  <c r="NL7" i="8"/>
  <c r="NM7" i="8"/>
  <c r="NN7" i="8"/>
  <c r="NO7" i="8"/>
  <c r="NP7" i="8"/>
  <c r="NQ7" i="8"/>
  <c r="NR7" i="8"/>
  <c r="NS7" i="8"/>
  <c r="NT7" i="8"/>
  <c r="NU7" i="8"/>
  <c r="NV7" i="8"/>
  <c r="NW7" i="8"/>
  <c r="NX7" i="8"/>
  <c r="NY7" i="8"/>
  <c r="NZ7" i="8"/>
  <c r="OA7" i="8"/>
  <c r="OB7" i="8"/>
  <c r="OC7" i="8"/>
  <c r="OD7" i="8"/>
  <c r="OE7" i="8"/>
  <c r="OF7" i="8"/>
  <c r="OG7" i="8"/>
  <c r="OH7" i="8"/>
  <c r="OI7" i="8"/>
  <c r="OJ7" i="8"/>
  <c r="OK7" i="8"/>
  <c r="OL7" i="8"/>
  <c r="OM7" i="8"/>
  <c r="ON7" i="8"/>
  <c r="OO7" i="8"/>
  <c r="OP7" i="8"/>
  <c r="OQ7" i="8"/>
  <c r="OR7" i="8"/>
  <c r="OS7" i="8"/>
  <c r="OT7" i="8"/>
  <c r="OU7" i="8"/>
  <c r="OV7" i="8"/>
  <c r="OW7" i="8"/>
  <c r="OX7" i="8"/>
  <c r="OY7" i="8"/>
  <c r="OZ7" i="8"/>
  <c r="PA7" i="8"/>
  <c r="PB7" i="8"/>
  <c r="PC7" i="8"/>
  <c r="PD7" i="8"/>
  <c r="PE7" i="8"/>
  <c r="PF7" i="8"/>
  <c r="PG7" i="8"/>
  <c r="PH7" i="8"/>
  <c r="PI7" i="8"/>
  <c r="PJ7" i="8"/>
  <c r="PK7" i="8"/>
  <c r="PL7" i="8"/>
  <c r="PM7" i="8"/>
  <c r="PN7" i="8"/>
  <c r="PO7" i="8"/>
  <c r="PP7" i="8"/>
  <c r="PQ7" i="8"/>
  <c r="PR7" i="8"/>
  <c r="PS7" i="8"/>
  <c r="PT7" i="8"/>
  <c r="PU7" i="8"/>
  <c r="PV7" i="8"/>
  <c r="PW7" i="8"/>
  <c r="PX7" i="8"/>
  <c r="PY7" i="8"/>
  <c r="PZ7" i="8"/>
  <c r="QA7" i="8"/>
  <c r="QB7" i="8"/>
  <c r="QC7" i="8"/>
  <c r="QD7" i="8"/>
  <c r="QE7" i="8"/>
  <c r="QF7" i="8"/>
  <c r="QG7" i="8"/>
  <c r="QH7" i="8"/>
  <c r="QI7" i="8"/>
  <c r="QJ7" i="8"/>
  <c r="QK7" i="8"/>
  <c r="QL7" i="8"/>
  <c r="QM7" i="8"/>
  <c r="QN7" i="8"/>
  <c r="QO7" i="8"/>
  <c r="QP7" i="8"/>
  <c r="QQ7" i="8"/>
  <c r="QR7" i="8"/>
  <c r="QS7" i="8"/>
  <c r="QT7" i="8"/>
  <c r="QU7" i="8"/>
  <c r="QV7" i="8"/>
  <c r="QW7" i="8"/>
  <c r="QX7" i="8"/>
  <c r="QY7" i="8"/>
  <c r="QZ7" i="8"/>
  <c r="RA7" i="8"/>
  <c r="RB7" i="8"/>
  <c r="RC7" i="8"/>
  <c r="RD7" i="8"/>
  <c r="RE7" i="8"/>
  <c r="RF7" i="8"/>
  <c r="RG7" i="8"/>
  <c r="RH7" i="8"/>
  <c r="RI7" i="8"/>
  <c r="RJ7" i="8"/>
  <c r="RK7" i="8"/>
  <c r="RL7" i="8"/>
  <c r="RM7" i="8"/>
  <c r="RN7" i="8"/>
  <c r="RO7" i="8"/>
  <c r="RP7" i="8"/>
  <c r="RQ7" i="8"/>
  <c r="RR7" i="8"/>
  <c r="RS7" i="8"/>
  <c r="RT7" i="8"/>
  <c r="RU7" i="8"/>
  <c r="RV7" i="8"/>
  <c r="RW7" i="8"/>
  <c r="RX7" i="8"/>
  <c r="RY7" i="8"/>
  <c r="RZ7" i="8"/>
  <c r="SA7" i="8"/>
  <c r="SB7" i="8"/>
  <c r="SC7" i="8"/>
  <c r="SD7" i="8"/>
  <c r="SE7" i="8"/>
  <c r="SF7" i="8"/>
  <c r="SG7" i="8"/>
  <c r="SH7" i="8"/>
  <c r="SI7" i="8"/>
  <c r="SJ7" i="8"/>
  <c r="SK7" i="8"/>
  <c r="SL7" i="8"/>
  <c r="SM7" i="8"/>
  <c r="SN7" i="8"/>
  <c r="SO7" i="8"/>
  <c r="SP7" i="8"/>
  <c r="SQ7" i="8"/>
  <c r="SR7" i="8"/>
  <c r="SS7" i="8"/>
  <c r="ST7" i="8"/>
  <c r="SU7" i="8"/>
  <c r="SV7" i="8"/>
  <c r="SW7" i="8"/>
  <c r="SX7" i="8"/>
  <c r="SY7" i="8"/>
  <c r="SZ7" i="8"/>
  <c r="TA7" i="8"/>
  <c r="TB7" i="8"/>
  <c r="TC7" i="8"/>
  <c r="TD7" i="8"/>
  <c r="TE7" i="8"/>
  <c r="TF7" i="8"/>
  <c r="TG7" i="8"/>
  <c r="TH7" i="8"/>
  <c r="TI7" i="8"/>
  <c r="TJ7" i="8"/>
  <c r="TK7" i="8"/>
  <c r="TL7" i="8"/>
  <c r="TM7" i="8"/>
  <c r="TN7" i="8"/>
  <c r="TO7" i="8"/>
  <c r="TP7" i="8"/>
  <c r="TQ7" i="8"/>
  <c r="TR7" i="8"/>
  <c r="TS7" i="8"/>
  <c r="TT7" i="8"/>
  <c r="TU7" i="8"/>
  <c r="TV7" i="8"/>
  <c r="TW7" i="8"/>
  <c r="TX7" i="8"/>
  <c r="TY7" i="8"/>
  <c r="TZ7" i="8"/>
  <c r="UA7" i="8"/>
  <c r="UB7" i="8"/>
  <c r="UC7" i="8"/>
  <c r="UD7" i="8"/>
  <c r="UE7" i="8"/>
  <c r="UF7" i="8"/>
  <c r="UG7" i="8"/>
  <c r="UH7" i="8"/>
  <c r="UI7" i="8"/>
  <c r="UJ7" i="8"/>
  <c r="UK7" i="8"/>
  <c r="UL7" i="8"/>
  <c r="UM7" i="8"/>
  <c r="UN7" i="8"/>
  <c r="UO7" i="8"/>
  <c r="UP7" i="8"/>
  <c r="UQ7" i="8"/>
  <c r="UR7" i="8"/>
  <c r="US7" i="8"/>
  <c r="UT7" i="8"/>
  <c r="UU7" i="8"/>
  <c r="UV7" i="8"/>
  <c r="UW7" i="8"/>
  <c r="UX7" i="8"/>
  <c r="UY7" i="8"/>
  <c r="UZ7" i="8"/>
  <c r="VA7" i="8"/>
  <c r="VB7" i="8"/>
  <c r="VC7" i="8"/>
  <c r="VD7" i="8"/>
  <c r="VE7" i="8"/>
  <c r="VF7" i="8"/>
  <c r="VG7" i="8"/>
  <c r="VH7" i="8"/>
  <c r="VI7" i="8"/>
  <c r="VJ7" i="8"/>
  <c r="VK7" i="8"/>
  <c r="VL7" i="8"/>
  <c r="VM7" i="8"/>
  <c r="VN7" i="8"/>
  <c r="VO7" i="8"/>
  <c r="VP7" i="8"/>
  <c r="VQ7" i="8"/>
  <c r="VR7" i="8"/>
  <c r="VS7" i="8"/>
  <c r="VT7" i="8"/>
  <c r="VU7" i="8"/>
  <c r="VV7" i="8"/>
  <c r="VW7" i="8"/>
  <c r="VX7" i="8"/>
  <c r="VY7" i="8"/>
  <c r="VZ7" i="8"/>
  <c r="WA7" i="8"/>
  <c r="WB7" i="8"/>
  <c r="WC7" i="8"/>
  <c r="WD7" i="8"/>
  <c r="WE7" i="8"/>
  <c r="WF7" i="8"/>
  <c r="WG7" i="8"/>
  <c r="WH7" i="8"/>
  <c r="WI7" i="8"/>
  <c r="WJ7" i="8"/>
  <c r="WK7" i="8"/>
  <c r="WL7" i="8"/>
  <c r="WM7" i="8"/>
  <c r="WN7" i="8"/>
  <c r="WO7" i="8"/>
  <c r="WP7" i="8"/>
  <c r="WQ7" i="8"/>
  <c r="WR7" i="8"/>
  <c r="WS7" i="8"/>
  <c r="WT7" i="8"/>
  <c r="WU7" i="8"/>
  <c r="WV7" i="8"/>
  <c r="WW7" i="8"/>
  <c r="WX7" i="8"/>
  <c r="WY7" i="8"/>
  <c r="WZ7" i="8"/>
  <c r="XA7" i="8"/>
  <c r="XB7" i="8"/>
  <c r="XC7" i="8"/>
  <c r="XD7" i="8"/>
  <c r="XE7" i="8"/>
  <c r="XF7" i="8"/>
  <c r="XG7" i="8"/>
  <c r="XH7" i="8"/>
  <c r="XI7" i="8"/>
  <c r="XJ7" i="8"/>
  <c r="XK7" i="8"/>
  <c r="XL7" i="8"/>
  <c r="XM7" i="8"/>
  <c r="XN7" i="8"/>
  <c r="XO7" i="8"/>
  <c r="XP7" i="8"/>
  <c r="XQ7" i="8"/>
  <c r="XR7" i="8"/>
  <c r="XS7" i="8"/>
  <c r="XT7" i="8"/>
  <c r="XU7" i="8"/>
  <c r="XV7" i="8"/>
  <c r="XW7" i="8"/>
  <c r="XX7" i="8"/>
  <c r="XY7" i="8"/>
  <c r="XZ7" i="8"/>
  <c r="YA7" i="8"/>
  <c r="YB7" i="8"/>
  <c r="YC7" i="8"/>
  <c r="YD7" i="8"/>
  <c r="YE7" i="8"/>
  <c r="DO7" i="8"/>
  <c r="B8" i="9" l="1"/>
  <c r="C8" i="9" s="1"/>
  <c r="D8" i="9" s="1"/>
  <c r="E8" i="9" s="1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AG8" i="9" s="1"/>
  <c r="AH8" i="9" s="1"/>
  <c r="AI8" i="9" s="1"/>
  <c r="AJ8" i="9" s="1"/>
  <c r="AK8" i="9" s="1"/>
  <c r="AL8" i="9" s="1"/>
  <c r="AM8" i="9" s="1"/>
  <c r="AN8" i="9" s="1"/>
  <c r="AO8" i="9" s="1"/>
  <c r="AP8" i="9" s="1"/>
  <c r="AQ8" i="9" s="1"/>
  <c r="AR8" i="9" s="1"/>
  <c r="AS8" i="9" s="1"/>
  <c r="AT8" i="9" s="1"/>
  <c r="AU8" i="9" s="1"/>
  <c r="AV8" i="9" s="1"/>
  <c r="AW8" i="9" s="1"/>
  <c r="AX8" i="9" s="1"/>
  <c r="AY8" i="9" s="1"/>
  <c r="AZ8" i="9" s="1"/>
  <c r="BA8" i="9" s="1"/>
  <c r="BB8" i="9" s="1"/>
  <c r="BC8" i="9" s="1"/>
  <c r="BD8" i="9" s="1"/>
  <c r="BE8" i="9" s="1"/>
  <c r="BF8" i="9" s="1"/>
  <c r="BG8" i="9" s="1"/>
  <c r="BH8" i="9" s="1"/>
  <c r="BI8" i="9" s="1"/>
  <c r="BJ8" i="9" s="1"/>
  <c r="BK8" i="9" s="1"/>
  <c r="BL8" i="9" s="1"/>
  <c r="BM8" i="9" s="1"/>
  <c r="BN8" i="9" s="1"/>
  <c r="BO8" i="9" s="1"/>
  <c r="BP8" i="9" s="1"/>
  <c r="BQ8" i="9" s="1"/>
  <c r="BR8" i="9" s="1"/>
  <c r="BS8" i="9" s="1"/>
  <c r="BT8" i="9" s="1"/>
  <c r="BU8" i="9" s="1"/>
  <c r="BV8" i="9" s="1"/>
  <c r="BW8" i="9" s="1"/>
  <c r="BX8" i="9" s="1"/>
  <c r="BY8" i="9" s="1"/>
  <c r="BZ8" i="9" s="1"/>
  <c r="CA8" i="9" s="1"/>
  <c r="CB8" i="9" s="1"/>
  <c r="CC8" i="9" s="1"/>
  <c r="CD8" i="9" s="1"/>
  <c r="CE8" i="9" s="1"/>
  <c r="CF8" i="9" s="1"/>
  <c r="CG8" i="9" s="1"/>
  <c r="CH8" i="9" s="1"/>
  <c r="CI8" i="9" s="1"/>
  <c r="CJ8" i="9" s="1"/>
  <c r="CK8" i="9" s="1"/>
  <c r="CL8" i="9" s="1"/>
  <c r="CM8" i="9" s="1"/>
  <c r="CN8" i="9" s="1"/>
  <c r="CO8" i="9" s="1"/>
  <c r="CP8" i="9" s="1"/>
  <c r="CQ8" i="9" s="1"/>
  <c r="CR8" i="9" s="1"/>
  <c r="CS8" i="9" s="1"/>
  <c r="CT8" i="9" s="1"/>
  <c r="CU8" i="9" s="1"/>
  <c r="CV8" i="9" s="1"/>
  <c r="CW8" i="9" s="1"/>
  <c r="CX8" i="9" s="1"/>
  <c r="CY8" i="9" s="1"/>
  <c r="CZ8" i="9" s="1"/>
  <c r="DA8" i="9" s="1"/>
  <c r="DB8" i="9" s="1"/>
  <c r="DC8" i="9" s="1"/>
  <c r="DD8" i="9" s="1"/>
  <c r="DE8" i="9" s="1"/>
  <c r="DF8" i="9" s="1"/>
  <c r="DG8" i="9" s="1"/>
  <c r="DH8" i="9" s="1"/>
  <c r="DI8" i="9" s="1"/>
  <c r="DJ8" i="9" s="1"/>
  <c r="DK8" i="9" s="1"/>
  <c r="DL8" i="9" s="1"/>
  <c r="DM8" i="9" s="1"/>
  <c r="DN8" i="9" s="1"/>
  <c r="DO8" i="9" s="1"/>
  <c r="DP8" i="9" s="1"/>
  <c r="DQ8" i="9" s="1"/>
  <c r="DR8" i="9" s="1"/>
  <c r="DS8" i="9" s="1"/>
  <c r="DT8" i="9" s="1"/>
  <c r="DU8" i="9" s="1"/>
  <c r="DV8" i="9" s="1"/>
  <c r="DW8" i="9" s="1"/>
  <c r="DX8" i="9" s="1"/>
  <c r="DY8" i="9" s="1"/>
  <c r="DZ8" i="9" s="1"/>
  <c r="EA8" i="9" s="1"/>
  <c r="EB8" i="9" s="1"/>
  <c r="EC8" i="9" s="1"/>
  <c r="ED8" i="9" s="1"/>
  <c r="EE8" i="9" s="1"/>
  <c r="EF8" i="9" s="1"/>
  <c r="EG8" i="9" s="1"/>
  <c r="EH8" i="9" s="1"/>
  <c r="EI8" i="9" s="1"/>
  <c r="EJ8" i="9" s="1"/>
  <c r="EK8" i="9" s="1"/>
  <c r="EL8" i="9" s="1"/>
  <c r="EM8" i="9" s="1"/>
  <c r="EN8" i="9" s="1"/>
  <c r="EO8" i="9" s="1"/>
  <c r="EP8" i="9" s="1"/>
  <c r="EQ8" i="9" s="1"/>
  <c r="ER8" i="9" s="1"/>
  <c r="ES8" i="9" s="1"/>
  <c r="ET8" i="9" s="1"/>
  <c r="EU8" i="9" s="1"/>
  <c r="EV8" i="9" s="1"/>
  <c r="EW8" i="9" s="1"/>
  <c r="EX8" i="9" s="1"/>
  <c r="EY8" i="9" s="1"/>
  <c r="EZ8" i="9" s="1"/>
  <c r="FA8" i="9" s="1"/>
  <c r="FB8" i="9" s="1"/>
  <c r="FC8" i="9" s="1"/>
  <c r="FD8" i="9" s="1"/>
  <c r="FE8" i="9" s="1"/>
  <c r="FF8" i="9" s="1"/>
  <c r="FG8" i="9" s="1"/>
  <c r="FH8" i="9" s="1"/>
  <c r="FI8" i="9" s="1"/>
  <c r="FJ8" i="9" s="1"/>
  <c r="FK8" i="9" s="1"/>
  <c r="FL8" i="9" s="1"/>
  <c r="FM8" i="9" s="1"/>
  <c r="FN8" i="9" s="1"/>
  <c r="FO8" i="9" s="1"/>
  <c r="FP8" i="9" s="1"/>
  <c r="FQ8" i="9" s="1"/>
  <c r="FR8" i="9" s="1"/>
  <c r="FS8" i="9" s="1"/>
  <c r="FT8" i="9" s="1"/>
  <c r="FU8" i="9" s="1"/>
  <c r="FV8" i="9" s="1"/>
  <c r="FW8" i="9" s="1"/>
  <c r="FX8" i="9" s="1"/>
  <c r="FY8" i="9" s="1"/>
  <c r="FZ8" i="9" s="1"/>
  <c r="GA8" i="9" s="1"/>
  <c r="GB8" i="9" s="1"/>
  <c r="GC8" i="9" s="1"/>
  <c r="GD8" i="9" s="1"/>
  <c r="GE8" i="9" s="1"/>
  <c r="GF8" i="9" s="1"/>
  <c r="GG8" i="9" s="1"/>
  <c r="GH8" i="9" s="1"/>
  <c r="GI8" i="9" s="1"/>
  <c r="GJ8" i="9" s="1"/>
  <c r="GK8" i="9" s="1"/>
  <c r="GL8" i="9" s="1"/>
  <c r="GM8" i="9" s="1"/>
  <c r="GN8" i="9" s="1"/>
  <c r="GO8" i="9" s="1"/>
  <c r="GP8" i="9" s="1"/>
  <c r="GQ8" i="9" s="1"/>
  <c r="GR8" i="9" s="1"/>
  <c r="GS8" i="9" s="1"/>
  <c r="GT8" i="9" s="1"/>
  <c r="GU8" i="9" s="1"/>
  <c r="GV8" i="9" s="1"/>
  <c r="GW8" i="9" s="1"/>
  <c r="GX8" i="9" s="1"/>
  <c r="GY8" i="9" s="1"/>
  <c r="GZ8" i="9" s="1"/>
  <c r="HA8" i="9" s="1"/>
  <c r="HB8" i="9" s="1"/>
  <c r="HC8" i="9" s="1"/>
  <c r="HD8" i="9" s="1"/>
  <c r="HE8" i="9" s="1"/>
  <c r="HF8" i="9" s="1"/>
  <c r="HG8" i="9" s="1"/>
  <c r="HH8" i="9" s="1"/>
  <c r="HI8" i="9" s="1"/>
  <c r="HJ8" i="9" s="1"/>
  <c r="HK8" i="9" s="1"/>
  <c r="HL8" i="9" s="1"/>
  <c r="HM8" i="9" s="1"/>
  <c r="HN8" i="9" s="1"/>
  <c r="HO8" i="9" s="1"/>
  <c r="HP8" i="9" s="1"/>
  <c r="HQ8" i="9" s="1"/>
  <c r="HR8" i="9" s="1"/>
  <c r="HS8" i="9" s="1"/>
  <c r="HT8" i="9" s="1"/>
  <c r="HU8" i="9" s="1"/>
  <c r="HV8" i="9" s="1"/>
  <c r="HW8" i="9" s="1"/>
  <c r="HX8" i="9" s="1"/>
  <c r="HY8" i="9" s="1"/>
  <c r="HZ8" i="9" s="1"/>
  <c r="IA8" i="9" s="1"/>
  <c r="IB8" i="9" s="1"/>
  <c r="IC8" i="9" s="1"/>
  <c r="ID8" i="9" s="1"/>
  <c r="IE8" i="9" s="1"/>
  <c r="IF8" i="9" s="1"/>
  <c r="IG8" i="9" s="1"/>
  <c r="IH8" i="9" s="1"/>
  <c r="II8" i="9" s="1"/>
  <c r="IJ8" i="9" s="1"/>
  <c r="IK8" i="9" s="1"/>
  <c r="IL8" i="9" s="1"/>
  <c r="IM8" i="9" s="1"/>
  <c r="IN8" i="9" s="1"/>
  <c r="IO8" i="9" s="1"/>
  <c r="IP8" i="9" s="1"/>
  <c r="IQ8" i="9" s="1"/>
  <c r="IR8" i="9" s="1"/>
  <c r="IS8" i="9" s="1"/>
  <c r="IT8" i="9" s="1"/>
  <c r="IU8" i="9" s="1"/>
  <c r="IV8" i="9" s="1"/>
  <c r="IW8" i="9" s="1"/>
  <c r="IX8" i="9" s="1"/>
  <c r="IY8" i="9" s="1"/>
  <c r="IZ8" i="9" s="1"/>
  <c r="JA8" i="9" s="1"/>
  <c r="JB8" i="9" s="1"/>
  <c r="JC8" i="9" s="1"/>
  <c r="JD8" i="9" s="1"/>
  <c r="JE8" i="9" s="1"/>
  <c r="JF8" i="9" s="1"/>
  <c r="JG8" i="9" s="1"/>
  <c r="JH8" i="9" s="1"/>
  <c r="JI8" i="9" s="1"/>
  <c r="JJ8" i="9" s="1"/>
  <c r="JK8" i="9" s="1"/>
  <c r="JL8" i="9" s="1"/>
  <c r="JM8" i="9" s="1"/>
  <c r="JN8" i="9" s="1"/>
  <c r="JO8" i="9" s="1"/>
  <c r="JP8" i="9" s="1"/>
  <c r="JQ8" i="9" s="1"/>
  <c r="JR8" i="9" s="1"/>
  <c r="JS8" i="9" s="1"/>
  <c r="JT8" i="9" s="1"/>
  <c r="JU8" i="9" s="1"/>
  <c r="JV8" i="9" s="1"/>
  <c r="JW8" i="9" s="1"/>
  <c r="JX8" i="9" s="1"/>
  <c r="JY8" i="9" s="1"/>
  <c r="JZ8" i="9" s="1"/>
  <c r="KA8" i="9" s="1"/>
  <c r="KB8" i="9" s="1"/>
  <c r="KC8" i="9" s="1"/>
  <c r="KD8" i="9" s="1"/>
  <c r="KE8" i="9" s="1"/>
  <c r="KF8" i="9" s="1"/>
  <c r="KG8" i="9" s="1"/>
  <c r="KH8" i="9" s="1"/>
  <c r="KI8" i="9" s="1"/>
  <c r="KJ8" i="9" s="1"/>
  <c r="KK8" i="9" s="1"/>
  <c r="KL8" i="9" s="1"/>
  <c r="KM8" i="9" s="1"/>
  <c r="KN8" i="9" s="1"/>
  <c r="KO8" i="9" s="1"/>
  <c r="KP8" i="9" s="1"/>
  <c r="KQ8" i="9" s="1"/>
  <c r="KR8" i="9" s="1"/>
  <c r="KS8" i="9" s="1"/>
  <c r="KT8" i="9" s="1"/>
  <c r="KU8" i="9" s="1"/>
  <c r="KV8" i="9" s="1"/>
  <c r="KW8" i="9" s="1"/>
  <c r="KX8" i="9" s="1"/>
  <c r="KY8" i="9" s="1"/>
  <c r="KZ8" i="9" s="1"/>
  <c r="LA8" i="9" s="1"/>
  <c r="LB8" i="9" s="1"/>
  <c r="LC8" i="9" s="1"/>
  <c r="LD8" i="9" s="1"/>
  <c r="LE8" i="9" s="1"/>
  <c r="LF8" i="9" s="1"/>
  <c r="LG8" i="9" s="1"/>
  <c r="LH8" i="9" s="1"/>
  <c r="LI8" i="9" s="1"/>
  <c r="LJ8" i="9" s="1"/>
  <c r="LK8" i="9" s="1"/>
  <c r="LL8" i="9" s="1"/>
  <c r="LM8" i="9" s="1"/>
  <c r="LN8" i="9" s="1"/>
  <c r="LO8" i="9" s="1"/>
  <c r="LP8" i="9" s="1"/>
  <c r="LQ8" i="9" s="1"/>
  <c r="LR8" i="9" s="1"/>
  <c r="LS8" i="9" s="1"/>
  <c r="LT8" i="9" s="1"/>
  <c r="LU8" i="9" s="1"/>
  <c r="LV8" i="9" s="1"/>
  <c r="LW8" i="9" s="1"/>
  <c r="LX8" i="9" s="1"/>
  <c r="LY8" i="9" s="1"/>
  <c r="LZ8" i="9" s="1"/>
  <c r="MA8" i="9" s="1"/>
  <c r="MB8" i="9" s="1"/>
  <c r="MC8" i="9" s="1"/>
  <c r="MD8" i="9" s="1"/>
  <c r="ME8" i="9" s="1"/>
  <c r="MF8" i="9" s="1"/>
  <c r="MG8" i="9" s="1"/>
  <c r="MH8" i="9" s="1"/>
  <c r="MI8" i="9" s="1"/>
  <c r="MJ8" i="9" s="1"/>
  <c r="MK8" i="9" s="1"/>
  <c r="ML8" i="9" s="1"/>
  <c r="MM8" i="9" s="1"/>
  <c r="MN8" i="9" s="1"/>
  <c r="MO8" i="9" s="1"/>
  <c r="MP8" i="9" s="1"/>
  <c r="MQ8" i="9" s="1"/>
  <c r="MR8" i="9" s="1"/>
  <c r="MS8" i="9" s="1"/>
  <c r="MT8" i="9" s="1"/>
  <c r="MU8" i="9" s="1"/>
  <c r="MV8" i="9" s="1"/>
  <c r="MW8" i="9" s="1"/>
  <c r="MX8" i="9" s="1"/>
  <c r="MY8" i="9" s="1"/>
  <c r="MZ8" i="9" s="1"/>
  <c r="NA8" i="9" s="1"/>
  <c r="NB8" i="9" s="1"/>
  <c r="NC8" i="9" s="1"/>
  <c r="ND8" i="9" s="1"/>
  <c r="NE8" i="9" s="1"/>
  <c r="NF8" i="9" s="1"/>
  <c r="NG8" i="9" s="1"/>
  <c r="NH8" i="9" s="1"/>
  <c r="NI8" i="9" s="1"/>
  <c r="NJ8" i="9" s="1"/>
  <c r="NK8" i="9" s="1"/>
  <c r="NL8" i="9" s="1"/>
  <c r="NM8" i="9" s="1"/>
  <c r="NN8" i="9" s="1"/>
  <c r="NO8" i="9" s="1"/>
  <c r="NP8" i="9" s="1"/>
  <c r="NQ8" i="9" s="1"/>
  <c r="NR8" i="9" s="1"/>
  <c r="NS8" i="9" s="1"/>
  <c r="NT8" i="9" s="1"/>
  <c r="NU8" i="9" s="1"/>
  <c r="NV8" i="9" s="1"/>
  <c r="NW8" i="9" s="1"/>
  <c r="NX8" i="9" s="1"/>
  <c r="NY8" i="9" s="1"/>
  <c r="NZ8" i="9" s="1"/>
  <c r="OA8" i="9" s="1"/>
  <c r="OB8" i="9" s="1"/>
  <c r="OC8" i="9" s="1"/>
  <c r="OD8" i="9" s="1"/>
  <c r="OE8" i="9" s="1"/>
  <c r="OF8" i="9" s="1"/>
  <c r="OG8" i="9" s="1"/>
  <c r="OH8" i="9" s="1"/>
  <c r="OI8" i="9" s="1"/>
  <c r="OJ8" i="9" s="1"/>
  <c r="OK8" i="9" s="1"/>
  <c r="OL8" i="9" s="1"/>
  <c r="OM8" i="9" s="1"/>
  <c r="ON8" i="9" s="1"/>
  <c r="OO8" i="9" s="1"/>
  <c r="OP8" i="9" s="1"/>
  <c r="OQ8" i="9" s="1"/>
  <c r="OR8" i="9" s="1"/>
  <c r="OS8" i="9" s="1"/>
  <c r="OT8" i="9" s="1"/>
  <c r="OU8" i="9" s="1"/>
  <c r="OV8" i="9" s="1"/>
  <c r="OW8" i="9" s="1"/>
  <c r="OX8" i="9" s="1"/>
  <c r="OY8" i="9" s="1"/>
  <c r="OZ8" i="9" s="1"/>
  <c r="PA8" i="9" s="1"/>
  <c r="PB8" i="9" s="1"/>
  <c r="PC8" i="9" s="1"/>
  <c r="PD8" i="9" s="1"/>
  <c r="PE8" i="9" s="1"/>
  <c r="PF8" i="9" s="1"/>
  <c r="PG8" i="9" s="1"/>
  <c r="PH8" i="9" s="1"/>
  <c r="PI8" i="9" s="1"/>
  <c r="PJ8" i="9" s="1"/>
  <c r="PK8" i="9" s="1"/>
  <c r="PL8" i="9" s="1"/>
  <c r="PM8" i="9" s="1"/>
  <c r="PN8" i="9" s="1"/>
  <c r="PO8" i="9" s="1"/>
  <c r="PP8" i="9" s="1"/>
  <c r="PQ8" i="9" s="1"/>
  <c r="PR8" i="9" s="1"/>
  <c r="PS8" i="9" s="1"/>
  <c r="PT8" i="9" s="1"/>
  <c r="PU8" i="9" s="1"/>
  <c r="PV8" i="9" s="1"/>
  <c r="PW8" i="9" s="1"/>
  <c r="PX8" i="9" s="1"/>
  <c r="PY8" i="9" s="1"/>
  <c r="PZ8" i="9" s="1"/>
  <c r="QA8" i="9" s="1"/>
  <c r="QB8" i="9" s="1"/>
  <c r="QC8" i="9" s="1"/>
  <c r="QD8" i="9" s="1"/>
  <c r="QE8" i="9" s="1"/>
  <c r="QF8" i="9" s="1"/>
  <c r="QG8" i="9" s="1"/>
  <c r="QH8" i="9" s="1"/>
  <c r="QI8" i="9" s="1"/>
  <c r="QJ8" i="9" s="1"/>
  <c r="QK8" i="9" s="1"/>
  <c r="QL8" i="9" s="1"/>
  <c r="QM8" i="9" s="1"/>
  <c r="QN8" i="9" s="1"/>
  <c r="QO8" i="9" s="1"/>
  <c r="QP8" i="9" s="1"/>
  <c r="QQ8" i="9" s="1"/>
  <c r="QR8" i="9" s="1"/>
  <c r="QS8" i="9" s="1"/>
  <c r="QT8" i="9" s="1"/>
  <c r="QU8" i="9" s="1"/>
  <c r="QV8" i="9" s="1"/>
  <c r="QW8" i="9" s="1"/>
  <c r="QX8" i="9" s="1"/>
  <c r="QY8" i="9" s="1"/>
  <c r="QZ8" i="9" s="1"/>
  <c r="RA8" i="9" s="1"/>
  <c r="RB8" i="9" s="1"/>
  <c r="RC8" i="9" s="1"/>
  <c r="RD8" i="9" s="1"/>
  <c r="RE8" i="9" s="1"/>
  <c r="RF8" i="9" s="1"/>
  <c r="RG8" i="9" s="1"/>
  <c r="RH8" i="9" s="1"/>
  <c r="RI8" i="9" s="1"/>
  <c r="RJ8" i="9" s="1"/>
  <c r="RK8" i="9" s="1"/>
  <c r="RL8" i="9" s="1"/>
  <c r="RM8" i="9" s="1"/>
  <c r="RN8" i="9" s="1"/>
  <c r="RO8" i="9" s="1"/>
  <c r="RP8" i="9" s="1"/>
  <c r="RQ8" i="9" s="1"/>
  <c r="RR8" i="9" s="1"/>
  <c r="RS8" i="9" s="1"/>
  <c r="RT8" i="9" s="1"/>
  <c r="RU8" i="9" s="1"/>
  <c r="RV8" i="9" s="1"/>
  <c r="RW8" i="9" s="1"/>
  <c r="RX8" i="9" s="1"/>
  <c r="RY8" i="9" s="1"/>
  <c r="RZ8" i="9" s="1"/>
  <c r="SA8" i="9" s="1"/>
  <c r="SB8" i="9" s="1"/>
  <c r="SC8" i="9" s="1"/>
  <c r="SD8" i="9" s="1"/>
  <c r="SE8" i="9" s="1"/>
  <c r="SF8" i="9" s="1"/>
  <c r="SG8" i="9" s="1"/>
  <c r="SH8" i="9" s="1"/>
  <c r="SI8" i="9" s="1"/>
  <c r="SJ8" i="9" s="1"/>
  <c r="SK8" i="9" s="1"/>
  <c r="SL8" i="9" s="1"/>
  <c r="SM8" i="9" s="1"/>
  <c r="SN8" i="9" s="1"/>
  <c r="SO8" i="9" s="1"/>
  <c r="SP8" i="9" s="1"/>
  <c r="SQ8" i="9" s="1"/>
  <c r="SR8" i="9" s="1"/>
  <c r="SS8" i="9" s="1"/>
  <c r="ST8" i="9" s="1"/>
  <c r="SU8" i="9" s="1"/>
  <c r="SV8" i="9" s="1"/>
  <c r="SW8" i="9" s="1"/>
  <c r="SX8" i="9" s="1"/>
  <c r="SY8" i="9" s="1"/>
  <c r="SZ8" i="9" s="1"/>
  <c r="TA8" i="9" s="1"/>
  <c r="TB8" i="9" s="1"/>
  <c r="TC8" i="9" s="1"/>
  <c r="TD8" i="9" s="1"/>
  <c r="TE8" i="9" s="1"/>
  <c r="TF8" i="9" s="1"/>
  <c r="TG8" i="9" s="1"/>
  <c r="TH8" i="9" s="1"/>
  <c r="TI8" i="9" s="1"/>
  <c r="TJ8" i="9" s="1"/>
  <c r="TK8" i="9" s="1"/>
  <c r="TL8" i="9" s="1"/>
  <c r="TM8" i="9" s="1"/>
  <c r="TN8" i="9" s="1"/>
  <c r="TO8" i="9" s="1"/>
  <c r="TP8" i="9" s="1"/>
  <c r="TQ8" i="9" s="1"/>
  <c r="TR8" i="9" s="1"/>
  <c r="TS8" i="9" s="1"/>
  <c r="TT8" i="9" s="1"/>
  <c r="TU8" i="9" s="1"/>
  <c r="TV8" i="9" s="1"/>
  <c r="TW8" i="9" s="1"/>
  <c r="TX8" i="9" s="1"/>
  <c r="TY8" i="9" s="1"/>
  <c r="TZ8" i="9" s="1"/>
  <c r="UA8" i="9" s="1"/>
  <c r="UB8" i="9" s="1"/>
  <c r="UC8" i="9" s="1"/>
  <c r="UD8" i="9" s="1"/>
  <c r="UE8" i="9" s="1"/>
  <c r="UF8" i="9" s="1"/>
  <c r="UG8" i="9" s="1"/>
  <c r="UH8" i="9" s="1"/>
  <c r="UI8" i="9" s="1"/>
  <c r="UJ8" i="9" s="1"/>
  <c r="UK8" i="9" s="1"/>
  <c r="UL8" i="9" s="1"/>
  <c r="UM8" i="9" s="1"/>
  <c r="UN8" i="9" s="1"/>
  <c r="UO8" i="9" s="1"/>
  <c r="UP8" i="9" s="1"/>
  <c r="UQ8" i="9" s="1"/>
  <c r="AA7" i="9"/>
  <c r="A1" i="9"/>
  <c r="B8" i="8"/>
  <c r="C8" i="8" s="1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AV8" i="8" s="1"/>
  <c r="AW8" i="8" s="1"/>
  <c r="AX8" i="8" s="1"/>
  <c r="AY8" i="8" s="1"/>
  <c r="AZ8" i="8" s="1"/>
  <c r="BA8" i="8" s="1"/>
  <c r="BB8" i="8" s="1"/>
  <c r="BC8" i="8" s="1"/>
  <c r="BD8" i="8" s="1"/>
  <c r="BE8" i="8" s="1"/>
  <c r="BF8" i="8" s="1"/>
  <c r="BG8" i="8" s="1"/>
  <c r="BH8" i="8" s="1"/>
  <c r="BI8" i="8" s="1"/>
  <c r="BJ8" i="8" s="1"/>
  <c r="BK8" i="8" s="1"/>
  <c r="BL8" i="8" s="1"/>
  <c r="BM8" i="8" s="1"/>
  <c r="BN8" i="8" s="1"/>
  <c r="BO8" i="8" s="1"/>
  <c r="BP8" i="8" s="1"/>
  <c r="BQ8" i="8" s="1"/>
  <c r="BR8" i="8" s="1"/>
  <c r="BS8" i="8" s="1"/>
  <c r="BT8" i="8" s="1"/>
  <c r="BU8" i="8" s="1"/>
  <c r="BV8" i="8" s="1"/>
  <c r="BW8" i="8" s="1"/>
  <c r="BX8" i="8" s="1"/>
  <c r="BY8" i="8" s="1"/>
  <c r="BZ8" i="8" s="1"/>
  <c r="CA8" i="8" s="1"/>
  <c r="CB8" i="8" s="1"/>
  <c r="CC8" i="8" s="1"/>
  <c r="CD8" i="8" s="1"/>
  <c r="CE8" i="8" s="1"/>
  <c r="CF8" i="8" s="1"/>
  <c r="CG8" i="8" s="1"/>
  <c r="CH8" i="8" s="1"/>
  <c r="CI8" i="8" s="1"/>
  <c r="CJ8" i="8" s="1"/>
  <c r="CK8" i="8" s="1"/>
  <c r="CL8" i="8" s="1"/>
  <c r="CM8" i="8" s="1"/>
  <c r="CN8" i="8" s="1"/>
  <c r="CO8" i="8" s="1"/>
  <c r="CP8" i="8" s="1"/>
  <c r="CQ8" i="8" s="1"/>
  <c r="CR8" i="8" s="1"/>
  <c r="CS8" i="8" s="1"/>
  <c r="CT8" i="8" s="1"/>
  <c r="CU8" i="8" s="1"/>
  <c r="CV8" i="8" s="1"/>
  <c r="CW8" i="8" s="1"/>
  <c r="CX8" i="8" s="1"/>
  <c r="CY8" i="8" s="1"/>
  <c r="CZ8" i="8" s="1"/>
  <c r="DA8" i="8" s="1"/>
  <c r="DB8" i="8" s="1"/>
  <c r="DC8" i="8" s="1"/>
  <c r="DD8" i="8" s="1"/>
  <c r="DE8" i="8" s="1"/>
  <c r="DF8" i="8" s="1"/>
  <c r="DG8" i="8" s="1"/>
  <c r="DH8" i="8" s="1"/>
  <c r="DI8" i="8" s="1"/>
  <c r="DJ8" i="8" s="1"/>
  <c r="DK8" i="8" s="1"/>
  <c r="DL8" i="8" s="1"/>
  <c r="DM8" i="8" s="1"/>
  <c r="DN8" i="8" s="1"/>
  <c r="DO8" i="8" s="1"/>
  <c r="DP8" i="8" s="1"/>
  <c r="DQ8" i="8" s="1"/>
  <c r="DR8" i="8" s="1"/>
  <c r="DS8" i="8" s="1"/>
  <c r="DT8" i="8" s="1"/>
  <c r="DU8" i="8" s="1"/>
  <c r="DV8" i="8" s="1"/>
  <c r="DW8" i="8" s="1"/>
  <c r="DX8" i="8" s="1"/>
  <c r="DY8" i="8" s="1"/>
  <c r="DZ8" i="8" s="1"/>
  <c r="EA8" i="8" s="1"/>
  <c r="EB8" i="8" s="1"/>
  <c r="EC8" i="8" s="1"/>
  <c r="ED8" i="8" s="1"/>
  <c r="EE8" i="8" s="1"/>
  <c r="EF8" i="8" s="1"/>
  <c r="EG8" i="8" s="1"/>
  <c r="EH8" i="8" s="1"/>
  <c r="EI8" i="8" s="1"/>
  <c r="EJ8" i="8" s="1"/>
  <c r="EK8" i="8" s="1"/>
  <c r="EL8" i="8" s="1"/>
  <c r="EM8" i="8" s="1"/>
  <c r="EN8" i="8" s="1"/>
  <c r="EO8" i="8" s="1"/>
  <c r="EP8" i="8" s="1"/>
  <c r="EQ8" i="8" s="1"/>
  <c r="ER8" i="8" s="1"/>
  <c r="ES8" i="8" s="1"/>
  <c r="ET8" i="8" s="1"/>
  <c r="EU8" i="8" s="1"/>
  <c r="EV8" i="8" s="1"/>
  <c r="EW8" i="8" s="1"/>
  <c r="EX8" i="8" s="1"/>
  <c r="EY8" i="8" s="1"/>
  <c r="EZ8" i="8" s="1"/>
  <c r="FA8" i="8" s="1"/>
  <c r="FB8" i="8" s="1"/>
  <c r="FC8" i="8" s="1"/>
  <c r="FD8" i="8" s="1"/>
  <c r="FE8" i="8" s="1"/>
  <c r="FF8" i="8" s="1"/>
  <c r="FG8" i="8" s="1"/>
  <c r="FH8" i="8" s="1"/>
  <c r="FI8" i="8" s="1"/>
  <c r="FJ8" i="8" s="1"/>
  <c r="FK8" i="8" s="1"/>
  <c r="FL8" i="8" s="1"/>
  <c r="FM8" i="8" s="1"/>
  <c r="FN8" i="8" s="1"/>
  <c r="FO8" i="8" s="1"/>
  <c r="FP8" i="8" s="1"/>
  <c r="FQ8" i="8" s="1"/>
  <c r="FR8" i="8" s="1"/>
  <c r="FS8" i="8" s="1"/>
  <c r="FT8" i="8" s="1"/>
  <c r="FU8" i="8" s="1"/>
  <c r="FV8" i="8" s="1"/>
  <c r="FW8" i="8" s="1"/>
  <c r="FX8" i="8" s="1"/>
  <c r="FY8" i="8" s="1"/>
  <c r="FZ8" i="8" s="1"/>
  <c r="GA8" i="8" s="1"/>
  <c r="GB8" i="8" s="1"/>
  <c r="GC8" i="8" s="1"/>
  <c r="GD8" i="8" s="1"/>
  <c r="GE8" i="8" s="1"/>
  <c r="GF8" i="8" s="1"/>
  <c r="GG8" i="8" s="1"/>
  <c r="GH8" i="8" s="1"/>
  <c r="GI8" i="8" s="1"/>
  <c r="GJ8" i="8" s="1"/>
  <c r="GK8" i="8" s="1"/>
  <c r="GL8" i="8" s="1"/>
  <c r="GM8" i="8" s="1"/>
  <c r="GN8" i="8" s="1"/>
  <c r="GO8" i="8" s="1"/>
  <c r="GP8" i="8" s="1"/>
  <c r="GQ8" i="8" s="1"/>
  <c r="GR8" i="8" s="1"/>
  <c r="GS8" i="8" s="1"/>
  <c r="GT8" i="8" s="1"/>
  <c r="GU8" i="8" s="1"/>
  <c r="GV8" i="8" s="1"/>
  <c r="GW8" i="8" s="1"/>
  <c r="GX8" i="8" s="1"/>
  <c r="GY8" i="8" s="1"/>
  <c r="GZ8" i="8" s="1"/>
  <c r="HA8" i="8" s="1"/>
  <c r="HB8" i="8" s="1"/>
  <c r="HC8" i="8" s="1"/>
  <c r="HD8" i="8" s="1"/>
  <c r="HE8" i="8" s="1"/>
  <c r="HF8" i="8" s="1"/>
  <c r="HG8" i="8" s="1"/>
  <c r="HH8" i="8" s="1"/>
  <c r="HI8" i="8" s="1"/>
  <c r="HJ8" i="8" s="1"/>
  <c r="HK8" i="8" s="1"/>
  <c r="HL8" i="8" s="1"/>
  <c r="HM8" i="8" s="1"/>
  <c r="HN8" i="8" s="1"/>
  <c r="HO8" i="8" s="1"/>
  <c r="HP8" i="8" s="1"/>
  <c r="HQ8" i="8" s="1"/>
  <c r="HR8" i="8" s="1"/>
  <c r="HS8" i="8" s="1"/>
  <c r="HT8" i="8" s="1"/>
  <c r="HU8" i="8" s="1"/>
  <c r="HV8" i="8" s="1"/>
  <c r="HW8" i="8" s="1"/>
  <c r="HX8" i="8" s="1"/>
  <c r="HY8" i="8" s="1"/>
  <c r="HZ8" i="8" s="1"/>
  <c r="IA8" i="8" s="1"/>
  <c r="IB8" i="8" s="1"/>
  <c r="IC8" i="8" s="1"/>
  <c r="ID8" i="8" s="1"/>
  <c r="IE8" i="8" s="1"/>
  <c r="IF8" i="8" s="1"/>
  <c r="IG8" i="8" s="1"/>
  <c r="IH8" i="8" s="1"/>
  <c r="II8" i="8" s="1"/>
  <c r="IJ8" i="8" s="1"/>
  <c r="IK8" i="8" s="1"/>
  <c r="IL8" i="8" s="1"/>
  <c r="IM8" i="8" s="1"/>
  <c r="IN8" i="8" s="1"/>
  <c r="IO8" i="8" s="1"/>
  <c r="IP8" i="8" s="1"/>
  <c r="IQ8" i="8" s="1"/>
  <c r="IR8" i="8" s="1"/>
  <c r="IS8" i="8" s="1"/>
  <c r="IT8" i="8" s="1"/>
  <c r="IU8" i="8" s="1"/>
  <c r="IV8" i="8" s="1"/>
  <c r="IW8" i="8" s="1"/>
  <c r="IX8" i="8" s="1"/>
  <c r="IY8" i="8" s="1"/>
  <c r="IZ8" i="8" s="1"/>
  <c r="JA8" i="8" s="1"/>
  <c r="JB8" i="8" s="1"/>
  <c r="JC8" i="8" s="1"/>
  <c r="JD8" i="8" s="1"/>
  <c r="JE8" i="8" s="1"/>
  <c r="JF8" i="8" s="1"/>
  <c r="JG8" i="8" s="1"/>
  <c r="JH8" i="8" s="1"/>
  <c r="JI8" i="8" s="1"/>
  <c r="JJ8" i="8" s="1"/>
  <c r="JK8" i="8" s="1"/>
  <c r="JL8" i="8" s="1"/>
  <c r="JM8" i="8" s="1"/>
  <c r="JN8" i="8" s="1"/>
  <c r="JO8" i="8" s="1"/>
  <c r="JP8" i="8" s="1"/>
  <c r="JQ8" i="8" s="1"/>
  <c r="JR8" i="8" s="1"/>
  <c r="JS8" i="8" s="1"/>
  <c r="JT8" i="8" s="1"/>
  <c r="JU8" i="8" s="1"/>
  <c r="JV8" i="8" s="1"/>
  <c r="JW8" i="8" s="1"/>
  <c r="JX8" i="8" s="1"/>
  <c r="JY8" i="8" s="1"/>
  <c r="JZ8" i="8" s="1"/>
  <c r="KA8" i="8" s="1"/>
  <c r="KB8" i="8" s="1"/>
  <c r="KC8" i="8" s="1"/>
  <c r="KD8" i="8" s="1"/>
  <c r="KE8" i="8" s="1"/>
  <c r="KF8" i="8" s="1"/>
  <c r="KG8" i="8" s="1"/>
  <c r="KH8" i="8" s="1"/>
  <c r="KI8" i="8" s="1"/>
  <c r="KJ8" i="8" s="1"/>
  <c r="KK8" i="8" s="1"/>
  <c r="KL8" i="8" s="1"/>
  <c r="KM8" i="8" s="1"/>
  <c r="KN8" i="8" s="1"/>
  <c r="KO8" i="8" s="1"/>
  <c r="KP8" i="8" s="1"/>
  <c r="KQ8" i="8" s="1"/>
  <c r="KR8" i="8" s="1"/>
  <c r="KS8" i="8" s="1"/>
  <c r="KT8" i="8" s="1"/>
  <c r="KU8" i="8" s="1"/>
  <c r="KV8" i="8" s="1"/>
  <c r="KW8" i="8" s="1"/>
  <c r="KX8" i="8" s="1"/>
  <c r="KY8" i="8" s="1"/>
  <c r="KZ8" i="8" s="1"/>
  <c r="LA8" i="8" s="1"/>
  <c r="LB8" i="8" s="1"/>
  <c r="LC8" i="8" s="1"/>
  <c r="LD8" i="8" s="1"/>
  <c r="LE8" i="8" s="1"/>
  <c r="LF8" i="8" s="1"/>
  <c r="LG8" i="8" s="1"/>
  <c r="LH8" i="8" s="1"/>
  <c r="LI8" i="8" s="1"/>
  <c r="LJ8" i="8" s="1"/>
  <c r="LK8" i="8" s="1"/>
  <c r="LL8" i="8" s="1"/>
  <c r="LM8" i="8" s="1"/>
  <c r="LN8" i="8" s="1"/>
  <c r="LO8" i="8" s="1"/>
  <c r="LP8" i="8" s="1"/>
  <c r="LQ8" i="8" s="1"/>
  <c r="LR8" i="8" s="1"/>
  <c r="LS8" i="8" s="1"/>
  <c r="LT8" i="8" s="1"/>
  <c r="LU8" i="8" s="1"/>
  <c r="LV8" i="8" s="1"/>
  <c r="LW8" i="8" s="1"/>
  <c r="LX8" i="8" s="1"/>
  <c r="LY8" i="8" s="1"/>
  <c r="LZ8" i="8" s="1"/>
  <c r="MA8" i="8" s="1"/>
  <c r="MB8" i="8" s="1"/>
  <c r="MC8" i="8" s="1"/>
  <c r="MD8" i="8" s="1"/>
  <c r="ME8" i="8" s="1"/>
  <c r="MF8" i="8" s="1"/>
  <c r="MG8" i="8" s="1"/>
  <c r="MH8" i="8" s="1"/>
  <c r="MI8" i="8" s="1"/>
  <c r="MJ8" i="8" s="1"/>
  <c r="MK8" i="8" s="1"/>
  <c r="ML8" i="8" s="1"/>
  <c r="MM8" i="8" s="1"/>
  <c r="MN8" i="8" s="1"/>
  <c r="MO8" i="8" s="1"/>
  <c r="MP8" i="8" s="1"/>
  <c r="MQ8" i="8" s="1"/>
  <c r="MR8" i="8" s="1"/>
  <c r="MS8" i="8" s="1"/>
  <c r="MT8" i="8" s="1"/>
  <c r="MU8" i="8" s="1"/>
  <c r="MV8" i="8" s="1"/>
  <c r="MW8" i="8" s="1"/>
  <c r="MX8" i="8" s="1"/>
  <c r="MY8" i="8" s="1"/>
  <c r="MZ8" i="8" s="1"/>
  <c r="NA8" i="8" s="1"/>
  <c r="NB8" i="8" s="1"/>
  <c r="NC8" i="8" s="1"/>
  <c r="ND8" i="8" s="1"/>
  <c r="NE8" i="8" s="1"/>
  <c r="NF8" i="8" s="1"/>
  <c r="NG8" i="8" s="1"/>
  <c r="NH8" i="8" s="1"/>
  <c r="NI8" i="8" s="1"/>
  <c r="NJ8" i="8" s="1"/>
  <c r="NK8" i="8" s="1"/>
  <c r="NL8" i="8" s="1"/>
  <c r="NM8" i="8" s="1"/>
  <c r="NN8" i="8" s="1"/>
  <c r="NO8" i="8" s="1"/>
  <c r="NP8" i="8" s="1"/>
  <c r="NQ8" i="8" s="1"/>
  <c r="NR8" i="8" s="1"/>
  <c r="NS8" i="8" s="1"/>
  <c r="NT8" i="8" s="1"/>
  <c r="NU8" i="8" s="1"/>
  <c r="NV8" i="8" s="1"/>
  <c r="NW8" i="8" s="1"/>
  <c r="NX8" i="8" s="1"/>
  <c r="NY8" i="8" s="1"/>
  <c r="NZ8" i="8" s="1"/>
  <c r="OA8" i="8" s="1"/>
  <c r="OB8" i="8" s="1"/>
  <c r="OC8" i="8" s="1"/>
  <c r="OD8" i="8" s="1"/>
  <c r="OE8" i="8" s="1"/>
  <c r="OF8" i="8" s="1"/>
  <c r="OG8" i="8" s="1"/>
  <c r="OH8" i="8" s="1"/>
  <c r="OI8" i="8" s="1"/>
  <c r="OJ8" i="8" s="1"/>
  <c r="OK8" i="8" s="1"/>
  <c r="OL8" i="8" s="1"/>
  <c r="OM8" i="8" s="1"/>
  <c r="ON8" i="8" s="1"/>
  <c r="OO8" i="8" s="1"/>
  <c r="OP8" i="8" s="1"/>
  <c r="OQ8" i="8" s="1"/>
  <c r="OR8" i="8" s="1"/>
  <c r="OS8" i="8" s="1"/>
  <c r="OT8" i="8" s="1"/>
  <c r="OU8" i="8" s="1"/>
  <c r="OV8" i="8" s="1"/>
  <c r="OW8" i="8" s="1"/>
  <c r="OX8" i="8" s="1"/>
  <c r="OY8" i="8" s="1"/>
  <c r="OZ8" i="8" s="1"/>
  <c r="PA8" i="8" s="1"/>
  <c r="PB8" i="8" s="1"/>
  <c r="PC8" i="8" s="1"/>
  <c r="PD8" i="8" s="1"/>
  <c r="PE8" i="8" s="1"/>
  <c r="PF8" i="8" s="1"/>
  <c r="PG8" i="8" s="1"/>
  <c r="PH8" i="8" s="1"/>
  <c r="PI8" i="8" s="1"/>
  <c r="PJ8" i="8" s="1"/>
  <c r="PK8" i="8" s="1"/>
  <c r="PL8" i="8" s="1"/>
  <c r="PM8" i="8" s="1"/>
  <c r="PN8" i="8" s="1"/>
  <c r="PO8" i="8" s="1"/>
  <c r="PP8" i="8" s="1"/>
  <c r="PQ8" i="8" s="1"/>
  <c r="PR8" i="8" s="1"/>
  <c r="PS8" i="8" s="1"/>
  <c r="PT8" i="8" s="1"/>
  <c r="PU8" i="8" s="1"/>
  <c r="PV8" i="8" s="1"/>
  <c r="PW8" i="8" s="1"/>
  <c r="PX8" i="8" s="1"/>
  <c r="PY8" i="8" s="1"/>
  <c r="PZ8" i="8" s="1"/>
  <c r="QA8" i="8" s="1"/>
  <c r="QB8" i="8" s="1"/>
  <c r="QC8" i="8" s="1"/>
  <c r="QD8" i="8" s="1"/>
  <c r="QE8" i="8" s="1"/>
  <c r="QF8" i="8" s="1"/>
  <c r="QG8" i="8" s="1"/>
  <c r="QH8" i="8" s="1"/>
  <c r="QI8" i="8" s="1"/>
  <c r="QJ8" i="8" s="1"/>
  <c r="QK8" i="8" s="1"/>
  <c r="QL8" i="8" s="1"/>
  <c r="QM8" i="8" s="1"/>
  <c r="QN8" i="8" s="1"/>
  <c r="QO8" i="8" s="1"/>
  <c r="QP8" i="8" s="1"/>
  <c r="QQ8" i="8" s="1"/>
  <c r="QR8" i="8" s="1"/>
  <c r="QS8" i="8" s="1"/>
  <c r="QT8" i="8" s="1"/>
  <c r="QU8" i="8" s="1"/>
  <c r="QV8" i="8" s="1"/>
  <c r="QW8" i="8" s="1"/>
  <c r="QX8" i="8" s="1"/>
  <c r="QY8" i="8" s="1"/>
  <c r="QZ8" i="8" s="1"/>
  <c r="RA8" i="8" s="1"/>
  <c r="RB8" i="8" s="1"/>
  <c r="RC8" i="8" s="1"/>
  <c r="RD8" i="8" s="1"/>
  <c r="RE8" i="8" s="1"/>
  <c r="RF8" i="8" s="1"/>
  <c r="RG8" i="8" s="1"/>
  <c r="RH8" i="8" s="1"/>
  <c r="RI8" i="8" s="1"/>
  <c r="RJ8" i="8" s="1"/>
  <c r="RK8" i="8" s="1"/>
  <c r="RL8" i="8" s="1"/>
  <c r="RM8" i="8" s="1"/>
  <c r="RN8" i="8" s="1"/>
  <c r="RO8" i="8" s="1"/>
  <c r="RP8" i="8" s="1"/>
  <c r="RQ8" i="8" s="1"/>
  <c r="RR8" i="8" s="1"/>
  <c r="RS8" i="8" s="1"/>
  <c r="RT8" i="8" s="1"/>
  <c r="RU8" i="8" s="1"/>
  <c r="RV8" i="8" s="1"/>
  <c r="RW8" i="8" s="1"/>
  <c r="RX8" i="8" s="1"/>
  <c r="RY8" i="8" s="1"/>
  <c r="RZ8" i="8" s="1"/>
  <c r="SA8" i="8" s="1"/>
  <c r="SB8" i="8" s="1"/>
  <c r="SC8" i="8" s="1"/>
  <c r="SD8" i="8" s="1"/>
  <c r="SE8" i="8" s="1"/>
  <c r="SF8" i="8" s="1"/>
  <c r="SG8" i="8" s="1"/>
  <c r="SH8" i="8" s="1"/>
  <c r="SI8" i="8" s="1"/>
  <c r="SJ8" i="8" s="1"/>
  <c r="SK8" i="8" s="1"/>
  <c r="SL8" i="8" s="1"/>
  <c r="SM8" i="8" s="1"/>
  <c r="SN8" i="8" s="1"/>
  <c r="SO8" i="8" s="1"/>
  <c r="SP8" i="8" s="1"/>
  <c r="SQ8" i="8" s="1"/>
  <c r="SR8" i="8" s="1"/>
  <c r="SS8" i="8" s="1"/>
  <c r="ST8" i="8" s="1"/>
  <c r="SU8" i="8" s="1"/>
  <c r="SV8" i="8" s="1"/>
  <c r="SW8" i="8" s="1"/>
  <c r="SX8" i="8" s="1"/>
  <c r="SY8" i="8" s="1"/>
  <c r="SZ8" i="8" s="1"/>
  <c r="TA8" i="8" s="1"/>
  <c r="TB8" i="8" s="1"/>
  <c r="TC8" i="8" s="1"/>
  <c r="TD8" i="8" s="1"/>
  <c r="TE8" i="8" s="1"/>
  <c r="TF8" i="8" s="1"/>
  <c r="TG8" i="8" s="1"/>
  <c r="TH8" i="8" s="1"/>
  <c r="TI8" i="8" s="1"/>
  <c r="TJ8" i="8" s="1"/>
  <c r="TK8" i="8" s="1"/>
  <c r="TL8" i="8" s="1"/>
  <c r="TM8" i="8" s="1"/>
  <c r="TN8" i="8" s="1"/>
  <c r="TO8" i="8" s="1"/>
  <c r="TP8" i="8" s="1"/>
  <c r="TQ8" i="8" s="1"/>
  <c r="TR8" i="8" s="1"/>
  <c r="TS8" i="8" s="1"/>
  <c r="TT8" i="8" s="1"/>
  <c r="TU8" i="8" s="1"/>
  <c r="TV8" i="8" s="1"/>
  <c r="TW8" i="8" s="1"/>
  <c r="TX8" i="8" s="1"/>
  <c r="TY8" i="8" s="1"/>
  <c r="TZ8" i="8" s="1"/>
  <c r="UA8" i="8" s="1"/>
  <c r="UB8" i="8" s="1"/>
  <c r="UC8" i="8" s="1"/>
  <c r="UD8" i="8" s="1"/>
  <c r="UE8" i="8" s="1"/>
  <c r="UF8" i="8" s="1"/>
  <c r="UG8" i="8" s="1"/>
  <c r="UH8" i="8" s="1"/>
  <c r="UI8" i="8" s="1"/>
  <c r="UJ8" i="8" s="1"/>
  <c r="UK8" i="8" s="1"/>
  <c r="UL8" i="8" s="1"/>
  <c r="UM8" i="8" s="1"/>
  <c r="UN8" i="8" s="1"/>
  <c r="UO8" i="8" s="1"/>
  <c r="UP8" i="8" s="1"/>
  <c r="UQ8" i="8" s="1"/>
  <c r="UR8" i="8" s="1"/>
  <c r="US8" i="8" s="1"/>
  <c r="UT8" i="8" s="1"/>
  <c r="UU8" i="8" s="1"/>
  <c r="UV8" i="8" s="1"/>
  <c r="UW8" i="8" s="1"/>
  <c r="UX8" i="8" s="1"/>
  <c r="UY8" i="8" s="1"/>
  <c r="UZ8" i="8" s="1"/>
  <c r="VA8" i="8" s="1"/>
  <c r="VB8" i="8" s="1"/>
  <c r="VC8" i="8" s="1"/>
  <c r="VD8" i="8" s="1"/>
  <c r="VE8" i="8" s="1"/>
  <c r="VF8" i="8" s="1"/>
  <c r="VG8" i="8" s="1"/>
  <c r="VH8" i="8" s="1"/>
  <c r="VI8" i="8" s="1"/>
  <c r="VJ8" i="8" s="1"/>
  <c r="VK8" i="8" s="1"/>
  <c r="VL8" i="8" s="1"/>
  <c r="VM8" i="8" s="1"/>
  <c r="VN8" i="8" s="1"/>
  <c r="VO8" i="8" s="1"/>
  <c r="VP8" i="8" s="1"/>
  <c r="VQ8" i="8" s="1"/>
  <c r="VR8" i="8" s="1"/>
  <c r="VS8" i="8" s="1"/>
  <c r="VT8" i="8" s="1"/>
  <c r="VU8" i="8" s="1"/>
  <c r="VV8" i="8" s="1"/>
  <c r="VW8" i="8" s="1"/>
  <c r="VX8" i="8" s="1"/>
  <c r="VY8" i="8" s="1"/>
  <c r="VZ8" i="8" s="1"/>
  <c r="WA8" i="8" s="1"/>
  <c r="WB8" i="8" s="1"/>
  <c r="WC8" i="8" s="1"/>
  <c r="WD8" i="8" s="1"/>
  <c r="WE8" i="8" s="1"/>
  <c r="WF8" i="8" s="1"/>
  <c r="WG8" i="8" s="1"/>
  <c r="WH8" i="8" s="1"/>
  <c r="WI8" i="8" s="1"/>
  <c r="WJ8" i="8" s="1"/>
  <c r="WK8" i="8" s="1"/>
  <c r="WL8" i="8" s="1"/>
  <c r="WM8" i="8" s="1"/>
  <c r="WN8" i="8" s="1"/>
  <c r="WO8" i="8" s="1"/>
  <c r="WP8" i="8" s="1"/>
  <c r="WQ8" i="8" s="1"/>
  <c r="WR8" i="8" s="1"/>
  <c r="WS8" i="8" s="1"/>
  <c r="WT8" i="8" s="1"/>
  <c r="WU8" i="8" s="1"/>
  <c r="WV8" i="8" s="1"/>
  <c r="WW8" i="8" s="1"/>
  <c r="WX8" i="8" s="1"/>
  <c r="WY8" i="8" s="1"/>
  <c r="WZ8" i="8" s="1"/>
  <c r="XA8" i="8" s="1"/>
  <c r="XB8" i="8" s="1"/>
  <c r="XC8" i="8" s="1"/>
  <c r="XD8" i="8" s="1"/>
  <c r="XE8" i="8" s="1"/>
  <c r="XF8" i="8" s="1"/>
  <c r="XG8" i="8" s="1"/>
  <c r="XH8" i="8" s="1"/>
  <c r="XI8" i="8" s="1"/>
  <c r="XJ8" i="8" s="1"/>
  <c r="A1" i="8"/>
  <c r="P8" i="7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AG8" i="7" s="1"/>
  <c r="AH8" i="7" s="1"/>
  <c r="AI8" i="7" s="1"/>
  <c r="AJ8" i="7" s="1"/>
  <c r="AK8" i="7" s="1"/>
  <c r="AL8" i="7" s="1"/>
  <c r="AM8" i="7" s="1"/>
  <c r="AN8" i="7" s="1"/>
  <c r="AO8" i="7" s="1"/>
  <c r="AP8" i="7" s="1"/>
  <c r="AQ8" i="7" s="1"/>
  <c r="AR8" i="7" s="1"/>
  <c r="AS8" i="7" s="1"/>
  <c r="AT8" i="7" s="1"/>
  <c r="AU8" i="7" s="1"/>
  <c r="AV8" i="7" s="1"/>
  <c r="AW8" i="7" s="1"/>
  <c r="AX8" i="7" s="1"/>
  <c r="AY8" i="7" s="1"/>
  <c r="AZ8" i="7" s="1"/>
  <c r="BA8" i="7" s="1"/>
  <c r="BB8" i="7" s="1"/>
  <c r="BC8" i="7" s="1"/>
  <c r="BD8" i="7" s="1"/>
  <c r="BE8" i="7" s="1"/>
  <c r="BF8" i="7" s="1"/>
  <c r="BG8" i="7" s="1"/>
  <c r="BH8" i="7" s="1"/>
  <c r="BI8" i="7" s="1"/>
  <c r="BJ8" i="7" s="1"/>
  <c r="BK8" i="7" s="1"/>
  <c r="BL8" i="7" s="1"/>
  <c r="BM8" i="7" s="1"/>
  <c r="BN8" i="7" s="1"/>
  <c r="BO8" i="7" s="1"/>
  <c r="BP8" i="7" s="1"/>
  <c r="BQ8" i="7" s="1"/>
  <c r="BR8" i="7" s="1"/>
  <c r="BS8" i="7" s="1"/>
  <c r="BT8" i="7" s="1"/>
  <c r="BU8" i="7" s="1"/>
  <c r="BV8" i="7" s="1"/>
  <c r="BW8" i="7" s="1"/>
  <c r="BX8" i="7" s="1"/>
  <c r="BY8" i="7" s="1"/>
  <c r="BZ8" i="7" s="1"/>
  <c r="CA8" i="7" s="1"/>
  <c r="CB8" i="7" s="1"/>
  <c r="CC8" i="7" s="1"/>
  <c r="CD8" i="7" s="1"/>
  <c r="CE8" i="7" s="1"/>
  <c r="CF8" i="7" s="1"/>
  <c r="CG8" i="7" s="1"/>
  <c r="CH8" i="7" s="1"/>
  <c r="CI8" i="7" s="1"/>
  <c r="CJ8" i="7" s="1"/>
  <c r="CK8" i="7" s="1"/>
  <c r="CL8" i="7" s="1"/>
  <c r="CM8" i="7" s="1"/>
  <c r="CN8" i="7" s="1"/>
  <c r="CO8" i="7" s="1"/>
  <c r="CP8" i="7" s="1"/>
  <c r="CQ8" i="7" s="1"/>
  <c r="CR8" i="7" s="1"/>
  <c r="CS8" i="7" s="1"/>
  <c r="CT8" i="7" s="1"/>
  <c r="CU8" i="7" s="1"/>
  <c r="CV8" i="7" s="1"/>
  <c r="CW8" i="7" s="1"/>
  <c r="CX8" i="7" s="1"/>
  <c r="CY8" i="7" s="1"/>
  <c r="CZ8" i="7" s="1"/>
  <c r="DA8" i="7" s="1"/>
  <c r="DB8" i="7" s="1"/>
  <c r="DC8" i="7" s="1"/>
  <c r="DD8" i="7" s="1"/>
  <c r="DE8" i="7" s="1"/>
  <c r="DF8" i="7" s="1"/>
  <c r="DG8" i="7" s="1"/>
  <c r="DH8" i="7" s="1"/>
  <c r="DI8" i="7" s="1"/>
  <c r="DJ8" i="7" s="1"/>
  <c r="DK8" i="7" s="1"/>
  <c r="DL8" i="7" s="1"/>
  <c r="DM8" i="7" s="1"/>
  <c r="DN8" i="7" s="1"/>
  <c r="DO8" i="7" s="1"/>
  <c r="DP8" i="7" s="1"/>
  <c r="DQ8" i="7" s="1"/>
  <c r="DR8" i="7" s="1"/>
  <c r="DS8" i="7" s="1"/>
  <c r="DT8" i="7" s="1"/>
  <c r="DU8" i="7" s="1"/>
  <c r="DV8" i="7" s="1"/>
  <c r="DW8" i="7" s="1"/>
  <c r="DX8" i="7" s="1"/>
  <c r="DY8" i="7" s="1"/>
  <c r="DZ8" i="7" s="1"/>
  <c r="EA8" i="7" s="1"/>
  <c r="EB8" i="7" s="1"/>
  <c r="EC8" i="7" s="1"/>
  <c r="ED8" i="7" s="1"/>
  <c r="EE8" i="7" s="1"/>
  <c r="EF8" i="7" s="1"/>
  <c r="EG8" i="7" s="1"/>
  <c r="EH8" i="7" s="1"/>
  <c r="EI8" i="7" s="1"/>
  <c r="EJ8" i="7" s="1"/>
  <c r="EK8" i="7" s="1"/>
  <c r="EL8" i="7" s="1"/>
  <c r="EM8" i="7" s="1"/>
  <c r="EN8" i="7" s="1"/>
  <c r="EO8" i="7" s="1"/>
  <c r="EP8" i="7" s="1"/>
  <c r="EQ8" i="7" s="1"/>
  <c r="ER8" i="7" s="1"/>
  <c r="ES8" i="7" s="1"/>
  <c r="ET8" i="7" s="1"/>
  <c r="EU8" i="7" s="1"/>
  <c r="EV8" i="7" s="1"/>
  <c r="EW8" i="7" s="1"/>
  <c r="EX8" i="7" s="1"/>
  <c r="EY8" i="7" s="1"/>
  <c r="EZ8" i="7" s="1"/>
  <c r="FA8" i="7" s="1"/>
  <c r="FB8" i="7" s="1"/>
  <c r="FC8" i="7" s="1"/>
  <c r="FD8" i="7" s="1"/>
  <c r="FE8" i="7" s="1"/>
  <c r="FF8" i="7" s="1"/>
  <c r="FG8" i="7" s="1"/>
  <c r="FH8" i="7" s="1"/>
  <c r="FI8" i="7" s="1"/>
  <c r="FJ8" i="7" s="1"/>
  <c r="FK8" i="7" s="1"/>
  <c r="FL8" i="7" s="1"/>
  <c r="FM8" i="7" s="1"/>
  <c r="FN8" i="7" s="1"/>
  <c r="FO8" i="7" s="1"/>
  <c r="FP8" i="7" s="1"/>
  <c r="FQ8" i="7" s="1"/>
  <c r="FR8" i="7" s="1"/>
  <c r="FS8" i="7" s="1"/>
  <c r="FT8" i="7" s="1"/>
  <c r="FU8" i="7" s="1"/>
  <c r="FV8" i="7" s="1"/>
  <c r="FW8" i="7" s="1"/>
  <c r="FX8" i="7" s="1"/>
  <c r="FY8" i="7" s="1"/>
  <c r="FZ8" i="7" s="1"/>
  <c r="GA8" i="7" s="1"/>
  <c r="GB8" i="7" s="1"/>
  <c r="GC8" i="7" s="1"/>
  <c r="GD8" i="7" s="1"/>
  <c r="GE8" i="7" s="1"/>
  <c r="GF8" i="7" s="1"/>
  <c r="GG8" i="7" s="1"/>
  <c r="GH8" i="7" s="1"/>
  <c r="GI8" i="7" s="1"/>
  <c r="GJ8" i="7" s="1"/>
  <c r="GK8" i="7" s="1"/>
  <c r="GL8" i="7" s="1"/>
  <c r="GM8" i="7" s="1"/>
  <c r="GN8" i="7" s="1"/>
  <c r="GO8" i="7" s="1"/>
  <c r="GP8" i="7" s="1"/>
  <c r="GQ8" i="7" s="1"/>
  <c r="GR8" i="7" s="1"/>
  <c r="GS8" i="7" s="1"/>
  <c r="GT8" i="7" s="1"/>
  <c r="GU8" i="7" s="1"/>
  <c r="GV8" i="7" s="1"/>
  <c r="GW8" i="7" s="1"/>
  <c r="GX8" i="7" s="1"/>
  <c r="GY8" i="7" s="1"/>
  <c r="GZ8" i="7" s="1"/>
  <c r="HA8" i="7" s="1"/>
  <c r="HB8" i="7" s="1"/>
  <c r="HC8" i="7" s="1"/>
  <c r="HD8" i="7" s="1"/>
  <c r="HE8" i="7" s="1"/>
  <c r="HF8" i="7" s="1"/>
  <c r="HG8" i="7" s="1"/>
  <c r="HH8" i="7" s="1"/>
  <c r="HI8" i="7" s="1"/>
  <c r="HJ8" i="7" s="1"/>
  <c r="HK8" i="7" s="1"/>
  <c r="HL8" i="7" s="1"/>
  <c r="HM8" i="7" s="1"/>
  <c r="HN8" i="7" s="1"/>
  <c r="HO8" i="7" s="1"/>
  <c r="HP8" i="7" s="1"/>
  <c r="HQ8" i="7" s="1"/>
  <c r="HR8" i="7" s="1"/>
  <c r="HS8" i="7" s="1"/>
  <c r="HT8" i="7" s="1"/>
  <c r="HU8" i="7" s="1"/>
  <c r="HV8" i="7" s="1"/>
  <c r="HW8" i="7" s="1"/>
  <c r="HX8" i="7" s="1"/>
  <c r="HY8" i="7" s="1"/>
  <c r="HZ8" i="7" s="1"/>
  <c r="IA8" i="7" s="1"/>
  <c r="IB8" i="7" s="1"/>
  <c r="IC8" i="7" s="1"/>
  <c r="ID8" i="7" s="1"/>
  <c r="IE8" i="7" s="1"/>
  <c r="IF8" i="7" s="1"/>
  <c r="IG8" i="7" s="1"/>
  <c r="IH8" i="7" s="1"/>
  <c r="II8" i="7" s="1"/>
  <c r="IJ8" i="7" s="1"/>
  <c r="IK8" i="7" s="1"/>
  <c r="IL8" i="7" s="1"/>
  <c r="IM8" i="7" s="1"/>
  <c r="IN8" i="7" s="1"/>
  <c r="IO8" i="7" s="1"/>
  <c r="IP8" i="7" s="1"/>
  <c r="IQ8" i="7" s="1"/>
  <c r="IR8" i="7" s="1"/>
  <c r="IS8" i="7" s="1"/>
  <c r="IT8" i="7" s="1"/>
  <c r="IU8" i="7" s="1"/>
  <c r="IV8" i="7" s="1"/>
  <c r="IW8" i="7" s="1"/>
  <c r="IX8" i="7" s="1"/>
  <c r="IY8" i="7" s="1"/>
  <c r="IZ8" i="7" s="1"/>
  <c r="JA8" i="7" s="1"/>
  <c r="JB8" i="7" s="1"/>
  <c r="JC8" i="7" s="1"/>
  <c r="JD8" i="7" s="1"/>
  <c r="JE8" i="7" s="1"/>
  <c r="JF8" i="7" s="1"/>
  <c r="JG8" i="7" s="1"/>
  <c r="JH8" i="7" s="1"/>
  <c r="JI8" i="7" s="1"/>
  <c r="JJ8" i="7" s="1"/>
  <c r="JK8" i="7" s="1"/>
  <c r="JL8" i="7" s="1"/>
  <c r="JM8" i="7" s="1"/>
  <c r="JN8" i="7" s="1"/>
  <c r="JO8" i="7" s="1"/>
  <c r="JP8" i="7" s="1"/>
  <c r="JQ8" i="7" s="1"/>
  <c r="JR8" i="7" s="1"/>
  <c r="JS8" i="7" s="1"/>
  <c r="JT8" i="7" s="1"/>
  <c r="JU8" i="7" s="1"/>
  <c r="JV8" i="7" s="1"/>
  <c r="JW8" i="7" s="1"/>
  <c r="JX8" i="7" s="1"/>
  <c r="JY8" i="7" s="1"/>
  <c r="JZ8" i="7" s="1"/>
  <c r="KA8" i="7" s="1"/>
  <c r="KB8" i="7" s="1"/>
  <c r="KC8" i="7" s="1"/>
  <c r="KD8" i="7" s="1"/>
  <c r="KE8" i="7" s="1"/>
  <c r="KF8" i="7" s="1"/>
  <c r="KG8" i="7" s="1"/>
  <c r="KH8" i="7" s="1"/>
  <c r="KI8" i="7" s="1"/>
  <c r="KJ8" i="7" s="1"/>
  <c r="KK8" i="7" s="1"/>
  <c r="KL8" i="7" s="1"/>
  <c r="KM8" i="7" s="1"/>
  <c r="KN8" i="7" s="1"/>
  <c r="KO8" i="7" s="1"/>
  <c r="KP8" i="7" s="1"/>
  <c r="KQ8" i="7" s="1"/>
  <c r="KR8" i="7" s="1"/>
  <c r="KS8" i="7" s="1"/>
  <c r="KT8" i="7" s="1"/>
  <c r="KU8" i="7" s="1"/>
  <c r="KV8" i="7" s="1"/>
  <c r="KW8" i="7" s="1"/>
  <c r="KX8" i="7" s="1"/>
  <c r="KY8" i="7" s="1"/>
  <c r="KZ8" i="7" s="1"/>
  <c r="LA8" i="7" s="1"/>
  <c r="LB8" i="7" s="1"/>
  <c r="LC8" i="7" s="1"/>
  <c r="LD8" i="7" s="1"/>
  <c r="LE8" i="7" s="1"/>
  <c r="LF8" i="7" s="1"/>
  <c r="LG8" i="7" s="1"/>
  <c r="LH8" i="7" s="1"/>
  <c r="LI8" i="7" s="1"/>
  <c r="LJ8" i="7" s="1"/>
  <c r="LK8" i="7" s="1"/>
  <c r="LL8" i="7" s="1"/>
  <c r="LM8" i="7" s="1"/>
  <c r="LN8" i="7" s="1"/>
  <c r="LO8" i="7" s="1"/>
  <c r="LP8" i="7" s="1"/>
  <c r="LQ8" i="7" s="1"/>
  <c r="LR8" i="7" s="1"/>
  <c r="LS8" i="7" s="1"/>
  <c r="LT8" i="7" s="1"/>
  <c r="LU8" i="7" s="1"/>
  <c r="LV8" i="7" s="1"/>
  <c r="LW8" i="7" s="1"/>
  <c r="LX8" i="7" s="1"/>
  <c r="LY8" i="7" s="1"/>
  <c r="LZ8" i="7" s="1"/>
  <c r="MA8" i="7" s="1"/>
  <c r="MB8" i="7" s="1"/>
  <c r="MC8" i="7" s="1"/>
  <c r="MD8" i="7" s="1"/>
  <c r="ME8" i="7" s="1"/>
  <c r="MF8" i="7" s="1"/>
  <c r="MG8" i="7" s="1"/>
  <c r="MH8" i="7" s="1"/>
  <c r="MI8" i="7" s="1"/>
  <c r="MJ8" i="7" s="1"/>
  <c r="MK8" i="7" s="1"/>
  <c r="ML8" i="7" s="1"/>
  <c r="MM8" i="7" s="1"/>
  <c r="MN8" i="7" s="1"/>
  <c r="MO8" i="7" s="1"/>
  <c r="MP8" i="7" s="1"/>
  <c r="MQ8" i="7" s="1"/>
  <c r="MR8" i="7" s="1"/>
  <c r="MS8" i="7" s="1"/>
  <c r="MT8" i="7" s="1"/>
  <c r="MU8" i="7" s="1"/>
  <c r="MV8" i="7" s="1"/>
  <c r="MW8" i="7" s="1"/>
  <c r="MX8" i="7" s="1"/>
  <c r="MY8" i="7" s="1"/>
  <c r="MZ8" i="7" s="1"/>
  <c r="NA8" i="7" s="1"/>
  <c r="NB8" i="7" s="1"/>
  <c r="NC8" i="7" s="1"/>
  <c r="ND8" i="7" s="1"/>
  <c r="NE8" i="7" s="1"/>
  <c r="NF8" i="7" s="1"/>
  <c r="NG8" i="7" s="1"/>
  <c r="NH8" i="7" s="1"/>
  <c r="NI8" i="7" s="1"/>
  <c r="NJ8" i="7" s="1"/>
  <c r="NK8" i="7" s="1"/>
  <c r="NL8" i="7" s="1"/>
  <c r="NM8" i="7" s="1"/>
  <c r="NN8" i="7" s="1"/>
  <c r="NO8" i="7" s="1"/>
  <c r="NP8" i="7" s="1"/>
  <c r="NQ8" i="7" s="1"/>
  <c r="NR8" i="7" s="1"/>
  <c r="NS8" i="7" s="1"/>
  <c r="NT8" i="7" s="1"/>
  <c r="NU8" i="7" s="1"/>
  <c r="NV8" i="7" s="1"/>
  <c r="NW8" i="7" s="1"/>
  <c r="NX8" i="7" s="1"/>
  <c r="NY8" i="7" s="1"/>
  <c r="NZ8" i="7" s="1"/>
  <c r="OA8" i="7" s="1"/>
  <c r="OB8" i="7" s="1"/>
  <c r="OC8" i="7" s="1"/>
  <c r="OD8" i="7" s="1"/>
  <c r="OE8" i="7" s="1"/>
  <c r="OF8" i="7" s="1"/>
  <c r="OG8" i="7" s="1"/>
  <c r="OH8" i="7" s="1"/>
  <c r="OI8" i="7" s="1"/>
  <c r="OJ8" i="7" s="1"/>
  <c r="OK8" i="7" s="1"/>
  <c r="OL8" i="7" s="1"/>
  <c r="OM8" i="7" s="1"/>
  <c r="ON8" i="7" s="1"/>
  <c r="OO8" i="7" s="1"/>
  <c r="OP8" i="7" s="1"/>
  <c r="OQ8" i="7" s="1"/>
  <c r="OR8" i="7" s="1"/>
  <c r="OS8" i="7" s="1"/>
  <c r="OT8" i="7" s="1"/>
  <c r="OU8" i="7" s="1"/>
  <c r="OV8" i="7" s="1"/>
  <c r="OW8" i="7" s="1"/>
  <c r="OX8" i="7" s="1"/>
  <c r="OY8" i="7" s="1"/>
  <c r="OZ8" i="7" s="1"/>
  <c r="PA8" i="7" s="1"/>
  <c r="PB8" i="7" s="1"/>
  <c r="PC8" i="7" s="1"/>
  <c r="PD8" i="7" s="1"/>
  <c r="PE8" i="7" s="1"/>
  <c r="PF8" i="7" s="1"/>
  <c r="PG8" i="7" s="1"/>
  <c r="PH8" i="7" s="1"/>
  <c r="PI8" i="7" s="1"/>
  <c r="PJ8" i="7" s="1"/>
  <c r="PK8" i="7" s="1"/>
  <c r="PL8" i="7" s="1"/>
  <c r="PM8" i="7" s="1"/>
  <c r="PN8" i="7" s="1"/>
  <c r="PO8" i="7" s="1"/>
  <c r="PP8" i="7" s="1"/>
  <c r="PQ8" i="7" s="1"/>
  <c r="PR8" i="7" s="1"/>
  <c r="PS8" i="7" s="1"/>
  <c r="PT8" i="7" s="1"/>
  <c r="PU8" i="7" s="1"/>
  <c r="PV8" i="7" s="1"/>
  <c r="PW8" i="7" s="1"/>
  <c r="PX8" i="7" s="1"/>
  <c r="PY8" i="7" s="1"/>
  <c r="PZ8" i="7" s="1"/>
  <c r="QA8" i="7" s="1"/>
  <c r="QB8" i="7" s="1"/>
  <c r="QC8" i="7" s="1"/>
  <c r="QD8" i="7" s="1"/>
  <c r="QE8" i="7" s="1"/>
  <c r="QF8" i="7" s="1"/>
  <c r="QG8" i="7" s="1"/>
  <c r="QH8" i="7" s="1"/>
  <c r="QI8" i="7" s="1"/>
  <c r="QJ8" i="7" s="1"/>
  <c r="QK8" i="7" s="1"/>
  <c r="QL8" i="7" s="1"/>
  <c r="QM8" i="7" s="1"/>
  <c r="QN8" i="7" s="1"/>
  <c r="QO8" i="7" s="1"/>
  <c r="QP8" i="7" s="1"/>
  <c r="QQ8" i="7" s="1"/>
  <c r="QR8" i="7" s="1"/>
  <c r="QS8" i="7" s="1"/>
  <c r="QT8" i="7" s="1"/>
  <c r="QU8" i="7" s="1"/>
  <c r="QV8" i="7" s="1"/>
  <c r="QW8" i="7" s="1"/>
  <c r="QX8" i="7" s="1"/>
  <c r="QY8" i="7" s="1"/>
  <c r="QZ8" i="7" s="1"/>
  <c r="RA8" i="7" s="1"/>
  <c r="RB8" i="7" s="1"/>
  <c r="RC8" i="7" s="1"/>
  <c r="RD8" i="7" s="1"/>
  <c r="RE8" i="7" s="1"/>
  <c r="RF8" i="7" s="1"/>
  <c r="RG8" i="7" s="1"/>
  <c r="RH8" i="7" s="1"/>
  <c r="RI8" i="7" s="1"/>
  <c r="RJ8" i="7" s="1"/>
  <c r="RK8" i="7" s="1"/>
  <c r="RL8" i="7" s="1"/>
  <c r="RM8" i="7" s="1"/>
  <c r="RN8" i="7" s="1"/>
  <c r="RO8" i="7" s="1"/>
  <c r="RP8" i="7" s="1"/>
  <c r="RQ8" i="7" s="1"/>
  <c r="RR8" i="7" s="1"/>
  <c r="RS8" i="7" s="1"/>
  <c r="RT8" i="7" s="1"/>
  <c r="RU8" i="7" s="1"/>
  <c r="RV8" i="7" s="1"/>
  <c r="RW8" i="7" s="1"/>
  <c r="RX8" i="7" s="1"/>
  <c r="RY8" i="7" s="1"/>
  <c r="RZ8" i="7" s="1"/>
  <c r="SA8" i="7" s="1"/>
  <c r="SB8" i="7" s="1"/>
  <c r="SC8" i="7" s="1"/>
  <c r="SD8" i="7" s="1"/>
  <c r="SE8" i="7" s="1"/>
  <c r="SF8" i="7" s="1"/>
  <c r="SG8" i="7" s="1"/>
  <c r="SH8" i="7" s="1"/>
  <c r="SI8" i="7" s="1"/>
  <c r="SJ8" i="7" s="1"/>
  <c r="SK8" i="7" s="1"/>
  <c r="SL8" i="7" s="1"/>
  <c r="SM8" i="7" s="1"/>
  <c r="SN8" i="7" s="1"/>
  <c r="SO8" i="7" s="1"/>
  <c r="SP8" i="7" s="1"/>
  <c r="SQ8" i="7" s="1"/>
  <c r="SR8" i="7" s="1"/>
  <c r="SS8" i="7" s="1"/>
  <c r="ST8" i="7" s="1"/>
  <c r="SU8" i="7" s="1"/>
  <c r="SV8" i="7" s="1"/>
  <c r="SW8" i="7" s="1"/>
  <c r="SX8" i="7" s="1"/>
  <c r="SY8" i="7" s="1"/>
  <c r="SZ8" i="7" s="1"/>
  <c r="TA8" i="7" s="1"/>
  <c r="TB8" i="7" s="1"/>
  <c r="TC8" i="7" s="1"/>
  <c r="TD8" i="7" s="1"/>
  <c r="TE8" i="7" s="1"/>
  <c r="TF8" i="7" s="1"/>
  <c r="TG8" i="7" s="1"/>
  <c r="TH8" i="7" s="1"/>
  <c r="TI8" i="7" s="1"/>
  <c r="TJ8" i="7" s="1"/>
  <c r="TK8" i="7" s="1"/>
  <c r="TL8" i="7" s="1"/>
  <c r="TM8" i="7" s="1"/>
  <c r="TN8" i="7" s="1"/>
  <c r="TO8" i="7" s="1"/>
  <c r="TP8" i="7" s="1"/>
  <c r="TQ8" i="7" s="1"/>
  <c r="TR8" i="7" s="1"/>
  <c r="TS8" i="7" s="1"/>
  <c r="TT8" i="7" s="1"/>
  <c r="TU8" i="7" s="1"/>
  <c r="TV8" i="7" s="1"/>
  <c r="TW8" i="7" s="1"/>
  <c r="TX8" i="7" s="1"/>
  <c r="TY8" i="7" s="1"/>
  <c r="TZ8" i="7" s="1"/>
  <c r="UA8" i="7" s="1"/>
  <c r="UB8" i="7" s="1"/>
  <c r="UC8" i="7" s="1"/>
  <c r="UD8" i="7" s="1"/>
  <c r="UE8" i="7" s="1"/>
  <c r="UF8" i="7" s="1"/>
  <c r="UG8" i="7" s="1"/>
  <c r="UH8" i="7" s="1"/>
  <c r="UI8" i="7" s="1"/>
  <c r="UJ8" i="7" s="1"/>
  <c r="UK8" i="7" s="1"/>
  <c r="UL8" i="7" s="1"/>
  <c r="UM8" i="7" s="1"/>
  <c r="UN8" i="7" s="1"/>
  <c r="UO8" i="7" s="1"/>
  <c r="UP8" i="7" s="1"/>
  <c r="UQ8" i="7" s="1"/>
  <c r="UR8" i="7" s="1"/>
  <c r="US8" i="7" s="1"/>
  <c r="UT8" i="7" s="1"/>
  <c r="UU8" i="7" s="1"/>
  <c r="UV8" i="7" s="1"/>
  <c r="UW8" i="7" s="1"/>
  <c r="UX8" i="7" s="1"/>
  <c r="UY8" i="7" s="1"/>
  <c r="UZ8" i="7" s="1"/>
  <c r="VA8" i="7" s="1"/>
  <c r="VB8" i="7" s="1"/>
  <c r="VC8" i="7" s="1"/>
  <c r="VD8" i="7" s="1"/>
  <c r="VE8" i="7" s="1"/>
  <c r="VF8" i="7" s="1"/>
  <c r="VG8" i="7" s="1"/>
  <c r="VH8" i="7" s="1"/>
  <c r="VI8" i="7" s="1"/>
  <c r="VJ8" i="7" s="1"/>
  <c r="VK8" i="7" s="1"/>
  <c r="VL8" i="7" s="1"/>
  <c r="VM8" i="7" s="1"/>
  <c r="VN8" i="7" s="1"/>
  <c r="VO8" i="7" s="1"/>
  <c r="VP8" i="7" s="1"/>
  <c r="VQ8" i="7" s="1"/>
  <c r="VR8" i="7" s="1"/>
  <c r="VS8" i="7" s="1"/>
  <c r="VT8" i="7" s="1"/>
  <c r="VU8" i="7" s="1"/>
  <c r="VV8" i="7" s="1"/>
  <c r="VW8" i="7" s="1"/>
  <c r="VX8" i="7" s="1"/>
  <c r="VY8" i="7" s="1"/>
  <c r="VZ8" i="7" s="1"/>
  <c r="WA8" i="7" s="1"/>
  <c r="WB8" i="7" s="1"/>
  <c r="WC8" i="7" s="1"/>
  <c r="WD8" i="7" s="1"/>
  <c r="WE8" i="7" s="1"/>
  <c r="WF8" i="7" s="1"/>
  <c r="WG8" i="7" s="1"/>
  <c r="WH8" i="7" s="1"/>
  <c r="WI8" i="7" s="1"/>
  <c r="WJ8" i="7" s="1"/>
  <c r="WK8" i="7" s="1"/>
  <c r="WL8" i="7" s="1"/>
  <c r="WM8" i="7" s="1"/>
  <c r="WN8" i="7" s="1"/>
  <c r="WO8" i="7" s="1"/>
  <c r="WP8" i="7" s="1"/>
  <c r="WQ8" i="7" s="1"/>
  <c r="WR8" i="7" s="1"/>
  <c r="WS8" i="7" s="1"/>
  <c r="WT8" i="7" s="1"/>
  <c r="WU8" i="7" s="1"/>
  <c r="WV8" i="7" s="1"/>
  <c r="WW8" i="7" s="1"/>
  <c r="WX8" i="7" s="1"/>
  <c r="WY8" i="7" s="1"/>
  <c r="WZ8" i="7" s="1"/>
  <c r="XA8" i="7" s="1"/>
  <c r="XB8" i="7" s="1"/>
  <c r="XC8" i="7" s="1"/>
  <c r="XD8" i="7" s="1"/>
  <c r="XE8" i="7" s="1"/>
  <c r="XF8" i="7" s="1"/>
  <c r="XG8" i="7" s="1"/>
  <c r="XH8" i="7" s="1"/>
  <c r="XI8" i="7" s="1"/>
  <c r="XJ8" i="7" s="1"/>
  <c r="XK8" i="7" s="1"/>
  <c r="XL8" i="7" s="1"/>
  <c r="XM8" i="7" s="1"/>
  <c r="XN8" i="7" s="1"/>
  <c r="XO8" i="7" s="1"/>
  <c r="XP8" i="7" s="1"/>
  <c r="XQ8" i="7" s="1"/>
  <c r="XR8" i="7" s="1"/>
  <c r="XS8" i="7" s="1"/>
  <c r="XT8" i="7" s="1"/>
  <c r="XU8" i="7" s="1"/>
  <c r="XV8" i="7" s="1"/>
  <c r="XW8" i="7" s="1"/>
  <c r="XX8" i="7" s="1"/>
  <c r="XY8" i="7" s="1"/>
  <c r="XZ8" i="7" s="1"/>
  <c r="YA8" i="7" s="1"/>
  <c r="YB8" i="7" s="1"/>
  <c r="YC8" i="7" s="1"/>
  <c r="YD8" i="7" s="1"/>
  <c r="YE8" i="7" s="1"/>
  <c r="YF8" i="7" s="1"/>
  <c r="YG8" i="7" s="1"/>
  <c r="YH8" i="7" s="1"/>
  <c r="YI8" i="7" s="1"/>
  <c r="YJ8" i="7" s="1"/>
  <c r="YK8" i="7" s="1"/>
  <c r="YL8" i="7" s="1"/>
  <c r="YM8" i="7" s="1"/>
  <c r="YN8" i="7" s="1"/>
  <c r="YO8" i="7" s="1"/>
  <c r="YP8" i="7" s="1"/>
  <c r="YQ8" i="7" s="1"/>
  <c r="YR8" i="7" s="1"/>
  <c r="YS8" i="7" s="1"/>
  <c r="YT8" i="7" s="1"/>
  <c r="YU8" i="7" s="1"/>
  <c r="YV8" i="7" s="1"/>
  <c r="YW8" i="7" s="1"/>
  <c r="YX8" i="7" s="1"/>
  <c r="YY8" i="7" s="1"/>
  <c r="YZ8" i="7" s="1"/>
  <c r="ZA8" i="7" s="1"/>
  <c r="ZB8" i="7" s="1"/>
  <c r="ZC8" i="7" s="1"/>
  <c r="ZD8" i="7" s="1"/>
  <c r="ZE8" i="7" s="1"/>
  <c r="ZF8" i="7" s="1"/>
  <c r="ZG8" i="7" s="1"/>
  <c r="ZH8" i="7" s="1"/>
  <c r="ZI8" i="7" s="1"/>
  <c r="ZJ8" i="7" s="1"/>
  <c r="ZK8" i="7" s="1"/>
  <c r="ZL8" i="7" s="1"/>
  <c r="ZM8" i="7" s="1"/>
  <c r="ZN8" i="7" s="1"/>
  <c r="ZO8" i="7" s="1"/>
  <c r="ZP8" i="7" s="1"/>
  <c r="ZQ8" i="7" s="1"/>
  <c r="ZR8" i="7" s="1"/>
  <c r="ZS8" i="7" s="1"/>
  <c r="ZT8" i="7" s="1"/>
  <c r="ZU8" i="7" s="1"/>
  <c r="ZV8" i="7" s="1"/>
  <c r="ZW8" i="7" s="1"/>
  <c r="ZX8" i="7" s="1"/>
  <c r="ZY8" i="7" s="1"/>
  <c r="ZZ8" i="7" s="1"/>
  <c r="AAA8" i="7" s="1"/>
  <c r="B8" i="7"/>
  <c r="C8" i="7" s="1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A1" i="7"/>
  <c r="C8" i="6"/>
  <c r="D8" i="6" s="1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BZ8" i="6" s="1"/>
  <c r="CA8" i="6" s="1"/>
  <c r="CB8" i="6" s="1"/>
  <c r="CC8" i="6" s="1"/>
  <c r="CD8" i="6" s="1"/>
  <c r="CE8" i="6" s="1"/>
  <c r="CF8" i="6" s="1"/>
  <c r="CG8" i="6" s="1"/>
  <c r="CH8" i="6" s="1"/>
  <c r="CI8" i="6" s="1"/>
  <c r="CJ8" i="6" s="1"/>
  <c r="CK8" i="6" s="1"/>
  <c r="CL8" i="6" s="1"/>
  <c r="CM8" i="6" s="1"/>
  <c r="CN8" i="6" s="1"/>
  <c r="CO8" i="6" s="1"/>
  <c r="CP8" i="6" s="1"/>
  <c r="CQ8" i="6" s="1"/>
  <c r="CR8" i="6" s="1"/>
  <c r="CS8" i="6" s="1"/>
  <c r="CT8" i="6" s="1"/>
  <c r="CU8" i="6" s="1"/>
  <c r="CV8" i="6" s="1"/>
  <c r="CW8" i="6" s="1"/>
  <c r="CX8" i="6" s="1"/>
  <c r="CY8" i="6" s="1"/>
  <c r="CZ8" i="6" s="1"/>
  <c r="DA8" i="6" s="1"/>
  <c r="DB8" i="6" s="1"/>
  <c r="DC8" i="6" s="1"/>
  <c r="DD8" i="6" s="1"/>
  <c r="DE8" i="6" s="1"/>
  <c r="DF8" i="6" s="1"/>
  <c r="DG8" i="6" s="1"/>
  <c r="DH8" i="6" s="1"/>
  <c r="DI8" i="6" s="1"/>
  <c r="DJ8" i="6" s="1"/>
  <c r="DK8" i="6" s="1"/>
  <c r="DL8" i="6" s="1"/>
  <c r="DM8" i="6" s="1"/>
  <c r="DN8" i="6" s="1"/>
  <c r="DO8" i="6" s="1"/>
  <c r="DP8" i="6" s="1"/>
  <c r="DQ8" i="6" s="1"/>
  <c r="DR8" i="6" s="1"/>
  <c r="DS8" i="6" s="1"/>
  <c r="DT8" i="6" s="1"/>
  <c r="DU8" i="6" s="1"/>
  <c r="DV8" i="6" s="1"/>
  <c r="DW8" i="6" s="1"/>
  <c r="DX8" i="6" s="1"/>
  <c r="DY8" i="6" s="1"/>
  <c r="DZ8" i="6" s="1"/>
  <c r="EA8" i="6" s="1"/>
  <c r="EB8" i="6" s="1"/>
  <c r="EC8" i="6" s="1"/>
  <c r="ED8" i="6" s="1"/>
  <c r="EE8" i="6" s="1"/>
  <c r="EF8" i="6" s="1"/>
  <c r="EG8" i="6" s="1"/>
  <c r="EH8" i="6" s="1"/>
  <c r="EI8" i="6" s="1"/>
  <c r="EJ8" i="6" s="1"/>
  <c r="EK8" i="6" s="1"/>
  <c r="EL8" i="6" s="1"/>
  <c r="EM8" i="6" s="1"/>
  <c r="EN8" i="6" s="1"/>
  <c r="EO8" i="6" s="1"/>
  <c r="EP8" i="6" s="1"/>
  <c r="EQ8" i="6" s="1"/>
  <c r="ER8" i="6" s="1"/>
  <c r="ES8" i="6" s="1"/>
  <c r="ET8" i="6" s="1"/>
  <c r="EU8" i="6" s="1"/>
  <c r="EV8" i="6" s="1"/>
  <c r="EW8" i="6" s="1"/>
  <c r="EX8" i="6" s="1"/>
  <c r="EY8" i="6" s="1"/>
  <c r="EZ8" i="6" s="1"/>
  <c r="FA8" i="6" s="1"/>
  <c r="FB8" i="6" s="1"/>
  <c r="FC8" i="6" s="1"/>
  <c r="FD8" i="6" s="1"/>
  <c r="FE8" i="6" s="1"/>
  <c r="FF8" i="6" s="1"/>
  <c r="FG8" i="6" s="1"/>
  <c r="FH8" i="6" s="1"/>
  <c r="FI8" i="6" s="1"/>
  <c r="FJ8" i="6" s="1"/>
  <c r="FK8" i="6" s="1"/>
  <c r="FL8" i="6" s="1"/>
  <c r="FM8" i="6" s="1"/>
  <c r="FN8" i="6" s="1"/>
  <c r="FO8" i="6" s="1"/>
  <c r="FP8" i="6" s="1"/>
  <c r="FQ8" i="6" s="1"/>
  <c r="FR8" i="6" s="1"/>
  <c r="FS8" i="6" s="1"/>
  <c r="FT8" i="6" s="1"/>
  <c r="FU8" i="6" s="1"/>
  <c r="FV8" i="6" s="1"/>
  <c r="FW8" i="6" s="1"/>
  <c r="FX8" i="6" s="1"/>
  <c r="FY8" i="6" s="1"/>
  <c r="FZ8" i="6" s="1"/>
  <c r="GA8" i="6" s="1"/>
  <c r="GB8" i="6" s="1"/>
  <c r="GC8" i="6" s="1"/>
  <c r="GD8" i="6" s="1"/>
  <c r="GE8" i="6" s="1"/>
  <c r="GF8" i="6" s="1"/>
  <c r="GG8" i="6" s="1"/>
  <c r="GH8" i="6" s="1"/>
  <c r="GI8" i="6" s="1"/>
  <c r="GJ8" i="6" s="1"/>
  <c r="GK8" i="6" s="1"/>
  <c r="GL8" i="6" s="1"/>
  <c r="GM8" i="6" s="1"/>
  <c r="GN8" i="6" s="1"/>
  <c r="GO8" i="6" s="1"/>
  <c r="GP8" i="6" s="1"/>
  <c r="GQ8" i="6" s="1"/>
  <c r="GR8" i="6" s="1"/>
  <c r="GS8" i="6" s="1"/>
  <c r="GT8" i="6" s="1"/>
  <c r="GU8" i="6" s="1"/>
  <c r="GV8" i="6" s="1"/>
  <c r="GW8" i="6" s="1"/>
  <c r="GX8" i="6" s="1"/>
  <c r="GY8" i="6" s="1"/>
  <c r="GZ8" i="6" s="1"/>
  <c r="HA8" i="6" s="1"/>
  <c r="HB8" i="6" s="1"/>
  <c r="HC8" i="6" s="1"/>
  <c r="HD8" i="6" s="1"/>
  <c r="HE8" i="6" s="1"/>
  <c r="HF8" i="6" s="1"/>
  <c r="HG8" i="6" s="1"/>
  <c r="HH8" i="6" s="1"/>
  <c r="HI8" i="6" s="1"/>
  <c r="HJ8" i="6" s="1"/>
  <c r="HK8" i="6" s="1"/>
  <c r="HL8" i="6" s="1"/>
  <c r="HM8" i="6" s="1"/>
  <c r="HN8" i="6" s="1"/>
  <c r="HO8" i="6" s="1"/>
  <c r="HP8" i="6" s="1"/>
  <c r="HQ8" i="6" s="1"/>
  <c r="HR8" i="6" s="1"/>
  <c r="HS8" i="6" s="1"/>
  <c r="HT8" i="6" s="1"/>
  <c r="HU8" i="6" s="1"/>
  <c r="HV8" i="6" s="1"/>
  <c r="HW8" i="6" s="1"/>
  <c r="HX8" i="6" s="1"/>
  <c r="HY8" i="6" s="1"/>
  <c r="HZ8" i="6" s="1"/>
  <c r="IA8" i="6" s="1"/>
  <c r="IB8" i="6" s="1"/>
  <c r="IC8" i="6" s="1"/>
  <c r="ID8" i="6" s="1"/>
  <c r="IE8" i="6" s="1"/>
  <c r="IF8" i="6" s="1"/>
  <c r="IG8" i="6" s="1"/>
  <c r="IH8" i="6" s="1"/>
  <c r="II8" i="6" s="1"/>
  <c r="IJ8" i="6" s="1"/>
  <c r="IK8" i="6" s="1"/>
  <c r="IL8" i="6" s="1"/>
  <c r="IM8" i="6" s="1"/>
  <c r="IN8" i="6" s="1"/>
  <c r="IO8" i="6" s="1"/>
  <c r="IP8" i="6" s="1"/>
  <c r="IQ8" i="6" s="1"/>
  <c r="IR8" i="6" s="1"/>
  <c r="IS8" i="6" s="1"/>
  <c r="IT8" i="6" s="1"/>
  <c r="IU8" i="6" s="1"/>
  <c r="IV8" i="6" s="1"/>
  <c r="IW8" i="6" s="1"/>
  <c r="IX8" i="6" s="1"/>
  <c r="IY8" i="6" s="1"/>
  <c r="IZ8" i="6" s="1"/>
  <c r="JA8" i="6" s="1"/>
  <c r="JB8" i="6" s="1"/>
  <c r="JC8" i="6" s="1"/>
  <c r="JD8" i="6" s="1"/>
  <c r="JE8" i="6" s="1"/>
  <c r="JF8" i="6" s="1"/>
  <c r="JG8" i="6" s="1"/>
  <c r="JH8" i="6" s="1"/>
  <c r="JI8" i="6" s="1"/>
  <c r="JJ8" i="6" s="1"/>
  <c r="JK8" i="6" s="1"/>
  <c r="JL8" i="6" s="1"/>
  <c r="JM8" i="6" s="1"/>
  <c r="JN8" i="6" s="1"/>
  <c r="JO8" i="6" s="1"/>
  <c r="JP8" i="6" s="1"/>
  <c r="JQ8" i="6" s="1"/>
  <c r="JR8" i="6" s="1"/>
  <c r="JS8" i="6" s="1"/>
  <c r="JT8" i="6" s="1"/>
  <c r="JU8" i="6" s="1"/>
  <c r="JV8" i="6" s="1"/>
  <c r="JW8" i="6" s="1"/>
  <c r="JX8" i="6" s="1"/>
  <c r="JY8" i="6" s="1"/>
  <c r="JZ8" i="6" s="1"/>
  <c r="KA8" i="6" s="1"/>
  <c r="KB8" i="6" s="1"/>
  <c r="KC8" i="6" s="1"/>
  <c r="KD8" i="6" s="1"/>
  <c r="KE8" i="6" s="1"/>
  <c r="KF8" i="6" s="1"/>
  <c r="KG8" i="6" s="1"/>
  <c r="KH8" i="6" s="1"/>
  <c r="KI8" i="6" s="1"/>
  <c r="KJ8" i="6" s="1"/>
  <c r="KK8" i="6" s="1"/>
  <c r="KL8" i="6" s="1"/>
  <c r="KM8" i="6" s="1"/>
  <c r="KN8" i="6" s="1"/>
  <c r="KO8" i="6" s="1"/>
  <c r="KP8" i="6" s="1"/>
  <c r="KQ8" i="6" s="1"/>
  <c r="KR8" i="6" s="1"/>
  <c r="KS8" i="6" s="1"/>
  <c r="KT8" i="6" s="1"/>
  <c r="KU8" i="6" s="1"/>
  <c r="KV8" i="6" s="1"/>
  <c r="KW8" i="6" s="1"/>
  <c r="KX8" i="6" s="1"/>
  <c r="KY8" i="6" s="1"/>
  <c r="KZ8" i="6" s="1"/>
  <c r="LA8" i="6" s="1"/>
  <c r="LB8" i="6" s="1"/>
  <c r="LC8" i="6" s="1"/>
  <c r="LD8" i="6" s="1"/>
  <c r="LE8" i="6" s="1"/>
  <c r="LF8" i="6" s="1"/>
  <c r="LG8" i="6" s="1"/>
  <c r="LH8" i="6" s="1"/>
  <c r="LI8" i="6" s="1"/>
  <c r="LJ8" i="6" s="1"/>
  <c r="LK8" i="6" s="1"/>
  <c r="LL8" i="6" s="1"/>
  <c r="LM8" i="6" s="1"/>
  <c r="LN8" i="6" s="1"/>
  <c r="LO8" i="6" s="1"/>
  <c r="LP8" i="6" s="1"/>
  <c r="LQ8" i="6" s="1"/>
  <c r="LR8" i="6" s="1"/>
  <c r="LS8" i="6" s="1"/>
  <c r="LT8" i="6" s="1"/>
  <c r="LU8" i="6" s="1"/>
  <c r="LV8" i="6" s="1"/>
  <c r="LW8" i="6" s="1"/>
  <c r="LX8" i="6" s="1"/>
  <c r="LY8" i="6" s="1"/>
  <c r="LZ8" i="6" s="1"/>
  <c r="MA8" i="6" s="1"/>
  <c r="MB8" i="6" s="1"/>
  <c r="MC8" i="6" s="1"/>
  <c r="MD8" i="6" s="1"/>
  <c r="ME8" i="6" s="1"/>
  <c r="MF8" i="6" s="1"/>
  <c r="MG8" i="6" s="1"/>
  <c r="MH8" i="6" s="1"/>
  <c r="MI8" i="6" s="1"/>
  <c r="MJ8" i="6" s="1"/>
  <c r="MK8" i="6" s="1"/>
  <c r="ML8" i="6" s="1"/>
  <c r="MM8" i="6" s="1"/>
  <c r="MN8" i="6" s="1"/>
  <c r="MO8" i="6" s="1"/>
  <c r="MP8" i="6" s="1"/>
  <c r="MQ8" i="6" s="1"/>
  <c r="MR8" i="6" s="1"/>
  <c r="MS8" i="6" s="1"/>
  <c r="MT8" i="6" s="1"/>
  <c r="MU8" i="6" s="1"/>
  <c r="MV8" i="6" s="1"/>
  <c r="MW8" i="6" s="1"/>
  <c r="MX8" i="6" s="1"/>
  <c r="MY8" i="6" s="1"/>
  <c r="MZ8" i="6" s="1"/>
  <c r="NA8" i="6" s="1"/>
  <c r="NB8" i="6" s="1"/>
  <c r="NC8" i="6" s="1"/>
  <c r="ND8" i="6" s="1"/>
  <c r="NE8" i="6" s="1"/>
  <c r="NF8" i="6" s="1"/>
  <c r="NG8" i="6" s="1"/>
  <c r="NH8" i="6" s="1"/>
  <c r="NI8" i="6" s="1"/>
  <c r="NJ8" i="6" s="1"/>
  <c r="NK8" i="6" s="1"/>
  <c r="NL8" i="6" s="1"/>
  <c r="NM8" i="6" s="1"/>
  <c r="NN8" i="6" s="1"/>
  <c r="NO8" i="6" s="1"/>
  <c r="NP8" i="6" s="1"/>
  <c r="NQ8" i="6" s="1"/>
  <c r="NR8" i="6" s="1"/>
  <c r="NS8" i="6" s="1"/>
  <c r="NT8" i="6" s="1"/>
  <c r="NU8" i="6" s="1"/>
  <c r="NV8" i="6" s="1"/>
  <c r="NW8" i="6" s="1"/>
  <c r="NX8" i="6" s="1"/>
  <c r="NY8" i="6" s="1"/>
  <c r="NZ8" i="6" s="1"/>
  <c r="OA8" i="6" s="1"/>
  <c r="OB8" i="6" s="1"/>
  <c r="OC8" i="6" s="1"/>
  <c r="OD8" i="6" s="1"/>
  <c r="OE8" i="6" s="1"/>
  <c r="OF8" i="6" s="1"/>
  <c r="OG8" i="6" s="1"/>
  <c r="OH8" i="6" s="1"/>
  <c r="OI8" i="6" s="1"/>
  <c r="OJ8" i="6" s="1"/>
  <c r="OK8" i="6" s="1"/>
  <c r="OL8" i="6" s="1"/>
  <c r="OM8" i="6" s="1"/>
  <c r="ON8" i="6" s="1"/>
  <c r="OO8" i="6" s="1"/>
  <c r="OP8" i="6" s="1"/>
  <c r="OQ8" i="6" s="1"/>
  <c r="OR8" i="6" s="1"/>
  <c r="OS8" i="6" s="1"/>
  <c r="OT8" i="6" s="1"/>
  <c r="OU8" i="6" s="1"/>
  <c r="OV8" i="6" s="1"/>
  <c r="OW8" i="6" s="1"/>
  <c r="OX8" i="6" s="1"/>
  <c r="OY8" i="6" s="1"/>
  <c r="OZ8" i="6" s="1"/>
  <c r="PA8" i="6" s="1"/>
  <c r="PB8" i="6" s="1"/>
  <c r="PC8" i="6" s="1"/>
  <c r="PD8" i="6" s="1"/>
  <c r="PE8" i="6" s="1"/>
  <c r="PF8" i="6" s="1"/>
  <c r="PG8" i="6" s="1"/>
  <c r="PH8" i="6" s="1"/>
  <c r="PI8" i="6" s="1"/>
  <c r="PJ8" i="6" s="1"/>
  <c r="PK8" i="6" s="1"/>
  <c r="PL8" i="6" s="1"/>
  <c r="PM8" i="6" s="1"/>
  <c r="PN8" i="6" s="1"/>
  <c r="PO8" i="6" s="1"/>
  <c r="PP8" i="6" s="1"/>
  <c r="PQ8" i="6" s="1"/>
  <c r="PR8" i="6" s="1"/>
  <c r="PS8" i="6" s="1"/>
  <c r="PT8" i="6" s="1"/>
  <c r="PU8" i="6" s="1"/>
  <c r="PV8" i="6" s="1"/>
  <c r="PW8" i="6" s="1"/>
  <c r="PX8" i="6" s="1"/>
  <c r="PY8" i="6" s="1"/>
  <c r="PZ8" i="6" s="1"/>
  <c r="QA8" i="6" s="1"/>
  <c r="QB8" i="6" s="1"/>
  <c r="QC8" i="6" s="1"/>
  <c r="QD8" i="6" s="1"/>
  <c r="QE8" i="6" s="1"/>
  <c r="QF8" i="6" s="1"/>
  <c r="QG8" i="6" s="1"/>
  <c r="QH8" i="6" s="1"/>
  <c r="QI8" i="6" s="1"/>
  <c r="QJ8" i="6" s="1"/>
  <c r="QK8" i="6" s="1"/>
  <c r="QL8" i="6" s="1"/>
  <c r="QM8" i="6" s="1"/>
  <c r="QN8" i="6" s="1"/>
  <c r="QO8" i="6" s="1"/>
  <c r="QP8" i="6" s="1"/>
  <c r="QQ8" i="6" s="1"/>
  <c r="QR8" i="6" s="1"/>
  <c r="QS8" i="6" s="1"/>
  <c r="QT8" i="6" s="1"/>
  <c r="QU8" i="6" s="1"/>
  <c r="QV8" i="6" s="1"/>
  <c r="QW8" i="6" s="1"/>
  <c r="QX8" i="6" s="1"/>
  <c r="QY8" i="6" s="1"/>
  <c r="QZ8" i="6" s="1"/>
  <c r="RA8" i="6" s="1"/>
  <c r="RB8" i="6" s="1"/>
  <c r="RC8" i="6" s="1"/>
  <c r="RD8" i="6" s="1"/>
  <c r="RE8" i="6" s="1"/>
  <c r="RF8" i="6" s="1"/>
  <c r="RG8" i="6" s="1"/>
  <c r="RH8" i="6" s="1"/>
  <c r="RI8" i="6" s="1"/>
  <c r="RJ8" i="6" s="1"/>
  <c r="RK8" i="6" s="1"/>
  <c r="RL8" i="6" s="1"/>
  <c r="RM8" i="6" s="1"/>
  <c r="RN8" i="6" s="1"/>
  <c r="RO8" i="6" s="1"/>
  <c r="RP8" i="6" s="1"/>
  <c r="RQ8" i="6" s="1"/>
  <c r="RR8" i="6" s="1"/>
  <c r="RS8" i="6" s="1"/>
  <c r="RT8" i="6" s="1"/>
  <c r="RU8" i="6" s="1"/>
  <c r="RV8" i="6" s="1"/>
  <c r="RW8" i="6" s="1"/>
  <c r="RX8" i="6" s="1"/>
  <c r="RY8" i="6" s="1"/>
  <c r="RZ8" i="6" s="1"/>
  <c r="SA8" i="6" s="1"/>
  <c r="SB8" i="6" s="1"/>
  <c r="SC8" i="6" s="1"/>
  <c r="SD8" i="6" s="1"/>
  <c r="SE8" i="6" s="1"/>
  <c r="SF8" i="6" s="1"/>
  <c r="SG8" i="6" s="1"/>
  <c r="SH8" i="6" s="1"/>
  <c r="SI8" i="6" s="1"/>
  <c r="SJ8" i="6" s="1"/>
  <c r="SK8" i="6" s="1"/>
  <c r="SL8" i="6" s="1"/>
  <c r="SM8" i="6" s="1"/>
  <c r="SN8" i="6" s="1"/>
  <c r="SO8" i="6" s="1"/>
  <c r="SP8" i="6" s="1"/>
  <c r="SQ8" i="6" s="1"/>
  <c r="SR8" i="6" s="1"/>
  <c r="SS8" i="6" s="1"/>
  <c r="ST8" i="6" s="1"/>
  <c r="SU8" i="6" s="1"/>
  <c r="SV8" i="6" s="1"/>
  <c r="SW8" i="6" s="1"/>
  <c r="SX8" i="6" s="1"/>
  <c r="SY8" i="6" s="1"/>
  <c r="SZ8" i="6" s="1"/>
  <c r="TA8" i="6" s="1"/>
  <c r="TB8" i="6" s="1"/>
  <c r="TC8" i="6" s="1"/>
  <c r="TD8" i="6" s="1"/>
  <c r="TE8" i="6" s="1"/>
  <c r="TF8" i="6" s="1"/>
  <c r="TG8" i="6" s="1"/>
  <c r="TH8" i="6" s="1"/>
  <c r="TI8" i="6" s="1"/>
  <c r="TJ8" i="6" s="1"/>
  <c r="TK8" i="6" s="1"/>
  <c r="TL8" i="6" s="1"/>
  <c r="TM8" i="6" s="1"/>
  <c r="TN8" i="6" s="1"/>
  <c r="TO8" i="6" s="1"/>
  <c r="TP8" i="6" s="1"/>
  <c r="TQ8" i="6" s="1"/>
  <c r="TR8" i="6" s="1"/>
  <c r="TS8" i="6" s="1"/>
  <c r="TT8" i="6" s="1"/>
  <c r="TU8" i="6" s="1"/>
  <c r="TV8" i="6" s="1"/>
  <c r="TW8" i="6" s="1"/>
  <c r="TX8" i="6" s="1"/>
  <c r="TY8" i="6" s="1"/>
  <c r="TZ8" i="6" s="1"/>
  <c r="UA8" i="6" s="1"/>
  <c r="UB8" i="6" s="1"/>
  <c r="UC8" i="6" s="1"/>
  <c r="UD8" i="6" s="1"/>
  <c r="UE8" i="6" s="1"/>
  <c r="UF8" i="6" s="1"/>
  <c r="UG8" i="6" s="1"/>
  <c r="UH8" i="6" s="1"/>
  <c r="UI8" i="6" s="1"/>
  <c r="UJ8" i="6" s="1"/>
  <c r="UK8" i="6" s="1"/>
  <c r="UL8" i="6" s="1"/>
  <c r="UM8" i="6" s="1"/>
  <c r="UN8" i="6" s="1"/>
  <c r="UO8" i="6" s="1"/>
  <c r="UP8" i="6" s="1"/>
  <c r="UQ8" i="6" s="1"/>
  <c r="B8" i="6"/>
  <c r="A1" i="6"/>
  <c r="E27" i="5"/>
  <c r="A27" i="5" s="1"/>
  <c r="E26" i="5"/>
  <c r="A26" i="5" s="1"/>
  <c r="E25" i="5"/>
  <c r="A25" i="5" s="1"/>
  <c r="E24" i="5"/>
  <c r="A24" i="5" s="1"/>
  <c r="E23" i="5"/>
  <c r="A23" i="5" s="1"/>
  <c r="AY22" i="5"/>
  <c r="AU22" i="5"/>
  <c r="AS22" i="5"/>
  <c r="AQ22" i="5"/>
  <c r="AO22" i="5"/>
  <c r="AM22" i="5"/>
  <c r="AK22" i="5"/>
  <c r="AI22" i="5"/>
  <c r="AG22" i="5"/>
  <c r="AC22" i="5"/>
  <c r="AA22" i="5"/>
  <c r="Y22" i="5"/>
  <c r="W22" i="5"/>
  <c r="U22" i="5"/>
  <c r="S22" i="5"/>
  <c r="Q22" i="5"/>
  <c r="O22" i="5"/>
  <c r="M22" i="5"/>
  <c r="K22" i="5"/>
  <c r="I22" i="5"/>
  <c r="G22" i="5"/>
  <c r="E22" i="5"/>
  <c r="A22" i="5" s="1"/>
  <c r="AY21" i="5"/>
  <c r="AU21" i="5"/>
  <c r="AS21" i="5"/>
  <c r="AQ21" i="5"/>
  <c r="AO21" i="5"/>
  <c r="AM21" i="5"/>
  <c r="AK21" i="5"/>
  <c r="AI21" i="5"/>
  <c r="AG21" i="5"/>
  <c r="AC21" i="5"/>
  <c r="AA21" i="5"/>
  <c r="Y21" i="5"/>
  <c r="W21" i="5"/>
  <c r="U21" i="5"/>
  <c r="S21" i="5"/>
  <c r="Q21" i="5"/>
  <c r="O21" i="5"/>
  <c r="M21" i="5"/>
  <c r="K21" i="5"/>
  <c r="I21" i="5"/>
  <c r="G21" i="5"/>
  <c r="E21" i="5"/>
  <c r="A21" i="5" s="1"/>
  <c r="AY20" i="5"/>
  <c r="AU20" i="5"/>
  <c r="AS20" i="5"/>
  <c r="AQ20" i="5"/>
  <c r="AO20" i="5"/>
  <c r="AM20" i="5"/>
  <c r="AK20" i="5"/>
  <c r="AI20" i="5"/>
  <c r="AG20" i="5"/>
  <c r="AC20" i="5"/>
  <c r="AA20" i="5"/>
  <c r="Y20" i="5"/>
  <c r="W20" i="5"/>
  <c r="U20" i="5"/>
  <c r="S20" i="5"/>
  <c r="Q20" i="5"/>
  <c r="O20" i="5"/>
  <c r="M20" i="5"/>
  <c r="K20" i="5"/>
  <c r="I20" i="5"/>
  <c r="G20" i="5"/>
  <c r="E20" i="5"/>
  <c r="A20" i="5" s="1"/>
  <c r="AY19" i="5"/>
  <c r="AU19" i="5"/>
  <c r="AS19" i="5"/>
  <c r="AQ19" i="5"/>
  <c r="AO19" i="5"/>
  <c r="AM19" i="5"/>
  <c r="AK19" i="5"/>
  <c r="AI19" i="5"/>
  <c r="AG19" i="5"/>
  <c r="AC19" i="5"/>
  <c r="AA19" i="5"/>
  <c r="Y19" i="5"/>
  <c r="W19" i="5"/>
  <c r="U19" i="5"/>
  <c r="S19" i="5"/>
  <c r="Q19" i="5"/>
  <c r="O19" i="5"/>
  <c r="M19" i="5"/>
  <c r="K19" i="5"/>
  <c r="I19" i="5"/>
  <c r="G19" i="5"/>
  <c r="E19" i="5"/>
  <c r="A19" i="5" s="1"/>
  <c r="AY18" i="5"/>
  <c r="AU18" i="5"/>
  <c r="AS18" i="5"/>
  <c r="AQ18" i="5"/>
  <c r="AO18" i="5"/>
  <c r="AM18" i="5"/>
  <c r="AK18" i="5"/>
  <c r="AI18" i="5"/>
  <c r="AG18" i="5"/>
  <c r="AC18" i="5"/>
  <c r="AA18" i="5"/>
  <c r="Y18" i="5"/>
  <c r="W18" i="5"/>
  <c r="U18" i="5"/>
  <c r="S18" i="5"/>
  <c r="Q18" i="5"/>
  <c r="O18" i="5"/>
  <c r="M18" i="5"/>
  <c r="K18" i="5"/>
  <c r="I18" i="5"/>
  <c r="G18" i="5"/>
  <c r="E18" i="5"/>
  <c r="A18" i="5" s="1"/>
  <c r="AY17" i="5"/>
  <c r="AU17" i="5"/>
  <c r="AS17" i="5"/>
  <c r="AQ17" i="5"/>
  <c r="AO17" i="5"/>
  <c r="AM17" i="5"/>
  <c r="AK17" i="5"/>
  <c r="AI17" i="5"/>
  <c r="AG17" i="5"/>
  <c r="AC17" i="5"/>
  <c r="AA17" i="5"/>
  <c r="Y17" i="5"/>
  <c r="W17" i="5"/>
  <c r="U17" i="5"/>
  <c r="S17" i="5"/>
  <c r="Q17" i="5"/>
  <c r="O17" i="5"/>
  <c r="M17" i="5"/>
  <c r="K17" i="5"/>
  <c r="I17" i="5"/>
  <c r="G17" i="5"/>
  <c r="E17" i="5"/>
  <c r="A17" i="5" s="1"/>
  <c r="BC16" i="5"/>
  <c r="AY16" i="5"/>
  <c r="AU16" i="5"/>
  <c r="AS16" i="5"/>
  <c r="AQ16" i="5"/>
  <c r="AO16" i="5"/>
  <c r="AM16" i="5"/>
  <c r="AK16" i="5"/>
  <c r="AI16" i="5"/>
  <c r="AG16" i="5"/>
  <c r="AC16" i="5"/>
  <c r="AA16" i="5"/>
  <c r="Y16" i="5"/>
  <c r="W16" i="5"/>
  <c r="U16" i="5"/>
  <c r="S16" i="5"/>
  <c r="Q16" i="5"/>
  <c r="O16" i="5"/>
  <c r="M16" i="5"/>
  <c r="K16" i="5"/>
  <c r="I16" i="5"/>
  <c r="G16" i="5"/>
  <c r="E16" i="5"/>
  <c r="A16" i="5" s="1"/>
  <c r="BC15" i="5"/>
  <c r="AY15" i="5"/>
  <c r="AU15" i="5"/>
  <c r="AS15" i="5"/>
  <c r="AQ15" i="5"/>
  <c r="AO15" i="5"/>
  <c r="AM15" i="5"/>
  <c r="AK15" i="5"/>
  <c r="AI15" i="5"/>
  <c r="AG15" i="5"/>
  <c r="AC15" i="5"/>
  <c r="AA15" i="5"/>
  <c r="Y15" i="5"/>
  <c r="W15" i="5"/>
  <c r="U15" i="5"/>
  <c r="S15" i="5"/>
  <c r="Q15" i="5"/>
  <c r="O15" i="5"/>
  <c r="M15" i="5"/>
  <c r="K15" i="5"/>
  <c r="I15" i="5"/>
  <c r="G15" i="5"/>
  <c r="E15" i="5"/>
  <c r="A15" i="5" s="1"/>
  <c r="BC14" i="5"/>
  <c r="AY14" i="5"/>
  <c r="AU14" i="5"/>
  <c r="AS14" i="5"/>
  <c r="AQ14" i="5"/>
  <c r="AO14" i="5"/>
  <c r="AM14" i="5"/>
  <c r="AK14" i="5"/>
  <c r="AI14" i="5"/>
  <c r="AG14" i="5"/>
  <c r="AC14" i="5"/>
  <c r="AA14" i="5"/>
  <c r="Y14" i="5"/>
  <c r="W14" i="5"/>
  <c r="U14" i="5"/>
  <c r="S14" i="5"/>
  <c r="Q14" i="5"/>
  <c r="O14" i="5"/>
  <c r="M14" i="5"/>
  <c r="K14" i="5"/>
  <c r="I14" i="5"/>
  <c r="G14" i="5"/>
  <c r="E14" i="5"/>
  <c r="A14" i="5" s="1"/>
  <c r="BC13" i="5"/>
  <c r="AY13" i="5"/>
  <c r="AU13" i="5"/>
  <c r="AS13" i="5"/>
  <c r="AQ13" i="5"/>
  <c r="AO13" i="5"/>
  <c r="AM13" i="5"/>
  <c r="AK13" i="5"/>
  <c r="AI13" i="5"/>
  <c r="AG13" i="5"/>
  <c r="AC13" i="5"/>
  <c r="AA13" i="5"/>
  <c r="Y13" i="5"/>
  <c r="W13" i="5"/>
  <c r="U13" i="5"/>
  <c r="S13" i="5"/>
  <c r="Q13" i="5"/>
  <c r="O13" i="5"/>
  <c r="M13" i="5"/>
  <c r="K13" i="5"/>
  <c r="I13" i="5"/>
  <c r="G13" i="5"/>
  <c r="E13" i="5"/>
  <c r="A13" i="5" s="1"/>
  <c r="BC12" i="5"/>
  <c r="AY12" i="5"/>
  <c r="AU12" i="5"/>
  <c r="AS12" i="5"/>
  <c r="AQ12" i="5"/>
  <c r="AO12" i="5"/>
  <c r="AM12" i="5"/>
  <c r="AK12" i="5"/>
  <c r="AI12" i="5"/>
  <c r="AG12" i="5"/>
  <c r="AC12" i="5"/>
  <c r="AA12" i="5"/>
  <c r="Y12" i="5"/>
  <c r="W12" i="5"/>
  <c r="U12" i="5"/>
  <c r="S12" i="5"/>
  <c r="Q12" i="5"/>
  <c r="O12" i="5"/>
  <c r="M12" i="5"/>
  <c r="K12" i="5"/>
  <c r="I12" i="5"/>
  <c r="G12" i="5"/>
  <c r="E12" i="5"/>
  <c r="A12" i="5" s="1"/>
  <c r="BC11" i="5"/>
  <c r="AY11" i="5"/>
  <c r="AU11" i="5"/>
  <c r="AS11" i="5"/>
  <c r="AQ11" i="5"/>
  <c r="AO11" i="5"/>
  <c r="AM11" i="5"/>
  <c r="AK11" i="5"/>
  <c r="AI11" i="5"/>
  <c r="AG11" i="5"/>
  <c r="AC11" i="5"/>
  <c r="AA11" i="5"/>
  <c r="Y11" i="5"/>
  <c r="W11" i="5"/>
  <c r="U11" i="5"/>
  <c r="S11" i="5"/>
  <c r="Q11" i="5"/>
  <c r="O11" i="5"/>
  <c r="M11" i="5"/>
  <c r="K11" i="5"/>
  <c r="I11" i="5"/>
  <c r="G11" i="5"/>
  <c r="E11" i="5"/>
  <c r="A11" i="5" s="1"/>
  <c r="BC10" i="5"/>
  <c r="AY10" i="5"/>
  <c r="AU10" i="5"/>
  <c r="AS10" i="5"/>
  <c r="AQ10" i="5"/>
  <c r="AO10" i="5"/>
  <c r="AM10" i="5"/>
  <c r="AK10" i="5"/>
  <c r="AI10" i="5"/>
  <c r="AG10" i="5"/>
  <c r="AC10" i="5"/>
  <c r="AA10" i="5"/>
  <c r="Y10" i="5"/>
  <c r="W10" i="5"/>
  <c r="U10" i="5"/>
  <c r="S10" i="5"/>
  <c r="Q10" i="5"/>
  <c r="O10" i="5"/>
  <c r="M10" i="5"/>
  <c r="K10" i="5"/>
  <c r="I10" i="5"/>
  <c r="G10" i="5"/>
  <c r="E10" i="5"/>
  <c r="A10" i="5" s="1"/>
  <c r="BC9" i="5"/>
  <c r="AY9" i="5"/>
  <c r="AU9" i="5"/>
  <c r="AS9" i="5"/>
  <c r="AQ9" i="5"/>
  <c r="AO9" i="5"/>
  <c r="AM9" i="5"/>
  <c r="AK9" i="5"/>
  <c r="AI9" i="5"/>
  <c r="AG9" i="5"/>
  <c r="AC9" i="5"/>
  <c r="AA9" i="5"/>
  <c r="Y9" i="5"/>
  <c r="W9" i="5"/>
  <c r="U9" i="5"/>
  <c r="S9" i="5"/>
  <c r="Q9" i="5"/>
  <c r="O9" i="5"/>
  <c r="M9" i="5"/>
  <c r="K9" i="5"/>
  <c r="I9" i="5"/>
  <c r="G9" i="5"/>
  <c r="E9" i="5"/>
  <c r="A9" i="5" s="1"/>
  <c r="BC8" i="5"/>
  <c r="AY8" i="5"/>
  <c r="AU8" i="5"/>
  <c r="AS8" i="5"/>
  <c r="AQ8" i="5"/>
  <c r="AO8" i="5"/>
  <c r="AM8" i="5"/>
  <c r="AK8" i="5"/>
  <c r="AI8" i="5"/>
  <c r="AG8" i="5"/>
  <c r="AC8" i="5"/>
  <c r="AA8" i="5"/>
  <c r="Y8" i="5"/>
  <c r="W8" i="5"/>
  <c r="U8" i="5"/>
  <c r="S8" i="5"/>
  <c r="Q8" i="5"/>
  <c r="O8" i="5"/>
  <c r="M8" i="5"/>
  <c r="K8" i="5"/>
  <c r="I8" i="5"/>
  <c r="G8" i="5"/>
  <c r="E8" i="5"/>
  <c r="A8" i="5" s="1"/>
  <c r="BC7" i="5"/>
  <c r="AY7" i="5"/>
  <c r="AU7" i="5"/>
  <c r="AS7" i="5"/>
  <c r="AQ7" i="5"/>
  <c r="AO7" i="5"/>
  <c r="AM7" i="5"/>
  <c r="AK7" i="5"/>
  <c r="AI7" i="5"/>
  <c r="AG7" i="5"/>
  <c r="AC7" i="5"/>
  <c r="AA7" i="5"/>
  <c r="Y7" i="5"/>
  <c r="W7" i="5"/>
  <c r="U7" i="5"/>
  <c r="S7" i="5"/>
  <c r="Q7" i="5"/>
  <c r="O7" i="5"/>
  <c r="M7" i="5"/>
  <c r="K7" i="5"/>
  <c r="I7" i="5"/>
  <c r="G7" i="5"/>
  <c r="E7" i="5"/>
  <c r="A7" i="5" s="1"/>
  <c r="BC6" i="5"/>
  <c r="AY6" i="5"/>
  <c r="AU6" i="5"/>
  <c r="AS6" i="5"/>
  <c r="AQ6" i="5"/>
  <c r="AO6" i="5"/>
  <c r="AM6" i="5"/>
  <c r="AK6" i="5"/>
  <c r="AI6" i="5"/>
  <c r="AG6" i="5"/>
  <c r="AC6" i="5"/>
  <c r="AA6" i="5"/>
  <c r="Y6" i="5"/>
  <c r="W6" i="5"/>
  <c r="U6" i="5"/>
  <c r="S6" i="5"/>
  <c r="Q6" i="5"/>
  <c r="O6" i="5"/>
  <c r="M6" i="5"/>
  <c r="K6" i="5"/>
  <c r="I6" i="5"/>
  <c r="G6" i="5"/>
  <c r="E6" i="5"/>
  <c r="A6" i="5" s="1"/>
  <c r="BC5" i="5"/>
  <c r="AY5" i="5"/>
  <c r="AU5" i="5"/>
  <c r="AS5" i="5"/>
  <c r="AQ5" i="5"/>
  <c r="AO5" i="5"/>
  <c r="AM5" i="5"/>
  <c r="AK5" i="5"/>
  <c r="AI5" i="5"/>
  <c r="AG5" i="5"/>
  <c r="AC5" i="5"/>
  <c r="AA5" i="5"/>
  <c r="Y5" i="5"/>
  <c r="W5" i="5"/>
  <c r="U5" i="5"/>
  <c r="S5" i="5"/>
  <c r="Q5" i="5"/>
  <c r="O5" i="5"/>
  <c r="M5" i="5"/>
  <c r="K5" i="5"/>
  <c r="I5" i="5"/>
  <c r="G5" i="5"/>
  <c r="E5" i="5"/>
  <c r="A5" i="5" s="1"/>
  <c r="BC4" i="5"/>
  <c r="AY4" i="5"/>
  <c r="AU4" i="5"/>
  <c r="AS4" i="5"/>
  <c r="AQ4" i="5"/>
  <c r="AO4" i="5"/>
  <c r="AM4" i="5"/>
  <c r="AK4" i="5"/>
  <c r="AI4" i="5"/>
  <c r="AG4" i="5"/>
  <c r="AC4" i="5"/>
  <c r="AA4" i="5"/>
  <c r="Y4" i="5"/>
  <c r="W4" i="5"/>
  <c r="U4" i="5"/>
  <c r="S4" i="5"/>
  <c r="Q4" i="5"/>
  <c r="O4" i="5"/>
  <c r="M4" i="5"/>
  <c r="K4" i="5"/>
  <c r="I4" i="5"/>
  <c r="G4" i="5"/>
  <c r="E4" i="5"/>
  <c r="A4" i="5" s="1"/>
  <c r="BC3" i="5"/>
  <c r="AY3" i="5"/>
  <c r="AU3" i="5"/>
  <c r="AS3" i="5"/>
  <c r="AQ3" i="5"/>
  <c r="AO3" i="5"/>
  <c r="AM3" i="5"/>
  <c r="AK3" i="5"/>
  <c r="AI3" i="5"/>
  <c r="AG3" i="5"/>
  <c r="AC3" i="5"/>
  <c r="AA3" i="5"/>
  <c r="Y3" i="5"/>
  <c r="W3" i="5"/>
  <c r="U3" i="5"/>
  <c r="S3" i="5"/>
  <c r="Q3" i="5"/>
  <c r="O3" i="5"/>
  <c r="M3" i="5"/>
  <c r="K3" i="5"/>
  <c r="I3" i="5"/>
  <c r="G3" i="5"/>
  <c r="E3" i="5"/>
  <c r="A3" i="5" s="1"/>
  <c r="H1" i="5"/>
  <c r="J42" i="3"/>
  <c r="B8" i="3"/>
  <c r="C8" i="3" s="1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BF8" i="3" s="1"/>
  <c r="BG8" i="3" s="1"/>
  <c r="BH8" i="3" s="1"/>
  <c r="BI8" i="3" s="1"/>
  <c r="BJ8" i="3" s="1"/>
  <c r="BK8" i="3" s="1"/>
  <c r="BL8" i="3" s="1"/>
  <c r="BM8" i="3" s="1"/>
  <c r="BN8" i="3" s="1"/>
  <c r="BO8" i="3" s="1"/>
  <c r="BP8" i="3" s="1"/>
  <c r="BQ8" i="3" s="1"/>
  <c r="BR8" i="3" s="1"/>
  <c r="BS8" i="3" s="1"/>
  <c r="BT8" i="3" s="1"/>
  <c r="BU8" i="3" s="1"/>
  <c r="BV8" i="3" s="1"/>
  <c r="BW8" i="3" s="1"/>
  <c r="BX8" i="3" s="1"/>
  <c r="BY8" i="3" s="1"/>
  <c r="BZ8" i="3" s="1"/>
  <c r="CA8" i="3" s="1"/>
  <c r="CB8" i="3" s="1"/>
  <c r="CC8" i="3" s="1"/>
  <c r="CD8" i="3" s="1"/>
  <c r="CE8" i="3" s="1"/>
  <c r="CF8" i="3" s="1"/>
  <c r="CG8" i="3" s="1"/>
  <c r="CH8" i="3" s="1"/>
  <c r="CI8" i="3" s="1"/>
  <c r="CJ8" i="3" s="1"/>
  <c r="CK8" i="3" s="1"/>
  <c r="CL8" i="3" s="1"/>
  <c r="CM8" i="3" s="1"/>
  <c r="CN8" i="3" s="1"/>
  <c r="CO8" i="3" s="1"/>
  <c r="CP8" i="3" s="1"/>
  <c r="CQ8" i="3" s="1"/>
  <c r="CR8" i="3" s="1"/>
  <c r="CS8" i="3" s="1"/>
  <c r="CT8" i="3" s="1"/>
  <c r="CU8" i="3" s="1"/>
  <c r="CV8" i="3" s="1"/>
  <c r="CW8" i="3" s="1"/>
  <c r="CX8" i="3" s="1"/>
  <c r="CY8" i="3" s="1"/>
  <c r="CZ8" i="3" s="1"/>
  <c r="DA8" i="3" s="1"/>
  <c r="DB8" i="3" s="1"/>
  <c r="DC8" i="3" s="1"/>
  <c r="DD8" i="3" s="1"/>
  <c r="DE8" i="3" s="1"/>
  <c r="DF8" i="3" s="1"/>
  <c r="DG8" i="3" s="1"/>
  <c r="DH8" i="3" s="1"/>
  <c r="DI8" i="3" s="1"/>
  <c r="DJ8" i="3" s="1"/>
  <c r="DK8" i="3" s="1"/>
  <c r="DL8" i="3" s="1"/>
  <c r="DM8" i="3" s="1"/>
  <c r="DN8" i="3" s="1"/>
  <c r="DO8" i="3" s="1"/>
  <c r="DP8" i="3" s="1"/>
  <c r="DQ8" i="3" s="1"/>
  <c r="DR8" i="3" s="1"/>
  <c r="DS8" i="3" s="1"/>
  <c r="DT8" i="3" s="1"/>
  <c r="DU8" i="3" s="1"/>
  <c r="DV8" i="3" s="1"/>
  <c r="DW8" i="3" s="1"/>
  <c r="DX8" i="3" s="1"/>
  <c r="DY8" i="3" s="1"/>
  <c r="DZ8" i="3" s="1"/>
  <c r="EA8" i="3" s="1"/>
  <c r="EB8" i="3" s="1"/>
  <c r="EC8" i="3" s="1"/>
  <c r="ED8" i="3" s="1"/>
  <c r="EE8" i="3" s="1"/>
  <c r="EF8" i="3" s="1"/>
  <c r="EG8" i="3" s="1"/>
  <c r="EH8" i="3" s="1"/>
  <c r="EI8" i="3" s="1"/>
  <c r="EJ8" i="3" s="1"/>
  <c r="EK8" i="3" s="1"/>
  <c r="EL8" i="3" s="1"/>
  <c r="EM8" i="3" s="1"/>
  <c r="EN8" i="3" s="1"/>
  <c r="EO8" i="3" s="1"/>
  <c r="EP8" i="3" s="1"/>
  <c r="EQ8" i="3" s="1"/>
  <c r="ER8" i="3" s="1"/>
  <c r="ES8" i="3" s="1"/>
  <c r="ET8" i="3" s="1"/>
  <c r="EU8" i="3" s="1"/>
  <c r="EV8" i="3" s="1"/>
  <c r="EW8" i="3" s="1"/>
  <c r="EX8" i="3" s="1"/>
  <c r="EY8" i="3" s="1"/>
  <c r="EZ8" i="3" s="1"/>
  <c r="FA8" i="3" s="1"/>
  <c r="FB8" i="3" s="1"/>
  <c r="FC8" i="3" s="1"/>
  <c r="FD8" i="3" s="1"/>
  <c r="FE8" i="3" s="1"/>
  <c r="FF8" i="3" s="1"/>
  <c r="FG8" i="3" s="1"/>
  <c r="FH8" i="3" s="1"/>
  <c r="FI8" i="3" s="1"/>
  <c r="FJ8" i="3" s="1"/>
  <c r="FK8" i="3" s="1"/>
  <c r="FL8" i="3" s="1"/>
  <c r="FM8" i="3" s="1"/>
  <c r="FN8" i="3" s="1"/>
  <c r="FO8" i="3" s="1"/>
  <c r="FP8" i="3" s="1"/>
  <c r="FQ8" i="3" s="1"/>
  <c r="FR8" i="3" s="1"/>
  <c r="FS8" i="3" s="1"/>
  <c r="FT8" i="3" s="1"/>
  <c r="FU8" i="3" s="1"/>
  <c r="FV8" i="3" s="1"/>
  <c r="FW8" i="3" s="1"/>
  <c r="FX8" i="3" s="1"/>
  <c r="FY8" i="3" s="1"/>
  <c r="FZ8" i="3" s="1"/>
  <c r="GA8" i="3" s="1"/>
  <c r="GB8" i="3" s="1"/>
  <c r="GC8" i="3" s="1"/>
  <c r="GD8" i="3" s="1"/>
  <c r="GE8" i="3" s="1"/>
  <c r="GF8" i="3" s="1"/>
  <c r="GG8" i="3" s="1"/>
  <c r="GH8" i="3" s="1"/>
  <c r="GI8" i="3" s="1"/>
  <c r="GJ8" i="3" s="1"/>
  <c r="GK8" i="3" s="1"/>
  <c r="GL8" i="3" s="1"/>
  <c r="GM8" i="3" s="1"/>
  <c r="GN8" i="3" s="1"/>
  <c r="GO8" i="3" s="1"/>
  <c r="GP8" i="3" s="1"/>
  <c r="GQ8" i="3" s="1"/>
  <c r="GR8" i="3" s="1"/>
  <c r="GS8" i="3" s="1"/>
  <c r="GT8" i="3" s="1"/>
  <c r="GU8" i="3" s="1"/>
  <c r="GV8" i="3" s="1"/>
  <c r="GW8" i="3" s="1"/>
  <c r="GX8" i="3" s="1"/>
  <c r="GY8" i="3" s="1"/>
  <c r="GZ8" i="3" s="1"/>
  <c r="HA8" i="3" s="1"/>
  <c r="HB8" i="3" s="1"/>
  <c r="HC8" i="3" s="1"/>
  <c r="HD8" i="3" s="1"/>
  <c r="HE8" i="3" s="1"/>
  <c r="HF8" i="3" s="1"/>
  <c r="HG8" i="3" s="1"/>
  <c r="HH8" i="3" s="1"/>
  <c r="HI8" i="3" s="1"/>
  <c r="HJ8" i="3" s="1"/>
  <c r="HK8" i="3" s="1"/>
  <c r="HL8" i="3" s="1"/>
  <c r="HM8" i="3" s="1"/>
  <c r="HN8" i="3" s="1"/>
  <c r="HO8" i="3" s="1"/>
  <c r="HP8" i="3" s="1"/>
  <c r="HQ8" i="3" s="1"/>
  <c r="HR8" i="3" s="1"/>
  <c r="HS8" i="3" s="1"/>
  <c r="HT8" i="3" s="1"/>
  <c r="HU8" i="3" s="1"/>
  <c r="HV8" i="3" s="1"/>
  <c r="HW8" i="3" s="1"/>
  <c r="HX8" i="3" s="1"/>
  <c r="HY8" i="3" s="1"/>
  <c r="HZ8" i="3" s="1"/>
  <c r="IA8" i="3" s="1"/>
  <c r="IB8" i="3" s="1"/>
  <c r="IC8" i="3" s="1"/>
  <c r="ID8" i="3" s="1"/>
  <c r="IE8" i="3" s="1"/>
  <c r="IF8" i="3" s="1"/>
  <c r="IG8" i="3" s="1"/>
  <c r="IH8" i="3" s="1"/>
  <c r="II8" i="3" s="1"/>
  <c r="IJ8" i="3" s="1"/>
  <c r="IK8" i="3" s="1"/>
  <c r="IL8" i="3" s="1"/>
  <c r="IM8" i="3" s="1"/>
  <c r="IN8" i="3" s="1"/>
  <c r="IO8" i="3" s="1"/>
  <c r="IP8" i="3" s="1"/>
  <c r="IQ8" i="3" s="1"/>
  <c r="IR8" i="3" s="1"/>
  <c r="IS8" i="3" s="1"/>
  <c r="IT8" i="3" s="1"/>
  <c r="IU8" i="3" s="1"/>
  <c r="IV8" i="3" s="1"/>
  <c r="IW8" i="3" s="1"/>
  <c r="IX8" i="3" s="1"/>
  <c r="IY8" i="3" s="1"/>
  <c r="IZ8" i="3" s="1"/>
  <c r="JA8" i="3" s="1"/>
  <c r="JB8" i="3" s="1"/>
  <c r="JC8" i="3" s="1"/>
  <c r="JD8" i="3" s="1"/>
  <c r="JE8" i="3" s="1"/>
  <c r="JF8" i="3" s="1"/>
  <c r="JG8" i="3" s="1"/>
  <c r="JH8" i="3" s="1"/>
  <c r="JI8" i="3" s="1"/>
  <c r="JJ8" i="3" s="1"/>
  <c r="JK8" i="3" s="1"/>
  <c r="JL8" i="3" s="1"/>
  <c r="JM8" i="3" s="1"/>
  <c r="JN8" i="3" s="1"/>
  <c r="JO8" i="3" s="1"/>
  <c r="JP8" i="3" s="1"/>
  <c r="JQ8" i="3" s="1"/>
  <c r="JR8" i="3" s="1"/>
  <c r="JS8" i="3" s="1"/>
  <c r="JT8" i="3" s="1"/>
  <c r="JU8" i="3" s="1"/>
  <c r="JV8" i="3" s="1"/>
  <c r="JW8" i="3" s="1"/>
  <c r="JX8" i="3" s="1"/>
  <c r="JY8" i="3" s="1"/>
  <c r="JZ8" i="3" s="1"/>
  <c r="KA8" i="3" s="1"/>
  <c r="KB8" i="3" s="1"/>
  <c r="KC8" i="3" s="1"/>
  <c r="KD8" i="3" s="1"/>
  <c r="KE8" i="3" s="1"/>
  <c r="KF8" i="3" s="1"/>
  <c r="KG8" i="3" s="1"/>
  <c r="KH8" i="3" s="1"/>
  <c r="KI8" i="3" s="1"/>
  <c r="KJ8" i="3" s="1"/>
  <c r="KK8" i="3" s="1"/>
  <c r="KL8" i="3" s="1"/>
  <c r="KM8" i="3" s="1"/>
  <c r="KN8" i="3" s="1"/>
  <c r="KO8" i="3" s="1"/>
  <c r="KP8" i="3" s="1"/>
  <c r="KQ8" i="3" s="1"/>
  <c r="KR8" i="3" s="1"/>
  <c r="KS8" i="3" s="1"/>
  <c r="KT8" i="3" s="1"/>
  <c r="KU8" i="3" s="1"/>
  <c r="KV8" i="3" s="1"/>
  <c r="KW8" i="3" s="1"/>
  <c r="KX8" i="3" s="1"/>
  <c r="KY8" i="3" s="1"/>
  <c r="KZ8" i="3" s="1"/>
  <c r="LA8" i="3" s="1"/>
  <c r="LB8" i="3" s="1"/>
  <c r="LC8" i="3" s="1"/>
  <c r="LD8" i="3" s="1"/>
  <c r="LE8" i="3" s="1"/>
  <c r="LF8" i="3" s="1"/>
  <c r="LG8" i="3" s="1"/>
  <c r="LH8" i="3" s="1"/>
  <c r="LI8" i="3" s="1"/>
  <c r="LJ8" i="3" s="1"/>
  <c r="LK8" i="3" s="1"/>
  <c r="LL8" i="3" s="1"/>
  <c r="LM8" i="3" s="1"/>
  <c r="LN8" i="3" s="1"/>
  <c r="LO8" i="3" s="1"/>
  <c r="LP8" i="3" s="1"/>
  <c r="LQ8" i="3" s="1"/>
  <c r="LR8" i="3" s="1"/>
  <c r="LS8" i="3" s="1"/>
  <c r="LT8" i="3" s="1"/>
  <c r="LU8" i="3" s="1"/>
  <c r="LV8" i="3" s="1"/>
  <c r="LW8" i="3" s="1"/>
  <c r="LX8" i="3" s="1"/>
  <c r="LY8" i="3" s="1"/>
  <c r="LZ8" i="3" s="1"/>
  <c r="MA8" i="3" s="1"/>
  <c r="MB8" i="3" s="1"/>
  <c r="MC8" i="3" s="1"/>
  <c r="MD8" i="3" s="1"/>
  <c r="ME8" i="3" s="1"/>
  <c r="MF8" i="3" s="1"/>
  <c r="MG8" i="3" s="1"/>
  <c r="MH8" i="3" s="1"/>
  <c r="MI8" i="3" s="1"/>
  <c r="MJ8" i="3" s="1"/>
  <c r="MK8" i="3" s="1"/>
  <c r="ML8" i="3" s="1"/>
  <c r="MM8" i="3" s="1"/>
  <c r="MN8" i="3" s="1"/>
  <c r="MO8" i="3" s="1"/>
  <c r="MP8" i="3" s="1"/>
  <c r="MQ8" i="3" s="1"/>
  <c r="MR8" i="3" s="1"/>
  <c r="MS8" i="3" s="1"/>
  <c r="MT8" i="3" s="1"/>
  <c r="MU8" i="3" s="1"/>
  <c r="MV8" i="3" s="1"/>
  <c r="MW8" i="3" s="1"/>
  <c r="MX8" i="3" s="1"/>
  <c r="MY8" i="3" s="1"/>
  <c r="MZ8" i="3" s="1"/>
  <c r="NA8" i="3" s="1"/>
  <c r="NB8" i="3" s="1"/>
  <c r="NC8" i="3" s="1"/>
  <c r="ND8" i="3" s="1"/>
  <c r="NE8" i="3" s="1"/>
  <c r="NF8" i="3" s="1"/>
  <c r="NG8" i="3" s="1"/>
  <c r="NH8" i="3" s="1"/>
  <c r="NI8" i="3" s="1"/>
  <c r="NJ8" i="3" s="1"/>
  <c r="NK8" i="3" s="1"/>
  <c r="NL8" i="3" s="1"/>
  <c r="NM8" i="3" s="1"/>
  <c r="NN8" i="3" s="1"/>
  <c r="NO8" i="3" s="1"/>
  <c r="NP8" i="3" s="1"/>
  <c r="NQ8" i="3" s="1"/>
  <c r="NR8" i="3" s="1"/>
  <c r="NS8" i="3" s="1"/>
  <c r="NT8" i="3" s="1"/>
  <c r="NU8" i="3" s="1"/>
  <c r="NV8" i="3" s="1"/>
  <c r="NW8" i="3" s="1"/>
  <c r="NX8" i="3" s="1"/>
  <c r="NY8" i="3" s="1"/>
  <c r="NZ8" i="3" s="1"/>
  <c r="OA8" i="3" s="1"/>
  <c r="OB8" i="3" s="1"/>
  <c r="OC8" i="3" s="1"/>
  <c r="OD8" i="3" s="1"/>
  <c r="OE8" i="3" s="1"/>
  <c r="OF8" i="3" s="1"/>
  <c r="OG8" i="3" s="1"/>
  <c r="OH8" i="3" s="1"/>
  <c r="OI8" i="3" s="1"/>
  <c r="OJ8" i="3" s="1"/>
  <c r="OK8" i="3" s="1"/>
  <c r="OL8" i="3" s="1"/>
  <c r="OM8" i="3" s="1"/>
  <c r="ON8" i="3" s="1"/>
  <c r="OO8" i="3" s="1"/>
  <c r="OP8" i="3" s="1"/>
  <c r="OQ8" i="3" s="1"/>
  <c r="OR8" i="3" s="1"/>
  <c r="OS8" i="3" s="1"/>
  <c r="OT8" i="3" s="1"/>
  <c r="OU8" i="3" s="1"/>
  <c r="OV8" i="3" s="1"/>
  <c r="OW8" i="3" s="1"/>
  <c r="OX8" i="3" s="1"/>
  <c r="OY8" i="3" s="1"/>
  <c r="OZ8" i="3" s="1"/>
  <c r="PA8" i="3" s="1"/>
  <c r="PB8" i="3" s="1"/>
  <c r="PC8" i="3" s="1"/>
  <c r="PD8" i="3" s="1"/>
  <c r="PE8" i="3" s="1"/>
  <c r="PF8" i="3" s="1"/>
  <c r="PG8" i="3" s="1"/>
  <c r="PH8" i="3" s="1"/>
  <c r="PI8" i="3" s="1"/>
  <c r="PJ8" i="3" s="1"/>
  <c r="PK8" i="3" s="1"/>
  <c r="PL8" i="3" s="1"/>
  <c r="PM8" i="3" s="1"/>
  <c r="PN8" i="3" s="1"/>
  <c r="PO8" i="3" s="1"/>
  <c r="PP8" i="3" s="1"/>
  <c r="PQ8" i="3" s="1"/>
  <c r="PR8" i="3" s="1"/>
  <c r="PS8" i="3" s="1"/>
  <c r="PT8" i="3" s="1"/>
  <c r="PU8" i="3" s="1"/>
  <c r="PV8" i="3" s="1"/>
  <c r="PW8" i="3" s="1"/>
  <c r="PX8" i="3" s="1"/>
  <c r="PY8" i="3" s="1"/>
  <c r="PZ8" i="3" s="1"/>
  <c r="QA8" i="3" s="1"/>
  <c r="QB8" i="3" s="1"/>
  <c r="QC8" i="3" s="1"/>
  <c r="QD8" i="3" s="1"/>
  <c r="QE8" i="3" s="1"/>
  <c r="QF8" i="3" s="1"/>
  <c r="QG8" i="3" s="1"/>
  <c r="QH8" i="3" s="1"/>
  <c r="QI8" i="3" s="1"/>
  <c r="QJ8" i="3" s="1"/>
  <c r="QK8" i="3" s="1"/>
  <c r="QL8" i="3" s="1"/>
  <c r="QM8" i="3" s="1"/>
  <c r="QN8" i="3" s="1"/>
  <c r="QO8" i="3" s="1"/>
  <c r="QP8" i="3" s="1"/>
  <c r="QQ8" i="3" s="1"/>
  <c r="QR8" i="3" s="1"/>
  <c r="QS8" i="3" s="1"/>
  <c r="QT8" i="3" s="1"/>
  <c r="QU8" i="3" s="1"/>
  <c r="QV8" i="3" s="1"/>
  <c r="QW8" i="3" s="1"/>
  <c r="QX8" i="3" s="1"/>
  <c r="QY8" i="3" s="1"/>
  <c r="QZ8" i="3" s="1"/>
  <c r="RA8" i="3" s="1"/>
  <c r="RB8" i="3" s="1"/>
  <c r="RC8" i="3" s="1"/>
  <c r="RD8" i="3" s="1"/>
  <c r="RE8" i="3" s="1"/>
  <c r="RF8" i="3" s="1"/>
  <c r="RG8" i="3" s="1"/>
  <c r="RH8" i="3" s="1"/>
  <c r="RI8" i="3" s="1"/>
  <c r="RJ8" i="3" s="1"/>
  <c r="RK8" i="3" s="1"/>
  <c r="RL8" i="3" s="1"/>
  <c r="RM8" i="3" s="1"/>
  <c r="RN8" i="3" s="1"/>
  <c r="RO8" i="3" s="1"/>
  <c r="RP8" i="3" s="1"/>
  <c r="RQ8" i="3" s="1"/>
  <c r="RR8" i="3" s="1"/>
  <c r="RS8" i="3" s="1"/>
  <c r="RT8" i="3" s="1"/>
  <c r="RU8" i="3" s="1"/>
  <c r="RV8" i="3" s="1"/>
  <c r="RW8" i="3" s="1"/>
  <c r="RX8" i="3" s="1"/>
  <c r="RY8" i="3" s="1"/>
  <c r="RZ8" i="3" s="1"/>
  <c r="SA8" i="3" s="1"/>
  <c r="SB8" i="3" s="1"/>
  <c r="SC8" i="3" s="1"/>
  <c r="SD8" i="3" s="1"/>
  <c r="SE8" i="3" s="1"/>
  <c r="SF8" i="3" s="1"/>
  <c r="SG8" i="3" s="1"/>
  <c r="SH8" i="3" s="1"/>
  <c r="SI8" i="3" s="1"/>
  <c r="SJ8" i="3" s="1"/>
  <c r="SK8" i="3" s="1"/>
  <c r="SL8" i="3" s="1"/>
  <c r="SM8" i="3" s="1"/>
  <c r="SN8" i="3" s="1"/>
  <c r="SO8" i="3" s="1"/>
  <c r="SP8" i="3" s="1"/>
  <c r="SQ8" i="3" s="1"/>
  <c r="SR8" i="3" s="1"/>
  <c r="SS8" i="3" s="1"/>
  <c r="ST8" i="3" s="1"/>
  <c r="SU8" i="3" s="1"/>
  <c r="SV8" i="3" s="1"/>
  <c r="SW8" i="3" s="1"/>
  <c r="SX8" i="3" s="1"/>
  <c r="SY8" i="3" s="1"/>
  <c r="SZ8" i="3" s="1"/>
  <c r="TA8" i="3" s="1"/>
  <c r="TB8" i="3" s="1"/>
  <c r="TC8" i="3" s="1"/>
  <c r="TD8" i="3" s="1"/>
  <c r="TE8" i="3" s="1"/>
  <c r="TF8" i="3" s="1"/>
  <c r="TG8" i="3" s="1"/>
  <c r="TH8" i="3" s="1"/>
  <c r="TI8" i="3" s="1"/>
  <c r="TJ8" i="3" s="1"/>
  <c r="TK8" i="3" s="1"/>
  <c r="TL8" i="3" s="1"/>
  <c r="TM8" i="3" s="1"/>
  <c r="TN8" i="3" s="1"/>
  <c r="TO8" i="3" s="1"/>
  <c r="TP8" i="3" s="1"/>
  <c r="TQ8" i="3" s="1"/>
  <c r="TR8" i="3" s="1"/>
  <c r="TS8" i="3" s="1"/>
  <c r="TT8" i="3" s="1"/>
  <c r="TU8" i="3" s="1"/>
  <c r="TV8" i="3" s="1"/>
  <c r="TW8" i="3" s="1"/>
  <c r="TX8" i="3" s="1"/>
  <c r="TY8" i="3" s="1"/>
  <c r="TZ8" i="3" s="1"/>
  <c r="UA8" i="3" s="1"/>
  <c r="UB8" i="3" s="1"/>
  <c r="UC8" i="3" s="1"/>
  <c r="UD8" i="3" s="1"/>
  <c r="UE8" i="3" s="1"/>
  <c r="UF8" i="3" s="1"/>
  <c r="UG8" i="3" s="1"/>
  <c r="UH8" i="3" s="1"/>
  <c r="UI8" i="3" s="1"/>
  <c r="UJ8" i="3" s="1"/>
  <c r="UK8" i="3" s="1"/>
  <c r="UL8" i="3" s="1"/>
  <c r="UM8" i="3" s="1"/>
  <c r="UN8" i="3" s="1"/>
  <c r="UO8" i="3" s="1"/>
  <c r="UP8" i="3" s="1"/>
  <c r="UQ8" i="3" s="1"/>
  <c r="UR8" i="3" s="1"/>
  <c r="US8" i="3" s="1"/>
  <c r="UT8" i="3" s="1"/>
  <c r="UU8" i="3" s="1"/>
  <c r="UV8" i="3" s="1"/>
  <c r="UW8" i="3" s="1"/>
  <c r="UX8" i="3" s="1"/>
  <c r="UY8" i="3" s="1"/>
  <c r="UZ8" i="3" s="1"/>
  <c r="VA8" i="3" s="1"/>
  <c r="VB8" i="3" s="1"/>
  <c r="VC8" i="3" s="1"/>
  <c r="VD8" i="3" s="1"/>
  <c r="VE8" i="3" s="1"/>
  <c r="VF8" i="3" s="1"/>
  <c r="VG8" i="3" s="1"/>
  <c r="VH8" i="3" s="1"/>
  <c r="VI8" i="3" s="1"/>
  <c r="VJ8" i="3" s="1"/>
  <c r="VK8" i="3" s="1"/>
  <c r="VL8" i="3" s="1"/>
  <c r="VM8" i="3" s="1"/>
  <c r="VN8" i="3" s="1"/>
  <c r="VO8" i="3" s="1"/>
  <c r="VP8" i="3" s="1"/>
  <c r="VQ8" i="3" s="1"/>
  <c r="VR8" i="3" s="1"/>
  <c r="VS8" i="3" s="1"/>
  <c r="VT8" i="3" s="1"/>
  <c r="VU8" i="3" s="1"/>
  <c r="VV8" i="3" s="1"/>
  <c r="VW8" i="3" s="1"/>
  <c r="VX8" i="3" s="1"/>
  <c r="VY8" i="3" s="1"/>
  <c r="VZ8" i="3" s="1"/>
  <c r="WA8" i="3" s="1"/>
  <c r="WB8" i="3" s="1"/>
  <c r="WC8" i="3" s="1"/>
  <c r="WD8" i="3" s="1"/>
  <c r="WE8" i="3" s="1"/>
  <c r="WF8" i="3" s="1"/>
  <c r="WG8" i="3" s="1"/>
  <c r="WH8" i="3" s="1"/>
  <c r="WI8" i="3" s="1"/>
  <c r="WJ8" i="3" s="1"/>
  <c r="WK8" i="3" s="1"/>
  <c r="WL8" i="3" s="1"/>
  <c r="WM8" i="3" s="1"/>
  <c r="WN8" i="3" s="1"/>
  <c r="WO8" i="3" s="1"/>
  <c r="WP8" i="3" s="1"/>
  <c r="WQ8" i="3" s="1"/>
  <c r="WR8" i="3" s="1"/>
  <c r="WS8" i="3" s="1"/>
  <c r="WT8" i="3" s="1"/>
  <c r="WU8" i="3" s="1"/>
  <c r="WV8" i="3" s="1"/>
  <c r="WW8" i="3" s="1"/>
  <c r="WX8" i="3" s="1"/>
  <c r="WY8" i="3" s="1"/>
  <c r="WZ8" i="3" s="1"/>
  <c r="XA8" i="3" s="1"/>
  <c r="XB8" i="3" s="1"/>
  <c r="XC8" i="3" s="1"/>
  <c r="XD8" i="3" s="1"/>
  <c r="XE8" i="3" s="1"/>
  <c r="XF8" i="3" s="1"/>
  <c r="XG8" i="3" s="1"/>
  <c r="XH8" i="3" s="1"/>
  <c r="XI8" i="3" s="1"/>
  <c r="XJ8" i="3" s="1"/>
  <c r="A1" i="3"/>
  <c r="J26" i="2"/>
  <c r="B8" i="2"/>
  <c r="C8" i="2" s="1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CI8" i="2" s="1"/>
  <c r="CJ8" i="2" s="1"/>
  <c r="CK8" i="2" s="1"/>
  <c r="CL8" i="2" s="1"/>
  <c r="CM8" i="2" s="1"/>
  <c r="CN8" i="2" s="1"/>
  <c r="CO8" i="2" s="1"/>
  <c r="CP8" i="2" s="1"/>
  <c r="CQ8" i="2" s="1"/>
  <c r="CR8" i="2" s="1"/>
  <c r="CS8" i="2" s="1"/>
  <c r="CT8" i="2" s="1"/>
  <c r="CU8" i="2" s="1"/>
  <c r="CV8" i="2" s="1"/>
  <c r="CW8" i="2" s="1"/>
  <c r="CX8" i="2" s="1"/>
  <c r="CY8" i="2" s="1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DJ8" i="2" s="1"/>
  <c r="DK8" i="2" s="1"/>
  <c r="DL8" i="2" s="1"/>
  <c r="DM8" i="2" s="1"/>
  <c r="DN8" i="2" s="1"/>
  <c r="DO8" i="2" s="1"/>
  <c r="DP8" i="2" s="1"/>
  <c r="DQ8" i="2" s="1"/>
  <c r="DR8" i="2" s="1"/>
  <c r="DS8" i="2" s="1"/>
  <c r="DT8" i="2" s="1"/>
  <c r="DU8" i="2" s="1"/>
  <c r="DV8" i="2" s="1"/>
  <c r="DW8" i="2" s="1"/>
  <c r="DX8" i="2" s="1"/>
  <c r="DY8" i="2" s="1"/>
  <c r="DZ8" i="2" s="1"/>
  <c r="EA8" i="2" s="1"/>
  <c r="EB8" i="2" s="1"/>
  <c r="EC8" i="2" s="1"/>
  <c r="ED8" i="2" s="1"/>
  <c r="EE8" i="2" s="1"/>
  <c r="EF8" i="2" s="1"/>
  <c r="EG8" i="2" s="1"/>
  <c r="EH8" i="2" s="1"/>
  <c r="EI8" i="2" s="1"/>
  <c r="EJ8" i="2" s="1"/>
  <c r="EK8" i="2" s="1"/>
  <c r="EL8" i="2" s="1"/>
  <c r="EM8" i="2" s="1"/>
  <c r="EN8" i="2" s="1"/>
  <c r="EO8" i="2" s="1"/>
  <c r="EP8" i="2" s="1"/>
  <c r="EQ8" i="2" s="1"/>
  <c r="ER8" i="2" s="1"/>
  <c r="ES8" i="2" s="1"/>
  <c r="ET8" i="2" s="1"/>
  <c r="EU8" i="2" s="1"/>
  <c r="EV8" i="2" s="1"/>
  <c r="EW8" i="2" s="1"/>
  <c r="EX8" i="2" s="1"/>
  <c r="EY8" i="2" s="1"/>
  <c r="EZ8" i="2" s="1"/>
  <c r="FA8" i="2" s="1"/>
  <c r="FB8" i="2" s="1"/>
  <c r="FC8" i="2" s="1"/>
  <c r="FD8" i="2" s="1"/>
  <c r="FE8" i="2" s="1"/>
  <c r="FF8" i="2" s="1"/>
  <c r="FG8" i="2" s="1"/>
  <c r="FH8" i="2" s="1"/>
  <c r="FI8" i="2" s="1"/>
  <c r="FJ8" i="2" s="1"/>
  <c r="FK8" i="2" s="1"/>
  <c r="FL8" i="2" s="1"/>
  <c r="FM8" i="2" s="1"/>
  <c r="FN8" i="2" s="1"/>
  <c r="FO8" i="2" s="1"/>
  <c r="FP8" i="2" s="1"/>
  <c r="FQ8" i="2" s="1"/>
  <c r="FR8" i="2" s="1"/>
  <c r="FS8" i="2" s="1"/>
  <c r="FT8" i="2" s="1"/>
  <c r="FU8" i="2" s="1"/>
  <c r="FV8" i="2" s="1"/>
  <c r="FW8" i="2" s="1"/>
  <c r="FX8" i="2" s="1"/>
  <c r="FY8" i="2" s="1"/>
  <c r="FZ8" i="2" s="1"/>
  <c r="GA8" i="2" s="1"/>
  <c r="GB8" i="2" s="1"/>
  <c r="GC8" i="2" s="1"/>
  <c r="GD8" i="2" s="1"/>
  <c r="GE8" i="2" s="1"/>
  <c r="GF8" i="2" s="1"/>
  <c r="GG8" i="2" s="1"/>
  <c r="GH8" i="2" s="1"/>
  <c r="GI8" i="2" s="1"/>
  <c r="GJ8" i="2" s="1"/>
  <c r="GK8" i="2" s="1"/>
  <c r="GL8" i="2" s="1"/>
  <c r="GM8" i="2" s="1"/>
  <c r="GN8" i="2" s="1"/>
  <c r="GO8" i="2" s="1"/>
  <c r="GP8" i="2" s="1"/>
  <c r="GQ8" i="2" s="1"/>
  <c r="GR8" i="2" s="1"/>
  <c r="GS8" i="2" s="1"/>
  <c r="GT8" i="2" s="1"/>
  <c r="GU8" i="2" s="1"/>
  <c r="GV8" i="2" s="1"/>
  <c r="GW8" i="2" s="1"/>
  <c r="GX8" i="2" s="1"/>
  <c r="GY8" i="2" s="1"/>
  <c r="GZ8" i="2" s="1"/>
  <c r="HA8" i="2" s="1"/>
  <c r="HB8" i="2" s="1"/>
  <c r="HC8" i="2" s="1"/>
  <c r="HD8" i="2" s="1"/>
  <c r="HE8" i="2" s="1"/>
  <c r="HF8" i="2" s="1"/>
  <c r="HG8" i="2" s="1"/>
  <c r="HH8" i="2" s="1"/>
  <c r="HI8" i="2" s="1"/>
  <c r="HJ8" i="2" s="1"/>
  <c r="HK8" i="2" s="1"/>
  <c r="HL8" i="2" s="1"/>
  <c r="HM8" i="2" s="1"/>
  <c r="HN8" i="2" s="1"/>
  <c r="HO8" i="2" s="1"/>
  <c r="HP8" i="2" s="1"/>
  <c r="HQ8" i="2" s="1"/>
  <c r="HR8" i="2" s="1"/>
  <c r="HS8" i="2" s="1"/>
  <c r="HT8" i="2" s="1"/>
  <c r="HU8" i="2" s="1"/>
  <c r="HV8" i="2" s="1"/>
  <c r="HW8" i="2" s="1"/>
  <c r="HX8" i="2" s="1"/>
  <c r="HY8" i="2" s="1"/>
  <c r="HZ8" i="2" s="1"/>
  <c r="IA8" i="2" s="1"/>
  <c r="IB8" i="2" s="1"/>
  <c r="IC8" i="2" s="1"/>
  <c r="ID8" i="2" s="1"/>
  <c r="IE8" i="2" s="1"/>
  <c r="IF8" i="2" s="1"/>
  <c r="IG8" i="2" s="1"/>
  <c r="IH8" i="2" s="1"/>
  <c r="II8" i="2" s="1"/>
  <c r="IJ8" i="2" s="1"/>
  <c r="IK8" i="2" s="1"/>
  <c r="IL8" i="2" s="1"/>
  <c r="IM8" i="2" s="1"/>
  <c r="IN8" i="2" s="1"/>
  <c r="IO8" i="2" s="1"/>
  <c r="IP8" i="2" s="1"/>
  <c r="IQ8" i="2" s="1"/>
  <c r="IR8" i="2" s="1"/>
  <c r="IS8" i="2" s="1"/>
  <c r="IT8" i="2" s="1"/>
  <c r="IU8" i="2" s="1"/>
  <c r="IV8" i="2" s="1"/>
  <c r="IW8" i="2" s="1"/>
  <c r="IX8" i="2" s="1"/>
  <c r="IY8" i="2" s="1"/>
  <c r="IZ8" i="2" s="1"/>
  <c r="JA8" i="2" s="1"/>
  <c r="JB8" i="2" s="1"/>
  <c r="JC8" i="2" s="1"/>
  <c r="JD8" i="2" s="1"/>
  <c r="JE8" i="2" s="1"/>
  <c r="JF8" i="2" s="1"/>
  <c r="JG8" i="2" s="1"/>
  <c r="JH8" i="2" s="1"/>
  <c r="JI8" i="2" s="1"/>
  <c r="JJ8" i="2" s="1"/>
  <c r="JK8" i="2" s="1"/>
  <c r="JL8" i="2" s="1"/>
  <c r="JM8" i="2" s="1"/>
  <c r="JN8" i="2" s="1"/>
  <c r="JO8" i="2" s="1"/>
  <c r="JP8" i="2" s="1"/>
  <c r="JQ8" i="2" s="1"/>
  <c r="JR8" i="2" s="1"/>
  <c r="JS8" i="2" s="1"/>
  <c r="JT8" i="2" s="1"/>
  <c r="JU8" i="2" s="1"/>
  <c r="JV8" i="2" s="1"/>
  <c r="JW8" i="2" s="1"/>
  <c r="JX8" i="2" s="1"/>
  <c r="JY8" i="2" s="1"/>
  <c r="JZ8" i="2" s="1"/>
  <c r="KA8" i="2" s="1"/>
  <c r="KB8" i="2" s="1"/>
  <c r="KC8" i="2" s="1"/>
  <c r="KD8" i="2" s="1"/>
  <c r="KE8" i="2" s="1"/>
  <c r="KF8" i="2" s="1"/>
  <c r="KG8" i="2" s="1"/>
  <c r="KH8" i="2" s="1"/>
  <c r="KI8" i="2" s="1"/>
  <c r="KJ8" i="2" s="1"/>
  <c r="KK8" i="2" s="1"/>
  <c r="KL8" i="2" s="1"/>
  <c r="KM8" i="2" s="1"/>
  <c r="KN8" i="2" s="1"/>
  <c r="KO8" i="2" s="1"/>
  <c r="KP8" i="2" s="1"/>
  <c r="KQ8" i="2" s="1"/>
  <c r="KR8" i="2" s="1"/>
  <c r="KS8" i="2" s="1"/>
  <c r="KT8" i="2" s="1"/>
  <c r="KU8" i="2" s="1"/>
  <c r="KV8" i="2" s="1"/>
  <c r="KW8" i="2" s="1"/>
  <c r="KX8" i="2" s="1"/>
  <c r="KY8" i="2" s="1"/>
  <c r="KZ8" i="2" s="1"/>
  <c r="LA8" i="2" s="1"/>
  <c r="LB8" i="2" s="1"/>
  <c r="LC8" i="2" s="1"/>
  <c r="LD8" i="2" s="1"/>
  <c r="LE8" i="2" s="1"/>
  <c r="LF8" i="2" s="1"/>
  <c r="LG8" i="2" s="1"/>
  <c r="LH8" i="2" s="1"/>
  <c r="LI8" i="2" s="1"/>
  <c r="LJ8" i="2" s="1"/>
  <c r="LK8" i="2" s="1"/>
  <c r="LL8" i="2" s="1"/>
  <c r="LM8" i="2" s="1"/>
  <c r="LN8" i="2" s="1"/>
  <c r="LO8" i="2" s="1"/>
  <c r="LP8" i="2" s="1"/>
  <c r="LQ8" i="2" s="1"/>
  <c r="LR8" i="2" s="1"/>
  <c r="LS8" i="2" s="1"/>
  <c r="LT8" i="2" s="1"/>
  <c r="LU8" i="2" s="1"/>
  <c r="LV8" i="2" s="1"/>
  <c r="LW8" i="2" s="1"/>
  <c r="LX8" i="2" s="1"/>
  <c r="LY8" i="2" s="1"/>
  <c r="LZ8" i="2" s="1"/>
  <c r="MA8" i="2" s="1"/>
  <c r="MB8" i="2" s="1"/>
  <c r="MC8" i="2" s="1"/>
  <c r="MD8" i="2" s="1"/>
  <c r="ME8" i="2" s="1"/>
  <c r="MF8" i="2" s="1"/>
  <c r="MG8" i="2" s="1"/>
  <c r="MH8" i="2" s="1"/>
  <c r="MI8" i="2" s="1"/>
  <c r="MJ8" i="2" s="1"/>
  <c r="MK8" i="2" s="1"/>
  <c r="ML8" i="2" s="1"/>
  <c r="MM8" i="2" s="1"/>
  <c r="MN8" i="2" s="1"/>
  <c r="MO8" i="2" s="1"/>
  <c r="MP8" i="2" s="1"/>
  <c r="MQ8" i="2" s="1"/>
  <c r="MR8" i="2" s="1"/>
  <c r="MS8" i="2" s="1"/>
  <c r="MT8" i="2" s="1"/>
  <c r="MU8" i="2" s="1"/>
  <c r="MV8" i="2" s="1"/>
  <c r="MW8" i="2" s="1"/>
  <c r="MX8" i="2" s="1"/>
  <c r="MY8" i="2" s="1"/>
  <c r="MZ8" i="2" s="1"/>
  <c r="NA8" i="2" s="1"/>
  <c r="NB8" i="2" s="1"/>
  <c r="NC8" i="2" s="1"/>
  <c r="ND8" i="2" s="1"/>
  <c r="NE8" i="2" s="1"/>
  <c r="NF8" i="2" s="1"/>
  <c r="NG8" i="2" s="1"/>
  <c r="NH8" i="2" s="1"/>
  <c r="NI8" i="2" s="1"/>
  <c r="NJ8" i="2" s="1"/>
  <c r="NK8" i="2" s="1"/>
  <c r="NL8" i="2" s="1"/>
  <c r="NM8" i="2" s="1"/>
  <c r="NN8" i="2" s="1"/>
  <c r="NO8" i="2" s="1"/>
  <c r="NP8" i="2" s="1"/>
  <c r="NQ8" i="2" s="1"/>
  <c r="NR8" i="2" s="1"/>
  <c r="NS8" i="2" s="1"/>
  <c r="NT8" i="2" s="1"/>
  <c r="NU8" i="2" s="1"/>
  <c r="NV8" i="2" s="1"/>
  <c r="NW8" i="2" s="1"/>
  <c r="NX8" i="2" s="1"/>
  <c r="NY8" i="2" s="1"/>
  <c r="NZ8" i="2" s="1"/>
  <c r="OA8" i="2" s="1"/>
  <c r="OB8" i="2" s="1"/>
  <c r="OC8" i="2" s="1"/>
  <c r="OD8" i="2" s="1"/>
  <c r="OE8" i="2" s="1"/>
  <c r="OF8" i="2" s="1"/>
  <c r="OG8" i="2" s="1"/>
  <c r="OH8" i="2" s="1"/>
  <c r="OI8" i="2" s="1"/>
  <c r="OJ8" i="2" s="1"/>
  <c r="OK8" i="2" s="1"/>
  <c r="OL8" i="2" s="1"/>
  <c r="OM8" i="2" s="1"/>
  <c r="ON8" i="2" s="1"/>
  <c r="OO8" i="2" s="1"/>
  <c r="OP8" i="2" s="1"/>
  <c r="OQ8" i="2" s="1"/>
  <c r="OR8" i="2" s="1"/>
  <c r="OS8" i="2" s="1"/>
  <c r="OT8" i="2" s="1"/>
  <c r="OU8" i="2" s="1"/>
  <c r="OV8" i="2" s="1"/>
  <c r="OW8" i="2" s="1"/>
  <c r="OX8" i="2" s="1"/>
  <c r="OY8" i="2" s="1"/>
  <c r="OZ8" i="2" s="1"/>
  <c r="PA8" i="2" s="1"/>
  <c r="PB8" i="2" s="1"/>
  <c r="PC8" i="2" s="1"/>
  <c r="PD8" i="2" s="1"/>
  <c r="PE8" i="2" s="1"/>
  <c r="PF8" i="2" s="1"/>
  <c r="PG8" i="2" s="1"/>
  <c r="PH8" i="2" s="1"/>
  <c r="PI8" i="2" s="1"/>
  <c r="PJ8" i="2" s="1"/>
  <c r="PK8" i="2" s="1"/>
  <c r="PL8" i="2" s="1"/>
  <c r="PM8" i="2" s="1"/>
  <c r="PN8" i="2" s="1"/>
  <c r="PO8" i="2" s="1"/>
  <c r="PP8" i="2" s="1"/>
  <c r="PQ8" i="2" s="1"/>
  <c r="PR8" i="2" s="1"/>
  <c r="PS8" i="2" s="1"/>
  <c r="PT8" i="2" s="1"/>
  <c r="PU8" i="2" s="1"/>
  <c r="PV8" i="2" s="1"/>
  <c r="PW8" i="2" s="1"/>
  <c r="PX8" i="2" s="1"/>
  <c r="PY8" i="2" s="1"/>
  <c r="PZ8" i="2" s="1"/>
  <c r="QA8" i="2" s="1"/>
  <c r="QB8" i="2" s="1"/>
  <c r="QC8" i="2" s="1"/>
  <c r="QD8" i="2" s="1"/>
  <c r="QE8" i="2" s="1"/>
  <c r="QF8" i="2" s="1"/>
  <c r="QG8" i="2" s="1"/>
  <c r="QH8" i="2" s="1"/>
  <c r="QI8" i="2" s="1"/>
  <c r="QJ8" i="2" s="1"/>
  <c r="QK8" i="2" s="1"/>
  <c r="QL8" i="2" s="1"/>
  <c r="QM8" i="2" s="1"/>
  <c r="QN8" i="2" s="1"/>
  <c r="QO8" i="2" s="1"/>
  <c r="QP8" i="2" s="1"/>
  <c r="QQ8" i="2" s="1"/>
  <c r="QR8" i="2" s="1"/>
  <c r="QS8" i="2" s="1"/>
  <c r="QT8" i="2" s="1"/>
  <c r="QU8" i="2" s="1"/>
  <c r="QV8" i="2" s="1"/>
  <c r="QW8" i="2" s="1"/>
  <c r="QX8" i="2" s="1"/>
  <c r="QY8" i="2" s="1"/>
  <c r="QZ8" i="2" s="1"/>
  <c r="RA8" i="2" s="1"/>
  <c r="RB8" i="2" s="1"/>
  <c r="RC8" i="2" s="1"/>
  <c r="RD8" i="2" s="1"/>
  <c r="RE8" i="2" s="1"/>
  <c r="RF8" i="2" s="1"/>
  <c r="RG8" i="2" s="1"/>
  <c r="RH8" i="2" s="1"/>
  <c r="RI8" i="2" s="1"/>
  <c r="RJ8" i="2" s="1"/>
  <c r="RK8" i="2" s="1"/>
  <c r="RL8" i="2" s="1"/>
  <c r="RM8" i="2" s="1"/>
  <c r="RN8" i="2" s="1"/>
  <c r="RO8" i="2" s="1"/>
  <c r="RP8" i="2" s="1"/>
  <c r="RQ8" i="2" s="1"/>
  <c r="RR8" i="2" s="1"/>
  <c r="RS8" i="2" s="1"/>
  <c r="RT8" i="2" s="1"/>
  <c r="RU8" i="2" s="1"/>
  <c r="RV8" i="2" s="1"/>
  <c r="RW8" i="2" s="1"/>
  <c r="RX8" i="2" s="1"/>
  <c r="RY8" i="2" s="1"/>
  <c r="RZ8" i="2" s="1"/>
  <c r="SA8" i="2" s="1"/>
  <c r="SB8" i="2" s="1"/>
  <c r="SC8" i="2" s="1"/>
  <c r="SD8" i="2" s="1"/>
  <c r="SE8" i="2" s="1"/>
  <c r="SF8" i="2" s="1"/>
  <c r="SG8" i="2" s="1"/>
  <c r="SH8" i="2" s="1"/>
  <c r="SI8" i="2" s="1"/>
  <c r="SJ8" i="2" s="1"/>
  <c r="SK8" i="2" s="1"/>
  <c r="SL8" i="2" s="1"/>
  <c r="SM8" i="2" s="1"/>
  <c r="SN8" i="2" s="1"/>
  <c r="SO8" i="2" s="1"/>
  <c r="SP8" i="2" s="1"/>
  <c r="SQ8" i="2" s="1"/>
  <c r="SR8" i="2" s="1"/>
  <c r="SS8" i="2" s="1"/>
  <c r="ST8" i="2" s="1"/>
  <c r="SU8" i="2" s="1"/>
  <c r="SV8" i="2" s="1"/>
  <c r="SW8" i="2" s="1"/>
  <c r="SX8" i="2" s="1"/>
  <c r="SY8" i="2" s="1"/>
  <c r="SZ8" i="2" s="1"/>
  <c r="TA8" i="2" s="1"/>
  <c r="TB8" i="2" s="1"/>
  <c r="TC8" i="2" s="1"/>
  <c r="TD8" i="2" s="1"/>
  <c r="TE8" i="2" s="1"/>
  <c r="TF8" i="2" s="1"/>
  <c r="TG8" i="2" s="1"/>
  <c r="TH8" i="2" s="1"/>
  <c r="TI8" i="2" s="1"/>
  <c r="TJ8" i="2" s="1"/>
  <c r="TK8" i="2" s="1"/>
  <c r="TL8" i="2" s="1"/>
  <c r="TM8" i="2" s="1"/>
  <c r="TN8" i="2" s="1"/>
  <c r="TO8" i="2" s="1"/>
  <c r="TP8" i="2" s="1"/>
  <c r="TQ8" i="2" s="1"/>
  <c r="TR8" i="2" s="1"/>
  <c r="TS8" i="2" s="1"/>
  <c r="TT8" i="2" s="1"/>
  <c r="TU8" i="2" s="1"/>
  <c r="TV8" i="2" s="1"/>
  <c r="TW8" i="2" s="1"/>
  <c r="TX8" i="2" s="1"/>
  <c r="TY8" i="2" s="1"/>
  <c r="TZ8" i="2" s="1"/>
  <c r="UA8" i="2" s="1"/>
  <c r="UB8" i="2" s="1"/>
  <c r="UC8" i="2" s="1"/>
  <c r="UD8" i="2" s="1"/>
  <c r="UE8" i="2" s="1"/>
  <c r="UF8" i="2" s="1"/>
  <c r="UG8" i="2" s="1"/>
  <c r="UH8" i="2" s="1"/>
  <c r="UI8" i="2" s="1"/>
  <c r="UJ8" i="2" s="1"/>
  <c r="UK8" i="2" s="1"/>
  <c r="UL8" i="2" s="1"/>
  <c r="UM8" i="2" s="1"/>
  <c r="UN8" i="2" s="1"/>
  <c r="UO8" i="2" s="1"/>
  <c r="UP8" i="2" s="1"/>
  <c r="UQ8" i="2" s="1"/>
  <c r="UR8" i="2" s="1"/>
  <c r="US8" i="2" s="1"/>
  <c r="UT8" i="2" s="1"/>
  <c r="UU8" i="2" s="1"/>
  <c r="UV8" i="2" s="1"/>
  <c r="UW8" i="2" s="1"/>
  <c r="UX8" i="2" s="1"/>
  <c r="UY8" i="2" s="1"/>
  <c r="UZ8" i="2" s="1"/>
  <c r="VA8" i="2" s="1"/>
  <c r="VB8" i="2" s="1"/>
  <c r="VC8" i="2" s="1"/>
  <c r="VD8" i="2" s="1"/>
  <c r="VE8" i="2" s="1"/>
  <c r="VF8" i="2" s="1"/>
  <c r="VG8" i="2" s="1"/>
  <c r="VH8" i="2" s="1"/>
  <c r="VI8" i="2" s="1"/>
  <c r="VJ8" i="2" s="1"/>
  <c r="VK8" i="2" s="1"/>
  <c r="VL8" i="2" s="1"/>
  <c r="VM8" i="2" s="1"/>
  <c r="VN8" i="2" s="1"/>
  <c r="VO8" i="2" s="1"/>
  <c r="VP8" i="2" s="1"/>
  <c r="VQ8" i="2" s="1"/>
  <c r="VR8" i="2" s="1"/>
  <c r="VS8" i="2" s="1"/>
  <c r="VT8" i="2" s="1"/>
  <c r="VU8" i="2" s="1"/>
  <c r="VV8" i="2" s="1"/>
  <c r="VW8" i="2" s="1"/>
  <c r="VX8" i="2" s="1"/>
  <c r="VY8" i="2" s="1"/>
  <c r="VZ8" i="2" s="1"/>
  <c r="WA8" i="2" s="1"/>
  <c r="WB8" i="2" s="1"/>
  <c r="WC8" i="2" s="1"/>
  <c r="WD8" i="2" s="1"/>
  <c r="WE8" i="2" s="1"/>
  <c r="WF8" i="2" s="1"/>
  <c r="WG8" i="2" s="1"/>
  <c r="WH8" i="2" s="1"/>
  <c r="WI8" i="2" s="1"/>
  <c r="WJ8" i="2" s="1"/>
  <c r="WK8" i="2" s="1"/>
  <c r="WL8" i="2" s="1"/>
  <c r="WM8" i="2" s="1"/>
  <c r="WN8" i="2" s="1"/>
  <c r="WO8" i="2" s="1"/>
  <c r="WP8" i="2" s="1"/>
  <c r="WQ8" i="2" s="1"/>
  <c r="WR8" i="2" s="1"/>
  <c r="WS8" i="2" s="1"/>
  <c r="WT8" i="2" s="1"/>
  <c r="WU8" i="2" s="1"/>
  <c r="WV8" i="2" s="1"/>
  <c r="WW8" i="2" s="1"/>
  <c r="WX8" i="2" s="1"/>
  <c r="WY8" i="2" s="1"/>
  <c r="WZ8" i="2" s="1"/>
  <c r="XA8" i="2" s="1"/>
  <c r="XB8" i="2" s="1"/>
  <c r="XC8" i="2" s="1"/>
  <c r="XD8" i="2" s="1"/>
  <c r="XE8" i="2" s="1"/>
  <c r="XF8" i="2" s="1"/>
  <c r="XG8" i="2" s="1"/>
  <c r="XH8" i="2" s="1"/>
  <c r="XI8" i="2" s="1"/>
  <c r="XJ8" i="2" s="1"/>
  <c r="A1" i="2"/>
  <c r="J26" i="1"/>
  <c r="B8" i="1"/>
  <c r="C8" i="1" s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GO8" i="1" s="1"/>
  <c r="GP8" i="1" s="1"/>
  <c r="GQ8" i="1" s="1"/>
  <c r="GR8" i="1" s="1"/>
  <c r="GS8" i="1" s="1"/>
  <c r="GT8" i="1" s="1"/>
  <c r="GU8" i="1" s="1"/>
  <c r="GV8" i="1" s="1"/>
  <c r="GW8" i="1" s="1"/>
  <c r="GX8" i="1" s="1"/>
  <c r="GY8" i="1" s="1"/>
  <c r="GZ8" i="1" s="1"/>
  <c r="HA8" i="1" s="1"/>
  <c r="HB8" i="1" s="1"/>
  <c r="HC8" i="1" s="1"/>
  <c r="HD8" i="1" s="1"/>
  <c r="HE8" i="1" s="1"/>
  <c r="HF8" i="1" s="1"/>
  <c r="HG8" i="1" s="1"/>
  <c r="HH8" i="1" s="1"/>
  <c r="HI8" i="1" s="1"/>
  <c r="HJ8" i="1" s="1"/>
  <c r="HK8" i="1" s="1"/>
  <c r="HL8" i="1" s="1"/>
  <c r="HM8" i="1" s="1"/>
  <c r="HN8" i="1" s="1"/>
  <c r="HO8" i="1" s="1"/>
  <c r="HP8" i="1" s="1"/>
  <c r="HQ8" i="1" s="1"/>
  <c r="HR8" i="1" s="1"/>
  <c r="HS8" i="1" s="1"/>
  <c r="HT8" i="1" s="1"/>
  <c r="HU8" i="1" s="1"/>
  <c r="HV8" i="1" s="1"/>
  <c r="HW8" i="1" s="1"/>
  <c r="HX8" i="1" s="1"/>
  <c r="HY8" i="1" s="1"/>
  <c r="HZ8" i="1" s="1"/>
  <c r="IA8" i="1" s="1"/>
  <c r="IB8" i="1" s="1"/>
  <c r="IC8" i="1" s="1"/>
  <c r="ID8" i="1" s="1"/>
  <c r="IE8" i="1" s="1"/>
  <c r="IF8" i="1" s="1"/>
  <c r="IG8" i="1" s="1"/>
  <c r="IH8" i="1" s="1"/>
  <c r="II8" i="1" s="1"/>
  <c r="IJ8" i="1" s="1"/>
  <c r="IK8" i="1" s="1"/>
  <c r="IL8" i="1" s="1"/>
  <c r="IM8" i="1" s="1"/>
  <c r="IN8" i="1" s="1"/>
  <c r="IO8" i="1" s="1"/>
  <c r="IP8" i="1" s="1"/>
  <c r="IQ8" i="1" s="1"/>
  <c r="IR8" i="1" s="1"/>
  <c r="IS8" i="1" s="1"/>
  <c r="IT8" i="1" s="1"/>
  <c r="IU8" i="1" s="1"/>
  <c r="IV8" i="1" s="1"/>
  <c r="IW8" i="1" s="1"/>
  <c r="IX8" i="1" s="1"/>
  <c r="IY8" i="1" s="1"/>
  <c r="IZ8" i="1" s="1"/>
  <c r="JA8" i="1" s="1"/>
  <c r="JB8" i="1" s="1"/>
  <c r="JC8" i="1" s="1"/>
  <c r="JD8" i="1" s="1"/>
  <c r="JE8" i="1" s="1"/>
  <c r="JF8" i="1" s="1"/>
  <c r="JG8" i="1" s="1"/>
  <c r="JH8" i="1" s="1"/>
  <c r="JI8" i="1" s="1"/>
  <c r="JJ8" i="1" s="1"/>
  <c r="JK8" i="1" s="1"/>
  <c r="JL8" i="1" s="1"/>
  <c r="JM8" i="1" s="1"/>
  <c r="JN8" i="1" s="1"/>
  <c r="JO8" i="1" s="1"/>
  <c r="JP8" i="1" s="1"/>
  <c r="JQ8" i="1" s="1"/>
  <c r="JR8" i="1" s="1"/>
  <c r="JS8" i="1" s="1"/>
  <c r="JT8" i="1" s="1"/>
  <c r="JU8" i="1" s="1"/>
  <c r="JV8" i="1" s="1"/>
  <c r="JW8" i="1" s="1"/>
  <c r="JX8" i="1" s="1"/>
  <c r="JY8" i="1" s="1"/>
  <c r="JZ8" i="1" s="1"/>
  <c r="KA8" i="1" s="1"/>
  <c r="KB8" i="1" s="1"/>
  <c r="KC8" i="1" s="1"/>
  <c r="KD8" i="1" s="1"/>
  <c r="KE8" i="1" s="1"/>
  <c r="KF8" i="1" s="1"/>
  <c r="KG8" i="1" s="1"/>
  <c r="KH8" i="1" s="1"/>
  <c r="KI8" i="1" s="1"/>
  <c r="KJ8" i="1" s="1"/>
  <c r="KK8" i="1" s="1"/>
  <c r="KL8" i="1" s="1"/>
  <c r="KM8" i="1" s="1"/>
  <c r="KN8" i="1" s="1"/>
  <c r="KO8" i="1" s="1"/>
  <c r="KP8" i="1" s="1"/>
  <c r="KQ8" i="1" s="1"/>
  <c r="KR8" i="1" s="1"/>
  <c r="KS8" i="1" s="1"/>
  <c r="KT8" i="1" s="1"/>
  <c r="KU8" i="1" s="1"/>
  <c r="KV8" i="1" s="1"/>
  <c r="KW8" i="1" s="1"/>
  <c r="KX8" i="1" s="1"/>
  <c r="KY8" i="1" s="1"/>
  <c r="KZ8" i="1" s="1"/>
  <c r="LA8" i="1" s="1"/>
  <c r="LB8" i="1" s="1"/>
  <c r="LC8" i="1" s="1"/>
  <c r="LD8" i="1" s="1"/>
  <c r="LE8" i="1" s="1"/>
  <c r="LF8" i="1" s="1"/>
  <c r="LG8" i="1" s="1"/>
  <c r="LH8" i="1" s="1"/>
  <c r="LI8" i="1" s="1"/>
  <c r="LJ8" i="1" s="1"/>
  <c r="LK8" i="1" s="1"/>
  <c r="LL8" i="1" s="1"/>
  <c r="LM8" i="1" s="1"/>
  <c r="LN8" i="1" s="1"/>
  <c r="LO8" i="1" s="1"/>
  <c r="LP8" i="1" s="1"/>
  <c r="LQ8" i="1" s="1"/>
  <c r="LR8" i="1" s="1"/>
  <c r="LS8" i="1" s="1"/>
  <c r="LT8" i="1" s="1"/>
  <c r="LU8" i="1" s="1"/>
  <c r="LV8" i="1" s="1"/>
  <c r="LW8" i="1" s="1"/>
  <c r="LX8" i="1" s="1"/>
  <c r="LY8" i="1" s="1"/>
  <c r="LZ8" i="1" s="1"/>
  <c r="MA8" i="1" s="1"/>
  <c r="MB8" i="1" s="1"/>
  <c r="MC8" i="1" s="1"/>
  <c r="MD8" i="1" s="1"/>
  <c r="ME8" i="1" s="1"/>
  <c r="MF8" i="1" s="1"/>
  <c r="MG8" i="1" s="1"/>
  <c r="MH8" i="1" s="1"/>
  <c r="MI8" i="1" s="1"/>
  <c r="MJ8" i="1" s="1"/>
  <c r="MK8" i="1" s="1"/>
  <c r="ML8" i="1" s="1"/>
  <c r="MM8" i="1" s="1"/>
  <c r="MN8" i="1" s="1"/>
  <c r="MO8" i="1" s="1"/>
  <c r="MP8" i="1" s="1"/>
  <c r="MQ8" i="1" s="1"/>
  <c r="MR8" i="1" s="1"/>
  <c r="MS8" i="1" s="1"/>
  <c r="MT8" i="1" s="1"/>
  <c r="MU8" i="1" s="1"/>
  <c r="MV8" i="1" s="1"/>
  <c r="MW8" i="1" s="1"/>
  <c r="MX8" i="1" s="1"/>
  <c r="MY8" i="1" s="1"/>
  <c r="MZ8" i="1" s="1"/>
  <c r="NA8" i="1" s="1"/>
  <c r="NB8" i="1" s="1"/>
  <c r="NC8" i="1" s="1"/>
  <c r="ND8" i="1" s="1"/>
  <c r="NE8" i="1" s="1"/>
  <c r="NF8" i="1" s="1"/>
  <c r="NG8" i="1" s="1"/>
  <c r="NH8" i="1" s="1"/>
  <c r="NI8" i="1" s="1"/>
  <c r="NJ8" i="1" s="1"/>
  <c r="NK8" i="1" s="1"/>
  <c r="NL8" i="1" s="1"/>
  <c r="NM8" i="1" s="1"/>
  <c r="NN8" i="1" s="1"/>
  <c r="NO8" i="1" s="1"/>
  <c r="NP8" i="1" s="1"/>
  <c r="NQ8" i="1" s="1"/>
  <c r="NR8" i="1" s="1"/>
  <c r="NS8" i="1" s="1"/>
  <c r="NT8" i="1" s="1"/>
  <c r="NU8" i="1" s="1"/>
  <c r="NV8" i="1" s="1"/>
  <c r="NW8" i="1" s="1"/>
  <c r="NX8" i="1" s="1"/>
  <c r="NY8" i="1" s="1"/>
  <c r="NZ8" i="1" s="1"/>
  <c r="OA8" i="1" s="1"/>
  <c r="OB8" i="1" s="1"/>
  <c r="OC8" i="1" s="1"/>
  <c r="OD8" i="1" s="1"/>
  <c r="OE8" i="1" s="1"/>
  <c r="OF8" i="1" s="1"/>
  <c r="OG8" i="1" s="1"/>
  <c r="OH8" i="1" s="1"/>
  <c r="OI8" i="1" s="1"/>
  <c r="OJ8" i="1" s="1"/>
  <c r="OK8" i="1" s="1"/>
  <c r="OL8" i="1" s="1"/>
  <c r="OM8" i="1" s="1"/>
  <c r="ON8" i="1" s="1"/>
  <c r="OO8" i="1" s="1"/>
  <c r="OP8" i="1" s="1"/>
  <c r="OQ8" i="1" s="1"/>
  <c r="OR8" i="1" s="1"/>
  <c r="OS8" i="1" s="1"/>
  <c r="OT8" i="1" s="1"/>
  <c r="OU8" i="1" s="1"/>
  <c r="OV8" i="1" s="1"/>
  <c r="OW8" i="1" s="1"/>
  <c r="OX8" i="1" s="1"/>
  <c r="OY8" i="1" s="1"/>
  <c r="OZ8" i="1" s="1"/>
  <c r="PA8" i="1" s="1"/>
  <c r="PB8" i="1" s="1"/>
  <c r="PC8" i="1" s="1"/>
  <c r="PD8" i="1" s="1"/>
  <c r="PE8" i="1" s="1"/>
  <c r="PF8" i="1" s="1"/>
  <c r="PG8" i="1" s="1"/>
  <c r="PH8" i="1" s="1"/>
  <c r="PI8" i="1" s="1"/>
  <c r="PJ8" i="1" s="1"/>
  <c r="PK8" i="1" s="1"/>
  <c r="PL8" i="1" s="1"/>
  <c r="PM8" i="1" s="1"/>
  <c r="PN8" i="1" s="1"/>
  <c r="PO8" i="1" s="1"/>
  <c r="PP8" i="1" s="1"/>
  <c r="PQ8" i="1" s="1"/>
  <c r="PR8" i="1" s="1"/>
  <c r="PS8" i="1" s="1"/>
  <c r="PT8" i="1" s="1"/>
  <c r="PU8" i="1" s="1"/>
  <c r="PV8" i="1" s="1"/>
  <c r="PW8" i="1" s="1"/>
  <c r="PX8" i="1" s="1"/>
  <c r="PY8" i="1" s="1"/>
  <c r="PZ8" i="1" s="1"/>
  <c r="QA8" i="1" s="1"/>
  <c r="QB8" i="1" s="1"/>
  <c r="QC8" i="1" s="1"/>
  <c r="QD8" i="1" s="1"/>
  <c r="QE8" i="1" s="1"/>
  <c r="QF8" i="1" s="1"/>
  <c r="QG8" i="1" s="1"/>
  <c r="QH8" i="1" s="1"/>
  <c r="QI8" i="1" s="1"/>
  <c r="QJ8" i="1" s="1"/>
  <c r="QK8" i="1" s="1"/>
  <c r="QL8" i="1" s="1"/>
  <c r="QM8" i="1" s="1"/>
  <c r="QN8" i="1" s="1"/>
  <c r="QO8" i="1" s="1"/>
  <c r="QP8" i="1" s="1"/>
  <c r="QQ8" i="1" s="1"/>
  <c r="QR8" i="1" s="1"/>
  <c r="QS8" i="1" s="1"/>
  <c r="QT8" i="1" s="1"/>
  <c r="QU8" i="1" s="1"/>
  <c r="QV8" i="1" s="1"/>
  <c r="QW8" i="1" s="1"/>
  <c r="QX8" i="1" s="1"/>
  <c r="QY8" i="1" s="1"/>
  <c r="QZ8" i="1" s="1"/>
  <c r="RA8" i="1" s="1"/>
  <c r="RB8" i="1" s="1"/>
  <c r="RC8" i="1" s="1"/>
  <c r="RD8" i="1" s="1"/>
  <c r="RE8" i="1" s="1"/>
  <c r="RF8" i="1" s="1"/>
  <c r="RG8" i="1" s="1"/>
  <c r="RH8" i="1" s="1"/>
  <c r="RI8" i="1" s="1"/>
  <c r="RJ8" i="1" s="1"/>
  <c r="RK8" i="1" s="1"/>
  <c r="RL8" i="1" s="1"/>
  <c r="RM8" i="1" s="1"/>
  <c r="RN8" i="1" s="1"/>
  <c r="RO8" i="1" s="1"/>
  <c r="RP8" i="1" s="1"/>
  <c r="RQ8" i="1" s="1"/>
  <c r="RR8" i="1" s="1"/>
  <c r="RS8" i="1" s="1"/>
  <c r="RT8" i="1" s="1"/>
  <c r="RU8" i="1" s="1"/>
  <c r="RV8" i="1" s="1"/>
  <c r="RW8" i="1" s="1"/>
  <c r="RX8" i="1" s="1"/>
  <c r="RY8" i="1" s="1"/>
  <c r="RZ8" i="1" s="1"/>
  <c r="SA8" i="1" s="1"/>
  <c r="SB8" i="1" s="1"/>
  <c r="SC8" i="1" s="1"/>
  <c r="SD8" i="1" s="1"/>
  <c r="SE8" i="1" s="1"/>
  <c r="SF8" i="1" s="1"/>
  <c r="SG8" i="1" s="1"/>
  <c r="SH8" i="1" s="1"/>
  <c r="SI8" i="1" s="1"/>
  <c r="SJ8" i="1" s="1"/>
  <c r="SK8" i="1" s="1"/>
  <c r="SL8" i="1" s="1"/>
  <c r="SM8" i="1" s="1"/>
  <c r="SN8" i="1" s="1"/>
  <c r="SO8" i="1" s="1"/>
  <c r="SP8" i="1" s="1"/>
  <c r="SQ8" i="1" s="1"/>
  <c r="SR8" i="1" s="1"/>
  <c r="SS8" i="1" s="1"/>
  <c r="ST8" i="1" s="1"/>
  <c r="SU8" i="1" s="1"/>
  <c r="SV8" i="1" s="1"/>
  <c r="SW8" i="1" s="1"/>
  <c r="SX8" i="1" s="1"/>
  <c r="SY8" i="1" s="1"/>
  <c r="SZ8" i="1" s="1"/>
  <c r="TA8" i="1" s="1"/>
  <c r="TB8" i="1" s="1"/>
  <c r="TC8" i="1" s="1"/>
  <c r="TD8" i="1" s="1"/>
  <c r="TE8" i="1" s="1"/>
  <c r="TF8" i="1" s="1"/>
  <c r="TG8" i="1" s="1"/>
  <c r="TH8" i="1" s="1"/>
  <c r="TI8" i="1" s="1"/>
  <c r="TJ8" i="1" s="1"/>
  <c r="TK8" i="1" s="1"/>
  <c r="TL8" i="1" s="1"/>
  <c r="TM8" i="1" s="1"/>
  <c r="TN8" i="1" s="1"/>
  <c r="TO8" i="1" s="1"/>
  <c r="TP8" i="1" s="1"/>
  <c r="TQ8" i="1" s="1"/>
  <c r="TR8" i="1" s="1"/>
  <c r="TS8" i="1" s="1"/>
  <c r="TT8" i="1" s="1"/>
  <c r="TU8" i="1" s="1"/>
  <c r="TV8" i="1" s="1"/>
  <c r="TW8" i="1" s="1"/>
  <c r="TX8" i="1" s="1"/>
  <c r="TY8" i="1" s="1"/>
  <c r="TZ8" i="1" s="1"/>
  <c r="UA8" i="1" s="1"/>
  <c r="UB8" i="1" s="1"/>
  <c r="UC8" i="1" s="1"/>
  <c r="UD8" i="1" s="1"/>
  <c r="UE8" i="1" s="1"/>
  <c r="UF8" i="1" s="1"/>
  <c r="UG8" i="1" s="1"/>
  <c r="UH8" i="1" s="1"/>
  <c r="UI8" i="1" s="1"/>
  <c r="UJ8" i="1" s="1"/>
  <c r="UK8" i="1" s="1"/>
  <c r="UL8" i="1" s="1"/>
  <c r="UM8" i="1" s="1"/>
  <c r="UN8" i="1" s="1"/>
  <c r="UO8" i="1" s="1"/>
  <c r="UP8" i="1" s="1"/>
  <c r="UQ8" i="1" s="1"/>
  <c r="UR8" i="1" s="1"/>
  <c r="US8" i="1" s="1"/>
  <c r="UT8" i="1" s="1"/>
  <c r="UU8" i="1" s="1"/>
  <c r="UV8" i="1" s="1"/>
  <c r="UW8" i="1" s="1"/>
  <c r="UX8" i="1" s="1"/>
  <c r="UY8" i="1" s="1"/>
  <c r="UZ8" i="1" s="1"/>
  <c r="VA8" i="1" s="1"/>
  <c r="VB8" i="1" s="1"/>
  <c r="VC8" i="1" s="1"/>
  <c r="VD8" i="1" s="1"/>
  <c r="VE8" i="1" s="1"/>
  <c r="VF8" i="1" s="1"/>
  <c r="VG8" i="1" s="1"/>
  <c r="VH8" i="1" s="1"/>
  <c r="VI8" i="1" s="1"/>
  <c r="VJ8" i="1" s="1"/>
  <c r="VK8" i="1" s="1"/>
  <c r="VL8" i="1" s="1"/>
  <c r="VM8" i="1" s="1"/>
  <c r="VN8" i="1" s="1"/>
  <c r="VO8" i="1" s="1"/>
  <c r="VP8" i="1" s="1"/>
  <c r="VQ8" i="1" s="1"/>
  <c r="VR8" i="1" s="1"/>
  <c r="VS8" i="1" s="1"/>
  <c r="VT8" i="1" s="1"/>
  <c r="VU8" i="1" s="1"/>
  <c r="VV8" i="1" s="1"/>
  <c r="VW8" i="1" s="1"/>
  <c r="VX8" i="1" s="1"/>
  <c r="VY8" i="1" s="1"/>
  <c r="VZ8" i="1" s="1"/>
  <c r="WA8" i="1" s="1"/>
  <c r="WB8" i="1" s="1"/>
  <c r="WC8" i="1" s="1"/>
  <c r="WD8" i="1" s="1"/>
  <c r="WE8" i="1" s="1"/>
  <c r="WF8" i="1" s="1"/>
  <c r="WG8" i="1" s="1"/>
  <c r="WH8" i="1" s="1"/>
  <c r="WI8" i="1" s="1"/>
  <c r="WJ8" i="1" s="1"/>
  <c r="WK8" i="1" s="1"/>
  <c r="WL8" i="1" s="1"/>
  <c r="WM8" i="1" s="1"/>
  <c r="WN8" i="1" s="1"/>
  <c r="WO8" i="1" s="1"/>
  <c r="WP8" i="1" s="1"/>
  <c r="WQ8" i="1" s="1"/>
  <c r="WR8" i="1" s="1"/>
  <c r="WS8" i="1" s="1"/>
  <c r="WT8" i="1" s="1"/>
  <c r="WU8" i="1" s="1"/>
  <c r="WV8" i="1" s="1"/>
  <c r="WW8" i="1" s="1"/>
  <c r="WX8" i="1" s="1"/>
  <c r="WY8" i="1" s="1"/>
  <c r="WZ8" i="1" s="1"/>
  <c r="XA8" i="1" s="1"/>
  <c r="XB8" i="1" s="1"/>
  <c r="XC8" i="1" s="1"/>
  <c r="XD8" i="1" s="1"/>
  <c r="XE8" i="1" s="1"/>
  <c r="XF8" i="1" s="1"/>
  <c r="XG8" i="1" s="1"/>
  <c r="XH8" i="1" s="1"/>
  <c r="XI8" i="1" s="1"/>
  <c r="XJ8" i="1" s="1"/>
  <c r="A1" i="1"/>
  <c r="D17" i="1"/>
  <c r="T7" i="5"/>
  <c r="D31" i="3"/>
  <c r="D19" i="2"/>
  <c r="YF8" i="2" l="1"/>
  <c r="XK8" i="2"/>
  <c r="XL8" i="2" s="1"/>
  <c r="XM8" i="2" s="1"/>
  <c r="XN8" i="2" s="1"/>
  <c r="XO8" i="2" s="1"/>
  <c r="XP8" i="2" s="1"/>
  <c r="XQ8" i="2" s="1"/>
  <c r="XR8" i="2" s="1"/>
  <c r="XS8" i="2" s="1"/>
  <c r="XT8" i="2" s="1"/>
  <c r="XU8" i="2" s="1"/>
  <c r="XV8" i="2" s="1"/>
  <c r="XW8" i="2" s="1"/>
  <c r="XX8" i="2" s="1"/>
  <c r="XY8" i="2" s="1"/>
  <c r="XZ8" i="2" s="1"/>
  <c r="YA8" i="2" s="1"/>
  <c r="YB8" i="2" s="1"/>
  <c r="YC8" i="2" s="1"/>
  <c r="YD8" i="2" s="1"/>
  <c r="YE8" i="2" s="1"/>
  <c r="YF8" i="1"/>
  <c r="XK8" i="1"/>
  <c r="XL8" i="1" s="1"/>
  <c r="XM8" i="1" s="1"/>
  <c r="XN8" i="1" s="1"/>
  <c r="XO8" i="1" s="1"/>
  <c r="XP8" i="1" s="1"/>
  <c r="XQ8" i="1" s="1"/>
  <c r="XR8" i="1" s="1"/>
  <c r="XS8" i="1" s="1"/>
  <c r="XT8" i="1" s="1"/>
  <c r="XU8" i="1" s="1"/>
  <c r="XV8" i="1" s="1"/>
  <c r="XW8" i="1" s="1"/>
  <c r="XX8" i="1" s="1"/>
  <c r="XY8" i="1" s="1"/>
  <c r="XZ8" i="1" s="1"/>
  <c r="YA8" i="1" s="1"/>
  <c r="YB8" i="1" s="1"/>
  <c r="YC8" i="1" s="1"/>
  <c r="YD8" i="1" s="1"/>
  <c r="YE8" i="1" s="1"/>
  <c r="YF8" i="3"/>
  <c r="XK8" i="3"/>
  <c r="XL8" i="3" s="1"/>
  <c r="XM8" i="3" s="1"/>
  <c r="XN8" i="3" s="1"/>
  <c r="XO8" i="3" s="1"/>
  <c r="XP8" i="3" s="1"/>
  <c r="XQ8" i="3" s="1"/>
  <c r="XR8" i="3" s="1"/>
  <c r="XS8" i="3" s="1"/>
  <c r="XT8" i="3" s="1"/>
  <c r="XU8" i="3" s="1"/>
  <c r="XV8" i="3" s="1"/>
  <c r="XW8" i="3" s="1"/>
  <c r="XX8" i="3" s="1"/>
  <c r="XY8" i="3" s="1"/>
  <c r="XZ8" i="3" s="1"/>
  <c r="YA8" i="3" s="1"/>
  <c r="YB8" i="3" s="1"/>
  <c r="YC8" i="3" s="1"/>
  <c r="YD8" i="3" s="1"/>
  <c r="YE8" i="3" s="1"/>
  <c r="YF8" i="8"/>
  <c r="XK8" i="8"/>
  <c r="XL8" i="8" s="1"/>
  <c r="XM8" i="8" s="1"/>
  <c r="XN8" i="8" s="1"/>
  <c r="XO8" i="8" s="1"/>
  <c r="XP8" i="8" s="1"/>
  <c r="XQ8" i="8" s="1"/>
  <c r="XR8" i="8" s="1"/>
  <c r="XS8" i="8" s="1"/>
  <c r="XT8" i="8" s="1"/>
  <c r="XU8" i="8" s="1"/>
  <c r="XV8" i="8" s="1"/>
  <c r="XW8" i="8" s="1"/>
  <c r="XX8" i="8" s="1"/>
  <c r="XY8" i="8" s="1"/>
  <c r="XZ8" i="8" s="1"/>
  <c r="YA8" i="8" s="1"/>
  <c r="YB8" i="8" s="1"/>
  <c r="YC8" i="8" s="1"/>
  <c r="YD8" i="8" s="1"/>
  <c r="YE8" i="8" s="1"/>
  <c r="AH17" i="1"/>
  <c r="YC17" i="1"/>
  <c r="XY17" i="1"/>
  <c r="XU17" i="1"/>
  <c r="XQ17" i="1"/>
  <c r="XM17" i="1"/>
  <c r="XI17" i="1"/>
  <c r="XE17" i="1"/>
  <c r="XA17" i="1"/>
  <c r="WW17" i="1"/>
  <c r="WS17" i="1"/>
  <c r="WO17" i="1"/>
  <c r="WK17" i="1"/>
  <c r="WG17" i="1"/>
  <c r="WC17" i="1"/>
  <c r="VY17" i="1"/>
  <c r="VU17" i="1"/>
  <c r="VQ17" i="1"/>
  <c r="VM17" i="1"/>
  <c r="VI17" i="1"/>
  <c r="VE17" i="1"/>
  <c r="VA17" i="1"/>
  <c r="UW17" i="1"/>
  <c r="US17" i="1"/>
  <c r="UO17" i="1"/>
  <c r="UK17" i="1"/>
  <c r="UG17" i="1"/>
  <c r="UC17" i="1"/>
  <c r="TY17" i="1"/>
  <c r="TU17" i="1"/>
  <c r="TQ17" i="1"/>
  <c r="TM17" i="1"/>
  <c r="TI17" i="1"/>
  <c r="TE17" i="1"/>
  <c r="TA17" i="1"/>
  <c r="SW17" i="1"/>
  <c r="SS17" i="1"/>
  <c r="SO17" i="1"/>
  <c r="SK17" i="1"/>
  <c r="SG17" i="1"/>
  <c r="SC17" i="1"/>
  <c r="RY17" i="1"/>
  <c r="RU17" i="1"/>
  <c r="RQ17" i="1"/>
  <c r="RM17" i="1"/>
  <c r="RI17" i="1"/>
  <c r="RE17" i="1"/>
  <c r="RA17" i="1"/>
  <c r="QW17" i="1"/>
  <c r="QS17" i="1"/>
  <c r="QO17" i="1"/>
  <c r="QK17" i="1"/>
  <c r="QG17" i="1"/>
  <c r="QC17" i="1"/>
  <c r="PY17" i="1"/>
  <c r="PU17" i="1"/>
  <c r="PQ17" i="1"/>
  <c r="PM17" i="1"/>
  <c r="PI17" i="1"/>
  <c r="PE17" i="1"/>
  <c r="PA17" i="1"/>
  <c r="OW17" i="1"/>
  <c r="OS17" i="1"/>
  <c r="OO17" i="1"/>
  <c r="OK17" i="1"/>
  <c r="OG17" i="1"/>
  <c r="OC17" i="1"/>
  <c r="NY17" i="1"/>
  <c r="NU17" i="1"/>
  <c r="NQ17" i="1"/>
  <c r="NM17" i="1"/>
  <c r="NI17" i="1"/>
  <c r="NE17" i="1"/>
  <c r="NA17" i="1"/>
  <c r="MW17" i="1"/>
  <c r="MS17" i="1"/>
  <c r="MO17" i="1"/>
  <c r="MK17" i="1"/>
  <c r="MG17" i="1"/>
  <c r="MC17" i="1"/>
  <c r="LY17" i="1"/>
  <c r="LU17" i="1"/>
  <c r="LQ17" i="1"/>
  <c r="LM17" i="1"/>
  <c r="LI17" i="1"/>
  <c r="LE17" i="1"/>
  <c r="LA17" i="1"/>
  <c r="KW17" i="1"/>
  <c r="KS17" i="1"/>
  <c r="KO17" i="1"/>
  <c r="KK17" i="1"/>
  <c r="KG17" i="1"/>
  <c r="KC17" i="1"/>
  <c r="JY17" i="1"/>
  <c r="JU17" i="1"/>
  <c r="JQ17" i="1"/>
  <c r="JM17" i="1"/>
  <c r="JI17" i="1"/>
  <c r="JE17" i="1"/>
  <c r="JA17" i="1"/>
  <c r="IW17" i="1"/>
  <c r="IS17" i="1"/>
  <c r="IO17" i="1"/>
  <c r="IK17" i="1"/>
  <c r="IG17" i="1"/>
  <c r="IC17" i="1"/>
  <c r="HY17" i="1"/>
  <c r="HU17" i="1"/>
  <c r="HQ17" i="1"/>
  <c r="HM17" i="1"/>
  <c r="HI17" i="1"/>
  <c r="HE17" i="1"/>
  <c r="HA17" i="1"/>
  <c r="GW17" i="1"/>
  <c r="GS17" i="1"/>
  <c r="GO17" i="1"/>
  <c r="GK17" i="1"/>
  <c r="GG17" i="1"/>
  <c r="GC17" i="1"/>
  <c r="FY17" i="1"/>
  <c r="FU17" i="1"/>
  <c r="FQ17" i="1"/>
  <c r="FM17" i="1"/>
  <c r="FI17" i="1"/>
  <c r="FE17" i="1"/>
  <c r="FA17" i="1"/>
  <c r="EW17" i="1"/>
  <c r="ES17" i="1"/>
  <c r="EO17" i="1"/>
  <c r="EK17" i="1"/>
  <c r="EG17" i="1"/>
  <c r="EC17" i="1"/>
  <c r="DY17" i="1"/>
  <c r="DU17" i="1"/>
  <c r="DQ17" i="1"/>
  <c r="DM17" i="1"/>
  <c r="DI17" i="1"/>
  <c r="DC17" i="1"/>
  <c r="CY17" i="1"/>
  <c r="CU17" i="1"/>
  <c r="CQ17" i="1"/>
  <c r="CM17" i="1"/>
  <c r="BM17" i="1"/>
  <c r="BH17" i="1"/>
  <c r="BB17" i="1"/>
  <c r="AX17" i="1"/>
  <c r="AN17" i="1"/>
  <c r="AJ17" i="1"/>
  <c r="AF17" i="1"/>
  <c r="AB17" i="1"/>
  <c r="X17" i="1"/>
  <c r="T17" i="1"/>
  <c r="O17" i="1"/>
  <c r="YB17" i="1"/>
  <c r="XX17" i="1"/>
  <c r="XT17" i="1"/>
  <c r="XP17" i="1"/>
  <c r="XL17" i="1"/>
  <c r="XH17" i="1"/>
  <c r="XD17" i="1"/>
  <c r="WZ17" i="1"/>
  <c r="WV17" i="1"/>
  <c r="WR17" i="1"/>
  <c r="WN17" i="1"/>
  <c r="WJ17" i="1"/>
  <c r="WF17" i="1"/>
  <c r="WB17" i="1"/>
  <c r="VX17" i="1"/>
  <c r="VT17" i="1"/>
  <c r="VP17" i="1"/>
  <c r="VL17" i="1"/>
  <c r="VH17" i="1"/>
  <c r="VD17" i="1"/>
  <c r="UZ17" i="1"/>
  <c r="UV17" i="1"/>
  <c r="UR17" i="1"/>
  <c r="UN17" i="1"/>
  <c r="UJ17" i="1"/>
  <c r="UF17" i="1"/>
  <c r="UB17" i="1"/>
  <c r="TX17" i="1"/>
  <c r="TT17" i="1"/>
  <c r="TP17" i="1"/>
  <c r="TL17" i="1"/>
  <c r="TH17" i="1"/>
  <c r="TD17" i="1"/>
  <c r="SZ17" i="1"/>
  <c r="SV17" i="1"/>
  <c r="SR17" i="1"/>
  <c r="SN17" i="1"/>
  <c r="SJ17" i="1"/>
  <c r="SF17" i="1"/>
  <c r="SB17" i="1"/>
  <c r="RX17" i="1"/>
  <c r="RT17" i="1"/>
  <c r="RP17" i="1"/>
  <c r="RL17" i="1"/>
  <c r="RH17" i="1"/>
  <c r="RD17" i="1"/>
  <c r="QZ17" i="1"/>
  <c r="QV17" i="1"/>
  <c r="QR17" i="1"/>
  <c r="QN17" i="1"/>
  <c r="QJ17" i="1"/>
  <c r="QF17" i="1"/>
  <c r="QB17" i="1"/>
  <c r="PX17" i="1"/>
  <c r="PT17" i="1"/>
  <c r="PP17" i="1"/>
  <c r="PL17" i="1"/>
  <c r="PH17" i="1"/>
  <c r="PD17" i="1"/>
  <c r="OZ17" i="1"/>
  <c r="OV17" i="1"/>
  <c r="OR17" i="1"/>
  <c r="ON17" i="1"/>
  <c r="OJ17" i="1"/>
  <c r="OF17" i="1"/>
  <c r="OB17" i="1"/>
  <c r="NX17" i="1"/>
  <c r="NT17" i="1"/>
  <c r="NP17" i="1"/>
  <c r="NL17" i="1"/>
  <c r="NH17" i="1"/>
  <c r="ND17" i="1"/>
  <c r="MZ17" i="1"/>
  <c r="MV17" i="1"/>
  <c r="MR17" i="1"/>
  <c r="MN17" i="1"/>
  <c r="MJ17" i="1"/>
  <c r="MF17" i="1"/>
  <c r="MB17" i="1"/>
  <c r="LX17" i="1"/>
  <c r="LT17" i="1"/>
  <c r="LP17" i="1"/>
  <c r="LL17" i="1"/>
  <c r="LH17" i="1"/>
  <c r="LD17" i="1"/>
  <c r="KZ17" i="1"/>
  <c r="KV17" i="1"/>
  <c r="KR17" i="1"/>
  <c r="KN17" i="1"/>
  <c r="KJ17" i="1"/>
  <c r="KF17" i="1"/>
  <c r="KB17" i="1"/>
  <c r="JX17" i="1"/>
  <c r="JT17" i="1"/>
  <c r="JP17" i="1"/>
  <c r="JL17" i="1"/>
  <c r="JH17" i="1"/>
  <c r="JD17" i="1"/>
  <c r="IZ17" i="1"/>
  <c r="IV17" i="1"/>
  <c r="IR17" i="1"/>
  <c r="IN17" i="1"/>
  <c r="IJ17" i="1"/>
  <c r="IF17" i="1"/>
  <c r="IB17" i="1"/>
  <c r="HX17" i="1"/>
  <c r="HT17" i="1"/>
  <c r="HP17" i="1"/>
  <c r="HL17" i="1"/>
  <c r="HH17" i="1"/>
  <c r="HD17" i="1"/>
  <c r="GZ17" i="1"/>
  <c r="GV17" i="1"/>
  <c r="GR17" i="1"/>
  <c r="GN17" i="1"/>
  <c r="GJ17" i="1"/>
  <c r="GF17" i="1"/>
  <c r="GB17" i="1"/>
  <c r="FX17" i="1"/>
  <c r="FT17" i="1"/>
  <c r="FP17" i="1"/>
  <c r="FL17" i="1"/>
  <c r="FH17" i="1"/>
  <c r="FD17" i="1"/>
  <c r="EZ17" i="1"/>
  <c r="EV17" i="1"/>
  <c r="ER17" i="1"/>
  <c r="EN17" i="1"/>
  <c r="EJ17" i="1"/>
  <c r="EF17" i="1"/>
  <c r="EB17" i="1"/>
  <c r="DX17" i="1"/>
  <c r="DT17" i="1"/>
  <c r="DP17" i="1"/>
  <c r="DL17" i="1"/>
  <c r="DH17" i="1"/>
  <c r="DB17" i="1"/>
  <c r="CX17" i="1"/>
  <c r="CT17" i="1"/>
  <c r="CP17" i="1"/>
  <c r="CL17" i="1"/>
  <c r="BK17" i="1"/>
  <c r="BG17" i="1"/>
  <c r="BA17" i="1"/>
  <c r="AQ17" i="1"/>
  <c r="AM17" i="1"/>
  <c r="AI17" i="1"/>
  <c r="AE17" i="1"/>
  <c r="AA17" i="1"/>
  <c r="W17" i="1"/>
  <c r="S17" i="1"/>
  <c r="M17" i="1"/>
  <c r="YE17" i="1"/>
  <c r="YA17" i="1"/>
  <c r="XW17" i="1"/>
  <c r="XS17" i="1"/>
  <c r="XO17" i="1"/>
  <c r="XK17" i="1"/>
  <c r="XG17" i="1"/>
  <c r="XC17" i="1"/>
  <c r="WY17" i="1"/>
  <c r="WU17" i="1"/>
  <c r="WQ17" i="1"/>
  <c r="WM17" i="1"/>
  <c r="WI17" i="1"/>
  <c r="WE17" i="1"/>
  <c r="WA17" i="1"/>
  <c r="VW17" i="1"/>
  <c r="VS17" i="1"/>
  <c r="VO17" i="1"/>
  <c r="VK17" i="1"/>
  <c r="VG17" i="1"/>
  <c r="VC17" i="1"/>
  <c r="UY17" i="1"/>
  <c r="UU17" i="1"/>
  <c r="UQ17" i="1"/>
  <c r="UM17" i="1"/>
  <c r="UI17" i="1"/>
  <c r="UE17" i="1"/>
  <c r="UA17" i="1"/>
  <c r="TW17" i="1"/>
  <c r="TS17" i="1"/>
  <c r="TO17" i="1"/>
  <c r="TK17" i="1"/>
  <c r="TG17" i="1"/>
  <c r="TC17" i="1"/>
  <c r="SY17" i="1"/>
  <c r="SU17" i="1"/>
  <c r="SQ17" i="1"/>
  <c r="SM17" i="1"/>
  <c r="SI17" i="1"/>
  <c r="SE17" i="1"/>
  <c r="SA17" i="1"/>
  <c r="RW17" i="1"/>
  <c r="RS17" i="1"/>
  <c r="RO17" i="1"/>
  <c r="RK17" i="1"/>
  <c r="RG17" i="1"/>
  <c r="RC17" i="1"/>
  <c r="QY17" i="1"/>
  <c r="QU17" i="1"/>
  <c r="QQ17" i="1"/>
  <c r="QM17" i="1"/>
  <c r="QI17" i="1"/>
  <c r="QE17" i="1"/>
  <c r="QA17" i="1"/>
  <c r="PW17" i="1"/>
  <c r="PS17" i="1"/>
  <c r="PO17" i="1"/>
  <c r="PK17" i="1"/>
  <c r="PG17" i="1"/>
  <c r="PC17" i="1"/>
  <c r="OY17" i="1"/>
  <c r="OU17" i="1"/>
  <c r="OQ17" i="1"/>
  <c r="OM17" i="1"/>
  <c r="OI17" i="1"/>
  <c r="OE17" i="1"/>
  <c r="OA17" i="1"/>
  <c r="NW17" i="1"/>
  <c r="NS17" i="1"/>
  <c r="NO17" i="1"/>
  <c r="NK17" i="1"/>
  <c r="NG17" i="1"/>
  <c r="NC17" i="1"/>
  <c r="MY17" i="1"/>
  <c r="MU17" i="1"/>
  <c r="MQ17" i="1"/>
  <c r="MM17" i="1"/>
  <c r="MI17" i="1"/>
  <c r="ME17" i="1"/>
  <c r="MA17" i="1"/>
  <c r="LW17" i="1"/>
  <c r="LS17" i="1"/>
  <c r="LO17" i="1"/>
  <c r="LK17" i="1"/>
  <c r="LG17" i="1"/>
  <c r="LC17" i="1"/>
  <c r="KY17" i="1"/>
  <c r="KU17" i="1"/>
  <c r="KQ17" i="1"/>
  <c r="KM17" i="1"/>
  <c r="KI17" i="1"/>
  <c r="KE17" i="1"/>
  <c r="KA17" i="1"/>
  <c r="JW17" i="1"/>
  <c r="JS17" i="1"/>
  <c r="JO17" i="1"/>
  <c r="JK17" i="1"/>
  <c r="JG17" i="1"/>
  <c r="JC17" i="1"/>
  <c r="IY17" i="1"/>
  <c r="IU17" i="1"/>
  <c r="IQ17" i="1"/>
  <c r="IM17" i="1"/>
  <c r="II17" i="1"/>
  <c r="IE17" i="1"/>
  <c r="IA17" i="1"/>
  <c r="HW17" i="1"/>
  <c r="HS17" i="1"/>
  <c r="HO17" i="1"/>
  <c r="HK17" i="1"/>
  <c r="HG17" i="1"/>
  <c r="HC17" i="1"/>
  <c r="GY17" i="1"/>
  <c r="GU17" i="1"/>
  <c r="GQ17" i="1"/>
  <c r="GM17" i="1"/>
  <c r="GI17" i="1"/>
  <c r="GE17" i="1"/>
  <c r="GA17" i="1"/>
  <c r="FW17" i="1"/>
  <c r="FS17" i="1"/>
  <c r="FO17" i="1"/>
  <c r="FK17" i="1"/>
  <c r="FG17" i="1"/>
  <c r="FC17" i="1"/>
  <c r="EY17" i="1"/>
  <c r="EU17" i="1"/>
  <c r="EQ17" i="1"/>
  <c r="EM17" i="1"/>
  <c r="EI17" i="1"/>
  <c r="EE17" i="1"/>
  <c r="EA17" i="1"/>
  <c r="DW17" i="1"/>
  <c r="DS17" i="1"/>
  <c r="DO17" i="1"/>
  <c r="DK17" i="1"/>
  <c r="DG17" i="1"/>
  <c r="DA17" i="1"/>
  <c r="CW17" i="1"/>
  <c r="CS17" i="1"/>
  <c r="CO17" i="1"/>
  <c r="CK17" i="1"/>
  <c r="BJ17" i="1"/>
  <c r="BF17" i="1"/>
  <c r="AZ17" i="1"/>
  <c r="AP17" i="1"/>
  <c r="AL17" i="1"/>
  <c r="AD17" i="1"/>
  <c r="Z17" i="1"/>
  <c r="V17" i="1"/>
  <c r="R17" i="1"/>
  <c r="K17" i="1"/>
  <c r="YD17" i="1"/>
  <c r="XZ17" i="1"/>
  <c r="XV17" i="1"/>
  <c r="XR17" i="1"/>
  <c r="XN17" i="1"/>
  <c r="XJ17" i="1"/>
  <c r="XF17" i="1"/>
  <c r="XB17" i="1"/>
  <c r="WX17" i="1"/>
  <c r="WT17" i="1"/>
  <c r="WP17" i="1"/>
  <c r="WL17" i="1"/>
  <c r="WH17" i="1"/>
  <c r="WD17" i="1"/>
  <c r="VZ17" i="1"/>
  <c r="VV17" i="1"/>
  <c r="VR17" i="1"/>
  <c r="VN17" i="1"/>
  <c r="VJ17" i="1"/>
  <c r="VF17" i="1"/>
  <c r="VB17" i="1"/>
  <c r="UX17" i="1"/>
  <c r="UT17" i="1"/>
  <c r="UP17" i="1"/>
  <c r="UL17" i="1"/>
  <c r="UH17" i="1"/>
  <c r="UD17" i="1"/>
  <c r="TZ17" i="1"/>
  <c r="TV17" i="1"/>
  <c r="TR17" i="1"/>
  <c r="TN17" i="1"/>
  <c r="TJ17" i="1"/>
  <c r="TF17" i="1"/>
  <c r="TB17" i="1"/>
  <c r="SX17" i="1"/>
  <c r="ST17" i="1"/>
  <c r="SP17" i="1"/>
  <c r="SL17" i="1"/>
  <c r="SH17" i="1"/>
  <c r="SD17" i="1"/>
  <c r="RZ17" i="1"/>
  <c r="RV17" i="1"/>
  <c r="RR17" i="1"/>
  <c r="RN17" i="1"/>
  <c r="RJ17" i="1"/>
  <c r="RF17" i="1"/>
  <c r="RB17" i="1"/>
  <c r="QX17" i="1"/>
  <c r="QT17" i="1"/>
  <c r="QP17" i="1"/>
  <c r="QL17" i="1"/>
  <c r="QH17" i="1"/>
  <c r="QD17" i="1"/>
  <c r="PZ17" i="1"/>
  <c r="PV17" i="1"/>
  <c r="PR17" i="1"/>
  <c r="PN17" i="1"/>
  <c r="PJ17" i="1"/>
  <c r="PF17" i="1"/>
  <c r="PB17" i="1"/>
  <c r="OX17" i="1"/>
  <c r="OT17" i="1"/>
  <c r="OP17" i="1"/>
  <c r="OL17" i="1"/>
  <c r="OH17" i="1"/>
  <c r="OD17" i="1"/>
  <c r="NZ17" i="1"/>
  <c r="NV17" i="1"/>
  <c r="NR17" i="1"/>
  <c r="NN17" i="1"/>
  <c r="NJ17" i="1"/>
  <c r="NF17" i="1"/>
  <c r="NB17" i="1"/>
  <c r="MX17" i="1"/>
  <c r="MT17" i="1"/>
  <c r="MP17" i="1"/>
  <c r="ML17" i="1"/>
  <c r="MH17" i="1"/>
  <c r="MD17" i="1"/>
  <c r="LZ17" i="1"/>
  <c r="LV17" i="1"/>
  <c r="LR17" i="1"/>
  <c r="LN17" i="1"/>
  <c r="LJ17" i="1"/>
  <c r="LF17" i="1"/>
  <c r="LB17" i="1"/>
  <c r="KX17" i="1"/>
  <c r="KT17" i="1"/>
  <c r="KP17" i="1"/>
  <c r="KL17" i="1"/>
  <c r="KH17" i="1"/>
  <c r="KD17" i="1"/>
  <c r="JZ17" i="1"/>
  <c r="JV17" i="1"/>
  <c r="JR17" i="1"/>
  <c r="JN17" i="1"/>
  <c r="JJ17" i="1"/>
  <c r="JF17" i="1"/>
  <c r="JB17" i="1"/>
  <c r="IX17" i="1"/>
  <c r="IT17" i="1"/>
  <c r="IP17" i="1"/>
  <c r="IL17" i="1"/>
  <c r="IH17" i="1"/>
  <c r="ID17" i="1"/>
  <c r="HZ17" i="1"/>
  <c r="HV17" i="1"/>
  <c r="HR17" i="1"/>
  <c r="HN17" i="1"/>
  <c r="HJ17" i="1"/>
  <c r="HF17" i="1"/>
  <c r="HB17" i="1"/>
  <c r="GX17" i="1"/>
  <c r="GT17" i="1"/>
  <c r="GP17" i="1"/>
  <c r="GL17" i="1"/>
  <c r="GH17" i="1"/>
  <c r="GD17" i="1"/>
  <c r="FZ17" i="1"/>
  <c r="FV17" i="1"/>
  <c r="FR17" i="1"/>
  <c r="FN17" i="1"/>
  <c r="FJ17" i="1"/>
  <c r="FF17" i="1"/>
  <c r="FB17" i="1"/>
  <c r="EX17" i="1"/>
  <c r="ET17" i="1"/>
  <c r="EP17" i="1"/>
  <c r="EL17" i="1"/>
  <c r="EH17" i="1"/>
  <c r="ED17" i="1"/>
  <c r="DZ17" i="1"/>
  <c r="DV17" i="1"/>
  <c r="DR17" i="1"/>
  <c r="DN17" i="1"/>
  <c r="DJ17" i="1"/>
  <c r="DE17" i="1"/>
  <c r="CZ17" i="1"/>
  <c r="CV17" i="1"/>
  <c r="CR17" i="1"/>
  <c r="CN17" i="1"/>
  <c r="BQ17" i="1"/>
  <c r="BI17" i="1"/>
  <c r="BC17" i="1"/>
  <c r="AY17" i="1"/>
  <c r="AO17" i="1"/>
  <c r="AK17" i="1"/>
  <c r="AG17" i="1"/>
  <c r="AC17" i="1"/>
  <c r="Y17" i="1"/>
  <c r="U17" i="1"/>
  <c r="Q17" i="1"/>
  <c r="I17" i="1"/>
  <c r="YE19" i="2"/>
  <c r="YA19" i="2"/>
  <c r="XW19" i="2"/>
  <c r="XS19" i="2"/>
  <c r="XO19" i="2"/>
  <c r="XK19" i="2"/>
  <c r="XG19" i="2"/>
  <c r="XC19" i="2"/>
  <c r="WY19" i="2"/>
  <c r="WU19" i="2"/>
  <c r="WQ19" i="2"/>
  <c r="WM19" i="2"/>
  <c r="WI19" i="2"/>
  <c r="WE19" i="2"/>
  <c r="WA19" i="2"/>
  <c r="VW19" i="2"/>
  <c r="VS19" i="2"/>
  <c r="VO19" i="2"/>
  <c r="VK19" i="2"/>
  <c r="VG19" i="2"/>
  <c r="VC19" i="2"/>
  <c r="UY19" i="2"/>
  <c r="UU19" i="2"/>
  <c r="UQ19" i="2"/>
  <c r="UM19" i="2"/>
  <c r="UI19" i="2"/>
  <c r="UE19" i="2"/>
  <c r="UA19" i="2"/>
  <c r="TW19" i="2"/>
  <c r="TS19" i="2"/>
  <c r="TO19" i="2"/>
  <c r="TK19" i="2"/>
  <c r="TG19" i="2"/>
  <c r="TC19" i="2"/>
  <c r="SY19" i="2"/>
  <c r="SU19" i="2"/>
  <c r="SQ19" i="2"/>
  <c r="SM19" i="2"/>
  <c r="SI19" i="2"/>
  <c r="SE19" i="2"/>
  <c r="SA19" i="2"/>
  <c r="RW19" i="2"/>
  <c r="RS19" i="2"/>
  <c r="RO19" i="2"/>
  <c r="RK19" i="2"/>
  <c r="RG19" i="2"/>
  <c r="RC19" i="2"/>
  <c r="QY19" i="2"/>
  <c r="QU19" i="2"/>
  <c r="QQ19" i="2"/>
  <c r="QM19" i="2"/>
  <c r="QI19" i="2"/>
  <c r="QE19" i="2"/>
  <c r="QA19" i="2"/>
  <c r="PW19" i="2"/>
  <c r="PS19" i="2"/>
  <c r="PO19" i="2"/>
  <c r="PK19" i="2"/>
  <c r="PG19" i="2"/>
  <c r="PC19" i="2"/>
  <c r="OY19" i="2"/>
  <c r="OU19" i="2"/>
  <c r="OQ19" i="2"/>
  <c r="OM19" i="2"/>
  <c r="OI19" i="2"/>
  <c r="OE19" i="2"/>
  <c r="OA19" i="2"/>
  <c r="NW19" i="2"/>
  <c r="NS19" i="2"/>
  <c r="NO19" i="2"/>
  <c r="NK19" i="2"/>
  <c r="NG19" i="2"/>
  <c r="NC19" i="2"/>
  <c r="MY19" i="2"/>
  <c r="MU19" i="2"/>
  <c r="MQ19" i="2"/>
  <c r="MM19" i="2"/>
  <c r="MI19" i="2"/>
  <c r="ME19" i="2"/>
  <c r="MA19" i="2"/>
  <c r="LW19" i="2"/>
  <c r="LS19" i="2"/>
  <c r="LO19" i="2"/>
  <c r="LK19" i="2"/>
  <c r="LG19" i="2"/>
  <c r="LC19" i="2"/>
  <c r="KY19" i="2"/>
  <c r="KU19" i="2"/>
  <c r="KQ19" i="2"/>
  <c r="KM19" i="2"/>
  <c r="KI19" i="2"/>
  <c r="KE19" i="2"/>
  <c r="KA19" i="2"/>
  <c r="JW19" i="2"/>
  <c r="JS19" i="2"/>
  <c r="JO19" i="2"/>
  <c r="JK19" i="2"/>
  <c r="JG19" i="2"/>
  <c r="JC19" i="2"/>
  <c r="IY19" i="2"/>
  <c r="IU19" i="2"/>
  <c r="IQ19" i="2"/>
  <c r="IM19" i="2"/>
  <c r="II19" i="2"/>
  <c r="IE19" i="2"/>
  <c r="IA19" i="2"/>
  <c r="HW19" i="2"/>
  <c r="HS19" i="2"/>
  <c r="HO19" i="2"/>
  <c r="HK19" i="2"/>
  <c r="HG19" i="2"/>
  <c r="HC19" i="2"/>
  <c r="GY19" i="2"/>
  <c r="GU19" i="2"/>
  <c r="GQ19" i="2"/>
  <c r="GM19" i="2"/>
  <c r="GI19" i="2"/>
  <c r="GE19" i="2"/>
  <c r="GA19" i="2"/>
  <c r="FW19" i="2"/>
  <c r="FS19" i="2"/>
  <c r="FO19" i="2"/>
  <c r="FK19" i="2"/>
  <c r="FG19" i="2"/>
  <c r="FC19" i="2"/>
  <c r="EY19" i="2"/>
  <c r="EU19" i="2"/>
  <c r="EQ19" i="2"/>
  <c r="EM19" i="2"/>
  <c r="EI19" i="2"/>
  <c r="EE19" i="2"/>
  <c r="EA19" i="2"/>
  <c r="DW19" i="2"/>
  <c r="DS19" i="2"/>
  <c r="DO19" i="2"/>
  <c r="DK19" i="2"/>
  <c r="DG19" i="2"/>
  <c r="DA19" i="2"/>
  <c r="CW19" i="2"/>
  <c r="CS19" i="2"/>
  <c r="CO19" i="2"/>
  <c r="CK19" i="2"/>
  <c r="BJ19" i="2"/>
  <c r="BF19" i="2"/>
  <c r="AZ19" i="2"/>
  <c r="AP19" i="2"/>
  <c r="AL19" i="2"/>
  <c r="AH19" i="2"/>
  <c r="AD19" i="2"/>
  <c r="Z19" i="2"/>
  <c r="V19" i="2"/>
  <c r="R19" i="2"/>
  <c r="K19" i="2"/>
  <c r="YD19" i="2"/>
  <c r="XZ19" i="2"/>
  <c r="XV19" i="2"/>
  <c r="XR19" i="2"/>
  <c r="XN19" i="2"/>
  <c r="XJ19" i="2"/>
  <c r="XF19" i="2"/>
  <c r="XB19" i="2"/>
  <c r="WX19" i="2"/>
  <c r="WT19" i="2"/>
  <c r="WP19" i="2"/>
  <c r="WL19" i="2"/>
  <c r="WH19" i="2"/>
  <c r="WD19" i="2"/>
  <c r="VZ19" i="2"/>
  <c r="VV19" i="2"/>
  <c r="VR19" i="2"/>
  <c r="VN19" i="2"/>
  <c r="VJ19" i="2"/>
  <c r="VF19" i="2"/>
  <c r="VB19" i="2"/>
  <c r="UX19" i="2"/>
  <c r="UT19" i="2"/>
  <c r="UP19" i="2"/>
  <c r="UL19" i="2"/>
  <c r="UH19" i="2"/>
  <c r="UD19" i="2"/>
  <c r="TZ19" i="2"/>
  <c r="TV19" i="2"/>
  <c r="TR19" i="2"/>
  <c r="TN19" i="2"/>
  <c r="TJ19" i="2"/>
  <c r="TF19" i="2"/>
  <c r="TB19" i="2"/>
  <c r="SX19" i="2"/>
  <c r="ST19" i="2"/>
  <c r="SP19" i="2"/>
  <c r="SL19" i="2"/>
  <c r="SH19" i="2"/>
  <c r="SD19" i="2"/>
  <c r="RZ19" i="2"/>
  <c r="RV19" i="2"/>
  <c r="RR19" i="2"/>
  <c r="RN19" i="2"/>
  <c r="RJ19" i="2"/>
  <c r="RF19" i="2"/>
  <c r="RB19" i="2"/>
  <c r="QX19" i="2"/>
  <c r="QT19" i="2"/>
  <c r="QP19" i="2"/>
  <c r="QL19" i="2"/>
  <c r="QH19" i="2"/>
  <c r="QD19" i="2"/>
  <c r="PZ19" i="2"/>
  <c r="PV19" i="2"/>
  <c r="PR19" i="2"/>
  <c r="PN19" i="2"/>
  <c r="PJ19" i="2"/>
  <c r="PF19" i="2"/>
  <c r="PB19" i="2"/>
  <c r="OX19" i="2"/>
  <c r="OT19" i="2"/>
  <c r="OP19" i="2"/>
  <c r="OL19" i="2"/>
  <c r="OH19" i="2"/>
  <c r="OD19" i="2"/>
  <c r="NZ19" i="2"/>
  <c r="NV19" i="2"/>
  <c r="NR19" i="2"/>
  <c r="NN19" i="2"/>
  <c r="NJ19" i="2"/>
  <c r="NF19" i="2"/>
  <c r="NB19" i="2"/>
  <c r="MX19" i="2"/>
  <c r="MT19" i="2"/>
  <c r="MP19" i="2"/>
  <c r="ML19" i="2"/>
  <c r="MH19" i="2"/>
  <c r="MD19" i="2"/>
  <c r="LZ19" i="2"/>
  <c r="LV19" i="2"/>
  <c r="LR19" i="2"/>
  <c r="LN19" i="2"/>
  <c r="LJ19" i="2"/>
  <c r="LF19" i="2"/>
  <c r="LB19" i="2"/>
  <c r="KX19" i="2"/>
  <c r="KT19" i="2"/>
  <c r="KP19" i="2"/>
  <c r="KL19" i="2"/>
  <c r="KH19" i="2"/>
  <c r="KD19" i="2"/>
  <c r="JZ19" i="2"/>
  <c r="JV19" i="2"/>
  <c r="JR19" i="2"/>
  <c r="JN19" i="2"/>
  <c r="JJ19" i="2"/>
  <c r="JF19" i="2"/>
  <c r="JB19" i="2"/>
  <c r="IX19" i="2"/>
  <c r="IT19" i="2"/>
  <c r="IP19" i="2"/>
  <c r="IL19" i="2"/>
  <c r="IH19" i="2"/>
  <c r="ID19" i="2"/>
  <c r="HZ19" i="2"/>
  <c r="HV19" i="2"/>
  <c r="HR19" i="2"/>
  <c r="HN19" i="2"/>
  <c r="HJ19" i="2"/>
  <c r="HF19" i="2"/>
  <c r="HB19" i="2"/>
  <c r="GX19" i="2"/>
  <c r="GT19" i="2"/>
  <c r="GP19" i="2"/>
  <c r="GL19" i="2"/>
  <c r="GH19" i="2"/>
  <c r="GD19" i="2"/>
  <c r="FZ19" i="2"/>
  <c r="FV19" i="2"/>
  <c r="FR19" i="2"/>
  <c r="FN19" i="2"/>
  <c r="FJ19" i="2"/>
  <c r="FF19" i="2"/>
  <c r="FB19" i="2"/>
  <c r="EX19" i="2"/>
  <c r="ET19" i="2"/>
  <c r="EP19" i="2"/>
  <c r="EL19" i="2"/>
  <c r="EH19" i="2"/>
  <c r="ED19" i="2"/>
  <c r="DZ19" i="2"/>
  <c r="DV19" i="2"/>
  <c r="DR19" i="2"/>
  <c r="DN19" i="2"/>
  <c r="DJ19" i="2"/>
  <c r="DE19" i="2"/>
  <c r="CZ19" i="2"/>
  <c r="CV19" i="2"/>
  <c r="CR19" i="2"/>
  <c r="CN19" i="2"/>
  <c r="BQ19" i="2"/>
  <c r="BI19" i="2"/>
  <c r="BC19" i="2"/>
  <c r="AY19" i="2"/>
  <c r="AO19" i="2"/>
  <c r="AK19" i="2"/>
  <c r="AG19" i="2"/>
  <c r="AC19" i="2"/>
  <c r="Y19" i="2"/>
  <c r="U19" i="2"/>
  <c r="Q19" i="2"/>
  <c r="I19" i="2"/>
  <c r="YC19" i="2"/>
  <c r="XY19" i="2"/>
  <c r="XU19" i="2"/>
  <c r="XQ19" i="2"/>
  <c r="XM19" i="2"/>
  <c r="XI19" i="2"/>
  <c r="XE19" i="2"/>
  <c r="XA19" i="2"/>
  <c r="WW19" i="2"/>
  <c r="WS19" i="2"/>
  <c r="WO19" i="2"/>
  <c r="WK19" i="2"/>
  <c r="WG19" i="2"/>
  <c r="WC19" i="2"/>
  <c r="VY19" i="2"/>
  <c r="VU19" i="2"/>
  <c r="VQ19" i="2"/>
  <c r="VM19" i="2"/>
  <c r="VI19" i="2"/>
  <c r="VE19" i="2"/>
  <c r="VA19" i="2"/>
  <c r="UW19" i="2"/>
  <c r="US19" i="2"/>
  <c r="UO19" i="2"/>
  <c r="UK19" i="2"/>
  <c r="UG19" i="2"/>
  <c r="UC19" i="2"/>
  <c r="TY19" i="2"/>
  <c r="TU19" i="2"/>
  <c r="TQ19" i="2"/>
  <c r="TM19" i="2"/>
  <c r="TI19" i="2"/>
  <c r="TE19" i="2"/>
  <c r="TA19" i="2"/>
  <c r="SW19" i="2"/>
  <c r="SS19" i="2"/>
  <c r="SO19" i="2"/>
  <c r="SK19" i="2"/>
  <c r="SG19" i="2"/>
  <c r="SC19" i="2"/>
  <c r="RY19" i="2"/>
  <c r="RU19" i="2"/>
  <c r="RQ19" i="2"/>
  <c r="RM19" i="2"/>
  <c r="RI19" i="2"/>
  <c r="RE19" i="2"/>
  <c r="RA19" i="2"/>
  <c r="QW19" i="2"/>
  <c r="QS19" i="2"/>
  <c r="QO19" i="2"/>
  <c r="QK19" i="2"/>
  <c r="QG19" i="2"/>
  <c r="QC19" i="2"/>
  <c r="PY19" i="2"/>
  <c r="PU19" i="2"/>
  <c r="PQ19" i="2"/>
  <c r="PM19" i="2"/>
  <c r="PI19" i="2"/>
  <c r="PE19" i="2"/>
  <c r="PA19" i="2"/>
  <c r="OW19" i="2"/>
  <c r="OS19" i="2"/>
  <c r="OO19" i="2"/>
  <c r="OK19" i="2"/>
  <c r="OG19" i="2"/>
  <c r="OC19" i="2"/>
  <c r="NY19" i="2"/>
  <c r="NU19" i="2"/>
  <c r="NQ19" i="2"/>
  <c r="NM19" i="2"/>
  <c r="NI19" i="2"/>
  <c r="NE19" i="2"/>
  <c r="NA19" i="2"/>
  <c r="MW19" i="2"/>
  <c r="MS19" i="2"/>
  <c r="MO19" i="2"/>
  <c r="MK19" i="2"/>
  <c r="MG19" i="2"/>
  <c r="MC19" i="2"/>
  <c r="LY19" i="2"/>
  <c r="LU19" i="2"/>
  <c r="LQ19" i="2"/>
  <c r="LM19" i="2"/>
  <c r="LI19" i="2"/>
  <c r="LE19" i="2"/>
  <c r="LA19" i="2"/>
  <c r="KW19" i="2"/>
  <c r="KS19" i="2"/>
  <c r="KO19" i="2"/>
  <c r="KK19" i="2"/>
  <c r="KG19" i="2"/>
  <c r="KC19" i="2"/>
  <c r="JY19" i="2"/>
  <c r="JU19" i="2"/>
  <c r="JQ19" i="2"/>
  <c r="JM19" i="2"/>
  <c r="JI19" i="2"/>
  <c r="JE19" i="2"/>
  <c r="JA19" i="2"/>
  <c r="IW19" i="2"/>
  <c r="IS19" i="2"/>
  <c r="IO19" i="2"/>
  <c r="IK19" i="2"/>
  <c r="IG19" i="2"/>
  <c r="IC19" i="2"/>
  <c r="HY19" i="2"/>
  <c r="HU19" i="2"/>
  <c r="HQ19" i="2"/>
  <c r="HM19" i="2"/>
  <c r="HI19" i="2"/>
  <c r="HE19" i="2"/>
  <c r="HA19" i="2"/>
  <c r="GW19" i="2"/>
  <c r="GS19" i="2"/>
  <c r="GO19" i="2"/>
  <c r="GK19" i="2"/>
  <c r="GG19" i="2"/>
  <c r="GC19" i="2"/>
  <c r="FY19" i="2"/>
  <c r="FU19" i="2"/>
  <c r="FQ19" i="2"/>
  <c r="FM19" i="2"/>
  <c r="FI19" i="2"/>
  <c r="FE19" i="2"/>
  <c r="FA19" i="2"/>
  <c r="EW19" i="2"/>
  <c r="ES19" i="2"/>
  <c r="EO19" i="2"/>
  <c r="EK19" i="2"/>
  <c r="EG19" i="2"/>
  <c r="EC19" i="2"/>
  <c r="DY19" i="2"/>
  <c r="DU19" i="2"/>
  <c r="DQ19" i="2"/>
  <c r="DM19" i="2"/>
  <c r="DI19" i="2"/>
  <c r="DC19" i="2"/>
  <c r="CY19" i="2"/>
  <c r="CU19" i="2"/>
  <c r="CQ19" i="2"/>
  <c r="CM19" i="2"/>
  <c r="BM19" i="2"/>
  <c r="BH19" i="2"/>
  <c r="BB19" i="2"/>
  <c r="AX19" i="2"/>
  <c r="AN19" i="2"/>
  <c r="AJ19" i="2"/>
  <c r="AF19" i="2"/>
  <c r="AB19" i="2"/>
  <c r="X19" i="2"/>
  <c r="T19" i="2"/>
  <c r="O19" i="2"/>
  <c r="YB19" i="2"/>
  <c r="XX19" i="2"/>
  <c r="XT19" i="2"/>
  <c r="XP19" i="2"/>
  <c r="XL19" i="2"/>
  <c r="XH19" i="2"/>
  <c r="XD19" i="2"/>
  <c r="WZ19" i="2"/>
  <c r="WV19" i="2"/>
  <c r="WR19" i="2"/>
  <c r="WN19" i="2"/>
  <c r="WJ19" i="2"/>
  <c r="WF19" i="2"/>
  <c r="WB19" i="2"/>
  <c r="VX19" i="2"/>
  <c r="VT19" i="2"/>
  <c r="VP19" i="2"/>
  <c r="VL19" i="2"/>
  <c r="VH19" i="2"/>
  <c r="VD19" i="2"/>
  <c r="UZ19" i="2"/>
  <c r="UV19" i="2"/>
  <c r="UR19" i="2"/>
  <c r="UN19" i="2"/>
  <c r="UJ19" i="2"/>
  <c r="UF19" i="2"/>
  <c r="UB19" i="2"/>
  <c r="TX19" i="2"/>
  <c r="TT19" i="2"/>
  <c r="TP19" i="2"/>
  <c r="TL19" i="2"/>
  <c r="TH19" i="2"/>
  <c r="TD19" i="2"/>
  <c r="SZ19" i="2"/>
  <c r="SV19" i="2"/>
  <c r="SR19" i="2"/>
  <c r="SN19" i="2"/>
  <c r="SJ19" i="2"/>
  <c r="SF19" i="2"/>
  <c r="SB19" i="2"/>
  <c r="RX19" i="2"/>
  <c r="RT19" i="2"/>
  <c r="RP19" i="2"/>
  <c r="RL19" i="2"/>
  <c r="RH19" i="2"/>
  <c r="RD19" i="2"/>
  <c r="QZ19" i="2"/>
  <c r="QV19" i="2"/>
  <c r="QR19" i="2"/>
  <c r="QN19" i="2"/>
  <c r="QJ19" i="2"/>
  <c r="QF19" i="2"/>
  <c r="QB19" i="2"/>
  <c r="PX19" i="2"/>
  <c r="PT19" i="2"/>
  <c r="PP19" i="2"/>
  <c r="PL19" i="2"/>
  <c r="PH19" i="2"/>
  <c r="PD19" i="2"/>
  <c r="OZ19" i="2"/>
  <c r="OV19" i="2"/>
  <c r="OR19" i="2"/>
  <c r="ON19" i="2"/>
  <c r="OJ19" i="2"/>
  <c r="OF19" i="2"/>
  <c r="OB19" i="2"/>
  <c r="NX19" i="2"/>
  <c r="NT19" i="2"/>
  <c r="NP19" i="2"/>
  <c r="NL19" i="2"/>
  <c r="NH19" i="2"/>
  <c r="ND19" i="2"/>
  <c r="MZ19" i="2"/>
  <c r="MV19" i="2"/>
  <c r="MR19" i="2"/>
  <c r="MN19" i="2"/>
  <c r="MJ19" i="2"/>
  <c r="MF19" i="2"/>
  <c r="MB19" i="2"/>
  <c r="LX19" i="2"/>
  <c r="LT19" i="2"/>
  <c r="LP19" i="2"/>
  <c r="LL19" i="2"/>
  <c r="LH19" i="2"/>
  <c r="LD19" i="2"/>
  <c r="KZ19" i="2"/>
  <c r="KV19" i="2"/>
  <c r="KR19" i="2"/>
  <c r="KN19" i="2"/>
  <c r="KJ19" i="2"/>
  <c r="KF19" i="2"/>
  <c r="KB19" i="2"/>
  <c r="JX19" i="2"/>
  <c r="JT19" i="2"/>
  <c r="JP19" i="2"/>
  <c r="JL19" i="2"/>
  <c r="JH19" i="2"/>
  <c r="JD19" i="2"/>
  <c r="IZ19" i="2"/>
  <c r="IV19" i="2"/>
  <c r="IR19" i="2"/>
  <c r="IN19" i="2"/>
  <c r="IJ19" i="2"/>
  <c r="IF19" i="2"/>
  <c r="IB19" i="2"/>
  <c r="HX19" i="2"/>
  <c r="HT19" i="2"/>
  <c r="HP19" i="2"/>
  <c r="HL19" i="2"/>
  <c r="HH19" i="2"/>
  <c r="HD19" i="2"/>
  <c r="GZ19" i="2"/>
  <c r="GV19" i="2"/>
  <c r="GR19" i="2"/>
  <c r="GN19" i="2"/>
  <c r="GJ19" i="2"/>
  <c r="GF19" i="2"/>
  <c r="GB19" i="2"/>
  <c r="FX19" i="2"/>
  <c r="FT19" i="2"/>
  <c r="FP19" i="2"/>
  <c r="FL19" i="2"/>
  <c r="FH19" i="2"/>
  <c r="FD19" i="2"/>
  <c r="EZ19" i="2"/>
  <c r="EV19" i="2"/>
  <c r="ER19" i="2"/>
  <c r="EN19" i="2"/>
  <c r="EJ19" i="2"/>
  <c r="EF19" i="2"/>
  <c r="EB19" i="2"/>
  <c r="DX19" i="2"/>
  <c r="DT19" i="2"/>
  <c r="DP19" i="2"/>
  <c r="DL19" i="2"/>
  <c r="DH19" i="2"/>
  <c r="DB19" i="2"/>
  <c r="CX19" i="2"/>
  <c r="CT19" i="2"/>
  <c r="CP19" i="2"/>
  <c r="CL19" i="2"/>
  <c r="BK19" i="2"/>
  <c r="BG19" i="2"/>
  <c r="BA19" i="2"/>
  <c r="AQ19" i="2"/>
  <c r="AM19" i="2"/>
  <c r="AI19" i="2"/>
  <c r="AE19" i="2"/>
  <c r="AA19" i="2"/>
  <c r="W19" i="2"/>
  <c r="S19" i="2"/>
  <c r="M19" i="2"/>
  <c r="YC31" i="3"/>
  <c r="XY31" i="3"/>
  <c r="XU31" i="3"/>
  <c r="XQ31" i="3"/>
  <c r="XM31" i="3"/>
  <c r="XI31" i="3"/>
  <c r="XE31" i="3"/>
  <c r="XA31" i="3"/>
  <c r="WW31" i="3"/>
  <c r="WS31" i="3"/>
  <c r="WO31" i="3"/>
  <c r="WK31" i="3"/>
  <c r="WG31" i="3"/>
  <c r="WC31" i="3"/>
  <c r="VY31" i="3"/>
  <c r="VU31" i="3"/>
  <c r="VQ31" i="3"/>
  <c r="VM31" i="3"/>
  <c r="VI31" i="3"/>
  <c r="VE31" i="3"/>
  <c r="VA31" i="3"/>
  <c r="UW31" i="3"/>
  <c r="US31" i="3"/>
  <c r="UO31" i="3"/>
  <c r="UK31" i="3"/>
  <c r="UG31" i="3"/>
  <c r="UC31" i="3"/>
  <c r="TY31" i="3"/>
  <c r="TU31" i="3"/>
  <c r="TQ31" i="3"/>
  <c r="TM31" i="3"/>
  <c r="TI31" i="3"/>
  <c r="TE31" i="3"/>
  <c r="TA31" i="3"/>
  <c r="SW31" i="3"/>
  <c r="SS31" i="3"/>
  <c r="SO31" i="3"/>
  <c r="SK31" i="3"/>
  <c r="SG31" i="3"/>
  <c r="SC31" i="3"/>
  <c r="RY31" i="3"/>
  <c r="RU31" i="3"/>
  <c r="RQ31" i="3"/>
  <c r="RM31" i="3"/>
  <c r="RI31" i="3"/>
  <c r="RE31" i="3"/>
  <c r="RA31" i="3"/>
  <c r="QW31" i="3"/>
  <c r="QS31" i="3"/>
  <c r="QO31" i="3"/>
  <c r="QK31" i="3"/>
  <c r="QG31" i="3"/>
  <c r="QC31" i="3"/>
  <c r="PY31" i="3"/>
  <c r="PU31" i="3"/>
  <c r="PQ31" i="3"/>
  <c r="PM31" i="3"/>
  <c r="PI31" i="3"/>
  <c r="PE31" i="3"/>
  <c r="PA31" i="3"/>
  <c r="OW31" i="3"/>
  <c r="OS31" i="3"/>
  <c r="OO31" i="3"/>
  <c r="OK31" i="3"/>
  <c r="OG31" i="3"/>
  <c r="OC31" i="3"/>
  <c r="NY31" i="3"/>
  <c r="NU31" i="3"/>
  <c r="NQ31" i="3"/>
  <c r="NM31" i="3"/>
  <c r="NI31" i="3"/>
  <c r="NE31" i="3"/>
  <c r="NA31" i="3"/>
  <c r="MW31" i="3"/>
  <c r="MS31" i="3"/>
  <c r="MO31" i="3"/>
  <c r="MK31" i="3"/>
  <c r="MG31" i="3"/>
  <c r="MC31" i="3"/>
  <c r="LY31" i="3"/>
  <c r="LU31" i="3"/>
  <c r="LQ31" i="3"/>
  <c r="LM31" i="3"/>
  <c r="LI31" i="3"/>
  <c r="LE31" i="3"/>
  <c r="LA31" i="3"/>
  <c r="KW31" i="3"/>
  <c r="KS31" i="3"/>
  <c r="KO31" i="3"/>
  <c r="KK31" i="3"/>
  <c r="KG31" i="3"/>
  <c r="KC31" i="3"/>
  <c r="JY31" i="3"/>
  <c r="JU31" i="3"/>
  <c r="JQ31" i="3"/>
  <c r="JM31" i="3"/>
  <c r="JI31" i="3"/>
  <c r="JE31" i="3"/>
  <c r="JA31" i="3"/>
  <c r="IW31" i="3"/>
  <c r="IS31" i="3"/>
  <c r="IO31" i="3"/>
  <c r="IK31" i="3"/>
  <c r="IG31" i="3"/>
  <c r="IC31" i="3"/>
  <c r="HY31" i="3"/>
  <c r="HU31" i="3"/>
  <c r="HQ31" i="3"/>
  <c r="HM31" i="3"/>
  <c r="HI31" i="3"/>
  <c r="HE31" i="3"/>
  <c r="HA31" i="3"/>
  <c r="GW31" i="3"/>
  <c r="GS31" i="3"/>
  <c r="GO31" i="3"/>
  <c r="GK31" i="3"/>
  <c r="GG31" i="3"/>
  <c r="GC31" i="3"/>
  <c r="FY31" i="3"/>
  <c r="FU31" i="3"/>
  <c r="FQ31" i="3"/>
  <c r="FM31" i="3"/>
  <c r="FI31" i="3"/>
  <c r="FE31" i="3"/>
  <c r="FA31" i="3"/>
  <c r="EW31" i="3"/>
  <c r="ES31" i="3"/>
  <c r="EO31" i="3"/>
  <c r="EK31" i="3"/>
  <c r="EG31" i="3"/>
  <c r="EC31" i="3"/>
  <c r="DY31" i="3"/>
  <c r="DU31" i="3"/>
  <c r="DQ31" i="3"/>
  <c r="DM31" i="3"/>
  <c r="DI31" i="3"/>
  <c r="DC31" i="3"/>
  <c r="CY31" i="3"/>
  <c r="CU31" i="3"/>
  <c r="CQ31" i="3"/>
  <c r="CM31" i="3"/>
  <c r="BM31" i="3"/>
  <c r="BH31" i="3"/>
  <c r="BB31" i="3"/>
  <c r="AX31" i="3"/>
  <c r="AN31" i="3"/>
  <c r="AJ31" i="3"/>
  <c r="AF31" i="3"/>
  <c r="AB31" i="3"/>
  <c r="X31" i="3"/>
  <c r="T31" i="3"/>
  <c r="O31" i="3"/>
  <c r="YB31" i="3"/>
  <c r="XX31" i="3"/>
  <c r="XT31" i="3"/>
  <c r="XP31" i="3"/>
  <c r="XL31" i="3"/>
  <c r="XH31" i="3"/>
  <c r="XD31" i="3"/>
  <c r="WZ31" i="3"/>
  <c r="WV31" i="3"/>
  <c r="WR31" i="3"/>
  <c r="WN31" i="3"/>
  <c r="WJ31" i="3"/>
  <c r="WF31" i="3"/>
  <c r="WB31" i="3"/>
  <c r="VX31" i="3"/>
  <c r="VT31" i="3"/>
  <c r="VP31" i="3"/>
  <c r="VL31" i="3"/>
  <c r="VH31" i="3"/>
  <c r="VD31" i="3"/>
  <c r="UZ31" i="3"/>
  <c r="UV31" i="3"/>
  <c r="UR31" i="3"/>
  <c r="UN31" i="3"/>
  <c r="UJ31" i="3"/>
  <c r="UF31" i="3"/>
  <c r="UB31" i="3"/>
  <c r="TX31" i="3"/>
  <c r="TT31" i="3"/>
  <c r="TP31" i="3"/>
  <c r="TL31" i="3"/>
  <c r="TH31" i="3"/>
  <c r="TD31" i="3"/>
  <c r="SZ31" i="3"/>
  <c r="SV31" i="3"/>
  <c r="SR31" i="3"/>
  <c r="SN31" i="3"/>
  <c r="SJ31" i="3"/>
  <c r="SF31" i="3"/>
  <c r="SB31" i="3"/>
  <c r="RX31" i="3"/>
  <c r="RT31" i="3"/>
  <c r="RP31" i="3"/>
  <c r="RL31" i="3"/>
  <c r="RH31" i="3"/>
  <c r="RD31" i="3"/>
  <c r="QZ31" i="3"/>
  <c r="QV31" i="3"/>
  <c r="QR31" i="3"/>
  <c r="QN31" i="3"/>
  <c r="QJ31" i="3"/>
  <c r="QF31" i="3"/>
  <c r="QB31" i="3"/>
  <c r="PX31" i="3"/>
  <c r="PT31" i="3"/>
  <c r="PP31" i="3"/>
  <c r="PL31" i="3"/>
  <c r="PH31" i="3"/>
  <c r="PD31" i="3"/>
  <c r="OZ31" i="3"/>
  <c r="OV31" i="3"/>
  <c r="OR31" i="3"/>
  <c r="ON31" i="3"/>
  <c r="OJ31" i="3"/>
  <c r="OF31" i="3"/>
  <c r="OB31" i="3"/>
  <c r="NX31" i="3"/>
  <c r="NT31" i="3"/>
  <c r="NP31" i="3"/>
  <c r="NL31" i="3"/>
  <c r="NH31" i="3"/>
  <c r="ND31" i="3"/>
  <c r="MZ31" i="3"/>
  <c r="MV31" i="3"/>
  <c r="MR31" i="3"/>
  <c r="MN31" i="3"/>
  <c r="MJ31" i="3"/>
  <c r="MF31" i="3"/>
  <c r="MB31" i="3"/>
  <c r="LX31" i="3"/>
  <c r="LT31" i="3"/>
  <c r="LP31" i="3"/>
  <c r="LL31" i="3"/>
  <c r="LH31" i="3"/>
  <c r="LD31" i="3"/>
  <c r="KZ31" i="3"/>
  <c r="KV31" i="3"/>
  <c r="KR31" i="3"/>
  <c r="KN31" i="3"/>
  <c r="KJ31" i="3"/>
  <c r="KF31" i="3"/>
  <c r="KB31" i="3"/>
  <c r="JX31" i="3"/>
  <c r="JT31" i="3"/>
  <c r="JP31" i="3"/>
  <c r="JL31" i="3"/>
  <c r="JH31" i="3"/>
  <c r="JD31" i="3"/>
  <c r="IZ31" i="3"/>
  <c r="IV31" i="3"/>
  <c r="IR31" i="3"/>
  <c r="IN31" i="3"/>
  <c r="IJ31" i="3"/>
  <c r="IF31" i="3"/>
  <c r="IB31" i="3"/>
  <c r="HX31" i="3"/>
  <c r="HT31" i="3"/>
  <c r="HP31" i="3"/>
  <c r="HL31" i="3"/>
  <c r="HH31" i="3"/>
  <c r="HD31" i="3"/>
  <c r="GZ31" i="3"/>
  <c r="GV31" i="3"/>
  <c r="GR31" i="3"/>
  <c r="GN31" i="3"/>
  <c r="GJ31" i="3"/>
  <c r="GF31" i="3"/>
  <c r="GB31" i="3"/>
  <c r="FX31" i="3"/>
  <c r="FT31" i="3"/>
  <c r="FP31" i="3"/>
  <c r="FL31" i="3"/>
  <c r="FH31" i="3"/>
  <c r="FD31" i="3"/>
  <c r="EZ31" i="3"/>
  <c r="EV31" i="3"/>
  <c r="ER31" i="3"/>
  <c r="EN31" i="3"/>
  <c r="EJ31" i="3"/>
  <c r="EF31" i="3"/>
  <c r="EB31" i="3"/>
  <c r="DX31" i="3"/>
  <c r="DT31" i="3"/>
  <c r="DP31" i="3"/>
  <c r="DL31" i="3"/>
  <c r="DH31" i="3"/>
  <c r="DB31" i="3"/>
  <c r="CX31" i="3"/>
  <c r="CT31" i="3"/>
  <c r="CP31" i="3"/>
  <c r="CL31" i="3"/>
  <c r="BK31" i="3"/>
  <c r="BG31" i="3"/>
  <c r="BA31" i="3"/>
  <c r="AQ31" i="3"/>
  <c r="AM31" i="3"/>
  <c r="AI31" i="3"/>
  <c r="AE31" i="3"/>
  <c r="AA31" i="3"/>
  <c r="W31" i="3"/>
  <c r="S31" i="3"/>
  <c r="M31" i="3"/>
  <c r="YE31" i="3"/>
  <c r="YA31" i="3"/>
  <c r="XW31" i="3"/>
  <c r="XS31" i="3"/>
  <c r="XO31" i="3"/>
  <c r="XK31" i="3"/>
  <c r="XG31" i="3"/>
  <c r="XC31" i="3"/>
  <c r="WY31" i="3"/>
  <c r="WU31" i="3"/>
  <c r="WQ31" i="3"/>
  <c r="WM31" i="3"/>
  <c r="WI31" i="3"/>
  <c r="WE31" i="3"/>
  <c r="WA31" i="3"/>
  <c r="VW31" i="3"/>
  <c r="VS31" i="3"/>
  <c r="VO31" i="3"/>
  <c r="VK31" i="3"/>
  <c r="VG31" i="3"/>
  <c r="VC31" i="3"/>
  <c r="UY31" i="3"/>
  <c r="UU31" i="3"/>
  <c r="UQ31" i="3"/>
  <c r="UM31" i="3"/>
  <c r="UI31" i="3"/>
  <c r="UE31" i="3"/>
  <c r="UA31" i="3"/>
  <c r="TW31" i="3"/>
  <c r="TS31" i="3"/>
  <c r="TO31" i="3"/>
  <c r="TK31" i="3"/>
  <c r="TG31" i="3"/>
  <c r="TC31" i="3"/>
  <c r="SY31" i="3"/>
  <c r="SU31" i="3"/>
  <c r="SQ31" i="3"/>
  <c r="SM31" i="3"/>
  <c r="SI31" i="3"/>
  <c r="SE31" i="3"/>
  <c r="SA31" i="3"/>
  <c r="RW31" i="3"/>
  <c r="RS31" i="3"/>
  <c r="RO31" i="3"/>
  <c r="RK31" i="3"/>
  <c r="RG31" i="3"/>
  <c r="RC31" i="3"/>
  <c r="QY31" i="3"/>
  <c r="QU31" i="3"/>
  <c r="QQ31" i="3"/>
  <c r="QM31" i="3"/>
  <c r="QI31" i="3"/>
  <c r="QE31" i="3"/>
  <c r="QA31" i="3"/>
  <c r="PW31" i="3"/>
  <c r="PS31" i="3"/>
  <c r="PO31" i="3"/>
  <c r="PK31" i="3"/>
  <c r="PG31" i="3"/>
  <c r="PC31" i="3"/>
  <c r="OY31" i="3"/>
  <c r="OU31" i="3"/>
  <c r="OQ31" i="3"/>
  <c r="OM31" i="3"/>
  <c r="OI31" i="3"/>
  <c r="OE31" i="3"/>
  <c r="OA31" i="3"/>
  <c r="NW31" i="3"/>
  <c r="NS31" i="3"/>
  <c r="NO31" i="3"/>
  <c r="NK31" i="3"/>
  <c r="NG31" i="3"/>
  <c r="NC31" i="3"/>
  <c r="MY31" i="3"/>
  <c r="MU31" i="3"/>
  <c r="MQ31" i="3"/>
  <c r="MM31" i="3"/>
  <c r="MI31" i="3"/>
  <c r="ME31" i="3"/>
  <c r="MA31" i="3"/>
  <c r="LW31" i="3"/>
  <c r="LS31" i="3"/>
  <c r="LO31" i="3"/>
  <c r="LK31" i="3"/>
  <c r="LG31" i="3"/>
  <c r="LC31" i="3"/>
  <c r="KY31" i="3"/>
  <c r="KU31" i="3"/>
  <c r="KQ31" i="3"/>
  <c r="KM31" i="3"/>
  <c r="KI31" i="3"/>
  <c r="KE31" i="3"/>
  <c r="KA31" i="3"/>
  <c r="JW31" i="3"/>
  <c r="JS31" i="3"/>
  <c r="JO31" i="3"/>
  <c r="JK31" i="3"/>
  <c r="JG31" i="3"/>
  <c r="JC31" i="3"/>
  <c r="IY31" i="3"/>
  <c r="IU31" i="3"/>
  <c r="IQ31" i="3"/>
  <c r="IM31" i="3"/>
  <c r="II31" i="3"/>
  <c r="IE31" i="3"/>
  <c r="IA31" i="3"/>
  <c r="HW31" i="3"/>
  <c r="HS31" i="3"/>
  <c r="HO31" i="3"/>
  <c r="HK31" i="3"/>
  <c r="HG31" i="3"/>
  <c r="HC31" i="3"/>
  <c r="GY31" i="3"/>
  <c r="GU31" i="3"/>
  <c r="GQ31" i="3"/>
  <c r="GM31" i="3"/>
  <c r="GI31" i="3"/>
  <c r="GE31" i="3"/>
  <c r="GA31" i="3"/>
  <c r="FW31" i="3"/>
  <c r="FS31" i="3"/>
  <c r="FO31" i="3"/>
  <c r="FK31" i="3"/>
  <c r="FG31" i="3"/>
  <c r="FC31" i="3"/>
  <c r="EY31" i="3"/>
  <c r="EU31" i="3"/>
  <c r="EQ31" i="3"/>
  <c r="EM31" i="3"/>
  <c r="EI31" i="3"/>
  <c r="EE31" i="3"/>
  <c r="EA31" i="3"/>
  <c r="DW31" i="3"/>
  <c r="DS31" i="3"/>
  <c r="DO31" i="3"/>
  <c r="DK31" i="3"/>
  <c r="DG31" i="3"/>
  <c r="DA31" i="3"/>
  <c r="CW31" i="3"/>
  <c r="CS31" i="3"/>
  <c r="CO31" i="3"/>
  <c r="CK31" i="3"/>
  <c r="BJ31" i="3"/>
  <c r="BF31" i="3"/>
  <c r="AZ31" i="3"/>
  <c r="AP31" i="3"/>
  <c r="AL31" i="3"/>
  <c r="AH31" i="3"/>
  <c r="AD31" i="3"/>
  <c r="Z31" i="3"/>
  <c r="V31" i="3"/>
  <c r="R31" i="3"/>
  <c r="K31" i="3"/>
  <c r="YD31" i="3"/>
  <c r="XZ31" i="3"/>
  <c r="XV31" i="3"/>
  <c r="XR31" i="3"/>
  <c r="XN31" i="3"/>
  <c r="XJ31" i="3"/>
  <c r="XF31" i="3"/>
  <c r="XB31" i="3"/>
  <c r="WX31" i="3"/>
  <c r="WT31" i="3"/>
  <c r="WP31" i="3"/>
  <c r="WL31" i="3"/>
  <c r="WH31" i="3"/>
  <c r="WD31" i="3"/>
  <c r="VZ31" i="3"/>
  <c r="VV31" i="3"/>
  <c r="VR31" i="3"/>
  <c r="VN31" i="3"/>
  <c r="VJ31" i="3"/>
  <c r="VF31" i="3"/>
  <c r="VB31" i="3"/>
  <c r="UX31" i="3"/>
  <c r="UT31" i="3"/>
  <c r="UP31" i="3"/>
  <c r="UL31" i="3"/>
  <c r="UH31" i="3"/>
  <c r="UD31" i="3"/>
  <c r="TZ31" i="3"/>
  <c r="TV31" i="3"/>
  <c r="TR31" i="3"/>
  <c r="TN31" i="3"/>
  <c r="TJ31" i="3"/>
  <c r="TF31" i="3"/>
  <c r="TB31" i="3"/>
  <c r="SX31" i="3"/>
  <c r="ST31" i="3"/>
  <c r="SP31" i="3"/>
  <c r="SL31" i="3"/>
  <c r="SH31" i="3"/>
  <c r="SD31" i="3"/>
  <c r="RZ31" i="3"/>
  <c r="RV31" i="3"/>
  <c r="RR31" i="3"/>
  <c r="RN31" i="3"/>
  <c r="RJ31" i="3"/>
  <c r="RF31" i="3"/>
  <c r="RB31" i="3"/>
  <c r="QX31" i="3"/>
  <c r="QT31" i="3"/>
  <c r="QP31" i="3"/>
  <c r="QL31" i="3"/>
  <c r="QH31" i="3"/>
  <c r="QD31" i="3"/>
  <c r="PZ31" i="3"/>
  <c r="PV31" i="3"/>
  <c r="PR31" i="3"/>
  <c r="PN31" i="3"/>
  <c r="PJ31" i="3"/>
  <c r="PF31" i="3"/>
  <c r="PB31" i="3"/>
  <c r="OX31" i="3"/>
  <c r="OT31" i="3"/>
  <c r="OP31" i="3"/>
  <c r="OL31" i="3"/>
  <c r="OH31" i="3"/>
  <c r="OD31" i="3"/>
  <c r="NZ31" i="3"/>
  <c r="NV31" i="3"/>
  <c r="NR31" i="3"/>
  <c r="NN31" i="3"/>
  <c r="NJ31" i="3"/>
  <c r="NF31" i="3"/>
  <c r="NB31" i="3"/>
  <c r="MX31" i="3"/>
  <c r="MT31" i="3"/>
  <c r="MP31" i="3"/>
  <c r="ML31" i="3"/>
  <c r="MH31" i="3"/>
  <c r="MD31" i="3"/>
  <c r="LZ31" i="3"/>
  <c r="LV31" i="3"/>
  <c r="LR31" i="3"/>
  <c r="LN31" i="3"/>
  <c r="LJ31" i="3"/>
  <c r="LF31" i="3"/>
  <c r="LB31" i="3"/>
  <c r="KX31" i="3"/>
  <c r="KT31" i="3"/>
  <c r="KP31" i="3"/>
  <c r="KL31" i="3"/>
  <c r="KH31" i="3"/>
  <c r="KD31" i="3"/>
  <c r="JZ31" i="3"/>
  <c r="JV31" i="3"/>
  <c r="JR31" i="3"/>
  <c r="JN31" i="3"/>
  <c r="JJ31" i="3"/>
  <c r="JF31" i="3"/>
  <c r="JB31" i="3"/>
  <c r="IX31" i="3"/>
  <c r="IT31" i="3"/>
  <c r="IP31" i="3"/>
  <c r="IL31" i="3"/>
  <c r="IH31" i="3"/>
  <c r="ID31" i="3"/>
  <c r="HZ31" i="3"/>
  <c r="HV31" i="3"/>
  <c r="HR31" i="3"/>
  <c r="HN31" i="3"/>
  <c r="HJ31" i="3"/>
  <c r="HF31" i="3"/>
  <c r="HB31" i="3"/>
  <c r="GX31" i="3"/>
  <c r="GT31" i="3"/>
  <c r="GP31" i="3"/>
  <c r="GL31" i="3"/>
  <c r="GH31" i="3"/>
  <c r="GD31" i="3"/>
  <c r="FZ31" i="3"/>
  <c r="FV31" i="3"/>
  <c r="FR31" i="3"/>
  <c r="FN31" i="3"/>
  <c r="FJ31" i="3"/>
  <c r="FF31" i="3"/>
  <c r="FB31" i="3"/>
  <c r="EX31" i="3"/>
  <c r="ET31" i="3"/>
  <c r="EP31" i="3"/>
  <c r="EL31" i="3"/>
  <c r="EH31" i="3"/>
  <c r="ED31" i="3"/>
  <c r="DZ31" i="3"/>
  <c r="DV31" i="3"/>
  <c r="DR31" i="3"/>
  <c r="DN31" i="3"/>
  <c r="DJ31" i="3"/>
  <c r="DE31" i="3"/>
  <c r="CZ31" i="3"/>
  <c r="CV31" i="3"/>
  <c r="CR31" i="3"/>
  <c r="CN31" i="3"/>
  <c r="BQ31" i="3"/>
  <c r="BI31" i="3"/>
  <c r="BC31" i="3"/>
  <c r="AY31" i="3"/>
  <c r="AO31" i="3"/>
  <c r="AK31" i="3"/>
  <c r="AG31" i="3"/>
  <c r="AC31" i="3"/>
  <c r="Y31" i="3"/>
  <c r="U31" i="3"/>
  <c r="Q31" i="3"/>
  <c r="I31" i="3"/>
  <c r="J4" i="5"/>
  <c r="D27" i="2"/>
  <c r="H6" i="5"/>
  <c r="D13" i="3"/>
  <c r="D17" i="2"/>
  <c r="B16" i="5"/>
  <c r="F10" i="5"/>
  <c r="AB6" i="5"/>
  <c r="J5" i="5"/>
  <c r="D15" i="2"/>
  <c r="R10" i="5"/>
  <c r="D31" i="2"/>
  <c r="X5" i="5"/>
  <c r="L4" i="5"/>
  <c r="H3" i="5"/>
  <c r="D35" i="2"/>
  <c r="L17" i="5"/>
  <c r="AR18" i="5"/>
  <c r="AV22" i="5"/>
  <c r="L8" i="5"/>
  <c r="AX4" i="5"/>
  <c r="AV11" i="5"/>
  <c r="N3" i="5"/>
  <c r="D23" i="3"/>
  <c r="V10" i="5"/>
  <c r="AD10" i="5"/>
  <c r="N15" i="5"/>
  <c r="T6" i="5"/>
  <c r="J3" i="5"/>
  <c r="XU23" i="3" l="1"/>
  <c r="VY23" i="3"/>
  <c r="UC23" i="3"/>
  <c r="SG23" i="3"/>
  <c r="QK23" i="3"/>
  <c r="OO23" i="3"/>
  <c r="MS23" i="3"/>
  <c r="KW23" i="3"/>
  <c r="JA23" i="3"/>
  <c r="HE23" i="3"/>
  <c r="FI23" i="3"/>
  <c r="DM23" i="3"/>
  <c r="AJ23" i="3"/>
  <c r="XM23" i="3"/>
  <c r="VQ23" i="3"/>
  <c r="TU23" i="3"/>
  <c r="RY23" i="3"/>
  <c r="QC23" i="3"/>
  <c r="OG23" i="3"/>
  <c r="MK23" i="3"/>
  <c r="KO23" i="3"/>
  <c r="IS23" i="3"/>
  <c r="GW23" i="3"/>
  <c r="FA23" i="3"/>
  <c r="DC23" i="3"/>
  <c r="AB23" i="3"/>
  <c r="WV23" i="3"/>
  <c r="UZ23" i="3"/>
  <c r="TD23" i="3"/>
  <c r="RH23" i="3"/>
  <c r="PL23" i="3"/>
  <c r="NP23" i="3"/>
  <c r="LT23" i="3"/>
  <c r="JX23" i="3"/>
  <c r="IB23" i="3"/>
  <c r="GF23" i="3"/>
  <c r="EJ23" i="3"/>
  <c r="CL23" i="3"/>
  <c r="YE23" i="3"/>
  <c r="WI23" i="3"/>
  <c r="UM23" i="3"/>
  <c r="SQ23" i="3"/>
  <c r="QU23" i="3"/>
  <c r="OY23" i="3"/>
  <c r="NC23" i="3"/>
  <c r="LG23" i="3"/>
  <c r="JK23" i="3"/>
  <c r="HO23" i="3"/>
  <c r="FS23" i="3"/>
  <c r="DW23" i="3"/>
  <c r="AZ23" i="3"/>
  <c r="XR23" i="3"/>
  <c r="VV23" i="3"/>
  <c r="XI23" i="3"/>
  <c r="VM23" i="3"/>
  <c r="TQ23" i="3"/>
  <c r="RU23" i="3"/>
  <c r="PY23" i="3"/>
  <c r="OC23" i="3"/>
  <c r="MG23" i="3"/>
  <c r="KK23" i="3"/>
  <c r="IO23" i="3"/>
  <c r="GS23" i="3"/>
  <c r="EW23" i="3"/>
  <c r="CY23" i="3"/>
  <c r="X23" i="3"/>
  <c r="WR23" i="3"/>
  <c r="UV23" i="3"/>
  <c r="SZ23" i="3"/>
  <c r="RD23" i="3"/>
  <c r="PH23" i="3"/>
  <c r="NL23" i="3"/>
  <c r="LP23" i="3"/>
  <c r="JT23" i="3"/>
  <c r="HX23" i="3"/>
  <c r="GB23" i="3"/>
  <c r="EF23" i="3"/>
  <c r="BK23" i="3"/>
  <c r="YA23" i="3"/>
  <c r="WE23" i="3"/>
  <c r="UI23" i="3"/>
  <c r="SM23" i="3"/>
  <c r="QQ23" i="3"/>
  <c r="OU23" i="3"/>
  <c r="MY23" i="3"/>
  <c r="LC23" i="3"/>
  <c r="JG23" i="3"/>
  <c r="HK23" i="3"/>
  <c r="FO23" i="3"/>
  <c r="DS23" i="3"/>
  <c r="AP23" i="3"/>
  <c r="XN23" i="3"/>
  <c r="VR23" i="3"/>
  <c r="TV23" i="3"/>
  <c r="XE23" i="3"/>
  <c r="VI23" i="3"/>
  <c r="TM23" i="3"/>
  <c r="RQ23" i="3"/>
  <c r="PU23" i="3"/>
  <c r="NY23" i="3"/>
  <c r="MC23" i="3"/>
  <c r="KG23" i="3"/>
  <c r="IK23" i="3"/>
  <c r="GO23" i="3"/>
  <c r="VU23" i="3"/>
  <c r="SW23" i="3"/>
  <c r="QG23" i="3"/>
  <c r="NI23" i="3"/>
  <c r="KS23" i="3"/>
  <c r="HU23" i="3"/>
  <c r="FE23" i="3"/>
  <c r="CM23" i="3"/>
  <c r="XP23" i="3"/>
  <c r="VL23" i="3"/>
  <c r="TH23" i="3"/>
  <c r="QV23" i="3"/>
  <c r="OR23" i="3"/>
  <c r="MN23" i="3"/>
  <c r="KJ23" i="3"/>
  <c r="IF23" i="3"/>
  <c r="FT23" i="3"/>
  <c r="DP23" i="3"/>
  <c r="AE23" i="3"/>
  <c r="WU23" i="3"/>
  <c r="UQ23" i="3"/>
  <c r="SE23" i="3"/>
  <c r="QA23" i="3"/>
  <c r="NW23" i="3"/>
  <c r="LS23" i="3"/>
  <c r="JO23" i="3"/>
  <c r="HC23" i="3"/>
  <c r="EY23" i="3"/>
  <c r="CS23" i="3"/>
  <c r="YD23" i="3"/>
  <c r="VZ23" i="3"/>
  <c r="TR23" i="3"/>
  <c r="RV23" i="3"/>
  <c r="PZ23" i="3"/>
  <c r="OD23" i="3"/>
  <c r="MH23" i="3"/>
  <c r="KL23" i="3"/>
  <c r="IP23" i="3"/>
  <c r="GT23" i="3"/>
  <c r="EX23" i="3"/>
  <c r="CZ23" i="3"/>
  <c r="Y23" i="3"/>
  <c r="TY23" i="3"/>
  <c r="RT23" i="3"/>
  <c r="XK23" i="3"/>
  <c r="VE23" i="3"/>
  <c r="SS23" i="3"/>
  <c r="PQ23" i="3"/>
  <c r="NE23" i="3"/>
  <c r="KC23" i="3"/>
  <c r="HQ23" i="3"/>
  <c r="ES23" i="3"/>
  <c r="BM23" i="3"/>
  <c r="XL23" i="3"/>
  <c r="VH23" i="3"/>
  <c r="SV23" i="3"/>
  <c r="QR23" i="3"/>
  <c r="ON23" i="3"/>
  <c r="MJ23" i="3"/>
  <c r="KF23" i="3"/>
  <c r="HT23" i="3"/>
  <c r="FP23" i="3"/>
  <c r="DL23" i="3"/>
  <c r="AA23" i="3"/>
  <c r="WQ23" i="3"/>
  <c r="UE23" i="3"/>
  <c r="SA23" i="3"/>
  <c r="PW23" i="3"/>
  <c r="NS23" i="3"/>
  <c r="LO23" i="3"/>
  <c r="JC23" i="3"/>
  <c r="GY23" i="3"/>
  <c r="EU23" i="3"/>
  <c r="CO23" i="3"/>
  <c r="XZ23" i="3"/>
  <c r="VN23" i="3"/>
  <c r="TN23" i="3"/>
  <c r="RR23" i="3"/>
  <c r="PV23" i="3"/>
  <c r="NZ23" i="3"/>
  <c r="MD23" i="3"/>
  <c r="KH23" i="3"/>
  <c r="IL23" i="3"/>
  <c r="GP23" i="3"/>
  <c r="ET23" i="3"/>
  <c r="CV23" i="3"/>
  <c r="U23" i="3"/>
  <c r="RA23" i="3"/>
  <c r="IW23" i="3"/>
  <c r="PP23" i="3"/>
  <c r="GR23" i="3"/>
  <c r="VG23" i="3"/>
  <c r="MI23" i="3"/>
  <c r="DK23" i="3"/>
  <c r="YC23" i="3"/>
  <c r="VA23" i="3"/>
  <c r="SO23" i="3"/>
  <c r="PM23" i="3"/>
  <c r="NA23" i="3"/>
  <c r="JY23" i="3"/>
  <c r="HM23" i="3"/>
  <c r="EO23" i="3"/>
  <c r="BH23" i="3"/>
  <c r="XH23" i="3"/>
  <c r="VD23" i="3"/>
  <c r="SR23" i="3"/>
  <c r="QN23" i="3"/>
  <c r="OJ23" i="3"/>
  <c r="MF23" i="3"/>
  <c r="KB23" i="3"/>
  <c r="HP23" i="3"/>
  <c r="FL23" i="3"/>
  <c r="DH23" i="3"/>
  <c r="W23" i="3"/>
  <c r="WM23" i="3"/>
  <c r="UA23" i="3"/>
  <c r="RW23" i="3"/>
  <c r="PS23" i="3"/>
  <c r="NO23" i="3"/>
  <c r="LK23" i="3"/>
  <c r="IY23" i="3"/>
  <c r="GU23" i="3"/>
  <c r="EQ23" i="3"/>
  <c r="CK23" i="3"/>
  <c r="XV23" i="3"/>
  <c r="VJ23" i="3"/>
  <c r="TJ23" i="3"/>
  <c r="RN23" i="3"/>
  <c r="PR23" i="3"/>
  <c r="NV23" i="3"/>
  <c r="LZ23" i="3"/>
  <c r="KD23" i="3"/>
  <c r="IH23" i="3"/>
  <c r="GL23" i="3"/>
  <c r="EP23" i="3"/>
  <c r="CR23" i="3"/>
  <c r="Q23" i="3"/>
  <c r="LM23" i="3"/>
  <c r="TX23" i="3"/>
  <c r="EN23" i="3"/>
  <c r="KE23" i="3"/>
  <c r="XY23" i="3"/>
  <c r="UW23" i="3"/>
  <c r="SK23" i="3"/>
  <c r="PI23" i="3"/>
  <c r="MW23" i="3"/>
  <c r="JU23" i="3"/>
  <c r="HI23" i="3"/>
  <c r="EK23" i="3"/>
  <c r="BB23" i="3"/>
  <c r="XD23" i="3"/>
  <c r="UR23" i="3"/>
  <c r="SN23" i="3"/>
  <c r="QJ23" i="3"/>
  <c r="OF23" i="3"/>
  <c r="MB23" i="3"/>
  <c r="JP23" i="3"/>
  <c r="HL23" i="3"/>
  <c r="FH23" i="3"/>
  <c r="DB23" i="3"/>
  <c r="S23" i="3"/>
  <c r="WA23" i="3"/>
  <c r="TW23" i="3"/>
  <c r="RS23" i="3"/>
  <c r="PO23" i="3"/>
  <c r="NK23" i="3"/>
  <c r="KY23" i="3"/>
  <c r="IU23" i="3"/>
  <c r="GQ23" i="3"/>
  <c r="EM23" i="3"/>
  <c r="BJ23" i="3"/>
  <c r="XJ23" i="3"/>
  <c r="VF23" i="3"/>
  <c r="TF23" i="3"/>
  <c r="RJ23" i="3"/>
  <c r="PN23" i="3"/>
  <c r="NR23" i="3"/>
  <c r="LV23" i="3"/>
  <c r="JZ23" i="3"/>
  <c r="ID23" i="3"/>
  <c r="GH23" i="3"/>
  <c r="EL23" i="3"/>
  <c r="CN23" i="3"/>
  <c r="I23" i="3"/>
  <c r="XQ23" i="3"/>
  <c r="US23" i="3"/>
  <c r="SC23" i="3"/>
  <c r="PE23" i="3"/>
  <c r="MO23" i="3"/>
  <c r="JQ23" i="3"/>
  <c r="HA23" i="3"/>
  <c r="EG23" i="3"/>
  <c r="AX23" i="3"/>
  <c r="WZ23" i="3"/>
  <c r="UN23" i="3"/>
  <c r="SJ23" i="3"/>
  <c r="QF23" i="3"/>
  <c r="OB23" i="3"/>
  <c r="LX23" i="3"/>
  <c r="JL23" i="3"/>
  <c r="HH23" i="3"/>
  <c r="FD23" i="3"/>
  <c r="CX23" i="3"/>
  <c r="M23" i="3"/>
  <c r="VW23" i="3"/>
  <c r="TS23" i="3"/>
  <c r="RO23" i="3"/>
  <c r="PK23" i="3"/>
  <c r="NG23" i="3"/>
  <c r="KU23" i="3"/>
  <c r="IQ23" i="3"/>
  <c r="GM23" i="3"/>
  <c r="EI23" i="3"/>
  <c r="BF23" i="3"/>
  <c r="XF23" i="3"/>
  <c r="VB23" i="3"/>
  <c r="TB23" i="3"/>
  <c r="RF23" i="3"/>
  <c r="PJ23" i="3"/>
  <c r="NN23" i="3"/>
  <c r="LR23" i="3"/>
  <c r="JV23" i="3"/>
  <c r="HZ23" i="3"/>
  <c r="GD23" i="3"/>
  <c r="EH23" i="3"/>
  <c r="BQ23" i="3"/>
  <c r="XA23" i="3"/>
  <c r="UO23" i="3"/>
  <c r="RM23" i="3"/>
  <c r="PA23" i="3"/>
  <c r="LY23" i="3"/>
  <c r="JM23" i="3"/>
  <c r="GK23" i="3"/>
  <c r="EC23" i="3"/>
  <c r="AN23" i="3"/>
  <c r="WN23" i="3"/>
  <c r="UJ23" i="3"/>
  <c r="SF23" i="3"/>
  <c r="QB23" i="3"/>
  <c r="NX23" i="3"/>
  <c r="LL23" i="3"/>
  <c r="JH23" i="3"/>
  <c r="HD23" i="3"/>
  <c r="EZ23" i="3"/>
  <c r="CT23" i="3"/>
  <c r="XW23" i="3"/>
  <c r="VS23" i="3"/>
  <c r="TO23" i="3"/>
  <c r="RK23" i="3"/>
  <c r="PG23" i="3"/>
  <c r="MU23" i="3"/>
  <c r="KQ23" i="3"/>
  <c r="IM23" i="3"/>
  <c r="GI23" i="3"/>
  <c r="EE23" i="3"/>
  <c r="AL23" i="3"/>
  <c r="XB23" i="3"/>
  <c r="UX23" i="3"/>
  <c r="SX23" i="3"/>
  <c r="RB23" i="3"/>
  <c r="PF23" i="3"/>
  <c r="NJ23" i="3"/>
  <c r="LN23" i="3"/>
  <c r="JR23" i="3"/>
  <c r="HV23" i="3"/>
  <c r="FZ23" i="3"/>
  <c r="ED23" i="3"/>
  <c r="BI23" i="3"/>
  <c r="WO23" i="3"/>
  <c r="FY23" i="3"/>
  <c r="ND23" i="3"/>
  <c r="BA23" i="3"/>
  <c r="TC23" i="3"/>
  <c r="IA23" i="3"/>
  <c r="UL23" i="3"/>
  <c r="WW23" i="3"/>
  <c r="UK23" i="3"/>
  <c r="RI23" i="3"/>
  <c r="OW23" i="3"/>
  <c r="LU23" i="3"/>
  <c r="JI23" i="3"/>
  <c r="GG23" i="3"/>
  <c r="DY23" i="3"/>
  <c r="AF23" i="3"/>
  <c r="WJ23" i="3"/>
  <c r="UF23" i="3"/>
  <c r="SB23" i="3"/>
  <c r="PX23" i="3"/>
  <c r="NT23" i="3"/>
  <c r="LH23" i="3"/>
  <c r="JD23" i="3"/>
  <c r="GZ23" i="3"/>
  <c r="EV23" i="3"/>
  <c r="CP23" i="3"/>
  <c r="XS23" i="3"/>
  <c r="VO23" i="3"/>
  <c r="TK23" i="3"/>
  <c r="RG23" i="3"/>
  <c r="PC23" i="3"/>
  <c r="MQ23" i="3"/>
  <c r="KM23" i="3"/>
  <c r="II23" i="3"/>
  <c r="GE23" i="3"/>
  <c r="EA23" i="3"/>
  <c r="AH23" i="3"/>
  <c r="WX23" i="3"/>
  <c r="UT23" i="3"/>
  <c r="ST23" i="3"/>
  <c r="QX23" i="3"/>
  <c r="PB23" i="3"/>
  <c r="NF23" i="3"/>
  <c r="LJ23" i="3"/>
  <c r="JN23" i="3"/>
  <c r="HR23" i="3"/>
  <c r="FV23" i="3"/>
  <c r="DZ23" i="3"/>
  <c r="BC23" i="3"/>
  <c r="KZ23" i="3"/>
  <c r="OM23" i="3"/>
  <c r="Z23" i="3"/>
  <c r="WS23" i="3"/>
  <c r="UG23" i="3"/>
  <c r="RE23" i="3"/>
  <c r="OS23" i="3"/>
  <c r="LQ23" i="3"/>
  <c r="JE23" i="3"/>
  <c r="GC23" i="3"/>
  <c r="DU23" i="3"/>
  <c r="T23" i="3"/>
  <c r="WF23" i="3"/>
  <c r="UB23" i="3"/>
  <c r="RX23" i="3"/>
  <c r="PT23" i="3"/>
  <c r="NH23" i="3"/>
  <c r="LD23" i="3"/>
  <c r="IZ23" i="3"/>
  <c r="GV23" i="3"/>
  <c r="ER23" i="3"/>
  <c r="BG23" i="3"/>
  <c r="XO23" i="3"/>
  <c r="VK23" i="3"/>
  <c r="TG23" i="3"/>
  <c r="RC23" i="3"/>
  <c r="OQ23" i="3"/>
  <c r="MM23" i="3"/>
  <c r="KI23" i="3"/>
  <c r="IE23" i="3"/>
  <c r="GA23" i="3"/>
  <c r="DO23" i="3"/>
  <c r="AD23" i="3"/>
  <c r="WT23" i="3"/>
  <c r="UP23" i="3"/>
  <c r="SP23" i="3"/>
  <c r="QT23" i="3"/>
  <c r="OX23" i="3"/>
  <c r="NB23" i="3"/>
  <c r="LF23" i="3"/>
  <c r="JJ23" i="3"/>
  <c r="HN23" i="3"/>
  <c r="FR23" i="3"/>
  <c r="DV23" i="3"/>
  <c r="AY23" i="3"/>
  <c r="DQ23" i="3"/>
  <c r="WC23" i="3"/>
  <c r="TA23" i="3"/>
  <c r="QO23" i="3"/>
  <c r="NM23" i="3"/>
  <c r="LA23" i="3"/>
  <c r="HY23" i="3"/>
  <c r="FM23" i="3"/>
  <c r="CQ23" i="3"/>
  <c r="XT23" i="3"/>
  <c r="VP23" i="3"/>
  <c r="TL23" i="3"/>
  <c r="QZ23" i="3"/>
  <c r="OV23" i="3"/>
  <c r="MR23" i="3"/>
  <c r="KN23" i="3"/>
  <c r="IJ23" i="3"/>
  <c r="FX23" i="3"/>
  <c r="DT23" i="3"/>
  <c r="AI23" i="3"/>
  <c r="WY23" i="3"/>
  <c r="UU23" i="3"/>
  <c r="SI23" i="3"/>
  <c r="QE23" i="3"/>
  <c r="OA23" i="3"/>
  <c r="LW23" i="3"/>
  <c r="JS23" i="3"/>
  <c r="HG23" i="3"/>
  <c r="FC23" i="3"/>
  <c r="CW23" i="3"/>
  <c r="K23" i="3"/>
  <c r="WD23" i="3"/>
  <c r="TZ23" i="3"/>
  <c r="RZ23" i="3"/>
  <c r="QD23" i="3"/>
  <c r="OH23" i="3"/>
  <c r="ML23" i="3"/>
  <c r="KP23" i="3"/>
  <c r="IT23" i="3"/>
  <c r="GX23" i="3"/>
  <c r="FB23" i="3"/>
  <c r="DE23" i="3"/>
  <c r="AC23" i="3"/>
  <c r="OK23" i="3"/>
  <c r="WB23" i="3"/>
  <c r="IV23" i="3"/>
  <c r="QY23" i="3"/>
  <c r="WP23" i="3"/>
  <c r="LE23" i="3"/>
  <c r="TT23" i="3"/>
  <c r="GN23" i="3"/>
  <c r="QM23" i="3"/>
  <c r="FG23" i="3"/>
  <c r="QP23" i="3"/>
  <c r="JF23" i="3"/>
  <c r="AO23" i="3"/>
  <c r="IG23" i="3"/>
  <c r="TP23" i="3"/>
  <c r="GJ23" i="3"/>
  <c r="QI23" i="3"/>
  <c r="DG23" i="3"/>
  <c r="QL23" i="3"/>
  <c r="JB23" i="3"/>
  <c r="AK23" i="3"/>
  <c r="NU23" i="3"/>
  <c r="LB23" i="3"/>
  <c r="FW23" i="3"/>
  <c r="LI23" i="3"/>
  <c r="KT23" i="3"/>
  <c r="IC23" i="3"/>
  <c r="RP23" i="3"/>
  <c r="EB23" i="3"/>
  <c r="OI23" i="3"/>
  <c r="DA23" i="3"/>
  <c r="QH23" i="3"/>
  <c r="IX23" i="3"/>
  <c r="AG23" i="3"/>
  <c r="DI23" i="3"/>
  <c r="MA23" i="3"/>
  <c r="OL23" i="3"/>
  <c r="KR23" i="3"/>
  <c r="IR23" i="3"/>
  <c r="IN23" i="3"/>
  <c r="FK23" i="3"/>
  <c r="WK23" i="3"/>
  <c r="FU23" i="3"/>
  <c r="RL23" i="3"/>
  <c r="DX23" i="3"/>
  <c r="OE23" i="3"/>
  <c r="V23" i="3"/>
  <c r="OT23" i="3"/>
  <c r="HJ23" i="3"/>
  <c r="ME23" i="3"/>
  <c r="TI23" i="3"/>
  <c r="OZ23" i="3"/>
  <c r="WL23" i="3"/>
  <c r="HB23" i="3"/>
  <c r="WG23" i="3"/>
  <c r="FQ23" i="3"/>
  <c r="PD23" i="3"/>
  <c r="AQ23" i="3"/>
  <c r="R23" i="3"/>
  <c r="OP23" i="3"/>
  <c r="HF23" i="3"/>
  <c r="NQ23" i="3"/>
  <c r="AM23" i="3"/>
  <c r="SH23" i="3"/>
  <c r="TE23" i="3"/>
  <c r="CU23" i="3"/>
  <c r="MZ23" i="3"/>
  <c r="XG23" i="3"/>
  <c r="KA23" i="3"/>
  <c r="WH23" i="3"/>
  <c r="MX23" i="3"/>
  <c r="FN23" i="3"/>
  <c r="FJ23" i="3"/>
  <c r="XX23" i="3"/>
  <c r="DR23" i="3"/>
  <c r="SY23" i="3"/>
  <c r="DN23" i="3"/>
  <c r="VT23" i="3"/>
  <c r="DJ23" i="3"/>
  <c r="QW23" i="3"/>
  <c r="O23" i="3"/>
  <c r="MV23" i="3"/>
  <c r="XC23" i="3"/>
  <c r="JW23" i="3"/>
  <c r="UH23" i="3"/>
  <c r="MT23" i="3"/>
  <c r="UY23" i="3"/>
  <c r="QS23" i="3"/>
  <c r="YB23" i="3"/>
  <c r="KV23" i="3"/>
  <c r="VC23" i="3"/>
  <c r="HW23" i="3"/>
  <c r="UD23" i="3"/>
  <c r="MP23" i="3"/>
  <c r="FF23" i="3"/>
  <c r="HS23" i="3"/>
  <c r="VX23" i="3"/>
  <c r="KX23" i="3"/>
  <c r="SU23" i="3"/>
  <c r="SD23" i="3"/>
  <c r="SL23" i="3"/>
  <c r="WP35" i="2"/>
  <c r="UT35" i="2"/>
  <c r="SX35" i="2"/>
  <c r="RB35" i="2"/>
  <c r="PF35" i="2"/>
  <c r="NJ35" i="2"/>
  <c r="LN35" i="2"/>
  <c r="JR35" i="2"/>
  <c r="HV35" i="2"/>
  <c r="FZ35" i="2"/>
  <c r="ED35" i="2"/>
  <c r="BI35" i="2"/>
  <c r="XP35" i="2"/>
  <c r="SJ35" i="2"/>
  <c r="MJ35" i="2"/>
  <c r="GR35" i="2"/>
  <c r="AA35" i="2"/>
  <c r="WO35" i="2"/>
  <c r="US35" i="2"/>
  <c r="SW35" i="2"/>
  <c r="RA35" i="2"/>
  <c r="PE35" i="2"/>
  <c r="NI35" i="2"/>
  <c r="LM35" i="2"/>
  <c r="JQ35" i="2"/>
  <c r="HU35" i="2"/>
  <c r="FY35" i="2"/>
  <c r="EC35" i="2"/>
  <c r="BH35" i="2"/>
  <c r="WR35" i="2"/>
  <c r="RD35" i="2"/>
  <c r="LT35" i="2"/>
  <c r="FX35" i="2"/>
  <c r="YA35" i="2"/>
  <c r="WE35" i="2"/>
  <c r="UI35" i="2"/>
  <c r="SM35" i="2"/>
  <c r="QQ35" i="2"/>
  <c r="OU35" i="2"/>
  <c r="MY35" i="2"/>
  <c r="LC35" i="2"/>
  <c r="JG35" i="2"/>
  <c r="HK35" i="2"/>
  <c r="FO35" i="2"/>
  <c r="DS35" i="2"/>
  <c r="AP35" i="2"/>
  <c r="VX35" i="2"/>
  <c r="QJ35" i="2"/>
  <c r="LD35" i="2"/>
  <c r="GB35" i="2"/>
  <c r="WL35" i="2"/>
  <c r="UP35" i="2"/>
  <c r="ST35" i="2"/>
  <c r="QX35" i="2"/>
  <c r="PB35" i="2"/>
  <c r="NF35" i="2"/>
  <c r="LJ35" i="2"/>
  <c r="JN35" i="2"/>
  <c r="HR35" i="2"/>
  <c r="FV35" i="2"/>
  <c r="DZ35" i="2"/>
  <c r="BC35" i="2"/>
  <c r="XD35" i="2"/>
  <c r="RX35" i="2"/>
  <c r="LX35" i="2"/>
  <c r="GF35" i="2"/>
  <c r="S35" i="2"/>
  <c r="WK35" i="2"/>
  <c r="UO35" i="2"/>
  <c r="SS35" i="2"/>
  <c r="QW35" i="2"/>
  <c r="PA35" i="2"/>
  <c r="NE35" i="2"/>
  <c r="LI35" i="2"/>
  <c r="JM35" i="2"/>
  <c r="HQ35" i="2"/>
  <c r="FU35" i="2"/>
  <c r="DY35" i="2"/>
  <c r="BB35" i="2"/>
  <c r="WF35" i="2"/>
  <c r="QR35" i="2"/>
  <c r="LL35" i="2"/>
  <c r="FH35" i="2"/>
  <c r="XW35" i="2"/>
  <c r="WA35" i="2"/>
  <c r="UE35" i="2"/>
  <c r="SI35" i="2"/>
  <c r="QM35" i="2"/>
  <c r="OQ35" i="2"/>
  <c r="MU35" i="2"/>
  <c r="KY35" i="2"/>
  <c r="JC35" i="2"/>
  <c r="HG35" i="2"/>
  <c r="FK35" i="2"/>
  <c r="DO35" i="2"/>
  <c r="AL35" i="2"/>
  <c r="VL35" i="2"/>
  <c r="PX35" i="2"/>
  <c r="KR35" i="2"/>
  <c r="FP35" i="2"/>
  <c r="XZ35" i="2"/>
  <c r="WD35" i="2"/>
  <c r="UH35" i="2"/>
  <c r="SL35" i="2"/>
  <c r="QP35" i="2"/>
  <c r="OT35" i="2"/>
  <c r="MX35" i="2"/>
  <c r="LB35" i="2"/>
  <c r="JF35" i="2"/>
  <c r="HJ35" i="2"/>
  <c r="FN35" i="2"/>
  <c r="DR35" i="2"/>
  <c r="AO35" i="2"/>
  <c r="WN35" i="2"/>
  <c r="QZ35" i="2"/>
  <c r="KV35" i="2"/>
  <c r="FL35" i="2"/>
  <c r="XY35" i="2"/>
  <c r="WC35" i="2"/>
  <c r="UG35" i="2"/>
  <c r="SK35" i="2"/>
  <c r="QO35" i="2"/>
  <c r="OS35" i="2"/>
  <c r="MW35" i="2"/>
  <c r="LA35" i="2"/>
  <c r="JE35" i="2"/>
  <c r="HI35" i="2"/>
  <c r="FM35" i="2"/>
  <c r="DQ35" i="2"/>
  <c r="AN35" i="2"/>
  <c r="VH35" i="2"/>
  <c r="PT35" i="2"/>
  <c r="KJ35" i="2"/>
  <c r="EJ35" i="2"/>
  <c r="XO35" i="2"/>
  <c r="VS35" i="2"/>
  <c r="TW35" i="2"/>
  <c r="SA35" i="2"/>
  <c r="QE35" i="2"/>
  <c r="OI35" i="2"/>
  <c r="MM35" i="2"/>
  <c r="KQ35" i="2"/>
  <c r="IU35" i="2"/>
  <c r="GY35" i="2"/>
  <c r="FC35" i="2"/>
  <c r="DG35" i="2"/>
  <c r="AD35" i="2"/>
  <c r="UN35" i="2"/>
  <c r="PD35" i="2"/>
  <c r="KB35" i="2"/>
  <c r="ER35" i="2"/>
  <c r="XV35" i="2"/>
  <c r="VZ35" i="2"/>
  <c r="UD35" i="2"/>
  <c r="SH35" i="2"/>
  <c r="QL35" i="2"/>
  <c r="OP35" i="2"/>
  <c r="MT35" i="2"/>
  <c r="KX35" i="2"/>
  <c r="JB35" i="2"/>
  <c r="HF35" i="2"/>
  <c r="FJ35" i="2"/>
  <c r="DN35" i="2"/>
  <c r="AK35" i="2"/>
  <c r="WB35" i="2"/>
  <c r="QN35" i="2"/>
  <c r="KN35" i="2"/>
  <c r="EZ35" i="2"/>
  <c r="XU35" i="2"/>
  <c r="VY35" i="2"/>
  <c r="UC35" i="2"/>
  <c r="SG35" i="2"/>
  <c r="QK35" i="2"/>
  <c r="OO35" i="2"/>
  <c r="MS35" i="2"/>
  <c r="KW35" i="2"/>
  <c r="JA35" i="2"/>
  <c r="HE35" i="2"/>
  <c r="FI35" i="2"/>
  <c r="DM35" i="2"/>
  <c r="AJ35" i="2"/>
  <c r="UR35" i="2"/>
  <c r="OZ35" i="2"/>
  <c r="JX35" i="2"/>
  <c r="EB35" i="2"/>
  <c r="XK35" i="2"/>
  <c r="VO35" i="2"/>
  <c r="TS35" i="2"/>
  <c r="RW35" i="2"/>
  <c r="QA35" i="2"/>
  <c r="OE35" i="2"/>
  <c r="MI35" i="2"/>
  <c r="KM35" i="2"/>
  <c r="IQ35" i="2"/>
  <c r="GU35" i="2"/>
  <c r="EY35" i="2"/>
  <c r="DA35" i="2"/>
  <c r="Z35" i="2"/>
  <c r="UB35" i="2"/>
  <c r="OR35" i="2"/>
  <c r="JP35" i="2"/>
  <c r="EF35" i="2"/>
  <c r="XR35" i="2"/>
  <c r="VV35" i="2"/>
  <c r="TZ35" i="2"/>
  <c r="SD35" i="2"/>
  <c r="QH35" i="2"/>
  <c r="OL35" i="2"/>
  <c r="MP35" i="2"/>
  <c r="KT35" i="2"/>
  <c r="IX35" i="2"/>
  <c r="HB35" i="2"/>
  <c r="FF35" i="2"/>
  <c r="DJ35" i="2"/>
  <c r="AG35" i="2"/>
  <c r="VP35" i="2"/>
  <c r="QB35" i="2"/>
  <c r="JT35" i="2"/>
  <c r="EN35" i="2"/>
  <c r="XQ35" i="2"/>
  <c r="VU35" i="2"/>
  <c r="TY35" i="2"/>
  <c r="SC35" i="2"/>
  <c r="QG35" i="2"/>
  <c r="OK35" i="2"/>
  <c r="MO35" i="2"/>
  <c r="KS35" i="2"/>
  <c r="IW35" i="2"/>
  <c r="HA35" i="2"/>
  <c r="FE35" i="2"/>
  <c r="DI35" i="2"/>
  <c r="AF35" i="2"/>
  <c r="UJ35" i="2"/>
  <c r="ON35" i="2"/>
  <c r="JL35" i="2"/>
  <c r="DP35" i="2"/>
  <c r="XG35" i="2"/>
  <c r="VK35" i="2"/>
  <c r="TO35" i="2"/>
  <c r="RS35" i="2"/>
  <c r="PW35" i="2"/>
  <c r="OA35" i="2"/>
  <c r="ME35" i="2"/>
  <c r="KI35" i="2"/>
  <c r="IM35" i="2"/>
  <c r="GQ35" i="2"/>
  <c r="EU35" i="2"/>
  <c r="CW35" i="2"/>
  <c r="V35" i="2"/>
  <c r="TT35" i="2"/>
  <c r="OJ35" i="2"/>
  <c r="JD35" i="2"/>
  <c r="DT35" i="2"/>
  <c r="XN35" i="2"/>
  <c r="VR35" i="2"/>
  <c r="TV35" i="2"/>
  <c r="RZ35" i="2"/>
  <c r="QD35" i="2"/>
  <c r="OH35" i="2"/>
  <c r="ML35" i="2"/>
  <c r="KP35" i="2"/>
  <c r="IT35" i="2"/>
  <c r="GX35" i="2"/>
  <c r="FB35" i="2"/>
  <c r="DE35" i="2"/>
  <c r="AC35" i="2"/>
  <c r="VD35" i="2"/>
  <c r="PP35" i="2"/>
  <c r="JH35" i="2"/>
  <c r="DX35" i="2"/>
  <c r="XM35" i="2"/>
  <c r="VQ35" i="2"/>
  <c r="TU35" i="2"/>
  <c r="RY35" i="2"/>
  <c r="QC35" i="2"/>
  <c r="OG35" i="2"/>
  <c r="MK35" i="2"/>
  <c r="KO35" i="2"/>
  <c r="IS35" i="2"/>
  <c r="GW35" i="2"/>
  <c r="FA35" i="2"/>
  <c r="DC35" i="2"/>
  <c r="AB35" i="2"/>
  <c r="TX35" i="2"/>
  <c r="OF35" i="2"/>
  <c r="IZ35" i="2"/>
  <c r="CX35" i="2"/>
  <c r="XC35" i="2"/>
  <c r="VG35" i="2"/>
  <c r="TK35" i="2"/>
  <c r="RO35" i="2"/>
  <c r="PS35" i="2"/>
  <c r="NW35" i="2"/>
  <c r="MA35" i="2"/>
  <c r="KE35" i="2"/>
  <c r="II35" i="2"/>
  <c r="GM35" i="2"/>
  <c r="EQ35" i="2"/>
  <c r="CS35" i="2"/>
  <c r="R35" i="2"/>
  <c r="TH35" i="2"/>
  <c r="NT35" i="2"/>
  <c r="IR35" i="2"/>
  <c r="DH35" i="2"/>
  <c r="XJ35" i="2"/>
  <c r="VN35" i="2"/>
  <c r="TR35" i="2"/>
  <c r="RV35" i="2"/>
  <c r="PZ35" i="2"/>
  <c r="OD35" i="2"/>
  <c r="MH35" i="2"/>
  <c r="KL35" i="2"/>
  <c r="IP35" i="2"/>
  <c r="GT35" i="2"/>
  <c r="EX35" i="2"/>
  <c r="CZ35" i="2"/>
  <c r="Y35" i="2"/>
  <c r="UV35" i="2"/>
  <c r="PH35" i="2"/>
  <c r="IV35" i="2"/>
  <c r="DL35" i="2"/>
  <c r="XI35" i="2"/>
  <c r="VM35" i="2"/>
  <c r="TQ35" i="2"/>
  <c r="RU35" i="2"/>
  <c r="PY35" i="2"/>
  <c r="OC35" i="2"/>
  <c r="MG35" i="2"/>
  <c r="KK35" i="2"/>
  <c r="IO35" i="2"/>
  <c r="GS35" i="2"/>
  <c r="EW35" i="2"/>
  <c r="CY35" i="2"/>
  <c r="X35" i="2"/>
  <c r="TL35" i="2"/>
  <c r="OB35" i="2"/>
  <c r="IN35" i="2"/>
  <c r="BK35" i="2"/>
  <c r="WY35" i="2"/>
  <c r="VC35" i="2"/>
  <c r="TG35" i="2"/>
  <c r="RK35" i="2"/>
  <c r="PO35" i="2"/>
  <c r="NS35" i="2"/>
  <c r="LW35" i="2"/>
  <c r="KA35" i="2"/>
  <c r="IE35" i="2"/>
  <c r="GI35" i="2"/>
  <c r="EM35" i="2"/>
  <c r="CO35" i="2"/>
  <c r="K35" i="2"/>
  <c r="SR35" i="2"/>
  <c r="NH35" i="2"/>
  <c r="IF35" i="2"/>
  <c r="CT35" i="2"/>
  <c r="XF35" i="2"/>
  <c r="VJ35" i="2"/>
  <c r="TN35" i="2"/>
  <c r="RR35" i="2"/>
  <c r="PV35" i="2"/>
  <c r="NZ35" i="2"/>
  <c r="MD35" i="2"/>
  <c r="KH35" i="2"/>
  <c r="IL35" i="2"/>
  <c r="GP35" i="2"/>
  <c r="ET35" i="2"/>
  <c r="CV35" i="2"/>
  <c r="U35" i="2"/>
  <c r="UF35" i="2"/>
  <c r="OV35" i="2"/>
  <c r="IJ35" i="2"/>
  <c r="DB35" i="2"/>
  <c r="XE35" i="2"/>
  <c r="VI35" i="2"/>
  <c r="TM35" i="2"/>
  <c r="RQ35" i="2"/>
  <c r="PU35" i="2"/>
  <c r="NY35" i="2"/>
  <c r="MC35" i="2"/>
  <c r="KG35" i="2"/>
  <c r="IK35" i="2"/>
  <c r="GO35" i="2"/>
  <c r="ES35" i="2"/>
  <c r="CU35" i="2"/>
  <c r="T35" i="2"/>
  <c r="SZ35" i="2"/>
  <c r="NP35" i="2"/>
  <c r="IB35" i="2"/>
  <c r="AQ35" i="2"/>
  <c r="WU35" i="2"/>
  <c r="UY35" i="2"/>
  <c r="TC35" i="2"/>
  <c r="RG35" i="2"/>
  <c r="PK35" i="2"/>
  <c r="NO35" i="2"/>
  <c r="LS35" i="2"/>
  <c r="JW35" i="2"/>
  <c r="IA35" i="2"/>
  <c r="GE35" i="2"/>
  <c r="EI35" i="2"/>
  <c r="CK35" i="2"/>
  <c r="XX35" i="2"/>
  <c r="SF35" i="2"/>
  <c r="MZ35" i="2"/>
  <c r="HT35" i="2"/>
  <c r="CL35" i="2"/>
  <c r="XB35" i="2"/>
  <c r="VF35" i="2"/>
  <c r="TJ35" i="2"/>
  <c r="RN35" i="2"/>
  <c r="PR35" i="2"/>
  <c r="NV35" i="2"/>
  <c r="LZ35" i="2"/>
  <c r="KD35" i="2"/>
  <c r="IH35" i="2"/>
  <c r="GL35" i="2"/>
  <c r="EP35" i="2"/>
  <c r="CR35" i="2"/>
  <c r="Q35" i="2"/>
  <c r="TP35" i="2"/>
  <c r="NX35" i="2"/>
  <c r="HX35" i="2"/>
  <c r="CP35" i="2"/>
  <c r="XA35" i="2"/>
  <c r="VE35" i="2"/>
  <c r="TI35" i="2"/>
  <c r="RM35" i="2"/>
  <c r="PQ35" i="2"/>
  <c r="NU35" i="2"/>
  <c r="LY35" i="2"/>
  <c r="KC35" i="2"/>
  <c r="IG35" i="2"/>
  <c r="GK35" i="2"/>
  <c r="EO35" i="2"/>
  <c r="CQ35" i="2"/>
  <c r="O35" i="2"/>
  <c r="SN35" i="2"/>
  <c r="ND35" i="2"/>
  <c r="HP35" i="2"/>
  <c r="AE35" i="2"/>
  <c r="WQ35" i="2"/>
  <c r="UU35" i="2"/>
  <c r="SY35" i="2"/>
  <c r="RC35" i="2"/>
  <c r="PG35" i="2"/>
  <c r="NK35" i="2"/>
  <c r="LO35" i="2"/>
  <c r="JS35" i="2"/>
  <c r="HW35" i="2"/>
  <c r="GA35" i="2"/>
  <c r="EE35" i="2"/>
  <c r="BJ35" i="2"/>
  <c r="XL35" i="2"/>
  <c r="RT35" i="2"/>
  <c r="MN35" i="2"/>
  <c r="HL35" i="2"/>
  <c r="BA35" i="2"/>
  <c r="SP35" i="2"/>
  <c r="LF35" i="2"/>
  <c r="DV35" i="2"/>
  <c r="LH35" i="2"/>
  <c r="UK35" i="2"/>
  <c r="NA35" i="2"/>
  <c r="FQ35" i="2"/>
  <c r="QF35" i="2"/>
  <c r="VW35" i="2"/>
  <c r="OM35" i="2"/>
  <c r="RJ35" i="2"/>
  <c r="JZ35" i="2"/>
  <c r="CN35" i="2"/>
  <c r="HH35" i="2"/>
  <c r="TE35" i="2"/>
  <c r="LU35" i="2"/>
  <c r="EK35" i="2"/>
  <c r="MR35" i="2"/>
  <c r="UQ35" i="2"/>
  <c r="NG35" i="2"/>
  <c r="FW35" i="2"/>
  <c r="RL35" i="2"/>
  <c r="RF35" i="2"/>
  <c r="JV35" i="2"/>
  <c r="BQ35" i="2"/>
  <c r="GZ35" i="2"/>
  <c r="TA35" i="2"/>
  <c r="LQ35" i="2"/>
  <c r="EG35" i="2"/>
  <c r="MF35" i="2"/>
  <c r="UM35" i="2"/>
  <c r="NC35" i="2"/>
  <c r="FS35" i="2"/>
  <c r="QV35" i="2"/>
  <c r="YD35" i="2"/>
  <c r="QT35" i="2"/>
  <c r="JJ35" i="2"/>
  <c r="AY35" i="2"/>
  <c r="FT35" i="2"/>
  <c r="SO35" i="2"/>
  <c r="LE35" i="2"/>
  <c r="DU35" i="2"/>
  <c r="KZ35" i="2"/>
  <c r="UA35" i="2"/>
  <c r="MQ35" i="2"/>
  <c r="FG35" i="2"/>
  <c r="PL35" i="2"/>
  <c r="WX35" i="2"/>
  <c r="PN35" i="2"/>
  <c r="ID35" i="2"/>
  <c r="I35" i="2"/>
  <c r="BG35" i="2"/>
  <c r="RI35" i="2"/>
  <c r="JY35" i="2"/>
  <c r="CM35" i="2"/>
  <c r="GV35" i="2"/>
  <c r="SU35" i="2"/>
  <c r="LK35" i="2"/>
  <c r="EA35" i="2"/>
  <c r="MB35" i="2"/>
  <c r="WT35" i="2"/>
  <c r="PJ35" i="2"/>
  <c r="HZ35" i="2"/>
  <c r="YB35" i="2"/>
  <c r="AM35" i="2"/>
  <c r="RE35" i="2"/>
  <c r="JU35" i="2"/>
  <c r="BM35" i="2"/>
  <c r="GJ35" i="2"/>
  <c r="SQ35" i="2"/>
  <c r="LG35" i="2"/>
  <c r="DW35" i="2"/>
  <c r="LP35" i="2"/>
  <c r="WH35" i="2"/>
  <c r="OX35" i="2"/>
  <c r="HN35" i="2"/>
  <c r="WV35" i="2"/>
  <c r="YC35" i="2"/>
  <c r="QS35" i="2"/>
  <c r="JI35" i="2"/>
  <c r="AX35" i="2"/>
  <c r="EV35" i="2"/>
  <c r="SE35" i="2"/>
  <c r="KU35" i="2"/>
  <c r="DK35" i="2"/>
  <c r="KF35" i="2"/>
  <c r="VB35" i="2"/>
  <c r="NR35" i="2"/>
  <c r="GH35" i="2"/>
  <c r="TD35" i="2"/>
  <c r="WW35" i="2"/>
  <c r="PM35" i="2"/>
  <c r="IC35" i="2"/>
  <c r="XT35" i="2"/>
  <c r="M35" i="2"/>
  <c r="QY35" i="2"/>
  <c r="JO35" i="2"/>
  <c r="BF35" i="2"/>
  <c r="HD35" i="2"/>
  <c r="NN35" i="2"/>
  <c r="WS35" i="2"/>
  <c r="XH35" i="2"/>
  <c r="JK35" i="2"/>
  <c r="AI35" i="2"/>
  <c r="LV35" i="2"/>
  <c r="VA35" i="2"/>
  <c r="SB35" i="2"/>
  <c r="HS35" i="2"/>
  <c r="LR35" i="2"/>
  <c r="UW35" i="2"/>
  <c r="RP35" i="2"/>
  <c r="HO35" i="2"/>
  <c r="GD35" i="2"/>
  <c r="PI35" i="2"/>
  <c r="YE35" i="2"/>
  <c r="HC35" i="2"/>
  <c r="FR35" i="2"/>
  <c r="OW35" i="2"/>
  <c r="XS35" i="2"/>
  <c r="AZ35" i="2"/>
  <c r="EH35" i="2"/>
  <c r="NM35" i="2"/>
  <c r="WI35" i="2"/>
  <c r="WZ35" i="2"/>
  <c r="TB35" i="2"/>
  <c r="MV35" i="2"/>
  <c r="GC35" i="2"/>
  <c r="OY35" i="2"/>
  <c r="FD35" i="2"/>
  <c r="EL35" i="2"/>
  <c r="QI35" i="2"/>
  <c r="SV35" i="2"/>
  <c r="PC35" i="2"/>
  <c r="RH35" i="2"/>
  <c r="IY35" i="2"/>
  <c r="NL35" i="2"/>
  <c r="AH35" i="2"/>
  <c r="WG35" i="2"/>
  <c r="WJ35" i="2"/>
  <c r="NQ35" i="2"/>
  <c r="UZ35" i="2"/>
  <c r="HY35" i="2"/>
  <c r="GN35" i="2"/>
  <c r="HM35" i="2"/>
  <c r="W35" i="2"/>
  <c r="NB35" i="2"/>
  <c r="QU35" i="2"/>
  <c r="VT35" i="2"/>
  <c r="WM35" i="2"/>
  <c r="GG35" i="2"/>
  <c r="UX35" i="2"/>
  <c r="TF35" i="2"/>
  <c r="UL35" i="2"/>
  <c r="XN31" i="2"/>
  <c r="VR31" i="2"/>
  <c r="TV31" i="2"/>
  <c r="RZ31" i="2"/>
  <c r="QD31" i="2"/>
  <c r="OH31" i="2"/>
  <c r="ML31" i="2"/>
  <c r="KP31" i="2"/>
  <c r="IT31" i="2"/>
  <c r="GX31" i="2"/>
  <c r="FB31" i="2"/>
  <c r="DE31" i="2"/>
  <c r="AC31" i="2"/>
  <c r="UV31" i="2"/>
  <c r="PL31" i="2"/>
  <c r="KF31" i="2"/>
  <c r="EN31" i="2"/>
  <c r="XU31" i="2"/>
  <c r="VY31" i="2"/>
  <c r="UC31" i="2"/>
  <c r="SG31" i="2"/>
  <c r="QK31" i="2"/>
  <c r="OO31" i="2"/>
  <c r="MS31" i="2"/>
  <c r="KW31" i="2"/>
  <c r="XF31" i="2"/>
  <c r="VJ31" i="2"/>
  <c r="TN31" i="2"/>
  <c r="RR31" i="2"/>
  <c r="PV31" i="2"/>
  <c r="NZ31" i="2"/>
  <c r="MD31" i="2"/>
  <c r="KH31" i="2"/>
  <c r="IL31" i="2"/>
  <c r="XB31" i="2"/>
  <c r="VF31" i="2"/>
  <c r="TJ31" i="2"/>
  <c r="RN31" i="2"/>
  <c r="PR31" i="2"/>
  <c r="NV31" i="2"/>
  <c r="LZ31" i="2"/>
  <c r="KD31" i="2"/>
  <c r="IH31" i="2"/>
  <c r="GL31" i="2"/>
  <c r="EP31" i="2"/>
  <c r="CR31" i="2"/>
  <c r="Q31" i="2"/>
  <c r="TL31" i="2"/>
  <c r="OF31" i="2"/>
  <c r="WT31" i="2"/>
  <c r="UX31" i="2"/>
  <c r="TB31" i="2"/>
  <c r="RF31" i="2"/>
  <c r="PJ31" i="2"/>
  <c r="NN31" i="2"/>
  <c r="LR31" i="2"/>
  <c r="JV31" i="2"/>
  <c r="HZ31" i="2"/>
  <c r="GD31" i="2"/>
  <c r="EH31" i="2"/>
  <c r="BQ31" i="2"/>
  <c r="XX31" i="2"/>
  <c r="XZ31" i="2"/>
  <c r="VB31" i="2"/>
  <c r="SL31" i="2"/>
  <c r="PN31" i="2"/>
  <c r="MX31" i="2"/>
  <c r="JZ31" i="2"/>
  <c r="HJ31" i="2"/>
  <c r="EX31" i="2"/>
  <c r="BI31" i="2"/>
  <c r="WF31" i="2"/>
  <c r="PX31" i="2"/>
  <c r="JH31" i="2"/>
  <c r="DH31" i="2"/>
  <c r="XE31" i="2"/>
  <c r="VE31" i="2"/>
  <c r="TE31" i="2"/>
  <c r="RE31" i="2"/>
  <c r="PE31" i="2"/>
  <c r="NE31" i="2"/>
  <c r="LE31" i="2"/>
  <c r="JE31" i="2"/>
  <c r="HI31" i="2"/>
  <c r="FM31" i="2"/>
  <c r="DQ31" i="2"/>
  <c r="AN31" i="2"/>
  <c r="VP31" i="2"/>
  <c r="QB31" i="2"/>
  <c r="KB31" i="2"/>
  <c r="FH31" i="2"/>
  <c r="YE31" i="2"/>
  <c r="WI31" i="2"/>
  <c r="UM31" i="2"/>
  <c r="SQ31" i="2"/>
  <c r="QU31" i="2"/>
  <c r="OY31" i="2"/>
  <c r="NC31" i="2"/>
  <c r="LG31" i="2"/>
  <c r="JK31" i="2"/>
  <c r="HO31" i="2"/>
  <c r="FS31" i="2"/>
  <c r="DW31" i="2"/>
  <c r="AZ31" i="2"/>
  <c r="WJ31" i="2"/>
  <c r="QR31" i="2"/>
  <c r="LH31" i="2"/>
  <c r="GB31" i="2"/>
  <c r="XV31" i="2"/>
  <c r="UT31" i="2"/>
  <c r="SH31" i="2"/>
  <c r="PF31" i="2"/>
  <c r="MT31" i="2"/>
  <c r="JR31" i="2"/>
  <c r="HF31" i="2"/>
  <c r="ET31" i="2"/>
  <c r="BC31" i="2"/>
  <c r="VT31" i="2"/>
  <c r="OZ31" i="2"/>
  <c r="IZ31" i="2"/>
  <c r="CX31" i="2"/>
  <c r="XA31" i="2"/>
  <c r="VA31" i="2"/>
  <c r="TA31" i="2"/>
  <c r="RA31" i="2"/>
  <c r="PA31" i="2"/>
  <c r="NA31" i="2"/>
  <c r="LA31" i="2"/>
  <c r="JA31" i="2"/>
  <c r="HE31" i="2"/>
  <c r="FI31" i="2"/>
  <c r="DM31" i="2"/>
  <c r="AJ31" i="2"/>
  <c r="VD31" i="2"/>
  <c r="PP31" i="2"/>
  <c r="JL31" i="2"/>
  <c r="EZ31" i="2"/>
  <c r="YA31" i="2"/>
  <c r="WE31" i="2"/>
  <c r="UI31" i="2"/>
  <c r="SM31" i="2"/>
  <c r="QQ31" i="2"/>
  <c r="OU31" i="2"/>
  <c r="MY31" i="2"/>
  <c r="LC31" i="2"/>
  <c r="JG31" i="2"/>
  <c r="HK31" i="2"/>
  <c r="FO31" i="2"/>
  <c r="DS31" i="2"/>
  <c r="AP31" i="2"/>
  <c r="VX31" i="2"/>
  <c r="QF31" i="2"/>
  <c r="KV31" i="2"/>
  <c r="DT31" i="2"/>
  <c r="XR31" i="2"/>
  <c r="UP31" i="2"/>
  <c r="SD31" i="2"/>
  <c r="PB31" i="2"/>
  <c r="MP31" i="2"/>
  <c r="JN31" i="2"/>
  <c r="HB31" i="2"/>
  <c r="EL31" i="2"/>
  <c r="AY31" i="2"/>
  <c r="VH31" i="2"/>
  <c r="OR31" i="2"/>
  <c r="IN31" i="2"/>
  <c r="CL31" i="2"/>
  <c r="WW31" i="2"/>
  <c r="UW31" i="2"/>
  <c r="SW31" i="2"/>
  <c r="QW31" i="2"/>
  <c r="OW31" i="2"/>
  <c r="MW31" i="2"/>
  <c r="KS31" i="2"/>
  <c r="IW31" i="2"/>
  <c r="HA31" i="2"/>
  <c r="FE31" i="2"/>
  <c r="DI31" i="2"/>
  <c r="AF31" i="2"/>
  <c r="UR31" i="2"/>
  <c r="PD31" i="2"/>
  <c r="IV31" i="2"/>
  <c r="EV31" i="2"/>
  <c r="XW31" i="2"/>
  <c r="WA31" i="2"/>
  <c r="UE31" i="2"/>
  <c r="SI31" i="2"/>
  <c r="QM31" i="2"/>
  <c r="OQ31" i="2"/>
  <c r="MU31" i="2"/>
  <c r="KY31" i="2"/>
  <c r="JC31" i="2"/>
  <c r="HG31" i="2"/>
  <c r="FK31" i="2"/>
  <c r="DO31" i="2"/>
  <c r="AL31" i="2"/>
  <c r="VL31" i="2"/>
  <c r="PT31" i="2"/>
  <c r="KJ31" i="2"/>
  <c r="CT31" i="2"/>
  <c r="XJ31" i="2"/>
  <c r="UL31" i="2"/>
  <c r="RV31" i="2"/>
  <c r="OX31" i="2"/>
  <c r="MH31" i="2"/>
  <c r="JJ31" i="2"/>
  <c r="GT31" i="2"/>
  <c r="ED31" i="2"/>
  <c r="AO31" i="2"/>
  <c r="UN31" i="2"/>
  <c r="NT31" i="2"/>
  <c r="IB31" i="2"/>
  <c r="BA31" i="2"/>
  <c r="WS31" i="2"/>
  <c r="US31" i="2"/>
  <c r="SS31" i="2"/>
  <c r="QS31" i="2"/>
  <c r="OS31" i="2"/>
  <c r="MO31" i="2"/>
  <c r="KO31" i="2"/>
  <c r="IS31" i="2"/>
  <c r="GW31" i="2"/>
  <c r="FA31" i="2"/>
  <c r="DC31" i="2"/>
  <c r="AB31" i="2"/>
  <c r="UF31" i="2"/>
  <c r="ON31" i="2"/>
  <c r="IJ31" i="2"/>
  <c r="EJ31" i="2"/>
  <c r="XS31" i="2"/>
  <c r="VW31" i="2"/>
  <c r="UA31" i="2"/>
  <c r="SE31" i="2"/>
  <c r="QI31" i="2"/>
  <c r="OM31" i="2"/>
  <c r="MQ31" i="2"/>
  <c r="KU31" i="2"/>
  <c r="IY31" i="2"/>
  <c r="HC31" i="2"/>
  <c r="FG31" i="2"/>
  <c r="DK31" i="2"/>
  <c r="AH31" i="2"/>
  <c r="UZ31" i="2"/>
  <c r="PH31" i="2"/>
  <c r="JX31" i="2"/>
  <c r="BK31" i="2"/>
  <c r="WX31" i="2"/>
  <c r="UH31" i="2"/>
  <c r="RJ31" i="2"/>
  <c r="OT31" i="2"/>
  <c r="LV31" i="2"/>
  <c r="JF31" i="2"/>
  <c r="GP31" i="2"/>
  <c r="DZ31" i="2"/>
  <c r="AK31" i="2"/>
  <c r="UB31" i="2"/>
  <c r="NL31" i="2"/>
  <c r="HL31" i="2"/>
  <c r="AM31" i="2"/>
  <c r="WO31" i="2"/>
  <c r="UO31" i="2"/>
  <c r="SO31" i="2"/>
  <c r="QO31" i="2"/>
  <c r="OK31" i="2"/>
  <c r="MK31" i="2"/>
  <c r="KK31" i="2"/>
  <c r="IO31" i="2"/>
  <c r="GS31" i="2"/>
  <c r="EW31" i="2"/>
  <c r="CY31" i="2"/>
  <c r="X31" i="2"/>
  <c r="TX31" i="2"/>
  <c r="NX31" i="2"/>
  <c r="HX31" i="2"/>
  <c r="EB31" i="2"/>
  <c r="XO31" i="2"/>
  <c r="VS31" i="2"/>
  <c r="TW31" i="2"/>
  <c r="SA31" i="2"/>
  <c r="QE31" i="2"/>
  <c r="OI31" i="2"/>
  <c r="MM31" i="2"/>
  <c r="KQ31" i="2"/>
  <c r="IU31" i="2"/>
  <c r="GY31" i="2"/>
  <c r="FC31" i="2"/>
  <c r="DG31" i="2"/>
  <c r="AD31" i="2"/>
  <c r="UJ31" i="2"/>
  <c r="OV31" i="2"/>
  <c r="JP31" i="2"/>
  <c r="AQ31" i="2"/>
  <c r="WP31" i="2"/>
  <c r="UD31" i="2"/>
  <c r="RB31" i="2"/>
  <c r="OP31" i="2"/>
  <c r="LN31" i="2"/>
  <c r="JB31" i="2"/>
  <c r="GH31" i="2"/>
  <c r="DV31" i="2"/>
  <c r="AG31" i="2"/>
  <c r="SZ31" i="2"/>
  <c r="MZ31" i="2"/>
  <c r="HD31" i="2"/>
  <c r="AA31" i="2"/>
  <c r="WK31" i="2"/>
  <c r="UK31" i="2"/>
  <c r="SK31" i="2"/>
  <c r="QG31" i="2"/>
  <c r="OG31" i="2"/>
  <c r="MG31" i="2"/>
  <c r="KG31" i="2"/>
  <c r="IK31" i="2"/>
  <c r="GO31" i="2"/>
  <c r="ES31" i="2"/>
  <c r="CU31" i="2"/>
  <c r="T31" i="2"/>
  <c r="TP31" i="2"/>
  <c r="NH31" i="2"/>
  <c r="HP31" i="2"/>
  <c r="DP31" i="2"/>
  <c r="XK31" i="2"/>
  <c r="VO31" i="2"/>
  <c r="TS31" i="2"/>
  <c r="RW31" i="2"/>
  <c r="QA31" i="2"/>
  <c r="OE31" i="2"/>
  <c r="MI31" i="2"/>
  <c r="KM31" i="2"/>
  <c r="IQ31" i="2"/>
  <c r="GU31" i="2"/>
  <c r="EY31" i="2"/>
  <c r="DA31" i="2"/>
  <c r="Z31" i="2"/>
  <c r="TT31" i="2"/>
  <c r="OJ31" i="2"/>
  <c r="JD31" i="2"/>
  <c r="AE31" i="2"/>
  <c r="WL31" i="2"/>
  <c r="TZ31" i="2"/>
  <c r="QX31" i="2"/>
  <c r="OL31" i="2"/>
  <c r="LJ31" i="2"/>
  <c r="IX31" i="2"/>
  <c r="FZ31" i="2"/>
  <c r="DR31" i="2"/>
  <c r="Y31" i="2"/>
  <c r="SR31" i="2"/>
  <c r="MN31" i="2"/>
  <c r="GR31" i="2"/>
  <c r="S31" i="2"/>
  <c r="WG31" i="2"/>
  <c r="UG31" i="2"/>
  <c r="SC31" i="2"/>
  <c r="QC31" i="2"/>
  <c r="OC31" i="2"/>
  <c r="MC31" i="2"/>
  <c r="KC31" i="2"/>
  <c r="IG31" i="2"/>
  <c r="GK31" i="2"/>
  <c r="EO31" i="2"/>
  <c r="CQ31" i="2"/>
  <c r="O31" i="2"/>
  <c r="TD31" i="2"/>
  <c r="MV31" i="2"/>
  <c r="GZ31" i="2"/>
  <c r="DL31" i="2"/>
  <c r="XG31" i="2"/>
  <c r="VK31" i="2"/>
  <c r="TO31" i="2"/>
  <c r="RS31" i="2"/>
  <c r="PW31" i="2"/>
  <c r="OA31" i="2"/>
  <c r="ME31" i="2"/>
  <c r="KI31" i="2"/>
  <c r="IM31" i="2"/>
  <c r="GQ31" i="2"/>
  <c r="EU31" i="2"/>
  <c r="CW31" i="2"/>
  <c r="V31" i="2"/>
  <c r="TH31" i="2"/>
  <c r="OB31" i="2"/>
  <c r="IR31" i="2"/>
  <c r="M31" i="2"/>
  <c r="WH31" i="2"/>
  <c r="TR31" i="2"/>
  <c r="QT31" i="2"/>
  <c r="OD31" i="2"/>
  <c r="LF31" i="2"/>
  <c r="IP31" i="2"/>
  <c r="FV31" i="2"/>
  <c r="DN31" i="2"/>
  <c r="U31" i="2"/>
  <c r="SF31" i="2"/>
  <c r="MB31" i="2"/>
  <c r="GF31" i="2"/>
  <c r="YC31" i="2"/>
  <c r="WC31" i="2"/>
  <c r="TY31" i="2"/>
  <c r="RY31" i="2"/>
  <c r="PY31" i="2"/>
  <c r="NY31" i="2"/>
  <c r="LY31" i="2"/>
  <c r="JY31" i="2"/>
  <c r="IC31" i="2"/>
  <c r="GG31" i="2"/>
  <c r="EK31" i="2"/>
  <c r="CM31" i="2"/>
  <c r="YB31" i="2"/>
  <c r="SN31" i="2"/>
  <c r="MJ31" i="2"/>
  <c r="GJ31" i="2"/>
  <c r="DB31" i="2"/>
  <c r="XC31" i="2"/>
  <c r="VG31" i="2"/>
  <c r="TK31" i="2"/>
  <c r="RO31" i="2"/>
  <c r="PS31" i="2"/>
  <c r="NW31" i="2"/>
  <c r="MA31" i="2"/>
  <c r="KE31" i="2"/>
  <c r="II31" i="2"/>
  <c r="GM31" i="2"/>
  <c r="EQ31" i="2"/>
  <c r="CS31" i="2"/>
  <c r="R31" i="2"/>
  <c r="SV31" i="2"/>
  <c r="NP31" i="2"/>
  <c r="IF31" i="2"/>
  <c r="YD31" i="2"/>
  <c r="VN31" i="2"/>
  <c r="SP31" i="2"/>
  <c r="PZ31" i="2"/>
  <c r="NB31" i="2"/>
  <c r="KL31" i="2"/>
  <c r="HN31" i="2"/>
  <c r="FF31" i="2"/>
  <c r="CN31" i="2"/>
  <c r="WR31" i="2"/>
  <c r="QJ31" i="2"/>
  <c r="JT31" i="2"/>
  <c r="DX31" i="2"/>
  <c r="XI31" i="2"/>
  <c r="VI31" i="2"/>
  <c r="TI31" i="2"/>
  <c r="RI31" i="2"/>
  <c r="PI31" i="2"/>
  <c r="NI31" i="2"/>
  <c r="LI31" i="2"/>
  <c r="JI31" i="2"/>
  <c r="HM31" i="2"/>
  <c r="FQ31" i="2"/>
  <c r="DU31" i="2"/>
  <c r="AX31" i="2"/>
  <c r="WB31" i="2"/>
  <c r="QN31" i="2"/>
  <c r="KN31" i="2"/>
  <c r="FL31" i="2"/>
  <c r="W31" i="2"/>
  <c r="WM31" i="2"/>
  <c r="UQ31" i="2"/>
  <c r="SU31" i="2"/>
  <c r="QY31" i="2"/>
  <c r="PC31" i="2"/>
  <c r="NG31" i="2"/>
  <c r="LK31" i="2"/>
  <c r="JO31" i="2"/>
  <c r="HS31" i="2"/>
  <c r="FW31" i="2"/>
  <c r="EA31" i="2"/>
  <c r="BF31" i="2"/>
  <c r="WV31" i="2"/>
  <c r="RD31" i="2"/>
  <c r="LT31" i="2"/>
  <c r="GN31" i="2"/>
  <c r="VZ31" i="2"/>
  <c r="KX31" i="2"/>
  <c r="XL31" i="2"/>
  <c r="XQ31" i="2"/>
  <c r="PQ31" i="2"/>
  <c r="HU31" i="2"/>
  <c r="XD31" i="2"/>
  <c r="BG31" i="2"/>
  <c r="RG31" i="2"/>
  <c r="JW31" i="2"/>
  <c r="CK31" i="2"/>
  <c r="HH31" i="2"/>
  <c r="VV31" i="2"/>
  <c r="KT31" i="2"/>
  <c r="WZ31" i="2"/>
  <c r="XM31" i="2"/>
  <c r="PM31" i="2"/>
  <c r="HQ31" i="2"/>
  <c r="WN31" i="2"/>
  <c r="AI31" i="2"/>
  <c r="RC31" i="2"/>
  <c r="JS31" i="2"/>
  <c r="BJ31" i="2"/>
  <c r="GV31" i="2"/>
  <c r="TF31" i="2"/>
  <c r="ID31" i="2"/>
  <c r="RT31" i="2"/>
  <c r="VU31" i="2"/>
  <c r="NU31" i="2"/>
  <c r="GC31" i="2"/>
  <c r="RX31" i="2"/>
  <c r="WY31" i="2"/>
  <c r="PO31" i="2"/>
  <c r="IE31" i="2"/>
  <c r="K31" i="2"/>
  <c r="SX31" i="2"/>
  <c r="HV31" i="2"/>
  <c r="RH31" i="2"/>
  <c r="VQ31" i="2"/>
  <c r="NQ31" i="2"/>
  <c r="FY31" i="2"/>
  <c r="RL31" i="2"/>
  <c r="WU31" i="2"/>
  <c r="PK31" i="2"/>
  <c r="IA31" i="2"/>
  <c r="XT31" i="2"/>
  <c r="ST31" i="2"/>
  <c r="HR31" i="2"/>
  <c r="QV31" i="2"/>
  <c r="VM31" i="2"/>
  <c r="NM31" i="2"/>
  <c r="FU31" i="2"/>
  <c r="QZ31" i="2"/>
  <c r="WQ31" i="2"/>
  <c r="PG31" i="2"/>
  <c r="HW31" i="2"/>
  <c r="XH31" i="2"/>
  <c r="QP31" i="2"/>
  <c r="FR31" i="2"/>
  <c r="LP31" i="2"/>
  <c r="TU31" i="2"/>
  <c r="LU31" i="2"/>
  <c r="EG31" i="2"/>
  <c r="LX31" i="2"/>
  <c r="VC31" i="2"/>
  <c r="NS31" i="2"/>
  <c r="GI31" i="2"/>
  <c r="SJ31" i="2"/>
  <c r="QL31" i="2"/>
  <c r="FN31" i="2"/>
  <c r="LD31" i="2"/>
  <c r="TQ31" i="2"/>
  <c r="LQ31" i="2"/>
  <c r="EC31" i="2"/>
  <c r="LL31" i="2"/>
  <c r="UY31" i="2"/>
  <c r="NO31" i="2"/>
  <c r="GE31" i="2"/>
  <c r="SB31" i="2"/>
  <c r="QH31" i="2"/>
  <c r="FJ31" i="2"/>
  <c r="KR31" i="2"/>
  <c r="TM31" i="2"/>
  <c r="LM31" i="2"/>
  <c r="DY31" i="2"/>
  <c r="KZ31" i="2"/>
  <c r="UU31" i="2"/>
  <c r="NK31" i="2"/>
  <c r="GA31" i="2"/>
  <c r="RP31" i="2"/>
  <c r="WD31" i="2"/>
  <c r="LB31" i="2"/>
  <c r="I31" i="2"/>
  <c r="XY31" i="2"/>
  <c r="PU31" i="2"/>
  <c r="HY31" i="2"/>
  <c r="XP31" i="2"/>
  <c r="CP31" i="2"/>
  <c r="RK31" i="2"/>
  <c r="KA31" i="2"/>
  <c r="CO31" i="2"/>
  <c r="HT31" i="2"/>
  <c r="CZ31" i="2"/>
  <c r="BH31" i="2"/>
  <c r="EI31" i="2"/>
  <c r="CV31" i="2"/>
  <c r="BB31" i="2"/>
  <c r="EE31" i="2"/>
  <c r="FD31" i="2"/>
  <c r="FX31" i="2"/>
  <c r="ND31" i="2"/>
  <c r="ER31" i="2"/>
  <c r="FT31" i="2"/>
  <c r="MR31" i="2"/>
  <c r="EF31" i="2"/>
  <c r="FP31" i="2"/>
  <c r="MF31" i="2"/>
  <c r="RU31" i="2"/>
  <c r="TG31" i="2"/>
  <c r="RQ31" i="2"/>
  <c r="TC31" i="2"/>
  <c r="DJ31" i="2"/>
  <c r="BM31" i="2"/>
  <c r="EM31" i="2"/>
  <c r="LW31" i="2"/>
  <c r="LS31" i="2"/>
  <c r="LO31" i="2"/>
  <c r="NR31" i="2"/>
  <c r="NJ31" i="2"/>
  <c r="NF31" i="2"/>
  <c r="RM31" i="2"/>
  <c r="SY31" i="2"/>
  <c r="JQ31" i="2"/>
  <c r="JM31" i="2"/>
  <c r="JU31" i="2"/>
  <c r="WY15" i="2"/>
  <c r="VC15" i="2"/>
  <c r="TG15" i="2"/>
  <c r="RK15" i="2"/>
  <c r="PO15" i="2"/>
  <c r="NS15" i="2"/>
  <c r="LW15" i="2"/>
  <c r="KA15" i="2"/>
  <c r="IE15" i="2"/>
  <c r="GI15" i="2"/>
  <c r="EM15" i="2"/>
  <c r="WU15" i="2"/>
  <c r="UY15" i="2"/>
  <c r="TC15" i="2"/>
  <c r="RG15" i="2"/>
  <c r="PK15" i="2"/>
  <c r="NO15" i="2"/>
  <c r="LS15" i="2"/>
  <c r="JW15" i="2"/>
  <c r="IA15" i="2"/>
  <c r="GE15" i="2"/>
  <c r="EI15" i="2"/>
  <c r="WQ15" i="2"/>
  <c r="UU15" i="2"/>
  <c r="SY15" i="2"/>
  <c r="RC15" i="2"/>
  <c r="YE15" i="2"/>
  <c r="WI15" i="2"/>
  <c r="UM15" i="2"/>
  <c r="SQ15" i="2"/>
  <c r="QU15" i="2"/>
  <c r="OY15" i="2"/>
  <c r="NC15" i="2"/>
  <c r="LG15" i="2"/>
  <c r="JK15" i="2"/>
  <c r="HO15" i="2"/>
  <c r="FS15" i="2"/>
  <c r="DW15" i="2"/>
  <c r="XG15" i="2"/>
  <c r="VK15" i="2"/>
  <c r="TO15" i="2"/>
  <c r="RS15" i="2"/>
  <c r="PW15" i="2"/>
  <c r="OA15" i="2"/>
  <c r="ME15" i="2"/>
  <c r="KI15" i="2"/>
  <c r="IM15" i="2"/>
  <c r="GQ15" i="2"/>
  <c r="EU15" i="2"/>
  <c r="YA15" i="2"/>
  <c r="VG15" i="2"/>
  <c r="SA15" i="2"/>
  <c r="OU15" i="2"/>
  <c r="MI15" i="2"/>
  <c r="JG15" i="2"/>
  <c r="GU15" i="2"/>
  <c r="DS15" i="2"/>
  <c r="AP15" i="2"/>
  <c r="XN15" i="2"/>
  <c r="VR15" i="2"/>
  <c r="TV15" i="2"/>
  <c r="RZ15" i="2"/>
  <c r="QD15" i="2"/>
  <c r="OH15" i="2"/>
  <c r="ML15" i="2"/>
  <c r="KP15" i="2"/>
  <c r="IT15" i="2"/>
  <c r="GX15" i="2"/>
  <c r="FB15" i="2"/>
  <c r="DE15" i="2"/>
  <c r="AC15" i="2"/>
  <c r="XA15" i="2"/>
  <c r="VE15" i="2"/>
  <c r="TI15" i="2"/>
  <c r="RM15" i="2"/>
  <c r="PQ15" i="2"/>
  <c r="NU15" i="2"/>
  <c r="LY15" i="2"/>
  <c r="KC15" i="2"/>
  <c r="IG15" i="2"/>
  <c r="GK15" i="2"/>
  <c r="EO15" i="2"/>
  <c r="CQ15" i="2"/>
  <c r="O15" i="2"/>
  <c r="WJ15" i="2"/>
  <c r="UN15" i="2"/>
  <c r="SR15" i="2"/>
  <c r="QV15" i="2"/>
  <c r="OZ15" i="2"/>
  <c r="ND15" i="2"/>
  <c r="LH15" i="2"/>
  <c r="JL15" i="2"/>
  <c r="HP15" i="2"/>
  <c r="FT15" i="2"/>
  <c r="DX15" i="2"/>
  <c r="BA15" i="2"/>
  <c r="XW15" i="2"/>
  <c r="UQ15" i="2"/>
  <c r="RW15" i="2"/>
  <c r="OQ15" i="2"/>
  <c r="MA15" i="2"/>
  <c r="JC15" i="2"/>
  <c r="GM15" i="2"/>
  <c r="DO15" i="2"/>
  <c r="AL15" i="2"/>
  <c r="XJ15" i="2"/>
  <c r="VN15" i="2"/>
  <c r="TR15" i="2"/>
  <c r="RV15" i="2"/>
  <c r="PZ15" i="2"/>
  <c r="OD15" i="2"/>
  <c r="MH15" i="2"/>
  <c r="KL15" i="2"/>
  <c r="IP15" i="2"/>
  <c r="GT15" i="2"/>
  <c r="EX15" i="2"/>
  <c r="CZ15" i="2"/>
  <c r="Y15" i="2"/>
  <c r="WW15" i="2"/>
  <c r="VA15" i="2"/>
  <c r="TE15" i="2"/>
  <c r="RI15" i="2"/>
  <c r="PM15" i="2"/>
  <c r="NQ15" i="2"/>
  <c r="LU15" i="2"/>
  <c r="JY15" i="2"/>
  <c r="IC15" i="2"/>
  <c r="GG15" i="2"/>
  <c r="EK15" i="2"/>
  <c r="CM15" i="2"/>
  <c r="YB15" i="2"/>
  <c r="WF15" i="2"/>
  <c r="UJ15" i="2"/>
  <c r="SN15" i="2"/>
  <c r="QR15" i="2"/>
  <c r="OV15" i="2"/>
  <c r="MZ15" i="2"/>
  <c r="LD15" i="2"/>
  <c r="JH15" i="2"/>
  <c r="HL15" i="2"/>
  <c r="FP15" i="2"/>
  <c r="DT15" i="2"/>
  <c r="AQ15" i="2"/>
  <c r="XS15" i="2"/>
  <c r="UI15" i="2"/>
  <c r="RO15" i="2"/>
  <c r="OM15" i="2"/>
  <c r="LO15" i="2"/>
  <c r="IY15" i="2"/>
  <c r="GA15" i="2"/>
  <c r="DK15" i="2"/>
  <c r="AH15" i="2"/>
  <c r="XF15" i="2"/>
  <c r="VJ15" i="2"/>
  <c r="TN15" i="2"/>
  <c r="RR15" i="2"/>
  <c r="PV15" i="2"/>
  <c r="NZ15" i="2"/>
  <c r="MD15" i="2"/>
  <c r="KH15" i="2"/>
  <c r="IL15" i="2"/>
  <c r="GP15" i="2"/>
  <c r="ET15" i="2"/>
  <c r="CV15" i="2"/>
  <c r="U15" i="2"/>
  <c r="WS15" i="2"/>
  <c r="UW15" i="2"/>
  <c r="TA15" i="2"/>
  <c r="RE15" i="2"/>
  <c r="PI15" i="2"/>
  <c r="NM15" i="2"/>
  <c r="LQ15" i="2"/>
  <c r="JU15" i="2"/>
  <c r="HY15" i="2"/>
  <c r="GC15" i="2"/>
  <c r="EG15" i="2"/>
  <c r="BM15" i="2"/>
  <c r="XX15" i="2"/>
  <c r="WB15" i="2"/>
  <c r="UF15" i="2"/>
  <c r="SJ15" i="2"/>
  <c r="QN15" i="2"/>
  <c r="OR15" i="2"/>
  <c r="MV15" i="2"/>
  <c r="KZ15" i="2"/>
  <c r="JD15" i="2"/>
  <c r="HH15" i="2"/>
  <c r="FL15" i="2"/>
  <c r="DP15" i="2"/>
  <c r="AM15" i="2"/>
  <c r="XO15" i="2"/>
  <c r="UE15" i="2"/>
  <c r="QY15" i="2"/>
  <c r="OI15" i="2"/>
  <c r="LK15" i="2"/>
  <c r="IU15" i="2"/>
  <c r="FW15" i="2"/>
  <c r="DG15" i="2"/>
  <c r="AD15" i="2"/>
  <c r="XB15" i="2"/>
  <c r="VF15" i="2"/>
  <c r="TJ15" i="2"/>
  <c r="RN15" i="2"/>
  <c r="PR15" i="2"/>
  <c r="NV15" i="2"/>
  <c r="LZ15" i="2"/>
  <c r="KD15" i="2"/>
  <c r="IH15" i="2"/>
  <c r="GL15" i="2"/>
  <c r="EP15" i="2"/>
  <c r="CR15" i="2"/>
  <c r="Q15" i="2"/>
  <c r="WO15" i="2"/>
  <c r="US15" i="2"/>
  <c r="SW15" i="2"/>
  <c r="RA15" i="2"/>
  <c r="PE15" i="2"/>
  <c r="NI15" i="2"/>
  <c r="LM15" i="2"/>
  <c r="JQ15" i="2"/>
  <c r="HU15" i="2"/>
  <c r="FY15" i="2"/>
  <c r="EC15" i="2"/>
  <c r="BH15" i="2"/>
  <c r="XT15" i="2"/>
  <c r="VX15" i="2"/>
  <c r="UB15" i="2"/>
  <c r="SF15" i="2"/>
  <c r="QJ15" i="2"/>
  <c r="ON15" i="2"/>
  <c r="MR15" i="2"/>
  <c r="KV15" i="2"/>
  <c r="IZ15" i="2"/>
  <c r="HD15" i="2"/>
  <c r="FH15" i="2"/>
  <c r="DL15" i="2"/>
  <c r="AI15" i="2"/>
  <c r="XK15" i="2"/>
  <c r="UA15" i="2"/>
  <c r="QQ15" i="2"/>
  <c r="OE15" i="2"/>
  <c r="LC15" i="2"/>
  <c r="IQ15" i="2"/>
  <c r="FO15" i="2"/>
  <c r="DA15" i="2"/>
  <c r="Z15" i="2"/>
  <c r="WX15" i="2"/>
  <c r="VB15" i="2"/>
  <c r="TF15" i="2"/>
  <c r="RJ15" i="2"/>
  <c r="PN15" i="2"/>
  <c r="NR15" i="2"/>
  <c r="LV15" i="2"/>
  <c r="JZ15" i="2"/>
  <c r="ID15" i="2"/>
  <c r="GH15" i="2"/>
  <c r="EL15" i="2"/>
  <c r="CN15" i="2"/>
  <c r="I15" i="2"/>
  <c r="WK15" i="2"/>
  <c r="UO15" i="2"/>
  <c r="SS15" i="2"/>
  <c r="QW15" i="2"/>
  <c r="PA15" i="2"/>
  <c r="NE15" i="2"/>
  <c r="LI15" i="2"/>
  <c r="JM15" i="2"/>
  <c r="HQ15" i="2"/>
  <c r="FU15" i="2"/>
  <c r="DY15" i="2"/>
  <c r="BB15" i="2"/>
  <c r="XP15" i="2"/>
  <c r="VT15" i="2"/>
  <c r="TX15" i="2"/>
  <c r="SB15" i="2"/>
  <c r="QF15" i="2"/>
  <c r="OJ15" i="2"/>
  <c r="MN15" i="2"/>
  <c r="KR15" i="2"/>
  <c r="IV15" i="2"/>
  <c r="GZ15" i="2"/>
  <c r="FD15" i="2"/>
  <c r="DH15" i="2"/>
  <c r="AE15" i="2"/>
  <c r="XC15" i="2"/>
  <c r="TW15" i="2"/>
  <c r="QM15" i="2"/>
  <c r="NW15" i="2"/>
  <c r="KY15" i="2"/>
  <c r="II15" i="2"/>
  <c r="FK15" i="2"/>
  <c r="CW15" i="2"/>
  <c r="V15" i="2"/>
  <c r="WT15" i="2"/>
  <c r="UX15" i="2"/>
  <c r="TB15" i="2"/>
  <c r="RF15" i="2"/>
  <c r="PJ15" i="2"/>
  <c r="NN15" i="2"/>
  <c r="LR15" i="2"/>
  <c r="JV15" i="2"/>
  <c r="HZ15" i="2"/>
  <c r="GD15" i="2"/>
  <c r="EH15" i="2"/>
  <c r="BQ15" i="2"/>
  <c r="YC15" i="2"/>
  <c r="WG15" i="2"/>
  <c r="UK15" i="2"/>
  <c r="SO15" i="2"/>
  <c r="QS15" i="2"/>
  <c r="OW15" i="2"/>
  <c r="NA15" i="2"/>
  <c r="LE15" i="2"/>
  <c r="JI15" i="2"/>
  <c r="HM15" i="2"/>
  <c r="FQ15" i="2"/>
  <c r="DU15" i="2"/>
  <c r="AX15" i="2"/>
  <c r="XL15" i="2"/>
  <c r="VP15" i="2"/>
  <c r="TT15" i="2"/>
  <c r="RX15" i="2"/>
  <c r="QB15" i="2"/>
  <c r="OF15" i="2"/>
  <c r="MJ15" i="2"/>
  <c r="KN15" i="2"/>
  <c r="IR15" i="2"/>
  <c r="GV15" i="2"/>
  <c r="EZ15" i="2"/>
  <c r="DB15" i="2"/>
  <c r="AA15" i="2"/>
  <c r="WM15" i="2"/>
  <c r="TS15" i="2"/>
  <c r="QI15" i="2"/>
  <c r="NK15" i="2"/>
  <c r="KU15" i="2"/>
  <c r="HW15" i="2"/>
  <c r="FG15" i="2"/>
  <c r="CS15" i="2"/>
  <c r="R15" i="2"/>
  <c r="WP15" i="2"/>
  <c r="UT15" i="2"/>
  <c r="SX15" i="2"/>
  <c r="RB15" i="2"/>
  <c r="PF15" i="2"/>
  <c r="NJ15" i="2"/>
  <c r="LN15" i="2"/>
  <c r="JR15" i="2"/>
  <c r="HV15" i="2"/>
  <c r="FZ15" i="2"/>
  <c r="ED15" i="2"/>
  <c r="BI15" i="2"/>
  <c r="XY15" i="2"/>
  <c r="WC15" i="2"/>
  <c r="UG15" i="2"/>
  <c r="SK15" i="2"/>
  <c r="QO15" i="2"/>
  <c r="OS15" i="2"/>
  <c r="MW15" i="2"/>
  <c r="LA15" i="2"/>
  <c r="JE15" i="2"/>
  <c r="HI15" i="2"/>
  <c r="FM15" i="2"/>
  <c r="DQ15" i="2"/>
  <c r="AN15" i="2"/>
  <c r="XH15" i="2"/>
  <c r="VL15" i="2"/>
  <c r="TP15" i="2"/>
  <c r="RT15" i="2"/>
  <c r="PX15" i="2"/>
  <c r="OB15" i="2"/>
  <c r="MF15" i="2"/>
  <c r="KJ15" i="2"/>
  <c r="IN15" i="2"/>
  <c r="GR15" i="2"/>
  <c r="EV15" i="2"/>
  <c r="CX15" i="2"/>
  <c r="W15" i="2"/>
  <c r="WE15" i="2"/>
  <c r="TK15" i="2"/>
  <c r="QE15" i="2"/>
  <c r="NG15" i="2"/>
  <c r="KQ15" i="2"/>
  <c r="HS15" i="2"/>
  <c r="FC15" i="2"/>
  <c r="CO15" i="2"/>
  <c r="K15" i="2"/>
  <c r="WL15" i="2"/>
  <c r="UP15" i="2"/>
  <c r="ST15" i="2"/>
  <c r="QX15" i="2"/>
  <c r="PB15" i="2"/>
  <c r="NF15" i="2"/>
  <c r="LJ15" i="2"/>
  <c r="JN15" i="2"/>
  <c r="HR15" i="2"/>
  <c r="FV15" i="2"/>
  <c r="DZ15" i="2"/>
  <c r="BC15" i="2"/>
  <c r="XU15" i="2"/>
  <c r="VY15" i="2"/>
  <c r="UC15" i="2"/>
  <c r="SG15" i="2"/>
  <c r="QK15" i="2"/>
  <c r="OO15" i="2"/>
  <c r="MS15" i="2"/>
  <c r="KW15" i="2"/>
  <c r="JA15" i="2"/>
  <c r="HE15" i="2"/>
  <c r="FI15" i="2"/>
  <c r="DM15" i="2"/>
  <c r="AJ15" i="2"/>
  <c r="XD15" i="2"/>
  <c r="VH15" i="2"/>
  <c r="TL15" i="2"/>
  <c r="RP15" i="2"/>
  <c r="PT15" i="2"/>
  <c r="NX15" i="2"/>
  <c r="MB15" i="2"/>
  <c r="KF15" i="2"/>
  <c r="IJ15" i="2"/>
  <c r="GN15" i="2"/>
  <c r="ER15" i="2"/>
  <c r="CT15" i="2"/>
  <c r="S15" i="2"/>
  <c r="VO15" i="2"/>
  <c r="SE15" i="2"/>
  <c r="PC15" i="2"/>
  <c r="MM15" i="2"/>
  <c r="JO15" i="2"/>
  <c r="GY15" i="2"/>
  <c r="EA15" i="2"/>
  <c r="AZ15" i="2"/>
  <c r="XR15" i="2"/>
  <c r="VV15" i="2"/>
  <c r="TZ15" i="2"/>
  <c r="SD15" i="2"/>
  <c r="QH15" i="2"/>
  <c r="OL15" i="2"/>
  <c r="MP15" i="2"/>
  <c r="KT15" i="2"/>
  <c r="IX15" i="2"/>
  <c r="HB15" i="2"/>
  <c r="FF15" i="2"/>
  <c r="DJ15" i="2"/>
  <c r="AG15" i="2"/>
  <c r="XE15" i="2"/>
  <c r="VI15" i="2"/>
  <c r="TM15" i="2"/>
  <c r="RQ15" i="2"/>
  <c r="PU15" i="2"/>
  <c r="NY15" i="2"/>
  <c r="MC15" i="2"/>
  <c r="KG15" i="2"/>
  <c r="IK15" i="2"/>
  <c r="GO15" i="2"/>
  <c r="ES15" i="2"/>
  <c r="CU15" i="2"/>
  <c r="T15" i="2"/>
  <c r="WN15" i="2"/>
  <c r="UR15" i="2"/>
  <c r="SV15" i="2"/>
  <c r="QZ15" i="2"/>
  <c r="PD15" i="2"/>
  <c r="NH15" i="2"/>
  <c r="LL15" i="2"/>
  <c r="JP15" i="2"/>
  <c r="HT15" i="2"/>
  <c r="FX15" i="2"/>
  <c r="EB15" i="2"/>
  <c r="BG15" i="2"/>
  <c r="MY15" i="2"/>
  <c r="CK15" i="2"/>
  <c r="SP15" i="2"/>
  <c r="LF15" i="2"/>
  <c r="DV15" i="2"/>
  <c r="TY15" i="2"/>
  <c r="MO15" i="2"/>
  <c r="FE15" i="2"/>
  <c r="VD15" i="2"/>
  <c r="NT15" i="2"/>
  <c r="GJ15" i="2"/>
  <c r="MU15" i="2"/>
  <c r="BJ15" i="2"/>
  <c r="SL15" i="2"/>
  <c r="LB15" i="2"/>
  <c r="DR15" i="2"/>
  <c r="TU15" i="2"/>
  <c r="MK15" i="2"/>
  <c r="FA15" i="2"/>
  <c r="UZ15" i="2"/>
  <c r="NP15" i="2"/>
  <c r="GF15" i="2"/>
  <c r="MQ15" i="2"/>
  <c r="BF15" i="2"/>
  <c r="SH15" i="2"/>
  <c r="KX15" i="2"/>
  <c r="DN15" i="2"/>
  <c r="TQ15" i="2"/>
  <c r="MG15" i="2"/>
  <c r="EW15" i="2"/>
  <c r="UV15" i="2"/>
  <c r="NL15" i="2"/>
  <c r="GB15" i="2"/>
  <c r="WA15" i="2"/>
  <c r="KM15" i="2"/>
  <c r="YD15" i="2"/>
  <c r="QT15" i="2"/>
  <c r="JJ15" i="2"/>
  <c r="AY15" i="2"/>
  <c r="SC15" i="2"/>
  <c r="KS15" i="2"/>
  <c r="DI15" i="2"/>
  <c r="TH15" i="2"/>
  <c r="LX15" i="2"/>
  <c r="EN15" i="2"/>
  <c r="VW15" i="2"/>
  <c r="KE15" i="2"/>
  <c r="XZ15" i="2"/>
  <c r="QP15" i="2"/>
  <c r="JF15" i="2"/>
  <c r="AO15" i="2"/>
  <c r="RY15" i="2"/>
  <c r="KO15" i="2"/>
  <c r="DC15" i="2"/>
  <c r="TD15" i="2"/>
  <c r="LT15" i="2"/>
  <c r="EJ15" i="2"/>
  <c r="VS15" i="2"/>
  <c r="JS15" i="2"/>
  <c r="XV15" i="2"/>
  <c r="QL15" i="2"/>
  <c r="JB15" i="2"/>
  <c r="AK15" i="2"/>
  <c r="RU15" i="2"/>
  <c r="KK15" i="2"/>
  <c r="CY15" i="2"/>
  <c r="SZ15" i="2"/>
  <c r="LP15" i="2"/>
  <c r="EF15" i="2"/>
  <c r="SU15" i="2"/>
  <c r="HK15" i="2"/>
  <c r="WH15" i="2"/>
  <c r="OX15" i="2"/>
  <c r="HN15" i="2"/>
  <c r="XQ15" i="2"/>
  <c r="QG15" i="2"/>
  <c r="IW15" i="2"/>
  <c r="AF15" i="2"/>
  <c r="RL15" i="2"/>
  <c r="KB15" i="2"/>
  <c r="CP15" i="2"/>
  <c r="PG15" i="2"/>
  <c r="EE15" i="2"/>
  <c r="UD15" i="2"/>
  <c r="MT15" i="2"/>
  <c r="FJ15" i="2"/>
  <c r="VM15" i="2"/>
  <c r="OC15" i="2"/>
  <c r="GS15" i="2"/>
  <c r="WR15" i="2"/>
  <c r="PH15" i="2"/>
  <c r="HX15" i="2"/>
  <c r="UH15" i="2"/>
  <c r="VQ15" i="2"/>
  <c r="WV15" i="2"/>
  <c r="SM15" i="2"/>
  <c r="OT15" i="2"/>
  <c r="QC15" i="2"/>
  <c r="RH15" i="2"/>
  <c r="SI15" i="2"/>
  <c r="OP15" i="2"/>
  <c r="PY15" i="2"/>
  <c r="RD15" i="2"/>
  <c r="QA15" i="2"/>
  <c r="NB15" i="2"/>
  <c r="OK15" i="2"/>
  <c r="PP15" i="2"/>
  <c r="PS15" i="2"/>
  <c r="MX15" i="2"/>
  <c r="OG15" i="2"/>
  <c r="PL15" i="2"/>
  <c r="HG15" i="2"/>
  <c r="HJ15" i="2"/>
  <c r="IS15" i="2"/>
  <c r="JX15" i="2"/>
  <c r="HC15" i="2"/>
  <c r="HF15" i="2"/>
  <c r="IO15" i="2"/>
  <c r="JT15" i="2"/>
  <c r="EY15" i="2"/>
  <c r="FR15" i="2"/>
  <c r="HA15" i="2"/>
  <c r="IF15" i="2"/>
  <c r="UL15" i="2"/>
  <c r="VU15" i="2"/>
  <c r="WZ15" i="2"/>
  <c r="M15" i="2"/>
  <c r="EQ15" i="2"/>
  <c r="WD15" i="2"/>
  <c r="VZ15" i="2"/>
  <c r="FN15" i="2"/>
  <c r="XM15" i="2"/>
  <c r="XI15" i="2"/>
  <c r="X15" i="2"/>
  <c r="GW15" i="2"/>
  <c r="AB15" i="2"/>
  <c r="BK15" i="2"/>
  <c r="CL15" i="2"/>
  <c r="IB15" i="2"/>
  <c r="XA17" i="2"/>
  <c r="VE17" i="2"/>
  <c r="TI17" i="2"/>
  <c r="RM17" i="2"/>
  <c r="PQ17" i="2"/>
  <c r="NU17" i="2"/>
  <c r="LY17" i="2"/>
  <c r="KC17" i="2"/>
  <c r="IG17" i="2"/>
  <c r="GK17" i="2"/>
  <c r="EO17" i="2"/>
  <c r="CQ17" i="2"/>
  <c r="O17" i="2"/>
  <c r="WJ17" i="2"/>
  <c r="UN17" i="2"/>
  <c r="SR17" i="2"/>
  <c r="QV17" i="2"/>
  <c r="OZ17" i="2"/>
  <c r="ND17" i="2"/>
  <c r="LH17" i="2"/>
  <c r="XM17" i="2"/>
  <c r="VQ17" i="2"/>
  <c r="TU17" i="2"/>
  <c r="RY17" i="2"/>
  <c r="QC17" i="2"/>
  <c r="OG17" i="2"/>
  <c r="MK17" i="2"/>
  <c r="KO17" i="2"/>
  <c r="IS17" i="2"/>
  <c r="GW17" i="2"/>
  <c r="FA17" i="2"/>
  <c r="DC17" i="2"/>
  <c r="AB17" i="2"/>
  <c r="WV17" i="2"/>
  <c r="UZ17" i="2"/>
  <c r="TD17" i="2"/>
  <c r="RH17" i="2"/>
  <c r="PL17" i="2"/>
  <c r="NP17" i="2"/>
  <c r="LT17" i="2"/>
  <c r="JX17" i="2"/>
  <c r="XE17" i="2"/>
  <c r="UW17" i="2"/>
  <c r="SS17" i="2"/>
  <c r="QO17" i="2"/>
  <c r="OK17" i="2"/>
  <c r="MC17" i="2"/>
  <c r="JU17" i="2"/>
  <c r="HQ17" i="2"/>
  <c r="FM17" i="2"/>
  <c r="DI17" i="2"/>
  <c r="T17" i="2"/>
  <c r="WB17" i="2"/>
  <c r="TX17" i="2"/>
  <c r="RT17" i="2"/>
  <c r="PP17" i="2"/>
  <c r="NH17" i="2"/>
  <c r="KZ17" i="2"/>
  <c r="IZ17" i="2"/>
  <c r="HD17" i="2"/>
  <c r="FH17" i="2"/>
  <c r="DL17" i="2"/>
  <c r="AI17" i="2"/>
  <c r="XG17" i="2"/>
  <c r="VK17" i="2"/>
  <c r="TO17" i="2"/>
  <c r="RS17" i="2"/>
  <c r="PW17" i="2"/>
  <c r="OA17" i="2"/>
  <c r="ME17" i="2"/>
  <c r="KI17" i="2"/>
  <c r="IM17" i="2"/>
  <c r="GQ17" i="2"/>
  <c r="EU17" i="2"/>
  <c r="CW17" i="2"/>
  <c r="V17" i="2"/>
  <c r="WT17" i="2"/>
  <c r="UX17" i="2"/>
  <c r="TB17" i="2"/>
  <c r="RF17" i="2"/>
  <c r="PJ17" i="2"/>
  <c r="NN17" i="2"/>
  <c r="LR17" i="2"/>
  <c r="JV17" i="2"/>
  <c r="HZ17" i="2"/>
  <c r="GD17" i="2"/>
  <c r="EH17" i="2"/>
  <c r="BQ17" i="2"/>
  <c r="WW17" i="2"/>
  <c r="US17" i="2"/>
  <c r="SO17" i="2"/>
  <c r="QK17" i="2"/>
  <c r="OC17" i="2"/>
  <c r="LU17" i="2"/>
  <c r="JQ17" i="2"/>
  <c r="HM17" i="2"/>
  <c r="FI17" i="2"/>
  <c r="CY17" i="2"/>
  <c r="YB17" i="2"/>
  <c r="VX17" i="2"/>
  <c r="TT17" i="2"/>
  <c r="RP17" i="2"/>
  <c r="PH17" i="2"/>
  <c r="MZ17" i="2"/>
  <c r="KV17" i="2"/>
  <c r="IV17" i="2"/>
  <c r="GZ17" i="2"/>
  <c r="FD17" i="2"/>
  <c r="DH17" i="2"/>
  <c r="AE17" i="2"/>
  <c r="XC17" i="2"/>
  <c r="VG17" i="2"/>
  <c r="TK17" i="2"/>
  <c r="RO17" i="2"/>
  <c r="PS17" i="2"/>
  <c r="NW17" i="2"/>
  <c r="MA17" i="2"/>
  <c r="KE17" i="2"/>
  <c r="II17" i="2"/>
  <c r="GM17" i="2"/>
  <c r="EQ17" i="2"/>
  <c r="CS17" i="2"/>
  <c r="R17" i="2"/>
  <c r="WP17" i="2"/>
  <c r="UT17" i="2"/>
  <c r="SX17" i="2"/>
  <c r="RB17" i="2"/>
  <c r="PF17" i="2"/>
  <c r="NJ17" i="2"/>
  <c r="LN17" i="2"/>
  <c r="JR17" i="2"/>
  <c r="HV17" i="2"/>
  <c r="WS17" i="2"/>
  <c r="UO17" i="2"/>
  <c r="SK17" i="2"/>
  <c r="QG17" i="2"/>
  <c r="NY17" i="2"/>
  <c r="LQ17" i="2"/>
  <c r="JM17" i="2"/>
  <c r="HI17" i="2"/>
  <c r="FE17" i="2"/>
  <c r="CU17" i="2"/>
  <c r="XX17" i="2"/>
  <c r="VT17" i="2"/>
  <c r="TP17" i="2"/>
  <c r="RL17" i="2"/>
  <c r="PD17" i="2"/>
  <c r="MV17" i="2"/>
  <c r="KR17" i="2"/>
  <c r="IR17" i="2"/>
  <c r="GV17" i="2"/>
  <c r="EZ17" i="2"/>
  <c r="DB17" i="2"/>
  <c r="AA17" i="2"/>
  <c r="WY17" i="2"/>
  <c r="VC17" i="2"/>
  <c r="TG17" i="2"/>
  <c r="RK17" i="2"/>
  <c r="PO17" i="2"/>
  <c r="NS17" i="2"/>
  <c r="LW17" i="2"/>
  <c r="KA17" i="2"/>
  <c r="IE17" i="2"/>
  <c r="GI17" i="2"/>
  <c r="EM17" i="2"/>
  <c r="CO17" i="2"/>
  <c r="K17" i="2"/>
  <c r="WL17" i="2"/>
  <c r="UP17" i="2"/>
  <c r="ST17" i="2"/>
  <c r="QX17" i="2"/>
  <c r="PB17" i="2"/>
  <c r="NF17" i="2"/>
  <c r="LJ17" i="2"/>
  <c r="JN17" i="2"/>
  <c r="HR17" i="2"/>
  <c r="FV17" i="2"/>
  <c r="DZ17" i="2"/>
  <c r="BC17" i="2"/>
  <c r="WO17" i="2"/>
  <c r="UK17" i="2"/>
  <c r="SG17" i="2"/>
  <c r="PY17" i="2"/>
  <c r="NQ17" i="2"/>
  <c r="LM17" i="2"/>
  <c r="JI17" i="2"/>
  <c r="HE17" i="2"/>
  <c r="EW17" i="2"/>
  <c r="CM17" i="2"/>
  <c r="XT17" i="2"/>
  <c r="VP17" i="2"/>
  <c r="TL17" i="2"/>
  <c r="RD17" i="2"/>
  <c r="OV17" i="2"/>
  <c r="MR17" i="2"/>
  <c r="KN17" i="2"/>
  <c r="IN17" i="2"/>
  <c r="GR17" i="2"/>
  <c r="EV17" i="2"/>
  <c r="WG17" i="2"/>
  <c r="UC17" i="2"/>
  <c r="RU17" i="2"/>
  <c r="PM17" i="2"/>
  <c r="NI17" i="2"/>
  <c r="LE17" i="2"/>
  <c r="JA17" i="2"/>
  <c r="XQ17" i="2"/>
  <c r="VI17" i="2"/>
  <c r="TA17" i="2"/>
  <c r="QW17" i="2"/>
  <c r="OS17" i="2"/>
  <c r="MO17" i="2"/>
  <c r="KG17" i="2"/>
  <c r="HY17" i="2"/>
  <c r="FU17" i="2"/>
  <c r="DQ17" i="2"/>
  <c r="AF17" i="2"/>
  <c r="WN17" i="2"/>
  <c r="UF17" i="2"/>
  <c r="XU17" i="2"/>
  <c r="TE17" i="2"/>
  <c r="OW17" i="2"/>
  <c r="KK17" i="2"/>
  <c r="GC17" i="2"/>
  <c r="BB17" i="2"/>
  <c r="VL17" i="2"/>
  <c r="SF17" i="2"/>
  <c r="ON17" i="2"/>
  <c r="LP17" i="2"/>
  <c r="IF17" i="2"/>
  <c r="FT17" i="2"/>
  <c r="CT17" i="2"/>
  <c r="YA17" i="2"/>
  <c r="VS17" i="2"/>
  <c r="SY17" i="2"/>
  <c r="QQ17" i="2"/>
  <c r="OI17" i="2"/>
  <c r="LO17" i="2"/>
  <c r="JG17" i="2"/>
  <c r="GY17" i="2"/>
  <c r="EE17" i="2"/>
  <c r="AP17" i="2"/>
  <c r="XB17" i="2"/>
  <c r="UH17" i="2"/>
  <c r="RZ17" i="2"/>
  <c r="PR17" i="2"/>
  <c r="MX17" i="2"/>
  <c r="KP17" i="2"/>
  <c r="IH17" i="2"/>
  <c r="FR17" i="2"/>
  <c r="DN17" i="2"/>
  <c r="AC17" i="2"/>
  <c r="XI17" i="2"/>
  <c r="SW17" i="2"/>
  <c r="OO17" i="2"/>
  <c r="JY17" i="2"/>
  <c r="FY17" i="2"/>
  <c r="AX17" i="2"/>
  <c r="VH17" i="2"/>
  <c r="SB17" i="2"/>
  <c r="OJ17" i="2"/>
  <c r="LL17" i="2"/>
  <c r="IB17" i="2"/>
  <c r="FP17" i="2"/>
  <c r="CP17" i="2"/>
  <c r="XW17" i="2"/>
  <c r="VO17" i="2"/>
  <c r="SU17" i="2"/>
  <c r="QM17" i="2"/>
  <c r="OE17" i="2"/>
  <c r="LK17" i="2"/>
  <c r="JC17" i="2"/>
  <c r="GU17" i="2"/>
  <c r="EA17" i="2"/>
  <c r="AL17" i="2"/>
  <c r="WX17" i="2"/>
  <c r="UD17" i="2"/>
  <c r="RV17" i="2"/>
  <c r="PN17" i="2"/>
  <c r="MT17" i="2"/>
  <c r="KL17" i="2"/>
  <c r="ID17" i="2"/>
  <c r="FN17" i="2"/>
  <c r="DJ17" i="2"/>
  <c r="Y17" i="2"/>
  <c r="WK17" i="2"/>
  <c r="SC17" i="2"/>
  <c r="NM17" i="2"/>
  <c r="JE17" i="2"/>
  <c r="FQ17" i="2"/>
  <c r="AN17" i="2"/>
  <c r="VD17" i="2"/>
  <c r="RX17" i="2"/>
  <c r="OF17" i="2"/>
  <c r="LD17" i="2"/>
  <c r="HX17" i="2"/>
  <c r="FL17" i="2"/>
  <c r="CL17" i="2"/>
  <c r="XS17" i="2"/>
  <c r="UY17" i="2"/>
  <c r="SQ17" i="2"/>
  <c r="QI17" i="2"/>
  <c r="NO17" i="2"/>
  <c r="LG17" i="2"/>
  <c r="IY17" i="2"/>
  <c r="GE17" i="2"/>
  <c r="DW17" i="2"/>
  <c r="AH17" i="2"/>
  <c r="WH17" i="2"/>
  <c r="TZ17" i="2"/>
  <c r="RR17" i="2"/>
  <c r="OX17" i="2"/>
  <c r="MP17" i="2"/>
  <c r="KH17" i="2"/>
  <c r="HN17" i="2"/>
  <c r="FJ17" i="2"/>
  <c r="DE17" i="2"/>
  <c r="U17" i="2"/>
  <c r="WC17" i="2"/>
  <c r="RQ17" i="2"/>
  <c r="NE17" i="2"/>
  <c r="IW17" i="2"/>
  <c r="ES17" i="2"/>
  <c r="AJ17" i="2"/>
  <c r="UV17" i="2"/>
  <c r="QZ17" i="2"/>
  <c r="OB17" i="2"/>
  <c r="KJ17" i="2"/>
  <c r="HT17" i="2"/>
  <c r="ER17" i="2"/>
  <c r="BK17" i="2"/>
  <c r="XO17" i="2"/>
  <c r="UU17" i="2"/>
  <c r="SM17" i="2"/>
  <c r="QE17" i="2"/>
  <c r="NK17" i="2"/>
  <c r="LC17" i="2"/>
  <c r="IU17" i="2"/>
  <c r="GA17" i="2"/>
  <c r="DS17" i="2"/>
  <c r="AD17" i="2"/>
  <c r="WD17" i="2"/>
  <c r="TV17" i="2"/>
  <c r="RN17" i="2"/>
  <c r="OT17" i="2"/>
  <c r="ML17" i="2"/>
  <c r="KD17" i="2"/>
  <c r="HJ17" i="2"/>
  <c r="FF17" i="2"/>
  <c r="CZ17" i="2"/>
  <c r="Q17" i="2"/>
  <c r="VY17" i="2"/>
  <c r="RI17" i="2"/>
  <c r="NA17" i="2"/>
  <c r="IO17" i="2"/>
  <c r="EK17" i="2"/>
  <c r="X17" i="2"/>
  <c r="UR17" i="2"/>
  <c r="QR17" i="2"/>
  <c r="NX17" i="2"/>
  <c r="KF17" i="2"/>
  <c r="HP17" i="2"/>
  <c r="EN17" i="2"/>
  <c r="BG17" i="2"/>
  <c r="XK17" i="2"/>
  <c r="UQ17" i="2"/>
  <c r="SI17" i="2"/>
  <c r="QA17" i="2"/>
  <c r="NG17" i="2"/>
  <c r="KY17" i="2"/>
  <c r="IQ17" i="2"/>
  <c r="FW17" i="2"/>
  <c r="DO17" i="2"/>
  <c r="Z17" i="2"/>
  <c r="VZ17" i="2"/>
  <c r="TR17" i="2"/>
  <c r="RJ17" i="2"/>
  <c r="OP17" i="2"/>
  <c r="MH17" i="2"/>
  <c r="JZ17" i="2"/>
  <c r="HF17" i="2"/>
  <c r="FB17" i="2"/>
  <c r="CV17" i="2"/>
  <c r="I17" i="2"/>
  <c r="VU17" i="2"/>
  <c r="RE17" i="2"/>
  <c r="MW17" i="2"/>
  <c r="IK17" i="2"/>
  <c r="EG17" i="2"/>
  <c r="XP17" i="2"/>
  <c r="UJ17" i="2"/>
  <c r="QN17" i="2"/>
  <c r="NT17" i="2"/>
  <c r="KB17" i="2"/>
  <c r="HL17" i="2"/>
  <c r="EJ17" i="2"/>
  <c r="BA17" i="2"/>
  <c r="WU17" i="2"/>
  <c r="UM17" i="2"/>
  <c r="SE17" i="2"/>
  <c r="PK17" i="2"/>
  <c r="NC17" i="2"/>
  <c r="KU17" i="2"/>
  <c r="IA17" i="2"/>
  <c r="FS17" i="2"/>
  <c r="DK17" i="2"/>
  <c r="YD17" i="2"/>
  <c r="VV17" i="2"/>
  <c r="TN17" i="2"/>
  <c r="QT17" i="2"/>
  <c r="OL17" i="2"/>
  <c r="MD17" i="2"/>
  <c r="JJ17" i="2"/>
  <c r="HB17" i="2"/>
  <c r="EX17" i="2"/>
  <c r="CR17" i="2"/>
  <c r="VM17" i="2"/>
  <c r="RA17" i="2"/>
  <c r="MS17" i="2"/>
  <c r="IC17" i="2"/>
  <c r="EC17" i="2"/>
  <c r="XL17" i="2"/>
  <c r="UB17" i="2"/>
  <c r="QJ17" i="2"/>
  <c r="NL17" i="2"/>
  <c r="JT17" i="2"/>
  <c r="HH17" i="2"/>
  <c r="EF17" i="2"/>
  <c r="AQ17" i="2"/>
  <c r="WQ17" i="2"/>
  <c r="UI17" i="2"/>
  <c r="SA17" i="2"/>
  <c r="PG17" i="2"/>
  <c r="MY17" i="2"/>
  <c r="KQ17" i="2"/>
  <c r="HW17" i="2"/>
  <c r="FO17" i="2"/>
  <c r="DG17" i="2"/>
  <c r="XZ17" i="2"/>
  <c r="VR17" i="2"/>
  <c r="TJ17" i="2"/>
  <c r="QP17" i="2"/>
  <c r="OH17" i="2"/>
  <c r="LZ17" i="2"/>
  <c r="JF17" i="2"/>
  <c r="GX17" i="2"/>
  <c r="ET17" i="2"/>
  <c r="CN17" i="2"/>
  <c r="VA17" i="2"/>
  <c r="QS17" i="2"/>
  <c r="MG17" i="2"/>
  <c r="HU17" i="2"/>
  <c r="DY17" i="2"/>
  <c r="XH17" i="2"/>
  <c r="TH17" i="2"/>
  <c r="QF17" i="2"/>
  <c r="MN17" i="2"/>
  <c r="JP17" i="2"/>
  <c r="GN17" i="2"/>
  <c r="EB17" i="2"/>
  <c r="AM17" i="2"/>
  <c r="WM17" i="2"/>
  <c r="UE17" i="2"/>
  <c r="RW17" i="2"/>
  <c r="PC17" i="2"/>
  <c r="MU17" i="2"/>
  <c r="KM17" i="2"/>
  <c r="HS17" i="2"/>
  <c r="FK17" i="2"/>
  <c r="DA17" i="2"/>
  <c r="XV17" i="2"/>
  <c r="VN17" i="2"/>
  <c r="TF17" i="2"/>
  <c r="QL17" i="2"/>
  <c r="OD17" i="2"/>
  <c r="LV17" i="2"/>
  <c r="JB17" i="2"/>
  <c r="GT17" i="2"/>
  <c r="EP17" i="2"/>
  <c r="BI17" i="2"/>
  <c r="XY17" i="2"/>
  <c r="TM17" i="2"/>
  <c r="PA17" i="2"/>
  <c r="KS17" i="2"/>
  <c r="GG17" i="2"/>
  <c r="BH17" i="2"/>
  <c r="WF17" i="2"/>
  <c r="SJ17" i="2"/>
  <c r="OR17" i="2"/>
  <c r="LX17" i="2"/>
  <c r="IJ17" i="2"/>
  <c r="FX17" i="2"/>
  <c r="CX17" i="2"/>
  <c r="YE17" i="2"/>
  <c r="VW17" i="2"/>
  <c r="TC17" i="2"/>
  <c r="QU17" i="2"/>
  <c r="OM17" i="2"/>
  <c r="LS17" i="2"/>
  <c r="JK17" i="2"/>
  <c r="HC17" i="2"/>
  <c r="EI17" i="2"/>
  <c r="AZ17" i="2"/>
  <c r="XF17" i="2"/>
  <c r="UL17" i="2"/>
  <c r="SD17" i="2"/>
  <c r="PV17" i="2"/>
  <c r="NB17" i="2"/>
  <c r="KT17" i="2"/>
  <c r="IL17" i="2"/>
  <c r="FZ17" i="2"/>
  <c r="DR17" i="2"/>
  <c r="AG17" i="2"/>
  <c r="TY17" i="2"/>
  <c r="DM17" i="2"/>
  <c r="MF17" i="2"/>
  <c r="S17" i="2"/>
  <c r="OU17" i="2"/>
  <c r="FC17" i="2"/>
  <c r="SL17" i="2"/>
  <c r="IT17" i="2"/>
  <c r="AY17" i="2"/>
  <c r="TQ17" i="2"/>
  <c r="BM17" i="2"/>
  <c r="MB17" i="2"/>
  <c r="M17" i="2"/>
  <c r="OQ17" i="2"/>
  <c r="EY17" i="2"/>
  <c r="SH17" i="2"/>
  <c r="IP17" i="2"/>
  <c r="HA17" i="2"/>
  <c r="VJ17" i="2"/>
  <c r="PU17" i="2"/>
  <c r="XD17" i="2"/>
  <c r="JL17" i="2"/>
  <c r="WI17" i="2"/>
  <c r="MQ17" i="2"/>
  <c r="CK17" i="2"/>
  <c r="QH17" i="2"/>
  <c r="GP17" i="2"/>
  <c r="HO17" i="2"/>
  <c r="PI17" i="2"/>
  <c r="WZ17" i="2"/>
  <c r="JH17" i="2"/>
  <c r="WE17" i="2"/>
  <c r="MM17" i="2"/>
  <c r="BJ17" i="2"/>
  <c r="QD17" i="2"/>
  <c r="GL17" i="2"/>
  <c r="PE17" i="2"/>
  <c r="WR17" i="2"/>
  <c r="JD17" i="2"/>
  <c r="WA17" i="2"/>
  <c r="MI17" i="2"/>
  <c r="BF17" i="2"/>
  <c r="PZ17" i="2"/>
  <c r="GH17" i="2"/>
  <c r="LI17" i="2"/>
  <c r="SZ17" i="2"/>
  <c r="GJ17" i="2"/>
  <c r="UA17" i="2"/>
  <c r="JW17" i="2"/>
  <c r="XR17" i="2"/>
  <c r="NZ17" i="2"/>
  <c r="EL17" i="2"/>
  <c r="RG17" i="2"/>
  <c r="LF17" i="2"/>
  <c r="LA17" i="2"/>
  <c r="SV17" i="2"/>
  <c r="GF17" i="2"/>
  <c r="TW17" i="2"/>
  <c r="JS17" i="2"/>
  <c r="XN17" i="2"/>
  <c r="NV17" i="2"/>
  <c r="ED17" i="2"/>
  <c r="DX17" i="2"/>
  <c r="KW17" i="2"/>
  <c r="SN17" i="2"/>
  <c r="GB17" i="2"/>
  <c r="TS17" i="2"/>
  <c r="JO17" i="2"/>
  <c r="XJ17" i="2"/>
  <c r="NR17" i="2"/>
  <c r="DV17" i="2"/>
  <c r="UG17" i="2"/>
  <c r="DU17" i="2"/>
  <c r="MJ17" i="2"/>
  <c r="W17" i="2"/>
  <c r="OY17" i="2"/>
  <c r="FG17" i="2"/>
  <c r="SP17" i="2"/>
  <c r="IX17" i="2"/>
  <c r="QB17" i="2"/>
  <c r="PT17" i="2"/>
  <c r="AK17" i="2"/>
  <c r="DT17" i="2"/>
  <c r="GS17" i="2"/>
  <c r="AO17" i="2"/>
  <c r="DP17" i="2"/>
  <c r="LB17" i="2"/>
  <c r="KX17" i="2"/>
  <c r="RC17" i="2"/>
  <c r="QY17" i="2"/>
  <c r="HK17" i="2"/>
  <c r="HG17" i="2"/>
  <c r="PX17" i="2"/>
  <c r="VF17" i="2"/>
  <c r="YC17" i="2"/>
  <c r="VB17" i="2"/>
  <c r="GO17" i="2"/>
  <c r="YE13" i="3"/>
  <c r="WI13" i="3"/>
  <c r="UM13" i="3"/>
  <c r="SQ13" i="3"/>
  <c r="QU13" i="3"/>
  <c r="OY13" i="3"/>
  <c r="NC13" i="3"/>
  <c r="LG13" i="3"/>
  <c r="JK13" i="3"/>
  <c r="HO13" i="3"/>
  <c r="FS13" i="3"/>
  <c r="DW13" i="3"/>
  <c r="AZ13" i="3"/>
  <c r="XR13" i="3"/>
  <c r="VV13" i="3"/>
  <c r="TZ13" i="3"/>
  <c r="SD13" i="3"/>
  <c r="QH13" i="3"/>
  <c r="OL13" i="3"/>
  <c r="MP13" i="3"/>
  <c r="XW13" i="3"/>
  <c r="WA13" i="3"/>
  <c r="UE13" i="3"/>
  <c r="SI13" i="3"/>
  <c r="QM13" i="3"/>
  <c r="OQ13" i="3"/>
  <c r="MU13" i="3"/>
  <c r="KY13" i="3"/>
  <c r="JC13" i="3"/>
  <c r="HG13" i="3"/>
  <c r="FK13" i="3"/>
  <c r="DO13" i="3"/>
  <c r="AL13" i="3"/>
  <c r="XJ13" i="3"/>
  <c r="VN13" i="3"/>
  <c r="TR13" i="3"/>
  <c r="RV13" i="3"/>
  <c r="PZ13" i="3"/>
  <c r="OD13" i="3"/>
  <c r="MH13" i="3"/>
  <c r="KL13" i="3"/>
  <c r="WU13" i="3"/>
  <c r="UQ13" i="3"/>
  <c r="SE13" i="3"/>
  <c r="QA13" i="3"/>
  <c r="NW13" i="3"/>
  <c r="LS13" i="3"/>
  <c r="JO13" i="3"/>
  <c r="HC13" i="3"/>
  <c r="EY13" i="3"/>
  <c r="CS13" i="3"/>
  <c r="YD13" i="3"/>
  <c r="VZ13" i="3"/>
  <c r="TN13" i="3"/>
  <c r="RJ13" i="3"/>
  <c r="PF13" i="3"/>
  <c r="NB13" i="3"/>
  <c r="KX13" i="3"/>
  <c r="IX13" i="3"/>
  <c r="HB13" i="3"/>
  <c r="FF13" i="3"/>
  <c r="DJ13" i="3"/>
  <c r="AG13" i="3"/>
  <c r="XE13" i="3"/>
  <c r="VI13" i="3"/>
  <c r="TM13" i="3"/>
  <c r="RQ13" i="3"/>
  <c r="PU13" i="3"/>
  <c r="NY13" i="3"/>
  <c r="MC13" i="3"/>
  <c r="KG13" i="3"/>
  <c r="IK13" i="3"/>
  <c r="GO13" i="3"/>
  <c r="ES13" i="3"/>
  <c r="CU13" i="3"/>
  <c r="T13" i="3"/>
  <c r="WN13" i="3"/>
  <c r="UR13" i="3"/>
  <c r="SV13" i="3"/>
  <c r="QZ13" i="3"/>
  <c r="PD13" i="3"/>
  <c r="NH13" i="3"/>
  <c r="LL13" i="3"/>
  <c r="JP13" i="3"/>
  <c r="HT13" i="3"/>
  <c r="FX13" i="3"/>
  <c r="EB13" i="3"/>
  <c r="BG13" i="3"/>
  <c r="WQ13" i="3"/>
  <c r="UI13" i="3"/>
  <c r="SA13" i="3"/>
  <c r="PW13" i="3"/>
  <c r="NS13" i="3"/>
  <c r="LO13" i="3"/>
  <c r="JG13" i="3"/>
  <c r="GY13" i="3"/>
  <c r="EU13" i="3"/>
  <c r="CO13" i="3"/>
  <c r="XZ13" i="3"/>
  <c r="VR13" i="3"/>
  <c r="TJ13" i="3"/>
  <c r="RF13" i="3"/>
  <c r="PB13" i="3"/>
  <c r="MX13" i="3"/>
  <c r="KT13" i="3"/>
  <c r="IT13" i="3"/>
  <c r="GX13" i="3"/>
  <c r="FB13" i="3"/>
  <c r="DE13" i="3"/>
  <c r="AC13" i="3"/>
  <c r="XA13" i="3"/>
  <c r="VE13" i="3"/>
  <c r="TI13" i="3"/>
  <c r="RM13" i="3"/>
  <c r="PQ13" i="3"/>
  <c r="NU13" i="3"/>
  <c r="LY13" i="3"/>
  <c r="KC13" i="3"/>
  <c r="IG13" i="3"/>
  <c r="GK13" i="3"/>
  <c r="EO13" i="3"/>
  <c r="CQ13" i="3"/>
  <c r="O13" i="3"/>
  <c r="WJ13" i="3"/>
  <c r="UN13" i="3"/>
  <c r="SR13" i="3"/>
  <c r="QV13" i="3"/>
  <c r="OZ13" i="3"/>
  <c r="ND13" i="3"/>
  <c r="LH13" i="3"/>
  <c r="JL13" i="3"/>
  <c r="HP13" i="3"/>
  <c r="WM13" i="3"/>
  <c r="UA13" i="3"/>
  <c r="RW13" i="3"/>
  <c r="PS13" i="3"/>
  <c r="NO13" i="3"/>
  <c r="LK13" i="3"/>
  <c r="IY13" i="3"/>
  <c r="GU13" i="3"/>
  <c r="EQ13" i="3"/>
  <c r="CK13" i="3"/>
  <c r="XV13" i="3"/>
  <c r="VJ13" i="3"/>
  <c r="TF13" i="3"/>
  <c r="RB13" i="3"/>
  <c r="OX13" i="3"/>
  <c r="MT13" i="3"/>
  <c r="KP13" i="3"/>
  <c r="IP13" i="3"/>
  <c r="GT13" i="3"/>
  <c r="EX13" i="3"/>
  <c r="CZ13" i="3"/>
  <c r="Y13" i="3"/>
  <c r="WW13" i="3"/>
  <c r="VA13" i="3"/>
  <c r="TE13" i="3"/>
  <c r="RI13" i="3"/>
  <c r="PM13" i="3"/>
  <c r="NQ13" i="3"/>
  <c r="LU13" i="3"/>
  <c r="JY13" i="3"/>
  <c r="IC13" i="3"/>
  <c r="GG13" i="3"/>
  <c r="EK13" i="3"/>
  <c r="CM13" i="3"/>
  <c r="YB13" i="3"/>
  <c r="WF13" i="3"/>
  <c r="UJ13" i="3"/>
  <c r="SN13" i="3"/>
  <c r="QR13" i="3"/>
  <c r="OV13" i="3"/>
  <c r="MZ13" i="3"/>
  <c r="LD13" i="3"/>
  <c r="JH13" i="3"/>
  <c r="HL13" i="3"/>
  <c r="FP13" i="3"/>
  <c r="DT13" i="3"/>
  <c r="AQ13" i="3"/>
  <c r="WE13" i="3"/>
  <c r="TW13" i="3"/>
  <c r="RS13" i="3"/>
  <c r="PO13" i="3"/>
  <c r="NK13" i="3"/>
  <c r="LC13" i="3"/>
  <c r="IU13" i="3"/>
  <c r="GQ13" i="3"/>
  <c r="EM13" i="3"/>
  <c r="BJ13" i="3"/>
  <c r="XN13" i="3"/>
  <c r="VF13" i="3"/>
  <c r="TB13" i="3"/>
  <c r="QX13" i="3"/>
  <c r="OT13" i="3"/>
  <c r="ML13" i="3"/>
  <c r="KH13" i="3"/>
  <c r="IL13" i="3"/>
  <c r="GP13" i="3"/>
  <c r="ET13" i="3"/>
  <c r="CV13" i="3"/>
  <c r="U13" i="3"/>
  <c r="WS13" i="3"/>
  <c r="UW13" i="3"/>
  <c r="TA13" i="3"/>
  <c r="RE13" i="3"/>
  <c r="PI13" i="3"/>
  <c r="NM13" i="3"/>
  <c r="LQ13" i="3"/>
  <c r="JU13" i="3"/>
  <c r="HY13" i="3"/>
  <c r="GC13" i="3"/>
  <c r="EG13" i="3"/>
  <c r="BM13" i="3"/>
  <c r="XX13" i="3"/>
  <c r="WB13" i="3"/>
  <c r="UF13" i="3"/>
  <c r="SJ13" i="3"/>
  <c r="QN13" i="3"/>
  <c r="OR13" i="3"/>
  <c r="MV13" i="3"/>
  <c r="KZ13" i="3"/>
  <c r="JD13" i="3"/>
  <c r="HH13" i="3"/>
  <c r="FL13" i="3"/>
  <c r="DP13" i="3"/>
  <c r="AM13" i="3"/>
  <c r="VW13" i="3"/>
  <c r="TS13" i="3"/>
  <c r="RO13" i="3"/>
  <c r="PK13" i="3"/>
  <c r="NG13" i="3"/>
  <c r="KU13" i="3"/>
  <c r="IQ13" i="3"/>
  <c r="GM13" i="3"/>
  <c r="EI13" i="3"/>
  <c r="BF13" i="3"/>
  <c r="XF13" i="3"/>
  <c r="VB13" i="3"/>
  <c r="SX13" i="3"/>
  <c r="QT13" i="3"/>
  <c r="OP13" i="3"/>
  <c r="MD13" i="3"/>
  <c r="KD13" i="3"/>
  <c r="IH13" i="3"/>
  <c r="GL13" i="3"/>
  <c r="EP13" i="3"/>
  <c r="CR13" i="3"/>
  <c r="Q13" i="3"/>
  <c r="WO13" i="3"/>
  <c r="US13" i="3"/>
  <c r="SW13" i="3"/>
  <c r="RA13" i="3"/>
  <c r="PE13" i="3"/>
  <c r="NI13" i="3"/>
  <c r="LM13" i="3"/>
  <c r="JQ13" i="3"/>
  <c r="HU13" i="3"/>
  <c r="FY13" i="3"/>
  <c r="EC13" i="3"/>
  <c r="BH13" i="3"/>
  <c r="XT13" i="3"/>
  <c r="VX13" i="3"/>
  <c r="UB13" i="3"/>
  <c r="SF13" i="3"/>
  <c r="QJ13" i="3"/>
  <c r="ON13" i="3"/>
  <c r="MR13" i="3"/>
  <c r="KV13" i="3"/>
  <c r="IZ13" i="3"/>
  <c r="HD13" i="3"/>
  <c r="FH13" i="3"/>
  <c r="DL13" i="3"/>
  <c r="AI13" i="3"/>
  <c r="YA13" i="3"/>
  <c r="VS13" i="3"/>
  <c r="TO13" i="3"/>
  <c r="RK13" i="3"/>
  <c r="PG13" i="3"/>
  <c r="MY13" i="3"/>
  <c r="KQ13" i="3"/>
  <c r="IM13" i="3"/>
  <c r="GI13" i="3"/>
  <c r="EE13" i="3"/>
  <c r="AP13" i="3"/>
  <c r="XB13" i="3"/>
  <c r="UX13" i="3"/>
  <c r="ST13" i="3"/>
  <c r="QP13" i="3"/>
  <c r="OH13" i="3"/>
  <c r="LZ13" i="3"/>
  <c r="JZ13" i="3"/>
  <c r="XS13" i="3"/>
  <c r="VO13" i="3"/>
  <c r="TK13" i="3"/>
  <c r="RG13" i="3"/>
  <c r="PC13" i="3"/>
  <c r="MQ13" i="3"/>
  <c r="KM13" i="3"/>
  <c r="II13" i="3"/>
  <c r="GE13" i="3"/>
  <c r="EA13" i="3"/>
  <c r="AH13" i="3"/>
  <c r="WX13" i="3"/>
  <c r="UT13" i="3"/>
  <c r="SP13" i="3"/>
  <c r="QL13" i="3"/>
  <c r="NZ13" i="3"/>
  <c r="LV13" i="3"/>
  <c r="JV13" i="3"/>
  <c r="HZ13" i="3"/>
  <c r="GD13" i="3"/>
  <c r="EH13" i="3"/>
  <c r="BQ13" i="3"/>
  <c r="YC13" i="3"/>
  <c r="WG13" i="3"/>
  <c r="UK13" i="3"/>
  <c r="SO13" i="3"/>
  <c r="QS13" i="3"/>
  <c r="OW13" i="3"/>
  <c r="NA13" i="3"/>
  <c r="LE13" i="3"/>
  <c r="JI13" i="3"/>
  <c r="HM13" i="3"/>
  <c r="FQ13" i="3"/>
  <c r="DU13" i="3"/>
  <c r="AX13" i="3"/>
  <c r="XL13" i="3"/>
  <c r="VP13" i="3"/>
  <c r="TT13" i="3"/>
  <c r="RX13" i="3"/>
  <c r="QB13" i="3"/>
  <c r="OF13" i="3"/>
  <c r="MJ13" i="3"/>
  <c r="KN13" i="3"/>
  <c r="IR13" i="3"/>
  <c r="GV13" i="3"/>
  <c r="EZ13" i="3"/>
  <c r="DB13" i="3"/>
  <c r="AA13" i="3"/>
  <c r="XO13" i="3"/>
  <c r="VK13" i="3"/>
  <c r="TG13" i="3"/>
  <c r="RC13" i="3"/>
  <c r="OU13" i="3"/>
  <c r="MM13" i="3"/>
  <c r="KI13" i="3"/>
  <c r="IE13" i="3"/>
  <c r="GA13" i="3"/>
  <c r="DS13" i="3"/>
  <c r="AD13" i="3"/>
  <c r="WY13" i="3"/>
  <c r="UU13" i="3"/>
  <c r="SM13" i="3"/>
  <c r="QE13" i="3"/>
  <c r="OA13" i="3"/>
  <c r="LW13" i="3"/>
  <c r="JS13" i="3"/>
  <c r="HK13" i="3"/>
  <c r="FC13" i="3"/>
  <c r="CW13" i="3"/>
  <c r="K13" i="3"/>
  <c r="WD13" i="3"/>
  <c r="TV13" i="3"/>
  <c r="RN13" i="3"/>
  <c r="PJ13" i="3"/>
  <c r="NF13" i="3"/>
  <c r="LB13" i="3"/>
  <c r="JB13" i="3"/>
  <c r="HF13" i="3"/>
  <c r="FJ13" i="3"/>
  <c r="DN13" i="3"/>
  <c r="AK13" i="3"/>
  <c r="XI13" i="3"/>
  <c r="VM13" i="3"/>
  <c r="TQ13" i="3"/>
  <c r="RU13" i="3"/>
  <c r="PY13" i="3"/>
  <c r="OC13" i="3"/>
  <c r="MG13" i="3"/>
  <c r="XG13" i="3"/>
  <c r="OI13" i="3"/>
  <c r="FO13" i="3"/>
  <c r="UP13" i="3"/>
  <c r="NV13" i="3"/>
  <c r="ID13" i="3"/>
  <c r="DZ13" i="3"/>
  <c r="XM13" i="3"/>
  <c r="SK13" i="3"/>
  <c r="OK13" i="3"/>
  <c r="KK13" i="3"/>
  <c r="GS13" i="3"/>
  <c r="CY13" i="3"/>
  <c r="WR13" i="3"/>
  <c r="SZ13" i="3"/>
  <c r="PH13" i="3"/>
  <c r="LP13" i="3"/>
  <c r="HX13" i="3"/>
  <c r="EJ13" i="3"/>
  <c r="S13" i="3"/>
  <c r="HI13" i="3"/>
  <c r="XC13" i="3"/>
  <c r="OE13" i="3"/>
  <c r="FG13" i="3"/>
  <c r="UL13" i="3"/>
  <c r="NR13" i="3"/>
  <c r="HV13" i="3"/>
  <c r="DV13" i="3"/>
  <c r="WK13" i="3"/>
  <c r="SG13" i="3"/>
  <c r="OG13" i="3"/>
  <c r="JM13" i="3"/>
  <c r="FU13" i="3"/>
  <c r="BB13" i="3"/>
  <c r="VT13" i="3"/>
  <c r="SB13" i="3"/>
  <c r="OJ13" i="3"/>
  <c r="KR13" i="3"/>
  <c r="GZ13" i="3"/>
  <c r="EF13" i="3"/>
  <c r="M13" i="3"/>
  <c r="WT13" i="3"/>
  <c r="QC13" i="3"/>
  <c r="TP13" i="3"/>
  <c r="FD13" i="3"/>
  <c r="VG13" i="3"/>
  <c r="MI13" i="3"/>
  <c r="DK13" i="3"/>
  <c r="UH13" i="3"/>
  <c r="NN13" i="3"/>
  <c r="HR13" i="3"/>
  <c r="DR13" i="3"/>
  <c r="WC13" i="3"/>
  <c r="SC13" i="3"/>
  <c r="NE13" i="3"/>
  <c r="JE13" i="3"/>
  <c r="FM13" i="3"/>
  <c r="AN13" i="3"/>
  <c r="VL13" i="3"/>
  <c r="RT13" i="3"/>
  <c r="OB13" i="3"/>
  <c r="KJ13" i="3"/>
  <c r="GR13" i="3"/>
  <c r="DX13" i="3"/>
  <c r="IA13" i="3"/>
  <c r="UC13" i="3"/>
  <c r="XH13" i="3"/>
  <c r="BK13" i="3"/>
  <c r="VC13" i="3"/>
  <c r="ME13" i="3"/>
  <c r="DG13" i="3"/>
  <c r="UD13" i="3"/>
  <c r="NJ13" i="3"/>
  <c r="HN13" i="3"/>
  <c r="CN13" i="3"/>
  <c r="VY13" i="3"/>
  <c r="RY13" i="3"/>
  <c r="MW13" i="3"/>
  <c r="JA13" i="3"/>
  <c r="FI13" i="3"/>
  <c r="AJ13" i="3"/>
  <c r="VH13" i="3"/>
  <c r="RP13" i="3"/>
  <c r="NX13" i="3"/>
  <c r="KF13" i="3"/>
  <c r="GN13" i="3"/>
  <c r="DH13" i="3"/>
  <c r="JR13" i="3"/>
  <c r="UY13" i="3"/>
  <c r="MA13" i="3"/>
  <c r="DA13" i="3"/>
  <c r="SL13" i="3"/>
  <c r="LR13" i="3"/>
  <c r="HJ13" i="3"/>
  <c r="BI13" i="3"/>
  <c r="VU13" i="3"/>
  <c r="QW13" i="3"/>
  <c r="MS13" i="3"/>
  <c r="IW13" i="3"/>
  <c r="FE13" i="3"/>
  <c r="AF13" i="3"/>
  <c r="VD13" i="3"/>
  <c r="RL13" i="3"/>
  <c r="NT13" i="3"/>
  <c r="KB13" i="3"/>
  <c r="GJ13" i="3"/>
  <c r="CX13" i="3"/>
  <c r="TC13" i="3"/>
  <c r="KE13" i="3"/>
  <c r="Z13" i="3"/>
  <c r="SH13" i="3"/>
  <c r="LN13" i="3"/>
  <c r="GH13" i="3"/>
  <c r="BC13" i="3"/>
  <c r="VQ13" i="3"/>
  <c r="QO13" i="3"/>
  <c r="MO13" i="3"/>
  <c r="IS13" i="3"/>
  <c r="FA13" i="3"/>
  <c r="AB13" i="3"/>
  <c r="UZ13" i="3"/>
  <c r="RH13" i="3"/>
  <c r="NP13" i="3"/>
  <c r="JX13" i="3"/>
  <c r="GF13" i="3"/>
  <c r="CT13" i="3"/>
  <c r="QD13" i="3"/>
  <c r="LA13" i="3"/>
  <c r="PX13" i="3"/>
  <c r="SY13" i="3"/>
  <c r="KA13" i="3"/>
  <c r="V13" i="3"/>
  <c r="RZ13" i="3"/>
  <c r="LJ13" i="3"/>
  <c r="FZ13" i="3"/>
  <c r="AY13" i="3"/>
  <c r="UO13" i="3"/>
  <c r="QK13" i="3"/>
  <c r="MK13" i="3"/>
  <c r="IO13" i="3"/>
  <c r="EW13" i="3"/>
  <c r="X13" i="3"/>
  <c r="UV13" i="3"/>
  <c r="RD13" i="3"/>
  <c r="NL13" i="3"/>
  <c r="JT13" i="3"/>
  <c r="GB13" i="3"/>
  <c r="CP13" i="3"/>
  <c r="IN13" i="3"/>
  <c r="SU13" i="3"/>
  <c r="JW13" i="3"/>
  <c r="R13" i="3"/>
  <c r="RR13" i="3"/>
  <c r="LF13" i="3"/>
  <c r="FV13" i="3"/>
  <c r="AO13" i="3"/>
  <c r="UG13" i="3"/>
  <c r="QG13" i="3"/>
  <c r="LI13" i="3"/>
  <c r="HQ13" i="3"/>
  <c r="DY13" i="3"/>
  <c r="XP13" i="3"/>
  <c r="TX13" i="3"/>
  <c r="QF13" i="3"/>
  <c r="MN13" i="3"/>
  <c r="IV13" i="3"/>
  <c r="FT13" i="3"/>
  <c r="CL13" i="3"/>
  <c r="FR13" i="3"/>
  <c r="XK13" i="3"/>
  <c r="OM13" i="3"/>
  <c r="FW13" i="3"/>
  <c r="WH13" i="3"/>
  <c r="PN13" i="3"/>
  <c r="JF13" i="3"/>
  <c r="ED13" i="3"/>
  <c r="XQ13" i="3"/>
  <c r="SS13" i="3"/>
  <c r="OO13" i="3"/>
  <c r="KO13" i="3"/>
  <c r="GW13" i="3"/>
  <c r="DC13" i="3"/>
  <c r="WV13" i="3"/>
  <c r="TD13" i="3"/>
  <c r="PL13" i="3"/>
  <c r="LT13" i="3"/>
  <c r="IB13" i="3"/>
  <c r="EN13" i="3"/>
  <c r="W13" i="3"/>
  <c r="QY13" i="3"/>
  <c r="I13" i="3"/>
  <c r="DQ13" i="3"/>
  <c r="MF13" i="3"/>
  <c r="EL13" i="3"/>
  <c r="DI13" i="3"/>
  <c r="ER13" i="3"/>
  <c r="QQ13" i="3"/>
  <c r="XY13" i="3"/>
  <c r="XD13" i="3"/>
  <c r="HA13" i="3"/>
  <c r="BA13" i="3"/>
  <c r="QI13" i="3"/>
  <c r="XU13" i="3"/>
  <c r="WZ13" i="3"/>
  <c r="AE13" i="3"/>
  <c r="PA13" i="3"/>
  <c r="DM13" i="3"/>
  <c r="HW13" i="3"/>
  <c r="TY13" i="3"/>
  <c r="TL13" i="3"/>
  <c r="WP13" i="3"/>
  <c r="PT13" i="3"/>
  <c r="IJ13" i="3"/>
  <c r="HS13" i="3"/>
  <c r="TU13" i="3"/>
  <c r="TH13" i="3"/>
  <c r="WL13" i="3"/>
  <c r="OS13" i="3"/>
  <c r="PP13" i="3"/>
  <c r="MB13" i="3"/>
  <c r="JN13" i="3"/>
  <c r="JJ13" i="3"/>
  <c r="PV13" i="3"/>
  <c r="KW13" i="3"/>
  <c r="IF13" i="3"/>
  <c r="PR13" i="3"/>
  <c r="KS13" i="3"/>
  <c r="LX13" i="3"/>
  <c r="HE13" i="3"/>
  <c r="FN13" i="3"/>
  <c r="EV13" i="3"/>
  <c r="YD27" i="2"/>
  <c r="WH27" i="2"/>
  <c r="UL27" i="2"/>
  <c r="SP27" i="2"/>
  <c r="QT27" i="2"/>
  <c r="OX27" i="2"/>
  <c r="NB27" i="2"/>
  <c r="LF27" i="2"/>
  <c r="JJ27" i="2"/>
  <c r="HN27" i="2"/>
  <c r="FR27" i="2"/>
  <c r="DV27" i="2"/>
  <c r="AY27" i="2"/>
  <c r="TX27" i="2"/>
  <c r="OV27" i="2"/>
  <c r="JT27" i="2"/>
  <c r="EN27" i="2"/>
  <c r="XQ27" i="2"/>
  <c r="VU27" i="2"/>
  <c r="TY27" i="2"/>
  <c r="SC27" i="2"/>
  <c r="QG27" i="2"/>
  <c r="OK27" i="2"/>
  <c r="MO27" i="2"/>
  <c r="KS27" i="2"/>
  <c r="IW27" i="2"/>
  <c r="HA27" i="2"/>
  <c r="FE27" i="2"/>
  <c r="DI27" i="2"/>
  <c r="AF27" i="2"/>
  <c r="WB27" i="2"/>
  <c r="RX27" i="2"/>
  <c r="XZ27" i="2"/>
  <c r="WD27" i="2"/>
  <c r="UH27" i="2"/>
  <c r="SL27" i="2"/>
  <c r="QP27" i="2"/>
  <c r="OT27" i="2"/>
  <c r="MX27" i="2"/>
  <c r="LB27" i="2"/>
  <c r="JF27" i="2"/>
  <c r="HJ27" i="2"/>
  <c r="FN27" i="2"/>
  <c r="DR27" i="2"/>
  <c r="AO27" i="2"/>
  <c r="TP27" i="2"/>
  <c r="OJ27" i="2"/>
  <c r="JH27" i="2"/>
  <c r="EF27" i="2"/>
  <c r="XM27" i="2"/>
  <c r="VQ27" i="2"/>
  <c r="TU27" i="2"/>
  <c r="RY27" i="2"/>
  <c r="QC27" i="2"/>
  <c r="OG27" i="2"/>
  <c r="MK27" i="2"/>
  <c r="KO27" i="2"/>
  <c r="IS27" i="2"/>
  <c r="GW27" i="2"/>
  <c r="FA27" i="2"/>
  <c r="DC27" i="2"/>
  <c r="AB27" i="2"/>
  <c r="VX27" i="2"/>
  <c r="RL27" i="2"/>
  <c r="LP27" i="2"/>
  <c r="XR27" i="2"/>
  <c r="VV27" i="2"/>
  <c r="TZ27" i="2"/>
  <c r="SD27" i="2"/>
  <c r="QH27" i="2"/>
  <c r="OL27" i="2"/>
  <c r="MP27" i="2"/>
  <c r="KT27" i="2"/>
  <c r="IX27" i="2"/>
  <c r="HB27" i="2"/>
  <c r="FF27" i="2"/>
  <c r="DJ27" i="2"/>
  <c r="AG27" i="2"/>
  <c r="SR27" i="2"/>
  <c r="NP27" i="2"/>
  <c r="IJ27" i="2"/>
  <c r="DH27" i="2"/>
  <c r="XE27" i="2"/>
  <c r="VI27" i="2"/>
  <c r="TM27" i="2"/>
  <c r="RQ27" i="2"/>
  <c r="PU27" i="2"/>
  <c r="NY27" i="2"/>
  <c r="MC27" i="2"/>
  <c r="KG27" i="2"/>
  <c r="IK27" i="2"/>
  <c r="GO27" i="2"/>
  <c r="ES27" i="2"/>
  <c r="CU27" i="2"/>
  <c r="T27" i="2"/>
  <c r="XN27" i="2"/>
  <c r="VR27" i="2"/>
  <c r="TV27" i="2"/>
  <c r="RZ27" i="2"/>
  <c r="QD27" i="2"/>
  <c r="OH27" i="2"/>
  <c r="ML27" i="2"/>
  <c r="KP27" i="2"/>
  <c r="IT27" i="2"/>
  <c r="GX27" i="2"/>
  <c r="FB27" i="2"/>
  <c r="DE27" i="2"/>
  <c r="AC27" i="2"/>
  <c r="SF27" i="2"/>
  <c r="ND27" i="2"/>
  <c r="HX27" i="2"/>
  <c r="CT27" i="2"/>
  <c r="XA27" i="2"/>
  <c r="VE27" i="2"/>
  <c r="TI27" i="2"/>
  <c r="RM27" i="2"/>
  <c r="PQ27" i="2"/>
  <c r="NU27" i="2"/>
  <c r="LY27" i="2"/>
  <c r="KC27" i="2"/>
  <c r="IG27" i="2"/>
  <c r="GK27" i="2"/>
  <c r="EO27" i="2"/>
  <c r="CQ27" i="2"/>
  <c r="O27" i="2"/>
  <c r="VD27" i="2"/>
  <c r="PX27" i="2"/>
  <c r="XF27" i="2"/>
  <c r="VJ27" i="2"/>
  <c r="TN27" i="2"/>
  <c r="RR27" i="2"/>
  <c r="PV27" i="2"/>
  <c r="NZ27" i="2"/>
  <c r="MD27" i="2"/>
  <c r="KH27" i="2"/>
  <c r="IL27" i="2"/>
  <c r="GP27" i="2"/>
  <c r="ET27" i="2"/>
  <c r="CV27" i="2"/>
  <c r="I27" i="2"/>
  <c r="RH27" i="2"/>
  <c r="MJ27" i="2"/>
  <c r="GZ27" i="2"/>
  <c r="AQ27" i="2"/>
  <c r="WS27" i="2"/>
  <c r="UW27" i="2"/>
  <c r="TA27" i="2"/>
  <c r="RE27" i="2"/>
  <c r="PI27" i="2"/>
  <c r="NM27" i="2"/>
  <c r="LQ27" i="2"/>
  <c r="JU27" i="2"/>
  <c r="HY27" i="2"/>
  <c r="XB27" i="2"/>
  <c r="VF27" i="2"/>
  <c r="TJ27" i="2"/>
  <c r="RN27" i="2"/>
  <c r="PR27" i="2"/>
  <c r="NV27" i="2"/>
  <c r="WX27" i="2"/>
  <c r="VB27" i="2"/>
  <c r="TF27" i="2"/>
  <c r="RJ27" i="2"/>
  <c r="PN27" i="2"/>
  <c r="NR27" i="2"/>
  <c r="LV27" i="2"/>
  <c r="JZ27" i="2"/>
  <c r="ID27" i="2"/>
  <c r="GH27" i="2"/>
  <c r="EL27" i="2"/>
  <c r="CN27" i="2"/>
  <c r="VH27" i="2"/>
  <c r="QR27" i="2"/>
  <c r="LL27" i="2"/>
  <c r="GJ27" i="2"/>
  <c r="S27" i="2"/>
  <c r="WK27" i="2"/>
  <c r="UO27" i="2"/>
  <c r="SS27" i="2"/>
  <c r="QW27" i="2"/>
  <c r="PA27" i="2"/>
  <c r="WT27" i="2"/>
  <c r="UX27" i="2"/>
  <c r="TB27" i="2"/>
  <c r="RF27" i="2"/>
  <c r="PJ27" i="2"/>
  <c r="NN27" i="2"/>
  <c r="LR27" i="2"/>
  <c r="JV27" i="2"/>
  <c r="HZ27" i="2"/>
  <c r="GD27" i="2"/>
  <c r="EH27" i="2"/>
  <c r="BQ27" i="2"/>
  <c r="UZ27" i="2"/>
  <c r="QF27" i="2"/>
  <c r="KZ27" i="2"/>
  <c r="FX27" i="2"/>
  <c r="YC27" i="2"/>
  <c r="WG27" i="2"/>
  <c r="UK27" i="2"/>
  <c r="XJ27" i="2"/>
  <c r="RV27" i="2"/>
  <c r="MH27" i="2"/>
  <c r="HV27" i="2"/>
  <c r="DN27" i="2"/>
  <c r="QZ27" i="2"/>
  <c r="EZ27" i="2"/>
  <c r="VA27" i="2"/>
  <c r="RA27" i="2"/>
  <c r="NI27" i="2"/>
  <c r="KK27" i="2"/>
  <c r="HI27" i="2"/>
  <c r="EG27" i="2"/>
  <c r="AN27" i="2"/>
  <c r="UV27" i="2"/>
  <c r="OB27" i="2"/>
  <c r="HT27" i="2"/>
  <c r="AI27" i="2"/>
  <c r="WQ27" i="2"/>
  <c r="UU27" i="2"/>
  <c r="SY27" i="2"/>
  <c r="RC27" i="2"/>
  <c r="PG27" i="2"/>
  <c r="NK27" i="2"/>
  <c r="LO27" i="2"/>
  <c r="JS27" i="2"/>
  <c r="HW27" i="2"/>
  <c r="GA27" i="2"/>
  <c r="EE27" i="2"/>
  <c r="BJ27" i="2"/>
  <c r="Q27" i="2"/>
  <c r="RP27" i="2"/>
  <c r="LT27" i="2"/>
  <c r="GB27" i="2"/>
  <c r="M27" i="2"/>
  <c r="WP27" i="2"/>
  <c r="RB27" i="2"/>
  <c r="LZ27" i="2"/>
  <c r="HR27" i="2"/>
  <c r="CZ27" i="2"/>
  <c r="PT27" i="2"/>
  <c r="DT27" i="2"/>
  <c r="US27" i="2"/>
  <c r="QS27" i="2"/>
  <c r="NE27" i="2"/>
  <c r="JY27" i="2"/>
  <c r="HE27" i="2"/>
  <c r="EC27" i="2"/>
  <c r="AJ27" i="2"/>
  <c r="UR27" i="2"/>
  <c r="NL27" i="2"/>
  <c r="HH27" i="2"/>
  <c r="W27" i="2"/>
  <c r="WM27" i="2"/>
  <c r="UQ27" i="2"/>
  <c r="SU27" i="2"/>
  <c r="QY27" i="2"/>
  <c r="PC27" i="2"/>
  <c r="NG27" i="2"/>
  <c r="LK27" i="2"/>
  <c r="JO27" i="2"/>
  <c r="HS27" i="2"/>
  <c r="FW27" i="2"/>
  <c r="EA27" i="2"/>
  <c r="BF27" i="2"/>
  <c r="YB27" i="2"/>
  <c r="RD27" i="2"/>
  <c r="LH27" i="2"/>
  <c r="FT27" i="2"/>
  <c r="WL27" i="2"/>
  <c r="QX27" i="2"/>
  <c r="LN27" i="2"/>
  <c r="HF27" i="2"/>
  <c r="CR27" i="2"/>
  <c r="PH27" i="2"/>
  <c r="BK27" i="2"/>
  <c r="UG27" i="2"/>
  <c r="QO27" i="2"/>
  <c r="NA27" i="2"/>
  <c r="JQ27" i="2"/>
  <c r="GS27" i="2"/>
  <c r="DY27" i="2"/>
  <c r="X27" i="2"/>
  <c r="UJ27" i="2"/>
  <c r="MZ27" i="2"/>
  <c r="GV27" i="2"/>
  <c r="YE27" i="2"/>
  <c r="WI27" i="2"/>
  <c r="UM27" i="2"/>
  <c r="SQ27" i="2"/>
  <c r="QU27" i="2"/>
  <c r="OY27" i="2"/>
  <c r="NC27" i="2"/>
  <c r="LG27" i="2"/>
  <c r="JK27" i="2"/>
  <c r="HO27" i="2"/>
  <c r="FS27" i="2"/>
  <c r="DW27" i="2"/>
  <c r="AZ27" i="2"/>
  <c r="XT27" i="2"/>
  <c r="QN27" i="2"/>
  <c r="KV27" i="2"/>
  <c r="FH27" i="2"/>
  <c r="VZ27" i="2"/>
  <c r="QL27" i="2"/>
  <c r="LJ27" i="2"/>
  <c r="GT27" i="2"/>
  <c r="BI27" i="2"/>
  <c r="NX27" i="2"/>
  <c r="AE27" i="2"/>
  <c r="UC27" i="2"/>
  <c r="QK27" i="2"/>
  <c r="MW27" i="2"/>
  <c r="JM27" i="2"/>
  <c r="GG27" i="2"/>
  <c r="DU27" i="2"/>
  <c r="XX27" i="2"/>
  <c r="TT27" i="2"/>
  <c r="MN27" i="2"/>
  <c r="GF27" i="2"/>
  <c r="YA27" i="2"/>
  <c r="WE27" i="2"/>
  <c r="UI27" i="2"/>
  <c r="SM27" i="2"/>
  <c r="QQ27" i="2"/>
  <c r="OU27" i="2"/>
  <c r="MY27" i="2"/>
  <c r="LC27" i="2"/>
  <c r="JG27" i="2"/>
  <c r="HK27" i="2"/>
  <c r="FO27" i="2"/>
  <c r="DS27" i="2"/>
  <c r="AP27" i="2"/>
  <c r="XL27" i="2"/>
  <c r="QB27" i="2"/>
  <c r="KJ27" i="2"/>
  <c r="EV27" i="2"/>
  <c r="VN27" i="2"/>
  <c r="PZ27" i="2"/>
  <c r="KX27" i="2"/>
  <c r="GL27" i="2"/>
  <c r="BC27" i="2"/>
  <c r="MR27" i="2"/>
  <c r="XY27" i="2"/>
  <c r="TQ27" i="2"/>
  <c r="PY27" i="2"/>
  <c r="MS27" i="2"/>
  <c r="JI27" i="2"/>
  <c r="GC27" i="2"/>
  <c r="DQ27" i="2"/>
  <c r="XP27" i="2"/>
  <c r="TH27" i="2"/>
  <c r="MB27" i="2"/>
  <c r="FP27" i="2"/>
  <c r="XW27" i="2"/>
  <c r="WA27" i="2"/>
  <c r="UE27" i="2"/>
  <c r="SI27" i="2"/>
  <c r="QM27" i="2"/>
  <c r="OQ27" i="2"/>
  <c r="MU27" i="2"/>
  <c r="KY27" i="2"/>
  <c r="JC27" i="2"/>
  <c r="HG27" i="2"/>
  <c r="FK27" i="2"/>
  <c r="DO27" i="2"/>
  <c r="AL27" i="2"/>
  <c r="XD27" i="2"/>
  <c r="PP27" i="2"/>
  <c r="JX27" i="2"/>
  <c r="EJ27" i="2"/>
  <c r="UT27" i="2"/>
  <c r="PF27" i="2"/>
  <c r="KL27" i="2"/>
  <c r="FZ27" i="2"/>
  <c r="AK27" i="2"/>
  <c r="LX27" i="2"/>
  <c r="XU27" i="2"/>
  <c r="TE27" i="2"/>
  <c r="UP27" i="2"/>
  <c r="PB27" i="2"/>
  <c r="KD27" i="2"/>
  <c r="FV27" i="2"/>
  <c r="U27" i="2"/>
  <c r="MT27" i="2"/>
  <c r="UN27" i="2"/>
  <c r="WO27" i="2"/>
  <c r="OW27" i="2"/>
  <c r="JE27" i="2"/>
  <c r="EW27" i="2"/>
  <c r="WJ27" i="2"/>
  <c r="KN27" i="2"/>
  <c r="BA27" i="2"/>
  <c r="VG27" i="2"/>
  <c r="RW27" i="2"/>
  <c r="OM27" i="2"/>
  <c r="LW27" i="2"/>
  <c r="IM27" i="2"/>
  <c r="FC27" i="2"/>
  <c r="CK27" i="2"/>
  <c r="SV27" i="2"/>
  <c r="IN27" i="2"/>
  <c r="XV27" i="2"/>
  <c r="JN27" i="2"/>
  <c r="TD27" i="2"/>
  <c r="VY27" i="2"/>
  <c r="OO27" i="2"/>
  <c r="IO27" i="2"/>
  <c r="DM27" i="2"/>
  <c r="VP27" i="2"/>
  <c r="JP27" i="2"/>
  <c r="XO27" i="2"/>
  <c r="UY27" i="2"/>
  <c r="RO27" i="2"/>
  <c r="OE27" i="2"/>
  <c r="KU27" i="2"/>
  <c r="IE27" i="2"/>
  <c r="EU27" i="2"/>
  <c r="AD27" i="2"/>
  <c r="SB27" i="2"/>
  <c r="HP27" i="2"/>
  <c r="UD27" i="2"/>
  <c r="JB27" i="2"/>
  <c r="RT27" i="2"/>
  <c r="VM27" i="2"/>
  <c r="OC27" i="2"/>
  <c r="IC27" i="2"/>
  <c r="CY27" i="2"/>
  <c r="VL27" i="2"/>
  <c r="JD27" i="2"/>
  <c r="XK27" i="2"/>
  <c r="UA27" i="2"/>
  <c r="RK27" i="2"/>
  <c r="OA27" i="2"/>
  <c r="KQ27" i="2"/>
  <c r="IA27" i="2"/>
  <c r="EQ27" i="2"/>
  <c r="Z27" i="2"/>
  <c r="PD27" i="2"/>
  <c r="HD27" i="2"/>
  <c r="TR27" i="2"/>
  <c r="IP27" i="2"/>
  <c r="KR27" i="2"/>
  <c r="SW27" i="2"/>
  <c r="NQ27" i="2"/>
  <c r="HU27" i="2"/>
  <c r="CM27" i="2"/>
  <c r="SZ27" i="2"/>
  <c r="IR27" i="2"/>
  <c r="XG27" i="2"/>
  <c r="TW27" i="2"/>
  <c r="RG27" i="2"/>
  <c r="NW27" i="2"/>
  <c r="KM27" i="2"/>
  <c r="HC27" i="2"/>
  <c r="EM27" i="2"/>
  <c r="V27" i="2"/>
  <c r="OR27" i="2"/>
  <c r="GN27" i="2"/>
  <c r="SX27" i="2"/>
  <c r="IH27" i="2"/>
  <c r="KF27" i="2"/>
  <c r="SO27" i="2"/>
  <c r="MG27" i="2"/>
  <c r="HQ27" i="2"/>
  <c r="BM27" i="2"/>
  <c r="SN27" i="2"/>
  <c r="IF27" i="2"/>
  <c r="XC27" i="2"/>
  <c r="TS27" i="2"/>
  <c r="QI27" i="2"/>
  <c r="NS27" i="2"/>
  <c r="KI27" i="2"/>
  <c r="GY27" i="2"/>
  <c r="EI27" i="2"/>
  <c r="R27" i="2"/>
  <c r="OF27" i="2"/>
  <c r="DX27" i="2"/>
  <c r="SH27" i="2"/>
  <c r="EX27" i="2"/>
  <c r="HL27" i="2"/>
  <c r="SG27" i="2"/>
  <c r="LM27" i="2"/>
  <c r="FY27" i="2"/>
  <c r="BB27" i="2"/>
  <c r="QJ27" i="2"/>
  <c r="ER27" i="2"/>
  <c r="WU27" i="2"/>
  <c r="TK27" i="2"/>
  <c r="QA27" i="2"/>
  <c r="MQ27" i="2"/>
  <c r="KA27" i="2"/>
  <c r="GQ27" i="2"/>
  <c r="DG27" i="2"/>
  <c r="Y27" i="2"/>
  <c r="NH27" i="2"/>
  <c r="DB27" i="2"/>
  <c r="NF27" i="2"/>
  <c r="VT27" i="2"/>
  <c r="WW27" i="2"/>
  <c r="PE27" i="2"/>
  <c r="KW27" i="2"/>
  <c r="FI27" i="2"/>
  <c r="WN27" i="2"/>
  <c r="LD27" i="2"/>
  <c r="CL27" i="2"/>
  <c r="VK27" i="2"/>
  <c r="SA27" i="2"/>
  <c r="PK27" i="2"/>
  <c r="MA27" i="2"/>
  <c r="IQ27" i="2"/>
  <c r="FG27" i="2"/>
  <c r="CO27" i="2"/>
  <c r="TL27" i="2"/>
  <c r="IZ27" i="2"/>
  <c r="AA27" i="2"/>
  <c r="JR27" i="2"/>
  <c r="RU27" i="2"/>
  <c r="FM27" i="2"/>
  <c r="FD27" i="2"/>
  <c r="TC27" i="2"/>
  <c r="LS27" i="2"/>
  <c r="DA27" i="2"/>
  <c r="JL27" i="2"/>
  <c r="FJ27" i="2"/>
  <c r="RI27" i="2"/>
  <c r="EK27" i="2"/>
  <c r="EB27" i="2"/>
  <c r="SE27" i="2"/>
  <c r="KE27" i="2"/>
  <c r="CW27" i="2"/>
  <c r="IB27" i="2"/>
  <c r="EP27" i="2"/>
  <c r="PM27" i="2"/>
  <c r="BH27" i="2"/>
  <c r="DP27" i="2"/>
  <c r="RS27" i="2"/>
  <c r="JW27" i="2"/>
  <c r="CS27" i="2"/>
  <c r="DL27" i="2"/>
  <c r="ED27" i="2"/>
  <c r="OS27" i="2"/>
  <c r="AX27" i="2"/>
  <c r="CX27" i="2"/>
  <c r="QE27" i="2"/>
  <c r="IY27" i="2"/>
  <c r="AH27" i="2"/>
  <c r="CP27" i="2"/>
  <c r="DZ27" i="2"/>
  <c r="LU27" i="2"/>
  <c r="XH27" i="2"/>
  <c r="XS27" i="2"/>
  <c r="PW27" i="2"/>
  <c r="IU27" i="2"/>
  <c r="K27" i="2"/>
  <c r="BG27" i="2"/>
  <c r="UF27" i="2"/>
  <c r="LI27" i="2"/>
  <c r="WZ27" i="2"/>
  <c r="WY27" i="2"/>
  <c r="PS27" i="2"/>
  <c r="II27" i="2"/>
  <c r="WV27" i="2"/>
  <c r="AM27" i="2"/>
  <c r="IV27" i="2"/>
  <c r="LE27" i="2"/>
  <c r="WF27" i="2"/>
  <c r="VW27" i="2"/>
  <c r="PO27" i="2"/>
  <c r="GU27" i="2"/>
  <c r="WR27" i="2"/>
  <c r="GR27" i="2"/>
  <c r="LA27" i="2"/>
  <c r="QV27" i="2"/>
  <c r="VS27" i="2"/>
  <c r="OI27" i="2"/>
  <c r="GM27" i="2"/>
  <c r="UB27" i="2"/>
  <c r="NJ27" i="2"/>
  <c r="SK27" i="2"/>
  <c r="FQ27" i="2"/>
  <c r="KB27" i="2"/>
  <c r="TG27" i="2"/>
  <c r="ME27" i="2"/>
  <c r="DK27" i="2"/>
  <c r="MF27" i="2"/>
  <c r="OZ27" i="2"/>
  <c r="NT27" i="2"/>
  <c r="ON27" i="2"/>
  <c r="MV27" i="2"/>
  <c r="ST27" i="2"/>
  <c r="VO27" i="2"/>
  <c r="OP27" i="2"/>
  <c r="VC27" i="2"/>
  <c r="OD27" i="2"/>
  <c r="TO27" i="2"/>
  <c r="FL27" i="2"/>
  <c r="NO27" i="2"/>
  <c r="XI27" i="2"/>
  <c r="MM27" i="2"/>
  <c r="WC27" i="2"/>
  <c r="MI27" i="2"/>
  <c r="PL27" i="2"/>
  <c r="SJ27" i="2"/>
  <c r="HM27" i="2"/>
  <c r="FU27" i="2"/>
  <c r="GI27" i="2"/>
  <c r="GE27" i="2"/>
  <c r="EY27" i="2"/>
  <c r="JA27" i="2"/>
  <c r="D7" i="5"/>
  <c r="H8" i="5"/>
  <c r="B6" i="5"/>
  <c r="J12" i="5"/>
  <c r="AD8" i="5"/>
  <c r="P16" i="5"/>
  <c r="D16" i="1"/>
  <c r="AN19" i="5"/>
  <c r="D32" i="1"/>
  <c r="T14" i="5"/>
  <c r="T19" i="5"/>
  <c r="R11" i="5"/>
  <c r="T5" i="5"/>
  <c r="N4" i="5"/>
  <c r="V8" i="5"/>
  <c r="V17" i="5"/>
  <c r="AR9" i="5"/>
  <c r="F4" i="5"/>
  <c r="D57" i="3"/>
  <c r="D14" i="5"/>
  <c r="AV6" i="5"/>
  <c r="AH3" i="5"/>
  <c r="D12" i="2"/>
  <c r="AV8" i="5"/>
  <c r="D6" i="5"/>
  <c r="P4" i="5"/>
  <c r="AR10" i="5"/>
  <c r="AB15" i="5"/>
  <c r="L3" i="5"/>
  <c r="AB10" i="5"/>
  <c r="AZ11" i="5"/>
  <c r="R15" i="5"/>
  <c r="Z7" i="5"/>
  <c r="AZ21" i="5"/>
  <c r="AF16" i="5"/>
  <c r="AJ22" i="5"/>
  <c r="AD18" i="5"/>
  <c r="AT4" i="5"/>
  <c r="D21" i="5"/>
  <c r="R5" i="5"/>
  <c r="X19" i="5"/>
  <c r="D12" i="3"/>
  <c r="AX20" i="5"/>
  <c r="AB7" i="5"/>
  <c r="AT14" i="5"/>
  <c r="V16" i="5"/>
  <c r="AF8" i="5"/>
  <c r="D35" i="1"/>
  <c r="AX11" i="5"/>
  <c r="F16" i="5"/>
  <c r="AL15" i="5"/>
  <c r="X17" i="5"/>
  <c r="AJ14" i="5"/>
  <c r="B18" i="5"/>
  <c r="AX13" i="5"/>
  <c r="D19" i="1"/>
  <c r="F25" i="5"/>
  <c r="BD3" i="5"/>
  <c r="D18" i="2"/>
  <c r="AN22" i="5"/>
  <c r="AP11" i="5"/>
  <c r="AH12" i="5"/>
  <c r="AB20" i="5"/>
  <c r="AJ3" i="5"/>
  <c r="N7" i="5"/>
  <c r="D66" i="3"/>
  <c r="B8" i="5"/>
  <c r="P8" i="5"/>
  <c r="AP20" i="5"/>
  <c r="BD4" i="5"/>
  <c r="Z20" i="5"/>
  <c r="X20" i="5"/>
  <c r="B7" i="5"/>
  <c r="AH15" i="5"/>
  <c r="AT22" i="5"/>
  <c r="J21" i="5"/>
  <c r="Z6" i="5"/>
  <c r="F24" i="5"/>
  <c r="AP16" i="5"/>
  <c r="AZ8" i="5"/>
  <c r="F5" i="5"/>
  <c r="AT21" i="5"/>
  <c r="Z13" i="5"/>
  <c r="F3" i="5"/>
  <c r="B11" i="5"/>
  <c r="AL5" i="5"/>
  <c r="N8" i="5"/>
  <c r="T15" i="5"/>
  <c r="D47" i="3"/>
  <c r="D28" i="2"/>
  <c r="AD19" i="5"/>
  <c r="R21" i="5"/>
  <c r="F9" i="5"/>
  <c r="BD14" i="5"/>
  <c r="T18" i="5"/>
  <c r="Z11" i="5"/>
  <c r="L15" i="5"/>
  <c r="AL19" i="5"/>
  <c r="P18" i="5"/>
  <c r="P15" i="5"/>
  <c r="V9" i="5"/>
  <c r="D53" i="3"/>
  <c r="D3" i="5"/>
  <c r="AX22" i="5"/>
  <c r="R14" i="5"/>
  <c r="D14" i="1"/>
  <c r="AX19" i="5"/>
  <c r="T16" i="5"/>
  <c r="F27" i="5"/>
  <c r="D11" i="5"/>
  <c r="AX10" i="5"/>
  <c r="AP9" i="5"/>
  <c r="AZ18" i="5"/>
  <c r="R18" i="5"/>
  <c r="AB16" i="5"/>
  <c r="D32" i="3"/>
  <c r="AV20" i="5"/>
  <c r="AR16" i="5"/>
  <c r="T17" i="5"/>
  <c r="AP15" i="5"/>
  <c r="H13" i="5"/>
  <c r="L11" i="5"/>
  <c r="AJ18" i="5"/>
  <c r="D21" i="3"/>
  <c r="N5" i="5"/>
  <c r="N16" i="5"/>
  <c r="F13" i="5"/>
  <c r="AN5" i="5"/>
  <c r="AN7" i="5"/>
  <c r="AF12" i="5"/>
  <c r="N21" i="5"/>
  <c r="D63" i="3"/>
  <c r="N14" i="5"/>
  <c r="P9" i="5"/>
  <c r="V4" i="5"/>
  <c r="D34" i="1"/>
  <c r="BD16" i="5"/>
  <c r="X7" i="5"/>
  <c r="D49" i="3"/>
  <c r="AH22" i="5"/>
  <c r="B17" i="5"/>
  <c r="AP22" i="5"/>
  <c r="B12" i="5"/>
  <c r="AT8" i="5"/>
  <c r="D45" i="3"/>
  <c r="AZ6" i="5"/>
  <c r="AN16" i="5"/>
  <c r="AR17" i="5"/>
  <c r="BD13" i="5"/>
  <c r="H4" i="5"/>
  <c r="D32" i="2"/>
  <c r="AB18" i="5"/>
  <c r="AT17" i="5"/>
  <c r="H16" i="5"/>
  <c r="AV13" i="5"/>
  <c r="L13" i="5"/>
  <c r="X16" i="5"/>
  <c r="V15" i="5"/>
  <c r="V12" i="5"/>
  <c r="X10" i="5"/>
  <c r="D50" i="3"/>
  <c r="N20" i="5"/>
  <c r="AT18" i="5"/>
  <c r="AN18" i="5"/>
  <c r="F23" i="5"/>
  <c r="AB13" i="5"/>
  <c r="Z22" i="5"/>
  <c r="X12" i="5"/>
  <c r="AD20" i="5"/>
  <c r="AB8" i="5"/>
  <c r="BD12" i="5"/>
  <c r="AL22" i="5"/>
  <c r="AT12" i="5"/>
  <c r="D30" i="3"/>
  <c r="AN13" i="5"/>
  <c r="P17" i="5"/>
  <c r="J16" i="5"/>
  <c r="AD11" i="5"/>
  <c r="BB3" i="5"/>
  <c r="V6" i="5"/>
  <c r="AD7" i="5"/>
  <c r="T12" i="5"/>
  <c r="T13" i="5"/>
  <c r="H18" i="5"/>
  <c r="D13" i="2"/>
  <c r="X15" i="5"/>
  <c r="AH8" i="5"/>
  <c r="AL10" i="5"/>
  <c r="D33" i="2"/>
  <c r="AB14" i="5"/>
  <c r="D33" i="1"/>
  <c r="AB21" i="5"/>
  <c r="AR14" i="5"/>
  <c r="R7" i="5"/>
  <c r="T3" i="5"/>
  <c r="H17" i="5"/>
  <c r="AR11" i="5"/>
  <c r="AH7" i="5"/>
  <c r="AN11" i="5"/>
  <c r="AP5" i="5"/>
  <c r="AT10" i="5"/>
  <c r="AH17" i="5"/>
  <c r="AR4" i="5"/>
  <c r="AP17" i="5"/>
  <c r="B9" i="5"/>
  <c r="AR20" i="5"/>
  <c r="D9" i="5"/>
  <c r="P21" i="5"/>
  <c r="AV18" i="5"/>
  <c r="AF7" i="5"/>
  <c r="L14" i="5"/>
  <c r="Z10" i="5"/>
  <c r="AJ9" i="5"/>
  <c r="B19" i="5"/>
  <c r="AN6" i="5"/>
  <c r="AJ20" i="5"/>
  <c r="AP10" i="5"/>
  <c r="AH9" i="5"/>
  <c r="Z17" i="5"/>
  <c r="AV17" i="5"/>
  <c r="AX18" i="5"/>
  <c r="D48" i="3"/>
  <c r="AD22" i="5"/>
  <c r="AX15" i="5"/>
  <c r="D29" i="3"/>
  <c r="D55" i="3"/>
  <c r="AP14" i="5"/>
  <c r="AR5" i="5"/>
  <c r="P6" i="5"/>
  <c r="AZ22" i="5"/>
  <c r="AB4" i="5"/>
  <c r="AF18" i="5"/>
  <c r="AJ13" i="5"/>
  <c r="B3" i="5"/>
  <c r="AL21" i="5"/>
  <c r="D28" i="3"/>
  <c r="AF13" i="5"/>
  <c r="R9" i="5"/>
  <c r="AR22" i="5"/>
  <c r="AP12" i="5"/>
  <c r="AL8" i="5"/>
  <c r="D12" i="5"/>
  <c r="B14" i="5"/>
  <c r="AZ16" i="5"/>
  <c r="AH5" i="5"/>
  <c r="AD14" i="5"/>
  <c r="AH11" i="5"/>
  <c r="D28" i="1"/>
  <c r="BD10" i="5"/>
  <c r="AF17" i="5"/>
  <c r="J10" i="5"/>
  <c r="AR6" i="5"/>
  <c r="AN4" i="5"/>
  <c r="AR15" i="5"/>
  <c r="B26" i="5"/>
  <c r="V13" i="5"/>
  <c r="F18" i="5"/>
  <c r="D27" i="1"/>
  <c r="J11" i="5"/>
  <c r="R22" i="5"/>
  <c r="T4" i="5"/>
  <c r="AL20" i="5"/>
  <c r="D11" i="3"/>
  <c r="B15" i="5"/>
  <c r="N17" i="5"/>
  <c r="V22" i="5"/>
  <c r="X6" i="5"/>
  <c r="AZ14" i="5"/>
  <c r="AH4" i="5"/>
  <c r="D5" i="5"/>
  <c r="D65" i="3"/>
  <c r="Z19" i="5"/>
  <c r="B10" i="5"/>
  <c r="N9" i="5"/>
  <c r="AV10" i="5"/>
  <c r="D10" i="5"/>
  <c r="AN9" i="5"/>
  <c r="AV19" i="5"/>
  <c r="D20" i="5"/>
  <c r="L22" i="5"/>
  <c r="AR21" i="5"/>
  <c r="AH6" i="5"/>
  <c r="L18" i="5"/>
  <c r="D44" i="3"/>
  <c r="X11" i="5"/>
  <c r="AR8" i="5"/>
  <c r="D46" i="3"/>
  <c r="T10" i="5"/>
  <c r="L7" i="5"/>
  <c r="AV16" i="5"/>
  <c r="AX5" i="5"/>
  <c r="F20" i="5"/>
  <c r="D14" i="3"/>
  <c r="N12" i="5"/>
  <c r="F14" i="5"/>
  <c r="AX17" i="5"/>
  <c r="D8" i="5"/>
  <c r="D27" i="3"/>
  <c r="AL16" i="5"/>
  <c r="BD6" i="5"/>
  <c r="H21" i="5"/>
  <c r="AT6" i="5"/>
  <c r="BD15" i="5"/>
  <c r="AH16" i="5"/>
  <c r="AV9" i="5"/>
  <c r="N6" i="5"/>
  <c r="AB17" i="5"/>
  <c r="J19" i="5"/>
  <c r="AJ11" i="5"/>
  <c r="H20" i="5"/>
  <c r="AL3" i="5"/>
  <c r="AN10" i="5"/>
  <c r="D60" i="3"/>
  <c r="L20" i="5"/>
  <c r="AX14" i="5"/>
  <c r="D64" i="3"/>
  <c r="AV7" i="5"/>
  <c r="D12" i="1"/>
  <c r="D16" i="3"/>
  <c r="AL18" i="5"/>
  <c r="AV21" i="5"/>
  <c r="AJ7" i="5"/>
  <c r="AF22" i="5"/>
  <c r="AD3" i="5"/>
  <c r="AJ17" i="5"/>
  <c r="AN15" i="5"/>
  <c r="AL7" i="5"/>
  <c r="D17" i="5"/>
  <c r="D67" i="3"/>
  <c r="AJ5" i="5"/>
  <c r="AZ15" i="5"/>
  <c r="AN17" i="5"/>
  <c r="D19" i="3"/>
  <c r="V3" i="5"/>
  <c r="D35" i="3"/>
  <c r="H15" i="5"/>
  <c r="AZ13" i="5"/>
  <c r="Z12" i="5"/>
  <c r="X8" i="5"/>
  <c r="F15" i="5"/>
  <c r="AJ15" i="5"/>
  <c r="F22" i="5"/>
  <c r="F8" i="5"/>
  <c r="AL14" i="5"/>
  <c r="N11" i="5"/>
  <c r="D11" i="1"/>
  <c r="AF4" i="5"/>
  <c r="X4" i="5"/>
  <c r="P19" i="5"/>
  <c r="AD17" i="5"/>
  <c r="AV15" i="5"/>
  <c r="AJ21" i="5"/>
  <c r="BB6" i="5"/>
  <c r="BB4" i="5"/>
  <c r="L21" i="5"/>
  <c r="AR19" i="5"/>
  <c r="AT19" i="5"/>
  <c r="AH21" i="5"/>
  <c r="AR3" i="5"/>
  <c r="J22" i="5"/>
  <c r="N10" i="5"/>
  <c r="L19" i="5"/>
  <c r="AP18" i="5"/>
  <c r="R3" i="5"/>
  <c r="AP19" i="5"/>
  <c r="R6" i="5"/>
  <c r="AF11" i="5"/>
  <c r="AP3" i="5"/>
  <c r="AF6" i="5"/>
  <c r="R20" i="5"/>
  <c r="D30" i="1"/>
  <c r="F17" i="5"/>
  <c r="AD6" i="5"/>
  <c r="AH14" i="5"/>
  <c r="H9" i="5"/>
  <c r="AZ3" i="5"/>
  <c r="D22" i="5"/>
  <c r="F12" i="5"/>
  <c r="AL13" i="5"/>
  <c r="AX21" i="5"/>
  <c r="N18" i="5"/>
  <c r="BB5" i="5"/>
  <c r="H5" i="5"/>
  <c r="X18" i="5"/>
  <c r="Z8" i="5"/>
  <c r="D18" i="3"/>
  <c r="AJ10" i="5"/>
  <c r="D18" i="1"/>
  <c r="P7" i="5"/>
  <c r="P13" i="5"/>
  <c r="T9" i="5"/>
  <c r="D24" i="5"/>
  <c r="D15" i="3"/>
  <c r="B4" i="5"/>
  <c r="AZ10" i="5"/>
  <c r="AV14" i="5"/>
  <c r="P20" i="5"/>
  <c r="P14" i="5"/>
  <c r="V7" i="5"/>
  <c r="AT15" i="5"/>
  <c r="L12" i="5"/>
  <c r="AF9" i="5"/>
  <c r="J14" i="5"/>
  <c r="AB19" i="5"/>
  <c r="H7" i="5"/>
  <c r="AJ16" i="5"/>
  <c r="T11" i="5"/>
  <c r="T21" i="5"/>
  <c r="B27" i="5"/>
  <c r="AH19" i="5"/>
  <c r="L9" i="5"/>
  <c r="AB9" i="5"/>
  <c r="F21" i="5"/>
  <c r="AL17" i="5"/>
  <c r="AP8" i="5"/>
  <c r="J7" i="5"/>
  <c r="D33" i="3"/>
  <c r="V21" i="5"/>
  <c r="R19" i="5"/>
  <c r="H11" i="5"/>
  <c r="B21" i="5"/>
  <c r="AR7" i="5"/>
  <c r="AB3" i="5"/>
  <c r="AT7" i="5"/>
  <c r="L16" i="5"/>
  <c r="N13" i="5"/>
  <c r="X21" i="5"/>
  <c r="D29" i="1"/>
  <c r="V5" i="5"/>
  <c r="L10" i="5"/>
  <c r="Z15" i="5"/>
  <c r="AH20" i="5"/>
  <c r="AP21" i="5"/>
  <c r="AT11" i="5"/>
  <c r="BB7" i="5"/>
  <c r="J6" i="5"/>
  <c r="AT5" i="5"/>
  <c r="P11" i="5"/>
  <c r="AF5" i="5"/>
  <c r="P5" i="5"/>
  <c r="AL9" i="5"/>
  <c r="AF15" i="5"/>
  <c r="R13" i="5"/>
  <c r="D27" i="5"/>
  <c r="D59" i="3"/>
  <c r="AX16" i="5"/>
  <c r="Z9" i="5"/>
  <c r="B22" i="5"/>
  <c r="D13" i="5"/>
  <c r="X14" i="5"/>
  <c r="J20" i="5"/>
  <c r="D24" i="3"/>
  <c r="D26" i="5"/>
  <c r="Z5" i="5"/>
  <c r="D22" i="3"/>
  <c r="B20" i="5"/>
  <c r="T22" i="5"/>
  <c r="B5" i="5"/>
  <c r="Z16" i="5"/>
  <c r="BD5" i="5"/>
  <c r="V14" i="5"/>
  <c r="D29" i="2"/>
  <c r="V20" i="5"/>
  <c r="J8" i="5"/>
  <c r="AH18" i="5"/>
  <c r="AD4" i="5"/>
  <c r="AR13" i="5"/>
  <c r="Z4" i="5"/>
  <c r="J17" i="5"/>
  <c r="B25" i="5"/>
  <c r="AB22" i="5"/>
  <c r="AD13" i="5"/>
  <c r="AF19" i="5"/>
  <c r="D30" i="2"/>
  <c r="AT20" i="5"/>
  <c r="AT9" i="5"/>
  <c r="D54" i="3"/>
  <c r="AB11" i="5"/>
  <c r="R4" i="5"/>
  <c r="AN20" i="5"/>
  <c r="N19" i="5"/>
  <c r="AX12" i="5"/>
  <c r="AN8" i="5"/>
  <c r="Z21" i="5"/>
  <c r="D11" i="2"/>
  <c r="X9" i="5"/>
  <c r="H10" i="5"/>
  <c r="D25" i="3"/>
  <c r="AX7" i="5"/>
  <c r="AJ6" i="5"/>
  <c r="R8" i="5"/>
  <c r="AJ19" i="5"/>
  <c r="AD21" i="5"/>
  <c r="AD9" i="5"/>
  <c r="R17" i="5"/>
  <c r="P10" i="5"/>
  <c r="AR12" i="5"/>
  <c r="AT16" i="5"/>
  <c r="D58" i="3"/>
  <c r="X13" i="5"/>
  <c r="D15" i="1"/>
  <c r="AV4" i="5"/>
  <c r="AZ7" i="5"/>
  <c r="P12" i="5"/>
  <c r="AD15" i="5"/>
  <c r="AF10" i="5"/>
  <c r="AT3" i="5"/>
  <c r="Z18" i="5"/>
  <c r="R16" i="5"/>
  <c r="AJ8" i="5"/>
  <c r="H12" i="5"/>
  <c r="D23" i="5"/>
  <c r="AP4" i="5"/>
  <c r="BD9" i="5"/>
  <c r="L6" i="5"/>
  <c r="AF3" i="5"/>
  <c r="D31" i="1"/>
  <c r="AL11" i="5"/>
  <c r="AZ12" i="5"/>
  <c r="T20" i="5"/>
  <c r="AF14" i="5"/>
  <c r="D16" i="2"/>
  <c r="AZ5" i="5"/>
  <c r="B23" i="5"/>
  <c r="V18" i="5"/>
  <c r="D16" i="5"/>
  <c r="AB5" i="5"/>
  <c r="J9" i="5"/>
  <c r="B13" i="5"/>
  <c r="X22" i="5"/>
  <c r="D52" i="3"/>
  <c r="AL12" i="5"/>
  <c r="B24" i="5"/>
  <c r="D19" i="5"/>
  <c r="V11" i="5"/>
  <c r="AP7" i="5"/>
  <c r="AH10" i="5"/>
  <c r="D15" i="5"/>
  <c r="AH13" i="5"/>
  <c r="D13" i="1"/>
  <c r="D56" i="3"/>
  <c r="AP6" i="5"/>
  <c r="V19" i="5"/>
  <c r="H19" i="5"/>
  <c r="AL6" i="5"/>
  <c r="D17" i="3"/>
  <c r="AN14" i="5"/>
  <c r="AD5" i="5"/>
  <c r="N22" i="5"/>
  <c r="BD11" i="5"/>
  <c r="J18" i="5"/>
  <c r="D51" i="3"/>
  <c r="D34" i="3"/>
  <c r="AZ19" i="5"/>
  <c r="AV12" i="5"/>
  <c r="P3" i="5"/>
  <c r="AZ4" i="5"/>
  <c r="T8" i="5"/>
  <c r="X3" i="5"/>
  <c r="D62" i="3"/>
  <c r="D25" i="5"/>
  <c r="AT13" i="5"/>
  <c r="Z3" i="5"/>
  <c r="AN3" i="5"/>
  <c r="H14" i="5"/>
  <c r="AZ17" i="5"/>
  <c r="D14" i="2"/>
  <c r="AZ9" i="5"/>
  <c r="AV5" i="5"/>
  <c r="AF20" i="5"/>
  <c r="AZ20" i="5"/>
  <c r="F26" i="5"/>
  <c r="H22" i="5"/>
  <c r="F7" i="5"/>
  <c r="AD16" i="5"/>
  <c r="BD7" i="5"/>
  <c r="R12" i="5"/>
  <c r="D26" i="3"/>
  <c r="AJ12" i="5"/>
  <c r="F19" i="5"/>
  <c r="D34" i="2"/>
  <c r="D20" i="3"/>
  <c r="D43" i="3"/>
  <c r="AB12" i="5"/>
  <c r="F6" i="5"/>
  <c r="P22" i="5"/>
  <c r="Z14" i="5"/>
  <c r="AP13" i="5"/>
  <c r="AX8" i="5"/>
  <c r="AJ4" i="5"/>
  <c r="D18" i="5"/>
  <c r="AV3" i="5"/>
  <c r="AD12" i="5"/>
  <c r="D61" i="3"/>
  <c r="J15" i="5"/>
  <c r="BD8" i="5"/>
  <c r="AF21" i="5"/>
  <c r="AX9" i="5"/>
  <c r="AX6" i="5"/>
  <c r="F11" i="5"/>
  <c r="D4" i="5"/>
  <c r="L5" i="5"/>
  <c r="AX3" i="5"/>
  <c r="AN12" i="5"/>
  <c r="AN21" i="5"/>
  <c r="AL4" i="5"/>
  <c r="J13" i="5"/>
  <c r="BB35" i="5" l="1"/>
  <c r="YD28" i="1"/>
  <c r="XN28" i="1"/>
  <c r="WX28" i="1"/>
  <c r="WH28" i="1"/>
  <c r="VR28" i="1"/>
  <c r="VB28" i="1"/>
  <c r="UL28" i="1"/>
  <c r="TV28" i="1"/>
  <c r="TF28" i="1"/>
  <c r="SP28" i="1"/>
  <c r="RZ28" i="1"/>
  <c r="RJ28" i="1"/>
  <c r="QT28" i="1"/>
  <c r="QD28" i="1"/>
  <c r="PN28" i="1"/>
  <c r="OX28" i="1"/>
  <c r="OH28" i="1"/>
  <c r="NR28" i="1"/>
  <c r="NB28" i="1"/>
  <c r="ML28" i="1"/>
  <c r="LV28" i="1"/>
  <c r="LF28" i="1"/>
  <c r="KP28" i="1"/>
  <c r="JZ28" i="1"/>
  <c r="JJ28" i="1"/>
  <c r="IT28" i="1"/>
  <c r="ID28" i="1"/>
  <c r="HN28" i="1"/>
  <c r="GX28" i="1"/>
  <c r="GH28" i="1"/>
  <c r="FR28" i="1"/>
  <c r="FB28" i="1"/>
  <c r="EL28" i="1"/>
  <c r="DV28" i="1"/>
  <c r="DE28" i="1"/>
  <c r="CN28" i="1"/>
  <c r="AY28" i="1"/>
  <c r="AC28" i="1"/>
  <c r="I28" i="1"/>
  <c r="WK28" i="1"/>
  <c r="UO28" i="1"/>
  <c r="SS28" i="1"/>
  <c r="QW28" i="1"/>
  <c r="PA28" i="1"/>
  <c r="NI28" i="1"/>
  <c r="LM28" i="1"/>
  <c r="JM28" i="1"/>
  <c r="HQ28" i="1"/>
  <c r="FU28" i="1"/>
  <c r="DY28" i="1"/>
  <c r="XT28" i="1"/>
  <c r="XD28" i="1"/>
  <c r="WN28" i="1"/>
  <c r="VX28" i="1"/>
  <c r="VH28" i="1"/>
  <c r="UR28" i="1"/>
  <c r="UB28" i="1"/>
  <c r="TL28" i="1"/>
  <c r="SV28" i="1"/>
  <c r="SF28" i="1"/>
  <c r="RP28" i="1"/>
  <c r="QZ28" i="1"/>
  <c r="QJ28" i="1"/>
  <c r="PT28" i="1"/>
  <c r="PD28" i="1"/>
  <c r="ON28" i="1"/>
  <c r="NX28" i="1"/>
  <c r="NH28" i="1"/>
  <c r="MR28" i="1"/>
  <c r="MB28" i="1"/>
  <c r="LL28" i="1"/>
  <c r="KV28" i="1"/>
  <c r="KF28" i="1"/>
  <c r="JP28" i="1"/>
  <c r="IZ28" i="1"/>
  <c r="IJ28" i="1"/>
  <c r="HT28" i="1"/>
  <c r="HD28" i="1"/>
  <c r="GN28" i="1"/>
  <c r="FX28" i="1"/>
  <c r="FH28" i="1"/>
  <c r="ER28" i="1"/>
  <c r="EB28" i="1"/>
  <c r="DL28" i="1"/>
  <c r="CT28" i="1"/>
  <c r="BG28" i="1"/>
  <c r="AI28" i="1"/>
  <c r="S28" i="1"/>
  <c r="XE28" i="1"/>
  <c r="VI28" i="1"/>
  <c r="TM28" i="1"/>
  <c r="RU28" i="1"/>
  <c r="QC28" i="1"/>
  <c r="OC28" i="1"/>
  <c r="MC28" i="1"/>
  <c r="KO28" i="1"/>
  <c r="IS28" i="1"/>
  <c r="GW28" i="1"/>
  <c r="FA28" i="1"/>
  <c r="DI28" i="1"/>
  <c r="BB28" i="1"/>
  <c r="O28" i="1"/>
  <c r="XS28" i="1"/>
  <c r="XC28" i="1"/>
  <c r="WM28" i="1"/>
  <c r="VW28" i="1"/>
  <c r="VG28" i="1"/>
  <c r="UQ28" i="1"/>
  <c r="UA28" i="1"/>
  <c r="TK28" i="1"/>
  <c r="SU28" i="1"/>
  <c r="SE28" i="1"/>
  <c r="RO28" i="1"/>
  <c r="QY28" i="1"/>
  <c r="QI28" i="1"/>
  <c r="PS28" i="1"/>
  <c r="PC28" i="1"/>
  <c r="OM28" i="1"/>
  <c r="NW28" i="1"/>
  <c r="NG28" i="1"/>
  <c r="MQ28" i="1"/>
  <c r="MA28" i="1"/>
  <c r="LK28" i="1"/>
  <c r="KU28" i="1"/>
  <c r="KE28" i="1"/>
  <c r="JO28" i="1"/>
  <c r="IY28" i="1"/>
  <c r="II28" i="1"/>
  <c r="HS28" i="1"/>
  <c r="HC28" i="1"/>
  <c r="GM28" i="1"/>
  <c r="FW28" i="1"/>
  <c r="FG28" i="1"/>
  <c r="EQ28" i="1"/>
  <c r="EA28" i="1"/>
  <c r="DK28" i="1"/>
  <c r="CS28" i="1"/>
  <c r="BF28" i="1"/>
  <c r="AH28" i="1"/>
  <c r="R28" i="1"/>
  <c r="XA28" i="1"/>
  <c r="VE28" i="1"/>
  <c r="TE28" i="1"/>
  <c r="RE28" i="1"/>
  <c r="PI28" i="1"/>
  <c r="NQ28" i="1"/>
  <c r="LQ28" i="1"/>
  <c r="JU28" i="1"/>
  <c r="HY28" i="1"/>
  <c r="GC28" i="1"/>
  <c r="EG28" i="1"/>
  <c r="CM28" i="1"/>
  <c r="AB28" i="1"/>
  <c r="XZ28" i="1"/>
  <c r="XJ28" i="1"/>
  <c r="WT28" i="1"/>
  <c r="WD28" i="1"/>
  <c r="VN28" i="1"/>
  <c r="UX28" i="1"/>
  <c r="UH28" i="1"/>
  <c r="TR28" i="1"/>
  <c r="TB28" i="1"/>
  <c r="SL28" i="1"/>
  <c r="RV28" i="1"/>
  <c r="RF28" i="1"/>
  <c r="QP28" i="1"/>
  <c r="PZ28" i="1"/>
  <c r="PJ28" i="1"/>
  <c r="OT28" i="1"/>
  <c r="OD28" i="1"/>
  <c r="NN28" i="1"/>
  <c r="MX28" i="1"/>
  <c r="MH28" i="1"/>
  <c r="LR28" i="1"/>
  <c r="LB28" i="1"/>
  <c r="KL28" i="1"/>
  <c r="JV28" i="1"/>
  <c r="JF28" i="1"/>
  <c r="IP28" i="1"/>
  <c r="HZ28" i="1"/>
  <c r="HJ28" i="1"/>
  <c r="GT28" i="1"/>
  <c r="GD28" i="1"/>
  <c r="FN28" i="1"/>
  <c r="EX28" i="1"/>
  <c r="EH28" i="1"/>
  <c r="DR28" i="1"/>
  <c r="CZ28" i="1"/>
  <c r="BQ28" i="1"/>
  <c r="AO28" i="1"/>
  <c r="Y28" i="1"/>
  <c r="XU28" i="1"/>
  <c r="VY28" i="1"/>
  <c r="UC28" i="1"/>
  <c r="SK28" i="1"/>
  <c r="QK28" i="1"/>
  <c r="OO28" i="1"/>
  <c r="MW28" i="1"/>
  <c r="KW28" i="1"/>
  <c r="JA28" i="1"/>
  <c r="HE28" i="1"/>
  <c r="FI28" i="1"/>
  <c r="DM28" i="1"/>
  <c r="XP28" i="1"/>
  <c r="WZ28" i="1"/>
  <c r="WJ28" i="1"/>
  <c r="VT28" i="1"/>
  <c r="VD28" i="1"/>
  <c r="UN28" i="1"/>
  <c r="TX28" i="1"/>
  <c r="TH28" i="1"/>
  <c r="SR28" i="1"/>
  <c r="SB28" i="1"/>
  <c r="RL28" i="1"/>
  <c r="QV28" i="1"/>
  <c r="QF28" i="1"/>
  <c r="PP28" i="1"/>
  <c r="OZ28" i="1"/>
  <c r="OJ28" i="1"/>
  <c r="NT28" i="1"/>
  <c r="ND28" i="1"/>
  <c r="MN28" i="1"/>
  <c r="LX28" i="1"/>
  <c r="LH28" i="1"/>
  <c r="KR28" i="1"/>
  <c r="KB28" i="1"/>
  <c r="JL28" i="1"/>
  <c r="IV28" i="1"/>
  <c r="IF28" i="1"/>
  <c r="HP28" i="1"/>
  <c r="GZ28" i="1"/>
  <c r="GJ28" i="1"/>
  <c r="FT28" i="1"/>
  <c r="FD28" i="1"/>
  <c r="EN28" i="1"/>
  <c r="DX28" i="1"/>
  <c r="DH28" i="1"/>
  <c r="CP28" i="1"/>
  <c r="BA28" i="1"/>
  <c r="AE28" i="1"/>
  <c r="M28" i="1"/>
  <c r="WS28" i="1"/>
  <c r="UW28" i="1"/>
  <c r="TA28" i="1"/>
  <c r="RI28" i="1"/>
  <c r="PQ28" i="1"/>
  <c r="NM28" i="1"/>
  <c r="LU28" i="1"/>
  <c r="KC28" i="1"/>
  <c r="IG28" i="1"/>
  <c r="GK28" i="1"/>
  <c r="EO28" i="1"/>
  <c r="CY28" i="1"/>
  <c r="AN28" i="1"/>
  <c r="YE28" i="1"/>
  <c r="XO28" i="1"/>
  <c r="WY28" i="1"/>
  <c r="WI28" i="1"/>
  <c r="VS28" i="1"/>
  <c r="VC28" i="1"/>
  <c r="UM28" i="1"/>
  <c r="TW28" i="1"/>
  <c r="TG28" i="1"/>
  <c r="SQ28" i="1"/>
  <c r="SA28" i="1"/>
  <c r="RK28" i="1"/>
  <c r="QU28" i="1"/>
  <c r="QE28" i="1"/>
  <c r="PO28" i="1"/>
  <c r="OY28" i="1"/>
  <c r="OI28" i="1"/>
  <c r="NS28" i="1"/>
  <c r="NC28" i="1"/>
  <c r="MM28" i="1"/>
  <c r="LW28" i="1"/>
  <c r="LG28" i="1"/>
  <c r="KQ28" i="1"/>
  <c r="KA28" i="1"/>
  <c r="JK28" i="1"/>
  <c r="IU28" i="1"/>
  <c r="IE28" i="1"/>
  <c r="HO28" i="1"/>
  <c r="GY28" i="1"/>
  <c r="GI28" i="1"/>
  <c r="FS28" i="1"/>
  <c r="FC28" i="1"/>
  <c r="EM28" i="1"/>
  <c r="DW28" i="1"/>
  <c r="DG28" i="1"/>
  <c r="CO28" i="1"/>
  <c r="AZ28" i="1"/>
  <c r="AD28" i="1"/>
  <c r="K28" i="1"/>
  <c r="WO28" i="1"/>
  <c r="US28" i="1"/>
  <c r="SW28" i="1"/>
  <c r="QS28" i="1"/>
  <c r="OW28" i="1"/>
  <c r="NE28" i="1"/>
  <c r="LE28" i="1"/>
  <c r="JI28" i="1"/>
  <c r="HM28" i="1"/>
  <c r="FQ28" i="1"/>
  <c r="DQ28" i="1"/>
  <c r="BM28" i="1"/>
  <c r="T28" i="1"/>
  <c r="XV28" i="1"/>
  <c r="XF28" i="1"/>
  <c r="WP28" i="1"/>
  <c r="VZ28" i="1"/>
  <c r="VJ28" i="1"/>
  <c r="UT28" i="1"/>
  <c r="UD28" i="1"/>
  <c r="TN28" i="1"/>
  <c r="SX28" i="1"/>
  <c r="SH28" i="1"/>
  <c r="RR28" i="1"/>
  <c r="RB28" i="1"/>
  <c r="QL28" i="1"/>
  <c r="PV28" i="1"/>
  <c r="PF28" i="1"/>
  <c r="OP28" i="1"/>
  <c r="NZ28" i="1"/>
  <c r="NJ28" i="1"/>
  <c r="MT28" i="1"/>
  <c r="MD28" i="1"/>
  <c r="LN28" i="1"/>
  <c r="KX28" i="1"/>
  <c r="KH28" i="1"/>
  <c r="JR28" i="1"/>
  <c r="JB28" i="1"/>
  <c r="IL28" i="1"/>
  <c r="HV28" i="1"/>
  <c r="HF28" i="1"/>
  <c r="GP28" i="1"/>
  <c r="FZ28" i="1"/>
  <c r="FJ28" i="1"/>
  <c r="ET28" i="1"/>
  <c r="ED28" i="1"/>
  <c r="DN28" i="1"/>
  <c r="CV28" i="1"/>
  <c r="BI28" i="1"/>
  <c r="AK28" i="1"/>
  <c r="U28" i="1"/>
  <c r="XI28" i="1"/>
  <c r="VM28" i="1"/>
  <c r="TU28" i="1"/>
  <c r="RY28" i="1"/>
  <c r="PY28" i="1"/>
  <c r="OG28" i="1"/>
  <c r="MK28" i="1"/>
  <c r="KK28" i="1"/>
  <c r="IO28" i="1"/>
  <c r="GS28" i="1"/>
  <c r="EW28" i="1"/>
  <c r="YB28" i="1"/>
  <c r="XL28" i="1"/>
  <c r="WV28" i="1"/>
  <c r="WF28" i="1"/>
  <c r="VP28" i="1"/>
  <c r="UZ28" i="1"/>
  <c r="UJ28" i="1"/>
  <c r="TT28" i="1"/>
  <c r="TD28" i="1"/>
  <c r="SN28" i="1"/>
  <c r="RX28" i="1"/>
  <c r="RH28" i="1"/>
  <c r="QR28" i="1"/>
  <c r="QB28" i="1"/>
  <c r="PL28" i="1"/>
  <c r="OV28" i="1"/>
  <c r="OF28" i="1"/>
  <c r="NP28" i="1"/>
  <c r="MZ28" i="1"/>
  <c r="MJ28" i="1"/>
  <c r="LT28" i="1"/>
  <c r="LD28" i="1"/>
  <c r="KN28" i="1"/>
  <c r="JX28" i="1"/>
  <c r="JH28" i="1"/>
  <c r="IR28" i="1"/>
  <c r="IB28" i="1"/>
  <c r="HL28" i="1"/>
  <c r="GV28" i="1"/>
  <c r="GF28" i="1"/>
  <c r="FP28" i="1"/>
  <c r="EZ28" i="1"/>
  <c r="EJ28" i="1"/>
  <c r="DT28" i="1"/>
  <c r="DB28" i="1"/>
  <c r="CL28" i="1"/>
  <c r="AQ28" i="1"/>
  <c r="AA28" i="1"/>
  <c r="XY28" i="1"/>
  <c r="WG28" i="1"/>
  <c r="UK28" i="1"/>
  <c r="SO28" i="1"/>
  <c r="RA28" i="1"/>
  <c r="PE28" i="1"/>
  <c r="NA28" i="1"/>
  <c r="LI28" i="1"/>
  <c r="JQ28" i="1"/>
  <c r="HU28" i="1"/>
  <c r="FY28" i="1"/>
  <c r="EC28" i="1"/>
  <c r="CQ28" i="1"/>
  <c r="AF28" i="1"/>
  <c r="YA28" i="1"/>
  <c r="XK28" i="1"/>
  <c r="WU28" i="1"/>
  <c r="WE28" i="1"/>
  <c r="VO28" i="1"/>
  <c r="UY28" i="1"/>
  <c r="UI28" i="1"/>
  <c r="TS28" i="1"/>
  <c r="TC28" i="1"/>
  <c r="SM28" i="1"/>
  <c r="RW28" i="1"/>
  <c r="RG28" i="1"/>
  <c r="QQ28" i="1"/>
  <c r="QA28" i="1"/>
  <c r="PK28" i="1"/>
  <c r="OU28" i="1"/>
  <c r="OE28" i="1"/>
  <c r="NO28" i="1"/>
  <c r="MY28" i="1"/>
  <c r="MI28" i="1"/>
  <c r="LS28" i="1"/>
  <c r="LC28" i="1"/>
  <c r="KM28" i="1"/>
  <c r="JW28" i="1"/>
  <c r="JG28" i="1"/>
  <c r="IQ28" i="1"/>
  <c r="IA28" i="1"/>
  <c r="HK28" i="1"/>
  <c r="GU28" i="1"/>
  <c r="GE28" i="1"/>
  <c r="FO28" i="1"/>
  <c r="EY28" i="1"/>
  <c r="EI28" i="1"/>
  <c r="DS28" i="1"/>
  <c r="DA28" i="1"/>
  <c r="CK28" i="1"/>
  <c r="AP28" i="1"/>
  <c r="Z28" i="1"/>
  <c r="YC28" i="1"/>
  <c r="WC28" i="1"/>
  <c r="UG28" i="1"/>
  <c r="SG28" i="1"/>
  <c r="QG28" i="1"/>
  <c r="OK28" i="1"/>
  <c r="MS28" i="1"/>
  <c r="KS28" i="1"/>
  <c r="IW28" i="1"/>
  <c r="HA28" i="1"/>
  <c r="FE28" i="1"/>
  <c r="DC28" i="1"/>
  <c r="AX28" i="1"/>
  <c r="VV28" i="1"/>
  <c r="TJ28" i="1"/>
  <c r="QX28" i="1"/>
  <c r="OL28" i="1"/>
  <c r="LZ28" i="1"/>
  <c r="JN28" i="1"/>
  <c r="HB28" i="1"/>
  <c r="EP28" i="1"/>
  <c r="BC28" i="1"/>
  <c r="VA28" i="1"/>
  <c r="NU28" i="1"/>
  <c r="GG28" i="1"/>
  <c r="WR28" i="1"/>
  <c r="UF28" i="1"/>
  <c r="RT28" i="1"/>
  <c r="PH28" i="1"/>
  <c r="MV28" i="1"/>
  <c r="KJ28" i="1"/>
  <c r="HX28" i="1"/>
  <c r="FL28" i="1"/>
  <c r="CX28" i="1"/>
  <c r="XQ28" i="1"/>
  <c r="QO28" i="1"/>
  <c r="JE28" i="1"/>
  <c r="BH28" i="1"/>
  <c r="WQ28" i="1"/>
  <c r="UE28" i="1"/>
  <c r="RS28" i="1"/>
  <c r="PG28" i="1"/>
  <c r="MU28" i="1"/>
  <c r="KI28" i="1"/>
  <c r="HW28" i="1"/>
  <c r="FK28" i="1"/>
  <c r="CW28" i="1"/>
  <c r="XM28" i="1"/>
  <c r="PU28" i="1"/>
  <c r="IK28" i="1"/>
  <c r="AJ28" i="1"/>
  <c r="XR28" i="1"/>
  <c r="VF28" i="1"/>
  <c r="ST28" i="1"/>
  <c r="QH28" i="1"/>
  <c r="NV28" i="1"/>
  <c r="LJ28" i="1"/>
  <c r="IX28" i="1"/>
  <c r="GL28" i="1"/>
  <c r="DZ28" i="1"/>
  <c r="AG28" i="1"/>
  <c r="TI28" i="1"/>
  <c r="LY28" i="1"/>
  <c r="EK28" i="1"/>
  <c r="WB28" i="1"/>
  <c r="TP28" i="1"/>
  <c r="RD28" i="1"/>
  <c r="OR28" i="1"/>
  <c r="MF28" i="1"/>
  <c r="JT28" i="1"/>
  <c r="HH28" i="1"/>
  <c r="EV28" i="1"/>
  <c r="BK28" i="1"/>
  <c r="VU28" i="1"/>
  <c r="OS28" i="1"/>
  <c r="HI28" i="1"/>
  <c r="X28" i="1"/>
  <c r="WA28" i="1"/>
  <c r="TO28" i="1"/>
  <c r="RC28" i="1"/>
  <c r="OQ28" i="1"/>
  <c r="ME28" i="1"/>
  <c r="JS28" i="1"/>
  <c r="HG28" i="1"/>
  <c r="EU28" i="1"/>
  <c r="BJ28" i="1"/>
  <c r="VQ28" i="1"/>
  <c r="NY28" i="1"/>
  <c r="GO28" i="1"/>
  <c r="XB28" i="1"/>
  <c r="UP28" i="1"/>
  <c r="SD28" i="1"/>
  <c r="PR28" i="1"/>
  <c r="NF28" i="1"/>
  <c r="KT28" i="1"/>
  <c r="IH28" i="1"/>
  <c r="FV28" i="1"/>
  <c r="DJ28" i="1"/>
  <c r="Q28" i="1"/>
  <c r="RM28" i="1"/>
  <c r="JY28" i="1"/>
  <c r="XX28" i="1"/>
  <c r="VL28" i="1"/>
  <c r="SZ28" i="1"/>
  <c r="QN28" i="1"/>
  <c r="OB28" i="1"/>
  <c r="LP28" i="1"/>
  <c r="JD28" i="1"/>
  <c r="GR28" i="1"/>
  <c r="EF28" i="1"/>
  <c r="AM28" i="1"/>
  <c r="TY28" i="1"/>
  <c r="MO28" i="1"/>
  <c r="FM28" i="1"/>
  <c r="XW28" i="1"/>
  <c r="VK28" i="1"/>
  <c r="SY28" i="1"/>
  <c r="QM28" i="1"/>
  <c r="OA28" i="1"/>
  <c r="LO28" i="1"/>
  <c r="JC28" i="1"/>
  <c r="GQ28" i="1"/>
  <c r="EE28" i="1"/>
  <c r="AL28" i="1"/>
  <c r="TQ28" i="1"/>
  <c r="MG28" i="1"/>
  <c r="ES28" i="1"/>
  <c r="WL28" i="1"/>
  <c r="MP28" i="1"/>
  <c r="CR28" i="1"/>
  <c r="XH28" i="1"/>
  <c r="NL28" i="1"/>
  <c r="DP28" i="1"/>
  <c r="DU28" i="1"/>
  <c r="PW28" i="1"/>
  <c r="GA28" i="1"/>
  <c r="KG28" i="1"/>
  <c r="TZ28" i="1"/>
  <c r="KD28" i="1"/>
  <c r="WW28" i="1"/>
  <c r="UV28" i="1"/>
  <c r="KZ28" i="1"/>
  <c r="W28" i="1"/>
  <c r="XG28" i="1"/>
  <c r="NK28" i="1"/>
  <c r="DO28" i="1"/>
  <c r="CU28" i="1"/>
  <c r="RN28" i="1"/>
  <c r="HR28" i="1"/>
  <c r="PM28" i="1"/>
  <c r="SJ28" i="1"/>
  <c r="IN28" i="1"/>
  <c r="SC28" i="1"/>
  <c r="UU28" i="1"/>
  <c r="KY28" i="1"/>
  <c r="V28" i="1"/>
  <c r="PB28" i="1"/>
  <c r="FF28" i="1"/>
  <c r="IC28" i="1"/>
  <c r="PX28" i="1"/>
  <c r="GB28" i="1"/>
  <c r="LA28" i="1"/>
  <c r="SI28" i="1"/>
  <c r="IM28" i="1"/>
  <c r="RQ28" i="1"/>
  <c r="XX60" i="3"/>
  <c r="XH60" i="3"/>
  <c r="WR60" i="3"/>
  <c r="WB60" i="3"/>
  <c r="VL60" i="3"/>
  <c r="UV60" i="3"/>
  <c r="UF60" i="3"/>
  <c r="TP60" i="3"/>
  <c r="SZ60" i="3"/>
  <c r="SJ60" i="3"/>
  <c r="RT60" i="3"/>
  <c r="RD60" i="3"/>
  <c r="QN60" i="3"/>
  <c r="PX60" i="3"/>
  <c r="PH60" i="3"/>
  <c r="OR60" i="3"/>
  <c r="OB60" i="3"/>
  <c r="NL60" i="3"/>
  <c r="MV60" i="3"/>
  <c r="MF60" i="3"/>
  <c r="LP60" i="3"/>
  <c r="KZ60" i="3"/>
  <c r="KJ60" i="3"/>
  <c r="JT60" i="3"/>
  <c r="JD60" i="3"/>
  <c r="IN60" i="3"/>
  <c r="HX60" i="3"/>
  <c r="HH60" i="3"/>
  <c r="GR60" i="3"/>
  <c r="GB60" i="3"/>
  <c r="FL60" i="3"/>
  <c r="EV60" i="3"/>
  <c r="EF60" i="3"/>
  <c r="DP60" i="3"/>
  <c r="CX60" i="3"/>
  <c r="BK60" i="3"/>
  <c r="AM60" i="3"/>
  <c r="W60" i="3"/>
  <c r="YA60" i="3"/>
  <c r="XK60" i="3"/>
  <c r="WU60" i="3"/>
  <c r="WE60" i="3"/>
  <c r="VO60" i="3"/>
  <c r="UY60" i="3"/>
  <c r="UI60" i="3"/>
  <c r="TS60" i="3"/>
  <c r="TC60" i="3"/>
  <c r="SM60" i="3"/>
  <c r="RW60" i="3"/>
  <c r="RG60" i="3"/>
  <c r="QQ60" i="3"/>
  <c r="QA60" i="3"/>
  <c r="PK60" i="3"/>
  <c r="OU60" i="3"/>
  <c r="OE60" i="3"/>
  <c r="NO60" i="3"/>
  <c r="MY60" i="3"/>
  <c r="MI60" i="3"/>
  <c r="LS60" i="3"/>
  <c r="LC60" i="3"/>
  <c r="KM60" i="3"/>
  <c r="JW60" i="3"/>
  <c r="JG60" i="3"/>
  <c r="IQ60" i="3"/>
  <c r="IA60" i="3"/>
  <c r="HK60" i="3"/>
  <c r="GU60" i="3"/>
  <c r="GE60" i="3"/>
  <c r="FO60" i="3"/>
  <c r="EY60" i="3"/>
  <c r="EI60" i="3"/>
  <c r="DS60" i="3"/>
  <c r="DA60" i="3"/>
  <c r="CK60" i="3"/>
  <c r="AP60" i="3"/>
  <c r="Z60" i="3"/>
  <c r="YD60" i="3"/>
  <c r="XN60" i="3"/>
  <c r="WX60" i="3"/>
  <c r="WH60" i="3"/>
  <c r="VR60" i="3"/>
  <c r="VB60" i="3"/>
  <c r="UL60" i="3"/>
  <c r="TV60" i="3"/>
  <c r="TF60" i="3"/>
  <c r="SP60" i="3"/>
  <c r="RZ60" i="3"/>
  <c r="RJ60" i="3"/>
  <c r="QT60" i="3"/>
  <c r="QD60" i="3"/>
  <c r="PN60" i="3"/>
  <c r="OX60" i="3"/>
  <c r="OH60" i="3"/>
  <c r="NR60" i="3"/>
  <c r="NB60" i="3"/>
  <c r="ML60" i="3"/>
  <c r="LV60" i="3"/>
  <c r="LF60" i="3"/>
  <c r="KP60" i="3"/>
  <c r="JZ60" i="3"/>
  <c r="JJ60" i="3"/>
  <c r="IT60" i="3"/>
  <c r="ID60" i="3"/>
  <c r="HN60" i="3"/>
  <c r="GX60" i="3"/>
  <c r="GH60" i="3"/>
  <c r="FR60" i="3"/>
  <c r="FB60" i="3"/>
  <c r="EL60" i="3"/>
  <c r="DV60" i="3"/>
  <c r="DE60" i="3"/>
  <c r="CN60" i="3"/>
  <c r="AY60" i="3"/>
  <c r="AC60" i="3"/>
  <c r="I60" i="3"/>
  <c r="XQ60" i="3"/>
  <c r="XA60" i="3"/>
  <c r="WK60" i="3"/>
  <c r="VU60" i="3"/>
  <c r="VE60" i="3"/>
  <c r="UO60" i="3"/>
  <c r="TY60" i="3"/>
  <c r="TI60" i="3"/>
  <c r="SS60" i="3"/>
  <c r="SC60" i="3"/>
  <c r="RM60" i="3"/>
  <c r="QW60" i="3"/>
  <c r="QG60" i="3"/>
  <c r="PQ60" i="3"/>
  <c r="PA60" i="3"/>
  <c r="OK60" i="3"/>
  <c r="NU60" i="3"/>
  <c r="NE60" i="3"/>
  <c r="MO60" i="3"/>
  <c r="LY60" i="3"/>
  <c r="LI60" i="3"/>
  <c r="KS60" i="3"/>
  <c r="KC60" i="3"/>
  <c r="JM60" i="3"/>
  <c r="IW60" i="3"/>
  <c r="IG60" i="3"/>
  <c r="HQ60" i="3"/>
  <c r="HA60" i="3"/>
  <c r="GK60" i="3"/>
  <c r="FU60" i="3"/>
  <c r="FE60" i="3"/>
  <c r="EO60" i="3"/>
  <c r="DY60" i="3"/>
  <c r="DI60" i="3"/>
  <c r="CQ60" i="3"/>
  <c r="BB60" i="3"/>
  <c r="AF60" i="3"/>
  <c r="O60" i="3"/>
  <c r="XT60" i="3"/>
  <c r="XD60" i="3"/>
  <c r="WN60" i="3"/>
  <c r="VX60" i="3"/>
  <c r="VH60" i="3"/>
  <c r="UR60" i="3"/>
  <c r="UB60" i="3"/>
  <c r="TL60" i="3"/>
  <c r="SV60" i="3"/>
  <c r="SF60" i="3"/>
  <c r="RP60" i="3"/>
  <c r="QZ60" i="3"/>
  <c r="QJ60" i="3"/>
  <c r="PT60" i="3"/>
  <c r="PD60" i="3"/>
  <c r="ON60" i="3"/>
  <c r="NX60" i="3"/>
  <c r="NH60" i="3"/>
  <c r="MR60" i="3"/>
  <c r="MB60" i="3"/>
  <c r="LL60" i="3"/>
  <c r="KV60" i="3"/>
  <c r="KF60" i="3"/>
  <c r="JP60" i="3"/>
  <c r="IZ60" i="3"/>
  <c r="IJ60" i="3"/>
  <c r="HT60" i="3"/>
  <c r="HD60" i="3"/>
  <c r="GN60" i="3"/>
  <c r="FX60" i="3"/>
  <c r="FH60" i="3"/>
  <c r="ER60" i="3"/>
  <c r="EB60" i="3"/>
  <c r="DL60" i="3"/>
  <c r="CT60" i="3"/>
  <c r="BG60" i="3"/>
  <c r="AI60" i="3"/>
  <c r="S60" i="3"/>
  <c r="XW60" i="3"/>
  <c r="XG60" i="3"/>
  <c r="WQ60" i="3"/>
  <c r="WA60" i="3"/>
  <c r="VK60" i="3"/>
  <c r="UU60" i="3"/>
  <c r="UE60" i="3"/>
  <c r="TO60" i="3"/>
  <c r="SY60" i="3"/>
  <c r="SI60" i="3"/>
  <c r="RS60" i="3"/>
  <c r="RC60" i="3"/>
  <c r="QM60" i="3"/>
  <c r="PW60" i="3"/>
  <c r="PG60" i="3"/>
  <c r="OQ60" i="3"/>
  <c r="OA60" i="3"/>
  <c r="NK60" i="3"/>
  <c r="MU60" i="3"/>
  <c r="ME60" i="3"/>
  <c r="LO60" i="3"/>
  <c r="KY60" i="3"/>
  <c r="KI60" i="3"/>
  <c r="JS60" i="3"/>
  <c r="JC60" i="3"/>
  <c r="IM60" i="3"/>
  <c r="HW60" i="3"/>
  <c r="HG60" i="3"/>
  <c r="GQ60" i="3"/>
  <c r="GA60" i="3"/>
  <c r="FK60" i="3"/>
  <c r="EU60" i="3"/>
  <c r="EE60" i="3"/>
  <c r="DO60" i="3"/>
  <c r="CW60" i="3"/>
  <c r="BJ60" i="3"/>
  <c r="AL60" i="3"/>
  <c r="V60" i="3"/>
  <c r="XZ60" i="3"/>
  <c r="XJ60" i="3"/>
  <c r="WT60" i="3"/>
  <c r="WD60" i="3"/>
  <c r="VN60" i="3"/>
  <c r="UX60" i="3"/>
  <c r="UH60" i="3"/>
  <c r="TR60" i="3"/>
  <c r="TB60" i="3"/>
  <c r="SL60" i="3"/>
  <c r="RV60" i="3"/>
  <c r="RF60" i="3"/>
  <c r="QP60" i="3"/>
  <c r="PZ60" i="3"/>
  <c r="PJ60" i="3"/>
  <c r="OT60" i="3"/>
  <c r="OD60" i="3"/>
  <c r="NN60" i="3"/>
  <c r="MX60" i="3"/>
  <c r="MH60" i="3"/>
  <c r="LR60" i="3"/>
  <c r="LB60" i="3"/>
  <c r="KL60" i="3"/>
  <c r="JV60" i="3"/>
  <c r="JF60" i="3"/>
  <c r="IP60" i="3"/>
  <c r="HZ60" i="3"/>
  <c r="HJ60" i="3"/>
  <c r="GT60" i="3"/>
  <c r="GD60" i="3"/>
  <c r="FN60" i="3"/>
  <c r="EX60" i="3"/>
  <c r="EH60" i="3"/>
  <c r="DR60" i="3"/>
  <c r="CZ60" i="3"/>
  <c r="BQ60" i="3"/>
  <c r="AO60" i="3"/>
  <c r="Y60" i="3"/>
  <c r="YC60" i="3"/>
  <c r="XM60" i="3"/>
  <c r="WW60" i="3"/>
  <c r="WG60" i="3"/>
  <c r="VQ60" i="3"/>
  <c r="VA60" i="3"/>
  <c r="UK60" i="3"/>
  <c r="TU60" i="3"/>
  <c r="TE60" i="3"/>
  <c r="SO60" i="3"/>
  <c r="RY60" i="3"/>
  <c r="RI60" i="3"/>
  <c r="QS60" i="3"/>
  <c r="QC60" i="3"/>
  <c r="PM60" i="3"/>
  <c r="OW60" i="3"/>
  <c r="OG60" i="3"/>
  <c r="NQ60" i="3"/>
  <c r="NA60" i="3"/>
  <c r="MK60" i="3"/>
  <c r="LU60" i="3"/>
  <c r="LE60" i="3"/>
  <c r="KO60" i="3"/>
  <c r="JY60" i="3"/>
  <c r="JI60" i="3"/>
  <c r="IS60" i="3"/>
  <c r="IC60" i="3"/>
  <c r="HM60" i="3"/>
  <c r="GW60" i="3"/>
  <c r="GG60" i="3"/>
  <c r="FQ60" i="3"/>
  <c r="FA60" i="3"/>
  <c r="EK60" i="3"/>
  <c r="DU60" i="3"/>
  <c r="DC60" i="3"/>
  <c r="CM60" i="3"/>
  <c r="AX60" i="3"/>
  <c r="AB60" i="3"/>
  <c r="XP60" i="3"/>
  <c r="WZ60" i="3"/>
  <c r="WJ60" i="3"/>
  <c r="VT60" i="3"/>
  <c r="VD60" i="3"/>
  <c r="UN60" i="3"/>
  <c r="TX60" i="3"/>
  <c r="TH60" i="3"/>
  <c r="SR60" i="3"/>
  <c r="SB60" i="3"/>
  <c r="RL60" i="3"/>
  <c r="QV60" i="3"/>
  <c r="QF60" i="3"/>
  <c r="PP60" i="3"/>
  <c r="OZ60" i="3"/>
  <c r="OJ60" i="3"/>
  <c r="NT60" i="3"/>
  <c r="ND60" i="3"/>
  <c r="MN60" i="3"/>
  <c r="LX60" i="3"/>
  <c r="LH60" i="3"/>
  <c r="KR60" i="3"/>
  <c r="KB60" i="3"/>
  <c r="JL60" i="3"/>
  <c r="IV60" i="3"/>
  <c r="IF60" i="3"/>
  <c r="HP60" i="3"/>
  <c r="GZ60" i="3"/>
  <c r="GJ60" i="3"/>
  <c r="FT60" i="3"/>
  <c r="FD60" i="3"/>
  <c r="EN60" i="3"/>
  <c r="DX60" i="3"/>
  <c r="DH60" i="3"/>
  <c r="CP60" i="3"/>
  <c r="BA60" i="3"/>
  <c r="AE60" i="3"/>
  <c r="M60" i="3"/>
  <c r="XS60" i="3"/>
  <c r="XC60" i="3"/>
  <c r="WM60" i="3"/>
  <c r="VW60" i="3"/>
  <c r="VG60" i="3"/>
  <c r="UQ60" i="3"/>
  <c r="UA60" i="3"/>
  <c r="TK60" i="3"/>
  <c r="SU60" i="3"/>
  <c r="SE60" i="3"/>
  <c r="RO60" i="3"/>
  <c r="QY60" i="3"/>
  <c r="QI60" i="3"/>
  <c r="PS60" i="3"/>
  <c r="PC60" i="3"/>
  <c r="OM60" i="3"/>
  <c r="NW60" i="3"/>
  <c r="NG60" i="3"/>
  <c r="MQ60" i="3"/>
  <c r="MA60" i="3"/>
  <c r="LK60" i="3"/>
  <c r="KU60" i="3"/>
  <c r="KE60" i="3"/>
  <c r="JO60" i="3"/>
  <c r="IY60" i="3"/>
  <c r="II60" i="3"/>
  <c r="HS60" i="3"/>
  <c r="HC60" i="3"/>
  <c r="GM60" i="3"/>
  <c r="FW60" i="3"/>
  <c r="FG60" i="3"/>
  <c r="EQ60" i="3"/>
  <c r="EA60" i="3"/>
  <c r="DK60" i="3"/>
  <c r="CS60" i="3"/>
  <c r="BF60" i="3"/>
  <c r="AH60" i="3"/>
  <c r="R60" i="3"/>
  <c r="XV60" i="3"/>
  <c r="XF60" i="3"/>
  <c r="WP60" i="3"/>
  <c r="VZ60" i="3"/>
  <c r="VJ60" i="3"/>
  <c r="UT60" i="3"/>
  <c r="UD60" i="3"/>
  <c r="TN60" i="3"/>
  <c r="SX60" i="3"/>
  <c r="SH60" i="3"/>
  <c r="RR60" i="3"/>
  <c r="RB60" i="3"/>
  <c r="QL60" i="3"/>
  <c r="PV60" i="3"/>
  <c r="PF60" i="3"/>
  <c r="OP60" i="3"/>
  <c r="NZ60" i="3"/>
  <c r="NJ60" i="3"/>
  <c r="MT60" i="3"/>
  <c r="MD60" i="3"/>
  <c r="LN60" i="3"/>
  <c r="KX60" i="3"/>
  <c r="KH60" i="3"/>
  <c r="JR60" i="3"/>
  <c r="JB60" i="3"/>
  <c r="IL60" i="3"/>
  <c r="HV60" i="3"/>
  <c r="HF60" i="3"/>
  <c r="GP60" i="3"/>
  <c r="FZ60" i="3"/>
  <c r="FJ60" i="3"/>
  <c r="ET60" i="3"/>
  <c r="ED60" i="3"/>
  <c r="DN60" i="3"/>
  <c r="CV60" i="3"/>
  <c r="BI60" i="3"/>
  <c r="AK60" i="3"/>
  <c r="U60" i="3"/>
  <c r="XY60" i="3"/>
  <c r="XI60" i="3"/>
  <c r="WS60" i="3"/>
  <c r="WC60" i="3"/>
  <c r="VM60" i="3"/>
  <c r="UW60" i="3"/>
  <c r="UG60" i="3"/>
  <c r="TQ60" i="3"/>
  <c r="TA60" i="3"/>
  <c r="SK60" i="3"/>
  <c r="RU60" i="3"/>
  <c r="RE60" i="3"/>
  <c r="QO60" i="3"/>
  <c r="PY60" i="3"/>
  <c r="PI60" i="3"/>
  <c r="OS60" i="3"/>
  <c r="OC60" i="3"/>
  <c r="NM60" i="3"/>
  <c r="MW60" i="3"/>
  <c r="MG60" i="3"/>
  <c r="LQ60" i="3"/>
  <c r="LA60" i="3"/>
  <c r="KK60" i="3"/>
  <c r="JU60" i="3"/>
  <c r="JE60" i="3"/>
  <c r="IO60" i="3"/>
  <c r="HY60" i="3"/>
  <c r="HI60" i="3"/>
  <c r="GS60" i="3"/>
  <c r="GC60" i="3"/>
  <c r="FM60" i="3"/>
  <c r="EW60" i="3"/>
  <c r="EG60" i="3"/>
  <c r="DQ60" i="3"/>
  <c r="CY60" i="3"/>
  <c r="BM60" i="3"/>
  <c r="AN60" i="3"/>
  <c r="X60" i="3"/>
  <c r="YB60" i="3"/>
  <c r="XL60" i="3"/>
  <c r="WV60" i="3"/>
  <c r="WF60" i="3"/>
  <c r="VP60" i="3"/>
  <c r="UZ60" i="3"/>
  <c r="UJ60" i="3"/>
  <c r="TT60" i="3"/>
  <c r="TD60" i="3"/>
  <c r="SN60" i="3"/>
  <c r="RX60" i="3"/>
  <c r="RH60" i="3"/>
  <c r="QR60" i="3"/>
  <c r="QB60" i="3"/>
  <c r="PL60" i="3"/>
  <c r="OV60" i="3"/>
  <c r="OF60" i="3"/>
  <c r="NP60" i="3"/>
  <c r="MZ60" i="3"/>
  <c r="MJ60" i="3"/>
  <c r="LT60" i="3"/>
  <c r="LD60" i="3"/>
  <c r="KN60" i="3"/>
  <c r="JX60" i="3"/>
  <c r="JH60" i="3"/>
  <c r="IR60" i="3"/>
  <c r="IB60" i="3"/>
  <c r="HL60" i="3"/>
  <c r="GV60" i="3"/>
  <c r="GF60" i="3"/>
  <c r="FP60" i="3"/>
  <c r="EZ60" i="3"/>
  <c r="EJ60" i="3"/>
  <c r="DT60" i="3"/>
  <c r="DB60" i="3"/>
  <c r="CL60" i="3"/>
  <c r="AQ60" i="3"/>
  <c r="AA60" i="3"/>
  <c r="YE60" i="3"/>
  <c r="XO60" i="3"/>
  <c r="WY60" i="3"/>
  <c r="WI60" i="3"/>
  <c r="VS60" i="3"/>
  <c r="VC60" i="3"/>
  <c r="UM60" i="3"/>
  <c r="TW60" i="3"/>
  <c r="TG60" i="3"/>
  <c r="SQ60" i="3"/>
  <c r="SA60" i="3"/>
  <c r="RK60" i="3"/>
  <c r="QU60" i="3"/>
  <c r="QE60" i="3"/>
  <c r="PO60" i="3"/>
  <c r="OY60" i="3"/>
  <c r="OI60" i="3"/>
  <c r="NS60" i="3"/>
  <c r="NC60" i="3"/>
  <c r="MM60" i="3"/>
  <c r="LW60" i="3"/>
  <c r="LG60" i="3"/>
  <c r="KQ60" i="3"/>
  <c r="KA60" i="3"/>
  <c r="JK60" i="3"/>
  <c r="IU60" i="3"/>
  <c r="IE60" i="3"/>
  <c r="HO60" i="3"/>
  <c r="GY60" i="3"/>
  <c r="GI60" i="3"/>
  <c r="FS60" i="3"/>
  <c r="FC60" i="3"/>
  <c r="EM60" i="3"/>
  <c r="DW60" i="3"/>
  <c r="DG60" i="3"/>
  <c r="CO60" i="3"/>
  <c r="AZ60" i="3"/>
  <c r="AD60" i="3"/>
  <c r="K60" i="3"/>
  <c r="XR60" i="3"/>
  <c r="XB60" i="3"/>
  <c r="WL60" i="3"/>
  <c r="VV60" i="3"/>
  <c r="VF60" i="3"/>
  <c r="UP60" i="3"/>
  <c r="TZ60" i="3"/>
  <c r="TJ60" i="3"/>
  <c r="ST60" i="3"/>
  <c r="SD60" i="3"/>
  <c r="RN60" i="3"/>
  <c r="QX60" i="3"/>
  <c r="QH60" i="3"/>
  <c r="PR60" i="3"/>
  <c r="PB60" i="3"/>
  <c r="OL60" i="3"/>
  <c r="NV60" i="3"/>
  <c r="NF60" i="3"/>
  <c r="MP60" i="3"/>
  <c r="LZ60" i="3"/>
  <c r="LJ60" i="3"/>
  <c r="KT60" i="3"/>
  <c r="KD60" i="3"/>
  <c r="JN60" i="3"/>
  <c r="IX60" i="3"/>
  <c r="IH60" i="3"/>
  <c r="HR60" i="3"/>
  <c r="HB60" i="3"/>
  <c r="GL60" i="3"/>
  <c r="FV60" i="3"/>
  <c r="FF60" i="3"/>
  <c r="EP60" i="3"/>
  <c r="DZ60" i="3"/>
  <c r="DJ60" i="3"/>
  <c r="CR60" i="3"/>
  <c r="BC60" i="3"/>
  <c r="AG60" i="3"/>
  <c r="Q60" i="3"/>
  <c r="XU60" i="3"/>
  <c r="XE60" i="3"/>
  <c r="WO60" i="3"/>
  <c r="VY60" i="3"/>
  <c r="VI60" i="3"/>
  <c r="US60" i="3"/>
  <c r="UC60" i="3"/>
  <c r="TM60" i="3"/>
  <c r="SW60" i="3"/>
  <c r="SG60" i="3"/>
  <c r="RQ60" i="3"/>
  <c r="RA60" i="3"/>
  <c r="QK60" i="3"/>
  <c r="PU60" i="3"/>
  <c r="PE60" i="3"/>
  <c r="OO60" i="3"/>
  <c r="NY60" i="3"/>
  <c r="NI60" i="3"/>
  <c r="MS60" i="3"/>
  <c r="MC60" i="3"/>
  <c r="LM60" i="3"/>
  <c r="KW60" i="3"/>
  <c r="KG60" i="3"/>
  <c r="JQ60" i="3"/>
  <c r="JA60" i="3"/>
  <c r="IK60" i="3"/>
  <c r="HU60" i="3"/>
  <c r="HE60" i="3"/>
  <c r="GO60" i="3"/>
  <c r="FY60" i="3"/>
  <c r="FI60" i="3"/>
  <c r="ES60" i="3"/>
  <c r="EC60" i="3"/>
  <c r="DM60" i="3"/>
  <c r="CU60" i="3"/>
  <c r="BH60" i="3"/>
  <c r="AJ60" i="3"/>
  <c r="T60" i="3"/>
  <c r="YC53" i="3"/>
  <c r="XM53" i="3"/>
  <c r="WW53" i="3"/>
  <c r="WG53" i="3"/>
  <c r="VQ53" i="3"/>
  <c r="VA53" i="3"/>
  <c r="UK53" i="3"/>
  <c r="TU53" i="3"/>
  <c r="TE53" i="3"/>
  <c r="SO53" i="3"/>
  <c r="RY53" i="3"/>
  <c r="RI53" i="3"/>
  <c r="QS53" i="3"/>
  <c r="QC53" i="3"/>
  <c r="PM53" i="3"/>
  <c r="OW53" i="3"/>
  <c r="OG53" i="3"/>
  <c r="NQ53" i="3"/>
  <c r="NA53" i="3"/>
  <c r="MK53" i="3"/>
  <c r="LU53" i="3"/>
  <c r="LE53" i="3"/>
  <c r="KO53" i="3"/>
  <c r="JY53" i="3"/>
  <c r="JI53" i="3"/>
  <c r="IS53" i="3"/>
  <c r="IC53" i="3"/>
  <c r="HM53" i="3"/>
  <c r="GW53" i="3"/>
  <c r="GG53" i="3"/>
  <c r="FQ53" i="3"/>
  <c r="FA53" i="3"/>
  <c r="EK53" i="3"/>
  <c r="DU53" i="3"/>
  <c r="DC53" i="3"/>
  <c r="CM53" i="3"/>
  <c r="AX53" i="3"/>
  <c r="AB53" i="3"/>
  <c r="YB53" i="3"/>
  <c r="XL53" i="3"/>
  <c r="WV53" i="3"/>
  <c r="WF53" i="3"/>
  <c r="VP53" i="3"/>
  <c r="UZ53" i="3"/>
  <c r="UJ53" i="3"/>
  <c r="TT53" i="3"/>
  <c r="TD53" i="3"/>
  <c r="SN53" i="3"/>
  <c r="RX53" i="3"/>
  <c r="RH53" i="3"/>
  <c r="QR53" i="3"/>
  <c r="QB53" i="3"/>
  <c r="PL53" i="3"/>
  <c r="OV53" i="3"/>
  <c r="OF53" i="3"/>
  <c r="NP53" i="3"/>
  <c r="MZ53" i="3"/>
  <c r="MJ53" i="3"/>
  <c r="LT53" i="3"/>
  <c r="LD53" i="3"/>
  <c r="KN53" i="3"/>
  <c r="JX53" i="3"/>
  <c r="JH53" i="3"/>
  <c r="IR53" i="3"/>
  <c r="IB53" i="3"/>
  <c r="HL53" i="3"/>
  <c r="GV53" i="3"/>
  <c r="GF53" i="3"/>
  <c r="FP53" i="3"/>
  <c r="EZ53" i="3"/>
  <c r="EJ53" i="3"/>
  <c r="DT53" i="3"/>
  <c r="DB53" i="3"/>
  <c r="CL53" i="3"/>
  <c r="AQ53" i="3"/>
  <c r="AA53" i="3"/>
  <c r="YE53" i="3"/>
  <c r="XO53" i="3"/>
  <c r="WY53" i="3"/>
  <c r="WI53" i="3"/>
  <c r="VS53" i="3"/>
  <c r="VC53" i="3"/>
  <c r="UM53" i="3"/>
  <c r="TW53" i="3"/>
  <c r="TG53" i="3"/>
  <c r="SQ53" i="3"/>
  <c r="SA53" i="3"/>
  <c r="RK53" i="3"/>
  <c r="QU53" i="3"/>
  <c r="QE53" i="3"/>
  <c r="PO53" i="3"/>
  <c r="OY53" i="3"/>
  <c r="OI53" i="3"/>
  <c r="NS53" i="3"/>
  <c r="NC53" i="3"/>
  <c r="MM53" i="3"/>
  <c r="LW53" i="3"/>
  <c r="LG53" i="3"/>
  <c r="KQ53" i="3"/>
  <c r="KA53" i="3"/>
  <c r="JK53" i="3"/>
  <c r="IU53" i="3"/>
  <c r="IE53" i="3"/>
  <c r="HO53" i="3"/>
  <c r="GY53" i="3"/>
  <c r="GI53" i="3"/>
  <c r="FS53" i="3"/>
  <c r="FC53" i="3"/>
  <c r="EM53" i="3"/>
  <c r="DW53" i="3"/>
  <c r="DG53" i="3"/>
  <c r="CO53" i="3"/>
  <c r="AZ53" i="3"/>
  <c r="AD53" i="3"/>
  <c r="K53" i="3"/>
  <c r="XR53" i="3"/>
  <c r="XB53" i="3"/>
  <c r="WL53" i="3"/>
  <c r="VV53" i="3"/>
  <c r="VF53" i="3"/>
  <c r="UP53" i="3"/>
  <c r="TZ53" i="3"/>
  <c r="TJ53" i="3"/>
  <c r="ST53" i="3"/>
  <c r="SD53" i="3"/>
  <c r="RN53" i="3"/>
  <c r="QX53" i="3"/>
  <c r="QH53" i="3"/>
  <c r="PR53" i="3"/>
  <c r="PB53" i="3"/>
  <c r="OL53" i="3"/>
  <c r="NV53" i="3"/>
  <c r="NF53" i="3"/>
  <c r="MP53" i="3"/>
  <c r="LZ53" i="3"/>
  <c r="LJ53" i="3"/>
  <c r="KT53" i="3"/>
  <c r="KD53" i="3"/>
  <c r="JN53" i="3"/>
  <c r="IX53" i="3"/>
  <c r="IH53" i="3"/>
  <c r="HR53" i="3"/>
  <c r="HB53" i="3"/>
  <c r="GL53" i="3"/>
  <c r="FV53" i="3"/>
  <c r="FF53" i="3"/>
  <c r="EP53" i="3"/>
  <c r="DZ53" i="3"/>
  <c r="DJ53" i="3"/>
  <c r="CR53" i="3"/>
  <c r="BC53" i="3"/>
  <c r="AG53" i="3"/>
  <c r="Q53" i="3"/>
  <c r="XY53" i="3"/>
  <c r="XI53" i="3"/>
  <c r="WS53" i="3"/>
  <c r="WC53" i="3"/>
  <c r="VM53" i="3"/>
  <c r="UW53" i="3"/>
  <c r="UG53" i="3"/>
  <c r="TQ53" i="3"/>
  <c r="TA53" i="3"/>
  <c r="SK53" i="3"/>
  <c r="RU53" i="3"/>
  <c r="RE53" i="3"/>
  <c r="QO53" i="3"/>
  <c r="PY53" i="3"/>
  <c r="PI53" i="3"/>
  <c r="OS53" i="3"/>
  <c r="OC53" i="3"/>
  <c r="NM53" i="3"/>
  <c r="MW53" i="3"/>
  <c r="MG53" i="3"/>
  <c r="LQ53" i="3"/>
  <c r="LA53" i="3"/>
  <c r="KK53" i="3"/>
  <c r="JU53" i="3"/>
  <c r="JE53" i="3"/>
  <c r="IO53" i="3"/>
  <c r="HY53" i="3"/>
  <c r="HI53" i="3"/>
  <c r="GS53" i="3"/>
  <c r="GC53" i="3"/>
  <c r="FM53" i="3"/>
  <c r="EW53" i="3"/>
  <c r="EG53" i="3"/>
  <c r="DQ53" i="3"/>
  <c r="CY53" i="3"/>
  <c r="BM53" i="3"/>
  <c r="AN53" i="3"/>
  <c r="X53" i="3"/>
  <c r="XX53" i="3"/>
  <c r="XH53" i="3"/>
  <c r="WR53" i="3"/>
  <c r="WB53" i="3"/>
  <c r="VL53" i="3"/>
  <c r="UV53" i="3"/>
  <c r="UF53" i="3"/>
  <c r="TP53" i="3"/>
  <c r="SZ53" i="3"/>
  <c r="SJ53" i="3"/>
  <c r="RT53" i="3"/>
  <c r="RD53" i="3"/>
  <c r="QN53" i="3"/>
  <c r="PX53" i="3"/>
  <c r="PH53" i="3"/>
  <c r="OR53" i="3"/>
  <c r="OB53" i="3"/>
  <c r="NL53" i="3"/>
  <c r="MV53" i="3"/>
  <c r="MF53" i="3"/>
  <c r="LP53" i="3"/>
  <c r="KZ53" i="3"/>
  <c r="KJ53" i="3"/>
  <c r="JT53" i="3"/>
  <c r="JD53" i="3"/>
  <c r="IN53" i="3"/>
  <c r="HX53" i="3"/>
  <c r="HH53" i="3"/>
  <c r="GR53" i="3"/>
  <c r="GB53" i="3"/>
  <c r="FL53" i="3"/>
  <c r="EV53" i="3"/>
  <c r="EF53" i="3"/>
  <c r="DP53" i="3"/>
  <c r="CX53" i="3"/>
  <c r="BK53" i="3"/>
  <c r="AM53" i="3"/>
  <c r="W53" i="3"/>
  <c r="YA53" i="3"/>
  <c r="XK53" i="3"/>
  <c r="WU53" i="3"/>
  <c r="WE53" i="3"/>
  <c r="VO53" i="3"/>
  <c r="UY53" i="3"/>
  <c r="UI53" i="3"/>
  <c r="TS53" i="3"/>
  <c r="TC53" i="3"/>
  <c r="SM53" i="3"/>
  <c r="RW53" i="3"/>
  <c r="RG53" i="3"/>
  <c r="QQ53" i="3"/>
  <c r="QA53" i="3"/>
  <c r="PK53" i="3"/>
  <c r="OU53" i="3"/>
  <c r="OE53" i="3"/>
  <c r="NO53" i="3"/>
  <c r="MY53" i="3"/>
  <c r="MI53" i="3"/>
  <c r="LS53" i="3"/>
  <c r="LC53" i="3"/>
  <c r="KM53" i="3"/>
  <c r="JW53" i="3"/>
  <c r="JG53" i="3"/>
  <c r="IQ53" i="3"/>
  <c r="IA53" i="3"/>
  <c r="HK53" i="3"/>
  <c r="GU53" i="3"/>
  <c r="GE53" i="3"/>
  <c r="FO53" i="3"/>
  <c r="EY53" i="3"/>
  <c r="EI53" i="3"/>
  <c r="DS53" i="3"/>
  <c r="DA53" i="3"/>
  <c r="CK53" i="3"/>
  <c r="AP53" i="3"/>
  <c r="Z53" i="3"/>
  <c r="YD53" i="3"/>
  <c r="XN53" i="3"/>
  <c r="WX53" i="3"/>
  <c r="WH53" i="3"/>
  <c r="VR53" i="3"/>
  <c r="VB53" i="3"/>
  <c r="UL53" i="3"/>
  <c r="TV53" i="3"/>
  <c r="TF53" i="3"/>
  <c r="SP53" i="3"/>
  <c r="RZ53" i="3"/>
  <c r="RJ53" i="3"/>
  <c r="QT53" i="3"/>
  <c r="QD53" i="3"/>
  <c r="PN53" i="3"/>
  <c r="OX53" i="3"/>
  <c r="OH53" i="3"/>
  <c r="NR53" i="3"/>
  <c r="NB53" i="3"/>
  <c r="ML53" i="3"/>
  <c r="LV53" i="3"/>
  <c r="LF53" i="3"/>
  <c r="KP53" i="3"/>
  <c r="JZ53" i="3"/>
  <c r="JJ53" i="3"/>
  <c r="IT53" i="3"/>
  <c r="ID53" i="3"/>
  <c r="HN53" i="3"/>
  <c r="GX53" i="3"/>
  <c r="GH53" i="3"/>
  <c r="FR53" i="3"/>
  <c r="FB53" i="3"/>
  <c r="EL53" i="3"/>
  <c r="DV53" i="3"/>
  <c r="DE53" i="3"/>
  <c r="CN53" i="3"/>
  <c r="AY53" i="3"/>
  <c r="AC53" i="3"/>
  <c r="I53" i="3"/>
  <c r="XU53" i="3"/>
  <c r="XE53" i="3"/>
  <c r="WO53" i="3"/>
  <c r="VY53" i="3"/>
  <c r="VI53" i="3"/>
  <c r="US53" i="3"/>
  <c r="UC53" i="3"/>
  <c r="TM53" i="3"/>
  <c r="SW53" i="3"/>
  <c r="SG53" i="3"/>
  <c r="RQ53" i="3"/>
  <c r="RA53" i="3"/>
  <c r="QK53" i="3"/>
  <c r="PU53" i="3"/>
  <c r="PE53" i="3"/>
  <c r="OO53" i="3"/>
  <c r="NY53" i="3"/>
  <c r="NI53" i="3"/>
  <c r="MS53" i="3"/>
  <c r="MC53" i="3"/>
  <c r="LM53" i="3"/>
  <c r="KW53" i="3"/>
  <c r="KG53" i="3"/>
  <c r="JQ53" i="3"/>
  <c r="JA53" i="3"/>
  <c r="IK53" i="3"/>
  <c r="HU53" i="3"/>
  <c r="HE53" i="3"/>
  <c r="GO53" i="3"/>
  <c r="FY53" i="3"/>
  <c r="FI53" i="3"/>
  <c r="ES53" i="3"/>
  <c r="EC53" i="3"/>
  <c r="DM53" i="3"/>
  <c r="CU53" i="3"/>
  <c r="BH53" i="3"/>
  <c r="AJ53" i="3"/>
  <c r="T53" i="3"/>
  <c r="XT53" i="3"/>
  <c r="XD53" i="3"/>
  <c r="WN53" i="3"/>
  <c r="VX53" i="3"/>
  <c r="VH53" i="3"/>
  <c r="UR53" i="3"/>
  <c r="UB53" i="3"/>
  <c r="TL53" i="3"/>
  <c r="SV53" i="3"/>
  <c r="SF53" i="3"/>
  <c r="RP53" i="3"/>
  <c r="QZ53" i="3"/>
  <c r="QJ53" i="3"/>
  <c r="PT53" i="3"/>
  <c r="PD53" i="3"/>
  <c r="ON53" i="3"/>
  <c r="NX53" i="3"/>
  <c r="NH53" i="3"/>
  <c r="MR53" i="3"/>
  <c r="MB53" i="3"/>
  <c r="LL53" i="3"/>
  <c r="KV53" i="3"/>
  <c r="KF53" i="3"/>
  <c r="JP53" i="3"/>
  <c r="IZ53" i="3"/>
  <c r="IJ53" i="3"/>
  <c r="HT53" i="3"/>
  <c r="HD53" i="3"/>
  <c r="GN53" i="3"/>
  <c r="FX53" i="3"/>
  <c r="FH53" i="3"/>
  <c r="ER53" i="3"/>
  <c r="EB53" i="3"/>
  <c r="DL53" i="3"/>
  <c r="CT53" i="3"/>
  <c r="BG53" i="3"/>
  <c r="AI53" i="3"/>
  <c r="S53" i="3"/>
  <c r="XW53" i="3"/>
  <c r="XG53" i="3"/>
  <c r="WQ53" i="3"/>
  <c r="WA53" i="3"/>
  <c r="VK53" i="3"/>
  <c r="UU53" i="3"/>
  <c r="UE53" i="3"/>
  <c r="TO53" i="3"/>
  <c r="SY53" i="3"/>
  <c r="SI53" i="3"/>
  <c r="RS53" i="3"/>
  <c r="RC53" i="3"/>
  <c r="QM53" i="3"/>
  <c r="PW53" i="3"/>
  <c r="PG53" i="3"/>
  <c r="OQ53" i="3"/>
  <c r="OA53" i="3"/>
  <c r="NK53" i="3"/>
  <c r="MU53" i="3"/>
  <c r="ME53" i="3"/>
  <c r="LO53" i="3"/>
  <c r="KY53" i="3"/>
  <c r="KI53" i="3"/>
  <c r="JS53" i="3"/>
  <c r="JC53" i="3"/>
  <c r="IM53" i="3"/>
  <c r="HW53" i="3"/>
  <c r="HG53" i="3"/>
  <c r="GQ53" i="3"/>
  <c r="GA53" i="3"/>
  <c r="FK53" i="3"/>
  <c r="EU53" i="3"/>
  <c r="EE53" i="3"/>
  <c r="DO53" i="3"/>
  <c r="CW53" i="3"/>
  <c r="BJ53" i="3"/>
  <c r="AL53" i="3"/>
  <c r="V53" i="3"/>
  <c r="XZ53" i="3"/>
  <c r="XJ53" i="3"/>
  <c r="WT53" i="3"/>
  <c r="WD53" i="3"/>
  <c r="VN53" i="3"/>
  <c r="UX53" i="3"/>
  <c r="UH53" i="3"/>
  <c r="TR53" i="3"/>
  <c r="TB53" i="3"/>
  <c r="SL53" i="3"/>
  <c r="RV53" i="3"/>
  <c r="RF53" i="3"/>
  <c r="QP53" i="3"/>
  <c r="PZ53" i="3"/>
  <c r="PJ53" i="3"/>
  <c r="OT53" i="3"/>
  <c r="OD53" i="3"/>
  <c r="NN53" i="3"/>
  <c r="MX53" i="3"/>
  <c r="MH53" i="3"/>
  <c r="LR53" i="3"/>
  <c r="LB53" i="3"/>
  <c r="KL53" i="3"/>
  <c r="JV53" i="3"/>
  <c r="JF53" i="3"/>
  <c r="IP53" i="3"/>
  <c r="HZ53" i="3"/>
  <c r="HJ53" i="3"/>
  <c r="GT53" i="3"/>
  <c r="GD53" i="3"/>
  <c r="FN53" i="3"/>
  <c r="EX53" i="3"/>
  <c r="EH53" i="3"/>
  <c r="DR53" i="3"/>
  <c r="CZ53" i="3"/>
  <c r="BQ53" i="3"/>
  <c r="AO53" i="3"/>
  <c r="Y53" i="3"/>
  <c r="XQ53" i="3"/>
  <c r="XA53" i="3"/>
  <c r="WK53" i="3"/>
  <c r="VU53" i="3"/>
  <c r="VE53" i="3"/>
  <c r="UO53" i="3"/>
  <c r="TY53" i="3"/>
  <c r="TI53" i="3"/>
  <c r="SS53" i="3"/>
  <c r="SC53" i="3"/>
  <c r="RM53" i="3"/>
  <c r="QW53" i="3"/>
  <c r="QG53" i="3"/>
  <c r="PQ53" i="3"/>
  <c r="PA53" i="3"/>
  <c r="OK53" i="3"/>
  <c r="NU53" i="3"/>
  <c r="NE53" i="3"/>
  <c r="MO53" i="3"/>
  <c r="LY53" i="3"/>
  <c r="LI53" i="3"/>
  <c r="KS53" i="3"/>
  <c r="KC53" i="3"/>
  <c r="JM53" i="3"/>
  <c r="IW53" i="3"/>
  <c r="IG53" i="3"/>
  <c r="HQ53" i="3"/>
  <c r="HA53" i="3"/>
  <c r="GK53" i="3"/>
  <c r="FU53" i="3"/>
  <c r="FE53" i="3"/>
  <c r="EO53" i="3"/>
  <c r="DY53" i="3"/>
  <c r="DI53" i="3"/>
  <c r="CQ53" i="3"/>
  <c r="BB53" i="3"/>
  <c r="AF53" i="3"/>
  <c r="O53" i="3"/>
  <c r="XP53" i="3"/>
  <c r="WZ53" i="3"/>
  <c r="WJ53" i="3"/>
  <c r="VT53" i="3"/>
  <c r="VD53" i="3"/>
  <c r="UN53" i="3"/>
  <c r="TX53" i="3"/>
  <c r="TH53" i="3"/>
  <c r="SR53" i="3"/>
  <c r="SB53" i="3"/>
  <c r="RL53" i="3"/>
  <c r="QV53" i="3"/>
  <c r="QF53" i="3"/>
  <c r="PP53" i="3"/>
  <c r="OZ53" i="3"/>
  <c r="OJ53" i="3"/>
  <c r="NT53" i="3"/>
  <c r="ND53" i="3"/>
  <c r="MN53" i="3"/>
  <c r="LX53" i="3"/>
  <c r="LH53" i="3"/>
  <c r="KR53" i="3"/>
  <c r="KB53" i="3"/>
  <c r="JL53" i="3"/>
  <c r="IV53" i="3"/>
  <c r="IF53" i="3"/>
  <c r="HP53" i="3"/>
  <c r="GZ53" i="3"/>
  <c r="GJ53" i="3"/>
  <c r="FT53" i="3"/>
  <c r="FD53" i="3"/>
  <c r="EN53" i="3"/>
  <c r="DX53" i="3"/>
  <c r="DH53" i="3"/>
  <c r="CP53" i="3"/>
  <c r="BA53" i="3"/>
  <c r="AE53" i="3"/>
  <c r="M53" i="3"/>
  <c r="XS53" i="3"/>
  <c r="XC53" i="3"/>
  <c r="WM53" i="3"/>
  <c r="VW53" i="3"/>
  <c r="VG53" i="3"/>
  <c r="UQ53" i="3"/>
  <c r="UA53" i="3"/>
  <c r="TK53" i="3"/>
  <c r="SU53" i="3"/>
  <c r="SE53" i="3"/>
  <c r="RO53" i="3"/>
  <c r="QY53" i="3"/>
  <c r="QI53" i="3"/>
  <c r="PS53" i="3"/>
  <c r="PC53" i="3"/>
  <c r="OM53" i="3"/>
  <c r="NW53" i="3"/>
  <c r="NG53" i="3"/>
  <c r="MQ53" i="3"/>
  <c r="MA53" i="3"/>
  <c r="LK53" i="3"/>
  <c r="KU53" i="3"/>
  <c r="KE53" i="3"/>
  <c r="JO53" i="3"/>
  <c r="IY53" i="3"/>
  <c r="II53" i="3"/>
  <c r="HS53" i="3"/>
  <c r="HC53" i="3"/>
  <c r="GM53" i="3"/>
  <c r="FW53" i="3"/>
  <c r="FG53" i="3"/>
  <c r="EQ53" i="3"/>
  <c r="EA53" i="3"/>
  <c r="DK53" i="3"/>
  <c r="CS53" i="3"/>
  <c r="BF53" i="3"/>
  <c r="AH53" i="3"/>
  <c r="R53" i="3"/>
  <c r="XV53" i="3"/>
  <c r="XF53" i="3"/>
  <c r="WP53" i="3"/>
  <c r="VZ53" i="3"/>
  <c r="VJ53" i="3"/>
  <c r="UT53" i="3"/>
  <c r="UD53" i="3"/>
  <c r="TN53" i="3"/>
  <c r="SX53" i="3"/>
  <c r="SH53" i="3"/>
  <c r="RR53" i="3"/>
  <c r="RB53" i="3"/>
  <c r="QL53" i="3"/>
  <c r="PV53" i="3"/>
  <c r="PF53" i="3"/>
  <c r="OP53" i="3"/>
  <c r="NZ53" i="3"/>
  <c r="NJ53" i="3"/>
  <c r="MT53" i="3"/>
  <c r="MD53" i="3"/>
  <c r="LN53" i="3"/>
  <c r="KX53" i="3"/>
  <c r="KH53" i="3"/>
  <c r="JR53" i="3"/>
  <c r="JB53" i="3"/>
  <c r="IL53" i="3"/>
  <c r="HV53" i="3"/>
  <c r="HF53" i="3"/>
  <c r="GP53" i="3"/>
  <c r="FZ53" i="3"/>
  <c r="FJ53" i="3"/>
  <c r="ET53" i="3"/>
  <c r="ED53" i="3"/>
  <c r="DN53" i="3"/>
  <c r="CV53" i="3"/>
  <c r="BI53" i="3"/>
  <c r="AK53" i="3"/>
  <c r="U53" i="3"/>
  <c r="XN12" i="3"/>
  <c r="VB12" i="3"/>
  <c r="SP12" i="3"/>
  <c r="QD12" i="3"/>
  <c r="NR12" i="3"/>
  <c r="LF12" i="3"/>
  <c r="IT12" i="3"/>
  <c r="GH12" i="3"/>
  <c r="DV12" i="3"/>
  <c r="AC12" i="3"/>
  <c r="WK12" i="3"/>
  <c r="TY12" i="3"/>
  <c r="RM12" i="3"/>
  <c r="PA12" i="3"/>
  <c r="MO12" i="3"/>
  <c r="KC12" i="3"/>
  <c r="HQ12" i="3"/>
  <c r="FE12" i="3"/>
  <c r="CQ12" i="3"/>
  <c r="XP12" i="3"/>
  <c r="VD12" i="3"/>
  <c r="SR12" i="3"/>
  <c r="QF12" i="3"/>
  <c r="NT12" i="3"/>
  <c r="LH12" i="3"/>
  <c r="IV12" i="3"/>
  <c r="GJ12" i="3"/>
  <c r="DX12" i="3"/>
  <c r="AE12" i="3"/>
  <c r="WM12" i="3"/>
  <c r="UA12" i="3"/>
  <c r="RO12" i="3"/>
  <c r="PC12" i="3"/>
  <c r="MQ12" i="3"/>
  <c r="KE12" i="3"/>
  <c r="HS12" i="3"/>
  <c r="FG12" i="3"/>
  <c r="CS12" i="3"/>
  <c r="XZ12" i="3"/>
  <c r="VN12" i="3"/>
  <c r="TB12" i="3"/>
  <c r="QP12" i="3"/>
  <c r="OD12" i="3"/>
  <c r="LR12" i="3"/>
  <c r="JF12" i="3"/>
  <c r="GT12" i="3"/>
  <c r="EH12" i="3"/>
  <c r="AO12" i="3"/>
  <c r="WW12" i="3"/>
  <c r="UK12" i="3"/>
  <c r="RY12" i="3"/>
  <c r="PM12" i="3"/>
  <c r="NA12" i="3"/>
  <c r="KO12" i="3"/>
  <c r="IC12" i="3"/>
  <c r="FQ12" i="3"/>
  <c r="DC12" i="3"/>
  <c r="YB12" i="3"/>
  <c r="VP12" i="3"/>
  <c r="TD12" i="3"/>
  <c r="QR12" i="3"/>
  <c r="OF12" i="3"/>
  <c r="LT12" i="3"/>
  <c r="JH12" i="3"/>
  <c r="GV12" i="3"/>
  <c r="EJ12" i="3"/>
  <c r="AQ12" i="3"/>
  <c r="WY12" i="3"/>
  <c r="UM12" i="3"/>
  <c r="SA12" i="3"/>
  <c r="PO12" i="3"/>
  <c r="NC12" i="3"/>
  <c r="KQ12" i="3"/>
  <c r="IE12" i="3"/>
  <c r="FS12" i="3"/>
  <c r="DG12" i="3"/>
  <c r="K12" i="3"/>
  <c r="VV12" i="3"/>
  <c r="TJ12" i="3"/>
  <c r="QX12" i="3"/>
  <c r="OL12" i="3"/>
  <c r="LZ12" i="3"/>
  <c r="JN12" i="3"/>
  <c r="HB12" i="3"/>
  <c r="EP12" i="3"/>
  <c r="BC12" i="3"/>
  <c r="XE12" i="3"/>
  <c r="US12" i="3"/>
  <c r="SG12" i="3"/>
  <c r="PU12" i="3"/>
  <c r="NI12" i="3"/>
  <c r="KW12" i="3"/>
  <c r="IK12" i="3"/>
  <c r="FY12" i="3"/>
  <c r="DM12" i="3"/>
  <c r="T12" i="3"/>
  <c r="VX12" i="3"/>
  <c r="TL12" i="3"/>
  <c r="QZ12" i="3"/>
  <c r="ON12" i="3"/>
  <c r="MB12" i="3"/>
  <c r="JP12" i="3"/>
  <c r="HD12" i="3"/>
  <c r="ER12" i="3"/>
  <c r="BG12" i="3"/>
  <c r="XG12" i="3"/>
  <c r="UU12" i="3"/>
  <c r="SI12" i="3"/>
  <c r="PW12" i="3"/>
  <c r="NK12" i="3"/>
  <c r="KY12" i="3"/>
  <c r="IM12" i="3"/>
  <c r="GA12" i="3"/>
  <c r="DO12" i="3"/>
  <c r="V12" i="3"/>
  <c r="PV12" i="3"/>
  <c r="FZ12" i="3"/>
  <c r="TQ12" i="3"/>
  <c r="JU12" i="3"/>
  <c r="XH12" i="3"/>
  <c r="NL12" i="3"/>
  <c r="DP12" i="3"/>
  <c r="RG12" i="3"/>
  <c r="HK12" i="3"/>
  <c r="UD12" i="3"/>
  <c r="KH12" i="3"/>
  <c r="XY12" i="3"/>
  <c r="OC12" i="3"/>
  <c r="EG12" i="3"/>
  <c r="RT12" i="3"/>
  <c r="HX12" i="3"/>
  <c r="VO12" i="3"/>
  <c r="LS12" i="3"/>
  <c r="AP12" i="3"/>
  <c r="SX12" i="3"/>
  <c r="JB12" i="3"/>
  <c r="WS12" i="3"/>
  <c r="MW12" i="3"/>
  <c r="CY12" i="3"/>
  <c r="QN12" i="3"/>
  <c r="GR12" i="3"/>
  <c r="UI12" i="3"/>
  <c r="KM12" i="3"/>
  <c r="RB12" i="3"/>
  <c r="X12" i="3"/>
  <c r="IQ12" i="3"/>
  <c r="DS12" i="3"/>
  <c r="IO12" i="3"/>
  <c r="QA12" i="3"/>
  <c r="NO12" i="3"/>
  <c r="NM12" i="3"/>
  <c r="UY12" i="3"/>
  <c r="GC12" i="3"/>
  <c r="WX12" i="3"/>
  <c r="UL12" i="3"/>
  <c r="RZ12" i="3"/>
  <c r="PN12" i="3"/>
  <c r="NB12" i="3"/>
  <c r="KP12" i="3"/>
  <c r="ID12" i="3"/>
  <c r="FR12" i="3"/>
  <c r="DE12" i="3"/>
  <c r="I12" i="3"/>
  <c r="VU12" i="3"/>
  <c r="TI12" i="3"/>
  <c r="QW12" i="3"/>
  <c r="OK12" i="3"/>
  <c r="LY12" i="3"/>
  <c r="JM12" i="3"/>
  <c r="HA12" i="3"/>
  <c r="EO12" i="3"/>
  <c r="BB12" i="3"/>
  <c r="WZ12" i="3"/>
  <c r="UN12" i="3"/>
  <c r="SB12" i="3"/>
  <c r="PP12" i="3"/>
  <c r="ND12" i="3"/>
  <c r="KR12" i="3"/>
  <c r="IF12" i="3"/>
  <c r="FT12" i="3"/>
  <c r="DH12" i="3"/>
  <c r="M12" i="3"/>
  <c r="VW12" i="3"/>
  <c r="TK12" i="3"/>
  <c r="QY12" i="3"/>
  <c r="OM12" i="3"/>
  <c r="MA12" i="3"/>
  <c r="JO12" i="3"/>
  <c r="HC12" i="3"/>
  <c r="EQ12" i="3"/>
  <c r="BF12" i="3"/>
  <c r="XJ12" i="3"/>
  <c r="UX12" i="3"/>
  <c r="SL12" i="3"/>
  <c r="PZ12" i="3"/>
  <c r="NN12" i="3"/>
  <c r="LB12" i="3"/>
  <c r="IP12" i="3"/>
  <c r="GD12" i="3"/>
  <c r="DR12" i="3"/>
  <c r="Y12" i="3"/>
  <c r="WG12" i="3"/>
  <c r="TU12" i="3"/>
  <c r="RI12" i="3"/>
  <c r="OW12" i="3"/>
  <c r="MK12" i="3"/>
  <c r="JY12" i="3"/>
  <c r="HM12" i="3"/>
  <c r="FA12" i="3"/>
  <c r="CM12" i="3"/>
  <c r="XL12" i="3"/>
  <c r="UZ12" i="3"/>
  <c r="SN12" i="3"/>
  <c r="QB12" i="3"/>
  <c r="NP12" i="3"/>
  <c r="LD12" i="3"/>
  <c r="IR12" i="3"/>
  <c r="GF12" i="3"/>
  <c r="DT12" i="3"/>
  <c r="AA12" i="3"/>
  <c r="WI12" i="3"/>
  <c r="TW12" i="3"/>
  <c r="RK12" i="3"/>
  <c r="OY12" i="3"/>
  <c r="MM12" i="3"/>
  <c r="KA12" i="3"/>
  <c r="HO12" i="3"/>
  <c r="FC12" i="3"/>
  <c r="CO12" i="3"/>
  <c r="XR12" i="3"/>
  <c r="VF12" i="3"/>
  <c r="ST12" i="3"/>
  <c r="QH12" i="3"/>
  <c r="NV12" i="3"/>
  <c r="LJ12" i="3"/>
  <c r="IX12" i="3"/>
  <c r="GL12" i="3"/>
  <c r="DZ12" i="3"/>
  <c r="AG12" i="3"/>
  <c r="WO12" i="3"/>
  <c r="UC12" i="3"/>
  <c r="RQ12" i="3"/>
  <c r="PE12" i="3"/>
  <c r="MS12" i="3"/>
  <c r="KG12" i="3"/>
  <c r="HU12" i="3"/>
  <c r="FI12" i="3"/>
  <c r="CU12" i="3"/>
  <c r="XT12" i="3"/>
  <c r="VH12" i="3"/>
  <c r="SV12" i="3"/>
  <c r="QJ12" i="3"/>
  <c r="NX12" i="3"/>
  <c r="LL12" i="3"/>
  <c r="IZ12" i="3"/>
  <c r="GN12" i="3"/>
  <c r="EB12" i="3"/>
  <c r="AI12" i="3"/>
  <c r="WQ12" i="3"/>
  <c r="UE12" i="3"/>
  <c r="RS12" i="3"/>
  <c r="PG12" i="3"/>
  <c r="MU12" i="3"/>
  <c r="KI12" i="3"/>
  <c r="HW12" i="3"/>
  <c r="FK12" i="3"/>
  <c r="CW12" i="3"/>
  <c r="XF12" i="3"/>
  <c r="NJ12" i="3"/>
  <c r="DN12" i="3"/>
  <c r="RE12" i="3"/>
  <c r="HI12" i="3"/>
  <c r="UV12" i="3"/>
  <c r="KZ12" i="3"/>
  <c r="W12" i="3"/>
  <c r="OU12" i="3"/>
  <c r="EY12" i="3"/>
  <c r="RR12" i="3"/>
  <c r="HV12" i="3"/>
  <c r="VM12" i="3"/>
  <c r="LQ12" i="3"/>
  <c r="AN12" i="3"/>
  <c r="PH12" i="3"/>
  <c r="FL12" i="3"/>
  <c r="TC12" i="3"/>
  <c r="JG12" i="3"/>
  <c r="QL12" i="3"/>
  <c r="GP12" i="3"/>
  <c r="UG12" i="3"/>
  <c r="KK12" i="3"/>
  <c r="XX12" i="3"/>
  <c r="OB12" i="3"/>
  <c r="EF12" i="3"/>
  <c r="RW12" i="3"/>
  <c r="IA12" i="3"/>
  <c r="HF12" i="3"/>
  <c r="OR12" i="3"/>
  <c r="VZ12" i="3"/>
  <c r="OP12" i="3"/>
  <c r="WB12" i="3"/>
  <c r="GE12" i="3"/>
  <c r="TN12" i="3"/>
  <c r="DQ12" i="3"/>
  <c r="LC12" i="3"/>
  <c r="XK12" i="3"/>
  <c r="WH12" i="3"/>
  <c r="TV12" i="3"/>
  <c r="RJ12" i="3"/>
  <c r="OX12" i="3"/>
  <c r="ML12" i="3"/>
  <c r="JZ12" i="3"/>
  <c r="HN12" i="3"/>
  <c r="FB12" i="3"/>
  <c r="CN12" i="3"/>
  <c r="XQ12" i="3"/>
  <c r="VE12" i="3"/>
  <c r="SS12" i="3"/>
  <c r="QG12" i="3"/>
  <c r="NU12" i="3"/>
  <c r="LI12" i="3"/>
  <c r="IW12" i="3"/>
  <c r="GK12" i="3"/>
  <c r="DY12" i="3"/>
  <c r="AF12" i="3"/>
  <c r="WJ12" i="3"/>
  <c r="TX12" i="3"/>
  <c r="RL12" i="3"/>
  <c r="OZ12" i="3"/>
  <c r="MN12" i="3"/>
  <c r="KB12" i="3"/>
  <c r="HP12" i="3"/>
  <c r="FD12" i="3"/>
  <c r="CP12" i="3"/>
  <c r="XS12" i="3"/>
  <c r="VG12" i="3"/>
  <c r="SU12" i="3"/>
  <c r="QI12" i="3"/>
  <c r="NW12" i="3"/>
  <c r="LK12" i="3"/>
  <c r="IY12" i="3"/>
  <c r="GM12" i="3"/>
  <c r="EA12" i="3"/>
  <c r="AH12" i="3"/>
  <c r="WT12" i="3"/>
  <c r="UH12" i="3"/>
  <c r="RV12" i="3"/>
  <c r="PJ12" i="3"/>
  <c r="MX12" i="3"/>
  <c r="KL12" i="3"/>
  <c r="HZ12" i="3"/>
  <c r="FN12" i="3"/>
  <c r="CZ12" i="3"/>
  <c r="YC12" i="3"/>
  <c r="VQ12" i="3"/>
  <c r="TE12" i="3"/>
  <c r="QS12" i="3"/>
  <c r="OG12" i="3"/>
  <c r="LU12" i="3"/>
  <c r="JI12" i="3"/>
  <c r="GW12" i="3"/>
  <c r="EK12" i="3"/>
  <c r="AX12" i="3"/>
  <c r="WV12" i="3"/>
  <c r="UJ12" i="3"/>
  <c r="RX12" i="3"/>
  <c r="PL12" i="3"/>
  <c r="MZ12" i="3"/>
  <c r="KN12" i="3"/>
  <c r="IB12" i="3"/>
  <c r="FP12" i="3"/>
  <c r="DB12" i="3"/>
  <c r="YE12" i="3"/>
  <c r="VS12" i="3"/>
  <c r="TG12" i="3"/>
  <c r="QU12" i="3"/>
  <c r="OI12" i="3"/>
  <c r="LW12" i="3"/>
  <c r="JK12" i="3"/>
  <c r="GY12" i="3"/>
  <c r="EM12" i="3"/>
  <c r="AZ12" i="3"/>
  <c r="XB12" i="3"/>
  <c r="UP12" i="3"/>
  <c r="SD12" i="3"/>
  <c r="PR12" i="3"/>
  <c r="NF12" i="3"/>
  <c r="KT12" i="3"/>
  <c r="IH12" i="3"/>
  <c r="FV12" i="3"/>
  <c r="DJ12" i="3"/>
  <c r="Q12" i="3"/>
  <c r="VY12" i="3"/>
  <c r="TM12" i="3"/>
  <c r="RA12" i="3"/>
  <c r="OO12" i="3"/>
  <c r="MC12" i="3"/>
  <c r="JQ12" i="3"/>
  <c r="HE12" i="3"/>
  <c r="ES12" i="3"/>
  <c r="BH12" i="3"/>
  <c r="XD12" i="3"/>
  <c r="UR12" i="3"/>
  <c r="SF12" i="3"/>
  <c r="PT12" i="3"/>
  <c r="NH12" i="3"/>
  <c r="KV12" i="3"/>
  <c r="IJ12" i="3"/>
  <c r="FX12" i="3"/>
  <c r="DL12" i="3"/>
  <c r="S12" i="3"/>
  <c r="WA12" i="3"/>
  <c r="TO12" i="3"/>
  <c r="RC12" i="3"/>
  <c r="OQ12" i="3"/>
  <c r="ME12" i="3"/>
  <c r="JS12" i="3"/>
  <c r="HG12" i="3"/>
  <c r="EU12" i="3"/>
  <c r="BJ12" i="3"/>
  <c r="UT12" i="3"/>
  <c r="KX12" i="3"/>
  <c r="U12" i="3"/>
  <c r="OS12" i="3"/>
  <c r="EW12" i="3"/>
  <c r="SJ12" i="3"/>
  <c r="IN12" i="3"/>
  <c r="WE12" i="3"/>
  <c r="MI12" i="3"/>
  <c r="CK12" i="3"/>
  <c r="PF12" i="3"/>
  <c r="FJ12" i="3"/>
  <c r="TA12" i="3"/>
  <c r="JE12" i="3"/>
  <c r="WR12" i="3"/>
  <c r="MV12" i="3"/>
  <c r="CX12" i="3"/>
  <c r="QQ12" i="3"/>
  <c r="GU12" i="3"/>
  <c r="XV12" i="3"/>
  <c r="NZ12" i="3"/>
  <c r="ED12" i="3"/>
  <c r="RU12" i="3"/>
  <c r="HY12" i="3"/>
  <c r="VL12" i="3"/>
  <c r="LP12" i="3"/>
  <c r="AM12" i="3"/>
  <c r="PK12" i="3"/>
  <c r="FO12" i="3"/>
  <c r="UW12" i="3"/>
  <c r="EV12" i="3"/>
  <c r="PY12" i="3"/>
  <c r="ET12" i="3"/>
  <c r="MF12" i="3"/>
  <c r="MD12" i="3"/>
  <c r="JR12" i="3"/>
  <c r="RD12" i="3"/>
  <c r="Z12" i="3"/>
  <c r="YD12" i="3"/>
  <c r="VR12" i="3"/>
  <c r="TF12" i="3"/>
  <c r="QT12" i="3"/>
  <c r="OH12" i="3"/>
  <c r="LV12" i="3"/>
  <c r="JJ12" i="3"/>
  <c r="GX12" i="3"/>
  <c r="EL12" i="3"/>
  <c r="AY12" i="3"/>
  <c r="XA12" i="3"/>
  <c r="UO12" i="3"/>
  <c r="SC12" i="3"/>
  <c r="PQ12" i="3"/>
  <c r="NE12" i="3"/>
  <c r="KS12" i="3"/>
  <c r="IG12" i="3"/>
  <c r="FU12" i="3"/>
  <c r="DI12" i="3"/>
  <c r="O12" i="3"/>
  <c r="VT12" i="3"/>
  <c r="TH12" i="3"/>
  <c r="QV12" i="3"/>
  <c r="OJ12" i="3"/>
  <c r="LX12" i="3"/>
  <c r="JL12" i="3"/>
  <c r="GZ12" i="3"/>
  <c r="EN12" i="3"/>
  <c r="BA12" i="3"/>
  <c r="XC12" i="3"/>
  <c r="UQ12" i="3"/>
  <c r="SE12" i="3"/>
  <c r="PS12" i="3"/>
  <c r="NG12" i="3"/>
  <c r="KU12" i="3"/>
  <c r="II12" i="3"/>
  <c r="FW12" i="3"/>
  <c r="DK12" i="3"/>
  <c r="R12" i="3"/>
  <c r="WD12" i="3"/>
  <c r="TR12" i="3"/>
  <c r="RF12" i="3"/>
  <c r="OT12" i="3"/>
  <c r="MH12" i="3"/>
  <c r="JV12" i="3"/>
  <c r="HJ12" i="3"/>
  <c r="EX12" i="3"/>
  <c r="BQ12" i="3"/>
  <c r="XM12" i="3"/>
  <c r="VA12" i="3"/>
  <c r="SO12" i="3"/>
  <c r="QC12" i="3"/>
  <c r="NQ12" i="3"/>
  <c r="LE12" i="3"/>
  <c r="IS12" i="3"/>
  <c r="GG12" i="3"/>
  <c r="DU12" i="3"/>
  <c r="AB12" i="3"/>
  <c r="WF12" i="3"/>
  <c r="TT12" i="3"/>
  <c r="RH12" i="3"/>
  <c r="OV12" i="3"/>
  <c r="MJ12" i="3"/>
  <c r="JX12" i="3"/>
  <c r="HL12" i="3"/>
  <c r="EZ12" i="3"/>
  <c r="CL12" i="3"/>
  <c r="XO12" i="3"/>
  <c r="VC12" i="3"/>
  <c r="SQ12" i="3"/>
  <c r="QE12" i="3"/>
  <c r="NS12" i="3"/>
  <c r="LG12" i="3"/>
  <c r="IU12" i="3"/>
  <c r="GI12" i="3"/>
  <c r="DW12" i="3"/>
  <c r="AD12" i="3"/>
  <c r="WL12" i="3"/>
  <c r="TZ12" i="3"/>
  <c r="RN12" i="3"/>
  <c r="PB12" i="3"/>
  <c r="MP12" i="3"/>
  <c r="KD12" i="3"/>
  <c r="HR12" i="3"/>
  <c r="FF12" i="3"/>
  <c r="CR12" i="3"/>
  <c r="XU12" i="3"/>
  <c r="VI12" i="3"/>
  <c r="SW12" i="3"/>
  <c r="QK12" i="3"/>
  <c r="NY12" i="3"/>
  <c r="LM12" i="3"/>
  <c r="JA12" i="3"/>
  <c r="GO12" i="3"/>
  <c r="EC12" i="3"/>
  <c r="AJ12" i="3"/>
  <c r="WN12" i="3"/>
  <c r="UB12" i="3"/>
  <c r="RP12" i="3"/>
  <c r="PD12" i="3"/>
  <c r="MR12" i="3"/>
  <c r="KF12" i="3"/>
  <c r="HT12" i="3"/>
  <c r="FH12" i="3"/>
  <c r="CT12" i="3"/>
  <c r="XW12" i="3"/>
  <c r="VK12" i="3"/>
  <c r="SY12" i="3"/>
  <c r="QM12" i="3"/>
  <c r="OA12" i="3"/>
  <c r="LO12" i="3"/>
  <c r="JC12" i="3"/>
  <c r="GQ12" i="3"/>
  <c r="EE12" i="3"/>
  <c r="AL12" i="3"/>
  <c r="SH12" i="3"/>
  <c r="IL12" i="3"/>
  <c r="WC12" i="3"/>
  <c r="MG12" i="3"/>
  <c r="BM12" i="3"/>
  <c r="PX12" i="3"/>
  <c r="GB12" i="3"/>
  <c r="TS12" i="3"/>
  <c r="JW12" i="3"/>
  <c r="WP12" i="3"/>
  <c r="MT12" i="3"/>
  <c r="CV12" i="3"/>
  <c r="QO12" i="3"/>
  <c r="GS12" i="3"/>
  <c r="UF12" i="3"/>
  <c r="KJ12" i="3"/>
  <c r="YA12" i="3"/>
  <c r="OE12" i="3"/>
  <c r="EI12" i="3"/>
  <c r="VJ12" i="3"/>
  <c r="LN12" i="3"/>
  <c r="AK12" i="3"/>
  <c r="PI12" i="3"/>
  <c r="FM12" i="3"/>
  <c r="SZ12" i="3"/>
  <c r="JD12" i="3"/>
  <c r="WU12" i="3"/>
  <c r="MY12" i="3"/>
  <c r="DA12" i="3"/>
  <c r="LA12" i="3"/>
  <c r="SM12" i="3"/>
  <c r="JT12" i="3"/>
  <c r="SK12" i="3"/>
  <c r="BK12" i="3"/>
  <c r="TP12" i="3"/>
  <c r="XI12" i="3"/>
  <c r="HH12" i="3"/>
  <c r="BI12" i="3"/>
  <c r="WZ30" i="3"/>
  <c r="UN30" i="3"/>
  <c r="SB30" i="3"/>
  <c r="PP30" i="3"/>
  <c r="ND30" i="3"/>
  <c r="KR30" i="3"/>
  <c r="IF30" i="3"/>
  <c r="FT30" i="3"/>
  <c r="DH30" i="3"/>
  <c r="M30" i="3"/>
  <c r="VW30" i="3"/>
  <c r="TK30" i="3"/>
  <c r="QY30" i="3"/>
  <c r="OM30" i="3"/>
  <c r="MA30" i="3"/>
  <c r="JO30" i="3"/>
  <c r="HC30" i="3"/>
  <c r="EQ30" i="3"/>
  <c r="BF30" i="3"/>
  <c r="XF30" i="3"/>
  <c r="UT30" i="3"/>
  <c r="SH30" i="3"/>
  <c r="PV30" i="3"/>
  <c r="NJ30" i="3"/>
  <c r="KX30" i="3"/>
  <c r="IL30" i="3"/>
  <c r="FZ30" i="3"/>
  <c r="DN30" i="3"/>
  <c r="U30" i="3"/>
  <c r="WC30" i="3"/>
  <c r="TQ30" i="3"/>
  <c r="RE30" i="3"/>
  <c r="OS30" i="3"/>
  <c r="MG30" i="3"/>
  <c r="JU30" i="3"/>
  <c r="HI30" i="3"/>
  <c r="EW30" i="3"/>
  <c r="BM30" i="3"/>
  <c r="XL30" i="3"/>
  <c r="UZ30" i="3"/>
  <c r="SN30" i="3"/>
  <c r="QB30" i="3"/>
  <c r="NP30" i="3"/>
  <c r="LD30" i="3"/>
  <c r="IR30" i="3"/>
  <c r="GF30" i="3"/>
  <c r="DT30" i="3"/>
  <c r="AA30" i="3"/>
  <c r="WI30" i="3"/>
  <c r="TW30" i="3"/>
  <c r="RK30" i="3"/>
  <c r="OY30" i="3"/>
  <c r="MM30" i="3"/>
  <c r="KA30" i="3"/>
  <c r="HO30" i="3"/>
  <c r="FC30" i="3"/>
  <c r="CO30" i="3"/>
  <c r="XR30" i="3"/>
  <c r="VF30" i="3"/>
  <c r="ST30" i="3"/>
  <c r="QH30" i="3"/>
  <c r="NV30" i="3"/>
  <c r="LJ30" i="3"/>
  <c r="IX30" i="3"/>
  <c r="GL30" i="3"/>
  <c r="DZ30" i="3"/>
  <c r="AG30" i="3"/>
  <c r="WO30" i="3"/>
  <c r="UC30" i="3"/>
  <c r="RQ30" i="3"/>
  <c r="PE30" i="3"/>
  <c r="MS30" i="3"/>
  <c r="KG30" i="3"/>
  <c r="HU30" i="3"/>
  <c r="FI30" i="3"/>
  <c r="CU30" i="3"/>
  <c r="XT30" i="3"/>
  <c r="VH30" i="3"/>
  <c r="SV30" i="3"/>
  <c r="QJ30" i="3"/>
  <c r="NX30" i="3"/>
  <c r="LL30" i="3"/>
  <c r="IZ30" i="3"/>
  <c r="GN30" i="3"/>
  <c r="EB30" i="3"/>
  <c r="AI30" i="3"/>
  <c r="WQ30" i="3"/>
  <c r="UE30" i="3"/>
  <c r="RS30" i="3"/>
  <c r="PG30" i="3"/>
  <c r="MU30" i="3"/>
  <c r="KI30" i="3"/>
  <c r="HW30" i="3"/>
  <c r="FK30" i="3"/>
  <c r="CW30" i="3"/>
  <c r="XZ30" i="3"/>
  <c r="VN30" i="3"/>
  <c r="TB30" i="3"/>
  <c r="QP30" i="3"/>
  <c r="OD30" i="3"/>
  <c r="LR30" i="3"/>
  <c r="JF30" i="3"/>
  <c r="GT30" i="3"/>
  <c r="EH30" i="3"/>
  <c r="AO30" i="3"/>
  <c r="WW30" i="3"/>
  <c r="UK30" i="3"/>
  <c r="RY30" i="3"/>
  <c r="PM30" i="3"/>
  <c r="NA30" i="3"/>
  <c r="KO30" i="3"/>
  <c r="IC30" i="3"/>
  <c r="FQ30" i="3"/>
  <c r="DC30" i="3"/>
  <c r="WB30" i="3"/>
  <c r="MF30" i="3"/>
  <c r="BK30" i="3"/>
  <c r="QA30" i="3"/>
  <c r="GE30" i="3"/>
  <c r="TV30" i="3"/>
  <c r="JZ30" i="3"/>
  <c r="XQ30" i="3"/>
  <c r="NU30" i="3"/>
  <c r="DY30" i="3"/>
  <c r="SZ30" i="3"/>
  <c r="JD30" i="3"/>
  <c r="WU30" i="3"/>
  <c r="MY30" i="3"/>
  <c r="DA30" i="3"/>
  <c r="QT30" i="3"/>
  <c r="GX30" i="3"/>
  <c r="UO30" i="3"/>
  <c r="KS30" i="3"/>
  <c r="O30" i="3"/>
  <c r="PH30" i="3"/>
  <c r="FL30" i="3"/>
  <c r="TC30" i="3"/>
  <c r="JG30" i="3"/>
  <c r="WX30" i="3"/>
  <c r="NB30" i="3"/>
  <c r="DE30" i="3"/>
  <c r="QW30" i="3"/>
  <c r="HA30" i="3"/>
  <c r="IN30" i="3"/>
  <c r="QD30" i="3"/>
  <c r="PX30" i="3"/>
  <c r="XN30" i="3"/>
  <c r="HQ30" i="3"/>
  <c r="OU30" i="3"/>
  <c r="WK30" i="3"/>
  <c r="AC30" i="3"/>
  <c r="PA30" i="3"/>
  <c r="FE30" i="3"/>
  <c r="WJ30" i="3"/>
  <c r="TX30" i="3"/>
  <c r="RL30" i="3"/>
  <c r="OZ30" i="3"/>
  <c r="MN30" i="3"/>
  <c r="KB30" i="3"/>
  <c r="HP30" i="3"/>
  <c r="FD30" i="3"/>
  <c r="CP30" i="3"/>
  <c r="XS30" i="3"/>
  <c r="VG30" i="3"/>
  <c r="SU30" i="3"/>
  <c r="QI30" i="3"/>
  <c r="NW30" i="3"/>
  <c r="LK30" i="3"/>
  <c r="IY30" i="3"/>
  <c r="GM30" i="3"/>
  <c r="EA30" i="3"/>
  <c r="AH30" i="3"/>
  <c r="WP30" i="3"/>
  <c r="UD30" i="3"/>
  <c r="RR30" i="3"/>
  <c r="PF30" i="3"/>
  <c r="MT30" i="3"/>
  <c r="KH30" i="3"/>
  <c r="HV30" i="3"/>
  <c r="FJ30" i="3"/>
  <c r="CV30" i="3"/>
  <c r="XY30" i="3"/>
  <c r="VM30" i="3"/>
  <c r="TA30" i="3"/>
  <c r="QO30" i="3"/>
  <c r="OC30" i="3"/>
  <c r="LQ30" i="3"/>
  <c r="JE30" i="3"/>
  <c r="GS30" i="3"/>
  <c r="EG30" i="3"/>
  <c r="AN30" i="3"/>
  <c r="WV30" i="3"/>
  <c r="UJ30" i="3"/>
  <c r="RX30" i="3"/>
  <c r="PL30" i="3"/>
  <c r="MZ30" i="3"/>
  <c r="KN30" i="3"/>
  <c r="IB30" i="3"/>
  <c r="FP30" i="3"/>
  <c r="DB30" i="3"/>
  <c r="YE30" i="3"/>
  <c r="VS30" i="3"/>
  <c r="TG30" i="3"/>
  <c r="QU30" i="3"/>
  <c r="OI30" i="3"/>
  <c r="LW30" i="3"/>
  <c r="JK30" i="3"/>
  <c r="GY30" i="3"/>
  <c r="EM30" i="3"/>
  <c r="AZ30" i="3"/>
  <c r="XB30" i="3"/>
  <c r="UP30" i="3"/>
  <c r="SD30" i="3"/>
  <c r="PR30" i="3"/>
  <c r="NF30" i="3"/>
  <c r="KT30" i="3"/>
  <c r="IH30" i="3"/>
  <c r="FV30" i="3"/>
  <c r="DJ30" i="3"/>
  <c r="Q30" i="3"/>
  <c r="VY30" i="3"/>
  <c r="TM30" i="3"/>
  <c r="RA30" i="3"/>
  <c r="OO30" i="3"/>
  <c r="MC30" i="3"/>
  <c r="JQ30" i="3"/>
  <c r="HE30" i="3"/>
  <c r="ES30" i="3"/>
  <c r="BH30" i="3"/>
  <c r="XD30" i="3"/>
  <c r="UR30" i="3"/>
  <c r="SF30" i="3"/>
  <c r="PT30" i="3"/>
  <c r="NH30" i="3"/>
  <c r="KV30" i="3"/>
  <c r="IJ30" i="3"/>
  <c r="FX30" i="3"/>
  <c r="DL30" i="3"/>
  <c r="S30" i="3"/>
  <c r="WA30" i="3"/>
  <c r="TO30" i="3"/>
  <c r="RC30" i="3"/>
  <c r="OQ30" i="3"/>
  <c r="ME30" i="3"/>
  <c r="JS30" i="3"/>
  <c r="HG30" i="3"/>
  <c r="EU30" i="3"/>
  <c r="BJ30" i="3"/>
  <c r="XJ30" i="3"/>
  <c r="UX30" i="3"/>
  <c r="SL30" i="3"/>
  <c r="PZ30" i="3"/>
  <c r="NN30" i="3"/>
  <c r="LB30" i="3"/>
  <c r="IP30" i="3"/>
  <c r="GD30" i="3"/>
  <c r="DR30" i="3"/>
  <c r="Y30" i="3"/>
  <c r="WG30" i="3"/>
  <c r="TU30" i="3"/>
  <c r="RI30" i="3"/>
  <c r="OW30" i="3"/>
  <c r="MK30" i="3"/>
  <c r="JY30" i="3"/>
  <c r="HM30" i="3"/>
  <c r="FA30" i="3"/>
  <c r="CM30" i="3"/>
  <c r="TP30" i="3"/>
  <c r="JT30" i="3"/>
  <c r="XK30" i="3"/>
  <c r="NO30" i="3"/>
  <c r="DS30" i="3"/>
  <c r="RJ30" i="3"/>
  <c r="HN30" i="3"/>
  <c r="VE30" i="3"/>
  <c r="LI30" i="3"/>
  <c r="AF30" i="3"/>
  <c r="QN30" i="3"/>
  <c r="GR30" i="3"/>
  <c r="UI30" i="3"/>
  <c r="KM30" i="3"/>
  <c r="YD30" i="3"/>
  <c r="OH30" i="3"/>
  <c r="EL30" i="3"/>
  <c r="SC30" i="3"/>
  <c r="IG30" i="3"/>
  <c r="WR30" i="3"/>
  <c r="MV30" i="3"/>
  <c r="CX30" i="3"/>
  <c r="QQ30" i="3"/>
  <c r="GU30" i="3"/>
  <c r="UL30" i="3"/>
  <c r="KP30" i="3"/>
  <c r="I30" i="3"/>
  <c r="OK30" i="3"/>
  <c r="EO30" i="3"/>
  <c r="WE30" i="3"/>
  <c r="GH30" i="3"/>
  <c r="GB30" i="3"/>
  <c r="NR30" i="3"/>
  <c r="UV30" i="3"/>
  <c r="EY30" i="3"/>
  <c r="MO30" i="3"/>
  <c r="NL30" i="3"/>
  <c r="VB30" i="3"/>
  <c r="VT30" i="3"/>
  <c r="TH30" i="3"/>
  <c r="QV30" i="3"/>
  <c r="OJ30" i="3"/>
  <c r="LX30" i="3"/>
  <c r="JL30" i="3"/>
  <c r="GZ30" i="3"/>
  <c r="EN30" i="3"/>
  <c r="BA30" i="3"/>
  <c r="XC30" i="3"/>
  <c r="UQ30" i="3"/>
  <c r="SE30" i="3"/>
  <c r="PS30" i="3"/>
  <c r="NG30" i="3"/>
  <c r="KU30" i="3"/>
  <c r="II30" i="3"/>
  <c r="FW30" i="3"/>
  <c r="DK30" i="3"/>
  <c r="R30" i="3"/>
  <c r="VZ30" i="3"/>
  <c r="TN30" i="3"/>
  <c r="RB30" i="3"/>
  <c r="OP30" i="3"/>
  <c r="MD30" i="3"/>
  <c r="JR30" i="3"/>
  <c r="HF30" i="3"/>
  <c r="ET30" i="3"/>
  <c r="BI30" i="3"/>
  <c r="XI30" i="3"/>
  <c r="UW30" i="3"/>
  <c r="SK30" i="3"/>
  <c r="PY30" i="3"/>
  <c r="NM30" i="3"/>
  <c r="LA30" i="3"/>
  <c r="IO30" i="3"/>
  <c r="GC30" i="3"/>
  <c r="DQ30" i="3"/>
  <c r="X30" i="3"/>
  <c r="WF30" i="3"/>
  <c r="TT30" i="3"/>
  <c r="RH30" i="3"/>
  <c r="OV30" i="3"/>
  <c r="MJ30" i="3"/>
  <c r="JX30" i="3"/>
  <c r="HL30" i="3"/>
  <c r="EZ30" i="3"/>
  <c r="CL30" i="3"/>
  <c r="XO30" i="3"/>
  <c r="VC30" i="3"/>
  <c r="SQ30" i="3"/>
  <c r="QE30" i="3"/>
  <c r="NS30" i="3"/>
  <c r="LG30" i="3"/>
  <c r="IU30" i="3"/>
  <c r="GI30" i="3"/>
  <c r="DW30" i="3"/>
  <c r="AD30" i="3"/>
  <c r="WL30" i="3"/>
  <c r="TZ30" i="3"/>
  <c r="RN30" i="3"/>
  <c r="PB30" i="3"/>
  <c r="MP30" i="3"/>
  <c r="KD30" i="3"/>
  <c r="HR30" i="3"/>
  <c r="FF30" i="3"/>
  <c r="CR30" i="3"/>
  <c r="XU30" i="3"/>
  <c r="VI30" i="3"/>
  <c r="SW30" i="3"/>
  <c r="QK30" i="3"/>
  <c r="NY30" i="3"/>
  <c r="LM30" i="3"/>
  <c r="JA30" i="3"/>
  <c r="GO30" i="3"/>
  <c r="EC30" i="3"/>
  <c r="AJ30" i="3"/>
  <c r="WN30" i="3"/>
  <c r="UB30" i="3"/>
  <c r="RP30" i="3"/>
  <c r="PD30" i="3"/>
  <c r="MR30" i="3"/>
  <c r="KF30" i="3"/>
  <c r="HT30" i="3"/>
  <c r="FH30" i="3"/>
  <c r="CT30" i="3"/>
  <c r="XW30" i="3"/>
  <c r="VK30" i="3"/>
  <c r="SY30" i="3"/>
  <c r="QM30" i="3"/>
  <c r="OA30" i="3"/>
  <c r="LO30" i="3"/>
  <c r="JC30" i="3"/>
  <c r="GQ30" i="3"/>
  <c r="EE30" i="3"/>
  <c r="AL30" i="3"/>
  <c r="WT30" i="3"/>
  <c r="UH30" i="3"/>
  <c r="RV30" i="3"/>
  <c r="PJ30" i="3"/>
  <c r="MX30" i="3"/>
  <c r="KL30" i="3"/>
  <c r="HZ30" i="3"/>
  <c r="FN30" i="3"/>
  <c r="CZ30" i="3"/>
  <c r="YC30" i="3"/>
  <c r="VQ30" i="3"/>
  <c r="TE30" i="3"/>
  <c r="QS30" i="3"/>
  <c r="OG30" i="3"/>
  <c r="LU30" i="3"/>
  <c r="JI30" i="3"/>
  <c r="GW30" i="3"/>
  <c r="EK30" i="3"/>
  <c r="AX30" i="3"/>
  <c r="RD30" i="3"/>
  <c r="HH30" i="3"/>
  <c r="UY30" i="3"/>
  <c r="LC30" i="3"/>
  <c r="Z30" i="3"/>
  <c r="OX30" i="3"/>
  <c r="FB30" i="3"/>
  <c r="SS30" i="3"/>
  <c r="IW30" i="3"/>
  <c r="XX30" i="3"/>
  <c r="OB30" i="3"/>
  <c r="EF30" i="3"/>
  <c r="RW30" i="3"/>
  <c r="IA30" i="3"/>
  <c r="VR30" i="3"/>
  <c r="LV30" i="3"/>
  <c r="AY30" i="3"/>
  <c r="PQ30" i="3"/>
  <c r="FU30" i="3"/>
  <c r="UF30" i="3"/>
  <c r="KJ30" i="3"/>
  <c r="YA30" i="3"/>
  <c r="OE30" i="3"/>
  <c r="EI30" i="3"/>
  <c r="RZ30" i="3"/>
  <c r="ID30" i="3"/>
  <c r="VU30" i="3"/>
  <c r="LY30" i="3"/>
  <c r="BB30" i="3"/>
  <c r="MI30" i="3"/>
  <c r="TY30" i="3"/>
  <c r="TS30" i="3"/>
  <c r="DV30" i="3"/>
  <c r="KZ30" i="3"/>
  <c r="SP30" i="3"/>
  <c r="CQ30" i="3"/>
  <c r="XH30" i="3"/>
  <c r="DP30" i="3"/>
  <c r="XP30" i="3"/>
  <c r="VD30" i="3"/>
  <c r="SR30" i="3"/>
  <c r="QF30" i="3"/>
  <c r="NT30" i="3"/>
  <c r="LH30" i="3"/>
  <c r="IV30" i="3"/>
  <c r="GJ30" i="3"/>
  <c r="DX30" i="3"/>
  <c r="AE30" i="3"/>
  <c r="WM30" i="3"/>
  <c r="UA30" i="3"/>
  <c r="RO30" i="3"/>
  <c r="PC30" i="3"/>
  <c r="MQ30" i="3"/>
  <c r="KE30" i="3"/>
  <c r="HS30" i="3"/>
  <c r="FG30" i="3"/>
  <c r="CS30" i="3"/>
  <c r="XV30" i="3"/>
  <c r="VJ30" i="3"/>
  <c r="SX30" i="3"/>
  <c r="QL30" i="3"/>
  <c r="NZ30" i="3"/>
  <c r="LN30" i="3"/>
  <c r="JB30" i="3"/>
  <c r="GP30" i="3"/>
  <c r="ED30" i="3"/>
  <c r="AK30" i="3"/>
  <c r="WS30" i="3"/>
  <c r="UG30" i="3"/>
  <c r="RU30" i="3"/>
  <c r="PI30" i="3"/>
  <c r="MW30" i="3"/>
  <c r="KK30" i="3"/>
  <c r="HY30" i="3"/>
  <c r="FM30" i="3"/>
  <c r="CY30" i="3"/>
  <c r="YB30" i="3"/>
  <c r="VP30" i="3"/>
  <c r="TD30" i="3"/>
  <c r="QR30" i="3"/>
  <c r="OF30" i="3"/>
  <c r="LT30" i="3"/>
  <c r="JH30" i="3"/>
  <c r="GV30" i="3"/>
  <c r="EJ30" i="3"/>
  <c r="AQ30" i="3"/>
  <c r="WY30" i="3"/>
  <c r="UM30" i="3"/>
  <c r="SA30" i="3"/>
  <c r="PO30" i="3"/>
  <c r="NC30" i="3"/>
  <c r="KQ30" i="3"/>
  <c r="IE30" i="3"/>
  <c r="FS30" i="3"/>
  <c r="DG30" i="3"/>
  <c r="K30" i="3"/>
  <c r="VV30" i="3"/>
  <c r="TJ30" i="3"/>
  <c r="QX30" i="3"/>
  <c r="OL30" i="3"/>
  <c r="LZ30" i="3"/>
  <c r="JN30" i="3"/>
  <c r="HB30" i="3"/>
  <c r="EP30" i="3"/>
  <c r="BC30" i="3"/>
  <c r="XE30" i="3"/>
  <c r="US30" i="3"/>
  <c r="SG30" i="3"/>
  <c r="PU30" i="3"/>
  <c r="NI30" i="3"/>
  <c r="KW30" i="3"/>
  <c r="IK30" i="3"/>
  <c r="FY30" i="3"/>
  <c r="DM30" i="3"/>
  <c r="T30" i="3"/>
  <c r="VX30" i="3"/>
  <c r="TL30" i="3"/>
  <c r="QZ30" i="3"/>
  <c r="ON30" i="3"/>
  <c r="MB30" i="3"/>
  <c r="JP30" i="3"/>
  <c r="HD30" i="3"/>
  <c r="ER30" i="3"/>
  <c r="BG30" i="3"/>
  <c r="XG30" i="3"/>
  <c r="UU30" i="3"/>
  <c r="SI30" i="3"/>
  <c r="PW30" i="3"/>
  <c r="NK30" i="3"/>
  <c r="KY30" i="3"/>
  <c r="IM30" i="3"/>
  <c r="GA30" i="3"/>
  <c r="DO30" i="3"/>
  <c r="V30" i="3"/>
  <c r="WD30" i="3"/>
  <c r="TR30" i="3"/>
  <c r="RF30" i="3"/>
  <c r="OT30" i="3"/>
  <c r="MH30" i="3"/>
  <c r="JV30" i="3"/>
  <c r="HJ30" i="3"/>
  <c r="EX30" i="3"/>
  <c r="BQ30" i="3"/>
  <c r="XM30" i="3"/>
  <c r="VA30" i="3"/>
  <c r="SO30" i="3"/>
  <c r="QC30" i="3"/>
  <c r="NQ30" i="3"/>
  <c r="LE30" i="3"/>
  <c r="IS30" i="3"/>
  <c r="GG30" i="3"/>
  <c r="DU30" i="3"/>
  <c r="AB30" i="3"/>
  <c r="OR30" i="3"/>
  <c r="EV30" i="3"/>
  <c r="SM30" i="3"/>
  <c r="IQ30" i="3"/>
  <c r="WH30" i="3"/>
  <c r="ML30" i="3"/>
  <c r="CN30" i="3"/>
  <c r="QG30" i="3"/>
  <c r="GK30" i="3"/>
  <c r="VL30" i="3"/>
  <c r="LP30" i="3"/>
  <c r="AM30" i="3"/>
  <c r="PK30" i="3"/>
  <c r="FO30" i="3"/>
  <c r="TF30" i="3"/>
  <c r="JJ30" i="3"/>
  <c r="XA30" i="3"/>
  <c r="NE30" i="3"/>
  <c r="DI30" i="3"/>
  <c r="RT30" i="3"/>
  <c r="HX30" i="3"/>
  <c r="VO30" i="3"/>
  <c r="LS30" i="3"/>
  <c r="AP30" i="3"/>
  <c r="PN30" i="3"/>
  <c r="FR30" i="3"/>
  <c r="TI30" i="3"/>
  <c r="JM30" i="3"/>
  <c r="SJ30" i="3"/>
  <c r="CK30" i="3"/>
  <c r="KC30" i="3"/>
  <c r="JW30" i="3"/>
  <c r="RM30" i="3"/>
  <c r="W30" i="3"/>
  <c r="IT30" i="3"/>
  <c r="RG30" i="3"/>
  <c r="HK30" i="3"/>
  <c r="LF30" i="3"/>
  <c r="XI27" i="3"/>
  <c r="UW27" i="3"/>
  <c r="SK27" i="3"/>
  <c r="PY27" i="3"/>
  <c r="NM27" i="3"/>
  <c r="LA27" i="3"/>
  <c r="IO27" i="3"/>
  <c r="GC27" i="3"/>
  <c r="DQ27" i="3"/>
  <c r="X27" i="3"/>
  <c r="WB27" i="3"/>
  <c r="TP27" i="3"/>
  <c r="RD27" i="3"/>
  <c r="OR27" i="3"/>
  <c r="MF27" i="3"/>
  <c r="JT27" i="3"/>
  <c r="HH27" i="3"/>
  <c r="EV27" i="3"/>
  <c r="BK27" i="3"/>
  <c r="XK27" i="3"/>
  <c r="UY27" i="3"/>
  <c r="SM27" i="3"/>
  <c r="QA27" i="3"/>
  <c r="NO27" i="3"/>
  <c r="LC27" i="3"/>
  <c r="IQ27" i="3"/>
  <c r="GE27" i="3"/>
  <c r="DS27" i="3"/>
  <c r="Z27" i="3"/>
  <c r="WH27" i="3"/>
  <c r="TV27" i="3"/>
  <c r="XU27" i="3"/>
  <c r="VI27" i="3"/>
  <c r="SW27" i="3"/>
  <c r="QK27" i="3"/>
  <c r="NY27" i="3"/>
  <c r="LM27" i="3"/>
  <c r="JA27" i="3"/>
  <c r="GO27" i="3"/>
  <c r="EC27" i="3"/>
  <c r="AJ27" i="3"/>
  <c r="WN27" i="3"/>
  <c r="UB27" i="3"/>
  <c r="RP27" i="3"/>
  <c r="PD27" i="3"/>
  <c r="MR27" i="3"/>
  <c r="KF27" i="3"/>
  <c r="HT27" i="3"/>
  <c r="FH27" i="3"/>
  <c r="CT27" i="3"/>
  <c r="XW27" i="3"/>
  <c r="VK27" i="3"/>
  <c r="SY27" i="3"/>
  <c r="QM27" i="3"/>
  <c r="OA27" i="3"/>
  <c r="LO27" i="3"/>
  <c r="JC27" i="3"/>
  <c r="GQ27" i="3"/>
  <c r="EE27" i="3"/>
  <c r="AL27" i="3"/>
  <c r="WT27" i="3"/>
  <c r="UH27" i="3"/>
  <c r="XA27" i="3"/>
  <c r="SC27" i="3"/>
  <c r="NE27" i="3"/>
  <c r="IG27" i="3"/>
  <c r="DI27" i="3"/>
  <c r="VT27" i="3"/>
  <c r="QV27" i="3"/>
  <c r="LX27" i="3"/>
  <c r="GZ27" i="3"/>
  <c r="BA27" i="3"/>
  <c r="UQ27" i="3"/>
  <c r="PS27" i="3"/>
  <c r="KU27" i="3"/>
  <c r="FW27" i="3"/>
  <c r="R27" i="3"/>
  <c r="TN27" i="3"/>
  <c r="QH27" i="3"/>
  <c r="NV27" i="3"/>
  <c r="LJ27" i="3"/>
  <c r="IX27" i="3"/>
  <c r="GL27" i="3"/>
  <c r="DZ27" i="3"/>
  <c r="AG27" i="3"/>
  <c r="OG27" i="3"/>
  <c r="VP27" i="3"/>
  <c r="IB27" i="3"/>
  <c r="SA27" i="3"/>
  <c r="DG27" i="3"/>
  <c r="OX27" i="3"/>
  <c r="IT27" i="3"/>
  <c r="I27" i="3"/>
  <c r="KC27" i="3"/>
  <c r="SR27" i="3"/>
  <c r="FD27" i="3"/>
  <c r="NW27" i="3"/>
  <c r="VJ27" i="3"/>
  <c r="MH27" i="3"/>
  <c r="FN27" i="3"/>
  <c r="TE27" i="3"/>
  <c r="EK27" i="3"/>
  <c r="JH27" i="3"/>
  <c r="QU27" i="3"/>
  <c r="AZ27" i="3"/>
  <c r="NB27" i="3"/>
  <c r="FR27" i="3"/>
  <c r="TY27" i="3"/>
  <c r="DY27" i="3"/>
  <c r="LH27" i="3"/>
  <c r="UA27" i="3"/>
  <c r="FG27" i="3"/>
  <c r="PJ27" i="3"/>
  <c r="HZ27" i="3"/>
  <c r="Y27" i="3"/>
  <c r="TU27" i="3"/>
  <c r="OW27" i="3"/>
  <c r="JY27" i="3"/>
  <c r="FA27" i="3"/>
  <c r="XL27" i="3"/>
  <c r="SN27" i="3"/>
  <c r="NP27" i="3"/>
  <c r="IR27" i="3"/>
  <c r="DT27" i="3"/>
  <c r="WI27" i="3"/>
  <c r="RK27" i="3"/>
  <c r="MM27" i="3"/>
  <c r="HO27" i="3"/>
  <c r="CO27" i="3"/>
  <c r="VF27" i="3"/>
  <c r="RB27" i="3"/>
  <c r="OP27" i="3"/>
  <c r="MD27" i="3"/>
  <c r="JR27" i="3"/>
  <c r="HF27" i="3"/>
  <c r="ET27" i="3"/>
  <c r="BI27" i="3"/>
  <c r="UK27" i="3"/>
  <c r="GW27" i="3"/>
  <c r="QR27" i="3"/>
  <c r="DB27" i="3"/>
  <c r="LW27" i="3"/>
  <c r="UP27" i="3"/>
  <c r="LV27" i="3"/>
  <c r="EL27" i="3"/>
  <c r="SS27" i="3"/>
  <c r="FE27" i="3"/>
  <c r="NT27" i="3"/>
  <c r="WM27" i="3"/>
  <c r="HS27" i="3"/>
  <c r="SX27" i="3"/>
  <c r="LB27" i="3"/>
  <c r="CZ27" i="3"/>
  <c r="WS27" i="3"/>
  <c r="UG27" i="3"/>
  <c r="RU27" i="3"/>
  <c r="PI27" i="3"/>
  <c r="MW27" i="3"/>
  <c r="KK27" i="3"/>
  <c r="HY27" i="3"/>
  <c r="FM27" i="3"/>
  <c r="CY27" i="3"/>
  <c r="XX27" i="3"/>
  <c r="VL27" i="3"/>
  <c r="SZ27" i="3"/>
  <c r="QN27" i="3"/>
  <c r="OB27" i="3"/>
  <c r="LP27" i="3"/>
  <c r="JD27" i="3"/>
  <c r="GR27" i="3"/>
  <c r="EF27" i="3"/>
  <c r="AM27" i="3"/>
  <c r="WU27" i="3"/>
  <c r="UI27" i="3"/>
  <c r="RW27" i="3"/>
  <c r="PK27" i="3"/>
  <c r="MY27" i="3"/>
  <c r="KM27" i="3"/>
  <c r="IA27" i="3"/>
  <c r="FO27" i="3"/>
  <c r="DA27" i="3"/>
  <c r="YD27" i="3"/>
  <c r="VR27" i="3"/>
  <c r="TF27" i="3"/>
  <c r="XE27" i="3"/>
  <c r="US27" i="3"/>
  <c r="SG27" i="3"/>
  <c r="PU27" i="3"/>
  <c r="NI27" i="3"/>
  <c r="KW27" i="3"/>
  <c r="IK27" i="3"/>
  <c r="FY27" i="3"/>
  <c r="DM27" i="3"/>
  <c r="T27" i="3"/>
  <c r="VX27" i="3"/>
  <c r="TL27" i="3"/>
  <c r="QZ27" i="3"/>
  <c r="ON27" i="3"/>
  <c r="MB27" i="3"/>
  <c r="JP27" i="3"/>
  <c r="HD27" i="3"/>
  <c r="ER27" i="3"/>
  <c r="BG27" i="3"/>
  <c r="XG27" i="3"/>
  <c r="UU27" i="3"/>
  <c r="SI27" i="3"/>
  <c r="PW27" i="3"/>
  <c r="NK27" i="3"/>
  <c r="KY27" i="3"/>
  <c r="IM27" i="3"/>
  <c r="GA27" i="3"/>
  <c r="DO27" i="3"/>
  <c r="V27" i="3"/>
  <c r="WD27" i="3"/>
  <c r="TR27" i="3"/>
  <c r="VU27" i="3"/>
  <c r="QW27" i="3"/>
  <c r="LY27" i="3"/>
  <c r="HA27" i="3"/>
  <c r="BB27" i="3"/>
  <c r="UN27" i="3"/>
  <c r="PP27" i="3"/>
  <c r="KR27" i="3"/>
  <c r="FT27" i="3"/>
  <c r="M27" i="3"/>
  <c r="TK27" i="3"/>
  <c r="OM27" i="3"/>
  <c r="JO27" i="3"/>
  <c r="EQ27" i="3"/>
  <c r="XF27" i="3"/>
  <c r="SH27" i="3"/>
  <c r="PR27" i="3"/>
  <c r="NF27" i="3"/>
  <c r="KT27" i="3"/>
  <c r="IH27" i="3"/>
  <c r="FV27" i="3"/>
  <c r="DJ27" i="3"/>
  <c r="Q27" i="3"/>
  <c r="KO27" i="3"/>
  <c r="TD27" i="3"/>
  <c r="EJ27" i="3"/>
  <c r="OI27" i="3"/>
  <c r="XB27" i="3"/>
  <c r="OH27" i="3"/>
  <c r="GX27" i="3"/>
  <c r="WK27" i="3"/>
  <c r="GK27" i="3"/>
  <c r="QF27" i="3"/>
  <c r="AE27" i="3"/>
  <c r="KE27" i="3"/>
  <c r="RV27" i="3"/>
  <c r="KL27" i="3"/>
  <c r="DR27" i="3"/>
  <c r="PM27" i="3"/>
  <c r="WV27" i="3"/>
  <c r="FP27" i="3"/>
  <c r="NC27" i="3"/>
  <c r="VV27" i="3"/>
  <c r="LF27" i="3"/>
  <c r="DV27" i="3"/>
  <c r="PA27" i="3"/>
  <c r="XP27" i="3"/>
  <c r="HP27" i="3"/>
  <c r="QI27" i="3"/>
  <c r="AH27" i="3"/>
  <c r="NN27" i="3"/>
  <c r="GD27" i="3"/>
  <c r="XM27" i="3"/>
  <c r="SO27" i="3"/>
  <c r="NQ27" i="3"/>
  <c r="IS27" i="3"/>
  <c r="DU27" i="3"/>
  <c r="WF27" i="3"/>
  <c r="RH27" i="3"/>
  <c r="MJ27" i="3"/>
  <c r="HL27" i="3"/>
  <c r="CL27" i="3"/>
  <c r="VC27" i="3"/>
  <c r="QE27" i="3"/>
  <c r="LG27" i="3"/>
  <c r="GI27" i="3"/>
  <c r="AD27" i="3"/>
  <c r="TZ27" i="3"/>
  <c r="QL27" i="3"/>
  <c r="NZ27" i="3"/>
  <c r="LN27" i="3"/>
  <c r="JB27" i="3"/>
  <c r="GP27" i="3"/>
  <c r="ED27" i="3"/>
  <c r="AK27" i="3"/>
  <c r="QS27" i="3"/>
  <c r="DC27" i="3"/>
  <c r="OF27" i="3"/>
  <c r="WY27" i="3"/>
  <c r="IE27" i="3"/>
  <c r="RJ27" i="3"/>
  <c r="JZ27" i="3"/>
  <c r="DE27" i="3"/>
  <c r="QG27" i="3"/>
  <c r="AF27" i="3"/>
  <c r="KB27" i="3"/>
  <c r="SU27" i="3"/>
  <c r="EA27" i="3"/>
  <c r="QP27" i="3"/>
  <c r="JF27" i="3"/>
  <c r="WC27" i="3"/>
  <c r="TQ27" i="3"/>
  <c r="RE27" i="3"/>
  <c r="OS27" i="3"/>
  <c r="MG27" i="3"/>
  <c r="JU27" i="3"/>
  <c r="HI27" i="3"/>
  <c r="EW27" i="3"/>
  <c r="BM27" i="3"/>
  <c r="XH27" i="3"/>
  <c r="UV27" i="3"/>
  <c r="SJ27" i="3"/>
  <c r="PX27" i="3"/>
  <c r="NL27" i="3"/>
  <c r="KZ27" i="3"/>
  <c r="IN27" i="3"/>
  <c r="GB27" i="3"/>
  <c r="DP27" i="3"/>
  <c r="W27" i="3"/>
  <c r="WE27" i="3"/>
  <c r="TS27" i="3"/>
  <c r="RG27" i="3"/>
  <c r="OU27" i="3"/>
  <c r="MI27" i="3"/>
  <c r="JW27" i="3"/>
  <c r="HK27" i="3"/>
  <c r="EY27" i="3"/>
  <c r="CK27" i="3"/>
  <c r="XN27" i="3"/>
  <c r="VB27" i="3"/>
  <c r="SP27" i="3"/>
  <c r="WO27" i="3"/>
  <c r="UC27" i="3"/>
  <c r="RQ27" i="3"/>
  <c r="PE27" i="3"/>
  <c r="MS27" i="3"/>
  <c r="KG27" i="3"/>
  <c r="HU27" i="3"/>
  <c r="FI27" i="3"/>
  <c r="CU27" i="3"/>
  <c r="XT27" i="3"/>
  <c r="VH27" i="3"/>
  <c r="SV27" i="3"/>
  <c r="QJ27" i="3"/>
  <c r="NX27" i="3"/>
  <c r="LL27" i="3"/>
  <c r="IZ27" i="3"/>
  <c r="GN27" i="3"/>
  <c r="EB27" i="3"/>
  <c r="AI27" i="3"/>
  <c r="WQ27" i="3"/>
  <c r="UE27" i="3"/>
  <c r="RS27" i="3"/>
  <c r="PG27" i="3"/>
  <c r="MU27" i="3"/>
  <c r="KI27" i="3"/>
  <c r="HW27" i="3"/>
  <c r="FK27" i="3"/>
  <c r="CW27" i="3"/>
  <c r="XZ27" i="3"/>
  <c r="VN27" i="3"/>
  <c r="TB27" i="3"/>
  <c r="UO27" i="3"/>
  <c r="PQ27" i="3"/>
  <c r="KS27" i="3"/>
  <c r="FU27" i="3"/>
  <c r="O27" i="3"/>
  <c r="TH27" i="3"/>
  <c r="OJ27" i="3"/>
  <c r="JL27" i="3"/>
  <c r="EN27" i="3"/>
  <c r="XC27" i="3"/>
  <c r="SE27" i="3"/>
  <c r="NG27" i="3"/>
  <c r="II27" i="3"/>
  <c r="DK27" i="3"/>
  <c r="VZ27" i="3"/>
  <c r="RN27" i="3"/>
  <c r="PB27" i="3"/>
  <c r="MP27" i="3"/>
  <c r="KD27" i="3"/>
  <c r="HR27" i="3"/>
  <c r="FF27" i="3"/>
  <c r="CR27" i="3"/>
  <c r="VQ27" i="3"/>
  <c r="FQ27" i="3"/>
  <c r="PL27" i="3"/>
  <c r="YE27" i="3"/>
  <c r="KQ27" i="3"/>
  <c r="TJ27" i="3"/>
  <c r="ML27" i="3"/>
  <c r="FB27" i="3"/>
  <c r="RM27" i="3"/>
  <c r="CQ27" i="3"/>
  <c r="MN27" i="3"/>
  <c r="VG27" i="3"/>
  <c r="GM27" i="3"/>
  <c r="PZ27" i="3"/>
  <c r="IP27" i="3"/>
  <c r="AO27" i="3"/>
  <c r="LU27" i="3"/>
  <c r="RX27" i="3"/>
  <c r="AQ27" i="3"/>
  <c r="JK27" i="3"/>
  <c r="SD27" i="3"/>
  <c r="JJ27" i="3"/>
  <c r="AY27" i="3"/>
  <c r="LI27" i="3"/>
  <c r="TX27" i="3"/>
  <c r="DX27" i="3"/>
  <c r="MQ27" i="3"/>
  <c r="UD27" i="3"/>
  <c r="LR27" i="3"/>
  <c r="EH27" i="3"/>
  <c r="WG27" i="3"/>
  <c r="RI27" i="3"/>
  <c r="MK27" i="3"/>
  <c r="HM27" i="3"/>
  <c r="CM27" i="3"/>
  <c r="UZ27" i="3"/>
  <c r="QB27" i="3"/>
  <c r="LD27" i="3"/>
  <c r="GF27" i="3"/>
  <c r="AA27" i="3"/>
  <c r="TW27" i="3"/>
  <c r="OY27" i="3"/>
  <c r="KA27" i="3"/>
  <c r="FC27" i="3"/>
  <c r="XR27" i="3"/>
  <c r="ST27" i="3"/>
  <c r="PV27" i="3"/>
  <c r="NJ27" i="3"/>
  <c r="KX27" i="3"/>
  <c r="IL27" i="3"/>
  <c r="FZ27" i="3"/>
  <c r="DN27" i="3"/>
  <c r="U27" i="3"/>
  <c r="NA27" i="3"/>
  <c r="YB27" i="3"/>
  <c r="KN27" i="3"/>
  <c r="TG27" i="3"/>
  <c r="EM27" i="3"/>
  <c r="QD27" i="3"/>
  <c r="ID27" i="3"/>
  <c r="AC27" i="3"/>
  <c r="MO27" i="3"/>
  <c r="VD27" i="3"/>
  <c r="GJ27" i="3"/>
  <c r="PC27" i="3"/>
  <c r="XV27" i="3"/>
  <c r="OT27" i="3"/>
  <c r="GT27" i="3"/>
  <c r="XY27" i="3"/>
  <c r="VM27" i="3"/>
  <c r="TA27" i="3"/>
  <c r="QO27" i="3"/>
  <c r="OC27" i="3"/>
  <c r="LQ27" i="3"/>
  <c r="JE27" i="3"/>
  <c r="GS27" i="3"/>
  <c r="EG27" i="3"/>
  <c r="AN27" i="3"/>
  <c r="WR27" i="3"/>
  <c r="UF27" i="3"/>
  <c r="RT27" i="3"/>
  <c r="PH27" i="3"/>
  <c r="MV27" i="3"/>
  <c r="KJ27" i="3"/>
  <c r="HX27" i="3"/>
  <c r="FL27" i="3"/>
  <c r="CX27" i="3"/>
  <c r="YA27" i="3"/>
  <c r="VO27" i="3"/>
  <c r="TC27" i="3"/>
  <c r="QQ27" i="3"/>
  <c r="OE27" i="3"/>
  <c r="LS27" i="3"/>
  <c r="JG27" i="3"/>
  <c r="GU27" i="3"/>
  <c r="EI27" i="3"/>
  <c r="AP27" i="3"/>
  <c r="WX27" i="3"/>
  <c r="UL27" i="3"/>
  <c r="RZ27" i="3"/>
  <c r="VY27" i="3"/>
  <c r="TM27" i="3"/>
  <c r="RA27" i="3"/>
  <c r="OO27" i="3"/>
  <c r="MC27" i="3"/>
  <c r="JQ27" i="3"/>
  <c r="HE27" i="3"/>
  <c r="ES27" i="3"/>
  <c r="BH27" i="3"/>
  <c r="XD27" i="3"/>
  <c r="UR27" i="3"/>
  <c r="SF27" i="3"/>
  <c r="PT27" i="3"/>
  <c r="NH27" i="3"/>
  <c r="KV27" i="3"/>
  <c r="IJ27" i="3"/>
  <c r="FX27" i="3"/>
  <c r="DL27" i="3"/>
  <c r="S27" i="3"/>
  <c r="WA27" i="3"/>
  <c r="TO27" i="3"/>
  <c r="RC27" i="3"/>
  <c r="OQ27" i="3"/>
  <c r="ME27" i="3"/>
  <c r="JS27" i="3"/>
  <c r="HG27" i="3"/>
  <c r="EU27" i="3"/>
  <c r="BJ27" i="3"/>
  <c r="XJ27" i="3"/>
  <c r="UX27" i="3"/>
  <c r="SL27" i="3"/>
  <c r="TI27" i="3"/>
  <c r="OK27" i="3"/>
  <c r="JM27" i="3"/>
  <c r="EO27" i="3"/>
  <c r="WZ27" i="3"/>
  <c r="SB27" i="3"/>
  <c r="ND27" i="3"/>
  <c r="IF27" i="3"/>
  <c r="DH27" i="3"/>
  <c r="VW27" i="3"/>
  <c r="QY27" i="3"/>
  <c r="MA27" i="3"/>
  <c r="HC27" i="3"/>
  <c r="BF27" i="3"/>
  <c r="UT27" i="3"/>
  <c r="QX27" i="3"/>
  <c r="OL27" i="3"/>
  <c r="LZ27" i="3"/>
  <c r="JN27" i="3"/>
  <c r="HB27" i="3"/>
  <c r="EP27" i="3"/>
  <c r="BC27" i="3"/>
  <c r="RY27" i="3"/>
  <c r="AX27" i="3"/>
  <c r="LT27" i="3"/>
  <c r="VS27" i="3"/>
  <c r="GY27" i="3"/>
  <c r="QT27" i="3"/>
  <c r="KP27" i="3"/>
  <c r="CN27" i="3"/>
  <c r="NU27" i="3"/>
  <c r="WJ27" i="3"/>
  <c r="IV27" i="3"/>
  <c r="RO27" i="3"/>
  <c r="CS27" i="3"/>
  <c r="OD27" i="3"/>
  <c r="HJ27" i="3"/>
  <c r="WW27" i="3"/>
  <c r="IC27" i="3"/>
  <c r="MZ27" i="3"/>
  <c r="UM27" i="3"/>
  <c r="FS27" i="3"/>
  <c r="PN27" i="3"/>
  <c r="HN27" i="3"/>
  <c r="XQ27" i="3"/>
  <c r="HQ27" i="3"/>
  <c r="OZ27" i="3"/>
  <c r="XS27" i="3"/>
  <c r="IY27" i="3"/>
  <c r="RF27" i="3"/>
  <c r="JV27" i="3"/>
  <c r="BQ27" i="3"/>
  <c r="VA27" i="3"/>
  <c r="QC27" i="3"/>
  <c r="LE27" i="3"/>
  <c r="GG27" i="3"/>
  <c r="AB27" i="3"/>
  <c r="TT27" i="3"/>
  <c r="OV27" i="3"/>
  <c r="JX27" i="3"/>
  <c r="EZ27" i="3"/>
  <c r="XO27" i="3"/>
  <c r="SQ27" i="3"/>
  <c r="NS27" i="3"/>
  <c r="IU27" i="3"/>
  <c r="DW27" i="3"/>
  <c r="WL27" i="3"/>
  <c r="RR27" i="3"/>
  <c r="PF27" i="3"/>
  <c r="MT27" i="3"/>
  <c r="KH27" i="3"/>
  <c r="HV27" i="3"/>
  <c r="FJ27" i="3"/>
  <c r="CV27" i="3"/>
  <c r="YC27" i="3"/>
  <c r="JI27" i="3"/>
  <c r="UJ27" i="3"/>
  <c r="GV27" i="3"/>
  <c r="PO27" i="3"/>
  <c r="K27" i="3"/>
  <c r="NR27" i="3"/>
  <c r="GH27" i="3"/>
  <c r="VE27" i="3"/>
  <c r="IW27" i="3"/>
  <c r="RL27" i="3"/>
  <c r="CP27" i="3"/>
  <c r="LK27" i="3"/>
  <c r="WP27" i="3"/>
  <c r="MX27" i="3"/>
  <c r="EX27" i="3"/>
  <c r="AZ35" i="5"/>
  <c r="WX28" i="3"/>
  <c r="UL28" i="3"/>
  <c r="RZ28" i="3"/>
  <c r="PN28" i="3"/>
  <c r="NB28" i="3"/>
  <c r="KP28" i="3"/>
  <c r="ID28" i="3"/>
  <c r="FR28" i="3"/>
  <c r="DE28" i="3"/>
  <c r="I28" i="3"/>
  <c r="VU28" i="3"/>
  <c r="TI28" i="3"/>
  <c r="QW28" i="3"/>
  <c r="OK28" i="3"/>
  <c r="LY28" i="3"/>
  <c r="JM28" i="3"/>
  <c r="HA28" i="3"/>
  <c r="EO28" i="3"/>
  <c r="BB28" i="3"/>
  <c r="WZ28" i="3"/>
  <c r="UN28" i="3"/>
  <c r="SB28" i="3"/>
  <c r="PP28" i="3"/>
  <c r="ND28" i="3"/>
  <c r="KR28" i="3"/>
  <c r="IF28" i="3"/>
  <c r="FT28" i="3"/>
  <c r="DH28" i="3"/>
  <c r="M28" i="3"/>
  <c r="VW28" i="3"/>
  <c r="TK28" i="3"/>
  <c r="QY28" i="3"/>
  <c r="OM28" i="3"/>
  <c r="MA28" i="3"/>
  <c r="JO28" i="3"/>
  <c r="HC28" i="3"/>
  <c r="EQ28" i="3"/>
  <c r="BF28" i="3"/>
  <c r="XJ28" i="3"/>
  <c r="UX28" i="3"/>
  <c r="SL28" i="3"/>
  <c r="PZ28" i="3"/>
  <c r="NN28" i="3"/>
  <c r="LB28" i="3"/>
  <c r="IP28" i="3"/>
  <c r="GD28" i="3"/>
  <c r="DR28" i="3"/>
  <c r="Y28" i="3"/>
  <c r="WG28" i="3"/>
  <c r="TU28" i="3"/>
  <c r="RI28" i="3"/>
  <c r="OW28" i="3"/>
  <c r="MK28" i="3"/>
  <c r="JY28" i="3"/>
  <c r="HM28" i="3"/>
  <c r="FA28" i="3"/>
  <c r="CM28" i="3"/>
  <c r="XL28" i="3"/>
  <c r="UZ28" i="3"/>
  <c r="SN28" i="3"/>
  <c r="QB28" i="3"/>
  <c r="NP28" i="3"/>
  <c r="LD28" i="3"/>
  <c r="IR28" i="3"/>
  <c r="GF28" i="3"/>
  <c r="DT28" i="3"/>
  <c r="AA28" i="3"/>
  <c r="WI28" i="3"/>
  <c r="TW28" i="3"/>
  <c r="RK28" i="3"/>
  <c r="OY28" i="3"/>
  <c r="MM28" i="3"/>
  <c r="KA28" i="3"/>
  <c r="HO28" i="3"/>
  <c r="FC28" i="3"/>
  <c r="CO28" i="3"/>
  <c r="XV28" i="3"/>
  <c r="VJ28" i="3"/>
  <c r="SX28" i="3"/>
  <c r="QL28" i="3"/>
  <c r="NZ28" i="3"/>
  <c r="LN28" i="3"/>
  <c r="JB28" i="3"/>
  <c r="GP28" i="3"/>
  <c r="ED28" i="3"/>
  <c r="AK28" i="3"/>
  <c r="WS28" i="3"/>
  <c r="UG28" i="3"/>
  <c r="RU28" i="3"/>
  <c r="PI28" i="3"/>
  <c r="MW28" i="3"/>
  <c r="KK28" i="3"/>
  <c r="HY28" i="3"/>
  <c r="FM28" i="3"/>
  <c r="CY28" i="3"/>
  <c r="XX28" i="3"/>
  <c r="VL28" i="3"/>
  <c r="SZ28" i="3"/>
  <c r="QN28" i="3"/>
  <c r="OB28" i="3"/>
  <c r="LP28" i="3"/>
  <c r="JD28" i="3"/>
  <c r="GR28" i="3"/>
  <c r="EF28" i="3"/>
  <c r="AM28" i="3"/>
  <c r="WU28" i="3"/>
  <c r="UI28" i="3"/>
  <c r="RW28" i="3"/>
  <c r="PK28" i="3"/>
  <c r="MY28" i="3"/>
  <c r="KM28" i="3"/>
  <c r="IA28" i="3"/>
  <c r="FO28" i="3"/>
  <c r="DA28" i="3"/>
  <c r="XR28" i="3"/>
  <c r="VF28" i="3"/>
  <c r="ST28" i="3"/>
  <c r="QH28" i="3"/>
  <c r="NV28" i="3"/>
  <c r="LJ28" i="3"/>
  <c r="IX28" i="3"/>
  <c r="GL28" i="3"/>
  <c r="DZ28" i="3"/>
  <c r="AG28" i="3"/>
  <c r="WO28" i="3"/>
  <c r="UC28" i="3"/>
  <c r="RQ28" i="3"/>
  <c r="PE28" i="3"/>
  <c r="MS28" i="3"/>
  <c r="KG28" i="3"/>
  <c r="HU28" i="3"/>
  <c r="FI28" i="3"/>
  <c r="CU28" i="3"/>
  <c r="XT28" i="3"/>
  <c r="VH28" i="3"/>
  <c r="SV28" i="3"/>
  <c r="QJ28" i="3"/>
  <c r="NX28" i="3"/>
  <c r="LL28" i="3"/>
  <c r="IZ28" i="3"/>
  <c r="GN28" i="3"/>
  <c r="EB28" i="3"/>
  <c r="AI28" i="3"/>
  <c r="WQ28" i="3"/>
  <c r="UE28" i="3"/>
  <c r="RS28" i="3"/>
  <c r="PG28" i="3"/>
  <c r="MU28" i="3"/>
  <c r="KI28" i="3"/>
  <c r="HW28" i="3"/>
  <c r="FK28" i="3"/>
  <c r="CW28" i="3"/>
  <c r="WH28" i="3"/>
  <c r="TV28" i="3"/>
  <c r="RJ28" i="3"/>
  <c r="OX28" i="3"/>
  <c r="ML28" i="3"/>
  <c r="JZ28" i="3"/>
  <c r="HN28" i="3"/>
  <c r="FB28" i="3"/>
  <c r="CN28" i="3"/>
  <c r="XQ28" i="3"/>
  <c r="VE28" i="3"/>
  <c r="SS28" i="3"/>
  <c r="QG28" i="3"/>
  <c r="NU28" i="3"/>
  <c r="LI28" i="3"/>
  <c r="IW28" i="3"/>
  <c r="GK28" i="3"/>
  <c r="DY28" i="3"/>
  <c r="AF28" i="3"/>
  <c r="WJ28" i="3"/>
  <c r="TX28" i="3"/>
  <c r="RL28" i="3"/>
  <c r="OZ28" i="3"/>
  <c r="MN28" i="3"/>
  <c r="KB28" i="3"/>
  <c r="HP28" i="3"/>
  <c r="FD28" i="3"/>
  <c r="CP28" i="3"/>
  <c r="XS28" i="3"/>
  <c r="VG28" i="3"/>
  <c r="SU28" i="3"/>
  <c r="QI28" i="3"/>
  <c r="NW28" i="3"/>
  <c r="LK28" i="3"/>
  <c r="IY28" i="3"/>
  <c r="GM28" i="3"/>
  <c r="EA28" i="3"/>
  <c r="AH28" i="3"/>
  <c r="WT28" i="3"/>
  <c r="UH28" i="3"/>
  <c r="RV28" i="3"/>
  <c r="PJ28" i="3"/>
  <c r="MX28" i="3"/>
  <c r="KL28" i="3"/>
  <c r="HZ28" i="3"/>
  <c r="FN28" i="3"/>
  <c r="CZ28" i="3"/>
  <c r="YC28" i="3"/>
  <c r="VQ28" i="3"/>
  <c r="TE28" i="3"/>
  <c r="QS28" i="3"/>
  <c r="OG28" i="3"/>
  <c r="LU28" i="3"/>
  <c r="JI28" i="3"/>
  <c r="GW28" i="3"/>
  <c r="EK28" i="3"/>
  <c r="AX28" i="3"/>
  <c r="WV28" i="3"/>
  <c r="UJ28" i="3"/>
  <c r="RX28" i="3"/>
  <c r="PL28" i="3"/>
  <c r="MZ28" i="3"/>
  <c r="KN28" i="3"/>
  <c r="IB28" i="3"/>
  <c r="FP28" i="3"/>
  <c r="DB28" i="3"/>
  <c r="YE28" i="3"/>
  <c r="VS28" i="3"/>
  <c r="TG28" i="3"/>
  <c r="QU28" i="3"/>
  <c r="OI28" i="3"/>
  <c r="LW28" i="3"/>
  <c r="JK28" i="3"/>
  <c r="GY28" i="3"/>
  <c r="EM28" i="3"/>
  <c r="AZ28" i="3"/>
  <c r="XF28" i="3"/>
  <c r="UT28" i="3"/>
  <c r="SH28" i="3"/>
  <c r="PV28" i="3"/>
  <c r="NJ28" i="3"/>
  <c r="KX28" i="3"/>
  <c r="IL28" i="3"/>
  <c r="FZ28" i="3"/>
  <c r="DN28" i="3"/>
  <c r="U28" i="3"/>
  <c r="WC28" i="3"/>
  <c r="TQ28" i="3"/>
  <c r="RE28" i="3"/>
  <c r="OS28" i="3"/>
  <c r="MG28" i="3"/>
  <c r="JU28" i="3"/>
  <c r="HI28" i="3"/>
  <c r="EW28" i="3"/>
  <c r="BM28" i="3"/>
  <c r="XH28" i="3"/>
  <c r="UV28" i="3"/>
  <c r="SJ28" i="3"/>
  <c r="PX28" i="3"/>
  <c r="NL28" i="3"/>
  <c r="KZ28" i="3"/>
  <c r="IN28" i="3"/>
  <c r="GB28" i="3"/>
  <c r="DP28" i="3"/>
  <c r="W28" i="3"/>
  <c r="WE28" i="3"/>
  <c r="TS28" i="3"/>
  <c r="RG28" i="3"/>
  <c r="OU28" i="3"/>
  <c r="MI28" i="3"/>
  <c r="JW28" i="3"/>
  <c r="HK28" i="3"/>
  <c r="EY28" i="3"/>
  <c r="CK28" i="3"/>
  <c r="XB28" i="3"/>
  <c r="UP28" i="3"/>
  <c r="SD28" i="3"/>
  <c r="PR28" i="3"/>
  <c r="NF28" i="3"/>
  <c r="KT28" i="3"/>
  <c r="IH28" i="3"/>
  <c r="FV28" i="3"/>
  <c r="DJ28" i="3"/>
  <c r="Q28" i="3"/>
  <c r="VY28" i="3"/>
  <c r="TM28" i="3"/>
  <c r="RA28" i="3"/>
  <c r="OO28" i="3"/>
  <c r="MC28" i="3"/>
  <c r="JQ28" i="3"/>
  <c r="HE28" i="3"/>
  <c r="ES28" i="3"/>
  <c r="BH28" i="3"/>
  <c r="XD28" i="3"/>
  <c r="UR28" i="3"/>
  <c r="SF28" i="3"/>
  <c r="PT28" i="3"/>
  <c r="NH28" i="3"/>
  <c r="KV28" i="3"/>
  <c r="IJ28" i="3"/>
  <c r="FX28" i="3"/>
  <c r="DL28" i="3"/>
  <c r="S28" i="3"/>
  <c r="WA28" i="3"/>
  <c r="TO28" i="3"/>
  <c r="RC28" i="3"/>
  <c r="OQ28" i="3"/>
  <c r="ME28" i="3"/>
  <c r="JS28" i="3"/>
  <c r="HG28" i="3"/>
  <c r="EU28" i="3"/>
  <c r="BJ28" i="3"/>
  <c r="YD28" i="3"/>
  <c r="VR28" i="3"/>
  <c r="TF28" i="3"/>
  <c r="QT28" i="3"/>
  <c r="OH28" i="3"/>
  <c r="LV28" i="3"/>
  <c r="JJ28" i="3"/>
  <c r="GX28" i="3"/>
  <c r="EL28" i="3"/>
  <c r="AY28" i="3"/>
  <c r="XA28" i="3"/>
  <c r="UO28" i="3"/>
  <c r="SC28" i="3"/>
  <c r="PQ28" i="3"/>
  <c r="NE28" i="3"/>
  <c r="KS28" i="3"/>
  <c r="IG28" i="3"/>
  <c r="FU28" i="3"/>
  <c r="DI28" i="3"/>
  <c r="O28" i="3"/>
  <c r="VT28" i="3"/>
  <c r="TH28" i="3"/>
  <c r="QV28" i="3"/>
  <c r="OJ28" i="3"/>
  <c r="LX28" i="3"/>
  <c r="JL28" i="3"/>
  <c r="GZ28" i="3"/>
  <c r="EN28" i="3"/>
  <c r="BA28" i="3"/>
  <c r="XC28" i="3"/>
  <c r="UQ28" i="3"/>
  <c r="SE28" i="3"/>
  <c r="PS28" i="3"/>
  <c r="NG28" i="3"/>
  <c r="KU28" i="3"/>
  <c r="II28" i="3"/>
  <c r="FW28" i="3"/>
  <c r="DK28" i="3"/>
  <c r="R28" i="3"/>
  <c r="WD28" i="3"/>
  <c r="TR28" i="3"/>
  <c r="RF28" i="3"/>
  <c r="OT28" i="3"/>
  <c r="MH28" i="3"/>
  <c r="JV28" i="3"/>
  <c r="HJ28" i="3"/>
  <c r="EX28" i="3"/>
  <c r="BQ28" i="3"/>
  <c r="XM28" i="3"/>
  <c r="VA28" i="3"/>
  <c r="SO28" i="3"/>
  <c r="QC28" i="3"/>
  <c r="NQ28" i="3"/>
  <c r="LE28" i="3"/>
  <c r="IS28" i="3"/>
  <c r="GG28" i="3"/>
  <c r="DU28" i="3"/>
  <c r="AB28" i="3"/>
  <c r="WF28" i="3"/>
  <c r="TT28" i="3"/>
  <c r="RH28" i="3"/>
  <c r="OV28" i="3"/>
  <c r="MJ28" i="3"/>
  <c r="JX28" i="3"/>
  <c r="HL28" i="3"/>
  <c r="EZ28" i="3"/>
  <c r="CL28" i="3"/>
  <c r="XO28" i="3"/>
  <c r="VC28" i="3"/>
  <c r="SQ28" i="3"/>
  <c r="QE28" i="3"/>
  <c r="NS28" i="3"/>
  <c r="LG28" i="3"/>
  <c r="IU28" i="3"/>
  <c r="GI28" i="3"/>
  <c r="DW28" i="3"/>
  <c r="AD28" i="3"/>
  <c r="WP28" i="3"/>
  <c r="UD28" i="3"/>
  <c r="RR28" i="3"/>
  <c r="PF28" i="3"/>
  <c r="MT28" i="3"/>
  <c r="KH28" i="3"/>
  <c r="HV28" i="3"/>
  <c r="FJ28" i="3"/>
  <c r="CV28" i="3"/>
  <c r="XY28" i="3"/>
  <c r="VM28" i="3"/>
  <c r="TA28" i="3"/>
  <c r="QO28" i="3"/>
  <c r="OC28" i="3"/>
  <c r="LQ28" i="3"/>
  <c r="JE28" i="3"/>
  <c r="GS28" i="3"/>
  <c r="EG28" i="3"/>
  <c r="AN28" i="3"/>
  <c r="WR28" i="3"/>
  <c r="UF28" i="3"/>
  <c r="RT28" i="3"/>
  <c r="PH28" i="3"/>
  <c r="MV28" i="3"/>
  <c r="KJ28" i="3"/>
  <c r="HX28" i="3"/>
  <c r="FL28" i="3"/>
  <c r="CX28" i="3"/>
  <c r="YA28" i="3"/>
  <c r="VO28" i="3"/>
  <c r="TC28" i="3"/>
  <c r="QQ28" i="3"/>
  <c r="OE28" i="3"/>
  <c r="LS28" i="3"/>
  <c r="JG28" i="3"/>
  <c r="GU28" i="3"/>
  <c r="EI28" i="3"/>
  <c r="AP28" i="3"/>
  <c r="WL28" i="3"/>
  <c r="TZ28" i="3"/>
  <c r="RN28" i="3"/>
  <c r="PB28" i="3"/>
  <c r="MP28" i="3"/>
  <c r="KD28" i="3"/>
  <c r="HR28" i="3"/>
  <c r="FF28" i="3"/>
  <c r="CR28" i="3"/>
  <c r="XU28" i="3"/>
  <c r="VI28" i="3"/>
  <c r="SW28" i="3"/>
  <c r="QK28" i="3"/>
  <c r="NY28" i="3"/>
  <c r="LM28" i="3"/>
  <c r="JA28" i="3"/>
  <c r="GO28" i="3"/>
  <c r="EC28" i="3"/>
  <c r="AJ28" i="3"/>
  <c r="WN28" i="3"/>
  <c r="UB28" i="3"/>
  <c r="RP28" i="3"/>
  <c r="PD28" i="3"/>
  <c r="MR28" i="3"/>
  <c r="KF28" i="3"/>
  <c r="HT28" i="3"/>
  <c r="FH28" i="3"/>
  <c r="CT28" i="3"/>
  <c r="XW28" i="3"/>
  <c r="VK28" i="3"/>
  <c r="SY28" i="3"/>
  <c r="QM28" i="3"/>
  <c r="OA28" i="3"/>
  <c r="LO28" i="3"/>
  <c r="JC28" i="3"/>
  <c r="GQ28" i="3"/>
  <c r="EE28" i="3"/>
  <c r="AL28" i="3"/>
  <c r="QD28" i="3"/>
  <c r="GH28" i="3"/>
  <c r="TY28" i="3"/>
  <c r="KC28" i="3"/>
  <c r="XP28" i="3"/>
  <c r="NT28" i="3"/>
  <c r="DX28" i="3"/>
  <c r="RO28" i="3"/>
  <c r="HS28" i="3"/>
  <c r="VN28" i="3"/>
  <c r="LR28" i="3"/>
  <c r="AO28" i="3"/>
  <c r="PM28" i="3"/>
  <c r="FQ28" i="3"/>
  <c r="TD28" i="3"/>
  <c r="JH28" i="3"/>
  <c r="WY28" i="3"/>
  <c r="NC28" i="3"/>
  <c r="DG28" i="3"/>
  <c r="RB28" i="3"/>
  <c r="HF28" i="3"/>
  <c r="UW28" i="3"/>
  <c r="LA28" i="3"/>
  <c r="X28" i="3"/>
  <c r="OR28" i="3"/>
  <c r="EV28" i="3"/>
  <c r="SM28" i="3"/>
  <c r="IQ28" i="3"/>
  <c r="VV28" i="3"/>
  <c r="LZ28" i="3"/>
  <c r="BC28" i="3"/>
  <c r="PU28" i="3"/>
  <c r="FY28" i="3"/>
  <c r="TL28" i="3"/>
  <c r="JP28" i="3"/>
  <c r="XG28" i="3"/>
  <c r="NK28" i="3"/>
  <c r="DO28" i="3"/>
  <c r="XN28" i="3"/>
  <c r="NR28" i="3"/>
  <c r="DV28" i="3"/>
  <c r="RM28" i="3"/>
  <c r="HQ28" i="3"/>
  <c r="VD28" i="3"/>
  <c r="LH28" i="3"/>
  <c r="AE28" i="3"/>
  <c r="PC28" i="3"/>
  <c r="FG28" i="3"/>
  <c r="TB28" i="3"/>
  <c r="JF28" i="3"/>
  <c r="WW28" i="3"/>
  <c r="NA28" i="3"/>
  <c r="DC28" i="3"/>
  <c r="QR28" i="3"/>
  <c r="GV28" i="3"/>
  <c r="UM28" i="3"/>
  <c r="KQ28" i="3"/>
  <c r="K28" i="3"/>
  <c r="OP28" i="3"/>
  <c r="ET28" i="3"/>
  <c r="SK28" i="3"/>
  <c r="IO28" i="3"/>
  <c r="WB28" i="3"/>
  <c r="MF28" i="3"/>
  <c r="BK28" i="3"/>
  <c r="QA28" i="3"/>
  <c r="GE28" i="3"/>
  <c r="TJ28" i="3"/>
  <c r="JN28" i="3"/>
  <c r="XE28" i="3"/>
  <c r="NI28" i="3"/>
  <c r="DM28" i="3"/>
  <c r="QZ28" i="3"/>
  <c r="HD28" i="3"/>
  <c r="UU28" i="3"/>
  <c r="KY28" i="3"/>
  <c r="V28" i="3"/>
  <c r="VB28" i="3"/>
  <c r="LF28" i="3"/>
  <c r="AC28" i="3"/>
  <c r="PA28" i="3"/>
  <c r="FE28" i="3"/>
  <c r="SR28" i="3"/>
  <c r="IV28" i="3"/>
  <c r="WM28" i="3"/>
  <c r="MQ28" i="3"/>
  <c r="CS28" i="3"/>
  <c r="QP28" i="3"/>
  <c r="GT28" i="3"/>
  <c r="UK28" i="3"/>
  <c r="KO28" i="3"/>
  <c r="YB28" i="3"/>
  <c r="OF28" i="3"/>
  <c r="EJ28" i="3"/>
  <c r="SA28" i="3"/>
  <c r="IE28" i="3"/>
  <c r="VZ28" i="3"/>
  <c r="MD28" i="3"/>
  <c r="BI28" i="3"/>
  <c r="PY28" i="3"/>
  <c r="GC28" i="3"/>
  <c r="TP28" i="3"/>
  <c r="JT28" i="3"/>
  <c r="XK28" i="3"/>
  <c r="NO28" i="3"/>
  <c r="DS28" i="3"/>
  <c r="QX28" i="3"/>
  <c r="HB28" i="3"/>
  <c r="US28" i="3"/>
  <c r="KW28" i="3"/>
  <c r="T28" i="3"/>
  <c r="ON28" i="3"/>
  <c r="ER28" i="3"/>
  <c r="SI28" i="3"/>
  <c r="IM28" i="3"/>
  <c r="SP28" i="3"/>
  <c r="IT28" i="3"/>
  <c r="WK28" i="3"/>
  <c r="MO28" i="3"/>
  <c r="CQ28" i="3"/>
  <c r="QF28" i="3"/>
  <c r="GJ28" i="3"/>
  <c r="UA28" i="3"/>
  <c r="KE28" i="3"/>
  <c r="XZ28" i="3"/>
  <c r="OD28" i="3"/>
  <c r="EH28" i="3"/>
  <c r="RY28" i="3"/>
  <c r="IC28" i="3"/>
  <c r="VP28" i="3"/>
  <c r="LT28" i="3"/>
  <c r="AQ28" i="3"/>
  <c r="PO28" i="3"/>
  <c r="FS28" i="3"/>
  <c r="TN28" i="3"/>
  <c r="JR28" i="3"/>
  <c r="XI28" i="3"/>
  <c r="NM28" i="3"/>
  <c r="DQ28" i="3"/>
  <c r="RD28" i="3"/>
  <c r="HH28" i="3"/>
  <c r="UY28" i="3"/>
  <c r="LC28" i="3"/>
  <c r="Z28" i="3"/>
  <c r="OL28" i="3"/>
  <c r="EP28" i="3"/>
  <c r="SG28" i="3"/>
  <c r="IK28" i="3"/>
  <c r="VX28" i="3"/>
  <c r="MB28" i="3"/>
  <c r="BG28" i="3"/>
  <c r="PW28" i="3"/>
  <c r="GA28" i="3"/>
  <c r="YC61" i="3"/>
  <c r="XM61" i="3"/>
  <c r="WW61" i="3"/>
  <c r="WG61" i="3"/>
  <c r="VQ61" i="3"/>
  <c r="VA61" i="3"/>
  <c r="UK61" i="3"/>
  <c r="TU61" i="3"/>
  <c r="TE61" i="3"/>
  <c r="SO61" i="3"/>
  <c r="RY61" i="3"/>
  <c r="RI61" i="3"/>
  <c r="QS61" i="3"/>
  <c r="QC61" i="3"/>
  <c r="PM61" i="3"/>
  <c r="OW61" i="3"/>
  <c r="OG61" i="3"/>
  <c r="NQ61" i="3"/>
  <c r="NA61" i="3"/>
  <c r="MK61" i="3"/>
  <c r="LU61" i="3"/>
  <c r="LE61" i="3"/>
  <c r="KO61" i="3"/>
  <c r="JY61" i="3"/>
  <c r="JI61" i="3"/>
  <c r="IS61" i="3"/>
  <c r="IC61" i="3"/>
  <c r="HM61" i="3"/>
  <c r="GW61" i="3"/>
  <c r="GG61" i="3"/>
  <c r="FQ61" i="3"/>
  <c r="FA61" i="3"/>
  <c r="EK61" i="3"/>
  <c r="DU61" i="3"/>
  <c r="DC61" i="3"/>
  <c r="CM61" i="3"/>
  <c r="AX61" i="3"/>
  <c r="AB61" i="3"/>
  <c r="YB61" i="3"/>
  <c r="XL61" i="3"/>
  <c r="WV61" i="3"/>
  <c r="WF61" i="3"/>
  <c r="VP61" i="3"/>
  <c r="UZ61" i="3"/>
  <c r="UJ61" i="3"/>
  <c r="TT61" i="3"/>
  <c r="TD61" i="3"/>
  <c r="SN61" i="3"/>
  <c r="RX61" i="3"/>
  <c r="RH61" i="3"/>
  <c r="QR61" i="3"/>
  <c r="QB61" i="3"/>
  <c r="PL61" i="3"/>
  <c r="OV61" i="3"/>
  <c r="OF61" i="3"/>
  <c r="NP61" i="3"/>
  <c r="MZ61" i="3"/>
  <c r="MJ61" i="3"/>
  <c r="LT61" i="3"/>
  <c r="LD61" i="3"/>
  <c r="KN61" i="3"/>
  <c r="JX61" i="3"/>
  <c r="JH61" i="3"/>
  <c r="IR61" i="3"/>
  <c r="IB61" i="3"/>
  <c r="HL61" i="3"/>
  <c r="GV61" i="3"/>
  <c r="GF61" i="3"/>
  <c r="FP61" i="3"/>
  <c r="EZ61" i="3"/>
  <c r="EJ61" i="3"/>
  <c r="DT61" i="3"/>
  <c r="DB61" i="3"/>
  <c r="CL61" i="3"/>
  <c r="AQ61" i="3"/>
  <c r="AA61" i="3"/>
  <c r="YE61" i="3"/>
  <c r="XO61" i="3"/>
  <c r="WY61" i="3"/>
  <c r="WI61" i="3"/>
  <c r="VS61" i="3"/>
  <c r="VC61" i="3"/>
  <c r="UM61" i="3"/>
  <c r="TW61" i="3"/>
  <c r="TG61" i="3"/>
  <c r="SQ61" i="3"/>
  <c r="SA61" i="3"/>
  <c r="RK61" i="3"/>
  <c r="QU61" i="3"/>
  <c r="QE61" i="3"/>
  <c r="PO61" i="3"/>
  <c r="OY61" i="3"/>
  <c r="OI61" i="3"/>
  <c r="NS61" i="3"/>
  <c r="NC61" i="3"/>
  <c r="MM61" i="3"/>
  <c r="LW61" i="3"/>
  <c r="LG61" i="3"/>
  <c r="KQ61" i="3"/>
  <c r="KA61" i="3"/>
  <c r="JK61" i="3"/>
  <c r="IU61" i="3"/>
  <c r="IE61" i="3"/>
  <c r="HO61" i="3"/>
  <c r="GY61" i="3"/>
  <c r="GI61" i="3"/>
  <c r="FS61" i="3"/>
  <c r="FC61" i="3"/>
  <c r="EM61" i="3"/>
  <c r="DW61" i="3"/>
  <c r="DG61" i="3"/>
  <c r="CO61" i="3"/>
  <c r="AZ61" i="3"/>
  <c r="AD61" i="3"/>
  <c r="K61" i="3"/>
  <c r="XR61" i="3"/>
  <c r="XB61" i="3"/>
  <c r="WL61" i="3"/>
  <c r="VV61" i="3"/>
  <c r="VF61" i="3"/>
  <c r="UP61" i="3"/>
  <c r="TZ61" i="3"/>
  <c r="TJ61" i="3"/>
  <c r="ST61" i="3"/>
  <c r="SD61" i="3"/>
  <c r="RN61" i="3"/>
  <c r="QX61" i="3"/>
  <c r="QH61" i="3"/>
  <c r="PR61" i="3"/>
  <c r="PB61" i="3"/>
  <c r="OL61" i="3"/>
  <c r="NV61" i="3"/>
  <c r="NF61" i="3"/>
  <c r="MP61" i="3"/>
  <c r="LZ61" i="3"/>
  <c r="LJ61" i="3"/>
  <c r="KT61" i="3"/>
  <c r="KD61" i="3"/>
  <c r="JN61" i="3"/>
  <c r="IX61" i="3"/>
  <c r="IH61" i="3"/>
  <c r="HR61" i="3"/>
  <c r="HB61" i="3"/>
  <c r="GL61" i="3"/>
  <c r="FV61" i="3"/>
  <c r="FF61" i="3"/>
  <c r="EP61" i="3"/>
  <c r="DZ61" i="3"/>
  <c r="DJ61" i="3"/>
  <c r="CR61" i="3"/>
  <c r="BC61" i="3"/>
  <c r="AG61" i="3"/>
  <c r="Q61" i="3"/>
  <c r="XY61" i="3"/>
  <c r="XI61" i="3"/>
  <c r="WS61" i="3"/>
  <c r="WC61" i="3"/>
  <c r="VM61" i="3"/>
  <c r="UW61" i="3"/>
  <c r="UG61" i="3"/>
  <c r="TQ61" i="3"/>
  <c r="TA61" i="3"/>
  <c r="SK61" i="3"/>
  <c r="RU61" i="3"/>
  <c r="RE61" i="3"/>
  <c r="QO61" i="3"/>
  <c r="PY61" i="3"/>
  <c r="PI61" i="3"/>
  <c r="OS61" i="3"/>
  <c r="OC61" i="3"/>
  <c r="NM61" i="3"/>
  <c r="MW61" i="3"/>
  <c r="MG61" i="3"/>
  <c r="LQ61" i="3"/>
  <c r="LA61" i="3"/>
  <c r="KK61" i="3"/>
  <c r="JU61" i="3"/>
  <c r="JE61" i="3"/>
  <c r="IO61" i="3"/>
  <c r="HY61" i="3"/>
  <c r="HI61" i="3"/>
  <c r="GS61" i="3"/>
  <c r="GC61" i="3"/>
  <c r="FM61" i="3"/>
  <c r="EW61" i="3"/>
  <c r="EG61" i="3"/>
  <c r="DQ61" i="3"/>
  <c r="CY61" i="3"/>
  <c r="BM61" i="3"/>
  <c r="AN61" i="3"/>
  <c r="X61" i="3"/>
  <c r="XX61" i="3"/>
  <c r="XH61" i="3"/>
  <c r="WR61" i="3"/>
  <c r="WB61" i="3"/>
  <c r="VL61" i="3"/>
  <c r="UV61" i="3"/>
  <c r="UF61" i="3"/>
  <c r="TP61" i="3"/>
  <c r="SZ61" i="3"/>
  <c r="SJ61" i="3"/>
  <c r="RT61" i="3"/>
  <c r="RD61" i="3"/>
  <c r="QN61" i="3"/>
  <c r="PX61" i="3"/>
  <c r="PH61" i="3"/>
  <c r="OR61" i="3"/>
  <c r="OB61" i="3"/>
  <c r="NL61" i="3"/>
  <c r="MV61" i="3"/>
  <c r="MF61" i="3"/>
  <c r="LP61" i="3"/>
  <c r="KZ61" i="3"/>
  <c r="KJ61" i="3"/>
  <c r="JT61" i="3"/>
  <c r="JD61" i="3"/>
  <c r="IN61" i="3"/>
  <c r="HX61" i="3"/>
  <c r="HH61" i="3"/>
  <c r="GR61" i="3"/>
  <c r="GB61" i="3"/>
  <c r="FL61" i="3"/>
  <c r="EV61" i="3"/>
  <c r="EF61" i="3"/>
  <c r="DP61" i="3"/>
  <c r="CX61" i="3"/>
  <c r="BK61" i="3"/>
  <c r="AM61" i="3"/>
  <c r="W61" i="3"/>
  <c r="YA61" i="3"/>
  <c r="XK61" i="3"/>
  <c r="WU61" i="3"/>
  <c r="WE61" i="3"/>
  <c r="VO61" i="3"/>
  <c r="UY61" i="3"/>
  <c r="UI61" i="3"/>
  <c r="TS61" i="3"/>
  <c r="TC61" i="3"/>
  <c r="SM61" i="3"/>
  <c r="RW61" i="3"/>
  <c r="RG61" i="3"/>
  <c r="QQ61" i="3"/>
  <c r="QA61" i="3"/>
  <c r="PK61" i="3"/>
  <c r="OU61" i="3"/>
  <c r="OE61" i="3"/>
  <c r="NO61" i="3"/>
  <c r="MY61" i="3"/>
  <c r="MI61" i="3"/>
  <c r="LS61" i="3"/>
  <c r="LC61" i="3"/>
  <c r="KM61" i="3"/>
  <c r="JW61" i="3"/>
  <c r="JG61" i="3"/>
  <c r="IQ61" i="3"/>
  <c r="IA61" i="3"/>
  <c r="HK61" i="3"/>
  <c r="GU61" i="3"/>
  <c r="GE61" i="3"/>
  <c r="FO61" i="3"/>
  <c r="EY61" i="3"/>
  <c r="EI61" i="3"/>
  <c r="DS61" i="3"/>
  <c r="DA61" i="3"/>
  <c r="CK61" i="3"/>
  <c r="AP61" i="3"/>
  <c r="Z61" i="3"/>
  <c r="YD61" i="3"/>
  <c r="XN61" i="3"/>
  <c r="WX61" i="3"/>
  <c r="WH61" i="3"/>
  <c r="VR61" i="3"/>
  <c r="VB61" i="3"/>
  <c r="UL61" i="3"/>
  <c r="TV61" i="3"/>
  <c r="TF61" i="3"/>
  <c r="SP61" i="3"/>
  <c r="RZ61" i="3"/>
  <c r="RJ61" i="3"/>
  <c r="QT61" i="3"/>
  <c r="QD61" i="3"/>
  <c r="PN61" i="3"/>
  <c r="OX61" i="3"/>
  <c r="OH61" i="3"/>
  <c r="NR61" i="3"/>
  <c r="NB61" i="3"/>
  <c r="ML61" i="3"/>
  <c r="LV61" i="3"/>
  <c r="LF61" i="3"/>
  <c r="KP61" i="3"/>
  <c r="JZ61" i="3"/>
  <c r="JJ61" i="3"/>
  <c r="IT61" i="3"/>
  <c r="ID61" i="3"/>
  <c r="HN61" i="3"/>
  <c r="GX61" i="3"/>
  <c r="GH61" i="3"/>
  <c r="FR61" i="3"/>
  <c r="FB61" i="3"/>
  <c r="EL61" i="3"/>
  <c r="DV61" i="3"/>
  <c r="DE61" i="3"/>
  <c r="CN61" i="3"/>
  <c r="AY61" i="3"/>
  <c r="AC61" i="3"/>
  <c r="I61" i="3"/>
  <c r="XU61" i="3"/>
  <c r="XE61" i="3"/>
  <c r="WO61" i="3"/>
  <c r="VY61" i="3"/>
  <c r="VI61" i="3"/>
  <c r="US61" i="3"/>
  <c r="UC61" i="3"/>
  <c r="TM61" i="3"/>
  <c r="SW61" i="3"/>
  <c r="SG61" i="3"/>
  <c r="RQ61" i="3"/>
  <c r="RA61" i="3"/>
  <c r="QK61" i="3"/>
  <c r="PU61" i="3"/>
  <c r="PE61" i="3"/>
  <c r="OO61" i="3"/>
  <c r="NY61" i="3"/>
  <c r="NI61" i="3"/>
  <c r="MS61" i="3"/>
  <c r="MC61" i="3"/>
  <c r="LM61" i="3"/>
  <c r="KW61" i="3"/>
  <c r="KG61" i="3"/>
  <c r="JQ61" i="3"/>
  <c r="JA61" i="3"/>
  <c r="IK61" i="3"/>
  <c r="HU61" i="3"/>
  <c r="HE61" i="3"/>
  <c r="GO61" i="3"/>
  <c r="FY61" i="3"/>
  <c r="FI61" i="3"/>
  <c r="ES61" i="3"/>
  <c r="EC61" i="3"/>
  <c r="DM61" i="3"/>
  <c r="CU61" i="3"/>
  <c r="BH61" i="3"/>
  <c r="AJ61" i="3"/>
  <c r="T61" i="3"/>
  <c r="XT61" i="3"/>
  <c r="XD61" i="3"/>
  <c r="WN61" i="3"/>
  <c r="VX61" i="3"/>
  <c r="VH61" i="3"/>
  <c r="UR61" i="3"/>
  <c r="UB61" i="3"/>
  <c r="TL61" i="3"/>
  <c r="SV61" i="3"/>
  <c r="SF61" i="3"/>
  <c r="RP61" i="3"/>
  <c r="QZ61" i="3"/>
  <c r="QJ61" i="3"/>
  <c r="PT61" i="3"/>
  <c r="PD61" i="3"/>
  <c r="ON61" i="3"/>
  <c r="NX61" i="3"/>
  <c r="NH61" i="3"/>
  <c r="MR61" i="3"/>
  <c r="MB61" i="3"/>
  <c r="LL61" i="3"/>
  <c r="KV61" i="3"/>
  <c r="KF61" i="3"/>
  <c r="JP61" i="3"/>
  <c r="IZ61" i="3"/>
  <c r="IJ61" i="3"/>
  <c r="HT61" i="3"/>
  <c r="HD61" i="3"/>
  <c r="GN61" i="3"/>
  <c r="FX61" i="3"/>
  <c r="FH61" i="3"/>
  <c r="ER61" i="3"/>
  <c r="EB61" i="3"/>
  <c r="DL61" i="3"/>
  <c r="CT61" i="3"/>
  <c r="BG61" i="3"/>
  <c r="AI61" i="3"/>
  <c r="S61" i="3"/>
  <c r="XW61" i="3"/>
  <c r="XG61" i="3"/>
  <c r="WQ61" i="3"/>
  <c r="WA61" i="3"/>
  <c r="VK61" i="3"/>
  <c r="UU61" i="3"/>
  <c r="UE61" i="3"/>
  <c r="TO61" i="3"/>
  <c r="SY61" i="3"/>
  <c r="SI61" i="3"/>
  <c r="RS61" i="3"/>
  <c r="RC61" i="3"/>
  <c r="QM61" i="3"/>
  <c r="PW61" i="3"/>
  <c r="PG61" i="3"/>
  <c r="OQ61" i="3"/>
  <c r="OA61" i="3"/>
  <c r="NK61" i="3"/>
  <c r="MU61" i="3"/>
  <c r="ME61" i="3"/>
  <c r="LO61" i="3"/>
  <c r="KY61" i="3"/>
  <c r="KI61" i="3"/>
  <c r="JS61" i="3"/>
  <c r="JC61" i="3"/>
  <c r="IM61" i="3"/>
  <c r="HW61" i="3"/>
  <c r="HG61" i="3"/>
  <c r="GQ61" i="3"/>
  <c r="GA61" i="3"/>
  <c r="FK61" i="3"/>
  <c r="EU61" i="3"/>
  <c r="EE61" i="3"/>
  <c r="DO61" i="3"/>
  <c r="CW61" i="3"/>
  <c r="BJ61" i="3"/>
  <c r="AL61" i="3"/>
  <c r="V61" i="3"/>
  <c r="XZ61" i="3"/>
  <c r="XJ61" i="3"/>
  <c r="WT61" i="3"/>
  <c r="WD61" i="3"/>
  <c r="VN61" i="3"/>
  <c r="UX61" i="3"/>
  <c r="UH61" i="3"/>
  <c r="TR61" i="3"/>
  <c r="TB61" i="3"/>
  <c r="SL61" i="3"/>
  <c r="RV61" i="3"/>
  <c r="RF61" i="3"/>
  <c r="QP61" i="3"/>
  <c r="PZ61" i="3"/>
  <c r="PJ61" i="3"/>
  <c r="OT61" i="3"/>
  <c r="OD61" i="3"/>
  <c r="NN61" i="3"/>
  <c r="MX61" i="3"/>
  <c r="MH61" i="3"/>
  <c r="LR61" i="3"/>
  <c r="LB61" i="3"/>
  <c r="KL61" i="3"/>
  <c r="JV61" i="3"/>
  <c r="JF61" i="3"/>
  <c r="IP61" i="3"/>
  <c r="HZ61" i="3"/>
  <c r="HJ61" i="3"/>
  <c r="GT61" i="3"/>
  <c r="GD61" i="3"/>
  <c r="FN61" i="3"/>
  <c r="EX61" i="3"/>
  <c r="EH61" i="3"/>
  <c r="DR61" i="3"/>
  <c r="CZ61" i="3"/>
  <c r="BQ61" i="3"/>
  <c r="AO61" i="3"/>
  <c r="Y61" i="3"/>
  <c r="XQ61" i="3"/>
  <c r="XA61" i="3"/>
  <c r="WK61" i="3"/>
  <c r="VU61" i="3"/>
  <c r="VE61" i="3"/>
  <c r="UO61" i="3"/>
  <c r="TY61" i="3"/>
  <c r="TI61" i="3"/>
  <c r="SS61" i="3"/>
  <c r="SC61" i="3"/>
  <c r="RM61" i="3"/>
  <c r="QW61" i="3"/>
  <c r="QG61" i="3"/>
  <c r="PQ61" i="3"/>
  <c r="PA61" i="3"/>
  <c r="OK61" i="3"/>
  <c r="NU61" i="3"/>
  <c r="NE61" i="3"/>
  <c r="MO61" i="3"/>
  <c r="LY61" i="3"/>
  <c r="LI61" i="3"/>
  <c r="KS61" i="3"/>
  <c r="KC61" i="3"/>
  <c r="JM61" i="3"/>
  <c r="IW61" i="3"/>
  <c r="IG61" i="3"/>
  <c r="HQ61" i="3"/>
  <c r="HA61" i="3"/>
  <c r="GK61" i="3"/>
  <c r="FU61" i="3"/>
  <c r="FE61" i="3"/>
  <c r="EO61" i="3"/>
  <c r="DY61" i="3"/>
  <c r="DI61" i="3"/>
  <c r="CQ61" i="3"/>
  <c r="BB61" i="3"/>
  <c r="AF61" i="3"/>
  <c r="O61" i="3"/>
  <c r="XP61" i="3"/>
  <c r="WZ61" i="3"/>
  <c r="WJ61" i="3"/>
  <c r="VT61" i="3"/>
  <c r="VD61" i="3"/>
  <c r="UN61" i="3"/>
  <c r="TX61" i="3"/>
  <c r="TH61" i="3"/>
  <c r="SR61" i="3"/>
  <c r="SB61" i="3"/>
  <c r="RL61" i="3"/>
  <c r="QV61" i="3"/>
  <c r="QF61" i="3"/>
  <c r="PP61" i="3"/>
  <c r="OZ61" i="3"/>
  <c r="OJ61" i="3"/>
  <c r="NT61" i="3"/>
  <c r="ND61" i="3"/>
  <c r="MN61" i="3"/>
  <c r="LX61" i="3"/>
  <c r="LH61" i="3"/>
  <c r="KR61" i="3"/>
  <c r="KB61" i="3"/>
  <c r="JL61" i="3"/>
  <c r="IV61" i="3"/>
  <c r="IF61" i="3"/>
  <c r="HP61" i="3"/>
  <c r="GZ61" i="3"/>
  <c r="GJ61" i="3"/>
  <c r="FT61" i="3"/>
  <c r="FD61" i="3"/>
  <c r="EN61" i="3"/>
  <c r="DX61" i="3"/>
  <c r="DH61" i="3"/>
  <c r="CP61" i="3"/>
  <c r="BA61" i="3"/>
  <c r="AE61" i="3"/>
  <c r="M61" i="3"/>
  <c r="XS61" i="3"/>
  <c r="XC61" i="3"/>
  <c r="WM61" i="3"/>
  <c r="VW61" i="3"/>
  <c r="VG61" i="3"/>
  <c r="UQ61" i="3"/>
  <c r="UA61" i="3"/>
  <c r="TK61" i="3"/>
  <c r="SU61" i="3"/>
  <c r="SE61" i="3"/>
  <c r="RO61" i="3"/>
  <c r="QY61" i="3"/>
  <c r="QI61" i="3"/>
  <c r="PS61" i="3"/>
  <c r="PC61" i="3"/>
  <c r="OM61" i="3"/>
  <c r="NW61" i="3"/>
  <c r="NG61" i="3"/>
  <c r="MQ61" i="3"/>
  <c r="MA61" i="3"/>
  <c r="LK61" i="3"/>
  <c r="KU61" i="3"/>
  <c r="KE61" i="3"/>
  <c r="JO61" i="3"/>
  <c r="IY61" i="3"/>
  <c r="II61" i="3"/>
  <c r="HS61" i="3"/>
  <c r="HC61" i="3"/>
  <c r="GM61" i="3"/>
  <c r="FW61" i="3"/>
  <c r="FG61" i="3"/>
  <c r="EQ61" i="3"/>
  <c r="EA61" i="3"/>
  <c r="DK61" i="3"/>
  <c r="CS61" i="3"/>
  <c r="BF61" i="3"/>
  <c r="AH61" i="3"/>
  <c r="R61" i="3"/>
  <c r="XV61" i="3"/>
  <c r="XF61" i="3"/>
  <c r="WP61" i="3"/>
  <c r="VZ61" i="3"/>
  <c r="VJ61" i="3"/>
  <c r="UT61" i="3"/>
  <c r="UD61" i="3"/>
  <c r="TN61" i="3"/>
  <c r="SX61" i="3"/>
  <c r="SH61" i="3"/>
  <c r="RR61" i="3"/>
  <c r="RB61" i="3"/>
  <c r="QL61" i="3"/>
  <c r="PV61" i="3"/>
  <c r="PF61" i="3"/>
  <c r="OP61" i="3"/>
  <c r="NZ61" i="3"/>
  <c r="NJ61" i="3"/>
  <c r="MT61" i="3"/>
  <c r="MD61" i="3"/>
  <c r="LN61" i="3"/>
  <c r="KX61" i="3"/>
  <c r="KH61" i="3"/>
  <c r="JR61" i="3"/>
  <c r="JB61" i="3"/>
  <c r="IL61" i="3"/>
  <c r="HV61" i="3"/>
  <c r="HF61" i="3"/>
  <c r="GP61" i="3"/>
  <c r="FZ61" i="3"/>
  <c r="FJ61" i="3"/>
  <c r="ET61" i="3"/>
  <c r="ED61" i="3"/>
  <c r="DN61" i="3"/>
  <c r="CV61" i="3"/>
  <c r="BI61" i="3"/>
  <c r="AK61" i="3"/>
  <c r="U61" i="3"/>
  <c r="B35" i="5"/>
  <c r="AV35" i="5"/>
  <c r="AL35" i="5"/>
  <c r="XH14" i="3"/>
  <c r="UV14" i="3"/>
  <c r="SJ14" i="3"/>
  <c r="PX14" i="3"/>
  <c r="NL14" i="3"/>
  <c r="KZ14" i="3"/>
  <c r="IN14" i="3"/>
  <c r="GB14" i="3"/>
  <c r="DP14" i="3"/>
  <c r="W14" i="3"/>
  <c r="WE14" i="3"/>
  <c r="TS14" i="3"/>
  <c r="RG14" i="3"/>
  <c r="OU14" i="3"/>
  <c r="MI14" i="3"/>
  <c r="JW14" i="3"/>
  <c r="HK14" i="3"/>
  <c r="EY14" i="3"/>
  <c r="CK14" i="3"/>
  <c r="XN14" i="3"/>
  <c r="VB14" i="3"/>
  <c r="SP14" i="3"/>
  <c r="QD14" i="3"/>
  <c r="NR14" i="3"/>
  <c r="LF14" i="3"/>
  <c r="IT14" i="3"/>
  <c r="GH14" i="3"/>
  <c r="DV14" i="3"/>
  <c r="AC14" i="3"/>
  <c r="WK14" i="3"/>
  <c r="TY14" i="3"/>
  <c r="RM14" i="3"/>
  <c r="PA14" i="3"/>
  <c r="MO14" i="3"/>
  <c r="KC14" i="3"/>
  <c r="HQ14" i="3"/>
  <c r="FE14" i="3"/>
  <c r="CQ14" i="3"/>
  <c r="XT14" i="3"/>
  <c r="VH14" i="3"/>
  <c r="SV14" i="3"/>
  <c r="QJ14" i="3"/>
  <c r="NX14" i="3"/>
  <c r="LL14" i="3"/>
  <c r="IZ14" i="3"/>
  <c r="GN14" i="3"/>
  <c r="EB14" i="3"/>
  <c r="AI14" i="3"/>
  <c r="WQ14" i="3"/>
  <c r="UE14" i="3"/>
  <c r="RS14" i="3"/>
  <c r="PG14" i="3"/>
  <c r="MU14" i="3"/>
  <c r="KI14" i="3"/>
  <c r="HW14" i="3"/>
  <c r="FK14" i="3"/>
  <c r="CW14" i="3"/>
  <c r="XZ14" i="3"/>
  <c r="VN14" i="3"/>
  <c r="TB14" i="3"/>
  <c r="QP14" i="3"/>
  <c r="OD14" i="3"/>
  <c r="LR14" i="3"/>
  <c r="JF14" i="3"/>
  <c r="GT14" i="3"/>
  <c r="EH14" i="3"/>
  <c r="AO14" i="3"/>
  <c r="WW14" i="3"/>
  <c r="UK14" i="3"/>
  <c r="RY14" i="3"/>
  <c r="PM14" i="3"/>
  <c r="NA14" i="3"/>
  <c r="KO14" i="3"/>
  <c r="IC14" i="3"/>
  <c r="FQ14" i="3"/>
  <c r="DC14" i="3"/>
  <c r="YB14" i="3"/>
  <c r="VP14" i="3"/>
  <c r="TD14" i="3"/>
  <c r="QR14" i="3"/>
  <c r="OF14" i="3"/>
  <c r="LT14" i="3"/>
  <c r="JH14" i="3"/>
  <c r="GV14" i="3"/>
  <c r="EJ14" i="3"/>
  <c r="AQ14" i="3"/>
  <c r="WY14" i="3"/>
  <c r="UM14" i="3"/>
  <c r="SA14" i="3"/>
  <c r="PO14" i="3"/>
  <c r="NC14" i="3"/>
  <c r="KQ14" i="3"/>
  <c r="IE14" i="3"/>
  <c r="FS14" i="3"/>
  <c r="DG14" i="3"/>
  <c r="K14" i="3"/>
  <c r="VV14" i="3"/>
  <c r="TJ14" i="3"/>
  <c r="QX14" i="3"/>
  <c r="OL14" i="3"/>
  <c r="LZ14" i="3"/>
  <c r="JN14" i="3"/>
  <c r="HB14" i="3"/>
  <c r="EP14" i="3"/>
  <c r="BC14" i="3"/>
  <c r="XE14" i="3"/>
  <c r="US14" i="3"/>
  <c r="SG14" i="3"/>
  <c r="PU14" i="3"/>
  <c r="NI14" i="3"/>
  <c r="KW14" i="3"/>
  <c r="IK14" i="3"/>
  <c r="FY14" i="3"/>
  <c r="DM14" i="3"/>
  <c r="T14" i="3"/>
  <c r="OJ14" i="3"/>
  <c r="EN14" i="3"/>
  <c r="SE14" i="3"/>
  <c r="II14" i="3"/>
  <c r="VZ14" i="3"/>
  <c r="MD14" i="3"/>
  <c r="BI14" i="3"/>
  <c r="PY14" i="3"/>
  <c r="GC14" i="3"/>
  <c r="VD14" i="3"/>
  <c r="LH14" i="3"/>
  <c r="AE14" i="3"/>
  <c r="PC14" i="3"/>
  <c r="FG14" i="3"/>
  <c r="SX14" i="3"/>
  <c r="JB14" i="3"/>
  <c r="WS14" i="3"/>
  <c r="MW14" i="3"/>
  <c r="CY14" i="3"/>
  <c r="OZ14" i="3"/>
  <c r="FD14" i="3"/>
  <c r="SU14" i="3"/>
  <c r="IY14" i="3"/>
  <c r="WP14" i="3"/>
  <c r="MT14" i="3"/>
  <c r="CV14" i="3"/>
  <c r="QO14" i="3"/>
  <c r="GS14" i="3"/>
  <c r="ND14" i="3"/>
  <c r="UT14" i="3"/>
  <c r="EW14" i="3"/>
  <c r="OM14" i="3"/>
  <c r="WC14" i="3"/>
  <c r="FT14" i="3"/>
  <c r="NJ14" i="3"/>
  <c r="SB14" i="3"/>
  <c r="PV14" i="3"/>
  <c r="VW14" i="3"/>
  <c r="WR14" i="3"/>
  <c r="UF14" i="3"/>
  <c r="RT14" i="3"/>
  <c r="PH14" i="3"/>
  <c r="MV14" i="3"/>
  <c r="KJ14" i="3"/>
  <c r="HX14" i="3"/>
  <c r="FL14" i="3"/>
  <c r="CX14" i="3"/>
  <c r="YA14" i="3"/>
  <c r="VO14" i="3"/>
  <c r="TC14" i="3"/>
  <c r="QQ14" i="3"/>
  <c r="OE14" i="3"/>
  <c r="LS14" i="3"/>
  <c r="JG14" i="3"/>
  <c r="GU14" i="3"/>
  <c r="EI14" i="3"/>
  <c r="AP14" i="3"/>
  <c r="WX14" i="3"/>
  <c r="UL14" i="3"/>
  <c r="RZ14" i="3"/>
  <c r="PN14" i="3"/>
  <c r="NB14" i="3"/>
  <c r="KP14" i="3"/>
  <c r="ID14" i="3"/>
  <c r="FR14" i="3"/>
  <c r="DE14" i="3"/>
  <c r="I14" i="3"/>
  <c r="VU14" i="3"/>
  <c r="TI14" i="3"/>
  <c r="QW14" i="3"/>
  <c r="OK14" i="3"/>
  <c r="LY14" i="3"/>
  <c r="JM14" i="3"/>
  <c r="HA14" i="3"/>
  <c r="EO14" i="3"/>
  <c r="BB14" i="3"/>
  <c r="XD14" i="3"/>
  <c r="UR14" i="3"/>
  <c r="SF14" i="3"/>
  <c r="PT14" i="3"/>
  <c r="NH14" i="3"/>
  <c r="KV14" i="3"/>
  <c r="IJ14" i="3"/>
  <c r="FX14" i="3"/>
  <c r="DL14" i="3"/>
  <c r="S14" i="3"/>
  <c r="WA14" i="3"/>
  <c r="TO14" i="3"/>
  <c r="RC14" i="3"/>
  <c r="OQ14" i="3"/>
  <c r="ME14" i="3"/>
  <c r="JS14" i="3"/>
  <c r="HG14" i="3"/>
  <c r="EU14" i="3"/>
  <c r="BJ14" i="3"/>
  <c r="XJ14" i="3"/>
  <c r="UX14" i="3"/>
  <c r="SL14" i="3"/>
  <c r="PZ14" i="3"/>
  <c r="NN14" i="3"/>
  <c r="LB14" i="3"/>
  <c r="IP14" i="3"/>
  <c r="GD14" i="3"/>
  <c r="DR14" i="3"/>
  <c r="Y14" i="3"/>
  <c r="WG14" i="3"/>
  <c r="TU14" i="3"/>
  <c r="RI14" i="3"/>
  <c r="OW14" i="3"/>
  <c r="MK14" i="3"/>
  <c r="JY14" i="3"/>
  <c r="HM14" i="3"/>
  <c r="FA14" i="3"/>
  <c r="CM14" i="3"/>
  <c r="XL14" i="3"/>
  <c r="UZ14" i="3"/>
  <c r="SN14" i="3"/>
  <c r="QB14" i="3"/>
  <c r="NP14" i="3"/>
  <c r="LD14" i="3"/>
  <c r="IR14" i="3"/>
  <c r="GF14" i="3"/>
  <c r="DT14" i="3"/>
  <c r="AA14" i="3"/>
  <c r="WI14" i="3"/>
  <c r="TW14" i="3"/>
  <c r="RK14" i="3"/>
  <c r="OY14" i="3"/>
  <c r="MM14" i="3"/>
  <c r="KA14" i="3"/>
  <c r="HO14" i="3"/>
  <c r="FC14" i="3"/>
  <c r="CO14" i="3"/>
  <c r="XR14" i="3"/>
  <c r="VF14" i="3"/>
  <c r="ST14" i="3"/>
  <c r="QH14" i="3"/>
  <c r="NV14" i="3"/>
  <c r="LJ14" i="3"/>
  <c r="IX14" i="3"/>
  <c r="GL14" i="3"/>
  <c r="DZ14" i="3"/>
  <c r="AG14" i="3"/>
  <c r="WO14" i="3"/>
  <c r="UC14" i="3"/>
  <c r="RQ14" i="3"/>
  <c r="PE14" i="3"/>
  <c r="MS14" i="3"/>
  <c r="KG14" i="3"/>
  <c r="HU14" i="3"/>
  <c r="FI14" i="3"/>
  <c r="CU14" i="3"/>
  <c r="VT14" i="3"/>
  <c r="LX14" i="3"/>
  <c r="BA14" i="3"/>
  <c r="PS14" i="3"/>
  <c r="FW14" i="3"/>
  <c r="TN14" i="3"/>
  <c r="JR14" i="3"/>
  <c r="XI14" i="3"/>
  <c r="NM14" i="3"/>
  <c r="DQ14" i="3"/>
  <c r="SR14" i="3"/>
  <c r="IV14" i="3"/>
  <c r="WM14" i="3"/>
  <c r="MQ14" i="3"/>
  <c r="CS14" i="3"/>
  <c r="QL14" i="3"/>
  <c r="GP14" i="3"/>
  <c r="UG14" i="3"/>
  <c r="KK14" i="3"/>
  <c r="WJ14" i="3"/>
  <c r="MN14" i="3"/>
  <c r="CP14" i="3"/>
  <c r="QI14" i="3"/>
  <c r="GM14" i="3"/>
  <c r="UD14" i="3"/>
  <c r="KH14" i="3"/>
  <c r="XY14" i="3"/>
  <c r="OC14" i="3"/>
  <c r="EG14" i="3"/>
  <c r="DH14" i="3"/>
  <c r="KX14" i="3"/>
  <c r="UN14" i="3"/>
  <c r="EQ14" i="3"/>
  <c r="MG14" i="3"/>
  <c r="TK14" i="3"/>
  <c r="DN14" i="3"/>
  <c r="BF14" i="3"/>
  <c r="FZ14" i="3"/>
  <c r="WB14" i="3"/>
  <c r="TP14" i="3"/>
  <c r="RD14" i="3"/>
  <c r="OR14" i="3"/>
  <c r="MF14" i="3"/>
  <c r="JT14" i="3"/>
  <c r="HH14" i="3"/>
  <c r="EV14" i="3"/>
  <c r="BK14" i="3"/>
  <c r="XK14" i="3"/>
  <c r="UY14" i="3"/>
  <c r="SM14" i="3"/>
  <c r="QA14" i="3"/>
  <c r="NO14" i="3"/>
  <c r="LC14" i="3"/>
  <c r="IQ14" i="3"/>
  <c r="GE14" i="3"/>
  <c r="DS14" i="3"/>
  <c r="Z14" i="3"/>
  <c r="WH14" i="3"/>
  <c r="TV14" i="3"/>
  <c r="RJ14" i="3"/>
  <c r="OX14" i="3"/>
  <c r="ML14" i="3"/>
  <c r="JZ14" i="3"/>
  <c r="HN14" i="3"/>
  <c r="FB14" i="3"/>
  <c r="CN14" i="3"/>
  <c r="XQ14" i="3"/>
  <c r="VE14" i="3"/>
  <c r="SS14" i="3"/>
  <c r="QG14" i="3"/>
  <c r="NU14" i="3"/>
  <c r="LI14" i="3"/>
  <c r="IW14" i="3"/>
  <c r="GK14" i="3"/>
  <c r="DY14" i="3"/>
  <c r="AF14" i="3"/>
  <c r="WN14" i="3"/>
  <c r="UB14" i="3"/>
  <c r="RP14" i="3"/>
  <c r="PD14" i="3"/>
  <c r="MR14" i="3"/>
  <c r="KF14" i="3"/>
  <c r="HT14" i="3"/>
  <c r="FH14" i="3"/>
  <c r="CT14" i="3"/>
  <c r="XW14" i="3"/>
  <c r="VK14" i="3"/>
  <c r="SY14" i="3"/>
  <c r="QM14" i="3"/>
  <c r="OA14" i="3"/>
  <c r="LO14" i="3"/>
  <c r="JC14" i="3"/>
  <c r="GQ14" i="3"/>
  <c r="EE14" i="3"/>
  <c r="AL14" i="3"/>
  <c r="WT14" i="3"/>
  <c r="UH14" i="3"/>
  <c r="RV14" i="3"/>
  <c r="PJ14" i="3"/>
  <c r="MX14" i="3"/>
  <c r="KL14" i="3"/>
  <c r="HZ14" i="3"/>
  <c r="FN14" i="3"/>
  <c r="CZ14" i="3"/>
  <c r="YC14" i="3"/>
  <c r="VQ14" i="3"/>
  <c r="TE14" i="3"/>
  <c r="QS14" i="3"/>
  <c r="OG14" i="3"/>
  <c r="LU14" i="3"/>
  <c r="JI14" i="3"/>
  <c r="GW14" i="3"/>
  <c r="EK14" i="3"/>
  <c r="AX14" i="3"/>
  <c r="WV14" i="3"/>
  <c r="UJ14" i="3"/>
  <c r="RX14" i="3"/>
  <c r="PL14" i="3"/>
  <c r="MZ14" i="3"/>
  <c r="KN14" i="3"/>
  <c r="IB14" i="3"/>
  <c r="FP14" i="3"/>
  <c r="DB14" i="3"/>
  <c r="YE14" i="3"/>
  <c r="VS14" i="3"/>
  <c r="TG14" i="3"/>
  <c r="QU14" i="3"/>
  <c r="OI14" i="3"/>
  <c r="LW14" i="3"/>
  <c r="JK14" i="3"/>
  <c r="GY14" i="3"/>
  <c r="EM14" i="3"/>
  <c r="AZ14" i="3"/>
  <c r="XB14" i="3"/>
  <c r="UP14" i="3"/>
  <c r="SD14" i="3"/>
  <c r="PR14" i="3"/>
  <c r="NF14" i="3"/>
  <c r="KT14" i="3"/>
  <c r="IH14" i="3"/>
  <c r="FV14" i="3"/>
  <c r="DJ14" i="3"/>
  <c r="Q14" i="3"/>
  <c r="VY14" i="3"/>
  <c r="TM14" i="3"/>
  <c r="RA14" i="3"/>
  <c r="OO14" i="3"/>
  <c r="MC14" i="3"/>
  <c r="JQ14" i="3"/>
  <c r="HE14" i="3"/>
  <c r="ES14" i="3"/>
  <c r="BH14" i="3"/>
  <c r="TH14" i="3"/>
  <c r="JL14" i="3"/>
  <c r="XC14" i="3"/>
  <c r="NG14" i="3"/>
  <c r="DK14" i="3"/>
  <c r="RB14" i="3"/>
  <c r="HF14" i="3"/>
  <c r="UW14" i="3"/>
  <c r="LA14" i="3"/>
  <c r="X14" i="3"/>
  <c r="QF14" i="3"/>
  <c r="GJ14" i="3"/>
  <c r="UA14" i="3"/>
  <c r="KE14" i="3"/>
  <c r="XV14" i="3"/>
  <c r="NZ14" i="3"/>
  <c r="ED14" i="3"/>
  <c r="RU14" i="3"/>
  <c r="HY14" i="3"/>
  <c r="TX14" i="3"/>
  <c r="KB14" i="3"/>
  <c r="XS14" i="3"/>
  <c r="NW14" i="3"/>
  <c r="EA14" i="3"/>
  <c r="RR14" i="3"/>
  <c r="HV14" i="3"/>
  <c r="VM14" i="3"/>
  <c r="LQ14" i="3"/>
  <c r="AN14" i="3"/>
  <c r="QY14" i="3"/>
  <c r="U14" i="3"/>
  <c r="KR14" i="3"/>
  <c r="SH14" i="3"/>
  <c r="BM14" i="3"/>
  <c r="JO14" i="3"/>
  <c r="RE14" i="3"/>
  <c r="JU14" i="3"/>
  <c r="MA14" i="3"/>
  <c r="XX14" i="3"/>
  <c r="VL14" i="3"/>
  <c r="SZ14" i="3"/>
  <c r="QN14" i="3"/>
  <c r="OB14" i="3"/>
  <c r="LP14" i="3"/>
  <c r="JD14" i="3"/>
  <c r="GR14" i="3"/>
  <c r="EF14" i="3"/>
  <c r="AM14" i="3"/>
  <c r="WU14" i="3"/>
  <c r="UI14" i="3"/>
  <c r="RW14" i="3"/>
  <c r="PK14" i="3"/>
  <c r="MY14" i="3"/>
  <c r="KM14" i="3"/>
  <c r="IA14" i="3"/>
  <c r="FO14" i="3"/>
  <c r="DA14" i="3"/>
  <c r="YD14" i="3"/>
  <c r="VR14" i="3"/>
  <c r="TF14" i="3"/>
  <c r="QT14" i="3"/>
  <c r="OH14" i="3"/>
  <c r="LV14" i="3"/>
  <c r="JJ14" i="3"/>
  <c r="GX14" i="3"/>
  <c r="EL14" i="3"/>
  <c r="AY14" i="3"/>
  <c r="XA14" i="3"/>
  <c r="UO14" i="3"/>
  <c r="SC14" i="3"/>
  <c r="PQ14" i="3"/>
  <c r="NE14" i="3"/>
  <c r="KS14" i="3"/>
  <c r="IG14" i="3"/>
  <c r="FU14" i="3"/>
  <c r="DI14" i="3"/>
  <c r="O14" i="3"/>
  <c r="VX14" i="3"/>
  <c r="TL14" i="3"/>
  <c r="QZ14" i="3"/>
  <c r="ON14" i="3"/>
  <c r="MB14" i="3"/>
  <c r="JP14" i="3"/>
  <c r="HD14" i="3"/>
  <c r="ER14" i="3"/>
  <c r="BG14" i="3"/>
  <c r="XG14" i="3"/>
  <c r="UU14" i="3"/>
  <c r="SI14" i="3"/>
  <c r="PW14" i="3"/>
  <c r="NK14" i="3"/>
  <c r="KY14" i="3"/>
  <c r="IM14" i="3"/>
  <c r="GA14" i="3"/>
  <c r="DO14" i="3"/>
  <c r="V14" i="3"/>
  <c r="WD14" i="3"/>
  <c r="TR14" i="3"/>
  <c r="RF14" i="3"/>
  <c r="OT14" i="3"/>
  <c r="MH14" i="3"/>
  <c r="JV14" i="3"/>
  <c r="HJ14" i="3"/>
  <c r="EX14" i="3"/>
  <c r="BQ14" i="3"/>
  <c r="XM14" i="3"/>
  <c r="VA14" i="3"/>
  <c r="SO14" i="3"/>
  <c r="QC14" i="3"/>
  <c r="NQ14" i="3"/>
  <c r="LE14" i="3"/>
  <c r="IS14" i="3"/>
  <c r="GG14" i="3"/>
  <c r="DU14" i="3"/>
  <c r="AB14" i="3"/>
  <c r="WF14" i="3"/>
  <c r="TT14" i="3"/>
  <c r="RH14" i="3"/>
  <c r="OV14" i="3"/>
  <c r="MJ14" i="3"/>
  <c r="JX14" i="3"/>
  <c r="HL14" i="3"/>
  <c r="EZ14" i="3"/>
  <c r="CL14" i="3"/>
  <c r="XO14" i="3"/>
  <c r="VC14" i="3"/>
  <c r="SQ14" i="3"/>
  <c r="QE14" i="3"/>
  <c r="NS14" i="3"/>
  <c r="LG14" i="3"/>
  <c r="IU14" i="3"/>
  <c r="GI14" i="3"/>
  <c r="DW14" i="3"/>
  <c r="AD14" i="3"/>
  <c r="WL14" i="3"/>
  <c r="TZ14" i="3"/>
  <c r="RN14" i="3"/>
  <c r="PB14" i="3"/>
  <c r="MP14" i="3"/>
  <c r="KD14" i="3"/>
  <c r="HR14" i="3"/>
  <c r="FF14" i="3"/>
  <c r="CR14" i="3"/>
  <c r="XU14" i="3"/>
  <c r="VI14" i="3"/>
  <c r="SW14" i="3"/>
  <c r="QK14" i="3"/>
  <c r="NY14" i="3"/>
  <c r="LM14" i="3"/>
  <c r="JA14" i="3"/>
  <c r="GO14" i="3"/>
  <c r="EC14" i="3"/>
  <c r="AJ14" i="3"/>
  <c r="QV14" i="3"/>
  <c r="GZ14" i="3"/>
  <c r="UQ14" i="3"/>
  <c r="KU14" i="3"/>
  <c r="R14" i="3"/>
  <c r="OP14" i="3"/>
  <c r="ET14" i="3"/>
  <c r="SK14" i="3"/>
  <c r="IO14" i="3"/>
  <c r="XP14" i="3"/>
  <c r="NT14" i="3"/>
  <c r="DX14" i="3"/>
  <c r="RO14" i="3"/>
  <c r="HS14" i="3"/>
  <c r="VJ14" i="3"/>
  <c r="LN14" i="3"/>
  <c r="AK14" i="3"/>
  <c r="PI14" i="3"/>
  <c r="FM14" i="3"/>
  <c r="RL14" i="3"/>
  <c r="HP14" i="3"/>
  <c r="VG14" i="3"/>
  <c r="LK14" i="3"/>
  <c r="AH14" i="3"/>
  <c r="PF14" i="3"/>
  <c r="FJ14" i="3"/>
  <c r="TA14" i="3"/>
  <c r="JE14" i="3"/>
  <c r="WZ14" i="3"/>
  <c r="HC14" i="3"/>
  <c r="OS14" i="3"/>
  <c r="M14" i="3"/>
  <c r="IL14" i="3"/>
  <c r="PP14" i="3"/>
  <c r="XF14" i="3"/>
  <c r="HI14" i="3"/>
  <c r="IF14" i="3"/>
  <c r="TQ14" i="3"/>
  <c r="XV30" i="1"/>
  <c r="XF30" i="1"/>
  <c r="WP30" i="1"/>
  <c r="VZ30" i="1"/>
  <c r="VJ30" i="1"/>
  <c r="UT30" i="1"/>
  <c r="UD30" i="1"/>
  <c r="TN30" i="1"/>
  <c r="SX30" i="1"/>
  <c r="SH30" i="1"/>
  <c r="RR30" i="1"/>
  <c r="RB30" i="1"/>
  <c r="QL30" i="1"/>
  <c r="PV30" i="1"/>
  <c r="PF30" i="1"/>
  <c r="OP30" i="1"/>
  <c r="NZ30" i="1"/>
  <c r="NJ30" i="1"/>
  <c r="MT30" i="1"/>
  <c r="MD30" i="1"/>
  <c r="LN30" i="1"/>
  <c r="KX30" i="1"/>
  <c r="KH30" i="1"/>
  <c r="JR30" i="1"/>
  <c r="JB30" i="1"/>
  <c r="IL30" i="1"/>
  <c r="HV30" i="1"/>
  <c r="HF30" i="1"/>
  <c r="GP30" i="1"/>
  <c r="FZ30" i="1"/>
  <c r="FJ30" i="1"/>
  <c r="ET30" i="1"/>
  <c r="ED30" i="1"/>
  <c r="DN30" i="1"/>
  <c r="CV30" i="1"/>
  <c r="BI30" i="1"/>
  <c r="AK30" i="1"/>
  <c r="U30" i="1"/>
  <c r="XQ30" i="1"/>
  <c r="WK30" i="1"/>
  <c r="VA30" i="1"/>
  <c r="TI30" i="1"/>
  <c r="RQ30" i="1"/>
  <c r="PQ30" i="1"/>
  <c r="NU30" i="1"/>
  <c r="LY30" i="1"/>
  <c r="KC30" i="1"/>
  <c r="IG30" i="1"/>
  <c r="GK30" i="1"/>
  <c r="EO30" i="1"/>
  <c r="CU30" i="1"/>
  <c r="X30" i="1"/>
  <c r="XP30" i="1"/>
  <c r="WZ30" i="1"/>
  <c r="WJ30" i="1"/>
  <c r="VT30" i="1"/>
  <c r="VD30" i="1"/>
  <c r="UN30" i="1"/>
  <c r="TX30" i="1"/>
  <c r="TH30" i="1"/>
  <c r="SR30" i="1"/>
  <c r="SB30" i="1"/>
  <c r="RL30" i="1"/>
  <c r="QV30" i="1"/>
  <c r="QF30" i="1"/>
  <c r="PP30" i="1"/>
  <c r="OZ30" i="1"/>
  <c r="OJ30" i="1"/>
  <c r="NT30" i="1"/>
  <c r="ND30" i="1"/>
  <c r="MN30" i="1"/>
  <c r="LX30" i="1"/>
  <c r="LH30" i="1"/>
  <c r="KR30" i="1"/>
  <c r="KB30" i="1"/>
  <c r="JL30" i="1"/>
  <c r="IV30" i="1"/>
  <c r="IF30" i="1"/>
  <c r="HP30" i="1"/>
  <c r="GZ30" i="1"/>
  <c r="GJ30" i="1"/>
  <c r="FT30" i="1"/>
  <c r="FD30" i="1"/>
  <c r="EN30" i="1"/>
  <c r="DX30" i="1"/>
  <c r="DH30" i="1"/>
  <c r="CP30" i="1"/>
  <c r="BA30" i="1"/>
  <c r="AE30" i="1"/>
  <c r="M30" i="1"/>
  <c r="UK30" i="1"/>
  <c r="SK30" i="1"/>
  <c r="QO30" i="1"/>
  <c r="PA30" i="1"/>
  <c r="NE30" i="1"/>
  <c r="LI30" i="1"/>
  <c r="JI30" i="1"/>
  <c r="HQ30" i="1"/>
  <c r="FQ30" i="1"/>
  <c r="DU30" i="1"/>
  <c r="BB30" i="1"/>
  <c r="YA30" i="1"/>
  <c r="XK30" i="1"/>
  <c r="WU30" i="1"/>
  <c r="WE30" i="1"/>
  <c r="VO30" i="1"/>
  <c r="UY30" i="1"/>
  <c r="UI30" i="1"/>
  <c r="TS30" i="1"/>
  <c r="TC30" i="1"/>
  <c r="SM30" i="1"/>
  <c r="RW30" i="1"/>
  <c r="RG30" i="1"/>
  <c r="QQ30" i="1"/>
  <c r="QA30" i="1"/>
  <c r="PK30" i="1"/>
  <c r="OU30" i="1"/>
  <c r="OE30" i="1"/>
  <c r="NO30" i="1"/>
  <c r="MY30" i="1"/>
  <c r="MI30" i="1"/>
  <c r="LS30" i="1"/>
  <c r="LC30" i="1"/>
  <c r="KM30" i="1"/>
  <c r="JW30" i="1"/>
  <c r="JG30" i="1"/>
  <c r="IQ30" i="1"/>
  <c r="IA30" i="1"/>
  <c r="HK30" i="1"/>
  <c r="GU30" i="1"/>
  <c r="GE30" i="1"/>
  <c r="FO30" i="1"/>
  <c r="EY30" i="1"/>
  <c r="EI30" i="1"/>
  <c r="DS30" i="1"/>
  <c r="DA30" i="1"/>
  <c r="CK30" i="1"/>
  <c r="AP30" i="1"/>
  <c r="Z30" i="1"/>
  <c r="XU30" i="1"/>
  <c r="WO30" i="1"/>
  <c r="VE30" i="1"/>
  <c r="TE30" i="1"/>
  <c r="RI30" i="1"/>
  <c r="PI30" i="1"/>
  <c r="NM30" i="1"/>
  <c r="LQ30" i="1"/>
  <c r="JY30" i="1"/>
  <c r="IC30" i="1"/>
  <c r="GG30" i="1"/>
  <c r="EK30" i="1"/>
  <c r="BM30" i="1"/>
  <c r="XR30" i="1"/>
  <c r="XB30" i="1"/>
  <c r="WL30" i="1"/>
  <c r="VV30" i="1"/>
  <c r="VF30" i="1"/>
  <c r="UP30" i="1"/>
  <c r="TZ30" i="1"/>
  <c r="TJ30" i="1"/>
  <c r="ST30" i="1"/>
  <c r="SD30" i="1"/>
  <c r="RN30" i="1"/>
  <c r="QX30" i="1"/>
  <c r="QH30" i="1"/>
  <c r="PR30" i="1"/>
  <c r="PB30" i="1"/>
  <c r="OL30" i="1"/>
  <c r="NV30" i="1"/>
  <c r="NF30" i="1"/>
  <c r="MP30" i="1"/>
  <c r="LZ30" i="1"/>
  <c r="LJ30" i="1"/>
  <c r="KT30" i="1"/>
  <c r="KD30" i="1"/>
  <c r="JN30" i="1"/>
  <c r="IX30" i="1"/>
  <c r="IH30" i="1"/>
  <c r="HR30" i="1"/>
  <c r="HB30" i="1"/>
  <c r="GL30" i="1"/>
  <c r="FV30" i="1"/>
  <c r="FF30" i="1"/>
  <c r="EP30" i="1"/>
  <c r="DZ30" i="1"/>
  <c r="DJ30" i="1"/>
  <c r="CR30" i="1"/>
  <c r="BC30" i="1"/>
  <c r="AG30" i="1"/>
  <c r="Q30" i="1"/>
  <c r="XI30" i="1"/>
  <c r="WG30" i="1"/>
  <c r="US30" i="1"/>
  <c r="SW30" i="1"/>
  <c r="RE30" i="1"/>
  <c r="PE30" i="1"/>
  <c r="NI30" i="1"/>
  <c r="LM30" i="1"/>
  <c r="JQ30" i="1"/>
  <c r="HU30" i="1"/>
  <c r="FY30" i="1"/>
  <c r="EC30" i="1"/>
  <c r="BH30" i="1"/>
  <c r="YB30" i="1"/>
  <c r="XL30" i="1"/>
  <c r="WV30" i="1"/>
  <c r="WF30" i="1"/>
  <c r="VP30" i="1"/>
  <c r="UZ30" i="1"/>
  <c r="UJ30" i="1"/>
  <c r="TT30" i="1"/>
  <c r="TD30" i="1"/>
  <c r="SN30" i="1"/>
  <c r="RX30" i="1"/>
  <c r="RH30" i="1"/>
  <c r="QR30" i="1"/>
  <c r="QB30" i="1"/>
  <c r="PL30" i="1"/>
  <c r="OV30" i="1"/>
  <c r="OF30" i="1"/>
  <c r="NP30" i="1"/>
  <c r="MZ30" i="1"/>
  <c r="MJ30" i="1"/>
  <c r="LT30" i="1"/>
  <c r="LD30" i="1"/>
  <c r="KN30" i="1"/>
  <c r="JX30" i="1"/>
  <c r="JH30" i="1"/>
  <c r="IR30" i="1"/>
  <c r="IB30" i="1"/>
  <c r="HL30" i="1"/>
  <c r="GV30" i="1"/>
  <c r="GF30" i="1"/>
  <c r="FP30" i="1"/>
  <c r="EZ30" i="1"/>
  <c r="EJ30" i="1"/>
  <c r="DT30" i="1"/>
  <c r="DB30" i="1"/>
  <c r="CL30" i="1"/>
  <c r="AQ30" i="1"/>
  <c r="AA30" i="1"/>
  <c r="XY30" i="1"/>
  <c r="TY30" i="1"/>
  <c r="RY30" i="1"/>
  <c r="QC30" i="1"/>
  <c r="OO30" i="1"/>
  <c r="MS30" i="1"/>
  <c r="KW30" i="1"/>
  <c r="IW30" i="1"/>
  <c r="HA30" i="1"/>
  <c r="FE30" i="1"/>
  <c r="DC30" i="1"/>
  <c r="AJ30" i="1"/>
  <c r="XW30" i="1"/>
  <c r="XG30" i="1"/>
  <c r="WQ30" i="1"/>
  <c r="WA30" i="1"/>
  <c r="VK30" i="1"/>
  <c r="UU30" i="1"/>
  <c r="UE30" i="1"/>
  <c r="TO30" i="1"/>
  <c r="SY30" i="1"/>
  <c r="SI30" i="1"/>
  <c r="RS30" i="1"/>
  <c r="RC30" i="1"/>
  <c r="QM30" i="1"/>
  <c r="PW30" i="1"/>
  <c r="PG30" i="1"/>
  <c r="OQ30" i="1"/>
  <c r="OA30" i="1"/>
  <c r="NK30" i="1"/>
  <c r="MU30" i="1"/>
  <c r="ME30" i="1"/>
  <c r="LO30" i="1"/>
  <c r="KY30" i="1"/>
  <c r="KI30" i="1"/>
  <c r="JS30" i="1"/>
  <c r="JC30" i="1"/>
  <c r="IM30" i="1"/>
  <c r="HW30" i="1"/>
  <c r="HG30" i="1"/>
  <c r="GQ30" i="1"/>
  <c r="GA30" i="1"/>
  <c r="FK30" i="1"/>
  <c r="EU30" i="1"/>
  <c r="EE30" i="1"/>
  <c r="DO30" i="1"/>
  <c r="CW30" i="1"/>
  <c r="BJ30" i="1"/>
  <c r="AL30" i="1"/>
  <c r="V30" i="1"/>
  <c r="XM30" i="1"/>
  <c r="WC30" i="1"/>
  <c r="UO30" i="1"/>
  <c r="SS30" i="1"/>
  <c r="QW30" i="1"/>
  <c r="OW30" i="1"/>
  <c r="NA30" i="1"/>
  <c r="LE30" i="1"/>
  <c r="JM30" i="1"/>
  <c r="HM30" i="1"/>
  <c r="FU30" i="1"/>
  <c r="DY30" i="1"/>
  <c r="AN30" i="1"/>
  <c r="YD30" i="1"/>
  <c r="XN30" i="1"/>
  <c r="WX30" i="1"/>
  <c r="WH30" i="1"/>
  <c r="VR30" i="1"/>
  <c r="VB30" i="1"/>
  <c r="UL30" i="1"/>
  <c r="TV30" i="1"/>
  <c r="TF30" i="1"/>
  <c r="SP30" i="1"/>
  <c r="RZ30" i="1"/>
  <c r="RJ30" i="1"/>
  <c r="QT30" i="1"/>
  <c r="QD30" i="1"/>
  <c r="PN30" i="1"/>
  <c r="OX30" i="1"/>
  <c r="OH30" i="1"/>
  <c r="NR30" i="1"/>
  <c r="NB30" i="1"/>
  <c r="ML30" i="1"/>
  <c r="LV30" i="1"/>
  <c r="LF30" i="1"/>
  <c r="KP30" i="1"/>
  <c r="JZ30" i="1"/>
  <c r="JJ30" i="1"/>
  <c r="IT30" i="1"/>
  <c r="ID30" i="1"/>
  <c r="HN30" i="1"/>
  <c r="GX30" i="1"/>
  <c r="GH30" i="1"/>
  <c r="FR30" i="1"/>
  <c r="FB30" i="1"/>
  <c r="EL30" i="1"/>
  <c r="DV30" i="1"/>
  <c r="DE30" i="1"/>
  <c r="CN30" i="1"/>
  <c r="AY30" i="1"/>
  <c r="AC30" i="1"/>
  <c r="I30" i="1"/>
  <c r="XA30" i="1"/>
  <c r="VY30" i="1"/>
  <c r="UG30" i="1"/>
  <c r="SO30" i="1"/>
  <c r="QS30" i="1"/>
  <c r="OS30" i="1"/>
  <c r="MW30" i="1"/>
  <c r="LA30" i="1"/>
  <c r="JE30" i="1"/>
  <c r="HI30" i="1"/>
  <c r="FM30" i="1"/>
  <c r="DQ30" i="1"/>
  <c r="AX30" i="1"/>
  <c r="XX30" i="1"/>
  <c r="XH30" i="1"/>
  <c r="WR30" i="1"/>
  <c r="WB30" i="1"/>
  <c r="VL30" i="1"/>
  <c r="UV30" i="1"/>
  <c r="UF30" i="1"/>
  <c r="TP30" i="1"/>
  <c r="SZ30" i="1"/>
  <c r="SJ30" i="1"/>
  <c r="RT30" i="1"/>
  <c r="RD30" i="1"/>
  <c r="QN30" i="1"/>
  <c r="PX30" i="1"/>
  <c r="PH30" i="1"/>
  <c r="OR30" i="1"/>
  <c r="OB30" i="1"/>
  <c r="NL30" i="1"/>
  <c r="MV30" i="1"/>
  <c r="MF30" i="1"/>
  <c r="LP30" i="1"/>
  <c r="KZ30" i="1"/>
  <c r="KJ30" i="1"/>
  <c r="JT30" i="1"/>
  <c r="JD30" i="1"/>
  <c r="IN30" i="1"/>
  <c r="HX30" i="1"/>
  <c r="HH30" i="1"/>
  <c r="GR30" i="1"/>
  <c r="GB30" i="1"/>
  <c r="FL30" i="1"/>
  <c r="EV30" i="1"/>
  <c r="EF30" i="1"/>
  <c r="DP30" i="1"/>
  <c r="CX30" i="1"/>
  <c r="BK30" i="1"/>
  <c r="AM30" i="1"/>
  <c r="W30" i="1"/>
  <c r="VQ30" i="1"/>
  <c r="TM30" i="1"/>
  <c r="RM30" i="1"/>
  <c r="PU30" i="1"/>
  <c r="OC30" i="1"/>
  <c r="MG30" i="1"/>
  <c r="KG30" i="1"/>
  <c r="IK30" i="1"/>
  <c r="GO30" i="1"/>
  <c r="ES30" i="1"/>
  <c r="CQ30" i="1"/>
  <c r="T30" i="1"/>
  <c r="XS30" i="1"/>
  <c r="XC30" i="1"/>
  <c r="WM30" i="1"/>
  <c r="VW30" i="1"/>
  <c r="VG30" i="1"/>
  <c r="UQ30" i="1"/>
  <c r="UA30" i="1"/>
  <c r="TK30" i="1"/>
  <c r="SU30" i="1"/>
  <c r="SE30" i="1"/>
  <c r="RO30" i="1"/>
  <c r="QY30" i="1"/>
  <c r="QI30" i="1"/>
  <c r="PS30" i="1"/>
  <c r="PC30" i="1"/>
  <c r="OM30" i="1"/>
  <c r="NW30" i="1"/>
  <c r="NG30" i="1"/>
  <c r="MQ30" i="1"/>
  <c r="MA30" i="1"/>
  <c r="LK30" i="1"/>
  <c r="KU30" i="1"/>
  <c r="KE30" i="1"/>
  <c r="JO30" i="1"/>
  <c r="IY30" i="1"/>
  <c r="II30" i="1"/>
  <c r="HS30" i="1"/>
  <c r="HC30" i="1"/>
  <c r="GM30" i="1"/>
  <c r="FW30" i="1"/>
  <c r="FG30" i="1"/>
  <c r="EQ30" i="1"/>
  <c r="EA30" i="1"/>
  <c r="DK30" i="1"/>
  <c r="CS30" i="1"/>
  <c r="BF30" i="1"/>
  <c r="AH30" i="1"/>
  <c r="R30" i="1"/>
  <c r="XE30" i="1"/>
  <c r="VU30" i="1"/>
  <c r="UC30" i="1"/>
  <c r="SG30" i="1"/>
  <c r="QK30" i="1"/>
  <c r="OK30" i="1"/>
  <c r="MO30" i="1"/>
  <c r="KS30" i="1"/>
  <c r="JA30" i="1"/>
  <c r="HE30" i="1"/>
  <c r="FI30" i="1"/>
  <c r="DM30" i="1"/>
  <c r="AB30" i="1"/>
  <c r="XZ30" i="1"/>
  <c r="VN30" i="1"/>
  <c r="TB30" i="1"/>
  <c r="QP30" i="1"/>
  <c r="OD30" i="1"/>
  <c r="LR30" i="1"/>
  <c r="JF30" i="1"/>
  <c r="GT30" i="1"/>
  <c r="EH30" i="1"/>
  <c r="AO30" i="1"/>
  <c r="VM30" i="1"/>
  <c r="OG30" i="1"/>
  <c r="GW30" i="1"/>
  <c r="XT30" i="1"/>
  <c r="VH30" i="1"/>
  <c r="SV30" i="1"/>
  <c r="QJ30" i="1"/>
  <c r="NX30" i="1"/>
  <c r="LL30" i="1"/>
  <c r="IZ30" i="1"/>
  <c r="GN30" i="1"/>
  <c r="EB30" i="1"/>
  <c r="AI30" i="1"/>
  <c r="RA30" i="1"/>
  <c r="JU30" i="1"/>
  <c r="CM30" i="1"/>
  <c r="WI30" i="1"/>
  <c r="TW30" i="1"/>
  <c r="RK30" i="1"/>
  <c r="OY30" i="1"/>
  <c r="MM30" i="1"/>
  <c r="KA30" i="1"/>
  <c r="HO30" i="1"/>
  <c r="FC30" i="1"/>
  <c r="CO30" i="1"/>
  <c r="WW30" i="1"/>
  <c r="PY30" i="1"/>
  <c r="IO30" i="1"/>
  <c r="O30" i="1"/>
  <c r="XJ30" i="1"/>
  <c r="UX30" i="1"/>
  <c r="SL30" i="1"/>
  <c r="PZ30" i="1"/>
  <c r="NN30" i="1"/>
  <c r="LB30" i="1"/>
  <c r="IP30" i="1"/>
  <c r="GD30" i="1"/>
  <c r="DR30" i="1"/>
  <c r="Y30" i="1"/>
  <c r="TU30" i="1"/>
  <c r="MK30" i="1"/>
  <c r="FA30" i="1"/>
  <c r="XD30" i="1"/>
  <c r="UR30" i="1"/>
  <c r="SF30" i="1"/>
  <c r="PT30" i="1"/>
  <c r="NH30" i="1"/>
  <c r="KV30" i="1"/>
  <c r="IJ30" i="1"/>
  <c r="FX30" i="1"/>
  <c r="DL30" i="1"/>
  <c r="S30" i="1"/>
  <c r="PM30" i="1"/>
  <c r="HY30" i="1"/>
  <c r="YE30" i="1"/>
  <c r="VS30" i="1"/>
  <c r="TG30" i="1"/>
  <c r="QU30" i="1"/>
  <c r="OI30" i="1"/>
  <c r="LW30" i="1"/>
  <c r="JK30" i="1"/>
  <c r="GY30" i="1"/>
  <c r="EM30" i="1"/>
  <c r="AZ30" i="1"/>
  <c r="VI30" i="1"/>
  <c r="NY30" i="1"/>
  <c r="GS30" i="1"/>
  <c r="WT30" i="1"/>
  <c r="UH30" i="1"/>
  <c r="RV30" i="1"/>
  <c r="PJ30" i="1"/>
  <c r="MX30" i="1"/>
  <c r="KL30" i="1"/>
  <c r="HZ30" i="1"/>
  <c r="FN30" i="1"/>
  <c r="CZ30" i="1"/>
  <c r="YC30" i="1"/>
  <c r="SC30" i="1"/>
  <c r="KO30" i="1"/>
  <c r="DI30" i="1"/>
  <c r="WN30" i="1"/>
  <c r="UB30" i="1"/>
  <c r="RP30" i="1"/>
  <c r="PD30" i="1"/>
  <c r="MR30" i="1"/>
  <c r="KF30" i="1"/>
  <c r="HT30" i="1"/>
  <c r="FH30" i="1"/>
  <c r="CT30" i="1"/>
  <c r="UW30" i="1"/>
  <c r="NQ30" i="1"/>
  <c r="GC30" i="1"/>
  <c r="XO30" i="1"/>
  <c r="VC30" i="1"/>
  <c r="SQ30" i="1"/>
  <c r="QE30" i="1"/>
  <c r="NS30" i="1"/>
  <c r="LG30" i="1"/>
  <c r="IU30" i="1"/>
  <c r="GI30" i="1"/>
  <c r="DW30" i="1"/>
  <c r="AD30" i="1"/>
  <c r="TQ30" i="1"/>
  <c r="MC30" i="1"/>
  <c r="EW30" i="1"/>
  <c r="WD30" i="1"/>
  <c r="MH30" i="1"/>
  <c r="BQ30" i="1"/>
  <c r="AF30" i="1"/>
  <c r="ON30" i="1"/>
  <c r="ER30" i="1"/>
  <c r="EG30" i="1"/>
  <c r="PO30" i="1"/>
  <c r="FS30" i="1"/>
  <c r="KK30" i="1"/>
  <c r="TR30" i="1"/>
  <c r="JV30" i="1"/>
  <c r="WS30" i="1"/>
  <c r="VX30" i="1"/>
  <c r="MB30" i="1"/>
  <c r="BG30" i="1"/>
  <c r="WY30" i="1"/>
  <c r="NC30" i="1"/>
  <c r="DG30" i="1"/>
  <c r="CY30" i="1"/>
  <c r="RF30" i="1"/>
  <c r="HJ30" i="1"/>
  <c r="QG30" i="1"/>
  <c r="TL30" i="1"/>
  <c r="JP30" i="1"/>
  <c r="TA30" i="1"/>
  <c r="UM30" i="1"/>
  <c r="KQ30" i="1"/>
  <c r="K30" i="1"/>
  <c r="OT30" i="1"/>
  <c r="EX30" i="1"/>
  <c r="IS30" i="1"/>
  <c r="QZ30" i="1"/>
  <c r="HD30" i="1"/>
  <c r="LU30" i="1"/>
  <c r="SA30" i="1"/>
  <c r="IE30" i="1"/>
  <c r="RU30" i="1"/>
  <c r="XT52" i="3"/>
  <c r="XD52" i="3"/>
  <c r="WN52" i="3"/>
  <c r="VX52" i="3"/>
  <c r="VH52" i="3"/>
  <c r="UR52" i="3"/>
  <c r="UB52" i="3"/>
  <c r="TL52" i="3"/>
  <c r="SV52" i="3"/>
  <c r="SF52" i="3"/>
  <c r="RP52" i="3"/>
  <c r="QZ52" i="3"/>
  <c r="QJ52" i="3"/>
  <c r="PT52" i="3"/>
  <c r="PD52" i="3"/>
  <c r="ON52" i="3"/>
  <c r="NX52" i="3"/>
  <c r="NH52" i="3"/>
  <c r="MR52" i="3"/>
  <c r="MB52" i="3"/>
  <c r="LL52" i="3"/>
  <c r="KV52" i="3"/>
  <c r="KF52" i="3"/>
  <c r="JP52" i="3"/>
  <c r="IZ52" i="3"/>
  <c r="IJ52" i="3"/>
  <c r="HT52" i="3"/>
  <c r="HD52" i="3"/>
  <c r="GN52" i="3"/>
  <c r="FX52" i="3"/>
  <c r="FH52" i="3"/>
  <c r="ER52" i="3"/>
  <c r="EB52" i="3"/>
  <c r="DL52" i="3"/>
  <c r="CT52" i="3"/>
  <c r="BG52" i="3"/>
  <c r="AI52" i="3"/>
  <c r="S52" i="3"/>
  <c r="XW52" i="3"/>
  <c r="XG52" i="3"/>
  <c r="WQ52" i="3"/>
  <c r="WA52" i="3"/>
  <c r="VK52" i="3"/>
  <c r="UU52" i="3"/>
  <c r="UE52" i="3"/>
  <c r="TO52" i="3"/>
  <c r="SY52" i="3"/>
  <c r="SI52" i="3"/>
  <c r="RS52" i="3"/>
  <c r="RC52" i="3"/>
  <c r="QM52" i="3"/>
  <c r="PW52" i="3"/>
  <c r="PG52" i="3"/>
  <c r="OQ52" i="3"/>
  <c r="OA52" i="3"/>
  <c r="NK52" i="3"/>
  <c r="MU52" i="3"/>
  <c r="ME52" i="3"/>
  <c r="LO52" i="3"/>
  <c r="KY52" i="3"/>
  <c r="KI52" i="3"/>
  <c r="JS52" i="3"/>
  <c r="JC52" i="3"/>
  <c r="IM52" i="3"/>
  <c r="HW52" i="3"/>
  <c r="HG52" i="3"/>
  <c r="GQ52" i="3"/>
  <c r="GA52" i="3"/>
  <c r="FK52" i="3"/>
  <c r="EU52" i="3"/>
  <c r="EE52" i="3"/>
  <c r="DO52" i="3"/>
  <c r="CW52" i="3"/>
  <c r="BJ52" i="3"/>
  <c r="AL52" i="3"/>
  <c r="V52" i="3"/>
  <c r="XZ52" i="3"/>
  <c r="XJ52" i="3"/>
  <c r="WT52" i="3"/>
  <c r="WD52" i="3"/>
  <c r="VN52" i="3"/>
  <c r="UX52" i="3"/>
  <c r="UH52" i="3"/>
  <c r="TR52" i="3"/>
  <c r="TB52" i="3"/>
  <c r="SL52" i="3"/>
  <c r="RV52" i="3"/>
  <c r="RF52" i="3"/>
  <c r="QP52" i="3"/>
  <c r="PZ52" i="3"/>
  <c r="PJ52" i="3"/>
  <c r="OT52" i="3"/>
  <c r="OD52" i="3"/>
  <c r="NN52" i="3"/>
  <c r="MX52" i="3"/>
  <c r="MH52" i="3"/>
  <c r="LR52" i="3"/>
  <c r="LB52" i="3"/>
  <c r="KL52" i="3"/>
  <c r="JV52" i="3"/>
  <c r="JF52" i="3"/>
  <c r="IP52" i="3"/>
  <c r="HZ52" i="3"/>
  <c r="HJ52" i="3"/>
  <c r="GT52" i="3"/>
  <c r="GD52" i="3"/>
  <c r="FN52" i="3"/>
  <c r="EX52" i="3"/>
  <c r="EH52" i="3"/>
  <c r="DR52" i="3"/>
  <c r="CZ52" i="3"/>
  <c r="BQ52" i="3"/>
  <c r="AO52" i="3"/>
  <c r="Y52" i="3"/>
  <c r="YC52" i="3"/>
  <c r="XM52" i="3"/>
  <c r="WW52" i="3"/>
  <c r="WG52" i="3"/>
  <c r="VQ52" i="3"/>
  <c r="VA52" i="3"/>
  <c r="UK52" i="3"/>
  <c r="TU52" i="3"/>
  <c r="TE52" i="3"/>
  <c r="SO52" i="3"/>
  <c r="RY52" i="3"/>
  <c r="RI52" i="3"/>
  <c r="QS52" i="3"/>
  <c r="QC52" i="3"/>
  <c r="PM52" i="3"/>
  <c r="OW52" i="3"/>
  <c r="OG52" i="3"/>
  <c r="NQ52" i="3"/>
  <c r="NA52" i="3"/>
  <c r="MK52" i="3"/>
  <c r="LU52" i="3"/>
  <c r="LE52" i="3"/>
  <c r="KO52" i="3"/>
  <c r="JY52" i="3"/>
  <c r="JI52" i="3"/>
  <c r="IS52" i="3"/>
  <c r="IC52" i="3"/>
  <c r="HM52" i="3"/>
  <c r="GW52" i="3"/>
  <c r="GG52" i="3"/>
  <c r="FQ52" i="3"/>
  <c r="FA52" i="3"/>
  <c r="EK52" i="3"/>
  <c r="DU52" i="3"/>
  <c r="DC52" i="3"/>
  <c r="CM52" i="3"/>
  <c r="AX52" i="3"/>
  <c r="AB52" i="3"/>
  <c r="XP52" i="3"/>
  <c r="WZ52" i="3"/>
  <c r="WJ52" i="3"/>
  <c r="VT52" i="3"/>
  <c r="VD52" i="3"/>
  <c r="UN52" i="3"/>
  <c r="TX52" i="3"/>
  <c r="TH52" i="3"/>
  <c r="SR52" i="3"/>
  <c r="SB52" i="3"/>
  <c r="RL52" i="3"/>
  <c r="QV52" i="3"/>
  <c r="QF52" i="3"/>
  <c r="PP52" i="3"/>
  <c r="OZ52" i="3"/>
  <c r="OJ52" i="3"/>
  <c r="NT52" i="3"/>
  <c r="ND52" i="3"/>
  <c r="MN52" i="3"/>
  <c r="LX52" i="3"/>
  <c r="LH52" i="3"/>
  <c r="KR52" i="3"/>
  <c r="KB52" i="3"/>
  <c r="JL52" i="3"/>
  <c r="IV52" i="3"/>
  <c r="IF52" i="3"/>
  <c r="HP52" i="3"/>
  <c r="GZ52" i="3"/>
  <c r="GJ52" i="3"/>
  <c r="FT52" i="3"/>
  <c r="FD52" i="3"/>
  <c r="EN52" i="3"/>
  <c r="DX52" i="3"/>
  <c r="DH52" i="3"/>
  <c r="CP52" i="3"/>
  <c r="BA52" i="3"/>
  <c r="AE52" i="3"/>
  <c r="M52" i="3"/>
  <c r="XS52" i="3"/>
  <c r="XC52" i="3"/>
  <c r="WM52" i="3"/>
  <c r="VW52" i="3"/>
  <c r="VG52" i="3"/>
  <c r="UQ52" i="3"/>
  <c r="UA52" i="3"/>
  <c r="TK52" i="3"/>
  <c r="SU52" i="3"/>
  <c r="SE52" i="3"/>
  <c r="RO52" i="3"/>
  <c r="QY52" i="3"/>
  <c r="QI52" i="3"/>
  <c r="PS52" i="3"/>
  <c r="PC52" i="3"/>
  <c r="OM52" i="3"/>
  <c r="NW52" i="3"/>
  <c r="NG52" i="3"/>
  <c r="MQ52" i="3"/>
  <c r="MA52" i="3"/>
  <c r="LK52" i="3"/>
  <c r="KU52" i="3"/>
  <c r="KE52" i="3"/>
  <c r="JO52" i="3"/>
  <c r="IY52" i="3"/>
  <c r="II52" i="3"/>
  <c r="HS52" i="3"/>
  <c r="HC52" i="3"/>
  <c r="GM52" i="3"/>
  <c r="FW52" i="3"/>
  <c r="FG52" i="3"/>
  <c r="EQ52" i="3"/>
  <c r="EA52" i="3"/>
  <c r="DK52" i="3"/>
  <c r="CS52" i="3"/>
  <c r="BF52" i="3"/>
  <c r="AH52" i="3"/>
  <c r="R52" i="3"/>
  <c r="XV52" i="3"/>
  <c r="XF52" i="3"/>
  <c r="WP52" i="3"/>
  <c r="VZ52" i="3"/>
  <c r="VJ52" i="3"/>
  <c r="UT52" i="3"/>
  <c r="UD52" i="3"/>
  <c r="TN52" i="3"/>
  <c r="SX52" i="3"/>
  <c r="SH52" i="3"/>
  <c r="RR52" i="3"/>
  <c r="RB52" i="3"/>
  <c r="QL52" i="3"/>
  <c r="PV52" i="3"/>
  <c r="PF52" i="3"/>
  <c r="OP52" i="3"/>
  <c r="NZ52" i="3"/>
  <c r="NJ52" i="3"/>
  <c r="MT52" i="3"/>
  <c r="MD52" i="3"/>
  <c r="LN52" i="3"/>
  <c r="KX52" i="3"/>
  <c r="KH52" i="3"/>
  <c r="JR52" i="3"/>
  <c r="JB52" i="3"/>
  <c r="IL52" i="3"/>
  <c r="HV52" i="3"/>
  <c r="HF52" i="3"/>
  <c r="GP52" i="3"/>
  <c r="FZ52" i="3"/>
  <c r="FJ52" i="3"/>
  <c r="ET52" i="3"/>
  <c r="ED52" i="3"/>
  <c r="DN52" i="3"/>
  <c r="CV52" i="3"/>
  <c r="BI52" i="3"/>
  <c r="AK52" i="3"/>
  <c r="U52" i="3"/>
  <c r="XY52" i="3"/>
  <c r="XI52" i="3"/>
  <c r="WS52" i="3"/>
  <c r="WC52" i="3"/>
  <c r="VM52" i="3"/>
  <c r="UW52" i="3"/>
  <c r="UG52" i="3"/>
  <c r="TQ52" i="3"/>
  <c r="TA52" i="3"/>
  <c r="SK52" i="3"/>
  <c r="RU52" i="3"/>
  <c r="RE52" i="3"/>
  <c r="QO52" i="3"/>
  <c r="PY52" i="3"/>
  <c r="PI52" i="3"/>
  <c r="OS52" i="3"/>
  <c r="OC52" i="3"/>
  <c r="NM52" i="3"/>
  <c r="MW52" i="3"/>
  <c r="MG52" i="3"/>
  <c r="LQ52" i="3"/>
  <c r="LA52" i="3"/>
  <c r="KK52" i="3"/>
  <c r="JU52" i="3"/>
  <c r="JE52" i="3"/>
  <c r="IO52" i="3"/>
  <c r="HY52" i="3"/>
  <c r="HI52" i="3"/>
  <c r="GS52" i="3"/>
  <c r="GC52" i="3"/>
  <c r="FM52" i="3"/>
  <c r="EW52" i="3"/>
  <c r="EG52" i="3"/>
  <c r="DQ52" i="3"/>
  <c r="CY52" i="3"/>
  <c r="BM52" i="3"/>
  <c r="AN52" i="3"/>
  <c r="X52" i="3"/>
  <c r="YB52" i="3"/>
  <c r="XL52" i="3"/>
  <c r="WV52" i="3"/>
  <c r="WF52" i="3"/>
  <c r="VP52" i="3"/>
  <c r="UZ52" i="3"/>
  <c r="UJ52" i="3"/>
  <c r="TT52" i="3"/>
  <c r="TD52" i="3"/>
  <c r="SN52" i="3"/>
  <c r="RX52" i="3"/>
  <c r="RH52" i="3"/>
  <c r="QR52" i="3"/>
  <c r="QB52" i="3"/>
  <c r="PL52" i="3"/>
  <c r="OV52" i="3"/>
  <c r="OF52" i="3"/>
  <c r="NP52" i="3"/>
  <c r="MZ52" i="3"/>
  <c r="MJ52" i="3"/>
  <c r="LT52" i="3"/>
  <c r="LD52" i="3"/>
  <c r="KN52" i="3"/>
  <c r="JX52" i="3"/>
  <c r="JH52" i="3"/>
  <c r="IR52" i="3"/>
  <c r="IB52" i="3"/>
  <c r="HL52" i="3"/>
  <c r="GV52" i="3"/>
  <c r="GF52" i="3"/>
  <c r="FP52" i="3"/>
  <c r="EZ52" i="3"/>
  <c r="EJ52" i="3"/>
  <c r="DT52" i="3"/>
  <c r="DB52" i="3"/>
  <c r="CL52" i="3"/>
  <c r="AQ52" i="3"/>
  <c r="AA52" i="3"/>
  <c r="YE52" i="3"/>
  <c r="XO52" i="3"/>
  <c r="WY52" i="3"/>
  <c r="WI52" i="3"/>
  <c r="VS52" i="3"/>
  <c r="VC52" i="3"/>
  <c r="UM52" i="3"/>
  <c r="TW52" i="3"/>
  <c r="TG52" i="3"/>
  <c r="SQ52" i="3"/>
  <c r="SA52" i="3"/>
  <c r="RK52" i="3"/>
  <c r="QU52" i="3"/>
  <c r="QE52" i="3"/>
  <c r="PO52" i="3"/>
  <c r="OY52" i="3"/>
  <c r="OI52" i="3"/>
  <c r="NS52" i="3"/>
  <c r="NC52" i="3"/>
  <c r="MM52" i="3"/>
  <c r="LW52" i="3"/>
  <c r="LG52" i="3"/>
  <c r="KQ52" i="3"/>
  <c r="KA52" i="3"/>
  <c r="JK52" i="3"/>
  <c r="IU52" i="3"/>
  <c r="IE52" i="3"/>
  <c r="HO52" i="3"/>
  <c r="GY52" i="3"/>
  <c r="GI52" i="3"/>
  <c r="FS52" i="3"/>
  <c r="FC52" i="3"/>
  <c r="EM52" i="3"/>
  <c r="DW52" i="3"/>
  <c r="DG52" i="3"/>
  <c r="CO52" i="3"/>
  <c r="AZ52" i="3"/>
  <c r="AD52" i="3"/>
  <c r="K52" i="3"/>
  <c r="XR52" i="3"/>
  <c r="XB52" i="3"/>
  <c r="WL52" i="3"/>
  <c r="VV52" i="3"/>
  <c r="VF52" i="3"/>
  <c r="UP52" i="3"/>
  <c r="TZ52" i="3"/>
  <c r="TJ52" i="3"/>
  <c r="ST52" i="3"/>
  <c r="SD52" i="3"/>
  <c r="RN52" i="3"/>
  <c r="QX52" i="3"/>
  <c r="QH52" i="3"/>
  <c r="PR52" i="3"/>
  <c r="PB52" i="3"/>
  <c r="OL52" i="3"/>
  <c r="NV52" i="3"/>
  <c r="NF52" i="3"/>
  <c r="MP52" i="3"/>
  <c r="LZ52" i="3"/>
  <c r="LJ52" i="3"/>
  <c r="KT52" i="3"/>
  <c r="KD52" i="3"/>
  <c r="JN52" i="3"/>
  <c r="IX52" i="3"/>
  <c r="IH52" i="3"/>
  <c r="HR52" i="3"/>
  <c r="HB52" i="3"/>
  <c r="GL52" i="3"/>
  <c r="FV52" i="3"/>
  <c r="FF52" i="3"/>
  <c r="EP52" i="3"/>
  <c r="DZ52" i="3"/>
  <c r="DJ52" i="3"/>
  <c r="CR52" i="3"/>
  <c r="BC52" i="3"/>
  <c r="AG52" i="3"/>
  <c r="Q52" i="3"/>
  <c r="XU52" i="3"/>
  <c r="XE52" i="3"/>
  <c r="WO52" i="3"/>
  <c r="VY52" i="3"/>
  <c r="VI52" i="3"/>
  <c r="US52" i="3"/>
  <c r="UC52" i="3"/>
  <c r="TM52" i="3"/>
  <c r="SW52" i="3"/>
  <c r="SG52" i="3"/>
  <c r="RQ52" i="3"/>
  <c r="RA52" i="3"/>
  <c r="QK52" i="3"/>
  <c r="PU52" i="3"/>
  <c r="PE52" i="3"/>
  <c r="OO52" i="3"/>
  <c r="NY52" i="3"/>
  <c r="NI52" i="3"/>
  <c r="MS52" i="3"/>
  <c r="MC52" i="3"/>
  <c r="LM52" i="3"/>
  <c r="KW52" i="3"/>
  <c r="KG52" i="3"/>
  <c r="JQ52" i="3"/>
  <c r="JA52" i="3"/>
  <c r="IK52" i="3"/>
  <c r="HU52" i="3"/>
  <c r="HE52" i="3"/>
  <c r="GO52" i="3"/>
  <c r="FY52" i="3"/>
  <c r="FI52" i="3"/>
  <c r="ES52" i="3"/>
  <c r="EC52" i="3"/>
  <c r="DM52" i="3"/>
  <c r="CU52" i="3"/>
  <c r="BH52" i="3"/>
  <c r="AJ52" i="3"/>
  <c r="T52" i="3"/>
  <c r="XX52" i="3"/>
  <c r="XH52" i="3"/>
  <c r="WR52" i="3"/>
  <c r="WB52" i="3"/>
  <c r="VL52" i="3"/>
  <c r="UV52" i="3"/>
  <c r="UF52" i="3"/>
  <c r="TP52" i="3"/>
  <c r="SZ52" i="3"/>
  <c r="SJ52" i="3"/>
  <c r="RT52" i="3"/>
  <c r="RD52" i="3"/>
  <c r="QN52" i="3"/>
  <c r="PX52" i="3"/>
  <c r="PH52" i="3"/>
  <c r="OR52" i="3"/>
  <c r="OB52" i="3"/>
  <c r="NL52" i="3"/>
  <c r="MV52" i="3"/>
  <c r="MF52" i="3"/>
  <c r="LP52" i="3"/>
  <c r="KZ52" i="3"/>
  <c r="KJ52" i="3"/>
  <c r="JT52" i="3"/>
  <c r="JD52" i="3"/>
  <c r="IN52" i="3"/>
  <c r="HX52" i="3"/>
  <c r="HH52" i="3"/>
  <c r="GR52" i="3"/>
  <c r="GB52" i="3"/>
  <c r="FL52" i="3"/>
  <c r="EV52" i="3"/>
  <c r="EF52" i="3"/>
  <c r="DP52" i="3"/>
  <c r="CX52" i="3"/>
  <c r="BK52" i="3"/>
  <c r="AM52" i="3"/>
  <c r="W52" i="3"/>
  <c r="YA52" i="3"/>
  <c r="XK52" i="3"/>
  <c r="WU52" i="3"/>
  <c r="WE52" i="3"/>
  <c r="VO52" i="3"/>
  <c r="UY52" i="3"/>
  <c r="UI52" i="3"/>
  <c r="TS52" i="3"/>
  <c r="TC52" i="3"/>
  <c r="SM52" i="3"/>
  <c r="RW52" i="3"/>
  <c r="RG52" i="3"/>
  <c r="QQ52" i="3"/>
  <c r="QA52" i="3"/>
  <c r="PK52" i="3"/>
  <c r="OU52" i="3"/>
  <c r="OE52" i="3"/>
  <c r="NO52" i="3"/>
  <c r="MY52" i="3"/>
  <c r="MI52" i="3"/>
  <c r="LS52" i="3"/>
  <c r="LC52" i="3"/>
  <c r="KM52" i="3"/>
  <c r="JW52" i="3"/>
  <c r="JG52" i="3"/>
  <c r="IQ52" i="3"/>
  <c r="IA52" i="3"/>
  <c r="HK52" i="3"/>
  <c r="GU52" i="3"/>
  <c r="GE52" i="3"/>
  <c r="FO52" i="3"/>
  <c r="EY52" i="3"/>
  <c r="EI52" i="3"/>
  <c r="DS52" i="3"/>
  <c r="DA52" i="3"/>
  <c r="CK52" i="3"/>
  <c r="AP52" i="3"/>
  <c r="Z52" i="3"/>
  <c r="YD52" i="3"/>
  <c r="XN52" i="3"/>
  <c r="WX52" i="3"/>
  <c r="WH52" i="3"/>
  <c r="VR52" i="3"/>
  <c r="VB52" i="3"/>
  <c r="UL52" i="3"/>
  <c r="TV52" i="3"/>
  <c r="TF52" i="3"/>
  <c r="SP52" i="3"/>
  <c r="RZ52" i="3"/>
  <c r="RJ52" i="3"/>
  <c r="QT52" i="3"/>
  <c r="QD52" i="3"/>
  <c r="PN52" i="3"/>
  <c r="OX52" i="3"/>
  <c r="OH52" i="3"/>
  <c r="NR52" i="3"/>
  <c r="NB52" i="3"/>
  <c r="ML52" i="3"/>
  <c r="LV52" i="3"/>
  <c r="LF52" i="3"/>
  <c r="KP52" i="3"/>
  <c r="JZ52" i="3"/>
  <c r="JJ52" i="3"/>
  <c r="IT52" i="3"/>
  <c r="ID52" i="3"/>
  <c r="HN52" i="3"/>
  <c r="GX52" i="3"/>
  <c r="GH52" i="3"/>
  <c r="FR52" i="3"/>
  <c r="FB52" i="3"/>
  <c r="EL52" i="3"/>
  <c r="DV52" i="3"/>
  <c r="DE52" i="3"/>
  <c r="CN52" i="3"/>
  <c r="AY52" i="3"/>
  <c r="AC52" i="3"/>
  <c r="I52" i="3"/>
  <c r="XQ52" i="3"/>
  <c r="XA52" i="3"/>
  <c r="WK52" i="3"/>
  <c r="VU52" i="3"/>
  <c r="VE52" i="3"/>
  <c r="UO52" i="3"/>
  <c r="TY52" i="3"/>
  <c r="TI52" i="3"/>
  <c r="SS52" i="3"/>
  <c r="SC52" i="3"/>
  <c r="RM52" i="3"/>
  <c r="QW52" i="3"/>
  <c r="QG52" i="3"/>
  <c r="PQ52" i="3"/>
  <c r="PA52" i="3"/>
  <c r="OK52" i="3"/>
  <c r="NU52" i="3"/>
  <c r="NE52" i="3"/>
  <c r="MO52" i="3"/>
  <c r="LY52" i="3"/>
  <c r="LI52" i="3"/>
  <c r="KS52" i="3"/>
  <c r="KC52" i="3"/>
  <c r="JM52" i="3"/>
  <c r="IW52" i="3"/>
  <c r="IG52" i="3"/>
  <c r="HQ52" i="3"/>
  <c r="HA52" i="3"/>
  <c r="GK52" i="3"/>
  <c r="FU52" i="3"/>
  <c r="FE52" i="3"/>
  <c r="EO52" i="3"/>
  <c r="DY52" i="3"/>
  <c r="DI52" i="3"/>
  <c r="CQ52" i="3"/>
  <c r="BB52" i="3"/>
  <c r="AF52" i="3"/>
  <c r="O52" i="3"/>
  <c r="XZ54" i="3"/>
  <c r="XJ54" i="3"/>
  <c r="WT54" i="3"/>
  <c r="WD54" i="3"/>
  <c r="VN54" i="3"/>
  <c r="UX54" i="3"/>
  <c r="UH54" i="3"/>
  <c r="TR54" i="3"/>
  <c r="TB54" i="3"/>
  <c r="SL54" i="3"/>
  <c r="RV54" i="3"/>
  <c r="RF54" i="3"/>
  <c r="QP54" i="3"/>
  <c r="PZ54" i="3"/>
  <c r="PJ54" i="3"/>
  <c r="OT54" i="3"/>
  <c r="OD54" i="3"/>
  <c r="NN54" i="3"/>
  <c r="MX54" i="3"/>
  <c r="MH54" i="3"/>
  <c r="LR54" i="3"/>
  <c r="LB54" i="3"/>
  <c r="KL54" i="3"/>
  <c r="JV54" i="3"/>
  <c r="JF54" i="3"/>
  <c r="IP54" i="3"/>
  <c r="HZ54" i="3"/>
  <c r="HJ54" i="3"/>
  <c r="GT54" i="3"/>
  <c r="GD54" i="3"/>
  <c r="FN54" i="3"/>
  <c r="EX54" i="3"/>
  <c r="EH54" i="3"/>
  <c r="DR54" i="3"/>
  <c r="CZ54" i="3"/>
  <c r="BQ54" i="3"/>
  <c r="AO54" i="3"/>
  <c r="Y54" i="3"/>
  <c r="YC54" i="3"/>
  <c r="XM54" i="3"/>
  <c r="WW54" i="3"/>
  <c r="WG54" i="3"/>
  <c r="VQ54" i="3"/>
  <c r="VA54" i="3"/>
  <c r="UK54" i="3"/>
  <c r="TU54" i="3"/>
  <c r="TE54" i="3"/>
  <c r="SO54" i="3"/>
  <c r="RY54" i="3"/>
  <c r="RI54" i="3"/>
  <c r="QS54" i="3"/>
  <c r="QC54" i="3"/>
  <c r="PM54" i="3"/>
  <c r="OW54" i="3"/>
  <c r="OG54" i="3"/>
  <c r="NQ54" i="3"/>
  <c r="NA54" i="3"/>
  <c r="MK54" i="3"/>
  <c r="LU54" i="3"/>
  <c r="LE54" i="3"/>
  <c r="KO54" i="3"/>
  <c r="JY54" i="3"/>
  <c r="JI54" i="3"/>
  <c r="IS54" i="3"/>
  <c r="IC54" i="3"/>
  <c r="HM54" i="3"/>
  <c r="GW54" i="3"/>
  <c r="GG54" i="3"/>
  <c r="FQ54" i="3"/>
  <c r="FA54" i="3"/>
  <c r="EK54" i="3"/>
  <c r="DU54" i="3"/>
  <c r="DC54" i="3"/>
  <c r="CM54" i="3"/>
  <c r="AX54" i="3"/>
  <c r="AB54" i="3"/>
  <c r="YB54" i="3"/>
  <c r="XL54" i="3"/>
  <c r="WV54" i="3"/>
  <c r="WF54" i="3"/>
  <c r="VP54" i="3"/>
  <c r="UZ54" i="3"/>
  <c r="UJ54" i="3"/>
  <c r="TT54" i="3"/>
  <c r="TD54" i="3"/>
  <c r="SN54" i="3"/>
  <c r="RX54" i="3"/>
  <c r="RH54" i="3"/>
  <c r="QR54" i="3"/>
  <c r="QB54" i="3"/>
  <c r="PL54" i="3"/>
  <c r="OV54" i="3"/>
  <c r="OF54" i="3"/>
  <c r="NP54" i="3"/>
  <c r="MZ54" i="3"/>
  <c r="MJ54" i="3"/>
  <c r="LT54" i="3"/>
  <c r="LD54" i="3"/>
  <c r="KN54" i="3"/>
  <c r="JX54" i="3"/>
  <c r="JH54" i="3"/>
  <c r="IR54" i="3"/>
  <c r="IB54" i="3"/>
  <c r="HL54" i="3"/>
  <c r="GV54" i="3"/>
  <c r="GF54" i="3"/>
  <c r="FP54" i="3"/>
  <c r="EZ54" i="3"/>
  <c r="EJ54" i="3"/>
  <c r="DT54" i="3"/>
  <c r="DB54" i="3"/>
  <c r="CL54" i="3"/>
  <c r="AQ54" i="3"/>
  <c r="AA54" i="3"/>
  <c r="YE54" i="3"/>
  <c r="XO54" i="3"/>
  <c r="WY54" i="3"/>
  <c r="WI54" i="3"/>
  <c r="VS54" i="3"/>
  <c r="VC54" i="3"/>
  <c r="UM54" i="3"/>
  <c r="TW54" i="3"/>
  <c r="TG54" i="3"/>
  <c r="SQ54" i="3"/>
  <c r="SA54" i="3"/>
  <c r="RK54" i="3"/>
  <c r="QU54" i="3"/>
  <c r="QE54" i="3"/>
  <c r="PO54" i="3"/>
  <c r="OY54" i="3"/>
  <c r="OI54" i="3"/>
  <c r="NS54" i="3"/>
  <c r="NC54" i="3"/>
  <c r="MM54" i="3"/>
  <c r="LW54" i="3"/>
  <c r="LG54" i="3"/>
  <c r="KQ54" i="3"/>
  <c r="KA54" i="3"/>
  <c r="JK54" i="3"/>
  <c r="IU54" i="3"/>
  <c r="IE54" i="3"/>
  <c r="HO54" i="3"/>
  <c r="GY54" i="3"/>
  <c r="GI54" i="3"/>
  <c r="FS54" i="3"/>
  <c r="FC54" i="3"/>
  <c r="EM54" i="3"/>
  <c r="DW54" i="3"/>
  <c r="DG54" i="3"/>
  <c r="CO54" i="3"/>
  <c r="AZ54" i="3"/>
  <c r="AD54" i="3"/>
  <c r="K54" i="3"/>
  <c r="XV54" i="3"/>
  <c r="XF54" i="3"/>
  <c r="WP54" i="3"/>
  <c r="VZ54" i="3"/>
  <c r="VJ54" i="3"/>
  <c r="UT54" i="3"/>
  <c r="UD54" i="3"/>
  <c r="TN54" i="3"/>
  <c r="SX54" i="3"/>
  <c r="SH54" i="3"/>
  <c r="RR54" i="3"/>
  <c r="RB54" i="3"/>
  <c r="QL54" i="3"/>
  <c r="PV54" i="3"/>
  <c r="PF54" i="3"/>
  <c r="OP54" i="3"/>
  <c r="NZ54" i="3"/>
  <c r="NJ54" i="3"/>
  <c r="MT54" i="3"/>
  <c r="MD54" i="3"/>
  <c r="LN54" i="3"/>
  <c r="KX54" i="3"/>
  <c r="KH54" i="3"/>
  <c r="JR54" i="3"/>
  <c r="JB54" i="3"/>
  <c r="IL54" i="3"/>
  <c r="HV54" i="3"/>
  <c r="HF54" i="3"/>
  <c r="GP54" i="3"/>
  <c r="FZ54" i="3"/>
  <c r="FJ54" i="3"/>
  <c r="ET54" i="3"/>
  <c r="ED54" i="3"/>
  <c r="DN54" i="3"/>
  <c r="CV54" i="3"/>
  <c r="BI54" i="3"/>
  <c r="AK54" i="3"/>
  <c r="U54" i="3"/>
  <c r="XY54" i="3"/>
  <c r="XI54" i="3"/>
  <c r="WS54" i="3"/>
  <c r="WC54" i="3"/>
  <c r="VM54" i="3"/>
  <c r="UW54" i="3"/>
  <c r="UG54" i="3"/>
  <c r="TQ54" i="3"/>
  <c r="TA54" i="3"/>
  <c r="SK54" i="3"/>
  <c r="RU54" i="3"/>
  <c r="RE54" i="3"/>
  <c r="QO54" i="3"/>
  <c r="PY54" i="3"/>
  <c r="PI54" i="3"/>
  <c r="OS54" i="3"/>
  <c r="OC54" i="3"/>
  <c r="NM54" i="3"/>
  <c r="MW54" i="3"/>
  <c r="MG54" i="3"/>
  <c r="LQ54" i="3"/>
  <c r="LA54" i="3"/>
  <c r="KK54" i="3"/>
  <c r="JU54" i="3"/>
  <c r="JE54" i="3"/>
  <c r="IO54" i="3"/>
  <c r="HY54" i="3"/>
  <c r="HI54" i="3"/>
  <c r="GS54" i="3"/>
  <c r="GC54" i="3"/>
  <c r="FM54" i="3"/>
  <c r="EW54" i="3"/>
  <c r="EG54" i="3"/>
  <c r="DQ54" i="3"/>
  <c r="CY54" i="3"/>
  <c r="BM54" i="3"/>
  <c r="AN54" i="3"/>
  <c r="X54" i="3"/>
  <c r="XX54" i="3"/>
  <c r="XH54" i="3"/>
  <c r="WR54" i="3"/>
  <c r="WB54" i="3"/>
  <c r="VL54" i="3"/>
  <c r="UV54" i="3"/>
  <c r="UF54" i="3"/>
  <c r="TP54" i="3"/>
  <c r="SZ54" i="3"/>
  <c r="SJ54" i="3"/>
  <c r="RT54" i="3"/>
  <c r="RD54" i="3"/>
  <c r="QN54" i="3"/>
  <c r="PX54" i="3"/>
  <c r="PH54" i="3"/>
  <c r="OR54" i="3"/>
  <c r="OB54" i="3"/>
  <c r="NL54" i="3"/>
  <c r="MV54" i="3"/>
  <c r="MF54" i="3"/>
  <c r="LP54" i="3"/>
  <c r="KZ54" i="3"/>
  <c r="KJ54" i="3"/>
  <c r="JT54" i="3"/>
  <c r="JD54" i="3"/>
  <c r="IN54" i="3"/>
  <c r="HX54" i="3"/>
  <c r="HH54" i="3"/>
  <c r="GR54" i="3"/>
  <c r="GB54" i="3"/>
  <c r="FL54" i="3"/>
  <c r="EV54" i="3"/>
  <c r="EF54" i="3"/>
  <c r="DP54" i="3"/>
  <c r="CX54" i="3"/>
  <c r="BK54" i="3"/>
  <c r="AM54" i="3"/>
  <c r="W54" i="3"/>
  <c r="YA54" i="3"/>
  <c r="XK54" i="3"/>
  <c r="WU54" i="3"/>
  <c r="WE54" i="3"/>
  <c r="VO54" i="3"/>
  <c r="UY54" i="3"/>
  <c r="UI54" i="3"/>
  <c r="TS54" i="3"/>
  <c r="TC54" i="3"/>
  <c r="SM54" i="3"/>
  <c r="RW54" i="3"/>
  <c r="RG54" i="3"/>
  <c r="QQ54" i="3"/>
  <c r="QA54" i="3"/>
  <c r="PK54" i="3"/>
  <c r="OU54" i="3"/>
  <c r="OE54" i="3"/>
  <c r="NO54" i="3"/>
  <c r="MY54" i="3"/>
  <c r="MI54" i="3"/>
  <c r="LS54" i="3"/>
  <c r="LC54" i="3"/>
  <c r="KM54" i="3"/>
  <c r="JW54" i="3"/>
  <c r="JG54" i="3"/>
  <c r="IQ54" i="3"/>
  <c r="IA54" i="3"/>
  <c r="HK54" i="3"/>
  <c r="GU54" i="3"/>
  <c r="GE54" i="3"/>
  <c r="FO54" i="3"/>
  <c r="EY54" i="3"/>
  <c r="EI54" i="3"/>
  <c r="DS54" i="3"/>
  <c r="DA54" i="3"/>
  <c r="CK54" i="3"/>
  <c r="AP54" i="3"/>
  <c r="Z54" i="3"/>
  <c r="XR54" i="3"/>
  <c r="XB54" i="3"/>
  <c r="WL54" i="3"/>
  <c r="VV54" i="3"/>
  <c r="VF54" i="3"/>
  <c r="UP54" i="3"/>
  <c r="TZ54" i="3"/>
  <c r="TJ54" i="3"/>
  <c r="ST54" i="3"/>
  <c r="SD54" i="3"/>
  <c r="RN54" i="3"/>
  <c r="QX54" i="3"/>
  <c r="QH54" i="3"/>
  <c r="PR54" i="3"/>
  <c r="PB54" i="3"/>
  <c r="OL54" i="3"/>
  <c r="NV54" i="3"/>
  <c r="NF54" i="3"/>
  <c r="MP54" i="3"/>
  <c r="LZ54" i="3"/>
  <c r="LJ54" i="3"/>
  <c r="KT54" i="3"/>
  <c r="KD54" i="3"/>
  <c r="JN54" i="3"/>
  <c r="IX54" i="3"/>
  <c r="IH54" i="3"/>
  <c r="HR54" i="3"/>
  <c r="HB54" i="3"/>
  <c r="GL54" i="3"/>
  <c r="FV54" i="3"/>
  <c r="FF54" i="3"/>
  <c r="EP54" i="3"/>
  <c r="DZ54" i="3"/>
  <c r="DJ54" i="3"/>
  <c r="CR54" i="3"/>
  <c r="BC54" i="3"/>
  <c r="AG54" i="3"/>
  <c r="Q54" i="3"/>
  <c r="XU54" i="3"/>
  <c r="XE54" i="3"/>
  <c r="WO54" i="3"/>
  <c r="VY54" i="3"/>
  <c r="VI54" i="3"/>
  <c r="US54" i="3"/>
  <c r="UC54" i="3"/>
  <c r="TM54" i="3"/>
  <c r="SW54" i="3"/>
  <c r="SG54" i="3"/>
  <c r="RQ54" i="3"/>
  <c r="RA54" i="3"/>
  <c r="QK54" i="3"/>
  <c r="PU54" i="3"/>
  <c r="PE54" i="3"/>
  <c r="OO54" i="3"/>
  <c r="NY54" i="3"/>
  <c r="NI54" i="3"/>
  <c r="MS54" i="3"/>
  <c r="MC54" i="3"/>
  <c r="LM54" i="3"/>
  <c r="KW54" i="3"/>
  <c r="KG54" i="3"/>
  <c r="JQ54" i="3"/>
  <c r="JA54" i="3"/>
  <c r="IK54" i="3"/>
  <c r="HU54" i="3"/>
  <c r="HE54" i="3"/>
  <c r="GO54" i="3"/>
  <c r="FY54" i="3"/>
  <c r="FI54" i="3"/>
  <c r="ES54" i="3"/>
  <c r="EC54" i="3"/>
  <c r="DM54" i="3"/>
  <c r="CU54" i="3"/>
  <c r="BH54" i="3"/>
  <c r="AJ54" i="3"/>
  <c r="T54" i="3"/>
  <c r="XT54" i="3"/>
  <c r="XD54" i="3"/>
  <c r="WN54" i="3"/>
  <c r="VX54" i="3"/>
  <c r="VH54" i="3"/>
  <c r="UR54" i="3"/>
  <c r="UB54" i="3"/>
  <c r="TL54" i="3"/>
  <c r="SV54" i="3"/>
  <c r="SF54" i="3"/>
  <c r="RP54" i="3"/>
  <c r="QZ54" i="3"/>
  <c r="QJ54" i="3"/>
  <c r="PT54" i="3"/>
  <c r="PD54" i="3"/>
  <c r="ON54" i="3"/>
  <c r="NX54" i="3"/>
  <c r="NH54" i="3"/>
  <c r="MR54" i="3"/>
  <c r="MB54" i="3"/>
  <c r="LL54" i="3"/>
  <c r="KV54" i="3"/>
  <c r="KF54" i="3"/>
  <c r="JP54" i="3"/>
  <c r="IZ54" i="3"/>
  <c r="IJ54" i="3"/>
  <c r="HT54" i="3"/>
  <c r="HD54" i="3"/>
  <c r="GN54" i="3"/>
  <c r="FX54" i="3"/>
  <c r="FH54" i="3"/>
  <c r="ER54" i="3"/>
  <c r="EB54" i="3"/>
  <c r="DL54" i="3"/>
  <c r="CT54" i="3"/>
  <c r="BG54" i="3"/>
  <c r="AI54" i="3"/>
  <c r="S54" i="3"/>
  <c r="XW54" i="3"/>
  <c r="XG54" i="3"/>
  <c r="WQ54" i="3"/>
  <c r="WA54" i="3"/>
  <c r="VK54" i="3"/>
  <c r="UU54" i="3"/>
  <c r="UE54" i="3"/>
  <c r="TO54" i="3"/>
  <c r="SY54" i="3"/>
  <c r="SI54" i="3"/>
  <c r="RS54" i="3"/>
  <c r="RC54" i="3"/>
  <c r="QM54" i="3"/>
  <c r="PW54" i="3"/>
  <c r="PG54" i="3"/>
  <c r="OQ54" i="3"/>
  <c r="OA54" i="3"/>
  <c r="NK54" i="3"/>
  <c r="MU54" i="3"/>
  <c r="ME54" i="3"/>
  <c r="LO54" i="3"/>
  <c r="KY54" i="3"/>
  <c r="KI54" i="3"/>
  <c r="JS54" i="3"/>
  <c r="JC54" i="3"/>
  <c r="IM54" i="3"/>
  <c r="HW54" i="3"/>
  <c r="HG54" i="3"/>
  <c r="GQ54" i="3"/>
  <c r="GA54" i="3"/>
  <c r="FK54" i="3"/>
  <c r="EU54" i="3"/>
  <c r="EE54" i="3"/>
  <c r="DO54" i="3"/>
  <c r="CW54" i="3"/>
  <c r="BJ54" i="3"/>
  <c r="AL54" i="3"/>
  <c r="V54" i="3"/>
  <c r="YD54" i="3"/>
  <c r="XN54" i="3"/>
  <c r="WX54" i="3"/>
  <c r="WH54" i="3"/>
  <c r="VR54" i="3"/>
  <c r="VB54" i="3"/>
  <c r="UL54" i="3"/>
  <c r="TV54" i="3"/>
  <c r="TF54" i="3"/>
  <c r="SP54" i="3"/>
  <c r="RZ54" i="3"/>
  <c r="RJ54" i="3"/>
  <c r="QT54" i="3"/>
  <c r="QD54" i="3"/>
  <c r="PN54" i="3"/>
  <c r="OX54" i="3"/>
  <c r="OH54" i="3"/>
  <c r="NR54" i="3"/>
  <c r="NB54" i="3"/>
  <c r="ML54" i="3"/>
  <c r="LV54" i="3"/>
  <c r="LF54" i="3"/>
  <c r="KP54" i="3"/>
  <c r="JZ54" i="3"/>
  <c r="JJ54" i="3"/>
  <c r="IT54" i="3"/>
  <c r="ID54" i="3"/>
  <c r="HN54" i="3"/>
  <c r="GX54" i="3"/>
  <c r="GH54" i="3"/>
  <c r="FR54" i="3"/>
  <c r="FB54" i="3"/>
  <c r="EL54" i="3"/>
  <c r="DV54" i="3"/>
  <c r="DE54" i="3"/>
  <c r="CN54" i="3"/>
  <c r="AY54" i="3"/>
  <c r="AC54" i="3"/>
  <c r="I54" i="3"/>
  <c r="XQ54" i="3"/>
  <c r="XA54" i="3"/>
  <c r="WK54" i="3"/>
  <c r="VU54" i="3"/>
  <c r="VE54" i="3"/>
  <c r="UO54" i="3"/>
  <c r="TY54" i="3"/>
  <c r="TI54" i="3"/>
  <c r="SS54" i="3"/>
  <c r="SC54" i="3"/>
  <c r="RM54" i="3"/>
  <c r="QW54" i="3"/>
  <c r="QG54" i="3"/>
  <c r="PQ54" i="3"/>
  <c r="PA54" i="3"/>
  <c r="OK54" i="3"/>
  <c r="NU54" i="3"/>
  <c r="NE54" i="3"/>
  <c r="MO54" i="3"/>
  <c r="LY54" i="3"/>
  <c r="LI54" i="3"/>
  <c r="KS54" i="3"/>
  <c r="KC54" i="3"/>
  <c r="JM54" i="3"/>
  <c r="IW54" i="3"/>
  <c r="IG54" i="3"/>
  <c r="HQ54" i="3"/>
  <c r="HA54" i="3"/>
  <c r="GK54" i="3"/>
  <c r="FU54" i="3"/>
  <c r="FE54" i="3"/>
  <c r="EO54" i="3"/>
  <c r="DY54" i="3"/>
  <c r="DI54" i="3"/>
  <c r="CQ54" i="3"/>
  <c r="BB54" i="3"/>
  <c r="AF54" i="3"/>
  <c r="O54" i="3"/>
  <c r="XP54" i="3"/>
  <c r="WZ54" i="3"/>
  <c r="WJ54" i="3"/>
  <c r="VT54" i="3"/>
  <c r="VD54" i="3"/>
  <c r="UN54" i="3"/>
  <c r="TX54" i="3"/>
  <c r="TH54" i="3"/>
  <c r="SR54" i="3"/>
  <c r="SB54" i="3"/>
  <c r="RL54" i="3"/>
  <c r="QV54" i="3"/>
  <c r="QF54" i="3"/>
  <c r="PP54" i="3"/>
  <c r="OZ54" i="3"/>
  <c r="OJ54" i="3"/>
  <c r="NT54" i="3"/>
  <c r="ND54" i="3"/>
  <c r="MN54" i="3"/>
  <c r="LX54" i="3"/>
  <c r="LH54" i="3"/>
  <c r="KR54" i="3"/>
  <c r="KB54" i="3"/>
  <c r="JL54" i="3"/>
  <c r="IV54" i="3"/>
  <c r="IF54" i="3"/>
  <c r="HP54" i="3"/>
  <c r="GZ54" i="3"/>
  <c r="GJ54" i="3"/>
  <c r="FT54" i="3"/>
  <c r="FD54" i="3"/>
  <c r="EN54" i="3"/>
  <c r="DX54" i="3"/>
  <c r="DH54" i="3"/>
  <c r="CP54" i="3"/>
  <c r="BA54" i="3"/>
  <c r="AE54" i="3"/>
  <c r="M54" i="3"/>
  <c r="XS54" i="3"/>
  <c r="XC54" i="3"/>
  <c r="WM54" i="3"/>
  <c r="VW54" i="3"/>
  <c r="VG54" i="3"/>
  <c r="UQ54" i="3"/>
  <c r="UA54" i="3"/>
  <c r="TK54" i="3"/>
  <c r="SU54" i="3"/>
  <c r="SE54" i="3"/>
  <c r="RO54" i="3"/>
  <c r="QY54" i="3"/>
  <c r="QI54" i="3"/>
  <c r="PS54" i="3"/>
  <c r="PC54" i="3"/>
  <c r="OM54" i="3"/>
  <c r="NW54" i="3"/>
  <c r="NG54" i="3"/>
  <c r="MQ54" i="3"/>
  <c r="MA54" i="3"/>
  <c r="LK54" i="3"/>
  <c r="KU54" i="3"/>
  <c r="KE54" i="3"/>
  <c r="JO54" i="3"/>
  <c r="IY54" i="3"/>
  <c r="II54" i="3"/>
  <c r="HS54" i="3"/>
  <c r="HC54" i="3"/>
  <c r="GM54" i="3"/>
  <c r="FW54" i="3"/>
  <c r="FG54" i="3"/>
  <c r="EQ54" i="3"/>
  <c r="EA54" i="3"/>
  <c r="DK54" i="3"/>
  <c r="CS54" i="3"/>
  <c r="BF54" i="3"/>
  <c r="AH54" i="3"/>
  <c r="R54" i="3"/>
  <c r="D35" i="5"/>
  <c r="XW55" i="3"/>
  <c r="XG55" i="3"/>
  <c r="WQ55" i="3"/>
  <c r="WA55" i="3"/>
  <c r="VK55" i="3"/>
  <c r="UU55" i="3"/>
  <c r="UE55" i="3"/>
  <c r="TO55" i="3"/>
  <c r="SY55" i="3"/>
  <c r="SI55" i="3"/>
  <c r="RS55" i="3"/>
  <c r="RC55" i="3"/>
  <c r="QM55" i="3"/>
  <c r="PW55" i="3"/>
  <c r="PG55" i="3"/>
  <c r="OQ55" i="3"/>
  <c r="OA55" i="3"/>
  <c r="NK55" i="3"/>
  <c r="MU55" i="3"/>
  <c r="ME55" i="3"/>
  <c r="LO55" i="3"/>
  <c r="KY55" i="3"/>
  <c r="KI55" i="3"/>
  <c r="JS55" i="3"/>
  <c r="JC55" i="3"/>
  <c r="IM55" i="3"/>
  <c r="HW55" i="3"/>
  <c r="HG55" i="3"/>
  <c r="GQ55" i="3"/>
  <c r="GA55" i="3"/>
  <c r="FK55" i="3"/>
  <c r="EU55" i="3"/>
  <c r="EE55" i="3"/>
  <c r="DO55" i="3"/>
  <c r="CW55" i="3"/>
  <c r="BJ55" i="3"/>
  <c r="AL55" i="3"/>
  <c r="V55" i="3"/>
  <c r="XZ55" i="3"/>
  <c r="XJ55" i="3"/>
  <c r="WT55" i="3"/>
  <c r="WD55" i="3"/>
  <c r="VN55" i="3"/>
  <c r="UX55" i="3"/>
  <c r="UH55" i="3"/>
  <c r="TR55" i="3"/>
  <c r="TB55" i="3"/>
  <c r="SL55" i="3"/>
  <c r="RV55" i="3"/>
  <c r="RF55" i="3"/>
  <c r="QP55" i="3"/>
  <c r="PZ55" i="3"/>
  <c r="PJ55" i="3"/>
  <c r="OT55" i="3"/>
  <c r="OD55" i="3"/>
  <c r="NN55" i="3"/>
  <c r="MX55" i="3"/>
  <c r="MH55" i="3"/>
  <c r="LR55" i="3"/>
  <c r="LB55" i="3"/>
  <c r="KL55" i="3"/>
  <c r="JV55" i="3"/>
  <c r="JF55" i="3"/>
  <c r="IP55" i="3"/>
  <c r="HZ55" i="3"/>
  <c r="HJ55" i="3"/>
  <c r="GT55" i="3"/>
  <c r="GD55" i="3"/>
  <c r="FN55" i="3"/>
  <c r="EX55" i="3"/>
  <c r="EH55" i="3"/>
  <c r="DR55" i="3"/>
  <c r="CZ55" i="3"/>
  <c r="BQ55" i="3"/>
  <c r="AO55" i="3"/>
  <c r="Y55" i="3"/>
  <c r="D72" i="3"/>
  <c r="XQ55" i="3"/>
  <c r="XA55" i="3"/>
  <c r="WK55" i="3"/>
  <c r="VU55" i="3"/>
  <c r="VE55" i="3"/>
  <c r="UO55" i="3"/>
  <c r="TY55" i="3"/>
  <c r="TI55" i="3"/>
  <c r="SS55" i="3"/>
  <c r="SC55" i="3"/>
  <c r="RM55" i="3"/>
  <c r="QW55" i="3"/>
  <c r="QG55" i="3"/>
  <c r="PQ55" i="3"/>
  <c r="PA55" i="3"/>
  <c r="OK55" i="3"/>
  <c r="NU55" i="3"/>
  <c r="NE55" i="3"/>
  <c r="MO55" i="3"/>
  <c r="LY55" i="3"/>
  <c r="LI55" i="3"/>
  <c r="KS55" i="3"/>
  <c r="KC55" i="3"/>
  <c r="JM55" i="3"/>
  <c r="IW55" i="3"/>
  <c r="IG55" i="3"/>
  <c r="HQ55" i="3"/>
  <c r="HA55" i="3"/>
  <c r="GK55" i="3"/>
  <c r="FU55" i="3"/>
  <c r="FE55" i="3"/>
  <c r="EO55" i="3"/>
  <c r="DY55" i="3"/>
  <c r="DI55" i="3"/>
  <c r="CQ55" i="3"/>
  <c r="BB55" i="3"/>
  <c r="AF55" i="3"/>
  <c r="O55" i="3"/>
  <c r="XP55" i="3"/>
  <c r="WZ55" i="3"/>
  <c r="WJ55" i="3"/>
  <c r="VT55" i="3"/>
  <c r="VD55" i="3"/>
  <c r="UN55" i="3"/>
  <c r="TX55" i="3"/>
  <c r="TH55" i="3"/>
  <c r="SR55" i="3"/>
  <c r="SB55" i="3"/>
  <c r="RL55" i="3"/>
  <c r="QV55" i="3"/>
  <c r="QF55" i="3"/>
  <c r="PP55" i="3"/>
  <c r="OZ55" i="3"/>
  <c r="OJ55" i="3"/>
  <c r="NT55" i="3"/>
  <c r="ND55" i="3"/>
  <c r="MN55" i="3"/>
  <c r="LX55" i="3"/>
  <c r="LH55" i="3"/>
  <c r="KR55" i="3"/>
  <c r="KB55" i="3"/>
  <c r="JL55" i="3"/>
  <c r="IV55" i="3"/>
  <c r="IF55" i="3"/>
  <c r="HP55" i="3"/>
  <c r="GZ55" i="3"/>
  <c r="GJ55" i="3"/>
  <c r="FT55" i="3"/>
  <c r="FD55" i="3"/>
  <c r="EN55" i="3"/>
  <c r="DX55" i="3"/>
  <c r="DH55" i="3"/>
  <c r="CP55" i="3"/>
  <c r="BA55" i="3"/>
  <c r="AE55" i="3"/>
  <c r="M55" i="3"/>
  <c r="XS55" i="3"/>
  <c r="XC55" i="3"/>
  <c r="WM55" i="3"/>
  <c r="VW55" i="3"/>
  <c r="VG55" i="3"/>
  <c r="UQ55" i="3"/>
  <c r="UA55" i="3"/>
  <c r="TK55" i="3"/>
  <c r="SU55" i="3"/>
  <c r="SE55" i="3"/>
  <c r="RO55" i="3"/>
  <c r="QY55" i="3"/>
  <c r="QI55" i="3"/>
  <c r="PS55" i="3"/>
  <c r="PC55" i="3"/>
  <c r="OM55" i="3"/>
  <c r="NW55" i="3"/>
  <c r="NG55" i="3"/>
  <c r="MQ55" i="3"/>
  <c r="MA55" i="3"/>
  <c r="LK55" i="3"/>
  <c r="KU55" i="3"/>
  <c r="KE55" i="3"/>
  <c r="JO55" i="3"/>
  <c r="IY55" i="3"/>
  <c r="II55" i="3"/>
  <c r="HS55" i="3"/>
  <c r="HC55" i="3"/>
  <c r="GM55" i="3"/>
  <c r="FW55" i="3"/>
  <c r="FG55" i="3"/>
  <c r="EQ55" i="3"/>
  <c r="EA55" i="3"/>
  <c r="DK55" i="3"/>
  <c r="CS55" i="3"/>
  <c r="BF55" i="3"/>
  <c r="AH55" i="3"/>
  <c r="R55" i="3"/>
  <c r="XV55" i="3"/>
  <c r="XF55" i="3"/>
  <c r="WP55" i="3"/>
  <c r="VZ55" i="3"/>
  <c r="VJ55" i="3"/>
  <c r="UT55" i="3"/>
  <c r="UD55" i="3"/>
  <c r="TN55" i="3"/>
  <c r="SX55" i="3"/>
  <c r="SH55" i="3"/>
  <c r="RR55" i="3"/>
  <c r="RB55" i="3"/>
  <c r="QL55" i="3"/>
  <c r="PV55" i="3"/>
  <c r="PF55" i="3"/>
  <c r="OP55" i="3"/>
  <c r="NZ55" i="3"/>
  <c r="NJ55" i="3"/>
  <c r="MT55" i="3"/>
  <c r="MD55" i="3"/>
  <c r="LN55" i="3"/>
  <c r="KX55" i="3"/>
  <c r="KH55" i="3"/>
  <c r="JR55" i="3"/>
  <c r="JB55" i="3"/>
  <c r="IL55" i="3"/>
  <c r="HV55" i="3"/>
  <c r="HF55" i="3"/>
  <c r="GP55" i="3"/>
  <c r="FZ55" i="3"/>
  <c r="FJ55" i="3"/>
  <c r="ET55" i="3"/>
  <c r="ED55" i="3"/>
  <c r="DN55" i="3"/>
  <c r="CV55" i="3"/>
  <c r="BI55" i="3"/>
  <c r="AK55" i="3"/>
  <c r="U55" i="3"/>
  <c r="YC55" i="3"/>
  <c r="XM55" i="3"/>
  <c r="WW55" i="3"/>
  <c r="WG55" i="3"/>
  <c r="VQ55" i="3"/>
  <c r="VA55" i="3"/>
  <c r="UK55" i="3"/>
  <c r="TU55" i="3"/>
  <c r="TE55" i="3"/>
  <c r="SO55" i="3"/>
  <c r="RY55" i="3"/>
  <c r="RI55" i="3"/>
  <c r="QS55" i="3"/>
  <c r="QC55" i="3"/>
  <c r="PM55" i="3"/>
  <c r="OW55" i="3"/>
  <c r="OG55" i="3"/>
  <c r="NQ55" i="3"/>
  <c r="NA55" i="3"/>
  <c r="MK55" i="3"/>
  <c r="LU55" i="3"/>
  <c r="LE55" i="3"/>
  <c r="KO55" i="3"/>
  <c r="JY55" i="3"/>
  <c r="JI55" i="3"/>
  <c r="IS55" i="3"/>
  <c r="IC55" i="3"/>
  <c r="HM55" i="3"/>
  <c r="GW55" i="3"/>
  <c r="GG55" i="3"/>
  <c r="FQ55" i="3"/>
  <c r="FA55" i="3"/>
  <c r="EK55" i="3"/>
  <c r="DU55" i="3"/>
  <c r="DC55" i="3"/>
  <c r="CM55" i="3"/>
  <c r="AX55" i="3"/>
  <c r="AB55" i="3"/>
  <c r="YB55" i="3"/>
  <c r="XL55" i="3"/>
  <c r="WV55" i="3"/>
  <c r="WF55" i="3"/>
  <c r="VP55" i="3"/>
  <c r="UZ55" i="3"/>
  <c r="UJ55" i="3"/>
  <c r="TT55" i="3"/>
  <c r="TD55" i="3"/>
  <c r="SN55" i="3"/>
  <c r="RX55" i="3"/>
  <c r="RH55" i="3"/>
  <c r="QR55" i="3"/>
  <c r="QB55" i="3"/>
  <c r="PL55" i="3"/>
  <c r="OV55" i="3"/>
  <c r="OF55" i="3"/>
  <c r="NP55" i="3"/>
  <c r="MZ55" i="3"/>
  <c r="MJ55" i="3"/>
  <c r="LT55" i="3"/>
  <c r="LD55" i="3"/>
  <c r="KN55" i="3"/>
  <c r="JX55" i="3"/>
  <c r="JH55" i="3"/>
  <c r="IR55" i="3"/>
  <c r="IB55" i="3"/>
  <c r="HL55" i="3"/>
  <c r="GV55" i="3"/>
  <c r="GF55" i="3"/>
  <c r="FP55" i="3"/>
  <c r="EZ55" i="3"/>
  <c r="EJ55" i="3"/>
  <c r="DT55" i="3"/>
  <c r="DB55" i="3"/>
  <c r="CL55" i="3"/>
  <c r="AQ55" i="3"/>
  <c r="AA55" i="3"/>
  <c r="YE55" i="3"/>
  <c r="XO55" i="3"/>
  <c r="WY55" i="3"/>
  <c r="WI55" i="3"/>
  <c r="VS55" i="3"/>
  <c r="VC55" i="3"/>
  <c r="UM55" i="3"/>
  <c r="TW55" i="3"/>
  <c r="TG55" i="3"/>
  <c r="SQ55" i="3"/>
  <c r="SA55" i="3"/>
  <c r="RK55" i="3"/>
  <c r="QU55" i="3"/>
  <c r="QE55" i="3"/>
  <c r="PO55" i="3"/>
  <c r="OY55" i="3"/>
  <c r="OI55" i="3"/>
  <c r="NS55" i="3"/>
  <c r="NC55" i="3"/>
  <c r="MM55" i="3"/>
  <c r="LW55" i="3"/>
  <c r="LG55" i="3"/>
  <c r="KQ55" i="3"/>
  <c r="KA55" i="3"/>
  <c r="JK55" i="3"/>
  <c r="IU55" i="3"/>
  <c r="IE55" i="3"/>
  <c r="HO55" i="3"/>
  <c r="GY55" i="3"/>
  <c r="GI55" i="3"/>
  <c r="FS55" i="3"/>
  <c r="FC55" i="3"/>
  <c r="EM55" i="3"/>
  <c r="DW55" i="3"/>
  <c r="DG55" i="3"/>
  <c r="CO55" i="3"/>
  <c r="AZ55" i="3"/>
  <c r="AD55" i="3"/>
  <c r="K55" i="3"/>
  <c r="XR55" i="3"/>
  <c r="XB55" i="3"/>
  <c r="WL55" i="3"/>
  <c r="VV55" i="3"/>
  <c r="VF55" i="3"/>
  <c r="UP55" i="3"/>
  <c r="TZ55" i="3"/>
  <c r="TJ55" i="3"/>
  <c r="ST55" i="3"/>
  <c r="SD55" i="3"/>
  <c r="RN55" i="3"/>
  <c r="QX55" i="3"/>
  <c r="QH55" i="3"/>
  <c r="PR55" i="3"/>
  <c r="PB55" i="3"/>
  <c r="OL55" i="3"/>
  <c r="NV55" i="3"/>
  <c r="NF55" i="3"/>
  <c r="MP55" i="3"/>
  <c r="LZ55" i="3"/>
  <c r="LJ55" i="3"/>
  <c r="KT55" i="3"/>
  <c r="KD55" i="3"/>
  <c r="JN55" i="3"/>
  <c r="IX55" i="3"/>
  <c r="IH55" i="3"/>
  <c r="HR55" i="3"/>
  <c r="HB55" i="3"/>
  <c r="GL55" i="3"/>
  <c r="FV55" i="3"/>
  <c r="FF55" i="3"/>
  <c r="EP55" i="3"/>
  <c r="DZ55" i="3"/>
  <c r="DJ55" i="3"/>
  <c r="CR55" i="3"/>
  <c r="BC55" i="3"/>
  <c r="AG55" i="3"/>
  <c r="Q55" i="3"/>
  <c r="XY55" i="3"/>
  <c r="XI55" i="3"/>
  <c r="WS55" i="3"/>
  <c r="WC55" i="3"/>
  <c r="VM55" i="3"/>
  <c r="UW55" i="3"/>
  <c r="UG55" i="3"/>
  <c r="TQ55" i="3"/>
  <c r="TA55" i="3"/>
  <c r="SK55" i="3"/>
  <c r="RU55" i="3"/>
  <c r="RE55" i="3"/>
  <c r="QO55" i="3"/>
  <c r="PY55" i="3"/>
  <c r="PI55" i="3"/>
  <c r="OS55" i="3"/>
  <c r="OC55" i="3"/>
  <c r="NM55" i="3"/>
  <c r="MW55" i="3"/>
  <c r="MG55" i="3"/>
  <c r="LQ55" i="3"/>
  <c r="LA55" i="3"/>
  <c r="KK55" i="3"/>
  <c r="JU55" i="3"/>
  <c r="JE55" i="3"/>
  <c r="IO55" i="3"/>
  <c r="HY55" i="3"/>
  <c r="HI55" i="3"/>
  <c r="GS55" i="3"/>
  <c r="GC55" i="3"/>
  <c r="FM55" i="3"/>
  <c r="EW55" i="3"/>
  <c r="EG55" i="3"/>
  <c r="DQ55" i="3"/>
  <c r="CY55" i="3"/>
  <c r="BM55" i="3"/>
  <c r="AN55" i="3"/>
  <c r="X55" i="3"/>
  <c r="XX55" i="3"/>
  <c r="XH55" i="3"/>
  <c r="WR55" i="3"/>
  <c r="WB55" i="3"/>
  <c r="VL55" i="3"/>
  <c r="UV55" i="3"/>
  <c r="UF55" i="3"/>
  <c r="TP55" i="3"/>
  <c r="SZ55" i="3"/>
  <c r="SJ55" i="3"/>
  <c r="RT55" i="3"/>
  <c r="RD55" i="3"/>
  <c r="QN55" i="3"/>
  <c r="PX55" i="3"/>
  <c r="PH55" i="3"/>
  <c r="OR55" i="3"/>
  <c r="OB55" i="3"/>
  <c r="NL55" i="3"/>
  <c r="MV55" i="3"/>
  <c r="MF55" i="3"/>
  <c r="LP55" i="3"/>
  <c r="KZ55" i="3"/>
  <c r="KJ55" i="3"/>
  <c r="JT55" i="3"/>
  <c r="JD55" i="3"/>
  <c r="IN55" i="3"/>
  <c r="HX55" i="3"/>
  <c r="HH55" i="3"/>
  <c r="GR55" i="3"/>
  <c r="GB55" i="3"/>
  <c r="FL55" i="3"/>
  <c r="EV55" i="3"/>
  <c r="EF55" i="3"/>
  <c r="DP55" i="3"/>
  <c r="CX55" i="3"/>
  <c r="BK55" i="3"/>
  <c r="AM55" i="3"/>
  <c r="W55" i="3"/>
  <c r="YA55" i="3"/>
  <c r="XK55" i="3"/>
  <c r="WU55" i="3"/>
  <c r="WE55" i="3"/>
  <c r="VO55" i="3"/>
  <c r="UY55" i="3"/>
  <c r="UI55" i="3"/>
  <c r="TS55" i="3"/>
  <c r="TC55" i="3"/>
  <c r="SM55" i="3"/>
  <c r="RW55" i="3"/>
  <c r="RG55" i="3"/>
  <c r="QQ55" i="3"/>
  <c r="QA55" i="3"/>
  <c r="PK55" i="3"/>
  <c r="OU55" i="3"/>
  <c r="OE55" i="3"/>
  <c r="NO55" i="3"/>
  <c r="MY55" i="3"/>
  <c r="MI55" i="3"/>
  <c r="LS55" i="3"/>
  <c r="LC55" i="3"/>
  <c r="KM55" i="3"/>
  <c r="JW55" i="3"/>
  <c r="JG55" i="3"/>
  <c r="IQ55" i="3"/>
  <c r="IA55" i="3"/>
  <c r="HK55" i="3"/>
  <c r="GU55" i="3"/>
  <c r="GE55" i="3"/>
  <c r="FO55" i="3"/>
  <c r="EY55" i="3"/>
  <c r="EI55" i="3"/>
  <c r="DS55" i="3"/>
  <c r="DA55" i="3"/>
  <c r="CK55" i="3"/>
  <c r="AP55" i="3"/>
  <c r="Z55" i="3"/>
  <c r="YD55" i="3"/>
  <c r="XN55" i="3"/>
  <c r="WX55" i="3"/>
  <c r="WH55" i="3"/>
  <c r="VR55" i="3"/>
  <c r="VB55" i="3"/>
  <c r="UL55" i="3"/>
  <c r="TV55" i="3"/>
  <c r="TF55" i="3"/>
  <c r="SP55" i="3"/>
  <c r="RZ55" i="3"/>
  <c r="RJ55" i="3"/>
  <c r="QT55" i="3"/>
  <c r="QD55" i="3"/>
  <c r="PN55" i="3"/>
  <c r="OX55" i="3"/>
  <c r="OH55" i="3"/>
  <c r="NR55" i="3"/>
  <c r="NB55" i="3"/>
  <c r="ML55" i="3"/>
  <c r="LV55" i="3"/>
  <c r="LF55" i="3"/>
  <c r="KP55" i="3"/>
  <c r="JZ55" i="3"/>
  <c r="JJ55" i="3"/>
  <c r="IT55" i="3"/>
  <c r="ID55" i="3"/>
  <c r="HN55" i="3"/>
  <c r="GX55" i="3"/>
  <c r="GH55" i="3"/>
  <c r="FR55" i="3"/>
  <c r="FB55" i="3"/>
  <c r="EL55" i="3"/>
  <c r="DV55" i="3"/>
  <c r="DE55" i="3"/>
  <c r="CN55" i="3"/>
  <c r="AY55" i="3"/>
  <c r="AC55" i="3"/>
  <c r="I55" i="3"/>
  <c r="XU55" i="3"/>
  <c r="XE55" i="3"/>
  <c r="WO55" i="3"/>
  <c r="VY55" i="3"/>
  <c r="VI55" i="3"/>
  <c r="US55" i="3"/>
  <c r="UC55" i="3"/>
  <c r="TM55" i="3"/>
  <c r="SW55" i="3"/>
  <c r="SG55" i="3"/>
  <c r="RQ55" i="3"/>
  <c r="RA55" i="3"/>
  <c r="QK55" i="3"/>
  <c r="PU55" i="3"/>
  <c r="PE55" i="3"/>
  <c r="OO55" i="3"/>
  <c r="NY55" i="3"/>
  <c r="NI55" i="3"/>
  <c r="MS55" i="3"/>
  <c r="MC55" i="3"/>
  <c r="LM55" i="3"/>
  <c r="KW55" i="3"/>
  <c r="KG55" i="3"/>
  <c r="JQ55" i="3"/>
  <c r="JA55" i="3"/>
  <c r="IK55" i="3"/>
  <c r="HU55" i="3"/>
  <c r="HE55" i="3"/>
  <c r="GO55" i="3"/>
  <c r="FY55" i="3"/>
  <c r="FI55" i="3"/>
  <c r="ES55" i="3"/>
  <c r="EC55" i="3"/>
  <c r="DM55" i="3"/>
  <c r="CU55" i="3"/>
  <c r="BH55" i="3"/>
  <c r="AJ55" i="3"/>
  <c r="T55" i="3"/>
  <c r="XT55" i="3"/>
  <c r="XD55" i="3"/>
  <c r="WN55" i="3"/>
  <c r="VX55" i="3"/>
  <c r="VH55" i="3"/>
  <c r="UR55" i="3"/>
  <c r="UB55" i="3"/>
  <c r="TL55" i="3"/>
  <c r="SV55" i="3"/>
  <c r="SF55" i="3"/>
  <c r="RP55" i="3"/>
  <c r="QZ55" i="3"/>
  <c r="QJ55" i="3"/>
  <c r="PT55" i="3"/>
  <c r="PD55" i="3"/>
  <c r="ON55" i="3"/>
  <c r="NX55" i="3"/>
  <c r="NH55" i="3"/>
  <c r="MR55" i="3"/>
  <c r="MB55" i="3"/>
  <c r="LL55" i="3"/>
  <c r="KV55" i="3"/>
  <c r="KF55" i="3"/>
  <c r="JP55" i="3"/>
  <c r="IZ55" i="3"/>
  <c r="IJ55" i="3"/>
  <c r="HT55" i="3"/>
  <c r="HD55" i="3"/>
  <c r="GN55" i="3"/>
  <c r="FX55" i="3"/>
  <c r="FH55" i="3"/>
  <c r="ER55" i="3"/>
  <c r="EB55" i="3"/>
  <c r="DL55" i="3"/>
  <c r="CT55" i="3"/>
  <c r="BG55" i="3"/>
  <c r="AI55" i="3"/>
  <c r="S55" i="3"/>
  <c r="AP35" i="5"/>
  <c r="WI29" i="3"/>
  <c r="TW29" i="3"/>
  <c r="RK29" i="3"/>
  <c r="OY29" i="3"/>
  <c r="MM29" i="3"/>
  <c r="KA29" i="3"/>
  <c r="HO29" i="3"/>
  <c r="FC29" i="3"/>
  <c r="CO29" i="3"/>
  <c r="XR29" i="3"/>
  <c r="VF29" i="3"/>
  <c r="ST29" i="3"/>
  <c r="QH29" i="3"/>
  <c r="NV29" i="3"/>
  <c r="LJ29" i="3"/>
  <c r="IX29" i="3"/>
  <c r="GL29" i="3"/>
  <c r="DZ29" i="3"/>
  <c r="AG29" i="3"/>
  <c r="WO29" i="3"/>
  <c r="UC29" i="3"/>
  <c r="RQ29" i="3"/>
  <c r="PE29" i="3"/>
  <c r="MS29" i="3"/>
  <c r="KG29" i="3"/>
  <c r="HU29" i="3"/>
  <c r="FI29" i="3"/>
  <c r="CU29" i="3"/>
  <c r="XT29" i="3"/>
  <c r="VH29" i="3"/>
  <c r="SV29" i="3"/>
  <c r="QJ29" i="3"/>
  <c r="NX29" i="3"/>
  <c r="LL29" i="3"/>
  <c r="IZ29" i="3"/>
  <c r="GN29" i="3"/>
  <c r="EB29" i="3"/>
  <c r="AI29" i="3"/>
  <c r="WU29" i="3"/>
  <c r="UI29" i="3"/>
  <c r="RW29" i="3"/>
  <c r="PK29" i="3"/>
  <c r="MY29" i="3"/>
  <c r="KM29" i="3"/>
  <c r="IA29" i="3"/>
  <c r="FO29" i="3"/>
  <c r="DA29" i="3"/>
  <c r="YD29" i="3"/>
  <c r="VR29" i="3"/>
  <c r="TF29" i="3"/>
  <c r="QT29" i="3"/>
  <c r="OH29" i="3"/>
  <c r="LV29" i="3"/>
  <c r="JJ29" i="3"/>
  <c r="GX29" i="3"/>
  <c r="EL29" i="3"/>
  <c r="AY29" i="3"/>
  <c r="XA29" i="3"/>
  <c r="UO29" i="3"/>
  <c r="SC29" i="3"/>
  <c r="PQ29" i="3"/>
  <c r="NE29" i="3"/>
  <c r="KS29" i="3"/>
  <c r="IG29" i="3"/>
  <c r="FU29" i="3"/>
  <c r="DI29" i="3"/>
  <c r="O29" i="3"/>
  <c r="VT29" i="3"/>
  <c r="TH29" i="3"/>
  <c r="QV29" i="3"/>
  <c r="OJ29" i="3"/>
  <c r="LX29" i="3"/>
  <c r="JL29" i="3"/>
  <c r="GZ29" i="3"/>
  <c r="EN29" i="3"/>
  <c r="BA29" i="3"/>
  <c r="XC29" i="3"/>
  <c r="UQ29" i="3"/>
  <c r="SE29" i="3"/>
  <c r="PS29" i="3"/>
  <c r="NG29" i="3"/>
  <c r="KU29" i="3"/>
  <c r="II29" i="3"/>
  <c r="FW29" i="3"/>
  <c r="DK29" i="3"/>
  <c r="R29" i="3"/>
  <c r="VZ29" i="3"/>
  <c r="TN29" i="3"/>
  <c r="RB29" i="3"/>
  <c r="OP29" i="3"/>
  <c r="MD29" i="3"/>
  <c r="JR29" i="3"/>
  <c r="HF29" i="3"/>
  <c r="ET29" i="3"/>
  <c r="BI29" i="3"/>
  <c r="XI29" i="3"/>
  <c r="UW29" i="3"/>
  <c r="SK29" i="3"/>
  <c r="PY29" i="3"/>
  <c r="NM29" i="3"/>
  <c r="LA29" i="3"/>
  <c r="IO29" i="3"/>
  <c r="GC29" i="3"/>
  <c r="DQ29" i="3"/>
  <c r="X29" i="3"/>
  <c r="WB29" i="3"/>
  <c r="TP29" i="3"/>
  <c r="RD29" i="3"/>
  <c r="OR29" i="3"/>
  <c r="MF29" i="3"/>
  <c r="JT29" i="3"/>
  <c r="HH29" i="3"/>
  <c r="EV29" i="3"/>
  <c r="BK29" i="3"/>
  <c r="TO29" i="3"/>
  <c r="JS29" i="3"/>
  <c r="XJ29" i="3"/>
  <c r="NN29" i="3"/>
  <c r="DR29" i="3"/>
  <c r="RI29" i="3"/>
  <c r="HM29" i="3"/>
  <c r="UZ29" i="3"/>
  <c r="LD29" i="3"/>
  <c r="AA29" i="3"/>
  <c r="QM29" i="3"/>
  <c r="GQ29" i="3"/>
  <c r="UH29" i="3"/>
  <c r="KL29" i="3"/>
  <c r="YC29" i="3"/>
  <c r="OG29" i="3"/>
  <c r="EK29" i="3"/>
  <c r="RX29" i="3"/>
  <c r="IB29" i="3"/>
  <c r="UE29" i="3"/>
  <c r="KI29" i="3"/>
  <c r="XZ29" i="3"/>
  <c r="OD29" i="3"/>
  <c r="EH29" i="3"/>
  <c r="RY29" i="3"/>
  <c r="IC29" i="3"/>
  <c r="VP29" i="3"/>
  <c r="LT29" i="3"/>
  <c r="AQ29" i="3"/>
  <c r="MH29" i="3"/>
  <c r="TT29" i="3"/>
  <c r="AB29" i="3"/>
  <c r="JV29" i="3"/>
  <c r="RH29" i="3"/>
  <c r="OV29" i="3"/>
  <c r="OT29" i="3"/>
  <c r="WF29" i="3"/>
  <c r="RF29" i="3"/>
  <c r="YE29" i="3"/>
  <c r="VS29" i="3"/>
  <c r="TG29" i="3"/>
  <c r="QU29" i="3"/>
  <c r="OI29" i="3"/>
  <c r="LW29" i="3"/>
  <c r="JK29" i="3"/>
  <c r="GY29" i="3"/>
  <c r="EM29" i="3"/>
  <c r="AZ29" i="3"/>
  <c r="XB29" i="3"/>
  <c r="UP29" i="3"/>
  <c r="SD29" i="3"/>
  <c r="PR29" i="3"/>
  <c r="NF29" i="3"/>
  <c r="KT29" i="3"/>
  <c r="IH29" i="3"/>
  <c r="FV29" i="3"/>
  <c r="DJ29" i="3"/>
  <c r="Q29" i="3"/>
  <c r="VY29" i="3"/>
  <c r="TM29" i="3"/>
  <c r="RA29" i="3"/>
  <c r="OO29" i="3"/>
  <c r="MC29" i="3"/>
  <c r="JQ29" i="3"/>
  <c r="HE29" i="3"/>
  <c r="ES29" i="3"/>
  <c r="BH29" i="3"/>
  <c r="XD29" i="3"/>
  <c r="UR29" i="3"/>
  <c r="SF29" i="3"/>
  <c r="PT29" i="3"/>
  <c r="NH29" i="3"/>
  <c r="KV29" i="3"/>
  <c r="IJ29" i="3"/>
  <c r="FX29" i="3"/>
  <c r="DL29" i="3"/>
  <c r="S29" i="3"/>
  <c r="WE29" i="3"/>
  <c r="TS29" i="3"/>
  <c r="RG29" i="3"/>
  <c r="OU29" i="3"/>
  <c r="MI29" i="3"/>
  <c r="JW29" i="3"/>
  <c r="HK29" i="3"/>
  <c r="EY29" i="3"/>
  <c r="CK29" i="3"/>
  <c r="XN29" i="3"/>
  <c r="VB29" i="3"/>
  <c r="SP29" i="3"/>
  <c r="QD29" i="3"/>
  <c r="NR29" i="3"/>
  <c r="LF29" i="3"/>
  <c r="IT29" i="3"/>
  <c r="GH29" i="3"/>
  <c r="DV29" i="3"/>
  <c r="AC29" i="3"/>
  <c r="WK29" i="3"/>
  <c r="TY29" i="3"/>
  <c r="RM29" i="3"/>
  <c r="PA29" i="3"/>
  <c r="MO29" i="3"/>
  <c r="KC29" i="3"/>
  <c r="HQ29" i="3"/>
  <c r="FE29" i="3"/>
  <c r="CQ29" i="3"/>
  <c r="XP29" i="3"/>
  <c r="VD29" i="3"/>
  <c r="SR29" i="3"/>
  <c r="QF29" i="3"/>
  <c r="NT29" i="3"/>
  <c r="LH29" i="3"/>
  <c r="IV29" i="3"/>
  <c r="GJ29" i="3"/>
  <c r="DX29" i="3"/>
  <c r="AE29" i="3"/>
  <c r="WM29" i="3"/>
  <c r="UA29" i="3"/>
  <c r="RO29" i="3"/>
  <c r="PC29" i="3"/>
  <c r="MQ29" i="3"/>
  <c r="KE29" i="3"/>
  <c r="HS29" i="3"/>
  <c r="FG29" i="3"/>
  <c r="CS29" i="3"/>
  <c r="XV29" i="3"/>
  <c r="VJ29" i="3"/>
  <c r="SX29" i="3"/>
  <c r="QL29" i="3"/>
  <c r="NZ29" i="3"/>
  <c r="LN29" i="3"/>
  <c r="JB29" i="3"/>
  <c r="GP29" i="3"/>
  <c r="ED29" i="3"/>
  <c r="AK29" i="3"/>
  <c r="WS29" i="3"/>
  <c r="UG29" i="3"/>
  <c r="RU29" i="3"/>
  <c r="PI29" i="3"/>
  <c r="MW29" i="3"/>
  <c r="KK29" i="3"/>
  <c r="HY29" i="3"/>
  <c r="FM29" i="3"/>
  <c r="CY29" i="3"/>
  <c r="XX29" i="3"/>
  <c r="VL29" i="3"/>
  <c r="SZ29" i="3"/>
  <c r="QN29" i="3"/>
  <c r="OB29" i="3"/>
  <c r="LP29" i="3"/>
  <c r="JD29" i="3"/>
  <c r="GR29" i="3"/>
  <c r="EF29" i="3"/>
  <c r="AM29" i="3"/>
  <c r="RC29" i="3"/>
  <c r="HG29" i="3"/>
  <c r="UX29" i="3"/>
  <c r="LB29" i="3"/>
  <c r="Y29" i="3"/>
  <c r="OW29" i="3"/>
  <c r="FA29" i="3"/>
  <c r="SN29" i="3"/>
  <c r="IR29" i="3"/>
  <c r="XW29" i="3"/>
  <c r="OA29" i="3"/>
  <c r="EE29" i="3"/>
  <c r="RV29" i="3"/>
  <c r="HZ29" i="3"/>
  <c r="VQ29" i="3"/>
  <c r="LU29" i="3"/>
  <c r="AX29" i="3"/>
  <c r="PL29" i="3"/>
  <c r="FP29" i="3"/>
  <c r="RS29" i="3"/>
  <c r="HW29" i="3"/>
  <c r="VN29" i="3"/>
  <c r="LR29" i="3"/>
  <c r="AO29" i="3"/>
  <c r="PM29" i="3"/>
  <c r="FQ29" i="3"/>
  <c r="TD29" i="3"/>
  <c r="JH29" i="3"/>
  <c r="SI29" i="3"/>
  <c r="BQ29" i="3"/>
  <c r="JX29" i="3"/>
  <c r="PW29" i="3"/>
  <c r="XM29" i="3"/>
  <c r="HL29" i="3"/>
  <c r="UU29" i="3"/>
  <c r="EX29" i="3"/>
  <c r="MJ29" i="3"/>
  <c r="LE29" i="3"/>
  <c r="XO29" i="3"/>
  <c r="VC29" i="3"/>
  <c r="SQ29" i="3"/>
  <c r="QE29" i="3"/>
  <c r="NS29" i="3"/>
  <c r="LG29" i="3"/>
  <c r="IU29" i="3"/>
  <c r="GI29" i="3"/>
  <c r="DW29" i="3"/>
  <c r="AD29" i="3"/>
  <c r="WL29" i="3"/>
  <c r="TZ29" i="3"/>
  <c r="RN29" i="3"/>
  <c r="PB29" i="3"/>
  <c r="MP29" i="3"/>
  <c r="KD29" i="3"/>
  <c r="HR29" i="3"/>
  <c r="FF29" i="3"/>
  <c r="CR29" i="3"/>
  <c r="XU29" i="3"/>
  <c r="VI29" i="3"/>
  <c r="SW29" i="3"/>
  <c r="QK29" i="3"/>
  <c r="NY29" i="3"/>
  <c r="LM29" i="3"/>
  <c r="JA29" i="3"/>
  <c r="GO29" i="3"/>
  <c r="EC29" i="3"/>
  <c r="AJ29" i="3"/>
  <c r="WN29" i="3"/>
  <c r="UB29" i="3"/>
  <c r="RP29" i="3"/>
  <c r="PD29" i="3"/>
  <c r="MR29" i="3"/>
  <c r="KF29" i="3"/>
  <c r="HT29" i="3"/>
  <c r="FH29" i="3"/>
  <c r="CT29" i="3"/>
  <c r="YA29" i="3"/>
  <c r="VO29" i="3"/>
  <c r="TC29" i="3"/>
  <c r="QQ29" i="3"/>
  <c r="OE29" i="3"/>
  <c r="LS29" i="3"/>
  <c r="JG29" i="3"/>
  <c r="GU29" i="3"/>
  <c r="EI29" i="3"/>
  <c r="AP29" i="3"/>
  <c r="WX29" i="3"/>
  <c r="UL29" i="3"/>
  <c r="RZ29" i="3"/>
  <c r="PN29" i="3"/>
  <c r="NB29" i="3"/>
  <c r="KP29" i="3"/>
  <c r="ID29" i="3"/>
  <c r="FR29" i="3"/>
  <c r="DE29" i="3"/>
  <c r="I29" i="3"/>
  <c r="VU29" i="3"/>
  <c r="TI29" i="3"/>
  <c r="QW29" i="3"/>
  <c r="OK29" i="3"/>
  <c r="LY29" i="3"/>
  <c r="JM29" i="3"/>
  <c r="HA29" i="3"/>
  <c r="EO29" i="3"/>
  <c r="BB29" i="3"/>
  <c r="WZ29" i="3"/>
  <c r="UN29" i="3"/>
  <c r="SB29" i="3"/>
  <c r="PP29" i="3"/>
  <c r="ND29" i="3"/>
  <c r="KR29" i="3"/>
  <c r="IF29" i="3"/>
  <c r="FT29" i="3"/>
  <c r="DH29" i="3"/>
  <c r="M29" i="3"/>
  <c r="VW29" i="3"/>
  <c r="TK29" i="3"/>
  <c r="QY29" i="3"/>
  <c r="OM29" i="3"/>
  <c r="MA29" i="3"/>
  <c r="JO29" i="3"/>
  <c r="HC29" i="3"/>
  <c r="EQ29" i="3"/>
  <c r="BF29" i="3"/>
  <c r="XF29" i="3"/>
  <c r="UT29" i="3"/>
  <c r="SH29" i="3"/>
  <c r="PV29" i="3"/>
  <c r="NJ29" i="3"/>
  <c r="KX29" i="3"/>
  <c r="IL29" i="3"/>
  <c r="FZ29" i="3"/>
  <c r="DN29" i="3"/>
  <c r="U29" i="3"/>
  <c r="WC29" i="3"/>
  <c r="TQ29" i="3"/>
  <c r="RE29" i="3"/>
  <c r="OS29" i="3"/>
  <c r="MG29" i="3"/>
  <c r="JU29" i="3"/>
  <c r="HI29" i="3"/>
  <c r="EW29" i="3"/>
  <c r="BM29" i="3"/>
  <c r="XH29" i="3"/>
  <c r="UV29" i="3"/>
  <c r="SJ29" i="3"/>
  <c r="PX29" i="3"/>
  <c r="NL29" i="3"/>
  <c r="KZ29" i="3"/>
  <c r="IN29" i="3"/>
  <c r="GB29" i="3"/>
  <c r="DP29" i="3"/>
  <c r="W29" i="3"/>
  <c r="OQ29" i="3"/>
  <c r="EU29" i="3"/>
  <c r="SL29" i="3"/>
  <c r="IP29" i="3"/>
  <c r="WG29" i="3"/>
  <c r="MK29" i="3"/>
  <c r="CM29" i="3"/>
  <c r="QB29" i="3"/>
  <c r="GF29" i="3"/>
  <c r="VK29" i="3"/>
  <c r="LO29" i="3"/>
  <c r="AL29" i="3"/>
  <c r="PJ29" i="3"/>
  <c r="FN29" i="3"/>
  <c r="TE29" i="3"/>
  <c r="JI29" i="3"/>
  <c r="WV29" i="3"/>
  <c r="MZ29" i="3"/>
  <c r="DB29" i="3"/>
  <c r="PG29" i="3"/>
  <c r="FK29" i="3"/>
  <c r="TB29" i="3"/>
  <c r="JF29" i="3"/>
  <c r="WW29" i="3"/>
  <c r="NA29" i="3"/>
  <c r="DC29" i="3"/>
  <c r="QR29" i="3"/>
  <c r="GV29" i="3"/>
  <c r="IM29" i="3"/>
  <c r="QC29" i="3"/>
  <c r="DO29" i="3"/>
  <c r="GA29" i="3"/>
  <c r="NQ29" i="3"/>
  <c r="NK29" i="3"/>
  <c r="KY29" i="3"/>
  <c r="SO29" i="3"/>
  <c r="CL29" i="3"/>
  <c r="EZ29" i="3"/>
  <c r="WY29" i="3"/>
  <c r="UM29" i="3"/>
  <c r="SA29" i="3"/>
  <c r="PO29" i="3"/>
  <c r="NC29" i="3"/>
  <c r="KQ29" i="3"/>
  <c r="IE29" i="3"/>
  <c r="FS29" i="3"/>
  <c r="DG29" i="3"/>
  <c r="K29" i="3"/>
  <c r="VV29" i="3"/>
  <c r="TJ29" i="3"/>
  <c r="QX29" i="3"/>
  <c r="OL29" i="3"/>
  <c r="LZ29" i="3"/>
  <c r="JN29" i="3"/>
  <c r="HB29" i="3"/>
  <c r="EP29" i="3"/>
  <c r="BC29" i="3"/>
  <c r="XE29" i="3"/>
  <c r="US29" i="3"/>
  <c r="SG29" i="3"/>
  <c r="PU29" i="3"/>
  <c r="NI29" i="3"/>
  <c r="KW29" i="3"/>
  <c r="IK29" i="3"/>
  <c r="FY29" i="3"/>
  <c r="DM29" i="3"/>
  <c r="T29" i="3"/>
  <c r="VX29" i="3"/>
  <c r="TL29" i="3"/>
  <c r="QZ29" i="3"/>
  <c r="ON29" i="3"/>
  <c r="MB29" i="3"/>
  <c r="JP29" i="3"/>
  <c r="HD29" i="3"/>
  <c r="ER29" i="3"/>
  <c r="BG29" i="3"/>
  <c r="XK29" i="3"/>
  <c r="UY29" i="3"/>
  <c r="SM29" i="3"/>
  <c r="QA29" i="3"/>
  <c r="NO29" i="3"/>
  <c r="LC29" i="3"/>
  <c r="IQ29" i="3"/>
  <c r="GE29" i="3"/>
  <c r="DS29" i="3"/>
  <c r="Z29" i="3"/>
  <c r="WH29" i="3"/>
  <c r="TV29" i="3"/>
  <c r="RJ29" i="3"/>
  <c r="OX29" i="3"/>
  <c r="ML29" i="3"/>
  <c r="JZ29" i="3"/>
  <c r="HN29" i="3"/>
  <c r="FB29" i="3"/>
  <c r="CN29" i="3"/>
  <c r="XQ29" i="3"/>
  <c r="VE29" i="3"/>
  <c r="SS29" i="3"/>
  <c r="QG29" i="3"/>
  <c r="NU29" i="3"/>
  <c r="LI29" i="3"/>
  <c r="IW29" i="3"/>
  <c r="GK29" i="3"/>
  <c r="DY29" i="3"/>
  <c r="AF29" i="3"/>
  <c r="WJ29" i="3"/>
  <c r="TX29" i="3"/>
  <c r="RL29" i="3"/>
  <c r="OZ29" i="3"/>
  <c r="MN29" i="3"/>
  <c r="KB29" i="3"/>
  <c r="HP29" i="3"/>
  <c r="FD29" i="3"/>
  <c r="CP29" i="3"/>
  <c r="XS29" i="3"/>
  <c r="VG29" i="3"/>
  <c r="SU29" i="3"/>
  <c r="QI29" i="3"/>
  <c r="NW29" i="3"/>
  <c r="LK29" i="3"/>
  <c r="IY29" i="3"/>
  <c r="GM29" i="3"/>
  <c r="EA29" i="3"/>
  <c r="AH29" i="3"/>
  <c r="WP29" i="3"/>
  <c r="UD29" i="3"/>
  <c r="RR29" i="3"/>
  <c r="PF29" i="3"/>
  <c r="MT29" i="3"/>
  <c r="KH29" i="3"/>
  <c r="HV29" i="3"/>
  <c r="FJ29" i="3"/>
  <c r="CV29" i="3"/>
  <c r="XY29" i="3"/>
  <c r="VM29" i="3"/>
  <c r="TA29" i="3"/>
  <c r="QO29" i="3"/>
  <c r="OC29" i="3"/>
  <c r="LQ29" i="3"/>
  <c r="JE29" i="3"/>
  <c r="GS29" i="3"/>
  <c r="EG29" i="3"/>
  <c r="AN29" i="3"/>
  <c r="WR29" i="3"/>
  <c r="UF29" i="3"/>
  <c r="RT29" i="3"/>
  <c r="PH29" i="3"/>
  <c r="MV29" i="3"/>
  <c r="KJ29" i="3"/>
  <c r="HX29" i="3"/>
  <c r="FL29" i="3"/>
  <c r="CX29" i="3"/>
  <c r="WA29" i="3"/>
  <c r="ME29" i="3"/>
  <c r="BJ29" i="3"/>
  <c r="PZ29" i="3"/>
  <c r="GD29" i="3"/>
  <c r="TU29" i="3"/>
  <c r="JY29" i="3"/>
  <c r="XL29" i="3"/>
  <c r="NP29" i="3"/>
  <c r="DT29" i="3"/>
  <c r="SY29" i="3"/>
  <c r="JC29" i="3"/>
  <c r="WT29" i="3"/>
  <c r="MX29" i="3"/>
  <c r="CZ29" i="3"/>
  <c r="QS29" i="3"/>
  <c r="GW29" i="3"/>
  <c r="UJ29" i="3"/>
  <c r="KN29" i="3"/>
  <c r="WQ29" i="3"/>
  <c r="MU29" i="3"/>
  <c r="CW29" i="3"/>
  <c r="QP29" i="3"/>
  <c r="GT29" i="3"/>
  <c r="UK29" i="3"/>
  <c r="KO29" i="3"/>
  <c r="YB29" i="3"/>
  <c r="OF29" i="3"/>
  <c r="EJ29" i="3"/>
  <c r="WD29" i="3"/>
  <c r="GG29" i="3"/>
  <c r="VA29" i="3"/>
  <c r="TR29" i="3"/>
  <c r="DU29" i="3"/>
  <c r="HJ29" i="3"/>
  <c r="V29" i="3"/>
  <c r="IS29" i="3"/>
  <c r="XG29" i="3"/>
  <c r="YB50" i="3"/>
  <c r="XL50" i="3"/>
  <c r="WV50" i="3"/>
  <c r="WF50" i="3"/>
  <c r="VP50" i="3"/>
  <c r="UZ50" i="3"/>
  <c r="UJ50" i="3"/>
  <c r="TT50" i="3"/>
  <c r="TD50" i="3"/>
  <c r="SN50" i="3"/>
  <c r="RX50" i="3"/>
  <c r="RH50" i="3"/>
  <c r="QR50" i="3"/>
  <c r="QB50" i="3"/>
  <c r="PL50" i="3"/>
  <c r="OV50" i="3"/>
  <c r="OF50" i="3"/>
  <c r="NP50" i="3"/>
  <c r="MZ50" i="3"/>
  <c r="MJ50" i="3"/>
  <c r="LT50" i="3"/>
  <c r="LD50" i="3"/>
  <c r="KN50" i="3"/>
  <c r="JX50" i="3"/>
  <c r="JH50" i="3"/>
  <c r="IR50" i="3"/>
  <c r="IB50" i="3"/>
  <c r="HL50" i="3"/>
  <c r="GV50" i="3"/>
  <c r="GF50" i="3"/>
  <c r="FP50" i="3"/>
  <c r="EZ50" i="3"/>
  <c r="EJ50" i="3"/>
  <c r="DT50" i="3"/>
  <c r="DB50" i="3"/>
  <c r="CL50" i="3"/>
  <c r="AQ50" i="3"/>
  <c r="AA50" i="3"/>
  <c r="YE50" i="3"/>
  <c r="XO50" i="3"/>
  <c r="WY50" i="3"/>
  <c r="WI50" i="3"/>
  <c r="VS50" i="3"/>
  <c r="VC50" i="3"/>
  <c r="UM50" i="3"/>
  <c r="TW50" i="3"/>
  <c r="TG50" i="3"/>
  <c r="SQ50" i="3"/>
  <c r="SA50" i="3"/>
  <c r="RK50" i="3"/>
  <c r="QU50" i="3"/>
  <c r="QE50" i="3"/>
  <c r="PO50" i="3"/>
  <c r="OY50" i="3"/>
  <c r="OI50" i="3"/>
  <c r="NS50" i="3"/>
  <c r="NC50" i="3"/>
  <c r="MM50" i="3"/>
  <c r="LW50" i="3"/>
  <c r="LG50" i="3"/>
  <c r="KQ50" i="3"/>
  <c r="KA50" i="3"/>
  <c r="JK50" i="3"/>
  <c r="IU50" i="3"/>
  <c r="IE50" i="3"/>
  <c r="HO50" i="3"/>
  <c r="GY50" i="3"/>
  <c r="GI50" i="3"/>
  <c r="FS50" i="3"/>
  <c r="FC50" i="3"/>
  <c r="EM50" i="3"/>
  <c r="DW50" i="3"/>
  <c r="DG50" i="3"/>
  <c r="CO50" i="3"/>
  <c r="AZ50" i="3"/>
  <c r="AD50" i="3"/>
  <c r="K50" i="3"/>
  <c r="XR50" i="3"/>
  <c r="XB50" i="3"/>
  <c r="WL50" i="3"/>
  <c r="VV50" i="3"/>
  <c r="VF50" i="3"/>
  <c r="UP50" i="3"/>
  <c r="TZ50" i="3"/>
  <c r="TJ50" i="3"/>
  <c r="ST50" i="3"/>
  <c r="SD50" i="3"/>
  <c r="RN50" i="3"/>
  <c r="QX50" i="3"/>
  <c r="QH50" i="3"/>
  <c r="PR50" i="3"/>
  <c r="PB50" i="3"/>
  <c r="OL50" i="3"/>
  <c r="NV50" i="3"/>
  <c r="NF50" i="3"/>
  <c r="MP50" i="3"/>
  <c r="LZ50" i="3"/>
  <c r="LJ50" i="3"/>
  <c r="KT50" i="3"/>
  <c r="KD50" i="3"/>
  <c r="JN50" i="3"/>
  <c r="IX50" i="3"/>
  <c r="IH50" i="3"/>
  <c r="HR50" i="3"/>
  <c r="HB50" i="3"/>
  <c r="GL50" i="3"/>
  <c r="FV50" i="3"/>
  <c r="FF50" i="3"/>
  <c r="EP50" i="3"/>
  <c r="DZ50" i="3"/>
  <c r="DJ50" i="3"/>
  <c r="CR50" i="3"/>
  <c r="BC50" i="3"/>
  <c r="AG50" i="3"/>
  <c r="Q50" i="3"/>
  <c r="XU50" i="3"/>
  <c r="XE50" i="3"/>
  <c r="WO50" i="3"/>
  <c r="VY50" i="3"/>
  <c r="VI50" i="3"/>
  <c r="US50" i="3"/>
  <c r="UC50" i="3"/>
  <c r="TM50" i="3"/>
  <c r="SW50" i="3"/>
  <c r="SG50" i="3"/>
  <c r="RQ50" i="3"/>
  <c r="RA50" i="3"/>
  <c r="QK50" i="3"/>
  <c r="PU50" i="3"/>
  <c r="PE50" i="3"/>
  <c r="OO50" i="3"/>
  <c r="NY50" i="3"/>
  <c r="NI50" i="3"/>
  <c r="MS50" i="3"/>
  <c r="MC50" i="3"/>
  <c r="LM50" i="3"/>
  <c r="KW50" i="3"/>
  <c r="KG50" i="3"/>
  <c r="JQ50" i="3"/>
  <c r="JA50" i="3"/>
  <c r="IK50" i="3"/>
  <c r="HU50" i="3"/>
  <c r="HE50" i="3"/>
  <c r="GO50" i="3"/>
  <c r="FY50" i="3"/>
  <c r="FI50" i="3"/>
  <c r="ES50" i="3"/>
  <c r="EC50" i="3"/>
  <c r="DM50" i="3"/>
  <c r="CU50" i="3"/>
  <c r="BH50" i="3"/>
  <c r="AJ50" i="3"/>
  <c r="T50" i="3"/>
  <c r="XX50" i="3"/>
  <c r="XH50" i="3"/>
  <c r="WR50" i="3"/>
  <c r="WB50" i="3"/>
  <c r="VL50" i="3"/>
  <c r="UV50" i="3"/>
  <c r="UF50" i="3"/>
  <c r="TP50" i="3"/>
  <c r="SZ50" i="3"/>
  <c r="SJ50" i="3"/>
  <c r="RT50" i="3"/>
  <c r="RD50" i="3"/>
  <c r="QN50" i="3"/>
  <c r="PX50" i="3"/>
  <c r="PH50" i="3"/>
  <c r="OR50" i="3"/>
  <c r="OB50" i="3"/>
  <c r="NL50" i="3"/>
  <c r="MV50" i="3"/>
  <c r="MF50" i="3"/>
  <c r="LP50" i="3"/>
  <c r="KZ50" i="3"/>
  <c r="KJ50" i="3"/>
  <c r="JT50" i="3"/>
  <c r="JD50" i="3"/>
  <c r="IN50" i="3"/>
  <c r="HX50" i="3"/>
  <c r="HH50" i="3"/>
  <c r="GR50" i="3"/>
  <c r="GB50" i="3"/>
  <c r="FL50" i="3"/>
  <c r="EV50" i="3"/>
  <c r="EF50" i="3"/>
  <c r="DP50" i="3"/>
  <c r="CX50" i="3"/>
  <c r="BK50" i="3"/>
  <c r="AM50" i="3"/>
  <c r="W50" i="3"/>
  <c r="YA50" i="3"/>
  <c r="XK50" i="3"/>
  <c r="WU50" i="3"/>
  <c r="WE50" i="3"/>
  <c r="VO50" i="3"/>
  <c r="UY50" i="3"/>
  <c r="UI50" i="3"/>
  <c r="TS50" i="3"/>
  <c r="TC50" i="3"/>
  <c r="SM50" i="3"/>
  <c r="RW50" i="3"/>
  <c r="RG50" i="3"/>
  <c r="QQ50" i="3"/>
  <c r="QA50" i="3"/>
  <c r="PK50" i="3"/>
  <c r="OU50" i="3"/>
  <c r="OE50" i="3"/>
  <c r="NO50" i="3"/>
  <c r="MY50" i="3"/>
  <c r="MI50" i="3"/>
  <c r="LS50" i="3"/>
  <c r="LC50" i="3"/>
  <c r="KM50" i="3"/>
  <c r="JW50" i="3"/>
  <c r="JG50" i="3"/>
  <c r="IQ50" i="3"/>
  <c r="IA50" i="3"/>
  <c r="HK50" i="3"/>
  <c r="GU50" i="3"/>
  <c r="GE50" i="3"/>
  <c r="FO50" i="3"/>
  <c r="EY50" i="3"/>
  <c r="EI50" i="3"/>
  <c r="DS50" i="3"/>
  <c r="DA50" i="3"/>
  <c r="CK50" i="3"/>
  <c r="AP50" i="3"/>
  <c r="Z50" i="3"/>
  <c r="YD50" i="3"/>
  <c r="XN50" i="3"/>
  <c r="WX50" i="3"/>
  <c r="WH50" i="3"/>
  <c r="VR50" i="3"/>
  <c r="VB50" i="3"/>
  <c r="UL50" i="3"/>
  <c r="TV50" i="3"/>
  <c r="TF50" i="3"/>
  <c r="SP50" i="3"/>
  <c r="RZ50" i="3"/>
  <c r="RJ50" i="3"/>
  <c r="QT50" i="3"/>
  <c r="QD50" i="3"/>
  <c r="PN50" i="3"/>
  <c r="OX50" i="3"/>
  <c r="OH50" i="3"/>
  <c r="NR50" i="3"/>
  <c r="NB50" i="3"/>
  <c r="ML50" i="3"/>
  <c r="LV50" i="3"/>
  <c r="LF50" i="3"/>
  <c r="KP50" i="3"/>
  <c r="JZ50" i="3"/>
  <c r="JJ50" i="3"/>
  <c r="IT50" i="3"/>
  <c r="ID50" i="3"/>
  <c r="HN50" i="3"/>
  <c r="GX50" i="3"/>
  <c r="GH50" i="3"/>
  <c r="FR50" i="3"/>
  <c r="FB50" i="3"/>
  <c r="EL50" i="3"/>
  <c r="DV50" i="3"/>
  <c r="DE50" i="3"/>
  <c r="CN50" i="3"/>
  <c r="AY50" i="3"/>
  <c r="AC50" i="3"/>
  <c r="I50" i="3"/>
  <c r="XQ50" i="3"/>
  <c r="XA50" i="3"/>
  <c r="WK50" i="3"/>
  <c r="VU50" i="3"/>
  <c r="VE50" i="3"/>
  <c r="UO50" i="3"/>
  <c r="TY50" i="3"/>
  <c r="TI50" i="3"/>
  <c r="SS50" i="3"/>
  <c r="SC50" i="3"/>
  <c r="RM50" i="3"/>
  <c r="QW50" i="3"/>
  <c r="QG50" i="3"/>
  <c r="PQ50" i="3"/>
  <c r="PA50" i="3"/>
  <c r="OK50" i="3"/>
  <c r="NU50" i="3"/>
  <c r="NE50" i="3"/>
  <c r="MO50" i="3"/>
  <c r="LY50" i="3"/>
  <c r="LI50" i="3"/>
  <c r="KS50" i="3"/>
  <c r="KC50" i="3"/>
  <c r="JM50" i="3"/>
  <c r="IW50" i="3"/>
  <c r="IG50" i="3"/>
  <c r="HQ50" i="3"/>
  <c r="HA50" i="3"/>
  <c r="GK50" i="3"/>
  <c r="FU50" i="3"/>
  <c r="FE50" i="3"/>
  <c r="EO50" i="3"/>
  <c r="DY50" i="3"/>
  <c r="DI50" i="3"/>
  <c r="CQ50" i="3"/>
  <c r="BB50" i="3"/>
  <c r="AF50" i="3"/>
  <c r="O50" i="3"/>
  <c r="XT50" i="3"/>
  <c r="XD50" i="3"/>
  <c r="WN50" i="3"/>
  <c r="VX50" i="3"/>
  <c r="VH50" i="3"/>
  <c r="UR50" i="3"/>
  <c r="UB50" i="3"/>
  <c r="TL50" i="3"/>
  <c r="SV50" i="3"/>
  <c r="SF50" i="3"/>
  <c r="RP50" i="3"/>
  <c r="QZ50" i="3"/>
  <c r="QJ50" i="3"/>
  <c r="PT50" i="3"/>
  <c r="PD50" i="3"/>
  <c r="ON50" i="3"/>
  <c r="NX50" i="3"/>
  <c r="NH50" i="3"/>
  <c r="MR50" i="3"/>
  <c r="MB50" i="3"/>
  <c r="LL50" i="3"/>
  <c r="KV50" i="3"/>
  <c r="KF50" i="3"/>
  <c r="JP50" i="3"/>
  <c r="IZ50" i="3"/>
  <c r="IJ50" i="3"/>
  <c r="HT50" i="3"/>
  <c r="HD50" i="3"/>
  <c r="GN50" i="3"/>
  <c r="FX50" i="3"/>
  <c r="FH50" i="3"/>
  <c r="ER50" i="3"/>
  <c r="EB50" i="3"/>
  <c r="DL50" i="3"/>
  <c r="CT50" i="3"/>
  <c r="BG50" i="3"/>
  <c r="AI50" i="3"/>
  <c r="S50" i="3"/>
  <c r="XW50" i="3"/>
  <c r="XG50" i="3"/>
  <c r="WQ50" i="3"/>
  <c r="WA50" i="3"/>
  <c r="VK50" i="3"/>
  <c r="UU50" i="3"/>
  <c r="UE50" i="3"/>
  <c r="TO50" i="3"/>
  <c r="SY50" i="3"/>
  <c r="SI50" i="3"/>
  <c r="RS50" i="3"/>
  <c r="RC50" i="3"/>
  <c r="QM50" i="3"/>
  <c r="PW50" i="3"/>
  <c r="PG50" i="3"/>
  <c r="OQ50" i="3"/>
  <c r="OA50" i="3"/>
  <c r="NK50" i="3"/>
  <c r="MU50" i="3"/>
  <c r="ME50" i="3"/>
  <c r="LO50" i="3"/>
  <c r="KY50" i="3"/>
  <c r="KI50" i="3"/>
  <c r="JS50" i="3"/>
  <c r="JC50" i="3"/>
  <c r="IM50" i="3"/>
  <c r="HW50" i="3"/>
  <c r="HG50" i="3"/>
  <c r="GQ50" i="3"/>
  <c r="GA50" i="3"/>
  <c r="FK50" i="3"/>
  <c r="EU50" i="3"/>
  <c r="EE50" i="3"/>
  <c r="DO50" i="3"/>
  <c r="CW50" i="3"/>
  <c r="BJ50" i="3"/>
  <c r="AL50" i="3"/>
  <c r="V50" i="3"/>
  <c r="XZ50" i="3"/>
  <c r="XJ50" i="3"/>
  <c r="WT50" i="3"/>
  <c r="WD50" i="3"/>
  <c r="VN50" i="3"/>
  <c r="UX50" i="3"/>
  <c r="UH50" i="3"/>
  <c r="TR50" i="3"/>
  <c r="TB50" i="3"/>
  <c r="SL50" i="3"/>
  <c r="RV50" i="3"/>
  <c r="RF50" i="3"/>
  <c r="QP50" i="3"/>
  <c r="PZ50" i="3"/>
  <c r="PJ50" i="3"/>
  <c r="OT50" i="3"/>
  <c r="OD50" i="3"/>
  <c r="NN50" i="3"/>
  <c r="MX50" i="3"/>
  <c r="MH50" i="3"/>
  <c r="LR50" i="3"/>
  <c r="LB50" i="3"/>
  <c r="KL50" i="3"/>
  <c r="JV50" i="3"/>
  <c r="JF50" i="3"/>
  <c r="IP50" i="3"/>
  <c r="HZ50" i="3"/>
  <c r="HJ50" i="3"/>
  <c r="GT50" i="3"/>
  <c r="GD50" i="3"/>
  <c r="FN50" i="3"/>
  <c r="EX50" i="3"/>
  <c r="EH50" i="3"/>
  <c r="DR50" i="3"/>
  <c r="CZ50" i="3"/>
  <c r="BQ50" i="3"/>
  <c r="AO50" i="3"/>
  <c r="Y50" i="3"/>
  <c r="YC50" i="3"/>
  <c r="XM50" i="3"/>
  <c r="WW50" i="3"/>
  <c r="WG50" i="3"/>
  <c r="VQ50" i="3"/>
  <c r="VA50" i="3"/>
  <c r="UK50" i="3"/>
  <c r="TU50" i="3"/>
  <c r="TE50" i="3"/>
  <c r="SO50" i="3"/>
  <c r="RY50" i="3"/>
  <c r="RI50" i="3"/>
  <c r="QS50" i="3"/>
  <c r="QC50" i="3"/>
  <c r="PM50" i="3"/>
  <c r="OW50" i="3"/>
  <c r="OG50" i="3"/>
  <c r="NQ50" i="3"/>
  <c r="NA50" i="3"/>
  <c r="MK50" i="3"/>
  <c r="LU50" i="3"/>
  <c r="LE50" i="3"/>
  <c r="KO50" i="3"/>
  <c r="JY50" i="3"/>
  <c r="JI50" i="3"/>
  <c r="IS50" i="3"/>
  <c r="IC50" i="3"/>
  <c r="HM50" i="3"/>
  <c r="GW50" i="3"/>
  <c r="GG50" i="3"/>
  <c r="FQ50" i="3"/>
  <c r="FA50" i="3"/>
  <c r="EK50" i="3"/>
  <c r="DU50" i="3"/>
  <c r="DC50" i="3"/>
  <c r="CM50" i="3"/>
  <c r="AX50" i="3"/>
  <c r="AB50" i="3"/>
  <c r="XP50" i="3"/>
  <c r="WZ50" i="3"/>
  <c r="WJ50" i="3"/>
  <c r="VT50" i="3"/>
  <c r="VD50" i="3"/>
  <c r="UN50" i="3"/>
  <c r="TX50" i="3"/>
  <c r="TH50" i="3"/>
  <c r="SR50" i="3"/>
  <c r="SB50" i="3"/>
  <c r="RL50" i="3"/>
  <c r="QV50" i="3"/>
  <c r="QF50" i="3"/>
  <c r="PP50" i="3"/>
  <c r="OZ50" i="3"/>
  <c r="OJ50" i="3"/>
  <c r="NT50" i="3"/>
  <c r="ND50" i="3"/>
  <c r="MN50" i="3"/>
  <c r="LX50" i="3"/>
  <c r="LH50" i="3"/>
  <c r="KR50" i="3"/>
  <c r="KB50" i="3"/>
  <c r="JL50" i="3"/>
  <c r="IV50" i="3"/>
  <c r="IF50" i="3"/>
  <c r="HP50" i="3"/>
  <c r="GZ50" i="3"/>
  <c r="GJ50" i="3"/>
  <c r="FT50" i="3"/>
  <c r="FD50" i="3"/>
  <c r="EN50" i="3"/>
  <c r="DX50" i="3"/>
  <c r="DH50" i="3"/>
  <c r="CP50" i="3"/>
  <c r="BA50" i="3"/>
  <c r="AE50" i="3"/>
  <c r="M50" i="3"/>
  <c r="XS50" i="3"/>
  <c r="XC50" i="3"/>
  <c r="WM50" i="3"/>
  <c r="VW50" i="3"/>
  <c r="VG50" i="3"/>
  <c r="UQ50" i="3"/>
  <c r="UA50" i="3"/>
  <c r="TK50" i="3"/>
  <c r="SU50" i="3"/>
  <c r="SE50" i="3"/>
  <c r="RO50" i="3"/>
  <c r="QY50" i="3"/>
  <c r="QI50" i="3"/>
  <c r="PS50" i="3"/>
  <c r="PC50" i="3"/>
  <c r="OM50" i="3"/>
  <c r="NW50" i="3"/>
  <c r="NG50" i="3"/>
  <c r="MQ50" i="3"/>
  <c r="MA50" i="3"/>
  <c r="LK50" i="3"/>
  <c r="KU50" i="3"/>
  <c r="KE50" i="3"/>
  <c r="JO50" i="3"/>
  <c r="IY50" i="3"/>
  <c r="II50" i="3"/>
  <c r="HS50" i="3"/>
  <c r="HC50" i="3"/>
  <c r="GM50" i="3"/>
  <c r="FW50" i="3"/>
  <c r="FG50" i="3"/>
  <c r="EQ50" i="3"/>
  <c r="EA50" i="3"/>
  <c r="DK50" i="3"/>
  <c r="CS50" i="3"/>
  <c r="BF50" i="3"/>
  <c r="AH50" i="3"/>
  <c r="R50" i="3"/>
  <c r="XV50" i="3"/>
  <c r="XF50" i="3"/>
  <c r="WP50" i="3"/>
  <c r="VZ50" i="3"/>
  <c r="VJ50" i="3"/>
  <c r="UT50" i="3"/>
  <c r="UD50" i="3"/>
  <c r="TN50" i="3"/>
  <c r="SX50" i="3"/>
  <c r="SH50" i="3"/>
  <c r="RR50" i="3"/>
  <c r="RB50" i="3"/>
  <c r="QL50" i="3"/>
  <c r="PV50" i="3"/>
  <c r="PF50" i="3"/>
  <c r="OP50" i="3"/>
  <c r="NZ50" i="3"/>
  <c r="NJ50" i="3"/>
  <c r="MT50" i="3"/>
  <c r="MD50" i="3"/>
  <c r="LN50" i="3"/>
  <c r="KX50" i="3"/>
  <c r="KH50" i="3"/>
  <c r="JR50" i="3"/>
  <c r="JB50" i="3"/>
  <c r="IL50" i="3"/>
  <c r="HV50" i="3"/>
  <c r="HF50" i="3"/>
  <c r="GP50" i="3"/>
  <c r="FZ50" i="3"/>
  <c r="FJ50" i="3"/>
  <c r="ET50" i="3"/>
  <c r="ED50" i="3"/>
  <c r="DN50" i="3"/>
  <c r="CV50" i="3"/>
  <c r="BI50" i="3"/>
  <c r="AK50" i="3"/>
  <c r="U50" i="3"/>
  <c r="XY50" i="3"/>
  <c r="XI50" i="3"/>
  <c r="WS50" i="3"/>
  <c r="WC50" i="3"/>
  <c r="VM50" i="3"/>
  <c r="UW50" i="3"/>
  <c r="UG50" i="3"/>
  <c r="TQ50" i="3"/>
  <c r="TA50" i="3"/>
  <c r="SK50" i="3"/>
  <c r="RU50" i="3"/>
  <c r="RE50" i="3"/>
  <c r="QO50" i="3"/>
  <c r="PY50" i="3"/>
  <c r="PI50" i="3"/>
  <c r="OS50" i="3"/>
  <c r="OC50" i="3"/>
  <c r="NM50" i="3"/>
  <c r="MW50" i="3"/>
  <c r="MG50" i="3"/>
  <c r="LQ50" i="3"/>
  <c r="LA50" i="3"/>
  <c r="KK50" i="3"/>
  <c r="JU50" i="3"/>
  <c r="JE50" i="3"/>
  <c r="IO50" i="3"/>
  <c r="HY50" i="3"/>
  <c r="HI50" i="3"/>
  <c r="GS50" i="3"/>
  <c r="GC50" i="3"/>
  <c r="FM50" i="3"/>
  <c r="EW50" i="3"/>
  <c r="EG50" i="3"/>
  <c r="DQ50" i="3"/>
  <c r="CY50" i="3"/>
  <c r="BM50" i="3"/>
  <c r="AN50" i="3"/>
  <c r="X50" i="3"/>
  <c r="D69" i="3"/>
  <c r="XQ43" i="3"/>
  <c r="XA43" i="3"/>
  <c r="WK43" i="3"/>
  <c r="VU43" i="3"/>
  <c r="VE43" i="3"/>
  <c r="UO43" i="3"/>
  <c r="TY43" i="3"/>
  <c r="TI43" i="3"/>
  <c r="SS43" i="3"/>
  <c r="SC43" i="3"/>
  <c r="RM43" i="3"/>
  <c r="QW43" i="3"/>
  <c r="QG43" i="3"/>
  <c r="PQ43" i="3"/>
  <c r="PA43" i="3"/>
  <c r="OK43" i="3"/>
  <c r="NU43" i="3"/>
  <c r="NE43" i="3"/>
  <c r="MO43" i="3"/>
  <c r="LY43" i="3"/>
  <c r="LI43" i="3"/>
  <c r="KS43" i="3"/>
  <c r="KC43" i="3"/>
  <c r="JM43" i="3"/>
  <c r="IW43" i="3"/>
  <c r="IG43" i="3"/>
  <c r="HQ43" i="3"/>
  <c r="HA43" i="3"/>
  <c r="GK43" i="3"/>
  <c r="FU43" i="3"/>
  <c r="FE43" i="3"/>
  <c r="EO43" i="3"/>
  <c r="DY43" i="3"/>
  <c r="DI43" i="3"/>
  <c r="CQ43" i="3"/>
  <c r="BB43" i="3"/>
  <c r="AF43" i="3"/>
  <c r="O43" i="3"/>
  <c r="XP43" i="3"/>
  <c r="WZ43" i="3"/>
  <c r="WJ43" i="3"/>
  <c r="VT43" i="3"/>
  <c r="VD43" i="3"/>
  <c r="UN43" i="3"/>
  <c r="TX43" i="3"/>
  <c r="TH43" i="3"/>
  <c r="SR43" i="3"/>
  <c r="SB43" i="3"/>
  <c r="RL43" i="3"/>
  <c r="QV43" i="3"/>
  <c r="QF43" i="3"/>
  <c r="PP43" i="3"/>
  <c r="OZ43" i="3"/>
  <c r="OJ43" i="3"/>
  <c r="NT43" i="3"/>
  <c r="ND43" i="3"/>
  <c r="MN43" i="3"/>
  <c r="LX43" i="3"/>
  <c r="LH43" i="3"/>
  <c r="KR43" i="3"/>
  <c r="KB43" i="3"/>
  <c r="JL43" i="3"/>
  <c r="IV43" i="3"/>
  <c r="IF43" i="3"/>
  <c r="HP43" i="3"/>
  <c r="GZ43" i="3"/>
  <c r="GJ43" i="3"/>
  <c r="FT43" i="3"/>
  <c r="FD43" i="3"/>
  <c r="EN43" i="3"/>
  <c r="DX43" i="3"/>
  <c r="DH43" i="3"/>
  <c r="CP43" i="3"/>
  <c r="BA43" i="3"/>
  <c r="AE43" i="3"/>
  <c r="M43" i="3"/>
  <c r="XS43" i="3"/>
  <c r="XC43" i="3"/>
  <c r="WM43" i="3"/>
  <c r="VW43" i="3"/>
  <c r="VG43" i="3"/>
  <c r="UQ43" i="3"/>
  <c r="UA43" i="3"/>
  <c r="TK43" i="3"/>
  <c r="SU43" i="3"/>
  <c r="SE43" i="3"/>
  <c r="RO43" i="3"/>
  <c r="QY43" i="3"/>
  <c r="QI43" i="3"/>
  <c r="PS43" i="3"/>
  <c r="PC43" i="3"/>
  <c r="OM43" i="3"/>
  <c r="NW43" i="3"/>
  <c r="NG43" i="3"/>
  <c r="MQ43" i="3"/>
  <c r="MA43" i="3"/>
  <c r="LK43" i="3"/>
  <c r="KU43" i="3"/>
  <c r="KE43" i="3"/>
  <c r="JO43" i="3"/>
  <c r="IY43" i="3"/>
  <c r="II43" i="3"/>
  <c r="HS43" i="3"/>
  <c r="HC43" i="3"/>
  <c r="GM43" i="3"/>
  <c r="FW43" i="3"/>
  <c r="FG43" i="3"/>
  <c r="EQ43" i="3"/>
  <c r="EA43" i="3"/>
  <c r="DK43" i="3"/>
  <c r="CS43" i="3"/>
  <c r="BF43" i="3"/>
  <c r="AH43" i="3"/>
  <c r="R43" i="3"/>
  <c r="XV43" i="3"/>
  <c r="XF43" i="3"/>
  <c r="WP43" i="3"/>
  <c r="VZ43" i="3"/>
  <c r="VJ43" i="3"/>
  <c r="UT43" i="3"/>
  <c r="UD43" i="3"/>
  <c r="TN43" i="3"/>
  <c r="SX43" i="3"/>
  <c r="SH43" i="3"/>
  <c r="RR43" i="3"/>
  <c r="RB43" i="3"/>
  <c r="QL43" i="3"/>
  <c r="PV43" i="3"/>
  <c r="PF43" i="3"/>
  <c r="OP43" i="3"/>
  <c r="NZ43" i="3"/>
  <c r="NJ43" i="3"/>
  <c r="MT43" i="3"/>
  <c r="MD43" i="3"/>
  <c r="LN43" i="3"/>
  <c r="KX43" i="3"/>
  <c r="KH43" i="3"/>
  <c r="JR43" i="3"/>
  <c r="JB43" i="3"/>
  <c r="IL43" i="3"/>
  <c r="HV43" i="3"/>
  <c r="HF43" i="3"/>
  <c r="GP43" i="3"/>
  <c r="FZ43" i="3"/>
  <c r="FJ43" i="3"/>
  <c r="ET43" i="3"/>
  <c r="ED43" i="3"/>
  <c r="DN43" i="3"/>
  <c r="CV43" i="3"/>
  <c r="BI43" i="3"/>
  <c r="AK43" i="3"/>
  <c r="U43" i="3"/>
  <c r="YC43" i="3"/>
  <c r="XM43" i="3"/>
  <c r="WW43" i="3"/>
  <c r="WG43" i="3"/>
  <c r="VQ43" i="3"/>
  <c r="VA43" i="3"/>
  <c r="UK43" i="3"/>
  <c r="TU43" i="3"/>
  <c r="TE43" i="3"/>
  <c r="SO43" i="3"/>
  <c r="RY43" i="3"/>
  <c r="RI43" i="3"/>
  <c r="QS43" i="3"/>
  <c r="QC43" i="3"/>
  <c r="PM43" i="3"/>
  <c r="OW43" i="3"/>
  <c r="OG43" i="3"/>
  <c r="NQ43" i="3"/>
  <c r="NA43" i="3"/>
  <c r="MK43" i="3"/>
  <c r="LU43" i="3"/>
  <c r="LE43" i="3"/>
  <c r="KO43" i="3"/>
  <c r="JY43" i="3"/>
  <c r="JI43" i="3"/>
  <c r="IS43" i="3"/>
  <c r="IC43" i="3"/>
  <c r="HM43" i="3"/>
  <c r="GW43" i="3"/>
  <c r="GG43" i="3"/>
  <c r="FQ43" i="3"/>
  <c r="FA43" i="3"/>
  <c r="EK43" i="3"/>
  <c r="DU43" i="3"/>
  <c r="DC43" i="3"/>
  <c r="CM43" i="3"/>
  <c r="AX43" i="3"/>
  <c r="AB43" i="3"/>
  <c r="YB43" i="3"/>
  <c r="XL43" i="3"/>
  <c r="WV43" i="3"/>
  <c r="WF43" i="3"/>
  <c r="VP43" i="3"/>
  <c r="UZ43" i="3"/>
  <c r="UJ43" i="3"/>
  <c r="TT43" i="3"/>
  <c r="TD43" i="3"/>
  <c r="SN43" i="3"/>
  <c r="RX43" i="3"/>
  <c r="RH43" i="3"/>
  <c r="QR43" i="3"/>
  <c r="QB43" i="3"/>
  <c r="PL43" i="3"/>
  <c r="OV43" i="3"/>
  <c r="OF43" i="3"/>
  <c r="NP43" i="3"/>
  <c r="MZ43" i="3"/>
  <c r="MJ43" i="3"/>
  <c r="LT43" i="3"/>
  <c r="LD43" i="3"/>
  <c r="KN43" i="3"/>
  <c r="JX43" i="3"/>
  <c r="JH43" i="3"/>
  <c r="IR43" i="3"/>
  <c r="IB43" i="3"/>
  <c r="HL43" i="3"/>
  <c r="GV43" i="3"/>
  <c r="GF43" i="3"/>
  <c r="FP43" i="3"/>
  <c r="EZ43" i="3"/>
  <c r="EJ43" i="3"/>
  <c r="DT43" i="3"/>
  <c r="DB43" i="3"/>
  <c r="CL43" i="3"/>
  <c r="AQ43" i="3"/>
  <c r="AA43" i="3"/>
  <c r="YE43" i="3"/>
  <c r="XO43" i="3"/>
  <c r="WY43" i="3"/>
  <c r="WI43" i="3"/>
  <c r="VS43" i="3"/>
  <c r="VC43" i="3"/>
  <c r="UM43" i="3"/>
  <c r="TW43" i="3"/>
  <c r="TG43" i="3"/>
  <c r="SQ43" i="3"/>
  <c r="SA43" i="3"/>
  <c r="RK43" i="3"/>
  <c r="QU43" i="3"/>
  <c r="QE43" i="3"/>
  <c r="PO43" i="3"/>
  <c r="OY43" i="3"/>
  <c r="OI43" i="3"/>
  <c r="NS43" i="3"/>
  <c r="NC43" i="3"/>
  <c r="MM43" i="3"/>
  <c r="LW43" i="3"/>
  <c r="LG43" i="3"/>
  <c r="KQ43" i="3"/>
  <c r="KA43" i="3"/>
  <c r="JK43" i="3"/>
  <c r="IU43" i="3"/>
  <c r="IE43" i="3"/>
  <c r="HO43" i="3"/>
  <c r="GY43" i="3"/>
  <c r="GI43" i="3"/>
  <c r="FS43" i="3"/>
  <c r="FC43" i="3"/>
  <c r="EM43" i="3"/>
  <c r="DW43" i="3"/>
  <c r="DG43" i="3"/>
  <c r="CO43" i="3"/>
  <c r="AZ43" i="3"/>
  <c r="AD43" i="3"/>
  <c r="K43" i="3"/>
  <c r="XR43" i="3"/>
  <c r="XB43" i="3"/>
  <c r="WL43" i="3"/>
  <c r="VV43" i="3"/>
  <c r="VF43" i="3"/>
  <c r="UP43" i="3"/>
  <c r="TZ43" i="3"/>
  <c r="TJ43" i="3"/>
  <c r="ST43" i="3"/>
  <c r="SD43" i="3"/>
  <c r="RN43" i="3"/>
  <c r="QX43" i="3"/>
  <c r="QH43" i="3"/>
  <c r="PR43" i="3"/>
  <c r="PB43" i="3"/>
  <c r="OL43" i="3"/>
  <c r="NV43" i="3"/>
  <c r="NF43" i="3"/>
  <c r="MP43" i="3"/>
  <c r="LZ43" i="3"/>
  <c r="LJ43" i="3"/>
  <c r="KT43" i="3"/>
  <c r="KD43" i="3"/>
  <c r="JN43" i="3"/>
  <c r="IX43" i="3"/>
  <c r="IH43" i="3"/>
  <c r="HR43" i="3"/>
  <c r="HB43" i="3"/>
  <c r="GL43" i="3"/>
  <c r="FV43" i="3"/>
  <c r="FF43" i="3"/>
  <c r="EP43" i="3"/>
  <c r="DZ43" i="3"/>
  <c r="DJ43" i="3"/>
  <c r="CR43" i="3"/>
  <c r="BC43" i="3"/>
  <c r="AG43" i="3"/>
  <c r="Q43" i="3"/>
  <c r="XY43" i="3"/>
  <c r="XI43" i="3"/>
  <c r="WS43" i="3"/>
  <c r="WC43" i="3"/>
  <c r="VM43" i="3"/>
  <c r="UW43" i="3"/>
  <c r="UG43" i="3"/>
  <c r="TQ43" i="3"/>
  <c r="TA43" i="3"/>
  <c r="SK43" i="3"/>
  <c r="RU43" i="3"/>
  <c r="RE43" i="3"/>
  <c r="QO43" i="3"/>
  <c r="PY43" i="3"/>
  <c r="PI43" i="3"/>
  <c r="OS43" i="3"/>
  <c r="OC43" i="3"/>
  <c r="NM43" i="3"/>
  <c r="MW43" i="3"/>
  <c r="MG43" i="3"/>
  <c r="LQ43" i="3"/>
  <c r="LA43" i="3"/>
  <c r="KK43" i="3"/>
  <c r="JU43" i="3"/>
  <c r="JE43" i="3"/>
  <c r="IO43" i="3"/>
  <c r="HY43" i="3"/>
  <c r="HI43" i="3"/>
  <c r="GS43" i="3"/>
  <c r="GC43" i="3"/>
  <c r="FM43" i="3"/>
  <c r="EW43" i="3"/>
  <c r="EG43" i="3"/>
  <c r="DQ43" i="3"/>
  <c r="CY43" i="3"/>
  <c r="BM43" i="3"/>
  <c r="AN43" i="3"/>
  <c r="X43" i="3"/>
  <c r="XX43" i="3"/>
  <c r="XH43" i="3"/>
  <c r="WR43" i="3"/>
  <c r="WB43" i="3"/>
  <c r="VL43" i="3"/>
  <c r="UV43" i="3"/>
  <c r="UF43" i="3"/>
  <c r="TP43" i="3"/>
  <c r="SZ43" i="3"/>
  <c r="SJ43" i="3"/>
  <c r="RT43" i="3"/>
  <c r="RD43" i="3"/>
  <c r="QN43" i="3"/>
  <c r="PX43" i="3"/>
  <c r="PH43" i="3"/>
  <c r="OR43" i="3"/>
  <c r="OB43" i="3"/>
  <c r="NL43" i="3"/>
  <c r="MV43" i="3"/>
  <c r="MF43" i="3"/>
  <c r="LP43" i="3"/>
  <c r="KZ43" i="3"/>
  <c r="KJ43" i="3"/>
  <c r="JT43" i="3"/>
  <c r="JD43" i="3"/>
  <c r="IN43" i="3"/>
  <c r="HX43" i="3"/>
  <c r="HH43" i="3"/>
  <c r="GR43" i="3"/>
  <c r="GB43" i="3"/>
  <c r="FL43" i="3"/>
  <c r="EV43" i="3"/>
  <c r="EF43" i="3"/>
  <c r="DP43" i="3"/>
  <c r="CX43" i="3"/>
  <c r="BK43" i="3"/>
  <c r="AM43" i="3"/>
  <c r="W43" i="3"/>
  <c r="YA43" i="3"/>
  <c r="XK43" i="3"/>
  <c r="WU43" i="3"/>
  <c r="WE43" i="3"/>
  <c r="VO43" i="3"/>
  <c r="UY43" i="3"/>
  <c r="UI43" i="3"/>
  <c r="TS43" i="3"/>
  <c r="TC43" i="3"/>
  <c r="SM43" i="3"/>
  <c r="RW43" i="3"/>
  <c r="RG43" i="3"/>
  <c r="QQ43" i="3"/>
  <c r="QA43" i="3"/>
  <c r="PK43" i="3"/>
  <c r="OU43" i="3"/>
  <c r="OE43" i="3"/>
  <c r="NO43" i="3"/>
  <c r="MY43" i="3"/>
  <c r="MI43" i="3"/>
  <c r="LS43" i="3"/>
  <c r="LC43" i="3"/>
  <c r="KM43" i="3"/>
  <c r="JW43" i="3"/>
  <c r="JG43" i="3"/>
  <c r="IQ43" i="3"/>
  <c r="IA43" i="3"/>
  <c r="HK43" i="3"/>
  <c r="GU43" i="3"/>
  <c r="GE43" i="3"/>
  <c r="FO43" i="3"/>
  <c r="EY43" i="3"/>
  <c r="EI43" i="3"/>
  <c r="DS43" i="3"/>
  <c r="DA43" i="3"/>
  <c r="CK43" i="3"/>
  <c r="AP43" i="3"/>
  <c r="Z43" i="3"/>
  <c r="YD43" i="3"/>
  <c r="XN43" i="3"/>
  <c r="WX43" i="3"/>
  <c r="WH43" i="3"/>
  <c r="VR43" i="3"/>
  <c r="VB43" i="3"/>
  <c r="UL43" i="3"/>
  <c r="TV43" i="3"/>
  <c r="TF43" i="3"/>
  <c r="SP43" i="3"/>
  <c r="RZ43" i="3"/>
  <c r="RJ43" i="3"/>
  <c r="QT43" i="3"/>
  <c r="QD43" i="3"/>
  <c r="PN43" i="3"/>
  <c r="OX43" i="3"/>
  <c r="OH43" i="3"/>
  <c r="NR43" i="3"/>
  <c r="NB43" i="3"/>
  <c r="ML43" i="3"/>
  <c r="LV43" i="3"/>
  <c r="LF43" i="3"/>
  <c r="KP43" i="3"/>
  <c r="JZ43" i="3"/>
  <c r="JJ43" i="3"/>
  <c r="IT43" i="3"/>
  <c r="ID43" i="3"/>
  <c r="HN43" i="3"/>
  <c r="GX43" i="3"/>
  <c r="GH43" i="3"/>
  <c r="FR43" i="3"/>
  <c r="FB43" i="3"/>
  <c r="EL43" i="3"/>
  <c r="DV43" i="3"/>
  <c r="DE43" i="3"/>
  <c r="CN43" i="3"/>
  <c r="AY43" i="3"/>
  <c r="AC43" i="3"/>
  <c r="I43" i="3"/>
  <c r="XU43" i="3"/>
  <c r="XE43" i="3"/>
  <c r="WO43" i="3"/>
  <c r="VY43" i="3"/>
  <c r="VI43" i="3"/>
  <c r="US43" i="3"/>
  <c r="UC43" i="3"/>
  <c r="TM43" i="3"/>
  <c r="SW43" i="3"/>
  <c r="SG43" i="3"/>
  <c r="RQ43" i="3"/>
  <c r="RA43" i="3"/>
  <c r="QK43" i="3"/>
  <c r="PU43" i="3"/>
  <c r="PE43" i="3"/>
  <c r="OO43" i="3"/>
  <c r="NY43" i="3"/>
  <c r="NI43" i="3"/>
  <c r="MS43" i="3"/>
  <c r="MC43" i="3"/>
  <c r="LM43" i="3"/>
  <c r="KW43" i="3"/>
  <c r="KG43" i="3"/>
  <c r="JQ43" i="3"/>
  <c r="JA43" i="3"/>
  <c r="IK43" i="3"/>
  <c r="HU43" i="3"/>
  <c r="HE43" i="3"/>
  <c r="GO43" i="3"/>
  <c r="FY43" i="3"/>
  <c r="FI43" i="3"/>
  <c r="ES43" i="3"/>
  <c r="EC43" i="3"/>
  <c r="DM43" i="3"/>
  <c r="CU43" i="3"/>
  <c r="BH43" i="3"/>
  <c r="AJ43" i="3"/>
  <c r="T43" i="3"/>
  <c r="XT43" i="3"/>
  <c r="XD43" i="3"/>
  <c r="WN43" i="3"/>
  <c r="VX43" i="3"/>
  <c r="VH43" i="3"/>
  <c r="UR43" i="3"/>
  <c r="UB43" i="3"/>
  <c r="TL43" i="3"/>
  <c r="SV43" i="3"/>
  <c r="SF43" i="3"/>
  <c r="RP43" i="3"/>
  <c r="QZ43" i="3"/>
  <c r="QJ43" i="3"/>
  <c r="PT43" i="3"/>
  <c r="PD43" i="3"/>
  <c r="ON43" i="3"/>
  <c r="NX43" i="3"/>
  <c r="NH43" i="3"/>
  <c r="MR43" i="3"/>
  <c r="MB43" i="3"/>
  <c r="LL43" i="3"/>
  <c r="KV43" i="3"/>
  <c r="KF43" i="3"/>
  <c r="JP43" i="3"/>
  <c r="IZ43" i="3"/>
  <c r="IJ43" i="3"/>
  <c r="HT43" i="3"/>
  <c r="HD43" i="3"/>
  <c r="GN43" i="3"/>
  <c r="FX43" i="3"/>
  <c r="FH43" i="3"/>
  <c r="ER43" i="3"/>
  <c r="EB43" i="3"/>
  <c r="DL43" i="3"/>
  <c r="CT43" i="3"/>
  <c r="BG43" i="3"/>
  <c r="AI43" i="3"/>
  <c r="S43" i="3"/>
  <c r="XW43" i="3"/>
  <c r="XG43" i="3"/>
  <c r="WQ43" i="3"/>
  <c r="WA43" i="3"/>
  <c r="VK43" i="3"/>
  <c r="UU43" i="3"/>
  <c r="UE43" i="3"/>
  <c r="TO43" i="3"/>
  <c r="SY43" i="3"/>
  <c r="SI43" i="3"/>
  <c r="RS43" i="3"/>
  <c r="RC43" i="3"/>
  <c r="QM43" i="3"/>
  <c r="PW43" i="3"/>
  <c r="PG43" i="3"/>
  <c r="OQ43" i="3"/>
  <c r="OA43" i="3"/>
  <c r="NK43" i="3"/>
  <c r="MU43" i="3"/>
  <c r="ME43" i="3"/>
  <c r="LO43" i="3"/>
  <c r="KY43" i="3"/>
  <c r="KI43" i="3"/>
  <c r="JS43" i="3"/>
  <c r="JC43" i="3"/>
  <c r="IM43" i="3"/>
  <c r="HW43" i="3"/>
  <c r="HG43" i="3"/>
  <c r="GQ43" i="3"/>
  <c r="GA43" i="3"/>
  <c r="FK43" i="3"/>
  <c r="EU43" i="3"/>
  <c r="EE43" i="3"/>
  <c r="DO43" i="3"/>
  <c r="CW43" i="3"/>
  <c r="BJ43" i="3"/>
  <c r="AL43" i="3"/>
  <c r="V43" i="3"/>
  <c r="XZ43" i="3"/>
  <c r="XJ43" i="3"/>
  <c r="WT43" i="3"/>
  <c r="WD43" i="3"/>
  <c r="VN43" i="3"/>
  <c r="UX43" i="3"/>
  <c r="UH43" i="3"/>
  <c r="TR43" i="3"/>
  <c r="TB43" i="3"/>
  <c r="SL43" i="3"/>
  <c r="RV43" i="3"/>
  <c r="RF43" i="3"/>
  <c r="QP43" i="3"/>
  <c r="PZ43" i="3"/>
  <c r="PJ43" i="3"/>
  <c r="OT43" i="3"/>
  <c r="OD43" i="3"/>
  <c r="NN43" i="3"/>
  <c r="MX43" i="3"/>
  <c r="MH43" i="3"/>
  <c r="LR43" i="3"/>
  <c r="LB43" i="3"/>
  <c r="KL43" i="3"/>
  <c r="JV43" i="3"/>
  <c r="JF43" i="3"/>
  <c r="IP43" i="3"/>
  <c r="HZ43" i="3"/>
  <c r="HJ43" i="3"/>
  <c r="GT43" i="3"/>
  <c r="GD43" i="3"/>
  <c r="FN43" i="3"/>
  <c r="EX43" i="3"/>
  <c r="EH43" i="3"/>
  <c r="DR43" i="3"/>
  <c r="CZ43" i="3"/>
  <c r="BQ43" i="3"/>
  <c r="AO43" i="3"/>
  <c r="Y43" i="3"/>
  <c r="R35" i="5"/>
  <c r="XP46" i="3"/>
  <c r="WZ46" i="3"/>
  <c r="WJ46" i="3"/>
  <c r="VT46" i="3"/>
  <c r="VD46" i="3"/>
  <c r="UN46" i="3"/>
  <c r="TX46" i="3"/>
  <c r="TH46" i="3"/>
  <c r="SR46" i="3"/>
  <c r="SB46" i="3"/>
  <c r="RL46" i="3"/>
  <c r="QV46" i="3"/>
  <c r="QF46" i="3"/>
  <c r="PP46" i="3"/>
  <c r="OZ46" i="3"/>
  <c r="OJ46" i="3"/>
  <c r="NT46" i="3"/>
  <c r="ND46" i="3"/>
  <c r="MN46" i="3"/>
  <c r="LX46" i="3"/>
  <c r="LH46" i="3"/>
  <c r="KR46" i="3"/>
  <c r="KB46" i="3"/>
  <c r="JL46" i="3"/>
  <c r="IV46" i="3"/>
  <c r="IF46" i="3"/>
  <c r="HP46" i="3"/>
  <c r="GZ46" i="3"/>
  <c r="GJ46" i="3"/>
  <c r="FT46" i="3"/>
  <c r="FD46" i="3"/>
  <c r="EN46" i="3"/>
  <c r="DX46" i="3"/>
  <c r="DH46" i="3"/>
  <c r="CP46" i="3"/>
  <c r="BA46" i="3"/>
  <c r="AE46" i="3"/>
  <c r="M46" i="3"/>
  <c r="XS46" i="3"/>
  <c r="XC46" i="3"/>
  <c r="WM46" i="3"/>
  <c r="VW46" i="3"/>
  <c r="VG46" i="3"/>
  <c r="UQ46" i="3"/>
  <c r="UA46" i="3"/>
  <c r="TK46" i="3"/>
  <c r="SU46" i="3"/>
  <c r="SE46" i="3"/>
  <c r="RO46" i="3"/>
  <c r="QY46" i="3"/>
  <c r="QI46" i="3"/>
  <c r="PS46" i="3"/>
  <c r="PC46" i="3"/>
  <c r="OM46" i="3"/>
  <c r="NW46" i="3"/>
  <c r="NG46" i="3"/>
  <c r="MQ46" i="3"/>
  <c r="MA46" i="3"/>
  <c r="LK46" i="3"/>
  <c r="KU46" i="3"/>
  <c r="KE46" i="3"/>
  <c r="JO46" i="3"/>
  <c r="IY46" i="3"/>
  <c r="II46" i="3"/>
  <c r="HS46" i="3"/>
  <c r="HC46" i="3"/>
  <c r="GM46" i="3"/>
  <c r="FW46" i="3"/>
  <c r="FG46" i="3"/>
  <c r="EQ46" i="3"/>
  <c r="EA46" i="3"/>
  <c r="DK46" i="3"/>
  <c r="CS46" i="3"/>
  <c r="BF46" i="3"/>
  <c r="AH46" i="3"/>
  <c r="R46" i="3"/>
  <c r="XV46" i="3"/>
  <c r="XF46" i="3"/>
  <c r="WP46" i="3"/>
  <c r="VZ46" i="3"/>
  <c r="VJ46" i="3"/>
  <c r="UT46" i="3"/>
  <c r="UD46" i="3"/>
  <c r="TN46" i="3"/>
  <c r="SX46" i="3"/>
  <c r="SH46" i="3"/>
  <c r="RR46" i="3"/>
  <c r="RB46" i="3"/>
  <c r="QL46" i="3"/>
  <c r="PV46" i="3"/>
  <c r="PF46" i="3"/>
  <c r="OP46" i="3"/>
  <c r="NZ46" i="3"/>
  <c r="NJ46" i="3"/>
  <c r="MT46" i="3"/>
  <c r="MD46" i="3"/>
  <c r="LN46" i="3"/>
  <c r="KX46" i="3"/>
  <c r="KH46" i="3"/>
  <c r="JR46" i="3"/>
  <c r="JB46" i="3"/>
  <c r="IL46" i="3"/>
  <c r="HV46" i="3"/>
  <c r="HF46" i="3"/>
  <c r="GP46" i="3"/>
  <c r="FZ46" i="3"/>
  <c r="FJ46" i="3"/>
  <c r="ET46" i="3"/>
  <c r="ED46" i="3"/>
  <c r="DN46" i="3"/>
  <c r="CV46" i="3"/>
  <c r="BI46" i="3"/>
  <c r="AK46" i="3"/>
  <c r="U46" i="3"/>
  <c r="XY46" i="3"/>
  <c r="XI46" i="3"/>
  <c r="WS46" i="3"/>
  <c r="WC46" i="3"/>
  <c r="VM46" i="3"/>
  <c r="UW46" i="3"/>
  <c r="UG46" i="3"/>
  <c r="TQ46" i="3"/>
  <c r="TA46" i="3"/>
  <c r="SK46" i="3"/>
  <c r="RU46" i="3"/>
  <c r="RE46" i="3"/>
  <c r="QO46" i="3"/>
  <c r="PY46" i="3"/>
  <c r="PI46" i="3"/>
  <c r="OS46" i="3"/>
  <c r="OC46" i="3"/>
  <c r="NM46" i="3"/>
  <c r="MW46" i="3"/>
  <c r="MG46" i="3"/>
  <c r="LQ46" i="3"/>
  <c r="LA46" i="3"/>
  <c r="KK46" i="3"/>
  <c r="JU46" i="3"/>
  <c r="JE46" i="3"/>
  <c r="IO46" i="3"/>
  <c r="HY46" i="3"/>
  <c r="HI46" i="3"/>
  <c r="GS46" i="3"/>
  <c r="GC46" i="3"/>
  <c r="FM46" i="3"/>
  <c r="EW46" i="3"/>
  <c r="EG46" i="3"/>
  <c r="DQ46" i="3"/>
  <c r="CY46" i="3"/>
  <c r="BM46" i="3"/>
  <c r="AN46" i="3"/>
  <c r="X46" i="3"/>
  <c r="YB46" i="3"/>
  <c r="XL46" i="3"/>
  <c r="WV46" i="3"/>
  <c r="WF46" i="3"/>
  <c r="VP46" i="3"/>
  <c r="UZ46" i="3"/>
  <c r="UJ46" i="3"/>
  <c r="TT46" i="3"/>
  <c r="TD46" i="3"/>
  <c r="SN46" i="3"/>
  <c r="RX46" i="3"/>
  <c r="RH46" i="3"/>
  <c r="QR46" i="3"/>
  <c r="QB46" i="3"/>
  <c r="PL46" i="3"/>
  <c r="OV46" i="3"/>
  <c r="OF46" i="3"/>
  <c r="NP46" i="3"/>
  <c r="MZ46" i="3"/>
  <c r="MJ46" i="3"/>
  <c r="LT46" i="3"/>
  <c r="LD46" i="3"/>
  <c r="KN46" i="3"/>
  <c r="JX46" i="3"/>
  <c r="JH46" i="3"/>
  <c r="IR46" i="3"/>
  <c r="IB46" i="3"/>
  <c r="HL46" i="3"/>
  <c r="GV46" i="3"/>
  <c r="GF46" i="3"/>
  <c r="FP46" i="3"/>
  <c r="EZ46" i="3"/>
  <c r="EJ46" i="3"/>
  <c r="DT46" i="3"/>
  <c r="DB46" i="3"/>
  <c r="CL46" i="3"/>
  <c r="AQ46" i="3"/>
  <c r="AA46" i="3"/>
  <c r="YE46" i="3"/>
  <c r="XO46" i="3"/>
  <c r="WY46" i="3"/>
  <c r="WI46" i="3"/>
  <c r="VS46" i="3"/>
  <c r="VC46" i="3"/>
  <c r="UM46" i="3"/>
  <c r="TW46" i="3"/>
  <c r="TG46" i="3"/>
  <c r="SQ46" i="3"/>
  <c r="SA46" i="3"/>
  <c r="RK46" i="3"/>
  <c r="QU46" i="3"/>
  <c r="QE46" i="3"/>
  <c r="PO46" i="3"/>
  <c r="OY46" i="3"/>
  <c r="OI46" i="3"/>
  <c r="NS46" i="3"/>
  <c r="NC46" i="3"/>
  <c r="MM46" i="3"/>
  <c r="LW46" i="3"/>
  <c r="LG46" i="3"/>
  <c r="KQ46" i="3"/>
  <c r="KA46" i="3"/>
  <c r="JK46" i="3"/>
  <c r="IU46" i="3"/>
  <c r="IE46" i="3"/>
  <c r="HO46" i="3"/>
  <c r="GY46" i="3"/>
  <c r="GI46" i="3"/>
  <c r="FS46" i="3"/>
  <c r="FC46" i="3"/>
  <c r="EM46" i="3"/>
  <c r="DW46" i="3"/>
  <c r="DG46" i="3"/>
  <c r="CO46" i="3"/>
  <c r="AZ46" i="3"/>
  <c r="AD46" i="3"/>
  <c r="K46" i="3"/>
  <c r="XR46" i="3"/>
  <c r="XB46" i="3"/>
  <c r="WL46" i="3"/>
  <c r="VV46" i="3"/>
  <c r="VF46" i="3"/>
  <c r="UP46" i="3"/>
  <c r="TZ46" i="3"/>
  <c r="TJ46" i="3"/>
  <c r="ST46" i="3"/>
  <c r="SD46" i="3"/>
  <c r="RN46" i="3"/>
  <c r="QX46" i="3"/>
  <c r="QH46" i="3"/>
  <c r="PR46" i="3"/>
  <c r="PB46" i="3"/>
  <c r="OL46" i="3"/>
  <c r="NV46" i="3"/>
  <c r="NF46" i="3"/>
  <c r="MP46" i="3"/>
  <c r="LZ46" i="3"/>
  <c r="LJ46" i="3"/>
  <c r="KT46" i="3"/>
  <c r="KD46" i="3"/>
  <c r="JN46" i="3"/>
  <c r="IX46" i="3"/>
  <c r="IH46" i="3"/>
  <c r="HR46" i="3"/>
  <c r="HB46" i="3"/>
  <c r="GL46" i="3"/>
  <c r="FV46" i="3"/>
  <c r="FF46" i="3"/>
  <c r="EP46" i="3"/>
  <c r="DZ46" i="3"/>
  <c r="DJ46" i="3"/>
  <c r="CR46" i="3"/>
  <c r="BC46" i="3"/>
  <c r="AG46" i="3"/>
  <c r="Q46" i="3"/>
  <c r="XU46" i="3"/>
  <c r="XE46" i="3"/>
  <c r="WO46" i="3"/>
  <c r="VY46" i="3"/>
  <c r="VI46" i="3"/>
  <c r="US46" i="3"/>
  <c r="UC46" i="3"/>
  <c r="TM46" i="3"/>
  <c r="SW46" i="3"/>
  <c r="SG46" i="3"/>
  <c r="RQ46" i="3"/>
  <c r="RA46" i="3"/>
  <c r="QK46" i="3"/>
  <c r="PU46" i="3"/>
  <c r="PE46" i="3"/>
  <c r="OO46" i="3"/>
  <c r="NY46" i="3"/>
  <c r="NI46" i="3"/>
  <c r="MS46" i="3"/>
  <c r="MC46" i="3"/>
  <c r="LM46" i="3"/>
  <c r="KW46" i="3"/>
  <c r="KG46" i="3"/>
  <c r="JQ46" i="3"/>
  <c r="JA46" i="3"/>
  <c r="IK46" i="3"/>
  <c r="HU46" i="3"/>
  <c r="HE46" i="3"/>
  <c r="GO46" i="3"/>
  <c r="FY46" i="3"/>
  <c r="FI46" i="3"/>
  <c r="ES46" i="3"/>
  <c r="EC46" i="3"/>
  <c r="DM46" i="3"/>
  <c r="CU46" i="3"/>
  <c r="BH46" i="3"/>
  <c r="AJ46" i="3"/>
  <c r="T46" i="3"/>
  <c r="XX46" i="3"/>
  <c r="XH46" i="3"/>
  <c r="WR46" i="3"/>
  <c r="WB46" i="3"/>
  <c r="VL46" i="3"/>
  <c r="UV46" i="3"/>
  <c r="UF46" i="3"/>
  <c r="TP46" i="3"/>
  <c r="SZ46" i="3"/>
  <c r="SJ46" i="3"/>
  <c r="RT46" i="3"/>
  <c r="RD46" i="3"/>
  <c r="QN46" i="3"/>
  <c r="PX46" i="3"/>
  <c r="PH46" i="3"/>
  <c r="OR46" i="3"/>
  <c r="OB46" i="3"/>
  <c r="NL46" i="3"/>
  <c r="MV46" i="3"/>
  <c r="MF46" i="3"/>
  <c r="LP46" i="3"/>
  <c r="KZ46" i="3"/>
  <c r="KJ46" i="3"/>
  <c r="JT46" i="3"/>
  <c r="JD46" i="3"/>
  <c r="IN46" i="3"/>
  <c r="HX46" i="3"/>
  <c r="HH46" i="3"/>
  <c r="GR46" i="3"/>
  <c r="GB46" i="3"/>
  <c r="FL46" i="3"/>
  <c r="EV46" i="3"/>
  <c r="EF46" i="3"/>
  <c r="DP46" i="3"/>
  <c r="CX46" i="3"/>
  <c r="BK46" i="3"/>
  <c r="AM46" i="3"/>
  <c r="W46" i="3"/>
  <c r="YA46" i="3"/>
  <c r="XK46" i="3"/>
  <c r="WU46" i="3"/>
  <c r="WE46" i="3"/>
  <c r="VO46" i="3"/>
  <c r="UY46" i="3"/>
  <c r="UI46" i="3"/>
  <c r="TS46" i="3"/>
  <c r="TC46" i="3"/>
  <c r="SM46" i="3"/>
  <c r="RW46" i="3"/>
  <c r="RG46" i="3"/>
  <c r="QQ46" i="3"/>
  <c r="QA46" i="3"/>
  <c r="PK46" i="3"/>
  <c r="OU46" i="3"/>
  <c r="OE46" i="3"/>
  <c r="NO46" i="3"/>
  <c r="MY46" i="3"/>
  <c r="MI46" i="3"/>
  <c r="LS46" i="3"/>
  <c r="LC46" i="3"/>
  <c r="KM46" i="3"/>
  <c r="JW46" i="3"/>
  <c r="JG46" i="3"/>
  <c r="IQ46" i="3"/>
  <c r="IA46" i="3"/>
  <c r="HK46" i="3"/>
  <c r="GU46" i="3"/>
  <c r="GE46" i="3"/>
  <c r="FO46" i="3"/>
  <c r="EY46" i="3"/>
  <c r="EI46" i="3"/>
  <c r="DS46" i="3"/>
  <c r="DA46" i="3"/>
  <c r="CK46" i="3"/>
  <c r="AP46" i="3"/>
  <c r="Z46" i="3"/>
  <c r="YD46" i="3"/>
  <c r="XN46" i="3"/>
  <c r="WX46" i="3"/>
  <c r="WH46" i="3"/>
  <c r="VR46" i="3"/>
  <c r="VB46" i="3"/>
  <c r="UL46" i="3"/>
  <c r="TV46" i="3"/>
  <c r="TF46" i="3"/>
  <c r="SP46" i="3"/>
  <c r="RZ46" i="3"/>
  <c r="RJ46" i="3"/>
  <c r="QT46" i="3"/>
  <c r="QD46" i="3"/>
  <c r="PN46" i="3"/>
  <c r="OX46" i="3"/>
  <c r="OH46" i="3"/>
  <c r="NR46" i="3"/>
  <c r="NB46" i="3"/>
  <c r="ML46" i="3"/>
  <c r="LV46" i="3"/>
  <c r="LF46" i="3"/>
  <c r="KP46" i="3"/>
  <c r="JZ46" i="3"/>
  <c r="JJ46" i="3"/>
  <c r="IT46" i="3"/>
  <c r="ID46" i="3"/>
  <c r="HN46" i="3"/>
  <c r="GX46" i="3"/>
  <c r="GH46" i="3"/>
  <c r="FR46" i="3"/>
  <c r="FB46" i="3"/>
  <c r="EL46" i="3"/>
  <c r="DV46" i="3"/>
  <c r="DE46" i="3"/>
  <c r="CN46" i="3"/>
  <c r="AY46" i="3"/>
  <c r="AC46" i="3"/>
  <c r="I46" i="3"/>
  <c r="XQ46" i="3"/>
  <c r="XA46" i="3"/>
  <c r="WK46" i="3"/>
  <c r="VU46" i="3"/>
  <c r="VE46" i="3"/>
  <c r="UO46" i="3"/>
  <c r="TY46" i="3"/>
  <c r="TI46" i="3"/>
  <c r="SS46" i="3"/>
  <c r="SC46" i="3"/>
  <c r="RM46" i="3"/>
  <c r="QW46" i="3"/>
  <c r="QG46" i="3"/>
  <c r="PQ46" i="3"/>
  <c r="PA46" i="3"/>
  <c r="OK46" i="3"/>
  <c r="NU46" i="3"/>
  <c r="NE46" i="3"/>
  <c r="MO46" i="3"/>
  <c r="LY46" i="3"/>
  <c r="LI46" i="3"/>
  <c r="KS46" i="3"/>
  <c r="KC46" i="3"/>
  <c r="JM46" i="3"/>
  <c r="IW46" i="3"/>
  <c r="IG46" i="3"/>
  <c r="HQ46" i="3"/>
  <c r="HA46" i="3"/>
  <c r="GK46" i="3"/>
  <c r="FU46" i="3"/>
  <c r="FE46" i="3"/>
  <c r="EO46" i="3"/>
  <c r="DY46" i="3"/>
  <c r="DI46" i="3"/>
  <c r="CQ46" i="3"/>
  <c r="BB46" i="3"/>
  <c r="AF46" i="3"/>
  <c r="O46" i="3"/>
  <c r="XT46" i="3"/>
  <c r="XD46" i="3"/>
  <c r="WN46" i="3"/>
  <c r="VX46" i="3"/>
  <c r="VH46" i="3"/>
  <c r="UR46" i="3"/>
  <c r="UB46" i="3"/>
  <c r="TL46" i="3"/>
  <c r="SV46" i="3"/>
  <c r="SF46" i="3"/>
  <c r="RP46" i="3"/>
  <c r="QZ46" i="3"/>
  <c r="QJ46" i="3"/>
  <c r="PT46" i="3"/>
  <c r="PD46" i="3"/>
  <c r="ON46" i="3"/>
  <c r="NX46" i="3"/>
  <c r="NH46" i="3"/>
  <c r="MR46" i="3"/>
  <c r="MB46" i="3"/>
  <c r="LL46" i="3"/>
  <c r="KV46" i="3"/>
  <c r="KF46" i="3"/>
  <c r="JP46" i="3"/>
  <c r="IZ46" i="3"/>
  <c r="IJ46" i="3"/>
  <c r="HT46" i="3"/>
  <c r="HD46" i="3"/>
  <c r="GN46" i="3"/>
  <c r="FX46" i="3"/>
  <c r="FH46" i="3"/>
  <c r="ER46" i="3"/>
  <c r="EB46" i="3"/>
  <c r="DL46" i="3"/>
  <c r="CT46" i="3"/>
  <c r="BG46" i="3"/>
  <c r="AI46" i="3"/>
  <c r="S46" i="3"/>
  <c r="XW46" i="3"/>
  <c r="XG46" i="3"/>
  <c r="WQ46" i="3"/>
  <c r="WA46" i="3"/>
  <c r="VK46" i="3"/>
  <c r="UU46" i="3"/>
  <c r="UE46" i="3"/>
  <c r="TO46" i="3"/>
  <c r="SY46" i="3"/>
  <c r="SI46" i="3"/>
  <c r="RS46" i="3"/>
  <c r="RC46" i="3"/>
  <c r="QM46" i="3"/>
  <c r="PW46" i="3"/>
  <c r="PG46" i="3"/>
  <c r="OQ46" i="3"/>
  <c r="OA46" i="3"/>
  <c r="NK46" i="3"/>
  <c r="MU46" i="3"/>
  <c r="ME46" i="3"/>
  <c r="LO46" i="3"/>
  <c r="KY46" i="3"/>
  <c r="KI46" i="3"/>
  <c r="JS46" i="3"/>
  <c r="JC46" i="3"/>
  <c r="IM46" i="3"/>
  <c r="HW46" i="3"/>
  <c r="HG46" i="3"/>
  <c r="GQ46" i="3"/>
  <c r="GA46" i="3"/>
  <c r="FK46" i="3"/>
  <c r="EU46" i="3"/>
  <c r="EE46" i="3"/>
  <c r="DO46" i="3"/>
  <c r="CW46" i="3"/>
  <c r="BJ46" i="3"/>
  <c r="AL46" i="3"/>
  <c r="V46" i="3"/>
  <c r="XZ46" i="3"/>
  <c r="XJ46" i="3"/>
  <c r="WT46" i="3"/>
  <c r="WD46" i="3"/>
  <c r="VN46" i="3"/>
  <c r="UX46" i="3"/>
  <c r="UH46" i="3"/>
  <c r="TR46" i="3"/>
  <c r="TB46" i="3"/>
  <c r="SL46" i="3"/>
  <c r="RV46" i="3"/>
  <c r="RF46" i="3"/>
  <c r="QP46" i="3"/>
  <c r="PZ46" i="3"/>
  <c r="PJ46" i="3"/>
  <c r="OT46" i="3"/>
  <c r="OD46" i="3"/>
  <c r="NN46" i="3"/>
  <c r="MX46" i="3"/>
  <c r="MH46" i="3"/>
  <c r="LR46" i="3"/>
  <c r="LB46" i="3"/>
  <c r="KL46" i="3"/>
  <c r="JV46" i="3"/>
  <c r="JF46" i="3"/>
  <c r="IP46" i="3"/>
  <c r="HZ46" i="3"/>
  <c r="HJ46" i="3"/>
  <c r="GT46" i="3"/>
  <c r="GD46" i="3"/>
  <c r="FN46" i="3"/>
  <c r="EX46" i="3"/>
  <c r="EH46" i="3"/>
  <c r="DR46" i="3"/>
  <c r="CZ46" i="3"/>
  <c r="BQ46" i="3"/>
  <c r="AO46" i="3"/>
  <c r="Y46" i="3"/>
  <c r="YC46" i="3"/>
  <c r="XM46" i="3"/>
  <c r="WW46" i="3"/>
  <c r="WG46" i="3"/>
  <c r="VQ46" i="3"/>
  <c r="VA46" i="3"/>
  <c r="UK46" i="3"/>
  <c r="TU46" i="3"/>
  <c r="TE46" i="3"/>
  <c r="SO46" i="3"/>
  <c r="RY46" i="3"/>
  <c r="RI46" i="3"/>
  <c r="QS46" i="3"/>
  <c r="QC46" i="3"/>
  <c r="PM46" i="3"/>
  <c r="OW46" i="3"/>
  <c r="OG46" i="3"/>
  <c r="NQ46" i="3"/>
  <c r="NA46" i="3"/>
  <c r="MK46" i="3"/>
  <c r="LU46" i="3"/>
  <c r="LE46" i="3"/>
  <c r="KO46" i="3"/>
  <c r="JY46" i="3"/>
  <c r="JI46" i="3"/>
  <c r="IS46" i="3"/>
  <c r="IC46" i="3"/>
  <c r="HM46" i="3"/>
  <c r="GW46" i="3"/>
  <c r="GG46" i="3"/>
  <c r="FQ46" i="3"/>
  <c r="FA46" i="3"/>
  <c r="EK46" i="3"/>
  <c r="DU46" i="3"/>
  <c r="DC46" i="3"/>
  <c r="CM46" i="3"/>
  <c r="AX46" i="3"/>
  <c r="AB46" i="3"/>
  <c r="XR48" i="3"/>
  <c r="XB48" i="3"/>
  <c r="WL48" i="3"/>
  <c r="VV48" i="3"/>
  <c r="VF48" i="3"/>
  <c r="UP48" i="3"/>
  <c r="TZ48" i="3"/>
  <c r="TJ48" i="3"/>
  <c r="ST48" i="3"/>
  <c r="SD48" i="3"/>
  <c r="RN48" i="3"/>
  <c r="QX48" i="3"/>
  <c r="QH48" i="3"/>
  <c r="PR48" i="3"/>
  <c r="PB48" i="3"/>
  <c r="OL48" i="3"/>
  <c r="NV48" i="3"/>
  <c r="NF48" i="3"/>
  <c r="MP48" i="3"/>
  <c r="LZ48" i="3"/>
  <c r="LJ48" i="3"/>
  <c r="KT48" i="3"/>
  <c r="KD48" i="3"/>
  <c r="JN48" i="3"/>
  <c r="IX48" i="3"/>
  <c r="IH48" i="3"/>
  <c r="HR48" i="3"/>
  <c r="HB48" i="3"/>
  <c r="GL48" i="3"/>
  <c r="FV48" i="3"/>
  <c r="FF48" i="3"/>
  <c r="EP48" i="3"/>
  <c r="DZ48" i="3"/>
  <c r="DJ48" i="3"/>
  <c r="CR48" i="3"/>
  <c r="BC48" i="3"/>
  <c r="AG48" i="3"/>
  <c r="Q48" i="3"/>
  <c r="XU48" i="3"/>
  <c r="XE48" i="3"/>
  <c r="WO48" i="3"/>
  <c r="VY48" i="3"/>
  <c r="VI48" i="3"/>
  <c r="US48" i="3"/>
  <c r="UC48" i="3"/>
  <c r="TM48" i="3"/>
  <c r="SW48" i="3"/>
  <c r="SG48" i="3"/>
  <c r="RQ48" i="3"/>
  <c r="RA48" i="3"/>
  <c r="QK48" i="3"/>
  <c r="PU48" i="3"/>
  <c r="PE48" i="3"/>
  <c r="OO48" i="3"/>
  <c r="NY48" i="3"/>
  <c r="NI48" i="3"/>
  <c r="MS48" i="3"/>
  <c r="MC48" i="3"/>
  <c r="LM48" i="3"/>
  <c r="KW48" i="3"/>
  <c r="KG48" i="3"/>
  <c r="JQ48" i="3"/>
  <c r="JA48" i="3"/>
  <c r="IK48" i="3"/>
  <c r="HU48" i="3"/>
  <c r="HE48" i="3"/>
  <c r="GO48" i="3"/>
  <c r="FY48" i="3"/>
  <c r="FI48" i="3"/>
  <c r="ES48" i="3"/>
  <c r="EC48" i="3"/>
  <c r="DM48" i="3"/>
  <c r="CU48" i="3"/>
  <c r="BH48" i="3"/>
  <c r="AJ48" i="3"/>
  <c r="T48" i="3"/>
  <c r="XT48" i="3"/>
  <c r="XD48" i="3"/>
  <c r="WN48" i="3"/>
  <c r="VX48" i="3"/>
  <c r="VH48" i="3"/>
  <c r="UR48" i="3"/>
  <c r="UB48" i="3"/>
  <c r="TL48" i="3"/>
  <c r="SV48" i="3"/>
  <c r="SF48" i="3"/>
  <c r="RP48" i="3"/>
  <c r="QZ48" i="3"/>
  <c r="QJ48" i="3"/>
  <c r="PT48" i="3"/>
  <c r="PD48" i="3"/>
  <c r="ON48" i="3"/>
  <c r="NX48" i="3"/>
  <c r="NH48" i="3"/>
  <c r="MR48" i="3"/>
  <c r="MB48" i="3"/>
  <c r="LL48" i="3"/>
  <c r="KV48" i="3"/>
  <c r="KF48" i="3"/>
  <c r="JP48" i="3"/>
  <c r="IZ48" i="3"/>
  <c r="IJ48" i="3"/>
  <c r="HT48" i="3"/>
  <c r="HD48" i="3"/>
  <c r="GN48" i="3"/>
  <c r="FX48" i="3"/>
  <c r="FH48" i="3"/>
  <c r="ER48" i="3"/>
  <c r="EB48" i="3"/>
  <c r="DL48" i="3"/>
  <c r="CT48" i="3"/>
  <c r="BG48" i="3"/>
  <c r="AI48" i="3"/>
  <c r="S48" i="3"/>
  <c r="XW48" i="3"/>
  <c r="XG48" i="3"/>
  <c r="WQ48" i="3"/>
  <c r="WA48" i="3"/>
  <c r="VK48" i="3"/>
  <c r="UU48" i="3"/>
  <c r="UE48" i="3"/>
  <c r="TO48" i="3"/>
  <c r="SY48" i="3"/>
  <c r="SI48" i="3"/>
  <c r="RS48" i="3"/>
  <c r="RC48" i="3"/>
  <c r="QM48" i="3"/>
  <c r="PW48" i="3"/>
  <c r="PG48" i="3"/>
  <c r="OQ48" i="3"/>
  <c r="OA48" i="3"/>
  <c r="NK48" i="3"/>
  <c r="MU48" i="3"/>
  <c r="ME48" i="3"/>
  <c r="LO48" i="3"/>
  <c r="KY48" i="3"/>
  <c r="KI48" i="3"/>
  <c r="JS48" i="3"/>
  <c r="JC48" i="3"/>
  <c r="IM48" i="3"/>
  <c r="HW48" i="3"/>
  <c r="HG48" i="3"/>
  <c r="GQ48" i="3"/>
  <c r="GA48" i="3"/>
  <c r="FK48" i="3"/>
  <c r="EU48" i="3"/>
  <c r="EE48" i="3"/>
  <c r="DO48" i="3"/>
  <c r="CW48" i="3"/>
  <c r="BJ48" i="3"/>
  <c r="AL48" i="3"/>
  <c r="V48" i="3"/>
  <c r="YD48" i="3"/>
  <c r="XN48" i="3"/>
  <c r="WX48" i="3"/>
  <c r="WH48" i="3"/>
  <c r="VR48" i="3"/>
  <c r="VB48" i="3"/>
  <c r="UL48" i="3"/>
  <c r="TV48" i="3"/>
  <c r="TF48" i="3"/>
  <c r="SP48" i="3"/>
  <c r="RZ48" i="3"/>
  <c r="RJ48" i="3"/>
  <c r="QT48" i="3"/>
  <c r="QD48" i="3"/>
  <c r="PN48" i="3"/>
  <c r="OX48" i="3"/>
  <c r="OH48" i="3"/>
  <c r="NR48" i="3"/>
  <c r="NB48" i="3"/>
  <c r="ML48" i="3"/>
  <c r="LV48" i="3"/>
  <c r="LF48" i="3"/>
  <c r="KP48" i="3"/>
  <c r="JZ48" i="3"/>
  <c r="JJ48" i="3"/>
  <c r="IT48" i="3"/>
  <c r="ID48" i="3"/>
  <c r="HN48" i="3"/>
  <c r="GX48" i="3"/>
  <c r="GH48" i="3"/>
  <c r="FR48" i="3"/>
  <c r="FB48" i="3"/>
  <c r="EL48" i="3"/>
  <c r="DV48" i="3"/>
  <c r="DE48" i="3"/>
  <c r="CN48" i="3"/>
  <c r="AY48" i="3"/>
  <c r="AC48" i="3"/>
  <c r="I48" i="3"/>
  <c r="XQ48" i="3"/>
  <c r="XA48" i="3"/>
  <c r="WK48" i="3"/>
  <c r="VU48" i="3"/>
  <c r="VE48" i="3"/>
  <c r="UO48" i="3"/>
  <c r="TY48" i="3"/>
  <c r="TI48" i="3"/>
  <c r="SS48" i="3"/>
  <c r="SC48" i="3"/>
  <c r="RM48" i="3"/>
  <c r="QW48" i="3"/>
  <c r="QG48" i="3"/>
  <c r="PQ48" i="3"/>
  <c r="PA48" i="3"/>
  <c r="OK48" i="3"/>
  <c r="NU48" i="3"/>
  <c r="NE48" i="3"/>
  <c r="MO48" i="3"/>
  <c r="LY48" i="3"/>
  <c r="LI48" i="3"/>
  <c r="KS48" i="3"/>
  <c r="KC48" i="3"/>
  <c r="JM48" i="3"/>
  <c r="IW48" i="3"/>
  <c r="IG48" i="3"/>
  <c r="HQ48" i="3"/>
  <c r="HA48" i="3"/>
  <c r="GK48" i="3"/>
  <c r="FU48" i="3"/>
  <c r="FE48" i="3"/>
  <c r="EO48" i="3"/>
  <c r="DY48" i="3"/>
  <c r="DI48" i="3"/>
  <c r="CQ48" i="3"/>
  <c r="BB48" i="3"/>
  <c r="AF48" i="3"/>
  <c r="O48" i="3"/>
  <c r="XP48" i="3"/>
  <c r="WZ48" i="3"/>
  <c r="WJ48" i="3"/>
  <c r="VT48" i="3"/>
  <c r="VD48" i="3"/>
  <c r="UN48" i="3"/>
  <c r="TX48" i="3"/>
  <c r="TH48" i="3"/>
  <c r="SR48" i="3"/>
  <c r="SB48" i="3"/>
  <c r="RL48" i="3"/>
  <c r="QV48" i="3"/>
  <c r="QF48" i="3"/>
  <c r="PP48" i="3"/>
  <c r="OZ48" i="3"/>
  <c r="OJ48" i="3"/>
  <c r="NT48" i="3"/>
  <c r="ND48" i="3"/>
  <c r="MN48" i="3"/>
  <c r="LX48" i="3"/>
  <c r="LH48" i="3"/>
  <c r="KR48" i="3"/>
  <c r="KB48" i="3"/>
  <c r="JL48" i="3"/>
  <c r="IV48" i="3"/>
  <c r="IF48" i="3"/>
  <c r="HP48" i="3"/>
  <c r="GZ48" i="3"/>
  <c r="GJ48" i="3"/>
  <c r="FT48" i="3"/>
  <c r="FD48" i="3"/>
  <c r="EN48" i="3"/>
  <c r="DX48" i="3"/>
  <c r="DH48" i="3"/>
  <c r="CP48" i="3"/>
  <c r="BA48" i="3"/>
  <c r="AE48" i="3"/>
  <c r="M48" i="3"/>
  <c r="XS48" i="3"/>
  <c r="XC48" i="3"/>
  <c r="WM48" i="3"/>
  <c r="VW48" i="3"/>
  <c r="VG48" i="3"/>
  <c r="UQ48" i="3"/>
  <c r="UA48" i="3"/>
  <c r="TK48" i="3"/>
  <c r="SU48" i="3"/>
  <c r="SE48" i="3"/>
  <c r="RO48" i="3"/>
  <c r="QY48" i="3"/>
  <c r="QI48" i="3"/>
  <c r="PS48" i="3"/>
  <c r="PC48" i="3"/>
  <c r="OM48" i="3"/>
  <c r="NW48" i="3"/>
  <c r="NG48" i="3"/>
  <c r="MQ48" i="3"/>
  <c r="MA48" i="3"/>
  <c r="LK48" i="3"/>
  <c r="KU48" i="3"/>
  <c r="KE48" i="3"/>
  <c r="JO48" i="3"/>
  <c r="IY48" i="3"/>
  <c r="II48" i="3"/>
  <c r="HS48" i="3"/>
  <c r="HC48" i="3"/>
  <c r="GM48" i="3"/>
  <c r="FW48" i="3"/>
  <c r="FG48" i="3"/>
  <c r="EQ48" i="3"/>
  <c r="EA48" i="3"/>
  <c r="DK48" i="3"/>
  <c r="CS48" i="3"/>
  <c r="BF48" i="3"/>
  <c r="AH48" i="3"/>
  <c r="R48" i="3"/>
  <c r="XZ48" i="3"/>
  <c r="XJ48" i="3"/>
  <c r="WT48" i="3"/>
  <c r="WD48" i="3"/>
  <c r="VN48" i="3"/>
  <c r="UX48" i="3"/>
  <c r="UH48" i="3"/>
  <c r="TR48" i="3"/>
  <c r="TB48" i="3"/>
  <c r="SL48" i="3"/>
  <c r="RV48" i="3"/>
  <c r="RF48" i="3"/>
  <c r="QP48" i="3"/>
  <c r="PZ48" i="3"/>
  <c r="PJ48" i="3"/>
  <c r="OT48" i="3"/>
  <c r="OD48" i="3"/>
  <c r="NN48" i="3"/>
  <c r="MX48" i="3"/>
  <c r="MH48" i="3"/>
  <c r="LR48" i="3"/>
  <c r="LB48" i="3"/>
  <c r="KL48" i="3"/>
  <c r="JV48" i="3"/>
  <c r="JF48" i="3"/>
  <c r="IP48" i="3"/>
  <c r="HZ48" i="3"/>
  <c r="HJ48" i="3"/>
  <c r="GT48" i="3"/>
  <c r="GD48" i="3"/>
  <c r="FN48" i="3"/>
  <c r="EX48" i="3"/>
  <c r="EH48" i="3"/>
  <c r="DR48" i="3"/>
  <c r="CZ48" i="3"/>
  <c r="BQ48" i="3"/>
  <c r="AO48" i="3"/>
  <c r="Y48" i="3"/>
  <c r="YC48" i="3"/>
  <c r="XM48" i="3"/>
  <c r="WW48" i="3"/>
  <c r="WG48" i="3"/>
  <c r="VQ48" i="3"/>
  <c r="VA48" i="3"/>
  <c r="UK48" i="3"/>
  <c r="TU48" i="3"/>
  <c r="TE48" i="3"/>
  <c r="SO48" i="3"/>
  <c r="RY48" i="3"/>
  <c r="RI48" i="3"/>
  <c r="QS48" i="3"/>
  <c r="QC48" i="3"/>
  <c r="PM48" i="3"/>
  <c r="OW48" i="3"/>
  <c r="OG48" i="3"/>
  <c r="NQ48" i="3"/>
  <c r="NA48" i="3"/>
  <c r="MK48" i="3"/>
  <c r="LU48" i="3"/>
  <c r="LE48" i="3"/>
  <c r="KO48" i="3"/>
  <c r="JY48" i="3"/>
  <c r="JI48" i="3"/>
  <c r="IS48" i="3"/>
  <c r="IC48" i="3"/>
  <c r="HM48" i="3"/>
  <c r="GW48" i="3"/>
  <c r="GG48" i="3"/>
  <c r="FQ48" i="3"/>
  <c r="FA48" i="3"/>
  <c r="EK48" i="3"/>
  <c r="DU48" i="3"/>
  <c r="DC48" i="3"/>
  <c r="CM48" i="3"/>
  <c r="AX48" i="3"/>
  <c r="AB48" i="3"/>
  <c r="YB48" i="3"/>
  <c r="XL48" i="3"/>
  <c r="WV48" i="3"/>
  <c r="WF48" i="3"/>
  <c r="VP48" i="3"/>
  <c r="UZ48" i="3"/>
  <c r="UJ48" i="3"/>
  <c r="TT48" i="3"/>
  <c r="TD48" i="3"/>
  <c r="SN48" i="3"/>
  <c r="RX48" i="3"/>
  <c r="RH48" i="3"/>
  <c r="QR48" i="3"/>
  <c r="QB48" i="3"/>
  <c r="PL48" i="3"/>
  <c r="OV48" i="3"/>
  <c r="OF48" i="3"/>
  <c r="NP48" i="3"/>
  <c r="MZ48" i="3"/>
  <c r="MJ48" i="3"/>
  <c r="LT48" i="3"/>
  <c r="LD48" i="3"/>
  <c r="KN48" i="3"/>
  <c r="JX48" i="3"/>
  <c r="JH48" i="3"/>
  <c r="IR48" i="3"/>
  <c r="IB48" i="3"/>
  <c r="HL48" i="3"/>
  <c r="GV48" i="3"/>
  <c r="GF48" i="3"/>
  <c r="FP48" i="3"/>
  <c r="EZ48" i="3"/>
  <c r="EJ48" i="3"/>
  <c r="DT48" i="3"/>
  <c r="DB48" i="3"/>
  <c r="CL48" i="3"/>
  <c r="AQ48" i="3"/>
  <c r="AA48" i="3"/>
  <c r="YE48" i="3"/>
  <c r="XO48" i="3"/>
  <c r="WY48" i="3"/>
  <c r="WI48" i="3"/>
  <c r="VS48" i="3"/>
  <c r="VC48" i="3"/>
  <c r="UM48" i="3"/>
  <c r="TW48" i="3"/>
  <c r="TG48" i="3"/>
  <c r="SQ48" i="3"/>
  <c r="SA48" i="3"/>
  <c r="RK48" i="3"/>
  <c r="QU48" i="3"/>
  <c r="QE48" i="3"/>
  <c r="PO48" i="3"/>
  <c r="OY48" i="3"/>
  <c r="OI48" i="3"/>
  <c r="NS48" i="3"/>
  <c r="NC48" i="3"/>
  <c r="MM48" i="3"/>
  <c r="LW48" i="3"/>
  <c r="LG48" i="3"/>
  <c r="KQ48" i="3"/>
  <c r="KA48" i="3"/>
  <c r="JK48" i="3"/>
  <c r="IU48" i="3"/>
  <c r="IE48" i="3"/>
  <c r="HO48" i="3"/>
  <c r="GY48" i="3"/>
  <c r="GI48" i="3"/>
  <c r="FS48" i="3"/>
  <c r="FC48" i="3"/>
  <c r="EM48" i="3"/>
  <c r="DW48" i="3"/>
  <c r="DG48" i="3"/>
  <c r="CO48" i="3"/>
  <c r="AZ48" i="3"/>
  <c r="AD48" i="3"/>
  <c r="K48" i="3"/>
  <c r="XV48" i="3"/>
  <c r="XF48" i="3"/>
  <c r="WP48" i="3"/>
  <c r="VZ48" i="3"/>
  <c r="VJ48" i="3"/>
  <c r="UT48" i="3"/>
  <c r="UD48" i="3"/>
  <c r="TN48" i="3"/>
  <c r="SX48" i="3"/>
  <c r="SH48" i="3"/>
  <c r="RR48" i="3"/>
  <c r="RB48" i="3"/>
  <c r="QL48" i="3"/>
  <c r="PV48" i="3"/>
  <c r="PF48" i="3"/>
  <c r="OP48" i="3"/>
  <c r="NZ48" i="3"/>
  <c r="NJ48" i="3"/>
  <c r="MT48" i="3"/>
  <c r="MD48" i="3"/>
  <c r="LN48" i="3"/>
  <c r="KX48" i="3"/>
  <c r="KH48" i="3"/>
  <c r="JR48" i="3"/>
  <c r="JB48" i="3"/>
  <c r="IL48" i="3"/>
  <c r="HV48" i="3"/>
  <c r="HF48" i="3"/>
  <c r="GP48" i="3"/>
  <c r="FZ48" i="3"/>
  <c r="FJ48" i="3"/>
  <c r="ET48" i="3"/>
  <c r="ED48" i="3"/>
  <c r="DN48" i="3"/>
  <c r="CV48" i="3"/>
  <c r="BI48" i="3"/>
  <c r="AK48" i="3"/>
  <c r="U48" i="3"/>
  <c r="XY48" i="3"/>
  <c r="XI48" i="3"/>
  <c r="WS48" i="3"/>
  <c r="WC48" i="3"/>
  <c r="VM48" i="3"/>
  <c r="UW48" i="3"/>
  <c r="UG48" i="3"/>
  <c r="TQ48" i="3"/>
  <c r="TA48" i="3"/>
  <c r="SK48" i="3"/>
  <c r="RU48" i="3"/>
  <c r="RE48" i="3"/>
  <c r="QO48" i="3"/>
  <c r="PY48" i="3"/>
  <c r="PI48" i="3"/>
  <c r="OS48" i="3"/>
  <c r="OC48" i="3"/>
  <c r="NM48" i="3"/>
  <c r="MW48" i="3"/>
  <c r="MG48" i="3"/>
  <c r="LQ48" i="3"/>
  <c r="LA48" i="3"/>
  <c r="KK48" i="3"/>
  <c r="JU48" i="3"/>
  <c r="JE48" i="3"/>
  <c r="IO48" i="3"/>
  <c r="HY48" i="3"/>
  <c r="HI48" i="3"/>
  <c r="GS48" i="3"/>
  <c r="GC48" i="3"/>
  <c r="FM48" i="3"/>
  <c r="EW48" i="3"/>
  <c r="EG48" i="3"/>
  <c r="DQ48" i="3"/>
  <c r="CY48" i="3"/>
  <c r="BM48" i="3"/>
  <c r="AN48" i="3"/>
  <c r="X48" i="3"/>
  <c r="XX48" i="3"/>
  <c r="XH48" i="3"/>
  <c r="WR48" i="3"/>
  <c r="WB48" i="3"/>
  <c r="VL48" i="3"/>
  <c r="UV48" i="3"/>
  <c r="UF48" i="3"/>
  <c r="TP48" i="3"/>
  <c r="SZ48" i="3"/>
  <c r="SJ48" i="3"/>
  <c r="RT48" i="3"/>
  <c r="RD48" i="3"/>
  <c r="QN48" i="3"/>
  <c r="PX48" i="3"/>
  <c r="PH48" i="3"/>
  <c r="OR48" i="3"/>
  <c r="OB48" i="3"/>
  <c r="NL48" i="3"/>
  <c r="MV48" i="3"/>
  <c r="MF48" i="3"/>
  <c r="LP48" i="3"/>
  <c r="KZ48" i="3"/>
  <c r="KJ48" i="3"/>
  <c r="JT48" i="3"/>
  <c r="JD48" i="3"/>
  <c r="IN48" i="3"/>
  <c r="HX48" i="3"/>
  <c r="HH48" i="3"/>
  <c r="GR48" i="3"/>
  <c r="GB48" i="3"/>
  <c r="FL48" i="3"/>
  <c r="EV48" i="3"/>
  <c r="EF48" i="3"/>
  <c r="DP48" i="3"/>
  <c r="CX48" i="3"/>
  <c r="BK48" i="3"/>
  <c r="AM48" i="3"/>
  <c r="W48" i="3"/>
  <c r="YA48" i="3"/>
  <c r="XK48" i="3"/>
  <c r="WU48" i="3"/>
  <c r="WE48" i="3"/>
  <c r="VO48" i="3"/>
  <c r="UY48" i="3"/>
  <c r="UI48" i="3"/>
  <c r="TS48" i="3"/>
  <c r="TC48" i="3"/>
  <c r="SM48" i="3"/>
  <c r="RW48" i="3"/>
  <c r="RG48" i="3"/>
  <c r="QQ48" i="3"/>
  <c r="QA48" i="3"/>
  <c r="PK48" i="3"/>
  <c r="OU48" i="3"/>
  <c r="OE48" i="3"/>
  <c r="NO48" i="3"/>
  <c r="MY48" i="3"/>
  <c r="MI48" i="3"/>
  <c r="LS48" i="3"/>
  <c r="LC48" i="3"/>
  <c r="KM48" i="3"/>
  <c r="JW48" i="3"/>
  <c r="JG48" i="3"/>
  <c r="IQ48" i="3"/>
  <c r="IA48" i="3"/>
  <c r="HK48" i="3"/>
  <c r="GU48" i="3"/>
  <c r="GE48" i="3"/>
  <c r="FO48" i="3"/>
  <c r="EY48" i="3"/>
  <c r="EI48" i="3"/>
  <c r="DS48" i="3"/>
  <c r="DA48" i="3"/>
  <c r="CK48" i="3"/>
  <c r="AP48" i="3"/>
  <c r="Z48" i="3"/>
  <c r="WL20" i="3"/>
  <c r="TZ20" i="3"/>
  <c r="RN20" i="3"/>
  <c r="PB20" i="3"/>
  <c r="MP20" i="3"/>
  <c r="KD20" i="3"/>
  <c r="HR20" i="3"/>
  <c r="FF20" i="3"/>
  <c r="CR20" i="3"/>
  <c r="XU20" i="3"/>
  <c r="VI20" i="3"/>
  <c r="SW20" i="3"/>
  <c r="QK20" i="3"/>
  <c r="NY20" i="3"/>
  <c r="LM20" i="3"/>
  <c r="JA20" i="3"/>
  <c r="GO20" i="3"/>
  <c r="EC20" i="3"/>
  <c r="AJ20" i="3"/>
  <c r="WN20" i="3"/>
  <c r="UB20" i="3"/>
  <c r="RP20" i="3"/>
  <c r="PD20" i="3"/>
  <c r="MR20" i="3"/>
  <c r="KF20" i="3"/>
  <c r="HT20" i="3"/>
  <c r="FH20" i="3"/>
  <c r="CT20" i="3"/>
  <c r="XW20" i="3"/>
  <c r="VK20" i="3"/>
  <c r="SY20" i="3"/>
  <c r="QM20" i="3"/>
  <c r="OA20" i="3"/>
  <c r="LO20" i="3"/>
  <c r="JC20" i="3"/>
  <c r="GQ20" i="3"/>
  <c r="EE20" i="3"/>
  <c r="AL20" i="3"/>
  <c r="WX20" i="3"/>
  <c r="UL20" i="3"/>
  <c r="RZ20" i="3"/>
  <c r="PN20" i="3"/>
  <c r="NB20" i="3"/>
  <c r="KP20" i="3"/>
  <c r="ID20" i="3"/>
  <c r="FR20" i="3"/>
  <c r="DE20" i="3"/>
  <c r="I20" i="3"/>
  <c r="VU20" i="3"/>
  <c r="TI20" i="3"/>
  <c r="QW20" i="3"/>
  <c r="OK20" i="3"/>
  <c r="LY20" i="3"/>
  <c r="JM20" i="3"/>
  <c r="HA20" i="3"/>
  <c r="EO20" i="3"/>
  <c r="BB20" i="3"/>
  <c r="WZ20" i="3"/>
  <c r="UN20" i="3"/>
  <c r="SB20" i="3"/>
  <c r="PP20" i="3"/>
  <c r="ND20" i="3"/>
  <c r="KR20" i="3"/>
  <c r="IF20" i="3"/>
  <c r="FT20" i="3"/>
  <c r="DH20" i="3"/>
  <c r="M20" i="3"/>
  <c r="VW20" i="3"/>
  <c r="TK20" i="3"/>
  <c r="QY20" i="3"/>
  <c r="OM20" i="3"/>
  <c r="MA20" i="3"/>
  <c r="JO20" i="3"/>
  <c r="HC20" i="3"/>
  <c r="EQ20" i="3"/>
  <c r="BF20" i="3"/>
  <c r="XF20" i="3"/>
  <c r="UT20" i="3"/>
  <c r="SH20" i="3"/>
  <c r="PV20" i="3"/>
  <c r="NJ20" i="3"/>
  <c r="KX20" i="3"/>
  <c r="IL20" i="3"/>
  <c r="FZ20" i="3"/>
  <c r="DN20" i="3"/>
  <c r="U20" i="3"/>
  <c r="WC20" i="3"/>
  <c r="TQ20" i="3"/>
  <c r="RE20" i="3"/>
  <c r="OS20" i="3"/>
  <c r="MG20" i="3"/>
  <c r="JU20" i="3"/>
  <c r="HI20" i="3"/>
  <c r="EW20" i="3"/>
  <c r="BM20" i="3"/>
  <c r="XH20" i="3"/>
  <c r="UV20" i="3"/>
  <c r="SJ20" i="3"/>
  <c r="PX20" i="3"/>
  <c r="NL20" i="3"/>
  <c r="KZ20" i="3"/>
  <c r="IN20" i="3"/>
  <c r="GB20" i="3"/>
  <c r="DP20" i="3"/>
  <c r="W20" i="3"/>
  <c r="WE20" i="3"/>
  <c r="TS20" i="3"/>
  <c r="RG20" i="3"/>
  <c r="OU20" i="3"/>
  <c r="MI20" i="3"/>
  <c r="JW20" i="3"/>
  <c r="HK20" i="3"/>
  <c r="EY20" i="3"/>
  <c r="CK20" i="3"/>
  <c r="VN20" i="3"/>
  <c r="LR20" i="3"/>
  <c r="AO20" i="3"/>
  <c r="PM20" i="3"/>
  <c r="FQ20" i="3"/>
  <c r="TD20" i="3"/>
  <c r="JH20" i="3"/>
  <c r="WY20" i="3"/>
  <c r="NC20" i="3"/>
  <c r="DG20" i="3"/>
  <c r="HZ20" i="3"/>
  <c r="EK20" i="3"/>
  <c r="TG20" i="3"/>
  <c r="UX20" i="3"/>
  <c r="LB20" i="3"/>
  <c r="Y20" i="3"/>
  <c r="OW20" i="3"/>
  <c r="FA20" i="3"/>
  <c r="SN20" i="3"/>
  <c r="IR20" i="3"/>
  <c r="WI20" i="3"/>
  <c r="MM20" i="3"/>
  <c r="CO20" i="3"/>
  <c r="TE20" i="3"/>
  <c r="PL20" i="3"/>
  <c r="JK20" i="3"/>
  <c r="RF20" i="3"/>
  <c r="HJ20" i="3"/>
  <c r="VA20" i="3"/>
  <c r="LE20" i="3"/>
  <c r="AB20" i="3"/>
  <c r="OV20" i="3"/>
  <c r="EZ20" i="3"/>
  <c r="SQ20" i="3"/>
  <c r="IU20" i="3"/>
  <c r="UH20" i="3"/>
  <c r="OG20" i="3"/>
  <c r="FP20" i="3"/>
  <c r="VV20" i="3"/>
  <c r="TJ20" i="3"/>
  <c r="QX20" i="3"/>
  <c r="OL20" i="3"/>
  <c r="LZ20" i="3"/>
  <c r="JN20" i="3"/>
  <c r="HB20" i="3"/>
  <c r="EP20" i="3"/>
  <c r="BC20" i="3"/>
  <c r="XE20" i="3"/>
  <c r="US20" i="3"/>
  <c r="SG20" i="3"/>
  <c r="PU20" i="3"/>
  <c r="NI20" i="3"/>
  <c r="KW20" i="3"/>
  <c r="IK20" i="3"/>
  <c r="FY20" i="3"/>
  <c r="DM20" i="3"/>
  <c r="T20" i="3"/>
  <c r="VX20" i="3"/>
  <c r="TL20" i="3"/>
  <c r="QZ20" i="3"/>
  <c r="ON20" i="3"/>
  <c r="MB20" i="3"/>
  <c r="JP20" i="3"/>
  <c r="HD20" i="3"/>
  <c r="ER20" i="3"/>
  <c r="BG20" i="3"/>
  <c r="XG20" i="3"/>
  <c r="UU20" i="3"/>
  <c r="SI20" i="3"/>
  <c r="PW20" i="3"/>
  <c r="NK20" i="3"/>
  <c r="KY20" i="3"/>
  <c r="IM20" i="3"/>
  <c r="GA20" i="3"/>
  <c r="DO20" i="3"/>
  <c r="V20" i="3"/>
  <c r="WH20" i="3"/>
  <c r="TV20" i="3"/>
  <c r="RJ20" i="3"/>
  <c r="OX20" i="3"/>
  <c r="ML20" i="3"/>
  <c r="JZ20" i="3"/>
  <c r="HN20" i="3"/>
  <c r="FB20" i="3"/>
  <c r="CN20" i="3"/>
  <c r="XQ20" i="3"/>
  <c r="VE20" i="3"/>
  <c r="SS20" i="3"/>
  <c r="QG20" i="3"/>
  <c r="NU20" i="3"/>
  <c r="LI20" i="3"/>
  <c r="IW20" i="3"/>
  <c r="GK20" i="3"/>
  <c r="DY20" i="3"/>
  <c r="AF20" i="3"/>
  <c r="WJ20" i="3"/>
  <c r="TX20" i="3"/>
  <c r="RL20" i="3"/>
  <c r="OZ20" i="3"/>
  <c r="MN20" i="3"/>
  <c r="KB20" i="3"/>
  <c r="HP20" i="3"/>
  <c r="FD20" i="3"/>
  <c r="CP20" i="3"/>
  <c r="XS20" i="3"/>
  <c r="VG20" i="3"/>
  <c r="SU20" i="3"/>
  <c r="QI20" i="3"/>
  <c r="NW20" i="3"/>
  <c r="LK20" i="3"/>
  <c r="IY20" i="3"/>
  <c r="GM20" i="3"/>
  <c r="EA20" i="3"/>
  <c r="AH20" i="3"/>
  <c r="WP20" i="3"/>
  <c r="UD20" i="3"/>
  <c r="RR20" i="3"/>
  <c r="PF20" i="3"/>
  <c r="MT20" i="3"/>
  <c r="KH20" i="3"/>
  <c r="HV20" i="3"/>
  <c r="FJ20" i="3"/>
  <c r="CV20" i="3"/>
  <c r="XY20" i="3"/>
  <c r="VM20" i="3"/>
  <c r="TA20" i="3"/>
  <c r="QO20" i="3"/>
  <c r="OC20" i="3"/>
  <c r="LQ20" i="3"/>
  <c r="JE20" i="3"/>
  <c r="GS20" i="3"/>
  <c r="EG20" i="3"/>
  <c r="AN20" i="3"/>
  <c r="WR20" i="3"/>
  <c r="UF20" i="3"/>
  <c r="RT20" i="3"/>
  <c r="PH20" i="3"/>
  <c r="MV20" i="3"/>
  <c r="KJ20" i="3"/>
  <c r="HX20" i="3"/>
  <c r="FL20" i="3"/>
  <c r="CX20" i="3"/>
  <c r="YA20" i="3"/>
  <c r="VO20" i="3"/>
  <c r="TC20" i="3"/>
  <c r="QQ20" i="3"/>
  <c r="OE20" i="3"/>
  <c r="LS20" i="3"/>
  <c r="JG20" i="3"/>
  <c r="GU20" i="3"/>
  <c r="EI20" i="3"/>
  <c r="AP20" i="3"/>
  <c r="TB20" i="3"/>
  <c r="JF20" i="3"/>
  <c r="WW20" i="3"/>
  <c r="NA20" i="3"/>
  <c r="DC20" i="3"/>
  <c r="QR20" i="3"/>
  <c r="GV20" i="3"/>
  <c r="UM20" i="3"/>
  <c r="KQ20" i="3"/>
  <c r="K20" i="3"/>
  <c r="YC20" i="3"/>
  <c r="UJ20" i="3"/>
  <c r="LW20" i="3"/>
  <c r="SL20" i="3"/>
  <c r="IP20" i="3"/>
  <c r="WG20" i="3"/>
  <c r="MK20" i="3"/>
  <c r="CM20" i="3"/>
  <c r="QB20" i="3"/>
  <c r="GF20" i="3"/>
  <c r="TW20" i="3"/>
  <c r="KA20" i="3"/>
  <c r="RV20" i="3"/>
  <c r="LU20" i="3"/>
  <c r="IB20" i="3"/>
  <c r="AZ20" i="3"/>
  <c r="OT20" i="3"/>
  <c r="EX20" i="3"/>
  <c r="SO20" i="3"/>
  <c r="IS20" i="3"/>
  <c r="WF20" i="3"/>
  <c r="MJ20" i="3"/>
  <c r="CL20" i="3"/>
  <c r="QE20" i="3"/>
  <c r="GI20" i="3"/>
  <c r="MX20" i="3"/>
  <c r="GW20" i="3"/>
  <c r="VS20" i="3"/>
  <c r="XR20" i="3"/>
  <c r="VF20" i="3"/>
  <c r="ST20" i="3"/>
  <c r="QH20" i="3"/>
  <c r="NV20" i="3"/>
  <c r="LJ20" i="3"/>
  <c r="IX20" i="3"/>
  <c r="GL20" i="3"/>
  <c r="DZ20" i="3"/>
  <c r="AG20" i="3"/>
  <c r="WO20" i="3"/>
  <c r="UC20" i="3"/>
  <c r="RQ20" i="3"/>
  <c r="PE20" i="3"/>
  <c r="MS20" i="3"/>
  <c r="KG20" i="3"/>
  <c r="HU20" i="3"/>
  <c r="FI20" i="3"/>
  <c r="CU20" i="3"/>
  <c r="XT20" i="3"/>
  <c r="VH20" i="3"/>
  <c r="SV20" i="3"/>
  <c r="QJ20" i="3"/>
  <c r="NX20" i="3"/>
  <c r="LL20" i="3"/>
  <c r="IZ20" i="3"/>
  <c r="GN20" i="3"/>
  <c r="EB20" i="3"/>
  <c r="AI20" i="3"/>
  <c r="WQ20" i="3"/>
  <c r="UE20" i="3"/>
  <c r="RS20" i="3"/>
  <c r="PG20" i="3"/>
  <c r="MU20" i="3"/>
  <c r="KI20" i="3"/>
  <c r="HW20" i="3"/>
  <c r="FK20" i="3"/>
  <c r="CW20" i="3"/>
  <c r="YD20" i="3"/>
  <c r="VR20" i="3"/>
  <c r="TF20" i="3"/>
  <c r="QT20" i="3"/>
  <c r="OH20" i="3"/>
  <c r="LV20" i="3"/>
  <c r="JJ20" i="3"/>
  <c r="GX20" i="3"/>
  <c r="EL20" i="3"/>
  <c r="AY20" i="3"/>
  <c r="XA20" i="3"/>
  <c r="UO20" i="3"/>
  <c r="SC20" i="3"/>
  <c r="PQ20" i="3"/>
  <c r="NE20" i="3"/>
  <c r="KS20" i="3"/>
  <c r="IG20" i="3"/>
  <c r="FU20" i="3"/>
  <c r="DI20" i="3"/>
  <c r="O20" i="3"/>
  <c r="VT20" i="3"/>
  <c r="TH20" i="3"/>
  <c r="QV20" i="3"/>
  <c r="OJ20" i="3"/>
  <c r="LX20" i="3"/>
  <c r="JL20" i="3"/>
  <c r="GZ20" i="3"/>
  <c r="EN20" i="3"/>
  <c r="BA20" i="3"/>
  <c r="XC20" i="3"/>
  <c r="UQ20" i="3"/>
  <c r="SE20" i="3"/>
  <c r="PS20" i="3"/>
  <c r="NG20" i="3"/>
  <c r="KU20" i="3"/>
  <c r="II20" i="3"/>
  <c r="FW20" i="3"/>
  <c r="DK20" i="3"/>
  <c r="R20" i="3"/>
  <c r="VZ20" i="3"/>
  <c r="TN20" i="3"/>
  <c r="RB20" i="3"/>
  <c r="OP20" i="3"/>
  <c r="MD20" i="3"/>
  <c r="JR20" i="3"/>
  <c r="HF20" i="3"/>
  <c r="ET20" i="3"/>
  <c r="BI20" i="3"/>
  <c r="XI20" i="3"/>
  <c r="UW20" i="3"/>
  <c r="SK20" i="3"/>
  <c r="PY20" i="3"/>
  <c r="NM20" i="3"/>
  <c r="LA20" i="3"/>
  <c r="IO20" i="3"/>
  <c r="GC20" i="3"/>
  <c r="DQ20" i="3"/>
  <c r="X20" i="3"/>
  <c r="WB20" i="3"/>
  <c r="TP20" i="3"/>
  <c r="RD20" i="3"/>
  <c r="OR20" i="3"/>
  <c r="MF20" i="3"/>
  <c r="JT20" i="3"/>
  <c r="HH20" i="3"/>
  <c r="EV20" i="3"/>
  <c r="BK20" i="3"/>
  <c r="XK20" i="3"/>
  <c r="UY20" i="3"/>
  <c r="SM20" i="3"/>
  <c r="QA20" i="3"/>
  <c r="NO20" i="3"/>
  <c r="LC20" i="3"/>
  <c r="IQ20" i="3"/>
  <c r="GE20" i="3"/>
  <c r="DS20" i="3"/>
  <c r="Z20" i="3"/>
  <c r="QP20" i="3"/>
  <c r="GT20" i="3"/>
  <c r="UK20" i="3"/>
  <c r="KO20" i="3"/>
  <c r="YB20" i="3"/>
  <c r="OF20" i="3"/>
  <c r="EJ20" i="3"/>
  <c r="SA20" i="3"/>
  <c r="IE20" i="3"/>
  <c r="WT20" i="3"/>
  <c r="QS20" i="3"/>
  <c r="KN20" i="3"/>
  <c r="EM20" i="3"/>
  <c r="PZ20" i="3"/>
  <c r="GD20" i="3"/>
  <c r="TU20" i="3"/>
  <c r="JY20" i="3"/>
  <c r="XL20" i="3"/>
  <c r="NP20" i="3"/>
  <c r="DT20" i="3"/>
  <c r="RK20" i="3"/>
  <c r="HO20" i="3"/>
  <c r="KL20" i="3"/>
  <c r="AX20" i="3"/>
  <c r="YE20" i="3"/>
  <c r="WD20" i="3"/>
  <c r="MH20" i="3"/>
  <c r="BQ20" i="3"/>
  <c r="QC20" i="3"/>
  <c r="GG20" i="3"/>
  <c r="TT20" i="3"/>
  <c r="JX20" i="3"/>
  <c r="XO20" i="3"/>
  <c r="NS20" i="3"/>
  <c r="DW20" i="3"/>
  <c r="FN20" i="3"/>
  <c r="WV20" i="3"/>
  <c r="OI20" i="3"/>
  <c r="XB20" i="3"/>
  <c r="UP20" i="3"/>
  <c r="SD20" i="3"/>
  <c r="PR20" i="3"/>
  <c r="NF20" i="3"/>
  <c r="KT20" i="3"/>
  <c r="IH20" i="3"/>
  <c r="FV20" i="3"/>
  <c r="DJ20" i="3"/>
  <c r="Q20" i="3"/>
  <c r="VY20" i="3"/>
  <c r="TM20" i="3"/>
  <c r="RA20" i="3"/>
  <c r="OO20" i="3"/>
  <c r="MC20" i="3"/>
  <c r="JQ20" i="3"/>
  <c r="HE20" i="3"/>
  <c r="ES20" i="3"/>
  <c r="BH20" i="3"/>
  <c r="XD20" i="3"/>
  <c r="UR20" i="3"/>
  <c r="SF20" i="3"/>
  <c r="PT20" i="3"/>
  <c r="NH20" i="3"/>
  <c r="KV20" i="3"/>
  <c r="IJ20" i="3"/>
  <c r="FX20" i="3"/>
  <c r="DL20" i="3"/>
  <c r="S20" i="3"/>
  <c r="WA20" i="3"/>
  <c r="TO20" i="3"/>
  <c r="RC20" i="3"/>
  <c r="OQ20" i="3"/>
  <c r="ME20" i="3"/>
  <c r="JS20" i="3"/>
  <c r="HG20" i="3"/>
  <c r="EU20" i="3"/>
  <c r="BJ20" i="3"/>
  <c r="XN20" i="3"/>
  <c r="VB20" i="3"/>
  <c r="SP20" i="3"/>
  <c r="QD20" i="3"/>
  <c r="NR20" i="3"/>
  <c r="LF20" i="3"/>
  <c r="IT20" i="3"/>
  <c r="GH20" i="3"/>
  <c r="DV20" i="3"/>
  <c r="AC20" i="3"/>
  <c r="WK20" i="3"/>
  <c r="TY20" i="3"/>
  <c r="RM20" i="3"/>
  <c r="PA20" i="3"/>
  <c r="MO20" i="3"/>
  <c r="KC20" i="3"/>
  <c r="HQ20" i="3"/>
  <c r="FE20" i="3"/>
  <c r="CQ20" i="3"/>
  <c r="XP20" i="3"/>
  <c r="VD20" i="3"/>
  <c r="SR20" i="3"/>
  <c r="QF20" i="3"/>
  <c r="NT20" i="3"/>
  <c r="LH20" i="3"/>
  <c r="IV20" i="3"/>
  <c r="GJ20" i="3"/>
  <c r="DX20" i="3"/>
  <c r="AE20" i="3"/>
  <c r="WM20" i="3"/>
  <c r="UA20" i="3"/>
  <c r="RO20" i="3"/>
  <c r="PC20" i="3"/>
  <c r="MQ20" i="3"/>
  <c r="KE20" i="3"/>
  <c r="HS20" i="3"/>
  <c r="FG20" i="3"/>
  <c r="CS20" i="3"/>
  <c r="XV20" i="3"/>
  <c r="VJ20" i="3"/>
  <c r="SX20" i="3"/>
  <c r="QL20" i="3"/>
  <c r="NZ20" i="3"/>
  <c r="LN20" i="3"/>
  <c r="JB20" i="3"/>
  <c r="GP20" i="3"/>
  <c r="ED20" i="3"/>
  <c r="AK20" i="3"/>
  <c r="WS20" i="3"/>
  <c r="UG20" i="3"/>
  <c r="RU20" i="3"/>
  <c r="PI20" i="3"/>
  <c r="MW20" i="3"/>
  <c r="KK20" i="3"/>
  <c r="HY20" i="3"/>
  <c r="FM20" i="3"/>
  <c r="CY20" i="3"/>
  <c r="XX20" i="3"/>
  <c r="VL20" i="3"/>
  <c r="SZ20" i="3"/>
  <c r="QN20" i="3"/>
  <c r="OB20" i="3"/>
  <c r="LP20" i="3"/>
  <c r="JD20" i="3"/>
  <c r="GR20" i="3"/>
  <c r="EF20" i="3"/>
  <c r="AM20" i="3"/>
  <c r="WU20" i="3"/>
  <c r="UI20" i="3"/>
  <c r="RW20" i="3"/>
  <c r="PK20" i="3"/>
  <c r="MY20" i="3"/>
  <c r="KM20" i="3"/>
  <c r="IA20" i="3"/>
  <c r="FO20" i="3"/>
  <c r="DA20" i="3"/>
  <c r="XZ20" i="3"/>
  <c r="OD20" i="3"/>
  <c r="EH20" i="3"/>
  <c r="RY20" i="3"/>
  <c r="IC20" i="3"/>
  <c r="VP20" i="3"/>
  <c r="LT20" i="3"/>
  <c r="AQ20" i="3"/>
  <c r="PO20" i="3"/>
  <c r="FS20" i="3"/>
  <c r="PJ20" i="3"/>
  <c r="JI20" i="3"/>
  <c r="DB20" i="3"/>
  <c r="XJ20" i="3"/>
  <c r="NN20" i="3"/>
  <c r="DR20" i="3"/>
  <c r="RI20" i="3"/>
  <c r="HM20" i="3"/>
  <c r="UZ20" i="3"/>
  <c r="LD20" i="3"/>
  <c r="AA20" i="3"/>
  <c r="OY20" i="3"/>
  <c r="FC20" i="3"/>
  <c r="CZ20" i="3"/>
  <c r="RX20" i="3"/>
  <c r="QU20" i="3"/>
  <c r="TR20" i="3"/>
  <c r="JV20" i="3"/>
  <c r="XM20" i="3"/>
  <c r="NQ20" i="3"/>
  <c r="DU20" i="3"/>
  <c r="RH20" i="3"/>
  <c r="HL20" i="3"/>
  <c r="VC20" i="3"/>
  <c r="LG20" i="3"/>
  <c r="AD20" i="3"/>
  <c r="VQ20" i="3"/>
  <c r="MZ20" i="3"/>
  <c r="GY20" i="3"/>
  <c r="WR16" i="2"/>
  <c r="UF16" i="2"/>
  <c r="RT16" i="2"/>
  <c r="PH16" i="2"/>
  <c r="MV16" i="2"/>
  <c r="KJ16" i="2"/>
  <c r="HX16" i="2"/>
  <c r="FL16" i="2"/>
  <c r="CX16" i="2"/>
  <c r="YA16" i="2"/>
  <c r="VO16" i="2"/>
  <c r="TC16" i="2"/>
  <c r="QQ16" i="2"/>
  <c r="OE16" i="2"/>
  <c r="LS16" i="2"/>
  <c r="JG16" i="2"/>
  <c r="GU16" i="2"/>
  <c r="EI16" i="2"/>
  <c r="AP16" i="2"/>
  <c r="WX16" i="2"/>
  <c r="UL16" i="2"/>
  <c r="RZ16" i="2"/>
  <c r="PN16" i="2"/>
  <c r="NB16" i="2"/>
  <c r="KP16" i="2"/>
  <c r="ID16" i="2"/>
  <c r="FR16" i="2"/>
  <c r="DE16" i="2"/>
  <c r="I16" i="2"/>
  <c r="VU16" i="2"/>
  <c r="TI16" i="2"/>
  <c r="QW16" i="2"/>
  <c r="OK16" i="2"/>
  <c r="LY16" i="2"/>
  <c r="JM16" i="2"/>
  <c r="HA16" i="2"/>
  <c r="EO16" i="2"/>
  <c r="BB16" i="2"/>
  <c r="XD16" i="2"/>
  <c r="UR16" i="2"/>
  <c r="SF16" i="2"/>
  <c r="PT16" i="2"/>
  <c r="NH16" i="2"/>
  <c r="KV16" i="2"/>
  <c r="IJ16" i="2"/>
  <c r="FX16" i="2"/>
  <c r="DL16" i="2"/>
  <c r="S16" i="2"/>
  <c r="WA16" i="2"/>
  <c r="TO16" i="2"/>
  <c r="RC16" i="2"/>
  <c r="OQ16" i="2"/>
  <c r="ME16" i="2"/>
  <c r="JS16" i="2"/>
  <c r="HG16" i="2"/>
  <c r="EU16" i="2"/>
  <c r="BJ16" i="2"/>
  <c r="XJ16" i="2"/>
  <c r="UX16" i="2"/>
  <c r="SL16" i="2"/>
  <c r="PZ16" i="2"/>
  <c r="NN16" i="2"/>
  <c r="LB16" i="2"/>
  <c r="IP16" i="2"/>
  <c r="GD16" i="2"/>
  <c r="DR16" i="2"/>
  <c r="Y16" i="2"/>
  <c r="WG16" i="2"/>
  <c r="TU16" i="2"/>
  <c r="RI16" i="2"/>
  <c r="OW16" i="2"/>
  <c r="MK16" i="2"/>
  <c r="JY16" i="2"/>
  <c r="HM16" i="2"/>
  <c r="FA16" i="2"/>
  <c r="CM16" i="2"/>
  <c r="WF16" i="2"/>
  <c r="RH16" i="2"/>
  <c r="MJ16" i="2"/>
  <c r="HL16" i="2"/>
  <c r="CL16" i="2"/>
  <c r="VC16" i="2"/>
  <c r="QE16" i="2"/>
  <c r="LG16" i="2"/>
  <c r="GI16" i="2"/>
  <c r="AD16" i="2"/>
  <c r="TZ16" i="2"/>
  <c r="PB16" i="2"/>
  <c r="KD16" i="2"/>
  <c r="FF16" i="2"/>
  <c r="XU16" i="2"/>
  <c r="SW16" i="2"/>
  <c r="NY16" i="2"/>
  <c r="JA16" i="2"/>
  <c r="EC16" i="2"/>
  <c r="VT16" i="2"/>
  <c r="QV16" i="2"/>
  <c r="LX16" i="2"/>
  <c r="GZ16" i="2"/>
  <c r="BA16" i="2"/>
  <c r="UQ16" i="2"/>
  <c r="PS16" i="2"/>
  <c r="KU16" i="2"/>
  <c r="FW16" i="2"/>
  <c r="R16" i="2"/>
  <c r="TN16" i="2"/>
  <c r="OP16" i="2"/>
  <c r="JR16" i="2"/>
  <c r="ET16" i="2"/>
  <c r="XI16" i="2"/>
  <c r="SK16" i="2"/>
  <c r="NM16" i="2"/>
  <c r="IO16" i="2"/>
  <c r="DQ16" i="2"/>
  <c r="WJ16" i="2"/>
  <c r="RL16" i="2"/>
  <c r="MN16" i="2"/>
  <c r="HP16" i="2"/>
  <c r="CP16" i="2"/>
  <c r="VG16" i="2"/>
  <c r="QI16" i="2"/>
  <c r="LK16" i="2"/>
  <c r="GM16" i="2"/>
  <c r="AH16" i="2"/>
  <c r="UD16" i="2"/>
  <c r="PF16" i="2"/>
  <c r="KH16" i="2"/>
  <c r="FJ16" i="2"/>
  <c r="XY16" i="2"/>
  <c r="TA16" i="2"/>
  <c r="OC16" i="2"/>
  <c r="JE16" i="2"/>
  <c r="EG16" i="2"/>
  <c r="RX16" i="2"/>
  <c r="VS16" i="2"/>
  <c r="AZ16" i="2"/>
  <c r="FV16" i="2"/>
  <c r="JQ16" i="2"/>
  <c r="LT16" i="2"/>
  <c r="PO16" i="2"/>
  <c r="TJ16" i="2"/>
  <c r="XE16" i="2"/>
  <c r="DM16" i="2"/>
  <c r="JH16" i="2"/>
  <c r="NC16" i="2"/>
  <c r="QX16" i="2"/>
  <c r="US16" i="2"/>
  <c r="T16" i="2"/>
  <c r="IH16" i="2"/>
  <c r="TG16" i="2"/>
  <c r="FP16" i="2"/>
  <c r="VY16" i="2"/>
  <c r="WB16" i="2"/>
  <c r="TP16" i="2"/>
  <c r="RD16" i="2"/>
  <c r="OR16" i="2"/>
  <c r="MF16" i="2"/>
  <c r="JT16" i="2"/>
  <c r="HH16" i="2"/>
  <c r="EV16" i="2"/>
  <c r="BK16" i="2"/>
  <c r="XK16" i="2"/>
  <c r="UY16" i="2"/>
  <c r="SM16" i="2"/>
  <c r="QA16" i="2"/>
  <c r="NO16" i="2"/>
  <c r="LC16" i="2"/>
  <c r="IQ16" i="2"/>
  <c r="GE16" i="2"/>
  <c r="DS16" i="2"/>
  <c r="Z16" i="2"/>
  <c r="WH16" i="2"/>
  <c r="TV16" i="2"/>
  <c r="RJ16" i="2"/>
  <c r="OX16" i="2"/>
  <c r="ML16" i="2"/>
  <c r="JZ16" i="2"/>
  <c r="HN16" i="2"/>
  <c r="FB16" i="2"/>
  <c r="CN16" i="2"/>
  <c r="XQ16" i="2"/>
  <c r="VE16" i="2"/>
  <c r="SS16" i="2"/>
  <c r="QG16" i="2"/>
  <c r="NU16" i="2"/>
  <c r="LI16" i="2"/>
  <c r="IW16" i="2"/>
  <c r="GK16" i="2"/>
  <c r="DY16" i="2"/>
  <c r="AF16" i="2"/>
  <c r="WN16" i="2"/>
  <c r="UB16" i="2"/>
  <c r="RP16" i="2"/>
  <c r="PD16" i="2"/>
  <c r="MR16" i="2"/>
  <c r="KF16" i="2"/>
  <c r="HT16" i="2"/>
  <c r="FH16" i="2"/>
  <c r="CT16" i="2"/>
  <c r="XW16" i="2"/>
  <c r="VK16" i="2"/>
  <c r="SY16" i="2"/>
  <c r="QM16" i="2"/>
  <c r="OA16" i="2"/>
  <c r="LO16" i="2"/>
  <c r="JC16" i="2"/>
  <c r="GQ16" i="2"/>
  <c r="EE16" i="2"/>
  <c r="AL16" i="2"/>
  <c r="WT16" i="2"/>
  <c r="UH16" i="2"/>
  <c r="RV16" i="2"/>
  <c r="PJ16" i="2"/>
  <c r="MX16" i="2"/>
  <c r="KL16" i="2"/>
  <c r="HZ16" i="2"/>
  <c r="FN16" i="2"/>
  <c r="CZ16" i="2"/>
  <c r="YC16" i="2"/>
  <c r="VQ16" i="2"/>
  <c r="TE16" i="2"/>
  <c r="QS16" i="2"/>
  <c r="OG16" i="2"/>
  <c r="LU16" i="2"/>
  <c r="JI16" i="2"/>
  <c r="GW16" i="2"/>
  <c r="EK16" i="2"/>
  <c r="AX16" i="2"/>
  <c r="UZ16" i="2"/>
  <c r="QB16" i="2"/>
  <c r="LD16" i="2"/>
  <c r="GF16" i="2"/>
  <c r="AA16" i="2"/>
  <c r="TW16" i="2"/>
  <c r="OY16" i="2"/>
  <c r="KA16" i="2"/>
  <c r="FC16" i="2"/>
  <c r="XR16" i="2"/>
  <c r="ST16" i="2"/>
  <c r="NV16" i="2"/>
  <c r="IX16" i="2"/>
  <c r="DZ16" i="2"/>
  <c r="WO16" i="2"/>
  <c r="RQ16" i="2"/>
  <c r="MS16" i="2"/>
  <c r="HU16" i="2"/>
  <c r="CU16" i="2"/>
  <c r="UN16" i="2"/>
  <c r="PP16" i="2"/>
  <c r="KR16" i="2"/>
  <c r="FT16" i="2"/>
  <c r="M16" i="2"/>
  <c r="TK16" i="2"/>
  <c r="OM16" i="2"/>
  <c r="JO16" i="2"/>
  <c r="EQ16" i="2"/>
  <c r="XF16" i="2"/>
  <c r="SH16" i="2"/>
  <c r="NJ16" i="2"/>
  <c r="IL16" i="2"/>
  <c r="DN16" i="2"/>
  <c r="WC16" i="2"/>
  <c r="RE16" i="2"/>
  <c r="MG16" i="2"/>
  <c r="HI16" i="2"/>
  <c r="BM16" i="2"/>
  <c r="VD16" i="2"/>
  <c r="QF16" i="2"/>
  <c r="LH16" i="2"/>
  <c r="GJ16" i="2"/>
  <c r="AE16" i="2"/>
  <c r="UA16" i="2"/>
  <c r="PC16" i="2"/>
  <c r="KE16" i="2"/>
  <c r="FG16" i="2"/>
  <c r="XV16" i="2"/>
  <c r="SX16" i="2"/>
  <c r="NZ16" i="2"/>
  <c r="JB16" i="2"/>
  <c r="ED16" i="2"/>
  <c r="WS16" i="2"/>
  <c r="RU16" i="2"/>
  <c r="MW16" i="2"/>
  <c r="HY16" i="2"/>
  <c r="CY16" i="2"/>
  <c r="MZ16" i="2"/>
  <c r="QU16" i="2"/>
  <c r="UP16" i="2"/>
  <c r="Q16" i="2"/>
  <c r="ES16" i="2"/>
  <c r="GV16" i="2"/>
  <c r="KQ16" i="2"/>
  <c r="OL16" i="2"/>
  <c r="SG16" i="2"/>
  <c r="YB16" i="2"/>
  <c r="EJ16" i="2"/>
  <c r="IE16" i="2"/>
  <c r="LZ16" i="2"/>
  <c r="PU16" i="2"/>
  <c r="UJ16" i="2"/>
  <c r="MC16" i="2"/>
  <c r="XB16" i="2"/>
  <c r="JK16" i="2"/>
  <c r="KN16" i="2"/>
  <c r="SD16" i="2"/>
  <c r="XX16" i="2"/>
  <c r="VL16" i="2"/>
  <c r="SZ16" i="2"/>
  <c r="QN16" i="2"/>
  <c r="OB16" i="2"/>
  <c r="LP16" i="2"/>
  <c r="JD16" i="2"/>
  <c r="GR16" i="2"/>
  <c r="EF16" i="2"/>
  <c r="AM16" i="2"/>
  <c r="WU16" i="2"/>
  <c r="UI16" i="2"/>
  <c r="RW16" i="2"/>
  <c r="PK16" i="2"/>
  <c r="MY16" i="2"/>
  <c r="KM16" i="2"/>
  <c r="IA16" i="2"/>
  <c r="FO16" i="2"/>
  <c r="DA16" i="2"/>
  <c r="YD16" i="2"/>
  <c r="VR16" i="2"/>
  <c r="TF16" i="2"/>
  <c r="QT16" i="2"/>
  <c r="OH16" i="2"/>
  <c r="LV16" i="2"/>
  <c r="JJ16" i="2"/>
  <c r="GX16" i="2"/>
  <c r="EL16" i="2"/>
  <c r="AY16" i="2"/>
  <c r="XA16" i="2"/>
  <c r="UO16" i="2"/>
  <c r="SC16" i="2"/>
  <c r="PQ16" i="2"/>
  <c r="NE16" i="2"/>
  <c r="KS16" i="2"/>
  <c r="IG16" i="2"/>
  <c r="FU16" i="2"/>
  <c r="DI16" i="2"/>
  <c r="O16" i="2"/>
  <c r="VX16" i="2"/>
  <c r="TL16" i="2"/>
  <c r="QZ16" i="2"/>
  <c r="ON16" i="2"/>
  <c r="MB16" i="2"/>
  <c r="JP16" i="2"/>
  <c r="HD16" i="2"/>
  <c r="ER16" i="2"/>
  <c r="BG16" i="2"/>
  <c r="XG16" i="2"/>
  <c r="UU16" i="2"/>
  <c r="SI16" i="2"/>
  <c r="PW16" i="2"/>
  <c r="NK16" i="2"/>
  <c r="KY16" i="2"/>
  <c r="IM16" i="2"/>
  <c r="GA16" i="2"/>
  <c r="DO16" i="2"/>
  <c r="V16" i="2"/>
  <c r="WD16" i="2"/>
  <c r="TR16" i="2"/>
  <c r="RF16" i="2"/>
  <c r="OT16" i="2"/>
  <c r="MH16" i="2"/>
  <c r="JV16" i="2"/>
  <c r="HJ16" i="2"/>
  <c r="EX16" i="2"/>
  <c r="BQ16" i="2"/>
  <c r="XM16" i="2"/>
  <c r="VA16" i="2"/>
  <c r="SO16" i="2"/>
  <c r="QC16" i="2"/>
  <c r="NQ16" i="2"/>
  <c r="LE16" i="2"/>
  <c r="IS16" i="2"/>
  <c r="GG16" i="2"/>
  <c r="DU16" i="2"/>
  <c r="AB16" i="2"/>
  <c r="TT16" i="2"/>
  <c r="OV16" i="2"/>
  <c r="JX16" i="2"/>
  <c r="EZ16" i="2"/>
  <c r="XO16" i="2"/>
  <c r="SQ16" i="2"/>
  <c r="NS16" i="2"/>
  <c r="IU16" i="2"/>
  <c r="DW16" i="2"/>
  <c r="WL16" i="2"/>
  <c r="RN16" i="2"/>
  <c r="MP16" i="2"/>
  <c r="HR16" i="2"/>
  <c r="CR16" i="2"/>
  <c r="VI16" i="2"/>
  <c r="QK16" i="2"/>
  <c r="LM16" i="2"/>
  <c r="GO16" i="2"/>
  <c r="AJ16" i="2"/>
  <c r="TH16" i="2"/>
  <c r="OJ16" i="2"/>
  <c r="JL16" i="2"/>
  <c r="EN16" i="2"/>
  <c r="XC16" i="2"/>
  <c r="SE16" i="2"/>
  <c r="NG16" i="2"/>
  <c r="II16" i="2"/>
  <c r="DK16" i="2"/>
  <c r="VZ16" i="2"/>
  <c r="RB16" i="2"/>
  <c r="MD16" i="2"/>
  <c r="HF16" i="2"/>
  <c r="BI16" i="2"/>
  <c r="UW16" i="2"/>
  <c r="PY16" i="2"/>
  <c r="LA16" i="2"/>
  <c r="GC16" i="2"/>
  <c r="X16" i="2"/>
  <c r="TX16" i="2"/>
  <c r="OZ16" i="2"/>
  <c r="KB16" i="2"/>
  <c r="FD16" i="2"/>
  <c r="XS16" i="2"/>
  <c r="SU16" i="2"/>
  <c r="NW16" i="2"/>
  <c r="IY16" i="2"/>
  <c r="EA16" i="2"/>
  <c r="WP16" i="2"/>
  <c r="RR16" i="2"/>
  <c r="MT16" i="2"/>
  <c r="HV16" i="2"/>
  <c r="CV16" i="2"/>
  <c r="VM16" i="2"/>
  <c r="QO16" i="2"/>
  <c r="LQ16" i="2"/>
  <c r="GS16" i="2"/>
  <c r="AN16" i="2"/>
  <c r="IB16" i="2"/>
  <c r="LW16" i="2"/>
  <c r="PR16" i="2"/>
  <c r="TM16" i="2"/>
  <c r="VP16" i="2"/>
  <c r="AQ16" i="2"/>
  <c r="FS16" i="2"/>
  <c r="JN16" i="2"/>
  <c r="NI16" i="2"/>
  <c r="TD16" i="2"/>
  <c r="WY16" i="2"/>
  <c r="DG16" i="2"/>
  <c r="HB16" i="2"/>
  <c r="KW16" i="2"/>
  <c r="YE16" i="2"/>
  <c r="DJ16" i="2"/>
  <c r="NF16" i="2"/>
  <c r="BH16" i="2"/>
  <c r="XH16" i="2"/>
  <c r="UV16" i="2"/>
  <c r="SJ16" i="2"/>
  <c r="PX16" i="2"/>
  <c r="NL16" i="2"/>
  <c r="KZ16" i="2"/>
  <c r="IN16" i="2"/>
  <c r="GB16" i="2"/>
  <c r="DP16" i="2"/>
  <c r="W16" i="2"/>
  <c r="WE16" i="2"/>
  <c r="TS16" i="2"/>
  <c r="RG16" i="2"/>
  <c r="OU16" i="2"/>
  <c r="MI16" i="2"/>
  <c r="JW16" i="2"/>
  <c r="HK16" i="2"/>
  <c r="EY16" i="2"/>
  <c r="CK16" i="2"/>
  <c r="XN16" i="2"/>
  <c r="VB16" i="2"/>
  <c r="SP16" i="2"/>
  <c r="QD16" i="2"/>
  <c r="NR16" i="2"/>
  <c r="LF16" i="2"/>
  <c r="IT16" i="2"/>
  <c r="GH16" i="2"/>
  <c r="DV16" i="2"/>
  <c r="AC16" i="2"/>
  <c r="WK16" i="2"/>
  <c r="TY16" i="2"/>
  <c r="RM16" i="2"/>
  <c r="PA16" i="2"/>
  <c r="MO16" i="2"/>
  <c r="KC16" i="2"/>
  <c r="HQ16" i="2"/>
  <c r="FE16" i="2"/>
  <c r="CQ16" i="2"/>
  <c r="XT16" i="2"/>
  <c r="VH16" i="2"/>
  <c r="SV16" i="2"/>
  <c r="QJ16" i="2"/>
  <c r="NX16" i="2"/>
  <c r="LL16" i="2"/>
  <c r="IZ16" i="2"/>
  <c r="GN16" i="2"/>
  <c r="EB16" i="2"/>
  <c r="AI16" i="2"/>
  <c r="WQ16" i="2"/>
  <c r="UE16" i="2"/>
  <c r="RS16" i="2"/>
  <c r="PG16" i="2"/>
  <c r="MU16" i="2"/>
  <c r="KI16" i="2"/>
  <c r="HW16" i="2"/>
  <c r="FK16" i="2"/>
  <c r="CW16" i="2"/>
  <c r="XZ16" i="2"/>
  <c r="VN16" i="2"/>
  <c r="TB16" i="2"/>
  <c r="QP16" i="2"/>
  <c r="OD16" i="2"/>
  <c r="LR16" i="2"/>
  <c r="JF16" i="2"/>
  <c r="GT16" i="2"/>
  <c r="EH16" i="2"/>
  <c r="AO16" i="2"/>
  <c r="WW16" i="2"/>
  <c r="UK16" i="2"/>
  <c r="RY16" i="2"/>
  <c r="PM16" i="2"/>
  <c r="NA16" i="2"/>
  <c r="KO16" i="2"/>
  <c r="IC16" i="2"/>
  <c r="FQ16" i="2"/>
  <c r="DC16" i="2"/>
  <c r="XL16" i="2"/>
  <c r="SN16" i="2"/>
  <c r="NP16" i="2"/>
  <c r="IR16" i="2"/>
  <c r="DT16" i="2"/>
  <c r="WI16" i="2"/>
  <c r="RK16" i="2"/>
  <c r="MM16" i="2"/>
  <c r="HO16" i="2"/>
  <c r="CO16" i="2"/>
  <c r="VF16" i="2"/>
  <c r="QH16" i="2"/>
  <c r="LJ16" i="2"/>
  <c r="GL16" i="2"/>
  <c r="AG16" i="2"/>
  <c r="UC16" i="2"/>
  <c r="PE16" i="2"/>
  <c r="KG16" i="2"/>
  <c r="FI16" i="2"/>
  <c r="WZ16" i="2"/>
  <c r="SB16" i="2"/>
  <c r="ND16" i="2"/>
  <c r="IF16" i="2"/>
  <c r="DH16" i="2"/>
  <c r="VW16" i="2"/>
  <c r="QY16" i="2"/>
  <c r="MA16" i="2"/>
  <c r="HC16" i="2"/>
  <c r="BF16" i="2"/>
  <c r="UT16" i="2"/>
  <c r="PV16" i="2"/>
  <c r="KX16" i="2"/>
  <c r="FZ16" i="2"/>
  <c r="U16" i="2"/>
  <c r="TQ16" i="2"/>
  <c r="OS16" i="2"/>
  <c r="JU16" i="2"/>
  <c r="EW16" i="2"/>
  <c r="XP16" i="2"/>
  <c r="SR16" i="2"/>
  <c r="NT16" i="2"/>
  <c r="IV16" i="2"/>
  <c r="DX16" i="2"/>
  <c r="WM16" i="2"/>
  <c r="RO16" i="2"/>
  <c r="MQ16" i="2"/>
  <c r="HS16" i="2"/>
  <c r="CS16" i="2"/>
  <c r="VJ16" i="2"/>
  <c r="QL16" i="2"/>
  <c r="LN16" i="2"/>
  <c r="GP16" i="2"/>
  <c r="AK16" i="2"/>
  <c r="UG16" i="2"/>
  <c r="PI16" i="2"/>
  <c r="KK16" i="2"/>
  <c r="FM16" i="2"/>
  <c r="WV16" i="2"/>
  <c r="DB16" i="2"/>
  <c r="GY16" i="2"/>
  <c r="KT16" i="2"/>
  <c r="OO16" i="2"/>
  <c r="QR16" i="2"/>
  <c r="UM16" i="2"/>
  <c r="K16" i="2"/>
  <c r="EP16" i="2"/>
  <c r="IK16" i="2"/>
  <c r="OF16" i="2"/>
  <c r="SA16" i="2"/>
  <c r="VV16" i="2"/>
  <c r="BC16" i="2"/>
  <c r="FY16" i="2"/>
  <c r="EM16" i="2"/>
  <c r="PL16" i="2"/>
  <c r="HE16" i="2"/>
  <c r="RA16" i="2"/>
  <c r="OI16" i="2"/>
  <c r="VZ16" i="3"/>
  <c r="TN16" i="3"/>
  <c r="RB16" i="3"/>
  <c r="OP16" i="3"/>
  <c r="MD16" i="3"/>
  <c r="JR16" i="3"/>
  <c r="HF16" i="3"/>
  <c r="ET16" i="3"/>
  <c r="BI16" i="3"/>
  <c r="XI16" i="3"/>
  <c r="UW16" i="3"/>
  <c r="SK16" i="3"/>
  <c r="PY16" i="3"/>
  <c r="NM16" i="3"/>
  <c r="LA16" i="3"/>
  <c r="IO16" i="3"/>
  <c r="GC16" i="3"/>
  <c r="WL16" i="3"/>
  <c r="TZ16" i="3"/>
  <c r="RN16" i="3"/>
  <c r="PB16" i="3"/>
  <c r="MP16" i="3"/>
  <c r="KD16" i="3"/>
  <c r="HR16" i="3"/>
  <c r="FF16" i="3"/>
  <c r="CR16" i="3"/>
  <c r="XU16" i="3"/>
  <c r="VI16" i="3"/>
  <c r="SW16" i="3"/>
  <c r="QK16" i="3"/>
  <c r="NY16" i="3"/>
  <c r="LM16" i="3"/>
  <c r="JA16" i="3"/>
  <c r="GO16" i="3"/>
  <c r="XJ16" i="3"/>
  <c r="UX16" i="3"/>
  <c r="SL16" i="3"/>
  <c r="PZ16" i="3"/>
  <c r="NN16" i="3"/>
  <c r="LB16" i="3"/>
  <c r="IP16" i="3"/>
  <c r="GD16" i="3"/>
  <c r="DR16" i="3"/>
  <c r="Y16" i="3"/>
  <c r="WG16" i="3"/>
  <c r="TU16" i="3"/>
  <c r="RI16" i="3"/>
  <c r="OW16" i="3"/>
  <c r="MK16" i="3"/>
  <c r="JY16" i="3"/>
  <c r="HM16" i="3"/>
  <c r="FA16" i="3"/>
  <c r="QD16" i="3"/>
  <c r="GH16" i="3"/>
  <c r="TY16" i="3"/>
  <c r="KC16" i="3"/>
  <c r="DU16" i="3"/>
  <c r="AB16" i="3"/>
  <c r="WF16" i="3"/>
  <c r="TT16" i="3"/>
  <c r="RH16" i="3"/>
  <c r="OV16" i="3"/>
  <c r="MJ16" i="3"/>
  <c r="JX16" i="3"/>
  <c r="HL16" i="3"/>
  <c r="EZ16" i="3"/>
  <c r="CL16" i="3"/>
  <c r="XO16" i="3"/>
  <c r="VC16" i="3"/>
  <c r="SQ16" i="3"/>
  <c r="QE16" i="3"/>
  <c r="NS16" i="3"/>
  <c r="LG16" i="3"/>
  <c r="IU16" i="3"/>
  <c r="GI16" i="3"/>
  <c r="DW16" i="3"/>
  <c r="AD16" i="3"/>
  <c r="RZ16" i="3"/>
  <c r="ID16" i="3"/>
  <c r="VU16" i="3"/>
  <c r="LY16" i="3"/>
  <c r="EG16" i="3"/>
  <c r="AN16" i="3"/>
  <c r="WR16" i="3"/>
  <c r="UF16" i="3"/>
  <c r="RT16" i="3"/>
  <c r="PH16" i="3"/>
  <c r="MV16" i="3"/>
  <c r="KJ16" i="3"/>
  <c r="HX16" i="3"/>
  <c r="FL16" i="3"/>
  <c r="CX16" i="3"/>
  <c r="YA16" i="3"/>
  <c r="VO16" i="3"/>
  <c r="TC16" i="3"/>
  <c r="QQ16" i="3"/>
  <c r="OE16" i="3"/>
  <c r="LS16" i="3"/>
  <c r="JG16" i="3"/>
  <c r="GU16" i="3"/>
  <c r="EI16" i="3"/>
  <c r="AP16" i="3"/>
  <c r="TF16" i="3"/>
  <c r="JJ16" i="3"/>
  <c r="XA16" i="3"/>
  <c r="NE16" i="3"/>
  <c r="EO16" i="3"/>
  <c r="BB16" i="3"/>
  <c r="WZ16" i="3"/>
  <c r="UN16" i="3"/>
  <c r="SB16" i="3"/>
  <c r="PP16" i="3"/>
  <c r="ND16" i="3"/>
  <c r="KR16" i="3"/>
  <c r="IF16" i="3"/>
  <c r="FT16" i="3"/>
  <c r="DH16" i="3"/>
  <c r="M16" i="3"/>
  <c r="VW16" i="3"/>
  <c r="TK16" i="3"/>
  <c r="QY16" i="3"/>
  <c r="OM16" i="3"/>
  <c r="MA16" i="3"/>
  <c r="JO16" i="3"/>
  <c r="HC16" i="3"/>
  <c r="EQ16" i="3"/>
  <c r="BF16" i="3"/>
  <c r="ML16" i="3"/>
  <c r="CU16" i="3"/>
  <c r="QJ16" i="3"/>
  <c r="GN16" i="3"/>
  <c r="UE16" i="3"/>
  <c r="KI16" i="3"/>
  <c r="VE16" i="3"/>
  <c r="CT16" i="3"/>
  <c r="JZ16" i="3"/>
  <c r="BH16" i="3"/>
  <c r="PT16" i="3"/>
  <c r="FX16" i="3"/>
  <c r="TO16" i="3"/>
  <c r="JS16" i="3"/>
  <c r="HN16" i="3"/>
  <c r="FH16" i="3"/>
  <c r="AL16" i="3"/>
  <c r="IW16" i="3"/>
  <c r="TL16" i="3"/>
  <c r="JP16" i="3"/>
  <c r="XG16" i="3"/>
  <c r="NK16" i="3"/>
  <c r="DO16" i="3"/>
  <c r="WN16" i="3"/>
  <c r="SY16" i="3"/>
  <c r="XV16" i="3"/>
  <c r="VJ16" i="3"/>
  <c r="SX16" i="3"/>
  <c r="QL16" i="3"/>
  <c r="NZ16" i="3"/>
  <c r="LN16" i="3"/>
  <c r="JB16" i="3"/>
  <c r="GP16" i="3"/>
  <c r="ED16" i="3"/>
  <c r="AK16" i="3"/>
  <c r="WS16" i="3"/>
  <c r="UG16" i="3"/>
  <c r="RU16" i="3"/>
  <c r="PI16" i="3"/>
  <c r="MW16" i="3"/>
  <c r="KK16" i="3"/>
  <c r="HY16" i="3"/>
  <c r="FM16" i="3"/>
  <c r="VV16" i="3"/>
  <c r="TJ16" i="3"/>
  <c r="QX16" i="3"/>
  <c r="OL16" i="3"/>
  <c r="LZ16" i="3"/>
  <c r="JN16" i="3"/>
  <c r="HB16" i="3"/>
  <c r="EP16" i="3"/>
  <c r="BC16" i="3"/>
  <c r="XE16" i="3"/>
  <c r="US16" i="3"/>
  <c r="SG16" i="3"/>
  <c r="PU16" i="3"/>
  <c r="NI16" i="3"/>
  <c r="KW16" i="3"/>
  <c r="IK16" i="3"/>
  <c r="FY16" i="3"/>
  <c r="WT16" i="3"/>
  <c r="UH16" i="3"/>
  <c r="RV16" i="3"/>
  <c r="PJ16" i="3"/>
  <c r="MX16" i="3"/>
  <c r="KL16" i="3"/>
  <c r="HZ16" i="3"/>
  <c r="FN16" i="3"/>
  <c r="CZ16" i="3"/>
  <c r="YC16" i="3"/>
  <c r="VQ16" i="3"/>
  <c r="TE16" i="3"/>
  <c r="QS16" i="3"/>
  <c r="OG16" i="3"/>
  <c r="LU16" i="3"/>
  <c r="JI16" i="3"/>
  <c r="GW16" i="3"/>
  <c r="XN16" i="3"/>
  <c r="NR16" i="3"/>
  <c r="DV16" i="3"/>
  <c r="RM16" i="3"/>
  <c r="HQ16" i="3"/>
  <c r="DC16" i="3"/>
  <c r="YB16" i="3"/>
  <c r="VP16" i="3"/>
  <c r="TD16" i="3"/>
  <c r="QR16" i="3"/>
  <c r="OF16" i="3"/>
  <c r="LT16" i="3"/>
  <c r="JH16" i="3"/>
  <c r="GV16" i="3"/>
  <c r="EJ16" i="3"/>
  <c r="AQ16" i="3"/>
  <c r="WY16" i="3"/>
  <c r="UM16" i="3"/>
  <c r="SA16" i="3"/>
  <c r="PO16" i="3"/>
  <c r="NC16" i="3"/>
  <c r="KQ16" i="3"/>
  <c r="IE16" i="3"/>
  <c r="FS16" i="3"/>
  <c r="DG16" i="3"/>
  <c r="K16" i="3"/>
  <c r="PN16" i="3"/>
  <c r="FR16" i="3"/>
  <c r="TI16" i="3"/>
  <c r="JM16" i="3"/>
  <c r="DQ16" i="3"/>
  <c r="X16" i="3"/>
  <c r="WB16" i="3"/>
  <c r="TP16" i="3"/>
  <c r="RD16" i="3"/>
  <c r="OR16" i="3"/>
  <c r="MF16" i="3"/>
  <c r="JT16" i="3"/>
  <c r="HH16" i="3"/>
  <c r="EV16" i="3"/>
  <c r="BK16" i="3"/>
  <c r="XK16" i="3"/>
  <c r="UY16" i="3"/>
  <c r="SM16" i="3"/>
  <c r="QA16" i="3"/>
  <c r="NO16" i="3"/>
  <c r="LC16" i="3"/>
  <c r="IQ16" i="3"/>
  <c r="GE16" i="3"/>
  <c r="DS16" i="3"/>
  <c r="Z16" i="3"/>
  <c r="QT16" i="3"/>
  <c r="GX16" i="3"/>
  <c r="UO16" i="3"/>
  <c r="KS16" i="3"/>
  <c r="DY16" i="3"/>
  <c r="AF16" i="3"/>
  <c r="WJ16" i="3"/>
  <c r="TX16" i="3"/>
  <c r="RL16" i="3"/>
  <c r="OZ16" i="3"/>
  <c r="MN16" i="3"/>
  <c r="KB16" i="3"/>
  <c r="HP16" i="3"/>
  <c r="FD16" i="3"/>
  <c r="CP16" i="3"/>
  <c r="XS16" i="3"/>
  <c r="VG16" i="3"/>
  <c r="SU16" i="3"/>
  <c r="QI16" i="3"/>
  <c r="NW16" i="3"/>
  <c r="LK16" i="3"/>
  <c r="IY16" i="3"/>
  <c r="GM16" i="3"/>
  <c r="EA16" i="3"/>
  <c r="AH16" i="3"/>
  <c r="CN16" i="3"/>
  <c r="XT16" i="3"/>
  <c r="NX16" i="3"/>
  <c r="EB16" i="3"/>
  <c r="RS16" i="3"/>
  <c r="HW16" i="3"/>
  <c r="AJ16" i="3"/>
  <c r="QM16" i="3"/>
  <c r="XQ16" i="3"/>
  <c r="XD16" i="3"/>
  <c r="NH16" i="3"/>
  <c r="DL16" i="3"/>
  <c r="RC16" i="3"/>
  <c r="HG16" i="3"/>
  <c r="EC16" i="3"/>
  <c r="VK16" i="3"/>
  <c r="OX16" i="3"/>
  <c r="DM16" i="3"/>
  <c r="QZ16" i="3"/>
  <c r="HD16" i="3"/>
  <c r="UU16" i="3"/>
  <c r="KY16" i="3"/>
  <c r="V16" i="3"/>
  <c r="PD16" i="3"/>
  <c r="LO16" i="3"/>
  <c r="XF16" i="3"/>
  <c r="UT16" i="3"/>
  <c r="SH16" i="3"/>
  <c r="PV16" i="3"/>
  <c r="NJ16" i="3"/>
  <c r="KX16" i="3"/>
  <c r="IL16" i="3"/>
  <c r="FZ16" i="3"/>
  <c r="DN16" i="3"/>
  <c r="U16" i="3"/>
  <c r="WC16" i="3"/>
  <c r="TQ16" i="3"/>
  <c r="RE16" i="3"/>
  <c r="OS16" i="3"/>
  <c r="MG16" i="3"/>
  <c r="JU16" i="3"/>
  <c r="HI16" i="3"/>
  <c r="XR16" i="3"/>
  <c r="VF16" i="3"/>
  <c r="ST16" i="3"/>
  <c r="QH16" i="3"/>
  <c r="NV16" i="3"/>
  <c r="LJ16" i="3"/>
  <c r="IX16" i="3"/>
  <c r="GL16" i="3"/>
  <c r="DZ16" i="3"/>
  <c r="AG16" i="3"/>
  <c r="WO16" i="3"/>
  <c r="UC16" i="3"/>
  <c r="RQ16" i="3"/>
  <c r="PE16" i="3"/>
  <c r="MS16" i="3"/>
  <c r="KG16" i="3"/>
  <c r="HU16" i="3"/>
  <c r="FI16" i="3"/>
  <c r="WD16" i="3"/>
  <c r="TR16" i="3"/>
  <c r="RF16" i="3"/>
  <c r="OT16" i="3"/>
  <c r="MH16" i="3"/>
  <c r="JV16" i="3"/>
  <c r="HJ16" i="3"/>
  <c r="EX16" i="3"/>
  <c r="BQ16" i="3"/>
  <c r="XM16" i="3"/>
  <c r="VA16" i="3"/>
  <c r="SO16" i="3"/>
  <c r="QC16" i="3"/>
  <c r="NQ16" i="3"/>
  <c r="LE16" i="3"/>
  <c r="IS16" i="3"/>
  <c r="GG16" i="3"/>
  <c r="VB16" i="3"/>
  <c r="LF16" i="3"/>
  <c r="AC16" i="3"/>
  <c r="PA16" i="3"/>
  <c r="FE16" i="3"/>
  <c r="CM16" i="3"/>
  <c r="XL16" i="3"/>
  <c r="UZ16" i="3"/>
  <c r="SN16" i="3"/>
  <c r="QB16" i="3"/>
  <c r="NP16" i="3"/>
  <c r="LD16" i="3"/>
  <c r="IR16" i="3"/>
  <c r="GF16" i="3"/>
  <c r="DT16" i="3"/>
  <c r="AA16" i="3"/>
  <c r="WI16" i="3"/>
  <c r="TW16" i="3"/>
  <c r="RK16" i="3"/>
  <c r="OY16" i="3"/>
  <c r="MM16" i="3"/>
  <c r="KA16" i="3"/>
  <c r="HO16" i="3"/>
  <c r="FC16" i="3"/>
  <c r="CO16" i="3"/>
  <c r="WX16" i="3"/>
  <c r="NB16" i="3"/>
  <c r="DE16" i="3"/>
  <c r="QW16" i="3"/>
  <c r="HA16" i="3"/>
  <c r="CY16" i="3"/>
  <c r="XX16" i="3"/>
  <c r="VL16" i="3"/>
  <c r="SZ16" i="3"/>
  <c r="QN16" i="3"/>
  <c r="OB16" i="3"/>
  <c r="LP16" i="3"/>
  <c r="JD16" i="3"/>
  <c r="GR16" i="3"/>
  <c r="EF16" i="3"/>
  <c r="AM16" i="3"/>
  <c r="WU16" i="3"/>
  <c r="UI16" i="3"/>
  <c r="RW16" i="3"/>
  <c r="PK16" i="3"/>
  <c r="MY16" i="3"/>
  <c r="KM16" i="3"/>
  <c r="IA16" i="3"/>
  <c r="FO16" i="3"/>
  <c r="DA16" i="3"/>
  <c r="YD16" i="3"/>
  <c r="OH16" i="3"/>
  <c r="EL16" i="3"/>
  <c r="SC16" i="3"/>
  <c r="IG16" i="3"/>
  <c r="DI16" i="3"/>
  <c r="O16" i="3"/>
  <c r="VT16" i="3"/>
  <c r="TH16" i="3"/>
  <c r="QV16" i="3"/>
  <c r="OJ16" i="3"/>
  <c r="LX16" i="3"/>
  <c r="JL16" i="3"/>
  <c r="GZ16" i="3"/>
  <c r="EN16" i="3"/>
  <c r="BA16" i="3"/>
  <c r="XC16" i="3"/>
  <c r="UQ16" i="3"/>
  <c r="SE16" i="3"/>
  <c r="PS16" i="3"/>
  <c r="NG16" i="3"/>
  <c r="KU16" i="3"/>
  <c r="II16" i="3"/>
  <c r="FW16" i="3"/>
  <c r="DK16" i="3"/>
  <c r="R16" i="3"/>
  <c r="QG16" i="3"/>
  <c r="VH16" i="3"/>
  <c r="LL16" i="3"/>
  <c r="AI16" i="3"/>
  <c r="PG16" i="3"/>
  <c r="FK16" i="3"/>
  <c r="RP16" i="3"/>
  <c r="GQ16" i="3"/>
  <c r="NU16" i="3"/>
  <c r="UR16" i="3"/>
  <c r="KV16" i="3"/>
  <c r="S16" i="3"/>
  <c r="OQ16" i="3"/>
  <c r="EU16" i="3"/>
  <c r="UB16" i="3"/>
  <c r="OA16" i="3"/>
  <c r="FB16" i="3"/>
  <c r="T16" i="3"/>
  <c r="ON16" i="3"/>
  <c r="ER16" i="3"/>
  <c r="SI16" i="3"/>
  <c r="IM16" i="3"/>
  <c r="RJ16" i="3"/>
  <c r="HT16" i="3"/>
  <c r="EE16" i="3"/>
  <c r="WP16" i="3"/>
  <c r="UD16" i="3"/>
  <c r="RR16" i="3"/>
  <c r="PF16" i="3"/>
  <c r="MT16" i="3"/>
  <c r="KH16" i="3"/>
  <c r="HV16" i="3"/>
  <c r="FJ16" i="3"/>
  <c r="CV16" i="3"/>
  <c r="XY16" i="3"/>
  <c r="VM16" i="3"/>
  <c r="TA16" i="3"/>
  <c r="QO16" i="3"/>
  <c r="OC16" i="3"/>
  <c r="LQ16" i="3"/>
  <c r="JE16" i="3"/>
  <c r="GS16" i="3"/>
  <c r="XB16" i="3"/>
  <c r="UP16" i="3"/>
  <c r="SD16" i="3"/>
  <c r="PR16" i="3"/>
  <c r="NF16" i="3"/>
  <c r="KT16" i="3"/>
  <c r="IH16" i="3"/>
  <c r="FV16" i="3"/>
  <c r="DJ16" i="3"/>
  <c r="Q16" i="3"/>
  <c r="VY16" i="3"/>
  <c r="TM16" i="3"/>
  <c r="RA16" i="3"/>
  <c r="OO16" i="3"/>
  <c r="MC16" i="3"/>
  <c r="JQ16" i="3"/>
  <c r="HE16" i="3"/>
  <c r="XZ16" i="3"/>
  <c r="VN16" i="3"/>
  <c r="TB16" i="3"/>
  <c r="QP16" i="3"/>
  <c r="OD16" i="3"/>
  <c r="LR16" i="3"/>
  <c r="JF16" i="3"/>
  <c r="GT16" i="3"/>
  <c r="EH16" i="3"/>
  <c r="AO16" i="3"/>
  <c r="WW16" i="3"/>
  <c r="UK16" i="3"/>
  <c r="RY16" i="3"/>
  <c r="PM16" i="3"/>
  <c r="NA16" i="3"/>
  <c r="KO16" i="3"/>
  <c r="IC16" i="3"/>
  <c r="FQ16" i="3"/>
  <c r="SP16" i="3"/>
  <c r="IT16" i="3"/>
  <c r="WK16" i="3"/>
  <c r="MO16" i="3"/>
  <c r="EK16" i="3"/>
  <c r="AX16" i="3"/>
  <c r="WV16" i="3"/>
  <c r="UJ16" i="3"/>
  <c r="RX16" i="3"/>
  <c r="PL16" i="3"/>
  <c r="MZ16" i="3"/>
  <c r="KN16" i="3"/>
  <c r="IB16" i="3"/>
  <c r="FP16" i="3"/>
  <c r="DB16" i="3"/>
  <c r="YE16" i="3"/>
  <c r="VS16" i="3"/>
  <c r="TG16" i="3"/>
  <c r="QU16" i="3"/>
  <c r="OI16" i="3"/>
  <c r="LW16" i="3"/>
  <c r="JK16" i="3"/>
  <c r="GY16" i="3"/>
  <c r="EM16" i="3"/>
  <c r="AZ16" i="3"/>
  <c r="UL16" i="3"/>
  <c r="KP16" i="3"/>
  <c r="I16" i="3"/>
  <c r="OK16" i="3"/>
  <c r="EW16" i="3"/>
  <c r="BM16" i="3"/>
  <c r="XH16" i="3"/>
  <c r="UV16" i="3"/>
  <c r="SJ16" i="3"/>
  <c r="PX16" i="3"/>
  <c r="NL16" i="3"/>
  <c r="KZ16" i="3"/>
  <c r="IN16" i="3"/>
  <c r="GB16" i="3"/>
  <c r="DP16" i="3"/>
  <c r="W16" i="3"/>
  <c r="WE16" i="3"/>
  <c r="TS16" i="3"/>
  <c r="RG16" i="3"/>
  <c r="OU16" i="3"/>
  <c r="MI16" i="3"/>
  <c r="JW16" i="3"/>
  <c r="HK16" i="3"/>
  <c r="EY16" i="3"/>
  <c r="CK16" i="3"/>
  <c r="VR16" i="3"/>
  <c r="LV16" i="3"/>
  <c r="AY16" i="3"/>
  <c r="PQ16" i="3"/>
  <c r="FU16" i="3"/>
  <c r="CQ16" i="3"/>
  <c r="XP16" i="3"/>
  <c r="VD16" i="3"/>
  <c r="SR16" i="3"/>
  <c r="QF16" i="3"/>
  <c r="NT16" i="3"/>
  <c r="LH16" i="3"/>
  <c r="IV16" i="3"/>
  <c r="GJ16" i="3"/>
  <c r="DX16" i="3"/>
  <c r="AE16" i="3"/>
  <c r="WM16" i="3"/>
  <c r="UA16" i="3"/>
  <c r="RO16" i="3"/>
  <c r="PC16" i="3"/>
  <c r="MQ16" i="3"/>
  <c r="KE16" i="3"/>
  <c r="HS16" i="3"/>
  <c r="FG16" i="3"/>
  <c r="CS16" i="3"/>
  <c r="WH16" i="3"/>
  <c r="GK16" i="3"/>
  <c r="SV16" i="3"/>
  <c r="IZ16" i="3"/>
  <c r="WQ16" i="3"/>
  <c r="MU16" i="3"/>
  <c r="CW16" i="3"/>
  <c r="KF16" i="3"/>
  <c r="TV16" i="3"/>
  <c r="ES16" i="3"/>
  <c r="SF16" i="3"/>
  <c r="IJ16" i="3"/>
  <c r="WA16" i="3"/>
  <c r="ME16" i="3"/>
  <c r="BJ16" i="3"/>
  <c r="MR16" i="3"/>
  <c r="JC16" i="3"/>
  <c r="SS16" i="3"/>
  <c r="VX16" i="3"/>
  <c r="MB16" i="3"/>
  <c r="BG16" i="3"/>
  <c r="PW16" i="3"/>
  <c r="GA16" i="3"/>
  <c r="LI16" i="3"/>
  <c r="XW16" i="3"/>
  <c r="XP28" i="2"/>
  <c r="WZ28" i="2"/>
  <c r="WJ28" i="2"/>
  <c r="VT28" i="2"/>
  <c r="VD28" i="2"/>
  <c r="UN28" i="2"/>
  <c r="TX28" i="2"/>
  <c r="TH28" i="2"/>
  <c r="SR28" i="2"/>
  <c r="SB28" i="2"/>
  <c r="RL28" i="2"/>
  <c r="QV28" i="2"/>
  <c r="QF28" i="2"/>
  <c r="PP28" i="2"/>
  <c r="OZ28" i="2"/>
  <c r="OJ28" i="2"/>
  <c r="NT28" i="2"/>
  <c r="ND28" i="2"/>
  <c r="MN28" i="2"/>
  <c r="LX28" i="2"/>
  <c r="LH28" i="2"/>
  <c r="KR28" i="2"/>
  <c r="KB28" i="2"/>
  <c r="JL28" i="2"/>
  <c r="IV28" i="2"/>
  <c r="IF28" i="2"/>
  <c r="HP28" i="2"/>
  <c r="GZ28" i="2"/>
  <c r="GJ28" i="2"/>
  <c r="FT28" i="2"/>
  <c r="FD28" i="2"/>
  <c r="EN28" i="2"/>
  <c r="DX28" i="2"/>
  <c r="DH28" i="2"/>
  <c r="CP28" i="2"/>
  <c r="BA28" i="2"/>
  <c r="AE28" i="2"/>
  <c r="M28" i="2"/>
  <c r="WL28" i="2"/>
  <c r="UT28" i="2"/>
  <c r="SX28" i="2"/>
  <c r="RJ28" i="2"/>
  <c r="PJ28" i="2"/>
  <c r="NZ28" i="2"/>
  <c r="MD28" i="2"/>
  <c r="KL28" i="2"/>
  <c r="IP28" i="2"/>
  <c r="GT28" i="2"/>
  <c r="FF28" i="2"/>
  <c r="DN28" i="2"/>
  <c r="AK28" i="2"/>
  <c r="YA28" i="2"/>
  <c r="XK28" i="2"/>
  <c r="WU28" i="2"/>
  <c r="WE28" i="2"/>
  <c r="VO28" i="2"/>
  <c r="UY28" i="2"/>
  <c r="UI28" i="2"/>
  <c r="TS28" i="2"/>
  <c r="TC28" i="2"/>
  <c r="SM28" i="2"/>
  <c r="RW28" i="2"/>
  <c r="RG28" i="2"/>
  <c r="QQ28" i="2"/>
  <c r="QA28" i="2"/>
  <c r="PK28" i="2"/>
  <c r="OU28" i="2"/>
  <c r="OE28" i="2"/>
  <c r="NO28" i="2"/>
  <c r="MY28" i="2"/>
  <c r="MI28" i="2"/>
  <c r="LS28" i="2"/>
  <c r="LC28" i="2"/>
  <c r="KM28" i="2"/>
  <c r="JW28" i="2"/>
  <c r="JG28" i="2"/>
  <c r="IQ28" i="2"/>
  <c r="IA28" i="2"/>
  <c r="HK28" i="2"/>
  <c r="GU28" i="2"/>
  <c r="GE28" i="2"/>
  <c r="FO28" i="2"/>
  <c r="EY28" i="2"/>
  <c r="EI28" i="2"/>
  <c r="DS28" i="2"/>
  <c r="DA28" i="2"/>
  <c r="CK28" i="2"/>
  <c r="AP28" i="2"/>
  <c r="Z28" i="2"/>
  <c r="XV28" i="2"/>
  <c r="VV28" i="2"/>
  <c r="TR28" i="2"/>
  <c r="RN28" i="2"/>
  <c r="PR28" i="2"/>
  <c r="NJ28" i="2"/>
  <c r="LN28" i="2"/>
  <c r="JJ28" i="2"/>
  <c r="HN28" i="2"/>
  <c r="FJ28" i="2"/>
  <c r="DE28" i="2"/>
  <c r="AC28" i="2"/>
  <c r="XU28" i="2"/>
  <c r="XE28" i="2"/>
  <c r="WO28" i="2"/>
  <c r="VY28" i="2"/>
  <c r="VI28" i="2"/>
  <c r="US28" i="2"/>
  <c r="UC28" i="2"/>
  <c r="TM28" i="2"/>
  <c r="SW28" i="2"/>
  <c r="SG28" i="2"/>
  <c r="RQ28" i="2"/>
  <c r="RA28" i="2"/>
  <c r="QK28" i="2"/>
  <c r="PU28" i="2"/>
  <c r="PE28" i="2"/>
  <c r="OO28" i="2"/>
  <c r="NY28" i="2"/>
  <c r="NI28" i="2"/>
  <c r="MS28" i="2"/>
  <c r="MC28" i="2"/>
  <c r="LM28" i="2"/>
  <c r="KW28" i="2"/>
  <c r="KG28" i="2"/>
  <c r="JQ28" i="2"/>
  <c r="JA28" i="2"/>
  <c r="IK28" i="2"/>
  <c r="HU28" i="2"/>
  <c r="HE28" i="2"/>
  <c r="GO28" i="2"/>
  <c r="FY28" i="2"/>
  <c r="FI28" i="2"/>
  <c r="ES28" i="2"/>
  <c r="EC28" i="2"/>
  <c r="DM28" i="2"/>
  <c r="CU28" i="2"/>
  <c r="BH28" i="2"/>
  <c r="AJ28" i="2"/>
  <c r="T28" i="2"/>
  <c r="XN28" i="2"/>
  <c r="VR28" i="2"/>
  <c r="TZ28" i="2"/>
  <c r="SH28" i="2"/>
  <c r="QH28" i="2"/>
  <c r="OP28" i="2"/>
  <c r="MT28" i="2"/>
  <c r="KX28" i="2"/>
  <c r="JF28" i="2"/>
  <c r="HJ28" i="2"/>
  <c r="FN28" i="2"/>
  <c r="DR28" i="2"/>
  <c r="AY28" i="2"/>
  <c r="YB28" i="2"/>
  <c r="XL28" i="2"/>
  <c r="WV28" i="2"/>
  <c r="WF28" i="2"/>
  <c r="VP28" i="2"/>
  <c r="UZ28" i="2"/>
  <c r="UJ28" i="2"/>
  <c r="TT28" i="2"/>
  <c r="TD28" i="2"/>
  <c r="SN28" i="2"/>
  <c r="RX28" i="2"/>
  <c r="RH28" i="2"/>
  <c r="QR28" i="2"/>
  <c r="QB28" i="2"/>
  <c r="PL28" i="2"/>
  <c r="OV28" i="2"/>
  <c r="OF28" i="2"/>
  <c r="NP28" i="2"/>
  <c r="MZ28" i="2"/>
  <c r="MJ28" i="2"/>
  <c r="LT28" i="2"/>
  <c r="LD28" i="2"/>
  <c r="KN28" i="2"/>
  <c r="JX28" i="2"/>
  <c r="JH28" i="2"/>
  <c r="IR28" i="2"/>
  <c r="IB28" i="2"/>
  <c r="HL28" i="2"/>
  <c r="GV28" i="2"/>
  <c r="GF28" i="2"/>
  <c r="FP28" i="2"/>
  <c r="EZ28" i="2"/>
  <c r="EJ28" i="2"/>
  <c r="DT28" i="2"/>
  <c r="DB28" i="2"/>
  <c r="CL28" i="2"/>
  <c r="AQ28" i="2"/>
  <c r="AA28" i="2"/>
  <c r="XZ28" i="2"/>
  <c r="VZ28" i="2"/>
  <c r="UL28" i="2"/>
  <c r="SL28" i="2"/>
  <c r="QX28" i="2"/>
  <c r="PF28" i="2"/>
  <c r="NN28" i="2"/>
  <c r="LR28" i="2"/>
  <c r="KD28" i="2"/>
  <c r="ID28" i="2"/>
  <c r="GL28" i="2"/>
  <c r="ET28" i="2"/>
  <c r="CZ28" i="2"/>
  <c r="Y28" i="2"/>
  <c r="XW28" i="2"/>
  <c r="XG28" i="2"/>
  <c r="WQ28" i="2"/>
  <c r="WA28" i="2"/>
  <c r="VK28" i="2"/>
  <c r="UU28" i="2"/>
  <c r="UE28" i="2"/>
  <c r="TO28" i="2"/>
  <c r="SY28" i="2"/>
  <c r="SI28" i="2"/>
  <c r="RS28" i="2"/>
  <c r="RC28" i="2"/>
  <c r="QM28" i="2"/>
  <c r="PW28" i="2"/>
  <c r="PG28" i="2"/>
  <c r="OQ28" i="2"/>
  <c r="OA28" i="2"/>
  <c r="NK28" i="2"/>
  <c r="MU28" i="2"/>
  <c r="ME28" i="2"/>
  <c r="LO28" i="2"/>
  <c r="KY28" i="2"/>
  <c r="KI28" i="2"/>
  <c r="JS28" i="2"/>
  <c r="JC28" i="2"/>
  <c r="IM28" i="2"/>
  <c r="HW28" i="2"/>
  <c r="HG28" i="2"/>
  <c r="GQ28" i="2"/>
  <c r="GA28" i="2"/>
  <c r="FK28" i="2"/>
  <c r="EU28" i="2"/>
  <c r="EE28" i="2"/>
  <c r="DO28" i="2"/>
  <c r="CW28" i="2"/>
  <c r="BJ28" i="2"/>
  <c r="AL28" i="2"/>
  <c r="V28" i="2"/>
  <c r="XJ28" i="2"/>
  <c r="VJ28" i="2"/>
  <c r="TF28" i="2"/>
  <c r="RB28" i="2"/>
  <c r="PB28" i="2"/>
  <c r="MX28" i="2"/>
  <c r="LB28" i="2"/>
  <c r="IX28" i="2"/>
  <c r="GX28" i="2"/>
  <c r="EX28" i="2"/>
  <c r="CR28" i="2"/>
  <c r="Q28" i="2"/>
  <c r="XQ28" i="2"/>
  <c r="XA28" i="2"/>
  <c r="WK28" i="2"/>
  <c r="VU28" i="2"/>
  <c r="VE28" i="2"/>
  <c r="UO28" i="2"/>
  <c r="TY28" i="2"/>
  <c r="TI28" i="2"/>
  <c r="SS28" i="2"/>
  <c r="SC28" i="2"/>
  <c r="RM28" i="2"/>
  <c r="QW28" i="2"/>
  <c r="QG28" i="2"/>
  <c r="PQ28" i="2"/>
  <c r="PA28" i="2"/>
  <c r="OK28" i="2"/>
  <c r="NU28" i="2"/>
  <c r="NE28" i="2"/>
  <c r="MO28" i="2"/>
  <c r="LY28" i="2"/>
  <c r="LI28" i="2"/>
  <c r="KS28" i="2"/>
  <c r="KC28" i="2"/>
  <c r="JM28" i="2"/>
  <c r="IW28" i="2"/>
  <c r="IG28" i="2"/>
  <c r="HQ28" i="2"/>
  <c r="HA28" i="2"/>
  <c r="GK28" i="2"/>
  <c r="FU28" i="2"/>
  <c r="FE28" i="2"/>
  <c r="EO28" i="2"/>
  <c r="DY28" i="2"/>
  <c r="DI28" i="2"/>
  <c r="CQ28" i="2"/>
  <c r="BB28" i="2"/>
  <c r="AF28" i="2"/>
  <c r="O28" i="2"/>
  <c r="XB28" i="2"/>
  <c r="VF28" i="2"/>
  <c r="TN28" i="2"/>
  <c r="RV28" i="2"/>
  <c r="PZ28" i="2"/>
  <c r="OD28" i="2"/>
  <c r="MH28" i="2"/>
  <c r="KP28" i="2"/>
  <c r="IT28" i="2"/>
  <c r="HB28" i="2"/>
  <c r="FB28" i="2"/>
  <c r="DJ28" i="2"/>
  <c r="AG28" i="2"/>
  <c r="XX28" i="2"/>
  <c r="XH28" i="2"/>
  <c r="WR28" i="2"/>
  <c r="WB28" i="2"/>
  <c r="VL28" i="2"/>
  <c r="UV28" i="2"/>
  <c r="UF28" i="2"/>
  <c r="TP28" i="2"/>
  <c r="SZ28" i="2"/>
  <c r="SJ28" i="2"/>
  <c r="RT28" i="2"/>
  <c r="RD28" i="2"/>
  <c r="QN28" i="2"/>
  <c r="PX28" i="2"/>
  <c r="PH28" i="2"/>
  <c r="OR28" i="2"/>
  <c r="OB28" i="2"/>
  <c r="NL28" i="2"/>
  <c r="MV28" i="2"/>
  <c r="MF28" i="2"/>
  <c r="LP28" i="2"/>
  <c r="KZ28" i="2"/>
  <c r="KJ28" i="2"/>
  <c r="JT28" i="2"/>
  <c r="JD28" i="2"/>
  <c r="IN28" i="2"/>
  <c r="HX28" i="2"/>
  <c r="HH28" i="2"/>
  <c r="GR28" i="2"/>
  <c r="GB28" i="2"/>
  <c r="FL28" i="2"/>
  <c r="EV28" i="2"/>
  <c r="EF28" i="2"/>
  <c r="DP28" i="2"/>
  <c r="CX28" i="2"/>
  <c r="BK28" i="2"/>
  <c r="AM28" i="2"/>
  <c r="W28" i="2"/>
  <c r="XF28" i="2"/>
  <c r="VN28" i="2"/>
  <c r="TV28" i="2"/>
  <c r="RZ28" i="2"/>
  <c r="QL28" i="2"/>
  <c r="OT28" i="2"/>
  <c r="NB28" i="2"/>
  <c r="LF28" i="2"/>
  <c r="JN28" i="2"/>
  <c r="HR28" i="2"/>
  <c r="FZ28" i="2"/>
  <c r="EH28" i="2"/>
  <c r="CN28" i="2"/>
  <c r="I28" i="2"/>
  <c r="XS28" i="2"/>
  <c r="XC28" i="2"/>
  <c r="WM28" i="2"/>
  <c r="VW28" i="2"/>
  <c r="VG28" i="2"/>
  <c r="UQ28" i="2"/>
  <c r="UA28" i="2"/>
  <c r="TK28" i="2"/>
  <c r="SU28" i="2"/>
  <c r="SE28" i="2"/>
  <c r="RO28" i="2"/>
  <c r="QY28" i="2"/>
  <c r="QI28" i="2"/>
  <c r="PS28" i="2"/>
  <c r="PC28" i="2"/>
  <c r="OM28" i="2"/>
  <c r="NW28" i="2"/>
  <c r="NG28" i="2"/>
  <c r="MQ28" i="2"/>
  <c r="MA28" i="2"/>
  <c r="LK28" i="2"/>
  <c r="KU28" i="2"/>
  <c r="KE28" i="2"/>
  <c r="JO28" i="2"/>
  <c r="IY28" i="2"/>
  <c r="II28" i="2"/>
  <c r="HS28" i="2"/>
  <c r="HC28" i="2"/>
  <c r="GM28" i="2"/>
  <c r="FW28" i="2"/>
  <c r="FG28" i="2"/>
  <c r="EQ28" i="2"/>
  <c r="EA28" i="2"/>
  <c r="DK28" i="2"/>
  <c r="CS28" i="2"/>
  <c r="BF28" i="2"/>
  <c r="AH28" i="2"/>
  <c r="R28" i="2"/>
  <c r="WT28" i="2"/>
  <c r="UP28" i="2"/>
  <c r="ST28" i="2"/>
  <c r="QP28" i="2"/>
  <c r="OL28" i="2"/>
  <c r="ML28" i="2"/>
  <c r="KH28" i="2"/>
  <c r="IL28" i="2"/>
  <c r="GH28" i="2"/>
  <c r="EL28" i="2"/>
  <c r="BI28" i="2"/>
  <c r="YC28" i="2"/>
  <c r="XM28" i="2"/>
  <c r="WW28" i="2"/>
  <c r="WG28" i="2"/>
  <c r="VQ28" i="2"/>
  <c r="VA28" i="2"/>
  <c r="UK28" i="2"/>
  <c r="TU28" i="2"/>
  <c r="TE28" i="2"/>
  <c r="SO28" i="2"/>
  <c r="RY28" i="2"/>
  <c r="RI28" i="2"/>
  <c r="QS28" i="2"/>
  <c r="QC28" i="2"/>
  <c r="PM28" i="2"/>
  <c r="OW28" i="2"/>
  <c r="OG28" i="2"/>
  <c r="NQ28" i="2"/>
  <c r="NA28" i="2"/>
  <c r="MK28" i="2"/>
  <c r="LU28" i="2"/>
  <c r="LE28" i="2"/>
  <c r="KO28" i="2"/>
  <c r="JY28" i="2"/>
  <c r="JI28" i="2"/>
  <c r="IS28" i="2"/>
  <c r="IC28" i="2"/>
  <c r="HM28" i="2"/>
  <c r="GW28" i="2"/>
  <c r="GG28" i="2"/>
  <c r="FQ28" i="2"/>
  <c r="FA28" i="2"/>
  <c r="EK28" i="2"/>
  <c r="DU28" i="2"/>
  <c r="DC28" i="2"/>
  <c r="CM28" i="2"/>
  <c r="AX28" i="2"/>
  <c r="AB28" i="2"/>
  <c r="YD28" i="2"/>
  <c r="WP28" i="2"/>
  <c r="UX28" i="2"/>
  <c r="TB28" i="2"/>
  <c r="RF28" i="2"/>
  <c r="PN28" i="2"/>
  <c r="NR28" i="2"/>
  <c r="LV28" i="2"/>
  <c r="JZ28" i="2"/>
  <c r="IH28" i="2"/>
  <c r="GP28" i="2"/>
  <c r="EP28" i="2"/>
  <c r="CV28" i="2"/>
  <c r="U28" i="2"/>
  <c r="VX28" i="2"/>
  <c r="TL28" i="2"/>
  <c r="QZ28" i="2"/>
  <c r="ON28" i="2"/>
  <c r="MB28" i="2"/>
  <c r="JP28" i="2"/>
  <c r="HD28" i="2"/>
  <c r="ER28" i="2"/>
  <c r="BG28" i="2"/>
  <c r="VB28" i="2"/>
  <c r="OH28" i="2"/>
  <c r="HF28" i="2"/>
  <c r="YE28" i="2"/>
  <c r="VS28" i="2"/>
  <c r="TG28" i="2"/>
  <c r="QU28" i="2"/>
  <c r="OI28" i="2"/>
  <c r="LW28" i="2"/>
  <c r="JK28" i="2"/>
  <c r="GY28" i="2"/>
  <c r="EM28" i="2"/>
  <c r="AZ28" i="2"/>
  <c r="UD28" i="2"/>
  <c r="LZ28" i="2"/>
  <c r="DV28" i="2"/>
  <c r="WS28" i="2"/>
  <c r="UG28" i="2"/>
  <c r="RU28" i="2"/>
  <c r="PI28" i="2"/>
  <c r="MW28" i="2"/>
  <c r="KK28" i="2"/>
  <c r="HY28" i="2"/>
  <c r="FM28" i="2"/>
  <c r="CY28" i="2"/>
  <c r="XR28" i="2"/>
  <c r="QT28" i="2"/>
  <c r="JR28" i="2"/>
  <c r="BQ28" i="2"/>
  <c r="XT28" i="2"/>
  <c r="VH28" i="2"/>
  <c r="SV28" i="2"/>
  <c r="QJ28" i="2"/>
  <c r="NX28" i="2"/>
  <c r="LL28" i="2"/>
  <c r="IZ28" i="2"/>
  <c r="GN28" i="2"/>
  <c r="EB28" i="2"/>
  <c r="AI28" i="2"/>
  <c r="TJ28" i="2"/>
  <c r="MP28" i="2"/>
  <c r="FR28" i="2"/>
  <c r="XO28" i="2"/>
  <c r="VC28" i="2"/>
  <c r="SQ28" i="2"/>
  <c r="QE28" i="2"/>
  <c r="NS28" i="2"/>
  <c r="LG28" i="2"/>
  <c r="IU28" i="2"/>
  <c r="GI28" i="2"/>
  <c r="DW28" i="2"/>
  <c r="AD28" i="2"/>
  <c r="SD28" i="2"/>
  <c r="JV28" i="2"/>
  <c r="AO28" i="2"/>
  <c r="WC28" i="2"/>
  <c r="TQ28" i="2"/>
  <c r="RE28" i="2"/>
  <c r="OS28" i="2"/>
  <c r="MG28" i="2"/>
  <c r="JU28" i="2"/>
  <c r="HI28" i="2"/>
  <c r="EW28" i="2"/>
  <c r="BM28" i="2"/>
  <c r="WD28" i="2"/>
  <c r="OX28" i="2"/>
  <c r="HV28" i="2"/>
  <c r="XD28" i="2"/>
  <c r="UR28" i="2"/>
  <c r="SF28" i="2"/>
  <c r="PT28" i="2"/>
  <c r="NH28" i="2"/>
  <c r="KV28" i="2"/>
  <c r="IJ28" i="2"/>
  <c r="FX28" i="2"/>
  <c r="DL28" i="2"/>
  <c r="S28" i="2"/>
  <c r="RR28" i="2"/>
  <c r="KT28" i="2"/>
  <c r="DZ28" i="2"/>
  <c r="WY28" i="2"/>
  <c r="UM28" i="2"/>
  <c r="SA28" i="2"/>
  <c r="PO28" i="2"/>
  <c r="NC28" i="2"/>
  <c r="KQ28" i="2"/>
  <c r="IE28" i="2"/>
  <c r="FS28" i="2"/>
  <c r="DG28" i="2"/>
  <c r="K28" i="2"/>
  <c r="QD28" i="2"/>
  <c r="HZ28" i="2"/>
  <c r="XY28" i="2"/>
  <c r="VM28" i="2"/>
  <c r="TA28" i="2"/>
  <c r="QO28" i="2"/>
  <c r="OC28" i="2"/>
  <c r="LQ28" i="2"/>
  <c r="JE28" i="2"/>
  <c r="GS28" i="2"/>
  <c r="EG28" i="2"/>
  <c r="AN28" i="2"/>
  <c r="UH28" i="2"/>
  <c r="NF28" i="2"/>
  <c r="GD28" i="2"/>
  <c r="WN28" i="2"/>
  <c r="MR28" i="2"/>
  <c r="CT28" i="2"/>
  <c r="BC28" i="2"/>
  <c r="OY28" i="2"/>
  <c r="FC28" i="2"/>
  <c r="FV28" i="2"/>
  <c r="PY28" i="2"/>
  <c r="GC28" i="2"/>
  <c r="LJ28" i="2"/>
  <c r="UB28" i="2"/>
  <c r="KF28" i="2"/>
  <c r="WX28" i="2"/>
  <c r="WI28" i="2"/>
  <c r="MM28" i="2"/>
  <c r="CO28" i="2"/>
  <c r="XI28" i="2"/>
  <c r="NM28" i="2"/>
  <c r="DQ28" i="2"/>
  <c r="ED28" i="2"/>
  <c r="RP28" i="2"/>
  <c r="HT28" i="2"/>
  <c r="PV28" i="2"/>
  <c r="TW28" i="2"/>
  <c r="KA28" i="2"/>
  <c r="WH28" i="2"/>
  <c r="UW28" i="2"/>
  <c r="LA28" i="2"/>
  <c r="X28" i="2"/>
  <c r="FH28" i="2"/>
  <c r="NV28" i="2"/>
  <c r="JB28" i="2"/>
  <c r="SK28" i="2"/>
  <c r="RK28" i="2"/>
  <c r="IO28" i="2"/>
  <c r="PD28" i="2"/>
  <c r="HO28" i="2"/>
  <c r="SP28" i="2"/>
  <c r="D37" i="2"/>
  <c r="XE13" i="2"/>
  <c r="US13" i="2"/>
  <c r="SG13" i="2"/>
  <c r="PU13" i="2"/>
  <c r="NI13" i="2"/>
  <c r="KW13" i="2"/>
  <c r="IK13" i="2"/>
  <c r="FY13" i="2"/>
  <c r="VU13" i="2"/>
  <c r="TI13" i="2"/>
  <c r="QW13" i="2"/>
  <c r="OK13" i="2"/>
  <c r="LY13" i="2"/>
  <c r="JM13" i="2"/>
  <c r="HA13" i="2"/>
  <c r="XI13" i="2"/>
  <c r="UW13" i="2"/>
  <c r="SK13" i="2"/>
  <c r="PY13" i="2"/>
  <c r="NM13" i="2"/>
  <c r="LA13" i="2"/>
  <c r="IO13" i="2"/>
  <c r="GC13" i="2"/>
  <c r="RI13" i="2"/>
  <c r="HM13" i="2"/>
  <c r="DM13" i="2"/>
  <c r="T13" i="2"/>
  <c r="VX13" i="2"/>
  <c r="TL13" i="2"/>
  <c r="QZ13" i="2"/>
  <c r="ON13" i="2"/>
  <c r="MB13" i="2"/>
  <c r="JP13" i="2"/>
  <c r="HD13" i="2"/>
  <c r="ER13" i="2"/>
  <c r="BG13" i="2"/>
  <c r="XG13" i="2"/>
  <c r="UU13" i="2"/>
  <c r="SI13" i="2"/>
  <c r="PW13" i="2"/>
  <c r="NK13" i="2"/>
  <c r="KY13" i="2"/>
  <c r="IM13" i="2"/>
  <c r="GA13" i="2"/>
  <c r="DO13" i="2"/>
  <c r="V13" i="2"/>
  <c r="WD13" i="2"/>
  <c r="TR13" i="2"/>
  <c r="RF13" i="2"/>
  <c r="OT13" i="2"/>
  <c r="MH13" i="2"/>
  <c r="JV13" i="2"/>
  <c r="HJ13" i="2"/>
  <c r="EX13" i="2"/>
  <c r="BQ13" i="2"/>
  <c r="VQ13" i="2"/>
  <c r="LU13" i="2"/>
  <c r="EO13" i="2"/>
  <c r="BB13" i="2"/>
  <c r="WZ13" i="2"/>
  <c r="UN13" i="2"/>
  <c r="SB13" i="2"/>
  <c r="PP13" i="2"/>
  <c r="ND13" i="2"/>
  <c r="KR13" i="2"/>
  <c r="IF13" i="2"/>
  <c r="FT13" i="2"/>
  <c r="DH13" i="2"/>
  <c r="M13" i="2"/>
  <c r="VW13" i="2"/>
  <c r="TK13" i="2"/>
  <c r="QY13" i="2"/>
  <c r="OM13" i="2"/>
  <c r="MA13" i="2"/>
  <c r="JO13" i="2"/>
  <c r="HC13" i="2"/>
  <c r="EQ13" i="2"/>
  <c r="BF13" i="2"/>
  <c r="XF13" i="2"/>
  <c r="UT13" i="2"/>
  <c r="SH13" i="2"/>
  <c r="PV13" i="2"/>
  <c r="NJ13" i="2"/>
  <c r="KX13" i="2"/>
  <c r="IL13" i="2"/>
  <c r="FZ13" i="2"/>
  <c r="DN13" i="2"/>
  <c r="U13" i="2"/>
  <c r="QC13" i="2"/>
  <c r="GG13" i="2"/>
  <c r="DC13" i="2"/>
  <c r="YB13" i="2"/>
  <c r="VP13" i="2"/>
  <c r="TD13" i="2"/>
  <c r="QR13" i="2"/>
  <c r="OF13" i="2"/>
  <c r="LT13" i="2"/>
  <c r="JH13" i="2"/>
  <c r="GV13" i="2"/>
  <c r="EJ13" i="2"/>
  <c r="AQ13" i="2"/>
  <c r="WY13" i="2"/>
  <c r="UM13" i="2"/>
  <c r="SA13" i="2"/>
  <c r="PO13" i="2"/>
  <c r="NC13" i="2"/>
  <c r="KQ13" i="2"/>
  <c r="IE13" i="2"/>
  <c r="FS13" i="2"/>
  <c r="DG13" i="2"/>
  <c r="K13" i="2"/>
  <c r="VV13" i="2"/>
  <c r="TJ13" i="2"/>
  <c r="QX13" i="2"/>
  <c r="OL13" i="2"/>
  <c r="LZ13" i="2"/>
  <c r="JN13" i="2"/>
  <c r="HB13" i="2"/>
  <c r="EP13" i="2"/>
  <c r="BC13" i="2"/>
  <c r="UK13" i="2"/>
  <c r="KO13" i="2"/>
  <c r="EG13" i="2"/>
  <c r="AN13" i="2"/>
  <c r="WR13" i="2"/>
  <c r="UF13" i="2"/>
  <c r="RT13" i="2"/>
  <c r="PH13" i="2"/>
  <c r="MV13" i="2"/>
  <c r="KJ13" i="2"/>
  <c r="HX13" i="2"/>
  <c r="FL13" i="2"/>
  <c r="CX13" i="2"/>
  <c r="YA13" i="2"/>
  <c r="VO13" i="2"/>
  <c r="TC13" i="2"/>
  <c r="QQ13" i="2"/>
  <c r="OE13" i="2"/>
  <c r="LS13" i="2"/>
  <c r="JG13" i="2"/>
  <c r="GU13" i="2"/>
  <c r="EI13" i="2"/>
  <c r="AP13" i="2"/>
  <c r="WX13" i="2"/>
  <c r="UL13" i="2"/>
  <c r="RZ13" i="2"/>
  <c r="PN13" i="2"/>
  <c r="NB13" i="2"/>
  <c r="KP13" i="2"/>
  <c r="ID13" i="2"/>
  <c r="FR13" i="2"/>
  <c r="DE13" i="2"/>
  <c r="I13" i="2"/>
  <c r="WO13" i="2"/>
  <c r="UC13" i="2"/>
  <c r="RQ13" i="2"/>
  <c r="PE13" i="2"/>
  <c r="MS13" i="2"/>
  <c r="KG13" i="2"/>
  <c r="HU13" i="2"/>
  <c r="XQ13" i="2"/>
  <c r="VE13" i="2"/>
  <c r="SS13" i="2"/>
  <c r="QG13" i="2"/>
  <c r="NU13" i="2"/>
  <c r="LI13" i="2"/>
  <c r="IW13" i="2"/>
  <c r="GK13" i="2"/>
  <c r="WS13" i="2"/>
  <c r="UG13" i="2"/>
  <c r="RU13" i="2"/>
  <c r="PI13" i="2"/>
  <c r="MW13" i="2"/>
  <c r="KK13" i="2"/>
  <c r="HY13" i="2"/>
  <c r="FM13" i="2"/>
  <c r="OW13" i="2"/>
  <c r="FI13" i="2"/>
  <c r="CU13" i="2"/>
  <c r="XT13" i="2"/>
  <c r="VH13" i="2"/>
  <c r="SV13" i="2"/>
  <c r="QJ13" i="2"/>
  <c r="NX13" i="2"/>
  <c r="LL13" i="2"/>
  <c r="IZ13" i="2"/>
  <c r="GN13" i="2"/>
  <c r="EB13" i="2"/>
  <c r="AI13" i="2"/>
  <c r="WQ13" i="2"/>
  <c r="UE13" i="2"/>
  <c r="RS13" i="2"/>
  <c r="PG13" i="2"/>
  <c r="MU13" i="2"/>
  <c r="KI13" i="2"/>
  <c r="HW13" i="2"/>
  <c r="FK13" i="2"/>
  <c r="CW13" i="2"/>
  <c r="XZ13" i="2"/>
  <c r="VN13" i="2"/>
  <c r="TB13" i="2"/>
  <c r="QP13" i="2"/>
  <c r="OD13" i="2"/>
  <c r="LR13" i="2"/>
  <c r="JF13" i="2"/>
  <c r="GT13" i="2"/>
  <c r="EH13" i="2"/>
  <c r="AO13" i="2"/>
  <c r="TE13" i="2"/>
  <c r="JI13" i="2"/>
  <c r="DY13" i="2"/>
  <c r="AF13" i="2"/>
  <c r="WJ13" i="2"/>
  <c r="TX13" i="2"/>
  <c r="RL13" i="2"/>
  <c r="OZ13" i="2"/>
  <c r="MN13" i="2"/>
  <c r="KB13" i="2"/>
  <c r="HP13" i="2"/>
  <c r="FD13" i="2"/>
  <c r="CP13" i="2"/>
  <c r="XS13" i="2"/>
  <c r="VG13" i="2"/>
  <c r="SU13" i="2"/>
  <c r="QI13" i="2"/>
  <c r="NW13" i="2"/>
  <c r="LK13" i="2"/>
  <c r="IY13" i="2"/>
  <c r="GM13" i="2"/>
  <c r="EA13" i="2"/>
  <c r="AH13" i="2"/>
  <c r="WP13" i="2"/>
  <c r="UD13" i="2"/>
  <c r="RR13" i="2"/>
  <c r="PF13" i="2"/>
  <c r="MT13" i="2"/>
  <c r="KH13" i="2"/>
  <c r="HV13" i="2"/>
  <c r="FJ13" i="2"/>
  <c r="CV13" i="2"/>
  <c r="XM13" i="2"/>
  <c r="NQ13" i="2"/>
  <c r="FA13" i="2"/>
  <c r="CM13" i="2"/>
  <c r="XL13" i="2"/>
  <c r="UZ13" i="2"/>
  <c r="SN13" i="2"/>
  <c r="QB13" i="2"/>
  <c r="NP13" i="2"/>
  <c r="LD13" i="2"/>
  <c r="IR13" i="2"/>
  <c r="GF13" i="2"/>
  <c r="DT13" i="2"/>
  <c r="AA13" i="2"/>
  <c r="WI13" i="2"/>
  <c r="TW13" i="2"/>
  <c r="RK13" i="2"/>
  <c r="OY13" i="2"/>
  <c r="MM13" i="2"/>
  <c r="KA13" i="2"/>
  <c r="HO13" i="2"/>
  <c r="FC13" i="2"/>
  <c r="CO13" i="2"/>
  <c r="XR13" i="2"/>
  <c r="VF13" i="2"/>
  <c r="ST13" i="2"/>
  <c r="QH13" i="2"/>
  <c r="NV13" i="2"/>
  <c r="LJ13" i="2"/>
  <c r="IX13" i="2"/>
  <c r="GL13" i="2"/>
  <c r="DZ13" i="2"/>
  <c r="AG13" i="2"/>
  <c r="RY13" i="2"/>
  <c r="IC13" i="2"/>
  <c r="DQ13" i="2"/>
  <c r="X13" i="2"/>
  <c r="WB13" i="2"/>
  <c r="TP13" i="2"/>
  <c r="RD13" i="2"/>
  <c r="OR13" i="2"/>
  <c r="MF13" i="2"/>
  <c r="JT13" i="2"/>
  <c r="HH13" i="2"/>
  <c r="EV13" i="2"/>
  <c r="BK13" i="2"/>
  <c r="XK13" i="2"/>
  <c r="UY13" i="2"/>
  <c r="SM13" i="2"/>
  <c r="QA13" i="2"/>
  <c r="NO13" i="2"/>
  <c r="LC13" i="2"/>
  <c r="IQ13" i="2"/>
  <c r="GE13" i="2"/>
  <c r="DS13" i="2"/>
  <c r="Z13" i="2"/>
  <c r="WH13" i="2"/>
  <c r="TV13" i="2"/>
  <c r="RJ13" i="2"/>
  <c r="OX13" i="2"/>
  <c r="ML13" i="2"/>
  <c r="JZ13" i="2"/>
  <c r="HN13" i="2"/>
  <c r="FB13" i="2"/>
  <c r="CN13" i="2"/>
  <c r="VY13" i="2"/>
  <c r="TM13" i="2"/>
  <c r="RA13" i="2"/>
  <c r="OO13" i="2"/>
  <c r="MC13" i="2"/>
  <c r="JQ13" i="2"/>
  <c r="HE13" i="2"/>
  <c r="XA13" i="2"/>
  <c r="UO13" i="2"/>
  <c r="SC13" i="2"/>
  <c r="PQ13" i="2"/>
  <c r="NE13" i="2"/>
  <c r="KS13" i="2"/>
  <c r="IG13" i="2"/>
  <c r="FU13" i="2"/>
  <c r="WC13" i="2"/>
  <c r="TQ13" i="2"/>
  <c r="RE13" i="2"/>
  <c r="OS13" i="2"/>
  <c r="MG13" i="2"/>
  <c r="JU13" i="2"/>
  <c r="HI13" i="2"/>
  <c r="WG13" i="2"/>
  <c r="MK13" i="2"/>
  <c r="ES13" i="2"/>
  <c r="BH13" i="2"/>
  <c r="XD13" i="2"/>
  <c r="UR13" i="2"/>
  <c r="SF13" i="2"/>
  <c r="PT13" i="2"/>
  <c r="NH13" i="2"/>
  <c r="KV13" i="2"/>
  <c r="IJ13" i="2"/>
  <c r="FX13" i="2"/>
  <c r="DL13" i="2"/>
  <c r="S13" i="2"/>
  <c r="WA13" i="2"/>
  <c r="TO13" i="2"/>
  <c r="RC13" i="2"/>
  <c r="OQ13" i="2"/>
  <c r="ME13" i="2"/>
  <c r="JS13" i="2"/>
  <c r="HG13" i="2"/>
  <c r="EU13" i="2"/>
  <c r="BJ13" i="2"/>
  <c r="XJ13" i="2"/>
  <c r="UX13" i="2"/>
  <c r="SL13" i="2"/>
  <c r="PZ13" i="2"/>
  <c r="NN13" i="2"/>
  <c r="LB13" i="2"/>
  <c r="IP13" i="2"/>
  <c r="GD13" i="2"/>
  <c r="DR13" i="2"/>
  <c r="Y13" i="2"/>
  <c r="QS13" i="2"/>
  <c r="GW13" i="2"/>
  <c r="DI13" i="2"/>
  <c r="O13" i="2"/>
  <c r="VT13" i="2"/>
  <c r="TH13" i="2"/>
  <c r="QV13" i="2"/>
  <c r="OJ13" i="2"/>
  <c r="LX13" i="2"/>
  <c r="JL13" i="2"/>
  <c r="GZ13" i="2"/>
  <c r="EN13" i="2"/>
  <c r="BA13" i="2"/>
  <c r="XC13" i="2"/>
  <c r="UQ13" i="2"/>
  <c r="SE13" i="2"/>
  <c r="PS13" i="2"/>
  <c r="NG13" i="2"/>
  <c r="KU13" i="2"/>
  <c r="II13" i="2"/>
  <c r="FW13" i="2"/>
  <c r="DK13" i="2"/>
  <c r="R13" i="2"/>
  <c r="VZ13" i="2"/>
  <c r="TN13" i="2"/>
  <c r="RB13" i="2"/>
  <c r="OP13" i="2"/>
  <c r="MD13" i="2"/>
  <c r="JR13" i="2"/>
  <c r="HF13" i="2"/>
  <c r="ET13" i="2"/>
  <c r="BI13" i="2"/>
  <c r="VA13" i="2"/>
  <c r="LE13" i="2"/>
  <c r="EK13" i="2"/>
  <c r="AX13" i="2"/>
  <c r="WV13" i="2"/>
  <c r="UJ13" i="2"/>
  <c r="RX13" i="2"/>
  <c r="PL13" i="2"/>
  <c r="MZ13" i="2"/>
  <c r="KN13" i="2"/>
  <c r="IB13" i="2"/>
  <c r="FP13" i="2"/>
  <c r="DB13" i="2"/>
  <c r="YE13" i="2"/>
  <c r="VS13" i="2"/>
  <c r="TG13" i="2"/>
  <c r="QU13" i="2"/>
  <c r="OI13" i="2"/>
  <c r="LW13" i="2"/>
  <c r="JK13" i="2"/>
  <c r="GY13" i="2"/>
  <c r="EM13" i="2"/>
  <c r="AZ13" i="2"/>
  <c r="XB13" i="2"/>
  <c r="UP13" i="2"/>
  <c r="SD13" i="2"/>
  <c r="PR13" i="2"/>
  <c r="NF13" i="2"/>
  <c r="KT13" i="2"/>
  <c r="IH13" i="2"/>
  <c r="FV13" i="2"/>
  <c r="DJ13" i="2"/>
  <c r="Q13" i="2"/>
  <c r="PM13" i="2"/>
  <c r="FQ13" i="2"/>
  <c r="CY13" i="2"/>
  <c r="XX13" i="2"/>
  <c r="VL13" i="2"/>
  <c r="SZ13" i="2"/>
  <c r="QN13" i="2"/>
  <c r="OB13" i="2"/>
  <c r="LP13" i="2"/>
  <c r="JD13" i="2"/>
  <c r="GR13" i="2"/>
  <c r="EF13" i="2"/>
  <c r="AM13" i="2"/>
  <c r="WU13" i="2"/>
  <c r="UI13" i="2"/>
  <c r="RW13" i="2"/>
  <c r="PK13" i="2"/>
  <c r="MY13" i="2"/>
  <c r="KM13" i="2"/>
  <c r="IA13" i="2"/>
  <c r="FO13" i="2"/>
  <c r="DA13" i="2"/>
  <c r="YD13" i="2"/>
  <c r="VR13" i="2"/>
  <c r="TF13" i="2"/>
  <c r="QT13" i="2"/>
  <c r="OH13" i="2"/>
  <c r="LV13" i="2"/>
  <c r="JJ13" i="2"/>
  <c r="GX13" i="2"/>
  <c r="EL13" i="2"/>
  <c r="AY13" i="2"/>
  <c r="VI13" i="2"/>
  <c r="LM13" i="2"/>
  <c r="TY13" i="2"/>
  <c r="KC13" i="2"/>
  <c r="TA13" i="2"/>
  <c r="JE13" i="2"/>
  <c r="EC13" i="2"/>
  <c r="RP13" i="2"/>
  <c r="HT13" i="2"/>
  <c r="VK13" i="2"/>
  <c r="LO13" i="2"/>
  <c r="AL13" i="2"/>
  <c r="PJ13" i="2"/>
  <c r="FN13" i="2"/>
  <c r="FE13" i="2"/>
  <c r="SR13" i="2"/>
  <c r="IV13" i="2"/>
  <c r="WM13" i="2"/>
  <c r="MQ13" i="2"/>
  <c r="CS13" i="2"/>
  <c r="QL13" i="2"/>
  <c r="GP13" i="2"/>
  <c r="IS13" i="2"/>
  <c r="TT13" i="2"/>
  <c r="JX13" i="2"/>
  <c r="XO13" i="2"/>
  <c r="NS13" i="2"/>
  <c r="DW13" i="2"/>
  <c r="RN13" i="2"/>
  <c r="HR13" i="2"/>
  <c r="NA13" i="2"/>
  <c r="UV13" i="2"/>
  <c r="KZ13" i="2"/>
  <c r="W13" i="2"/>
  <c r="OU13" i="2"/>
  <c r="EY13" i="2"/>
  <c r="SP13" i="2"/>
  <c r="IT13" i="2"/>
  <c r="SW13" i="2"/>
  <c r="JA13" i="2"/>
  <c r="RM13" i="2"/>
  <c r="HQ13" i="2"/>
  <c r="QO13" i="2"/>
  <c r="GS13" i="2"/>
  <c r="AJ13" i="2"/>
  <c r="PD13" i="2"/>
  <c r="FH13" i="2"/>
  <c r="SY13" i="2"/>
  <c r="JC13" i="2"/>
  <c r="WT13" i="2"/>
  <c r="MX13" i="2"/>
  <c r="CZ13" i="2"/>
  <c r="CQ13" i="2"/>
  <c r="QF13" i="2"/>
  <c r="GJ13" i="2"/>
  <c r="UA13" i="2"/>
  <c r="KE13" i="2"/>
  <c r="XV13" i="2"/>
  <c r="NZ13" i="2"/>
  <c r="ED13" i="2"/>
  <c r="DU13" i="2"/>
  <c r="RH13" i="2"/>
  <c r="HL13" i="2"/>
  <c r="VC13" i="2"/>
  <c r="LG13" i="2"/>
  <c r="AD13" i="2"/>
  <c r="PB13" i="2"/>
  <c r="FF13" i="2"/>
  <c r="EW13" i="2"/>
  <c r="SJ13" i="2"/>
  <c r="IN13" i="2"/>
  <c r="WE13" i="2"/>
  <c r="MI13" i="2"/>
  <c r="CK13" i="2"/>
  <c r="QD13" i="2"/>
  <c r="GH13" i="2"/>
  <c r="QK13" i="2"/>
  <c r="GO13" i="2"/>
  <c r="PA13" i="2"/>
  <c r="XY13" i="2"/>
  <c r="OC13" i="2"/>
  <c r="TU13" i="2"/>
  <c r="WN13" i="2"/>
  <c r="MR13" i="2"/>
  <c r="CT13" i="2"/>
  <c r="QM13" i="2"/>
  <c r="GQ13" i="2"/>
  <c r="UH13" i="2"/>
  <c r="KL13" i="2"/>
  <c r="YC13" i="2"/>
  <c r="XP13" i="2"/>
  <c r="NT13" i="2"/>
  <c r="DX13" i="2"/>
  <c r="RO13" i="2"/>
  <c r="HS13" i="2"/>
  <c r="VJ13" i="2"/>
  <c r="LN13" i="2"/>
  <c r="AK13" i="2"/>
  <c r="AB13" i="2"/>
  <c r="OV13" i="2"/>
  <c r="EZ13" i="2"/>
  <c r="SQ13" i="2"/>
  <c r="IU13" i="2"/>
  <c r="WL13" i="2"/>
  <c r="MP13" i="2"/>
  <c r="CR13" i="2"/>
  <c r="BM13" i="2"/>
  <c r="PX13" i="2"/>
  <c r="GB13" i="2"/>
  <c r="TS13" i="2"/>
  <c r="JW13" i="2"/>
  <c r="XN13" i="2"/>
  <c r="NR13" i="2"/>
  <c r="DV13" i="2"/>
  <c r="MO13" i="2"/>
  <c r="UB13" i="2"/>
  <c r="EE13" i="2"/>
  <c r="VD13" i="2"/>
  <c r="FG13" i="2"/>
  <c r="WF13" i="2"/>
  <c r="GI13" i="2"/>
  <c r="XH13" i="2"/>
  <c r="HK13" i="2"/>
  <c r="XU13" i="2"/>
  <c r="VM13" i="2"/>
  <c r="KF13" i="2"/>
  <c r="RV13" i="2"/>
  <c r="LH13" i="2"/>
  <c r="SX13" i="2"/>
  <c r="MJ13" i="2"/>
  <c r="TZ13" i="2"/>
  <c r="NL13" i="2"/>
  <c r="VB13" i="2"/>
  <c r="NY13" i="2"/>
  <c r="LQ13" i="2"/>
  <c r="XW13" i="2"/>
  <c r="HZ13" i="2"/>
  <c r="AE13" i="2"/>
  <c r="JB13" i="2"/>
  <c r="CL13" i="2"/>
  <c r="KD13" i="2"/>
  <c r="DP13" i="2"/>
  <c r="LF13" i="2"/>
  <c r="WK13" i="2"/>
  <c r="JY13" i="2"/>
  <c r="OA13" i="2"/>
  <c r="OG13" i="2"/>
  <c r="PC13" i="2"/>
  <c r="SO13" i="2"/>
  <c r="QE13" i="2"/>
  <c r="WW13" i="2"/>
  <c r="RG13" i="2"/>
  <c r="AC13" i="2"/>
  <c r="D22" i="2"/>
  <c r="D23" i="2"/>
  <c r="XP34" i="2"/>
  <c r="WZ34" i="2"/>
  <c r="WJ34" i="2"/>
  <c r="VT34" i="2"/>
  <c r="VD34" i="2"/>
  <c r="UN34" i="2"/>
  <c r="TX34" i="2"/>
  <c r="TH34" i="2"/>
  <c r="SR34" i="2"/>
  <c r="SB34" i="2"/>
  <c r="RL34" i="2"/>
  <c r="QV34" i="2"/>
  <c r="QF34" i="2"/>
  <c r="PP34" i="2"/>
  <c r="OZ34" i="2"/>
  <c r="OJ34" i="2"/>
  <c r="NT34" i="2"/>
  <c r="ND34" i="2"/>
  <c r="MN34" i="2"/>
  <c r="LX34" i="2"/>
  <c r="LH34" i="2"/>
  <c r="KR34" i="2"/>
  <c r="KB34" i="2"/>
  <c r="JL34" i="2"/>
  <c r="IV34" i="2"/>
  <c r="IF34" i="2"/>
  <c r="HP34" i="2"/>
  <c r="GZ34" i="2"/>
  <c r="GJ34" i="2"/>
  <c r="FT34" i="2"/>
  <c r="FD34" i="2"/>
  <c r="EN34" i="2"/>
  <c r="DX34" i="2"/>
  <c r="DH34" i="2"/>
  <c r="CP34" i="2"/>
  <c r="BA34" i="2"/>
  <c r="AE34" i="2"/>
  <c r="M34" i="2"/>
  <c r="WT34" i="2"/>
  <c r="UX34" i="2"/>
  <c r="TF34" i="2"/>
  <c r="RR34" i="2"/>
  <c r="PV34" i="2"/>
  <c r="OD34" i="2"/>
  <c r="KP34" i="2"/>
  <c r="IX34" i="2"/>
  <c r="HB34" i="2"/>
  <c r="FB34" i="2"/>
  <c r="DN34" i="2"/>
  <c r="Y34" i="2"/>
  <c r="XW34" i="2"/>
  <c r="XG34" i="2"/>
  <c r="WQ34" i="2"/>
  <c r="WA34" i="2"/>
  <c r="VK34" i="2"/>
  <c r="UU34" i="2"/>
  <c r="UE34" i="2"/>
  <c r="TO34" i="2"/>
  <c r="SY34" i="2"/>
  <c r="SI34" i="2"/>
  <c r="RS34" i="2"/>
  <c r="RC34" i="2"/>
  <c r="QM34" i="2"/>
  <c r="PW34" i="2"/>
  <c r="PG34" i="2"/>
  <c r="OQ34" i="2"/>
  <c r="OA34" i="2"/>
  <c r="NK34" i="2"/>
  <c r="MU34" i="2"/>
  <c r="ME34" i="2"/>
  <c r="LO34" i="2"/>
  <c r="KY34" i="2"/>
  <c r="KI34" i="2"/>
  <c r="JS34" i="2"/>
  <c r="JC34" i="2"/>
  <c r="IM34" i="2"/>
  <c r="HW34" i="2"/>
  <c r="HG34" i="2"/>
  <c r="GQ34" i="2"/>
  <c r="GA34" i="2"/>
  <c r="FK34" i="2"/>
  <c r="EU34" i="2"/>
  <c r="EE34" i="2"/>
  <c r="DO34" i="2"/>
  <c r="CW34" i="2"/>
  <c r="BJ34" i="2"/>
  <c r="AL34" i="2"/>
  <c r="V34" i="2"/>
  <c r="XB34" i="2"/>
  <c r="VF34" i="2"/>
  <c r="TN34" i="2"/>
  <c r="RN34" i="2"/>
  <c r="PN34" i="2"/>
  <c r="NJ34" i="2"/>
  <c r="LZ34" i="2"/>
  <c r="LB34" i="2"/>
  <c r="JR34" i="2"/>
  <c r="HV34" i="2"/>
  <c r="FV34" i="2"/>
  <c r="DZ34" i="2"/>
  <c r="AG34" i="2"/>
  <c r="XU34" i="2"/>
  <c r="XE34" i="2"/>
  <c r="WO34" i="2"/>
  <c r="VY34" i="2"/>
  <c r="VI34" i="2"/>
  <c r="US34" i="2"/>
  <c r="UC34" i="2"/>
  <c r="TM34" i="2"/>
  <c r="SW34" i="2"/>
  <c r="SG34" i="2"/>
  <c r="RQ34" i="2"/>
  <c r="RA34" i="2"/>
  <c r="QK34" i="2"/>
  <c r="PU34" i="2"/>
  <c r="PE34" i="2"/>
  <c r="OO34" i="2"/>
  <c r="NY34" i="2"/>
  <c r="NI34" i="2"/>
  <c r="MS34" i="2"/>
  <c r="MC34" i="2"/>
  <c r="LM34" i="2"/>
  <c r="KW34" i="2"/>
  <c r="KG34" i="2"/>
  <c r="JQ34" i="2"/>
  <c r="JA34" i="2"/>
  <c r="IK34" i="2"/>
  <c r="HU34" i="2"/>
  <c r="HE34" i="2"/>
  <c r="GO34" i="2"/>
  <c r="FY34" i="2"/>
  <c r="FI34" i="2"/>
  <c r="ES34" i="2"/>
  <c r="EC34" i="2"/>
  <c r="DM34" i="2"/>
  <c r="CU34" i="2"/>
  <c r="BH34" i="2"/>
  <c r="AJ34" i="2"/>
  <c r="T34" i="2"/>
  <c r="XJ34" i="2"/>
  <c r="VN34" i="2"/>
  <c r="TJ34" i="2"/>
  <c r="RJ34" i="2"/>
  <c r="PR34" i="2"/>
  <c r="NZ34" i="2"/>
  <c r="MX34" i="2"/>
  <c r="KD34" i="2"/>
  <c r="ID34" i="2"/>
  <c r="GL34" i="2"/>
  <c r="ET34" i="2"/>
  <c r="CZ34" i="2"/>
  <c r="AO34" i="2"/>
  <c r="YB34" i="2"/>
  <c r="XL34" i="2"/>
  <c r="WV34" i="2"/>
  <c r="WF34" i="2"/>
  <c r="VP34" i="2"/>
  <c r="UZ34" i="2"/>
  <c r="UJ34" i="2"/>
  <c r="TT34" i="2"/>
  <c r="TD34" i="2"/>
  <c r="SN34" i="2"/>
  <c r="RX34" i="2"/>
  <c r="RH34" i="2"/>
  <c r="QR34" i="2"/>
  <c r="QB34" i="2"/>
  <c r="PL34" i="2"/>
  <c r="OV34" i="2"/>
  <c r="OF34" i="2"/>
  <c r="NP34" i="2"/>
  <c r="MZ34" i="2"/>
  <c r="MJ34" i="2"/>
  <c r="LT34" i="2"/>
  <c r="LD34" i="2"/>
  <c r="KN34" i="2"/>
  <c r="JX34" i="2"/>
  <c r="JH34" i="2"/>
  <c r="IR34" i="2"/>
  <c r="IB34" i="2"/>
  <c r="HL34" i="2"/>
  <c r="GV34" i="2"/>
  <c r="GF34" i="2"/>
  <c r="FP34" i="2"/>
  <c r="EZ34" i="2"/>
  <c r="EJ34" i="2"/>
  <c r="DT34" i="2"/>
  <c r="DB34" i="2"/>
  <c r="CL34" i="2"/>
  <c r="AQ34" i="2"/>
  <c r="AA34" i="2"/>
  <c r="XZ34" i="2"/>
  <c r="WH34" i="2"/>
  <c r="UL34" i="2"/>
  <c r="SX34" i="2"/>
  <c r="RF34" i="2"/>
  <c r="PJ34" i="2"/>
  <c r="LR34" i="2"/>
  <c r="KH34" i="2"/>
  <c r="IL34" i="2"/>
  <c r="GP34" i="2"/>
  <c r="EP34" i="2"/>
  <c r="CR34" i="2"/>
  <c r="I34" i="2"/>
  <c r="XS34" i="2"/>
  <c r="XC34" i="2"/>
  <c r="WM34" i="2"/>
  <c r="VW34" i="2"/>
  <c r="VG34" i="2"/>
  <c r="UQ34" i="2"/>
  <c r="UA34" i="2"/>
  <c r="TK34" i="2"/>
  <c r="SU34" i="2"/>
  <c r="SE34" i="2"/>
  <c r="RO34" i="2"/>
  <c r="QY34" i="2"/>
  <c r="QI34" i="2"/>
  <c r="PS34" i="2"/>
  <c r="PC34" i="2"/>
  <c r="OM34" i="2"/>
  <c r="NW34" i="2"/>
  <c r="NG34" i="2"/>
  <c r="MQ34" i="2"/>
  <c r="MA34" i="2"/>
  <c r="LK34" i="2"/>
  <c r="KU34" i="2"/>
  <c r="KE34" i="2"/>
  <c r="JO34" i="2"/>
  <c r="IY34" i="2"/>
  <c r="II34" i="2"/>
  <c r="HS34" i="2"/>
  <c r="HC34" i="2"/>
  <c r="GM34" i="2"/>
  <c r="FW34" i="2"/>
  <c r="FG34" i="2"/>
  <c r="EQ34" i="2"/>
  <c r="EA34" i="2"/>
  <c r="DK34" i="2"/>
  <c r="CS34" i="2"/>
  <c r="BF34" i="2"/>
  <c r="AH34" i="2"/>
  <c r="R34" i="2"/>
  <c r="WP34" i="2"/>
  <c r="UT34" i="2"/>
  <c r="TB34" i="2"/>
  <c r="QX34" i="2"/>
  <c r="PB34" i="2"/>
  <c r="NB34" i="2"/>
  <c r="LV34" i="2"/>
  <c r="KT34" i="2"/>
  <c r="JF34" i="2"/>
  <c r="HF34" i="2"/>
  <c r="FJ34" i="2"/>
  <c r="DE34" i="2"/>
  <c r="U34" i="2"/>
  <c r="XQ34" i="2"/>
  <c r="XA34" i="2"/>
  <c r="WK34" i="2"/>
  <c r="VU34" i="2"/>
  <c r="VE34" i="2"/>
  <c r="UO34" i="2"/>
  <c r="TY34" i="2"/>
  <c r="TI34" i="2"/>
  <c r="SS34" i="2"/>
  <c r="SC34" i="2"/>
  <c r="RM34" i="2"/>
  <c r="QW34" i="2"/>
  <c r="QG34" i="2"/>
  <c r="PQ34" i="2"/>
  <c r="PA34" i="2"/>
  <c r="OK34" i="2"/>
  <c r="NU34" i="2"/>
  <c r="NE34" i="2"/>
  <c r="MO34" i="2"/>
  <c r="LY34" i="2"/>
  <c r="LI34" i="2"/>
  <c r="KS34" i="2"/>
  <c r="KC34" i="2"/>
  <c r="JM34" i="2"/>
  <c r="IW34" i="2"/>
  <c r="IG34" i="2"/>
  <c r="HQ34" i="2"/>
  <c r="HA34" i="2"/>
  <c r="GK34" i="2"/>
  <c r="FU34" i="2"/>
  <c r="FE34" i="2"/>
  <c r="EO34" i="2"/>
  <c r="DY34" i="2"/>
  <c r="DI34" i="2"/>
  <c r="CQ34" i="2"/>
  <c r="BB34" i="2"/>
  <c r="AF34" i="2"/>
  <c r="O34" i="2"/>
  <c r="WX34" i="2"/>
  <c r="VB34" i="2"/>
  <c r="ST34" i="2"/>
  <c r="RB34" i="2"/>
  <c r="PF34" i="2"/>
  <c r="NR34" i="2"/>
  <c r="MT34" i="2"/>
  <c r="JJ34" i="2"/>
  <c r="HR34" i="2"/>
  <c r="GD34" i="2"/>
  <c r="ED34" i="2"/>
  <c r="CV34" i="2"/>
  <c r="AC34" i="2"/>
  <c r="XX34" i="2"/>
  <c r="XH34" i="2"/>
  <c r="WR34" i="2"/>
  <c r="WB34" i="2"/>
  <c r="VL34" i="2"/>
  <c r="UV34" i="2"/>
  <c r="UF34" i="2"/>
  <c r="TP34" i="2"/>
  <c r="SZ34" i="2"/>
  <c r="SJ34" i="2"/>
  <c r="RT34" i="2"/>
  <c r="RD34" i="2"/>
  <c r="QN34" i="2"/>
  <c r="PX34" i="2"/>
  <c r="PH34" i="2"/>
  <c r="OR34" i="2"/>
  <c r="OB34" i="2"/>
  <c r="NL34" i="2"/>
  <c r="MV34" i="2"/>
  <c r="MF34" i="2"/>
  <c r="LP34" i="2"/>
  <c r="KZ34" i="2"/>
  <c r="KJ34" i="2"/>
  <c r="JT34" i="2"/>
  <c r="JD34" i="2"/>
  <c r="IN34" i="2"/>
  <c r="HX34" i="2"/>
  <c r="HH34" i="2"/>
  <c r="GR34" i="2"/>
  <c r="GB34" i="2"/>
  <c r="FL34" i="2"/>
  <c r="EV34" i="2"/>
  <c r="EF34" i="2"/>
  <c r="DP34" i="2"/>
  <c r="CX34" i="2"/>
  <c r="BK34" i="2"/>
  <c r="AM34" i="2"/>
  <c r="W34" i="2"/>
  <c r="XN34" i="2"/>
  <c r="VV34" i="2"/>
  <c r="TZ34" i="2"/>
  <c r="SL34" i="2"/>
  <c r="QT34" i="2"/>
  <c r="OX34" i="2"/>
  <c r="LF34" i="2"/>
  <c r="JZ34" i="2"/>
  <c r="HZ34" i="2"/>
  <c r="FZ34" i="2"/>
  <c r="EH34" i="2"/>
  <c r="BC34" i="2"/>
  <c r="YE34" i="2"/>
  <c r="XO34" i="2"/>
  <c r="WY34" i="2"/>
  <c r="WI34" i="2"/>
  <c r="VS34" i="2"/>
  <c r="VC34" i="2"/>
  <c r="UM34" i="2"/>
  <c r="TW34" i="2"/>
  <c r="TG34" i="2"/>
  <c r="SQ34" i="2"/>
  <c r="SA34" i="2"/>
  <c r="RK34" i="2"/>
  <c r="QU34" i="2"/>
  <c r="QE34" i="2"/>
  <c r="PO34" i="2"/>
  <c r="OY34" i="2"/>
  <c r="OI34" i="2"/>
  <c r="NS34" i="2"/>
  <c r="NC34" i="2"/>
  <c r="MM34" i="2"/>
  <c r="LW34" i="2"/>
  <c r="LG34" i="2"/>
  <c r="KQ34" i="2"/>
  <c r="KA34" i="2"/>
  <c r="JK34" i="2"/>
  <c r="IU34" i="2"/>
  <c r="IE34" i="2"/>
  <c r="HO34" i="2"/>
  <c r="GY34" i="2"/>
  <c r="GI34" i="2"/>
  <c r="FS34" i="2"/>
  <c r="FC34" i="2"/>
  <c r="EM34" i="2"/>
  <c r="DW34" i="2"/>
  <c r="DG34" i="2"/>
  <c r="CO34" i="2"/>
  <c r="AZ34" i="2"/>
  <c r="AD34" i="2"/>
  <c r="K34" i="2"/>
  <c r="WD34" i="2"/>
  <c r="UD34" i="2"/>
  <c r="SP34" i="2"/>
  <c r="QL34" i="2"/>
  <c r="OH34" i="2"/>
  <c r="MP34" i="2"/>
  <c r="LN34" i="2"/>
  <c r="KL34" i="2"/>
  <c r="IT34" i="2"/>
  <c r="GT34" i="2"/>
  <c r="EX34" i="2"/>
  <c r="BQ34" i="2"/>
  <c r="YC34" i="2"/>
  <c r="XM34" i="2"/>
  <c r="WW34" i="2"/>
  <c r="WG34" i="2"/>
  <c r="VQ34" i="2"/>
  <c r="VA34" i="2"/>
  <c r="UK34" i="2"/>
  <c r="TU34" i="2"/>
  <c r="TE34" i="2"/>
  <c r="SO34" i="2"/>
  <c r="RY34" i="2"/>
  <c r="RI34" i="2"/>
  <c r="QS34" i="2"/>
  <c r="QC34" i="2"/>
  <c r="PM34" i="2"/>
  <c r="OW34" i="2"/>
  <c r="OG34" i="2"/>
  <c r="NQ34" i="2"/>
  <c r="NA34" i="2"/>
  <c r="MK34" i="2"/>
  <c r="LU34" i="2"/>
  <c r="LE34" i="2"/>
  <c r="KO34" i="2"/>
  <c r="JY34" i="2"/>
  <c r="JI34" i="2"/>
  <c r="IS34" i="2"/>
  <c r="IC34" i="2"/>
  <c r="HM34" i="2"/>
  <c r="GW34" i="2"/>
  <c r="GG34" i="2"/>
  <c r="FQ34" i="2"/>
  <c r="FA34" i="2"/>
  <c r="EK34" i="2"/>
  <c r="DU34" i="2"/>
  <c r="DC34" i="2"/>
  <c r="CM34" i="2"/>
  <c r="AX34" i="2"/>
  <c r="AB34" i="2"/>
  <c r="YD34" i="2"/>
  <c r="WL34" i="2"/>
  <c r="UP34" i="2"/>
  <c r="SH34" i="2"/>
  <c r="QP34" i="2"/>
  <c r="OT34" i="2"/>
  <c r="NN34" i="2"/>
  <c r="ML34" i="2"/>
  <c r="JB34" i="2"/>
  <c r="HJ34" i="2"/>
  <c r="FR34" i="2"/>
  <c r="DR34" i="2"/>
  <c r="CN34" i="2"/>
  <c r="Q34" i="2"/>
  <c r="XT34" i="2"/>
  <c r="XD34" i="2"/>
  <c r="WN34" i="2"/>
  <c r="VX34" i="2"/>
  <c r="VH34" i="2"/>
  <c r="UR34" i="2"/>
  <c r="UB34" i="2"/>
  <c r="TL34" i="2"/>
  <c r="SV34" i="2"/>
  <c r="SF34" i="2"/>
  <c r="RP34" i="2"/>
  <c r="QZ34" i="2"/>
  <c r="QJ34" i="2"/>
  <c r="PT34" i="2"/>
  <c r="PD34" i="2"/>
  <c r="ON34" i="2"/>
  <c r="NX34" i="2"/>
  <c r="NH34" i="2"/>
  <c r="MR34" i="2"/>
  <c r="MB34" i="2"/>
  <c r="LL34" i="2"/>
  <c r="KV34" i="2"/>
  <c r="KF34" i="2"/>
  <c r="JP34" i="2"/>
  <c r="IZ34" i="2"/>
  <c r="IJ34" i="2"/>
  <c r="HT34" i="2"/>
  <c r="HD34" i="2"/>
  <c r="GN34" i="2"/>
  <c r="FX34" i="2"/>
  <c r="FH34" i="2"/>
  <c r="ER34" i="2"/>
  <c r="EB34" i="2"/>
  <c r="DL34" i="2"/>
  <c r="CT34" i="2"/>
  <c r="BG34" i="2"/>
  <c r="AI34" i="2"/>
  <c r="S34" i="2"/>
  <c r="XF34" i="2"/>
  <c r="VJ34" i="2"/>
  <c r="TV34" i="2"/>
  <c r="RZ34" i="2"/>
  <c r="QH34" i="2"/>
  <c r="OP34" i="2"/>
  <c r="KX34" i="2"/>
  <c r="JN34" i="2"/>
  <c r="HN34" i="2"/>
  <c r="FN34" i="2"/>
  <c r="DV34" i="2"/>
  <c r="AK34" i="2"/>
  <c r="YA34" i="2"/>
  <c r="XK34" i="2"/>
  <c r="WU34" i="2"/>
  <c r="WE34" i="2"/>
  <c r="VO34" i="2"/>
  <c r="UY34" i="2"/>
  <c r="UI34" i="2"/>
  <c r="TS34" i="2"/>
  <c r="TC34" i="2"/>
  <c r="SM34" i="2"/>
  <c r="RW34" i="2"/>
  <c r="RG34" i="2"/>
  <c r="QQ34" i="2"/>
  <c r="QA34" i="2"/>
  <c r="PK34" i="2"/>
  <c r="OU34" i="2"/>
  <c r="OE34" i="2"/>
  <c r="NO34" i="2"/>
  <c r="MY34" i="2"/>
  <c r="MI34" i="2"/>
  <c r="LS34" i="2"/>
  <c r="LC34" i="2"/>
  <c r="KM34" i="2"/>
  <c r="JW34" i="2"/>
  <c r="JG34" i="2"/>
  <c r="IQ34" i="2"/>
  <c r="IA34" i="2"/>
  <c r="HK34" i="2"/>
  <c r="GU34" i="2"/>
  <c r="GE34" i="2"/>
  <c r="FO34" i="2"/>
  <c r="EY34" i="2"/>
  <c r="EI34" i="2"/>
  <c r="DS34" i="2"/>
  <c r="DA34" i="2"/>
  <c r="CK34" i="2"/>
  <c r="AP34" i="2"/>
  <c r="Z34" i="2"/>
  <c r="XR34" i="2"/>
  <c r="VR34" i="2"/>
  <c r="TR34" i="2"/>
  <c r="SD34" i="2"/>
  <c r="PZ34" i="2"/>
  <c r="NV34" i="2"/>
  <c r="MH34" i="2"/>
  <c r="LJ34" i="2"/>
  <c r="JV34" i="2"/>
  <c r="IH34" i="2"/>
  <c r="GH34" i="2"/>
  <c r="EL34" i="2"/>
  <c r="AY34" i="2"/>
  <c r="XY34" i="2"/>
  <c r="XI34" i="2"/>
  <c r="WS34" i="2"/>
  <c r="WC34" i="2"/>
  <c r="VM34" i="2"/>
  <c r="UW34" i="2"/>
  <c r="UG34" i="2"/>
  <c r="TQ34" i="2"/>
  <c r="TA34" i="2"/>
  <c r="SK34" i="2"/>
  <c r="RU34" i="2"/>
  <c r="RE34" i="2"/>
  <c r="QO34" i="2"/>
  <c r="PY34" i="2"/>
  <c r="PI34" i="2"/>
  <c r="OS34" i="2"/>
  <c r="OC34" i="2"/>
  <c r="NM34" i="2"/>
  <c r="MW34" i="2"/>
  <c r="MG34" i="2"/>
  <c r="LQ34" i="2"/>
  <c r="LA34" i="2"/>
  <c r="KK34" i="2"/>
  <c r="JU34" i="2"/>
  <c r="JE34" i="2"/>
  <c r="IO34" i="2"/>
  <c r="HY34" i="2"/>
  <c r="HI34" i="2"/>
  <c r="GS34" i="2"/>
  <c r="GC34" i="2"/>
  <c r="FM34" i="2"/>
  <c r="EW34" i="2"/>
  <c r="EG34" i="2"/>
  <c r="DQ34" i="2"/>
  <c r="CY34" i="2"/>
  <c r="BM34" i="2"/>
  <c r="AN34" i="2"/>
  <c r="X34" i="2"/>
  <c r="XV34" i="2"/>
  <c r="VZ34" i="2"/>
  <c r="UH34" i="2"/>
  <c r="RV34" i="2"/>
  <c r="QD34" i="2"/>
  <c r="OL34" i="2"/>
  <c r="NF34" i="2"/>
  <c r="MD34" i="2"/>
  <c r="IP34" i="2"/>
  <c r="GX34" i="2"/>
  <c r="FF34" i="2"/>
  <c r="DJ34" i="2"/>
  <c r="BI34" i="2"/>
  <c r="D40" i="2"/>
  <c r="YD44" i="3"/>
  <c r="XN44" i="3"/>
  <c r="WX44" i="3"/>
  <c r="WH44" i="3"/>
  <c r="VR44" i="3"/>
  <c r="VB44" i="3"/>
  <c r="UL44" i="3"/>
  <c r="TV44" i="3"/>
  <c r="TF44" i="3"/>
  <c r="SP44" i="3"/>
  <c r="RZ44" i="3"/>
  <c r="RJ44" i="3"/>
  <c r="QT44" i="3"/>
  <c r="QD44" i="3"/>
  <c r="PN44" i="3"/>
  <c r="OX44" i="3"/>
  <c r="OH44" i="3"/>
  <c r="NR44" i="3"/>
  <c r="NB44" i="3"/>
  <c r="ML44" i="3"/>
  <c r="LV44" i="3"/>
  <c r="LF44" i="3"/>
  <c r="KP44" i="3"/>
  <c r="JZ44" i="3"/>
  <c r="JJ44" i="3"/>
  <c r="IT44" i="3"/>
  <c r="ID44" i="3"/>
  <c r="HN44" i="3"/>
  <c r="GX44" i="3"/>
  <c r="GH44" i="3"/>
  <c r="FR44" i="3"/>
  <c r="FB44" i="3"/>
  <c r="EL44" i="3"/>
  <c r="DV44" i="3"/>
  <c r="DE44" i="3"/>
  <c r="CN44" i="3"/>
  <c r="AY44" i="3"/>
  <c r="AC44" i="3"/>
  <c r="I44" i="3"/>
  <c r="XQ44" i="3"/>
  <c r="XA44" i="3"/>
  <c r="WK44" i="3"/>
  <c r="VU44" i="3"/>
  <c r="VE44" i="3"/>
  <c r="UO44" i="3"/>
  <c r="TY44" i="3"/>
  <c r="TI44" i="3"/>
  <c r="SS44" i="3"/>
  <c r="SC44" i="3"/>
  <c r="RM44" i="3"/>
  <c r="QW44" i="3"/>
  <c r="QG44" i="3"/>
  <c r="PQ44" i="3"/>
  <c r="PA44" i="3"/>
  <c r="OK44" i="3"/>
  <c r="NU44" i="3"/>
  <c r="NE44" i="3"/>
  <c r="MO44" i="3"/>
  <c r="LY44" i="3"/>
  <c r="LI44" i="3"/>
  <c r="KS44" i="3"/>
  <c r="KC44" i="3"/>
  <c r="JM44" i="3"/>
  <c r="IW44" i="3"/>
  <c r="IG44" i="3"/>
  <c r="HQ44" i="3"/>
  <c r="HA44" i="3"/>
  <c r="GK44" i="3"/>
  <c r="FU44" i="3"/>
  <c r="FE44" i="3"/>
  <c r="EO44" i="3"/>
  <c r="DY44" i="3"/>
  <c r="DI44" i="3"/>
  <c r="CQ44" i="3"/>
  <c r="BB44" i="3"/>
  <c r="AF44" i="3"/>
  <c r="O44" i="3"/>
  <c r="XP44" i="3"/>
  <c r="WZ44" i="3"/>
  <c r="WJ44" i="3"/>
  <c r="VT44" i="3"/>
  <c r="VD44" i="3"/>
  <c r="UN44" i="3"/>
  <c r="TX44" i="3"/>
  <c r="TH44" i="3"/>
  <c r="SR44" i="3"/>
  <c r="SB44" i="3"/>
  <c r="RL44" i="3"/>
  <c r="QV44" i="3"/>
  <c r="QF44" i="3"/>
  <c r="PP44" i="3"/>
  <c r="OZ44" i="3"/>
  <c r="OJ44" i="3"/>
  <c r="NT44" i="3"/>
  <c r="ND44" i="3"/>
  <c r="MN44" i="3"/>
  <c r="LX44" i="3"/>
  <c r="LH44" i="3"/>
  <c r="KR44" i="3"/>
  <c r="KB44" i="3"/>
  <c r="JL44" i="3"/>
  <c r="IV44" i="3"/>
  <c r="IF44" i="3"/>
  <c r="HP44" i="3"/>
  <c r="GZ44" i="3"/>
  <c r="GJ44" i="3"/>
  <c r="FT44" i="3"/>
  <c r="FD44" i="3"/>
  <c r="EN44" i="3"/>
  <c r="DX44" i="3"/>
  <c r="DH44" i="3"/>
  <c r="CP44" i="3"/>
  <c r="BA44" i="3"/>
  <c r="AE44" i="3"/>
  <c r="M44" i="3"/>
  <c r="XS44" i="3"/>
  <c r="XC44" i="3"/>
  <c r="WM44" i="3"/>
  <c r="VW44" i="3"/>
  <c r="VG44" i="3"/>
  <c r="UQ44" i="3"/>
  <c r="UA44" i="3"/>
  <c r="TK44" i="3"/>
  <c r="SU44" i="3"/>
  <c r="SE44" i="3"/>
  <c r="RO44" i="3"/>
  <c r="QY44" i="3"/>
  <c r="QI44" i="3"/>
  <c r="PS44" i="3"/>
  <c r="PC44" i="3"/>
  <c r="OM44" i="3"/>
  <c r="NW44" i="3"/>
  <c r="NG44" i="3"/>
  <c r="MQ44" i="3"/>
  <c r="MA44" i="3"/>
  <c r="LK44" i="3"/>
  <c r="KU44" i="3"/>
  <c r="KE44" i="3"/>
  <c r="JO44" i="3"/>
  <c r="IY44" i="3"/>
  <c r="II44" i="3"/>
  <c r="HS44" i="3"/>
  <c r="HC44" i="3"/>
  <c r="GM44" i="3"/>
  <c r="FW44" i="3"/>
  <c r="FG44" i="3"/>
  <c r="EQ44" i="3"/>
  <c r="EA44" i="3"/>
  <c r="DK44" i="3"/>
  <c r="CS44" i="3"/>
  <c r="BF44" i="3"/>
  <c r="AH44" i="3"/>
  <c r="R44" i="3"/>
  <c r="XZ44" i="3"/>
  <c r="XJ44" i="3"/>
  <c r="WT44" i="3"/>
  <c r="WD44" i="3"/>
  <c r="VN44" i="3"/>
  <c r="UX44" i="3"/>
  <c r="UH44" i="3"/>
  <c r="TR44" i="3"/>
  <c r="TB44" i="3"/>
  <c r="SL44" i="3"/>
  <c r="RV44" i="3"/>
  <c r="RF44" i="3"/>
  <c r="QP44" i="3"/>
  <c r="PZ44" i="3"/>
  <c r="PJ44" i="3"/>
  <c r="OT44" i="3"/>
  <c r="OD44" i="3"/>
  <c r="NN44" i="3"/>
  <c r="MX44" i="3"/>
  <c r="MH44" i="3"/>
  <c r="LR44" i="3"/>
  <c r="LB44" i="3"/>
  <c r="KL44" i="3"/>
  <c r="JV44" i="3"/>
  <c r="JF44" i="3"/>
  <c r="IP44" i="3"/>
  <c r="HZ44" i="3"/>
  <c r="HJ44" i="3"/>
  <c r="GT44" i="3"/>
  <c r="GD44" i="3"/>
  <c r="FN44" i="3"/>
  <c r="EX44" i="3"/>
  <c r="EH44" i="3"/>
  <c r="DR44" i="3"/>
  <c r="CZ44" i="3"/>
  <c r="BQ44" i="3"/>
  <c r="AO44" i="3"/>
  <c r="Y44" i="3"/>
  <c r="YC44" i="3"/>
  <c r="XM44" i="3"/>
  <c r="WW44" i="3"/>
  <c r="WG44" i="3"/>
  <c r="VQ44" i="3"/>
  <c r="VA44" i="3"/>
  <c r="UK44" i="3"/>
  <c r="TU44" i="3"/>
  <c r="TE44" i="3"/>
  <c r="SO44" i="3"/>
  <c r="RY44" i="3"/>
  <c r="RI44" i="3"/>
  <c r="QS44" i="3"/>
  <c r="QC44" i="3"/>
  <c r="PM44" i="3"/>
  <c r="OW44" i="3"/>
  <c r="OG44" i="3"/>
  <c r="NQ44" i="3"/>
  <c r="NA44" i="3"/>
  <c r="MK44" i="3"/>
  <c r="LU44" i="3"/>
  <c r="LE44" i="3"/>
  <c r="KO44" i="3"/>
  <c r="JY44" i="3"/>
  <c r="JI44" i="3"/>
  <c r="IS44" i="3"/>
  <c r="IC44" i="3"/>
  <c r="HM44" i="3"/>
  <c r="GW44" i="3"/>
  <c r="GG44" i="3"/>
  <c r="FQ44" i="3"/>
  <c r="FA44" i="3"/>
  <c r="EK44" i="3"/>
  <c r="DU44" i="3"/>
  <c r="DC44" i="3"/>
  <c r="CM44" i="3"/>
  <c r="AX44" i="3"/>
  <c r="AB44" i="3"/>
  <c r="YB44" i="3"/>
  <c r="XL44" i="3"/>
  <c r="WV44" i="3"/>
  <c r="WF44" i="3"/>
  <c r="VP44" i="3"/>
  <c r="UZ44" i="3"/>
  <c r="UJ44" i="3"/>
  <c r="TT44" i="3"/>
  <c r="TD44" i="3"/>
  <c r="SN44" i="3"/>
  <c r="RX44" i="3"/>
  <c r="RH44" i="3"/>
  <c r="QR44" i="3"/>
  <c r="QB44" i="3"/>
  <c r="PL44" i="3"/>
  <c r="OV44" i="3"/>
  <c r="OF44" i="3"/>
  <c r="NP44" i="3"/>
  <c r="MZ44" i="3"/>
  <c r="MJ44" i="3"/>
  <c r="LT44" i="3"/>
  <c r="LD44" i="3"/>
  <c r="KN44" i="3"/>
  <c r="JX44" i="3"/>
  <c r="JH44" i="3"/>
  <c r="IR44" i="3"/>
  <c r="IB44" i="3"/>
  <c r="HL44" i="3"/>
  <c r="GV44" i="3"/>
  <c r="GF44" i="3"/>
  <c r="FP44" i="3"/>
  <c r="EZ44" i="3"/>
  <c r="EJ44" i="3"/>
  <c r="DT44" i="3"/>
  <c r="DB44" i="3"/>
  <c r="CL44" i="3"/>
  <c r="AQ44" i="3"/>
  <c r="AA44" i="3"/>
  <c r="YE44" i="3"/>
  <c r="XO44" i="3"/>
  <c r="WY44" i="3"/>
  <c r="WI44" i="3"/>
  <c r="VS44" i="3"/>
  <c r="VC44" i="3"/>
  <c r="UM44" i="3"/>
  <c r="TW44" i="3"/>
  <c r="TG44" i="3"/>
  <c r="SQ44" i="3"/>
  <c r="SA44" i="3"/>
  <c r="RK44" i="3"/>
  <c r="QU44" i="3"/>
  <c r="QE44" i="3"/>
  <c r="PO44" i="3"/>
  <c r="OY44" i="3"/>
  <c r="OI44" i="3"/>
  <c r="NS44" i="3"/>
  <c r="NC44" i="3"/>
  <c r="MM44" i="3"/>
  <c r="LW44" i="3"/>
  <c r="LG44" i="3"/>
  <c r="KQ44" i="3"/>
  <c r="KA44" i="3"/>
  <c r="JK44" i="3"/>
  <c r="IU44" i="3"/>
  <c r="IE44" i="3"/>
  <c r="HO44" i="3"/>
  <c r="GY44" i="3"/>
  <c r="GI44" i="3"/>
  <c r="FS44" i="3"/>
  <c r="FC44" i="3"/>
  <c r="EM44" i="3"/>
  <c r="DW44" i="3"/>
  <c r="DG44" i="3"/>
  <c r="CO44" i="3"/>
  <c r="AZ44" i="3"/>
  <c r="AD44" i="3"/>
  <c r="K44" i="3"/>
  <c r="XV44" i="3"/>
  <c r="XF44" i="3"/>
  <c r="WP44" i="3"/>
  <c r="VZ44" i="3"/>
  <c r="VJ44" i="3"/>
  <c r="UT44" i="3"/>
  <c r="UD44" i="3"/>
  <c r="TN44" i="3"/>
  <c r="SX44" i="3"/>
  <c r="SH44" i="3"/>
  <c r="RR44" i="3"/>
  <c r="RB44" i="3"/>
  <c r="QL44" i="3"/>
  <c r="PV44" i="3"/>
  <c r="PF44" i="3"/>
  <c r="OP44" i="3"/>
  <c r="NZ44" i="3"/>
  <c r="NJ44" i="3"/>
  <c r="MT44" i="3"/>
  <c r="MD44" i="3"/>
  <c r="LN44" i="3"/>
  <c r="KX44" i="3"/>
  <c r="KH44" i="3"/>
  <c r="JR44" i="3"/>
  <c r="JB44" i="3"/>
  <c r="IL44" i="3"/>
  <c r="HV44" i="3"/>
  <c r="HF44" i="3"/>
  <c r="GP44" i="3"/>
  <c r="FZ44" i="3"/>
  <c r="FJ44" i="3"/>
  <c r="ET44" i="3"/>
  <c r="ED44" i="3"/>
  <c r="DN44" i="3"/>
  <c r="CV44" i="3"/>
  <c r="BI44" i="3"/>
  <c r="AK44" i="3"/>
  <c r="U44" i="3"/>
  <c r="XY44" i="3"/>
  <c r="XI44" i="3"/>
  <c r="WS44" i="3"/>
  <c r="WC44" i="3"/>
  <c r="VM44" i="3"/>
  <c r="UW44" i="3"/>
  <c r="UG44" i="3"/>
  <c r="TQ44" i="3"/>
  <c r="TA44" i="3"/>
  <c r="SK44" i="3"/>
  <c r="RU44" i="3"/>
  <c r="RE44" i="3"/>
  <c r="QO44" i="3"/>
  <c r="PY44" i="3"/>
  <c r="PI44" i="3"/>
  <c r="OS44" i="3"/>
  <c r="OC44" i="3"/>
  <c r="NM44" i="3"/>
  <c r="MW44" i="3"/>
  <c r="MG44" i="3"/>
  <c r="LQ44" i="3"/>
  <c r="LA44" i="3"/>
  <c r="KK44" i="3"/>
  <c r="JU44" i="3"/>
  <c r="JE44" i="3"/>
  <c r="IO44" i="3"/>
  <c r="HY44" i="3"/>
  <c r="HI44" i="3"/>
  <c r="GS44" i="3"/>
  <c r="GC44" i="3"/>
  <c r="FM44" i="3"/>
  <c r="EW44" i="3"/>
  <c r="EG44" i="3"/>
  <c r="DQ44" i="3"/>
  <c r="CY44" i="3"/>
  <c r="BM44" i="3"/>
  <c r="AN44" i="3"/>
  <c r="X44" i="3"/>
  <c r="XX44" i="3"/>
  <c r="XH44" i="3"/>
  <c r="WR44" i="3"/>
  <c r="WB44" i="3"/>
  <c r="VL44" i="3"/>
  <c r="UV44" i="3"/>
  <c r="UF44" i="3"/>
  <c r="TP44" i="3"/>
  <c r="SZ44" i="3"/>
  <c r="SJ44" i="3"/>
  <c r="RT44" i="3"/>
  <c r="RD44" i="3"/>
  <c r="QN44" i="3"/>
  <c r="PX44" i="3"/>
  <c r="PH44" i="3"/>
  <c r="OR44" i="3"/>
  <c r="OB44" i="3"/>
  <c r="NL44" i="3"/>
  <c r="MV44" i="3"/>
  <c r="MF44" i="3"/>
  <c r="LP44" i="3"/>
  <c r="KZ44" i="3"/>
  <c r="KJ44" i="3"/>
  <c r="JT44" i="3"/>
  <c r="JD44" i="3"/>
  <c r="IN44" i="3"/>
  <c r="HX44" i="3"/>
  <c r="HH44" i="3"/>
  <c r="GR44" i="3"/>
  <c r="GB44" i="3"/>
  <c r="FL44" i="3"/>
  <c r="EV44" i="3"/>
  <c r="EF44" i="3"/>
  <c r="DP44" i="3"/>
  <c r="CX44" i="3"/>
  <c r="BK44" i="3"/>
  <c r="AM44" i="3"/>
  <c r="W44" i="3"/>
  <c r="YA44" i="3"/>
  <c r="XK44" i="3"/>
  <c r="WU44" i="3"/>
  <c r="WE44" i="3"/>
  <c r="VO44" i="3"/>
  <c r="UY44" i="3"/>
  <c r="UI44" i="3"/>
  <c r="TS44" i="3"/>
  <c r="TC44" i="3"/>
  <c r="SM44" i="3"/>
  <c r="RW44" i="3"/>
  <c r="RG44" i="3"/>
  <c r="QQ44" i="3"/>
  <c r="QA44" i="3"/>
  <c r="PK44" i="3"/>
  <c r="OU44" i="3"/>
  <c r="OE44" i="3"/>
  <c r="NO44" i="3"/>
  <c r="MY44" i="3"/>
  <c r="MI44" i="3"/>
  <c r="LS44" i="3"/>
  <c r="LC44" i="3"/>
  <c r="KM44" i="3"/>
  <c r="JW44" i="3"/>
  <c r="JG44" i="3"/>
  <c r="IQ44" i="3"/>
  <c r="IA44" i="3"/>
  <c r="HK44" i="3"/>
  <c r="GU44" i="3"/>
  <c r="GE44" i="3"/>
  <c r="FO44" i="3"/>
  <c r="EY44" i="3"/>
  <c r="EI44" i="3"/>
  <c r="DS44" i="3"/>
  <c r="DA44" i="3"/>
  <c r="CK44" i="3"/>
  <c r="AP44" i="3"/>
  <c r="Z44" i="3"/>
  <c r="XR44" i="3"/>
  <c r="XB44" i="3"/>
  <c r="WL44" i="3"/>
  <c r="VV44" i="3"/>
  <c r="VF44" i="3"/>
  <c r="UP44" i="3"/>
  <c r="TZ44" i="3"/>
  <c r="TJ44" i="3"/>
  <c r="ST44" i="3"/>
  <c r="SD44" i="3"/>
  <c r="RN44" i="3"/>
  <c r="QX44" i="3"/>
  <c r="QH44" i="3"/>
  <c r="PR44" i="3"/>
  <c r="PB44" i="3"/>
  <c r="OL44" i="3"/>
  <c r="NV44" i="3"/>
  <c r="NF44" i="3"/>
  <c r="MP44" i="3"/>
  <c r="LZ44" i="3"/>
  <c r="LJ44" i="3"/>
  <c r="KT44" i="3"/>
  <c r="KD44" i="3"/>
  <c r="JN44" i="3"/>
  <c r="IX44" i="3"/>
  <c r="IH44" i="3"/>
  <c r="HR44" i="3"/>
  <c r="HB44" i="3"/>
  <c r="GL44" i="3"/>
  <c r="FV44" i="3"/>
  <c r="FF44" i="3"/>
  <c r="EP44" i="3"/>
  <c r="DZ44" i="3"/>
  <c r="DJ44" i="3"/>
  <c r="CR44" i="3"/>
  <c r="BC44" i="3"/>
  <c r="AG44" i="3"/>
  <c r="Q44" i="3"/>
  <c r="XU44" i="3"/>
  <c r="XE44" i="3"/>
  <c r="WO44" i="3"/>
  <c r="VY44" i="3"/>
  <c r="VI44" i="3"/>
  <c r="US44" i="3"/>
  <c r="UC44" i="3"/>
  <c r="TM44" i="3"/>
  <c r="SW44" i="3"/>
  <c r="SG44" i="3"/>
  <c r="RQ44" i="3"/>
  <c r="RA44" i="3"/>
  <c r="QK44" i="3"/>
  <c r="PU44" i="3"/>
  <c r="PE44" i="3"/>
  <c r="OO44" i="3"/>
  <c r="NY44" i="3"/>
  <c r="NI44" i="3"/>
  <c r="MS44" i="3"/>
  <c r="MC44" i="3"/>
  <c r="LM44" i="3"/>
  <c r="KW44" i="3"/>
  <c r="KG44" i="3"/>
  <c r="JQ44" i="3"/>
  <c r="JA44" i="3"/>
  <c r="IK44" i="3"/>
  <c r="HU44" i="3"/>
  <c r="HE44" i="3"/>
  <c r="GO44" i="3"/>
  <c r="FY44" i="3"/>
  <c r="FI44" i="3"/>
  <c r="ES44" i="3"/>
  <c r="EC44" i="3"/>
  <c r="DM44" i="3"/>
  <c r="CU44" i="3"/>
  <c r="BH44" i="3"/>
  <c r="AJ44" i="3"/>
  <c r="T44" i="3"/>
  <c r="XT44" i="3"/>
  <c r="XD44" i="3"/>
  <c r="WN44" i="3"/>
  <c r="VX44" i="3"/>
  <c r="VH44" i="3"/>
  <c r="UR44" i="3"/>
  <c r="UB44" i="3"/>
  <c r="TL44" i="3"/>
  <c r="SV44" i="3"/>
  <c r="SF44" i="3"/>
  <c r="RP44" i="3"/>
  <c r="QZ44" i="3"/>
  <c r="QJ44" i="3"/>
  <c r="PT44" i="3"/>
  <c r="PD44" i="3"/>
  <c r="ON44" i="3"/>
  <c r="NX44" i="3"/>
  <c r="NH44" i="3"/>
  <c r="MR44" i="3"/>
  <c r="MB44" i="3"/>
  <c r="LL44" i="3"/>
  <c r="KV44" i="3"/>
  <c r="KF44" i="3"/>
  <c r="JP44" i="3"/>
  <c r="IZ44" i="3"/>
  <c r="IJ44" i="3"/>
  <c r="HT44" i="3"/>
  <c r="HD44" i="3"/>
  <c r="GN44" i="3"/>
  <c r="FX44" i="3"/>
  <c r="FH44" i="3"/>
  <c r="ER44" i="3"/>
  <c r="EB44" i="3"/>
  <c r="DL44" i="3"/>
  <c r="CT44" i="3"/>
  <c r="BG44" i="3"/>
  <c r="AI44" i="3"/>
  <c r="S44" i="3"/>
  <c r="XW44" i="3"/>
  <c r="XG44" i="3"/>
  <c r="WQ44" i="3"/>
  <c r="WA44" i="3"/>
  <c r="VK44" i="3"/>
  <c r="UU44" i="3"/>
  <c r="UE44" i="3"/>
  <c r="TO44" i="3"/>
  <c r="SY44" i="3"/>
  <c r="SI44" i="3"/>
  <c r="RS44" i="3"/>
  <c r="RC44" i="3"/>
  <c r="QM44" i="3"/>
  <c r="PW44" i="3"/>
  <c r="PG44" i="3"/>
  <c r="OQ44" i="3"/>
  <c r="OA44" i="3"/>
  <c r="NK44" i="3"/>
  <c r="MU44" i="3"/>
  <c r="ME44" i="3"/>
  <c r="LO44" i="3"/>
  <c r="KY44" i="3"/>
  <c r="KI44" i="3"/>
  <c r="JS44" i="3"/>
  <c r="JC44" i="3"/>
  <c r="IM44" i="3"/>
  <c r="HW44" i="3"/>
  <c r="HG44" i="3"/>
  <c r="GQ44" i="3"/>
  <c r="GA44" i="3"/>
  <c r="FK44" i="3"/>
  <c r="EU44" i="3"/>
  <c r="EE44" i="3"/>
  <c r="DO44" i="3"/>
  <c r="CW44" i="3"/>
  <c r="BJ44" i="3"/>
  <c r="AL44" i="3"/>
  <c r="V44" i="3"/>
  <c r="YC47" i="3"/>
  <c r="XM47" i="3"/>
  <c r="WW47" i="3"/>
  <c r="WG47" i="3"/>
  <c r="VQ47" i="3"/>
  <c r="VA47" i="3"/>
  <c r="UK47" i="3"/>
  <c r="TU47" i="3"/>
  <c r="TE47" i="3"/>
  <c r="SO47" i="3"/>
  <c r="RY47" i="3"/>
  <c r="RI47" i="3"/>
  <c r="QS47" i="3"/>
  <c r="QC47" i="3"/>
  <c r="PM47" i="3"/>
  <c r="OW47" i="3"/>
  <c r="OG47" i="3"/>
  <c r="NQ47" i="3"/>
  <c r="NA47" i="3"/>
  <c r="MK47" i="3"/>
  <c r="LU47" i="3"/>
  <c r="LE47" i="3"/>
  <c r="KO47" i="3"/>
  <c r="JY47" i="3"/>
  <c r="JI47" i="3"/>
  <c r="IS47" i="3"/>
  <c r="IC47" i="3"/>
  <c r="HM47" i="3"/>
  <c r="GW47" i="3"/>
  <c r="GG47" i="3"/>
  <c r="FQ47" i="3"/>
  <c r="FA47" i="3"/>
  <c r="EK47" i="3"/>
  <c r="DU47" i="3"/>
  <c r="DC47" i="3"/>
  <c r="CM47" i="3"/>
  <c r="AX47" i="3"/>
  <c r="AB47" i="3"/>
  <c r="YB47" i="3"/>
  <c r="XL47" i="3"/>
  <c r="WV47" i="3"/>
  <c r="WF47" i="3"/>
  <c r="VP47" i="3"/>
  <c r="UZ47" i="3"/>
  <c r="UJ47" i="3"/>
  <c r="TT47" i="3"/>
  <c r="TD47" i="3"/>
  <c r="SN47" i="3"/>
  <c r="RX47" i="3"/>
  <c r="RH47" i="3"/>
  <c r="QR47" i="3"/>
  <c r="QB47" i="3"/>
  <c r="PL47" i="3"/>
  <c r="OV47" i="3"/>
  <c r="OF47" i="3"/>
  <c r="NP47" i="3"/>
  <c r="MZ47" i="3"/>
  <c r="MJ47" i="3"/>
  <c r="LT47" i="3"/>
  <c r="LD47" i="3"/>
  <c r="KN47" i="3"/>
  <c r="JX47" i="3"/>
  <c r="JH47" i="3"/>
  <c r="IR47" i="3"/>
  <c r="IB47" i="3"/>
  <c r="HL47" i="3"/>
  <c r="GV47" i="3"/>
  <c r="GF47" i="3"/>
  <c r="FP47" i="3"/>
  <c r="EZ47" i="3"/>
  <c r="EJ47" i="3"/>
  <c r="DT47" i="3"/>
  <c r="DB47" i="3"/>
  <c r="CL47" i="3"/>
  <c r="AQ47" i="3"/>
  <c r="AA47" i="3"/>
  <c r="YE47" i="3"/>
  <c r="XO47" i="3"/>
  <c r="WY47" i="3"/>
  <c r="WI47" i="3"/>
  <c r="VS47" i="3"/>
  <c r="VC47" i="3"/>
  <c r="UM47" i="3"/>
  <c r="TW47" i="3"/>
  <c r="TG47" i="3"/>
  <c r="SQ47" i="3"/>
  <c r="SA47" i="3"/>
  <c r="RK47" i="3"/>
  <c r="QU47" i="3"/>
  <c r="QE47" i="3"/>
  <c r="PO47" i="3"/>
  <c r="OY47" i="3"/>
  <c r="OI47" i="3"/>
  <c r="NS47" i="3"/>
  <c r="NC47" i="3"/>
  <c r="MM47" i="3"/>
  <c r="LW47" i="3"/>
  <c r="LG47" i="3"/>
  <c r="KQ47" i="3"/>
  <c r="KA47" i="3"/>
  <c r="JK47" i="3"/>
  <c r="IU47" i="3"/>
  <c r="IE47" i="3"/>
  <c r="HO47" i="3"/>
  <c r="GY47" i="3"/>
  <c r="GI47" i="3"/>
  <c r="FS47" i="3"/>
  <c r="FC47" i="3"/>
  <c r="EM47" i="3"/>
  <c r="DW47" i="3"/>
  <c r="DG47" i="3"/>
  <c r="CO47" i="3"/>
  <c r="AZ47" i="3"/>
  <c r="AD47" i="3"/>
  <c r="K47" i="3"/>
  <c r="XR47" i="3"/>
  <c r="XB47" i="3"/>
  <c r="WL47" i="3"/>
  <c r="VV47" i="3"/>
  <c r="VF47" i="3"/>
  <c r="UP47" i="3"/>
  <c r="TZ47" i="3"/>
  <c r="TJ47" i="3"/>
  <c r="ST47" i="3"/>
  <c r="SD47" i="3"/>
  <c r="RN47" i="3"/>
  <c r="QX47" i="3"/>
  <c r="QH47" i="3"/>
  <c r="PR47" i="3"/>
  <c r="PB47" i="3"/>
  <c r="OL47" i="3"/>
  <c r="NV47" i="3"/>
  <c r="NF47" i="3"/>
  <c r="MP47" i="3"/>
  <c r="LZ47" i="3"/>
  <c r="LJ47" i="3"/>
  <c r="KT47" i="3"/>
  <c r="KD47" i="3"/>
  <c r="JN47" i="3"/>
  <c r="IX47" i="3"/>
  <c r="IH47" i="3"/>
  <c r="HR47" i="3"/>
  <c r="HB47" i="3"/>
  <c r="GL47" i="3"/>
  <c r="FV47" i="3"/>
  <c r="FF47" i="3"/>
  <c r="EP47" i="3"/>
  <c r="DZ47" i="3"/>
  <c r="DJ47" i="3"/>
  <c r="CR47" i="3"/>
  <c r="BC47" i="3"/>
  <c r="AG47" i="3"/>
  <c r="Q47" i="3"/>
  <c r="XY47" i="3"/>
  <c r="XI47" i="3"/>
  <c r="WS47" i="3"/>
  <c r="WC47" i="3"/>
  <c r="VM47" i="3"/>
  <c r="UW47" i="3"/>
  <c r="UG47" i="3"/>
  <c r="TQ47" i="3"/>
  <c r="TA47" i="3"/>
  <c r="SK47" i="3"/>
  <c r="RU47" i="3"/>
  <c r="RE47" i="3"/>
  <c r="QO47" i="3"/>
  <c r="PY47" i="3"/>
  <c r="PI47" i="3"/>
  <c r="OS47" i="3"/>
  <c r="OC47" i="3"/>
  <c r="NM47" i="3"/>
  <c r="MW47" i="3"/>
  <c r="MG47" i="3"/>
  <c r="LQ47" i="3"/>
  <c r="LA47" i="3"/>
  <c r="KK47" i="3"/>
  <c r="JU47" i="3"/>
  <c r="JE47" i="3"/>
  <c r="IO47" i="3"/>
  <c r="HY47" i="3"/>
  <c r="HI47" i="3"/>
  <c r="GS47" i="3"/>
  <c r="GC47" i="3"/>
  <c r="FM47" i="3"/>
  <c r="EW47" i="3"/>
  <c r="EG47" i="3"/>
  <c r="DQ47" i="3"/>
  <c r="CY47" i="3"/>
  <c r="BM47" i="3"/>
  <c r="AN47" i="3"/>
  <c r="X47" i="3"/>
  <c r="XX47" i="3"/>
  <c r="XH47" i="3"/>
  <c r="WR47" i="3"/>
  <c r="WB47" i="3"/>
  <c r="VL47" i="3"/>
  <c r="UV47" i="3"/>
  <c r="UF47" i="3"/>
  <c r="TP47" i="3"/>
  <c r="SZ47" i="3"/>
  <c r="SJ47" i="3"/>
  <c r="RT47" i="3"/>
  <c r="RD47" i="3"/>
  <c r="QN47" i="3"/>
  <c r="PX47" i="3"/>
  <c r="PH47" i="3"/>
  <c r="OR47" i="3"/>
  <c r="OB47" i="3"/>
  <c r="NL47" i="3"/>
  <c r="MV47" i="3"/>
  <c r="MF47" i="3"/>
  <c r="LP47" i="3"/>
  <c r="KZ47" i="3"/>
  <c r="KJ47" i="3"/>
  <c r="JT47" i="3"/>
  <c r="JD47" i="3"/>
  <c r="IN47" i="3"/>
  <c r="HX47" i="3"/>
  <c r="HH47" i="3"/>
  <c r="GR47" i="3"/>
  <c r="GB47" i="3"/>
  <c r="FL47" i="3"/>
  <c r="EV47" i="3"/>
  <c r="EF47" i="3"/>
  <c r="DP47" i="3"/>
  <c r="CX47" i="3"/>
  <c r="BK47" i="3"/>
  <c r="AM47" i="3"/>
  <c r="W47" i="3"/>
  <c r="YA47" i="3"/>
  <c r="XK47" i="3"/>
  <c r="WU47" i="3"/>
  <c r="WE47" i="3"/>
  <c r="VO47" i="3"/>
  <c r="UY47" i="3"/>
  <c r="UI47" i="3"/>
  <c r="TS47" i="3"/>
  <c r="TC47" i="3"/>
  <c r="SM47" i="3"/>
  <c r="RW47" i="3"/>
  <c r="RG47" i="3"/>
  <c r="QQ47" i="3"/>
  <c r="QA47" i="3"/>
  <c r="PK47" i="3"/>
  <c r="OU47" i="3"/>
  <c r="OE47" i="3"/>
  <c r="NO47" i="3"/>
  <c r="MY47" i="3"/>
  <c r="MI47" i="3"/>
  <c r="LS47" i="3"/>
  <c r="LC47" i="3"/>
  <c r="KM47" i="3"/>
  <c r="JW47" i="3"/>
  <c r="JG47" i="3"/>
  <c r="IQ47" i="3"/>
  <c r="IA47" i="3"/>
  <c r="HK47" i="3"/>
  <c r="GU47" i="3"/>
  <c r="GE47" i="3"/>
  <c r="FO47" i="3"/>
  <c r="EY47" i="3"/>
  <c r="EI47" i="3"/>
  <c r="DS47" i="3"/>
  <c r="DA47" i="3"/>
  <c r="CK47" i="3"/>
  <c r="AP47" i="3"/>
  <c r="Z47" i="3"/>
  <c r="YD47" i="3"/>
  <c r="XN47" i="3"/>
  <c r="WX47" i="3"/>
  <c r="WH47" i="3"/>
  <c r="VR47" i="3"/>
  <c r="VB47" i="3"/>
  <c r="UL47" i="3"/>
  <c r="TV47" i="3"/>
  <c r="TF47" i="3"/>
  <c r="SP47" i="3"/>
  <c r="RZ47" i="3"/>
  <c r="RJ47" i="3"/>
  <c r="QT47" i="3"/>
  <c r="QD47" i="3"/>
  <c r="PN47" i="3"/>
  <c r="OX47" i="3"/>
  <c r="OH47" i="3"/>
  <c r="NR47" i="3"/>
  <c r="NB47" i="3"/>
  <c r="ML47" i="3"/>
  <c r="LV47" i="3"/>
  <c r="LF47" i="3"/>
  <c r="KP47" i="3"/>
  <c r="JZ47" i="3"/>
  <c r="JJ47" i="3"/>
  <c r="IT47" i="3"/>
  <c r="ID47" i="3"/>
  <c r="HN47" i="3"/>
  <c r="GX47" i="3"/>
  <c r="GH47" i="3"/>
  <c r="FR47" i="3"/>
  <c r="FB47" i="3"/>
  <c r="EL47" i="3"/>
  <c r="DV47" i="3"/>
  <c r="DE47" i="3"/>
  <c r="CN47" i="3"/>
  <c r="AY47" i="3"/>
  <c r="AC47" i="3"/>
  <c r="I47" i="3"/>
  <c r="XU47" i="3"/>
  <c r="XE47" i="3"/>
  <c r="WO47" i="3"/>
  <c r="VY47" i="3"/>
  <c r="VI47" i="3"/>
  <c r="US47" i="3"/>
  <c r="UC47" i="3"/>
  <c r="TM47" i="3"/>
  <c r="SW47" i="3"/>
  <c r="SG47" i="3"/>
  <c r="RQ47" i="3"/>
  <c r="RA47" i="3"/>
  <c r="QK47" i="3"/>
  <c r="PU47" i="3"/>
  <c r="PE47" i="3"/>
  <c r="OO47" i="3"/>
  <c r="NY47" i="3"/>
  <c r="NI47" i="3"/>
  <c r="MS47" i="3"/>
  <c r="MC47" i="3"/>
  <c r="LM47" i="3"/>
  <c r="KW47" i="3"/>
  <c r="KG47" i="3"/>
  <c r="JQ47" i="3"/>
  <c r="JA47" i="3"/>
  <c r="IK47" i="3"/>
  <c r="HU47" i="3"/>
  <c r="HE47" i="3"/>
  <c r="GO47" i="3"/>
  <c r="FY47" i="3"/>
  <c r="FI47" i="3"/>
  <c r="ES47" i="3"/>
  <c r="EC47" i="3"/>
  <c r="DM47" i="3"/>
  <c r="CU47" i="3"/>
  <c r="BH47" i="3"/>
  <c r="AJ47" i="3"/>
  <c r="T47" i="3"/>
  <c r="XT47" i="3"/>
  <c r="XD47" i="3"/>
  <c r="WN47" i="3"/>
  <c r="VX47" i="3"/>
  <c r="VH47" i="3"/>
  <c r="UR47" i="3"/>
  <c r="UB47" i="3"/>
  <c r="TL47" i="3"/>
  <c r="SV47" i="3"/>
  <c r="SF47" i="3"/>
  <c r="RP47" i="3"/>
  <c r="QZ47" i="3"/>
  <c r="QJ47" i="3"/>
  <c r="PT47" i="3"/>
  <c r="PD47" i="3"/>
  <c r="ON47" i="3"/>
  <c r="NX47" i="3"/>
  <c r="NH47" i="3"/>
  <c r="MR47" i="3"/>
  <c r="MB47" i="3"/>
  <c r="LL47" i="3"/>
  <c r="KV47" i="3"/>
  <c r="KF47" i="3"/>
  <c r="JP47" i="3"/>
  <c r="IZ47" i="3"/>
  <c r="IJ47" i="3"/>
  <c r="HT47" i="3"/>
  <c r="HD47" i="3"/>
  <c r="GN47" i="3"/>
  <c r="FX47" i="3"/>
  <c r="FH47" i="3"/>
  <c r="ER47" i="3"/>
  <c r="EB47" i="3"/>
  <c r="DL47" i="3"/>
  <c r="CT47" i="3"/>
  <c r="BG47" i="3"/>
  <c r="AI47" i="3"/>
  <c r="S47" i="3"/>
  <c r="XW47" i="3"/>
  <c r="XG47" i="3"/>
  <c r="WQ47" i="3"/>
  <c r="WA47" i="3"/>
  <c r="VK47" i="3"/>
  <c r="UU47" i="3"/>
  <c r="UE47" i="3"/>
  <c r="TO47" i="3"/>
  <c r="SY47" i="3"/>
  <c r="SI47" i="3"/>
  <c r="RS47" i="3"/>
  <c r="RC47" i="3"/>
  <c r="QM47" i="3"/>
  <c r="PW47" i="3"/>
  <c r="PG47" i="3"/>
  <c r="OQ47" i="3"/>
  <c r="OA47" i="3"/>
  <c r="NK47" i="3"/>
  <c r="MU47" i="3"/>
  <c r="ME47" i="3"/>
  <c r="LO47" i="3"/>
  <c r="KY47" i="3"/>
  <c r="KI47" i="3"/>
  <c r="JS47" i="3"/>
  <c r="JC47" i="3"/>
  <c r="IM47" i="3"/>
  <c r="HW47" i="3"/>
  <c r="HG47" i="3"/>
  <c r="GQ47" i="3"/>
  <c r="GA47" i="3"/>
  <c r="FK47" i="3"/>
  <c r="EU47" i="3"/>
  <c r="EE47" i="3"/>
  <c r="DO47" i="3"/>
  <c r="CW47" i="3"/>
  <c r="BJ47" i="3"/>
  <c r="AL47" i="3"/>
  <c r="V47" i="3"/>
  <c r="XZ47" i="3"/>
  <c r="XJ47" i="3"/>
  <c r="WT47" i="3"/>
  <c r="WD47" i="3"/>
  <c r="VN47" i="3"/>
  <c r="UX47" i="3"/>
  <c r="UH47" i="3"/>
  <c r="TR47" i="3"/>
  <c r="TB47" i="3"/>
  <c r="SL47" i="3"/>
  <c r="RV47" i="3"/>
  <c r="RF47" i="3"/>
  <c r="QP47" i="3"/>
  <c r="PZ47" i="3"/>
  <c r="PJ47" i="3"/>
  <c r="OT47" i="3"/>
  <c r="OD47" i="3"/>
  <c r="NN47" i="3"/>
  <c r="MX47" i="3"/>
  <c r="MH47" i="3"/>
  <c r="LR47" i="3"/>
  <c r="LB47" i="3"/>
  <c r="KL47" i="3"/>
  <c r="JV47" i="3"/>
  <c r="JF47" i="3"/>
  <c r="IP47" i="3"/>
  <c r="HZ47" i="3"/>
  <c r="HJ47" i="3"/>
  <c r="GT47" i="3"/>
  <c r="GD47" i="3"/>
  <c r="FN47" i="3"/>
  <c r="EX47" i="3"/>
  <c r="EH47" i="3"/>
  <c r="DR47" i="3"/>
  <c r="CZ47" i="3"/>
  <c r="BQ47" i="3"/>
  <c r="AO47" i="3"/>
  <c r="Y47" i="3"/>
  <c r="XQ47" i="3"/>
  <c r="XA47" i="3"/>
  <c r="WK47" i="3"/>
  <c r="VU47" i="3"/>
  <c r="VE47" i="3"/>
  <c r="UO47" i="3"/>
  <c r="TY47" i="3"/>
  <c r="TI47" i="3"/>
  <c r="SS47" i="3"/>
  <c r="SC47" i="3"/>
  <c r="RM47" i="3"/>
  <c r="QW47" i="3"/>
  <c r="QG47" i="3"/>
  <c r="PQ47" i="3"/>
  <c r="PA47" i="3"/>
  <c r="OK47" i="3"/>
  <c r="NU47" i="3"/>
  <c r="NE47" i="3"/>
  <c r="MO47" i="3"/>
  <c r="LY47" i="3"/>
  <c r="LI47" i="3"/>
  <c r="KS47" i="3"/>
  <c r="KC47" i="3"/>
  <c r="JM47" i="3"/>
  <c r="IW47" i="3"/>
  <c r="IG47" i="3"/>
  <c r="HQ47" i="3"/>
  <c r="HA47" i="3"/>
  <c r="GK47" i="3"/>
  <c r="FU47" i="3"/>
  <c r="FE47" i="3"/>
  <c r="EO47" i="3"/>
  <c r="DY47" i="3"/>
  <c r="DI47" i="3"/>
  <c r="CQ47" i="3"/>
  <c r="BB47" i="3"/>
  <c r="AF47" i="3"/>
  <c r="O47" i="3"/>
  <c r="XP47" i="3"/>
  <c r="WZ47" i="3"/>
  <c r="WJ47" i="3"/>
  <c r="VT47" i="3"/>
  <c r="VD47" i="3"/>
  <c r="UN47" i="3"/>
  <c r="TX47" i="3"/>
  <c r="TH47" i="3"/>
  <c r="SR47" i="3"/>
  <c r="SB47" i="3"/>
  <c r="RL47" i="3"/>
  <c r="QV47" i="3"/>
  <c r="QF47" i="3"/>
  <c r="PP47" i="3"/>
  <c r="OZ47" i="3"/>
  <c r="OJ47" i="3"/>
  <c r="NT47" i="3"/>
  <c r="ND47" i="3"/>
  <c r="MN47" i="3"/>
  <c r="LX47" i="3"/>
  <c r="LH47" i="3"/>
  <c r="KR47" i="3"/>
  <c r="KB47" i="3"/>
  <c r="JL47" i="3"/>
  <c r="IV47" i="3"/>
  <c r="IF47" i="3"/>
  <c r="HP47" i="3"/>
  <c r="GZ47" i="3"/>
  <c r="GJ47" i="3"/>
  <c r="FT47" i="3"/>
  <c r="FD47" i="3"/>
  <c r="EN47" i="3"/>
  <c r="DX47" i="3"/>
  <c r="DH47" i="3"/>
  <c r="CP47" i="3"/>
  <c r="BA47" i="3"/>
  <c r="AE47" i="3"/>
  <c r="M47" i="3"/>
  <c r="XS47" i="3"/>
  <c r="XC47" i="3"/>
  <c r="WM47" i="3"/>
  <c r="VW47" i="3"/>
  <c r="VG47" i="3"/>
  <c r="UQ47" i="3"/>
  <c r="UA47" i="3"/>
  <c r="TK47" i="3"/>
  <c r="SU47" i="3"/>
  <c r="SE47" i="3"/>
  <c r="RO47" i="3"/>
  <c r="QY47" i="3"/>
  <c r="QI47" i="3"/>
  <c r="PS47" i="3"/>
  <c r="PC47" i="3"/>
  <c r="OM47" i="3"/>
  <c r="NW47" i="3"/>
  <c r="NG47" i="3"/>
  <c r="MQ47" i="3"/>
  <c r="MA47" i="3"/>
  <c r="LK47" i="3"/>
  <c r="KU47" i="3"/>
  <c r="KE47" i="3"/>
  <c r="JO47" i="3"/>
  <c r="IY47" i="3"/>
  <c r="II47" i="3"/>
  <c r="HS47" i="3"/>
  <c r="HC47" i="3"/>
  <c r="GM47" i="3"/>
  <c r="FW47" i="3"/>
  <c r="FG47" i="3"/>
  <c r="EQ47" i="3"/>
  <c r="EA47" i="3"/>
  <c r="DK47" i="3"/>
  <c r="CS47" i="3"/>
  <c r="BF47" i="3"/>
  <c r="AH47" i="3"/>
  <c r="R47" i="3"/>
  <c r="XV47" i="3"/>
  <c r="XF47" i="3"/>
  <c r="WP47" i="3"/>
  <c r="VZ47" i="3"/>
  <c r="VJ47" i="3"/>
  <c r="UT47" i="3"/>
  <c r="UD47" i="3"/>
  <c r="TN47" i="3"/>
  <c r="SX47" i="3"/>
  <c r="SH47" i="3"/>
  <c r="RR47" i="3"/>
  <c r="RB47" i="3"/>
  <c r="QL47" i="3"/>
  <c r="PV47" i="3"/>
  <c r="PF47" i="3"/>
  <c r="OP47" i="3"/>
  <c r="NZ47" i="3"/>
  <c r="NJ47" i="3"/>
  <c r="MT47" i="3"/>
  <c r="MD47" i="3"/>
  <c r="LN47" i="3"/>
  <c r="KX47" i="3"/>
  <c r="KH47" i="3"/>
  <c r="JR47" i="3"/>
  <c r="JB47" i="3"/>
  <c r="IL47" i="3"/>
  <c r="HV47" i="3"/>
  <c r="HF47" i="3"/>
  <c r="GP47" i="3"/>
  <c r="FZ47" i="3"/>
  <c r="FJ47" i="3"/>
  <c r="ET47" i="3"/>
  <c r="ED47" i="3"/>
  <c r="DN47" i="3"/>
  <c r="CV47" i="3"/>
  <c r="BI47" i="3"/>
  <c r="AK47" i="3"/>
  <c r="U47" i="3"/>
  <c r="XX31" i="1"/>
  <c r="XH31" i="1"/>
  <c r="WR31" i="1"/>
  <c r="WB31" i="1"/>
  <c r="VL31" i="1"/>
  <c r="UV31" i="1"/>
  <c r="UF31" i="1"/>
  <c r="TP31" i="1"/>
  <c r="SZ31" i="1"/>
  <c r="SJ31" i="1"/>
  <c r="RT31" i="1"/>
  <c r="RD31" i="1"/>
  <c r="QN31" i="1"/>
  <c r="PX31" i="1"/>
  <c r="PH31" i="1"/>
  <c r="OR31" i="1"/>
  <c r="OB31" i="1"/>
  <c r="NL31" i="1"/>
  <c r="MV31" i="1"/>
  <c r="MF31" i="1"/>
  <c r="LP31" i="1"/>
  <c r="KZ31" i="1"/>
  <c r="KJ31" i="1"/>
  <c r="JT31" i="1"/>
  <c r="JD31" i="1"/>
  <c r="IN31" i="1"/>
  <c r="HX31" i="1"/>
  <c r="HH31" i="1"/>
  <c r="GR31" i="1"/>
  <c r="GB31" i="1"/>
  <c r="FL31" i="1"/>
  <c r="EV31" i="1"/>
  <c r="EF31" i="1"/>
  <c r="DP31" i="1"/>
  <c r="CX31" i="1"/>
  <c r="BK31" i="1"/>
  <c r="AM31" i="1"/>
  <c r="W31" i="1"/>
  <c r="XO31" i="1"/>
  <c r="VS31" i="1"/>
  <c r="TW31" i="1"/>
  <c r="SA31" i="1"/>
  <c r="QM31" i="1"/>
  <c r="OQ31" i="1"/>
  <c r="MU31" i="1"/>
  <c r="KU31" i="1"/>
  <c r="IY31" i="1"/>
  <c r="HC31" i="1"/>
  <c r="FG31" i="1"/>
  <c r="DK31" i="1"/>
  <c r="AL31" i="1"/>
  <c r="XV31" i="1"/>
  <c r="XF31" i="1"/>
  <c r="WP31" i="1"/>
  <c r="VZ31" i="1"/>
  <c r="VJ31" i="1"/>
  <c r="UT31" i="1"/>
  <c r="UD31" i="1"/>
  <c r="TN31" i="1"/>
  <c r="SX31" i="1"/>
  <c r="SH31" i="1"/>
  <c r="RR31" i="1"/>
  <c r="RB31" i="1"/>
  <c r="QL31" i="1"/>
  <c r="PV31" i="1"/>
  <c r="PF31" i="1"/>
  <c r="OP31" i="1"/>
  <c r="NZ31" i="1"/>
  <c r="NJ31" i="1"/>
  <c r="MT31" i="1"/>
  <c r="MD31" i="1"/>
  <c r="LN31" i="1"/>
  <c r="KX31" i="1"/>
  <c r="KH31" i="1"/>
  <c r="JR31" i="1"/>
  <c r="JB31" i="1"/>
  <c r="IL31" i="1"/>
  <c r="HV31" i="1"/>
  <c r="HF31" i="1"/>
  <c r="GP31" i="1"/>
  <c r="FZ31" i="1"/>
  <c r="FJ31" i="1"/>
  <c r="ET31" i="1"/>
  <c r="ED31" i="1"/>
  <c r="DN31" i="1"/>
  <c r="CV31" i="1"/>
  <c r="BI31" i="1"/>
  <c r="AK31" i="1"/>
  <c r="U31" i="1"/>
  <c r="XK31" i="1"/>
  <c r="VK31" i="1"/>
  <c r="TC31" i="1"/>
  <c r="RC31" i="1"/>
  <c r="PG31" i="1"/>
  <c r="NK31" i="1"/>
  <c r="LK31" i="1"/>
  <c r="JO31" i="1"/>
  <c r="HS31" i="1"/>
  <c r="FW31" i="1"/>
  <c r="EE31" i="1"/>
  <c r="BJ31" i="1"/>
  <c r="YC31" i="1"/>
  <c r="XM31" i="1"/>
  <c r="WW31" i="1"/>
  <c r="WG31" i="1"/>
  <c r="VQ31" i="1"/>
  <c r="VA31" i="1"/>
  <c r="UK31" i="1"/>
  <c r="TU31" i="1"/>
  <c r="TE31" i="1"/>
  <c r="SO31" i="1"/>
  <c r="RY31" i="1"/>
  <c r="RI31" i="1"/>
  <c r="QS31" i="1"/>
  <c r="QC31" i="1"/>
  <c r="PM31" i="1"/>
  <c r="OW31" i="1"/>
  <c r="OG31" i="1"/>
  <c r="NQ31" i="1"/>
  <c r="NA31" i="1"/>
  <c r="MK31" i="1"/>
  <c r="LU31" i="1"/>
  <c r="LE31" i="1"/>
  <c r="KO31" i="1"/>
  <c r="JY31" i="1"/>
  <c r="JI31" i="1"/>
  <c r="IS31" i="1"/>
  <c r="IC31" i="1"/>
  <c r="HM31" i="1"/>
  <c r="GW31" i="1"/>
  <c r="GG31" i="1"/>
  <c r="FQ31" i="1"/>
  <c r="FA31" i="1"/>
  <c r="EK31" i="1"/>
  <c r="DU31" i="1"/>
  <c r="DC31" i="1"/>
  <c r="CM31" i="1"/>
  <c r="AX31" i="1"/>
  <c r="AB31" i="1"/>
  <c r="YE31" i="1"/>
  <c r="WM31" i="1"/>
  <c r="UU31" i="1"/>
  <c r="TG31" i="1"/>
  <c r="RG31" i="1"/>
  <c r="PK31" i="1"/>
  <c r="NO31" i="1"/>
  <c r="LS31" i="1"/>
  <c r="KE31" i="1"/>
  <c r="II31" i="1"/>
  <c r="GI31" i="1"/>
  <c r="EM31" i="1"/>
  <c r="CO31" i="1"/>
  <c r="K31" i="1"/>
  <c r="XT31" i="1"/>
  <c r="XD31" i="1"/>
  <c r="WN31" i="1"/>
  <c r="VX31" i="1"/>
  <c r="VH31" i="1"/>
  <c r="UR31" i="1"/>
  <c r="UB31" i="1"/>
  <c r="TL31" i="1"/>
  <c r="SV31" i="1"/>
  <c r="SF31" i="1"/>
  <c r="RP31" i="1"/>
  <c r="QZ31" i="1"/>
  <c r="QJ31" i="1"/>
  <c r="PT31" i="1"/>
  <c r="PD31" i="1"/>
  <c r="ON31" i="1"/>
  <c r="NX31" i="1"/>
  <c r="NH31" i="1"/>
  <c r="MR31" i="1"/>
  <c r="MB31" i="1"/>
  <c r="LL31" i="1"/>
  <c r="KV31" i="1"/>
  <c r="KF31" i="1"/>
  <c r="JP31" i="1"/>
  <c r="IZ31" i="1"/>
  <c r="IJ31" i="1"/>
  <c r="HT31" i="1"/>
  <c r="HD31" i="1"/>
  <c r="GN31" i="1"/>
  <c r="FX31" i="1"/>
  <c r="FH31" i="1"/>
  <c r="ER31" i="1"/>
  <c r="EB31" i="1"/>
  <c r="DL31" i="1"/>
  <c r="CT31" i="1"/>
  <c r="BG31" i="1"/>
  <c r="AI31" i="1"/>
  <c r="S31" i="1"/>
  <c r="XC31" i="1"/>
  <c r="VG31" i="1"/>
  <c r="TK31" i="1"/>
  <c r="RS31" i="1"/>
  <c r="QA31" i="1"/>
  <c r="OE31" i="1"/>
  <c r="MI31" i="1"/>
  <c r="KI31" i="1"/>
  <c r="IM31" i="1"/>
  <c r="GQ31" i="1"/>
  <c r="EU31" i="1"/>
  <c r="DA31" i="1"/>
  <c r="V31" i="1"/>
  <c r="XR31" i="1"/>
  <c r="XB31" i="1"/>
  <c r="WL31" i="1"/>
  <c r="VV31" i="1"/>
  <c r="VF31" i="1"/>
  <c r="UP31" i="1"/>
  <c r="TZ31" i="1"/>
  <c r="TJ31" i="1"/>
  <c r="ST31" i="1"/>
  <c r="SD31" i="1"/>
  <c r="RN31" i="1"/>
  <c r="QX31" i="1"/>
  <c r="QH31" i="1"/>
  <c r="PR31" i="1"/>
  <c r="PB31" i="1"/>
  <c r="OL31" i="1"/>
  <c r="NV31" i="1"/>
  <c r="NF31" i="1"/>
  <c r="MP31" i="1"/>
  <c r="LZ31" i="1"/>
  <c r="LJ31" i="1"/>
  <c r="KT31" i="1"/>
  <c r="KD31" i="1"/>
  <c r="JN31" i="1"/>
  <c r="IX31" i="1"/>
  <c r="IH31" i="1"/>
  <c r="HR31" i="1"/>
  <c r="HB31" i="1"/>
  <c r="GL31" i="1"/>
  <c r="FV31" i="1"/>
  <c r="FF31" i="1"/>
  <c r="EP31" i="1"/>
  <c r="DZ31" i="1"/>
  <c r="DJ31" i="1"/>
  <c r="CR31" i="1"/>
  <c r="BC31" i="1"/>
  <c r="AG31" i="1"/>
  <c r="Q31" i="1"/>
  <c r="WY31" i="1"/>
  <c r="UM31" i="1"/>
  <c r="SQ31" i="1"/>
  <c r="QQ31" i="1"/>
  <c r="OU31" i="1"/>
  <c r="MY31" i="1"/>
  <c r="LC31" i="1"/>
  <c r="JC31" i="1"/>
  <c r="HG31" i="1"/>
  <c r="FO31" i="1"/>
  <c r="DS31" i="1"/>
  <c r="AP31" i="1"/>
  <c r="XY31" i="1"/>
  <c r="XI31" i="1"/>
  <c r="WS31" i="1"/>
  <c r="WC31" i="1"/>
  <c r="VM31" i="1"/>
  <c r="UW31" i="1"/>
  <c r="UG31" i="1"/>
  <c r="TQ31" i="1"/>
  <c r="TA31" i="1"/>
  <c r="SK31" i="1"/>
  <c r="RU31" i="1"/>
  <c r="RE31" i="1"/>
  <c r="QO31" i="1"/>
  <c r="PY31" i="1"/>
  <c r="PI31" i="1"/>
  <c r="OS31" i="1"/>
  <c r="OC31" i="1"/>
  <c r="NM31" i="1"/>
  <c r="MW31" i="1"/>
  <c r="MG31" i="1"/>
  <c r="LQ31" i="1"/>
  <c r="LA31" i="1"/>
  <c r="KK31" i="1"/>
  <c r="JU31" i="1"/>
  <c r="JE31" i="1"/>
  <c r="IO31" i="1"/>
  <c r="HY31" i="1"/>
  <c r="HI31" i="1"/>
  <c r="GS31" i="1"/>
  <c r="GC31" i="1"/>
  <c r="FM31" i="1"/>
  <c r="EW31" i="1"/>
  <c r="EG31" i="1"/>
  <c r="DQ31" i="1"/>
  <c r="CY31" i="1"/>
  <c r="BM31" i="1"/>
  <c r="AN31" i="1"/>
  <c r="X31" i="1"/>
  <c r="XS31" i="1"/>
  <c r="WA31" i="1"/>
  <c r="UQ31" i="1"/>
  <c r="SU31" i="1"/>
  <c r="QU31" i="1"/>
  <c r="OY31" i="1"/>
  <c r="NC31" i="1"/>
  <c r="LG31" i="1"/>
  <c r="JS31" i="1"/>
  <c r="HW31" i="1"/>
  <c r="GA31" i="1"/>
  <c r="EA31" i="1"/>
  <c r="AZ31" i="1"/>
  <c r="XP31" i="1"/>
  <c r="WZ31" i="1"/>
  <c r="WJ31" i="1"/>
  <c r="VT31" i="1"/>
  <c r="VD31" i="1"/>
  <c r="UN31" i="1"/>
  <c r="TX31" i="1"/>
  <c r="TH31" i="1"/>
  <c r="SR31" i="1"/>
  <c r="SB31" i="1"/>
  <c r="RL31" i="1"/>
  <c r="QV31" i="1"/>
  <c r="QF31" i="1"/>
  <c r="PP31" i="1"/>
  <c r="OZ31" i="1"/>
  <c r="OJ31" i="1"/>
  <c r="NT31" i="1"/>
  <c r="ND31" i="1"/>
  <c r="MN31" i="1"/>
  <c r="LX31" i="1"/>
  <c r="LH31" i="1"/>
  <c r="KR31" i="1"/>
  <c r="KB31" i="1"/>
  <c r="JL31" i="1"/>
  <c r="IV31" i="1"/>
  <c r="IF31" i="1"/>
  <c r="HP31" i="1"/>
  <c r="GZ31" i="1"/>
  <c r="GJ31" i="1"/>
  <c r="FT31" i="1"/>
  <c r="FD31" i="1"/>
  <c r="EN31" i="1"/>
  <c r="DX31" i="1"/>
  <c r="DH31" i="1"/>
  <c r="CP31" i="1"/>
  <c r="BA31" i="1"/>
  <c r="AE31" i="1"/>
  <c r="M31" i="1"/>
  <c r="WQ31" i="1"/>
  <c r="UY31" i="1"/>
  <c r="SY31" i="1"/>
  <c r="RK31" i="1"/>
  <c r="PO31" i="1"/>
  <c r="NS31" i="1"/>
  <c r="LW31" i="1"/>
  <c r="JW31" i="1"/>
  <c r="IA31" i="1"/>
  <c r="GE31" i="1"/>
  <c r="EI31" i="1"/>
  <c r="CK31" i="1"/>
  <c r="YD31" i="1"/>
  <c r="XN31" i="1"/>
  <c r="WX31" i="1"/>
  <c r="WH31" i="1"/>
  <c r="VR31" i="1"/>
  <c r="VB31" i="1"/>
  <c r="UL31" i="1"/>
  <c r="TV31" i="1"/>
  <c r="TF31" i="1"/>
  <c r="SP31" i="1"/>
  <c r="RZ31" i="1"/>
  <c r="RJ31" i="1"/>
  <c r="QT31" i="1"/>
  <c r="QD31" i="1"/>
  <c r="PN31" i="1"/>
  <c r="OX31" i="1"/>
  <c r="OH31" i="1"/>
  <c r="NR31" i="1"/>
  <c r="NB31" i="1"/>
  <c r="ML31" i="1"/>
  <c r="LV31" i="1"/>
  <c r="LF31" i="1"/>
  <c r="KP31" i="1"/>
  <c r="JZ31" i="1"/>
  <c r="JJ31" i="1"/>
  <c r="IT31" i="1"/>
  <c r="ID31" i="1"/>
  <c r="HN31" i="1"/>
  <c r="GX31" i="1"/>
  <c r="GH31" i="1"/>
  <c r="FR31" i="1"/>
  <c r="FB31" i="1"/>
  <c r="EL31" i="1"/>
  <c r="DV31" i="1"/>
  <c r="DE31" i="1"/>
  <c r="CN31" i="1"/>
  <c r="AY31" i="1"/>
  <c r="AC31" i="1"/>
  <c r="I31" i="1"/>
  <c r="WI31" i="1"/>
  <c r="UA31" i="1"/>
  <c r="SI31" i="1"/>
  <c r="QE31" i="1"/>
  <c r="OI31" i="1"/>
  <c r="MM31" i="1"/>
  <c r="KM31" i="1"/>
  <c r="IQ31" i="1"/>
  <c r="GY31" i="1"/>
  <c r="FC31" i="1"/>
  <c r="DG31" i="1"/>
  <c r="AD31" i="1"/>
  <c r="XU31" i="1"/>
  <c r="XE31" i="1"/>
  <c r="WO31" i="1"/>
  <c r="VY31" i="1"/>
  <c r="VI31" i="1"/>
  <c r="US31" i="1"/>
  <c r="UC31" i="1"/>
  <c r="TM31" i="1"/>
  <c r="SW31" i="1"/>
  <c r="SG31" i="1"/>
  <c r="RQ31" i="1"/>
  <c r="RA31" i="1"/>
  <c r="QK31" i="1"/>
  <c r="PU31" i="1"/>
  <c r="PE31" i="1"/>
  <c r="OO31" i="1"/>
  <c r="NY31" i="1"/>
  <c r="NI31" i="1"/>
  <c r="MS31" i="1"/>
  <c r="MC31" i="1"/>
  <c r="LM31" i="1"/>
  <c r="KW31" i="1"/>
  <c r="KG31" i="1"/>
  <c r="JQ31" i="1"/>
  <c r="JA31" i="1"/>
  <c r="IK31" i="1"/>
  <c r="HU31" i="1"/>
  <c r="HE31" i="1"/>
  <c r="GO31" i="1"/>
  <c r="FY31" i="1"/>
  <c r="FI31" i="1"/>
  <c r="ES31" i="1"/>
  <c r="EC31" i="1"/>
  <c r="DM31" i="1"/>
  <c r="CU31" i="1"/>
  <c r="BH31" i="1"/>
  <c r="AJ31" i="1"/>
  <c r="T31" i="1"/>
  <c r="XG31" i="1"/>
  <c r="VO31" i="1"/>
  <c r="UE31" i="1"/>
  <c r="SE31" i="1"/>
  <c r="QI31" i="1"/>
  <c r="OM31" i="1"/>
  <c r="MQ31" i="1"/>
  <c r="KY31" i="1"/>
  <c r="JG31" i="1"/>
  <c r="HK31" i="1"/>
  <c r="FK31" i="1"/>
  <c r="DO31" i="1"/>
  <c r="AH31" i="1"/>
  <c r="XL31" i="1"/>
  <c r="UZ31" i="1"/>
  <c r="SN31" i="1"/>
  <c r="QB31" i="1"/>
  <c r="NP31" i="1"/>
  <c r="LD31" i="1"/>
  <c r="IR31" i="1"/>
  <c r="GF31" i="1"/>
  <c r="DT31" i="1"/>
  <c r="AA31" i="1"/>
  <c r="SM31" i="1"/>
  <c r="LO31" i="1"/>
  <c r="DW31" i="1"/>
  <c r="WT31" i="1"/>
  <c r="UH31" i="1"/>
  <c r="RV31" i="1"/>
  <c r="PJ31" i="1"/>
  <c r="MX31" i="1"/>
  <c r="KL31" i="1"/>
  <c r="HZ31" i="1"/>
  <c r="FN31" i="1"/>
  <c r="CZ31" i="1"/>
  <c r="XW31" i="1"/>
  <c r="PS31" i="1"/>
  <c r="IE31" i="1"/>
  <c r="R31" i="1"/>
  <c r="VU31" i="1"/>
  <c r="TI31" i="1"/>
  <c r="QW31" i="1"/>
  <c r="OK31" i="1"/>
  <c r="LY31" i="1"/>
  <c r="JM31" i="1"/>
  <c r="HA31" i="1"/>
  <c r="EO31" i="1"/>
  <c r="BB31" i="1"/>
  <c r="VC31" i="1"/>
  <c r="OA31" i="1"/>
  <c r="GU31" i="1"/>
  <c r="WV31" i="1"/>
  <c r="UJ31" i="1"/>
  <c r="RX31" i="1"/>
  <c r="PL31" i="1"/>
  <c r="MZ31" i="1"/>
  <c r="KN31" i="1"/>
  <c r="IB31" i="1"/>
  <c r="FP31" i="1"/>
  <c r="DB31" i="1"/>
  <c r="YA31" i="1"/>
  <c r="QY31" i="1"/>
  <c r="JK31" i="1"/>
  <c r="BF31" i="1"/>
  <c r="WD31" i="1"/>
  <c r="TR31" i="1"/>
  <c r="RF31" i="1"/>
  <c r="OT31" i="1"/>
  <c r="MH31" i="1"/>
  <c r="JV31" i="1"/>
  <c r="HJ31" i="1"/>
  <c r="EX31" i="1"/>
  <c r="BQ31" i="1"/>
  <c r="VW31" i="1"/>
  <c r="NW31" i="1"/>
  <c r="GM31" i="1"/>
  <c r="XQ31" i="1"/>
  <c r="VE31" i="1"/>
  <c r="SS31" i="1"/>
  <c r="QG31" i="1"/>
  <c r="NU31" i="1"/>
  <c r="LI31" i="1"/>
  <c r="IW31" i="1"/>
  <c r="GK31" i="1"/>
  <c r="DY31" i="1"/>
  <c r="AF31" i="1"/>
  <c r="TS31" i="1"/>
  <c r="ME31" i="1"/>
  <c r="EY31" i="1"/>
  <c r="WF31" i="1"/>
  <c r="TT31" i="1"/>
  <c r="RH31" i="1"/>
  <c r="OV31" i="1"/>
  <c r="MJ31" i="1"/>
  <c r="JX31" i="1"/>
  <c r="HL31" i="1"/>
  <c r="EZ31" i="1"/>
  <c r="CL31" i="1"/>
  <c r="WE31" i="1"/>
  <c r="PC31" i="1"/>
  <c r="HO31" i="1"/>
  <c r="XZ31" i="1"/>
  <c r="VN31" i="1"/>
  <c r="TB31" i="1"/>
  <c r="QP31" i="1"/>
  <c r="OD31" i="1"/>
  <c r="LR31" i="1"/>
  <c r="JF31" i="1"/>
  <c r="GT31" i="1"/>
  <c r="EH31" i="1"/>
  <c r="AO31" i="1"/>
  <c r="TO31" i="1"/>
  <c r="MA31" i="1"/>
  <c r="EQ31" i="1"/>
  <c r="XA31" i="1"/>
  <c r="UO31" i="1"/>
  <c r="SC31" i="1"/>
  <c r="PQ31" i="1"/>
  <c r="NE31" i="1"/>
  <c r="KS31" i="1"/>
  <c r="IG31" i="1"/>
  <c r="FU31" i="1"/>
  <c r="DI31" i="1"/>
  <c r="O31" i="1"/>
  <c r="RW31" i="1"/>
  <c r="KQ31" i="1"/>
  <c r="CW31" i="1"/>
  <c r="YB31" i="1"/>
  <c r="VP31" i="1"/>
  <c r="TD31" i="1"/>
  <c r="QR31" i="1"/>
  <c r="OF31" i="1"/>
  <c r="LT31" i="1"/>
  <c r="JH31" i="1"/>
  <c r="GV31" i="1"/>
  <c r="EJ31" i="1"/>
  <c r="AQ31" i="1"/>
  <c r="UI31" i="1"/>
  <c r="NG31" i="1"/>
  <c r="FS31" i="1"/>
  <c r="XJ31" i="1"/>
  <c r="UX31" i="1"/>
  <c r="SL31" i="1"/>
  <c r="PZ31" i="1"/>
  <c r="NN31" i="1"/>
  <c r="LB31" i="1"/>
  <c r="IP31" i="1"/>
  <c r="GD31" i="1"/>
  <c r="DR31" i="1"/>
  <c r="Y31" i="1"/>
  <c r="RO31" i="1"/>
  <c r="KA31" i="1"/>
  <c r="CS31" i="1"/>
  <c r="WK31" i="1"/>
  <c r="TY31" i="1"/>
  <c r="RM31" i="1"/>
  <c r="PA31" i="1"/>
  <c r="MO31" i="1"/>
  <c r="KC31" i="1"/>
  <c r="HQ31" i="1"/>
  <c r="FE31" i="1"/>
  <c r="CQ31" i="1"/>
  <c r="WU31" i="1"/>
  <c r="PW31" i="1"/>
  <c r="IU31" i="1"/>
  <c r="Z31" i="1"/>
  <c r="D40" i="1"/>
  <c r="XH12" i="1"/>
  <c r="UV12" i="1"/>
  <c r="SJ12" i="1"/>
  <c r="PX12" i="1"/>
  <c r="NL12" i="1"/>
  <c r="KZ12" i="1"/>
  <c r="IN12" i="1"/>
  <c r="GB12" i="1"/>
  <c r="DP12" i="1"/>
  <c r="W12" i="1"/>
  <c r="WE12" i="1"/>
  <c r="TS12" i="1"/>
  <c r="RG12" i="1"/>
  <c r="OU12" i="1"/>
  <c r="VX12" i="1"/>
  <c r="TL12" i="1"/>
  <c r="QZ12" i="1"/>
  <c r="ON12" i="1"/>
  <c r="MB12" i="1"/>
  <c r="JP12" i="1"/>
  <c r="HD12" i="1"/>
  <c r="ER12" i="1"/>
  <c r="BG12" i="1"/>
  <c r="XG12" i="1"/>
  <c r="UU12" i="1"/>
  <c r="SI12" i="1"/>
  <c r="PW12" i="1"/>
  <c r="NK12" i="1"/>
  <c r="KY12" i="1"/>
  <c r="IM12" i="1"/>
  <c r="GA12" i="1"/>
  <c r="DO12" i="1"/>
  <c r="WV12" i="1"/>
  <c r="UJ12" i="1"/>
  <c r="RX12" i="1"/>
  <c r="PL12" i="1"/>
  <c r="MZ12" i="1"/>
  <c r="KN12" i="1"/>
  <c r="IB12" i="1"/>
  <c r="FP12" i="1"/>
  <c r="DB12" i="1"/>
  <c r="YE12" i="1"/>
  <c r="VS12" i="1"/>
  <c r="TG12" i="1"/>
  <c r="QU12" i="1"/>
  <c r="OI12" i="1"/>
  <c r="LW12" i="1"/>
  <c r="JK12" i="1"/>
  <c r="GY12" i="1"/>
  <c r="EM12" i="1"/>
  <c r="WJ12" i="1"/>
  <c r="QV12" i="1"/>
  <c r="AH12" i="1"/>
  <c r="WR12" i="1"/>
  <c r="UF12" i="1"/>
  <c r="RT12" i="1"/>
  <c r="PH12" i="1"/>
  <c r="MV12" i="1"/>
  <c r="KJ12" i="1"/>
  <c r="HX12" i="1"/>
  <c r="FL12" i="1"/>
  <c r="CX12" i="1"/>
  <c r="YA12" i="1"/>
  <c r="VO12" i="1"/>
  <c r="TC12" i="1"/>
  <c r="QQ12" i="1"/>
  <c r="XT12" i="1"/>
  <c r="VH12" i="1"/>
  <c r="SV12" i="1"/>
  <c r="QJ12" i="1"/>
  <c r="NX12" i="1"/>
  <c r="LL12" i="1"/>
  <c r="IZ12" i="1"/>
  <c r="GN12" i="1"/>
  <c r="EB12" i="1"/>
  <c r="AI12" i="1"/>
  <c r="WQ12" i="1"/>
  <c r="UE12" i="1"/>
  <c r="RS12" i="1"/>
  <c r="PG12" i="1"/>
  <c r="MU12" i="1"/>
  <c r="KI12" i="1"/>
  <c r="HW12" i="1"/>
  <c r="FK12" i="1"/>
  <c r="CW12" i="1"/>
  <c r="WF12" i="1"/>
  <c r="TT12" i="1"/>
  <c r="RH12" i="1"/>
  <c r="OV12" i="1"/>
  <c r="MJ12" i="1"/>
  <c r="JX12" i="1"/>
  <c r="HL12" i="1"/>
  <c r="EZ12" i="1"/>
  <c r="CL12" i="1"/>
  <c r="XO12" i="1"/>
  <c r="VC12" i="1"/>
  <c r="SQ12" i="1"/>
  <c r="QE12" i="1"/>
  <c r="NS12" i="1"/>
  <c r="LG12" i="1"/>
  <c r="IU12" i="1"/>
  <c r="GI12" i="1"/>
  <c r="DW12" i="1"/>
  <c r="TX12" i="1"/>
  <c r="OJ12" i="1"/>
  <c r="WB12" i="1"/>
  <c r="TP12" i="1"/>
  <c r="RD12" i="1"/>
  <c r="OR12" i="1"/>
  <c r="MF12" i="1"/>
  <c r="JT12" i="1"/>
  <c r="HH12" i="1"/>
  <c r="EV12" i="1"/>
  <c r="BK12" i="1"/>
  <c r="XK12" i="1"/>
  <c r="UY12" i="1"/>
  <c r="SM12" i="1"/>
  <c r="QA12" i="1"/>
  <c r="XD12" i="1"/>
  <c r="UR12" i="1"/>
  <c r="SF12" i="1"/>
  <c r="PT12" i="1"/>
  <c r="NH12" i="1"/>
  <c r="KV12" i="1"/>
  <c r="IJ12" i="1"/>
  <c r="FX12" i="1"/>
  <c r="DL12" i="1"/>
  <c r="S12" i="1"/>
  <c r="WA12" i="1"/>
  <c r="TO12" i="1"/>
  <c r="RC12" i="1"/>
  <c r="OQ12" i="1"/>
  <c r="ME12" i="1"/>
  <c r="JS12" i="1"/>
  <c r="HG12" i="1"/>
  <c r="EU12" i="1"/>
  <c r="YB12" i="1"/>
  <c r="VP12" i="1"/>
  <c r="TD12" i="1"/>
  <c r="QR12" i="1"/>
  <c r="OF12" i="1"/>
  <c r="LT12" i="1"/>
  <c r="JH12" i="1"/>
  <c r="GV12" i="1"/>
  <c r="EJ12" i="1"/>
  <c r="AQ12" i="1"/>
  <c r="WY12" i="1"/>
  <c r="UM12" i="1"/>
  <c r="SA12" i="1"/>
  <c r="PO12" i="1"/>
  <c r="NC12" i="1"/>
  <c r="KQ12" i="1"/>
  <c r="IE12" i="1"/>
  <c r="FS12" i="1"/>
  <c r="DG12" i="1"/>
  <c r="VT12" i="1"/>
  <c r="LX12" i="1"/>
  <c r="XX12" i="1"/>
  <c r="VL12" i="1"/>
  <c r="SZ12" i="1"/>
  <c r="QN12" i="1"/>
  <c r="OB12" i="1"/>
  <c r="LP12" i="1"/>
  <c r="JD12" i="1"/>
  <c r="GR12" i="1"/>
  <c r="EF12" i="1"/>
  <c r="AM12" i="1"/>
  <c r="WU12" i="1"/>
  <c r="UI12" i="1"/>
  <c r="RW12" i="1"/>
  <c r="PK12" i="1"/>
  <c r="WN12" i="1"/>
  <c r="UB12" i="1"/>
  <c r="RP12" i="1"/>
  <c r="PD12" i="1"/>
  <c r="MR12" i="1"/>
  <c r="KF12" i="1"/>
  <c r="HT12" i="1"/>
  <c r="FH12" i="1"/>
  <c r="CT12" i="1"/>
  <c r="XW12" i="1"/>
  <c r="VK12" i="1"/>
  <c r="SY12" i="1"/>
  <c r="QM12" i="1"/>
  <c r="OA12" i="1"/>
  <c r="LO12" i="1"/>
  <c r="JC12" i="1"/>
  <c r="GQ12" i="1"/>
  <c r="EE12" i="1"/>
  <c r="XL12" i="1"/>
  <c r="UZ12" i="1"/>
  <c r="SN12" i="1"/>
  <c r="QB12" i="1"/>
  <c r="NP12" i="1"/>
  <c r="LD12" i="1"/>
  <c r="IR12" i="1"/>
  <c r="GF12" i="1"/>
  <c r="DT12" i="1"/>
  <c r="AA12" i="1"/>
  <c r="WI12" i="1"/>
  <c r="TW12" i="1"/>
  <c r="RK12" i="1"/>
  <c r="OY12" i="1"/>
  <c r="MM12" i="1"/>
  <c r="KA12" i="1"/>
  <c r="HO12" i="1"/>
  <c r="FC12" i="1"/>
  <c r="CO12" i="1"/>
  <c r="TH12" i="1"/>
  <c r="JL12" i="1"/>
  <c r="XC12" i="1"/>
  <c r="NW12" i="1"/>
  <c r="IY12" i="1"/>
  <c r="EA12" i="1"/>
  <c r="K12" i="1"/>
  <c r="VV12" i="1"/>
  <c r="TJ12" i="1"/>
  <c r="QX12" i="1"/>
  <c r="OL12" i="1"/>
  <c r="LZ12" i="1"/>
  <c r="JN12" i="1"/>
  <c r="HB12" i="1"/>
  <c r="EP12" i="1"/>
  <c r="BC12" i="1"/>
  <c r="XE12" i="1"/>
  <c r="US12" i="1"/>
  <c r="PP12" i="1"/>
  <c r="FT12" i="1"/>
  <c r="TK12" i="1"/>
  <c r="MA12" i="1"/>
  <c r="HC12" i="1"/>
  <c r="BJ12" i="1"/>
  <c r="XJ12" i="1"/>
  <c r="UX12" i="1"/>
  <c r="SL12" i="1"/>
  <c r="PZ12" i="1"/>
  <c r="NN12" i="1"/>
  <c r="LB12" i="1"/>
  <c r="IP12" i="1"/>
  <c r="GD12" i="1"/>
  <c r="DR12" i="1"/>
  <c r="Y12" i="1"/>
  <c r="WG12" i="1"/>
  <c r="TU12" i="1"/>
  <c r="RI12" i="1"/>
  <c r="OW12" i="1"/>
  <c r="QF12" i="1"/>
  <c r="UA12" i="1"/>
  <c r="HK12" i="1"/>
  <c r="XN12" i="1"/>
  <c r="SP12" i="1"/>
  <c r="NR12" i="1"/>
  <c r="IT12" i="1"/>
  <c r="DV12" i="1"/>
  <c r="WK12" i="1"/>
  <c r="SK12" i="1"/>
  <c r="PE12" i="1"/>
  <c r="MG12" i="1"/>
  <c r="JU12" i="1"/>
  <c r="HI12" i="1"/>
  <c r="EW12" i="1"/>
  <c r="BM12" i="1"/>
  <c r="OZ12" i="1"/>
  <c r="SU12" i="1"/>
  <c r="GU12" i="1"/>
  <c r="XF12" i="1"/>
  <c r="SH12" i="1"/>
  <c r="NJ12" i="1"/>
  <c r="IL12" i="1"/>
  <c r="DN12" i="1"/>
  <c r="WC12" i="1"/>
  <c r="SG12" i="1"/>
  <c r="PA12" i="1"/>
  <c r="MC12" i="1"/>
  <c r="JQ12" i="1"/>
  <c r="HE12" i="1"/>
  <c r="ES12" i="1"/>
  <c r="BH12" i="1"/>
  <c r="MN12" i="1"/>
  <c r="QI12" i="1"/>
  <c r="FO12" i="1"/>
  <c r="VJ12" i="1"/>
  <c r="QL12" i="1"/>
  <c r="LN12" i="1"/>
  <c r="GP12" i="1"/>
  <c r="AK12" i="1"/>
  <c r="UG12" i="1"/>
  <c r="RA12" i="1"/>
  <c r="NU12" i="1"/>
  <c r="LE12" i="1"/>
  <c r="IS12" i="1"/>
  <c r="GG12" i="1"/>
  <c r="DU12" i="1"/>
  <c r="AB12" i="1"/>
  <c r="UL12" i="1"/>
  <c r="I12" i="1"/>
  <c r="KS12" i="1"/>
  <c r="O12" i="1"/>
  <c r="YD12" i="1"/>
  <c r="EL12" i="1"/>
  <c r="MO12" i="1"/>
  <c r="CQ12" i="1"/>
  <c r="VR12" i="1"/>
  <c r="AY12" i="1"/>
  <c r="LI12" i="1"/>
  <c r="AF12" i="1"/>
  <c r="VU12" i="1"/>
  <c r="SC12" i="1"/>
  <c r="LY12" i="1"/>
  <c r="EO12" i="1"/>
  <c r="GZ12" i="1"/>
  <c r="UQ12" i="1"/>
  <c r="MQ12" i="1"/>
  <c r="HS12" i="1"/>
  <c r="CS12" i="1"/>
  <c r="XR12" i="1"/>
  <c r="VF12" i="1"/>
  <c r="ST12" i="1"/>
  <c r="QH12" i="1"/>
  <c r="NV12" i="1"/>
  <c r="LJ12" i="1"/>
  <c r="IX12" i="1"/>
  <c r="GL12" i="1"/>
  <c r="DZ12" i="1"/>
  <c r="AG12" i="1"/>
  <c r="WO12" i="1"/>
  <c r="WZ12" i="1"/>
  <c r="ND12" i="1"/>
  <c r="DH12" i="1"/>
  <c r="QY12" i="1"/>
  <c r="KU12" i="1"/>
  <c r="FW12" i="1"/>
  <c r="AL12" i="1"/>
  <c r="WT12" i="1"/>
  <c r="UH12" i="1"/>
  <c r="RV12" i="1"/>
  <c r="PJ12" i="1"/>
  <c r="MX12" i="1"/>
  <c r="KL12" i="1"/>
  <c r="HZ12" i="1"/>
  <c r="FN12" i="1"/>
  <c r="CZ12" i="1"/>
  <c r="YC12" i="1"/>
  <c r="VQ12" i="1"/>
  <c r="TE12" i="1"/>
  <c r="QS12" i="1"/>
  <c r="OG12" i="1"/>
  <c r="LH12" i="1"/>
  <c r="PC12" i="1"/>
  <c r="EY12" i="1"/>
  <c r="WH12" i="1"/>
  <c r="RJ12" i="1"/>
  <c r="ML12" i="1"/>
  <c r="HN12" i="1"/>
  <c r="CN12" i="1"/>
  <c r="VE12" i="1"/>
  <c r="RQ12" i="1"/>
  <c r="OK12" i="1"/>
  <c r="LQ12" i="1"/>
  <c r="JE12" i="1"/>
  <c r="GS12" i="1"/>
  <c r="EG12" i="1"/>
  <c r="AN12" i="1"/>
  <c r="KB12" i="1"/>
  <c r="OE12" i="1"/>
  <c r="EI12" i="1"/>
  <c r="VZ12" i="1"/>
  <c r="RB12" i="1"/>
  <c r="MD12" i="1"/>
  <c r="HF12" i="1"/>
  <c r="BI12" i="1"/>
  <c r="UW12" i="1"/>
  <c r="RM12" i="1"/>
  <c r="OC12" i="1"/>
  <c r="LM12" i="1"/>
  <c r="JA12" i="1"/>
  <c r="GO12" i="1"/>
  <c r="EC12" i="1"/>
  <c r="AJ12" i="1"/>
  <c r="HP12" i="1"/>
  <c r="MY12" i="1"/>
  <c r="DA12" i="1"/>
  <c r="UD12" i="1"/>
  <c r="PF12" i="1"/>
  <c r="KH12" i="1"/>
  <c r="FJ12" i="1"/>
  <c r="XY12" i="1"/>
  <c r="TM12" i="1"/>
  <c r="QG12" i="1"/>
  <c r="NA12" i="1"/>
  <c r="KO12" i="1"/>
  <c r="IC12" i="1"/>
  <c r="FQ12" i="1"/>
  <c r="DC12" i="1"/>
  <c r="DX12" i="1"/>
  <c r="PN12" i="1"/>
  <c r="TQ12" i="1"/>
  <c r="IG12" i="1"/>
  <c r="SR12" i="1"/>
  <c r="TF12" i="1"/>
  <c r="XA12" i="1"/>
  <c r="KC12" i="1"/>
  <c r="IV12" i="1"/>
  <c r="QT12" i="1"/>
  <c r="UO12" i="1"/>
  <c r="IW12" i="1"/>
  <c r="JM12" i="1"/>
  <c r="HA12" i="1"/>
  <c r="BB12" i="1"/>
  <c r="OS12" i="1"/>
  <c r="EN12" i="1"/>
  <c r="SE12" i="1"/>
  <c r="LK12" i="1"/>
  <c r="GM12" i="1"/>
  <c r="AZ12" i="1"/>
  <c r="XB12" i="1"/>
  <c r="UP12" i="1"/>
  <c r="SD12" i="1"/>
  <c r="PR12" i="1"/>
  <c r="NF12" i="1"/>
  <c r="KT12" i="1"/>
  <c r="IH12" i="1"/>
  <c r="FV12" i="1"/>
  <c r="DJ12" i="1"/>
  <c r="Q12" i="1"/>
  <c r="VY12" i="1"/>
  <c r="UN12" i="1"/>
  <c r="KR12" i="1"/>
  <c r="M12" i="1"/>
  <c r="OM12" i="1"/>
  <c r="JO12" i="1"/>
  <c r="EQ12" i="1"/>
  <c r="V12" i="1"/>
  <c r="WD12" i="1"/>
  <c r="TR12" i="1"/>
  <c r="RF12" i="1"/>
  <c r="OT12" i="1"/>
  <c r="MH12" i="1"/>
  <c r="JV12" i="1"/>
  <c r="HJ12" i="1"/>
  <c r="EX12" i="1"/>
  <c r="BQ12" i="1"/>
  <c r="XM12" i="1"/>
  <c r="VA12" i="1"/>
  <c r="SO12" i="1"/>
  <c r="QC12" i="1"/>
  <c r="NQ12" i="1"/>
  <c r="GJ12" i="1"/>
  <c r="MI12" i="1"/>
  <c r="CK12" i="1"/>
  <c r="VB12" i="1"/>
  <c r="QD12" i="1"/>
  <c r="LF12" i="1"/>
  <c r="GH12" i="1"/>
  <c r="AC12" i="1"/>
  <c r="UC12" i="1"/>
  <c r="QW12" i="1"/>
  <c r="NM12" i="1"/>
  <c r="LA12" i="1"/>
  <c r="IO12" i="1"/>
  <c r="GC12" i="1"/>
  <c r="DQ12" i="1"/>
  <c r="X12" i="1"/>
  <c r="FD12" i="1"/>
  <c r="LS12" i="1"/>
  <c r="BF12" i="1"/>
  <c r="UT12" i="1"/>
  <c r="PV12" i="1"/>
  <c r="KX12" i="1"/>
  <c r="FZ12" i="1"/>
  <c r="U12" i="1"/>
  <c r="TY12" i="1"/>
  <c r="QO12" i="1"/>
  <c r="NI12" i="1"/>
  <c r="KW12" i="1"/>
  <c r="IK12" i="1"/>
  <c r="FY12" i="1"/>
  <c r="DM12" i="1"/>
  <c r="T12" i="1"/>
  <c r="CP12" i="1"/>
  <c r="KM12" i="1"/>
  <c r="XV12" i="1"/>
  <c r="SX12" i="1"/>
  <c r="NZ12" i="1"/>
  <c r="JB12" i="1"/>
  <c r="ED12" i="1"/>
  <c r="WS12" i="1"/>
  <c r="SS12" i="1"/>
  <c r="PI12" i="1"/>
  <c r="MK12" i="1"/>
  <c r="JY12" i="1"/>
  <c r="HM12" i="1"/>
  <c r="FA12" i="1"/>
  <c r="CM12" i="1"/>
  <c r="LC12" i="1"/>
  <c r="KP12" i="1"/>
  <c r="QK12" i="1"/>
  <c r="FU12" i="1"/>
  <c r="WM12" i="1"/>
  <c r="OH12" i="1"/>
  <c r="SW12" i="1"/>
  <c r="HQ12" i="1"/>
  <c r="NO12" i="1"/>
  <c r="LV12" i="1"/>
  <c r="RE12" i="1"/>
  <c r="GK12" i="1"/>
  <c r="NT12" i="1"/>
  <c r="RO12" i="1"/>
  <c r="WX12" i="1"/>
  <c r="GE12" i="1"/>
  <c r="BA12" i="1"/>
  <c r="PS12" i="1"/>
  <c r="KE12" i="1"/>
  <c r="FG12" i="1"/>
  <c r="AD12" i="1"/>
  <c r="WL12" i="1"/>
  <c r="TZ12" i="1"/>
  <c r="RN12" i="1"/>
  <c r="PB12" i="1"/>
  <c r="MP12" i="1"/>
  <c r="KD12" i="1"/>
  <c r="HR12" i="1"/>
  <c r="FF12" i="1"/>
  <c r="CR12" i="1"/>
  <c r="XU12" i="1"/>
  <c r="VI12" i="1"/>
  <c r="SB12" i="1"/>
  <c r="IF12" i="1"/>
  <c r="VW12" i="1"/>
  <c r="NG12" i="1"/>
  <c r="II12" i="1"/>
  <c r="DK12" i="1"/>
  <c r="XZ12" i="1"/>
  <c r="VN12" i="1"/>
  <c r="TB12" i="1"/>
  <c r="QP12" i="1"/>
  <c r="OD12" i="1"/>
  <c r="LR12" i="1"/>
  <c r="JF12" i="1"/>
  <c r="GT12" i="1"/>
  <c r="EH12" i="1"/>
  <c r="AO12" i="1"/>
  <c r="WW12" i="1"/>
  <c r="UK12" i="1"/>
  <c r="RY12" i="1"/>
  <c r="PM12" i="1"/>
  <c r="XP12" i="1"/>
  <c r="AE12" i="1"/>
  <c r="JW12" i="1"/>
  <c r="Z12" i="1"/>
  <c r="TV12" i="1"/>
  <c r="OX12" i="1"/>
  <c r="JZ12" i="1"/>
  <c r="FB12" i="1"/>
  <c r="XQ12" i="1"/>
  <c r="TI12" i="1"/>
  <c r="PY12" i="1"/>
  <c r="MW12" i="1"/>
  <c r="KK12" i="1"/>
  <c r="HY12" i="1"/>
  <c r="FM12" i="1"/>
  <c r="CY12" i="1"/>
  <c r="VD12" i="1"/>
  <c r="XS12" i="1"/>
  <c r="JG12" i="1"/>
  <c r="R12" i="1"/>
  <c r="TN12" i="1"/>
  <c r="OP12" i="1"/>
  <c r="JR12" i="1"/>
  <c r="ET12" i="1"/>
  <c r="XI12" i="1"/>
  <c r="TA12" i="1"/>
  <c r="PU12" i="1"/>
  <c r="MS12" i="1"/>
  <c r="KG12" i="1"/>
  <c r="HU12" i="1"/>
  <c r="FI12" i="1"/>
  <c r="CU12" i="1"/>
  <c r="RL12" i="1"/>
  <c r="VG12" i="1"/>
  <c r="IA12" i="1"/>
  <c r="WP12" i="1"/>
  <c r="RR12" i="1"/>
  <c r="MT12" i="1"/>
  <c r="HV12" i="1"/>
  <c r="CV12" i="1"/>
  <c r="VM12" i="1"/>
  <c r="RU12" i="1"/>
  <c r="OO12" i="1"/>
  <c r="LU12" i="1"/>
  <c r="JI12" i="1"/>
  <c r="GW12" i="1"/>
  <c r="EK12" i="1"/>
  <c r="AX12" i="1"/>
  <c r="AP12" i="1"/>
  <c r="FR12" i="1"/>
  <c r="NE12" i="1"/>
  <c r="DI12" i="1"/>
  <c r="IQ12" i="1"/>
  <c r="JJ12" i="1"/>
  <c r="PQ12" i="1"/>
  <c r="FE12" i="1"/>
  <c r="DS12" i="1"/>
  <c r="GX12" i="1"/>
  <c r="NY12" i="1"/>
  <c r="DY12" i="1"/>
  <c r="RZ12" i="1"/>
  <c r="NB12" i="1"/>
  <c r="DE12" i="1"/>
  <c r="ID12" i="1"/>
  <c r="WF26" i="3"/>
  <c r="TT26" i="3"/>
  <c r="RH26" i="3"/>
  <c r="OV26" i="3"/>
  <c r="MJ26" i="3"/>
  <c r="JX26" i="3"/>
  <c r="HL26" i="3"/>
  <c r="EZ26" i="3"/>
  <c r="CL26" i="3"/>
  <c r="XO26" i="3"/>
  <c r="WR26" i="3"/>
  <c r="UF26" i="3"/>
  <c r="RT26" i="3"/>
  <c r="PH26" i="3"/>
  <c r="MV26" i="3"/>
  <c r="KJ26" i="3"/>
  <c r="HX26" i="3"/>
  <c r="FL26" i="3"/>
  <c r="CX26" i="3"/>
  <c r="YA26" i="3"/>
  <c r="XD26" i="3"/>
  <c r="UR26" i="3"/>
  <c r="SF26" i="3"/>
  <c r="PT26" i="3"/>
  <c r="NH26" i="3"/>
  <c r="KV26" i="3"/>
  <c r="IJ26" i="3"/>
  <c r="FX26" i="3"/>
  <c r="DL26" i="3"/>
  <c r="S26" i="3"/>
  <c r="WJ26" i="3"/>
  <c r="TX26" i="3"/>
  <c r="RL26" i="3"/>
  <c r="OZ26" i="3"/>
  <c r="MN26" i="3"/>
  <c r="KB26" i="3"/>
  <c r="HP26" i="3"/>
  <c r="FD26" i="3"/>
  <c r="CP26" i="3"/>
  <c r="XS26" i="3"/>
  <c r="VG26" i="3"/>
  <c r="SU26" i="3"/>
  <c r="QI26" i="3"/>
  <c r="NW26" i="3"/>
  <c r="LK26" i="3"/>
  <c r="IY26" i="3"/>
  <c r="GM26" i="3"/>
  <c r="EA26" i="3"/>
  <c r="AH26" i="3"/>
  <c r="WP26" i="3"/>
  <c r="UD26" i="3"/>
  <c r="RR26" i="3"/>
  <c r="PF26" i="3"/>
  <c r="MT26" i="3"/>
  <c r="KH26" i="3"/>
  <c r="HV26" i="3"/>
  <c r="FJ26" i="3"/>
  <c r="CV26" i="3"/>
  <c r="XY26" i="3"/>
  <c r="VM26" i="3"/>
  <c r="TA26" i="3"/>
  <c r="QO26" i="3"/>
  <c r="OC26" i="3"/>
  <c r="LQ26" i="3"/>
  <c r="JE26" i="3"/>
  <c r="GS26" i="3"/>
  <c r="EG26" i="3"/>
  <c r="AN26" i="3"/>
  <c r="VC26" i="3"/>
  <c r="SQ26" i="3"/>
  <c r="QE26" i="3"/>
  <c r="NS26" i="3"/>
  <c r="LG26" i="3"/>
  <c r="IU26" i="3"/>
  <c r="GI26" i="3"/>
  <c r="DW26" i="3"/>
  <c r="AD26" i="3"/>
  <c r="WL26" i="3"/>
  <c r="TZ26" i="3"/>
  <c r="RN26" i="3"/>
  <c r="PB26" i="3"/>
  <c r="MP26" i="3"/>
  <c r="KD26" i="3"/>
  <c r="HR26" i="3"/>
  <c r="FF26" i="3"/>
  <c r="CR26" i="3"/>
  <c r="XU26" i="3"/>
  <c r="VI26" i="3"/>
  <c r="SW26" i="3"/>
  <c r="QK26" i="3"/>
  <c r="NY26" i="3"/>
  <c r="LM26" i="3"/>
  <c r="JA26" i="3"/>
  <c r="GO26" i="3"/>
  <c r="EC26" i="3"/>
  <c r="AJ26" i="3"/>
  <c r="VO26" i="3"/>
  <c r="TC26" i="3"/>
  <c r="QQ26" i="3"/>
  <c r="OE26" i="3"/>
  <c r="LS26" i="3"/>
  <c r="JG26" i="3"/>
  <c r="GU26" i="3"/>
  <c r="EI26" i="3"/>
  <c r="AP26" i="3"/>
  <c r="WX26" i="3"/>
  <c r="UL26" i="3"/>
  <c r="RZ26" i="3"/>
  <c r="PN26" i="3"/>
  <c r="NB26" i="3"/>
  <c r="KP26" i="3"/>
  <c r="ID26" i="3"/>
  <c r="FR26" i="3"/>
  <c r="DE26" i="3"/>
  <c r="I26" i="3"/>
  <c r="VU26" i="3"/>
  <c r="TI26" i="3"/>
  <c r="QW26" i="3"/>
  <c r="OK26" i="3"/>
  <c r="LY26" i="3"/>
  <c r="JM26" i="3"/>
  <c r="HA26" i="3"/>
  <c r="EO26" i="3"/>
  <c r="BB26" i="3"/>
  <c r="WA26" i="3"/>
  <c r="TO26" i="3"/>
  <c r="RC26" i="3"/>
  <c r="OQ26" i="3"/>
  <c r="ME26" i="3"/>
  <c r="JS26" i="3"/>
  <c r="HG26" i="3"/>
  <c r="EU26" i="3"/>
  <c r="BJ26" i="3"/>
  <c r="XJ26" i="3"/>
  <c r="UX26" i="3"/>
  <c r="SL26" i="3"/>
  <c r="PZ26" i="3"/>
  <c r="NN26" i="3"/>
  <c r="LB26" i="3"/>
  <c r="IP26" i="3"/>
  <c r="GD26" i="3"/>
  <c r="DR26" i="3"/>
  <c r="Y26" i="3"/>
  <c r="WG26" i="3"/>
  <c r="TU26" i="3"/>
  <c r="RI26" i="3"/>
  <c r="OW26" i="3"/>
  <c r="MK26" i="3"/>
  <c r="JY26" i="3"/>
  <c r="HM26" i="3"/>
  <c r="FA26" i="3"/>
  <c r="CM26" i="3"/>
  <c r="YB26" i="3"/>
  <c r="VP26" i="3"/>
  <c r="TD26" i="3"/>
  <c r="QR26" i="3"/>
  <c r="OF26" i="3"/>
  <c r="LT26" i="3"/>
  <c r="JH26" i="3"/>
  <c r="GV26" i="3"/>
  <c r="EJ26" i="3"/>
  <c r="AQ26" i="3"/>
  <c r="WY26" i="3"/>
  <c r="WB26" i="3"/>
  <c r="TP26" i="3"/>
  <c r="RD26" i="3"/>
  <c r="OR26" i="3"/>
  <c r="MF26" i="3"/>
  <c r="JT26" i="3"/>
  <c r="HH26" i="3"/>
  <c r="EV26" i="3"/>
  <c r="BK26" i="3"/>
  <c r="XK26" i="3"/>
  <c r="WN26" i="3"/>
  <c r="UB26" i="3"/>
  <c r="RP26" i="3"/>
  <c r="PD26" i="3"/>
  <c r="MR26" i="3"/>
  <c r="KF26" i="3"/>
  <c r="HT26" i="3"/>
  <c r="FH26" i="3"/>
  <c r="CT26" i="3"/>
  <c r="XW26" i="3"/>
  <c r="VT26" i="3"/>
  <c r="TH26" i="3"/>
  <c r="QV26" i="3"/>
  <c r="OJ26" i="3"/>
  <c r="LX26" i="3"/>
  <c r="JL26" i="3"/>
  <c r="GZ26" i="3"/>
  <c r="EN26" i="3"/>
  <c r="BA26" i="3"/>
  <c r="XC26" i="3"/>
  <c r="UQ26" i="3"/>
  <c r="SE26" i="3"/>
  <c r="PS26" i="3"/>
  <c r="NG26" i="3"/>
  <c r="KU26" i="3"/>
  <c r="II26" i="3"/>
  <c r="FW26" i="3"/>
  <c r="DK26" i="3"/>
  <c r="R26" i="3"/>
  <c r="VZ26" i="3"/>
  <c r="TN26" i="3"/>
  <c r="RB26" i="3"/>
  <c r="OP26" i="3"/>
  <c r="MD26" i="3"/>
  <c r="JR26" i="3"/>
  <c r="HF26" i="3"/>
  <c r="ET26" i="3"/>
  <c r="BI26" i="3"/>
  <c r="XI26" i="3"/>
  <c r="UW26" i="3"/>
  <c r="SK26" i="3"/>
  <c r="PY26" i="3"/>
  <c r="NM26" i="3"/>
  <c r="LA26" i="3"/>
  <c r="IO26" i="3"/>
  <c r="GC26" i="3"/>
  <c r="DQ26" i="3"/>
  <c r="X26" i="3"/>
  <c r="UM26" i="3"/>
  <c r="SA26" i="3"/>
  <c r="PO26" i="3"/>
  <c r="NC26" i="3"/>
  <c r="KQ26" i="3"/>
  <c r="IE26" i="3"/>
  <c r="FS26" i="3"/>
  <c r="DG26" i="3"/>
  <c r="K26" i="3"/>
  <c r="VV26" i="3"/>
  <c r="TJ26" i="3"/>
  <c r="QX26" i="3"/>
  <c r="OL26" i="3"/>
  <c r="LZ26" i="3"/>
  <c r="JN26" i="3"/>
  <c r="HB26" i="3"/>
  <c r="EP26" i="3"/>
  <c r="BC26" i="3"/>
  <c r="XE26" i="3"/>
  <c r="US26" i="3"/>
  <c r="SG26" i="3"/>
  <c r="PU26" i="3"/>
  <c r="NI26" i="3"/>
  <c r="KW26" i="3"/>
  <c r="IK26" i="3"/>
  <c r="FY26" i="3"/>
  <c r="DM26" i="3"/>
  <c r="T26" i="3"/>
  <c r="UY26" i="3"/>
  <c r="SM26" i="3"/>
  <c r="QA26" i="3"/>
  <c r="NO26" i="3"/>
  <c r="LC26" i="3"/>
  <c r="IQ26" i="3"/>
  <c r="GE26" i="3"/>
  <c r="DS26" i="3"/>
  <c r="Z26" i="3"/>
  <c r="WH26" i="3"/>
  <c r="TV26" i="3"/>
  <c r="RJ26" i="3"/>
  <c r="OX26" i="3"/>
  <c r="ML26" i="3"/>
  <c r="JZ26" i="3"/>
  <c r="HN26" i="3"/>
  <c r="FB26" i="3"/>
  <c r="CN26" i="3"/>
  <c r="XQ26" i="3"/>
  <c r="VE26" i="3"/>
  <c r="SS26" i="3"/>
  <c r="QG26" i="3"/>
  <c r="NU26" i="3"/>
  <c r="LI26" i="3"/>
  <c r="IW26" i="3"/>
  <c r="GK26" i="3"/>
  <c r="DY26" i="3"/>
  <c r="AF26" i="3"/>
  <c r="VK26" i="3"/>
  <c r="SY26" i="3"/>
  <c r="QM26" i="3"/>
  <c r="OA26" i="3"/>
  <c r="LO26" i="3"/>
  <c r="JC26" i="3"/>
  <c r="GQ26" i="3"/>
  <c r="EE26" i="3"/>
  <c r="AL26" i="3"/>
  <c r="WT26" i="3"/>
  <c r="UH26" i="3"/>
  <c r="RV26" i="3"/>
  <c r="PJ26" i="3"/>
  <c r="MX26" i="3"/>
  <c r="KL26" i="3"/>
  <c r="HZ26" i="3"/>
  <c r="FN26" i="3"/>
  <c r="CZ26" i="3"/>
  <c r="YC26" i="3"/>
  <c r="VQ26" i="3"/>
  <c r="TE26" i="3"/>
  <c r="QS26" i="3"/>
  <c r="OG26" i="3"/>
  <c r="LU26" i="3"/>
  <c r="JI26" i="3"/>
  <c r="GW26" i="3"/>
  <c r="EK26" i="3"/>
  <c r="AX26" i="3"/>
  <c r="XL26" i="3"/>
  <c r="UZ26" i="3"/>
  <c r="SN26" i="3"/>
  <c r="QB26" i="3"/>
  <c r="NP26" i="3"/>
  <c r="LD26" i="3"/>
  <c r="IR26" i="3"/>
  <c r="GF26" i="3"/>
  <c r="DT26" i="3"/>
  <c r="AA26" i="3"/>
  <c r="XX26" i="3"/>
  <c r="VL26" i="3"/>
  <c r="SZ26" i="3"/>
  <c r="QN26" i="3"/>
  <c r="OB26" i="3"/>
  <c r="LP26" i="3"/>
  <c r="JD26" i="3"/>
  <c r="GR26" i="3"/>
  <c r="EF26" i="3"/>
  <c r="AM26" i="3"/>
  <c r="WU26" i="3"/>
  <c r="VX26" i="3"/>
  <c r="TL26" i="3"/>
  <c r="QZ26" i="3"/>
  <c r="ON26" i="3"/>
  <c r="MB26" i="3"/>
  <c r="JP26" i="3"/>
  <c r="HD26" i="3"/>
  <c r="ER26" i="3"/>
  <c r="BG26" i="3"/>
  <c r="XP26" i="3"/>
  <c r="VD26" i="3"/>
  <c r="SR26" i="3"/>
  <c r="QF26" i="3"/>
  <c r="NT26" i="3"/>
  <c r="LH26" i="3"/>
  <c r="IV26" i="3"/>
  <c r="GJ26" i="3"/>
  <c r="DX26" i="3"/>
  <c r="AE26" i="3"/>
  <c r="WM26" i="3"/>
  <c r="UA26" i="3"/>
  <c r="RO26" i="3"/>
  <c r="PC26" i="3"/>
  <c r="MQ26" i="3"/>
  <c r="KE26" i="3"/>
  <c r="HS26" i="3"/>
  <c r="FG26" i="3"/>
  <c r="CS26" i="3"/>
  <c r="XV26" i="3"/>
  <c r="VJ26" i="3"/>
  <c r="SX26" i="3"/>
  <c r="QL26" i="3"/>
  <c r="NZ26" i="3"/>
  <c r="LN26" i="3"/>
  <c r="JB26" i="3"/>
  <c r="GP26" i="3"/>
  <c r="ED26" i="3"/>
  <c r="AK26" i="3"/>
  <c r="WS26" i="3"/>
  <c r="UG26" i="3"/>
  <c r="RU26" i="3"/>
  <c r="PI26" i="3"/>
  <c r="MW26" i="3"/>
  <c r="KK26" i="3"/>
  <c r="HY26" i="3"/>
  <c r="FM26" i="3"/>
  <c r="CY26" i="3"/>
  <c r="WI26" i="3"/>
  <c r="TW26" i="3"/>
  <c r="RK26" i="3"/>
  <c r="OY26" i="3"/>
  <c r="MM26" i="3"/>
  <c r="KA26" i="3"/>
  <c r="HO26" i="3"/>
  <c r="FC26" i="3"/>
  <c r="CO26" i="3"/>
  <c r="XR26" i="3"/>
  <c r="VF26" i="3"/>
  <c r="ST26" i="3"/>
  <c r="QH26" i="3"/>
  <c r="NV26" i="3"/>
  <c r="LJ26" i="3"/>
  <c r="IX26" i="3"/>
  <c r="GL26" i="3"/>
  <c r="DZ26" i="3"/>
  <c r="AG26" i="3"/>
  <c r="WO26" i="3"/>
  <c r="UC26" i="3"/>
  <c r="RQ26" i="3"/>
  <c r="PE26" i="3"/>
  <c r="MS26" i="3"/>
  <c r="KG26" i="3"/>
  <c r="HU26" i="3"/>
  <c r="FI26" i="3"/>
  <c r="CU26" i="3"/>
  <c r="XG26" i="3"/>
  <c r="UI26" i="3"/>
  <c r="RW26" i="3"/>
  <c r="PK26" i="3"/>
  <c r="MY26" i="3"/>
  <c r="KM26" i="3"/>
  <c r="IA26" i="3"/>
  <c r="FO26" i="3"/>
  <c r="DA26" i="3"/>
  <c r="YD26" i="3"/>
  <c r="VR26" i="3"/>
  <c r="TF26" i="3"/>
  <c r="QT26" i="3"/>
  <c r="OH26" i="3"/>
  <c r="LV26" i="3"/>
  <c r="JJ26" i="3"/>
  <c r="GX26" i="3"/>
  <c r="EL26" i="3"/>
  <c r="AY26" i="3"/>
  <c r="XA26" i="3"/>
  <c r="UO26" i="3"/>
  <c r="SC26" i="3"/>
  <c r="PQ26" i="3"/>
  <c r="NE26" i="3"/>
  <c r="KS26" i="3"/>
  <c r="IG26" i="3"/>
  <c r="FU26" i="3"/>
  <c r="DI26" i="3"/>
  <c r="O26" i="3"/>
  <c r="UU26" i="3"/>
  <c r="SI26" i="3"/>
  <c r="PW26" i="3"/>
  <c r="NK26" i="3"/>
  <c r="KY26" i="3"/>
  <c r="IM26" i="3"/>
  <c r="GA26" i="3"/>
  <c r="DO26" i="3"/>
  <c r="V26" i="3"/>
  <c r="WD26" i="3"/>
  <c r="TR26" i="3"/>
  <c r="RF26" i="3"/>
  <c r="OT26" i="3"/>
  <c r="MH26" i="3"/>
  <c r="JV26" i="3"/>
  <c r="HJ26" i="3"/>
  <c r="EX26" i="3"/>
  <c r="BQ26" i="3"/>
  <c r="XM26" i="3"/>
  <c r="VA26" i="3"/>
  <c r="SO26" i="3"/>
  <c r="QC26" i="3"/>
  <c r="NQ26" i="3"/>
  <c r="LE26" i="3"/>
  <c r="IS26" i="3"/>
  <c r="GG26" i="3"/>
  <c r="DU26" i="3"/>
  <c r="AB26" i="3"/>
  <c r="RX26" i="3"/>
  <c r="IB26" i="3"/>
  <c r="XH26" i="3"/>
  <c r="NL26" i="3"/>
  <c r="DP26" i="3"/>
  <c r="SV26" i="3"/>
  <c r="IZ26" i="3"/>
  <c r="WZ26" i="3"/>
  <c r="ND26" i="3"/>
  <c r="DH26" i="3"/>
  <c r="QY26" i="3"/>
  <c r="HC26" i="3"/>
  <c r="UT26" i="3"/>
  <c r="KX26" i="3"/>
  <c r="U26" i="3"/>
  <c r="OS26" i="3"/>
  <c r="EW26" i="3"/>
  <c r="QU26" i="3"/>
  <c r="GY26" i="3"/>
  <c r="UP26" i="3"/>
  <c r="KT26" i="3"/>
  <c r="Q26" i="3"/>
  <c r="OO26" i="3"/>
  <c r="ES26" i="3"/>
  <c r="RG26" i="3"/>
  <c r="HK26" i="3"/>
  <c r="VB26" i="3"/>
  <c r="LF26" i="3"/>
  <c r="AC26" i="3"/>
  <c r="PA26" i="3"/>
  <c r="FE26" i="3"/>
  <c r="RS26" i="3"/>
  <c r="HW26" i="3"/>
  <c r="VN26" i="3"/>
  <c r="LR26" i="3"/>
  <c r="AO26" i="3"/>
  <c r="PM26" i="3"/>
  <c r="FQ26" i="3"/>
  <c r="PL26" i="3"/>
  <c r="FP26" i="3"/>
  <c r="UV26" i="3"/>
  <c r="KZ26" i="3"/>
  <c r="W26" i="3"/>
  <c r="QJ26" i="3"/>
  <c r="GN26" i="3"/>
  <c r="UN26" i="3"/>
  <c r="KR26" i="3"/>
  <c r="M26" i="3"/>
  <c r="OM26" i="3"/>
  <c r="EQ26" i="3"/>
  <c r="SH26" i="3"/>
  <c r="IL26" i="3"/>
  <c r="WC26" i="3"/>
  <c r="MG26" i="3"/>
  <c r="BM26" i="3"/>
  <c r="OI26" i="3"/>
  <c r="EM26" i="3"/>
  <c r="SD26" i="3"/>
  <c r="IH26" i="3"/>
  <c r="VY26" i="3"/>
  <c r="MC26" i="3"/>
  <c r="BH26" i="3"/>
  <c r="OU26" i="3"/>
  <c r="EY26" i="3"/>
  <c r="SP26" i="3"/>
  <c r="IT26" i="3"/>
  <c r="WK26" i="3"/>
  <c r="MO26" i="3"/>
  <c r="CQ26" i="3"/>
  <c r="PG26" i="3"/>
  <c r="FK26" i="3"/>
  <c r="TB26" i="3"/>
  <c r="JF26" i="3"/>
  <c r="WW26" i="3"/>
  <c r="NA26" i="3"/>
  <c r="DC26" i="3"/>
  <c r="WV26" i="3"/>
  <c r="MZ26" i="3"/>
  <c r="DB26" i="3"/>
  <c r="SJ26" i="3"/>
  <c r="IN26" i="3"/>
  <c r="XT26" i="3"/>
  <c r="NX26" i="3"/>
  <c r="EB26" i="3"/>
  <c r="SB26" i="3"/>
  <c r="IF26" i="3"/>
  <c r="VW26" i="3"/>
  <c r="MA26" i="3"/>
  <c r="BF26" i="3"/>
  <c r="PV26" i="3"/>
  <c r="FZ26" i="3"/>
  <c r="TQ26" i="3"/>
  <c r="JU26" i="3"/>
  <c r="VS26" i="3"/>
  <c r="LW26" i="3"/>
  <c r="AZ26" i="3"/>
  <c r="PR26" i="3"/>
  <c r="FV26" i="3"/>
  <c r="TM26" i="3"/>
  <c r="JQ26" i="3"/>
  <c r="WE26" i="3"/>
  <c r="MI26" i="3"/>
  <c r="CK26" i="3"/>
  <c r="QD26" i="3"/>
  <c r="GH26" i="3"/>
  <c r="TY26" i="3"/>
  <c r="KC26" i="3"/>
  <c r="WQ26" i="3"/>
  <c r="MU26" i="3"/>
  <c r="CW26" i="3"/>
  <c r="QP26" i="3"/>
  <c r="GT26" i="3"/>
  <c r="UK26" i="3"/>
  <c r="KO26" i="3"/>
  <c r="UJ26" i="3"/>
  <c r="KN26" i="3"/>
  <c r="YE26" i="3"/>
  <c r="PX26" i="3"/>
  <c r="GB26" i="3"/>
  <c r="VH26" i="3"/>
  <c r="LL26" i="3"/>
  <c r="AI26" i="3"/>
  <c r="PP26" i="3"/>
  <c r="FT26" i="3"/>
  <c r="TK26" i="3"/>
  <c r="JO26" i="3"/>
  <c r="XF26" i="3"/>
  <c r="NJ26" i="3"/>
  <c r="DN26" i="3"/>
  <c r="RE26" i="3"/>
  <c r="HI26" i="3"/>
  <c r="TG26" i="3"/>
  <c r="JK26" i="3"/>
  <c r="XB26" i="3"/>
  <c r="NF26" i="3"/>
  <c r="DJ26" i="3"/>
  <c r="RA26" i="3"/>
  <c r="HE26" i="3"/>
  <c r="TS26" i="3"/>
  <c r="JW26" i="3"/>
  <c r="XN26" i="3"/>
  <c r="NR26" i="3"/>
  <c r="DV26" i="3"/>
  <c r="RM26" i="3"/>
  <c r="HQ26" i="3"/>
  <c r="UE26" i="3"/>
  <c r="KI26" i="3"/>
  <c r="XZ26" i="3"/>
  <c r="OD26" i="3"/>
  <c r="EH26" i="3"/>
  <c r="RY26" i="3"/>
  <c r="IC26" i="3"/>
  <c r="AR35" i="5"/>
  <c r="XV29" i="2"/>
  <c r="XF29" i="2"/>
  <c r="WP29" i="2"/>
  <c r="VZ29" i="2"/>
  <c r="VJ29" i="2"/>
  <c r="UT29" i="2"/>
  <c r="UD29" i="2"/>
  <c r="TN29" i="2"/>
  <c r="SX29" i="2"/>
  <c r="SH29" i="2"/>
  <c r="RR29" i="2"/>
  <c r="RB29" i="2"/>
  <c r="QL29" i="2"/>
  <c r="PV29" i="2"/>
  <c r="PF29" i="2"/>
  <c r="OP29" i="2"/>
  <c r="NZ29" i="2"/>
  <c r="NJ29" i="2"/>
  <c r="MT29" i="2"/>
  <c r="MD29" i="2"/>
  <c r="LN29" i="2"/>
  <c r="KX29" i="2"/>
  <c r="KH29" i="2"/>
  <c r="JR29" i="2"/>
  <c r="JB29" i="2"/>
  <c r="IL29" i="2"/>
  <c r="HV29" i="2"/>
  <c r="HF29" i="2"/>
  <c r="GP29" i="2"/>
  <c r="FZ29" i="2"/>
  <c r="FJ29" i="2"/>
  <c r="ET29" i="2"/>
  <c r="ED29" i="2"/>
  <c r="DN29" i="2"/>
  <c r="CV29" i="2"/>
  <c r="BI29" i="2"/>
  <c r="AK29" i="2"/>
  <c r="U29" i="2"/>
  <c r="XD29" i="2"/>
  <c r="VH29" i="2"/>
  <c r="TP29" i="2"/>
  <c r="RT29" i="2"/>
  <c r="PX29" i="2"/>
  <c r="OB29" i="2"/>
  <c r="MB29" i="2"/>
  <c r="KN29" i="2"/>
  <c r="IR29" i="2"/>
  <c r="GV29" i="2"/>
  <c r="EV29" i="2"/>
  <c r="CX29" i="2"/>
  <c r="AA29" i="2"/>
  <c r="XU29" i="2"/>
  <c r="XE29" i="2"/>
  <c r="WO29" i="2"/>
  <c r="VY29" i="2"/>
  <c r="VI29" i="2"/>
  <c r="US29" i="2"/>
  <c r="UC29" i="2"/>
  <c r="TM29" i="2"/>
  <c r="SW29" i="2"/>
  <c r="SG29" i="2"/>
  <c r="RQ29" i="2"/>
  <c r="RA29" i="2"/>
  <c r="QK29" i="2"/>
  <c r="PU29" i="2"/>
  <c r="PE29" i="2"/>
  <c r="OO29" i="2"/>
  <c r="NY29" i="2"/>
  <c r="NI29" i="2"/>
  <c r="MS29" i="2"/>
  <c r="MC29" i="2"/>
  <c r="LM29" i="2"/>
  <c r="KW29" i="2"/>
  <c r="KG29" i="2"/>
  <c r="JQ29" i="2"/>
  <c r="JA29" i="2"/>
  <c r="IK29" i="2"/>
  <c r="HU29" i="2"/>
  <c r="HE29" i="2"/>
  <c r="GO29" i="2"/>
  <c r="FY29" i="2"/>
  <c r="FI29" i="2"/>
  <c r="ES29" i="2"/>
  <c r="EC29" i="2"/>
  <c r="DM29" i="2"/>
  <c r="CU29" i="2"/>
  <c r="BH29" i="2"/>
  <c r="AJ29" i="2"/>
  <c r="T29" i="2"/>
  <c r="XH29" i="2"/>
  <c r="VP29" i="2"/>
  <c r="TT29" i="2"/>
  <c r="RX29" i="2"/>
  <c r="QB29" i="2"/>
  <c r="OF29" i="2"/>
  <c r="MJ29" i="2"/>
  <c r="KJ29" i="2"/>
  <c r="IN29" i="2"/>
  <c r="GN29" i="2"/>
  <c r="ER29" i="2"/>
  <c r="CL29" i="2"/>
  <c r="YE29" i="2"/>
  <c r="XO29" i="2"/>
  <c r="WY29" i="2"/>
  <c r="WI29" i="2"/>
  <c r="VS29" i="2"/>
  <c r="VC29" i="2"/>
  <c r="UM29" i="2"/>
  <c r="TW29" i="2"/>
  <c r="TG29" i="2"/>
  <c r="SQ29" i="2"/>
  <c r="SA29" i="2"/>
  <c r="RK29" i="2"/>
  <c r="QU29" i="2"/>
  <c r="QE29" i="2"/>
  <c r="PO29" i="2"/>
  <c r="OY29" i="2"/>
  <c r="OI29" i="2"/>
  <c r="NS29" i="2"/>
  <c r="NC29" i="2"/>
  <c r="MM29" i="2"/>
  <c r="LW29" i="2"/>
  <c r="LG29" i="2"/>
  <c r="KQ29" i="2"/>
  <c r="KA29" i="2"/>
  <c r="JK29" i="2"/>
  <c r="IU29" i="2"/>
  <c r="IE29" i="2"/>
  <c r="HO29" i="2"/>
  <c r="GY29" i="2"/>
  <c r="GI29" i="2"/>
  <c r="FS29" i="2"/>
  <c r="FC29" i="2"/>
  <c r="EM29" i="2"/>
  <c r="DW29" i="2"/>
  <c r="DG29" i="2"/>
  <c r="CO29" i="2"/>
  <c r="AZ29" i="2"/>
  <c r="AD29" i="2"/>
  <c r="K29" i="2"/>
  <c r="WJ29" i="2"/>
  <c r="UN29" i="2"/>
  <c r="SN29" i="2"/>
  <c r="QR29" i="2"/>
  <c r="OV29" i="2"/>
  <c r="MZ29" i="2"/>
  <c r="LH29" i="2"/>
  <c r="JH29" i="2"/>
  <c r="HL29" i="2"/>
  <c r="FT29" i="2"/>
  <c r="EB29" i="2"/>
  <c r="BK29" i="2"/>
  <c r="XR29" i="2"/>
  <c r="XB29" i="2"/>
  <c r="WL29" i="2"/>
  <c r="VV29" i="2"/>
  <c r="VF29" i="2"/>
  <c r="UP29" i="2"/>
  <c r="TZ29" i="2"/>
  <c r="TJ29" i="2"/>
  <c r="ST29" i="2"/>
  <c r="SD29" i="2"/>
  <c r="RN29" i="2"/>
  <c r="QX29" i="2"/>
  <c r="QH29" i="2"/>
  <c r="PR29" i="2"/>
  <c r="PB29" i="2"/>
  <c r="OL29" i="2"/>
  <c r="NV29" i="2"/>
  <c r="NF29" i="2"/>
  <c r="MP29" i="2"/>
  <c r="LZ29" i="2"/>
  <c r="LJ29" i="2"/>
  <c r="KT29" i="2"/>
  <c r="KD29" i="2"/>
  <c r="JN29" i="2"/>
  <c r="IX29" i="2"/>
  <c r="IH29" i="2"/>
  <c r="HR29" i="2"/>
  <c r="HB29" i="2"/>
  <c r="GL29" i="2"/>
  <c r="FV29" i="2"/>
  <c r="FF29" i="2"/>
  <c r="EP29" i="2"/>
  <c r="DZ29" i="2"/>
  <c r="DJ29" i="2"/>
  <c r="CR29" i="2"/>
  <c r="BC29" i="2"/>
  <c r="AG29" i="2"/>
  <c r="Q29" i="2"/>
  <c r="WR29" i="2"/>
  <c r="UV29" i="2"/>
  <c r="TD29" i="2"/>
  <c r="RH29" i="2"/>
  <c r="PL29" i="2"/>
  <c r="NP29" i="2"/>
  <c r="LP29" i="2"/>
  <c r="KB29" i="2"/>
  <c r="IF29" i="2"/>
  <c r="GJ29" i="2"/>
  <c r="EJ29" i="2"/>
  <c r="CP29" i="2"/>
  <c r="S29" i="2"/>
  <c r="XQ29" i="2"/>
  <c r="XA29" i="2"/>
  <c r="WK29" i="2"/>
  <c r="VU29" i="2"/>
  <c r="VE29" i="2"/>
  <c r="UO29" i="2"/>
  <c r="TY29" i="2"/>
  <c r="TI29" i="2"/>
  <c r="SS29" i="2"/>
  <c r="SC29" i="2"/>
  <c r="RM29" i="2"/>
  <c r="QW29" i="2"/>
  <c r="QG29" i="2"/>
  <c r="PQ29" i="2"/>
  <c r="PA29" i="2"/>
  <c r="OK29" i="2"/>
  <c r="NU29" i="2"/>
  <c r="NE29" i="2"/>
  <c r="MO29" i="2"/>
  <c r="LY29" i="2"/>
  <c r="LI29" i="2"/>
  <c r="KS29" i="2"/>
  <c r="KC29" i="2"/>
  <c r="JM29" i="2"/>
  <c r="IW29" i="2"/>
  <c r="IG29" i="2"/>
  <c r="HQ29" i="2"/>
  <c r="HA29" i="2"/>
  <c r="GK29" i="2"/>
  <c r="FU29" i="2"/>
  <c r="FE29" i="2"/>
  <c r="EO29" i="2"/>
  <c r="DY29" i="2"/>
  <c r="DI29" i="2"/>
  <c r="CQ29" i="2"/>
  <c r="BB29" i="2"/>
  <c r="AF29" i="2"/>
  <c r="O29" i="2"/>
  <c r="WV29" i="2"/>
  <c r="VD29" i="2"/>
  <c r="TH29" i="2"/>
  <c r="RL29" i="2"/>
  <c r="PP29" i="2"/>
  <c r="NT29" i="2"/>
  <c r="LX29" i="2"/>
  <c r="JX29" i="2"/>
  <c r="IB29" i="2"/>
  <c r="GB29" i="2"/>
  <c r="EF29" i="2"/>
  <c r="AQ29" i="2"/>
  <c r="YA29" i="2"/>
  <c r="XK29" i="2"/>
  <c r="WU29" i="2"/>
  <c r="WE29" i="2"/>
  <c r="VO29" i="2"/>
  <c r="UY29" i="2"/>
  <c r="UI29" i="2"/>
  <c r="TS29" i="2"/>
  <c r="TC29" i="2"/>
  <c r="SM29" i="2"/>
  <c r="RW29" i="2"/>
  <c r="RG29" i="2"/>
  <c r="QQ29" i="2"/>
  <c r="QA29" i="2"/>
  <c r="PK29" i="2"/>
  <c r="OU29" i="2"/>
  <c r="OE29" i="2"/>
  <c r="NO29" i="2"/>
  <c r="MY29" i="2"/>
  <c r="MI29" i="2"/>
  <c r="LS29" i="2"/>
  <c r="LC29" i="2"/>
  <c r="KM29" i="2"/>
  <c r="JW29" i="2"/>
  <c r="JG29" i="2"/>
  <c r="IQ29" i="2"/>
  <c r="IA29" i="2"/>
  <c r="HK29" i="2"/>
  <c r="GU29" i="2"/>
  <c r="GE29" i="2"/>
  <c r="FO29" i="2"/>
  <c r="EY29" i="2"/>
  <c r="EI29" i="2"/>
  <c r="DS29" i="2"/>
  <c r="DA29" i="2"/>
  <c r="CK29" i="2"/>
  <c r="AP29" i="2"/>
  <c r="Z29" i="2"/>
  <c r="XX29" i="2"/>
  <c r="VX29" i="2"/>
  <c r="UB29" i="2"/>
  <c r="SB29" i="2"/>
  <c r="QF29" i="2"/>
  <c r="OJ29" i="2"/>
  <c r="MR29" i="2"/>
  <c r="KR29" i="2"/>
  <c r="IV29" i="2"/>
  <c r="GZ29" i="2"/>
  <c r="FL29" i="2"/>
  <c r="DP29" i="2"/>
  <c r="BA29" i="2"/>
  <c r="YD29" i="2"/>
  <c r="XN29" i="2"/>
  <c r="WX29" i="2"/>
  <c r="WH29" i="2"/>
  <c r="VR29" i="2"/>
  <c r="VB29" i="2"/>
  <c r="UL29" i="2"/>
  <c r="TV29" i="2"/>
  <c r="TF29" i="2"/>
  <c r="SP29" i="2"/>
  <c r="RZ29" i="2"/>
  <c r="RJ29" i="2"/>
  <c r="QT29" i="2"/>
  <c r="QD29" i="2"/>
  <c r="PN29" i="2"/>
  <c r="OX29" i="2"/>
  <c r="OH29" i="2"/>
  <c r="NR29" i="2"/>
  <c r="NB29" i="2"/>
  <c r="ML29" i="2"/>
  <c r="LV29" i="2"/>
  <c r="LF29" i="2"/>
  <c r="KP29" i="2"/>
  <c r="JZ29" i="2"/>
  <c r="JJ29" i="2"/>
  <c r="IT29" i="2"/>
  <c r="ID29" i="2"/>
  <c r="HN29" i="2"/>
  <c r="GX29" i="2"/>
  <c r="GH29" i="2"/>
  <c r="FR29" i="2"/>
  <c r="FB29" i="2"/>
  <c r="EL29" i="2"/>
  <c r="DV29" i="2"/>
  <c r="DE29" i="2"/>
  <c r="CN29" i="2"/>
  <c r="AY29" i="2"/>
  <c r="AC29" i="2"/>
  <c r="I29" i="2"/>
  <c r="WF29" i="2"/>
  <c r="UJ29" i="2"/>
  <c r="SR29" i="2"/>
  <c r="QV29" i="2"/>
  <c r="OZ29" i="2"/>
  <c r="ND29" i="2"/>
  <c r="LD29" i="2"/>
  <c r="JP29" i="2"/>
  <c r="HT29" i="2"/>
  <c r="FX29" i="2"/>
  <c r="DX29" i="2"/>
  <c r="BG29" i="2"/>
  <c r="YC29" i="2"/>
  <c r="XM29" i="2"/>
  <c r="WW29" i="2"/>
  <c r="WG29" i="2"/>
  <c r="VQ29" i="2"/>
  <c r="VA29" i="2"/>
  <c r="UK29" i="2"/>
  <c r="TU29" i="2"/>
  <c r="TE29" i="2"/>
  <c r="SO29" i="2"/>
  <c r="RY29" i="2"/>
  <c r="RI29" i="2"/>
  <c r="QS29" i="2"/>
  <c r="QC29" i="2"/>
  <c r="PM29" i="2"/>
  <c r="OW29" i="2"/>
  <c r="OG29" i="2"/>
  <c r="NQ29" i="2"/>
  <c r="NA29" i="2"/>
  <c r="MK29" i="2"/>
  <c r="LU29" i="2"/>
  <c r="LE29" i="2"/>
  <c r="KO29" i="2"/>
  <c r="JY29" i="2"/>
  <c r="JI29" i="2"/>
  <c r="IS29" i="2"/>
  <c r="IC29" i="2"/>
  <c r="HM29" i="2"/>
  <c r="GW29" i="2"/>
  <c r="GG29" i="2"/>
  <c r="FQ29" i="2"/>
  <c r="FA29" i="2"/>
  <c r="EK29" i="2"/>
  <c r="DU29" i="2"/>
  <c r="DC29" i="2"/>
  <c r="CM29" i="2"/>
  <c r="AX29" i="2"/>
  <c r="AB29" i="2"/>
  <c r="YB29" i="2"/>
  <c r="WN29" i="2"/>
  <c r="UR29" i="2"/>
  <c r="SV29" i="2"/>
  <c r="QZ29" i="2"/>
  <c r="PD29" i="2"/>
  <c r="NH29" i="2"/>
  <c r="LL29" i="2"/>
  <c r="JL29" i="2"/>
  <c r="HP29" i="2"/>
  <c r="FP29" i="2"/>
  <c r="DT29" i="2"/>
  <c r="AE29" i="2"/>
  <c r="XW29" i="2"/>
  <c r="XG29" i="2"/>
  <c r="WQ29" i="2"/>
  <c r="WA29" i="2"/>
  <c r="VK29" i="2"/>
  <c r="UU29" i="2"/>
  <c r="UE29" i="2"/>
  <c r="TO29" i="2"/>
  <c r="SY29" i="2"/>
  <c r="SI29" i="2"/>
  <c r="RS29" i="2"/>
  <c r="RC29" i="2"/>
  <c r="QM29" i="2"/>
  <c r="PW29" i="2"/>
  <c r="PG29" i="2"/>
  <c r="OQ29" i="2"/>
  <c r="OA29" i="2"/>
  <c r="NK29" i="2"/>
  <c r="MU29" i="2"/>
  <c r="ME29" i="2"/>
  <c r="LO29" i="2"/>
  <c r="KY29" i="2"/>
  <c r="KI29" i="2"/>
  <c r="JS29" i="2"/>
  <c r="JC29" i="2"/>
  <c r="IM29" i="2"/>
  <c r="HW29" i="2"/>
  <c r="HG29" i="2"/>
  <c r="GQ29" i="2"/>
  <c r="GA29" i="2"/>
  <c r="FK29" i="2"/>
  <c r="EU29" i="2"/>
  <c r="EE29" i="2"/>
  <c r="DO29" i="2"/>
  <c r="CW29" i="2"/>
  <c r="BJ29" i="2"/>
  <c r="AL29" i="2"/>
  <c r="V29" i="2"/>
  <c r="XL29" i="2"/>
  <c r="VL29" i="2"/>
  <c r="TL29" i="2"/>
  <c r="RP29" i="2"/>
  <c r="PT29" i="2"/>
  <c r="NX29" i="2"/>
  <c r="MF29" i="2"/>
  <c r="KF29" i="2"/>
  <c r="IJ29" i="2"/>
  <c r="GR29" i="2"/>
  <c r="EZ29" i="2"/>
  <c r="DH29" i="2"/>
  <c r="AI29" i="2"/>
  <c r="XJ29" i="2"/>
  <c r="UX29" i="2"/>
  <c r="SL29" i="2"/>
  <c r="PZ29" i="2"/>
  <c r="NN29" i="2"/>
  <c r="LB29" i="2"/>
  <c r="IP29" i="2"/>
  <c r="GD29" i="2"/>
  <c r="DR29" i="2"/>
  <c r="Y29" i="2"/>
  <c r="SF29" i="2"/>
  <c r="KV29" i="2"/>
  <c r="DL29" i="2"/>
  <c r="WS29" i="2"/>
  <c r="UG29" i="2"/>
  <c r="RU29" i="2"/>
  <c r="PI29" i="2"/>
  <c r="MW29" i="2"/>
  <c r="KK29" i="2"/>
  <c r="HY29" i="2"/>
  <c r="FM29" i="2"/>
  <c r="CY29" i="2"/>
  <c r="XP29" i="2"/>
  <c r="QN29" i="2"/>
  <c r="IZ29" i="2"/>
  <c r="M29" i="2"/>
  <c r="VW29" i="2"/>
  <c r="TK29" i="2"/>
  <c r="QY29" i="2"/>
  <c r="OM29" i="2"/>
  <c r="MA29" i="2"/>
  <c r="JO29" i="2"/>
  <c r="HC29" i="2"/>
  <c r="EQ29" i="2"/>
  <c r="BF29" i="2"/>
  <c r="UZ29" i="2"/>
  <c r="NL29" i="2"/>
  <c r="GF29" i="2"/>
  <c r="WT29" i="2"/>
  <c r="UH29" i="2"/>
  <c r="RV29" i="2"/>
  <c r="PJ29" i="2"/>
  <c r="MX29" i="2"/>
  <c r="KL29" i="2"/>
  <c r="HZ29" i="2"/>
  <c r="FN29" i="2"/>
  <c r="CZ29" i="2"/>
  <c r="XT29" i="2"/>
  <c r="QJ29" i="2"/>
  <c r="JD29" i="2"/>
  <c r="AM29" i="2"/>
  <c r="WC29" i="2"/>
  <c r="TQ29" i="2"/>
  <c r="RE29" i="2"/>
  <c r="OS29" i="2"/>
  <c r="MG29" i="2"/>
  <c r="JU29" i="2"/>
  <c r="HI29" i="2"/>
  <c r="EW29" i="2"/>
  <c r="BM29" i="2"/>
  <c r="WB29" i="2"/>
  <c r="OR29" i="2"/>
  <c r="HD29" i="2"/>
  <c r="XS29" i="2"/>
  <c r="VG29" i="2"/>
  <c r="SU29" i="2"/>
  <c r="QI29" i="2"/>
  <c r="NW29" i="2"/>
  <c r="LK29" i="2"/>
  <c r="IY29" i="2"/>
  <c r="GM29" i="2"/>
  <c r="EA29" i="2"/>
  <c r="AH29" i="2"/>
  <c r="SZ29" i="2"/>
  <c r="LT29" i="2"/>
  <c r="EN29" i="2"/>
  <c r="WD29" i="2"/>
  <c r="TR29" i="2"/>
  <c r="RF29" i="2"/>
  <c r="OT29" i="2"/>
  <c r="MH29" i="2"/>
  <c r="JV29" i="2"/>
  <c r="HJ29" i="2"/>
  <c r="EX29" i="2"/>
  <c r="BQ29" i="2"/>
  <c r="VT29" i="2"/>
  <c r="ON29" i="2"/>
  <c r="HH29" i="2"/>
  <c r="XY29" i="2"/>
  <c r="VM29" i="2"/>
  <c r="TA29" i="2"/>
  <c r="QO29" i="2"/>
  <c r="OC29" i="2"/>
  <c r="LQ29" i="2"/>
  <c r="JE29" i="2"/>
  <c r="GS29" i="2"/>
  <c r="EG29" i="2"/>
  <c r="AN29" i="2"/>
  <c r="UF29" i="2"/>
  <c r="MV29" i="2"/>
  <c r="FD29" i="2"/>
  <c r="XC29" i="2"/>
  <c r="UQ29" i="2"/>
  <c r="SE29" i="2"/>
  <c r="PS29" i="2"/>
  <c r="XZ29" i="2"/>
  <c r="VN29" i="2"/>
  <c r="TB29" i="2"/>
  <c r="QP29" i="2"/>
  <c r="OD29" i="2"/>
  <c r="LR29" i="2"/>
  <c r="JF29" i="2"/>
  <c r="GT29" i="2"/>
  <c r="EH29" i="2"/>
  <c r="AO29" i="2"/>
  <c r="TX29" i="2"/>
  <c r="MN29" i="2"/>
  <c r="FH29" i="2"/>
  <c r="XI29" i="2"/>
  <c r="UW29" i="2"/>
  <c r="SK29" i="2"/>
  <c r="PY29" i="2"/>
  <c r="NM29" i="2"/>
  <c r="LA29" i="2"/>
  <c r="IO29" i="2"/>
  <c r="GC29" i="2"/>
  <c r="DQ29" i="2"/>
  <c r="X29" i="2"/>
  <c r="SJ29" i="2"/>
  <c r="KZ29" i="2"/>
  <c r="DB29" i="2"/>
  <c r="WM29" i="2"/>
  <c r="UA29" i="2"/>
  <c r="RO29" i="2"/>
  <c r="PC29" i="2"/>
  <c r="MQ29" i="2"/>
  <c r="KE29" i="2"/>
  <c r="HS29" i="2"/>
  <c r="FG29" i="2"/>
  <c r="CS29" i="2"/>
  <c r="WZ29" i="2"/>
  <c r="PH29" i="2"/>
  <c r="HX29" i="2"/>
  <c r="W29" i="2"/>
  <c r="NG29" i="2"/>
  <c r="DK29" i="2"/>
  <c r="CT29" i="2"/>
  <c r="KU29" i="2"/>
  <c r="R29" i="2"/>
  <c r="II29" i="2"/>
  <c r="RD29" i="2"/>
  <c r="FW29" i="2"/>
  <c r="JT29" i="2"/>
  <c r="D38" i="2"/>
  <c r="D39" i="2"/>
  <c r="XX32" i="2"/>
  <c r="XH32" i="2"/>
  <c r="WR32" i="2"/>
  <c r="WB32" i="2"/>
  <c r="VL32" i="2"/>
  <c r="UV32" i="2"/>
  <c r="UF32" i="2"/>
  <c r="TP32" i="2"/>
  <c r="SZ32" i="2"/>
  <c r="SJ32" i="2"/>
  <c r="RT32" i="2"/>
  <c r="RD32" i="2"/>
  <c r="QN32" i="2"/>
  <c r="PX32" i="2"/>
  <c r="PH32" i="2"/>
  <c r="OR32" i="2"/>
  <c r="OB32" i="2"/>
  <c r="NL32" i="2"/>
  <c r="MV32" i="2"/>
  <c r="MF32" i="2"/>
  <c r="LP32" i="2"/>
  <c r="KZ32" i="2"/>
  <c r="KJ32" i="2"/>
  <c r="JT32" i="2"/>
  <c r="JD32" i="2"/>
  <c r="IN32" i="2"/>
  <c r="HX32" i="2"/>
  <c r="HH32" i="2"/>
  <c r="GR32" i="2"/>
  <c r="GB32" i="2"/>
  <c r="FL32" i="2"/>
  <c r="EV32" i="2"/>
  <c r="EF32" i="2"/>
  <c r="DP32" i="2"/>
  <c r="CX32" i="2"/>
  <c r="BK32" i="2"/>
  <c r="AM32" i="2"/>
  <c r="W32" i="2"/>
  <c r="XN32" i="2"/>
  <c r="VV32" i="2"/>
  <c r="UD32" i="2"/>
  <c r="RZ32" i="2"/>
  <c r="QL32" i="2"/>
  <c r="OL32" i="2"/>
  <c r="MT32" i="2"/>
  <c r="KX32" i="2"/>
  <c r="IX32" i="2"/>
  <c r="HJ32" i="2"/>
  <c r="FR32" i="2"/>
  <c r="DV32" i="2"/>
  <c r="BC32" i="2"/>
  <c r="YE32" i="2"/>
  <c r="XO32" i="2"/>
  <c r="WY32" i="2"/>
  <c r="WI32" i="2"/>
  <c r="VS32" i="2"/>
  <c r="VC32" i="2"/>
  <c r="UM32" i="2"/>
  <c r="TW32" i="2"/>
  <c r="TG32" i="2"/>
  <c r="SQ32" i="2"/>
  <c r="SA32" i="2"/>
  <c r="RK32" i="2"/>
  <c r="QU32" i="2"/>
  <c r="QE32" i="2"/>
  <c r="PO32" i="2"/>
  <c r="OY32" i="2"/>
  <c r="OI32" i="2"/>
  <c r="NS32" i="2"/>
  <c r="NC32" i="2"/>
  <c r="MM32" i="2"/>
  <c r="LW32" i="2"/>
  <c r="LG32" i="2"/>
  <c r="KQ32" i="2"/>
  <c r="KA32" i="2"/>
  <c r="JK32" i="2"/>
  <c r="IU32" i="2"/>
  <c r="IE32" i="2"/>
  <c r="HO32" i="2"/>
  <c r="GY32" i="2"/>
  <c r="GI32" i="2"/>
  <c r="FS32" i="2"/>
  <c r="FC32" i="2"/>
  <c r="EM32" i="2"/>
  <c r="DW32" i="2"/>
  <c r="DG32" i="2"/>
  <c r="CO32" i="2"/>
  <c r="AZ32" i="2"/>
  <c r="AD32" i="2"/>
  <c r="K32" i="2"/>
  <c r="WD32" i="2"/>
  <c r="UH32" i="2"/>
  <c r="SL32" i="2"/>
  <c r="QP32" i="2"/>
  <c r="OP32" i="2"/>
  <c r="ML32" i="2"/>
  <c r="KP32" i="2"/>
  <c r="IT32" i="2"/>
  <c r="GH32" i="2"/>
  <c r="ED32" i="2"/>
  <c r="BI32" i="2"/>
  <c r="XY32" i="2"/>
  <c r="XI32" i="2"/>
  <c r="WS32" i="2"/>
  <c r="WC32" i="2"/>
  <c r="VM32" i="2"/>
  <c r="UW32" i="2"/>
  <c r="UG32" i="2"/>
  <c r="TQ32" i="2"/>
  <c r="TA32" i="2"/>
  <c r="SK32" i="2"/>
  <c r="RU32" i="2"/>
  <c r="RE32" i="2"/>
  <c r="QO32" i="2"/>
  <c r="PY32" i="2"/>
  <c r="PI32" i="2"/>
  <c r="OS32" i="2"/>
  <c r="OC32" i="2"/>
  <c r="NM32" i="2"/>
  <c r="MW32" i="2"/>
  <c r="MG32" i="2"/>
  <c r="LQ32" i="2"/>
  <c r="LA32" i="2"/>
  <c r="KK32" i="2"/>
  <c r="JU32" i="2"/>
  <c r="JE32" i="2"/>
  <c r="IO32" i="2"/>
  <c r="HY32" i="2"/>
  <c r="HI32" i="2"/>
  <c r="GS32" i="2"/>
  <c r="GC32" i="2"/>
  <c r="FM32" i="2"/>
  <c r="EW32" i="2"/>
  <c r="EG32" i="2"/>
  <c r="DQ32" i="2"/>
  <c r="CY32" i="2"/>
  <c r="BM32" i="2"/>
  <c r="AN32" i="2"/>
  <c r="X32" i="2"/>
  <c r="XR32" i="2"/>
  <c r="VZ32" i="2"/>
  <c r="TZ32" i="2"/>
  <c r="SP32" i="2"/>
  <c r="QH32" i="2"/>
  <c r="OT32" i="2"/>
  <c r="MX32" i="2"/>
  <c r="LF32" i="2"/>
  <c r="JN32" i="2"/>
  <c r="HR32" i="2"/>
  <c r="FZ32" i="2"/>
  <c r="EL32" i="2"/>
  <c r="BQ32" i="2"/>
  <c r="I32" i="2"/>
  <c r="XT32" i="2"/>
  <c r="XD32" i="2"/>
  <c r="WN32" i="2"/>
  <c r="VX32" i="2"/>
  <c r="VH32" i="2"/>
  <c r="UR32" i="2"/>
  <c r="UB32" i="2"/>
  <c r="TL32" i="2"/>
  <c r="SV32" i="2"/>
  <c r="SF32" i="2"/>
  <c r="RP32" i="2"/>
  <c r="QZ32" i="2"/>
  <c r="QJ32" i="2"/>
  <c r="PT32" i="2"/>
  <c r="PD32" i="2"/>
  <c r="ON32" i="2"/>
  <c r="NX32" i="2"/>
  <c r="NH32" i="2"/>
  <c r="MR32" i="2"/>
  <c r="MB32" i="2"/>
  <c r="LL32" i="2"/>
  <c r="KV32" i="2"/>
  <c r="KF32" i="2"/>
  <c r="JP32" i="2"/>
  <c r="IZ32" i="2"/>
  <c r="IJ32" i="2"/>
  <c r="HT32" i="2"/>
  <c r="HD32" i="2"/>
  <c r="GN32" i="2"/>
  <c r="FX32" i="2"/>
  <c r="FH32" i="2"/>
  <c r="ER32" i="2"/>
  <c r="EB32" i="2"/>
  <c r="DL32" i="2"/>
  <c r="CT32" i="2"/>
  <c r="BG32" i="2"/>
  <c r="AI32" i="2"/>
  <c r="S32" i="2"/>
  <c r="XB32" i="2"/>
  <c r="VJ32" i="2"/>
  <c r="TN32" i="2"/>
  <c r="RV32" i="2"/>
  <c r="PZ32" i="2"/>
  <c r="NZ32" i="2"/>
  <c r="MH32" i="2"/>
  <c r="KH32" i="2"/>
  <c r="IL32" i="2"/>
  <c r="HB32" i="2"/>
  <c r="FJ32" i="2"/>
  <c r="DJ32" i="2"/>
  <c r="AK32" i="2"/>
  <c r="YA32" i="2"/>
  <c r="XK32" i="2"/>
  <c r="WU32" i="2"/>
  <c r="WE32" i="2"/>
  <c r="VO32" i="2"/>
  <c r="UY32" i="2"/>
  <c r="UI32" i="2"/>
  <c r="TS32" i="2"/>
  <c r="TC32" i="2"/>
  <c r="SM32" i="2"/>
  <c r="RW32" i="2"/>
  <c r="RG32" i="2"/>
  <c r="QQ32" i="2"/>
  <c r="QA32" i="2"/>
  <c r="PK32" i="2"/>
  <c r="OU32" i="2"/>
  <c r="OE32" i="2"/>
  <c r="NO32" i="2"/>
  <c r="MY32" i="2"/>
  <c r="MI32" i="2"/>
  <c r="LS32" i="2"/>
  <c r="LC32" i="2"/>
  <c r="KM32" i="2"/>
  <c r="JW32" i="2"/>
  <c r="JG32" i="2"/>
  <c r="IQ32" i="2"/>
  <c r="IA32" i="2"/>
  <c r="HK32" i="2"/>
  <c r="GU32" i="2"/>
  <c r="GE32" i="2"/>
  <c r="FO32" i="2"/>
  <c r="EY32" i="2"/>
  <c r="EI32" i="2"/>
  <c r="DS32" i="2"/>
  <c r="DA32" i="2"/>
  <c r="CK32" i="2"/>
  <c r="AP32" i="2"/>
  <c r="Z32" i="2"/>
  <c r="YD32" i="2"/>
  <c r="VR32" i="2"/>
  <c r="TV32" i="2"/>
  <c r="SD32" i="2"/>
  <c r="QD32" i="2"/>
  <c r="OD32" i="2"/>
  <c r="LZ32" i="2"/>
  <c r="KD32" i="2"/>
  <c r="HZ32" i="2"/>
  <c r="FV32" i="2"/>
  <c r="DR32" i="2"/>
  <c r="AO32" i="2"/>
  <c r="XU32" i="2"/>
  <c r="XE32" i="2"/>
  <c r="WO32" i="2"/>
  <c r="VY32" i="2"/>
  <c r="VI32" i="2"/>
  <c r="US32" i="2"/>
  <c r="UC32" i="2"/>
  <c r="TM32" i="2"/>
  <c r="SW32" i="2"/>
  <c r="SG32" i="2"/>
  <c r="RQ32" i="2"/>
  <c r="RA32" i="2"/>
  <c r="QK32" i="2"/>
  <c r="PU32" i="2"/>
  <c r="PE32" i="2"/>
  <c r="OO32" i="2"/>
  <c r="NY32" i="2"/>
  <c r="NI32" i="2"/>
  <c r="MS32" i="2"/>
  <c r="MC32" i="2"/>
  <c r="LM32" i="2"/>
  <c r="KW32" i="2"/>
  <c r="KG32" i="2"/>
  <c r="JQ32" i="2"/>
  <c r="JA32" i="2"/>
  <c r="IK32" i="2"/>
  <c r="HU32" i="2"/>
  <c r="HE32" i="2"/>
  <c r="GO32" i="2"/>
  <c r="FY32" i="2"/>
  <c r="FI32" i="2"/>
  <c r="ES32" i="2"/>
  <c r="EC32" i="2"/>
  <c r="DM32" i="2"/>
  <c r="CU32" i="2"/>
  <c r="BH32" i="2"/>
  <c r="AJ32" i="2"/>
  <c r="T32" i="2"/>
  <c r="XF32" i="2"/>
  <c r="VN32" i="2"/>
  <c r="TR32" i="2"/>
  <c r="RR32" i="2"/>
  <c r="PV32" i="2"/>
  <c r="OH32" i="2"/>
  <c r="MP32" i="2"/>
  <c r="KT32" i="2"/>
  <c r="JB32" i="2"/>
  <c r="HF32" i="2"/>
  <c r="FN32" i="2"/>
  <c r="DZ32" i="2"/>
  <c r="AY32" i="2"/>
  <c r="XP32" i="2"/>
  <c r="WZ32" i="2"/>
  <c r="WJ32" i="2"/>
  <c r="VT32" i="2"/>
  <c r="VD32" i="2"/>
  <c r="UN32" i="2"/>
  <c r="TX32" i="2"/>
  <c r="TH32" i="2"/>
  <c r="SR32" i="2"/>
  <c r="SB32" i="2"/>
  <c r="RL32" i="2"/>
  <c r="QV32" i="2"/>
  <c r="QF32" i="2"/>
  <c r="PP32" i="2"/>
  <c r="OZ32" i="2"/>
  <c r="OJ32" i="2"/>
  <c r="NT32" i="2"/>
  <c r="ND32" i="2"/>
  <c r="MN32" i="2"/>
  <c r="LX32" i="2"/>
  <c r="LH32" i="2"/>
  <c r="KR32" i="2"/>
  <c r="KB32" i="2"/>
  <c r="JL32" i="2"/>
  <c r="IV32" i="2"/>
  <c r="IF32" i="2"/>
  <c r="HP32" i="2"/>
  <c r="GZ32" i="2"/>
  <c r="GJ32" i="2"/>
  <c r="FT32" i="2"/>
  <c r="FD32" i="2"/>
  <c r="EN32" i="2"/>
  <c r="DX32" i="2"/>
  <c r="DH32" i="2"/>
  <c r="CP32" i="2"/>
  <c r="BA32" i="2"/>
  <c r="AE32" i="2"/>
  <c r="M32" i="2"/>
  <c r="WP32" i="2"/>
  <c r="UX32" i="2"/>
  <c r="TB32" i="2"/>
  <c r="RJ32" i="2"/>
  <c r="PN32" i="2"/>
  <c r="NN32" i="2"/>
  <c r="LV32" i="2"/>
  <c r="JV32" i="2"/>
  <c r="ID32" i="2"/>
  <c r="GP32" i="2"/>
  <c r="ET32" i="2"/>
  <c r="CV32" i="2"/>
  <c r="AC32" i="2"/>
  <c r="XW32" i="2"/>
  <c r="XG32" i="2"/>
  <c r="WQ32" i="2"/>
  <c r="WA32" i="2"/>
  <c r="VK32" i="2"/>
  <c r="UU32" i="2"/>
  <c r="UE32" i="2"/>
  <c r="TO32" i="2"/>
  <c r="SY32" i="2"/>
  <c r="SI32" i="2"/>
  <c r="RS32" i="2"/>
  <c r="RC32" i="2"/>
  <c r="QM32" i="2"/>
  <c r="PW32" i="2"/>
  <c r="PG32" i="2"/>
  <c r="OQ32" i="2"/>
  <c r="OA32" i="2"/>
  <c r="NK32" i="2"/>
  <c r="MU32" i="2"/>
  <c r="ME32" i="2"/>
  <c r="LO32" i="2"/>
  <c r="KY32" i="2"/>
  <c r="KI32" i="2"/>
  <c r="JS32" i="2"/>
  <c r="JC32" i="2"/>
  <c r="IM32" i="2"/>
  <c r="HW32" i="2"/>
  <c r="HG32" i="2"/>
  <c r="GQ32" i="2"/>
  <c r="GA32" i="2"/>
  <c r="FK32" i="2"/>
  <c r="EU32" i="2"/>
  <c r="EE32" i="2"/>
  <c r="DO32" i="2"/>
  <c r="CW32" i="2"/>
  <c r="BJ32" i="2"/>
  <c r="AL32" i="2"/>
  <c r="V32" i="2"/>
  <c r="XJ32" i="2"/>
  <c r="VF32" i="2"/>
  <c r="TJ32" i="2"/>
  <c r="RN32" i="2"/>
  <c r="PR32" i="2"/>
  <c r="NR32" i="2"/>
  <c r="LN32" i="2"/>
  <c r="JR32" i="2"/>
  <c r="HN32" i="2"/>
  <c r="FB32" i="2"/>
  <c r="DE32" i="2"/>
  <c r="Y32" i="2"/>
  <c r="XQ32" i="2"/>
  <c r="XA32" i="2"/>
  <c r="WK32" i="2"/>
  <c r="VU32" i="2"/>
  <c r="VE32" i="2"/>
  <c r="UO32" i="2"/>
  <c r="TY32" i="2"/>
  <c r="TI32" i="2"/>
  <c r="SS32" i="2"/>
  <c r="SC32" i="2"/>
  <c r="RM32" i="2"/>
  <c r="QW32" i="2"/>
  <c r="QG32" i="2"/>
  <c r="PQ32" i="2"/>
  <c r="PA32" i="2"/>
  <c r="OK32" i="2"/>
  <c r="NU32" i="2"/>
  <c r="NE32" i="2"/>
  <c r="MO32" i="2"/>
  <c r="LY32" i="2"/>
  <c r="LI32" i="2"/>
  <c r="KS32" i="2"/>
  <c r="KC32" i="2"/>
  <c r="JM32" i="2"/>
  <c r="IW32" i="2"/>
  <c r="IG32" i="2"/>
  <c r="HQ32" i="2"/>
  <c r="HA32" i="2"/>
  <c r="GK32" i="2"/>
  <c r="FU32" i="2"/>
  <c r="FE32" i="2"/>
  <c r="EO32" i="2"/>
  <c r="DY32" i="2"/>
  <c r="DI32" i="2"/>
  <c r="CQ32" i="2"/>
  <c r="BB32" i="2"/>
  <c r="AF32" i="2"/>
  <c r="O32" i="2"/>
  <c r="WX32" i="2"/>
  <c r="VB32" i="2"/>
  <c r="TF32" i="2"/>
  <c r="RF32" i="2"/>
  <c r="PJ32" i="2"/>
  <c r="NV32" i="2"/>
  <c r="MD32" i="2"/>
  <c r="KL32" i="2"/>
  <c r="IP32" i="2"/>
  <c r="GX32" i="2"/>
  <c r="FF32" i="2"/>
  <c r="DN32" i="2"/>
  <c r="AG32" i="2"/>
  <c r="YB32" i="2"/>
  <c r="XL32" i="2"/>
  <c r="WV32" i="2"/>
  <c r="WF32" i="2"/>
  <c r="VP32" i="2"/>
  <c r="UZ32" i="2"/>
  <c r="UJ32" i="2"/>
  <c r="TT32" i="2"/>
  <c r="TD32" i="2"/>
  <c r="SN32" i="2"/>
  <c r="RX32" i="2"/>
  <c r="RH32" i="2"/>
  <c r="QR32" i="2"/>
  <c r="QB32" i="2"/>
  <c r="PL32" i="2"/>
  <c r="OV32" i="2"/>
  <c r="OF32" i="2"/>
  <c r="NP32" i="2"/>
  <c r="MZ32" i="2"/>
  <c r="MJ32" i="2"/>
  <c r="LT32" i="2"/>
  <c r="LD32" i="2"/>
  <c r="KN32" i="2"/>
  <c r="JX32" i="2"/>
  <c r="JH32" i="2"/>
  <c r="IR32" i="2"/>
  <c r="IB32" i="2"/>
  <c r="HL32" i="2"/>
  <c r="GV32" i="2"/>
  <c r="GF32" i="2"/>
  <c r="FP32" i="2"/>
  <c r="EZ32" i="2"/>
  <c r="EJ32" i="2"/>
  <c r="DT32" i="2"/>
  <c r="DB32" i="2"/>
  <c r="CL32" i="2"/>
  <c r="AQ32" i="2"/>
  <c r="AA32" i="2"/>
  <c r="XV32" i="2"/>
  <c r="WH32" i="2"/>
  <c r="UP32" i="2"/>
  <c r="SH32" i="2"/>
  <c r="QX32" i="2"/>
  <c r="PF32" i="2"/>
  <c r="NB32" i="2"/>
  <c r="LJ32" i="2"/>
  <c r="JJ32" i="2"/>
  <c r="HV32" i="2"/>
  <c r="GD32" i="2"/>
  <c r="EH32" i="2"/>
  <c r="CN32" i="2"/>
  <c r="Q32" i="2"/>
  <c r="XS32" i="2"/>
  <c r="XC32" i="2"/>
  <c r="WM32" i="2"/>
  <c r="VW32" i="2"/>
  <c r="VG32" i="2"/>
  <c r="UQ32" i="2"/>
  <c r="UA32" i="2"/>
  <c r="TK32" i="2"/>
  <c r="SU32" i="2"/>
  <c r="SE32" i="2"/>
  <c r="RO32" i="2"/>
  <c r="QY32" i="2"/>
  <c r="QI32" i="2"/>
  <c r="PS32" i="2"/>
  <c r="PC32" i="2"/>
  <c r="OM32" i="2"/>
  <c r="NW32" i="2"/>
  <c r="NG32" i="2"/>
  <c r="MQ32" i="2"/>
  <c r="MA32" i="2"/>
  <c r="LK32" i="2"/>
  <c r="KU32" i="2"/>
  <c r="KE32" i="2"/>
  <c r="JO32" i="2"/>
  <c r="IY32" i="2"/>
  <c r="II32" i="2"/>
  <c r="HS32" i="2"/>
  <c r="HC32" i="2"/>
  <c r="GM32" i="2"/>
  <c r="FW32" i="2"/>
  <c r="FG32" i="2"/>
  <c r="EQ32" i="2"/>
  <c r="EA32" i="2"/>
  <c r="DK32" i="2"/>
  <c r="CS32" i="2"/>
  <c r="BF32" i="2"/>
  <c r="AH32" i="2"/>
  <c r="R32" i="2"/>
  <c r="WT32" i="2"/>
  <c r="UT32" i="2"/>
  <c r="SX32" i="2"/>
  <c r="RB32" i="2"/>
  <c r="OX32" i="2"/>
  <c r="NF32" i="2"/>
  <c r="LB32" i="2"/>
  <c r="JF32" i="2"/>
  <c r="GT32" i="2"/>
  <c r="EP32" i="2"/>
  <c r="CR32" i="2"/>
  <c r="YC32" i="2"/>
  <c r="XM32" i="2"/>
  <c r="WW32" i="2"/>
  <c r="WG32" i="2"/>
  <c r="VQ32" i="2"/>
  <c r="VA32" i="2"/>
  <c r="UK32" i="2"/>
  <c r="TU32" i="2"/>
  <c r="TE32" i="2"/>
  <c r="SO32" i="2"/>
  <c r="RY32" i="2"/>
  <c r="RI32" i="2"/>
  <c r="QS32" i="2"/>
  <c r="QC32" i="2"/>
  <c r="PM32" i="2"/>
  <c r="OW32" i="2"/>
  <c r="OG32" i="2"/>
  <c r="NQ32" i="2"/>
  <c r="NA32" i="2"/>
  <c r="MK32" i="2"/>
  <c r="LU32" i="2"/>
  <c r="LE32" i="2"/>
  <c r="KO32" i="2"/>
  <c r="JY32" i="2"/>
  <c r="JI32" i="2"/>
  <c r="IS32" i="2"/>
  <c r="IC32" i="2"/>
  <c r="HM32" i="2"/>
  <c r="GW32" i="2"/>
  <c r="GG32" i="2"/>
  <c r="FQ32" i="2"/>
  <c r="FA32" i="2"/>
  <c r="EK32" i="2"/>
  <c r="DU32" i="2"/>
  <c r="DC32" i="2"/>
  <c r="CM32" i="2"/>
  <c r="AX32" i="2"/>
  <c r="AB32" i="2"/>
  <c r="XZ32" i="2"/>
  <c r="WL32" i="2"/>
  <c r="UL32" i="2"/>
  <c r="ST32" i="2"/>
  <c r="QT32" i="2"/>
  <c r="PB32" i="2"/>
  <c r="NJ32" i="2"/>
  <c r="LR32" i="2"/>
  <c r="JZ32" i="2"/>
  <c r="IH32" i="2"/>
  <c r="GL32" i="2"/>
  <c r="EX32" i="2"/>
  <c r="CZ32" i="2"/>
  <c r="U32" i="2"/>
  <c r="AF35" i="5"/>
  <c r="L35" i="5"/>
  <c r="XT29" i="1"/>
  <c r="XD29" i="1"/>
  <c r="WN29" i="1"/>
  <c r="VX29" i="1"/>
  <c r="VH29" i="1"/>
  <c r="UR29" i="1"/>
  <c r="UB29" i="1"/>
  <c r="TL29" i="1"/>
  <c r="SV29" i="1"/>
  <c r="SF29" i="1"/>
  <c r="RP29" i="1"/>
  <c r="QZ29" i="1"/>
  <c r="QJ29" i="1"/>
  <c r="PT29" i="1"/>
  <c r="PD29" i="1"/>
  <c r="ON29" i="1"/>
  <c r="NX29" i="1"/>
  <c r="NH29" i="1"/>
  <c r="MR29" i="1"/>
  <c r="MB29" i="1"/>
  <c r="LL29" i="1"/>
  <c r="KV29" i="1"/>
  <c r="KF29" i="1"/>
  <c r="JP29" i="1"/>
  <c r="IZ29" i="1"/>
  <c r="IJ29" i="1"/>
  <c r="HT29" i="1"/>
  <c r="HD29" i="1"/>
  <c r="GN29" i="1"/>
  <c r="FX29" i="1"/>
  <c r="FH29" i="1"/>
  <c r="ER29" i="1"/>
  <c r="EB29" i="1"/>
  <c r="DL29" i="1"/>
  <c r="CT29" i="1"/>
  <c r="BG29" i="1"/>
  <c r="AI29" i="1"/>
  <c r="S29" i="1"/>
  <c r="XG29" i="1"/>
  <c r="VG29" i="1"/>
  <c r="TS29" i="1"/>
  <c r="SA29" i="1"/>
  <c r="QI29" i="1"/>
  <c r="OM29" i="1"/>
  <c r="MQ29" i="1"/>
  <c r="KU29" i="1"/>
  <c r="IY29" i="1"/>
  <c r="GY29" i="1"/>
  <c r="FC29" i="1"/>
  <c r="DK29" i="1"/>
  <c r="AH29" i="1"/>
  <c r="XZ29" i="1"/>
  <c r="XJ29" i="1"/>
  <c r="WT29" i="1"/>
  <c r="WD29" i="1"/>
  <c r="VN29" i="1"/>
  <c r="UX29" i="1"/>
  <c r="UH29" i="1"/>
  <c r="TR29" i="1"/>
  <c r="TB29" i="1"/>
  <c r="SL29" i="1"/>
  <c r="RV29" i="1"/>
  <c r="RF29" i="1"/>
  <c r="QP29" i="1"/>
  <c r="PZ29" i="1"/>
  <c r="PJ29" i="1"/>
  <c r="OT29" i="1"/>
  <c r="OD29" i="1"/>
  <c r="NN29" i="1"/>
  <c r="MX29" i="1"/>
  <c r="MH29" i="1"/>
  <c r="LR29" i="1"/>
  <c r="LB29" i="1"/>
  <c r="KL29" i="1"/>
  <c r="JV29" i="1"/>
  <c r="JF29" i="1"/>
  <c r="IP29" i="1"/>
  <c r="HZ29" i="1"/>
  <c r="HJ29" i="1"/>
  <c r="GT29" i="1"/>
  <c r="GD29" i="1"/>
  <c r="FN29" i="1"/>
  <c r="EX29" i="1"/>
  <c r="EH29" i="1"/>
  <c r="DR29" i="1"/>
  <c r="CZ29" i="1"/>
  <c r="BQ29" i="1"/>
  <c r="AO29" i="1"/>
  <c r="Y29" i="1"/>
  <c r="YA29" i="1"/>
  <c r="WE29" i="1"/>
  <c r="UQ29" i="1"/>
  <c r="SQ29" i="1"/>
  <c r="QU29" i="1"/>
  <c r="OQ29" i="1"/>
  <c r="MU29" i="1"/>
  <c r="KQ29" i="1"/>
  <c r="IU29" i="1"/>
  <c r="HC29" i="1"/>
  <c r="FG29" i="1"/>
  <c r="DG29" i="1"/>
  <c r="AD29" i="1"/>
  <c r="XU29" i="1"/>
  <c r="XE29" i="1"/>
  <c r="WO29" i="1"/>
  <c r="VY29" i="1"/>
  <c r="VI29" i="1"/>
  <c r="US29" i="1"/>
  <c r="UC29" i="1"/>
  <c r="TM29" i="1"/>
  <c r="SW29" i="1"/>
  <c r="SG29" i="1"/>
  <c r="RQ29" i="1"/>
  <c r="RA29" i="1"/>
  <c r="QK29" i="1"/>
  <c r="PU29" i="1"/>
  <c r="PE29" i="1"/>
  <c r="OO29" i="1"/>
  <c r="NY29" i="1"/>
  <c r="NI29" i="1"/>
  <c r="MS29" i="1"/>
  <c r="MC29" i="1"/>
  <c r="LM29" i="1"/>
  <c r="KW29" i="1"/>
  <c r="KG29" i="1"/>
  <c r="JQ29" i="1"/>
  <c r="JA29" i="1"/>
  <c r="IK29" i="1"/>
  <c r="HU29" i="1"/>
  <c r="HE29" i="1"/>
  <c r="GO29" i="1"/>
  <c r="FY29" i="1"/>
  <c r="FI29" i="1"/>
  <c r="ES29" i="1"/>
  <c r="EC29" i="1"/>
  <c r="DM29" i="1"/>
  <c r="CU29" i="1"/>
  <c r="BH29" i="1"/>
  <c r="AJ29" i="1"/>
  <c r="T29" i="1"/>
  <c r="WU29" i="1"/>
  <c r="VC29" i="1"/>
  <c r="SY29" i="1"/>
  <c r="RC29" i="1"/>
  <c r="PG29" i="1"/>
  <c r="NK29" i="1"/>
  <c r="LO29" i="1"/>
  <c r="KA29" i="1"/>
  <c r="IE29" i="1"/>
  <c r="GI29" i="1"/>
  <c r="EM29" i="1"/>
  <c r="CO29" i="1"/>
  <c r="XP29" i="1"/>
  <c r="WZ29" i="1"/>
  <c r="WJ29" i="1"/>
  <c r="VT29" i="1"/>
  <c r="VD29" i="1"/>
  <c r="UN29" i="1"/>
  <c r="TX29" i="1"/>
  <c r="TH29" i="1"/>
  <c r="SR29" i="1"/>
  <c r="SB29" i="1"/>
  <c r="RL29" i="1"/>
  <c r="QV29" i="1"/>
  <c r="QF29" i="1"/>
  <c r="PP29" i="1"/>
  <c r="OZ29" i="1"/>
  <c r="OJ29" i="1"/>
  <c r="NT29" i="1"/>
  <c r="ND29" i="1"/>
  <c r="MN29" i="1"/>
  <c r="LX29" i="1"/>
  <c r="LH29" i="1"/>
  <c r="KR29" i="1"/>
  <c r="KB29" i="1"/>
  <c r="JL29" i="1"/>
  <c r="IV29" i="1"/>
  <c r="IF29" i="1"/>
  <c r="HP29" i="1"/>
  <c r="GZ29" i="1"/>
  <c r="GJ29" i="1"/>
  <c r="FT29" i="1"/>
  <c r="FD29" i="1"/>
  <c r="EN29" i="1"/>
  <c r="DX29" i="1"/>
  <c r="DH29" i="1"/>
  <c r="CP29" i="1"/>
  <c r="BA29" i="1"/>
  <c r="AE29" i="1"/>
  <c r="M29" i="1"/>
  <c r="WY29" i="1"/>
  <c r="UU29" i="1"/>
  <c r="TG29" i="1"/>
  <c r="RK29" i="1"/>
  <c r="PW29" i="1"/>
  <c r="OA29" i="1"/>
  <c r="MI29" i="1"/>
  <c r="KI29" i="1"/>
  <c r="IM29" i="1"/>
  <c r="GQ29" i="1"/>
  <c r="EU29" i="1"/>
  <c r="CW29" i="1"/>
  <c r="Z29" i="1"/>
  <c r="XV29" i="1"/>
  <c r="XF29" i="1"/>
  <c r="WP29" i="1"/>
  <c r="VZ29" i="1"/>
  <c r="VJ29" i="1"/>
  <c r="UT29" i="1"/>
  <c r="UD29" i="1"/>
  <c r="TN29" i="1"/>
  <c r="SX29" i="1"/>
  <c r="SH29" i="1"/>
  <c r="RR29" i="1"/>
  <c r="RB29" i="1"/>
  <c r="QL29" i="1"/>
  <c r="PV29" i="1"/>
  <c r="PF29" i="1"/>
  <c r="OP29" i="1"/>
  <c r="NZ29" i="1"/>
  <c r="NJ29" i="1"/>
  <c r="MT29" i="1"/>
  <c r="MD29" i="1"/>
  <c r="LN29" i="1"/>
  <c r="KX29" i="1"/>
  <c r="KH29" i="1"/>
  <c r="JR29" i="1"/>
  <c r="JB29" i="1"/>
  <c r="IL29" i="1"/>
  <c r="HV29" i="1"/>
  <c r="HF29" i="1"/>
  <c r="GP29" i="1"/>
  <c r="FZ29" i="1"/>
  <c r="FJ29" i="1"/>
  <c r="ET29" i="1"/>
  <c r="ED29" i="1"/>
  <c r="DN29" i="1"/>
  <c r="CV29" i="1"/>
  <c r="BI29" i="1"/>
  <c r="AK29" i="1"/>
  <c r="U29" i="1"/>
  <c r="XO29" i="1"/>
  <c r="VS29" i="1"/>
  <c r="TW29" i="1"/>
  <c r="SE29" i="1"/>
  <c r="QE29" i="1"/>
  <c r="OE29" i="1"/>
  <c r="ME29" i="1"/>
  <c r="KE29" i="1"/>
  <c r="II29" i="1"/>
  <c r="GM29" i="1"/>
  <c r="EQ29" i="1"/>
  <c r="CS29" i="1"/>
  <c r="R29" i="1"/>
  <c r="XQ29" i="1"/>
  <c r="XA29" i="1"/>
  <c r="WK29" i="1"/>
  <c r="VU29" i="1"/>
  <c r="VE29" i="1"/>
  <c r="UO29" i="1"/>
  <c r="TY29" i="1"/>
  <c r="TI29" i="1"/>
  <c r="SS29" i="1"/>
  <c r="SC29" i="1"/>
  <c r="RM29" i="1"/>
  <c r="QW29" i="1"/>
  <c r="QG29" i="1"/>
  <c r="PQ29" i="1"/>
  <c r="PA29" i="1"/>
  <c r="OK29" i="1"/>
  <c r="NU29" i="1"/>
  <c r="NE29" i="1"/>
  <c r="MO29" i="1"/>
  <c r="LY29" i="1"/>
  <c r="LI29" i="1"/>
  <c r="KS29" i="1"/>
  <c r="KC29" i="1"/>
  <c r="JM29" i="1"/>
  <c r="IW29" i="1"/>
  <c r="IG29" i="1"/>
  <c r="HQ29" i="1"/>
  <c r="HA29" i="1"/>
  <c r="GK29" i="1"/>
  <c r="FU29" i="1"/>
  <c r="FE29" i="1"/>
  <c r="EO29" i="1"/>
  <c r="DY29" i="1"/>
  <c r="DI29" i="1"/>
  <c r="CQ29" i="1"/>
  <c r="BB29" i="1"/>
  <c r="AF29" i="1"/>
  <c r="O29" i="1"/>
  <c r="WI29" i="1"/>
  <c r="UI29" i="1"/>
  <c r="SI29" i="1"/>
  <c r="QQ29" i="1"/>
  <c r="OU29" i="1"/>
  <c r="MY29" i="1"/>
  <c r="LG29" i="1"/>
  <c r="JO29" i="1"/>
  <c r="HS29" i="1"/>
  <c r="FW29" i="1"/>
  <c r="EA29" i="1"/>
  <c r="BF29" i="1"/>
  <c r="YB29" i="1"/>
  <c r="XL29" i="1"/>
  <c r="WV29" i="1"/>
  <c r="WF29" i="1"/>
  <c r="VP29" i="1"/>
  <c r="UZ29" i="1"/>
  <c r="UJ29" i="1"/>
  <c r="TT29" i="1"/>
  <c r="TD29" i="1"/>
  <c r="SN29" i="1"/>
  <c r="RX29" i="1"/>
  <c r="RH29" i="1"/>
  <c r="QR29" i="1"/>
  <c r="QB29" i="1"/>
  <c r="PL29" i="1"/>
  <c r="OV29" i="1"/>
  <c r="OF29" i="1"/>
  <c r="NP29" i="1"/>
  <c r="MZ29" i="1"/>
  <c r="MJ29" i="1"/>
  <c r="LT29" i="1"/>
  <c r="LD29" i="1"/>
  <c r="KN29" i="1"/>
  <c r="JX29" i="1"/>
  <c r="JH29" i="1"/>
  <c r="IR29" i="1"/>
  <c r="IB29" i="1"/>
  <c r="HL29" i="1"/>
  <c r="GV29" i="1"/>
  <c r="GF29" i="1"/>
  <c r="FP29" i="1"/>
  <c r="EZ29" i="1"/>
  <c r="EJ29" i="1"/>
  <c r="DT29" i="1"/>
  <c r="DB29" i="1"/>
  <c r="CL29" i="1"/>
  <c r="AQ29" i="1"/>
  <c r="AA29" i="1"/>
  <c r="YE29" i="1"/>
  <c r="WM29" i="1"/>
  <c r="UM29" i="1"/>
  <c r="SU29" i="1"/>
  <c r="QY29" i="1"/>
  <c r="PK29" i="1"/>
  <c r="NO29" i="1"/>
  <c r="LW29" i="1"/>
  <c r="JW29" i="1"/>
  <c r="IA29" i="1"/>
  <c r="GE29" i="1"/>
  <c r="EI29" i="1"/>
  <c r="CK29" i="1"/>
  <c r="K29" i="1"/>
  <c r="XR29" i="1"/>
  <c r="XB29" i="1"/>
  <c r="WL29" i="1"/>
  <c r="VV29" i="1"/>
  <c r="VF29" i="1"/>
  <c r="UP29" i="1"/>
  <c r="TZ29" i="1"/>
  <c r="TJ29" i="1"/>
  <c r="ST29" i="1"/>
  <c r="SD29" i="1"/>
  <c r="RN29" i="1"/>
  <c r="QX29" i="1"/>
  <c r="QH29" i="1"/>
  <c r="PR29" i="1"/>
  <c r="PB29" i="1"/>
  <c r="OL29" i="1"/>
  <c r="NV29" i="1"/>
  <c r="NF29" i="1"/>
  <c r="MP29" i="1"/>
  <c r="LZ29" i="1"/>
  <c r="LJ29" i="1"/>
  <c r="KT29" i="1"/>
  <c r="KD29" i="1"/>
  <c r="JN29" i="1"/>
  <c r="IX29" i="1"/>
  <c r="IH29" i="1"/>
  <c r="HR29" i="1"/>
  <c r="HB29" i="1"/>
  <c r="GL29" i="1"/>
  <c r="FV29" i="1"/>
  <c r="FF29" i="1"/>
  <c r="EP29" i="1"/>
  <c r="DZ29" i="1"/>
  <c r="DJ29" i="1"/>
  <c r="CR29" i="1"/>
  <c r="BC29" i="1"/>
  <c r="AG29" i="1"/>
  <c r="Q29" i="1"/>
  <c r="XC29" i="1"/>
  <c r="VK29" i="1"/>
  <c r="TK29" i="1"/>
  <c r="RS29" i="1"/>
  <c r="PS29" i="1"/>
  <c r="NS29" i="1"/>
  <c r="LS29" i="1"/>
  <c r="JS29" i="1"/>
  <c r="HW29" i="1"/>
  <c r="GA29" i="1"/>
  <c r="EE29" i="1"/>
  <c r="BJ29" i="1"/>
  <c r="YC29" i="1"/>
  <c r="XM29" i="1"/>
  <c r="WW29" i="1"/>
  <c r="WG29" i="1"/>
  <c r="VQ29" i="1"/>
  <c r="VA29" i="1"/>
  <c r="UK29" i="1"/>
  <c r="TU29" i="1"/>
  <c r="TE29" i="1"/>
  <c r="SO29" i="1"/>
  <c r="RY29" i="1"/>
  <c r="RI29" i="1"/>
  <c r="QS29" i="1"/>
  <c r="QC29" i="1"/>
  <c r="PM29" i="1"/>
  <c r="OW29" i="1"/>
  <c r="OG29" i="1"/>
  <c r="NQ29" i="1"/>
  <c r="NA29" i="1"/>
  <c r="MK29" i="1"/>
  <c r="LU29" i="1"/>
  <c r="LE29" i="1"/>
  <c r="KO29" i="1"/>
  <c r="JY29" i="1"/>
  <c r="JI29" i="1"/>
  <c r="IS29" i="1"/>
  <c r="IC29" i="1"/>
  <c r="HM29" i="1"/>
  <c r="GW29" i="1"/>
  <c r="GG29" i="1"/>
  <c r="FQ29" i="1"/>
  <c r="FA29" i="1"/>
  <c r="EK29" i="1"/>
  <c r="DU29" i="1"/>
  <c r="DC29" i="1"/>
  <c r="CM29" i="1"/>
  <c r="AX29" i="1"/>
  <c r="AB29" i="1"/>
  <c r="XW29" i="1"/>
  <c r="WA29" i="1"/>
  <c r="UA29" i="1"/>
  <c r="RW29" i="1"/>
  <c r="QA29" i="1"/>
  <c r="OI29" i="1"/>
  <c r="MM29" i="1"/>
  <c r="KY29" i="1"/>
  <c r="JC29" i="1"/>
  <c r="HG29" i="1"/>
  <c r="FK29" i="1"/>
  <c r="DO29" i="1"/>
  <c r="AL29" i="1"/>
  <c r="XX29" i="1"/>
  <c r="VL29" i="1"/>
  <c r="SZ29" i="1"/>
  <c r="QN29" i="1"/>
  <c r="OB29" i="1"/>
  <c r="LP29" i="1"/>
  <c r="JD29" i="1"/>
  <c r="GR29" i="1"/>
  <c r="EF29" i="1"/>
  <c r="AM29" i="1"/>
  <c r="UE29" i="1"/>
  <c r="NC29" i="1"/>
  <c r="FS29" i="1"/>
  <c r="XN29" i="1"/>
  <c r="VB29" i="1"/>
  <c r="SP29" i="1"/>
  <c r="QD29" i="1"/>
  <c r="NR29" i="1"/>
  <c r="LF29" i="1"/>
  <c r="IT29" i="1"/>
  <c r="GH29" i="1"/>
  <c r="DV29" i="1"/>
  <c r="AC29" i="1"/>
  <c r="TC29" i="1"/>
  <c r="LC29" i="1"/>
  <c r="DS29" i="1"/>
  <c r="WS29" i="1"/>
  <c r="UG29" i="1"/>
  <c r="RU29" i="1"/>
  <c r="PI29" i="1"/>
  <c r="MW29" i="1"/>
  <c r="KK29" i="1"/>
  <c r="HY29" i="1"/>
  <c r="FM29" i="1"/>
  <c r="CY29" i="1"/>
  <c r="XK29" i="1"/>
  <c r="PO29" i="1"/>
  <c r="IQ29" i="1"/>
  <c r="V29" i="1"/>
  <c r="XH29" i="1"/>
  <c r="UV29" i="1"/>
  <c r="SJ29" i="1"/>
  <c r="PX29" i="1"/>
  <c r="NL29" i="1"/>
  <c r="KZ29" i="1"/>
  <c r="IN29" i="1"/>
  <c r="GB29" i="1"/>
  <c r="DP29" i="1"/>
  <c r="W29" i="1"/>
  <c r="SM29" i="1"/>
  <c r="LK29" i="1"/>
  <c r="DW29" i="1"/>
  <c r="WX29" i="1"/>
  <c r="UL29" i="1"/>
  <c r="RZ29" i="1"/>
  <c r="PN29" i="1"/>
  <c r="NB29" i="1"/>
  <c r="KP29" i="1"/>
  <c r="ID29" i="1"/>
  <c r="FR29" i="1"/>
  <c r="DE29" i="1"/>
  <c r="I29" i="1"/>
  <c r="RG29" i="1"/>
  <c r="JG29" i="1"/>
  <c r="AP29" i="1"/>
  <c r="WC29" i="1"/>
  <c r="TQ29" i="1"/>
  <c r="RE29" i="1"/>
  <c r="OS29" i="1"/>
  <c r="MG29" i="1"/>
  <c r="JU29" i="1"/>
  <c r="HI29" i="1"/>
  <c r="EW29" i="1"/>
  <c r="BM29" i="1"/>
  <c r="VO29" i="1"/>
  <c r="NW29" i="1"/>
  <c r="GU29" i="1"/>
  <c r="WR29" i="1"/>
  <c r="UF29" i="1"/>
  <c r="RT29" i="1"/>
  <c r="PH29" i="1"/>
  <c r="MV29" i="1"/>
  <c r="KJ29" i="1"/>
  <c r="HX29" i="1"/>
  <c r="FL29" i="1"/>
  <c r="CX29" i="1"/>
  <c r="XS29" i="1"/>
  <c r="QM29" i="1"/>
  <c r="JK29" i="1"/>
  <c r="AZ29" i="1"/>
  <c r="WH29" i="1"/>
  <c r="TV29" i="1"/>
  <c r="RJ29" i="1"/>
  <c r="OX29" i="1"/>
  <c r="ML29" i="1"/>
  <c r="JZ29" i="1"/>
  <c r="HN29" i="1"/>
  <c r="FB29" i="1"/>
  <c r="CN29" i="1"/>
  <c r="WQ29" i="1"/>
  <c r="PC29" i="1"/>
  <c r="HK29" i="1"/>
  <c r="XY29" i="1"/>
  <c r="VM29" i="1"/>
  <c r="TA29" i="1"/>
  <c r="QO29" i="1"/>
  <c r="OC29" i="1"/>
  <c r="LQ29" i="1"/>
  <c r="JE29" i="1"/>
  <c r="GS29" i="1"/>
  <c r="EG29" i="1"/>
  <c r="AN29" i="1"/>
  <c r="TO29" i="1"/>
  <c r="MA29" i="1"/>
  <c r="EY29" i="1"/>
  <c r="WB29" i="1"/>
  <c r="TP29" i="1"/>
  <c r="RD29" i="1"/>
  <c r="OR29" i="1"/>
  <c r="MF29" i="1"/>
  <c r="JT29" i="1"/>
  <c r="HH29" i="1"/>
  <c r="EV29" i="1"/>
  <c r="BK29" i="1"/>
  <c r="VW29" i="1"/>
  <c r="OY29" i="1"/>
  <c r="HO29" i="1"/>
  <c r="YD29" i="1"/>
  <c r="VR29" i="1"/>
  <c r="TF29" i="1"/>
  <c r="QT29" i="1"/>
  <c r="OH29" i="1"/>
  <c r="LV29" i="1"/>
  <c r="JJ29" i="1"/>
  <c r="GX29" i="1"/>
  <c r="EL29" i="1"/>
  <c r="AY29" i="1"/>
  <c r="UY29" i="1"/>
  <c r="NG29" i="1"/>
  <c r="FO29" i="1"/>
  <c r="XI29" i="1"/>
  <c r="UW29" i="1"/>
  <c r="SK29" i="1"/>
  <c r="PY29" i="1"/>
  <c r="NM29" i="1"/>
  <c r="LA29" i="1"/>
  <c r="IO29" i="1"/>
  <c r="GC29" i="1"/>
  <c r="DQ29" i="1"/>
  <c r="X29" i="1"/>
  <c r="RO29" i="1"/>
  <c r="KM29" i="1"/>
  <c r="DA29" i="1"/>
  <c r="D38" i="1"/>
  <c r="D39" i="1"/>
  <c r="H35" i="5"/>
  <c r="F35" i="5"/>
  <c r="AT35" i="5"/>
  <c r="AX35" i="5"/>
  <c r="AB35" i="5"/>
  <c r="XW45" i="3"/>
  <c r="XG45" i="3"/>
  <c r="WQ45" i="3"/>
  <c r="WA45" i="3"/>
  <c r="VK45" i="3"/>
  <c r="UU45" i="3"/>
  <c r="UE45" i="3"/>
  <c r="TO45" i="3"/>
  <c r="SY45" i="3"/>
  <c r="SI45" i="3"/>
  <c r="RS45" i="3"/>
  <c r="RC45" i="3"/>
  <c r="QM45" i="3"/>
  <c r="PW45" i="3"/>
  <c r="PG45" i="3"/>
  <c r="OQ45" i="3"/>
  <c r="OA45" i="3"/>
  <c r="NK45" i="3"/>
  <c r="MU45" i="3"/>
  <c r="ME45" i="3"/>
  <c r="LO45" i="3"/>
  <c r="KY45" i="3"/>
  <c r="KI45" i="3"/>
  <c r="JS45" i="3"/>
  <c r="JC45" i="3"/>
  <c r="IM45" i="3"/>
  <c r="HW45" i="3"/>
  <c r="HG45" i="3"/>
  <c r="GQ45" i="3"/>
  <c r="GA45" i="3"/>
  <c r="FK45" i="3"/>
  <c r="EU45" i="3"/>
  <c r="EE45" i="3"/>
  <c r="DO45" i="3"/>
  <c r="CW45" i="3"/>
  <c r="BJ45" i="3"/>
  <c r="AL45" i="3"/>
  <c r="V45" i="3"/>
  <c r="XZ45" i="3"/>
  <c r="XJ45" i="3"/>
  <c r="WT45" i="3"/>
  <c r="WD45" i="3"/>
  <c r="VN45" i="3"/>
  <c r="UX45" i="3"/>
  <c r="UH45" i="3"/>
  <c r="TR45" i="3"/>
  <c r="TB45" i="3"/>
  <c r="SL45" i="3"/>
  <c r="RV45" i="3"/>
  <c r="RF45" i="3"/>
  <c r="QP45" i="3"/>
  <c r="PZ45" i="3"/>
  <c r="PJ45" i="3"/>
  <c r="OT45" i="3"/>
  <c r="OD45" i="3"/>
  <c r="NN45" i="3"/>
  <c r="MX45" i="3"/>
  <c r="MH45" i="3"/>
  <c r="LR45" i="3"/>
  <c r="LB45" i="3"/>
  <c r="KL45" i="3"/>
  <c r="JV45" i="3"/>
  <c r="JF45" i="3"/>
  <c r="IP45" i="3"/>
  <c r="HZ45" i="3"/>
  <c r="HJ45" i="3"/>
  <c r="GT45" i="3"/>
  <c r="GD45" i="3"/>
  <c r="FN45" i="3"/>
  <c r="EX45" i="3"/>
  <c r="EH45" i="3"/>
  <c r="DR45" i="3"/>
  <c r="CZ45" i="3"/>
  <c r="BQ45" i="3"/>
  <c r="AO45" i="3"/>
  <c r="Y45" i="3"/>
  <c r="YC45" i="3"/>
  <c r="XM45" i="3"/>
  <c r="WW45" i="3"/>
  <c r="WG45" i="3"/>
  <c r="VQ45" i="3"/>
  <c r="VA45" i="3"/>
  <c r="UK45" i="3"/>
  <c r="TU45" i="3"/>
  <c r="TE45" i="3"/>
  <c r="SO45" i="3"/>
  <c r="RY45" i="3"/>
  <c r="RI45" i="3"/>
  <c r="QS45" i="3"/>
  <c r="QC45" i="3"/>
  <c r="PM45" i="3"/>
  <c r="OW45" i="3"/>
  <c r="OG45" i="3"/>
  <c r="NQ45" i="3"/>
  <c r="NA45" i="3"/>
  <c r="MK45" i="3"/>
  <c r="LU45" i="3"/>
  <c r="LE45" i="3"/>
  <c r="KO45" i="3"/>
  <c r="JY45" i="3"/>
  <c r="JI45" i="3"/>
  <c r="IS45" i="3"/>
  <c r="IC45" i="3"/>
  <c r="HM45" i="3"/>
  <c r="GW45" i="3"/>
  <c r="GG45" i="3"/>
  <c r="FQ45" i="3"/>
  <c r="FA45" i="3"/>
  <c r="EK45" i="3"/>
  <c r="DU45" i="3"/>
  <c r="DC45" i="3"/>
  <c r="CM45" i="3"/>
  <c r="AX45" i="3"/>
  <c r="AB45" i="3"/>
  <c r="YB45" i="3"/>
  <c r="XL45" i="3"/>
  <c r="WV45" i="3"/>
  <c r="WF45" i="3"/>
  <c r="VP45" i="3"/>
  <c r="UZ45" i="3"/>
  <c r="UJ45" i="3"/>
  <c r="TT45" i="3"/>
  <c r="TD45" i="3"/>
  <c r="SN45" i="3"/>
  <c r="RX45" i="3"/>
  <c r="RH45" i="3"/>
  <c r="QR45" i="3"/>
  <c r="QB45" i="3"/>
  <c r="PL45" i="3"/>
  <c r="OV45" i="3"/>
  <c r="OF45" i="3"/>
  <c r="NP45" i="3"/>
  <c r="MZ45" i="3"/>
  <c r="MJ45" i="3"/>
  <c r="LT45" i="3"/>
  <c r="LD45" i="3"/>
  <c r="KN45" i="3"/>
  <c r="JX45" i="3"/>
  <c r="JH45" i="3"/>
  <c r="IR45" i="3"/>
  <c r="IB45" i="3"/>
  <c r="HL45" i="3"/>
  <c r="GV45" i="3"/>
  <c r="GF45" i="3"/>
  <c r="FP45" i="3"/>
  <c r="EZ45" i="3"/>
  <c r="EJ45" i="3"/>
  <c r="DT45" i="3"/>
  <c r="DB45" i="3"/>
  <c r="CL45" i="3"/>
  <c r="AQ45" i="3"/>
  <c r="AA45" i="3"/>
  <c r="XS45" i="3"/>
  <c r="XC45" i="3"/>
  <c r="WM45" i="3"/>
  <c r="VW45" i="3"/>
  <c r="VG45" i="3"/>
  <c r="UQ45" i="3"/>
  <c r="UA45" i="3"/>
  <c r="TK45" i="3"/>
  <c r="SU45" i="3"/>
  <c r="SE45" i="3"/>
  <c r="RO45" i="3"/>
  <c r="QY45" i="3"/>
  <c r="QI45" i="3"/>
  <c r="PS45" i="3"/>
  <c r="PC45" i="3"/>
  <c r="OM45" i="3"/>
  <c r="NW45" i="3"/>
  <c r="NG45" i="3"/>
  <c r="MQ45" i="3"/>
  <c r="MA45" i="3"/>
  <c r="LK45" i="3"/>
  <c r="KU45" i="3"/>
  <c r="KE45" i="3"/>
  <c r="JO45" i="3"/>
  <c r="IY45" i="3"/>
  <c r="II45" i="3"/>
  <c r="HS45" i="3"/>
  <c r="HC45" i="3"/>
  <c r="GM45" i="3"/>
  <c r="FW45" i="3"/>
  <c r="FG45" i="3"/>
  <c r="EQ45" i="3"/>
  <c r="EA45" i="3"/>
  <c r="DK45" i="3"/>
  <c r="CS45" i="3"/>
  <c r="BF45" i="3"/>
  <c r="AH45" i="3"/>
  <c r="R45" i="3"/>
  <c r="XV45" i="3"/>
  <c r="XF45" i="3"/>
  <c r="WP45" i="3"/>
  <c r="VZ45" i="3"/>
  <c r="VJ45" i="3"/>
  <c r="UT45" i="3"/>
  <c r="UD45" i="3"/>
  <c r="TN45" i="3"/>
  <c r="SX45" i="3"/>
  <c r="SH45" i="3"/>
  <c r="RR45" i="3"/>
  <c r="RB45" i="3"/>
  <c r="QL45" i="3"/>
  <c r="PV45" i="3"/>
  <c r="PF45" i="3"/>
  <c r="OP45" i="3"/>
  <c r="NZ45" i="3"/>
  <c r="NJ45" i="3"/>
  <c r="MT45" i="3"/>
  <c r="MD45" i="3"/>
  <c r="LN45" i="3"/>
  <c r="KX45" i="3"/>
  <c r="KH45" i="3"/>
  <c r="JR45" i="3"/>
  <c r="JB45" i="3"/>
  <c r="IL45" i="3"/>
  <c r="HV45" i="3"/>
  <c r="HF45" i="3"/>
  <c r="GP45" i="3"/>
  <c r="FZ45" i="3"/>
  <c r="FJ45" i="3"/>
  <c r="ET45" i="3"/>
  <c r="ED45" i="3"/>
  <c r="DN45" i="3"/>
  <c r="CV45" i="3"/>
  <c r="BI45" i="3"/>
  <c r="AK45" i="3"/>
  <c r="U45" i="3"/>
  <c r="XY45" i="3"/>
  <c r="XI45" i="3"/>
  <c r="WS45" i="3"/>
  <c r="WC45" i="3"/>
  <c r="VM45" i="3"/>
  <c r="UW45" i="3"/>
  <c r="UG45" i="3"/>
  <c r="TQ45" i="3"/>
  <c r="TA45" i="3"/>
  <c r="SK45" i="3"/>
  <c r="RU45" i="3"/>
  <c r="RE45" i="3"/>
  <c r="QO45" i="3"/>
  <c r="PY45" i="3"/>
  <c r="PI45" i="3"/>
  <c r="OS45" i="3"/>
  <c r="OC45" i="3"/>
  <c r="NM45" i="3"/>
  <c r="MW45" i="3"/>
  <c r="MG45" i="3"/>
  <c r="LQ45" i="3"/>
  <c r="LA45" i="3"/>
  <c r="KK45" i="3"/>
  <c r="JU45" i="3"/>
  <c r="JE45" i="3"/>
  <c r="IO45" i="3"/>
  <c r="HY45" i="3"/>
  <c r="HI45" i="3"/>
  <c r="GS45" i="3"/>
  <c r="GC45" i="3"/>
  <c r="FM45" i="3"/>
  <c r="EW45" i="3"/>
  <c r="EG45" i="3"/>
  <c r="DQ45" i="3"/>
  <c r="CY45" i="3"/>
  <c r="BM45" i="3"/>
  <c r="AN45" i="3"/>
  <c r="X45" i="3"/>
  <c r="XX45" i="3"/>
  <c r="XH45" i="3"/>
  <c r="WR45" i="3"/>
  <c r="WB45" i="3"/>
  <c r="VL45" i="3"/>
  <c r="UV45" i="3"/>
  <c r="UF45" i="3"/>
  <c r="TP45" i="3"/>
  <c r="SZ45" i="3"/>
  <c r="SJ45" i="3"/>
  <c r="RT45" i="3"/>
  <c r="RD45" i="3"/>
  <c r="QN45" i="3"/>
  <c r="PX45" i="3"/>
  <c r="PH45" i="3"/>
  <c r="OR45" i="3"/>
  <c r="OB45" i="3"/>
  <c r="NL45" i="3"/>
  <c r="MV45" i="3"/>
  <c r="MF45" i="3"/>
  <c r="LP45" i="3"/>
  <c r="KZ45" i="3"/>
  <c r="KJ45" i="3"/>
  <c r="JT45" i="3"/>
  <c r="JD45" i="3"/>
  <c r="IN45" i="3"/>
  <c r="HX45" i="3"/>
  <c r="HH45" i="3"/>
  <c r="GR45" i="3"/>
  <c r="GB45" i="3"/>
  <c r="FL45" i="3"/>
  <c r="EV45" i="3"/>
  <c r="EF45" i="3"/>
  <c r="DP45" i="3"/>
  <c r="CX45" i="3"/>
  <c r="BK45" i="3"/>
  <c r="AM45" i="3"/>
  <c r="W45" i="3"/>
  <c r="YE45" i="3"/>
  <c r="XO45" i="3"/>
  <c r="WY45" i="3"/>
  <c r="WI45" i="3"/>
  <c r="VS45" i="3"/>
  <c r="VC45" i="3"/>
  <c r="UM45" i="3"/>
  <c r="TW45" i="3"/>
  <c r="TG45" i="3"/>
  <c r="SQ45" i="3"/>
  <c r="SA45" i="3"/>
  <c r="RK45" i="3"/>
  <c r="QU45" i="3"/>
  <c r="QE45" i="3"/>
  <c r="PO45" i="3"/>
  <c r="OY45" i="3"/>
  <c r="OI45" i="3"/>
  <c r="NS45" i="3"/>
  <c r="NC45" i="3"/>
  <c r="MM45" i="3"/>
  <c r="LW45" i="3"/>
  <c r="LG45" i="3"/>
  <c r="KQ45" i="3"/>
  <c r="KA45" i="3"/>
  <c r="JK45" i="3"/>
  <c r="IU45" i="3"/>
  <c r="IE45" i="3"/>
  <c r="HO45" i="3"/>
  <c r="GY45" i="3"/>
  <c r="GI45" i="3"/>
  <c r="FS45" i="3"/>
  <c r="FC45" i="3"/>
  <c r="EM45" i="3"/>
  <c r="DW45" i="3"/>
  <c r="DG45" i="3"/>
  <c r="CO45" i="3"/>
  <c r="AZ45" i="3"/>
  <c r="AD45" i="3"/>
  <c r="K45" i="3"/>
  <c r="XR45" i="3"/>
  <c r="XB45" i="3"/>
  <c r="WL45" i="3"/>
  <c r="VV45" i="3"/>
  <c r="VF45" i="3"/>
  <c r="UP45" i="3"/>
  <c r="TZ45" i="3"/>
  <c r="TJ45" i="3"/>
  <c r="ST45" i="3"/>
  <c r="SD45" i="3"/>
  <c r="RN45" i="3"/>
  <c r="QX45" i="3"/>
  <c r="QH45" i="3"/>
  <c r="PR45" i="3"/>
  <c r="PB45" i="3"/>
  <c r="OL45" i="3"/>
  <c r="NV45" i="3"/>
  <c r="NF45" i="3"/>
  <c r="MP45" i="3"/>
  <c r="LZ45" i="3"/>
  <c r="LJ45" i="3"/>
  <c r="KT45" i="3"/>
  <c r="KD45" i="3"/>
  <c r="JN45" i="3"/>
  <c r="IX45" i="3"/>
  <c r="IH45" i="3"/>
  <c r="HR45" i="3"/>
  <c r="HB45" i="3"/>
  <c r="GL45" i="3"/>
  <c r="FV45" i="3"/>
  <c r="FF45" i="3"/>
  <c r="EP45" i="3"/>
  <c r="DZ45" i="3"/>
  <c r="DJ45" i="3"/>
  <c r="CR45" i="3"/>
  <c r="BC45" i="3"/>
  <c r="AG45" i="3"/>
  <c r="Q45" i="3"/>
  <c r="XU45" i="3"/>
  <c r="XE45" i="3"/>
  <c r="WO45" i="3"/>
  <c r="VY45" i="3"/>
  <c r="VI45" i="3"/>
  <c r="US45" i="3"/>
  <c r="UC45" i="3"/>
  <c r="TM45" i="3"/>
  <c r="SW45" i="3"/>
  <c r="SG45" i="3"/>
  <c r="RQ45" i="3"/>
  <c r="RA45" i="3"/>
  <c r="QK45" i="3"/>
  <c r="PU45" i="3"/>
  <c r="PE45" i="3"/>
  <c r="OO45" i="3"/>
  <c r="NY45" i="3"/>
  <c r="NI45" i="3"/>
  <c r="MS45" i="3"/>
  <c r="MC45" i="3"/>
  <c r="LM45" i="3"/>
  <c r="KW45" i="3"/>
  <c r="KG45" i="3"/>
  <c r="JQ45" i="3"/>
  <c r="JA45" i="3"/>
  <c r="IK45" i="3"/>
  <c r="HU45" i="3"/>
  <c r="HE45" i="3"/>
  <c r="GO45" i="3"/>
  <c r="FY45" i="3"/>
  <c r="FI45" i="3"/>
  <c r="ES45" i="3"/>
  <c r="EC45" i="3"/>
  <c r="DM45" i="3"/>
  <c r="CU45" i="3"/>
  <c r="BH45" i="3"/>
  <c r="AJ45" i="3"/>
  <c r="T45" i="3"/>
  <c r="XT45" i="3"/>
  <c r="XD45" i="3"/>
  <c r="WN45" i="3"/>
  <c r="VX45" i="3"/>
  <c r="VH45" i="3"/>
  <c r="UR45" i="3"/>
  <c r="UB45" i="3"/>
  <c r="TL45" i="3"/>
  <c r="SV45" i="3"/>
  <c r="SF45" i="3"/>
  <c r="RP45" i="3"/>
  <c r="QZ45" i="3"/>
  <c r="QJ45" i="3"/>
  <c r="PT45" i="3"/>
  <c r="PD45" i="3"/>
  <c r="ON45" i="3"/>
  <c r="NX45" i="3"/>
  <c r="NH45" i="3"/>
  <c r="MR45" i="3"/>
  <c r="MB45" i="3"/>
  <c r="LL45" i="3"/>
  <c r="KV45" i="3"/>
  <c r="KF45" i="3"/>
  <c r="JP45" i="3"/>
  <c r="IZ45" i="3"/>
  <c r="IJ45" i="3"/>
  <c r="HT45" i="3"/>
  <c r="HD45" i="3"/>
  <c r="GN45" i="3"/>
  <c r="FX45" i="3"/>
  <c r="FH45" i="3"/>
  <c r="ER45" i="3"/>
  <c r="EB45" i="3"/>
  <c r="DL45" i="3"/>
  <c r="CT45" i="3"/>
  <c r="BG45" i="3"/>
  <c r="AI45" i="3"/>
  <c r="S45" i="3"/>
  <c r="YA45" i="3"/>
  <c r="XK45" i="3"/>
  <c r="WU45" i="3"/>
  <c r="WE45" i="3"/>
  <c r="VO45" i="3"/>
  <c r="UY45" i="3"/>
  <c r="UI45" i="3"/>
  <c r="TS45" i="3"/>
  <c r="TC45" i="3"/>
  <c r="SM45" i="3"/>
  <c r="RW45" i="3"/>
  <c r="RG45" i="3"/>
  <c r="QQ45" i="3"/>
  <c r="QA45" i="3"/>
  <c r="PK45" i="3"/>
  <c r="OU45" i="3"/>
  <c r="OE45" i="3"/>
  <c r="NO45" i="3"/>
  <c r="MY45" i="3"/>
  <c r="MI45" i="3"/>
  <c r="LS45" i="3"/>
  <c r="LC45" i="3"/>
  <c r="KM45" i="3"/>
  <c r="JW45" i="3"/>
  <c r="JG45" i="3"/>
  <c r="IQ45" i="3"/>
  <c r="IA45" i="3"/>
  <c r="HK45" i="3"/>
  <c r="GU45" i="3"/>
  <c r="GE45" i="3"/>
  <c r="FO45" i="3"/>
  <c r="EY45" i="3"/>
  <c r="EI45" i="3"/>
  <c r="DS45" i="3"/>
  <c r="DA45" i="3"/>
  <c r="CK45" i="3"/>
  <c r="AP45" i="3"/>
  <c r="Z45" i="3"/>
  <c r="YD45" i="3"/>
  <c r="XN45" i="3"/>
  <c r="WX45" i="3"/>
  <c r="WH45" i="3"/>
  <c r="VR45" i="3"/>
  <c r="VB45" i="3"/>
  <c r="UL45" i="3"/>
  <c r="TV45" i="3"/>
  <c r="TF45" i="3"/>
  <c r="SP45" i="3"/>
  <c r="RZ45" i="3"/>
  <c r="RJ45" i="3"/>
  <c r="QT45" i="3"/>
  <c r="QD45" i="3"/>
  <c r="PN45" i="3"/>
  <c r="OX45" i="3"/>
  <c r="OH45" i="3"/>
  <c r="NR45" i="3"/>
  <c r="NB45" i="3"/>
  <c r="ML45" i="3"/>
  <c r="LV45" i="3"/>
  <c r="LF45" i="3"/>
  <c r="KP45" i="3"/>
  <c r="JZ45" i="3"/>
  <c r="JJ45" i="3"/>
  <c r="IT45" i="3"/>
  <c r="ID45" i="3"/>
  <c r="HN45" i="3"/>
  <c r="GX45" i="3"/>
  <c r="GH45" i="3"/>
  <c r="FR45" i="3"/>
  <c r="FB45" i="3"/>
  <c r="EL45" i="3"/>
  <c r="DV45" i="3"/>
  <c r="DE45" i="3"/>
  <c r="CN45" i="3"/>
  <c r="AY45" i="3"/>
  <c r="AC45" i="3"/>
  <c r="I45" i="3"/>
  <c r="XQ45" i="3"/>
  <c r="XA45" i="3"/>
  <c r="WK45" i="3"/>
  <c r="VU45" i="3"/>
  <c r="VE45" i="3"/>
  <c r="UO45" i="3"/>
  <c r="TY45" i="3"/>
  <c r="TI45" i="3"/>
  <c r="SS45" i="3"/>
  <c r="SC45" i="3"/>
  <c r="RM45" i="3"/>
  <c r="QW45" i="3"/>
  <c r="QG45" i="3"/>
  <c r="PQ45" i="3"/>
  <c r="PA45" i="3"/>
  <c r="OK45" i="3"/>
  <c r="NU45" i="3"/>
  <c r="NE45" i="3"/>
  <c r="MO45" i="3"/>
  <c r="LY45" i="3"/>
  <c r="LI45" i="3"/>
  <c r="KS45" i="3"/>
  <c r="KC45" i="3"/>
  <c r="JM45" i="3"/>
  <c r="IW45" i="3"/>
  <c r="IG45" i="3"/>
  <c r="HQ45" i="3"/>
  <c r="HA45" i="3"/>
  <c r="GK45" i="3"/>
  <c r="FU45" i="3"/>
  <c r="FE45" i="3"/>
  <c r="EO45" i="3"/>
  <c r="DY45" i="3"/>
  <c r="DI45" i="3"/>
  <c r="CQ45" i="3"/>
  <c r="BB45" i="3"/>
  <c r="AF45" i="3"/>
  <c r="O45" i="3"/>
  <c r="XP45" i="3"/>
  <c r="WZ45" i="3"/>
  <c r="WJ45" i="3"/>
  <c r="VT45" i="3"/>
  <c r="VD45" i="3"/>
  <c r="UN45" i="3"/>
  <c r="TX45" i="3"/>
  <c r="TH45" i="3"/>
  <c r="SR45" i="3"/>
  <c r="SB45" i="3"/>
  <c r="RL45" i="3"/>
  <c r="QV45" i="3"/>
  <c r="QF45" i="3"/>
  <c r="PP45" i="3"/>
  <c r="OZ45" i="3"/>
  <c r="OJ45" i="3"/>
  <c r="NT45" i="3"/>
  <c r="ND45" i="3"/>
  <c r="MN45" i="3"/>
  <c r="LX45" i="3"/>
  <c r="LH45" i="3"/>
  <c r="KR45" i="3"/>
  <c r="KB45" i="3"/>
  <c r="JL45" i="3"/>
  <c r="IV45" i="3"/>
  <c r="IF45" i="3"/>
  <c r="HP45" i="3"/>
  <c r="GZ45" i="3"/>
  <c r="GJ45" i="3"/>
  <c r="FT45" i="3"/>
  <c r="FD45" i="3"/>
  <c r="EN45" i="3"/>
  <c r="DX45" i="3"/>
  <c r="DH45" i="3"/>
  <c r="CP45" i="3"/>
  <c r="BA45" i="3"/>
  <c r="AE45" i="3"/>
  <c r="M45" i="3"/>
  <c r="XH22" i="3"/>
  <c r="UV22" i="3"/>
  <c r="SJ22" i="3"/>
  <c r="PX22" i="3"/>
  <c r="NL22" i="3"/>
  <c r="KZ22" i="3"/>
  <c r="IN22" i="3"/>
  <c r="GB22" i="3"/>
  <c r="DP22" i="3"/>
  <c r="W22" i="3"/>
  <c r="WE22" i="3"/>
  <c r="TS22" i="3"/>
  <c r="RG22" i="3"/>
  <c r="OU22" i="3"/>
  <c r="MI22" i="3"/>
  <c r="JW22" i="3"/>
  <c r="HK22" i="3"/>
  <c r="EY22" i="3"/>
  <c r="CK22" i="3"/>
  <c r="XN22" i="3"/>
  <c r="VB22" i="3"/>
  <c r="WN22" i="3"/>
  <c r="UB22" i="3"/>
  <c r="RP22" i="3"/>
  <c r="PD22" i="3"/>
  <c r="MR22" i="3"/>
  <c r="KF22" i="3"/>
  <c r="HT22" i="3"/>
  <c r="FH22" i="3"/>
  <c r="CT22" i="3"/>
  <c r="XW22" i="3"/>
  <c r="VK22" i="3"/>
  <c r="SY22" i="3"/>
  <c r="QM22" i="3"/>
  <c r="OA22" i="3"/>
  <c r="LO22" i="3"/>
  <c r="JC22" i="3"/>
  <c r="GQ22" i="3"/>
  <c r="EE22" i="3"/>
  <c r="AL22" i="3"/>
  <c r="WT22" i="3"/>
  <c r="UH22" i="3"/>
  <c r="WF22" i="3"/>
  <c r="TT22" i="3"/>
  <c r="RH22" i="3"/>
  <c r="OV22" i="3"/>
  <c r="MJ22" i="3"/>
  <c r="JX22" i="3"/>
  <c r="HL22" i="3"/>
  <c r="EZ22" i="3"/>
  <c r="CL22" i="3"/>
  <c r="XO22" i="3"/>
  <c r="VC22" i="3"/>
  <c r="SQ22" i="3"/>
  <c r="QE22" i="3"/>
  <c r="NS22" i="3"/>
  <c r="LG22" i="3"/>
  <c r="IU22" i="3"/>
  <c r="GI22" i="3"/>
  <c r="DW22" i="3"/>
  <c r="AD22" i="3"/>
  <c r="WL22" i="3"/>
  <c r="TZ22" i="3"/>
  <c r="QF22" i="3"/>
  <c r="GJ22" i="3"/>
  <c r="UA22" i="3"/>
  <c r="KE22" i="3"/>
  <c r="XV22" i="3"/>
  <c r="SL22" i="3"/>
  <c r="PZ22" i="3"/>
  <c r="NN22" i="3"/>
  <c r="LB22" i="3"/>
  <c r="IP22" i="3"/>
  <c r="GD22" i="3"/>
  <c r="DR22" i="3"/>
  <c r="Y22" i="3"/>
  <c r="WG22" i="3"/>
  <c r="TU22" i="3"/>
  <c r="RI22" i="3"/>
  <c r="OW22" i="3"/>
  <c r="MK22" i="3"/>
  <c r="JY22" i="3"/>
  <c r="WZ22" i="3"/>
  <c r="ND22" i="3"/>
  <c r="DH22" i="3"/>
  <c r="QY22" i="3"/>
  <c r="HC22" i="3"/>
  <c r="UT22" i="3"/>
  <c r="RR22" i="3"/>
  <c r="PF22" i="3"/>
  <c r="MT22" i="3"/>
  <c r="KH22" i="3"/>
  <c r="HV22" i="3"/>
  <c r="FJ22" i="3"/>
  <c r="CV22" i="3"/>
  <c r="XY22" i="3"/>
  <c r="VM22" i="3"/>
  <c r="TA22" i="3"/>
  <c r="QO22" i="3"/>
  <c r="OC22" i="3"/>
  <c r="LQ22" i="3"/>
  <c r="JE22" i="3"/>
  <c r="GS22" i="3"/>
  <c r="WJ22" i="3"/>
  <c r="MN22" i="3"/>
  <c r="CP22" i="3"/>
  <c r="QI22" i="3"/>
  <c r="GM22" i="3"/>
  <c r="UD22" i="3"/>
  <c r="RN22" i="3"/>
  <c r="PB22" i="3"/>
  <c r="MP22" i="3"/>
  <c r="KD22" i="3"/>
  <c r="HR22" i="3"/>
  <c r="FF22" i="3"/>
  <c r="CR22" i="3"/>
  <c r="XU22" i="3"/>
  <c r="VI22" i="3"/>
  <c r="SW22" i="3"/>
  <c r="QK22" i="3"/>
  <c r="NY22" i="3"/>
  <c r="LM22" i="3"/>
  <c r="JA22" i="3"/>
  <c r="GO22" i="3"/>
  <c r="EC22" i="3"/>
  <c r="KU22" i="3"/>
  <c r="NR22" i="3"/>
  <c r="DV22" i="3"/>
  <c r="RM22" i="3"/>
  <c r="HQ22" i="3"/>
  <c r="DM22" i="3"/>
  <c r="T22" i="3"/>
  <c r="SE22" i="3"/>
  <c r="PN22" i="3"/>
  <c r="FR22" i="3"/>
  <c r="TI22" i="3"/>
  <c r="JM22" i="3"/>
  <c r="DY22" i="3"/>
  <c r="AF22" i="3"/>
  <c r="BA22" i="3"/>
  <c r="RJ22" i="3"/>
  <c r="HN22" i="3"/>
  <c r="VE22" i="3"/>
  <c r="LI22" i="3"/>
  <c r="EO22" i="3"/>
  <c r="AX22" i="3"/>
  <c r="EL22" i="3"/>
  <c r="X22" i="3"/>
  <c r="XA22" i="3"/>
  <c r="DK22" i="3"/>
  <c r="UO22" i="3"/>
  <c r="PQ22" i="3"/>
  <c r="GX22" i="3"/>
  <c r="WR22" i="3"/>
  <c r="UF22" i="3"/>
  <c r="RT22" i="3"/>
  <c r="PH22" i="3"/>
  <c r="MV22" i="3"/>
  <c r="KJ22" i="3"/>
  <c r="HX22" i="3"/>
  <c r="FL22" i="3"/>
  <c r="CX22" i="3"/>
  <c r="YA22" i="3"/>
  <c r="VO22" i="3"/>
  <c r="TC22" i="3"/>
  <c r="QQ22" i="3"/>
  <c r="OE22" i="3"/>
  <c r="LS22" i="3"/>
  <c r="JG22" i="3"/>
  <c r="GU22" i="3"/>
  <c r="EI22" i="3"/>
  <c r="AP22" i="3"/>
  <c r="WX22" i="3"/>
  <c r="UL22" i="3"/>
  <c r="VX22" i="3"/>
  <c r="TL22" i="3"/>
  <c r="QZ22" i="3"/>
  <c r="ON22" i="3"/>
  <c r="MB22" i="3"/>
  <c r="JP22" i="3"/>
  <c r="HD22" i="3"/>
  <c r="ER22" i="3"/>
  <c r="BG22" i="3"/>
  <c r="XG22" i="3"/>
  <c r="UU22" i="3"/>
  <c r="SI22" i="3"/>
  <c r="PW22" i="3"/>
  <c r="NK22" i="3"/>
  <c r="KY22" i="3"/>
  <c r="IM22" i="3"/>
  <c r="GA22" i="3"/>
  <c r="DO22" i="3"/>
  <c r="V22" i="3"/>
  <c r="WD22" i="3"/>
  <c r="YB22" i="3"/>
  <c r="VP22" i="3"/>
  <c r="TD22" i="3"/>
  <c r="QR22" i="3"/>
  <c r="OF22" i="3"/>
  <c r="LT22" i="3"/>
  <c r="JH22" i="3"/>
  <c r="GV22" i="3"/>
  <c r="EJ22" i="3"/>
  <c r="AQ22" i="3"/>
  <c r="WY22" i="3"/>
  <c r="UM22" i="3"/>
  <c r="SA22" i="3"/>
  <c r="PO22" i="3"/>
  <c r="NC22" i="3"/>
  <c r="KQ22" i="3"/>
  <c r="IE22" i="3"/>
  <c r="FS22" i="3"/>
  <c r="DG22" i="3"/>
  <c r="K22" i="3"/>
  <c r="VV22" i="3"/>
  <c r="XP22" i="3"/>
  <c r="NT22" i="3"/>
  <c r="DX22" i="3"/>
  <c r="RO22" i="3"/>
  <c r="HS22" i="3"/>
  <c r="VJ22" i="3"/>
  <c r="RV22" i="3"/>
  <c r="PJ22" i="3"/>
  <c r="MX22" i="3"/>
  <c r="KL22" i="3"/>
  <c r="HZ22" i="3"/>
  <c r="FN22" i="3"/>
  <c r="CZ22" i="3"/>
  <c r="YC22" i="3"/>
  <c r="VQ22" i="3"/>
  <c r="TE22" i="3"/>
  <c r="QS22" i="3"/>
  <c r="OG22" i="3"/>
  <c r="LU22" i="3"/>
  <c r="JI22" i="3"/>
  <c r="UN22" i="3"/>
  <c r="KR22" i="3"/>
  <c r="M22" i="3"/>
  <c r="OM22" i="3"/>
  <c r="EQ22" i="3"/>
  <c r="TN22" i="3"/>
  <c r="RB22" i="3"/>
  <c r="OP22" i="3"/>
  <c r="MD22" i="3"/>
  <c r="JR22" i="3"/>
  <c r="HF22" i="3"/>
  <c r="ET22" i="3"/>
  <c r="BI22" i="3"/>
  <c r="XI22" i="3"/>
  <c r="UW22" i="3"/>
  <c r="SK22" i="3"/>
  <c r="PY22" i="3"/>
  <c r="NM22" i="3"/>
  <c r="LA22" i="3"/>
  <c r="IO22" i="3"/>
  <c r="GC22" i="3"/>
  <c r="TX22" i="3"/>
  <c r="KB22" i="3"/>
  <c r="XS22" i="3"/>
  <c r="NW22" i="3"/>
  <c r="EA22" i="3"/>
  <c r="TJ22" i="3"/>
  <c r="QX22" i="3"/>
  <c r="OL22" i="3"/>
  <c r="LZ22" i="3"/>
  <c r="JN22" i="3"/>
  <c r="HB22" i="3"/>
  <c r="EP22" i="3"/>
  <c r="BC22" i="3"/>
  <c r="XE22" i="3"/>
  <c r="US22" i="3"/>
  <c r="SG22" i="3"/>
  <c r="PU22" i="3"/>
  <c r="NI22" i="3"/>
  <c r="KW22" i="3"/>
  <c r="IK22" i="3"/>
  <c r="FY22" i="3"/>
  <c r="QV22" i="3"/>
  <c r="R22" i="3"/>
  <c r="LF22" i="3"/>
  <c r="AC22" i="3"/>
  <c r="PA22" i="3"/>
  <c r="GK22" i="3"/>
  <c r="CU22" i="3"/>
  <c r="II22" i="3"/>
  <c r="NB22" i="3"/>
  <c r="DE22" i="3"/>
  <c r="QW22" i="3"/>
  <c r="HM22" i="3"/>
  <c r="DI22" i="3"/>
  <c r="O22" i="3"/>
  <c r="PS22" i="3"/>
  <c r="OX22" i="3"/>
  <c r="FB22" i="3"/>
  <c r="SS22" i="3"/>
  <c r="IW22" i="3"/>
  <c r="DU22" i="3"/>
  <c r="AB22" i="3"/>
  <c r="SC22" i="3"/>
  <c r="JL22" i="3"/>
  <c r="NE22" i="3"/>
  <c r="AY22" i="3"/>
  <c r="EK22" i="3"/>
  <c r="CY22" i="3"/>
  <c r="KS22" i="3"/>
  <c r="WB22" i="3"/>
  <c r="TP22" i="3"/>
  <c r="RD22" i="3"/>
  <c r="OR22" i="3"/>
  <c r="MF22" i="3"/>
  <c r="JT22" i="3"/>
  <c r="HH22" i="3"/>
  <c r="EV22" i="3"/>
  <c r="BK22" i="3"/>
  <c r="XK22" i="3"/>
  <c r="UY22" i="3"/>
  <c r="SM22" i="3"/>
  <c r="QA22" i="3"/>
  <c r="NO22" i="3"/>
  <c r="LC22" i="3"/>
  <c r="IQ22" i="3"/>
  <c r="GE22" i="3"/>
  <c r="DS22" i="3"/>
  <c r="Z22" i="3"/>
  <c r="WH22" i="3"/>
  <c r="XT22" i="3"/>
  <c r="VH22" i="3"/>
  <c r="SV22" i="3"/>
  <c r="QJ22" i="3"/>
  <c r="NX22" i="3"/>
  <c r="LL22" i="3"/>
  <c r="IZ22" i="3"/>
  <c r="GN22" i="3"/>
  <c r="EB22" i="3"/>
  <c r="AI22" i="3"/>
  <c r="WQ22" i="3"/>
  <c r="UE22" i="3"/>
  <c r="RS22" i="3"/>
  <c r="PG22" i="3"/>
  <c r="MU22" i="3"/>
  <c r="KI22" i="3"/>
  <c r="HW22" i="3"/>
  <c r="FK22" i="3"/>
  <c r="CW22" i="3"/>
  <c r="XZ22" i="3"/>
  <c r="VN22" i="3"/>
  <c r="XL22" i="3"/>
  <c r="UZ22" i="3"/>
  <c r="SN22" i="3"/>
  <c r="QB22" i="3"/>
  <c r="NP22" i="3"/>
  <c r="LD22" i="3"/>
  <c r="IR22" i="3"/>
  <c r="GF22" i="3"/>
  <c r="DT22" i="3"/>
  <c r="AA22" i="3"/>
  <c r="WI22" i="3"/>
  <c r="TW22" i="3"/>
  <c r="RK22" i="3"/>
  <c r="OY22" i="3"/>
  <c r="MM22" i="3"/>
  <c r="KA22" i="3"/>
  <c r="HO22" i="3"/>
  <c r="FC22" i="3"/>
  <c r="CO22" i="3"/>
  <c r="XR22" i="3"/>
  <c r="VF22" i="3"/>
  <c r="VD22" i="3"/>
  <c r="LH22" i="3"/>
  <c r="AE22" i="3"/>
  <c r="PC22" i="3"/>
  <c r="FG22" i="3"/>
  <c r="TR22" i="3"/>
  <c r="RF22" i="3"/>
  <c r="OT22" i="3"/>
  <c r="MH22" i="3"/>
  <c r="JV22" i="3"/>
  <c r="HJ22" i="3"/>
  <c r="EX22" i="3"/>
  <c r="BQ22" i="3"/>
  <c r="XM22" i="3"/>
  <c r="VA22" i="3"/>
  <c r="SO22" i="3"/>
  <c r="QC22" i="3"/>
  <c r="NQ22" i="3"/>
  <c r="LE22" i="3"/>
  <c r="IS22" i="3"/>
  <c r="SB22" i="3"/>
  <c r="IF22" i="3"/>
  <c r="VW22" i="3"/>
  <c r="MA22" i="3"/>
  <c r="BF22" i="3"/>
  <c r="SX22" i="3"/>
  <c r="QL22" i="3"/>
  <c r="NZ22" i="3"/>
  <c r="LN22" i="3"/>
  <c r="JB22" i="3"/>
  <c r="GP22" i="3"/>
  <c r="ED22" i="3"/>
  <c r="AK22" i="3"/>
  <c r="WS22" i="3"/>
  <c r="UG22" i="3"/>
  <c r="RU22" i="3"/>
  <c r="PI22" i="3"/>
  <c r="MW22" i="3"/>
  <c r="KK22" i="3"/>
  <c r="HY22" i="3"/>
  <c r="FM22" i="3"/>
  <c r="RL22" i="3"/>
  <c r="HP22" i="3"/>
  <c r="VG22" i="3"/>
  <c r="LK22" i="3"/>
  <c r="AH22" i="3"/>
  <c r="ST22" i="3"/>
  <c r="QH22" i="3"/>
  <c r="NV22" i="3"/>
  <c r="LJ22" i="3"/>
  <c r="IX22" i="3"/>
  <c r="GL22" i="3"/>
  <c r="DZ22" i="3"/>
  <c r="AG22" i="3"/>
  <c r="WO22" i="3"/>
  <c r="UC22" i="3"/>
  <c r="RQ22" i="3"/>
  <c r="PE22" i="3"/>
  <c r="MS22" i="3"/>
  <c r="KG22" i="3"/>
  <c r="HU22" i="3"/>
  <c r="FI22" i="3"/>
  <c r="GZ22" i="3"/>
  <c r="SP22" i="3"/>
  <c r="IT22" i="3"/>
  <c r="WK22" i="3"/>
  <c r="MO22" i="3"/>
  <c r="FE22" i="3"/>
  <c r="BH22" i="3"/>
  <c r="OJ22" i="3"/>
  <c r="VZ22" i="3"/>
  <c r="KP22" i="3"/>
  <c r="I22" i="3"/>
  <c r="OK22" i="3"/>
  <c r="GG22" i="3"/>
  <c r="CQ22" i="3"/>
  <c r="VT22" i="3"/>
  <c r="FW22" i="3"/>
  <c r="ML22" i="3"/>
  <c r="CN22" i="3"/>
  <c r="QG22" i="3"/>
  <c r="HA22" i="3"/>
  <c r="DC22" i="3"/>
  <c r="NG22" i="3"/>
  <c r="IG22" i="3"/>
  <c r="TF22" i="3"/>
  <c r="FQ22" i="3"/>
  <c r="GW22" i="3"/>
  <c r="TH22" i="3"/>
  <c r="AN22" i="3"/>
  <c r="XX22" i="3"/>
  <c r="VL22" i="3"/>
  <c r="SZ22" i="3"/>
  <c r="QN22" i="3"/>
  <c r="OB22" i="3"/>
  <c r="LP22" i="3"/>
  <c r="JD22" i="3"/>
  <c r="GR22" i="3"/>
  <c r="EF22" i="3"/>
  <c r="AM22" i="3"/>
  <c r="WU22" i="3"/>
  <c r="UI22" i="3"/>
  <c r="RW22" i="3"/>
  <c r="PK22" i="3"/>
  <c r="MY22" i="3"/>
  <c r="KM22" i="3"/>
  <c r="IA22" i="3"/>
  <c r="FO22" i="3"/>
  <c r="DA22" i="3"/>
  <c r="YD22" i="3"/>
  <c r="VR22" i="3"/>
  <c r="XD22" i="3"/>
  <c r="UR22" i="3"/>
  <c r="SF22" i="3"/>
  <c r="PT22" i="3"/>
  <c r="NH22" i="3"/>
  <c r="KV22" i="3"/>
  <c r="IJ22" i="3"/>
  <c r="FX22" i="3"/>
  <c r="DL22" i="3"/>
  <c r="S22" i="3"/>
  <c r="WA22" i="3"/>
  <c r="TO22" i="3"/>
  <c r="RC22" i="3"/>
  <c r="OQ22" i="3"/>
  <c r="ME22" i="3"/>
  <c r="JS22" i="3"/>
  <c r="HG22" i="3"/>
  <c r="EU22" i="3"/>
  <c r="BJ22" i="3"/>
  <c r="XJ22" i="3"/>
  <c r="UX22" i="3"/>
  <c r="WV22" i="3"/>
  <c r="UJ22" i="3"/>
  <c r="RX22" i="3"/>
  <c r="PL22" i="3"/>
  <c r="MZ22" i="3"/>
  <c r="KN22" i="3"/>
  <c r="IB22" i="3"/>
  <c r="FP22" i="3"/>
  <c r="DB22" i="3"/>
  <c r="YE22" i="3"/>
  <c r="VS22" i="3"/>
  <c r="TG22" i="3"/>
  <c r="QU22" i="3"/>
  <c r="OI22" i="3"/>
  <c r="LW22" i="3"/>
  <c r="JK22" i="3"/>
  <c r="GY22" i="3"/>
  <c r="EM22" i="3"/>
  <c r="AZ22" i="3"/>
  <c r="XB22" i="3"/>
  <c r="UP22" i="3"/>
  <c r="SR22" i="3"/>
  <c r="IV22" i="3"/>
  <c r="WM22" i="3"/>
  <c r="MQ22" i="3"/>
  <c r="CS22" i="3"/>
  <c r="TB22" i="3"/>
  <c r="QP22" i="3"/>
  <c r="OD22" i="3"/>
  <c r="LR22" i="3"/>
  <c r="JF22" i="3"/>
  <c r="GT22" i="3"/>
  <c r="EH22" i="3"/>
  <c r="AO22" i="3"/>
  <c r="WW22" i="3"/>
  <c r="UK22" i="3"/>
  <c r="RY22" i="3"/>
  <c r="PM22" i="3"/>
  <c r="NA22" i="3"/>
  <c r="KO22" i="3"/>
  <c r="IC22" i="3"/>
  <c r="PP22" i="3"/>
  <c r="FT22" i="3"/>
  <c r="TK22" i="3"/>
  <c r="JO22" i="3"/>
  <c r="XF22" i="3"/>
  <c r="SH22" i="3"/>
  <c r="PV22" i="3"/>
  <c r="NJ22" i="3"/>
  <c r="KX22" i="3"/>
  <c r="IL22" i="3"/>
  <c r="FZ22" i="3"/>
  <c r="DN22" i="3"/>
  <c r="U22" i="3"/>
  <c r="WC22" i="3"/>
  <c r="TQ22" i="3"/>
  <c r="RE22" i="3"/>
  <c r="OS22" i="3"/>
  <c r="MG22" i="3"/>
  <c r="JU22" i="3"/>
  <c r="HI22" i="3"/>
  <c r="EW22" i="3"/>
  <c r="OZ22" i="3"/>
  <c r="FD22" i="3"/>
  <c r="SU22" i="3"/>
  <c r="IY22" i="3"/>
  <c r="WP22" i="3"/>
  <c r="SD22" i="3"/>
  <c r="PR22" i="3"/>
  <c r="NF22" i="3"/>
  <c r="KT22" i="3"/>
  <c r="IH22" i="3"/>
  <c r="FV22" i="3"/>
  <c r="DJ22" i="3"/>
  <c r="Q22" i="3"/>
  <c r="VY22" i="3"/>
  <c r="TM22" i="3"/>
  <c r="RA22" i="3"/>
  <c r="OO22" i="3"/>
  <c r="MC22" i="3"/>
  <c r="JQ22" i="3"/>
  <c r="HE22" i="3"/>
  <c r="ES22" i="3"/>
  <c r="UQ22" i="3"/>
  <c r="QD22" i="3"/>
  <c r="GH22" i="3"/>
  <c r="TY22" i="3"/>
  <c r="KC22" i="3"/>
  <c r="EG22" i="3"/>
  <c r="AJ22" i="3"/>
  <c r="EN22" i="3"/>
  <c r="RZ22" i="3"/>
  <c r="ID22" i="3"/>
  <c r="VU22" i="3"/>
  <c r="LY22" i="3"/>
  <c r="FA22" i="3"/>
  <c r="BB22" i="3"/>
  <c r="LX22" i="3"/>
  <c r="TV22" i="3"/>
  <c r="JZ22" i="3"/>
  <c r="XQ22" i="3"/>
  <c r="NU22" i="3"/>
  <c r="FU22" i="3"/>
  <c r="CM22" i="3"/>
  <c r="OH22" i="3"/>
  <c r="DQ22" i="3"/>
  <c r="JJ22" i="3"/>
  <c r="BM22" i="3"/>
  <c r="QT22" i="3"/>
  <c r="LV22" i="3"/>
  <c r="XC22" i="3"/>
  <c r="VT12" i="2"/>
  <c r="TH12" i="2"/>
  <c r="QV12" i="2"/>
  <c r="OJ12" i="2"/>
  <c r="LX12" i="2"/>
  <c r="WF12" i="2"/>
  <c r="TT12" i="2"/>
  <c r="RH12" i="2"/>
  <c r="OV12" i="2"/>
  <c r="MJ12" i="2"/>
  <c r="WN12" i="2"/>
  <c r="UB12" i="2"/>
  <c r="RP12" i="2"/>
  <c r="PD12" i="2"/>
  <c r="MR12" i="2"/>
  <c r="UF12" i="2"/>
  <c r="LD12" i="2"/>
  <c r="IR12" i="2"/>
  <c r="GF12" i="2"/>
  <c r="DT12" i="2"/>
  <c r="AA12" i="2"/>
  <c r="WI12" i="2"/>
  <c r="TW12" i="2"/>
  <c r="RK12" i="2"/>
  <c r="OY12" i="2"/>
  <c r="MM12" i="2"/>
  <c r="KA12" i="2"/>
  <c r="HO12" i="2"/>
  <c r="FC12" i="2"/>
  <c r="CO12" i="2"/>
  <c r="XR12" i="2"/>
  <c r="VF12" i="2"/>
  <c r="ST12" i="2"/>
  <c r="QH12" i="2"/>
  <c r="NV12" i="2"/>
  <c r="LJ12" i="2"/>
  <c r="IX12" i="2"/>
  <c r="GL12" i="2"/>
  <c r="DZ12" i="2"/>
  <c r="AG12" i="2"/>
  <c r="WO12" i="2"/>
  <c r="UC12" i="2"/>
  <c r="RQ12" i="2"/>
  <c r="PE12" i="2"/>
  <c r="MS12" i="2"/>
  <c r="KG12" i="2"/>
  <c r="HU12" i="2"/>
  <c r="FI12" i="2"/>
  <c r="XX12" i="2"/>
  <c r="OB12" i="2"/>
  <c r="JP12" i="2"/>
  <c r="HD12" i="2"/>
  <c r="ER12" i="2"/>
  <c r="BG12" i="2"/>
  <c r="XG12" i="2"/>
  <c r="UU12" i="2"/>
  <c r="SI12" i="2"/>
  <c r="PW12" i="2"/>
  <c r="NK12" i="2"/>
  <c r="KY12" i="2"/>
  <c r="IM12" i="2"/>
  <c r="GA12" i="2"/>
  <c r="DO12" i="2"/>
  <c r="V12" i="2"/>
  <c r="WD12" i="2"/>
  <c r="TR12" i="2"/>
  <c r="RF12" i="2"/>
  <c r="OT12" i="2"/>
  <c r="MH12" i="2"/>
  <c r="XH12" i="2"/>
  <c r="JL12" i="2"/>
  <c r="EN12" i="2"/>
  <c r="XC12" i="2"/>
  <c r="SE12" i="2"/>
  <c r="NG12" i="2"/>
  <c r="II12" i="2"/>
  <c r="DK12" i="2"/>
  <c r="VZ12" i="2"/>
  <c r="RB12" i="2"/>
  <c r="MD12" i="2"/>
  <c r="ID12" i="2"/>
  <c r="EX12" i="2"/>
  <c r="AK12" i="2"/>
  <c r="VU12" i="2"/>
  <c r="SO12" i="2"/>
  <c r="PI12" i="2"/>
  <c r="LY12" i="2"/>
  <c r="IS12" i="2"/>
  <c r="FM12" i="2"/>
  <c r="BM12" i="2"/>
  <c r="RD12" i="2"/>
  <c r="HX12" i="2"/>
  <c r="CX12" i="2"/>
  <c r="VO12" i="2"/>
  <c r="QQ12" i="2"/>
  <c r="LS12" i="2"/>
  <c r="GU12" i="2"/>
  <c r="AP12" i="2"/>
  <c r="UL12" i="2"/>
  <c r="PN12" i="2"/>
  <c r="KP12" i="2"/>
  <c r="HF12" i="2"/>
  <c r="DV12" i="2"/>
  <c r="YC12" i="2"/>
  <c r="UW12" i="2"/>
  <c r="RM12" i="2"/>
  <c r="OG12" i="2"/>
  <c r="LA12" i="2"/>
  <c r="HQ12" i="2"/>
  <c r="EK12" i="2"/>
  <c r="AJ12" i="2"/>
  <c r="HH12" i="2"/>
  <c r="UY12" i="2"/>
  <c r="LC12" i="2"/>
  <c r="Z12" i="2"/>
  <c r="OX12" i="2"/>
  <c r="GT12" i="2"/>
  <c r="XQ12" i="2"/>
  <c r="RE12" i="2"/>
  <c r="KO12" i="2"/>
  <c r="DY12" i="2"/>
  <c r="LH12" i="2"/>
  <c r="AE12" i="2"/>
  <c r="PC12" i="2"/>
  <c r="FG12" i="2"/>
  <c r="SX12" i="2"/>
  <c r="JJ12" i="2"/>
  <c r="CV12" i="2"/>
  <c r="TU12" i="2"/>
  <c r="NE12" i="2"/>
  <c r="GS12" i="2"/>
  <c r="O12" i="2"/>
  <c r="FD12" i="2"/>
  <c r="SU12" i="2"/>
  <c r="IY12" i="2"/>
  <c r="WP12" i="2"/>
  <c r="MT12" i="2"/>
  <c r="FJ12" i="2"/>
  <c r="WG12" i="2"/>
  <c r="PQ12" i="2"/>
  <c r="JE12" i="2"/>
  <c r="CQ12" i="2"/>
  <c r="MI12" i="2"/>
  <c r="U12" i="2"/>
  <c r="GB12" i="2"/>
  <c r="NR12" i="2"/>
  <c r="JU12" i="2"/>
  <c r="OU12" i="2"/>
  <c r="CN12" i="2"/>
  <c r="HK12" i="2"/>
  <c r="OS12" i="2"/>
  <c r="DP12" i="2"/>
  <c r="XP12" i="2"/>
  <c r="VD12" i="2"/>
  <c r="SR12" i="2"/>
  <c r="QF12" i="2"/>
  <c r="NT12" i="2"/>
  <c r="YB12" i="2"/>
  <c r="VP12" i="2"/>
  <c r="TD12" i="2"/>
  <c r="QR12" i="2"/>
  <c r="OF12" i="2"/>
  <c r="LT12" i="2"/>
  <c r="VX12" i="2"/>
  <c r="TL12" i="2"/>
  <c r="QZ12" i="2"/>
  <c r="ON12" i="2"/>
  <c r="MB12" i="2"/>
  <c r="RT12" i="2"/>
  <c r="KN12" i="2"/>
  <c r="IB12" i="2"/>
  <c r="FP12" i="2"/>
  <c r="DB12" i="2"/>
  <c r="YE12" i="2"/>
  <c r="VS12" i="2"/>
  <c r="TG12" i="2"/>
  <c r="QU12" i="2"/>
  <c r="OI12" i="2"/>
  <c r="LW12" i="2"/>
  <c r="JK12" i="2"/>
  <c r="GY12" i="2"/>
  <c r="EM12" i="2"/>
  <c r="AZ12" i="2"/>
  <c r="XB12" i="2"/>
  <c r="UP12" i="2"/>
  <c r="SD12" i="2"/>
  <c r="PR12" i="2"/>
  <c r="NF12" i="2"/>
  <c r="KT12" i="2"/>
  <c r="IH12" i="2"/>
  <c r="FV12" i="2"/>
  <c r="DJ12" i="2"/>
  <c r="Q12" i="2"/>
  <c r="VY12" i="2"/>
  <c r="TM12" i="2"/>
  <c r="RA12" i="2"/>
  <c r="OO12" i="2"/>
  <c r="MC12" i="2"/>
  <c r="JQ12" i="2"/>
  <c r="HE12" i="2"/>
  <c r="ES12" i="2"/>
  <c r="VL12" i="2"/>
  <c r="LP12" i="2"/>
  <c r="IZ12" i="2"/>
  <c r="GN12" i="2"/>
  <c r="EB12" i="2"/>
  <c r="AI12" i="2"/>
  <c r="WQ12" i="2"/>
  <c r="UE12" i="2"/>
  <c r="RS12" i="2"/>
  <c r="PG12" i="2"/>
  <c r="MU12" i="2"/>
  <c r="KI12" i="2"/>
  <c r="HW12" i="2"/>
  <c r="FK12" i="2"/>
  <c r="CW12" i="2"/>
  <c r="XZ12" i="2"/>
  <c r="VN12" i="2"/>
  <c r="TB12" i="2"/>
  <c r="QP12" i="2"/>
  <c r="OD12" i="2"/>
  <c r="LR12" i="2"/>
  <c r="SJ12" i="2"/>
  <c r="IF12" i="2"/>
  <c r="DH12" i="2"/>
  <c r="VW12" i="2"/>
  <c r="QY12" i="2"/>
  <c r="MA12" i="2"/>
  <c r="HC12" i="2"/>
  <c r="BF12" i="2"/>
  <c r="UT12" i="2"/>
  <c r="PV12" i="2"/>
  <c r="KX12" i="2"/>
  <c r="HJ12" i="2"/>
  <c r="ED12" i="2"/>
  <c r="I12" i="2"/>
  <c r="VA12" i="2"/>
  <c r="RU12" i="2"/>
  <c r="OK12" i="2"/>
  <c r="LE12" i="2"/>
  <c r="HY12" i="2"/>
  <c r="EO12" i="2"/>
  <c r="AN12" i="2"/>
  <c r="MF12" i="2"/>
  <c r="GR12" i="2"/>
  <c r="AM12" i="2"/>
  <c r="UI12" i="2"/>
  <c r="PK12" i="2"/>
  <c r="KM12" i="2"/>
  <c r="FO12" i="2"/>
  <c r="YD12" i="2"/>
  <c r="TF12" i="2"/>
  <c r="OH12" i="2"/>
  <c r="JR12" i="2"/>
  <c r="GH12" i="2"/>
  <c r="CZ12" i="2"/>
  <c r="XI12" i="2"/>
  <c r="TY12" i="2"/>
  <c r="QS12" i="2"/>
  <c r="NM12" i="2"/>
  <c r="KC12" i="2"/>
  <c r="GW12" i="2"/>
  <c r="DQ12" i="2"/>
  <c r="T12" i="2"/>
  <c r="EV12" i="2"/>
  <c r="SM12" i="2"/>
  <c r="IQ12" i="2"/>
  <c r="WH12" i="2"/>
  <c r="ML12" i="2"/>
  <c r="FB12" i="2"/>
  <c r="WC12" i="2"/>
  <c r="PM12" i="2"/>
  <c r="IW12" i="2"/>
  <c r="CM12" i="2"/>
  <c r="IV12" i="2"/>
  <c r="WM12" i="2"/>
  <c r="MQ12" i="2"/>
  <c r="CS12" i="2"/>
  <c r="QL12" i="2"/>
  <c r="HV12" i="2"/>
  <c r="Y12" i="2"/>
  <c r="SC12" i="2"/>
  <c r="LQ12" i="2"/>
  <c r="FA12" i="2"/>
  <c r="PX12" i="2"/>
  <c r="CP12" i="2"/>
  <c r="QI12" i="2"/>
  <c r="GM12" i="2"/>
  <c r="UD12" i="2"/>
  <c r="KH12" i="2"/>
  <c r="DR12" i="2"/>
  <c r="UO12" i="2"/>
  <c r="OC12" i="2"/>
  <c r="HM12" i="2"/>
  <c r="AF12" i="2"/>
  <c r="CK12" i="2"/>
  <c r="RY12" i="2"/>
  <c r="TS12" i="2"/>
  <c r="FZ12" i="2"/>
  <c r="DC12" i="2"/>
  <c r="EY12" i="2"/>
  <c r="TQ12" i="2"/>
  <c r="VE12" i="2"/>
  <c r="RG12" i="2"/>
  <c r="IC12" i="2"/>
  <c r="WZ12" i="2"/>
  <c r="UN12" i="2"/>
  <c r="SB12" i="2"/>
  <c r="PP12" i="2"/>
  <c r="ND12" i="2"/>
  <c r="XL12" i="2"/>
  <c r="UZ12" i="2"/>
  <c r="SN12" i="2"/>
  <c r="QB12" i="2"/>
  <c r="NP12" i="2"/>
  <c r="XT12" i="2"/>
  <c r="VH12" i="2"/>
  <c r="SV12" i="2"/>
  <c r="QJ12" i="2"/>
  <c r="NX12" i="2"/>
  <c r="LL12" i="2"/>
  <c r="PH12" i="2"/>
  <c r="JX12" i="2"/>
  <c r="HL12" i="2"/>
  <c r="EZ12" i="2"/>
  <c r="CL12" i="2"/>
  <c r="XO12" i="2"/>
  <c r="VC12" i="2"/>
  <c r="SQ12" i="2"/>
  <c r="QE12" i="2"/>
  <c r="NS12" i="2"/>
  <c r="LG12" i="2"/>
  <c r="IU12" i="2"/>
  <c r="GI12" i="2"/>
  <c r="DW12" i="2"/>
  <c r="AD12" i="2"/>
  <c r="WL12" i="2"/>
  <c r="TZ12" i="2"/>
  <c r="RN12" i="2"/>
  <c r="PB12" i="2"/>
  <c r="MP12" i="2"/>
  <c r="KD12" i="2"/>
  <c r="HR12" i="2"/>
  <c r="FF12" i="2"/>
  <c r="CR12" i="2"/>
  <c r="XU12" i="2"/>
  <c r="VI12" i="2"/>
  <c r="SW12" i="2"/>
  <c r="QK12" i="2"/>
  <c r="NY12" i="2"/>
  <c r="LM12" i="2"/>
  <c r="JA12" i="2"/>
  <c r="GO12" i="2"/>
  <c r="EC12" i="2"/>
  <c r="SZ12" i="2"/>
  <c r="KV12" i="2"/>
  <c r="IJ12" i="2"/>
  <c r="FX12" i="2"/>
  <c r="DL12" i="2"/>
  <c r="S12" i="2"/>
  <c r="WA12" i="2"/>
  <c r="TO12" i="2"/>
  <c r="RC12" i="2"/>
  <c r="OQ12" i="2"/>
  <c r="ME12" i="2"/>
  <c r="JS12" i="2"/>
  <c r="HG12" i="2"/>
  <c r="EU12" i="2"/>
  <c r="BJ12" i="2"/>
  <c r="XJ12" i="2"/>
  <c r="UX12" i="2"/>
  <c r="SL12" i="2"/>
  <c r="PZ12" i="2"/>
  <c r="NN12" i="2"/>
  <c r="LB12" i="2"/>
  <c r="NL12" i="2"/>
  <c r="GZ12" i="2"/>
  <c r="BA12" i="2"/>
  <c r="UQ12" i="2"/>
  <c r="PS12" i="2"/>
  <c r="KU12" i="2"/>
  <c r="FW12" i="2"/>
  <c r="R12" i="2"/>
  <c r="TN12" i="2"/>
  <c r="OP12" i="2"/>
  <c r="JV12" i="2"/>
  <c r="GP12" i="2"/>
  <c r="DE12" i="2"/>
  <c r="XM12" i="2"/>
  <c r="UG12" i="2"/>
  <c r="QW12" i="2"/>
  <c r="NQ12" i="2"/>
  <c r="KK12" i="2"/>
  <c r="HA12" i="2"/>
  <c r="DU12" i="2"/>
  <c r="X12" i="2"/>
  <c r="KJ12" i="2"/>
  <c r="FL12" i="2"/>
  <c r="YA12" i="2"/>
  <c r="TC12" i="2"/>
  <c r="OE12" i="2"/>
  <c r="JG12" i="2"/>
  <c r="EI12" i="2"/>
  <c r="WX12" i="2"/>
  <c r="RZ12" i="2"/>
  <c r="NB12" i="2"/>
  <c r="IT12" i="2"/>
  <c r="FN12" i="2"/>
  <c r="BI12" i="2"/>
  <c r="WK12" i="2"/>
  <c r="TE12" i="2"/>
  <c r="PY12" i="2"/>
  <c r="MO12" i="2"/>
  <c r="JI12" i="2"/>
  <c r="GC12" i="2"/>
  <c r="CU12" i="2"/>
  <c r="OR12" i="2"/>
  <c r="BK12" i="2"/>
  <c r="QA12" i="2"/>
  <c r="GE12" i="2"/>
  <c r="TV12" i="2"/>
  <c r="JZ12" i="2"/>
  <c r="DN12" i="2"/>
  <c r="UK12" i="2"/>
  <c r="NU12" i="2"/>
  <c r="HI12" i="2"/>
  <c r="AB12" i="2"/>
  <c r="GJ12" i="2"/>
  <c r="UA12" i="2"/>
  <c r="KE12" i="2"/>
  <c r="XV12" i="2"/>
  <c r="NZ12" i="2"/>
  <c r="GD12" i="2"/>
  <c r="XA12" i="2"/>
  <c r="QO12" i="2"/>
  <c r="JY12" i="2"/>
  <c r="DI12" i="2"/>
  <c r="KB12" i="2"/>
  <c r="XS12" i="2"/>
  <c r="NW12" i="2"/>
  <c r="EA12" i="2"/>
  <c r="RR12" i="2"/>
  <c r="IP12" i="2"/>
  <c r="AY12" i="2"/>
  <c r="TA12" i="2"/>
  <c r="MK12" i="2"/>
  <c r="FU12" i="2"/>
  <c r="IN12" i="2"/>
  <c r="QD12" i="2"/>
  <c r="LI12" i="2"/>
  <c r="JW12" i="2"/>
  <c r="WW12" i="2"/>
  <c r="KZ12" i="2"/>
  <c r="SP12" i="2"/>
  <c r="NA12" i="2"/>
  <c r="TP12" i="2"/>
  <c r="EH12" i="2"/>
  <c r="LF12" i="2"/>
  <c r="WJ12" i="2"/>
  <c r="TX12" i="2"/>
  <c r="RL12" i="2"/>
  <c r="OZ12" i="2"/>
  <c r="MN12" i="2"/>
  <c r="WV12" i="2"/>
  <c r="UJ12" i="2"/>
  <c r="RX12" i="2"/>
  <c r="PL12" i="2"/>
  <c r="MZ12" i="2"/>
  <c r="XD12" i="2"/>
  <c r="UR12" i="2"/>
  <c r="SF12" i="2"/>
  <c r="PT12" i="2"/>
  <c r="NH12" i="2"/>
  <c r="WR12" i="2"/>
  <c r="MV12" i="2"/>
  <c r="JH12" i="2"/>
  <c r="GV12" i="2"/>
  <c r="EJ12" i="2"/>
  <c r="AQ12" i="2"/>
  <c r="WY12" i="2"/>
  <c r="UM12" i="2"/>
  <c r="SA12" i="2"/>
  <c r="PO12" i="2"/>
  <c r="NC12" i="2"/>
  <c r="KQ12" i="2"/>
  <c r="IE12" i="2"/>
  <c r="FS12" i="2"/>
  <c r="DG12" i="2"/>
  <c r="K12" i="2"/>
  <c r="VV12" i="2"/>
  <c r="TJ12" i="2"/>
  <c r="QX12" i="2"/>
  <c r="OL12" i="2"/>
  <c r="LZ12" i="2"/>
  <c r="JN12" i="2"/>
  <c r="HB12" i="2"/>
  <c r="EP12" i="2"/>
  <c r="BC12" i="2"/>
  <c r="XE12" i="2"/>
  <c r="US12" i="2"/>
  <c r="SG12" i="2"/>
  <c r="PU12" i="2"/>
  <c r="NI12" i="2"/>
  <c r="KW12" i="2"/>
  <c r="IK12" i="2"/>
  <c r="FY12" i="2"/>
  <c r="DM12" i="2"/>
  <c r="QN12" i="2"/>
  <c r="KF12" i="2"/>
  <c r="HT12" i="2"/>
  <c r="FH12" i="2"/>
  <c r="CT12" i="2"/>
  <c r="XW12" i="2"/>
  <c r="VK12" i="2"/>
  <c r="SY12" i="2"/>
  <c r="QM12" i="2"/>
  <c r="OA12" i="2"/>
  <c r="LO12" i="2"/>
  <c r="JC12" i="2"/>
  <c r="GQ12" i="2"/>
  <c r="EE12" i="2"/>
  <c r="AL12" i="2"/>
  <c r="WT12" i="2"/>
  <c r="UH12" i="2"/>
  <c r="RV12" i="2"/>
  <c r="PJ12" i="2"/>
  <c r="MX12" i="2"/>
  <c r="KL12" i="2"/>
  <c r="KR12" i="2"/>
  <c r="FT12" i="2"/>
  <c r="M12" i="2"/>
  <c r="TK12" i="2"/>
  <c r="OM12" i="2"/>
  <c r="JO12" i="2"/>
  <c r="EQ12" i="2"/>
  <c r="XF12" i="2"/>
  <c r="SH12" i="2"/>
  <c r="NJ12" i="2"/>
  <c r="JB12" i="2"/>
  <c r="FR12" i="2"/>
  <c r="BQ12" i="2"/>
  <c r="WS12" i="2"/>
  <c r="TI12" i="2"/>
  <c r="QC12" i="2"/>
  <c r="MW12" i="2"/>
  <c r="JM12" i="2"/>
  <c r="GG12" i="2"/>
  <c r="CY12" i="2"/>
  <c r="WB12" i="2"/>
  <c r="JD12" i="2"/>
  <c r="EF12" i="2"/>
  <c r="WU12" i="2"/>
  <c r="RW12" i="2"/>
  <c r="MY12" i="2"/>
  <c r="IA12" i="2"/>
  <c r="DA12" i="2"/>
  <c r="VR12" i="2"/>
  <c r="QT12" i="2"/>
  <c r="LV12" i="2"/>
  <c r="HZ12" i="2"/>
  <c r="ET12" i="2"/>
  <c r="AC12" i="2"/>
  <c r="VQ12" i="2"/>
  <c r="SK12" i="2"/>
  <c r="PA12" i="2"/>
  <c r="LU12" i="2"/>
  <c r="IO12" i="2"/>
  <c r="FE12" i="2"/>
  <c r="BH12" i="2"/>
  <c r="JT12" i="2"/>
  <c r="XK12" i="2"/>
  <c r="NO12" i="2"/>
  <c r="DS12" i="2"/>
  <c r="RJ12" i="2"/>
  <c r="IL12" i="2"/>
  <c r="AO12" i="2"/>
  <c r="SS12" i="2"/>
  <c r="MG12" i="2"/>
  <c r="FQ12" i="2"/>
  <c r="UV12" i="2"/>
  <c r="DX12" i="2"/>
  <c r="RO12" i="2"/>
  <c r="HS12" i="2"/>
  <c r="VJ12" i="2"/>
  <c r="LN12" i="2"/>
  <c r="EL12" i="2"/>
  <c r="VM12" i="2"/>
  <c r="OW12" i="2"/>
  <c r="IG12" i="2"/>
  <c r="BB12" i="2"/>
  <c r="HP12" i="2"/>
  <c r="VG12" i="2"/>
  <c r="LK12" i="2"/>
  <c r="AH12" i="2"/>
  <c r="PF12" i="2"/>
  <c r="GX12" i="2"/>
  <c r="XY12" i="2"/>
  <c r="RI12" i="2"/>
  <c r="KS12" i="2"/>
  <c r="EG12" i="2"/>
  <c r="WE12" i="2"/>
  <c r="HN12" i="2"/>
  <c r="EW12" i="2"/>
  <c r="XN12" i="2"/>
  <c r="QG12" i="2"/>
  <c r="W12" i="2"/>
  <c r="JF12" i="2"/>
  <c r="GK12" i="2"/>
  <c r="VB12" i="2"/>
  <c r="AX12" i="2"/>
  <c r="AD35" i="5"/>
  <c r="WP18" i="1"/>
  <c r="UD18" i="1"/>
  <c r="RR18" i="1"/>
  <c r="PF18" i="1"/>
  <c r="MT18" i="1"/>
  <c r="KH18" i="1"/>
  <c r="HV18" i="1"/>
  <c r="FJ18" i="1"/>
  <c r="CV18" i="1"/>
  <c r="XY18" i="1"/>
  <c r="VM18" i="1"/>
  <c r="TA18" i="1"/>
  <c r="QO18" i="1"/>
  <c r="OC18" i="1"/>
  <c r="LQ18" i="1"/>
  <c r="JE18" i="1"/>
  <c r="GS18" i="1"/>
  <c r="EG18" i="1"/>
  <c r="AN18" i="1"/>
  <c r="WR18" i="1"/>
  <c r="WL18" i="1"/>
  <c r="TZ18" i="1"/>
  <c r="RN18" i="1"/>
  <c r="PB18" i="1"/>
  <c r="MP18" i="1"/>
  <c r="KD18" i="1"/>
  <c r="HR18" i="1"/>
  <c r="FF18" i="1"/>
  <c r="CR18" i="1"/>
  <c r="XU18" i="1"/>
  <c r="VI18" i="1"/>
  <c r="SW18" i="1"/>
  <c r="QK18" i="1"/>
  <c r="NY18" i="1"/>
  <c r="LM18" i="1"/>
  <c r="JA18" i="1"/>
  <c r="GO18" i="1"/>
  <c r="EC18" i="1"/>
  <c r="AJ18" i="1"/>
  <c r="WN18" i="1"/>
  <c r="WX18" i="1"/>
  <c r="UL18" i="1"/>
  <c r="RZ18" i="1"/>
  <c r="PN18" i="1"/>
  <c r="NB18" i="1"/>
  <c r="KP18" i="1"/>
  <c r="ID18" i="1"/>
  <c r="FR18" i="1"/>
  <c r="DE18" i="1"/>
  <c r="I18" i="1"/>
  <c r="VU18" i="1"/>
  <c r="TI18" i="1"/>
  <c r="QW18" i="1"/>
  <c r="OK18" i="1"/>
  <c r="LY18" i="1"/>
  <c r="JM18" i="1"/>
  <c r="HA18" i="1"/>
  <c r="EO18" i="1"/>
  <c r="BB18" i="1"/>
  <c r="WZ18" i="1"/>
  <c r="WT18" i="1"/>
  <c r="UH18" i="1"/>
  <c r="RV18" i="1"/>
  <c r="PJ18" i="1"/>
  <c r="MX18" i="1"/>
  <c r="KL18" i="1"/>
  <c r="HZ18" i="1"/>
  <c r="FN18" i="1"/>
  <c r="CZ18" i="1"/>
  <c r="YC18" i="1"/>
  <c r="VQ18" i="1"/>
  <c r="TE18" i="1"/>
  <c r="QS18" i="1"/>
  <c r="OG18" i="1"/>
  <c r="LU18" i="1"/>
  <c r="JI18" i="1"/>
  <c r="GW18" i="1"/>
  <c r="EK18" i="1"/>
  <c r="AX18" i="1"/>
  <c r="WV18" i="1"/>
  <c r="UB18" i="1"/>
  <c r="RP18" i="1"/>
  <c r="PD18" i="1"/>
  <c r="MR18" i="1"/>
  <c r="KF18" i="1"/>
  <c r="HT18" i="1"/>
  <c r="FH18" i="1"/>
  <c r="CT18" i="1"/>
  <c r="XW18" i="1"/>
  <c r="VK18" i="1"/>
  <c r="SY18" i="1"/>
  <c r="QM18" i="1"/>
  <c r="OA18" i="1"/>
  <c r="LO18" i="1"/>
  <c r="JC18" i="1"/>
  <c r="GQ18" i="1"/>
  <c r="EE18" i="1"/>
  <c r="AL18" i="1"/>
  <c r="UN18" i="1"/>
  <c r="SB18" i="1"/>
  <c r="PP18" i="1"/>
  <c r="ND18" i="1"/>
  <c r="KR18" i="1"/>
  <c r="IF18" i="1"/>
  <c r="FT18" i="1"/>
  <c r="DH18" i="1"/>
  <c r="M18" i="1"/>
  <c r="VW18" i="1"/>
  <c r="TK18" i="1"/>
  <c r="QY18" i="1"/>
  <c r="OM18" i="1"/>
  <c r="MA18" i="1"/>
  <c r="JO18" i="1"/>
  <c r="HC18" i="1"/>
  <c r="EQ18" i="1"/>
  <c r="BF18" i="1"/>
  <c r="UZ18" i="1"/>
  <c r="SN18" i="1"/>
  <c r="QB18" i="1"/>
  <c r="NP18" i="1"/>
  <c r="LD18" i="1"/>
  <c r="IR18" i="1"/>
  <c r="GF18" i="1"/>
  <c r="DT18" i="1"/>
  <c r="AA18" i="1"/>
  <c r="WI18" i="1"/>
  <c r="TW18" i="1"/>
  <c r="RK18" i="1"/>
  <c r="OY18" i="1"/>
  <c r="MM18" i="1"/>
  <c r="KA18" i="1"/>
  <c r="HO18" i="1"/>
  <c r="FC18" i="1"/>
  <c r="CO18" i="1"/>
  <c r="UV18" i="1"/>
  <c r="SJ18" i="1"/>
  <c r="PX18" i="1"/>
  <c r="NL18" i="1"/>
  <c r="KZ18" i="1"/>
  <c r="IN18" i="1"/>
  <c r="GB18" i="1"/>
  <c r="DP18" i="1"/>
  <c r="W18" i="1"/>
  <c r="WE18" i="1"/>
  <c r="TS18" i="1"/>
  <c r="RG18" i="1"/>
  <c r="OU18" i="1"/>
  <c r="MI18" i="1"/>
  <c r="JW18" i="1"/>
  <c r="HK18" i="1"/>
  <c r="EY18" i="1"/>
  <c r="CK18" i="1"/>
  <c r="AH18" i="1"/>
  <c r="VZ18" i="1"/>
  <c r="TN18" i="1"/>
  <c r="RB18" i="1"/>
  <c r="OP18" i="1"/>
  <c r="MD18" i="1"/>
  <c r="JR18" i="1"/>
  <c r="HF18" i="1"/>
  <c r="ET18" i="1"/>
  <c r="BI18" i="1"/>
  <c r="XI18" i="1"/>
  <c r="UW18" i="1"/>
  <c r="SK18" i="1"/>
  <c r="PY18" i="1"/>
  <c r="NM18" i="1"/>
  <c r="LA18" i="1"/>
  <c r="IO18" i="1"/>
  <c r="GC18" i="1"/>
  <c r="DQ18" i="1"/>
  <c r="X18" i="1"/>
  <c r="WB18" i="1"/>
  <c r="VV18" i="1"/>
  <c r="TJ18" i="1"/>
  <c r="QX18" i="1"/>
  <c r="OL18" i="1"/>
  <c r="LZ18" i="1"/>
  <c r="JN18" i="1"/>
  <c r="HB18" i="1"/>
  <c r="EP18" i="1"/>
  <c r="BC18" i="1"/>
  <c r="XE18" i="1"/>
  <c r="US18" i="1"/>
  <c r="SG18" i="1"/>
  <c r="PU18" i="1"/>
  <c r="NI18" i="1"/>
  <c r="KW18" i="1"/>
  <c r="IK18" i="1"/>
  <c r="FY18" i="1"/>
  <c r="DM18" i="1"/>
  <c r="T18" i="1"/>
  <c r="VX18" i="1"/>
  <c r="WH18" i="1"/>
  <c r="TV18" i="1"/>
  <c r="RJ18" i="1"/>
  <c r="OX18" i="1"/>
  <c r="ML18" i="1"/>
  <c r="JZ18" i="1"/>
  <c r="HN18" i="1"/>
  <c r="FB18" i="1"/>
  <c r="CN18" i="1"/>
  <c r="XQ18" i="1"/>
  <c r="VE18" i="1"/>
  <c r="SS18" i="1"/>
  <c r="QG18" i="1"/>
  <c r="NU18" i="1"/>
  <c r="LI18" i="1"/>
  <c r="IW18" i="1"/>
  <c r="GK18" i="1"/>
  <c r="DY18" i="1"/>
  <c r="AF18" i="1"/>
  <c r="WJ18" i="1"/>
  <c r="WD18" i="1"/>
  <c r="TR18" i="1"/>
  <c r="RF18" i="1"/>
  <c r="OT18" i="1"/>
  <c r="MH18" i="1"/>
  <c r="JV18" i="1"/>
  <c r="HJ18" i="1"/>
  <c r="EX18" i="1"/>
  <c r="BQ18" i="1"/>
  <c r="XM18" i="1"/>
  <c r="VA18" i="1"/>
  <c r="SO18" i="1"/>
  <c r="QC18" i="1"/>
  <c r="NQ18" i="1"/>
  <c r="LE18" i="1"/>
  <c r="IS18" i="1"/>
  <c r="GG18" i="1"/>
  <c r="DU18" i="1"/>
  <c r="AB18" i="1"/>
  <c r="WF18" i="1"/>
  <c r="TL18" i="1"/>
  <c r="QZ18" i="1"/>
  <c r="ON18" i="1"/>
  <c r="MB18" i="1"/>
  <c r="JP18" i="1"/>
  <c r="HD18" i="1"/>
  <c r="ER18" i="1"/>
  <c r="BG18" i="1"/>
  <c r="XG18" i="1"/>
  <c r="UU18" i="1"/>
  <c r="SI18" i="1"/>
  <c r="PW18" i="1"/>
  <c r="NK18" i="1"/>
  <c r="KY18" i="1"/>
  <c r="IM18" i="1"/>
  <c r="GA18" i="1"/>
  <c r="DO18" i="1"/>
  <c r="R18" i="1"/>
  <c r="TX18" i="1"/>
  <c r="RL18" i="1"/>
  <c r="OZ18" i="1"/>
  <c r="MN18" i="1"/>
  <c r="KB18" i="1"/>
  <c r="HP18" i="1"/>
  <c r="FD18" i="1"/>
  <c r="CP18" i="1"/>
  <c r="XS18" i="1"/>
  <c r="VG18" i="1"/>
  <c r="SU18" i="1"/>
  <c r="QI18" i="1"/>
  <c r="NW18" i="1"/>
  <c r="LK18" i="1"/>
  <c r="IY18" i="1"/>
  <c r="GM18" i="1"/>
  <c r="EA18" i="1"/>
  <c r="AD18" i="1"/>
  <c r="UJ18" i="1"/>
  <c r="RX18" i="1"/>
  <c r="PL18" i="1"/>
  <c r="MZ18" i="1"/>
  <c r="KN18" i="1"/>
  <c r="IB18" i="1"/>
  <c r="FP18" i="1"/>
  <c r="DB18" i="1"/>
  <c r="YE18" i="1"/>
  <c r="VS18" i="1"/>
  <c r="TG18" i="1"/>
  <c r="QU18" i="1"/>
  <c r="OI18" i="1"/>
  <c r="LW18" i="1"/>
  <c r="JK18" i="1"/>
  <c r="GY18" i="1"/>
  <c r="EM18" i="1"/>
  <c r="AZ18" i="1"/>
  <c r="UF18" i="1"/>
  <c r="RT18" i="1"/>
  <c r="PH18" i="1"/>
  <c r="MV18" i="1"/>
  <c r="KJ18" i="1"/>
  <c r="HX18" i="1"/>
  <c r="FL18" i="1"/>
  <c r="CX18" i="1"/>
  <c r="YA18" i="1"/>
  <c r="VO18" i="1"/>
  <c r="TC18" i="1"/>
  <c r="QQ18" i="1"/>
  <c r="OE18" i="1"/>
  <c r="LS18" i="1"/>
  <c r="JG18" i="1"/>
  <c r="GU18" i="1"/>
  <c r="EI18" i="1"/>
  <c r="AP18" i="1"/>
  <c r="XV18" i="1"/>
  <c r="VJ18" i="1"/>
  <c r="SX18" i="1"/>
  <c r="QL18" i="1"/>
  <c r="NZ18" i="1"/>
  <c r="LN18" i="1"/>
  <c r="JB18" i="1"/>
  <c r="GP18" i="1"/>
  <c r="ED18" i="1"/>
  <c r="AK18" i="1"/>
  <c r="WS18" i="1"/>
  <c r="UG18" i="1"/>
  <c r="RU18" i="1"/>
  <c r="PI18" i="1"/>
  <c r="MW18" i="1"/>
  <c r="KK18" i="1"/>
  <c r="HY18" i="1"/>
  <c r="FM18" i="1"/>
  <c r="CY18" i="1"/>
  <c r="XX18" i="1"/>
  <c r="XR18" i="1"/>
  <c r="VF18" i="1"/>
  <c r="ST18" i="1"/>
  <c r="QH18" i="1"/>
  <c r="NV18" i="1"/>
  <c r="LJ18" i="1"/>
  <c r="IX18" i="1"/>
  <c r="GL18" i="1"/>
  <c r="DZ18" i="1"/>
  <c r="AG18" i="1"/>
  <c r="WO18" i="1"/>
  <c r="UC18" i="1"/>
  <c r="RQ18" i="1"/>
  <c r="PE18" i="1"/>
  <c r="MS18" i="1"/>
  <c r="KG18" i="1"/>
  <c r="HU18" i="1"/>
  <c r="FI18" i="1"/>
  <c r="CU18" i="1"/>
  <c r="XT18" i="1"/>
  <c r="YD18" i="1"/>
  <c r="VR18" i="1"/>
  <c r="TF18" i="1"/>
  <c r="QT18" i="1"/>
  <c r="OH18" i="1"/>
  <c r="LV18" i="1"/>
  <c r="JJ18" i="1"/>
  <c r="GX18" i="1"/>
  <c r="EL18" i="1"/>
  <c r="AY18" i="1"/>
  <c r="XA18" i="1"/>
  <c r="UO18" i="1"/>
  <c r="SC18" i="1"/>
  <c r="PQ18" i="1"/>
  <c r="NE18" i="1"/>
  <c r="KS18" i="1"/>
  <c r="IG18" i="1"/>
  <c r="FU18" i="1"/>
  <c r="DI18" i="1"/>
  <c r="O18" i="1"/>
  <c r="XZ18" i="1"/>
  <c r="VN18" i="1"/>
  <c r="TB18" i="1"/>
  <c r="QP18" i="1"/>
  <c r="OD18" i="1"/>
  <c r="LR18" i="1"/>
  <c r="JF18" i="1"/>
  <c r="GT18" i="1"/>
  <c r="EH18" i="1"/>
  <c r="AO18" i="1"/>
  <c r="WW18" i="1"/>
  <c r="UK18" i="1"/>
  <c r="RY18" i="1"/>
  <c r="PM18" i="1"/>
  <c r="NA18" i="1"/>
  <c r="KO18" i="1"/>
  <c r="IC18" i="1"/>
  <c r="FQ18" i="1"/>
  <c r="DC18" i="1"/>
  <c r="YB18" i="1"/>
  <c r="VH18" i="1"/>
  <c r="SV18" i="1"/>
  <c r="QJ18" i="1"/>
  <c r="NX18" i="1"/>
  <c r="LL18" i="1"/>
  <c r="IZ18" i="1"/>
  <c r="GN18" i="1"/>
  <c r="EB18" i="1"/>
  <c r="AI18" i="1"/>
  <c r="WQ18" i="1"/>
  <c r="UE18" i="1"/>
  <c r="RS18" i="1"/>
  <c r="PG18" i="1"/>
  <c r="MU18" i="1"/>
  <c r="KI18" i="1"/>
  <c r="HW18" i="1"/>
  <c r="FK18" i="1"/>
  <c r="CW18" i="1"/>
  <c r="VT18" i="1"/>
  <c r="TH18" i="1"/>
  <c r="QV18" i="1"/>
  <c r="OJ18" i="1"/>
  <c r="LX18" i="1"/>
  <c r="JL18" i="1"/>
  <c r="GZ18" i="1"/>
  <c r="EN18" i="1"/>
  <c r="BA18" i="1"/>
  <c r="XC18" i="1"/>
  <c r="UQ18" i="1"/>
  <c r="SE18" i="1"/>
  <c r="PS18" i="1"/>
  <c r="NG18" i="1"/>
  <c r="KU18" i="1"/>
  <c r="II18" i="1"/>
  <c r="FW18" i="1"/>
  <c r="DK18" i="1"/>
  <c r="K18" i="1"/>
  <c r="TT18" i="1"/>
  <c r="RH18" i="1"/>
  <c r="OV18" i="1"/>
  <c r="MJ18" i="1"/>
  <c r="JX18" i="1"/>
  <c r="HL18" i="1"/>
  <c r="EZ18" i="1"/>
  <c r="CL18" i="1"/>
  <c r="XO18" i="1"/>
  <c r="VC18" i="1"/>
  <c r="SQ18" i="1"/>
  <c r="QE18" i="1"/>
  <c r="NS18" i="1"/>
  <c r="LG18" i="1"/>
  <c r="IU18" i="1"/>
  <c r="GI18" i="1"/>
  <c r="DW18" i="1"/>
  <c r="Z18" i="1"/>
  <c r="TP18" i="1"/>
  <c r="RD18" i="1"/>
  <c r="OR18" i="1"/>
  <c r="MF18" i="1"/>
  <c r="JT18" i="1"/>
  <c r="HH18" i="1"/>
  <c r="EV18" i="1"/>
  <c r="BK18" i="1"/>
  <c r="XK18" i="1"/>
  <c r="UY18" i="1"/>
  <c r="SM18" i="1"/>
  <c r="QA18" i="1"/>
  <c r="NO18" i="1"/>
  <c r="LC18" i="1"/>
  <c r="IQ18" i="1"/>
  <c r="GE18" i="1"/>
  <c r="DS18" i="1"/>
  <c r="V18" i="1"/>
  <c r="UT18" i="1"/>
  <c r="KX18" i="1"/>
  <c r="U18" i="1"/>
  <c r="OS18" i="1"/>
  <c r="EW18" i="1"/>
  <c r="UP18" i="1"/>
  <c r="KT18" i="1"/>
  <c r="Q18" i="1"/>
  <c r="OO18" i="1"/>
  <c r="ES18" i="1"/>
  <c r="VB18" i="1"/>
  <c r="LF18" i="1"/>
  <c r="AC18" i="1"/>
  <c r="PA18" i="1"/>
  <c r="FE18" i="1"/>
  <c r="UX18" i="1"/>
  <c r="LB18" i="1"/>
  <c r="Y18" i="1"/>
  <c r="OW18" i="1"/>
  <c r="FA18" i="1"/>
  <c r="SF18" i="1"/>
  <c r="IJ18" i="1"/>
  <c r="WA18" i="1"/>
  <c r="ME18" i="1"/>
  <c r="BJ18" i="1"/>
  <c r="NT18" i="1"/>
  <c r="DX18" i="1"/>
  <c r="RO18" i="1"/>
  <c r="HS18" i="1"/>
  <c r="TD18" i="1"/>
  <c r="JH18" i="1"/>
  <c r="WY18" i="1"/>
  <c r="NC18" i="1"/>
  <c r="DG18" i="1"/>
  <c r="OB18" i="1"/>
  <c r="EF18" i="1"/>
  <c r="RW18" i="1"/>
  <c r="IA18" i="1"/>
  <c r="SH18" i="1"/>
  <c r="IL18" i="1"/>
  <c r="WC18" i="1"/>
  <c r="MG18" i="1"/>
  <c r="BM18" i="1"/>
  <c r="SD18" i="1"/>
  <c r="IH18" i="1"/>
  <c r="VY18" i="1"/>
  <c r="MC18" i="1"/>
  <c r="BH18" i="1"/>
  <c r="SP18" i="1"/>
  <c r="IT18" i="1"/>
  <c r="WK18" i="1"/>
  <c r="MO18" i="1"/>
  <c r="CQ18" i="1"/>
  <c r="SL18" i="1"/>
  <c r="IP18" i="1"/>
  <c r="WG18" i="1"/>
  <c r="MK18" i="1"/>
  <c r="CM18" i="1"/>
  <c r="PT18" i="1"/>
  <c r="FX18" i="1"/>
  <c r="TO18" i="1"/>
  <c r="JS18" i="1"/>
  <c r="VD18" i="1"/>
  <c r="LH18" i="1"/>
  <c r="AE18" i="1"/>
  <c r="PC18" i="1"/>
  <c r="FG18" i="1"/>
  <c r="QR18" i="1"/>
  <c r="GV18" i="1"/>
  <c r="UM18" i="1"/>
  <c r="KQ18" i="1"/>
  <c r="VL18" i="1"/>
  <c r="LP18" i="1"/>
  <c r="AM18" i="1"/>
  <c r="PK18" i="1"/>
  <c r="FO18" i="1"/>
  <c r="PV18" i="1"/>
  <c r="FZ18" i="1"/>
  <c r="TQ18" i="1"/>
  <c r="JU18" i="1"/>
  <c r="XH18" i="1"/>
  <c r="PR18" i="1"/>
  <c r="FV18" i="1"/>
  <c r="TM18" i="1"/>
  <c r="JQ18" i="1"/>
  <c r="XD18" i="1"/>
  <c r="QD18" i="1"/>
  <c r="GH18" i="1"/>
  <c r="TY18" i="1"/>
  <c r="KC18" i="1"/>
  <c r="XP18" i="1"/>
  <c r="PZ18" i="1"/>
  <c r="GD18" i="1"/>
  <c r="TU18" i="1"/>
  <c r="JY18" i="1"/>
  <c r="XL18" i="1"/>
  <c r="NH18" i="1"/>
  <c r="DL18" i="1"/>
  <c r="RC18" i="1"/>
  <c r="HG18" i="1"/>
  <c r="SR18" i="1"/>
  <c r="IV18" i="1"/>
  <c r="WM18" i="1"/>
  <c r="MQ18" i="1"/>
  <c r="CS18" i="1"/>
  <c r="OF18" i="1"/>
  <c r="EJ18" i="1"/>
  <c r="SA18" i="1"/>
  <c r="IE18" i="1"/>
  <c r="SZ18" i="1"/>
  <c r="JD18" i="1"/>
  <c r="WU18" i="1"/>
  <c r="MY18" i="1"/>
  <c r="DA18" i="1"/>
  <c r="NJ18" i="1"/>
  <c r="XB18" i="1"/>
  <c r="HE18" i="1"/>
  <c r="RM18" i="1"/>
  <c r="DR18" i="1"/>
  <c r="KV18" i="1"/>
  <c r="QF18" i="1"/>
  <c r="VP18" i="1"/>
  <c r="FS18" i="1"/>
  <c r="KM18" i="1"/>
  <c r="DN18" i="1"/>
  <c r="NF18" i="1"/>
  <c r="XN18" i="1"/>
  <c r="HQ18" i="1"/>
  <c r="RI18" i="1"/>
  <c r="S18" i="1"/>
  <c r="GJ18" i="1"/>
  <c r="LT18" i="1"/>
  <c r="QN18" i="1"/>
  <c r="RE18" i="1"/>
  <c r="DJ18" i="1"/>
  <c r="NR18" i="1"/>
  <c r="XJ18" i="1"/>
  <c r="HM18" i="1"/>
  <c r="OQ18" i="1"/>
  <c r="UA18" i="1"/>
  <c r="AQ18" i="1"/>
  <c r="GR18" i="1"/>
  <c r="XF18" i="1"/>
  <c r="HI18" i="1"/>
  <c r="RA18" i="1"/>
  <c r="DV18" i="1"/>
  <c r="NN18" i="1"/>
  <c r="UR18" i="1"/>
  <c r="EU18" i="1"/>
  <c r="KE18" i="1"/>
  <c r="PO18" i="1"/>
  <c r="UI18" i="1"/>
  <c r="YD14" i="2"/>
  <c r="VR14" i="2"/>
  <c r="TF14" i="2"/>
  <c r="QT14" i="2"/>
  <c r="OH14" i="2"/>
  <c r="LV14" i="2"/>
  <c r="JJ14" i="2"/>
  <c r="XZ14" i="2"/>
  <c r="VN14" i="2"/>
  <c r="XF14" i="2"/>
  <c r="UT14" i="2"/>
  <c r="SH14" i="2"/>
  <c r="PV14" i="2"/>
  <c r="NJ14" i="2"/>
  <c r="KX14" i="2"/>
  <c r="IL14" i="2"/>
  <c r="TZ14" i="2"/>
  <c r="PB14" i="2"/>
  <c r="KD14" i="2"/>
  <c r="GD14" i="2"/>
  <c r="DR14" i="2"/>
  <c r="Y14" i="2"/>
  <c r="WG14" i="2"/>
  <c r="TU14" i="2"/>
  <c r="RI14" i="2"/>
  <c r="OW14" i="2"/>
  <c r="MK14" i="2"/>
  <c r="JY14" i="2"/>
  <c r="HM14" i="2"/>
  <c r="FA14" i="2"/>
  <c r="CM14" i="2"/>
  <c r="XL14" i="2"/>
  <c r="UZ14" i="2"/>
  <c r="SN14" i="2"/>
  <c r="QB14" i="2"/>
  <c r="NP14" i="2"/>
  <c r="LD14" i="2"/>
  <c r="IR14" i="2"/>
  <c r="GF14" i="2"/>
  <c r="DT14" i="2"/>
  <c r="AA14" i="2"/>
  <c r="WI14" i="2"/>
  <c r="TW14" i="2"/>
  <c r="RK14" i="2"/>
  <c r="OY14" i="2"/>
  <c r="MM14" i="2"/>
  <c r="KA14" i="2"/>
  <c r="HO14" i="2"/>
  <c r="FC14" i="2"/>
  <c r="CO14" i="2"/>
  <c r="VV14" i="2"/>
  <c r="PZ14" i="2"/>
  <c r="LB14" i="2"/>
  <c r="GP14" i="2"/>
  <c r="ED14" i="2"/>
  <c r="AK14" i="2"/>
  <c r="WS14" i="2"/>
  <c r="UG14" i="2"/>
  <c r="RU14" i="2"/>
  <c r="PI14" i="2"/>
  <c r="MW14" i="2"/>
  <c r="KK14" i="2"/>
  <c r="HY14" i="2"/>
  <c r="FM14" i="2"/>
  <c r="CY14" i="2"/>
  <c r="XX14" i="2"/>
  <c r="VL14" i="2"/>
  <c r="SZ14" i="2"/>
  <c r="QN14" i="2"/>
  <c r="OB14" i="2"/>
  <c r="LP14" i="2"/>
  <c r="JD14" i="2"/>
  <c r="VF14" i="2"/>
  <c r="PR14" i="2"/>
  <c r="KT14" i="2"/>
  <c r="GL14" i="2"/>
  <c r="DZ14" i="2"/>
  <c r="AG14" i="2"/>
  <c r="WO14" i="2"/>
  <c r="UC14" i="2"/>
  <c r="RQ14" i="2"/>
  <c r="PE14" i="2"/>
  <c r="MS14" i="2"/>
  <c r="KG14" i="2"/>
  <c r="HU14" i="2"/>
  <c r="FI14" i="2"/>
  <c r="CU14" i="2"/>
  <c r="XT14" i="2"/>
  <c r="VH14" i="2"/>
  <c r="SV14" i="2"/>
  <c r="QJ14" i="2"/>
  <c r="NX14" i="2"/>
  <c r="LL14" i="2"/>
  <c r="IZ14" i="2"/>
  <c r="GN14" i="2"/>
  <c r="EB14" i="2"/>
  <c r="AI14" i="2"/>
  <c r="WQ14" i="2"/>
  <c r="UE14" i="2"/>
  <c r="RS14" i="2"/>
  <c r="PG14" i="2"/>
  <c r="MU14" i="2"/>
  <c r="KI14" i="2"/>
  <c r="HW14" i="2"/>
  <c r="FK14" i="2"/>
  <c r="CW14" i="2"/>
  <c r="XB14" i="2"/>
  <c r="QP14" i="2"/>
  <c r="LR14" i="2"/>
  <c r="GX14" i="2"/>
  <c r="EL14" i="2"/>
  <c r="AY14" i="2"/>
  <c r="XA14" i="2"/>
  <c r="UO14" i="2"/>
  <c r="SC14" i="2"/>
  <c r="PQ14" i="2"/>
  <c r="NE14" i="2"/>
  <c r="KS14" i="2"/>
  <c r="IG14" i="2"/>
  <c r="FU14" i="2"/>
  <c r="DI14" i="2"/>
  <c r="O14" i="2"/>
  <c r="VT14" i="2"/>
  <c r="TH14" i="2"/>
  <c r="QV14" i="2"/>
  <c r="OJ14" i="2"/>
  <c r="LX14" i="2"/>
  <c r="JL14" i="2"/>
  <c r="GZ14" i="2"/>
  <c r="EN14" i="2"/>
  <c r="BA14" i="2"/>
  <c r="XC14" i="2"/>
  <c r="UQ14" i="2"/>
  <c r="SE14" i="2"/>
  <c r="PS14" i="2"/>
  <c r="NG14" i="2"/>
  <c r="KU14" i="2"/>
  <c r="II14" i="2"/>
  <c r="FW14" i="2"/>
  <c r="DK14" i="2"/>
  <c r="R14" i="2"/>
  <c r="WE14" i="2"/>
  <c r="MI14" i="2"/>
  <c r="CK14" i="2"/>
  <c r="VO14" i="2"/>
  <c r="LS14" i="2"/>
  <c r="AP14" i="2"/>
  <c r="XK14" i="2"/>
  <c r="NO14" i="2"/>
  <c r="DS14" i="2"/>
  <c r="AM14" i="2"/>
  <c r="PK14" i="2"/>
  <c r="FO14" i="2"/>
  <c r="XN14" i="2"/>
  <c r="VB14" i="2"/>
  <c r="SP14" i="2"/>
  <c r="QD14" i="2"/>
  <c r="NR14" i="2"/>
  <c r="LF14" i="2"/>
  <c r="IT14" i="2"/>
  <c r="XJ14" i="2"/>
  <c r="UX14" i="2"/>
  <c r="WP14" i="2"/>
  <c r="UD14" i="2"/>
  <c r="RR14" i="2"/>
  <c r="PF14" i="2"/>
  <c r="MT14" i="2"/>
  <c r="KH14" i="2"/>
  <c r="HV14" i="2"/>
  <c r="ST14" i="2"/>
  <c r="NV14" i="2"/>
  <c r="IX14" i="2"/>
  <c r="FN14" i="2"/>
  <c r="CZ14" i="2"/>
  <c r="YC14" i="2"/>
  <c r="VQ14" i="2"/>
  <c r="TE14" i="2"/>
  <c r="QS14" i="2"/>
  <c r="OG14" i="2"/>
  <c r="LU14" i="2"/>
  <c r="JI14" i="2"/>
  <c r="GW14" i="2"/>
  <c r="EK14" i="2"/>
  <c r="AX14" i="2"/>
  <c r="WV14" i="2"/>
  <c r="UJ14" i="2"/>
  <c r="RX14" i="2"/>
  <c r="PL14" i="2"/>
  <c r="MZ14" i="2"/>
  <c r="KN14" i="2"/>
  <c r="IB14" i="2"/>
  <c r="FP14" i="2"/>
  <c r="DB14" i="2"/>
  <c r="YE14" i="2"/>
  <c r="VS14" i="2"/>
  <c r="TG14" i="2"/>
  <c r="QU14" i="2"/>
  <c r="OI14" i="2"/>
  <c r="LW14" i="2"/>
  <c r="JK14" i="2"/>
  <c r="GY14" i="2"/>
  <c r="EM14" i="2"/>
  <c r="AZ14" i="2"/>
  <c r="TR14" i="2"/>
  <c r="OT14" i="2"/>
  <c r="JV14" i="2"/>
  <c r="FZ14" i="2"/>
  <c r="DN14" i="2"/>
  <c r="U14" i="2"/>
  <c r="WC14" i="2"/>
  <c r="TQ14" i="2"/>
  <c r="RE14" i="2"/>
  <c r="OS14" i="2"/>
  <c r="MG14" i="2"/>
  <c r="JU14" i="2"/>
  <c r="HI14" i="2"/>
  <c r="EW14" i="2"/>
  <c r="BM14" i="2"/>
  <c r="XH14" i="2"/>
  <c r="UV14" i="2"/>
  <c r="SJ14" i="2"/>
  <c r="PX14" i="2"/>
  <c r="NL14" i="2"/>
  <c r="KZ14" i="2"/>
  <c r="IN14" i="2"/>
  <c r="TJ14" i="2"/>
  <c r="OL14" i="2"/>
  <c r="JN14" i="2"/>
  <c r="FV14" i="2"/>
  <c r="DJ14" i="2"/>
  <c r="Q14" i="2"/>
  <c r="VY14" i="2"/>
  <c r="TM14" i="2"/>
  <c r="RA14" i="2"/>
  <c r="OO14" i="2"/>
  <c r="MC14" i="2"/>
  <c r="JQ14" i="2"/>
  <c r="HE14" i="2"/>
  <c r="ES14" i="2"/>
  <c r="BH14" i="2"/>
  <c r="XD14" i="2"/>
  <c r="UR14" i="2"/>
  <c r="SF14" i="2"/>
  <c r="PT14" i="2"/>
  <c r="NH14" i="2"/>
  <c r="KV14" i="2"/>
  <c r="IJ14" i="2"/>
  <c r="FX14" i="2"/>
  <c r="DL14" i="2"/>
  <c r="S14" i="2"/>
  <c r="WA14" i="2"/>
  <c r="TO14" i="2"/>
  <c r="RC14" i="2"/>
  <c r="OQ14" i="2"/>
  <c r="ME14" i="2"/>
  <c r="JS14" i="2"/>
  <c r="HG14" i="2"/>
  <c r="EU14" i="2"/>
  <c r="BJ14" i="2"/>
  <c r="UP14" i="2"/>
  <c r="PJ14" i="2"/>
  <c r="KL14" i="2"/>
  <c r="GH14" i="2"/>
  <c r="DV14" i="2"/>
  <c r="AC14" i="2"/>
  <c r="WK14" i="2"/>
  <c r="TY14" i="2"/>
  <c r="RM14" i="2"/>
  <c r="PA14" i="2"/>
  <c r="MO14" i="2"/>
  <c r="KC14" i="2"/>
  <c r="HQ14" i="2"/>
  <c r="FE14" i="2"/>
  <c r="CQ14" i="2"/>
  <c r="XP14" i="2"/>
  <c r="VD14" i="2"/>
  <c r="SR14" i="2"/>
  <c r="QF14" i="2"/>
  <c r="NT14" i="2"/>
  <c r="LH14" i="2"/>
  <c r="IV14" i="2"/>
  <c r="GJ14" i="2"/>
  <c r="DX14" i="2"/>
  <c r="AE14" i="2"/>
  <c r="WM14" i="2"/>
  <c r="UA14" i="2"/>
  <c r="RO14" i="2"/>
  <c r="PC14" i="2"/>
  <c r="MQ14" i="2"/>
  <c r="KE14" i="2"/>
  <c r="HS14" i="2"/>
  <c r="FG14" i="2"/>
  <c r="CS14" i="2"/>
  <c r="GB14" i="2"/>
  <c r="TS14" i="2"/>
  <c r="JW14" i="2"/>
  <c r="FL14" i="2"/>
  <c r="TC14" i="2"/>
  <c r="JG14" i="2"/>
  <c r="HH14" i="2"/>
  <c r="UY14" i="2"/>
  <c r="LC14" i="2"/>
  <c r="Z14" i="2"/>
  <c r="WU14" i="2"/>
  <c r="MY14" i="2"/>
  <c r="DA14" i="2"/>
  <c r="WX14" i="2"/>
  <c r="UL14" i="2"/>
  <c r="RZ14" i="2"/>
  <c r="PN14" i="2"/>
  <c r="NB14" i="2"/>
  <c r="KP14" i="2"/>
  <c r="ID14" i="2"/>
  <c r="WT14" i="2"/>
  <c r="UH14" i="2"/>
  <c r="VZ14" i="2"/>
  <c r="TN14" i="2"/>
  <c r="RB14" i="2"/>
  <c r="OP14" i="2"/>
  <c r="MD14" i="2"/>
  <c r="JR14" i="2"/>
  <c r="HF14" i="2"/>
  <c r="RN14" i="2"/>
  <c r="MP14" i="2"/>
  <c r="HR14" i="2"/>
  <c r="EX14" i="2"/>
  <c r="BQ14" i="2"/>
  <c r="XM14" i="2"/>
  <c r="VA14" i="2"/>
  <c r="SO14" i="2"/>
  <c r="QC14" i="2"/>
  <c r="NQ14" i="2"/>
  <c r="LE14" i="2"/>
  <c r="IS14" i="2"/>
  <c r="GG14" i="2"/>
  <c r="DU14" i="2"/>
  <c r="AB14" i="2"/>
  <c r="WF14" i="2"/>
  <c r="TT14" i="2"/>
  <c r="RH14" i="2"/>
  <c r="OV14" i="2"/>
  <c r="MJ14" i="2"/>
  <c r="JX14" i="2"/>
  <c r="HL14" i="2"/>
  <c r="EZ14" i="2"/>
  <c r="CL14" i="2"/>
  <c r="XO14" i="2"/>
  <c r="VC14" i="2"/>
  <c r="SQ14" i="2"/>
  <c r="QE14" i="2"/>
  <c r="NS14" i="2"/>
  <c r="LG14" i="2"/>
  <c r="IU14" i="2"/>
  <c r="GI14" i="2"/>
  <c r="DW14" i="2"/>
  <c r="AD14" i="2"/>
  <c r="SL14" i="2"/>
  <c r="NN14" i="2"/>
  <c r="IP14" i="2"/>
  <c r="FJ14" i="2"/>
  <c r="CV14" i="2"/>
  <c r="XY14" i="2"/>
  <c r="VM14" i="2"/>
  <c r="TA14" i="2"/>
  <c r="QO14" i="2"/>
  <c r="OC14" i="2"/>
  <c r="LQ14" i="2"/>
  <c r="JE14" i="2"/>
  <c r="GS14" i="2"/>
  <c r="EG14" i="2"/>
  <c r="AN14" i="2"/>
  <c r="WR14" i="2"/>
  <c r="UF14" i="2"/>
  <c r="RT14" i="2"/>
  <c r="PH14" i="2"/>
  <c r="MV14" i="2"/>
  <c r="KJ14" i="2"/>
  <c r="HX14" i="2"/>
  <c r="SD14" i="2"/>
  <c r="NF14" i="2"/>
  <c r="IH14" i="2"/>
  <c r="FF14" i="2"/>
  <c r="CR14" i="2"/>
  <c r="XU14" i="2"/>
  <c r="VI14" i="2"/>
  <c r="SW14" i="2"/>
  <c r="QK14" i="2"/>
  <c r="NY14" i="2"/>
  <c r="LM14" i="2"/>
  <c r="JA14" i="2"/>
  <c r="GO14" i="2"/>
  <c r="EC14" i="2"/>
  <c r="AJ14" i="2"/>
  <c r="WN14" i="2"/>
  <c r="UB14" i="2"/>
  <c r="RP14" i="2"/>
  <c r="PD14" i="2"/>
  <c r="MR14" i="2"/>
  <c r="KF14" i="2"/>
  <c r="HT14" i="2"/>
  <c r="FH14" i="2"/>
  <c r="CT14" i="2"/>
  <c r="XW14" i="2"/>
  <c r="VK14" i="2"/>
  <c r="SY14" i="2"/>
  <c r="QM14" i="2"/>
  <c r="OA14" i="2"/>
  <c r="LO14" i="2"/>
  <c r="JC14" i="2"/>
  <c r="GQ14" i="2"/>
  <c r="EE14" i="2"/>
  <c r="AL14" i="2"/>
  <c r="TB14" i="2"/>
  <c r="OD14" i="2"/>
  <c r="JF14" i="2"/>
  <c r="FR14" i="2"/>
  <c r="DE14" i="2"/>
  <c r="I14" i="2"/>
  <c r="VU14" i="2"/>
  <c r="TI14" i="2"/>
  <c r="QW14" i="2"/>
  <c r="OK14" i="2"/>
  <c r="LY14" i="2"/>
  <c r="JM14" i="2"/>
  <c r="HA14" i="2"/>
  <c r="EO14" i="2"/>
  <c r="BB14" i="2"/>
  <c r="WZ14" i="2"/>
  <c r="UN14" i="2"/>
  <c r="SB14" i="2"/>
  <c r="PP14" i="2"/>
  <c r="ND14" i="2"/>
  <c r="KR14" i="2"/>
  <c r="IF14" i="2"/>
  <c r="FT14" i="2"/>
  <c r="DH14" i="2"/>
  <c r="M14" i="2"/>
  <c r="VW14" i="2"/>
  <c r="TK14" i="2"/>
  <c r="QY14" i="2"/>
  <c r="OM14" i="2"/>
  <c r="MA14" i="2"/>
  <c r="JO14" i="2"/>
  <c r="HC14" i="2"/>
  <c r="EQ14" i="2"/>
  <c r="BF14" i="2"/>
  <c r="DP14" i="2"/>
  <c r="RG14" i="2"/>
  <c r="HK14" i="2"/>
  <c r="CX14" i="2"/>
  <c r="QQ14" i="2"/>
  <c r="GU14" i="2"/>
  <c r="EV14" i="2"/>
  <c r="SM14" i="2"/>
  <c r="IQ14" i="2"/>
  <c r="GR14" i="2"/>
  <c r="UI14" i="2"/>
  <c r="KM14" i="2"/>
  <c r="RJ14" i="2"/>
  <c r="HN14" i="2"/>
  <c r="SX14" i="2"/>
  <c r="JB14" i="2"/>
  <c r="GT14" i="2"/>
  <c r="UK14" i="2"/>
  <c r="KO14" i="2"/>
  <c r="YB14" i="2"/>
  <c r="OF14" i="2"/>
  <c r="EJ14" i="2"/>
  <c r="SA14" i="2"/>
  <c r="IE14" i="2"/>
  <c r="RF14" i="2"/>
  <c r="BI14" i="2"/>
  <c r="PY14" i="2"/>
  <c r="GC14" i="2"/>
  <c r="TP14" i="2"/>
  <c r="JT14" i="2"/>
  <c r="HB14" i="2"/>
  <c r="US14" i="2"/>
  <c r="KW14" i="2"/>
  <c r="T14" i="2"/>
  <c r="ON14" i="2"/>
  <c r="ER14" i="2"/>
  <c r="SI14" i="2"/>
  <c r="IM14" i="2"/>
  <c r="RV14" i="2"/>
  <c r="CN14" i="2"/>
  <c r="QG14" i="2"/>
  <c r="GK14" i="2"/>
  <c r="TX14" i="2"/>
  <c r="KB14" i="2"/>
  <c r="XS14" i="2"/>
  <c r="NW14" i="2"/>
  <c r="EA14" i="2"/>
  <c r="EY14" i="2"/>
  <c r="BK14" i="2"/>
  <c r="RW14" i="2"/>
  <c r="OX14" i="2"/>
  <c r="WD14" i="2"/>
  <c r="QL14" i="2"/>
  <c r="WL14" i="2"/>
  <c r="EH14" i="2"/>
  <c r="RY14" i="2"/>
  <c r="IC14" i="2"/>
  <c r="VP14" i="2"/>
  <c r="LT14" i="2"/>
  <c r="AQ14" i="2"/>
  <c r="PO14" i="2"/>
  <c r="FS14" i="2"/>
  <c r="MH14" i="2"/>
  <c r="XI14" i="2"/>
  <c r="NM14" i="2"/>
  <c r="DQ14" i="2"/>
  <c r="RD14" i="2"/>
  <c r="XR14" i="2"/>
  <c r="EP14" i="2"/>
  <c r="SG14" i="2"/>
  <c r="IK14" i="2"/>
  <c r="VX14" i="2"/>
  <c r="MB14" i="2"/>
  <c r="BG14" i="2"/>
  <c r="PW14" i="2"/>
  <c r="GA14" i="2"/>
  <c r="MX14" i="2"/>
  <c r="XQ14" i="2"/>
  <c r="NU14" i="2"/>
  <c r="DY14" i="2"/>
  <c r="RL14" i="2"/>
  <c r="HP14" i="2"/>
  <c r="VG14" i="2"/>
  <c r="LK14" i="2"/>
  <c r="AH14" i="2"/>
  <c r="YA14" i="2"/>
  <c r="QA14" i="2"/>
  <c r="IA14" i="2"/>
  <c r="WH14" i="2"/>
  <c r="ML14" i="2"/>
  <c r="XV14" i="2"/>
  <c r="NZ14" i="2"/>
  <c r="QH14" i="2"/>
  <c r="AO14" i="2"/>
  <c r="PM14" i="2"/>
  <c r="FQ14" i="2"/>
  <c r="TD14" i="2"/>
  <c r="JH14" i="2"/>
  <c r="WY14" i="2"/>
  <c r="NC14" i="2"/>
  <c r="DG14" i="2"/>
  <c r="HJ14" i="2"/>
  <c r="UW14" i="2"/>
  <c r="LA14" i="2"/>
  <c r="X14" i="2"/>
  <c r="OR14" i="2"/>
  <c r="QX14" i="2"/>
  <c r="BC14" i="2"/>
  <c r="PU14" i="2"/>
  <c r="FY14" i="2"/>
  <c r="TL14" i="2"/>
  <c r="JP14" i="2"/>
  <c r="XG14" i="2"/>
  <c r="NK14" i="2"/>
  <c r="DO14" i="2"/>
  <c r="HZ14" i="2"/>
  <c r="VE14" i="2"/>
  <c r="LI14" i="2"/>
  <c r="AF14" i="2"/>
  <c r="OZ14" i="2"/>
  <c r="FD14" i="2"/>
  <c r="SU14" i="2"/>
  <c r="IY14" i="2"/>
  <c r="W14" i="2"/>
  <c r="OE14" i="2"/>
  <c r="GE14" i="2"/>
  <c r="TV14" i="2"/>
  <c r="JZ14" i="2"/>
  <c r="VJ14" i="2"/>
  <c r="LN14" i="2"/>
  <c r="LJ14" i="2"/>
  <c r="WW14" i="2"/>
  <c r="NA14" i="2"/>
  <c r="DC14" i="2"/>
  <c r="QR14" i="2"/>
  <c r="GV14" i="2"/>
  <c r="UM14" i="2"/>
  <c r="KQ14" i="2"/>
  <c r="K14" i="2"/>
  <c r="ET14" i="2"/>
  <c r="SK14" i="2"/>
  <c r="IO14" i="2"/>
  <c r="WB14" i="2"/>
  <c r="MF14" i="2"/>
  <c r="LZ14" i="2"/>
  <c r="XE14" i="2"/>
  <c r="NI14" i="2"/>
  <c r="DM14" i="2"/>
  <c r="QZ14" i="2"/>
  <c r="HD14" i="2"/>
  <c r="UU14" i="2"/>
  <c r="KY14" i="2"/>
  <c r="V14" i="2"/>
  <c r="FB14" i="2"/>
  <c r="SS14" i="2"/>
  <c r="IW14" i="2"/>
  <c r="WJ14" i="2"/>
  <c r="MN14" i="2"/>
  <c r="CP14" i="2"/>
  <c r="QI14" i="2"/>
  <c r="GM14" i="2"/>
  <c r="OU14" i="2"/>
  <c r="EI14" i="2"/>
  <c r="EF14" i="2"/>
  <c r="XT64" i="3"/>
  <c r="XD64" i="3"/>
  <c r="WN64" i="3"/>
  <c r="VX64" i="3"/>
  <c r="VH64" i="3"/>
  <c r="UR64" i="3"/>
  <c r="UB64" i="3"/>
  <c r="TL64" i="3"/>
  <c r="SV64" i="3"/>
  <c r="SF64" i="3"/>
  <c r="RP64" i="3"/>
  <c r="QZ64" i="3"/>
  <c r="QJ64" i="3"/>
  <c r="PT64" i="3"/>
  <c r="PD64" i="3"/>
  <c r="ON64" i="3"/>
  <c r="NX64" i="3"/>
  <c r="NH64" i="3"/>
  <c r="MR64" i="3"/>
  <c r="MB64" i="3"/>
  <c r="LL64" i="3"/>
  <c r="KV64" i="3"/>
  <c r="KF64" i="3"/>
  <c r="JP64" i="3"/>
  <c r="IZ64" i="3"/>
  <c r="IJ64" i="3"/>
  <c r="HT64" i="3"/>
  <c r="HD64" i="3"/>
  <c r="GN64" i="3"/>
  <c r="FX64" i="3"/>
  <c r="FH64" i="3"/>
  <c r="ER64" i="3"/>
  <c r="EB64" i="3"/>
  <c r="DL64" i="3"/>
  <c r="CT64" i="3"/>
  <c r="BG64" i="3"/>
  <c r="AI64" i="3"/>
  <c r="S64" i="3"/>
  <c r="XW64" i="3"/>
  <c r="XG64" i="3"/>
  <c r="WQ64" i="3"/>
  <c r="WA64" i="3"/>
  <c r="VK64" i="3"/>
  <c r="UU64" i="3"/>
  <c r="UE64" i="3"/>
  <c r="TO64" i="3"/>
  <c r="SY64" i="3"/>
  <c r="SI64" i="3"/>
  <c r="RS64" i="3"/>
  <c r="RC64" i="3"/>
  <c r="QM64" i="3"/>
  <c r="PW64" i="3"/>
  <c r="PG64" i="3"/>
  <c r="OQ64" i="3"/>
  <c r="OA64" i="3"/>
  <c r="NK64" i="3"/>
  <c r="MU64" i="3"/>
  <c r="ME64" i="3"/>
  <c r="LO64" i="3"/>
  <c r="KY64" i="3"/>
  <c r="KI64" i="3"/>
  <c r="JS64" i="3"/>
  <c r="JC64" i="3"/>
  <c r="IM64" i="3"/>
  <c r="HW64" i="3"/>
  <c r="HG64" i="3"/>
  <c r="GQ64" i="3"/>
  <c r="GA64" i="3"/>
  <c r="FK64" i="3"/>
  <c r="EU64" i="3"/>
  <c r="EE64" i="3"/>
  <c r="DO64" i="3"/>
  <c r="CW64" i="3"/>
  <c r="BJ64" i="3"/>
  <c r="AL64" i="3"/>
  <c r="V64" i="3"/>
  <c r="XZ64" i="3"/>
  <c r="XJ64" i="3"/>
  <c r="WT64" i="3"/>
  <c r="WD64" i="3"/>
  <c r="VN64" i="3"/>
  <c r="UX64" i="3"/>
  <c r="UH64" i="3"/>
  <c r="TR64" i="3"/>
  <c r="TB64" i="3"/>
  <c r="SL64" i="3"/>
  <c r="RV64" i="3"/>
  <c r="RF64" i="3"/>
  <c r="QP64" i="3"/>
  <c r="PZ64" i="3"/>
  <c r="PJ64" i="3"/>
  <c r="OT64" i="3"/>
  <c r="OD64" i="3"/>
  <c r="NN64" i="3"/>
  <c r="MX64" i="3"/>
  <c r="MH64" i="3"/>
  <c r="LR64" i="3"/>
  <c r="LB64" i="3"/>
  <c r="KL64" i="3"/>
  <c r="JV64" i="3"/>
  <c r="JF64" i="3"/>
  <c r="IP64" i="3"/>
  <c r="HZ64" i="3"/>
  <c r="HJ64" i="3"/>
  <c r="GT64" i="3"/>
  <c r="GD64" i="3"/>
  <c r="FN64" i="3"/>
  <c r="EX64" i="3"/>
  <c r="EH64" i="3"/>
  <c r="DR64" i="3"/>
  <c r="CZ64" i="3"/>
  <c r="BQ64" i="3"/>
  <c r="AO64" i="3"/>
  <c r="Y64" i="3"/>
  <c r="YC64" i="3"/>
  <c r="XM64" i="3"/>
  <c r="WW64" i="3"/>
  <c r="WG64" i="3"/>
  <c r="VQ64" i="3"/>
  <c r="VA64" i="3"/>
  <c r="UK64" i="3"/>
  <c r="TU64" i="3"/>
  <c r="TE64" i="3"/>
  <c r="SO64" i="3"/>
  <c r="RY64" i="3"/>
  <c r="RI64" i="3"/>
  <c r="QS64" i="3"/>
  <c r="QC64" i="3"/>
  <c r="PM64" i="3"/>
  <c r="OW64" i="3"/>
  <c r="OG64" i="3"/>
  <c r="NQ64" i="3"/>
  <c r="NA64" i="3"/>
  <c r="MK64" i="3"/>
  <c r="LU64" i="3"/>
  <c r="LE64" i="3"/>
  <c r="KO64" i="3"/>
  <c r="JY64" i="3"/>
  <c r="JI64" i="3"/>
  <c r="IS64" i="3"/>
  <c r="IC64" i="3"/>
  <c r="HM64" i="3"/>
  <c r="GW64" i="3"/>
  <c r="GG64" i="3"/>
  <c r="FQ64" i="3"/>
  <c r="FA64" i="3"/>
  <c r="EK64" i="3"/>
  <c r="DU64" i="3"/>
  <c r="DC64" i="3"/>
  <c r="CM64" i="3"/>
  <c r="AX64" i="3"/>
  <c r="AB64" i="3"/>
  <c r="XP64" i="3"/>
  <c r="WZ64" i="3"/>
  <c r="WJ64" i="3"/>
  <c r="VT64" i="3"/>
  <c r="VD64" i="3"/>
  <c r="UN64" i="3"/>
  <c r="TX64" i="3"/>
  <c r="TH64" i="3"/>
  <c r="SR64" i="3"/>
  <c r="SB64" i="3"/>
  <c r="RL64" i="3"/>
  <c r="QV64" i="3"/>
  <c r="QF64" i="3"/>
  <c r="PP64" i="3"/>
  <c r="OZ64" i="3"/>
  <c r="OJ64" i="3"/>
  <c r="NT64" i="3"/>
  <c r="ND64" i="3"/>
  <c r="MN64" i="3"/>
  <c r="LX64" i="3"/>
  <c r="LH64" i="3"/>
  <c r="KR64" i="3"/>
  <c r="KB64" i="3"/>
  <c r="JL64" i="3"/>
  <c r="IV64" i="3"/>
  <c r="IF64" i="3"/>
  <c r="HP64" i="3"/>
  <c r="GZ64" i="3"/>
  <c r="GJ64" i="3"/>
  <c r="FT64" i="3"/>
  <c r="FD64" i="3"/>
  <c r="EN64" i="3"/>
  <c r="DX64" i="3"/>
  <c r="DH64" i="3"/>
  <c r="CP64" i="3"/>
  <c r="BA64" i="3"/>
  <c r="AE64" i="3"/>
  <c r="M64" i="3"/>
  <c r="XS64" i="3"/>
  <c r="XC64" i="3"/>
  <c r="WM64" i="3"/>
  <c r="VW64" i="3"/>
  <c r="VG64" i="3"/>
  <c r="UQ64" i="3"/>
  <c r="UA64" i="3"/>
  <c r="TK64" i="3"/>
  <c r="SU64" i="3"/>
  <c r="SE64" i="3"/>
  <c r="RO64" i="3"/>
  <c r="QY64" i="3"/>
  <c r="QI64" i="3"/>
  <c r="PS64" i="3"/>
  <c r="PC64" i="3"/>
  <c r="OM64" i="3"/>
  <c r="NW64" i="3"/>
  <c r="NG64" i="3"/>
  <c r="MQ64" i="3"/>
  <c r="MA64" i="3"/>
  <c r="LK64" i="3"/>
  <c r="KU64" i="3"/>
  <c r="KE64" i="3"/>
  <c r="JO64" i="3"/>
  <c r="IY64" i="3"/>
  <c r="II64" i="3"/>
  <c r="HS64" i="3"/>
  <c r="HC64" i="3"/>
  <c r="GM64" i="3"/>
  <c r="FW64" i="3"/>
  <c r="FG64" i="3"/>
  <c r="EQ64" i="3"/>
  <c r="EA64" i="3"/>
  <c r="DK64" i="3"/>
  <c r="CS64" i="3"/>
  <c r="BF64" i="3"/>
  <c r="AH64" i="3"/>
  <c r="R64" i="3"/>
  <c r="XV64" i="3"/>
  <c r="XF64" i="3"/>
  <c r="WP64" i="3"/>
  <c r="VZ64" i="3"/>
  <c r="VJ64" i="3"/>
  <c r="UT64" i="3"/>
  <c r="UD64" i="3"/>
  <c r="TN64" i="3"/>
  <c r="SX64" i="3"/>
  <c r="SH64" i="3"/>
  <c r="RR64" i="3"/>
  <c r="RB64" i="3"/>
  <c r="QL64" i="3"/>
  <c r="PV64" i="3"/>
  <c r="PF64" i="3"/>
  <c r="OP64" i="3"/>
  <c r="NZ64" i="3"/>
  <c r="NJ64" i="3"/>
  <c r="MT64" i="3"/>
  <c r="MD64" i="3"/>
  <c r="LN64" i="3"/>
  <c r="KX64" i="3"/>
  <c r="KH64" i="3"/>
  <c r="JR64" i="3"/>
  <c r="JB64" i="3"/>
  <c r="IL64" i="3"/>
  <c r="HV64" i="3"/>
  <c r="HF64" i="3"/>
  <c r="GP64" i="3"/>
  <c r="FZ64" i="3"/>
  <c r="FJ64" i="3"/>
  <c r="ET64" i="3"/>
  <c r="ED64" i="3"/>
  <c r="DN64" i="3"/>
  <c r="CV64" i="3"/>
  <c r="BI64" i="3"/>
  <c r="AK64" i="3"/>
  <c r="U64" i="3"/>
  <c r="XY64" i="3"/>
  <c r="XI64" i="3"/>
  <c r="WS64" i="3"/>
  <c r="WC64" i="3"/>
  <c r="VM64" i="3"/>
  <c r="UW64" i="3"/>
  <c r="UG64" i="3"/>
  <c r="TQ64" i="3"/>
  <c r="TA64" i="3"/>
  <c r="SK64" i="3"/>
  <c r="RU64" i="3"/>
  <c r="RE64" i="3"/>
  <c r="QO64" i="3"/>
  <c r="PY64" i="3"/>
  <c r="PI64" i="3"/>
  <c r="OS64" i="3"/>
  <c r="OC64" i="3"/>
  <c r="NM64" i="3"/>
  <c r="MW64" i="3"/>
  <c r="MG64" i="3"/>
  <c r="LQ64" i="3"/>
  <c r="LA64" i="3"/>
  <c r="KK64" i="3"/>
  <c r="JU64" i="3"/>
  <c r="JE64" i="3"/>
  <c r="IO64" i="3"/>
  <c r="HY64" i="3"/>
  <c r="HI64" i="3"/>
  <c r="GS64" i="3"/>
  <c r="GC64" i="3"/>
  <c r="FM64" i="3"/>
  <c r="EW64" i="3"/>
  <c r="EG64" i="3"/>
  <c r="DQ64" i="3"/>
  <c r="CY64" i="3"/>
  <c r="BM64" i="3"/>
  <c r="AN64" i="3"/>
  <c r="X64" i="3"/>
  <c r="YB64" i="3"/>
  <c r="XL64" i="3"/>
  <c r="WV64" i="3"/>
  <c r="WF64" i="3"/>
  <c r="VP64" i="3"/>
  <c r="UZ64" i="3"/>
  <c r="UJ64" i="3"/>
  <c r="TT64" i="3"/>
  <c r="TD64" i="3"/>
  <c r="SN64" i="3"/>
  <c r="RX64" i="3"/>
  <c r="RH64" i="3"/>
  <c r="QR64" i="3"/>
  <c r="QB64" i="3"/>
  <c r="PL64" i="3"/>
  <c r="OV64" i="3"/>
  <c r="OF64" i="3"/>
  <c r="NP64" i="3"/>
  <c r="MZ64" i="3"/>
  <c r="MJ64" i="3"/>
  <c r="LT64" i="3"/>
  <c r="LD64" i="3"/>
  <c r="KN64" i="3"/>
  <c r="JX64" i="3"/>
  <c r="JH64" i="3"/>
  <c r="IR64" i="3"/>
  <c r="IB64" i="3"/>
  <c r="HL64" i="3"/>
  <c r="GV64" i="3"/>
  <c r="GF64" i="3"/>
  <c r="FP64" i="3"/>
  <c r="EZ64" i="3"/>
  <c r="EJ64" i="3"/>
  <c r="DT64" i="3"/>
  <c r="DB64" i="3"/>
  <c r="CL64" i="3"/>
  <c r="AQ64" i="3"/>
  <c r="AA64" i="3"/>
  <c r="YE64" i="3"/>
  <c r="XO64" i="3"/>
  <c r="WY64" i="3"/>
  <c r="WI64" i="3"/>
  <c r="VS64" i="3"/>
  <c r="VC64" i="3"/>
  <c r="UM64" i="3"/>
  <c r="TW64" i="3"/>
  <c r="TG64" i="3"/>
  <c r="SQ64" i="3"/>
  <c r="SA64" i="3"/>
  <c r="RK64" i="3"/>
  <c r="QU64" i="3"/>
  <c r="QE64" i="3"/>
  <c r="PO64" i="3"/>
  <c r="OY64" i="3"/>
  <c r="OI64" i="3"/>
  <c r="NS64" i="3"/>
  <c r="NC64" i="3"/>
  <c r="MM64" i="3"/>
  <c r="LW64" i="3"/>
  <c r="LG64" i="3"/>
  <c r="KQ64" i="3"/>
  <c r="KA64" i="3"/>
  <c r="JK64" i="3"/>
  <c r="IU64" i="3"/>
  <c r="IE64" i="3"/>
  <c r="HO64" i="3"/>
  <c r="GY64" i="3"/>
  <c r="GI64" i="3"/>
  <c r="FS64" i="3"/>
  <c r="FC64" i="3"/>
  <c r="EM64" i="3"/>
  <c r="DW64" i="3"/>
  <c r="DG64" i="3"/>
  <c r="CO64" i="3"/>
  <c r="AZ64" i="3"/>
  <c r="AD64" i="3"/>
  <c r="K64" i="3"/>
  <c r="XR64" i="3"/>
  <c r="XB64" i="3"/>
  <c r="WL64" i="3"/>
  <c r="VV64" i="3"/>
  <c r="VF64" i="3"/>
  <c r="UP64" i="3"/>
  <c r="TZ64" i="3"/>
  <c r="TJ64" i="3"/>
  <c r="ST64" i="3"/>
  <c r="SD64" i="3"/>
  <c r="RN64" i="3"/>
  <c r="QX64" i="3"/>
  <c r="QH64" i="3"/>
  <c r="PR64" i="3"/>
  <c r="PB64" i="3"/>
  <c r="OL64" i="3"/>
  <c r="NV64" i="3"/>
  <c r="NF64" i="3"/>
  <c r="MP64" i="3"/>
  <c r="LZ64" i="3"/>
  <c r="LJ64" i="3"/>
  <c r="KT64" i="3"/>
  <c r="KD64" i="3"/>
  <c r="JN64" i="3"/>
  <c r="IX64" i="3"/>
  <c r="IH64" i="3"/>
  <c r="HR64" i="3"/>
  <c r="HB64" i="3"/>
  <c r="GL64" i="3"/>
  <c r="FV64" i="3"/>
  <c r="FF64" i="3"/>
  <c r="EP64" i="3"/>
  <c r="DZ64" i="3"/>
  <c r="DJ64" i="3"/>
  <c r="CR64" i="3"/>
  <c r="BC64" i="3"/>
  <c r="AG64" i="3"/>
  <c r="Q64" i="3"/>
  <c r="XU64" i="3"/>
  <c r="XE64" i="3"/>
  <c r="WO64" i="3"/>
  <c r="VY64" i="3"/>
  <c r="VI64" i="3"/>
  <c r="US64" i="3"/>
  <c r="UC64" i="3"/>
  <c r="TM64" i="3"/>
  <c r="SW64" i="3"/>
  <c r="SG64" i="3"/>
  <c r="RQ64" i="3"/>
  <c r="RA64" i="3"/>
  <c r="QK64" i="3"/>
  <c r="PU64" i="3"/>
  <c r="PE64" i="3"/>
  <c r="OO64" i="3"/>
  <c r="NY64" i="3"/>
  <c r="NI64" i="3"/>
  <c r="MS64" i="3"/>
  <c r="MC64" i="3"/>
  <c r="LM64" i="3"/>
  <c r="KW64" i="3"/>
  <c r="KG64" i="3"/>
  <c r="JQ64" i="3"/>
  <c r="JA64" i="3"/>
  <c r="IK64" i="3"/>
  <c r="HU64" i="3"/>
  <c r="HE64" i="3"/>
  <c r="GO64" i="3"/>
  <c r="FY64" i="3"/>
  <c r="FI64" i="3"/>
  <c r="ES64" i="3"/>
  <c r="EC64" i="3"/>
  <c r="DM64" i="3"/>
  <c r="CU64" i="3"/>
  <c r="BH64" i="3"/>
  <c r="AJ64" i="3"/>
  <c r="T64" i="3"/>
  <c r="XX64" i="3"/>
  <c r="XH64" i="3"/>
  <c r="WR64" i="3"/>
  <c r="WB64" i="3"/>
  <c r="VL64" i="3"/>
  <c r="UV64" i="3"/>
  <c r="UF64" i="3"/>
  <c r="TP64" i="3"/>
  <c r="SZ64" i="3"/>
  <c r="SJ64" i="3"/>
  <c r="RT64" i="3"/>
  <c r="RD64" i="3"/>
  <c r="QN64" i="3"/>
  <c r="PX64" i="3"/>
  <c r="PH64" i="3"/>
  <c r="OR64" i="3"/>
  <c r="OB64" i="3"/>
  <c r="NL64" i="3"/>
  <c r="MV64" i="3"/>
  <c r="MF64" i="3"/>
  <c r="LP64" i="3"/>
  <c r="KZ64" i="3"/>
  <c r="KJ64" i="3"/>
  <c r="JT64" i="3"/>
  <c r="JD64" i="3"/>
  <c r="IN64" i="3"/>
  <c r="HX64" i="3"/>
  <c r="HH64" i="3"/>
  <c r="GR64" i="3"/>
  <c r="GB64" i="3"/>
  <c r="FL64" i="3"/>
  <c r="EV64" i="3"/>
  <c r="EF64" i="3"/>
  <c r="DP64" i="3"/>
  <c r="CX64" i="3"/>
  <c r="BK64" i="3"/>
  <c r="AM64" i="3"/>
  <c r="W64" i="3"/>
  <c r="YA64" i="3"/>
  <c r="XK64" i="3"/>
  <c r="WU64" i="3"/>
  <c r="WE64" i="3"/>
  <c r="VO64" i="3"/>
  <c r="UY64" i="3"/>
  <c r="UI64" i="3"/>
  <c r="TS64" i="3"/>
  <c r="TC64" i="3"/>
  <c r="SM64" i="3"/>
  <c r="RW64" i="3"/>
  <c r="RG64" i="3"/>
  <c r="QQ64" i="3"/>
  <c r="QA64" i="3"/>
  <c r="PK64" i="3"/>
  <c r="OU64" i="3"/>
  <c r="OE64" i="3"/>
  <c r="NO64" i="3"/>
  <c r="MY64" i="3"/>
  <c r="MI64" i="3"/>
  <c r="LS64" i="3"/>
  <c r="LC64" i="3"/>
  <c r="KM64" i="3"/>
  <c r="JW64" i="3"/>
  <c r="JG64" i="3"/>
  <c r="IQ64" i="3"/>
  <c r="IA64" i="3"/>
  <c r="HK64" i="3"/>
  <c r="GU64" i="3"/>
  <c r="GE64" i="3"/>
  <c r="FO64" i="3"/>
  <c r="EY64" i="3"/>
  <c r="EI64" i="3"/>
  <c r="DS64" i="3"/>
  <c r="DA64" i="3"/>
  <c r="CK64" i="3"/>
  <c r="AP64" i="3"/>
  <c r="Z64" i="3"/>
  <c r="YD64" i="3"/>
  <c r="XN64" i="3"/>
  <c r="WX64" i="3"/>
  <c r="WH64" i="3"/>
  <c r="VR64" i="3"/>
  <c r="VB64" i="3"/>
  <c r="UL64" i="3"/>
  <c r="TV64" i="3"/>
  <c r="TF64" i="3"/>
  <c r="SP64" i="3"/>
  <c r="RZ64" i="3"/>
  <c r="RJ64" i="3"/>
  <c r="QT64" i="3"/>
  <c r="QD64" i="3"/>
  <c r="PN64" i="3"/>
  <c r="OX64" i="3"/>
  <c r="OH64" i="3"/>
  <c r="NR64" i="3"/>
  <c r="NB64" i="3"/>
  <c r="ML64" i="3"/>
  <c r="LV64" i="3"/>
  <c r="LF64" i="3"/>
  <c r="KP64" i="3"/>
  <c r="JZ64" i="3"/>
  <c r="JJ64" i="3"/>
  <c r="IT64" i="3"/>
  <c r="ID64" i="3"/>
  <c r="HN64" i="3"/>
  <c r="GX64" i="3"/>
  <c r="GH64" i="3"/>
  <c r="FR64" i="3"/>
  <c r="FB64" i="3"/>
  <c r="EL64" i="3"/>
  <c r="DV64" i="3"/>
  <c r="DE64" i="3"/>
  <c r="CN64" i="3"/>
  <c r="AY64" i="3"/>
  <c r="AC64" i="3"/>
  <c r="I64" i="3"/>
  <c r="XQ64" i="3"/>
  <c r="XA64" i="3"/>
  <c r="WK64" i="3"/>
  <c r="VU64" i="3"/>
  <c r="VE64" i="3"/>
  <c r="UO64" i="3"/>
  <c r="TY64" i="3"/>
  <c r="TI64" i="3"/>
  <c r="SS64" i="3"/>
  <c r="SC64" i="3"/>
  <c r="RM64" i="3"/>
  <c r="QW64" i="3"/>
  <c r="QG64" i="3"/>
  <c r="PQ64" i="3"/>
  <c r="PA64" i="3"/>
  <c r="OK64" i="3"/>
  <c r="NU64" i="3"/>
  <c r="NE64" i="3"/>
  <c r="MO64" i="3"/>
  <c r="LY64" i="3"/>
  <c r="LI64" i="3"/>
  <c r="KS64" i="3"/>
  <c r="KC64" i="3"/>
  <c r="JM64" i="3"/>
  <c r="IW64" i="3"/>
  <c r="IG64" i="3"/>
  <c r="HQ64" i="3"/>
  <c r="HA64" i="3"/>
  <c r="GK64" i="3"/>
  <c r="FU64" i="3"/>
  <c r="FE64" i="3"/>
  <c r="EO64" i="3"/>
  <c r="DY64" i="3"/>
  <c r="DI64" i="3"/>
  <c r="CQ64" i="3"/>
  <c r="BB64" i="3"/>
  <c r="AF64" i="3"/>
  <c r="O64" i="3"/>
  <c r="AH35" i="5"/>
  <c r="YC65" i="3"/>
  <c r="XM65" i="3"/>
  <c r="WW65" i="3"/>
  <c r="WG65" i="3"/>
  <c r="VQ65" i="3"/>
  <c r="VA65" i="3"/>
  <c r="UK65" i="3"/>
  <c r="TU65" i="3"/>
  <c r="TE65" i="3"/>
  <c r="SO65" i="3"/>
  <c r="RY65" i="3"/>
  <c r="RI65" i="3"/>
  <c r="QS65" i="3"/>
  <c r="QC65" i="3"/>
  <c r="PM65" i="3"/>
  <c r="OW65" i="3"/>
  <c r="OG65" i="3"/>
  <c r="NQ65" i="3"/>
  <c r="NA65" i="3"/>
  <c r="MK65" i="3"/>
  <c r="LU65" i="3"/>
  <c r="LE65" i="3"/>
  <c r="KO65" i="3"/>
  <c r="JY65" i="3"/>
  <c r="JI65" i="3"/>
  <c r="IS65" i="3"/>
  <c r="IC65" i="3"/>
  <c r="HM65" i="3"/>
  <c r="GW65" i="3"/>
  <c r="GG65" i="3"/>
  <c r="FQ65" i="3"/>
  <c r="FA65" i="3"/>
  <c r="EK65" i="3"/>
  <c r="DU65" i="3"/>
  <c r="DC65" i="3"/>
  <c r="CM65" i="3"/>
  <c r="AX65" i="3"/>
  <c r="AB65" i="3"/>
  <c r="YB65" i="3"/>
  <c r="XL65" i="3"/>
  <c r="WV65" i="3"/>
  <c r="WF65" i="3"/>
  <c r="VP65" i="3"/>
  <c r="UZ65" i="3"/>
  <c r="UJ65" i="3"/>
  <c r="TT65" i="3"/>
  <c r="TD65" i="3"/>
  <c r="SN65" i="3"/>
  <c r="RX65" i="3"/>
  <c r="RH65" i="3"/>
  <c r="QR65" i="3"/>
  <c r="QB65" i="3"/>
  <c r="PL65" i="3"/>
  <c r="OV65" i="3"/>
  <c r="OF65" i="3"/>
  <c r="NP65" i="3"/>
  <c r="MZ65" i="3"/>
  <c r="MJ65" i="3"/>
  <c r="LT65" i="3"/>
  <c r="LD65" i="3"/>
  <c r="KN65" i="3"/>
  <c r="JX65" i="3"/>
  <c r="JH65" i="3"/>
  <c r="IR65" i="3"/>
  <c r="IB65" i="3"/>
  <c r="HL65" i="3"/>
  <c r="GV65" i="3"/>
  <c r="GF65" i="3"/>
  <c r="FP65" i="3"/>
  <c r="EZ65" i="3"/>
  <c r="EJ65" i="3"/>
  <c r="DT65" i="3"/>
  <c r="DB65" i="3"/>
  <c r="CL65" i="3"/>
  <c r="AQ65" i="3"/>
  <c r="AA65" i="3"/>
  <c r="YE65" i="3"/>
  <c r="XO65" i="3"/>
  <c r="WY65" i="3"/>
  <c r="WI65" i="3"/>
  <c r="VS65" i="3"/>
  <c r="VC65" i="3"/>
  <c r="UM65" i="3"/>
  <c r="TW65" i="3"/>
  <c r="TG65" i="3"/>
  <c r="SQ65" i="3"/>
  <c r="SA65" i="3"/>
  <c r="RK65" i="3"/>
  <c r="QU65" i="3"/>
  <c r="QE65" i="3"/>
  <c r="PO65" i="3"/>
  <c r="OY65" i="3"/>
  <c r="OI65" i="3"/>
  <c r="NS65" i="3"/>
  <c r="NC65" i="3"/>
  <c r="MM65" i="3"/>
  <c r="LW65" i="3"/>
  <c r="LG65" i="3"/>
  <c r="KQ65" i="3"/>
  <c r="KA65" i="3"/>
  <c r="JK65" i="3"/>
  <c r="IU65" i="3"/>
  <c r="IE65" i="3"/>
  <c r="HO65" i="3"/>
  <c r="GY65" i="3"/>
  <c r="GI65" i="3"/>
  <c r="FS65" i="3"/>
  <c r="FC65" i="3"/>
  <c r="EM65" i="3"/>
  <c r="DW65" i="3"/>
  <c r="DG65" i="3"/>
  <c r="CO65" i="3"/>
  <c r="AZ65" i="3"/>
  <c r="AD65" i="3"/>
  <c r="K65" i="3"/>
  <c r="XR65" i="3"/>
  <c r="XB65" i="3"/>
  <c r="WL65" i="3"/>
  <c r="VV65" i="3"/>
  <c r="VF65" i="3"/>
  <c r="UP65" i="3"/>
  <c r="TZ65" i="3"/>
  <c r="TJ65" i="3"/>
  <c r="ST65" i="3"/>
  <c r="SD65" i="3"/>
  <c r="RN65" i="3"/>
  <c r="QX65" i="3"/>
  <c r="QH65" i="3"/>
  <c r="PR65" i="3"/>
  <c r="PB65" i="3"/>
  <c r="OL65" i="3"/>
  <c r="NV65" i="3"/>
  <c r="NF65" i="3"/>
  <c r="MP65" i="3"/>
  <c r="LZ65" i="3"/>
  <c r="LJ65" i="3"/>
  <c r="KT65" i="3"/>
  <c r="KD65" i="3"/>
  <c r="JN65" i="3"/>
  <c r="IX65" i="3"/>
  <c r="IH65" i="3"/>
  <c r="HR65" i="3"/>
  <c r="HB65" i="3"/>
  <c r="GL65" i="3"/>
  <c r="FV65" i="3"/>
  <c r="FF65" i="3"/>
  <c r="EP65" i="3"/>
  <c r="DZ65" i="3"/>
  <c r="DJ65" i="3"/>
  <c r="CR65" i="3"/>
  <c r="BC65" i="3"/>
  <c r="AG65" i="3"/>
  <c r="Q65" i="3"/>
  <c r="XY65" i="3"/>
  <c r="XI65" i="3"/>
  <c r="WS65" i="3"/>
  <c r="WC65" i="3"/>
  <c r="VM65" i="3"/>
  <c r="UW65" i="3"/>
  <c r="UG65" i="3"/>
  <c r="TQ65" i="3"/>
  <c r="TA65" i="3"/>
  <c r="SK65" i="3"/>
  <c r="RU65" i="3"/>
  <c r="RE65" i="3"/>
  <c r="QO65" i="3"/>
  <c r="PY65" i="3"/>
  <c r="PI65" i="3"/>
  <c r="OS65" i="3"/>
  <c r="OC65" i="3"/>
  <c r="NM65" i="3"/>
  <c r="MW65" i="3"/>
  <c r="MG65" i="3"/>
  <c r="LQ65" i="3"/>
  <c r="LA65" i="3"/>
  <c r="KK65" i="3"/>
  <c r="JU65" i="3"/>
  <c r="JE65" i="3"/>
  <c r="IO65" i="3"/>
  <c r="HY65" i="3"/>
  <c r="HI65" i="3"/>
  <c r="GS65" i="3"/>
  <c r="GC65" i="3"/>
  <c r="FM65" i="3"/>
  <c r="EW65" i="3"/>
  <c r="EG65" i="3"/>
  <c r="DQ65" i="3"/>
  <c r="CY65" i="3"/>
  <c r="BM65" i="3"/>
  <c r="AN65" i="3"/>
  <c r="X65" i="3"/>
  <c r="XX65" i="3"/>
  <c r="XH65" i="3"/>
  <c r="WR65" i="3"/>
  <c r="WB65" i="3"/>
  <c r="VL65" i="3"/>
  <c r="UV65" i="3"/>
  <c r="UF65" i="3"/>
  <c r="TP65" i="3"/>
  <c r="SZ65" i="3"/>
  <c r="SJ65" i="3"/>
  <c r="RT65" i="3"/>
  <c r="RD65" i="3"/>
  <c r="QN65" i="3"/>
  <c r="PX65" i="3"/>
  <c r="PH65" i="3"/>
  <c r="OR65" i="3"/>
  <c r="OB65" i="3"/>
  <c r="NL65" i="3"/>
  <c r="MV65" i="3"/>
  <c r="MF65" i="3"/>
  <c r="LP65" i="3"/>
  <c r="KZ65" i="3"/>
  <c r="KJ65" i="3"/>
  <c r="JT65" i="3"/>
  <c r="JD65" i="3"/>
  <c r="IN65" i="3"/>
  <c r="HX65" i="3"/>
  <c r="HH65" i="3"/>
  <c r="GR65" i="3"/>
  <c r="GB65" i="3"/>
  <c r="FL65" i="3"/>
  <c r="EV65" i="3"/>
  <c r="EF65" i="3"/>
  <c r="DP65" i="3"/>
  <c r="CX65" i="3"/>
  <c r="BK65" i="3"/>
  <c r="AM65" i="3"/>
  <c r="W65" i="3"/>
  <c r="YA65" i="3"/>
  <c r="XK65" i="3"/>
  <c r="WU65" i="3"/>
  <c r="WE65" i="3"/>
  <c r="VO65" i="3"/>
  <c r="UY65" i="3"/>
  <c r="UI65" i="3"/>
  <c r="TS65" i="3"/>
  <c r="TC65" i="3"/>
  <c r="SM65" i="3"/>
  <c r="RW65" i="3"/>
  <c r="RG65" i="3"/>
  <c r="QQ65" i="3"/>
  <c r="QA65" i="3"/>
  <c r="PK65" i="3"/>
  <c r="OU65" i="3"/>
  <c r="OE65" i="3"/>
  <c r="NO65" i="3"/>
  <c r="MY65" i="3"/>
  <c r="MI65" i="3"/>
  <c r="LS65" i="3"/>
  <c r="LC65" i="3"/>
  <c r="KM65" i="3"/>
  <c r="JW65" i="3"/>
  <c r="JG65" i="3"/>
  <c r="IQ65" i="3"/>
  <c r="IA65" i="3"/>
  <c r="HK65" i="3"/>
  <c r="GU65" i="3"/>
  <c r="GE65" i="3"/>
  <c r="FO65" i="3"/>
  <c r="EY65" i="3"/>
  <c r="EI65" i="3"/>
  <c r="DS65" i="3"/>
  <c r="DA65" i="3"/>
  <c r="CK65" i="3"/>
  <c r="AP65" i="3"/>
  <c r="Z65" i="3"/>
  <c r="YD65" i="3"/>
  <c r="XN65" i="3"/>
  <c r="WX65" i="3"/>
  <c r="WH65" i="3"/>
  <c r="VR65" i="3"/>
  <c r="VB65" i="3"/>
  <c r="UL65" i="3"/>
  <c r="TV65" i="3"/>
  <c r="TF65" i="3"/>
  <c r="SP65" i="3"/>
  <c r="RZ65" i="3"/>
  <c r="RJ65" i="3"/>
  <c r="QT65" i="3"/>
  <c r="QD65" i="3"/>
  <c r="PN65" i="3"/>
  <c r="OX65" i="3"/>
  <c r="OH65" i="3"/>
  <c r="NR65" i="3"/>
  <c r="NB65" i="3"/>
  <c r="ML65" i="3"/>
  <c r="LV65" i="3"/>
  <c r="LF65" i="3"/>
  <c r="KP65" i="3"/>
  <c r="JZ65" i="3"/>
  <c r="JJ65" i="3"/>
  <c r="IT65" i="3"/>
  <c r="ID65" i="3"/>
  <c r="HN65" i="3"/>
  <c r="GX65" i="3"/>
  <c r="GH65" i="3"/>
  <c r="FR65" i="3"/>
  <c r="FB65" i="3"/>
  <c r="EL65" i="3"/>
  <c r="DV65" i="3"/>
  <c r="DE65" i="3"/>
  <c r="CN65" i="3"/>
  <c r="AY65" i="3"/>
  <c r="AC65" i="3"/>
  <c r="I65" i="3"/>
  <c r="XU65" i="3"/>
  <c r="XE65" i="3"/>
  <c r="WO65" i="3"/>
  <c r="VY65" i="3"/>
  <c r="VI65" i="3"/>
  <c r="US65" i="3"/>
  <c r="UC65" i="3"/>
  <c r="TM65" i="3"/>
  <c r="SW65" i="3"/>
  <c r="SG65" i="3"/>
  <c r="RQ65" i="3"/>
  <c r="RA65" i="3"/>
  <c r="QK65" i="3"/>
  <c r="PU65" i="3"/>
  <c r="PE65" i="3"/>
  <c r="OO65" i="3"/>
  <c r="NY65" i="3"/>
  <c r="NI65" i="3"/>
  <c r="MS65" i="3"/>
  <c r="MC65" i="3"/>
  <c r="LM65" i="3"/>
  <c r="KW65" i="3"/>
  <c r="KG65" i="3"/>
  <c r="JQ65" i="3"/>
  <c r="JA65" i="3"/>
  <c r="IK65" i="3"/>
  <c r="HU65" i="3"/>
  <c r="HE65" i="3"/>
  <c r="GO65" i="3"/>
  <c r="FY65" i="3"/>
  <c r="FI65" i="3"/>
  <c r="ES65" i="3"/>
  <c r="EC65" i="3"/>
  <c r="DM65" i="3"/>
  <c r="CU65" i="3"/>
  <c r="BH65" i="3"/>
  <c r="AJ65" i="3"/>
  <c r="T65" i="3"/>
  <c r="XT65" i="3"/>
  <c r="XD65" i="3"/>
  <c r="WN65" i="3"/>
  <c r="VX65" i="3"/>
  <c r="VH65" i="3"/>
  <c r="UR65" i="3"/>
  <c r="UB65" i="3"/>
  <c r="TL65" i="3"/>
  <c r="SV65" i="3"/>
  <c r="SF65" i="3"/>
  <c r="RP65" i="3"/>
  <c r="QZ65" i="3"/>
  <c r="QJ65" i="3"/>
  <c r="PT65" i="3"/>
  <c r="PD65" i="3"/>
  <c r="ON65" i="3"/>
  <c r="NX65" i="3"/>
  <c r="NH65" i="3"/>
  <c r="MR65" i="3"/>
  <c r="MB65" i="3"/>
  <c r="LL65" i="3"/>
  <c r="KV65" i="3"/>
  <c r="KF65" i="3"/>
  <c r="JP65" i="3"/>
  <c r="IZ65" i="3"/>
  <c r="IJ65" i="3"/>
  <c r="HT65" i="3"/>
  <c r="HD65" i="3"/>
  <c r="GN65" i="3"/>
  <c r="FX65" i="3"/>
  <c r="FH65" i="3"/>
  <c r="ER65" i="3"/>
  <c r="EB65" i="3"/>
  <c r="DL65" i="3"/>
  <c r="CT65" i="3"/>
  <c r="BG65" i="3"/>
  <c r="AI65" i="3"/>
  <c r="S65" i="3"/>
  <c r="XW65" i="3"/>
  <c r="XG65" i="3"/>
  <c r="WQ65" i="3"/>
  <c r="WA65" i="3"/>
  <c r="VK65" i="3"/>
  <c r="UU65" i="3"/>
  <c r="UE65" i="3"/>
  <c r="TO65" i="3"/>
  <c r="SY65" i="3"/>
  <c r="SI65" i="3"/>
  <c r="RS65" i="3"/>
  <c r="RC65" i="3"/>
  <c r="QM65" i="3"/>
  <c r="PW65" i="3"/>
  <c r="PG65" i="3"/>
  <c r="OQ65" i="3"/>
  <c r="OA65" i="3"/>
  <c r="NK65" i="3"/>
  <c r="MU65" i="3"/>
  <c r="ME65" i="3"/>
  <c r="LO65" i="3"/>
  <c r="KY65" i="3"/>
  <c r="KI65" i="3"/>
  <c r="JS65" i="3"/>
  <c r="JC65" i="3"/>
  <c r="IM65" i="3"/>
  <c r="HW65" i="3"/>
  <c r="HG65" i="3"/>
  <c r="GQ65" i="3"/>
  <c r="GA65" i="3"/>
  <c r="FK65" i="3"/>
  <c r="EU65" i="3"/>
  <c r="EE65" i="3"/>
  <c r="DO65" i="3"/>
  <c r="CW65" i="3"/>
  <c r="BJ65" i="3"/>
  <c r="AL65" i="3"/>
  <c r="V65" i="3"/>
  <c r="XZ65" i="3"/>
  <c r="XJ65" i="3"/>
  <c r="WT65" i="3"/>
  <c r="WD65" i="3"/>
  <c r="VN65" i="3"/>
  <c r="UX65" i="3"/>
  <c r="UH65" i="3"/>
  <c r="TR65" i="3"/>
  <c r="TB65" i="3"/>
  <c r="SL65" i="3"/>
  <c r="RV65" i="3"/>
  <c r="RF65" i="3"/>
  <c r="QP65" i="3"/>
  <c r="PZ65" i="3"/>
  <c r="PJ65" i="3"/>
  <c r="OT65" i="3"/>
  <c r="OD65" i="3"/>
  <c r="NN65" i="3"/>
  <c r="MX65" i="3"/>
  <c r="MH65" i="3"/>
  <c r="LR65" i="3"/>
  <c r="LB65" i="3"/>
  <c r="KL65" i="3"/>
  <c r="JV65" i="3"/>
  <c r="JF65" i="3"/>
  <c r="IP65" i="3"/>
  <c r="HZ65" i="3"/>
  <c r="HJ65" i="3"/>
  <c r="GT65" i="3"/>
  <c r="GD65" i="3"/>
  <c r="FN65" i="3"/>
  <c r="EX65" i="3"/>
  <c r="EH65" i="3"/>
  <c r="DR65" i="3"/>
  <c r="CZ65" i="3"/>
  <c r="BQ65" i="3"/>
  <c r="AO65" i="3"/>
  <c r="Y65" i="3"/>
  <c r="XQ65" i="3"/>
  <c r="XA65" i="3"/>
  <c r="WK65" i="3"/>
  <c r="VU65" i="3"/>
  <c r="VE65" i="3"/>
  <c r="UO65" i="3"/>
  <c r="TY65" i="3"/>
  <c r="TI65" i="3"/>
  <c r="SS65" i="3"/>
  <c r="SC65" i="3"/>
  <c r="RM65" i="3"/>
  <c r="QW65" i="3"/>
  <c r="QG65" i="3"/>
  <c r="PQ65" i="3"/>
  <c r="PA65" i="3"/>
  <c r="OK65" i="3"/>
  <c r="NU65" i="3"/>
  <c r="NE65" i="3"/>
  <c r="MO65" i="3"/>
  <c r="LY65" i="3"/>
  <c r="LI65" i="3"/>
  <c r="KS65" i="3"/>
  <c r="KC65" i="3"/>
  <c r="JM65" i="3"/>
  <c r="IW65" i="3"/>
  <c r="IG65" i="3"/>
  <c r="HQ65" i="3"/>
  <c r="HA65" i="3"/>
  <c r="GK65" i="3"/>
  <c r="FU65" i="3"/>
  <c r="FE65" i="3"/>
  <c r="EO65" i="3"/>
  <c r="DY65" i="3"/>
  <c r="DI65" i="3"/>
  <c r="CQ65" i="3"/>
  <c r="BB65" i="3"/>
  <c r="AF65" i="3"/>
  <c r="O65" i="3"/>
  <c r="XP65" i="3"/>
  <c r="WZ65" i="3"/>
  <c r="WJ65" i="3"/>
  <c r="VT65" i="3"/>
  <c r="VD65" i="3"/>
  <c r="UN65" i="3"/>
  <c r="TX65" i="3"/>
  <c r="TH65" i="3"/>
  <c r="SR65" i="3"/>
  <c r="SB65" i="3"/>
  <c r="RL65" i="3"/>
  <c r="QV65" i="3"/>
  <c r="QF65" i="3"/>
  <c r="PP65" i="3"/>
  <c r="OZ65" i="3"/>
  <c r="OJ65" i="3"/>
  <c r="NT65" i="3"/>
  <c r="ND65" i="3"/>
  <c r="MN65" i="3"/>
  <c r="LX65" i="3"/>
  <c r="LH65" i="3"/>
  <c r="KR65" i="3"/>
  <c r="KB65" i="3"/>
  <c r="JL65" i="3"/>
  <c r="IV65" i="3"/>
  <c r="IF65" i="3"/>
  <c r="HP65" i="3"/>
  <c r="GZ65" i="3"/>
  <c r="GJ65" i="3"/>
  <c r="FT65" i="3"/>
  <c r="FD65" i="3"/>
  <c r="EN65" i="3"/>
  <c r="DX65" i="3"/>
  <c r="DH65" i="3"/>
  <c r="CP65" i="3"/>
  <c r="BA65" i="3"/>
  <c r="AE65" i="3"/>
  <c r="M65" i="3"/>
  <c r="XS65" i="3"/>
  <c r="XC65" i="3"/>
  <c r="WM65" i="3"/>
  <c r="VW65" i="3"/>
  <c r="VG65" i="3"/>
  <c r="UQ65" i="3"/>
  <c r="UA65" i="3"/>
  <c r="TK65" i="3"/>
  <c r="SU65" i="3"/>
  <c r="SE65" i="3"/>
  <c r="RO65" i="3"/>
  <c r="QY65" i="3"/>
  <c r="QI65" i="3"/>
  <c r="PS65" i="3"/>
  <c r="PC65" i="3"/>
  <c r="OM65" i="3"/>
  <c r="NW65" i="3"/>
  <c r="NG65" i="3"/>
  <c r="MQ65" i="3"/>
  <c r="MA65" i="3"/>
  <c r="LK65" i="3"/>
  <c r="KU65" i="3"/>
  <c r="KE65" i="3"/>
  <c r="JO65" i="3"/>
  <c r="IY65" i="3"/>
  <c r="II65" i="3"/>
  <c r="HS65" i="3"/>
  <c r="HC65" i="3"/>
  <c r="GM65" i="3"/>
  <c r="FW65" i="3"/>
  <c r="FG65" i="3"/>
  <c r="EQ65" i="3"/>
  <c r="EA65" i="3"/>
  <c r="DK65" i="3"/>
  <c r="CS65" i="3"/>
  <c r="BF65" i="3"/>
  <c r="AH65" i="3"/>
  <c r="R65" i="3"/>
  <c r="XV65" i="3"/>
  <c r="XF65" i="3"/>
  <c r="WP65" i="3"/>
  <c r="VZ65" i="3"/>
  <c r="VJ65" i="3"/>
  <c r="UT65" i="3"/>
  <c r="UD65" i="3"/>
  <c r="TN65" i="3"/>
  <c r="SX65" i="3"/>
  <c r="SH65" i="3"/>
  <c r="RR65" i="3"/>
  <c r="RB65" i="3"/>
  <c r="QL65" i="3"/>
  <c r="PV65" i="3"/>
  <c r="PF65" i="3"/>
  <c r="OP65" i="3"/>
  <c r="NZ65" i="3"/>
  <c r="NJ65" i="3"/>
  <c r="MT65" i="3"/>
  <c r="MD65" i="3"/>
  <c r="LN65" i="3"/>
  <c r="KX65" i="3"/>
  <c r="KH65" i="3"/>
  <c r="JR65" i="3"/>
  <c r="JB65" i="3"/>
  <c r="IL65" i="3"/>
  <c r="HV65" i="3"/>
  <c r="HF65" i="3"/>
  <c r="GP65" i="3"/>
  <c r="FZ65" i="3"/>
  <c r="FJ65" i="3"/>
  <c r="ET65" i="3"/>
  <c r="ED65" i="3"/>
  <c r="DN65" i="3"/>
  <c r="CV65" i="3"/>
  <c r="BI65" i="3"/>
  <c r="AK65" i="3"/>
  <c r="U65" i="3"/>
  <c r="AN35" i="5"/>
  <c r="AH15" i="1"/>
  <c r="WY15" i="1"/>
  <c r="UM15" i="1"/>
  <c r="SA15" i="1"/>
  <c r="PO15" i="1"/>
  <c r="NC15" i="1"/>
  <c r="KQ15" i="1"/>
  <c r="IE15" i="1"/>
  <c r="FS15" i="1"/>
  <c r="DG15" i="1"/>
  <c r="K15" i="1"/>
  <c r="VV15" i="1"/>
  <c r="WU15" i="1"/>
  <c r="UI15" i="1"/>
  <c r="RW15" i="1"/>
  <c r="PK15" i="1"/>
  <c r="MY15" i="1"/>
  <c r="KM15" i="1"/>
  <c r="IA15" i="1"/>
  <c r="FO15" i="1"/>
  <c r="DA15" i="1"/>
  <c r="YD15" i="1"/>
  <c r="VR15" i="1"/>
  <c r="TF15" i="1"/>
  <c r="XC15" i="1"/>
  <c r="UQ15" i="1"/>
  <c r="SE15" i="1"/>
  <c r="PS15" i="1"/>
  <c r="NG15" i="1"/>
  <c r="KU15" i="1"/>
  <c r="II15" i="1"/>
  <c r="FW15" i="1"/>
  <c r="DK15" i="1"/>
  <c r="XV15" i="1"/>
  <c r="VJ15" i="1"/>
  <c r="SX15" i="1"/>
  <c r="SI15" i="1"/>
  <c r="IM15" i="1"/>
  <c r="WD15" i="1"/>
  <c r="RF15" i="1"/>
  <c r="OT15" i="1"/>
  <c r="MH15" i="1"/>
  <c r="JV15" i="1"/>
  <c r="HJ15" i="1"/>
  <c r="EX15" i="1"/>
  <c r="BQ15" i="1"/>
  <c r="XQ15" i="1"/>
  <c r="VE15" i="1"/>
  <c r="SS15" i="1"/>
  <c r="QG15" i="1"/>
  <c r="NU15" i="1"/>
  <c r="LI15" i="1"/>
  <c r="IW15" i="1"/>
  <c r="GK15" i="1"/>
  <c r="DY15" i="1"/>
  <c r="AF15" i="1"/>
  <c r="WJ15" i="1"/>
  <c r="TX15" i="1"/>
  <c r="RL15" i="1"/>
  <c r="OZ15" i="1"/>
  <c r="MN15" i="1"/>
  <c r="KB15" i="1"/>
  <c r="HP15" i="1"/>
  <c r="FD15" i="1"/>
  <c r="CP15" i="1"/>
  <c r="WQ15" i="1"/>
  <c r="MU15" i="1"/>
  <c r="CW15" i="1"/>
  <c r="ST15" i="1"/>
  <c r="PV15" i="1"/>
  <c r="NJ15" i="1"/>
  <c r="KX15" i="1"/>
  <c r="IL15" i="1"/>
  <c r="FZ15" i="1"/>
  <c r="DN15" i="1"/>
  <c r="U15" i="1"/>
  <c r="WG15" i="1"/>
  <c r="TU15" i="1"/>
  <c r="RI15" i="1"/>
  <c r="OW15" i="1"/>
  <c r="MK15" i="1"/>
  <c r="JY15" i="1"/>
  <c r="HM15" i="1"/>
  <c r="FA15" i="1"/>
  <c r="CM15" i="1"/>
  <c r="XL15" i="1"/>
  <c r="UZ15" i="1"/>
  <c r="SN15" i="1"/>
  <c r="QB15" i="1"/>
  <c r="NP15" i="1"/>
  <c r="LD15" i="1"/>
  <c r="IR15" i="1"/>
  <c r="GF15" i="1"/>
  <c r="DT15" i="1"/>
  <c r="AA15" i="1"/>
  <c r="QM15" i="1"/>
  <c r="GQ15" i="1"/>
  <c r="UP15" i="1"/>
  <c r="QT15" i="1"/>
  <c r="OH15" i="1"/>
  <c r="LV15" i="1"/>
  <c r="JJ15" i="1"/>
  <c r="GX15" i="1"/>
  <c r="EL15" i="1"/>
  <c r="AY15" i="1"/>
  <c r="XE15" i="1"/>
  <c r="US15" i="1"/>
  <c r="SG15" i="1"/>
  <c r="PU15" i="1"/>
  <c r="NI15" i="1"/>
  <c r="KW15" i="1"/>
  <c r="IK15" i="1"/>
  <c r="FY15" i="1"/>
  <c r="DM15" i="1"/>
  <c r="T15" i="1"/>
  <c r="VX15" i="1"/>
  <c r="TL15" i="1"/>
  <c r="QZ15" i="1"/>
  <c r="ON15" i="1"/>
  <c r="MB15" i="1"/>
  <c r="JP15" i="1"/>
  <c r="HD15" i="1"/>
  <c r="ER15" i="1"/>
  <c r="BG15" i="1"/>
  <c r="WA15" i="1"/>
  <c r="PR15" i="1"/>
  <c r="FV15" i="1"/>
  <c r="TQ15" i="1"/>
  <c r="JU15" i="1"/>
  <c r="XH15" i="1"/>
  <c r="NL15" i="1"/>
  <c r="DP15" i="1"/>
  <c r="XJ15" i="1"/>
  <c r="KD15" i="1"/>
  <c r="XY15" i="1"/>
  <c r="OC15" i="1"/>
  <c r="EG15" i="1"/>
  <c r="RT15" i="1"/>
  <c r="HX15" i="1"/>
  <c r="EU15" i="1"/>
  <c r="LJ15" i="1"/>
  <c r="AG15" i="1"/>
  <c r="PI15" i="1"/>
  <c r="FM15" i="1"/>
  <c r="SZ15" i="1"/>
  <c r="JD15" i="1"/>
  <c r="QX15" i="1"/>
  <c r="X15" i="1"/>
  <c r="OL15" i="1"/>
  <c r="WB15" i="1"/>
  <c r="JN15" i="1"/>
  <c r="RD15" i="1"/>
  <c r="LZ15" i="1"/>
  <c r="BC15" i="1"/>
  <c r="WI15" i="1"/>
  <c r="TW15" i="1"/>
  <c r="RK15" i="1"/>
  <c r="OY15" i="1"/>
  <c r="MM15" i="1"/>
  <c r="KA15" i="1"/>
  <c r="HO15" i="1"/>
  <c r="FC15" i="1"/>
  <c r="CO15" i="1"/>
  <c r="XR15" i="1"/>
  <c r="VF15" i="1"/>
  <c r="WE15" i="1"/>
  <c r="TS15" i="1"/>
  <c r="RG15" i="1"/>
  <c r="OU15" i="1"/>
  <c r="MI15" i="1"/>
  <c r="JW15" i="1"/>
  <c r="HK15" i="1"/>
  <c r="EY15" i="1"/>
  <c r="CK15" i="1"/>
  <c r="XN15" i="1"/>
  <c r="VB15" i="1"/>
  <c r="SP15" i="1"/>
  <c r="WM15" i="1"/>
  <c r="UA15" i="1"/>
  <c r="RO15" i="1"/>
  <c r="PC15" i="1"/>
  <c r="MQ15" i="1"/>
  <c r="KE15" i="1"/>
  <c r="HS15" i="1"/>
  <c r="FG15" i="1"/>
  <c r="CS15" i="1"/>
  <c r="XF15" i="1"/>
  <c r="UT15" i="1"/>
  <c r="SH15" i="1"/>
  <c r="PW15" i="1"/>
  <c r="GA15" i="1"/>
  <c r="UH15" i="1"/>
  <c r="QP15" i="1"/>
  <c r="OD15" i="1"/>
  <c r="LR15" i="1"/>
  <c r="JF15" i="1"/>
  <c r="GT15" i="1"/>
  <c r="EH15" i="1"/>
  <c r="AO15" i="1"/>
  <c r="XA15" i="1"/>
  <c r="UO15" i="1"/>
  <c r="SC15" i="1"/>
  <c r="PQ15" i="1"/>
  <c r="NE15" i="1"/>
  <c r="KS15" i="1"/>
  <c r="IG15" i="1"/>
  <c r="FU15" i="1"/>
  <c r="DI15" i="1"/>
  <c r="O15" i="1"/>
  <c r="VT15" i="1"/>
  <c r="TH15" i="1"/>
  <c r="QV15" i="1"/>
  <c r="OJ15" i="1"/>
  <c r="LX15" i="1"/>
  <c r="JL15" i="1"/>
  <c r="GZ15" i="1"/>
  <c r="EN15" i="1"/>
  <c r="BA15" i="1"/>
  <c r="UE15" i="1"/>
  <c r="KI15" i="1"/>
  <c r="XZ15" i="1"/>
  <c r="RR15" i="1"/>
  <c r="PF15" i="1"/>
  <c r="MT15" i="1"/>
  <c r="KH15" i="1"/>
  <c r="HV15" i="1"/>
  <c r="FJ15" i="1"/>
  <c r="CV15" i="1"/>
  <c r="YC15" i="1"/>
  <c r="VQ15" i="1"/>
  <c r="TE15" i="1"/>
  <c r="QS15" i="1"/>
  <c r="OG15" i="1"/>
  <c r="LU15" i="1"/>
  <c r="JI15" i="1"/>
  <c r="GW15" i="1"/>
  <c r="EK15" i="1"/>
  <c r="AX15" i="1"/>
  <c r="WV15" i="1"/>
  <c r="UJ15" i="1"/>
  <c r="RX15" i="1"/>
  <c r="PL15" i="1"/>
  <c r="MZ15" i="1"/>
  <c r="KN15" i="1"/>
  <c r="IB15" i="1"/>
  <c r="FP15" i="1"/>
  <c r="DB15" i="1"/>
  <c r="XW15" i="1"/>
  <c r="OA15" i="1"/>
  <c r="EE15" i="1"/>
  <c r="TJ15" i="1"/>
  <c r="QD15" i="1"/>
  <c r="NR15" i="1"/>
  <c r="LF15" i="1"/>
  <c r="IT15" i="1"/>
  <c r="GH15" i="1"/>
  <c r="DV15" i="1"/>
  <c r="AC15" i="1"/>
  <c r="WO15" i="1"/>
  <c r="UC15" i="1"/>
  <c r="RQ15" i="1"/>
  <c r="PE15" i="1"/>
  <c r="MS15" i="1"/>
  <c r="KG15" i="1"/>
  <c r="HU15" i="1"/>
  <c r="FI15" i="1"/>
  <c r="CU15" i="1"/>
  <c r="XT15" i="1"/>
  <c r="VH15" i="1"/>
  <c r="SV15" i="1"/>
  <c r="QJ15" i="1"/>
  <c r="NX15" i="1"/>
  <c r="LL15" i="1"/>
  <c r="IZ15" i="1"/>
  <c r="GN15" i="1"/>
  <c r="EB15" i="1"/>
  <c r="AI15" i="1"/>
  <c r="ME15" i="1"/>
  <c r="NF15" i="1"/>
  <c r="DJ15" i="1"/>
  <c r="RE15" i="1"/>
  <c r="HI15" i="1"/>
  <c r="UV15" i="1"/>
  <c r="KZ15" i="1"/>
  <c r="W15" i="1"/>
  <c r="RN15" i="1"/>
  <c r="HR15" i="1"/>
  <c r="VM15" i="1"/>
  <c r="LQ15" i="1"/>
  <c r="AN15" i="1"/>
  <c r="PH15" i="1"/>
  <c r="FL15" i="1"/>
  <c r="TR15" i="1"/>
  <c r="IX15" i="1"/>
  <c r="WS15" i="1"/>
  <c r="MW15" i="1"/>
  <c r="CY15" i="1"/>
  <c r="QN15" i="1"/>
  <c r="GR15" i="1"/>
  <c r="HB15" i="1"/>
  <c r="OR15" i="1"/>
  <c r="EP15" i="1"/>
  <c r="MF15" i="1"/>
  <c r="XI15" i="1"/>
  <c r="HH15" i="1"/>
  <c r="TP15" i="1"/>
  <c r="YE15" i="1"/>
  <c r="VS15" i="1"/>
  <c r="TG15" i="1"/>
  <c r="QU15" i="1"/>
  <c r="OI15" i="1"/>
  <c r="LW15" i="1"/>
  <c r="JK15" i="1"/>
  <c r="GY15" i="1"/>
  <c r="EM15" i="1"/>
  <c r="AZ15" i="1"/>
  <c r="XB15" i="1"/>
  <c r="YA15" i="1"/>
  <c r="VO15" i="1"/>
  <c r="TC15" i="1"/>
  <c r="QQ15" i="1"/>
  <c r="OE15" i="1"/>
  <c r="LS15" i="1"/>
  <c r="JG15" i="1"/>
  <c r="GU15" i="1"/>
  <c r="EI15" i="1"/>
  <c r="AP15" i="1"/>
  <c r="WX15" i="1"/>
  <c r="UL15" i="1"/>
  <c r="RZ15" i="1"/>
  <c r="VW15" i="1"/>
  <c r="TK15" i="1"/>
  <c r="QY15" i="1"/>
  <c r="OM15" i="1"/>
  <c r="MA15" i="1"/>
  <c r="JO15" i="1"/>
  <c r="HC15" i="1"/>
  <c r="EQ15" i="1"/>
  <c r="BF15" i="1"/>
  <c r="WP15" i="1"/>
  <c r="UD15" i="1"/>
  <c r="XG15" i="1"/>
  <c r="NK15" i="1"/>
  <c r="DO15" i="1"/>
  <c r="TB15" i="1"/>
  <c r="PZ15" i="1"/>
  <c r="NN15" i="1"/>
  <c r="LB15" i="1"/>
  <c r="IP15" i="1"/>
  <c r="GD15" i="1"/>
  <c r="DR15" i="1"/>
  <c r="Y15" i="1"/>
  <c r="WK15" i="1"/>
  <c r="TY15" i="1"/>
  <c r="RM15" i="1"/>
  <c r="PA15" i="1"/>
  <c r="MO15" i="1"/>
  <c r="KC15" i="1"/>
  <c r="HQ15" i="1"/>
  <c r="FE15" i="1"/>
  <c r="CQ15" i="1"/>
  <c r="XP15" i="1"/>
  <c r="VD15" i="1"/>
  <c r="SR15" i="1"/>
  <c r="QF15" i="1"/>
  <c r="NT15" i="1"/>
  <c r="LH15" i="1"/>
  <c r="IV15" i="1"/>
  <c r="GJ15" i="1"/>
  <c r="DX15" i="1"/>
  <c r="AE15" i="1"/>
  <c r="RS15" i="1"/>
  <c r="HW15" i="1"/>
  <c r="VN15" i="1"/>
  <c r="RB15" i="1"/>
  <c r="OP15" i="1"/>
  <c r="MD15" i="1"/>
  <c r="JR15" i="1"/>
  <c r="HF15" i="1"/>
  <c r="ET15" i="1"/>
  <c r="BI15" i="1"/>
  <c r="XM15" i="1"/>
  <c r="VA15" i="1"/>
  <c r="SO15" i="1"/>
  <c r="QC15" i="1"/>
  <c r="NQ15" i="1"/>
  <c r="LE15" i="1"/>
  <c r="IS15" i="1"/>
  <c r="GG15" i="1"/>
  <c r="DU15" i="1"/>
  <c r="AB15" i="1"/>
  <c r="WF15" i="1"/>
  <c r="TT15" i="1"/>
  <c r="RH15" i="1"/>
  <c r="OV15" i="1"/>
  <c r="MJ15" i="1"/>
  <c r="JX15" i="1"/>
  <c r="HL15" i="1"/>
  <c r="EZ15" i="1"/>
  <c r="CL15" i="1"/>
  <c r="VK15" i="1"/>
  <c r="LO15" i="1"/>
  <c r="AL15" i="1"/>
  <c r="SD15" i="1"/>
  <c r="PN15" i="1"/>
  <c r="NB15" i="1"/>
  <c r="KP15" i="1"/>
  <c r="ID15" i="1"/>
  <c r="FR15" i="1"/>
  <c r="DE15" i="1"/>
  <c r="I15" i="1"/>
  <c r="VY15" i="1"/>
  <c r="TM15" i="1"/>
  <c r="RA15" i="1"/>
  <c r="OO15" i="1"/>
  <c r="MC15" i="1"/>
  <c r="JQ15" i="1"/>
  <c r="HE15" i="1"/>
  <c r="ES15" i="1"/>
  <c r="BH15" i="1"/>
  <c r="XD15" i="1"/>
  <c r="UR15" i="1"/>
  <c r="SF15" i="1"/>
  <c r="PT15" i="1"/>
  <c r="NH15" i="1"/>
  <c r="KV15" i="1"/>
  <c r="IJ15" i="1"/>
  <c r="FX15" i="1"/>
  <c r="DL15" i="1"/>
  <c r="S15" i="1"/>
  <c r="BJ15" i="1"/>
  <c r="KT15" i="1"/>
  <c r="Q15" i="1"/>
  <c r="OS15" i="1"/>
  <c r="EW15" i="1"/>
  <c r="SJ15" i="1"/>
  <c r="IN15" i="1"/>
  <c r="TO15" i="1"/>
  <c r="PB15" i="1"/>
  <c r="FF15" i="1"/>
  <c r="TA15" i="1"/>
  <c r="JE15" i="1"/>
  <c r="WR15" i="1"/>
  <c r="MV15" i="1"/>
  <c r="CX15" i="1"/>
  <c r="QH15" i="1"/>
  <c r="GL15" i="1"/>
  <c r="UG15" i="1"/>
  <c r="KK15" i="1"/>
  <c r="XX15" i="1"/>
  <c r="OB15" i="1"/>
  <c r="EF15" i="1"/>
  <c r="UW15" i="1"/>
  <c r="EV15" i="1"/>
  <c r="SK15" i="1"/>
  <c r="BK15" i="1"/>
  <c r="NM15" i="1"/>
  <c r="HG15" i="1"/>
  <c r="PY15" i="1"/>
  <c r="XO15" i="1"/>
  <c r="VC15" i="1"/>
  <c r="SQ15" i="1"/>
  <c r="QE15" i="1"/>
  <c r="NS15" i="1"/>
  <c r="LG15" i="1"/>
  <c r="IU15" i="1"/>
  <c r="GI15" i="1"/>
  <c r="DW15" i="1"/>
  <c r="AD15" i="1"/>
  <c r="WL15" i="1"/>
  <c r="XK15" i="1"/>
  <c r="UY15" i="1"/>
  <c r="SM15" i="1"/>
  <c r="QA15" i="1"/>
  <c r="NO15" i="1"/>
  <c r="LC15" i="1"/>
  <c r="IQ15" i="1"/>
  <c r="GE15" i="1"/>
  <c r="DS15" i="1"/>
  <c r="Z15" i="1"/>
  <c r="WH15" i="1"/>
  <c r="TV15" i="1"/>
  <c r="XS15" i="1"/>
  <c r="VG15" i="1"/>
  <c r="SU15" i="1"/>
  <c r="QI15" i="1"/>
  <c r="NW15" i="1"/>
  <c r="LK15" i="1"/>
  <c r="IY15" i="1"/>
  <c r="GM15" i="1"/>
  <c r="EA15" i="1"/>
  <c r="R15" i="1"/>
  <c r="VZ15" i="1"/>
  <c r="TN15" i="1"/>
  <c r="UU15" i="1"/>
  <c r="KY15" i="1"/>
  <c r="V15" i="1"/>
  <c r="RV15" i="1"/>
  <c r="PJ15" i="1"/>
  <c r="MX15" i="1"/>
  <c r="KL15" i="1"/>
  <c r="HZ15" i="1"/>
  <c r="FN15" i="1"/>
  <c r="CZ15" i="1"/>
  <c r="D24" i="1"/>
  <c r="VU15" i="1"/>
  <c r="TI15" i="1"/>
  <c r="QW15" i="1"/>
  <c r="OK15" i="1"/>
  <c r="LY15" i="1"/>
  <c r="JM15" i="1"/>
  <c r="HA15" i="1"/>
  <c r="EO15" i="1"/>
  <c r="BB15" i="1"/>
  <c r="WZ15" i="1"/>
  <c r="UN15" i="1"/>
  <c r="SB15" i="1"/>
  <c r="PP15" i="1"/>
  <c r="ND15" i="1"/>
  <c r="KR15" i="1"/>
  <c r="IF15" i="1"/>
  <c r="FT15" i="1"/>
  <c r="DH15" i="1"/>
  <c r="M15" i="1"/>
  <c r="PG15" i="1"/>
  <c r="FK15" i="1"/>
  <c r="TZ15" i="1"/>
  <c r="QL15" i="1"/>
  <c r="NZ15" i="1"/>
  <c r="LN15" i="1"/>
  <c r="JB15" i="1"/>
  <c r="GP15" i="1"/>
  <c r="ED15" i="1"/>
  <c r="AK15" i="1"/>
  <c r="WW15" i="1"/>
  <c r="UK15" i="1"/>
  <c r="RY15" i="1"/>
  <c r="PM15" i="1"/>
  <c r="NA15" i="1"/>
  <c r="KO15" i="1"/>
  <c r="IC15" i="1"/>
  <c r="FQ15" i="1"/>
  <c r="DC15" i="1"/>
  <c r="YB15" i="1"/>
  <c r="VP15" i="1"/>
  <c r="TD15" i="1"/>
  <c r="QR15" i="1"/>
  <c r="OF15" i="1"/>
  <c r="LT15" i="1"/>
  <c r="JH15" i="1"/>
  <c r="GV15" i="1"/>
  <c r="EJ15" i="1"/>
  <c r="AQ15" i="1"/>
  <c r="SY15" i="1"/>
  <c r="JC15" i="1"/>
  <c r="WT15" i="1"/>
  <c r="RJ15" i="1"/>
  <c r="OX15" i="1"/>
  <c r="ML15" i="1"/>
  <c r="JZ15" i="1"/>
  <c r="HN15" i="1"/>
  <c r="FB15" i="1"/>
  <c r="CN15" i="1"/>
  <c r="XU15" i="1"/>
  <c r="VI15" i="1"/>
  <c r="SW15" i="1"/>
  <c r="QK15" i="1"/>
  <c r="NY15" i="1"/>
  <c r="LM15" i="1"/>
  <c r="JA15" i="1"/>
  <c r="GO15" i="1"/>
  <c r="EC15" i="1"/>
  <c r="AJ15" i="1"/>
  <c r="WN15" i="1"/>
  <c r="UB15" i="1"/>
  <c r="RP15" i="1"/>
  <c r="PD15" i="1"/>
  <c r="MR15" i="1"/>
  <c r="KF15" i="1"/>
  <c r="HT15" i="1"/>
  <c r="FH15" i="1"/>
  <c r="CT15" i="1"/>
  <c r="SL15" i="1"/>
  <c r="IH15" i="1"/>
  <c r="WC15" i="1"/>
  <c r="MG15" i="1"/>
  <c r="BM15" i="1"/>
  <c r="PX15" i="1"/>
  <c r="GB15" i="1"/>
  <c r="JS15" i="1"/>
  <c r="MP15" i="1"/>
  <c r="CR15" i="1"/>
  <c r="QO15" i="1"/>
  <c r="GS15" i="1"/>
  <c r="UF15" i="1"/>
  <c r="KJ15" i="1"/>
  <c r="OQ15" i="1"/>
  <c r="NV15" i="1"/>
  <c r="DZ15" i="1"/>
  <c r="RU15" i="1"/>
  <c r="HY15" i="1"/>
  <c r="VL15" i="1"/>
  <c r="LP15" i="1"/>
  <c r="AM15" i="1"/>
  <c r="LA15" i="1"/>
  <c r="RC15" i="1"/>
  <c r="IO15" i="1"/>
  <c r="UX15" i="1"/>
  <c r="DQ15" i="1"/>
  <c r="GC15" i="1"/>
  <c r="JT15" i="1"/>
  <c r="Z35" i="5"/>
  <c r="XR24" i="3"/>
  <c r="VF24" i="3"/>
  <c r="ST24" i="3"/>
  <c r="QH24" i="3"/>
  <c r="NV24" i="3"/>
  <c r="LJ24" i="3"/>
  <c r="IX24" i="3"/>
  <c r="GL24" i="3"/>
  <c r="DZ24" i="3"/>
  <c r="AG24" i="3"/>
  <c r="WO24" i="3"/>
  <c r="UC24" i="3"/>
  <c r="RQ24" i="3"/>
  <c r="PE24" i="3"/>
  <c r="MS24" i="3"/>
  <c r="KG24" i="3"/>
  <c r="HU24" i="3"/>
  <c r="FI24" i="3"/>
  <c r="CU24" i="3"/>
  <c r="XT24" i="3"/>
  <c r="VH24" i="3"/>
  <c r="SV24" i="3"/>
  <c r="QJ24" i="3"/>
  <c r="NX24" i="3"/>
  <c r="LL24" i="3"/>
  <c r="IZ24" i="3"/>
  <c r="GN24" i="3"/>
  <c r="EB24" i="3"/>
  <c r="AI24" i="3"/>
  <c r="WQ24" i="3"/>
  <c r="XN24" i="3"/>
  <c r="VB24" i="3"/>
  <c r="SP24" i="3"/>
  <c r="QD24" i="3"/>
  <c r="NR24" i="3"/>
  <c r="LF24" i="3"/>
  <c r="IT24" i="3"/>
  <c r="GH24" i="3"/>
  <c r="DV24" i="3"/>
  <c r="AC24" i="3"/>
  <c r="WK24" i="3"/>
  <c r="TY24" i="3"/>
  <c r="RM24" i="3"/>
  <c r="PA24" i="3"/>
  <c r="MO24" i="3"/>
  <c r="KC24" i="3"/>
  <c r="HQ24" i="3"/>
  <c r="FE24" i="3"/>
  <c r="CQ24" i="3"/>
  <c r="XP24" i="3"/>
  <c r="XZ24" i="3"/>
  <c r="VN24" i="3"/>
  <c r="TB24" i="3"/>
  <c r="QP24" i="3"/>
  <c r="OD24" i="3"/>
  <c r="LR24" i="3"/>
  <c r="JF24" i="3"/>
  <c r="GT24" i="3"/>
  <c r="EH24" i="3"/>
  <c r="AO24" i="3"/>
  <c r="WW24" i="3"/>
  <c r="UK24" i="3"/>
  <c r="RY24" i="3"/>
  <c r="PM24" i="3"/>
  <c r="NA24" i="3"/>
  <c r="KO24" i="3"/>
  <c r="IC24" i="3"/>
  <c r="FQ24" i="3"/>
  <c r="DC24" i="3"/>
  <c r="YB24" i="3"/>
  <c r="VP24" i="3"/>
  <c r="TD24" i="3"/>
  <c r="QR24" i="3"/>
  <c r="OF24" i="3"/>
  <c r="LT24" i="3"/>
  <c r="JH24" i="3"/>
  <c r="GV24" i="3"/>
  <c r="EJ24" i="3"/>
  <c r="AQ24" i="3"/>
  <c r="WY24" i="3"/>
  <c r="UM24" i="3"/>
  <c r="SA24" i="3"/>
  <c r="PO24" i="3"/>
  <c r="NC24" i="3"/>
  <c r="KQ24" i="3"/>
  <c r="IE24" i="3"/>
  <c r="FS24" i="3"/>
  <c r="DG24" i="3"/>
  <c r="K24" i="3"/>
  <c r="VZ24" i="3"/>
  <c r="TN24" i="3"/>
  <c r="RB24" i="3"/>
  <c r="OP24" i="3"/>
  <c r="MD24" i="3"/>
  <c r="JR24" i="3"/>
  <c r="HF24" i="3"/>
  <c r="ET24" i="3"/>
  <c r="BI24" i="3"/>
  <c r="XI24" i="3"/>
  <c r="UW24" i="3"/>
  <c r="SK24" i="3"/>
  <c r="PY24" i="3"/>
  <c r="NM24" i="3"/>
  <c r="LA24" i="3"/>
  <c r="IO24" i="3"/>
  <c r="GC24" i="3"/>
  <c r="DQ24" i="3"/>
  <c r="X24" i="3"/>
  <c r="WB24" i="3"/>
  <c r="TP24" i="3"/>
  <c r="RD24" i="3"/>
  <c r="OR24" i="3"/>
  <c r="MF24" i="3"/>
  <c r="JT24" i="3"/>
  <c r="HH24" i="3"/>
  <c r="EV24" i="3"/>
  <c r="BK24" i="3"/>
  <c r="XK24" i="3"/>
  <c r="UY24" i="3"/>
  <c r="SM24" i="3"/>
  <c r="QA24" i="3"/>
  <c r="NO24" i="3"/>
  <c r="LC24" i="3"/>
  <c r="IQ24" i="3"/>
  <c r="GE24" i="3"/>
  <c r="DS24" i="3"/>
  <c r="Z24" i="3"/>
  <c r="MN24" i="3"/>
  <c r="CP24" i="3"/>
  <c r="SU24" i="3"/>
  <c r="NW24" i="3"/>
  <c r="IY24" i="3"/>
  <c r="EA24" i="3"/>
  <c r="QV24" i="3"/>
  <c r="GZ24" i="3"/>
  <c r="UU24" i="3"/>
  <c r="PW24" i="3"/>
  <c r="KY24" i="3"/>
  <c r="GA24" i="3"/>
  <c r="V24" i="3"/>
  <c r="NT24" i="3"/>
  <c r="DX24" i="3"/>
  <c r="TK24" i="3"/>
  <c r="OM24" i="3"/>
  <c r="JO24" i="3"/>
  <c r="EQ24" i="3"/>
  <c r="UN24" i="3"/>
  <c r="KR24" i="3"/>
  <c r="M24" i="3"/>
  <c r="RS24" i="3"/>
  <c r="MU24" i="3"/>
  <c r="HW24" i="3"/>
  <c r="CW24" i="3"/>
  <c r="XB24" i="3"/>
  <c r="UP24" i="3"/>
  <c r="SD24" i="3"/>
  <c r="PR24" i="3"/>
  <c r="NF24" i="3"/>
  <c r="KT24" i="3"/>
  <c r="IH24" i="3"/>
  <c r="FV24" i="3"/>
  <c r="DJ24" i="3"/>
  <c r="Q24" i="3"/>
  <c r="VY24" i="3"/>
  <c r="TM24" i="3"/>
  <c r="RA24" i="3"/>
  <c r="OO24" i="3"/>
  <c r="MC24" i="3"/>
  <c r="JQ24" i="3"/>
  <c r="HE24" i="3"/>
  <c r="ES24" i="3"/>
  <c r="BH24" i="3"/>
  <c r="XD24" i="3"/>
  <c r="UR24" i="3"/>
  <c r="SF24" i="3"/>
  <c r="PT24" i="3"/>
  <c r="NH24" i="3"/>
  <c r="KV24" i="3"/>
  <c r="IJ24" i="3"/>
  <c r="FX24" i="3"/>
  <c r="DL24" i="3"/>
  <c r="S24" i="3"/>
  <c r="WA24" i="3"/>
  <c r="WX24" i="3"/>
  <c r="UL24" i="3"/>
  <c r="RZ24" i="3"/>
  <c r="PN24" i="3"/>
  <c r="NB24" i="3"/>
  <c r="KP24" i="3"/>
  <c r="ID24" i="3"/>
  <c r="FR24" i="3"/>
  <c r="DE24" i="3"/>
  <c r="I24" i="3"/>
  <c r="VU24" i="3"/>
  <c r="TI24" i="3"/>
  <c r="QW24" i="3"/>
  <c r="OK24" i="3"/>
  <c r="LY24" i="3"/>
  <c r="JM24" i="3"/>
  <c r="HA24" i="3"/>
  <c r="EO24" i="3"/>
  <c r="BB24" i="3"/>
  <c r="WZ24" i="3"/>
  <c r="XJ24" i="3"/>
  <c r="UX24" i="3"/>
  <c r="SL24" i="3"/>
  <c r="PZ24" i="3"/>
  <c r="NN24" i="3"/>
  <c r="LB24" i="3"/>
  <c r="IP24" i="3"/>
  <c r="GD24" i="3"/>
  <c r="DR24" i="3"/>
  <c r="Y24" i="3"/>
  <c r="WG24" i="3"/>
  <c r="TU24" i="3"/>
  <c r="RI24" i="3"/>
  <c r="OW24" i="3"/>
  <c r="MK24" i="3"/>
  <c r="JY24" i="3"/>
  <c r="HM24" i="3"/>
  <c r="FA24" i="3"/>
  <c r="CM24" i="3"/>
  <c r="XL24" i="3"/>
  <c r="UZ24" i="3"/>
  <c r="SN24" i="3"/>
  <c r="QB24" i="3"/>
  <c r="NP24" i="3"/>
  <c r="LD24" i="3"/>
  <c r="IR24" i="3"/>
  <c r="GF24" i="3"/>
  <c r="DT24" i="3"/>
  <c r="AA24" i="3"/>
  <c r="WI24" i="3"/>
  <c r="TW24" i="3"/>
  <c r="RK24" i="3"/>
  <c r="OY24" i="3"/>
  <c r="MM24" i="3"/>
  <c r="KA24" i="3"/>
  <c r="HO24" i="3"/>
  <c r="FC24" i="3"/>
  <c r="CO24" i="3"/>
  <c r="XV24" i="3"/>
  <c r="VJ24" i="3"/>
  <c r="SX24" i="3"/>
  <c r="QL24" i="3"/>
  <c r="NZ24" i="3"/>
  <c r="LN24" i="3"/>
  <c r="JB24" i="3"/>
  <c r="GP24" i="3"/>
  <c r="ED24" i="3"/>
  <c r="AK24" i="3"/>
  <c r="WS24" i="3"/>
  <c r="UG24" i="3"/>
  <c r="RU24" i="3"/>
  <c r="PI24" i="3"/>
  <c r="MW24" i="3"/>
  <c r="KK24" i="3"/>
  <c r="HY24" i="3"/>
  <c r="FM24" i="3"/>
  <c r="CY24" i="3"/>
  <c r="XX24" i="3"/>
  <c r="VL24" i="3"/>
  <c r="SZ24" i="3"/>
  <c r="QN24" i="3"/>
  <c r="OB24" i="3"/>
  <c r="LP24" i="3"/>
  <c r="JD24" i="3"/>
  <c r="GR24" i="3"/>
  <c r="EF24" i="3"/>
  <c r="AM24" i="3"/>
  <c r="WU24" i="3"/>
  <c r="UI24" i="3"/>
  <c r="RW24" i="3"/>
  <c r="PK24" i="3"/>
  <c r="MY24" i="3"/>
  <c r="KM24" i="3"/>
  <c r="IA24" i="3"/>
  <c r="FO24" i="3"/>
  <c r="DA24" i="3"/>
  <c r="TX24" i="3"/>
  <c r="KB24" i="3"/>
  <c r="XS24" i="3"/>
  <c r="RO24" i="3"/>
  <c r="MQ24" i="3"/>
  <c r="HS24" i="3"/>
  <c r="CS24" i="3"/>
  <c r="OJ24" i="3"/>
  <c r="EN24" i="3"/>
  <c r="TO24" i="3"/>
  <c r="OQ24" i="3"/>
  <c r="JS24" i="3"/>
  <c r="EU24" i="3"/>
  <c r="VD24" i="3"/>
  <c r="LH24" i="3"/>
  <c r="AE24" i="3"/>
  <c r="SE24" i="3"/>
  <c r="NG24" i="3"/>
  <c r="II24" i="3"/>
  <c r="DK24" i="3"/>
  <c r="SB24" i="3"/>
  <c r="IF24" i="3"/>
  <c r="VW24" i="3"/>
  <c r="QM24" i="3"/>
  <c r="LO24" i="3"/>
  <c r="GQ24" i="3"/>
  <c r="AL24" i="3"/>
  <c r="WL24" i="3"/>
  <c r="TZ24" i="3"/>
  <c r="RN24" i="3"/>
  <c r="PB24" i="3"/>
  <c r="MP24" i="3"/>
  <c r="KD24" i="3"/>
  <c r="HR24" i="3"/>
  <c r="FF24" i="3"/>
  <c r="CR24" i="3"/>
  <c r="XU24" i="3"/>
  <c r="VI24" i="3"/>
  <c r="SW24" i="3"/>
  <c r="QK24" i="3"/>
  <c r="NY24" i="3"/>
  <c r="LM24" i="3"/>
  <c r="JA24" i="3"/>
  <c r="GO24" i="3"/>
  <c r="EC24" i="3"/>
  <c r="AJ24" i="3"/>
  <c r="WN24" i="3"/>
  <c r="UB24" i="3"/>
  <c r="RP24" i="3"/>
  <c r="PD24" i="3"/>
  <c r="MR24" i="3"/>
  <c r="KF24" i="3"/>
  <c r="HT24" i="3"/>
  <c r="FH24" i="3"/>
  <c r="CT24" i="3"/>
  <c r="XW24" i="3"/>
  <c r="VK24" i="3"/>
  <c r="WH24" i="3"/>
  <c r="TV24" i="3"/>
  <c r="RJ24" i="3"/>
  <c r="OX24" i="3"/>
  <c r="ML24" i="3"/>
  <c r="JZ24" i="3"/>
  <c r="HN24" i="3"/>
  <c r="FB24" i="3"/>
  <c r="CN24" i="3"/>
  <c r="XQ24" i="3"/>
  <c r="VE24" i="3"/>
  <c r="SS24" i="3"/>
  <c r="QG24" i="3"/>
  <c r="NU24" i="3"/>
  <c r="LI24" i="3"/>
  <c r="IW24" i="3"/>
  <c r="GK24" i="3"/>
  <c r="DY24" i="3"/>
  <c r="AF24" i="3"/>
  <c r="WJ24" i="3"/>
  <c r="WT24" i="3"/>
  <c r="UH24" i="3"/>
  <c r="RV24" i="3"/>
  <c r="PJ24" i="3"/>
  <c r="MX24" i="3"/>
  <c r="KL24" i="3"/>
  <c r="HZ24" i="3"/>
  <c r="FN24" i="3"/>
  <c r="CZ24" i="3"/>
  <c r="YC24" i="3"/>
  <c r="VQ24" i="3"/>
  <c r="TE24" i="3"/>
  <c r="QS24" i="3"/>
  <c r="OG24" i="3"/>
  <c r="LU24" i="3"/>
  <c r="JI24" i="3"/>
  <c r="GW24" i="3"/>
  <c r="EK24" i="3"/>
  <c r="AX24" i="3"/>
  <c r="WV24" i="3"/>
  <c r="UJ24" i="3"/>
  <c r="RX24" i="3"/>
  <c r="PL24" i="3"/>
  <c r="MZ24" i="3"/>
  <c r="KN24" i="3"/>
  <c r="IB24" i="3"/>
  <c r="FP24" i="3"/>
  <c r="DB24" i="3"/>
  <c r="YE24" i="3"/>
  <c r="VS24" i="3"/>
  <c r="TG24" i="3"/>
  <c r="QU24" i="3"/>
  <c r="OI24" i="3"/>
  <c r="LW24" i="3"/>
  <c r="JK24" i="3"/>
  <c r="GY24" i="3"/>
  <c r="EM24" i="3"/>
  <c r="AZ24" i="3"/>
  <c r="XF24" i="3"/>
  <c r="UT24" i="3"/>
  <c r="SH24" i="3"/>
  <c r="PV24" i="3"/>
  <c r="NJ24" i="3"/>
  <c r="KX24" i="3"/>
  <c r="IL24" i="3"/>
  <c r="FZ24" i="3"/>
  <c r="DN24" i="3"/>
  <c r="U24" i="3"/>
  <c r="WC24" i="3"/>
  <c r="TQ24" i="3"/>
  <c r="RE24" i="3"/>
  <c r="OS24" i="3"/>
  <c r="MG24" i="3"/>
  <c r="JU24" i="3"/>
  <c r="HI24" i="3"/>
  <c r="EW24" i="3"/>
  <c r="BM24" i="3"/>
  <c r="XH24" i="3"/>
  <c r="UV24" i="3"/>
  <c r="SJ24" i="3"/>
  <c r="PX24" i="3"/>
  <c r="NL24" i="3"/>
  <c r="KZ24" i="3"/>
  <c r="IN24" i="3"/>
  <c r="GB24" i="3"/>
  <c r="DP24" i="3"/>
  <c r="W24" i="3"/>
  <c r="WE24" i="3"/>
  <c r="TS24" i="3"/>
  <c r="RG24" i="3"/>
  <c r="OU24" i="3"/>
  <c r="MI24" i="3"/>
  <c r="JW24" i="3"/>
  <c r="HK24" i="3"/>
  <c r="EY24" i="3"/>
  <c r="CK24" i="3"/>
  <c r="RL24" i="3"/>
  <c r="HP24" i="3"/>
  <c r="VG24" i="3"/>
  <c r="QI24" i="3"/>
  <c r="LK24" i="3"/>
  <c r="GM24" i="3"/>
  <c r="AH24" i="3"/>
  <c r="LX24" i="3"/>
  <c r="BA24" i="3"/>
  <c r="SI24" i="3"/>
  <c r="NK24" i="3"/>
  <c r="IM24" i="3"/>
  <c r="DO24" i="3"/>
  <c r="SR24" i="3"/>
  <c r="IV24" i="3"/>
  <c r="WM24" i="3"/>
  <c r="QY24" i="3"/>
  <c r="MA24" i="3"/>
  <c r="HC24" i="3"/>
  <c r="BF24" i="3"/>
  <c r="PP24" i="3"/>
  <c r="FT24" i="3"/>
  <c r="UE24" i="3"/>
  <c r="PG24" i="3"/>
  <c r="KI24" i="3"/>
  <c r="FK24" i="3"/>
  <c r="VV24" i="3"/>
  <c r="LZ24" i="3"/>
  <c r="BC24" i="3"/>
  <c r="PU24" i="3"/>
  <c r="FY24" i="3"/>
  <c r="TL24" i="3"/>
  <c r="JP24" i="3"/>
  <c r="XG24" i="3"/>
  <c r="QT24" i="3"/>
  <c r="GX24" i="3"/>
  <c r="UO24" i="3"/>
  <c r="KS24" i="3"/>
  <c r="O24" i="3"/>
  <c r="RF24" i="3"/>
  <c r="HJ24" i="3"/>
  <c r="VA24" i="3"/>
  <c r="LE24" i="3"/>
  <c r="AB24" i="3"/>
  <c r="OV24" i="3"/>
  <c r="EZ24" i="3"/>
  <c r="SQ24" i="3"/>
  <c r="IU24" i="3"/>
  <c r="WP24" i="3"/>
  <c r="MT24" i="3"/>
  <c r="CV24" i="3"/>
  <c r="QO24" i="3"/>
  <c r="GS24" i="3"/>
  <c r="UF24" i="3"/>
  <c r="KJ24" i="3"/>
  <c r="YA24" i="3"/>
  <c r="OE24" i="3"/>
  <c r="EI24" i="3"/>
  <c r="UA24" i="3"/>
  <c r="TH24" i="3"/>
  <c r="ME24" i="3"/>
  <c r="GJ24" i="3"/>
  <c r="FW24" i="3"/>
  <c r="SY24" i="3"/>
  <c r="TJ24" i="3"/>
  <c r="JN24" i="3"/>
  <c r="XE24" i="3"/>
  <c r="NI24" i="3"/>
  <c r="DM24" i="3"/>
  <c r="QZ24" i="3"/>
  <c r="HD24" i="3"/>
  <c r="YD24" i="3"/>
  <c r="OH24" i="3"/>
  <c r="EL24" i="3"/>
  <c r="SC24" i="3"/>
  <c r="IG24" i="3"/>
  <c r="VT24" i="3"/>
  <c r="OT24" i="3"/>
  <c r="EX24" i="3"/>
  <c r="SO24" i="3"/>
  <c r="IS24" i="3"/>
  <c r="WF24" i="3"/>
  <c r="MJ24" i="3"/>
  <c r="CL24" i="3"/>
  <c r="QE24" i="3"/>
  <c r="GI24" i="3"/>
  <c r="UD24" i="3"/>
  <c r="KH24" i="3"/>
  <c r="XY24" i="3"/>
  <c r="OC24" i="3"/>
  <c r="EG24" i="3"/>
  <c r="RT24" i="3"/>
  <c r="HX24" i="3"/>
  <c r="VO24" i="3"/>
  <c r="LS24" i="3"/>
  <c r="AP24" i="3"/>
  <c r="PC24" i="3"/>
  <c r="JL24" i="3"/>
  <c r="HG24" i="3"/>
  <c r="UQ24" i="3"/>
  <c r="R24" i="3"/>
  <c r="OA24" i="3"/>
  <c r="QX24" i="3"/>
  <c r="HB24" i="3"/>
  <c r="US24" i="3"/>
  <c r="KW24" i="3"/>
  <c r="T24" i="3"/>
  <c r="ON24" i="3"/>
  <c r="ER24" i="3"/>
  <c r="VR24" i="3"/>
  <c r="LV24" i="3"/>
  <c r="AY24" i="3"/>
  <c r="PQ24" i="3"/>
  <c r="FU24" i="3"/>
  <c r="WD24" i="3"/>
  <c r="MH24" i="3"/>
  <c r="BQ24" i="3"/>
  <c r="QC24" i="3"/>
  <c r="GG24" i="3"/>
  <c r="TT24" i="3"/>
  <c r="JX24" i="3"/>
  <c r="XO24" i="3"/>
  <c r="NS24" i="3"/>
  <c r="DW24" i="3"/>
  <c r="RR24" i="3"/>
  <c r="HV24" i="3"/>
  <c r="VM24" i="3"/>
  <c r="LQ24" i="3"/>
  <c r="AN24" i="3"/>
  <c r="PH24" i="3"/>
  <c r="FL24" i="3"/>
  <c r="TC24" i="3"/>
  <c r="JG24" i="3"/>
  <c r="OZ24" i="3"/>
  <c r="KE24" i="3"/>
  <c r="XC24" i="3"/>
  <c r="BJ24" i="3"/>
  <c r="PS24" i="3"/>
  <c r="ND24" i="3"/>
  <c r="JC24" i="3"/>
  <c r="OL24" i="3"/>
  <c r="VX24" i="3"/>
  <c r="JJ24" i="3"/>
  <c r="TR24" i="3"/>
  <c r="DU24" i="3"/>
  <c r="LG24" i="3"/>
  <c r="TA24" i="3"/>
  <c r="CX24" i="3"/>
  <c r="FG24" i="3"/>
  <c r="DH24" i="3"/>
  <c r="EP24" i="3"/>
  <c r="MB24" i="3"/>
  <c r="XA24" i="3"/>
  <c r="JV24" i="3"/>
  <c r="RH24" i="3"/>
  <c r="AD24" i="3"/>
  <c r="JE24" i="3"/>
  <c r="QQ24" i="3"/>
  <c r="RC24" i="3"/>
  <c r="EE24" i="3"/>
  <c r="SG24" i="3"/>
  <c r="BG24" i="3"/>
  <c r="NE24" i="3"/>
  <c r="XM24" i="3"/>
  <c r="HL24" i="3"/>
  <c r="PF24" i="3"/>
  <c r="WR24" i="3"/>
  <c r="GU24" i="3"/>
  <c r="QF24" i="3"/>
  <c r="IK24" i="3"/>
  <c r="VC24" i="3"/>
  <c r="KU24" i="3"/>
  <c r="TF24" i="3"/>
  <c r="FJ24" i="3"/>
  <c r="DI24" i="3"/>
  <c r="MV24" i="3"/>
  <c r="NQ24" i="3"/>
  <c r="FD24" i="3"/>
  <c r="D40" i="3"/>
  <c r="WO40" i="3" s="1"/>
  <c r="XS33" i="3"/>
  <c r="VG33" i="3"/>
  <c r="SU33" i="3"/>
  <c r="QI33" i="3"/>
  <c r="NW33" i="3"/>
  <c r="LK33" i="3"/>
  <c r="IY33" i="3"/>
  <c r="WI33" i="3"/>
  <c r="TW33" i="3"/>
  <c r="RK33" i="3"/>
  <c r="OY33" i="3"/>
  <c r="MM33" i="3"/>
  <c r="KA33" i="3"/>
  <c r="WU33" i="3"/>
  <c r="RW33" i="3"/>
  <c r="MY33" i="3"/>
  <c r="II33" i="3"/>
  <c r="FW33" i="3"/>
  <c r="DK33" i="3"/>
  <c r="R33" i="3"/>
  <c r="VZ33" i="3"/>
  <c r="TN33" i="3"/>
  <c r="RB33" i="3"/>
  <c r="OP33" i="3"/>
  <c r="MD33" i="3"/>
  <c r="JR33" i="3"/>
  <c r="HF33" i="3"/>
  <c r="ET33" i="3"/>
  <c r="BI33" i="3"/>
  <c r="XI33" i="3"/>
  <c r="UW33" i="3"/>
  <c r="SK33" i="3"/>
  <c r="PY33" i="3"/>
  <c r="NM33" i="3"/>
  <c r="LA33" i="3"/>
  <c r="IO33" i="3"/>
  <c r="GC33" i="3"/>
  <c r="DQ33" i="3"/>
  <c r="X33" i="3"/>
  <c r="WB33" i="3"/>
  <c r="TP33" i="3"/>
  <c r="RD33" i="3"/>
  <c r="OR33" i="3"/>
  <c r="MF33" i="3"/>
  <c r="WQ33" i="3"/>
  <c r="RS33" i="3"/>
  <c r="MU33" i="3"/>
  <c r="IE33" i="3"/>
  <c r="FS33" i="3"/>
  <c r="DG33" i="3"/>
  <c r="K33" i="3"/>
  <c r="VV33" i="3"/>
  <c r="TJ33" i="3"/>
  <c r="QX33" i="3"/>
  <c r="OL33" i="3"/>
  <c r="LZ33" i="3"/>
  <c r="JN33" i="3"/>
  <c r="HB33" i="3"/>
  <c r="EP33" i="3"/>
  <c r="BC33" i="3"/>
  <c r="XE33" i="3"/>
  <c r="US33" i="3"/>
  <c r="SG33" i="3"/>
  <c r="PU33" i="3"/>
  <c r="NI33" i="3"/>
  <c r="KW33" i="3"/>
  <c r="IK33" i="3"/>
  <c r="FY33" i="3"/>
  <c r="DM33" i="3"/>
  <c r="T33" i="3"/>
  <c r="VX33" i="3"/>
  <c r="TL33" i="3"/>
  <c r="XC33" i="3"/>
  <c r="UQ33" i="3"/>
  <c r="SE33" i="3"/>
  <c r="PS33" i="3"/>
  <c r="NG33" i="3"/>
  <c r="KU33" i="3"/>
  <c r="YE33" i="3"/>
  <c r="VS33" i="3"/>
  <c r="TG33" i="3"/>
  <c r="QU33" i="3"/>
  <c r="OI33" i="3"/>
  <c r="LW33" i="3"/>
  <c r="JK33" i="3"/>
  <c r="VO33" i="3"/>
  <c r="QQ33" i="3"/>
  <c r="LS33" i="3"/>
  <c r="HS33" i="3"/>
  <c r="FG33" i="3"/>
  <c r="CS33" i="3"/>
  <c r="XV33" i="3"/>
  <c r="VJ33" i="3"/>
  <c r="SX33" i="3"/>
  <c r="QL33" i="3"/>
  <c r="NZ33" i="3"/>
  <c r="LN33" i="3"/>
  <c r="JB33" i="3"/>
  <c r="GP33" i="3"/>
  <c r="ED33" i="3"/>
  <c r="AK33" i="3"/>
  <c r="WS33" i="3"/>
  <c r="UG33" i="3"/>
  <c r="RU33" i="3"/>
  <c r="PI33" i="3"/>
  <c r="MW33" i="3"/>
  <c r="KK33" i="3"/>
  <c r="HY33" i="3"/>
  <c r="FM33" i="3"/>
  <c r="CY33" i="3"/>
  <c r="XX33" i="3"/>
  <c r="VL33" i="3"/>
  <c r="SZ33" i="3"/>
  <c r="QN33" i="3"/>
  <c r="OB33" i="3"/>
  <c r="LP33" i="3"/>
  <c r="VK33" i="3"/>
  <c r="QM33" i="3"/>
  <c r="LO33" i="3"/>
  <c r="HO33" i="3"/>
  <c r="FC33" i="3"/>
  <c r="CO33" i="3"/>
  <c r="XR33" i="3"/>
  <c r="VF33" i="3"/>
  <c r="ST33" i="3"/>
  <c r="QH33" i="3"/>
  <c r="NV33" i="3"/>
  <c r="LJ33" i="3"/>
  <c r="IX33" i="3"/>
  <c r="GL33" i="3"/>
  <c r="DZ33" i="3"/>
  <c r="AG33" i="3"/>
  <c r="WO33" i="3"/>
  <c r="UC33" i="3"/>
  <c r="RQ33" i="3"/>
  <c r="PE33" i="3"/>
  <c r="MS33" i="3"/>
  <c r="KG33" i="3"/>
  <c r="HU33" i="3"/>
  <c r="FI33" i="3"/>
  <c r="CU33" i="3"/>
  <c r="XT33" i="3"/>
  <c r="VH33" i="3"/>
  <c r="SV33" i="3"/>
  <c r="WM33" i="3"/>
  <c r="UA33" i="3"/>
  <c r="RO33" i="3"/>
  <c r="PC33" i="3"/>
  <c r="MQ33" i="3"/>
  <c r="KE33" i="3"/>
  <c r="XO33" i="3"/>
  <c r="VC33" i="3"/>
  <c r="SQ33" i="3"/>
  <c r="QE33" i="3"/>
  <c r="NS33" i="3"/>
  <c r="LG33" i="3"/>
  <c r="IU33" i="3"/>
  <c r="UI33" i="3"/>
  <c r="PK33" i="3"/>
  <c r="KM33" i="3"/>
  <c r="HC33" i="3"/>
  <c r="EQ33" i="3"/>
  <c r="BF33" i="3"/>
  <c r="XF33" i="3"/>
  <c r="UT33" i="3"/>
  <c r="SH33" i="3"/>
  <c r="PV33" i="3"/>
  <c r="NJ33" i="3"/>
  <c r="KX33" i="3"/>
  <c r="IL33" i="3"/>
  <c r="FZ33" i="3"/>
  <c r="DN33" i="3"/>
  <c r="U33" i="3"/>
  <c r="WC33" i="3"/>
  <c r="TQ33" i="3"/>
  <c r="RE33" i="3"/>
  <c r="OS33" i="3"/>
  <c r="MG33" i="3"/>
  <c r="JU33" i="3"/>
  <c r="HI33" i="3"/>
  <c r="EW33" i="3"/>
  <c r="BM33" i="3"/>
  <c r="XH33" i="3"/>
  <c r="UV33" i="3"/>
  <c r="SJ33" i="3"/>
  <c r="PX33" i="3"/>
  <c r="NL33" i="3"/>
  <c r="KZ33" i="3"/>
  <c r="UE33" i="3"/>
  <c r="PG33" i="3"/>
  <c r="KI33" i="3"/>
  <c r="GY33" i="3"/>
  <c r="EM33" i="3"/>
  <c r="AZ33" i="3"/>
  <c r="XB33" i="3"/>
  <c r="UP33" i="3"/>
  <c r="SD33" i="3"/>
  <c r="PR33" i="3"/>
  <c r="NF33" i="3"/>
  <c r="KT33" i="3"/>
  <c r="IH33" i="3"/>
  <c r="FV33" i="3"/>
  <c r="DJ33" i="3"/>
  <c r="Q33" i="3"/>
  <c r="VY33" i="3"/>
  <c r="TM33" i="3"/>
  <c r="RA33" i="3"/>
  <c r="OO33" i="3"/>
  <c r="MC33" i="3"/>
  <c r="JQ33" i="3"/>
  <c r="HE33" i="3"/>
  <c r="ES33" i="3"/>
  <c r="BH33" i="3"/>
  <c r="XD33" i="3"/>
  <c r="UR33" i="3"/>
  <c r="SF33" i="3"/>
  <c r="QY33" i="3"/>
  <c r="WY33" i="3"/>
  <c r="NC33" i="3"/>
  <c r="OE33" i="3"/>
  <c r="AH33" i="3"/>
  <c r="PF33" i="3"/>
  <c r="FJ33" i="3"/>
  <c r="TA33" i="3"/>
  <c r="JE33" i="3"/>
  <c r="WR33" i="3"/>
  <c r="MV33" i="3"/>
  <c r="JC33" i="3"/>
  <c r="WL33" i="3"/>
  <c r="MP33" i="3"/>
  <c r="CR33" i="3"/>
  <c r="QK33" i="3"/>
  <c r="GO33" i="3"/>
  <c r="UB33" i="3"/>
  <c r="PT33" i="3"/>
  <c r="NH33" i="3"/>
  <c r="KV33" i="3"/>
  <c r="SI33" i="3"/>
  <c r="IM33" i="3"/>
  <c r="DO33" i="3"/>
  <c r="WD33" i="3"/>
  <c r="RF33" i="3"/>
  <c r="MH33" i="3"/>
  <c r="HJ33" i="3"/>
  <c r="BQ33" i="3"/>
  <c r="VA33" i="3"/>
  <c r="QC33" i="3"/>
  <c r="LE33" i="3"/>
  <c r="GG33" i="3"/>
  <c r="AB33" i="3"/>
  <c r="TT33" i="3"/>
  <c r="OV33" i="3"/>
  <c r="KB33" i="3"/>
  <c r="HP33" i="3"/>
  <c r="FD33" i="3"/>
  <c r="CP33" i="3"/>
  <c r="WE33" i="3"/>
  <c r="MI33" i="3"/>
  <c r="FO33" i="3"/>
  <c r="YD33" i="3"/>
  <c r="TF33" i="3"/>
  <c r="OH33" i="3"/>
  <c r="JJ33" i="3"/>
  <c r="EL33" i="3"/>
  <c r="XA33" i="3"/>
  <c r="SC33" i="3"/>
  <c r="NE33" i="3"/>
  <c r="IG33" i="3"/>
  <c r="DI33" i="3"/>
  <c r="VT33" i="3"/>
  <c r="QV33" i="3"/>
  <c r="LX33" i="3"/>
  <c r="IR33" i="3"/>
  <c r="GF33" i="3"/>
  <c r="DT33" i="3"/>
  <c r="AA33" i="3"/>
  <c r="OQ33" i="3"/>
  <c r="GQ33" i="3"/>
  <c r="AL33" i="3"/>
  <c r="UH33" i="3"/>
  <c r="PJ33" i="3"/>
  <c r="KL33" i="3"/>
  <c r="FN33" i="3"/>
  <c r="YC33" i="3"/>
  <c r="TE33" i="3"/>
  <c r="OG33" i="3"/>
  <c r="JI33" i="3"/>
  <c r="EK33" i="3"/>
  <c r="WV33" i="3"/>
  <c r="RX33" i="3"/>
  <c r="MZ33" i="3"/>
  <c r="JD33" i="3"/>
  <c r="GR33" i="3"/>
  <c r="EF33" i="3"/>
  <c r="AM33" i="3"/>
  <c r="SM33" i="3"/>
  <c r="IQ33" i="3"/>
  <c r="DS33" i="3"/>
  <c r="WH33" i="3"/>
  <c r="RJ33" i="3"/>
  <c r="ML33" i="3"/>
  <c r="HN33" i="3"/>
  <c r="CN33" i="3"/>
  <c r="VE33" i="3"/>
  <c r="QG33" i="3"/>
  <c r="LI33" i="3"/>
  <c r="GK33" i="3"/>
  <c r="AF33" i="3"/>
  <c r="TX33" i="3"/>
  <c r="OZ33" i="3"/>
  <c r="KJ33" i="3"/>
  <c r="HT33" i="3"/>
  <c r="FH33" i="3"/>
  <c r="CT33" i="3"/>
  <c r="OM33" i="3"/>
  <c r="UM33" i="3"/>
  <c r="KQ33" i="3"/>
  <c r="JG33" i="3"/>
  <c r="WP33" i="3"/>
  <c r="MT33" i="3"/>
  <c r="CV33" i="3"/>
  <c r="QO33" i="3"/>
  <c r="GS33" i="3"/>
  <c r="UF33" i="3"/>
  <c r="XW33" i="3"/>
  <c r="GI33" i="3"/>
  <c r="TZ33" i="3"/>
  <c r="KD33" i="3"/>
  <c r="XU33" i="3"/>
  <c r="NY33" i="3"/>
  <c r="EC33" i="3"/>
  <c r="RP33" i="3"/>
  <c r="PD33" i="3"/>
  <c r="MR33" i="3"/>
  <c r="KF33" i="3"/>
  <c r="PW33" i="3"/>
  <c r="HG33" i="3"/>
  <c r="BJ33" i="3"/>
  <c r="UX33" i="3"/>
  <c r="PZ33" i="3"/>
  <c r="LB33" i="3"/>
  <c r="GD33" i="3"/>
  <c r="Y33" i="3"/>
  <c r="TU33" i="3"/>
  <c r="OW33" i="3"/>
  <c r="JY33" i="3"/>
  <c r="FA33" i="3"/>
  <c r="XL33" i="3"/>
  <c r="SN33" i="3"/>
  <c r="NP33" i="3"/>
  <c r="JL33" i="3"/>
  <c r="GZ33" i="3"/>
  <c r="EN33" i="3"/>
  <c r="BA33" i="3"/>
  <c r="TS33" i="3"/>
  <c r="JW33" i="3"/>
  <c r="EI33" i="3"/>
  <c r="WX33" i="3"/>
  <c r="RZ33" i="3"/>
  <c r="NB33" i="3"/>
  <c r="ID33" i="3"/>
  <c r="DE33" i="3"/>
  <c r="VU33" i="3"/>
  <c r="QW33" i="3"/>
  <c r="LY33" i="3"/>
  <c r="HA33" i="3"/>
  <c r="BB33" i="3"/>
  <c r="UN33" i="3"/>
  <c r="PP33" i="3"/>
  <c r="KR33" i="3"/>
  <c r="IB33" i="3"/>
  <c r="FP33" i="3"/>
  <c r="DB33" i="3"/>
  <c r="WA33" i="3"/>
  <c r="ME33" i="3"/>
  <c r="FK33" i="3"/>
  <c r="XZ33" i="3"/>
  <c r="TB33" i="3"/>
  <c r="OD33" i="3"/>
  <c r="JF33" i="3"/>
  <c r="EH33" i="3"/>
  <c r="WW33" i="3"/>
  <c r="RY33" i="3"/>
  <c r="NA33" i="3"/>
  <c r="IC33" i="3"/>
  <c r="DC33" i="3"/>
  <c r="VP33" i="3"/>
  <c r="QR33" i="3"/>
  <c r="LT33" i="3"/>
  <c r="IN33" i="3"/>
  <c r="GB33" i="3"/>
  <c r="DP33" i="3"/>
  <c r="W33" i="3"/>
  <c r="QA33" i="3"/>
  <c r="HK33" i="3"/>
  <c r="CK33" i="3"/>
  <c r="VB33" i="3"/>
  <c r="QD33" i="3"/>
  <c r="LF33" i="3"/>
  <c r="GH33" i="3"/>
  <c r="AC33" i="3"/>
  <c r="TY33" i="3"/>
  <c r="PA33" i="3"/>
  <c r="KC33" i="3"/>
  <c r="FE33" i="3"/>
  <c r="XP33" i="3"/>
  <c r="SR33" i="3"/>
  <c r="NT33" i="3"/>
  <c r="JP33" i="3"/>
  <c r="HD33" i="3"/>
  <c r="ER33" i="3"/>
  <c r="BG33" i="3"/>
  <c r="VW33" i="3"/>
  <c r="MA33" i="3"/>
  <c r="SA33" i="3"/>
  <c r="YA33" i="3"/>
  <c r="GM33" i="3"/>
  <c r="UD33" i="3"/>
  <c r="KH33" i="3"/>
  <c r="XY33" i="3"/>
  <c r="OC33" i="3"/>
  <c r="EG33" i="3"/>
  <c r="RT33" i="3"/>
  <c r="SY33" i="3"/>
  <c r="DW33" i="3"/>
  <c r="RN33" i="3"/>
  <c r="HR33" i="3"/>
  <c r="VI33" i="3"/>
  <c r="LM33" i="3"/>
  <c r="AJ33" i="3"/>
  <c r="QZ33" i="3"/>
  <c r="ON33" i="3"/>
  <c r="MB33" i="3"/>
  <c r="XG33" i="3"/>
  <c r="NK33" i="3"/>
  <c r="GA33" i="3"/>
  <c r="V33" i="3"/>
  <c r="TR33" i="3"/>
  <c r="OT33" i="3"/>
  <c r="JV33" i="3"/>
  <c r="EX33" i="3"/>
  <c r="XM33" i="3"/>
  <c r="SO33" i="3"/>
  <c r="NQ33" i="3"/>
  <c r="IS33" i="3"/>
  <c r="DU33" i="3"/>
  <c r="WF33" i="3"/>
  <c r="RH33" i="3"/>
  <c r="MJ33" i="3"/>
  <c r="IV33" i="3"/>
  <c r="GJ33" i="3"/>
  <c r="DX33" i="3"/>
  <c r="AE33" i="3"/>
  <c r="RG33" i="3"/>
  <c r="IA33" i="3"/>
  <c r="DA33" i="3"/>
  <c r="VR33" i="3"/>
  <c r="QT33" i="3"/>
  <c r="LV33" i="3"/>
  <c r="GX33" i="3"/>
  <c r="AY33" i="3"/>
  <c r="UO33" i="3"/>
  <c r="PQ33" i="3"/>
  <c r="KS33" i="3"/>
  <c r="FU33" i="3"/>
  <c r="O33" i="3"/>
  <c r="TH33" i="3"/>
  <c r="OJ33" i="3"/>
  <c r="JX33" i="3"/>
  <c r="HL33" i="3"/>
  <c r="EZ33" i="3"/>
  <c r="CL33" i="3"/>
  <c r="TO33" i="3"/>
  <c r="JS33" i="3"/>
  <c r="EE33" i="3"/>
  <c r="WT33" i="3"/>
  <c r="RV33" i="3"/>
  <c r="MX33" i="3"/>
  <c r="HZ33" i="3"/>
  <c r="CZ33" i="3"/>
  <c r="VQ33" i="3"/>
  <c r="QS33" i="3"/>
  <c r="LU33" i="3"/>
  <c r="GW33" i="3"/>
  <c r="AX33" i="3"/>
  <c r="UJ33" i="3"/>
  <c r="PL33" i="3"/>
  <c r="KN33" i="3"/>
  <c r="HX33" i="3"/>
  <c r="FL33" i="3"/>
  <c r="CX33" i="3"/>
  <c r="XK33" i="3"/>
  <c r="NO33" i="3"/>
  <c r="GE33" i="3"/>
  <c r="Z33" i="3"/>
  <c r="TV33" i="3"/>
  <c r="OX33" i="3"/>
  <c r="JZ33" i="3"/>
  <c r="FB33" i="3"/>
  <c r="XQ33" i="3"/>
  <c r="SS33" i="3"/>
  <c r="NU33" i="3"/>
  <c r="IW33" i="3"/>
  <c r="DY33" i="3"/>
  <c r="WJ33" i="3"/>
  <c r="RL33" i="3"/>
  <c r="MN33" i="3"/>
  <c r="IZ33" i="3"/>
  <c r="GN33" i="3"/>
  <c r="EB33" i="3"/>
  <c r="AI33" i="3"/>
  <c r="TK33" i="3"/>
  <c r="EA33" i="3"/>
  <c r="LQ33" i="3"/>
  <c r="AD33" i="3"/>
  <c r="JA33" i="3"/>
  <c r="LL33" i="3"/>
  <c r="XJ33" i="3"/>
  <c r="DR33" i="3"/>
  <c r="HM33" i="3"/>
  <c r="LD33" i="3"/>
  <c r="M33" i="3"/>
  <c r="UL33" i="3"/>
  <c r="I33" i="3"/>
  <c r="EO33" i="3"/>
  <c r="JH33" i="3"/>
  <c r="RC33" i="3"/>
  <c r="QP33" i="3"/>
  <c r="UK33" i="3"/>
  <c r="YB33" i="3"/>
  <c r="HH33" i="3"/>
  <c r="LC33" i="3"/>
  <c r="NR33" i="3"/>
  <c r="RM33" i="3"/>
  <c r="VD33" i="3"/>
  <c r="FX33" i="3"/>
  <c r="JO33" i="3"/>
  <c r="RR33" i="3"/>
  <c r="AN33" i="3"/>
  <c r="PB33" i="3"/>
  <c r="WN33" i="3"/>
  <c r="UU33" i="3"/>
  <c r="SL33" i="3"/>
  <c r="WG33" i="3"/>
  <c r="CM33" i="3"/>
  <c r="IF33" i="3"/>
  <c r="OU33" i="3"/>
  <c r="PN33" i="3"/>
  <c r="TI33" i="3"/>
  <c r="WZ33" i="3"/>
  <c r="GV33" i="3"/>
  <c r="HW33" i="3"/>
  <c r="LR33" i="3"/>
  <c r="PM33" i="3"/>
  <c r="TD33" i="3"/>
  <c r="EV33" i="3"/>
  <c r="EY33" i="3"/>
  <c r="IT33" i="3"/>
  <c r="MO33" i="3"/>
  <c r="QF33" i="3"/>
  <c r="DL33" i="3"/>
  <c r="PO33" i="3"/>
  <c r="HV33" i="3"/>
  <c r="PH33" i="3"/>
  <c r="FF33" i="3"/>
  <c r="QJ33" i="3"/>
  <c r="KY33" i="3"/>
  <c r="NN33" i="3"/>
  <c r="RI33" i="3"/>
  <c r="UZ33" i="3"/>
  <c r="FT33" i="3"/>
  <c r="GU33" i="3"/>
  <c r="KP33" i="3"/>
  <c r="OK33" i="3"/>
  <c r="SB33" i="3"/>
  <c r="EJ33" i="3"/>
  <c r="CW33" i="3"/>
  <c r="GT33" i="3"/>
  <c r="KO33" i="3"/>
  <c r="OF33" i="3"/>
  <c r="BK33" i="3"/>
  <c r="XN33" i="3"/>
  <c r="DV33" i="3"/>
  <c r="HQ33" i="3"/>
  <c r="LH33" i="3"/>
  <c r="S33" i="3"/>
  <c r="OA33" i="3"/>
  <c r="IP33" i="3"/>
  <c r="AP33" i="3"/>
  <c r="AQ33" i="3"/>
  <c r="JT33" i="3"/>
  <c r="CQ33" i="3"/>
  <c r="SW33" i="3"/>
  <c r="MK33" i="3"/>
  <c r="FR33" i="3"/>
  <c r="VN33" i="3"/>
  <c r="UY33" i="3"/>
  <c r="IJ33" i="3"/>
  <c r="TC33" i="3"/>
  <c r="NX33" i="3"/>
  <c r="QB33" i="3"/>
  <c r="JM33" i="3"/>
  <c r="AO33" i="3"/>
  <c r="SP33" i="3"/>
  <c r="VM33" i="3"/>
  <c r="EU33" i="3"/>
  <c r="DH33" i="3"/>
  <c r="ND33" i="3"/>
  <c r="FQ33" i="3"/>
  <c r="WK33" i="3"/>
  <c r="WI11" i="1"/>
  <c r="TW11" i="1"/>
  <c r="RK11" i="1"/>
  <c r="OY11" i="1"/>
  <c r="MM11" i="1"/>
  <c r="KA11" i="1"/>
  <c r="HO11" i="1"/>
  <c r="FC11" i="1"/>
  <c r="CO11" i="1"/>
  <c r="XN11" i="1"/>
  <c r="VB11" i="1"/>
  <c r="SP11" i="1"/>
  <c r="QD11" i="1"/>
  <c r="NR11" i="1"/>
  <c r="LF11" i="1"/>
  <c r="IT11" i="1"/>
  <c r="GH11" i="1"/>
  <c r="DV11" i="1"/>
  <c r="AC11" i="1"/>
  <c r="WK11" i="1"/>
  <c r="YA11" i="1"/>
  <c r="VO11" i="1"/>
  <c r="TC11" i="1"/>
  <c r="QQ11" i="1"/>
  <c r="OE11" i="1"/>
  <c r="LS11" i="1"/>
  <c r="JG11" i="1"/>
  <c r="GU11" i="1"/>
  <c r="EI11" i="1"/>
  <c r="AP11" i="1"/>
  <c r="WT11" i="1"/>
  <c r="UH11" i="1"/>
  <c r="RV11" i="1"/>
  <c r="PJ11" i="1"/>
  <c r="MX11" i="1"/>
  <c r="KL11" i="1"/>
  <c r="HZ11" i="1"/>
  <c r="FN11" i="1"/>
  <c r="CZ11" i="1"/>
  <c r="YC11" i="1"/>
  <c r="VQ11" i="1"/>
  <c r="XG11" i="1"/>
  <c r="UU11" i="1"/>
  <c r="SI11" i="1"/>
  <c r="PW11" i="1"/>
  <c r="NK11" i="1"/>
  <c r="KY11" i="1"/>
  <c r="IM11" i="1"/>
  <c r="GA11" i="1"/>
  <c r="DO11" i="1"/>
  <c r="R11" i="1"/>
  <c r="VZ11" i="1"/>
  <c r="TN11" i="1"/>
  <c r="RB11" i="1"/>
  <c r="OP11" i="1"/>
  <c r="MD11" i="1"/>
  <c r="JR11" i="1"/>
  <c r="HF11" i="1"/>
  <c r="ET11" i="1"/>
  <c r="BI11" i="1"/>
  <c r="XI11" i="1"/>
  <c r="UW11" i="1"/>
  <c r="XC11" i="1"/>
  <c r="UQ11" i="1"/>
  <c r="SE11" i="1"/>
  <c r="PS11" i="1"/>
  <c r="NG11" i="1"/>
  <c r="KU11" i="1"/>
  <c r="II11" i="1"/>
  <c r="FW11" i="1"/>
  <c r="DK11" i="1"/>
  <c r="K11" i="1"/>
  <c r="VV11" i="1"/>
  <c r="TJ11" i="1"/>
  <c r="QX11" i="1"/>
  <c r="OL11" i="1"/>
  <c r="LZ11" i="1"/>
  <c r="JN11" i="1"/>
  <c r="HB11" i="1"/>
  <c r="EP11" i="1"/>
  <c r="BC11" i="1"/>
  <c r="XE11" i="1"/>
  <c r="US11" i="1"/>
  <c r="SG11" i="1"/>
  <c r="PU11" i="1"/>
  <c r="NI11" i="1"/>
  <c r="KW11" i="1"/>
  <c r="IK11" i="1"/>
  <c r="FY11" i="1"/>
  <c r="DM11" i="1"/>
  <c r="T11" i="1"/>
  <c r="VX11" i="1"/>
  <c r="TL11" i="1"/>
  <c r="QZ11" i="1"/>
  <c r="SS11" i="1"/>
  <c r="QG11" i="1"/>
  <c r="NU11" i="1"/>
  <c r="LI11" i="1"/>
  <c r="IW11" i="1"/>
  <c r="GK11" i="1"/>
  <c r="DY11" i="1"/>
  <c r="RY11" i="1"/>
  <c r="PM11" i="1"/>
  <c r="NA11" i="1"/>
  <c r="KO11" i="1"/>
  <c r="IC11" i="1"/>
  <c r="FQ11" i="1"/>
  <c r="DC11" i="1"/>
  <c r="YB11" i="1"/>
  <c r="VP11" i="1"/>
  <c r="TD11" i="1"/>
  <c r="QR11" i="1"/>
  <c r="OF11" i="1"/>
  <c r="LT11" i="1"/>
  <c r="JH11" i="1"/>
  <c r="GV11" i="1"/>
  <c r="EJ11" i="1"/>
  <c r="AQ11" i="1"/>
  <c r="SK11" i="1"/>
  <c r="PY11" i="1"/>
  <c r="NM11" i="1"/>
  <c r="LA11" i="1"/>
  <c r="IO11" i="1"/>
  <c r="GC11" i="1"/>
  <c r="DQ11" i="1"/>
  <c r="X11" i="1"/>
  <c r="WB11" i="1"/>
  <c r="TP11" i="1"/>
  <c r="RD11" i="1"/>
  <c r="OR11" i="1"/>
  <c r="MF11" i="1"/>
  <c r="JT11" i="1"/>
  <c r="HH11" i="1"/>
  <c r="EV11" i="1"/>
  <c r="BK11" i="1"/>
  <c r="WJ11" i="1"/>
  <c r="OJ11" i="1"/>
  <c r="JL11" i="1"/>
  <c r="EN11" i="1"/>
  <c r="DI11" i="1"/>
  <c r="QV11" i="1"/>
  <c r="LL11" i="1"/>
  <c r="GN11" i="1"/>
  <c r="AI11" i="1"/>
  <c r="SR11" i="1"/>
  <c r="MN11" i="1"/>
  <c r="HP11" i="1"/>
  <c r="CP11" i="1"/>
  <c r="UN11" i="1"/>
  <c r="NH11" i="1"/>
  <c r="IJ11" i="1"/>
  <c r="DL11" i="1"/>
  <c r="YE11" i="1"/>
  <c r="VS11" i="1"/>
  <c r="TG11" i="1"/>
  <c r="QU11" i="1"/>
  <c r="OI11" i="1"/>
  <c r="LW11" i="1"/>
  <c r="JK11" i="1"/>
  <c r="GY11" i="1"/>
  <c r="EM11" i="1"/>
  <c r="AZ11" i="1"/>
  <c r="WX11" i="1"/>
  <c r="UL11" i="1"/>
  <c r="RZ11" i="1"/>
  <c r="PN11" i="1"/>
  <c r="NB11" i="1"/>
  <c r="KP11" i="1"/>
  <c r="ID11" i="1"/>
  <c r="FR11" i="1"/>
  <c r="DE11" i="1"/>
  <c r="I11" i="1"/>
  <c r="VU11" i="1"/>
  <c r="XK11" i="1"/>
  <c r="UY11" i="1"/>
  <c r="SM11" i="1"/>
  <c r="QA11" i="1"/>
  <c r="NO11" i="1"/>
  <c r="LC11" i="1"/>
  <c r="IQ11" i="1"/>
  <c r="GE11" i="1"/>
  <c r="DS11" i="1"/>
  <c r="V11" i="1"/>
  <c r="WD11" i="1"/>
  <c r="TR11" i="1"/>
  <c r="RF11" i="1"/>
  <c r="OT11" i="1"/>
  <c r="MH11" i="1"/>
  <c r="JV11" i="1"/>
  <c r="HJ11" i="1"/>
  <c r="EX11" i="1"/>
  <c r="BQ11" i="1"/>
  <c r="XM11" i="1"/>
  <c r="VA11" i="1"/>
  <c r="WQ11" i="1"/>
  <c r="UE11" i="1"/>
  <c r="RS11" i="1"/>
  <c r="PG11" i="1"/>
  <c r="MU11" i="1"/>
  <c r="KI11" i="1"/>
  <c r="HW11" i="1"/>
  <c r="FK11" i="1"/>
  <c r="CW11" i="1"/>
  <c r="XV11" i="1"/>
  <c r="VJ11" i="1"/>
  <c r="SX11" i="1"/>
  <c r="QL11" i="1"/>
  <c r="NZ11" i="1"/>
  <c r="LN11" i="1"/>
  <c r="JB11" i="1"/>
  <c r="GP11" i="1"/>
  <c r="ED11" i="1"/>
  <c r="AK11" i="1"/>
  <c r="WS11" i="1"/>
  <c r="UG11" i="1"/>
  <c r="WM11" i="1"/>
  <c r="UA11" i="1"/>
  <c r="RO11" i="1"/>
  <c r="PC11" i="1"/>
  <c r="MQ11" i="1"/>
  <c r="KE11" i="1"/>
  <c r="HS11" i="1"/>
  <c r="FG11" i="1"/>
  <c r="CS11" i="1"/>
  <c r="XR11" i="1"/>
  <c r="VF11" i="1"/>
  <c r="ST11" i="1"/>
  <c r="QH11" i="1"/>
  <c r="NV11" i="1"/>
  <c r="LJ11" i="1"/>
  <c r="IX11" i="1"/>
  <c r="GL11" i="1"/>
  <c r="DZ11" i="1"/>
  <c r="AG11" i="1"/>
  <c r="WO11" i="1"/>
  <c r="UC11" i="1"/>
  <c r="RQ11" i="1"/>
  <c r="PE11" i="1"/>
  <c r="MS11" i="1"/>
  <c r="KG11" i="1"/>
  <c r="HU11" i="1"/>
  <c r="FI11" i="1"/>
  <c r="CU11" i="1"/>
  <c r="XT11" i="1"/>
  <c r="VH11" i="1"/>
  <c r="SV11" i="1"/>
  <c r="QJ11" i="1"/>
  <c r="SC11" i="1"/>
  <c r="PQ11" i="1"/>
  <c r="NE11" i="1"/>
  <c r="KS11" i="1"/>
  <c r="IG11" i="1"/>
  <c r="FU11" i="1"/>
  <c r="TU11" i="1"/>
  <c r="RI11" i="1"/>
  <c r="OW11" i="1"/>
  <c r="MK11" i="1"/>
  <c r="JY11" i="1"/>
  <c r="HM11" i="1"/>
  <c r="FA11" i="1"/>
  <c r="CM11" i="1"/>
  <c r="XL11" i="1"/>
  <c r="UZ11" i="1"/>
  <c r="SN11" i="1"/>
  <c r="QB11" i="1"/>
  <c r="NP11" i="1"/>
  <c r="LD11" i="1"/>
  <c r="IR11" i="1"/>
  <c r="GF11" i="1"/>
  <c r="DT11" i="1"/>
  <c r="AA11" i="1"/>
  <c r="RU11" i="1"/>
  <c r="PI11" i="1"/>
  <c r="MW11" i="1"/>
  <c r="KK11" i="1"/>
  <c r="HY11" i="1"/>
  <c r="FM11" i="1"/>
  <c r="CY11" i="1"/>
  <c r="XX11" i="1"/>
  <c r="VL11" i="1"/>
  <c r="SZ11" i="1"/>
  <c r="QN11" i="1"/>
  <c r="OB11" i="1"/>
  <c r="LP11" i="1"/>
  <c r="JD11" i="1"/>
  <c r="GR11" i="1"/>
  <c r="EF11" i="1"/>
  <c r="AM11" i="1"/>
  <c r="TX11" i="1"/>
  <c r="ND11" i="1"/>
  <c r="IF11" i="1"/>
  <c r="DH11" i="1"/>
  <c r="O11" i="1"/>
  <c r="PD11" i="1"/>
  <c r="KF11" i="1"/>
  <c r="FH11" i="1"/>
  <c r="CQ11" i="1"/>
  <c r="QF11" i="1"/>
  <c r="LH11" i="1"/>
  <c r="GJ11" i="1"/>
  <c r="AE11" i="1"/>
  <c r="SB11" i="1"/>
  <c r="MB11" i="1"/>
  <c r="HD11" i="1"/>
  <c r="BG11" i="1"/>
  <c r="XO11" i="1"/>
  <c r="VC11" i="1"/>
  <c r="SQ11" i="1"/>
  <c r="QE11" i="1"/>
  <c r="NS11" i="1"/>
  <c r="LG11" i="1"/>
  <c r="IU11" i="1"/>
  <c r="GI11" i="1"/>
  <c r="DW11" i="1"/>
  <c r="Z11" i="1"/>
  <c r="WH11" i="1"/>
  <c r="TV11" i="1"/>
  <c r="RJ11" i="1"/>
  <c r="OX11" i="1"/>
  <c r="ML11" i="1"/>
  <c r="JZ11" i="1"/>
  <c r="HN11" i="1"/>
  <c r="FB11" i="1"/>
  <c r="CN11" i="1"/>
  <c r="XQ11" i="1"/>
  <c r="VE11" i="1"/>
  <c r="WU11" i="1"/>
  <c r="UI11" i="1"/>
  <c r="RW11" i="1"/>
  <c r="PK11" i="1"/>
  <c r="MY11" i="1"/>
  <c r="KM11" i="1"/>
  <c r="IA11" i="1"/>
  <c r="FO11" i="1"/>
  <c r="DA11" i="1"/>
  <c r="XZ11" i="1"/>
  <c r="VN11" i="1"/>
  <c r="TB11" i="1"/>
  <c r="QP11" i="1"/>
  <c r="OD11" i="1"/>
  <c r="LR11" i="1"/>
  <c r="JF11" i="1"/>
  <c r="GT11" i="1"/>
  <c r="EH11" i="1"/>
  <c r="AO11" i="1"/>
  <c r="WW11" i="1"/>
  <c r="UK11" i="1"/>
  <c r="WA11" i="1"/>
  <c r="TO11" i="1"/>
  <c r="RC11" i="1"/>
  <c r="OQ11" i="1"/>
  <c r="ME11" i="1"/>
  <c r="JS11" i="1"/>
  <c r="HG11" i="1"/>
  <c r="EU11" i="1"/>
  <c r="BJ11" i="1"/>
  <c r="XF11" i="1"/>
  <c r="UT11" i="1"/>
  <c r="SH11" i="1"/>
  <c r="PV11" i="1"/>
  <c r="NJ11" i="1"/>
  <c r="KX11" i="1"/>
  <c r="IL11" i="1"/>
  <c r="FZ11" i="1"/>
  <c r="DN11" i="1"/>
  <c r="U11" i="1"/>
  <c r="WC11" i="1"/>
  <c r="AH11" i="1"/>
  <c r="VW11" i="1"/>
  <c r="TK11" i="1"/>
  <c r="QY11" i="1"/>
  <c r="OM11" i="1"/>
  <c r="MA11" i="1"/>
  <c r="JO11" i="1"/>
  <c r="HC11" i="1"/>
  <c r="EQ11" i="1"/>
  <c r="BF11" i="1"/>
  <c r="XB11" i="1"/>
  <c r="UP11" i="1"/>
  <c r="SD11" i="1"/>
  <c r="PR11" i="1"/>
  <c r="NF11" i="1"/>
  <c r="KT11" i="1"/>
  <c r="IH11" i="1"/>
  <c r="FV11" i="1"/>
  <c r="DJ11" i="1"/>
  <c r="Q11" i="1"/>
  <c r="VY11" i="1"/>
  <c r="TM11" i="1"/>
  <c r="RA11" i="1"/>
  <c r="OO11" i="1"/>
  <c r="MC11" i="1"/>
  <c r="JQ11" i="1"/>
  <c r="HE11" i="1"/>
  <c r="ES11" i="1"/>
  <c r="BH11" i="1"/>
  <c r="XD11" i="1"/>
  <c r="UR11" i="1"/>
  <c r="SF11" i="1"/>
  <c r="TY11" i="1"/>
  <c r="RM11" i="1"/>
  <c r="PA11" i="1"/>
  <c r="MO11" i="1"/>
  <c r="KC11" i="1"/>
  <c r="HQ11" i="1"/>
  <c r="FE11" i="1"/>
  <c r="TE11" i="1"/>
  <c r="QS11" i="1"/>
  <c r="OG11" i="1"/>
  <c r="LU11" i="1"/>
  <c r="JI11" i="1"/>
  <c r="GW11" i="1"/>
  <c r="EK11" i="1"/>
  <c r="AX11" i="1"/>
  <c r="WV11" i="1"/>
  <c r="UJ11" i="1"/>
  <c r="RX11" i="1"/>
  <c r="PL11" i="1"/>
  <c r="MZ11" i="1"/>
  <c r="KN11" i="1"/>
  <c r="IB11" i="1"/>
  <c r="FP11" i="1"/>
  <c r="DB11" i="1"/>
  <c r="TQ11" i="1"/>
  <c r="RE11" i="1"/>
  <c r="OS11" i="1"/>
  <c r="MG11" i="1"/>
  <c r="JU11" i="1"/>
  <c r="HI11" i="1"/>
  <c r="EW11" i="1"/>
  <c r="BM11" i="1"/>
  <c r="XH11" i="1"/>
  <c r="UV11" i="1"/>
  <c r="SJ11" i="1"/>
  <c r="PX11" i="1"/>
  <c r="NL11" i="1"/>
  <c r="KZ11" i="1"/>
  <c r="IN11" i="1"/>
  <c r="GB11" i="1"/>
  <c r="DP11" i="1"/>
  <c r="W11" i="1"/>
  <c r="RL11" i="1"/>
  <c r="LX11" i="1"/>
  <c r="GZ11" i="1"/>
  <c r="BA11" i="1"/>
  <c r="VT11" i="1"/>
  <c r="NX11" i="1"/>
  <c r="IZ11" i="1"/>
  <c r="EB11" i="1"/>
  <c r="XP11" i="1"/>
  <c r="OZ11" i="1"/>
  <c r="KB11" i="1"/>
  <c r="FD11" i="1"/>
  <c r="BB11" i="1"/>
  <c r="PT11" i="1"/>
  <c r="KV11" i="1"/>
  <c r="FX11" i="1"/>
  <c r="S11" i="1"/>
  <c r="PO11" i="1"/>
  <c r="FS11" i="1"/>
  <c r="TF11" i="1"/>
  <c r="JJ11" i="1"/>
  <c r="XA11" i="1"/>
  <c r="RG11" i="1"/>
  <c r="HK11" i="1"/>
  <c r="UX11" i="1"/>
  <c r="LB11" i="1"/>
  <c r="Y11" i="1"/>
  <c r="SY11" i="1"/>
  <c r="JC11" i="1"/>
  <c r="WP11" i="1"/>
  <c r="MT11" i="1"/>
  <c r="CV11" i="1"/>
  <c r="VG11" i="1"/>
  <c r="LK11" i="1"/>
  <c r="AD11" i="1"/>
  <c r="PB11" i="1"/>
  <c r="FF11" i="1"/>
  <c r="SW11" i="1"/>
  <c r="JA11" i="1"/>
  <c r="WN11" i="1"/>
  <c r="QW11" i="1"/>
  <c r="HA11" i="1"/>
  <c r="NQ11" i="1"/>
  <c r="DU11" i="1"/>
  <c r="RH11" i="1"/>
  <c r="HL11" i="1"/>
  <c r="QO11" i="1"/>
  <c r="GS11" i="1"/>
  <c r="UF11" i="1"/>
  <c r="KJ11" i="1"/>
  <c r="AF11" i="1"/>
  <c r="M11" i="1"/>
  <c r="CT11" i="1"/>
  <c r="DX11" i="1"/>
  <c r="ER11" i="1"/>
  <c r="WY11" i="1"/>
  <c r="NC11" i="1"/>
  <c r="DG11" i="1"/>
  <c r="QT11" i="1"/>
  <c r="GX11" i="1"/>
  <c r="UO11" i="1"/>
  <c r="OU11" i="1"/>
  <c r="EY11" i="1"/>
  <c r="SL11" i="1"/>
  <c r="IP11" i="1"/>
  <c r="WG11" i="1"/>
  <c r="QM11" i="1"/>
  <c r="GQ11" i="1"/>
  <c r="UD11" i="1"/>
  <c r="KH11" i="1"/>
  <c r="XY11" i="1"/>
  <c r="SU11" i="1"/>
  <c r="IY11" i="1"/>
  <c r="WL11" i="1"/>
  <c r="MP11" i="1"/>
  <c r="CR11" i="1"/>
  <c r="QK11" i="1"/>
  <c r="GO11" i="1"/>
  <c r="UB11" i="1"/>
  <c r="OK11" i="1"/>
  <c r="EO11" i="1"/>
  <c r="LE11" i="1"/>
  <c r="AB11" i="1"/>
  <c r="OV11" i="1"/>
  <c r="EZ11" i="1"/>
  <c r="OC11" i="1"/>
  <c r="EG11" i="1"/>
  <c r="RT11" i="1"/>
  <c r="HX11" i="1"/>
  <c r="PP11" i="1"/>
  <c r="TH11" i="1"/>
  <c r="VD11" i="1"/>
  <c r="WZ11" i="1"/>
  <c r="UM11" i="1"/>
  <c r="KQ11" i="1"/>
  <c r="YD11" i="1"/>
  <c r="OH11" i="1"/>
  <c r="EL11" i="1"/>
  <c r="WE11" i="1"/>
  <c r="MI11" i="1"/>
  <c r="CK11" i="1"/>
  <c r="PZ11" i="1"/>
  <c r="GD11" i="1"/>
  <c r="XW11" i="1"/>
  <c r="OA11" i="1"/>
  <c r="EE11" i="1"/>
  <c r="RR11" i="1"/>
  <c r="HV11" i="1"/>
  <c r="VM11" i="1"/>
  <c r="QI11" i="1"/>
  <c r="GM11" i="1"/>
  <c r="TZ11" i="1"/>
  <c r="KD11" i="1"/>
  <c r="XU11" i="1"/>
  <c r="NY11" i="1"/>
  <c r="EC11" i="1"/>
  <c r="RP11" i="1"/>
  <c r="LY11" i="1"/>
  <c r="SO11" i="1"/>
  <c r="IS11" i="1"/>
  <c r="WF11" i="1"/>
  <c r="MJ11" i="1"/>
  <c r="CL11" i="1"/>
  <c r="LQ11" i="1"/>
  <c r="AN11" i="1"/>
  <c r="PH11" i="1"/>
  <c r="FL11" i="1"/>
  <c r="KR11" i="1"/>
  <c r="MR11" i="1"/>
  <c r="NT11" i="1"/>
  <c r="ON11" i="1"/>
  <c r="SA11" i="1"/>
  <c r="IE11" i="1"/>
  <c r="VR11" i="1"/>
  <c r="LV11" i="1"/>
  <c r="AY11" i="1"/>
  <c r="TS11" i="1"/>
  <c r="JW11" i="1"/>
  <c r="XJ11" i="1"/>
  <c r="NN11" i="1"/>
  <c r="DR11" i="1"/>
  <c r="VK11" i="1"/>
  <c r="LO11" i="1"/>
  <c r="AL11" i="1"/>
  <c r="PF11" i="1"/>
  <c r="FJ11" i="1"/>
  <c r="XS11" i="1"/>
  <c r="NW11" i="1"/>
  <c r="EA11" i="1"/>
  <c r="RN11" i="1"/>
  <c r="HR11" i="1"/>
  <c r="VI11" i="1"/>
  <c r="LM11" i="1"/>
  <c r="AJ11" i="1"/>
  <c r="TI11" i="1"/>
  <c r="JM11" i="1"/>
  <c r="QC11" i="1"/>
  <c r="GG11" i="1"/>
  <c r="TT11" i="1"/>
  <c r="JX11" i="1"/>
  <c r="TA11" i="1"/>
  <c r="JE11" i="1"/>
  <c r="WR11" i="1"/>
  <c r="MV11" i="1"/>
  <c r="CX11" i="1"/>
  <c r="FT11" i="1"/>
  <c r="HT11" i="1"/>
  <c r="IV11" i="1"/>
  <c r="JP11" i="1"/>
  <c r="D21" i="1"/>
  <c r="YD58" i="3"/>
  <c r="XN58" i="3"/>
  <c r="WX58" i="3"/>
  <c r="WH58" i="3"/>
  <c r="VR58" i="3"/>
  <c r="VB58" i="3"/>
  <c r="UL58" i="3"/>
  <c r="TV58" i="3"/>
  <c r="TF58" i="3"/>
  <c r="SP58" i="3"/>
  <c r="RZ58" i="3"/>
  <c r="RJ58" i="3"/>
  <c r="QT58" i="3"/>
  <c r="QD58" i="3"/>
  <c r="PN58" i="3"/>
  <c r="OX58" i="3"/>
  <c r="OH58" i="3"/>
  <c r="NR58" i="3"/>
  <c r="NB58" i="3"/>
  <c r="ML58" i="3"/>
  <c r="LV58" i="3"/>
  <c r="LF58" i="3"/>
  <c r="KP58" i="3"/>
  <c r="JZ58" i="3"/>
  <c r="JJ58" i="3"/>
  <c r="IT58" i="3"/>
  <c r="ID58" i="3"/>
  <c r="HN58" i="3"/>
  <c r="GX58" i="3"/>
  <c r="GH58" i="3"/>
  <c r="FR58" i="3"/>
  <c r="FB58" i="3"/>
  <c r="EL58" i="3"/>
  <c r="DV58" i="3"/>
  <c r="DE58" i="3"/>
  <c r="CN58" i="3"/>
  <c r="AY58" i="3"/>
  <c r="AC58" i="3"/>
  <c r="I58" i="3"/>
  <c r="XQ58" i="3"/>
  <c r="XA58" i="3"/>
  <c r="WK58" i="3"/>
  <c r="VU58" i="3"/>
  <c r="VE58" i="3"/>
  <c r="UO58" i="3"/>
  <c r="TY58" i="3"/>
  <c r="TI58" i="3"/>
  <c r="SS58" i="3"/>
  <c r="SC58" i="3"/>
  <c r="RM58" i="3"/>
  <c r="QW58" i="3"/>
  <c r="QG58" i="3"/>
  <c r="PQ58" i="3"/>
  <c r="PA58" i="3"/>
  <c r="OK58" i="3"/>
  <c r="NU58" i="3"/>
  <c r="NE58" i="3"/>
  <c r="MO58" i="3"/>
  <c r="LY58" i="3"/>
  <c r="LI58" i="3"/>
  <c r="KS58" i="3"/>
  <c r="KC58" i="3"/>
  <c r="JM58" i="3"/>
  <c r="IW58" i="3"/>
  <c r="IG58" i="3"/>
  <c r="HQ58" i="3"/>
  <c r="HA58" i="3"/>
  <c r="GK58" i="3"/>
  <c r="FU58" i="3"/>
  <c r="FE58" i="3"/>
  <c r="EO58" i="3"/>
  <c r="DY58" i="3"/>
  <c r="DI58" i="3"/>
  <c r="CQ58" i="3"/>
  <c r="BB58" i="3"/>
  <c r="AF58" i="3"/>
  <c r="O58" i="3"/>
  <c r="XP58" i="3"/>
  <c r="WZ58" i="3"/>
  <c r="WJ58" i="3"/>
  <c r="VT58" i="3"/>
  <c r="VD58" i="3"/>
  <c r="UN58" i="3"/>
  <c r="TX58" i="3"/>
  <c r="TH58" i="3"/>
  <c r="SR58" i="3"/>
  <c r="SB58" i="3"/>
  <c r="RL58" i="3"/>
  <c r="QV58" i="3"/>
  <c r="QF58" i="3"/>
  <c r="PP58" i="3"/>
  <c r="OZ58" i="3"/>
  <c r="OJ58" i="3"/>
  <c r="NT58" i="3"/>
  <c r="ND58" i="3"/>
  <c r="MN58" i="3"/>
  <c r="LX58" i="3"/>
  <c r="LH58" i="3"/>
  <c r="KR58" i="3"/>
  <c r="KB58" i="3"/>
  <c r="JL58" i="3"/>
  <c r="IV58" i="3"/>
  <c r="IF58" i="3"/>
  <c r="HP58" i="3"/>
  <c r="GZ58" i="3"/>
  <c r="GJ58" i="3"/>
  <c r="FT58" i="3"/>
  <c r="FD58" i="3"/>
  <c r="EN58" i="3"/>
  <c r="DX58" i="3"/>
  <c r="DH58" i="3"/>
  <c r="CP58" i="3"/>
  <c r="BA58" i="3"/>
  <c r="AE58" i="3"/>
  <c r="M58" i="3"/>
  <c r="XS58" i="3"/>
  <c r="XC58" i="3"/>
  <c r="WM58" i="3"/>
  <c r="VW58" i="3"/>
  <c r="VG58" i="3"/>
  <c r="UQ58" i="3"/>
  <c r="UA58" i="3"/>
  <c r="TK58" i="3"/>
  <c r="SU58" i="3"/>
  <c r="SE58" i="3"/>
  <c r="RO58" i="3"/>
  <c r="QY58" i="3"/>
  <c r="QI58" i="3"/>
  <c r="PS58" i="3"/>
  <c r="PC58" i="3"/>
  <c r="OM58" i="3"/>
  <c r="NW58" i="3"/>
  <c r="NG58" i="3"/>
  <c r="MQ58" i="3"/>
  <c r="MA58" i="3"/>
  <c r="LK58" i="3"/>
  <c r="KU58" i="3"/>
  <c r="KE58" i="3"/>
  <c r="JO58" i="3"/>
  <c r="IY58" i="3"/>
  <c r="II58" i="3"/>
  <c r="HS58" i="3"/>
  <c r="HC58" i="3"/>
  <c r="GM58" i="3"/>
  <c r="FW58" i="3"/>
  <c r="FG58" i="3"/>
  <c r="EQ58" i="3"/>
  <c r="EA58" i="3"/>
  <c r="DK58" i="3"/>
  <c r="CS58" i="3"/>
  <c r="BF58" i="3"/>
  <c r="AH58" i="3"/>
  <c r="R58" i="3"/>
  <c r="XZ58" i="3"/>
  <c r="XJ58" i="3"/>
  <c r="WT58" i="3"/>
  <c r="WD58" i="3"/>
  <c r="VN58" i="3"/>
  <c r="UX58" i="3"/>
  <c r="UH58" i="3"/>
  <c r="TR58" i="3"/>
  <c r="TB58" i="3"/>
  <c r="SL58" i="3"/>
  <c r="RV58" i="3"/>
  <c r="RF58" i="3"/>
  <c r="QP58" i="3"/>
  <c r="PZ58" i="3"/>
  <c r="PJ58" i="3"/>
  <c r="OT58" i="3"/>
  <c r="OD58" i="3"/>
  <c r="NN58" i="3"/>
  <c r="MX58" i="3"/>
  <c r="MH58" i="3"/>
  <c r="LR58" i="3"/>
  <c r="LB58" i="3"/>
  <c r="KL58" i="3"/>
  <c r="JV58" i="3"/>
  <c r="JF58" i="3"/>
  <c r="IP58" i="3"/>
  <c r="HZ58" i="3"/>
  <c r="HJ58" i="3"/>
  <c r="GT58" i="3"/>
  <c r="GD58" i="3"/>
  <c r="FN58" i="3"/>
  <c r="EX58" i="3"/>
  <c r="EH58" i="3"/>
  <c r="DR58" i="3"/>
  <c r="CZ58" i="3"/>
  <c r="BQ58" i="3"/>
  <c r="AO58" i="3"/>
  <c r="Y58" i="3"/>
  <c r="YC58" i="3"/>
  <c r="XM58" i="3"/>
  <c r="WW58" i="3"/>
  <c r="WG58" i="3"/>
  <c r="VQ58" i="3"/>
  <c r="VA58" i="3"/>
  <c r="UK58" i="3"/>
  <c r="TU58" i="3"/>
  <c r="TE58" i="3"/>
  <c r="SO58" i="3"/>
  <c r="RY58" i="3"/>
  <c r="RI58" i="3"/>
  <c r="QS58" i="3"/>
  <c r="QC58" i="3"/>
  <c r="PM58" i="3"/>
  <c r="OW58" i="3"/>
  <c r="OG58" i="3"/>
  <c r="NQ58" i="3"/>
  <c r="NA58" i="3"/>
  <c r="MK58" i="3"/>
  <c r="LU58" i="3"/>
  <c r="LE58" i="3"/>
  <c r="KO58" i="3"/>
  <c r="JY58" i="3"/>
  <c r="JI58" i="3"/>
  <c r="IS58" i="3"/>
  <c r="IC58" i="3"/>
  <c r="HM58" i="3"/>
  <c r="GW58" i="3"/>
  <c r="GG58" i="3"/>
  <c r="FQ58" i="3"/>
  <c r="FA58" i="3"/>
  <c r="EK58" i="3"/>
  <c r="DU58" i="3"/>
  <c r="DC58" i="3"/>
  <c r="CM58" i="3"/>
  <c r="AX58" i="3"/>
  <c r="AB58" i="3"/>
  <c r="YB58" i="3"/>
  <c r="XL58" i="3"/>
  <c r="WV58" i="3"/>
  <c r="WF58" i="3"/>
  <c r="VP58" i="3"/>
  <c r="UZ58" i="3"/>
  <c r="UJ58" i="3"/>
  <c r="TT58" i="3"/>
  <c r="TD58" i="3"/>
  <c r="SN58" i="3"/>
  <c r="RX58" i="3"/>
  <c r="RH58" i="3"/>
  <c r="QR58" i="3"/>
  <c r="QB58" i="3"/>
  <c r="PL58" i="3"/>
  <c r="OV58" i="3"/>
  <c r="OF58" i="3"/>
  <c r="NP58" i="3"/>
  <c r="MZ58" i="3"/>
  <c r="MJ58" i="3"/>
  <c r="LT58" i="3"/>
  <c r="LD58" i="3"/>
  <c r="KN58" i="3"/>
  <c r="JX58" i="3"/>
  <c r="JH58" i="3"/>
  <c r="IR58" i="3"/>
  <c r="IB58" i="3"/>
  <c r="HL58" i="3"/>
  <c r="GV58" i="3"/>
  <c r="GF58" i="3"/>
  <c r="FP58" i="3"/>
  <c r="EZ58" i="3"/>
  <c r="EJ58" i="3"/>
  <c r="DT58" i="3"/>
  <c r="DB58" i="3"/>
  <c r="CL58" i="3"/>
  <c r="AQ58" i="3"/>
  <c r="AA58" i="3"/>
  <c r="YE58" i="3"/>
  <c r="XO58" i="3"/>
  <c r="WY58" i="3"/>
  <c r="WI58" i="3"/>
  <c r="VS58" i="3"/>
  <c r="VC58" i="3"/>
  <c r="UM58" i="3"/>
  <c r="TW58" i="3"/>
  <c r="TG58" i="3"/>
  <c r="SQ58" i="3"/>
  <c r="SA58" i="3"/>
  <c r="RK58" i="3"/>
  <c r="QU58" i="3"/>
  <c r="QE58" i="3"/>
  <c r="PO58" i="3"/>
  <c r="OY58" i="3"/>
  <c r="OI58" i="3"/>
  <c r="NS58" i="3"/>
  <c r="NC58" i="3"/>
  <c r="MM58" i="3"/>
  <c r="LW58" i="3"/>
  <c r="LG58" i="3"/>
  <c r="KQ58" i="3"/>
  <c r="KA58" i="3"/>
  <c r="JK58" i="3"/>
  <c r="IU58" i="3"/>
  <c r="IE58" i="3"/>
  <c r="HO58" i="3"/>
  <c r="GY58" i="3"/>
  <c r="GI58" i="3"/>
  <c r="FS58" i="3"/>
  <c r="FC58" i="3"/>
  <c r="EM58" i="3"/>
  <c r="DW58" i="3"/>
  <c r="DG58" i="3"/>
  <c r="CO58" i="3"/>
  <c r="AZ58" i="3"/>
  <c r="AD58" i="3"/>
  <c r="K58" i="3"/>
  <c r="XV58" i="3"/>
  <c r="XF58" i="3"/>
  <c r="WP58" i="3"/>
  <c r="VZ58" i="3"/>
  <c r="VJ58" i="3"/>
  <c r="UT58" i="3"/>
  <c r="UD58" i="3"/>
  <c r="TN58" i="3"/>
  <c r="SX58" i="3"/>
  <c r="SH58" i="3"/>
  <c r="RR58" i="3"/>
  <c r="RB58" i="3"/>
  <c r="QL58" i="3"/>
  <c r="PV58" i="3"/>
  <c r="PF58" i="3"/>
  <c r="OP58" i="3"/>
  <c r="NZ58" i="3"/>
  <c r="NJ58" i="3"/>
  <c r="MT58" i="3"/>
  <c r="MD58" i="3"/>
  <c r="LN58" i="3"/>
  <c r="KX58" i="3"/>
  <c r="KH58" i="3"/>
  <c r="JR58" i="3"/>
  <c r="JB58" i="3"/>
  <c r="IL58" i="3"/>
  <c r="HV58" i="3"/>
  <c r="HF58" i="3"/>
  <c r="GP58" i="3"/>
  <c r="FZ58" i="3"/>
  <c r="FJ58" i="3"/>
  <c r="ET58" i="3"/>
  <c r="ED58" i="3"/>
  <c r="DN58" i="3"/>
  <c r="CV58" i="3"/>
  <c r="BI58" i="3"/>
  <c r="AK58" i="3"/>
  <c r="U58" i="3"/>
  <c r="XY58" i="3"/>
  <c r="XI58" i="3"/>
  <c r="WS58" i="3"/>
  <c r="WC58" i="3"/>
  <c r="VM58" i="3"/>
  <c r="UW58" i="3"/>
  <c r="UG58" i="3"/>
  <c r="TQ58" i="3"/>
  <c r="TA58" i="3"/>
  <c r="SK58" i="3"/>
  <c r="RU58" i="3"/>
  <c r="RE58" i="3"/>
  <c r="QO58" i="3"/>
  <c r="PY58" i="3"/>
  <c r="PI58" i="3"/>
  <c r="OS58" i="3"/>
  <c r="OC58" i="3"/>
  <c r="NM58" i="3"/>
  <c r="MW58" i="3"/>
  <c r="MG58" i="3"/>
  <c r="LQ58" i="3"/>
  <c r="LA58" i="3"/>
  <c r="KK58" i="3"/>
  <c r="JU58" i="3"/>
  <c r="JE58" i="3"/>
  <c r="IO58" i="3"/>
  <c r="HY58" i="3"/>
  <c r="HI58" i="3"/>
  <c r="GS58" i="3"/>
  <c r="GC58" i="3"/>
  <c r="FM58" i="3"/>
  <c r="EW58" i="3"/>
  <c r="EG58" i="3"/>
  <c r="DQ58" i="3"/>
  <c r="CY58" i="3"/>
  <c r="BM58" i="3"/>
  <c r="AN58" i="3"/>
  <c r="X58" i="3"/>
  <c r="XX58" i="3"/>
  <c r="XH58" i="3"/>
  <c r="WR58" i="3"/>
  <c r="WB58" i="3"/>
  <c r="VL58" i="3"/>
  <c r="UV58" i="3"/>
  <c r="UF58" i="3"/>
  <c r="TP58" i="3"/>
  <c r="SZ58" i="3"/>
  <c r="SJ58" i="3"/>
  <c r="RT58" i="3"/>
  <c r="RD58" i="3"/>
  <c r="QN58" i="3"/>
  <c r="PX58" i="3"/>
  <c r="PH58" i="3"/>
  <c r="OR58" i="3"/>
  <c r="OB58" i="3"/>
  <c r="NL58" i="3"/>
  <c r="MV58" i="3"/>
  <c r="MF58" i="3"/>
  <c r="LP58" i="3"/>
  <c r="KZ58" i="3"/>
  <c r="KJ58" i="3"/>
  <c r="JT58" i="3"/>
  <c r="JD58" i="3"/>
  <c r="IN58" i="3"/>
  <c r="HX58" i="3"/>
  <c r="HH58" i="3"/>
  <c r="GR58" i="3"/>
  <c r="GB58" i="3"/>
  <c r="FL58" i="3"/>
  <c r="EV58" i="3"/>
  <c r="EF58" i="3"/>
  <c r="DP58" i="3"/>
  <c r="CX58" i="3"/>
  <c r="BK58" i="3"/>
  <c r="AM58" i="3"/>
  <c r="W58" i="3"/>
  <c r="YA58" i="3"/>
  <c r="XK58" i="3"/>
  <c r="WU58" i="3"/>
  <c r="WE58" i="3"/>
  <c r="VO58" i="3"/>
  <c r="UY58" i="3"/>
  <c r="UI58" i="3"/>
  <c r="TS58" i="3"/>
  <c r="TC58" i="3"/>
  <c r="SM58" i="3"/>
  <c r="RW58" i="3"/>
  <c r="RG58" i="3"/>
  <c r="QQ58" i="3"/>
  <c r="QA58" i="3"/>
  <c r="PK58" i="3"/>
  <c r="OU58" i="3"/>
  <c r="OE58" i="3"/>
  <c r="NO58" i="3"/>
  <c r="MY58" i="3"/>
  <c r="MI58" i="3"/>
  <c r="LS58" i="3"/>
  <c r="LC58" i="3"/>
  <c r="KM58" i="3"/>
  <c r="JW58" i="3"/>
  <c r="JG58" i="3"/>
  <c r="IQ58" i="3"/>
  <c r="IA58" i="3"/>
  <c r="HK58" i="3"/>
  <c r="GU58" i="3"/>
  <c r="GE58" i="3"/>
  <c r="FO58" i="3"/>
  <c r="EY58" i="3"/>
  <c r="EI58" i="3"/>
  <c r="DS58" i="3"/>
  <c r="DA58" i="3"/>
  <c r="CK58" i="3"/>
  <c r="AP58" i="3"/>
  <c r="Z58" i="3"/>
  <c r="XR58" i="3"/>
  <c r="XB58" i="3"/>
  <c r="WL58" i="3"/>
  <c r="VV58" i="3"/>
  <c r="VF58" i="3"/>
  <c r="UP58" i="3"/>
  <c r="TZ58" i="3"/>
  <c r="TJ58" i="3"/>
  <c r="ST58" i="3"/>
  <c r="SD58" i="3"/>
  <c r="RN58" i="3"/>
  <c r="QX58" i="3"/>
  <c r="QH58" i="3"/>
  <c r="PR58" i="3"/>
  <c r="PB58" i="3"/>
  <c r="OL58" i="3"/>
  <c r="NV58" i="3"/>
  <c r="NF58" i="3"/>
  <c r="MP58" i="3"/>
  <c r="LZ58" i="3"/>
  <c r="LJ58" i="3"/>
  <c r="KT58" i="3"/>
  <c r="KD58" i="3"/>
  <c r="JN58" i="3"/>
  <c r="IX58" i="3"/>
  <c r="IH58" i="3"/>
  <c r="HR58" i="3"/>
  <c r="HB58" i="3"/>
  <c r="GL58" i="3"/>
  <c r="FV58" i="3"/>
  <c r="FF58" i="3"/>
  <c r="EP58" i="3"/>
  <c r="DZ58" i="3"/>
  <c r="DJ58" i="3"/>
  <c r="CR58" i="3"/>
  <c r="BC58" i="3"/>
  <c r="AG58" i="3"/>
  <c r="Q58" i="3"/>
  <c r="XU58" i="3"/>
  <c r="XE58" i="3"/>
  <c r="WO58" i="3"/>
  <c r="VY58" i="3"/>
  <c r="VI58" i="3"/>
  <c r="US58" i="3"/>
  <c r="UC58" i="3"/>
  <c r="TM58" i="3"/>
  <c r="SW58" i="3"/>
  <c r="SG58" i="3"/>
  <c r="RQ58" i="3"/>
  <c r="RA58" i="3"/>
  <c r="QK58" i="3"/>
  <c r="PU58" i="3"/>
  <c r="PE58" i="3"/>
  <c r="OO58" i="3"/>
  <c r="NY58" i="3"/>
  <c r="NI58" i="3"/>
  <c r="MS58" i="3"/>
  <c r="MC58" i="3"/>
  <c r="LM58" i="3"/>
  <c r="KW58" i="3"/>
  <c r="KG58" i="3"/>
  <c r="JQ58" i="3"/>
  <c r="JA58" i="3"/>
  <c r="IK58" i="3"/>
  <c r="HU58" i="3"/>
  <c r="HE58" i="3"/>
  <c r="GO58" i="3"/>
  <c r="FY58" i="3"/>
  <c r="FI58" i="3"/>
  <c r="ES58" i="3"/>
  <c r="EC58" i="3"/>
  <c r="DM58" i="3"/>
  <c r="CU58" i="3"/>
  <c r="BH58" i="3"/>
  <c r="AJ58" i="3"/>
  <c r="T58" i="3"/>
  <c r="XT58" i="3"/>
  <c r="XD58" i="3"/>
  <c r="WN58" i="3"/>
  <c r="VX58" i="3"/>
  <c r="VH58" i="3"/>
  <c r="UR58" i="3"/>
  <c r="UB58" i="3"/>
  <c r="TL58" i="3"/>
  <c r="SV58" i="3"/>
  <c r="SF58" i="3"/>
  <c r="RP58" i="3"/>
  <c r="QZ58" i="3"/>
  <c r="QJ58" i="3"/>
  <c r="PT58" i="3"/>
  <c r="PD58" i="3"/>
  <c r="ON58" i="3"/>
  <c r="NX58" i="3"/>
  <c r="NH58" i="3"/>
  <c r="MR58" i="3"/>
  <c r="MB58" i="3"/>
  <c r="LL58" i="3"/>
  <c r="KV58" i="3"/>
  <c r="KF58" i="3"/>
  <c r="JP58" i="3"/>
  <c r="IZ58" i="3"/>
  <c r="IJ58" i="3"/>
  <c r="HT58" i="3"/>
  <c r="HD58" i="3"/>
  <c r="GN58" i="3"/>
  <c r="FX58" i="3"/>
  <c r="FH58" i="3"/>
  <c r="ER58" i="3"/>
  <c r="EB58" i="3"/>
  <c r="DL58" i="3"/>
  <c r="CT58" i="3"/>
  <c r="BG58" i="3"/>
  <c r="AI58" i="3"/>
  <c r="S58" i="3"/>
  <c r="XW58" i="3"/>
  <c r="XG58" i="3"/>
  <c r="WQ58" i="3"/>
  <c r="WA58" i="3"/>
  <c r="VK58" i="3"/>
  <c r="UU58" i="3"/>
  <c r="UE58" i="3"/>
  <c r="TO58" i="3"/>
  <c r="SY58" i="3"/>
  <c r="SI58" i="3"/>
  <c r="RS58" i="3"/>
  <c r="RC58" i="3"/>
  <c r="QM58" i="3"/>
  <c r="PW58" i="3"/>
  <c r="PG58" i="3"/>
  <c r="OQ58" i="3"/>
  <c r="OA58" i="3"/>
  <c r="NK58" i="3"/>
  <c r="MU58" i="3"/>
  <c r="ME58" i="3"/>
  <c r="LO58" i="3"/>
  <c r="KY58" i="3"/>
  <c r="KI58" i="3"/>
  <c r="JS58" i="3"/>
  <c r="JC58" i="3"/>
  <c r="IM58" i="3"/>
  <c r="HW58" i="3"/>
  <c r="HG58" i="3"/>
  <c r="GQ58" i="3"/>
  <c r="GA58" i="3"/>
  <c r="FK58" i="3"/>
  <c r="EU58" i="3"/>
  <c r="EE58" i="3"/>
  <c r="DO58" i="3"/>
  <c r="CW58" i="3"/>
  <c r="BJ58" i="3"/>
  <c r="AL58" i="3"/>
  <c r="V58" i="3"/>
  <c r="XY57" i="3"/>
  <c r="XI57" i="3"/>
  <c r="WS57" i="3"/>
  <c r="WC57" i="3"/>
  <c r="VM57" i="3"/>
  <c r="UW57" i="3"/>
  <c r="UG57" i="3"/>
  <c r="TQ57" i="3"/>
  <c r="TA57" i="3"/>
  <c r="SK57" i="3"/>
  <c r="RU57" i="3"/>
  <c r="RE57" i="3"/>
  <c r="QO57" i="3"/>
  <c r="PY57" i="3"/>
  <c r="PI57" i="3"/>
  <c r="OS57" i="3"/>
  <c r="OC57" i="3"/>
  <c r="NM57" i="3"/>
  <c r="MW57" i="3"/>
  <c r="MG57" i="3"/>
  <c r="LQ57" i="3"/>
  <c r="LA57" i="3"/>
  <c r="KK57" i="3"/>
  <c r="JU57" i="3"/>
  <c r="JE57" i="3"/>
  <c r="IO57" i="3"/>
  <c r="HY57" i="3"/>
  <c r="HI57" i="3"/>
  <c r="GS57" i="3"/>
  <c r="GC57" i="3"/>
  <c r="FM57" i="3"/>
  <c r="EW57" i="3"/>
  <c r="EG57" i="3"/>
  <c r="DQ57" i="3"/>
  <c r="CY57" i="3"/>
  <c r="BM57" i="3"/>
  <c r="AN57" i="3"/>
  <c r="X57" i="3"/>
  <c r="XX57" i="3"/>
  <c r="XH57" i="3"/>
  <c r="WR57" i="3"/>
  <c r="WB57" i="3"/>
  <c r="VL57" i="3"/>
  <c r="UV57" i="3"/>
  <c r="UF57" i="3"/>
  <c r="TP57" i="3"/>
  <c r="SZ57" i="3"/>
  <c r="SJ57" i="3"/>
  <c r="RT57" i="3"/>
  <c r="RD57" i="3"/>
  <c r="QN57" i="3"/>
  <c r="PX57" i="3"/>
  <c r="PH57" i="3"/>
  <c r="OR57" i="3"/>
  <c r="OB57" i="3"/>
  <c r="NL57" i="3"/>
  <c r="MV57" i="3"/>
  <c r="MF57" i="3"/>
  <c r="LP57" i="3"/>
  <c r="KZ57" i="3"/>
  <c r="KJ57" i="3"/>
  <c r="JT57" i="3"/>
  <c r="JD57" i="3"/>
  <c r="IN57" i="3"/>
  <c r="HX57" i="3"/>
  <c r="HH57" i="3"/>
  <c r="GR57" i="3"/>
  <c r="GB57" i="3"/>
  <c r="FL57" i="3"/>
  <c r="EV57" i="3"/>
  <c r="EF57" i="3"/>
  <c r="DP57" i="3"/>
  <c r="CX57" i="3"/>
  <c r="BK57" i="3"/>
  <c r="AM57" i="3"/>
  <c r="W57" i="3"/>
  <c r="YA57" i="3"/>
  <c r="XK57" i="3"/>
  <c r="WU57" i="3"/>
  <c r="WE57" i="3"/>
  <c r="VO57" i="3"/>
  <c r="UY57" i="3"/>
  <c r="UI57" i="3"/>
  <c r="TS57" i="3"/>
  <c r="TC57" i="3"/>
  <c r="SM57" i="3"/>
  <c r="RW57" i="3"/>
  <c r="RG57" i="3"/>
  <c r="QQ57" i="3"/>
  <c r="QA57" i="3"/>
  <c r="PK57" i="3"/>
  <c r="OU57" i="3"/>
  <c r="OE57" i="3"/>
  <c r="NO57" i="3"/>
  <c r="MY57" i="3"/>
  <c r="MI57" i="3"/>
  <c r="LS57" i="3"/>
  <c r="LC57" i="3"/>
  <c r="KM57" i="3"/>
  <c r="JW57" i="3"/>
  <c r="JG57" i="3"/>
  <c r="IQ57" i="3"/>
  <c r="IA57" i="3"/>
  <c r="HK57" i="3"/>
  <c r="GU57" i="3"/>
  <c r="GE57" i="3"/>
  <c r="FO57" i="3"/>
  <c r="EY57" i="3"/>
  <c r="EI57" i="3"/>
  <c r="DS57" i="3"/>
  <c r="DA57" i="3"/>
  <c r="CK57" i="3"/>
  <c r="AP57" i="3"/>
  <c r="Z57" i="3"/>
  <c r="YD57" i="3"/>
  <c r="XN57" i="3"/>
  <c r="WX57" i="3"/>
  <c r="WH57" i="3"/>
  <c r="VR57" i="3"/>
  <c r="VB57" i="3"/>
  <c r="UL57" i="3"/>
  <c r="TV57" i="3"/>
  <c r="TF57" i="3"/>
  <c r="SP57" i="3"/>
  <c r="RZ57" i="3"/>
  <c r="RJ57" i="3"/>
  <c r="QT57" i="3"/>
  <c r="QD57" i="3"/>
  <c r="PN57" i="3"/>
  <c r="OX57" i="3"/>
  <c r="OH57" i="3"/>
  <c r="NR57" i="3"/>
  <c r="NB57" i="3"/>
  <c r="ML57" i="3"/>
  <c r="LV57" i="3"/>
  <c r="LF57" i="3"/>
  <c r="KP57" i="3"/>
  <c r="JZ57" i="3"/>
  <c r="JJ57" i="3"/>
  <c r="IT57" i="3"/>
  <c r="ID57" i="3"/>
  <c r="HN57" i="3"/>
  <c r="GX57" i="3"/>
  <c r="GH57" i="3"/>
  <c r="FR57" i="3"/>
  <c r="FB57" i="3"/>
  <c r="EL57" i="3"/>
  <c r="DV57" i="3"/>
  <c r="DE57" i="3"/>
  <c r="CN57" i="3"/>
  <c r="AY57" i="3"/>
  <c r="AC57" i="3"/>
  <c r="I57" i="3"/>
  <c r="XU57" i="3"/>
  <c r="XE57" i="3"/>
  <c r="WO57" i="3"/>
  <c r="VY57" i="3"/>
  <c r="VI57" i="3"/>
  <c r="US57" i="3"/>
  <c r="UC57" i="3"/>
  <c r="TM57" i="3"/>
  <c r="SW57" i="3"/>
  <c r="SG57" i="3"/>
  <c r="RQ57" i="3"/>
  <c r="RA57" i="3"/>
  <c r="QK57" i="3"/>
  <c r="PU57" i="3"/>
  <c r="PE57" i="3"/>
  <c r="OO57" i="3"/>
  <c r="NY57" i="3"/>
  <c r="NI57" i="3"/>
  <c r="MS57" i="3"/>
  <c r="MC57" i="3"/>
  <c r="LM57" i="3"/>
  <c r="KW57" i="3"/>
  <c r="KG57" i="3"/>
  <c r="JQ57" i="3"/>
  <c r="JA57" i="3"/>
  <c r="IK57" i="3"/>
  <c r="HU57" i="3"/>
  <c r="HE57" i="3"/>
  <c r="GO57" i="3"/>
  <c r="FY57" i="3"/>
  <c r="FI57" i="3"/>
  <c r="ES57" i="3"/>
  <c r="EC57" i="3"/>
  <c r="DM57" i="3"/>
  <c r="CU57" i="3"/>
  <c r="BH57" i="3"/>
  <c r="AJ57" i="3"/>
  <c r="T57" i="3"/>
  <c r="XT57" i="3"/>
  <c r="XD57" i="3"/>
  <c r="WN57" i="3"/>
  <c r="VX57" i="3"/>
  <c r="VH57" i="3"/>
  <c r="UR57" i="3"/>
  <c r="UB57" i="3"/>
  <c r="TL57" i="3"/>
  <c r="SV57" i="3"/>
  <c r="SF57" i="3"/>
  <c r="RP57" i="3"/>
  <c r="QZ57" i="3"/>
  <c r="QJ57" i="3"/>
  <c r="PT57" i="3"/>
  <c r="PD57" i="3"/>
  <c r="ON57" i="3"/>
  <c r="NX57" i="3"/>
  <c r="NH57" i="3"/>
  <c r="MR57" i="3"/>
  <c r="MB57" i="3"/>
  <c r="LL57" i="3"/>
  <c r="KV57" i="3"/>
  <c r="KF57" i="3"/>
  <c r="JP57" i="3"/>
  <c r="IZ57" i="3"/>
  <c r="IJ57" i="3"/>
  <c r="HT57" i="3"/>
  <c r="HD57" i="3"/>
  <c r="GN57" i="3"/>
  <c r="FX57" i="3"/>
  <c r="FH57" i="3"/>
  <c r="ER57" i="3"/>
  <c r="EB57" i="3"/>
  <c r="DL57" i="3"/>
  <c r="CT57" i="3"/>
  <c r="BG57" i="3"/>
  <c r="AI57" i="3"/>
  <c r="S57" i="3"/>
  <c r="XW57" i="3"/>
  <c r="XG57" i="3"/>
  <c r="WQ57" i="3"/>
  <c r="WA57" i="3"/>
  <c r="VK57" i="3"/>
  <c r="UU57" i="3"/>
  <c r="UE57" i="3"/>
  <c r="TO57" i="3"/>
  <c r="SY57" i="3"/>
  <c r="SI57" i="3"/>
  <c r="RS57" i="3"/>
  <c r="RC57" i="3"/>
  <c r="QM57" i="3"/>
  <c r="PW57" i="3"/>
  <c r="PG57" i="3"/>
  <c r="OQ57" i="3"/>
  <c r="OA57" i="3"/>
  <c r="NK57" i="3"/>
  <c r="MU57" i="3"/>
  <c r="ME57" i="3"/>
  <c r="LO57" i="3"/>
  <c r="KY57" i="3"/>
  <c r="KI57" i="3"/>
  <c r="JS57" i="3"/>
  <c r="JC57" i="3"/>
  <c r="IM57" i="3"/>
  <c r="HW57" i="3"/>
  <c r="HG57" i="3"/>
  <c r="GQ57" i="3"/>
  <c r="GA57" i="3"/>
  <c r="FK57" i="3"/>
  <c r="EU57" i="3"/>
  <c r="EE57" i="3"/>
  <c r="DO57" i="3"/>
  <c r="CW57" i="3"/>
  <c r="BJ57" i="3"/>
  <c r="AL57" i="3"/>
  <c r="V57" i="3"/>
  <c r="XZ57" i="3"/>
  <c r="XJ57" i="3"/>
  <c r="WT57" i="3"/>
  <c r="WD57" i="3"/>
  <c r="VN57" i="3"/>
  <c r="UX57" i="3"/>
  <c r="UH57" i="3"/>
  <c r="TR57" i="3"/>
  <c r="TB57" i="3"/>
  <c r="SL57" i="3"/>
  <c r="RV57" i="3"/>
  <c r="RF57" i="3"/>
  <c r="QP57" i="3"/>
  <c r="PZ57" i="3"/>
  <c r="PJ57" i="3"/>
  <c r="OT57" i="3"/>
  <c r="OD57" i="3"/>
  <c r="NN57" i="3"/>
  <c r="MX57" i="3"/>
  <c r="MH57" i="3"/>
  <c r="LR57" i="3"/>
  <c r="LB57" i="3"/>
  <c r="KL57" i="3"/>
  <c r="JV57" i="3"/>
  <c r="JF57" i="3"/>
  <c r="IP57" i="3"/>
  <c r="HZ57" i="3"/>
  <c r="HJ57" i="3"/>
  <c r="GT57" i="3"/>
  <c r="GD57" i="3"/>
  <c r="FN57" i="3"/>
  <c r="EX57" i="3"/>
  <c r="EH57" i="3"/>
  <c r="DR57" i="3"/>
  <c r="CZ57" i="3"/>
  <c r="BQ57" i="3"/>
  <c r="AO57" i="3"/>
  <c r="Y57" i="3"/>
  <c r="XQ57" i="3"/>
  <c r="XA57" i="3"/>
  <c r="WK57" i="3"/>
  <c r="VU57" i="3"/>
  <c r="VE57" i="3"/>
  <c r="UO57" i="3"/>
  <c r="TY57" i="3"/>
  <c r="TI57" i="3"/>
  <c r="SS57" i="3"/>
  <c r="SC57" i="3"/>
  <c r="RM57" i="3"/>
  <c r="QW57" i="3"/>
  <c r="QG57" i="3"/>
  <c r="PQ57" i="3"/>
  <c r="PA57" i="3"/>
  <c r="OK57" i="3"/>
  <c r="NU57" i="3"/>
  <c r="NE57" i="3"/>
  <c r="MO57" i="3"/>
  <c r="LY57" i="3"/>
  <c r="LI57" i="3"/>
  <c r="KS57" i="3"/>
  <c r="KC57" i="3"/>
  <c r="JM57" i="3"/>
  <c r="IW57" i="3"/>
  <c r="IG57" i="3"/>
  <c r="HQ57" i="3"/>
  <c r="HA57" i="3"/>
  <c r="GK57" i="3"/>
  <c r="FU57" i="3"/>
  <c r="FE57" i="3"/>
  <c r="EO57" i="3"/>
  <c r="DY57" i="3"/>
  <c r="DI57" i="3"/>
  <c r="CQ57" i="3"/>
  <c r="BB57" i="3"/>
  <c r="AF57" i="3"/>
  <c r="O57" i="3"/>
  <c r="XP57" i="3"/>
  <c r="WZ57" i="3"/>
  <c r="WJ57" i="3"/>
  <c r="VT57" i="3"/>
  <c r="VD57" i="3"/>
  <c r="UN57" i="3"/>
  <c r="TX57" i="3"/>
  <c r="TH57" i="3"/>
  <c r="SR57" i="3"/>
  <c r="SB57" i="3"/>
  <c r="RL57" i="3"/>
  <c r="QV57" i="3"/>
  <c r="QF57" i="3"/>
  <c r="PP57" i="3"/>
  <c r="OZ57" i="3"/>
  <c r="OJ57" i="3"/>
  <c r="NT57" i="3"/>
  <c r="ND57" i="3"/>
  <c r="MN57" i="3"/>
  <c r="LX57" i="3"/>
  <c r="LH57" i="3"/>
  <c r="KR57" i="3"/>
  <c r="KB57" i="3"/>
  <c r="JL57" i="3"/>
  <c r="IV57" i="3"/>
  <c r="IF57" i="3"/>
  <c r="HP57" i="3"/>
  <c r="GZ57" i="3"/>
  <c r="GJ57" i="3"/>
  <c r="FT57" i="3"/>
  <c r="FD57" i="3"/>
  <c r="EN57" i="3"/>
  <c r="DX57" i="3"/>
  <c r="DH57" i="3"/>
  <c r="CP57" i="3"/>
  <c r="BA57" i="3"/>
  <c r="AE57" i="3"/>
  <c r="M57" i="3"/>
  <c r="XS57" i="3"/>
  <c r="XC57" i="3"/>
  <c r="WM57" i="3"/>
  <c r="VW57" i="3"/>
  <c r="VG57" i="3"/>
  <c r="UQ57" i="3"/>
  <c r="UA57" i="3"/>
  <c r="TK57" i="3"/>
  <c r="SU57" i="3"/>
  <c r="SE57" i="3"/>
  <c r="RO57" i="3"/>
  <c r="QY57" i="3"/>
  <c r="QI57" i="3"/>
  <c r="PS57" i="3"/>
  <c r="PC57" i="3"/>
  <c r="OM57" i="3"/>
  <c r="NW57" i="3"/>
  <c r="NG57" i="3"/>
  <c r="MQ57" i="3"/>
  <c r="MA57" i="3"/>
  <c r="LK57" i="3"/>
  <c r="KU57" i="3"/>
  <c r="KE57" i="3"/>
  <c r="JO57" i="3"/>
  <c r="IY57" i="3"/>
  <c r="II57" i="3"/>
  <c r="HS57" i="3"/>
  <c r="HC57" i="3"/>
  <c r="GM57" i="3"/>
  <c r="FW57" i="3"/>
  <c r="FG57" i="3"/>
  <c r="EQ57" i="3"/>
  <c r="EA57" i="3"/>
  <c r="DK57" i="3"/>
  <c r="CS57" i="3"/>
  <c r="BF57" i="3"/>
  <c r="AH57" i="3"/>
  <c r="R57" i="3"/>
  <c r="XV57" i="3"/>
  <c r="XF57" i="3"/>
  <c r="WP57" i="3"/>
  <c r="VZ57" i="3"/>
  <c r="VJ57" i="3"/>
  <c r="UT57" i="3"/>
  <c r="UD57" i="3"/>
  <c r="TN57" i="3"/>
  <c r="SX57" i="3"/>
  <c r="SH57" i="3"/>
  <c r="RR57" i="3"/>
  <c r="RB57" i="3"/>
  <c r="QL57" i="3"/>
  <c r="PV57" i="3"/>
  <c r="PF57" i="3"/>
  <c r="OP57" i="3"/>
  <c r="NZ57" i="3"/>
  <c r="NJ57" i="3"/>
  <c r="MT57" i="3"/>
  <c r="MD57" i="3"/>
  <c r="LN57" i="3"/>
  <c r="KX57" i="3"/>
  <c r="KH57" i="3"/>
  <c r="JR57" i="3"/>
  <c r="JB57" i="3"/>
  <c r="IL57" i="3"/>
  <c r="HV57" i="3"/>
  <c r="HF57" i="3"/>
  <c r="GP57" i="3"/>
  <c r="FZ57" i="3"/>
  <c r="FJ57" i="3"/>
  <c r="ET57" i="3"/>
  <c r="ED57" i="3"/>
  <c r="DN57" i="3"/>
  <c r="CV57" i="3"/>
  <c r="BI57" i="3"/>
  <c r="AK57" i="3"/>
  <c r="U57" i="3"/>
  <c r="YC57" i="3"/>
  <c r="XM57" i="3"/>
  <c r="WW57" i="3"/>
  <c r="WG57" i="3"/>
  <c r="VQ57" i="3"/>
  <c r="VA57" i="3"/>
  <c r="UK57" i="3"/>
  <c r="TU57" i="3"/>
  <c r="TE57" i="3"/>
  <c r="SO57" i="3"/>
  <c r="RY57" i="3"/>
  <c r="RI57" i="3"/>
  <c r="QS57" i="3"/>
  <c r="QC57" i="3"/>
  <c r="PM57" i="3"/>
  <c r="OW57" i="3"/>
  <c r="OG57" i="3"/>
  <c r="NQ57" i="3"/>
  <c r="NA57" i="3"/>
  <c r="MK57" i="3"/>
  <c r="LU57" i="3"/>
  <c r="LE57" i="3"/>
  <c r="KO57" i="3"/>
  <c r="JY57" i="3"/>
  <c r="JI57" i="3"/>
  <c r="IS57" i="3"/>
  <c r="IC57" i="3"/>
  <c r="HM57" i="3"/>
  <c r="GW57" i="3"/>
  <c r="GG57" i="3"/>
  <c r="FQ57" i="3"/>
  <c r="FA57" i="3"/>
  <c r="EK57" i="3"/>
  <c r="DU57" i="3"/>
  <c r="DC57" i="3"/>
  <c r="CM57" i="3"/>
  <c r="AX57" i="3"/>
  <c r="AB57" i="3"/>
  <c r="YB57" i="3"/>
  <c r="XL57" i="3"/>
  <c r="WV57" i="3"/>
  <c r="WF57" i="3"/>
  <c r="VP57" i="3"/>
  <c r="UZ57" i="3"/>
  <c r="UJ57" i="3"/>
  <c r="TT57" i="3"/>
  <c r="TD57" i="3"/>
  <c r="SN57" i="3"/>
  <c r="RX57" i="3"/>
  <c r="RH57" i="3"/>
  <c r="QR57" i="3"/>
  <c r="QB57" i="3"/>
  <c r="PL57" i="3"/>
  <c r="OV57" i="3"/>
  <c r="OF57" i="3"/>
  <c r="NP57" i="3"/>
  <c r="MZ57" i="3"/>
  <c r="MJ57" i="3"/>
  <c r="LT57" i="3"/>
  <c r="LD57" i="3"/>
  <c r="KN57" i="3"/>
  <c r="JX57" i="3"/>
  <c r="JH57" i="3"/>
  <c r="IR57" i="3"/>
  <c r="IB57" i="3"/>
  <c r="HL57" i="3"/>
  <c r="GV57" i="3"/>
  <c r="GF57" i="3"/>
  <c r="FP57" i="3"/>
  <c r="EZ57" i="3"/>
  <c r="EJ57" i="3"/>
  <c r="DT57" i="3"/>
  <c r="DB57" i="3"/>
  <c r="CL57" i="3"/>
  <c r="AQ57" i="3"/>
  <c r="AA57" i="3"/>
  <c r="YE57" i="3"/>
  <c r="XO57" i="3"/>
  <c r="WY57" i="3"/>
  <c r="WI57" i="3"/>
  <c r="VS57" i="3"/>
  <c r="VC57" i="3"/>
  <c r="UM57" i="3"/>
  <c r="TW57" i="3"/>
  <c r="TG57" i="3"/>
  <c r="SQ57" i="3"/>
  <c r="SA57" i="3"/>
  <c r="RK57" i="3"/>
  <c r="QU57" i="3"/>
  <c r="QE57" i="3"/>
  <c r="PO57" i="3"/>
  <c r="OY57" i="3"/>
  <c r="OI57" i="3"/>
  <c r="NS57" i="3"/>
  <c r="NC57" i="3"/>
  <c r="MM57" i="3"/>
  <c r="LW57" i="3"/>
  <c r="LG57" i="3"/>
  <c r="KQ57" i="3"/>
  <c r="KA57" i="3"/>
  <c r="JK57" i="3"/>
  <c r="IU57" i="3"/>
  <c r="IE57" i="3"/>
  <c r="HO57" i="3"/>
  <c r="GY57" i="3"/>
  <c r="GI57" i="3"/>
  <c r="FS57" i="3"/>
  <c r="FC57" i="3"/>
  <c r="EM57" i="3"/>
  <c r="DW57" i="3"/>
  <c r="DG57" i="3"/>
  <c r="CO57" i="3"/>
  <c r="AZ57" i="3"/>
  <c r="AD57" i="3"/>
  <c r="K57" i="3"/>
  <c r="XR57" i="3"/>
  <c r="XB57" i="3"/>
  <c r="WL57" i="3"/>
  <c r="VV57" i="3"/>
  <c r="VF57" i="3"/>
  <c r="UP57" i="3"/>
  <c r="TZ57" i="3"/>
  <c r="TJ57" i="3"/>
  <c r="ST57" i="3"/>
  <c r="SD57" i="3"/>
  <c r="RN57" i="3"/>
  <c r="QX57" i="3"/>
  <c r="QH57" i="3"/>
  <c r="PR57" i="3"/>
  <c r="PB57" i="3"/>
  <c r="OL57" i="3"/>
  <c r="NV57" i="3"/>
  <c r="NF57" i="3"/>
  <c r="MP57" i="3"/>
  <c r="LZ57" i="3"/>
  <c r="LJ57" i="3"/>
  <c r="KT57" i="3"/>
  <c r="KD57" i="3"/>
  <c r="JN57" i="3"/>
  <c r="IX57" i="3"/>
  <c r="IH57" i="3"/>
  <c r="HR57" i="3"/>
  <c r="HB57" i="3"/>
  <c r="GL57" i="3"/>
  <c r="FV57" i="3"/>
  <c r="FF57" i="3"/>
  <c r="EP57" i="3"/>
  <c r="DZ57" i="3"/>
  <c r="DJ57" i="3"/>
  <c r="CR57" i="3"/>
  <c r="BC57" i="3"/>
  <c r="AG57" i="3"/>
  <c r="Q57" i="3"/>
  <c r="WT32" i="3"/>
  <c r="UH32" i="3"/>
  <c r="RV32" i="3"/>
  <c r="PJ32" i="3"/>
  <c r="MX32" i="3"/>
  <c r="KL32" i="3"/>
  <c r="HZ32" i="3"/>
  <c r="FN32" i="3"/>
  <c r="CZ32" i="3"/>
  <c r="YC32" i="3"/>
  <c r="VQ32" i="3"/>
  <c r="TE32" i="3"/>
  <c r="QS32" i="3"/>
  <c r="OG32" i="3"/>
  <c r="LU32" i="3"/>
  <c r="JI32" i="3"/>
  <c r="GW32" i="3"/>
  <c r="EK32" i="3"/>
  <c r="AX32" i="3"/>
  <c r="WV32" i="3"/>
  <c r="UJ32" i="3"/>
  <c r="RX32" i="3"/>
  <c r="PL32" i="3"/>
  <c r="MZ32" i="3"/>
  <c r="KN32" i="3"/>
  <c r="IB32" i="3"/>
  <c r="FP32" i="3"/>
  <c r="DB32" i="3"/>
  <c r="YE32" i="3"/>
  <c r="VS32" i="3"/>
  <c r="TG32" i="3"/>
  <c r="QU32" i="3"/>
  <c r="OI32" i="3"/>
  <c r="LW32" i="3"/>
  <c r="JK32" i="3"/>
  <c r="GY32" i="3"/>
  <c r="EM32" i="3"/>
  <c r="AZ32" i="3"/>
  <c r="XV32" i="3"/>
  <c r="VJ32" i="3"/>
  <c r="SX32" i="3"/>
  <c r="QL32" i="3"/>
  <c r="NZ32" i="3"/>
  <c r="LN32" i="3"/>
  <c r="JB32" i="3"/>
  <c r="GP32" i="3"/>
  <c r="ED32" i="3"/>
  <c r="AK32" i="3"/>
  <c r="WS32" i="3"/>
  <c r="UG32" i="3"/>
  <c r="RU32" i="3"/>
  <c r="PI32" i="3"/>
  <c r="MW32" i="3"/>
  <c r="KK32" i="3"/>
  <c r="HY32" i="3"/>
  <c r="FM32" i="3"/>
  <c r="CY32" i="3"/>
  <c r="XX32" i="3"/>
  <c r="VL32" i="3"/>
  <c r="SZ32" i="3"/>
  <c r="QN32" i="3"/>
  <c r="OB32" i="3"/>
  <c r="LP32" i="3"/>
  <c r="JD32" i="3"/>
  <c r="GR32" i="3"/>
  <c r="EF32" i="3"/>
  <c r="AM32" i="3"/>
  <c r="WU32" i="3"/>
  <c r="UI32" i="3"/>
  <c r="RW32" i="3"/>
  <c r="PK32" i="3"/>
  <c r="MY32" i="3"/>
  <c r="KM32" i="3"/>
  <c r="IA32" i="3"/>
  <c r="FO32" i="3"/>
  <c r="DA32" i="3"/>
  <c r="YD32" i="3"/>
  <c r="VR32" i="3"/>
  <c r="TF32" i="3"/>
  <c r="QT32" i="3"/>
  <c r="OH32" i="3"/>
  <c r="LV32" i="3"/>
  <c r="JJ32" i="3"/>
  <c r="GX32" i="3"/>
  <c r="EL32" i="3"/>
  <c r="AY32" i="3"/>
  <c r="XA32" i="3"/>
  <c r="UO32" i="3"/>
  <c r="SC32" i="3"/>
  <c r="PQ32" i="3"/>
  <c r="NE32" i="3"/>
  <c r="KS32" i="3"/>
  <c r="IG32" i="3"/>
  <c r="FU32" i="3"/>
  <c r="DI32" i="3"/>
  <c r="O32" i="3"/>
  <c r="VT32" i="3"/>
  <c r="TH32" i="3"/>
  <c r="QV32" i="3"/>
  <c r="OJ32" i="3"/>
  <c r="LX32" i="3"/>
  <c r="JL32" i="3"/>
  <c r="GZ32" i="3"/>
  <c r="EN32" i="3"/>
  <c r="BA32" i="3"/>
  <c r="XC32" i="3"/>
  <c r="UQ32" i="3"/>
  <c r="SE32" i="3"/>
  <c r="PS32" i="3"/>
  <c r="NG32" i="3"/>
  <c r="KU32" i="3"/>
  <c r="II32" i="3"/>
  <c r="FW32" i="3"/>
  <c r="DK32" i="3"/>
  <c r="R32" i="3"/>
  <c r="OL32" i="3"/>
  <c r="EP32" i="3"/>
  <c r="SG32" i="3"/>
  <c r="IK32" i="3"/>
  <c r="VX32" i="3"/>
  <c r="MB32" i="3"/>
  <c r="BG32" i="3"/>
  <c r="PW32" i="3"/>
  <c r="GA32" i="3"/>
  <c r="NF32" i="3"/>
  <c r="HE32" i="3"/>
  <c r="WA32" i="3"/>
  <c r="XR32" i="3"/>
  <c r="NV32" i="3"/>
  <c r="DZ32" i="3"/>
  <c r="RQ32" i="3"/>
  <c r="HU32" i="3"/>
  <c r="VH32" i="3"/>
  <c r="LL32" i="3"/>
  <c r="AI32" i="3"/>
  <c r="PG32" i="3"/>
  <c r="FK32" i="3"/>
  <c r="IH32" i="3"/>
  <c r="BH32" i="3"/>
  <c r="TO32" i="3"/>
  <c r="TZ32" i="3"/>
  <c r="KD32" i="3"/>
  <c r="XU32" i="3"/>
  <c r="NY32" i="3"/>
  <c r="EC32" i="3"/>
  <c r="RP32" i="3"/>
  <c r="HT32" i="3"/>
  <c r="VK32" i="3"/>
  <c r="LO32" i="3"/>
  <c r="AL32" i="3"/>
  <c r="TM32" i="3"/>
  <c r="PT32" i="3"/>
  <c r="HG32" i="3"/>
  <c r="WD32" i="3"/>
  <c r="TR32" i="3"/>
  <c r="RF32" i="3"/>
  <c r="OT32" i="3"/>
  <c r="MH32" i="3"/>
  <c r="JV32" i="3"/>
  <c r="HJ32" i="3"/>
  <c r="EX32" i="3"/>
  <c r="BQ32" i="3"/>
  <c r="XM32" i="3"/>
  <c r="VA32" i="3"/>
  <c r="SO32" i="3"/>
  <c r="QC32" i="3"/>
  <c r="NQ32" i="3"/>
  <c r="LE32" i="3"/>
  <c r="IS32" i="3"/>
  <c r="GG32" i="3"/>
  <c r="DU32" i="3"/>
  <c r="AB32" i="3"/>
  <c r="WF32" i="3"/>
  <c r="TT32" i="3"/>
  <c r="RH32" i="3"/>
  <c r="OV32" i="3"/>
  <c r="MJ32" i="3"/>
  <c r="JX32" i="3"/>
  <c r="HL32" i="3"/>
  <c r="EZ32" i="3"/>
  <c r="CL32" i="3"/>
  <c r="XO32" i="3"/>
  <c r="VC32" i="3"/>
  <c r="SQ32" i="3"/>
  <c r="QE32" i="3"/>
  <c r="NS32" i="3"/>
  <c r="LG32" i="3"/>
  <c r="IU32" i="3"/>
  <c r="GI32" i="3"/>
  <c r="DW32" i="3"/>
  <c r="AD32" i="3"/>
  <c r="XF32" i="3"/>
  <c r="UT32" i="3"/>
  <c r="SH32" i="3"/>
  <c r="PV32" i="3"/>
  <c r="NJ32" i="3"/>
  <c r="KX32" i="3"/>
  <c r="IL32" i="3"/>
  <c r="FZ32" i="3"/>
  <c r="DN32" i="3"/>
  <c r="U32" i="3"/>
  <c r="WC32" i="3"/>
  <c r="TQ32" i="3"/>
  <c r="RE32" i="3"/>
  <c r="OS32" i="3"/>
  <c r="MG32" i="3"/>
  <c r="JU32" i="3"/>
  <c r="HI32" i="3"/>
  <c r="EW32" i="3"/>
  <c r="BM32" i="3"/>
  <c r="XH32" i="3"/>
  <c r="UV32" i="3"/>
  <c r="SJ32" i="3"/>
  <c r="PX32" i="3"/>
  <c r="NL32" i="3"/>
  <c r="KZ32" i="3"/>
  <c r="IN32" i="3"/>
  <c r="GB32" i="3"/>
  <c r="DP32" i="3"/>
  <c r="W32" i="3"/>
  <c r="WE32" i="3"/>
  <c r="TS32" i="3"/>
  <c r="RG32" i="3"/>
  <c r="OU32" i="3"/>
  <c r="MI32" i="3"/>
  <c r="JW32" i="3"/>
  <c r="HK32" i="3"/>
  <c r="EY32" i="3"/>
  <c r="CK32" i="3"/>
  <c r="XN32" i="3"/>
  <c r="VB32" i="3"/>
  <c r="SP32" i="3"/>
  <c r="QD32" i="3"/>
  <c r="NR32" i="3"/>
  <c r="LF32" i="3"/>
  <c r="IT32" i="3"/>
  <c r="GH32" i="3"/>
  <c r="DV32" i="3"/>
  <c r="AC32" i="3"/>
  <c r="WK32" i="3"/>
  <c r="TY32" i="3"/>
  <c r="RM32" i="3"/>
  <c r="PA32" i="3"/>
  <c r="MO32" i="3"/>
  <c r="KC32" i="3"/>
  <c r="HQ32" i="3"/>
  <c r="FE32" i="3"/>
  <c r="CQ32" i="3"/>
  <c r="XP32" i="3"/>
  <c r="VD32" i="3"/>
  <c r="SR32" i="3"/>
  <c r="QF32" i="3"/>
  <c r="NT32" i="3"/>
  <c r="LH32" i="3"/>
  <c r="IV32" i="3"/>
  <c r="GJ32" i="3"/>
  <c r="DX32" i="3"/>
  <c r="AE32" i="3"/>
  <c r="WM32" i="3"/>
  <c r="UA32" i="3"/>
  <c r="RO32" i="3"/>
  <c r="PC32" i="3"/>
  <c r="MQ32" i="3"/>
  <c r="KE32" i="3"/>
  <c r="HS32" i="3"/>
  <c r="FG32" i="3"/>
  <c r="CS32" i="3"/>
  <c r="VV32" i="3"/>
  <c r="LZ32" i="3"/>
  <c r="BC32" i="3"/>
  <c r="PU32" i="3"/>
  <c r="FY32" i="3"/>
  <c r="TL32" i="3"/>
  <c r="JP32" i="3"/>
  <c r="XG32" i="3"/>
  <c r="NK32" i="3"/>
  <c r="DO32" i="3"/>
  <c r="FV32" i="3"/>
  <c r="UR32" i="3"/>
  <c r="RC32" i="3"/>
  <c r="VF32" i="3"/>
  <c r="LJ32" i="3"/>
  <c r="AG32" i="3"/>
  <c r="PE32" i="3"/>
  <c r="FI32" i="3"/>
  <c r="SV32" i="3"/>
  <c r="IZ32" i="3"/>
  <c r="WQ32" i="3"/>
  <c r="MU32" i="3"/>
  <c r="CW32" i="3"/>
  <c r="Q32" i="3"/>
  <c r="SF32" i="3"/>
  <c r="ME32" i="3"/>
  <c r="RN32" i="3"/>
  <c r="HR32" i="3"/>
  <c r="VI32" i="3"/>
  <c r="LM32" i="3"/>
  <c r="AJ32" i="3"/>
  <c r="PD32" i="3"/>
  <c r="FH32" i="3"/>
  <c r="SY32" i="3"/>
  <c r="JC32" i="3"/>
  <c r="SD32" i="3"/>
  <c r="MC32" i="3"/>
  <c r="IJ32" i="3"/>
  <c r="XZ32" i="3"/>
  <c r="VN32" i="3"/>
  <c r="TB32" i="3"/>
  <c r="QP32" i="3"/>
  <c r="OD32" i="3"/>
  <c r="LR32" i="3"/>
  <c r="JF32" i="3"/>
  <c r="GT32" i="3"/>
  <c r="EH32" i="3"/>
  <c r="AO32" i="3"/>
  <c r="WW32" i="3"/>
  <c r="UK32" i="3"/>
  <c r="RY32" i="3"/>
  <c r="PM32" i="3"/>
  <c r="NA32" i="3"/>
  <c r="KO32" i="3"/>
  <c r="IC32" i="3"/>
  <c r="FQ32" i="3"/>
  <c r="DC32" i="3"/>
  <c r="YB32" i="3"/>
  <c r="VP32" i="3"/>
  <c r="TD32" i="3"/>
  <c r="QR32" i="3"/>
  <c r="OF32" i="3"/>
  <c r="LT32" i="3"/>
  <c r="JH32" i="3"/>
  <c r="GV32" i="3"/>
  <c r="EJ32" i="3"/>
  <c r="AQ32" i="3"/>
  <c r="WY32" i="3"/>
  <c r="UM32" i="3"/>
  <c r="SA32" i="3"/>
  <c r="PO32" i="3"/>
  <c r="NC32" i="3"/>
  <c r="KQ32" i="3"/>
  <c r="IE32" i="3"/>
  <c r="FS32" i="3"/>
  <c r="DG32" i="3"/>
  <c r="K32" i="3"/>
  <c r="WP32" i="3"/>
  <c r="UD32" i="3"/>
  <c r="RR32" i="3"/>
  <c r="PF32" i="3"/>
  <c r="MT32" i="3"/>
  <c r="KH32" i="3"/>
  <c r="HV32" i="3"/>
  <c r="FJ32" i="3"/>
  <c r="CV32" i="3"/>
  <c r="XY32" i="3"/>
  <c r="VM32" i="3"/>
  <c r="TA32" i="3"/>
  <c r="QO32" i="3"/>
  <c r="OC32" i="3"/>
  <c r="LQ32" i="3"/>
  <c r="JE32" i="3"/>
  <c r="GS32" i="3"/>
  <c r="EG32" i="3"/>
  <c r="AN32" i="3"/>
  <c r="WR32" i="3"/>
  <c r="UF32" i="3"/>
  <c r="RT32" i="3"/>
  <c r="PH32" i="3"/>
  <c r="MV32" i="3"/>
  <c r="KJ32" i="3"/>
  <c r="HX32" i="3"/>
  <c r="FL32" i="3"/>
  <c r="CX32" i="3"/>
  <c r="YA32" i="3"/>
  <c r="VO32" i="3"/>
  <c r="TC32" i="3"/>
  <c r="QQ32" i="3"/>
  <c r="OE32" i="3"/>
  <c r="LS32" i="3"/>
  <c r="JG32" i="3"/>
  <c r="GU32" i="3"/>
  <c r="EI32" i="3"/>
  <c r="AP32" i="3"/>
  <c r="WX32" i="3"/>
  <c r="UL32" i="3"/>
  <c r="RZ32" i="3"/>
  <c r="PN32" i="3"/>
  <c r="NB32" i="3"/>
  <c r="KP32" i="3"/>
  <c r="ID32" i="3"/>
  <c r="FR32" i="3"/>
  <c r="DE32" i="3"/>
  <c r="I32" i="3"/>
  <c r="VU32" i="3"/>
  <c r="TI32" i="3"/>
  <c r="QW32" i="3"/>
  <c r="OK32" i="3"/>
  <c r="LY32" i="3"/>
  <c r="JM32" i="3"/>
  <c r="HA32" i="3"/>
  <c r="EO32" i="3"/>
  <c r="BB32" i="3"/>
  <c r="WZ32" i="3"/>
  <c r="UN32" i="3"/>
  <c r="SB32" i="3"/>
  <c r="PP32" i="3"/>
  <c r="ND32" i="3"/>
  <c r="KR32" i="3"/>
  <c r="IF32" i="3"/>
  <c r="FT32" i="3"/>
  <c r="DH32" i="3"/>
  <c r="M32" i="3"/>
  <c r="VW32" i="3"/>
  <c r="TK32" i="3"/>
  <c r="QY32" i="3"/>
  <c r="OM32" i="3"/>
  <c r="MA32" i="3"/>
  <c r="JO32" i="3"/>
  <c r="HC32" i="3"/>
  <c r="EQ32" i="3"/>
  <c r="BF32" i="3"/>
  <c r="TJ32" i="3"/>
  <c r="JN32" i="3"/>
  <c r="XE32" i="3"/>
  <c r="NI32" i="3"/>
  <c r="DM32" i="3"/>
  <c r="QZ32" i="3"/>
  <c r="HD32" i="3"/>
  <c r="UU32" i="3"/>
  <c r="KY32" i="3"/>
  <c r="V32" i="3"/>
  <c r="VY32" i="3"/>
  <c r="NH32" i="3"/>
  <c r="JS32" i="3"/>
  <c r="ST32" i="3"/>
  <c r="IX32" i="3"/>
  <c r="WO32" i="3"/>
  <c r="MS32" i="3"/>
  <c r="CU32" i="3"/>
  <c r="QJ32" i="3"/>
  <c r="GN32" i="3"/>
  <c r="UE32" i="3"/>
  <c r="KI32" i="3"/>
  <c r="XB32" i="3"/>
  <c r="RA32" i="3"/>
  <c r="KV32" i="3"/>
  <c r="EU32" i="3"/>
  <c r="PB32" i="3"/>
  <c r="FF32" i="3"/>
  <c r="SW32" i="3"/>
  <c r="JA32" i="3"/>
  <c r="WN32" i="3"/>
  <c r="MR32" i="3"/>
  <c r="CT32" i="3"/>
  <c r="QM32" i="3"/>
  <c r="GQ32" i="3"/>
  <c r="KT32" i="3"/>
  <c r="ES32" i="3"/>
  <c r="S32" i="3"/>
  <c r="XJ32" i="3"/>
  <c r="UX32" i="3"/>
  <c r="SL32" i="3"/>
  <c r="PZ32" i="3"/>
  <c r="NN32" i="3"/>
  <c r="LB32" i="3"/>
  <c r="IP32" i="3"/>
  <c r="GD32" i="3"/>
  <c r="DR32" i="3"/>
  <c r="Y32" i="3"/>
  <c r="WG32" i="3"/>
  <c r="TU32" i="3"/>
  <c r="RI32" i="3"/>
  <c r="OW32" i="3"/>
  <c r="MK32" i="3"/>
  <c r="JY32" i="3"/>
  <c r="HM32" i="3"/>
  <c r="FA32" i="3"/>
  <c r="CM32" i="3"/>
  <c r="XL32" i="3"/>
  <c r="UZ32" i="3"/>
  <c r="SN32" i="3"/>
  <c r="QB32" i="3"/>
  <c r="NP32" i="3"/>
  <c r="LD32" i="3"/>
  <c r="IR32" i="3"/>
  <c r="GF32" i="3"/>
  <c r="DT32" i="3"/>
  <c r="AA32" i="3"/>
  <c r="WI32" i="3"/>
  <c r="TW32" i="3"/>
  <c r="RK32" i="3"/>
  <c r="OY32" i="3"/>
  <c r="MM32" i="3"/>
  <c r="KA32" i="3"/>
  <c r="HO32" i="3"/>
  <c r="FC32" i="3"/>
  <c r="CO32" i="3"/>
  <c r="VZ32" i="3"/>
  <c r="TN32" i="3"/>
  <c r="RB32" i="3"/>
  <c r="OP32" i="3"/>
  <c r="MD32" i="3"/>
  <c r="JR32" i="3"/>
  <c r="HF32" i="3"/>
  <c r="ET32" i="3"/>
  <c r="BI32" i="3"/>
  <c r="XI32" i="3"/>
  <c r="UW32" i="3"/>
  <c r="SK32" i="3"/>
  <c r="PY32" i="3"/>
  <c r="NM32" i="3"/>
  <c r="LA32" i="3"/>
  <c r="IO32" i="3"/>
  <c r="GC32" i="3"/>
  <c r="DQ32" i="3"/>
  <c r="X32" i="3"/>
  <c r="WB32" i="3"/>
  <c r="TP32" i="3"/>
  <c r="RD32" i="3"/>
  <c r="OR32" i="3"/>
  <c r="MF32" i="3"/>
  <c r="JT32" i="3"/>
  <c r="HH32" i="3"/>
  <c r="EV32" i="3"/>
  <c r="BK32" i="3"/>
  <c r="XK32" i="3"/>
  <c r="UY32" i="3"/>
  <c r="SM32" i="3"/>
  <c r="QA32" i="3"/>
  <c r="NO32" i="3"/>
  <c r="LC32" i="3"/>
  <c r="IQ32" i="3"/>
  <c r="GE32" i="3"/>
  <c r="DS32" i="3"/>
  <c r="Z32" i="3"/>
  <c r="WH32" i="3"/>
  <c r="TV32" i="3"/>
  <c r="RJ32" i="3"/>
  <c r="OX32" i="3"/>
  <c r="ML32" i="3"/>
  <c r="JZ32" i="3"/>
  <c r="HN32" i="3"/>
  <c r="FB32" i="3"/>
  <c r="CN32" i="3"/>
  <c r="XQ32" i="3"/>
  <c r="VE32" i="3"/>
  <c r="SS32" i="3"/>
  <c r="QG32" i="3"/>
  <c r="NU32" i="3"/>
  <c r="LI32" i="3"/>
  <c r="IW32" i="3"/>
  <c r="GK32" i="3"/>
  <c r="DY32" i="3"/>
  <c r="AF32" i="3"/>
  <c r="WJ32" i="3"/>
  <c r="TX32" i="3"/>
  <c r="RL32" i="3"/>
  <c r="OZ32" i="3"/>
  <c r="MN32" i="3"/>
  <c r="KB32" i="3"/>
  <c r="HP32" i="3"/>
  <c r="FD32" i="3"/>
  <c r="CP32" i="3"/>
  <c r="XS32" i="3"/>
  <c r="VG32" i="3"/>
  <c r="SU32" i="3"/>
  <c r="QI32" i="3"/>
  <c r="NW32" i="3"/>
  <c r="LK32" i="3"/>
  <c r="IY32" i="3"/>
  <c r="GM32" i="3"/>
  <c r="EA32" i="3"/>
  <c r="AH32" i="3"/>
  <c r="QX32" i="3"/>
  <c r="HB32" i="3"/>
  <c r="US32" i="3"/>
  <c r="KW32" i="3"/>
  <c r="T32" i="3"/>
  <c r="ON32" i="3"/>
  <c r="ER32" i="3"/>
  <c r="SI32" i="3"/>
  <c r="IM32" i="3"/>
  <c r="UP32" i="3"/>
  <c r="OO32" i="3"/>
  <c r="FX32" i="3"/>
  <c r="BJ32" i="3"/>
  <c r="QH32" i="3"/>
  <c r="GL32" i="3"/>
  <c r="UC32" i="3"/>
  <c r="KG32" i="3"/>
  <c r="XT32" i="3"/>
  <c r="NX32" i="3"/>
  <c r="EB32" i="3"/>
  <c r="RS32" i="3"/>
  <c r="HW32" i="3"/>
  <c r="PR32" i="3"/>
  <c r="JQ32" i="3"/>
  <c r="DL32" i="3"/>
  <c r="WL32" i="3"/>
  <c r="MP32" i="3"/>
  <c r="CR32" i="3"/>
  <c r="QK32" i="3"/>
  <c r="GO32" i="3"/>
  <c r="UB32" i="3"/>
  <c r="KF32" i="3"/>
  <c r="XW32" i="3"/>
  <c r="OA32" i="3"/>
  <c r="EE32" i="3"/>
  <c r="DJ32" i="3"/>
  <c r="XD32" i="3"/>
  <c r="OQ32" i="3"/>
  <c r="VW49" i="3"/>
  <c r="TK49" i="3"/>
  <c r="QY49" i="3"/>
  <c r="OM49" i="3"/>
  <c r="MA49" i="3"/>
  <c r="JO49" i="3"/>
  <c r="HC49" i="3"/>
  <c r="EQ49" i="3"/>
  <c r="BF49" i="3"/>
  <c r="XF49" i="3"/>
  <c r="UT49" i="3"/>
  <c r="SH49" i="3"/>
  <c r="PV49" i="3"/>
  <c r="NJ49" i="3"/>
  <c r="KX49" i="3"/>
  <c r="IL49" i="3"/>
  <c r="FZ49" i="3"/>
  <c r="DN49" i="3"/>
  <c r="U49" i="3"/>
  <c r="WC49" i="3"/>
  <c r="TQ49" i="3"/>
  <c r="RE49" i="3"/>
  <c r="OS49" i="3"/>
  <c r="MG49" i="3"/>
  <c r="JU49" i="3"/>
  <c r="HI49" i="3"/>
  <c r="EW49" i="3"/>
  <c r="BM49" i="3"/>
  <c r="XH49" i="3"/>
  <c r="UV49" i="3"/>
  <c r="SJ49" i="3"/>
  <c r="PX49" i="3"/>
  <c r="NL49" i="3"/>
  <c r="KZ49" i="3"/>
  <c r="IN49" i="3"/>
  <c r="GB49" i="3"/>
  <c r="DP49" i="3"/>
  <c r="W49" i="3"/>
  <c r="WI49" i="3"/>
  <c r="TW49" i="3"/>
  <c r="RK49" i="3"/>
  <c r="OY49" i="3"/>
  <c r="MM49" i="3"/>
  <c r="KA49" i="3"/>
  <c r="HO49" i="3"/>
  <c r="FC49" i="3"/>
  <c r="CO49" i="3"/>
  <c r="XR49" i="3"/>
  <c r="VF49" i="3"/>
  <c r="ST49" i="3"/>
  <c r="QH49" i="3"/>
  <c r="NV49" i="3"/>
  <c r="LJ49" i="3"/>
  <c r="IX49" i="3"/>
  <c r="GL49" i="3"/>
  <c r="DZ49" i="3"/>
  <c r="AG49" i="3"/>
  <c r="WO49" i="3"/>
  <c r="UC49" i="3"/>
  <c r="RQ49" i="3"/>
  <c r="PE49" i="3"/>
  <c r="MS49" i="3"/>
  <c r="KG49" i="3"/>
  <c r="HU49" i="3"/>
  <c r="FI49" i="3"/>
  <c r="CU49" i="3"/>
  <c r="XT49" i="3"/>
  <c r="VH49" i="3"/>
  <c r="SV49" i="3"/>
  <c r="QJ49" i="3"/>
  <c r="NX49" i="3"/>
  <c r="LL49" i="3"/>
  <c r="IZ49" i="3"/>
  <c r="GN49" i="3"/>
  <c r="EB49" i="3"/>
  <c r="AI49" i="3"/>
  <c r="WQ49" i="3"/>
  <c r="UE49" i="3"/>
  <c r="RS49" i="3"/>
  <c r="PG49" i="3"/>
  <c r="MU49" i="3"/>
  <c r="KI49" i="3"/>
  <c r="HW49" i="3"/>
  <c r="FK49" i="3"/>
  <c r="CW49" i="3"/>
  <c r="XZ49" i="3"/>
  <c r="VN49" i="3"/>
  <c r="TB49" i="3"/>
  <c r="QP49" i="3"/>
  <c r="OD49" i="3"/>
  <c r="LR49" i="3"/>
  <c r="JF49" i="3"/>
  <c r="GT49" i="3"/>
  <c r="EH49" i="3"/>
  <c r="AO49" i="3"/>
  <c r="WW49" i="3"/>
  <c r="UK49" i="3"/>
  <c r="RY49" i="3"/>
  <c r="PM49" i="3"/>
  <c r="NA49" i="3"/>
  <c r="KO49" i="3"/>
  <c r="IC49" i="3"/>
  <c r="FQ49" i="3"/>
  <c r="DC49" i="3"/>
  <c r="YB49" i="3"/>
  <c r="VP49" i="3"/>
  <c r="TD49" i="3"/>
  <c r="QR49" i="3"/>
  <c r="OF49" i="3"/>
  <c r="LT49" i="3"/>
  <c r="JH49" i="3"/>
  <c r="GV49" i="3"/>
  <c r="EJ49" i="3"/>
  <c r="AQ49" i="3"/>
  <c r="TC49" i="3"/>
  <c r="JG49" i="3"/>
  <c r="WX49" i="3"/>
  <c r="NB49" i="3"/>
  <c r="DE49" i="3"/>
  <c r="QW49" i="3"/>
  <c r="HA49" i="3"/>
  <c r="UN49" i="3"/>
  <c r="KR49" i="3"/>
  <c r="M49" i="3"/>
  <c r="QA49" i="3"/>
  <c r="GE49" i="3"/>
  <c r="TV49" i="3"/>
  <c r="JZ49" i="3"/>
  <c r="XQ49" i="3"/>
  <c r="NU49" i="3"/>
  <c r="DY49" i="3"/>
  <c r="RL49" i="3"/>
  <c r="HP49" i="3"/>
  <c r="TS49" i="3"/>
  <c r="JW49" i="3"/>
  <c r="XN49" i="3"/>
  <c r="NR49" i="3"/>
  <c r="DV49" i="3"/>
  <c r="RM49" i="3"/>
  <c r="HQ49" i="3"/>
  <c r="VD49" i="3"/>
  <c r="LH49" i="3"/>
  <c r="AE49" i="3"/>
  <c r="LV49" i="3"/>
  <c r="TH49" i="3"/>
  <c r="TF49" i="3"/>
  <c r="DI49" i="3"/>
  <c r="KM49" i="3"/>
  <c r="SC49" i="3"/>
  <c r="BA49" i="3"/>
  <c r="QT49" i="3"/>
  <c r="UO49" i="3"/>
  <c r="XS49" i="3"/>
  <c r="VG49" i="3"/>
  <c r="SU49" i="3"/>
  <c r="QI49" i="3"/>
  <c r="NW49" i="3"/>
  <c r="LK49" i="3"/>
  <c r="IY49" i="3"/>
  <c r="GM49" i="3"/>
  <c r="EA49" i="3"/>
  <c r="AH49" i="3"/>
  <c r="WP49" i="3"/>
  <c r="UD49" i="3"/>
  <c r="RR49" i="3"/>
  <c r="PF49" i="3"/>
  <c r="MT49" i="3"/>
  <c r="KH49" i="3"/>
  <c r="HV49" i="3"/>
  <c r="FJ49" i="3"/>
  <c r="CV49" i="3"/>
  <c r="XY49" i="3"/>
  <c r="VM49" i="3"/>
  <c r="TA49" i="3"/>
  <c r="QO49" i="3"/>
  <c r="OC49" i="3"/>
  <c r="LQ49" i="3"/>
  <c r="JE49" i="3"/>
  <c r="GS49" i="3"/>
  <c r="EG49" i="3"/>
  <c r="AN49" i="3"/>
  <c r="WR49" i="3"/>
  <c r="UF49" i="3"/>
  <c r="RT49" i="3"/>
  <c r="PH49" i="3"/>
  <c r="MV49" i="3"/>
  <c r="KJ49" i="3"/>
  <c r="HX49" i="3"/>
  <c r="FL49" i="3"/>
  <c r="CX49" i="3"/>
  <c r="YE49" i="3"/>
  <c r="VS49" i="3"/>
  <c r="TG49" i="3"/>
  <c r="QU49" i="3"/>
  <c r="OI49" i="3"/>
  <c r="LW49" i="3"/>
  <c r="JK49" i="3"/>
  <c r="GY49" i="3"/>
  <c r="EM49" i="3"/>
  <c r="AZ49" i="3"/>
  <c r="XB49" i="3"/>
  <c r="UP49" i="3"/>
  <c r="SD49" i="3"/>
  <c r="PR49" i="3"/>
  <c r="NF49" i="3"/>
  <c r="KT49" i="3"/>
  <c r="IH49" i="3"/>
  <c r="FV49" i="3"/>
  <c r="DJ49" i="3"/>
  <c r="Q49" i="3"/>
  <c r="VY49" i="3"/>
  <c r="TM49" i="3"/>
  <c r="RA49" i="3"/>
  <c r="OO49" i="3"/>
  <c r="MC49" i="3"/>
  <c r="JQ49" i="3"/>
  <c r="HE49" i="3"/>
  <c r="ES49" i="3"/>
  <c r="BH49" i="3"/>
  <c r="XD49" i="3"/>
  <c r="UR49" i="3"/>
  <c r="SF49" i="3"/>
  <c r="PT49" i="3"/>
  <c r="NH49" i="3"/>
  <c r="KV49" i="3"/>
  <c r="IJ49" i="3"/>
  <c r="FX49" i="3"/>
  <c r="DL49" i="3"/>
  <c r="S49" i="3"/>
  <c r="WA49" i="3"/>
  <c r="TO49" i="3"/>
  <c r="RC49" i="3"/>
  <c r="OQ49" i="3"/>
  <c r="ME49" i="3"/>
  <c r="JS49" i="3"/>
  <c r="HG49" i="3"/>
  <c r="EU49" i="3"/>
  <c r="BJ49" i="3"/>
  <c r="XJ49" i="3"/>
  <c r="UX49" i="3"/>
  <c r="SL49" i="3"/>
  <c r="PZ49" i="3"/>
  <c r="NN49" i="3"/>
  <c r="LB49" i="3"/>
  <c r="IP49" i="3"/>
  <c r="GD49" i="3"/>
  <c r="DR49" i="3"/>
  <c r="Y49" i="3"/>
  <c r="WG49" i="3"/>
  <c r="TU49" i="3"/>
  <c r="RI49" i="3"/>
  <c r="OW49" i="3"/>
  <c r="MK49" i="3"/>
  <c r="JY49" i="3"/>
  <c r="HM49" i="3"/>
  <c r="FA49" i="3"/>
  <c r="CM49" i="3"/>
  <c r="XL49" i="3"/>
  <c r="UZ49" i="3"/>
  <c r="SN49" i="3"/>
  <c r="QB49" i="3"/>
  <c r="NP49" i="3"/>
  <c r="LD49" i="3"/>
  <c r="IR49" i="3"/>
  <c r="GF49" i="3"/>
  <c r="DT49" i="3"/>
  <c r="AA49" i="3"/>
  <c r="QQ49" i="3"/>
  <c r="GU49" i="3"/>
  <c r="UL49" i="3"/>
  <c r="KP49" i="3"/>
  <c r="I49" i="3"/>
  <c r="OK49" i="3"/>
  <c r="EO49" i="3"/>
  <c r="SB49" i="3"/>
  <c r="IF49" i="3"/>
  <c r="XK49" i="3"/>
  <c r="NO49" i="3"/>
  <c r="DS49" i="3"/>
  <c r="RJ49" i="3"/>
  <c r="HN49" i="3"/>
  <c r="VE49" i="3"/>
  <c r="LI49" i="3"/>
  <c r="AF49" i="3"/>
  <c r="OZ49" i="3"/>
  <c r="FD49" i="3"/>
  <c r="RG49" i="3"/>
  <c r="HK49" i="3"/>
  <c r="VB49" i="3"/>
  <c r="LF49" i="3"/>
  <c r="AC49" i="3"/>
  <c r="PA49" i="3"/>
  <c r="FE49" i="3"/>
  <c r="SR49" i="3"/>
  <c r="IV49" i="3"/>
  <c r="RW49" i="3"/>
  <c r="AY49" i="3"/>
  <c r="JL49" i="3"/>
  <c r="JJ49" i="3"/>
  <c r="QV49" i="3"/>
  <c r="YD49" i="3"/>
  <c r="IG49" i="3"/>
  <c r="DA49" i="3"/>
  <c r="O49" i="3"/>
  <c r="EN49" i="3"/>
  <c r="XC49" i="3"/>
  <c r="UQ49" i="3"/>
  <c r="SE49" i="3"/>
  <c r="PS49" i="3"/>
  <c r="NG49" i="3"/>
  <c r="KU49" i="3"/>
  <c r="II49" i="3"/>
  <c r="FW49" i="3"/>
  <c r="DK49" i="3"/>
  <c r="R49" i="3"/>
  <c r="VZ49" i="3"/>
  <c r="TN49" i="3"/>
  <c r="RB49" i="3"/>
  <c r="OP49" i="3"/>
  <c r="MD49" i="3"/>
  <c r="JR49" i="3"/>
  <c r="HF49" i="3"/>
  <c r="ET49" i="3"/>
  <c r="BI49" i="3"/>
  <c r="XI49" i="3"/>
  <c r="UW49" i="3"/>
  <c r="SK49" i="3"/>
  <c r="PY49" i="3"/>
  <c r="NM49" i="3"/>
  <c r="LA49" i="3"/>
  <c r="IO49" i="3"/>
  <c r="GC49" i="3"/>
  <c r="DQ49" i="3"/>
  <c r="X49" i="3"/>
  <c r="WB49" i="3"/>
  <c r="TP49" i="3"/>
  <c r="RD49" i="3"/>
  <c r="OR49" i="3"/>
  <c r="MF49" i="3"/>
  <c r="JT49" i="3"/>
  <c r="HH49" i="3"/>
  <c r="EV49" i="3"/>
  <c r="BK49" i="3"/>
  <c r="XO49" i="3"/>
  <c r="VC49" i="3"/>
  <c r="SQ49" i="3"/>
  <c r="QE49" i="3"/>
  <c r="NS49" i="3"/>
  <c r="LG49" i="3"/>
  <c r="IU49" i="3"/>
  <c r="GI49" i="3"/>
  <c r="DW49" i="3"/>
  <c r="AD49" i="3"/>
  <c r="WL49" i="3"/>
  <c r="TZ49" i="3"/>
  <c r="RN49" i="3"/>
  <c r="PB49" i="3"/>
  <c r="MP49" i="3"/>
  <c r="KD49" i="3"/>
  <c r="HR49" i="3"/>
  <c r="FF49" i="3"/>
  <c r="CR49" i="3"/>
  <c r="XU49" i="3"/>
  <c r="VI49" i="3"/>
  <c r="SW49" i="3"/>
  <c r="QK49" i="3"/>
  <c r="NY49" i="3"/>
  <c r="LM49" i="3"/>
  <c r="JA49" i="3"/>
  <c r="GO49" i="3"/>
  <c r="EC49" i="3"/>
  <c r="AJ49" i="3"/>
  <c r="WN49" i="3"/>
  <c r="UB49" i="3"/>
  <c r="RP49" i="3"/>
  <c r="PD49" i="3"/>
  <c r="MR49" i="3"/>
  <c r="KF49" i="3"/>
  <c r="HT49" i="3"/>
  <c r="FH49" i="3"/>
  <c r="CT49" i="3"/>
  <c r="XW49" i="3"/>
  <c r="VK49" i="3"/>
  <c r="SY49" i="3"/>
  <c r="QM49" i="3"/>
  <c r="OA49" i="3"/>
  <c r="LO49" i="3"/>
  <c r="JC49" i="3"/>
  <c r="GQ49" i="3"/>
  <c r="EE49" i="3"/>
  <c r="AL49" i="3"/>
  <c r="WT49" i="3"/>
  <c r="UH49" i="3"/>
  <c r="RV49" i="3"/>
  <c r="PJ49" i="3"/>
  <c r="MX49" i="3"/>
  <c r="KL49" i="3"/>
  <c r="HZ49" i="3"/>
  <c r="FN49" i="3"/>
  <c r="CZ49" i="3"/>
  <c r="YC49" i="3"/>
  <c r="VQ49" i="3"/>
  <c r="TE49" i="3"/>
  <c r="QS49" i="3"/>
  <c r="OG49" i="3"/>
  <c r="LU49" i="3"/>
  <c r="JI49" i="3"/>
  <c r="GW49" i="3"/>
  <c r="EK49" i="3"/>
  <c r="AX49" i="3"/>
  <c r="WV49" i="3"/>
  <c r="UJ49" i="3"/>
  <c r="RX49" i="3"/>
  <c r="PL49" i="3"/>
  <c r="MZ49" i="3"/>
  <c r="KN49" i="3"/>
  <c r="IB49" i="3"/>
  <c r="FP49" i="3"/>
  <c r="DB49" i="3"/>
  <c r="YA49" i="3"/>
  <c r="OE49" i="3"/>
  <c r="EI49" i="3"/>
  <c r="RZ49" i="3"/>
  <c r="ID49" i="3"/>
  <c r="VU49" i="3"/>
  <c r="LY49" i="3"/>
  <c r="BB49" i="3"/>
  <c r="PP49" i="3"/>
  <c r="FT49" i="3"/>
  <c r="UY49" i="3"/>
  <c r="LC49" i="3"/>
  <c r="Z49" i="3"/>
  <c r="OX49" i="3"/>
  <c r="FB49" i="3"/>
  <c r="SS49" i="3"/>
  <c r="IW49" i="3"/>
  <c r="WJ49" i="3"/>
  <c r="MN49" i="3"/>
  <c r="CP49" i="3"/>
  <c r="OU49" i="3"/>
  <c r="EY49" i="3"/>
  <c r="SP49" i="3"/>
  <c r="IT49" i="3"/>
  <c r="WK49" i="3"/>
  <c r="MO49" i="3"/>
  <c r="CQ49" i="3"/>
  <c r="QF49" i="3"/>
  <c r="GJ49" i="3"/>
  <c r="IA49" i="3"/>
  <c r="PQ49" i="3"/>
  <c r="PK49" i="3"/>
  <c r="XA49" i="3"/>
  <c r="GZ49" i="3"/>
  <c r="OH49" i="3"/>
  <c r="VT49" i="3"/>
  <c r="KS49" i="3"/>
  <c r="OJ49" i="3"/>
  <c r="GX49" i="3"/>
  <c r="WM49" i="3"/>
  <c r="UA49" i="3"/>
  <c r="RO49" i="3"/>
  <c r="PC49" i="3"/>
  <c r="MQ49" i="3"/>
  <c r="KE49" i="3"/>
  <c r="HS49" i="3"/>
  <c r="FG49" i="3"/>
  <c r="CS49" i="3"/>
  <c r="XV49" i="3"/>
  <c r="VJ49" i="3"/>
  <c r="SX49" i="3"/>
  <c r="QL49" i="3"/>
  <c r="NZ49" i="3"/>
  <c r="LN49" i="3"/>
  <c r="JB49" i="3"/>
  <c r="GP49" i="3"/>
  <c r="ED49" i="3"/>
  <c r="AK49" i="3"/>
  <c r="WS49" i="3"/>
  <c r="UG49" i="3"/>
  <c r="RU49" i="3"/>
  <c r="PI49" i="3"/>
  <c r="MW49" i="3"/>
  <c r="KK49" i="3"/>
  <c r="HY49" i="3"/>
  <c r="FM49" i="3"/>
  <c r="CY49" i="3"/>
  <c r="XX49" i="3"/>
  <c r="VL49" i="3"/>
  <c r="SZ49" i="3"/>
  <c r="QN49" i="3"/>
  <c r="OB49" i="3"/>
  <c r="LP49" i="3"/>
  <c r="JD49" i="3"/>
  <c r="GR49" i="3"/>
  <c r="EF49" i="3"/>
  <c r="AM49" i="3"/>
  <c r="WY49" i="3"/>
  <c r="UM49" i="3"/>
  <c r="SA49" i="3"/>
  <c r="PO49" i="3"/>
  <c r="NC49" i="3"/>
  <c r="KQ49" i="3"/>
  <c r="IE49" i="3"/>
  <c r="FS49" i="3"/>
  <c r="DG49" i="3"/>
  <c r="K49" i="3"/>
  <c r="VV49" i="3"/>
  <c r="TJ49" i="3"/>
  <c r="QX49" i="3"/>
  <c r="OL49" i="3"/>
  <c r="LZ49" i="3"/>
  <c r="JN49" i="3"/>
  <c r="HB49" i="3"/>
  <c r="EP49" i="3"/>
  <c r="BC49" i="3"/>
  <c r="XE49" i="3"/>
  <c r="US49" i="3"/>
  <c r="SG49" i="3"/>
  <c r="PU49" i="3"/>
  <c r="NI49" i="3"/>
  <c r="KW49" i="3"/>
  <c r="IK49" i="3"/>
  <c r="FY49" i="3"/>
  <c r="DM49" i="3"/>
  <c r="T49" i="3"/>
  <c r="VX49" i="3"/>
  <c r="TL49" i="3"/>
  <c r="QZ49" i="3"/>
  <c r="ON49" i="3"/>
  <c r="MB49" i="3"/>
  <c r="JP49" i="3"/>
  <c r="HD49" i="3"/>
  <c r="ER49" i="3"/>
  <c r="BG49" i="3"/>
  <c r="XG49" i="3"/>
  <c r="UU49" i="3"/>
  <c r="SI49" i="3"/>
  <c r="PW49" i="3"/>
  <c r="NK49" i="3"/>
  <c r="KY49" i="3"/>
  <c r="IM49" i="3"/>
  <c r="GA49" i="3"/>
  <c r="DO49" i="3"/>
  <c r="V49" i="3"/>
  <c r="WD49" i="3"/>
  <c r="TR49" i="3"/>
  <c r="RF49" i="3"/>
  <c r="OT49" i="3"/>
  <c r="MH49" i="3"/>
  <c r="JV49" i="3"/>
  <c r="HJ49" i="3"/>
  <c r="EX49" i="3"/>
  <c r="BQ49" i="3"/>
  <c r="XM49" i="3"/>
  <c r="VA49" i="3"/>
  <c r="SO49" i="3"/>
  <c r="QC49" i="3"/>
  <c r="NQ49" i="3"/>
  <c r="LE49" i="3"/>
  <c r="IS49" i="3"/>
  <c r="GG49" i="3"/>
  <c r="DU49" i="3"/>
  <c r="AB49" i="3"/>
  <c r="WF49" i="3"/>
  <c r="TT49" i="3"/>
  <c r="RH49" i="3"/>
  <c r="OV49" i="3"/>
  <c r="MJ49" i="3"/>
  <c r="JX49" i="3"/>
  <c r="HL49" i="3"/>
  <c r="EZ49" i="3"/>
  <c r="CL49" i="3"/>
  <c r="VO49" i="3"/>
  <c r="LS49" i="3"/>
  <c r="AP49" i="3"/>
  <c r="PN49" i="3"/>
  <c r="FR49" i="3"/>
  <c r="TI49" i="3"/>
  <c r="JM49" i="3"/>
  <c r="WZ49" i="3"/>
  <c r="ND49" i="3"/>
  <c r="DH49" i="3"/>
  <c r="SM49" i="3"/>
  <c r="IQ49" i="3"/>
  <c r="WH49" i="3"/>
  <c r="ML49" i="3"/>
  <c r="CN49" i="3"/>
  <c r="QG49" i="3"/>
  <c r="GK49" i="3"/>
  <c r="TX49" i="3"/>
  <c r="KB49" i="3"/>
  <c r="WE49" i="3"/>
  <c r="MI49" i="3"/>
  <c r="CK49" i="3"/>
  <c r="QD49" i="3"/>
  <c r="GH49" i="3"/>
  <c r="TY49" i="3"/>
  <c r="KC49" i="3"/>
  <c r="XP49" i="3"/>
  <c r="NT49" i="3"/>
  <c r="DX49" i="3"/>
  <c r="VR49" i="3"/>
  <c r="FU49" i="3"/>
  <c r="FO49" i="3"/>
  <c r="NE49" i="3"/>
  <c r="UI49" i="3"/>
  <c r="EL49" i="3"/>
  <c r="LX49" i="3"/>
  <c r="WU49" i="3"/>
  <c r="MY49" i="3"/>
  <c r="D70" i="3"/>
  <c r="D71" i="3"/>
  <c r="XP33" i="1"/>
  <c r="WZ33" i="1"/>
  <c r="WJ33" i="1"/>
  <c r="VT33" i="1"/>
  <c r="VD33" i="1"/>
  <c r="UN33" i="1"/>
  <c r="TX33" i="1"/>
  <c r="TH33" i="1"/>
  <c r="SR33" i="1"/>
  <c r="SB33" i="1"/>
  <c r="RL33" i="1"/>
  <c r="QV33" i="1"/>
  <c r="QF33" i="1"/>
  <c r="PP33" i="1"/>
  <c r="OZ33" i="1"/>
  <c r="OJ33" i="1"/>
  <c r="NT33" i="1"/>
  <c r="ND33" i="1"/>
  <c r="MN33" i="1"/>
  <c r="LX33" i="1"/>
  <c r="LH33" i="1"/>
  <c r="KR33" i="1"/>
  <c r="KB33" i="1"/>
  <c r="JL33" i="1"/>
  <c r="IV33" i="1"/>
  <c r="IF33" i="1"/>
  <c r="HP33" i="1"/>
  <c r="GZ33" i="1"/>
  <c r="GJ33" i="1"/>
  <c r="FT33" i="1"/>
  <c r="FD33" i="1"/>
  <c r="EN33" i="1"/>
  <c r="DX33" i="1"/>
  <c r="DH33" i="1"/>
  <c r="CP33" i="1"/>
  <c r="BA33" i="1"/>
  <c r="AE33" i="1"/>
  <c r="M33" i="1"/>
  <c r="WI33" i="1"/>
  <c r="UM33" i="1"/>
  <c r="SQ33" i="1"/>
  <c r="QU33" i="1"/>
  <c r="PG33" i="1"/>
  <c r="NK33" i="1"/>
  <c r="LO33" i="1"/>
  <c r="JS33" i="1"/>
  <c r="HW33" i="1"/>
  <c r="FW33" i="1"/>
  <c r="EA33" i="1"/>
  <c r="AZ33" i="1"/>
  <c r="YD33" i="1"/>
  <c r="XN33" i="1"/>
  <c r="WX33" i="1"/>
  <c r="WH33" i="1"/>
  <c r="VR33" i="1"/>
  <c r="VB33" i="1"/>
  <c r="UL33" i="1"/>
  <c r="TV33" i="1"/>
  <c r="TF33" i="1"/>
  <c r="SP33" i="1"/>
  <c r="RZ33" i="1"/>
  <c r="RJ33" i="1"/>
  <c r="QT33" i="1"/>
  <c r="QD33" i="1"/>
  <c r="PN33" i="1"/>
  <c r="OX33" i="1"/>
  <c r="OH33" i="1"/>
  <c r="NR33" i="1"/>
  <c r="NB33" i="1"/>
  <c r="ML33" i="1"/>
  <c r="LV33" i="1"/>
  <c r="LF33" i="1"/>
  <c r="KP33" i="1"/>
  <c r="JZ33" i="1"/>
  <c r="JJ33" i="1"/>
  <c r="IT33" i="1"/>
  <c r="ID33" i="1"/>
  <c r="HN33" i="1"/>
  <c r="GX33" i="1"/>
  <c r="GH33" i="1"/>
  <c r="FR33" i="1"/>
  <c r="FB33" i="1"/>
  <c r="EL33" i="1"/>
  <c r="DV33" i="1"/>
  <c r="DE33" i="1"/>
  <c r="CN33" i="1"/>
  <c r="AY33" i="1"/>
  <c r="AC33" i="1"/>
  <c r="I33" i="1"/>
  <c r="WQ33" i="1"/>
  <c r="UU33" i="1"/>
  <c r="SY33" i="1"/>
  <c r="QY33" i="1"/>
  <c r="PC33" i="1"/>
  <c r="NG33" i="1"/>
  <c r="LK33" i="1"/>
  <c r="JO33" i="1"/>
  <c r="HS33" i="1"/>
  <c r="FS33" i="1"/>
  <c r="EE33" i="1"/>
  <c r="BJ33" i="1"/>
  <c r="YC33" i="1"/>
  <c r="XM33" i="1"/>
  <c r="WW33" i="1"/>
  <c r="WG33" i="1"/>
  <c r="VQ33" i="1"/>
  <c r="VA33" i="1"/>
  <c r="UK33" i="1"/>
  <c r="TU33" i="1"/>
  <c r="TE33" i="1"/>
  <c r="SO33" i="1"/>
  <c r="RY33" i="1"/>
  <c r="RI33" i="1"/>
  <c r="QS33" i="1"/>
  <c r="QC33" i="1"/>
  <c r="PM33" i="1"/>
  <c r="OW33" i="1"/>
  <c r="OG33" i="1"/>
  <c r="NQ33" i="1"/>
  <c r="NA33" i="1"/>
  <c r="MK33" i="1"/>
  <c r="LU33" i="1"/>
  <c r="LE33" i="1"/>
  <c r="KO33" i="1"/>
  <c r="JY33" i="1"/>
  <c r="JI33" i="1"/>
  <c r="IS33" i="1"/>
  <c r="IC33" i="1"/>
  <c r="HM33" i="1"/>
  <c r="GW33" i="1"/>
  <c r="GG33" i="1"/>
  <c r="FQ33" i="1"/>
  <c r="FA33" i="1"/>
  <c r="EK33" i="1"/>
  <c r="DU33" i="1"/>
  <c r="DC33" i="1"/>
  <c r="CM33" i="1"/>
  <c r="AX33" i="1"/>
  <c r="AB33" i="1"/>
  <c r="YA33" i="1"/>
  <c r="WM33" i="1"/>
  <c r="UQ33" i="1"/>
  <c r="SU33" i="1"/>
  <c r="RC33" i="1"/>
  <c r="OY33" i="1"/>
  <c r="NC33" i="1"/>
  <c r="LG33" i="1"/>
  <c r="JK33" i="1"/>
  <c r="HO33" i="1"/>
  <c r="GA33" i="1"/>
  <c r="DW33" i="1"/>
  <c r="BF33" i="1"/>
  <c r="YB33" i="1"/>
  <c r="XL33" i="1"/>
  <c r="WV33" i="1"/>
  <c r="WF33" i="1"/>
  <c r="VP33" i="1"/>
  <c r="UZ33" i="1"/>
  <c r="UJ33" i="1"/>
  <c r="TT33" i="1"/>
  <c r="TD33" i="1"/>
  <c r="SN33" i="1"/>
  <c r="RX33" i="1"/>
  <c r="RH33" i="1"/>
  <c r="QR33" i="1"/>
  <c r="QB33" i="1"/>
  <c r="PL33" i="1"/>
  <c r="OV33" i="1"/>
  <c r="OF33" i="1"/>
  <c r="NP33" i="1"/>
  <c r="MZ33" i="1"/>
  <c r="MJ33" i="1"/>
  <c r="LT33" i="1"/>
  <c r="LD33" i="1"/>
  <c r="KN33" i="1"/>
  <c r="JX33" i="1"/>
  <c r="JH33" i="1"/>
  <c r="IR33" i="1"/>
  <c r="IB33" i="1"/>
  <c r="HL33" i="1"/>
  <c r="GV33" i="1"/>
  <c r="GF33" i="1"/>
  <c r="FP33" i="1"/>
  <c r="EZ33" i="1"/>
  <c r="EJ33" i="1"/>
  <c r="DT33" i="1"/>
  <c r="DB33" i="1"/>
  <c r="CL33" i="1"/>
  <c r="AQ33" i="1"/>
  <c r="AA33" i="1"/>
  <c r="XW33" i="1"/>
  <c r="VW33" i="1"/>
  <c r="UA33" i="1"/>
  <c r="SE33" i="1"/>
  <c r="QI33" i="1"/>
  <c r="OU33" i="1"/>
  <c r="MY33" i="1"/>
  <c r="LC33" i="1"/>
  <c r="JG33" i="1"/>
  <c r="HK33" i="1"/>
  <c r="FO33" i="1"/>
  <c r="DK33" i="1"/>
  <c r="AL33" i="1"/>
  <c r="XZ33" i="1"/>
  <c r="XJ33" i="1"/>
  <c r="WT33" i="1"/>
  <c r="WD33" i="1"/>
  <c r="VN33" i="1"/>
  <c r="UX33" i="1"/>
  <c r="UH33" i="1"/>
  <c r="TR33" i="1"/>
  <c r="TB33" i="1"/>
  <c r="SL33" i="1"/>
  <c r="RV33" i="1"/>
  <c r="RF33" i="1"/>
  <c r="QP33" i="1"/>
  <c r="PZ33" i="1"/>
  <c r="PJ33" i="1"/>
  <c r="OT33" i="1"/>
  <c r="OD33" i="1"/>
  <c r="NN33" i="1"/>
  <c r="MX33" i="1"/>
  <c r="MH33" i="1"/>
  <c r="LR33" i="1"/>
  <c r="LB33" i="1"/>
  <c r="KL33" i="1"/>
  <c r="JV33" i="1"/>
  <c r="JF33" i="1"/>
  <c r="IP33" i="1"/>
  <c r="HZ33" i="1"/>
  <c r="HJ33" i="1"/>
  <c r="GT33" i="1"/>
  <c r="GD33" i="1"/>
  <c r="FN33" i="1"/>
  <c r="EX33" i="1"/>
  <c r="EH33" i="1"/>
  <c r="DR33" i="1"/>
  <c r="CZ33" i="1"/>
  <c r="BQ33" i="1"/>
  <c r="AO33" i="1"/>
  <c r="Y33" i="1"/>
  <c r="YE33" i="1"/>
  <c r="WE33" i="1"/>
  <c r="UI33" i="1"/>
  <c r="SM33" i="1"/>
  <c r="QM33" i="1"/>
  <c r="OQ33" i="1"/>
  <c r="MU33" i="1"/>
  <c r="KY33" i="1"/>
  <c r="JC33" i="1"/>
  <c r="HG33" i="1"/>
  <c r="FK33" i="1"/>
  <c r="DS33" i="1"/>
  <c r="AP33" i="1"/>
  <c r="XY33" i="1"/>
  <c r="XI33" i="1"/>
  <c r="WS33" i="1"/>
  <c r="WC33" i="1"/>
  <c r="VM33" i="1"/>
  <c r="UW33" i="1"/>
  <c r="UG33" i="1"/>
  <c r="TQ33" i="1"/>
  <c r="TA33" i="1"/>
  <c r="SK33" i="1"/>
  <c r="RU33" i="1"/>
  <c r="RE33" i="1"/>
  <c r="QO33" i="1"/>
  <c r="PY33" i="1"/>
  <c r="PI33" i="1"/>
  <c r="OS33" i="1"/>
  <c r="OC33" i="1"/>
  <c r="NM33" i="1"/>
  <c r="MW33" i="1"/>
  <c r="MG33" i="1"/>
  <c r="LQ33" i="1"/>
  <c r="LA33" i="1"/>
  <c r="KK33" i="1"/>
  <c r="JU33" i="1"/>
  <c r="JE33" i="1"/>
  <c r="IO33" i="1"/>
  <c r="HY33" i="1"/>
  <c r="HI33" i="1"/>
  <c r="GS33" i="1"/>
  <c r="GC33" i="1"/>
  <c r="FM33" i="1"/>
  <c r="EW33" i="1"/>
  <c r="EG33" i="1"/>
  <c r="DQ33" i="1"/>
  <c r="CY33" i="1"/>
  <c r="BM33" i="1"/>
  <c r="AN33" i="1"/>
  <c r="X33" i="1"/>
  <c r="XO33" i="1"/>
  <c r="WA33" i="1"/>
  <c r="UE33" i="1"/>
  <c r="SI33" i="1"/>
  <c r="QQ33" i="1"/>
  <c r="OM33" i="1"/>
  <c r="MQ33" i="1"/>
  <c r="KU33" i="1"/>
  <c r="IY33" i="1"/>
  <c r="HC33" i="1"/>
  <c r="FG33" i="1"/>
  <c r="DO33" i="1"/>
  <c r="AH33" i="1"/>
  <c r="XX33" i="1"/>
  <c r="XH33" i="1"/>
  <c r="WR33" i="1"/>
  <c r="WB33" i="1"/>
  <c r="VL33" i="1"/>
  <c r="UV33" i="1"/>
  <c r="UF33" i="1"/>
  <c r="TP33" i="1"/>
  <c r="SZ33" i="1"/>
  <c r="SJ33" i="1"/>
  <c r="RT33" i="1"/>
  <c r="RD33" i="1"/>
  <c r="QN33" i="1"/>
  <c r="PX33" i="1"/>
  <c r="PH33" i="1"/>
  <c r="OR33" i="1"/>
  <c r="OB33" i="1"/>
  <c r="NL33" i="1"/>
  <c r="MV33" i="1"/>
  <c r="MF33" i="1"/>
  <c r="LP33" i="1"/>
  <c r="KZ33" i="1"/>
  <c r="KJ33" i="1"/>
  <c r="JT33" i="1"/>
  <c r="JD33" i="1"/>
  <c r="IN33" i="1"/>
  <c r="HX33" i="1"/>
  <c r="HH33" i="1"/>
  <c r="GR33" i="1"/>
  <c r="GB33" i="1"/>
  <c r="FL33" i="1"/>
  <c r="EV33" i="1"/>
  <c r="EF33" i="1"/>
  <c r="DP33" i="1"/>
  <c r="CX33" i="1"/>
  <c r="BK33" i="1"/>
  <c r="AM33" i="1"/>
  <c r="W33" i="1"/>
  <c r="XK33" i="1"/>
  <c r="VK33" i="1"/>
  <c r="TO33" i="1"/>
  <c r="RS33" i="1"/>
  <c r="QA33" i="1"/>
  <c r="OI33" i="1"/>
  <c r="MM33" i="1"/>
  <c r="KQ33" i="1"/>
  <c r="IU33" i="1"/>
  <c r="GQ33" i="1"/>
  <c r="FC33" i="1"/>
  <c r="CW33" i="1"/>
  <c r="Z33" i="1"/>
  <c r="XV33" i="1"/>
  <c r="XF33" i="1"/>
  <c r="WP33" i="1"/>
  <c r="VZ33" i="1"/>
  <c r="VJ33" i="1"/>
  <c r="UT33" i="1"/>
  <c r="UD33" i="1"/>
  <c r="TN33" i="1"/>
  <c r="SX33" i="1"/>
  <c r="SH33" i="1"/>
  <c r="RR33" i="1"/>
  <c r="RB33" i="1"/>
  <c r="QL33" i="1"/>
  <c r="PV33" i="1"/>
  <c r="PF33" i="1"/>
  <c r="OP33" i="1"/>
  <c r="NZ33" i="1"/>
  <c r="NJ33" i="1"/>
  <c r="MT33" i="1"/>
  <c r="MD33" i="1"/>
  <c r="LN33" i="1"/>
  <c r="KX33" i="1"/>
  <c r="KH33" i="1"/>
  <c r="JR33" i="1"/>
  <c r="JB33" i="1"/>
  <c r="IL33" i="1"/>
  <c r="HV33" i="1"/>
  <c r="HF33" i="1"/>
  <c r="GP33" i="1"/>
  <c r="FZ33" i="1"/>
  <c r="FJ33" i="1"/>
  <c r="ET33" i="1"/>
  <c r="ED33" i="1"/>
  <c r="DN33" i="1"/>
  <c r="CV33" i="1"/>
  <c r="BI33" i="1"/>
  <c r="AK33" i="1"/>
  <c r="U33" i="1"/>
  <c r="XS33" i="1"/>
  <c r="VS33" i="1"/>
  <c r="TW33" i="1"/>
  <c r="SA33" i="1"/>
  <c r="QE33" i="1"/>
  <c r="OE33" i="1"/>
  <c r="MI33" i="1"/>
  <c r="KM33" i="1"/>
  <c r="IQ33" i="1"/>
  <c r="GU33" i="1"/>
  <c r="EY33" i="1"/>
  <c r="DG33" i="1"/>
  <c r="AD33" i="1"/>
  <c r="XU33" i="1"/>
  <c r="XE33" i="1"/>
  <c r="WO33" i="1"/>
  <c r="VY33" i="1"/>
  <c r="VI33" i="1"/>
  <c r="US33" i="1"/>
  <c r="UC33" i="1"/>
  <c r="TM33" i="1"/>
  <c r="SW33" i="1"/>
  <c r="SG33" i="1"/>
  <c r="RQ33" i="1"/>
  <c r="RA33" i="1"/>
  <c r="QK33" i="1"/>
  <c r="PU33" i="1"/>
  <c r="PE33" i="1"/>
  <c r="OO33" i="1"/>
  <c r="NY33" i="1"/>
  <c r="NI33" i="1"/>
  <c r="MS33" i="1"/>
  <c r="MC33" i="1"/>
  <c r="LM33" i="1"/>
  <c r="KW33" i="1"/>
  <c r="KG33" i="1"/>
  <c r="JQ33" i="1"/>
  <c r="JA33" i="1"/>
  <c r="IK33" i="1"/>
  <c r="HU33" i="1"/>
  <c r="HE33" i="1"/>
  <c r="GO33" i="1"/>
  <c r="FY33" i="1"/>
  <c r="FI33" i="1"/>
  <c r="ES33" i="1"/>
  <c r="EC33" i="1"/>
  <c r="DM33" i="1"/>
  <c r="CU33" i="1"/>
  <c r="BH33" i="1"/>
  <c r="AJ33" i="1"/>
  <c r="T33" i="1"/>
  <c r="XG33" i="1"/>
  <c r="VO33" i="1"/>
  <c r="TS33" i="1"/>
  <c r="RW33" i="1"/>
  <c r="PW33" i="1"/>
  <c r="OA33" i="1"/>
  <c r="ME33" i="1"/>
  <c r="KI33" i="1"/>
  <c r="IM33" i="1"/>
  <c r="GY33" i="1"/>
  <c r="EU33" i="1"/>
  <c r="DA33" i="1"/>
  <c r="V33" i="1"/>
  <c r="XT33" i="1"/>
  <c r="VH33" i="1"/>
  <c r="SV33" i="1"/>
  <c r="QJ33" i="1"/>
  <c r="NX33" i="1"/>
  <c r="LL33" i="1"/>
  <c r="IZ33" i="1"/>
  <c r="GN33" i="1"/>
  <c r="EB33" i="1"/>
  <c r="AI33" i="1"/>
  <c r="TC33" i="1"/>
  <c r="MA33" i="1"/>
  <c r="EQ33" i="1"/>
  <c r="XB33" i="1"/>
  <c r="UP33" i="1"/>
  <c r="SD33" i="1"/>
  <c r="PR33" i="1"/>
  <c r="NF33" i="1"/>
  <c r="KT33" i="1"/>
  <c r="IH33" i="1"/>
  <c r="FV33" i="1"/>
  <c r="DJ33" i="1"/>
  <c r="Q33" i="1"/>
  <c r="RO33" i="1"/>
  <c r="KA33" i="1"/>
  <c r="CS33" i="1"/>
  <c r="WK33" i="1"/>
  <c r="TY33" i="1"/>
  <c r="RM33" i="1"/>
  <c r="PA33" i="1"/>
  <c r="MO33" i="1"/>
  <c r="KC33" i="1"/>
  <c r="HQ33" i="1"/>
  <c r="FE33" i="1"/>
  <c r="CQ33" i="1"/>
  <c r="WU33" i="1"/>
  <c r="PK33" i="1"/>
  <c r="IA33" i="1"/>
  <c r="XD33" i="1"/>
  <c r="UR33" i="1"/>
  <c r="SF33" i="1"/>
  <c r="PT33" i="1"/>
  <c r="NH33" i="1"/>
  <c r="KV33" i="1"/>
  <c r="IJ33" i="1"/>
  <c r="FX33" i="1"/>
  <c r="DL33" i="1"/>
  <c r="S33" i="1"/>
  <c r="RG33" i="1"/>
  <c r="KE33" i="1"/>
  <c r="CK33" i="1"/>
  <c r="WL33" i="1"/>
  <c r="TZ33" i="1"/>
  <c r="RN33" i="1"/>
  <c r="PB33" i="1"/>
  <c r="MP33" i="1"/>
  <c r="KD33" i="1"/>
  <c r="HR33" i="1"/>
  <c r="FF33" i="1"/>
  <c r="CR33" i="1"/>
  <c r="XC33" i="1"/>
  <c r="PO33" i="1"/>
  <c r="IE33" i="1"/>
  <c r="R33" i="1"/>
  <c r="VU33" i="1"/>
  <c r="TI33" i="1"/>
  <c r="QW33" i="1"/>
  <c r="OK33" i="1"/>
  <c r="LY33" i="1"/>
  <c r="JM33" i="1"/>
  <c r="HA33" i="1"/>
  <c r="EO33" i="1"/>
  <c r="BB33" i="1"/>
  <c r="VC33" i="1"/>
  <c r="NO33" i="1"/>
  <c r="GM33" i="1"/>
  <c r="WN33" i="1"/>
  <c r="UB33" i="1"/>
  <c r="RP33" i="1"/>
  <c r="PD33" i="1"/>
  <c r="MR33" i="1"/>
  <c r="KF33" i="1"/>
  <c r="HT33" i="1"/>
  <c r="FH33" i="1"/>
  <c r="CT33" i="1"/>
  <c r="WY33" i="1"/>
  <c r="PS33" i="1"/>
  <c r="II33" i="1"/>
  <c r="K33" i="1"/>
  <c r="VV33" i="1"/>
  <c r="TJ33" i="1"/>
  <c r="QX33" i="1"/>
  <c r="OL33" i="1"/>
  <c r="LZ33" i="1"/>
  <c r="JN33" i="1"/>
  <c r="HB33" i="1"/>
  <c r="EP33" i="1"/>
  <c r="BC33" i="1"/>
  <c r="VG33" i="1"/>
  <c r="NS33" i="1"/>
  <c r="GI33" i="1"/>
  <c r="XQ33" i="1"/>
  <c r="VE33" i="1"/>
  <c r="SS33" i="1"/>
  <c r="QG33" i="1"/>
  <c r="NU33" i="1"/>
  <c r="LI33" i="1"/>
  <c r="IW33" i="1"/>
  <c r="GK33" i="1"/>
  <c r="DY33" i="1"/>
  <c r="AF33" i="1"/>
  <c r="TG33" i="1"/>
  <c r="LS33" i="1"/>
  <c r="EI33" i="1"/>
  <c r="QZ33" i="1"/>
  <c r="HD33" i="1"/>
  <c r="NW33" i="1"/>
  <c r="ST33" i="1"/>
  <c r="IX33" i="1"/>
  <c r="TK33" i="1"/>
  <c r="UO33" i="1"/>
  <c r="KS33" i="1"/>
  <c r="O33" i="1"/>
  <c r="ON33" i="1"/>
  <c r="ER33" i="1"/>
  <c r="GE33" i="1"/>
  <c r="QH33" i="1"/>
  <c r="GL33" i="1"/>
  <c r="LW33" i="1"/>
  <c r="SC33" i="1"/>
  <c r="IG33" i="1"/>
  <c r="RK33" i="1"/>
  <c r="VX33" i="1"/>
  <c r="MB33" i="1"/>
  <c r="BG33" i="1"/>
  <c r="XR33" i="1"/>
  <c r="NV33" i="1"/>
  <c r="DZ33" i="1"/>
  <c r="EM33" i="1"/>
  <c r="PQ33" i="1"/>
  <c r="FU33" i="1"/>
  <c r="JW33" i="1"/>
  <c r="TL33" i="1"/>
  <c r="LJ33" i="1"/>
  <c r="DI33" i="1"/>
  <c r="JP33" i="1"/>
  <c r="AG33" i="1"/>
  <c r="CO33" i="1"/>
  <c r="UY33" i="1"/>
  <c r="XA33" i="1"/>
  <c r="VF33" i="1"/>
  <c r="NE33" i="1"/>
  <c r="YD62" i="3"/>
  <c r="XN62" i="3"/>
  <c r="WX62" i="3"/>
  <c r="WH62" i="3"/>
  <c r="VR62" i="3"/>
  <c r="VB62" i="3"/>
  <c r="UL62" i="3"/>
  <c r="TV62" i="3"/>
  <c r="TF62" i="3"/>
  <c r="SP62" i="3"/>
  <c r="RZ62" i="3"/>
  <c r="RJ62" i="3"/>
  <c r="QT62" i="3"/>
  <c r="QD62" i="3"/>
  <c r="PN62" i="3"/>
  <c r="OX62" i="3"/>
  <c r="OH62" i="3"/>
  <c r="NR62" i="3"/>
  <c r="NB62" i="3"/>
  <c r="ML62" i="3"/>
  <c r="LV62" i="3"/>
  <c r="LF62" i="3"/>
  <c r="KP62" i="3"/>
  <c r="JZ62" i="3"/>
  <c r="JJ62" i="3"/>
  <c r="IT62" i="3"/>
  <c r="ID62" i="3"/>
  <c r="HN62" i="3"/>
  <c r="GX62" i="3"/>
  <c r="GH62" i="3"/>
  <c r="FR62" i="3"/>
  <c r="FB62" i="3"/>
  <c r="EL62" i="3"/>
  <c r="DV62" i="3"/>
  <c r="DE62" i="3"/>
  <c r="CN62" i="3"/>
  <c r="AY62" i="3"/>
  <c r="AC62" i="3"/>
  <c r="I62" i="3"/>
  <c r="XQ62" i="3"/>
  <c r="XA62" i="3"/>
  <c r="WK62" i="3"/>
  <c r="VU62" i="3"/>
  <c r="VE62" i="3"/>
  <c r="UO62" i="3"/>
  <c r="TY62" i="3"/>
  <c r="TI62" i="3"/>
  <c r="SS62" i="3"/>
  <c r="SC62" i="3"/>
  <c r="RM62" i="3"/>
  <c r="QW62" i="3"/>
  <c r="QG62" i="3"/>
  <c r="PQ62" i="3"/>
  <c r="PA62" i="3"/>
  <c r="OK62" i="3"/>
  <c r="NU62" i="3"/>
  <c r="NE62" i="3"/>
  <c r="MO62" i="3"/>
  <c r="LY62" i="3"/>
  <c r="LI62" i="3"/>
  <c r="KS62" i="3"/>
  <c r="KC62" i="3"/>
  <c r="JM62" i="3"/>
  <c r="IW62" i="3"/>
  <c r="IG62" i="3"/>
  <c r="HQ62" i="3"/>
  <c r="HA62" i="3"/>
  <c r="GK62" i="3"/>
  <c r="FU62" i="3"/>
  <c r="FE62" i="3"/>
  <c r="EO62" i="3"/>
  <c r="DY62" i="3"/>
  <c r="DI62" i="3"/>
  <c r="CQ62" i="3"/>
  <c r="BB62" i="3"/>
  <c r="AF62" i="3"/>
  <c r="O62" i="3"/>
  <c r="XP62" i="3"/>
  <c r="WZ62" i="3"/>
  <c r="WJ62" i="3"/>
  <c r="VT62" i="3"/>
  <c r="VD62" i="3"/>
  <c r="UN62" i="3"/>
  <c r="TX62" i="3"/>
  <c r="TH62" i="3"/>
  <c r="SR62" i="3"/>
  <c r="SB62" i="3"/>
  <c r="RL62" i="3"/>
  <c r="QV62" i="3"/>
  <c r="QF62" i="3"/>
  <c r="PP62" i="3"/>
  <c r="OZ62" i="3"/>
  <c r="OJ62" i="3"/>
  <c r="NT62" i="3"/>
  <c r="ND62" i="3"/>
  <c r="MN62" i="3"/>
  <c r="LX62" i="3"/>
  <c r="LH62" i="3"/>
  <c r="KR62" i="3"/>
  <c r="KB62" i="3"/>
  <c r="JL62" i="3"/>
  <c r="IV62" i="3"/>
  <c r="IF62" i="3"/>
  <c r="HP62" i="3"/>
  <c r="GZ62" i="3"/>
  <c r="GJ62" i="3"/>
  <c r="FT62" i="3"/>
  <c r="FD62" i="3"/>
  <c r="EN62" i="3"/>
  <c r="DX62" i="3"/>
  <c r="DH62" i="3"/>
  <c r="CP62" i="3"/>
  <c r="BA62" i="3"/>
  <c r="AE62" i="3"/>
  <c r="M62" i="3"/>
  <c r="XS62" i="3"/>
  <c r="XC62" i="3"/>
  <c r="WM62" i="3"/>
  <c r="VW62" i="3"/>
  <c r="VG62" i="3"/>
  <c r="UQ62" i="3"/>
  <c r="UA62" i="3"/>
  <c r="TK62" i="3"/>
  <c r="SU62" i="3"/>
  <c r="SE62" i="3"/>
  <c r="RO62" i="3"/>
  <c r="QY62" i="3"/>
  <c r="QI62" i="3"/>
  <c r="PS62" i="3"/>
  <c r="PC62" i="3"/>
  <c r="OM62" i="3"/>
  <c r="NW62" i="3"/>
  <c r="NG62" i="3"/>
  <c r="MQ62" i="3"/>
  <c r="MA62" i="3"/>
  <c r="LK62" i="3"/>
  <c r="KU62" i="3"/>
  <c r="KE62" i="3"/>
  <c r="JO62" i="3"/>
  <c r="IY62" i="3"/>
  <c r="II62" i="3"/>
  <c r="HS62" i="3"/>
  <c r="HC62" i="3"/>
  <c r="GM62" i="3"/>
  <c r="FW62" i="3"/>
  <c r="FG62" i="3"/>
  <c r="EQ62" i="3"/>
  <c r="EA62" i="3"/>
  <c r="DK62" i="3"/>
  <c r="CS62" i="3"/>
  <c r="BF62" i="3"/>
  <c r="AH62" i="3"/>
  <c r="R62" i="3"/>
  <c r="XZ62" i="3"/>
  <c r="XJ62" i="3"/>
  <c r="WT62" i="3"/>
  <c r="WD62" i="3"/>
  <c r="VN62" i="3"/>
  <c r="UX62" i="3"/>
  <c r="UH62" i="3"/>
  <c r="TR62" i="3"/>
  <c r="TB62" i="3"/>
  <c r="SL62" i="3"/>
  <c r="RV62" i="3"/>
  <c r="RF62" i="3"/>
  <c r="QP62" i="3"/>
  <c r="PZ62" i="3"/>
  <c r="PJ62" i="3"/>
  <c r="OT62" i="3"/>
  <c r="OD62" i="3"/>
  <c r="NN62" i="3"/>
  <c r="MX62" i="3"/>
  <c r="MH62" i="3"/>
  <c r="LR62" i="3"/>
  <c r="LB62" i="3"/>
  <c r="KL62" i="3"/>
  <c r="JV62" i="3"/>
  <c r="JF62" i="3"/>
  <c r="IP62" i="3"/>
  <c r="HZ62" i="3"/>
  <c r="HJ62" i="3"/>
  <c r="GT62" i="3"/>
  <c r="GD62" i="3"/>
  <c r="FN62" i="3"/>
  <c r="EX62" i="3"/>
  <c r="EH62" i="3"/>
  <c r="DR62" i="3"/>
  <c r="CZ62" i="3"/>
  <c r="BQ62" i="3"/>
  <c r="AO62" i="3"/>
  <c r="Y62" i="3"/>
  <c r="YC62" i="3"/>
  <c r="XM62" i="3"/>
  <c r="WW62" i="3"/>
  <c r="WG62" i="3"/>
  <c r="VQ62" i="3"/>
  <c r="VA62" i="3"/>
  <c r="UK62" i="3"/>
  <c r="TU62" i="3"/>
  <c r="TE62" i="3"/>
  <c r="SO62" i="3"/>
  <c r="RY62" i="3"/>
  <c r="RI62" i="3"/>
  <c r="QS62" i="3"/>
  <c r="QC62" i="3"/>
  <c r="PM62" i="3"/>
  <c r="OW62" i="3"/>
  <c r="OG62" i="3"/>
  <c r="NQ62" i="3"/>
  <c r="NA62" i="3"/>
  <c r="MK62" i="3"/>
  <c r="LU62" i="3"/>
  <c r="LE62" i="3"/>
  <c r="KO62" i="3"/>
  <c r="JY62" i="3"/>
  <c r="JI62" i="3"/>
  <c r="IS62" i="3"/>
  <c r="IC62" i="3"/>
  <c r="HM62" i="3"/>
  <c r="GW62" i="3"/>
  <c r="GG62" i="3"/>
  <c r="FQ62" i="3"/>
  <c r="FA62" i="3"/>
  <c r="EK62" i="3"/>
  <c r="DU62" i="3"/>
  <c r="DC62" i="3"/>
  <c r="CM62" i="3"/>
  <c r="AX62" i="3"/>
  <c r="AB62" i="3"/>
  <c r="YB62" i="3"/>
  <c r="XL62" i="3"/>
  <c r="WV62" i="3"/>
  <c r="WF62" i="3"/>
  <c r="VP62" i="3"/>
  <c r="UZ62" i="3"/>
  <c r="UJ62" i="3"/>
  <c r="TT62" i="3"/>
  <c r="TD62" i="3"/>
  <c r="SN62" i="3"/>
  <c r="RX62" i="3"/>
  <c r="RH62" i="3"/>
  <c r="QR62" i="3"/>
  <c r="QB62" i="3"/>
  <c r="PL62" i="3"/>
  <c r="OV62" i="3"/>
  <c r="OF62" i="3"/>
  <c r="NP62" i="3"/>
  <c r="MZ62" i="3"/>
  <c r="MJ62" i="3"/>
  <c r="LT62" i="3"/>
  <c r="LD62" i="3"/>
  <c r="KN62" i="3"/>
  <c r="JX62" i="3"/>
  <c r="JH62" i="3"/>
  <c r="IR62" i="3"/>
  <c r="IB62" i="3"/>
  <c r="HL62" i="3"/>
  <c r="GV62" i="3"/>
  <c r="GF62" i="3"/>
  <c r="FP62" i="3"/>
  <c r="EZ62" i="3"/>
  <c r="EJ62" i="3"/>
  <c r="DT62" i="3"/>
  <c r="DB62" i="3"/>
  <c r="CL62" i="3"/>
  <c r="AQ62" i="3"/>
  <c r="AA62" i="3"/>
  <c r="YE62" i="3"/>
  <c r="XO62" i="3"/>
  <c r="WY62" i="3"/>
  <c r="WI62" i="3"/>
  <c r="VS62" i="3"/>
  <c r="VC62" i="3"/>
  <c r="UM62" i="3"/>
  <c r="TW62" i="3"/>
  <c r="TG62" i="3"/>
  <c r="SQ62" i="3"/>
  <c r="SA62" i="3"/>
  <c r="RK62" i="3"/>
  <c r="QU62" i="3"/>
  <c r="QE62" i="3"/>
  <c r="PO62" i="3"/>
  <c r="OY62" i="3"/>
  <c r="OI62" i="3"/>
  <c r="NS62" i="3"/>
  <c r="NC62" i="3"/>
  <c r="MM62" i="3"/>
  <c r="LW62" i="3"/>
  <c r="LG62" i="3"/>
  <c r="KQ62" i="3"/>
  <c r="KA62" i="3"/>
  <c r="JK62" i="3"/>
  <c r="IU62" i="3"/>
  <c r="IE62" i="3"/>
  <c r="HO62" i="3"/>
  <c r="GY62" i="3"/>
  <c r="GI62" i="3"/>
  <c r="FS62" i="3"/>
  <c r="FC62" i="3"/>
  <c r="EM62" i="3"/>
  <c r="DW62" i="3"/>
  <c r="DG62" i="3"/>
  <c r="CO62" i="3"/>
  <c r="AZ62" i="3"/>
  <c r="AD62" i="3"/>
  <c r="K62" i="3"/>
  <c r="XV62" i="3"/>
  <c r="XF62" i="3"/>
  <c r="WP62" i="3"/>
  <c r="VZ62" i="3"/>
  <c r="VJ62" i="3"/>
  <c r="UT62" i="3"/>
  <c r="UD62" i="3"/>
  <c r="TN62" i="3"/>
  <c r="SX62" i="3"/>
  <c r="SH62" i="3"/>
  <c r="RR62" i="3"/>
  <c r="RB62" i="3"/>
  <c r="QL62" i="3"/>
  <c r="PV62" i="3"/>
  <c r="PF62" i="3"/>
  <c r="OP62" i="3"/>
  <c r="NZ62" i="3"/>
  <c r="NJ62" i="3"/>
  <c r="MT62" i="3"/>
  <c r="MD62" i="3"/>
  <c r="LN62" i="3"/>
  <c r="KX62" i="3"/>
  <c r="KH62" i="3"/>
  <c r="JR62" i="3"/>
  <c r="JB62" i="3"/>
  <c r="IL62" i="3"/>
  <c r="HV62" i="3"/>
  <c r="HF62" i="3"/>
  <c r="GP62" i="3"/>
  <c r="FZ62" i="3"/>
  <c r="FJ62" i="3"/>
  <c r="ET62" i="3"/>
  <c r="ED62" i="3"/>
  <c r="DN62" i="3"/>
  <c r="CV62" i="3"/>
  <c r="BI62" i="3"/>
  <c r="AK62" i="3"/>
  <c r="U62" i="3"/>
  <c r="XY62" i="3"/>
  <c r="XI62" i="3"/>
  <c r="WS62" i="3"/>
  <c r="WC62" i="3"/>
  <c r="VM62" i="3"/>
  <c r="UW62" i="3"/>
  <c r="UG62" i="3"/>
  <c r="TQ62" i="3"/>
  <c r="TA62" i="3"/>
  <c r="SK62" i="3"/>
  <c r="RU62" i="3"/>
  <c r="RE62" i="3"/>
  <c r="QO62" i="3"/>
  <c r="PY62" i="3"/>
  <c r="PI62" i="3"/>
  <c r="OS62" i="3"/>
  <c r="OC62" i="3"/>
  <c r="NM62" i="3"/>
  <c r="MW62" i="3"/>
  <c r="MG62" i="3"/>
  <c r="LQ62" i="3"/>
  <c r="LA62" i="3"/>
  <c r="KK62" i="3"/>
  <c r="JU62" i="3"/>
  <c r="JE62" i="3"/>
  <c r="IO62" i="3"/>
  <c r="HY62" i="3"/>
  <c r="HI62" i="3"/>
  <c r="GS62" i="3"/>
  <c r="GC62" i="3"/>
  <c r="FM62" i="3"/>
  <c r="EW62" i="3"/>
  <c r="EG62" i="3"/>
  <c r="DQ62" i="3"/>
  <c r="CY62" i="3"/>
  <c r="BM62" i="3"/>
  <c r="AN62" i="3"/>
  <c r="X62" i="3"/>
  <c r="XX62" i="3"/>
  <c r="XH62" i="3"/>
  <c r="WR62" i="3"/>
  <c r="WB62" i="3"/>
  <c r="VL62" i="3"/>
  <c r="UV62" i="3"/>
  <c r="UF62" i="3"/>
  <c r="TP62" i="3"/>
  <c r="SZ62" i="3"/>
  <c r="SJ62" i="3"/>
  <c r="RT62" i="3"/>
  <c r="RD62" i="3"/>
  <c r="QN62" i="3"/>
  <c r="PX62" i="3"/>
  <c r="PH62" i="3"/>
  <c r="OR62" i="3"/>
  <c r="OB62" i="3"/>
  <c r="NL62" i="3"/>
  <c r="MV62" i="3"/>
  <c r="MF62" i="3"/>
  <c r="LP62" i="3"/>
  <c r="KZ62" i="3"/>
  <c r="KJ62" i="3"/>
  <c r="JT62" i="3"/>
  <c r="JD62" i="3"/>
  <c r="IN62" i="3"/>
  <c r="HX62" i="3"/>
  <c r="HH62" i="3"/>
  <c r="GR62" i="3"/>
  <c r="GB62" i="3"/>
  <c r="FL62" i="3"/>
  <c r="EV62" i="3"/>
  <c r="EF62" i="3"/>
  <c r="DP62" i="3"/>
  <c r="CX62" i="3"/>
  <c r="BK62" i="3"/>
  <c r="AM62" i="3"/>
  <c r="W62" i="3"/>
  <c r="YA62" i="3"/>
  <c r="XK62" i="3"/>
  <c r="WU62" i="3"/>
  <c r="WE62" i="3"/>
  <c r="VO62" i="3"/>
  <c r="UY62" i="3"/>
  <c r="UI62" i="3"/>
  <c r="TS62" i="3"/>
  <c r="TC62" i="3"/>
  <c r="SM62" i="3"/>
  <c r="RW62" i="3"/>
  <c r="RG62" i="3"/>
  <c r="QQ62" i="3"/>
  <c r="QA62" i="3"/>
  <c r="PK62" i="3"/>
  <c r="OU62" i="3"/>
  <c r="OE62" i="3"/>
  <c r="NO62" i="3"/>
  <c r="MY62" i="3"/>
  <c r="MI62" i="3"/>
  <c r="LS62" i="3"/>
  <c r="LC62" i="3"/>
  <c r="KM62" i="3"/>
  <c r="JW62" i="3"/>
  <c r="JG62" i="3"/>
  <c r="IQ62" i="3"/>
  <c r="IA62" i="3"/>
  <c r="HK62" i="3"/>
  <c r="GU62" i="3"/>
  <c r="GE62" i="3"/>
  <c r="FO62" i="3"/>
  <c r="EY62" i="3"/>
  <c r="EI62" i="3"/>
  <c r="DS62" i="3"/>
  <c r="DA62" i="3"/>
  <c r="CK62" i="3"/>
  <c r="AP62" i="3"/>
  <c r="Z62" i="3"/>
  <c r="XR62" i="3"/>
  <c r="XB62" i="3"/>
  <c r="WL62" i="3"/>
  <c r="VV62" i="3"/>
  <c r="VF62" i="3"/>
  <c r="UP62" i="3"/>
  <c r="TZ62" i="3"/>
  <c r="TJ62" i="3"/>
  <c r="ST62" i="3"/>
  <c r="SD62" i="3"/>
  <c r="RN62" i="3"/>
  <c r="QX62" i="3"/>
  <c r="QH62" i="3"/>
  <c r="PR62" i="3"/>
  <c r="PB62" i="3"/>
  <c r="OL62" i="3"/>
  <c r="NV62" i="3"/>
  <c r="NF62" i="3"/>
  <c r="MP62" i="3"/>
  <c r="LZ62" i="3"/>
  <c r="LJ62" i="3"/>
  <c r="KT62" i="3"/>
  <c r="KD62" i="3"/>
  <c r="JN62" i="3"/>
  <c r="IX62" i="3"/>
  <c r="IH62" i="3"/>
  <c r="HR62" i="3"/>
  <c r="HB62" i="3"/>
  <c r="GL62" i="3"/>
  <c r="FV62" i="3"/>
  <c r="FF62" i="3"/>
  <c r="EP62" i="3"/>
  <c r="DZ62" i="3"/>
  <c r="DJ62" i="3"/>
  <c r="CR62" i="3"/>
  <c r="BC62" i="3"/>
  <c r="AG62" i="3"/>
  <c r="Q62" i="3"/>
  <c r="XU62" i="3"/>
  <c r="XE62" i="3"/>
  <c r="WO62" i="3"/>
  <c r="VY62" i="3"/>
  <c r="VI62" i="3"/>
  <c r="US62" i="3"/>
  <c r="UC62" i="3"/>
  <c r="TM62" i="3"/>
  <c r="SW62" i="3"/>
  <c r="SG62" i="3"/>
  <c r="RQ62" i="3"/>
  <c r="RA62" i="3"/>
  <c r="QK62" i="3"/>
  <c r="PU62" i="3"/>
  <c r="PE62" i="3"/>
  <c r="OO62" i="3"/>
  <c r="NY62" i="3"/>
  <c r="NI62" i="3"/>
  <c r="MS62" i="3"/>
  <c r="MC62" i="3"/>
  <c r="LM62" i="3"/>
  <c r="KW62" i="3"/>
  <c r="KG62" i="3"/>
  <c r="JQ62" i="3"/>
  <c r="JA62" i="3"/>
  <c r="IK62" i="3"/>
  <c r="HU62" i="3"/>
  <c r="HE62" i="3"/>
  <c r="GO62" i="3"/>
  <c r="FY62" i="3"/>
  <c r="FI62" i="3"/>
  <c r="ES62" i="3"/>
  <c r="EC62" i="3"/>
  <c r="DM62" i="3"/>
  <c r="CU62" i="3"/>
  <c r="BH62" i="3"/>
  <c r="AJ62" i="3"/>
  <c r="T62" i="3"/>
  <c r="XT62" i="3"/>
  <c r="XD62" i="3"/>
  <c r="WN62" i="3"/>
  <c r="VX62" i="3"/>
  <c r="VH62" i="3"/>
  <c r="UR62" i="3"/>
  <c r="UB62" i="3"/>
  <c r="TL62" i="3"/>
  <c r="SV62" i="3"/>
  <c r="SF62" i="3"/>
  <c r="RP62" i="3"/>
  <c r="QZ62" i="3"/>
  <c r="QJ62" i="3"/>
  <c r="PT62" i="3"/>
  <c r="PD62" i="3"/>
  <c r="ON62" i="3"/>
  <c r="NX62" i="3"/>
  <c r="NH62" i="3"/>
  <c r="MR62" i="3"/>
  <c r="MB62" i="3"/>
  <c r="LL62" i="3"/>
  <c r="KV62" i="3"/>
  <c r="KF62" i="3"/>
  <c r="JP62" i="3"/>
  <c r="IZ62" i="3"/>
  <c r="IJ62" i="3"/>
  <c r="HT62" i="3"/>
  <c r="HD62" i="3"/>
  <c r="GN62" i="3"/>
  <c r="FX62" i="3"/>
  <c r="FH62" i="3"/>
  <c r="ER62" i="3"/>
  <c r="EB62" i="3"/>
  <c r="DL62" i="3"/>
  <c r="CT62" i="3"/>
  <c r="BG62" i="3"/>
  <c r="AI62" i="3"/>
  <c r="S62" i="3"/>
  <c r="XW62" i="3"/>
  <c r="XG62" i="3"/>
  <c r="WQ62" i="3"/>
  <c r="WA62" i="3"/>
  <c r="VK62" i="3"/>
  <c r="UU62" i="3"/>
  <c r="UE62" i="3"/>
  <c r="TO62" i="3"/>
  <c r="SY62" i="3"/>
  <c r="SI62" i="3"/>
  <c r="RS62" i="3"/>
  <c r="RC62" i="3"/>
  <c r="QM62" i="3"/>
  <c r="PW62" i="3"/>
  <c r="PG62" i="3"/>
  <c r="OQ62" i="3"/>
  <c r="OA62" i="3"/>
  <c r="NK62" i="3"/>
  <c r="MU62" i="3"/>
  <c r="ME62" i="3"/>
  <c r="LO62" i="3"/>
  <c r="KY62" i="3"/>
  <c r="KI62" i="3"/>
  <c r="JS62" i="3"/>
  <c r="JC62" i="3"/>
  <c r="IM62" i="3"/>
  <c r="HW62" i="3"/>
  <c r="HG62" i="3"/>
  <c r="GQ62" i="3"/>
  <c r="GA62" i="3"/>
  <c r="FK62" i="3"/>
  <c r="EU62" i="3"/>
  <c r="EE62" i="3"/>
  <c r="DO62" i="3"/>
  <c r="CW62" i="3"/>
  <c r="BJ62" i="3"/>
  <c r="AL62" i="3"/>
  <c r="V62" i="3"/>
  <c r="XX30" i="2"/>
  <c r="XH30" i="2"/>
  <c r="WR30" i="2"/>
  <c r="WB30" i="2"/>
  <c r="VL30" i="2"/>
  <c r="UV30" i="2"/>
  <c r="UF30" i="2"/>
  <c r="TP30" i="2"/>
  <c r="SZ30" i="2"/>
  <c r="SJ30" i="2"/>
  <c r="RT30" i="2"/>
  <c r="RD30" i="2"/>
  <c r="QN30" i="2"/>
  <c r="PX30" i="2"/>
  <c r="PH30" i="2"/>
  <c r="OR30" i="2"/>
  <c r="OB30" i="2"/>
  <c r="NL30" i="2"/>
  <c r="MV30" i="2"/>
  <c r="MF30" i="2"/>
  <c r="LP30" i="2"/>
  <c r="KZ30" i="2"/>
  <c r="KJ30" i="2"/>
  <c r="JT30" i="2"/>
  <c r="JD30" i="2"/>
  <c r="IN30" i="2"/>
  <c r="HX30" i="2"/>
  <c r="HH30" i="2"/>
  <c r="GR30" i="2"/>
  <c r="GB30" i="2"/>
  <c r="FL30" i="2"/>
  <c r="EV30" i="2"/>
  <c r="EF30" i="2"/>
  <c r="DP30" i="2"/>
  <c r="CX30" i="2"/>
  <c r="BK30" i="2"/>
  <c r="AM30" i="2"/>
  <c r="W30" i="2"/>
  <c r="XN30" i="2"/>
  <c r="VR30" i="2"/>
  <c r="TV30" i="2"/>
  <c r="SD30" i="2"/>
  <c r="QH30" i="2"/>
  <c r="OP30" i="2"/>
  <c r="MT30" i="2"/>
  <c r="KX30" i="2"/>
  <c r="JF30" i="2"/>
  <c r="HN30" i="2"/>
  <c r="FR30" i="2"/>
  <c r="DZ30" i="2"/>
  <c r="BI30" i="2"/>
  <c r="YE30" i="2"/>
  <c r="XO30" i="2"/>
  <c r="WY30" i="2"/>
  <c r="WI30" i="2"/>
  <c r="VS30" i="2"/>
  <c r="VC30" i="2"/>
  <c r="UM30" i="2"/>
  <c r="TW30" i="2"/>
  <c r="TG30" i="2"/>
  <c r="SQ30" i="2"/>
  <c r="SA30" i="2"/>
  <c r="RK30" i="2"/>
  <c r="QU30" i="2"/>
  <c r="QE30" i="2"/>
  <c r="PO30" i="2"/>
  <c r="OY30" i="2"/>
  <c r="OI30" i="2"/>
  <c r="NS30" i="2"/>
  <c r="NC30" i="2"/>
  <c r="MM30" i="2"/>
  <c r="LW30" i="2"/>
  <c r="LG30" i="2"/>
  <c r="KQ30" i="2"/>
  <c r="KA30" i="2"/>
  <c r="JK30" i="2"/>
  <c r="IU30" i="2"/>
  <c r="IE30" i="2"/>
  <c r="HO30" i="2"/>
  <c r="GY30" i="2"/>
  <c r="GI30" i="2"/>
  <c r="FS30" i="2"/>
  <c r="FC30" i="2"/>
  <c r="EM30" i="2"/>
  <c r="DW30" i="2"/>
  <c r="DG30" i="2"/>
  <c r="CO30" i="2"/>
  <c r="AZ30" i="2"/>
  <c r="AD30" i="2"/>
  <c r="K30" i="2"/>
  <c r="WT30" i="2"/>
  <c r="UX30" i="2"/>
  <c r="TB30" i="2"/>
  <c r="QX30" i="2"/>
  <c r="PB30" i="2"/>
  <c r="MX30" i="2"/>
  <c r="KP30" i="2"/>
  <c r="IH30" i="2"/>
  <c r="GH30" i="2"/>
  <c r="EH30" i="2"/>
  <c r="BC30" i="2"/>
  <c r="XY30" i="2"/>
  <c r="XI30" i="2"/>
  <c r="WS30" i="2"/>
  <c r="WC30" i="2"/>
  <c r="VM30" i="2"/>
  <c r="UW30" i="2"/>
  <c r="UG30" i="2"/>
  <c r="TQ30" i="2"/>
  <c r="TA30" i="2"/>
  <c r="SK30" i="2"/>
  <c r="RU30" i="2"/>
  <c r="RE30" i="2"/>
  <c r="QO30" i="2"/>
  <c r="PY30" i="2"/>
  <c r="PI30" i="2"/>
  <c r="OS30" i="2"/>
  <c r="OC30" i="2"/>
  <c r="NM30" i="2"/>
  <c r="MW30" i="2"/>
  <c r="MG30" i="2"/>
  <c r="LQ30" i="2"/>
  <c r="LA30" i="2"/>
  <c r="KK30" i="2"/>
  <c r="JU30" i="2"/>
  <c r="JE30" i="2"/>
  <c r="IO30" i="2"/>
  <c r="HY30" i="2"/>
  <c r="HI30" i="2"/>
  <c r="GS30" i="2"/>
  <c r="GC30" i="2"/>
  <c r="FM30" i="2"/>
  <c r="EW30" i="2"/>
  <c r="EG30" i="2"/>
  <c r="DQ30" i="2"/>
  <c r="CY30" i="2"/>
  <c r="BM30" i="2"/>
  <c r="AN30" i="2"/>
  <c r="X30" i="2"/>
  <c r="XJ30" i="2"/>
  <c r="VN30" i="2"/>
  <c r="TR30" i="2"/>
  <c r="RV30" i="2"/>
  <c r="PZ30" i="2"/>
  <c r="OH30" i="2"/>
  <c r="MP30" i="2"/>
  <c r="LB30" i="2"/>
  <c r="JJ30" i="2"/>
  <c r="HR30" i="2"/>
  <c r="FZ30" i="2"/>
  <c r="ED30" i="2"/>
  <c r="BQ30" i="2"/>
  <c r="Q30" i="2"/>
  <c r="XT30" i="2"/>
  <c r="XD30" i="2"/>
  <c r="WN30" i="2"/>
  <c r="VX30" i="2"/>
  <c r="VH30" i="2"/>
  <c r="UR30" i="2"/>
  <c r="UB30" i="2"/>
  <c r="TL30" i="2"/>
  <c r="SV30" i="2"/>
  <c r="SF30" i="2"/>
  <c r="RP30" i="2"/>
  <c r="QZ30" i="2"/>
  <c r="QJ30" i="2"/>
  <c r="PT30" i="2"/>
  <c r="PD30" i="2"/>
  <c r="ON30" i="2"/>
  <c r="NX30" i="2"/>
  <c r="NH30" i="2"/>
  <c r="MR30" i="2"/>
  <c r="MB30" i="2"/>
  <c r="LL30" i="2"/>
  <c r="KV30" i="2"/>
  <c r="KF30" i="2"/>
  <c r="JP30" i="2"/>
  <c r="IZ30" i="2"/>
  <c r="IJ30" i="2"/>
  <c r="HT30" i="2"/>
  <c r="HD30" i="2"/>
  <c r="GN30" i="2"/>
  <c r="FX30" i="2"/>
  <c r="FH30" i="2"/>
  <c r="ER30" i="2"/>
  <c r="EB30" i="2"/>
  <c r="DL30" i="2"/>
  <c r="CT30" i="2"/>
  <c r="BG30" i="2"/>
  <c r="AI30" i="2"/>
  <c r="S30" i="2"/>
  <c r="XB30" i="2"/>
  <c r="VF30" i="2"/>
  <c r="TJ30" i="2"/>
  <c r="RR30" i="2"/>
  <c r="PV30" i="2"/>
  <c r="OD30" i="2"/>
  <c r="MH30" i="2"/>
  <c r="KL30" i="2"/>
  <c r="IT30" i="2"/>
  <c r="HB30" i="2"/>
  <c r="FJ30" i="2"/>
  <c r="DN30" i="2"/>
  <c r="AO30" i="2"/>
  <c r="YA30" i="2"/>
  <c r="XK30" i="2"/>
  <c r="WU30" i="2"/>
  <c r="WE30" i="2"/>
  <c r="VO30" i="2"/>
  <c r="UY30" i="2"/>
  <c r="UI30" i="2"/>
  <c r="TS30" i="2"/>
  <c r="TC30" i="2"/>
  <c r="SM30" i="2"/>
  <c r="RW30" i="2"/>
  <c r="RG30" i="2"/>
  <c r="QQ30" i="2"/>
  <c r="QA30" i="2"/>
  <c r="PK30" i="2"/>
  <c r="OU30" i="2"/>
  <c r="OE30" i="2"/>
  <c r="NO30" i="2"/>
  <c r="MY30" i="2"/>
  <c r="MI30" i="2"/>
  <c r="LS30" i="2"/>
  <c r="LC30" i="2"/>
  <c r="KM30" i="2"/>
  <c r="JW30" i="2"/>
  <c r="JG30" i="2"/>
  <c r="IQ30" i="2"/>
  <c r="IA30" i="2"/>
  <c r="HK30" i="2"/>
  <c r="GU30" i="2"/>
  <c r="GE30" i="2"/>
  <c r="FO30" i="2"/>
  <c r="EY30" i="2"/>
  <c r="EI30" i="2"/>
  <c r="DS30" i="2"/>
  <c r="DA30" i="2"/>
  <c r="CK30" i="2"/>
  <c r="AP30" i="2"/>
  <c r="Z30" i="2"/>
  <c r="YD30" i="2"/>
  <c r="WH30" i="2"/>
  <c r="UL30" i="2"/>
  <c r="SP30" i="2"/>
  <c r="QL30" i="2"/>
  <c r="OL30" i="2"/>
  <c r="MD30" i="2"/>
  <c r="JZ30" i="2"/>
  <c r="HV30" i="2"/>
  <c r="FV30" i="2"/>
  <c r="DV30" i="2"/>
  <c r="AG30" i="2"/>
  <c r="XU30" i="2"/>
  <c r="XE30" i="2"/>
  <c r="WO30" i="2"/>
  <c r="VY30" i="2"/>
  <c r="VI30" i="2"/>
  <c r="US30" i="2"/>
  <c r="UC30" i="2"/>
  <c r="TM30" i="2"/>
  <c r="SW30" i="2"/>
  <c r="SG30" i="2"/>
  <c r="RQ30" i="2"/>
  <c r="RA30" i="2"/>
  <c r="QK30" i="2"/>
  <c r="PU30" i="2"/>
  <c r="PE30" i="2"/>
  <c r="OO30" i="2"/>
  <c r="NY30" i="2"/>
  <c r="NI30" i="2"/>
  <c r="MS30" i="2"/>
  <c r="MC30" i="2"/>
  <c r="LM30" i="2"/>
  <c r="KW30" i="2"/>
  <c r="KG30" i="2"/>
  <c r="JQ30" i="2"/>
  <c r="JA30" i="2"/>
  <c r="IK30" i="2"/>
  <c r="HU30" i="2"/>
  <c r="HE30" i="2"/>
  <c r="GO30" i="2"/>
  <c r="FY30" i="2"/>
  <c r="FI30" i="2"/>
  <c r="ES30" i="2"/>
  <c r="EC30" i="2"/>
  <c r="DM30" i="2"/>
  <c r="CU30" i="2"/>
  <c r="BH30" i="2"/>
  <c r="AJ30" i="2"/>
  <c r="T30" i="2"/>
  <c r="WX30" i="2"/>
  <c r="VB30" i="2"/>
  <c r="TF30" i="2"/>
  <c r="RN30" i="2"/>
  <c r="PR30" i="2"/>
  <c r="NZ30" i="2"/>
  <c r="ML30" i="2"/>
  <c r="KT30" i="2"/>
  <c r="IX30" i="2"/>
  <c r="HJ30" i="2"/>
  <c r="FN30" i="2"/>
  <c r="DR30" i="2"/>
  <c r="AY30" i="2"/>
  <c r="XP30" i="2"/>
  <c r="WZ30" i="2"/>
  <c r="WJ30" i="2"/>
  <c r="VT30" i="2"/>
  <c r="VD30" i="2"/>
  <c r="UN30" i="2"/>
  <c r="TX30" i="2"/>
  <c r="TH30" i="2"/>
  <c r="SR30" i="2"/>
  <c r="SB30" i="2"/>
  <c r="RL30" i="2"/>
  <c r="QV30" i="2"/>
  <c r="QF30" i="2"/>
  <c r="PP30" i="2"/>
  <c r="OZ30" i="2"/>
  <c r="OJ30" i="2"/>
  <c r="NT30" i="2"/>
  <c r="ND30" i="2"/>
  <c r="MN30" i="2"/>
  <c r="LX30" i="2"/>
  <c r="LH30" i="2"/>
  <c r="KR30" i="2"/>
  <c r="KB30" i="2"/>
  <c r="JL30" i="2"/>
  <c r="IV30" i="2"/>
  <c r="IF30" i="2"/>
  <c r="HP30" i="2"/>
  <c r="GZ30" i="2"/>
  <c r="GJ30" i="2"/>
  <c r="FT30" i="2"/>
  <c r="FD30" i="2"/>
  <c r="EN30" i="2"/>
  <c r="DX30" i="2"/>
  <c r="DH30" i="2"/>
  <c r="CP30" i="2"/>
  <c r="BA30" i="2"/>
  <c r="AE30" i="2"/>
  <c r="M30" i="2"/>
  <c r="WP30" i="2"/>
  <c r="UT30" i="2"/>
  <c r="SX30" i="2"/>
  <c r="RF30" i="2"/>
  <c r="PJ30" i="2"/>
  <c r="NR30" i="2"/>
  <c r="LV30" i="2"/>
  <c r="KD30" i="2"/>
  <c r="IL30" i="2"/>
  <c r="GP30" i="2"/>
  <c r="EX30" i="2"/>
  <c r="CZ30" i="2"/>
  <c r="Y30" i="2"/>
  <c r="XW30" i="2"/>
  <c r="XG30" i="2"/>
  <c r="WQ30" i="2"/>
  <c r="WA30" i="2"/>
  <c r="VK30" i="2"/>
  <c r="UU30" i="2"/>
  <c r="UE30" i="2"/>
  <c r="TO30" i="2"/>
  <c r="SY30" i="2"/>
  <c r="SI30" i="2"/>
  <c r="RS30" i="2"/>
  <c r="RC30" i="2"/>
  <c r="QM30" i="2"/>
  <c r="PW30" i="2"/>
  <c r="PG30" i="2"/>
  <c r="OQ30" i="2"/>
  <c r="OA30" i="2"/>
  <c r="NK30" i="2"/>
  <c r="MU30" i="2"/>
  <c r="ME30" i="2"/>
  <c r="LO30" i="2"/>
  <c r="KY30" i="2"/>
  <c r="KI30" i="2"/>
  <c r="JS30" i="2"/>
  <c r="JC30" i="2"/>
  <c r="IM30" i="2"/>
  <c r="HW30" i="2"/>
  <c r="HG30" i="2"/>
  <c r="GQ30" i="2"/>
  <c r="GA30" i="2"/>
  <c r="FK30" i="2"/>
  <c r="EU30" i="2"/>
  <c r="EE30" i="2"/>
  <c r="DO30" i="2"/>
  <c r="CW30" i="2"/>
  <c r="BJ30" i="2"/>
  <c r="AL30" i="2"/>
  <c r="V30" i="2"/>
  <c r="XR30" i="2"/>
  <c r="VV30" i="2"/>
  <c r="TZ30" i="2"/>
  <c r="RZ30" i="2"/>
  <c r="QD30" i="2"/>
  <c r="NV30" i="2"/>
  <c r="LR30" i="2"/>
  <c r="JN30" i="2"/>
  <c r="HF30" i="2"/>
  <c r="FF30" i="2"/>
  <c r="DE30" i="2"/>
  <c r="U30" i="2"/>
  <c r="XQ30" i="2"/>
  <c r="XA30" i="2"/>
  <c r="WK30" i="2"/>
  <c r="VU30" i="2"/>
  <c r="VE30" i="2"/>
  <c r="UO30" i="2"/>
  <c r="TY30" i="2"/>
  <c r="TI30" i="2"/>
  <c r="SS30" i="2"/>
  <c r="SC30" i="2"/>
  <c r="RM30" i="2"/>
  <c r="QW30" i="2"/>
  <c r="QG30" i="2"/>
  <c r="PQ30" i="2"/>
  <c r="PA30" i="2"/>
  <c r="OK30" i="2"/>
  <c r="NU30" i="2"/>
  <c r="NE30" i="2"/>
  <c r="MO30" i="2"/>
  <c r="LY30" i="2"/>
  <c r="LI30" i="2"/>
  <c r="KS30" i="2"/>
  <c r="KC30" i="2"/>
  <c r="JM30" i="2"/>
  <c r="IW30" i="2"/>
  <c r="IG30" i="2"/>
  <c r="HQ30" i="2"/>
  <c r="HA30" i="2"/>
  <c r="GK30" i="2"/>
  <c r="FU30" i="2"/>
  <c r="FE30" i="2"/>
  <c r="EO30" i="2"/>
  <c r="DY30" i="2"/>
  <c r="DI30" i="2"/>
  <c r="CQ30" i="2"/>
  <c r="BB30" i="2"/>
  <c r="AF30" i="2"/>
  <c r="O30" i="2"/>
  <c r="WL30" i="2"/>
  <c r="UP30" i="2"/>
  <c r="ST30" i="2"/>
  <c r="RB30" i="2"/>
  <c r="PF30" i="2"/>
  <c r="NN30" i="2"/>
  <c r="LZ30" i="2"/>
  <c r="KH30" i="2"/>
  <c r="IP30" i="2"/>
  <c r="GX30" i="2"/>
  <c r="FB30" i="2"/>
  <c r="DJ30" i="2"/>
  <c r="AK30" i="2"/>
  <c r="YB30" i="2"/>
  <c r="XL30" i="2"/>
  <c r="WV30" i="2"/>
  <c r="WF30" i="2"/>
  <c r="VP30" i="2"/>
  <c r="UZ30" i="2"/>
  <c r="UJ30" i="2"/>
  <c r="TT30" i="2"/>
  <c r="TD30" i="2"/>
  <c r="SN30" i="2"/>
  <c r="RX30" i="2"/>
  <c r="RH30" i="2"/>
  <c r="QR30" i="2"/>
  <c r="QB30" i="2"/>
  <c r="PL30" i="2"/>
  <c r="OV30" i="2"/>
  <c r="OF30" i="2"/>
  <c r="NP30" i="2"/>
  <c r="MZ30" i="2"/>
  <c r="MJ30" i="2"/>
  <c r="LT30" i="2"/>
  <c r="LD30" i="2"/>
  <c r="KN30" i="2"/>
  <c r="JX30" i="2"/>
  <c r="JH30" i="2"/>
  <c r="IR30" i="2"/>
  <c r="IB30" i="2"/>
  <c r="HL30" i="2"/>
  <c r="GV30" i="2"/>
  <c r="GF30" i="2"/>
  <c r="FP30" i="2"/>
  <c r="EZ30" i="2"/>
  <c r="EJ30" i="2"/>
  <c r="DT30" i="2"/>
  <c r="DB30" i="2"/>
  <c r="CL30" i="2"/>
  <c r="AQ30" i="2"/>
  <c r="AA30" i="2"/>
  <c r="XZ30" i="2"/>
  <c r="WD30" i="2"/>
  <c r="UH30" i="2"/>
  <c r="SL30" i="2"/>
  <c r="QT30" i="2"/>
  <c r="OX30" i="2"/>
  <c r="NF30" i="2"/>
  <c r="LJ30" i="2"/>
  <c r="JR30" i="2"/>
  <c r="HZ30" i="2"/>
  <c r="GD30" i="2"/>
  <c r="EL30" i="2"/>
  <c r="CN30" i="2"/>
  <c r="I30" i="2"/>
  <c r="XS30" i="2"/>
  <c r="XC30" i="2"/>
  <c r="WM30" i="2"/>
  <c r="VW30" i="2"/>
  <c r="VG30" i="2"/>
  <c r="UQ30" i="2"/>
  <c r="UA30" i="2"/>
  <c r="TK30" i="2"/>
  <c r="SU30" i="2"/>
  <c r="SE30" i="2"/>
  <c r="RO30" i="2"/>
  <c r="QY30" i="2"/>
  <c r="QI30" i="2"/>
  <c r="PS30" i="2"/>
  <c r="PC30" i="2"/>
  <c r="OM30" i="2"/>
  <c r="NW30" i="2"/>
  <c r="NG30" i="2"/>
  <c r="MQ30" i="2"/>
  <c r="MA30" i="2"/>
  <c r="LK30" i="2"/>
  <c r="KU30" i="2"/>
  <c r="KE30" i="2"/>
  <c r="JO30" i="2"/>
  <c r="IY30" i="2"/>
  <c r="II30" i="2"/>
  <c r="HS30" i="2"/>
  <c r="HC30" i="2"/>
  <c r="GM30" i="2"/>
  <c r="FW30" i="2"/>
  <c r="FG30" i="2"/>
  <c r="EQ30" i="2"/>
  <c r="EA30" i="2"/>
  <c r="DK30" i="2"/>
  <c r="CS30" i="2"/>
  <c r="BF30" i="2"/>
  <c r="AH30" i="2"/>
  <c r="R30" i="2"/>
  <c r="XF30" i="2"/>
  <c r="VJ30" i="2"/>
  <c r="TN30" i="2"/>
  <c r="RJ30" i="2"/>
  <c r="PN30" i="2"/>
  <c r="NJ30" i="2"/>
  <c r="LF30" i="2"/>
  <c r="JB30" i="2"/>
  <c r="GT30" i="2"/>
  <c r="ET30" i="2"/>
  <c r="CR30" i="2"/>
  <c r="YC30" i="2"/>
  <c r="XM30" i="2"/>
  <c r="WW30" i="2"/>
  <c r="WG30" i="2"/>
  <c r="VQ30" i="2"/>
  <c r="VA30" i="2"/>
  <c r="UK30" i="2"/>
  <c r="TU30" i="2"/>
  <c r="TE30" i="2"/>
  <c r="SO30" i="2"/>
  <c r="RY30" i="2"/>
  <c r="RI30" i="2"/>
  <c r="QS30" i="2"/>
  <c r="QC30" i="2"/>
  <c r="PM30" i="2"/>
  <c r="OW30" i="2"/>
  <c r="OG30" i="2"/>
  <c r="NQ30" i="2"/>
  <c r="NA30" i="2"/>
  <c r="MK30" i="2"/>
  <c r="LU30" i="2"/>
  <c r="LE30" i="2"/>
  <c r="KO30" i="2"/>
  <c r="JY30" i="2"/>
  <c r="JI30" i="2"/>
  <c r="IS30" i="2"/>
  <c r="IC30" i="2"/>
  <c r="HM30" i="2"/>
  <c r="GW30" i="2"/>
  <c r="GG30" i="2"/>
  <c r="FQ30" i="2"/>
  <c r="FA30" i="2"/>
  <c r="EK30" i="2"/>
  <c r="DU30" i="2"/>
  <c r="DC30" i="2"/>
  <c r="CM30" i="2"/>
  <c r="AX30" i="2"/>
  <c r="AB30" i="2"/>
  <c r="XV30" i="2"/>
  <c r="VZ30" i="2"/>
  <c r="UD30" i="2"/>
  <c r="SH30" i="2"/>
  <c r="QP30" i="2"/>
  <c r="OT30" i="2"/>
  <c r="NB30" i="2"/>
  <c r="LN30" i="2"/>
  <c r="JV30" i="2"/>
  <c r="ID30" i="2"/>
  <c r="GL30" i="2"/>
  <c r="EP30" i="2"/>
  <c r="CV30" i="2"/>
  <c r="AC30" i="2"/>
  <c r="X35" i="5"/>
  <c r="XZ34" i="1"/>
  <c r="XJ34" i="1"/>
  <c r="WT34" i="1"/>
  <c r="WD34" i="1"/>
  <c r="VN34" i="1"/>
  <c r="UX34" i="1"/>
  <c r="UH34" i="1"/>
  <c r="TR34" i="1"/>
  <c r="TB34" i="1"/>
  <c r="SL34" i="1"/>
  <c r="RV34" i="1"/>
  <c r="RF34" i="1"/>
  <c r="QP34" i="1"/>
  <c r="PZ34" i="1"/>
  <c r="PJ34" i="1"/>
  <c r="OT34" i="1"/>
  <c r="OD34" i="1"/>
  <c r="NN34" i="1"/>
  <c r="MX34" i="1"/>
  <c r="MH34" i="1"/>
  <c r="LR34" i="1"/>
  <c r="LB34" i="1"/>
  <c r="KL34" i="1"/>
  <c r="JV34" i="1"/>
  <c r="JF34" i="1"/>
  <c r="IP34" i="1"/>
  <c r="HZ34" i="1"/>
  <c r="HJ34" i="1"/>
  <c r="GT34" i="1"/>
  <c r="GD34" i="1"/>
  <c r="FN34" i="1"/>
  <c r="EX34" i="1"/>
  <c r="EH34" i="1"/>
  <c r="DR34" i="1"/>
  <c r="CZ34" i="1"/>
  <c r="BQ34" i="1"/>
  <c r="AO34" i="1"/>
  <c r="Y34" i="1"/>
  <c r="XU34" i="1"/>
  <c r="VU34" i="1"/>
  <c r="TY34" i="1"/>
  <c r="SC34" i="1"/>
  <c r="QG34" i="1"/>
  <c r="OK34" i="1"/>
  <c r="MO34" i="1"/>
  <c r="LA34" i="1"/>
  <c r="JU34" i="1"/>
  <c r="IK34" i="1"/>
  <c r="GO34" i="1"/>
  <c r="EW34" i="1"/>
  <c r="DC34" i="1"/>
  <c r="AB34" i="1"/>
  <c r="XT34" i="1"/>
  <c r="XD34" i="1"/>
  <c r="WN34" i="1"/>
  <c r="VX34" i="1"/>
  <c r="VH34" i="1"/>
  <c r="UR34" i="1"/>
  <c r="UB34" i="1"/>
  <c r="TL34" i="1"/>
  <c r="SV34" i="1"/>
  <c r="SF34" i="1"/>
  <c r="RP34" i="1"/>
  <c r="QZ34" i="1"/>
  <c r="QJ34" i="1"/>
  <c r="PT34" i="1"/>
  <c r="PD34" i="1"/>
  <c r="ON34" i="1"/>
  <c r="NX34" i="1"/>
  <c r="NH34" i="1"/>
  <c r="MR34" i="1"/>
  <c r="MB34" i="1"/>
  <c r="LL34" i="1"/>
  <c r="KV34" i="1"/>
  <c r="KF34" i="1"/>
  <c r="JP34" i="1"/>
  <c r="IZ34" i="1"/>
  <c r="IJ34" i="1"/>
  <c r="HT34" i="1"/>
  <c r="HD34" i="1"/>
  <c r="GN34" i="1"/>
  <c r="FX34" i="1"/>
  <c r="FH34" i="1"/>
  <c r="ER34" i="1"/>
  <c r="EB34" i="1"/>
  <c r="DL34" i="1"/>
  <c r="CT34" i="1"/>
  <c r="BG34" i="1"/>
  <c r="AI34" i="1"/>
  <c r="S34" i="1"/>
  <c r="WW34" i="1"/>
  <c r="VA34" i="1"/>
  <c r="TM34" i="1"/>
  <c r="RM34" i="1"/>
  <c r="PM34" i="1"/>
  <c r="NU34" i="1"/>
  <c r="LY34" i="1"/>
  <c r="HU34" i="1"/>
  <c r="FY34" i="1"/>
  <c r="EG34" i="1"/>
  <c r="BB34" i="1"/>
  <c r="YA34" i="1"/>
  <c r="XK34" i="1"/>
  <c r="WU34" i="1"/>
  <c r="WE34" i="1"/>
  <c r="VO34" i="1"/>
  <c r="UY34" i="1"/>
  <c r="UI34" i="1"/>
  <c r="TS34" i="1"/>
  <c r="TC34" i="1"/>
  <c r="SM34" i="1"/>
  <c r="RW34" i="1"/>
  <c r="RG34" i="1"/>
  <c r="QQ34" i="1"/>
  <c r="QA34" i="1"/>
  <c r="PK34" i="1"/>
  <c r="OU34" i="1"/>
  <c r="OE34" i="1"/>
  <c r="NO34" i="1"/>
  <c r="MY34" i="1"/>
  <c r="MI34" i="1"/>
  <c r="LS34" i="1"/>
  <c r="LC34" i="1"/>
  <c r="KM34" i="1"/>
  <c r="JW34" i="1"/>
  <c r="JG34" i="1"/>
  <c r="IQ34" i="1"/>
  <c r="IA34" i="1"/>
  <c r="HK34" i="1"/>
  <c r="GU34" i="1"/>
  <c r="GE34" i="1"/>
  <c r="FO34" i="1"/>
  <c r="EY34" i="1"/>
  <c r="EI34" i="1"/>
  <c r="DS34" i="1"/>
  <c r="DA34" i="1"/>
  <c r="CK34" i="1"/>
  <c r="AP34" i="1"/>
  <c r="Z34" i="1"/>
  <c r="YC34" i="1"/>
  <c r="WO34" i="1"/>
  <c r="US34" i="1"/>
  <c r="SS34" i="1"/>
  <c r="RA34" i="1"/>
  <c r="PE34" i="1"/>
  <c r="NE34" i="1"/>
  <c r="LE34" i="1"/>
  <c r="JY34" i="1"/>
  <c r="IO34" i="1"/>
  <c r="GS34" i="1"/>
  <c r="ES34" i="1"/>
  <c r="CU34" i="1"/>
  <c r="T34" i="1"/>
  <c r="XV34" i="1"/>
  <c r="XF34" i="1"/>
  <c r="WP34" i="1"/>
  <c r="VZ34" i="1"/>
  <c r="VJ34" i="1"/>
  <c r="UT34" i="1"/>
  <c r="UD34" i="1"/>
  <c r="TN34" i="1"/>
  <c r="SX34" i="1"/>
  <c r="SH34" i="1"/>
  <c r="RR34" i="1"/>
  <c r="RB34" i="1"/>
  <c r="QL34" i="1"/>
  <c r="PV34" i="1"/>
  <c r="PF34" i="1"/>
  <c r="OP34" i="1"/>
  <c r="NZ34" i="1"/>
  <c r="NJ34" i="1"/>
  <c r="MT34" i="1"/>
  <c r="MD34" i="1"/>
  <c r="LN34" i="1"/>
  <c r="KX34" i="1"/>
  <c r="KH34" i="1"/>
  <c r="JR34" i="1"/>
  <c r="JB34" i="1"/>
  <c r="IL34" i="1"/>
  <c r="HV34" i="1"/>
  <c r="HF34" i="1"/>
  <c r="GP34" i="1"/>
  <c r="FZ34" i="1"/>
  <c r="FJ34" i="1"/>
  <c r="ET34" i="1"/>
  <c r="ED34" i="1"/>
  <c r="DN34" i="1"/>
  <c r="CV34" i="1"/>
  <c r="BI34" i="1"/>
  <c r="AK34" i="1"/>
  <c r="U34" i="1"/>
  <c r="XE34" i="1"/>
  <c r="VI34" i="1"/>
  <c r="TI34" i="1"/>
  <c r="RQ34" i="1"/>
  <c r="PU34" i="1"/>
  <c r="NY34" i="1"/>
  <c r="MC34" i="1"/>
  <c r="KS34" i="1"/>
  <c r="JM34" i="1"/>
  <c r="HY34" i="1"/>
  <c r="GG34" i="1"/>
  <c r="EK34" i="1"/>
  <c r="CM34" i="1"/>
  <c r="O34" i="1"/>
  <c r="XP34" i="1"/>
  <c r="WZ34" i="1"/>
  <c r="WJ34" i="1"/>
  <c r="VT34" i="1"/>
  <c r="VD34" i="1"/>
  <c r="UN34" i="1"/>
  <c r="TX34" i="1"/>
  <c r="TH34" i="1"/>
  <c r="SR34" i="1"/>
  <c r="SB34" i="1"/>
  <c r="RL34" i="1"/>
  <c r="QV34" i="1"/>
  <c r="QF34" i="1"/>
  <c r="PP34" i="1"/>
  <c r="OZ34" i="1"/>
  <c r="OJ34" i="1"/>
  <c r="NT34" i="1"/>
  <c r="ND34" i="1"/>
  <c r="MN34" i="1"/>
  <c r="LX34" i="1"/>
  <c r="LH34" i="1"/>
  <c r="KR34" i="1"/>
  <c r="KB34" i="1"/>
  <c r="JL34" i="1"/>
  <c r="IV34" i="1"/>
  <c r="IF34" i="1"/>
  <c r="HP34" i="1"/>
  <c r="GZ34" i="1"/>
  <c r="GJ34" i="1"/>
  <c r="FT34" i="1"/>
  <c r="FD34" i="1"/>
  <c r="EN34" i="1"/>
  <c r="DX34" i="1"/>
  <c r="DH34" i="1"/>
  <c r="CP34" i="1"/>
  <c r="BA34" i="1"/>
  <c r="AE34" i="1"/>
  <c r="M34" i="1"/>
  <c r="WK34" i="1"/>
  <c r="UO34" i="1"/>
  <c r="TA34" i="1"/>
  <c r="QW34" i="1"/>
  <c r="PA34" i="1"/>
  <c r="NI34" i="1"/>
  <c r="LM34" i="1"/>
  <c r="HI34" i="1"/>
  <c r="FM34" i="1"/>
  <c r="DU34" i="1"/>
  <c r="AJ34" i="1"/>
  <c r="XW34" i="1"/>
  <c r="XG34" i="1"/>
  <c r="WQ34" i="1"/>
  <c r="WA34" i="1"/>
  <c r="VK34" i="1"/>
  <c r="UU34" i="1"/>
  <c r="UE34" i="1"/>
  <c r="TO34" i="1"/>
  <c r="SY34" i="1"/>
  <c r="SI34" i="1"/>
  <c r="RS34" i="1"/>
  <c r="RC34" i="1"/>
  <c r="QM34" i="1"/>
  <c r="PW34" i="1"/>
  <c r="PG34" i="1"/>
  <c r="OQ34" i="1"/>
  <c r="OA34" i="1"/>
  <c r="NK34" i="1"/>
  <c r="MU34" i="1"/>
  <c r="ME34" i="1"/>
  <c r="LO34" i="1"/>
  <c r="KY34" i="1"/>
  <c r="KI34" i="1"/>
  <c r="JS34" i="1"/>
  <c r="JC34" i="1"/>
  <c r="IM34" i="1"/>
  <c r="HW34" i="1"/>
  <c r="HG34" i="1"/>
  <c r="GQ34" i="1"/>
  <c r="GA34" i="1"/>
  <c r="FK34" i="1"/>
  <c r="EU34" i="1"/>
  <c r="EE34" i="1"/>
  <c r="DO34" i="1"/>
  <c r="CW34" i="1"/>
  <c r="BJ34" i="1"/>
  <c r="AL34" i="1"/>
  <c r="V34" i="1"/>
  <c r="XQ34" i="1"/>
  <c r="WC34" i="1"/>
  <c r="UG34" i="1"/>
  <c r="SG34" i="1"/>
  <c r="QO34" i="1"/>
  <c r="OO34" i="1"/>
  <c r="MS34" i="1"/>
  <c r="KW34" i="1"/>
  <c r="JQ34" i="1"/>
  <c r="IC34" i="1"/>
  <c r="GC34" i="1"/>
  <c r="EC34" i="1"/>
  <c r="BM34" i="1"/>
  <c r="XR34" i="1"/>
  <c r="XB34" i="1"/>
  <c r="WL34" i="1"/>
  <c r="VV34" i="1"/>
  <c r="VF34" i="1"/>
  <c r="UP34" i="1"/>
  <c r="TZ34" i="1"/>
  <c r="TJ34" i="1"/>
  <c r="ST34" i="1"/>
  <c r="SD34" i="1"/>
  <c r="RN34" i="1"/>
  <c r="QX34" i="1"/>
  <c r="QH34" i="1"/>
  <c r="PR34" i="1"/>
  <c r="PB34" i="1"/>
  <c r="OL34" i="1"/>
  <c r="NV34" i="1"/>
  <c r="NF34" i="1"/>
  <c r="MP34" i="1"/>
  <c r="LZ34" i="1"/>
  <c r="LJ34" i="1"/>
  <c r="KT34" i="1"/>
  <c r="KD34" i="1"/>
  <c r="JN34" i="1"/>
  <c r="IX34" i="1"/>
  <c r="IH34" i="1"/>
  <c r="HR34" i="1"/>
  <c r="HB34" i="1"/>
  <c r="GL34" i="1"/>
  <c r="FV34" i="1"/>
  <c r="FF34" i="1"/>
  <c r="EP34" i="1"/>
  <c r="DZ34" i="1"/>
  <c r="DJ34" i="1"/>
  <c r="CR34" i="1"/>
  <c r="BC34" i="1"/>
  <c r="AG34" i="1"/>
  <c r="Q34" i="1"/>
  <c r="WS34" i="1"/>
  <c r="UW34" i="1"/>
  <c r="SW34" i="1"/>
  <c r="RE34" i="1"/>
  <c r="PI34" i="1"/>
  <c r="NM34" i="1"/>
  <c r="LQ34" i="1"/>
  <c r="KK34" i="1"/>
  <c r="JE34" i="1"/>
  <c r="HM34" i="1"/>
  <c r="FU34" i="1"/>
  <c r="DY34" i="1"/>
  <c r="BH34" i="1"/>
  <c r="YB34" i="1"/>
  <c r="XL34" i="1"/>
  <c r="WV34" i="1"/>
  <c r="WF34" i="1"/>
  <c r="VP34" i="1"/>
  <c r="UZ34" i="1"/>
  <c r="UJ34" i="1"/>
  <c r="TT34" i="1"/>
  <c r="TD34" i="1"/>
  <c r="SN34" i="1"/>
  <c r="RX34" i="1"/>
  <c r="RH34" i="1"/>
  <c r="QR34" i="1"/>
  <c r="QB34" i="1"/>
  <c r="PL34" i="1"/>
  <c r="OV34" i="1"/>
  <c r="OF34" i="1"/>
  <c r="NP34" i="1"/>
  <c r="MZ34" i="1"/>
  <c r="MJ34" i="1"/>
  <c r="LT34" i="1"/>
  <c r="LD34" i="1"/>
  <c r="KN34" i="1"/>
  <c r="JX34" i="1"/>
  <c r="JH34" i="1"/>
  <c r="IR34" i="1"/>
  <c r="IB34" i="1"/>
  <c r="HL34" i="1"/>
  <c r="GV34" i="1"/>
  <c r="GF34" i="1"/>
  <c r="FP34" i="1"/>
  <c r="EZ34" i="1"/>
  <c r="EJ34" i="1"/>
  <c r="DT34" i="1"/>
  <c r="DB34" i="1"/>
  <c r="CL34" i="1"/>
  <c r="AQ34" i="1"/>
  <c r="AA34" i="1"/>
  <c r="XY34" i="1"/>
  <c r="VY34" i="1"/>
  <c r="UC34" i="1"/>
  <c r="SO34" i="1"/>
  <c r="QK34" i="1"/>
  <c r="OS34" i="1"/>
  <c r="MW34" i="1"/>
  <c r="JA34" i="1"/>
  <c r="GW34" i="1"/>
  <c r="FA34" i="1"/>
  <c r="CY34" i="1"/>
  <c r="X34" i="1"/>
  <c r="XS34" i="1"/>
  <c r="XC34" i="1"/>
  <c r="WM34" i="1"/>
  <c r="VW34" i="1"/>
  <c r="VG34" i="1"/>
  <c r="UQ34" i="1"/>
  <c r="UA34" i="1"/>
  <c r="TK34" i="1"/>
  <c r="SU34" i="1"/>
  <c r="SE34" i="1"/>
  <c r="RO34" i="1"/>
  <c r="QY34" i="1"/>
  <c r="QI34" i="1"/>
  <c r="PS34" i="1"/>
  <c r="PC34" i="1"/>
  <c r="OM34" i="1"/>
  <c r="NW34" i="1"/>
  <c r="NG34" i="1"/>
  <c r="MQ34" i="1"/>
  <c r="MA34" i="1"/>
  <c r="LK34" i="1"/>
  <c r="KU34" i="1"/>
  <c r="KE34" i="1"/>
  <c r="JO34" i="1"/>
  <c r="IY34" i="1"/>
  <c r="II34" i="1"/>
  <c r="HS34" i="1"/>
  <c r="HC34" i="1"/>
  <c r="GM34" i="1"/>
  <c r="FW34" i="1"/>
  <c r="FG34" i="1"/>
  <c r="EQ34" i="1"/>
  <c r="EA34" i="1"/>
  <c r="DK34" i="1"/>
  <c r="CS34" i="1"/>
  <c r="BF34" i="1"/>
  <c r="AH34" i="1"/>
  <c r="R34" i="1"/>
  <c r="XM34" i="1"/>
  <c r="VQ34" i="1"/>
  <c r="TU34" i="1"/>
  <c r="RU34" i="1"/>
  <c r="QC34" i="1"/>
  <c r="OC34" i="1"/>
  <c r="MG34" i="1"/>
  <c r="KO34" i="1"/>
  <c r="JI34" i="1"/>
  <c r="HQ34" i="1"/>
  <c r="FQ34" i="1"/>
  <c r="DQ34" i="1"/>
  <c r="AX34" i="1"/>
  <c r="YD34" i="1"/>
  <c r="XN34" i="1"/>
  <c r="WX34" i="1"/>
  <c r="WH34" i="1"/>
  <c r="VR34" i="1"/>
  <c r="VB34" i="1"/>
  <c r="UL34" i="1"/>
  <c r="TV34" i="1"/>
  <c r="TF34" i="1"/>
  <c r="SP34" i="1"/>
  <c r="RZ34" i="1"/>
  <c r="RJ34" i="1"/>
  <c r="QT34" i="1"/>
  <c r="QD34" i="1"/>
  <c r="PN34" i="1"/>
  <c r="OX34" i="1"/>
  <c r="OH34" i="1"/>
  <c r="NR34" i="1"/>
  <c r="NB34" i="1"/>
  <c r="ML34" i="1"/>
  <c r="LV34" i="1"/>
  <c r="LF34" i="1"/>
  <c r="KP34" i="1"/>
  <c r="JZ34" i="1"/>
  <c r="JJ34" i="1"/>
  <c r="IT34" i="1"/>
  <c r="ID34" i="1"/>
  <c r="HN34" i="1"/>
  <c r="GX34" i="1"/>
  <c r="GH34" i="1"/>
  <c r="FR34" i="1"/>
  <c r="FB34" i="1"/>
  <c r="EL34" i="1"/>
  <c r="DV34" i="1"/>
  <c r="DE34" i="1"/>
  <c r="CN34" i="1"/>
  <c r="AY34" i="1"/>
  <c r="AC34" i="1"/>
  <c r="I34" i="1"/>
  <c r="WG34" i="1"/>
  <c r="UK34" i="1"/>
  <c r="SK34" i="1"/>
  <c r="QS34" i="1"/>
  <c r="OW34" i="1"/>
  <c r="NA34" i="1"/>
  <c r="LI34" i="1"/>
  <c r="KC34" i="1"/>
  <c r="IS34" i="1"/>
  <c r="HA34" i="1"/>
  <c r="FI34" i="1"/>
  <c r="DM34" i="1"/>
  <c r="AN34" i="1"/>
  <c r="XX34" i="1"/>
  <c r="XH34" i="1"/>
  <c r="WR34" i="1"/>
  <c r="WB34" i="1"/>
  <c r="VL34" i="1"/>
  <c r="UV34" i="1"/>
  <c r="UF34" i="1"/>
  <c r="TP34" i="1"/>
  <c r="SZ34" i="1"/>
  <c r="SJ34" i="1"/>
  <c r="RT34" i="1"/>
  <c r="RD34" i="1"/>
  <c r="QN34" i="1"/>
  <c r="PX34" i="1"/>
  <c r="PH34" i="1"/>
  <c r="OR34" i="1"/>
  <c r="OB34" i="1"/>
  <c r="NL34" i="1"/>
  <c r="MV34" i="1"/>
  <c r="MF34" i="1"/>
  <c r="LP34" i="1"/>
  <c r="KZ34" i="1"/>
  <c r="KJ34" i="1"/>
  <c r="JT34" i="1"/>
  <c r="JD34" i="1"/>
  <c r="IN34" i="1"/>
  <c r="HX34" i="1"/>
  <c r="HH34" i="1"/>
  <c r="GR34" i="1"/>
  <c r="GB34" i="1"/>
  <c r="FL34" i="1"/>
  <c r="EV34" i="1"/>
  <c r="EF34" i="1"/>
  <c r="DP34" i="1"/>
  <c r="CX34" i="1"/>
  <c r="BK34" i="1"/>
  <c r="AM34" i="1"/>
  <c r="W34" i="1"/>
  <c r="XI34" i="1"/>
  <c r="VM34" i="1"/>
  <c r="TQ34" i="1"/>
  <c r="RY34" i="1"/>
  <c r="PY34" i="1"/>
  <c r="OG34" i="1"/>
  <c r="MK34" i="1"/>
  <c r="IG34" i="1"/>
  <c r="GK34" i="1"/>
  <c r="EO34" i="1"/>
  <c r="CQ34" i="1"/>
  <c r="YE34" i="1"/>
  <c r="XO34" i="1"/>
  <c r="WY34" i="1"/>
  <c r="WI34" i="1"/>
  <c r="VS34" i="1"/>
  <c r="VC34" i="1"/>
  <c r="UM34" i="1"/>
  <c r="TW34" i="1"/>
  <c r="TG34" i="1"/>
  <c r="SQ34" i="1"/>
  <c r="SA34" i="1"/>
  <c r="RK34" i="1"/>
  <c r="QU34" i="1"/>
  <c r="QE34" i="1"/>
  <c r="PO34" i="1"/>
  <c r="OY34" i="1"/>
  <c r="OI34" i="1"/>
  <c r="NS34" i="1"/>
  <c r="NC34" i="1"/>
  <c r="MM34" i="1"/>
  <c r="LW34" i="1"/>
  <c r="LG34" i="1"/>
  <c r="KQ34" i="1"/>
  <c r="KA34" i="1"/>
  <c r="JK34" i="1"/>
  <c r="IU34" i="1"/>
  <c r="IE34" i="1"/>
  <c r="HO34" i="1"/>
  <c r="GY34" i="1"/>
  <c r="GI34" i="1"/>
  <c r="FS34" i="1"/>
  <c r="FC34" i="1"/>
  <c r="EM34" i="1"/>
  <c r="DW34" i="1"/>
  <c r="DG34" i="1"/>
  <c r="CO34" i="1"/>
  <c r="AZ34" i="1"/>
  <c r="AD34" i="1"/>
  <c r="K34" i="1"/>
  <c r="XA34" i="1"/>
  <c r="VE34" i="1"/>
  <c r="TE34" i="1"/>
  <c r="RI34" i="1"/>
  <c r="PQ34" i="1"/>
  <c r="NQ34" i="1"/>
  <c r="LU34" i="1"/>
  <c r="KG34" i="1"/>
  <c r="IW34" i="1"/>
  <c r="HE34" i="1"/>
  <c r="FE34" i="1"/>
  <c r="DI34" i="1"/>
  <c r="AF34" i="1"/>
  <c r="N35" i="5"/>
  <c r="WW15" i="3"/>
  <c r="UK15" i="3"/>
  <c r="RY15" i="3"/>
  <c r="PM15" i="3"/>
  <c r="NA15" i="3"/>
  <c r="KO15" i="3"/>
  <c r="IC15" i="3"/>
  <c r="FQ15" i="3"/>
  <c r="DC15" i="3"/>
  <c r="YB15" i="3"/>
  <c r="VP15" i="3"/>
  <c r="TD15" i="3"/>
  <c r="QR15" i="3"/>
  <c r="OF15" i="3"/>
  <c r="LT15" i="3"/>
  <c r="JH15" i="3"/>
  <c r="GV15" i="3"/>
  <c r="EJ15" i="3"/>
  <c r="AQ15" i="3"/>
  <c r="WY15" i="3"/>
  <c r="XY15" i="3"/>
  <c r="VM15" i="3"/>
  <c r="TA15" i="3"/>
  <c r="QO15" i="3"/>
  <c r="OC15" i="3"/>
  <c r="LQ15" i="3"/>
  <c r="JE15" i="3"/>
  <c r="GS15" i="3"/>
  <c r="EG15" i="3"/>
  <c r="AN15" i="3"/>
  <c r="WR15" i="3"/>
  <c r="UF15" i="3"/>
  <c r="RT15" i="3"/>
  <c r="PH15" i="3"/>
  <c r="MV15" i="3"/>
  <c r="VY15" i="3"/>
  <c r="TM15" i="3"/>
  <c r="RA15" i="3"/>
  <c r="OO15" i="3"/>
  <c r="MC15" i="3"/>
  <c r="JQ15" i="3"/>
  <c r="HE15" i="3"/>
  <c r="ES15" i="3"/>
  <c r="BH15" i="3"/>
  <c r="XD15" i="3"/>
  <c r="UR15" i="3"/>
  <c r="SF15" i="3"/>
  <c r="PT15" i="3"/>
  <c r="NH15" i="3"/>
  <c r="KV15" i="3"/>
  <c r="IJ15" i="3"/>
  <c r="FX15" i="3"/>
  <c r="DL15" i="3"/>
  <c r="S15" i="3"/>
  <c r="WA15" i="3"/>
  <c r="TO15" i="3"/>
  <c r="RC15" i="3"/>
  <c r="OQ15" i="3"/>
  <c r="ME15" i="3"/>
  <c r="JS15" i="3"/>
  <c r="HG15" i="3"/>
  <c r="EU15" i="3"/>
  <c r="BJ15" i="3"/>
  <c r="XJ15" i="3"/>
  <c r="UX15" i="3"/>
  <c r="SL15" i="3"/>
  <c r="PZ15" i="3"/>
  <c r="NN15" i="3"/>
  <c r="LB15" i="3"/>
  <c r="IP15" i="3"/>
  <c r="GD15" i="3"/>
  <c r="DR15" i="3"/>
  <c r="Y15" i="3"/>
  <c r="VU15" i="3"/>
  <c r="TI15" i="3"/>
  <c r="QW15" i="3"/>
  <c r="OK15" i="3"/>
  <c r="LY15" i="3"/>
  <c r="JM15" i="3"/>
  <c r="HA15" i="3"/>
  <c r="EO15" i="3"/>
  <c r="BB15" i="3"/>
  <c r="WZ15" i="3"/>
  <c r="UN15" i="3"/>
  <c r="SB15" i="3"/>
  <c r="PP15" i="3"/>
  <c r="ND15" i="3"/>
  <c r="KR15" i="3"/>
  <c r="IF15" i="3"/>
  <c r="FT15" i="3"/>
  <c r="DH15" i="3"/>
  <c r="M15" i="3"/>
  <c r="VW15" i="3"/>
  <c r="TK15" i="3"/>
  <c r="QY15" i="3"/>
  <c r="OM15" i="3"/>
  <c r="MA15" i="3"/>
  <c r="JO15" i="3"/>
  <c r="HC15" i="3"/>
  <c r="EQ15" i="3"/>
  <c r="BF15" i="3"/>
  <c r="XF15" i="3"/>
  <c r="UT15" i="3"/>
  <c r="SH15" i="3"/>
  <c r="PV15" i="3"/>
  <c r="NJ15" i="3"/>
  <c r="KX15" i="3"/>
  <c r="IL15" i="3"/>
  <c r="FZ15" i="3"/>
  <c r="DN15" i="3"/>
  <c r="U15" i="3"/>
  <c r="DP15" i="3"/>
  <c r="TC15" i="3"/>
  <c r="OE15" i="3"/>
  <c r="JG15" i="3"/>
  <c r="EI15" i="3"/>
  <c r="WX15" i="3"/>
  <c r="RZ15" i="3"/>
  <c r="NB15" i="3"/>
  <c r="ID15" i="3"/>
  <c r="DE15" i="3"/>
  <c r="HX15" i="3"/>
  <c r="VO15" i="3"/>
  <c r="QE15" i="3"/>
  <c r="LG15" i="3"/>
  <c r="GI15" i="3"/>
  <c r="AD15" i="3"/>
  <c r="TZ15" i="3"/>
  <c r="PB15" i="3"/>
  <c r="KD15" i="3"/>
  <c r="FF15" i="3"/>
  <c r="MF15" i="3"/>
  <c r="BK15" i="3"/>
  <c r="SM15" i="3"/>
  <c r="NO15" i="3"/>
  <c r="IQ15" i="3"/>
  <c r="DS15" i="3"/>
  <c r="WH15" i="3"/>
  <c r="RJ15" i="3"/>
  <c r="ML15" i="3"/>
  <c r="HN15" i="3"/>
  <c r="CN15" i="3"/>
  <c r="GR15" i="3"/>
  <c r="UM15" i="3"/>
  <c r="PO15" i="3"/>
  <c r="KQ15" i="3"/>
  <c r="FS15" i="3"/>
  <c r="K15" i="3"/>
  <c r="TJ15" i="3"/>
  <c r="OL15" i="3"/>
  <c r="JN15" i="3"/>
  <c r="EP15" i="3"/>
  <c r="WG15" i="3"/>
  <c r="TU15" i="3"/>
  <c r="RI15" i="3"/>
  <c r="OW15" i="3"/>
  <c r="MK15" i="3"/>
  <c r="JY15" i="3"/>
  <c r="HM15" i="3"/>
  <c r="FA15" i="3"/>
  <c r="CM15" i="3"/>
  <c r="XL15" i="3"/>
  <c r="UZ15" i="3"/>
  <c r="SN15" i="3"/>
  <c r="QB15" i="3"/>
  <c r="NP15" i="3"/>
  <c r="LD15" i="3"/>
  <c r="IR15" i="3"/>
  <c r="GF15" i="3"/>
  <c r="DT15" i="3"/>
  <c r="AA15" i="3"/>
  <c r="WI15" i="3"/>
  <c r="XI15" i="3"/>
  <c r="UW15" i="3"/>
  <c r="SK15" i="3"/>
  <c r="PY15" i="3"/>
  <c r="NM15" i="3"/>
  <c r="LA15" i="3"/>
  <c r="IO15" i="3"/>
  <c r="GC15" i="3"/>
  <c r="DQ15" i="3"/>
  <c r="X15" i="3"/>
  <c r="WB15" i="3"/>
  <c r="TP15" i="3"/>
  <c r="RD15" i="3"/>
  <c r="OR15" i="3"/>
  <c r="XU15" i="3"/>
  <c r="VI15" i="3"/>
  <c r="SW15" i="3"/>
  <c r="QK15" i="3"/>
  <c r="NY15" i="3"/>
  <c r="LM15" i="3"/>
  <c r="JA15" i="3"/>
  <c r="GO15" i="3"/>
  <c r="EC15" i="3"/>
  <c r="AJ15" i="3"/>
  <c r="WN15" i="3"/>
  <c r="UB15" i="3"/>
  <c r="RP15" i="3"/>
  <c r="PD15" i="3"/>
  <c r="MR15" i="3"/>
  <c r="KF15" i="3"/>
  <c r="HT15" i="3"/>
  <c r="FH15" i="3"/>
  <c r="CT15" i="3"/>
  <c r="XW15" i="3"/>
  <c r="VK15" i="3"/>
  <c r="SY15" i="3"/>
  <c r="QM15" i="3"/>
  <c r="OA15" i="3"/>
  <c r="LO15" i="3"/>
  <c r="JC15" i="3"/>
  <c r="GQ15" i="3"/>
  <c r="EE15" i="3"/>
  <c r="AL15" i="3"/>
  <c r="WT15" i="3"/>
  <c r="UH15" i="3"/>
  <c r="RV15" i="3"/>
  <c r="PJ15" i="3"/>
  <c r="MX15" i="3"/>
  <c r="KL15" i="3"/>
  <c r="HZ15" i="3"/>
  <c r="FN15" i="3"/>
  <c r="CZ15" i="3"/>
  <c r="XQ15" i="3"/>
  <c r="VE15" i="3"/>
  <c r="SS15" i="3"/>
  <c r="QG15" i="3"/>
  <c r="NU15" i="3"/>
  <c r="LI15" i="3"/>
  <c r="IW15" i="3"/>
  <c r="GK15" i="3"/>
  <c r="DY15" i="3"/>
  <c r="AF15" i="3"/>
  <c r="WJ15" i="3"/>
  <c r="TX15" i="3"/>
  <c r="RL15" i="3"/>
  <c r="OZ15" i="3"/>
  <c r="MN15" i="3"/>
  <c r="KB15" i="3"/>
  <c r="HP15" i="3"/>
  <c r="FD15" i="3"/>
  <c r="CP15" i="3"/>
  <c r="XS15" i="3"/>
  <c r="VG15" i="3"/>
  <c r="SU15" i="3"/>
  <c r="QI15" i="3"/>
  <c r="NW15" i="3"/>
  <c r="LK15" i="3"/>
  <c r="IY15" i="3"/>
  <c r="GM15" i="3"/>
  <c r="EA15" i="3"/>
  <c r="AH15" i="3"/>
  <c r="WP15" i="3"/>
  <c r="UD15" i="3"/>
  <c r="RR15" i="3"/>
  <c r="PF15" i="3"/>
  <c r="MT15" i="3"/>
  <c r="KH15" i="3"/>
  <c r="HV15" i="3"/>
  <c r="FJ15" i="3"/>
  <c r="CV15" i="3"/>
  <c r="KZ15" i="3"/>
  <c r="W15" i="3"/>
  <c r="RW15" i="3"/>
  <c r="MY15" i="3"/>
  <c r="IA15" i="3"/>
  <c r="DA15" i="3"/>
  <c r="VR15" i="3"/>
  <c r="QT15" i="3"/>
  <c r="LV15" i="3"/>
  <c r="GX15" i="3"/>
  <c r="AY15" i="3"/>
  <c r="FL15" i="3"/>
  <c r="TW15" i="3"/>
  <c r="OY15" i="3"/>
  <c r="KA15" i="3"/>
  <c r="FC15" i="3"/>
  <c r="XR15" i="3"/>
  <c r="ST15" i="3"/>
  <c r="NV15" i="3"/>
  <c r="IX15" i="3"/>
  <c r="DZ15" i="3"/>
  <c r="JT15" i="3"/>
  <c r="XK15" i="3"/>
  <c r="RG15" i="3"/>
  <c r="MI15" i="3"/>
  <c r="HK15" i="3"/>
  <c r="CK15" i="3"/>
  <c r="VB15" i="3"/>
  <c r="QD15" i="3"/>
  <c r="LF15" i="3"/>
  <c r="GH15" i="3"/>
  <c r="AC15" i="3"/>
  <c r="EF15" i="3"/>
  <c r="TG15" i="3"/>
  <c r="OI15" i="3"/>
  <c r="JK15" i="3"/>
  <c r="EM15" i="3"/>
  <c r="XB15" i="3"/>
  <c r="SD15" i="3"/>
  <c r="NF15" i="3"/>
  <c r="IH15" i="3"/>
  <c r="DJ15" i="3"/>
  <c r="YC15" i="3"/>
  <c r="VQ15" i="3"/>
  <c r="TE15" i="3"/>
  <c r="QS15" i="3"/>
  <c r="OG15" i="3"/>
  <c r="LU15" i="3"/>
  <c r="JI15" i="3"/>
  <c r="GW15" i="3"/>
  <c r="EK15" i="3"/>
  <c r="AX15" i="3"/>
  <c r="WV15" i="3"/>
  <c r="UJ15" i="3"/>
  <c r="RX15" i="3"/>
  <c r="PL15" i="3"/>
  <c r="MZ15" i="3"/>
  <c r="KN15" i="3"/>
  <c r="IB15" i="3"/>
  <c r="FP15" i="3"/>
  <c r="DB15" i="3"/>
  <c r="YE15" i="3"/>
  <c r="VS15" i="3"/>
  <c r="WS15" i="3"/>
  <c r="UG15" i="3"/>
  <c r="RU15" i="3"/>
  <c r="PI15" i="3"/>
  <c r="MW15" i="3"/>
  <c r="KK15" i="3"/>
  <c r="HY15" i="3"/>
  <c r="FM15" i="3"/>
  <c r="CY15" i="3"/>
  <c r="XX15" i="3"/>
  <c r="VL15" i="3"/>
  <c r="SZ15" i="3"/>
  <c r="QN15" i="3"/>
  <c r="OB15" i="3"/>
  <c r="XE15" i="3"/>
  <c r="US15" i="3"/>
  <c r="SG15" i="3"/>
  <c r="PU15" i="3"/>
  <c r="NI15" i="3"/>
  <c r="KW15" i="3"/>
  <c r="IK15" i="3"/>
  <c r="FY15" i="3"/>
  <c r="DM15" i="3"/>
  <c r="T15" i="3"/>
  <c r="VX15" i="3"/>
  <c r="TL15" i="3"/>
  <c r="QZ15" i="3"/>
  <c r="ON15" i="3"/>
  <c r="MB15" i="3"/>
  <c r="JP15" i="3"/>
  <c r="HD15" i="3"/>
  <c r="ER15" i="3"/>
  <c r="BG15" i="3"/>
  <c r="XG15" i="3"/>
  <c r="UU15" i="3"/>
  <c r="SI15" i="3"/>
  <c r="PW15" i="3"/>
  <c r="NK15" i="3"/>
  <c r="KY15" i="3"/>
  <c r="IM15" i="3"/>
  <c r="GA15" i="3"/>
  <c r="DO15" i="3"/>
  <c r="V15" i="3"/>
  <c r="WD15" i="3"/>
  <c r="TR15" i="3"/>
  <c r="RF15" i="3"/>
  <c r="OT15" i="3"/>
  <c r="MH15" i="3"/>
  <c r="JV15" i="3"/>
  <c r="HJ15" i="3"/>
  <c r="EX15" i="3"/>
  <c r="BQ15" i="3"/>
  <c r="XA15" i="3"/>
  <c r="UO15" i="3"/>
  <c r="SC15" i="3"/>
  <c r="PQ15" i="3"/>
  <c r="NE15" i="3"/>
  <c r="KS15" i="3"/>
  <c r="IG15" i="3"/>
  <c r="FU15" i="3"/>
  <c r="DI15" i="3"/>
  <c r="O15" i="3"/>
  <c r="VT15" i="3"/>
  <c r="TH15" i="3"/>
  <c r="QV15" i="3"/>
  <c r="OJ15" i="3"/>
  <c r="LX15" i="3"/>
  <c r="JL15" i="3"/>
  <c r="GZ15" i="3"/>
  <c r="EN15" i="3"/>
  <c r="BA15" i="3"/>
  <c r="XC15" i="3"/>
  <c r="UQ15" i="3"/>
  <c r="SE15" i="3"/>
  <c r="PS15" i="3"/>
  <c r="NG15" i="3"/>
  <c r="KU15" i="3"/>
  <c r="II15" i="3"/>
  <c r="FW15" i="3"/>
  <c r="DK15" i="3"/>
  <c r="R15" i="3"/>
  <c r="VZ15" i="3"/>
  <c r="TN15" i="3"/>
  <c r="RB15" i="3"/>
  <c r="OP15" i="3"/>
  <c r="MD15" i="3"/>
  <c r="JR15" i="3"/>
  <c r="HF15" i="3"/>
  <c r="ET15" i="3"/>
  <c r="BI15" i="3"/>
  <c r="IN15" i="3"/>
  <c r="WE15" i="3"/>
  <c r="QQ15" i="3"/>
  <c r="LS15" i="3"/>
  <c r="GU15" i="3"/>
  <c r="AP15" i="3"/>
  <c r="UL15" i="3"/>
  <c r="PN15" i="3"/>
  <c r="KP15" i="3"/>
  <c r="FR15" i="3"/>
  <c r="I15" i="3"/>
  <c r="CX15" i="3"/>
  <c r="SQ15" i="3"/>
  <c r="NS15" i="3"/>
  <c r="IU15" i="3"/>
  <c r="DW15" i="3"/>
  <c r="WL15" i="3"/>
  <c r="RN15" i="3"/>
  <c r="MP15" i="3"/>
  <c r="HR15" i="3"/>
  <c r="CR15" i="3"/>
  <c r="HH15" i="3"/>
  <c r="UY15" i="3"/>
  <c r="QA15" i="3"/>
  <c r="LC15" i="3"/>
  <c r="GE15" i="3"/>
  <c r="Z15" i="3"/>
  <c r="TV15" i="3"/>
  <c r="OX15" i="3"/>
  <c r="JZ15" i="3"/>
  <c r="FB15" i="3"/>
  <c r="LP15" i="3"/>
  <c r="AM15" i="3"/>
  <c r="SA15" i="3"/>
  <c r="NC15" i="3"/>
  <c r="IE15" i="3"/>
  <c r="DG15" i="3"/>
  <c r="VV15" i="3"/>
  <c r="QX15" i="3"/>
  <c r="LZ15" i="3"/>
  <c r="HB15" i="3"/>
  <c r="BC15" i="3"/>
  <c r="XM15" i="3"/>
  <c r="NQ15" i="3"/>
  <c r="DU15" i="3"/>
  <c r="RH15" i="3"/>
  <c r="HL15" i="3"/>
  <c r="VC15" i="3"/>
  <c r="OS15" i="3"/>
  <c r="EW15" i="3"/>
  <c r="SJ15" i="3"/>
  <c r="UC15" i="3"/>
  <c r="KG15" i="3"/>
  <c r="XT15" i="3"/>
  <c r="NX15" i="3"/>
  <c r="EB15" i="3"/>
  <c r="RS15" i="3"/>
  <c r="HW15" i="3"/>
  <c r="VN15" i="3"/>
  <c r="LR15" i="3"/>
  <c r="AO15" i="3"/>
  <c r="PA15" i="3"/>
  <c r="FE15" i="3"/>
  <c r="SR15" i="3"/>
  <c r="IV15" i="3"/>
  <c r="WM15" i="3"/>
  <c r="MQ15" i="3"/>
  <c r="CS15" i="3"/>
  <c r="QL15" i="3"/>
  <c r="GP15" i="3"/>
  <c r="UI15" i="3"/>
  <c r="YD15" i="3"/>
  <c r="EL15" i="3"/>
  <c r="MM15" i="3"/>
  <c r="QH15" i="3"/>
  <c r="EV15" i="3"/>
  <c r="EY15" i="3"/>
  <c r="IT15" i="3"/>
  <c r="QU15" i="3"/>
  <c r="UP15" i="3"/>
  <c r="Q15" i="3"/>
  <c r="VA15" i="3"/>
  <c r="LE15" i="3"/>
  <c r="AB15" i="3"/>
  <c r="OV15" i="3"/>
  <c r="EZ15" i="3"/>
  <c r="WC15" i="3"/>
  <c r="MG15" i="3"/>
  <c r="BM15" i="3"/>
  <c r="PX15" i="3"/>
  <c r="RQ15" i="3"/>
  <c r="HU15" i="3"/>
  <c r="VH15" i="3"/>
  <c r="LL15" i="3"/>
  <c r="AI15" i="3"/>
  <c r="PG15" i="3"/>
  <c r="FK15" i="3"/>
  <c r="TB15" i="3"/>
  <c r="JF15" i="3"/>
  <c r="WK15" i="3"/>
  <c r="MO15" i="3"/>
  <c r="CQ15" i="3"/>
  <c r="QF15" i="3"/>
  <c r="GJ15" i="3"/>
  <c r="UA15" i="3"/>
  <c r="KE15" i="3"/>
  <c r="XV15" i="3"/>
  <c r="NZ15" i="3"/>
  <c r="ED15" i="3"/>
  <c r="PK15" i="3"/>
  <c r="TF15" i="3"/>
  <c r="KJ15" i="3"/>
  <c r="HO15" i="3"/>
  <c r="LJ15" i="3"/>
  <c r="TS15" i="3"/>
  <c r="XN15" i="3"/>
  <c r="DV15" i="3"/>
  <c r="LW15" i="3"/>
  <c r="PR15" i="3"/>
  <c r="SO15" i="3"/>
  <c r="IS15" i="3"/>
  <c r="WF15" i="3"/>
  <c r="MJ15" i="3"/>
  <c r="CL15" i="3"/>
  <c r="TQ15" i="3"/>
  <c r="JU15" i="3"/>
  <c r="XH15" i="3"/>
  <c r="NL15" i="3"/>
  <c r="PE15" i="3"/>
  <c r="FI15" i="3"/>
  <c r="SV15" i="3"/>
  <c r="IZ15" i="3"/>
  <c r="WQ15" i="3"/>
  <c r="MU15" i="3"/>
  <c r="CW15" i="3"/>
  <c r="QP15" i="3"/>
  <c r="GT15" i="3"/>
  <c r="TY15" i="3"/>
  <c r="KC15" i="3"/>
  <c r="XP15" i="3"/>
  <c r="NT15" i="3"/>
  <c r="DX15" i="3"/>
  <c r="RO15" i="3"/>
  <c r="HS15" i="3"/>
  <c r="VJ15" i="3"/>
  <c r="LN15" i="3"/>
  <c r="AK15" i="3"/>
  <c r="KM15" i="3"/>
  <c r="OH15" i="3"/>
  <c r="YA15" i="3"/>
  <c r="CO15" i="3"/>
  <c r="GL15" i="3"/>
  <c r="OU15" i="3"/>
  <c r="SP15" i="3"/>
  <c r="JD15" i="3"/>
  <c r="GY15" i="3"/>
  <c r="KT15" i="3"/>
  <c r="TT15" i="3"/>
  <c r="HI15" i="3"/>
  <c r="CU15" i="3"/>
  <c r="KI15" i="3"/>
  <c r="RM15" i="3"/>
  <c r="AE15" i="3"/>
  <c r="JB15" i="3"/>
  <c r="RK15" i="3"/>
  <c r="NR15" i="3"/>
  <c r="JX15" i="3"/>
  <c r="UV15" i="3"/>
  <c r="QJ15" i="3"/>
  <c r="XZ15" i="3"/>
  <c r="HQ15" i="3"/>
  <c r="PC15" i="3"/>
  <c r="GB15" i="3"/>
  <c r="VF15" i="3"/>
  <c r="WU15" i="3"/>
  <c r="QC15" i="3"/>
  <c r="XO15" i="3"/>
  <c r="WO15" i="3"/>
  <c r="GN15" i="3"/>
  <c r="OD15" i="3"/>
  <c r="VD15" i="3"/>
  <c r="FG15" i="3"/>
  <c r="FO15" i="3"/>
  <c r="AG15" i="3"/>
  <c r="AZ15" i="3"/>
  <c r="UE15" i="3"/>
  <c r="JJ15" i="3"/>
  <c r="GG15" i="3"/>
  <c r="EH15" i="3"/>
  <c r="JW15" i="3"/>
  <c r="RE15" i="3"/>
  <c r="LH15" i="3"/>
  <c r="FV15" i="3"/>
  <c r="MS15" i="3"/>
  <c r="SX15" i="3"/>
  <c r="YB18" i="3"/>
  <c r="VP18" i="3"/>
  <c r="TD18" i="3"/>
  <c r="QR18" i="3"/>
  <c r="OF18" i="3"/>
  <c r="LT18" i="3"/>
  <c r="JH18" i="3"/>
  <c r="GV18" i="3"/>
  <c r="EJ18" i="3"/>
  <c r="AQ18" i="3"/>
  <c r="WY18" i="3"/>
  <c r="UM18" i="3"/>
  <c r="SA18" i="3"/>
  <c r="PO18" i="3"/>
  <c r="NC18" i="3"/>
  <c r="KQ18" i="3"/>
  <c r="IE18" i="3"/>
  <c r="FS18" i="3"/>
  <c r="DG18" i="3"/>
  <c r="K18" i="3"/>
  <c r="VV18" i="3"/>
  <c r="TJ18" i="3"/>
  <c r="QX18" i="3"/>
  <c r="OL18" i="3"/>
  <c r="LZ18" i="3"/>
  <c r="JN18" i="3"/>
  <c r="HB18" i="3"/>
  <c r="EP18" i="3"/>
  <c r="BC18" i="3"/>
  <c r="XE18" i="3"/>
  <c r="US18" i="3"/>
  <c r="SG18" i="3"/>
  <c r="PU18" i="3"/>
  <c r="NI18" i="3"/>
  <c r="KW18" i="3"/>
  <c r="IK18" i="3"/>
  <c r="FY18" i="3"/>
  <c r="DM18" i="3"/>
  <c r="T18" i="3"/>
  <c r="WB18" i="3"/>
  <c r="TP18" i="3"/>
  <c r="RD18" i="3"/>
  <c r="OR18" i="3"/>
  <c r="MF18" i="3"/>
  <c r="JT18" i="3"/>
  <c r="HH18" i="3"/>
  <c r="EV18" i="3"/>
  <c r="BK18" i="3"/>
  <c r="XK18" i="3"/>
  <c r="UY18" i="3"/>
  <c r="SM18" i="3"/>
  <c r="QA18" i="3"/>
  <c r="NO18" i="3"/>
  <c r="LC18" i="3"/>
  <c r="IQ18" i="3"/>
  <c r="GE18" i="3"/>
  <c r="DS18" i="3"/>
  <c r="Z18" i="3"/>
  <c r="WH18" i="3"/>
  <c r="TV18" i="3"/>
  <c r="RJ18" i="3"/>
  <c r="OX18" i="3"/>
  <c r="ML18" i="3"/>
  <c r="JZ18" i="3"/>
  <c r="HN18" i="3"/>
  <c r="FB18" i="3"/>
  <c r="CN18" i="3"/>
  <c r="XQ18" i="3"/>
  <c r="VE18" i="3"/>
  <c r="SS18" i="3"/>
  <c r="QG18" i="3"/>
  <c r="NU18" i="3"/>
  <c r="LI18" i="3"/>
  <c r="IW18" i="3"/>
  <c r="GK18" i="3"/>
  <c r="DY18" i="3"/>
  <c r="AF18" i="3"/>
  <c r="WN18" i="3"/>
  <c r="UB18" i="3"/>
  <c r="RP18" i="3"/>
  <c r="PD18" i="3"/>
  <c r="MR18" i="3"/>
  <c r="KF18" i="3"/>
  <c r="HT18" i="3"/>
  <c r="FH18" i="3"/>
  <c r="CT18" i="3"/>
  <c r="XW18" i="3"/>
  <c r="VK18" i="3"/>
  <c r="SY18" i="3"/>
  <c r="QM18" i="3"/>
  <c r="OA18" i="3"/>
  <c r="LO18" i="3"/>
  <c r="JC18" i="3"/>
  <c r="GQ18" i="3"/>
  <c r="EE18" i="3"/>
  <c r="AL18" i="3"/>
  <c r="WT18" i="3"/>
  <c r="UH18" i="3"/>
  <c r="RV18" i="3"/>
  <c r="PJ18" i="3"/>
  <c r="MX18" i="3"/>
  <c r="KL18" i="3"/>
  <c r="HZ18" i="3"/>
  <c r="FN18" i="3"/>
  <c r="CZ18" i="3"/>
  <c r="YC18" i="3"/>
  <c r="VQ18" i="3"/>
  <c r="TE18" i="3"/>
  <c r="QS18" i="3"/>
  <c r="OG18" i="3"/>
  <c r="LU18" i="3"/>
  <c r="JI18" i="3"/>
  <c r="GW18" i="3"/>
  <c r="EK18" i="3"/>
  <c r="AX18" i="3"/>
  <c r="WJ18" i="3"/>
  <c r="TX18" i="3"/>
  <c r="RL18" i="3"/>
  <c r="OZ18" i="3"/>
  <c r="MN18" i="3"/>
  <c r="KB18" i="3"/>
  <c r="HP18" i="3"/>
  <c r="FD18" i="3"/>
  <c r="CP18" i="3"/>
  <c r="XS18" i="3"/>
  <c r="VG18" i="3"/>
  <c r="SU18" i="3"/>
  <c r="QI18" i="3"/>
  <c r="NW18" i="3"/>
  <c r="LK18" i="3"/>
  <c r="IY18" i="3"/>
  <c r="GM18" i="3"/>
  <c r="EA18" i="3"/>
  <c r="AH18" i="3"/>
  <c r="WP18" i="3"/>
  <c r="UD18" i="3"/>
  <c r="RR18" i="3"/>
  <c r="PF18" i="3"/>
  <c r="MT18" i="3"/>
  <c r="KH18" i="3"/>
  <c r="HV18" i="3"/>
  <c r="FJ18" i="3"/>
  <c r="CV18" i="3"/>
  <c r="XY18" i="3"/>
  <c r="VM18" i="3"/>
  <c r="TA18" i="3"/>
  <c r="QO18" i="3"/>
  <c r="OC18" i="3"/>
  <c r="LQ18" i="3"/>
  <c r="JE18" i="3"/>
  <c r="GS18" i="3"/>
  <c r="EG18" i="3"/>
  <c r="AN18" i="3"/>
  <c r="XL18" i="3"/>
  <c r="UZ18" i="3"/>
  <c r="SN18" i="3"/>
  <c r="QB18" i="3"/>
  <c r="NP18" i="3"/>
  <c r="LD18" i="3"/>
  <c r="IR18" i="3"/>
  <c r="GF18" i="3"/>
  <c r="DT18" i="3"/>
  <c r="AA18" i="3"/>
  <c r="WI18" i="3"/>
  <c r="TW18" i="3"/>
  <c r="RK18" i="3"/>
  <c r="OY18" i="3"/>
  <c r="MM18" i="3"/>
  <c r="KA18" i="3"/>
  <c r="HO18" i="3"/>
  <c r="FC18" i="3"/>
  <c r="CO18" i="3"/>
  <c r="XR18" i="3"/>
  <c r="VF18" i="3"/>
  <c r="ST18" i="3"/>
  <c r="QH18" i="3"/>
  <c r="NV18" i="3"/>
  <c r="LJ18" i="3"/>
  <c r="IX18" i="3"/>
  <c r="GL18" i="3"/>
  <c r="DZ18" i="3"/>
  <c r="AG18" i="3"/>
  <c r="WO18" i="3"/>
  <c r="UC18" i="3"/>
  <c r="RQ18" i="3"/>
  <c r="PE18" i="3"/>
  <c r="MS18" i="3"/>
  <c r="KG18" i="3"/>
  <c r="HU18" i="3"/>
  <c r="FI18" i="3"/>
  <c r="CU18" i="3"/>
  <c r="XX18" i="3"/>
  <c r="VL18" i="3"/>
  <c r="SZ18" i="3"/>
  <c r="QN18" i="3"/>
  <c r="OB18" i="3"/>
  <c r="LP18" i="3"/>
  <c r="JD18" i="3"/>
  <c r="GR18" i="3"/>
  <c r="EF18" i="3"/>
  <c r="AM18" i="3"/>
  <c r="WU18" i="3"/>
  <c r="UI18" i="3"/>
  <c r="RW18" i="3"/>
  <c r="PK18" i="3"/>
  <c r="MY18" i="3"/>
  <c r="KM18" i="3"/>
  <c r="IA18" i="3"/>
  <c r="FO18" i="3"/>
  <c r="DA18" i="3"/>
  <c r="YD18" i="3"/>
  <c r="VR18" i="3"/>
  <c r="TF18" i="3"/>
  <c r="QT18" i="3"/>
  <c r="OH18" i="3"/>
  <c r="LV18" i="3"/>
  <c r="JJ18" i="3"/>
  <c r="GX18" i="3"/>
  <c r="EL18" i="3"/>
  <c r="AY18" i="3"/>
  <c r="XA18" i="3"/>
  <c r="UO18" i="3"/>
  <c r="SC18" i="3"/>
  <c r="PQ18" i="3"/>
  <c r="NE18" i="3"/>
  <c r="KS18" i="3"/>
  <c r="IG18" i="3"/>
  <c r="FU18" i="3"/>
  <c r="DI18" i="3"/>
  <c r="O18" i="3"/>
  <c r="VX18" i="3"/>
  <c r="TL18" i="3"/>
  <c r="QZ18" i="3"/>
  <c r="ON18" i="3"/>
  <c r="MB18" i="3"/>
  <c r="JP18" i="3"/>
  <c r="HD18" i="3"/>
  <c r="ER18" i="3"/>
  <c r="BG18" i="3"/>
  <c r="XG18" i="3"/>
  <c r="UU18" i="3"/>
  <c r="SI18" i="3"/>
  <c r="PW18" i="3"/>
  <c r="NK18" i="3"/>
  <c r="KY18" i="3"/>
  <c r="IM18" i="3"/>
  <c r="GA18" i="3"/>
  <c r="DO18" i="3"/>
  <c r="V18" i="3"/>
  <c r="WD18" i="3"/>
  <c r="TR18" i="3"/>
  <c r="RF18" i="3"/>
  <c r="OT18" i="3"/>
  <c r="MH18" i="3"/>
  <c r="JV18" i="3"/>
  <c r="HJ18" i="3"/>
  <c r="EX18" i="3"/>
  <c r="BQ18" i="3"/>
  <c r="XM18" i="3"/>
  <c r="VA18" i="3"/>
  <c r="SO18" i="3"/>
  <c r="QC18" i="3"/>
  <c r="NQ18" i="3"/>
  <c r="LE18" i="3"/>
  <c r="IS18" i="3"/>
  <c r="GG18" i="3"/>
  <c r="DU18" i="3"/>
  <c r="AB18" i="3"/>
  <c r="VT18" i="3"/>
  <c r="TH18" i="3"/>
  <c r="QV18" i="3"/>
  <c r="OJ18" i="3"/>
  <c r="LX18" i="3"/>
  <c r="JL18" i="3"/>
  <c r="GZ18" i="3"/>
  <c r="EN18" i="3"/>
  <c r="BA18" i="3"/>
  <c r="XC18" i="3"/>
  <c r="UQ18" i="3"/>
  <c r="SE18" i="3"/>
  <c r="PS18" i="3"/>
  <c r="NG18" i="3"/>
  <c r="KU18" i="3"/>
  <c r="II18" i="3"/>
  <c r="FW18" i="3"/>
  <c r="DK18" i="3"/>
  <c r="R18" i="3"/>
  <c r="VZ18" i="3"/>
  <c r="TN18" i="3"/>
  <c r="RB18" i="3"/>
  <c r="OP18" i="3"/>
  <c r="MD18" i="3"/>
  <c r="JR18" i="3"/>
  <c r="HF18" i="3"/>
  <c r="ET18" i="3"/>
  <c r="BI18" i="3"/>
  <c r="XI18" i="3"/>
  <c r="UW18" i="3"/>
  <c r="SK18" i="3"/>
  <c r="PY18" i="3"/>
  <c r="NM18" i="3"/>
  <c r="LA18" i="3"/>
  <c r="IO18" i="3"/>
  <c r="GC18" i="3"/>
  <c r="DQ18" i="3"/>
  <c r="X18" i="3"/>
  <c r="WV18" i="3"/>
  <c r="UJ18" i="3"/>
  <c r="RX18" i="3"/>
  <c r="PL18" i="3"/>
  <c r="MZ18" i="3"/>
  <c r="KN18" i="3"/>
  <c r="IB18" i="3"/>
  <c r="FP18" i="3"/>
  <c r="DB18" i="3"/>
  <c r="YE18" i="3"/>
  <c r="VS18" i="3"/>
  <c r="TG18" i="3"/>
  <c r="QU18" i="3"/>
  <c r="OI18" i="3"/>
  <c r="LW18" i="3"/>
  <c r="JK18" i="3"/>
  <c r="GY18" i="3"/>
  <c r="EM18" i="3"/>
  <c r="AZ18" i="3"/>
  <c r="XB18" i="3"/>
  <c r="UP18" i="3"/>
  <c r="SD18" i="3"/>
  <c r="PR18" i="3"/>
  <c r="NF18" i="3"/>
  <c r="KT18" i="3"/>
  <c r="IH18" i="3"/>
  <c r="FV18" i="3"/>
  <c r="DJ18" i="3"/>
  <c r="Q18" i="3"/>
  <c r="VY18" i="3"/>
  <c r="TM18" i="3"/>
  <c r="RA18" i="3"/>
  <c r="OO18" i="3"/>
  <c r="MC18" i="3"/>
  <c r="JQ18" i="3"/>
  <c r="HE18" i="3"/>
  <c r="ES18" i="3"/>
  <c r="BH18" i="3"/>
  <c r="XH18" i="3"/>
  <c r="UV18" i="3"/>
  <c r="SJ18" i="3"/>
  <c r="PX18" i="3"/>
  <c r="NL18" i="3"/>
  <c r="KZ18" i="3"/>
  <c r="IN18" i="3"/>
  <c r="GB18" i="3"/>
  <c r="DP18" i="3"/>
  <c r="W18" i="3"/>
  <c r="WE18" i="3"/>
  <c r="TS18" i="3"/>
  <c r="RG18" i="3"/>
  <c r="OU18" i="3"/>
  <c r="MI18" i="3"/>
  <c r="JW18" i="3"/>
  <c r="HK18" i="3"/>
  <c r="EY18" i="3"/>
  <c r="CK18" i="3"/>
  <c r="XN18" i="3"/>
  <c r="VB18" i="3"/>
  <c r="SP18" i="3"/>
  <c r="QD18" i="3"/>
  <c r="NR18" i="3"/>
  <c r="LF18" i="3"/>
  <c r="IT18" i="3"/>
  <c r="GH18" i="3"/>
  <c r="DV18" i="3"/>
  <c r="AC18" i="3"/>
  <c r="WK18" i="3"/>
  <c r="TY18" i="3"/>
  <c r="RM18" i="3"/>
  <c r="PA18" i="3"/>
  <c r="MO18" i="3"/>
  <c r="KC18" i="3"/>
  <c r="HQ18" i="3"/>
  <c r="FE18" i="3"/>
  <c r="CQ18" i="3"/>
  <c r="XT18" i="3"/>
  <c r="VH18" i="3"/>
  <c r="SV18" i="3"/>
  <c r="QJ18" i="3"/>
  <c r="NX18" i="3"/>
  <c r="LL18" i="3"/>
  <c r="IZ18" i="3"/>
  <c r="GN18" i="3"/>
  <c r="EB18" i="3"/>
  <c r="AI18" i="3"/>
  <c r="WQ18" i="3"/>
  <c r="UE18" i="3"/>
  <c r="RS18" i="3"/>
  <c r="PG18" i="3"/>
  <c r="MU18" i="3"/>
  <c r="KI18" i="3"/>
  <c r="HW18" i="3"/>
  <c r="FK18" i="3"/>
  <c r="CW18" i="3"/>
  <c r="XZ18" i="3"/>
  <c r="VN18" i="3"/>
  <c r="TB18" i="3"/>
  <c r="QP18" i="3"/>
  <c r="OD18" i="3"/>
  <c r="LR18" i="3"/>
  <c r="JF18" i="3"/>
  <c r="GT18" i="3"/>
  <c r="EH18" i="3"/>
  <c r="AO18" i="3"/>
  <c r="WW18" i="3"/>
  <c r="UK18" i="3"/>
  <c r="RY18" i="3"/>
  <c r="PM18" i="3"/>
  <c r="NA18" i="3"/>
  <c r="KO18" i="3"/>
  <c r="IC18" i="3"/>
  <c r="FQ18" i="3"/>
  <c r="DC18" i="3"/>
  <c r="XP18" i="3"/>
  <c r="VD18" i="3"/>
  <c r="SR18" i="3"/>
  <c r="QF18" i="3"/>
  <c r="NT18" i="3"/>
  <c r="LH18" i="3"/>
  <c r="IV18" i="3"/>
  <c r="GJ18" i="3"/>
  <c r="DX18" i="3"/>
  <c r="AE18" i="3"/>
  <c r="WM18" i="3"/>
  <c r="UA18" i="3"/>
  <c r="RO18" i="3"/>
  <c r="PC18" i="3"/>
  <c r="MQ18" i="3"/>
  <c r="KE18" i="3"/>
  <c r="HS18" i="3"/>
  <c r="FG18" i="3"/>
  <c r="CS18" i="3"/>
  <c r="XV18" i="3"/>
  <c r="VJ18" i="3"/>
  <c r="SX18" i="3"/>
  <c r="QL18" i="3"/>
  <c r="NZ18" i="3"/>
  <c r="LN18" i="3"/>
  <c r="JB18" i="3"/>
  <c r="GP18" i="3"/>
  <c r="ED18" i="3"/>
  <c r="AK18" i="3"/>
  <c r="WS18" i="3"/>
  <c r="UG18" i="3"/>
  <c r="RU18" i="3"/>
  <c r="PI18" i="3"/>
  <c r="MW18" i="3"/>
  <c r="KK18" i="3"/>
  <c r="HY18" i="3"/>
  <c r="FM18" i="3"/>
  <c r="CY18" i="3"/>
  <c r="TT18" i="3"/>
  <c r="JX18" i="3"/>
  <c r="XO18" i="3"/>
  <c r="NS18" i="3"/>
  <c r="DW18" i="3"/>
  <c r="RN18" i="3"/>
  <c r="HR18" i="3"/>
  <c r="VI18" i="3"/>
  <c r="LM18" i="3"/>
  <c r="AJ18" i="3"/>
  <c r="PH18" i="3"/>
  <c r="FL18" i="3"/>
  <c r="TC18" i="3"/>
  <c r="JG18" i="3"/>
  <c r="WX18" i="3"/>
  <c r="NB18" i="3"/>
  <c r="DE18" i="3"/>
  <c r="QW18" i="3"/>
  <c r="HA18" i="3"/>
  <c r="UR18" i="3"/>
  <c r="KV18" i="3"/>
  <c r="S18" i="3"/>
  <c r="OQ18" i="3"/>
  <c r="EU18" i="3"/>
  <c r="SL18" i="3"/>
  <c r="IP18" i="3"/>
  <c r="WG18" i="3"/>
  <c r="MK18" i="3"/>
  <c r="CM18" i="3"/>
  <c r="PP18" i="3"/>
  <c r="FT18" i="3"/>
  <c r="TK18" i="3"/>
  <c r="JO18" i="3"/>
  <c r="XF18" i="3"/>
  <c r="NJ18" i="3"/>
  <c r="DN18" i="3"/>
  <c r="RE18" i="3"/>
  <c r="HI18" i="3"/>
  <c r="RH18" i="3"/>
  <c r="HL18" i="3"/>
  <c r="VC18" i="3"/>
  <c r="LG18" i="3"/>
  <c r="AD18" i="3"/>
  <c r="PB18" i="3"/>
  <c r="FF18" i="3"/>
  <c r="SW18" i="3"/>
  <c r="JA18" i="3"/>
  <c r="WR18" i="3"/>
  <c r="MV18" i="3"/>
  <c r="CX18" i="3"/>
  <c r="QQ18" i="3"/>
  <c r="GU18" i="3"/>
  <c r="UL18" i="3"/>
  <c r="KP18" i="3"/>
  <c r="I18" i="3"/>
  <c r="OK18" i="3"/>
  <c r="EO18" i="3"/>
  <c r="SF18" i="3"/>
  <c r="IJ18" i="3"/>
  <c r="WA18" i="3"/>
  <c r="ME18" i="3"/>
  <c r="BJ18" i="3"/>
  <c r="PZ18" i="3"/>
  <c r="GD18" i="3"/>
  <c r="TU18" i="3"/>
  <c r="JY18" i="3"/>
  <c r="WZ18" i="3"/>
  <c r="ND18" i="3"/>
  <c r="DH18" i="3"/>
  <c r="QY18" i="3"/>
  <c r="HC18" i="3"/>
  <c r="UT18" i="3"/>
  <c r="KX18" i="3"/>
  <c r="U18" i="3"/>
  <c r="OS18" i="3"/>
  <c r="EW18" i="3"/>
  <c r="OV18" i="3"/>
  <c r="EZ18" i="3"/>
  <c r="SQ18" i="3"/>
  <c r="IU18" i="3"/>
  <c r="WL18" i="3"/>
  <c r="MP18" i="3"/>
  <c r="CR18" i="3"/>
  <c r="QK18" i="3"/>
  <c r="GO18" i="3"/>
  <c r="UF18" i="3"/>
  <c r="KJ18" i="3"/>
  <c r="YA18" i="3"/>
  <c r="OE18" i="3"/>
  <c r="EI18" i="3"/>
  <c r="RZ18" i="3"/>
  <c r="ID18" i="3"/>
  <c r="VU18" i="3"/>
  <c r="LY18" i="3"/>
  <c r="BB18" i="3"/>
  <c r="PT18" i="3"/>
  <c r="FX18" i="3"/>
  <c r="TO18" i="3"/>
  <c r="JS18" i="3"/>
  <c r="XJ18" i="3"/>
  <c r="NN18" i="3"/>
  <c r="DR18" i="3"/>
  <c r="RI18" i="3"/>
  <c r="HM18" i="3"/>
  <c r="UN18" i="3"/>
  <c r="KR18" i="3"/>
  <c r="M18" i="3"/>
  <c r="OM18" i="3"/>
  <c r="EQ18" i="3"/>
  <c r="SH18" i="3"/>
  <c r="IL18" i="3"/>
  <c r="WC18" i="3"/>
  <c r="MG18" i="3"/>
  <c r="BM18" i="3"/>
  <c r="CL18" i="3"/>
  <c r="KD18" i="3"/>
  <c r="RT18" i="3"/>
  <c r="AP18" i="3"/>
  <c r="JM18" i="3"/>
  <c r="RC18" i="3"/>
  <c r="Y18" i="3"/>
  <c r="IF18" i="3"/>
  <c r="PV18" i="3"/>
  <c r="QE18" i="3"/>
  <c r="XU18" i="3"/>
  <c r="HX18" i="3"/>
  <c r="PN18" i="3"/>
  <c r="XD18" i="3"/>
  <c r="HG18" i="3"/>
  <c r="OW18" i="3"/>
  <c r="VW18" i="3"/>
  <c r="FZ18" i="3"/>
  <c r="WF18" i="3"/>
  <c r="GI18" i="3"/>
  <c r="NY18" i="3"/>
  <c r="VO18" i="3"/>
  <c r="FR18" i="3"/>
  <c r="NH18" i="3"/>
  <c r="UX18" i="3"/>
  <c r="FA18" i="3"/>
  <c r="MA18" i="3"/>
  <c r="TQ18" i="3"/>
  <c r="MJ18" i="3"/>
  <c r="TZ18" i="3"/>
  <c r="EC18" i="3"/>
  <c r="LS18" i="3"/>
  <c r="TI18" i="3"/>
  <c r="DL18" i="3"/>
  <c r="LB18" i="3"/>
  <c r="SB18" i="3"/>
  <c r="BF18" i="3"/>
  <c r="JU18" i="3"/>
  <c r="XV66" i="3"/>
  <c r="XF66" i="3"/>
  <c r="WP66" i="3"/>
  <c r="VZ66" i="3"/>
  <c r="VJ66" i="3"/>
  <c r="UT66" i="3"/>
  <c r="UD66" i="3"/>
  <c r="TN66" i="3"/>
  <c r="SX66" i="3"/>
  <c r="SH66" i="3"/>
  <c r="RR66" i="3"/>
  <c r="RB66" i="3"/>
  <c r="QL66" i="3"/>
  <c r="PV66" i="3"/>
  <c r="PF66" i="3"/>
  <c r="OP66" i="3"/>
  <c r="NZ66" i="3"/>
  <c r="NJ66" i="3"/>
  <c r="MT66" i="3"/>
  <c r="MD66" i="3"/>
  <c r="LN66" i="3"/>
  <c r="KX66" i="3"/>
  <c r="KH66" i="3"/>
  <c r="JR66" i="3"/>
  <c r="JB66" i="3"/>
  <c r="IL66" i="3"/>
  <c r="HV66" i="3"/>
  <c r="HF66" i="3"/>
  <c r="GP66" i="3"/>
  <c r="FZ66" i="3"/>
  <c r="FJ66" i="3"/>
  <c r="ET66" i="3"/>
  <c r="ED66" i="3"/>
  <c r="DN66" i="3"/>
  <c r="CV66" i="3"/>
  <c r="BI66" i="3"/>
  <c r="AK66" i="3"/>
  <c r="U66" i="3"/>
  <c r="XY66" i="3"/>
  <c r="XI66" i="3"/>
  <c r="WS66" i="3"/>
  <c r="WC66" i="3"/>
  <c r="VM66" i="3"/>
  <c r="UW66" i="3"/>
  <c r="UG66" i="3"/>
  <c r="TQ66" i="3"/>
  <c r="TA66" i="3"/>
  <c r="SK66" i="3"/>
  <c r="RU66" i="3"/>
  <c r="RE66" i="3"/>
  <c r="QO66" i="3"/>
  <c r="PY66" i="3"/>
  <c r="PI66" i="3"/>
  <c r="OS66" i="3"/>
  <c r="OC66" i="3"/>
  <c r="NM66" i="3"/>
  <c r="MW66" i="3"/>
  <c r="MG66" i="3"/>
  <c r="LQ66" i="3"/>
  <c r="LA66" i="3"/>
  <c r="KK66" i="3"/>
  <c r="JU66" i="3"/>
  <c r="JE66" i="3"/>
  <c r="IO66" i="3"/>
  <c r="HY66" i="3"/>
  <c r="HI66" i="3"/>
  <c r="GS66" i="3"/>
  <c r="GC66" i="3"/>
  <c r="FM66" i="3"/>
  <c r="EW66" i="3"/>
  <c r="EG66" i="3"/>
  <c r="DQ66" i="3"/>
  <c r="CY66" i="3"/>
  <c r="BM66" i="3"/>
  <c r="AN66" i="3"/>
  <c r="X66" i="3"/>
  <c r="XX66" i="3"/>
  <c r="XH66" i="3"/>
  <c r="WR66" i="3"/>
  <c r="WB66" i="3"/>
  <c r="VL66" i="3"/>
  <c r="UV66" i="3"/>
  <c r="UF66" i="3"/>
  <c r="TP66" i="3"/>
  <c r="SZ66" i="3"/>
  <c r="SJ66" i="3"/>
  <c r="RT66" i="3"/>
  <c r="RD66" i="3"/>
  <c r="QN66" i="3"/>
  <c r="PX66" i="3"/>
  <c r="PH66" i="3"/>
  <c r="OR66" i="3"/>
  <c r="OB66" i="3"/>
  <c r="NL66" i="3"/>
  <c r="MV66" i="3"/>
  <c r="MF66" i="3"/>
  <c r="LP66" i="3"/>
  <c r="KZ66" i="3"/>
  <c r="KJ66" i="3"/>
  <c r="JT66" i="3"/>
  <c r="JD66" i="3"/>
  <c r="IN66" i="3"/>
  <c r="HX66" i="3"/>
  <c r="HH66" i="3"/>
  <c r="GR66" i="3"/>
  <c r="GB66" i="3"/>
  <c r="FL66" i="3"/>
  <c r="EV66" i="3"/>
  <c r="EF66" i="3"/>
  <c r="DP66" i="3"/>
  <c r="CX66" i="3"/>
  <c r="BK66" i="3"/>
  <c r="AM66" i="3"/>
  <c r="W66" i="3"/>
  <c r="YA66" i="3"/>
  <c r="XK66" i="3"/>
  <c r="WU66" i="3"/>
  <c r="WE66" i="3"/>
  <c r="VO66" i="3"/>
  <c r="UY66" i="3"/>
  <c r="UI66" i="3"/>
  <c r="TS66" i="3"/>
  <c r="TC66" i="3"/>
  <c r="SM66" i="3"/>
  <c r="RW66" i="3"/>
  <c r="RG66" i="3"/>
  <c r="QQ66" i="3"/>
  <c r="QA66" i="3"/>
  <c r="PK66" i="3"/>
  <c r="OU66" i="3"/>
  <c r="OE66" i="3"/>
  <c r="NO66" i="3"/>
  <c r="MY66" i="3"/>
  <c r="MI66" i="3"/>
  <c r="LS66" i="3"/>
  <c r="LC66" i="3"/>
  <c r="KM66" i="3"/>
  <c r="JW66" i="3"/>
  <c r="JG66" i="3"/>
  <c r="IQ66" i="3"/>
  <c r="IA66" i="3"/>
  <c r="HK66" i="3"/>
  <c r="GU66" i="3"/>
  <c r="GE66" i="3"/>
  <c r="FO66" i="3"/>
  <c r="EY66" i="3"/>
  <c r="EI66" i="3"/>
  <c r="DS66" i="3"/>
  <c r="DA66" i="3"/>
  <c r="CK66" i="3"/>
  <c r="AP66" i="3"/>
  <c r="Z66" i="3"/>
  <c r="XR66" i="3"/>
  <c r="XB66" i="3"/>
  <c r="WL66" i="3"/>
  <c r="VV66" i="3"/>
  <c r="VF66" i="3"/>
  <c r="UP66" i="3"/>
  <c r="TZ66" i="3"/>
  <c r="TJ66" i="3"/>
  <c r="ST66" i="3"/>
  <c r="SD66" i="3"/>
  <c r="RN66" i="3"/>
  <c r="QX66" i="3"/>
  <c r="QH66" i="3"/>
  <c r="PR66" i="3"/>
  <c r="PB66" i="3"/>
  <c r="OL66" i="3"/>
  <c r="NV66" i="3"/>
  <c r="NF66" i="3"/>
  <c r="MP66" i="3"/>
  <c r="LZ66" i="3"/>
  <c r="LJ66" i="3"/>
  <c r="KT66" i="3"/>
  <c r="KD66" i="3"/>
  <c r="JN66" i="3"/>
  <c r="IX66" i="3"/>
  <c r="IH66" i="3"/>
  <c r="HR66" i="3"/>
  <c r="HB66" i="3"/>
  <c r="GL66" i="3"/>
  <c r="FV66" i="3"/>
  <c r="FF66" i="3"/>
  <c r="EP66" i="3"/>
  <c r="DZ66" i="3"/>
  <c r="DJ66" i="3"/>
  <c r="CR66" i="3"/>
  <c r="BC66" i="3"/>
  <c r="AG66" i="3"/>
  <c r="Q66" i="3"/>
  <c r="XU66" i="3"/>
  <c r="XE66" i="3"/>
  <c r="WO66" i="3"/>
  <c r="VY66" i="3"/>
  <c r="VI66" i="3"/>
  <c r="US66" i="3"/>
  <c r="UC66" i="3"/>
  <c r="TM66" i="3"/>
  <c r="SW66" i="3"/>
  <c r="SG66" i="3"/>
  <c r="RQ66" i="3"/>
  <c r="RA66" i="3"/>
  <c r="QK66" i="3"/>
  <c r="PU66" i="3"/>
  <c r="PE66" i="3"/>
  <c r="OO66" i="3"/>
  <c r="NY66" i="3"/>
  <c r="NI66" i="3"/>
  <c r="MS66" i="3"/>
  <c r="MC66" i="3"/>
  <c r="LM66" i="3"/>
  <c r="KW66" i="3"/>
  <c r="KG66" i="3"/>
  <c r="JQ66" i="3"/>
  <c r="JA66" i="3"/>
  <c r="IK66" i="3"/>
  <c r="HU66" i="3"/>
  <c r="HE66" i="3"/>
  <c r="GO66" i="3"/>
  <c r="FY66" i="3"/>
  <c r="FI66" i="3"/>
  <c r="ES66" i="3"/>
  <c r="EC66" i="3"/>
  <c r="DM66" i="3"/>
  <c r="CU66" i="3"/>
  <c r="BH66" i="3"/>
  <c r="AJ66" i="3"/>
  <c r="T66" i="3"/>
  <c r="XT66" i="3"/>
  <c r="XD66" i="3"/>
  <c r="WN66" i="3"/>
  <c r="VX66" i="3"/>
  <c r="VH66" i="3"/>
  <c r="UR66" i="3"/>
  <c r="UB66" i="3"/>
  <c r="TL66" i="3"/>
  <c r="SV66" i="3"/>
  <c r="SF66" i="3"/>
  <c r="RP66" i="3"/>
  <c r="QZ66" i="3"/>
  <c r="QJ66" i="3"/>
  <c r="PT66" i="3"/>
  <c r="PD66" i="3"/>
  <c r="ON66" i="3"/>
  <c r="NX66" i="3"/>
  <c r="NH66" i="3"/>
  <c r="MR66" i="3"/>
  <c r="MB66" i="3"/>
  <c r="LL66" i="3"/>
  <c r="KV66" i="3"/>
  <c r="KF66" i="3"/>
  <c r="JP66" i="3"/>
  <c r="IZ66" i="3"/>
  <c r="IJ66" i="3"/>
  <c r="HT66" i="3"/>
  <c r="HD66" i="3"/>
  <c r="GN66" i="3"/>
  <c r="FX66" i="3"/>
  <c r="FH66" i="3"/>
  <c r="ER66" i="3"/>
  <c r="EB66" i="3"/>
  <c r="DL66" i="3"/>
  <c r="CT66" i="3"/>
  <c r="BG66" i="3"/>
  <c r="AI66" i="3"/>
  <c r="S66" i="3"/>
  <c r="XW66" i="3"/>
  <c r="XG66" i="3"/>
  <c r="WQ66" i="3"/>
  <c r="WA66" i="3"/>
  <c r="VK66" i="3"/>
  <c r="UU66" i="3"/>
  <c r="UE66" i="3"/>
  <c r="TO66" i="3"/>
  <c r="SY66" i="3"/>
  <c r="SI66" i="3"/>
  <c r="RS66" i="3"/>
  <c r="RC66" i="3"/>
  <c r="QM66" i="3"/>
  <c r="PW66" i="3"/>
  <c r="PG66" i="3"/>
  <c r="OQ66" i="3"/>
  <c r="OA66" i="3"/>
  <c r="NK66" i="3"/>
  <c r="MU66" i="3"/>
  <c r="ME66" i="3"/>
  <c r="LO66" i="3"/>
  <c r="KY66" i="3"/>
  <c r="KI66" i="3"/>
  <c r="JS66" i="3"/>
  <c r="JC66" i="3"/>
  <c r="IM66" i="3"/>
  <c r="HW66" i="3"/>
  <c r="HG66" i="3"/>
  <c r="GQ66" i="3"/>
  <c r="GA66" i="3"/>
  <c r="FK66" i="3"/>
  <c r="EU66" i="3"/>
  <c r="EE66" i="3"/>
  <c r="DO66" i="3"/>
  <c r="CW66" i="3"/>
  <c r="BJ66" i="3"/>
  <c r="AL66" i="3"/>
  <c r="V66" i="3"/>
  <c r="YD66" i="3"/>
  <c r="XN66" i="3"/>
  <c r="WX66" i="3"/>
  <c r="WH66" i="3"/>
  <c r="VR66" i="3"/>
  <c r="VB66" i="3"/>
  <c r="UL66" i="3"/>
  <c r="TV66" i="3"/>
  <c r="TF66" i="3"/>
  <c r="SP66" i="3"/>
  <c r="RZ66" i="3"/>
  <c r="RJ66" i="3"/>
  <c r="QT66" i="3"/>
  <c r="QD66" i="3"/>
  <c r="PN66" i="3"/>
  <c r="OX66" i="3"/>
  <c r="OH66" i="3"/>
  <c r="NR66" i="3"/>
  <c r="NB66" i="3"/>
  <c r="ML66" i="3"/>
  <c r="LV66" i="3"/>
  <c r="LF66" i="3"/>
  <c r="KP66" i="3"/>
  <c r="JZ66" i="3"/>
  <c r="JJ66" i="3"/>
  <c r="IT66" i="3"/>
  <c r="ID66" i="3"/>
  <c r="HN66" i="3"/>
  <c r="GX66" i="3"/>
  <c r="GH66" i="3"/>
  <c r="FR66" i="3"/>
  <c r="FB66" i="3"/>
  <c r="EL66" i="3"/>
  <c r="DV66" i="3"/>
  <c r="DE66" i="3"/>
  <c r="CN66" i="3"/>
  <c r="AY66" i="3"/>
  <c r="AC66" i="3"/>
  <c r="I66" i="3"/>
  <c r="XQ66" i="3"/>
  <c r="XA66" i="3"/>
  <c r="WK66" i="3"/>
  <c r="VU66" i="3"/>
  <c r="VE66" i="3"/>
  <c r="UO66" i="3"/>
  <c r="TY66" i="3"/>
  <c r="TI66" i="3"/>
  <c r="SS66" i="3"/>
  <c r="SC66" i="3"/>
  <c r="RM66" i="3"/>
  <c r="QW66" i="3"/>
  <c r="QG66" i="3"/>
  <c r="PQ66" i="3"/>
  <c r="PA66" i="3"/>
  <c r="OK66" i="3"/>
  <c r="NU66" i="3"/>
  <c r="NE66" i="3"/>
  <c r="MO66" i="3"/>
  <c r="LY66" i="3"/>
  <c r="LI66" i="3"/>
  <c r="KS66" i="3"/>
  <c r="KC66" i="3"/>
  <c r="JM66" i="3"/>
  <c r="IW66" i="3"/>
  <c r="IG66" i="3"/>
  <c r="HQ66" i="3"/>
  <c r="HA66" i="3"/>
  <c r="GK66" i="3"/>
  <c r="FU66" i="3"/>
  <c r="FE66" i="3"/>
  <c r="EO66" i="3"/>
  <c r="DY66" i="3"/>
  <c r="DI66" i="3"/>
  <c r="CQ66" i="3"/>
  <c r="BB66" i="3"/>
  <c r="AF66" i="3"/>
  <c r="O66" i="3"/>
  <c r="XP66" i="3"/>
  <c r="WZ66" i="3"/>
  <c r="WJ66" i="3"/>
  <c r="VT66" i="3"/>
  <c r="VD66" i="3"/>
  <c r="UN66" i="3"/>
  <c r="TX66" i="3"/>
  <c r="TH66" i="3"/>
  <c r="SR66" i="3"/>
  <c r="SB66" i="3"/>
  <c r="RL66" i="3"/>
  <c r="QV66" i="3"/>
  <c r="QF66" i="3"/>
  <c r="PP66" i="3"/>
  <c r="OZ66" i="3"/>
  <c r="OJ66" i="3"/>
  <c r="NT66" i="3"/>
  <c r="ND66" i="3"/>
  <c r="MN66" i="3"/>
  <c r="LX66" i="3"/>
  <c r="LH66" i="3"/>
  <c r="KR66" i="3"/>
  <c r="KB66" i="3"/>
  <c r="JL66" i="3"/>
  <c r="IV66" i="3"/>
  <c r="IF66" i="3"/>
  <c r="HP66" i="3"/>
  <c r="GZ66" i="3"/>
  <c r="GJ66" i="3"/>
  <c r="FT66" i="3"/>
  <c r="FD66" i="3"/>
  <c r="EN66" i="3"/>
  <c r="DX66" i="3"/>
  <c r="DH66" i="3"/>
  <c r="CP66" i="3"/>
  <c r="BA66" i="3"/>
  <c r="AE66" i="3"/>
  <c r="M66" i="3"/>
  <c r="XS66" i="3"/>
  <c r="XC66" i="3"/>
  <c r="WM66" i="3"/>
  <c r="VW66" i="3"/>
  <c r="VG66" i="3"/>
  <c r="UQ66" i="3"/>
  <c r="UA66" i="3"/>
  <c r="TK66" i="3"/>
  <c r="SU66" i="3"/>
  <c r="SE66" i="3"/>
  <c r="RO66" i="3"/>
  <c r="QY66" i="3"/>
  <c r="QI66" i="3"/>
  <c r="PS66" i="3"/>
  <c r="PC66" i="3"/>
  <c r="OM66" i="3"/>
  <c r="NW66" i="3"/>
  <c r="NG66" i="3"/>
  <c r="MQ66" i="3"/>
  <c r="MA66" i="3"/>
  <c r="LK66" i="3"/>
  <c r="KU66" i="3"/>
  <c r="KE66" i="3"/>
  <c r="JO66" i="3"/>
  <c r="IY66" i="3"/>
  <c r="II66" i="3"/>
  <c r="HS66" i="3"/>
  <c r="HC66" i="3"/>
  <c r="GM66" i="3"/>
  <c r="FW66" i="3"/>
  <c r="FG66" i="3"/>
  <c r="EQ66" i="3"/>
  <c r="EA66" i="3"/>
  <c r="DK66" i="3"/>
  <c r="CS66" i="3"/>
  <c r="BF66" i="3"/>
  <c r="AH66" i="3"/>
  <c r="R66" i="3"/>
  <c r="XZ66" i="3"/>
  <c r="XJ66" i="3"/>
  <c r="WT66" i="3"/>
  <c r="WD66" i="3"/>
  <c r="VN66" i="3"/>
  <c r="UX66" i="3"/>
  <c r="UH66" i="3"/>
  <c r="TR66" i="3"/>
  <c r="TB66" i="3"/>
  <c r="SL66" i="3"/>
  <c r="RV66" i="3"/>
  <c r="RF66" i="3"/>
  <c r="QP66" i="3"/>
  <c r="PZ66" i="3"/>
  <c r="PJ66" i="3"/>
  <c r="OT66" i="3"/>
  <c r="OD66" i="3"/>
  <c r="NN66" i="3"/>
  <c r="MX66" i="3"/>
  <c r="MH66" i="3"/>
  <c r="LR66" i="3"/>
  <c r="LB66" i="3"/>
  <c r="KL66" i="3"/>
  <c r="JV66" i="3"/>
  <c r="JF66" i="3"/>
  <c r="IP66" i="3"/>
  <c r="HZ66" i="3"/>
  <c r="HJ66" i="3"/>
  <c r="GT66" i="3"/>
  <c r="GD66" i="3"/>
  <c r="FN66" i="3"/>
  <c r="EX66" i="3"/>
  <c r="EH66" i="3"/>
  <c r="DR66" i="3"/>
  <c r="CZ66" i="3"/>
  <c r="BQ66" i="3"/>
  <c r="AO66" i="3"/>
  <c r="Y66" i="3"/>
  <c r="YC66" i="3"/>
  <c r="XM66" i="3"/>
  <c r="WW66" i="3"/>
  <c r="WG66" i="3"/>
  <c r="VQ66" i="3"/>
  <c r="VA66" i="3"/>
  <c r="UK66" i="3"/>
  <c r="TU66" i="3"/>
  <c r="TE66" i="3"/>
  <c r="SO66" i="3"/>
  <c r="RY66" i="3"/>
  <c r="RI66" i="3"/>
  <c r="QS66" i="3"/>
  <c r="QC66" i="3"/>
  <c r="PM66" i="3"/>
  <c r="OW66" i="3"/>
  <c r="OG66" i="3"/>
  <c r="NQ66" i="3"/>
  <c r="NA66" i="3"/>
  <c r="MK66" i="3"/>
  <c r="LU66" i="3"/>
  <c r="LE66" i="3"/>
  <c r="KO66" i="3"/>
  <c r="JY66" i="3"/>
  <c r="JI66" i="3"/>
  <c r="IS66" i="3"/>
  <c r="IC66" i="3"/>
  <c r="HM66" i="3"/>
  <c r="GW66" i="3"/>
  <c r="GG66" i="3"/>
  <c r="FQ66" i="3"/>
  <c r="FA66" i="3"/>
  <c r="EK66" i="3"/>
  <c r="DU66" i="3"/>
  <c r="DC66" i="3"/>
  <c r="CM66" i="3"/>
  <c r="AX66" i="3"/>
  <c r="AB66" i="3"/>
  <c r="YB66" i="3"/>
  <c r="XL66" i="3"/>
  <c r="WV66" i="3"/>
  <c r="WF66" i="3"/>
  <c r="VP66" i="3"/>
  <c r="UZ66" i="3"/>
  <c r="UJ66" i="3"/>
  <c r="TT66" i="3"/>
  <c r="TD66" i="3"/>
  <c r="SN66" i="3"/>
  <c r="RX66" i="3"/>
  <c r="RH66" i="3"/>
  <c r="QR66" i="3"/>
  <c r="QB66" i="3"/>
  <c r="PL66" i="3"/>
  <c r="OV66" i="3"/>
  <c r="OF66" i="3"/>
  <c r="NP66" i="3"/>
  <c r="MZ66" i="3"/>
  <c r="MJ66" i="3"/>
  <c r="LT66" i="3"/>
  <c r="LD66" i="3"/>
  <c r="KN66" i="3"/>
  <c r="JX66" i="3"/>
  <c r="JH66" i="3"/>
  <c r="IR66" i="3"/>
  <c r="IB66" i="3"/>
  <c r="HL66" i="3"/>
  <c r="GV66" i="3"/>
  <c r="GF66" i="3"/>
  <c r="FP66" i="3"/>
  <c r="EZ66" i="3"/>
  <c r="EJ66" i="3"/>
  <c r="DT66" i="3"/>
  <c r="DB66" i="3"/>
  <c r="CL66" i="3"/>
  <c r="AQ66" i="3"/>
  <c r="AA66" i="3"/>
  <c r="YE66" i="3"/>
  <c r="XO66" i="3"/>
  <c r="WY66" i="3"/>
  <c r="WI66" i="3"/>
  <c r="VS66" i="3"/>
  <c r="VC66" i="3"/>
  <c r="UM66" i="3"/>
  <c r="TW66" i="3"/>
  <c r="TG66" i="3"/>
  <c r="SQ66" i="3"/>
  <c r="SA66" i="3"/>
  <c r="RK66" i="3"/>
  <c r="QU66" i="3"/>
  <c r="QE66" i="3"/>
  <c r="PO66" i="3"/>
  <c r="OY66" i="3"/>
  <c r="OI66" i="3"/>
  <c r="NS66" i="3"/>
  <c r="NC66" i="3"/>
  <c r="MM66" i="3"/>
  <c r="LW66" i="3"/>
  <c r="LG66" i="3"/>
  <c r="KQ66" i="3"/>
  <c r="KA66" i="3"/>
  <c r="JK66" i="3"/>
  <c r="IU66" i="3"/>
  <c r="IE66" i="3"/>
  <c r="HO66" i="3"/>
  <c r="GY66" i="3"/>
  <c r="GI66" i="3"/>
  <c r="FS66" i="3"/>
  <c r="FC66" i="3"/>
  <c r="EM66" i="3"/>
  <c r="DW66" i="3"/>
  <c r="DG66" i="3"/>
  <c r="CO66" i="3"/>
  <c r="AZ66" i="3"/>
  <c r="AD66" i="3"/>
  <c r="K66" i="3"/>
  <c r="P35" i="5"/>
  <c r="VW25" i="3"/>
  <c r="TK25" i="3"/>
  <c r="QY25" i="3"/>
  <c r="OM25" i="3"/>
  <c r="MA25" i="3"/>
  <c r="JO25" i="3"/>
  <c r="HC25" i="3"/>
  <c r="EQ25" i="3"/>
  <c r="BF25" i="3"/>
  <c r="XF25" i="3"/>
  <c r="UT25" i="3"/>
  <c r="SH25" i="3"/>
  <c r="PV25" i="3"/>
  <c r="NJ25" i="3"/>
  <c r="KX25" i="3"/>
  <c r="YE25" i="3"/>
  <c r="VS25" i="3"/>
  <c r="TG25" i="3"/>
  <c r="QU25" i="3"/>
  <c r="OI25" i="3"/>
  <c r="LW25" i="3"/>
  <c r="JK25" i="3"/>
  <c r="GY25" i="3"/>
  <c r="EM25" i="3"/>
  <c r="AZ25" i="3"/>
  <c r="XB25" i="3"/>
  <c r="UP25" i="3"/>
  <c r="SD25" i="3"/>
  <c r="PR25" i="3"/>
  <c r="NF25" i="3"/>
  <c r="KT25" i="3"/>
  <c r="IH25" i="3"/>
  <c r="FV25" i="3"/>
  <c r="DJ25" i="3"/>
  <c r="Q25" i="3"/>
  <c r="WE25" i="3"/>
  <c r="TS25" i="3"/>
  <c r="RG25" i="3"/>
  <c r="OU25" i="3"/>
  <c r="MI25" i="3"/>
  <c r="JW25" i="3"/>
  <c r="HK25" i="3"/>
  <c r="EY25" i="3"/>
  <c r="CK25" i="3"/>
  <c r="XN25" i="3"/>
  <c r="VB25" i="3"/>
  <c r="SP25" i="3"/>
  <c r="QD25" i="3"/>
  <c r="NR25" i="3"/>
  <c r="LF25" i="3"/>
  <c r="IT25" i="3"/>
  <c r="GH25" i="3"/>
  <c r="DV25" i="3"/>
  <c r="AC25" i="3"/>
  <c r="WA25" i="3"/>
  <c r="TO25" i="3"/>
  <c r="RC25" i="3"/>
  <c r="OQ25" i="3"/>
  <c r="ME25" i="3"/>
  <c r="JS25" i="3"/>
  <c r="HG25" i="3"/>
  <c r="EU25" i="3"/>
  <c r="BJ25" i="3"/>
  <c r="XJ25" i="3"/>
  <c r="UX25" i="3"/>
  <c r="SL25" i="3"/>
  <c r="PZ25" i="3"/>
  <c r="NN25" i="3"/>
  <c r="LB25" i="3"/>
  <c r="IP25" i="3"/>
  <c r="GD25" i="3"/>
  <c r="DR25" i="3"/>
  <c r="Y25" i="3"/>
  <c r="YC25" i="3"/>
  <c r="VQ25" i="3"/>
  <c r="TE25" i="3"/>
  <c r="QS25" i="3"/>
  <c r="OG25" i="3"/>
  <c r="LU25" i="3"/>
  <c r="JI25" i="3"/>
  <c r="GW25" i="3"/>
  <c r="EK25" i="3"/>
  <c r="AX25" i="3"/>
  <c r="WV25" i="3"/>
  <c r="UJ25" i="3"/>
  <c r="RX25" i="3"/>
  <c r="PL25" i="3"/>
  <c r="MZ25" i="3"/>
  <c r="KN25" i="3"/>
  <c r="IB25" i="3"/>
  <c r="FP25" i="3"/>
  <c r="DB25" i="3"/>
  <c r="GP25" i="3"/>
  <c r="XI25" i="3"/>
  <c r="UW25" i="3"/>
  <c r="SK25" i="3"/>
  <c r="PY25" i="3"/>
  <c r="NM25" i="3"/>
  <c r="LA25" i="3"/>
  <c r="IO25" i="3"/>
  <c r="GC25" i="3"/>
  <c r="DQ25" i="3"/>
  <c r="X25" i="3"/>
  <c r="WB25" i="3"/>
  <c r="TP25" i="3"/>
  <c r="RD25" i="3"/>
  <c r="OR25" i="3"/>
  <c r="MF25" i="3"/>
  <c r="JT25" i="3"/>
  <c r="HH25" i="3"/>
  <c r="EV25" i="3"/>
  <c r="BK25" i="3"/>
  <c r="FZ25" i="3"/>
  <c r="XE25" i="3"/>
  <c r="US25" i="3"/>
  <c r="SG25" i="3"/>
  <c r="PU25" i="3"/>
  <c r="NI25" i="3"/>
  <c r="KW25" i="3"/>
  <c r="IK25" i="3"/>
  <c r="FY25" i="3"/>
  <c r="DM25" i="3"/>
  <c r="T25" i="3"/>
  <c r="VX25" i="3"/>
  <c r="TL25" i="3"/>
  <c r="QZ25" i="3"/>
  <c r="ON25" i="3"/>
  <c r="MB25" i="3"/>
  <c r="JP25" i="3"/>
  <c r="HD25" i="3"/>
  <c r="ER25" i="3"/>
  <c r="BG25" i="3"/>
  <c r="FJ25" i="3"/>
  <c r="XA25" i="3"/>
  <c r="UO25" i="3"/>
  <c r="SC25" i="3"/>
  <c r="PQ25" i="3"/>
  <c r="NE25" i="3"/>
  <c r="KS25" i="3"/>
  <c r="IG25" i="3"/>
  <c r="FU25" i="3"/>
  <c r="DI25" i="3"/>
  <c r="O25" i="3"/>
  <c r="VT25" i="3"/>
  <c r="TH25" i="3"/>
  <c r="QV25" i="3"/>
  <c r="OJ25" i="3"/>
  <c r="LX25" i="3"/>
  <c r="JL25" i="3"/>
  <c r="GZ25" i="3"/>
  <c r="EN25" i="3"/>
  <c r="BA25" i="3"/>
  <c r="XS25" i="3"/>
  <c r="VG25" i="3"/>
  <c r="SU25" i="3"/>
  <c r="QI25" i="3"/>
  <c r="NW25" i="3"/>
  <c r="LK25" i="3"/>
  <c r="IY25" i="3"/>
  <c r="GM25" i="3"/>
  <c r="EA25" i="3"/>
  <c r="AH25" i="3"/>
  <c r="WP25" i="3"/>
  <c r="UD25" i="3"/>
  <c r="RR25" i="3"/>
  <c r="PF25" i="3"/>
  <c r="MT25" i="3"/>
  <c r="KH25" i="3"/>
  <c r="XO25" i="3"/>
  <c r="VC25" i="3"/>
  <c r="SQ25" i="3"/>
  <c r="QE25" i="3"/>
  <c r="NS25" i="3"/>
  <c r="LG25" i="3"/>
  <c r="IU25" i="3"/>
  <c r="GI25" i="3"/>
  <c r="DW25" i="3"/>
  <c r="AD25" i="3"/>
  <c r="WL25" i="3"/>
  <c r="TZ25" i="3"/>
  <c r="RN25" i="3"/>
  <c r="PB25" i="3"/>
  <c r="MP25" i="3"/>
  <c r="KD25" i="3"/>
  <c r="HR25" i="3"/>
  <c r="FF25" i="3"/>
  <c r="CR25" i="3"/>
  <c r="YA25" i="3"/>
  <c r="VO25" i="3"/>
  <c r="TC25" i="3"/>
  <c r="QQ25" i="3"/>
  <c r="OE25" i="3"/>
  <c r="LS25" i="3"/>
  <c r="JG25" i="3"/>
  <c r="GU25" i="3"/>
  <c r="EI25" i="3"/>
  <c r="AP25" i="3"/>
  <c r="WX25" i="3"/>
  <c r="UL25" i="3"/>
  <c r="RZ25" i="3"/>
  <c r="PN25" i="3"/>
  <c r="NB25" i="3"/>
  <c r="KP25" i="3"/>
  <c r="ID25" i="3"/>
  <c r="FR25" i="3"/>
  <c r="DE25" i="3"/>
  <c r="XW25" i="3"/>
  <c r="VK25" i="3"/>
  <c r="SY25" i="3"/>
  <c r="QM25" i="3"/>
  <c r="OA25" i="3"/>
  <c r="LO25" i="3"/>
  <c r="JC25" i="3"/>
  <c r="GQ25" i="3"/>
  <c r="EE25" i="3"/>
  <c r="AL25" i="3"/>
  <c r="WT25" i="3"/>
  <c r="UH25" i="3"/>
  <c r="RV25" i="3"/>
  <c r="PJ25" i="3"/>
  <c r="MX25" i="3"/>
  <c r="KL25" i="3"/>
  <c r="HZ25" i="3"/>
  <c r="FN25" i="3"/>
  <c r="CZ25" i="3"/>
  <c r="HF25" i="3"/>
  <c r="XM25" i="3"/>
  <c r="VA25" i="3"/>
  <c r="SO25" i="3"/>
  <c r="QC25" i="3"/>
  <c r="NQ25" i="3"/>
  <c r="LE25" i="3"/>
  <c r="IS25" i="3"/>
  <c r="GG25" i="3"/>
  <c r="DU25" i="3"/>
  <c r="AB25" i="3"/>
  <c r="WF25" i="3"/>
  <c r="TT25" i="3"/>
  <c r="RH25" i="3"/>
  <c r="OV25" i="3"/>
  <c r="MJ25" i="3"/>
  <c r="JX25" i="3"/>
  <c r="HL25" i="3"/>
  <c r="EZ25" i="3"/>
  <c r="CL25" i="3"/>
  <c r="ED25" i="3"/>
  <c r="WS25" i="3"/>
  <c r="UG25" i="3"/>
  <c r="RU25" i="3"/>
  <c r="PI25" i="3"/>
  <c r="MW25" i="3"/>
  <c r="KK25" i="3"/>
  <c r="HY25" i="3"/>
  <c r="FM25" i="3"/>
  <c r="CY25" i="3"/>
  <c r="XX25" i="3"/>
  <c r="VL25" i="3"/>
  <c r="SZ25" i="3"/>
  <c r="QN25" i="3"/>
  <c r="OB25" i="3"/>
  <c r="LP25" i="3"/>
  <c r="JD25" i="3"/>
  <c r="GR25" i="3"/>
  <c r="EF25" i="3"/>
  <c r="AM25" i="3"/>
  <c r="DN25" i="3"/>
  <c r="WO25" i="3"/>
  <c r="UC25" i="3"/>
  <c r="RQ25" i="3"/>
  <c r="PE25" i="3"/>
  <c r="MS25" i="3"/>
  <c r="KG25" i="3"/>
  <c r="HU25" i="3"/>
  <c r="FI25" i="3"/>
  <c r="CU25" i="3"/>
  <c r="XT25" i="3"/>
  <c r="VH25" i="3"/>
  <c r="SV25" i="3"/>
  <c r="QJ25" i="3"/>
  <c r="NX25" i="3"/>
  <c r="LL25" i="3"/>
  <c r="IZ25" i="3"/>
  <c r="GN25" i="3"/>
  <c r="EB25" i="3"/>
  <c r="AI25" i="3"/>
  <c r="CV25" i="3"/>
  <c r="WK25" i="3"/>
  <c r="TY25" i="3"/>
  <c r="RM25" i="3"/>
  <c r="PA25" i="3"/>
  <c r="MO25" i="3"/>
  <c r="KC25" i="3"/>
  <c r="HQ25" i="3"/>
  <c r="FE25" i="3"/>
  <c r="CQ25" i="3"/>
  <c r="XP25" i="3"/>
  <c r="VD25" i="3"/>
  <c r="SR25" i="3"/>
  <c r="QF25" i="3"/>
  <c r="NT25" i="3"/>
  <c r="LH25" i="3"/>
  <c r="IV25" i="3"/>
  <c r="GJ25" i="3"/>
  <c r="DX25" i="3"/>
  <c r="AE25" i="3"/>
  <c r="XC25" i="3"/>
  <c r="UQ25" i="3"/>
  <c r="SE25" i="3"/>
  <c r="PS25" i="3"/>
  <c r="NG25" i="3"/>
  <c r="KU25" i="3"/>
  <c r="II25" i="3"/>
  <c r="FW25" i="3"/>
  <c r="DK25" i="3"/>
  <c r="R25" i="3"/>
  <c r="VZ25" i="3"/>
  <c r="TN25" i="3"/>
  <c r="RB25" i="3"/>
  <c r="OP25" i="3"/>
  <c r="MD25" i="3"/>
  <c r="JR25" i="3"/>
  <c r="WY25" i="3"/>
  <c r="UM25" i="3"/>
  <c r="SA25" i="3"/>
  <c r="PO25" i="3"/>
  <c r="NC25" i="3"/>
  <c r="KQ25" i="3"/>
  <c r="IE25" i="3"/>
  <c r="FS25" i="3"/>
  <c r="DG25" i="3"/>
  <c r="K25" i="3"/>
  <c r="VV25" i="3"/>
  <c r="TJ25" i="3"/>
  <c r="QX25" i="3"/>
  <c r="OL25" i="3"/>
  <c r="LZ25" i="3"/>
  <c r="JN25" i="3"/>
  <c r="HB25" i="3"/>
  <c r="EP25" i="3"/>
  <c r="BC25" i="3"/>
  <c r="XK25" i="3"/>
  <c r="UY25" i="3"/>
  <c r="SM25" i="3"/>
  <c r="QA25" i="3"/>
  <c r="NO25" i="3"/>
  <c r="LC25" i="3"/>
  <c r="IQ25" i="3"/>
  <c r="GE25" i="3"/>
  <c r="DS25" i="3"/>
  <c r="Z25" i="3"/>
  <c r="WH25" i="3"/>
  <c r="TV25" i="3"/>
  <c r="RJ25" i="3"/>
  <c r="OX25" i="3"/>
  <c r="ML25" i="3"/>
  <c r="JZ25" i="3"/>
  <c r="HN25" i="3"/>
  <c r="FB25" i="3"/>
  <c r="CN25" i="3"/>
  <c r="XG25" i="3"/>
  <c r="UU25" i="3"/>
  <c r="SI25" i="3"/>
  <c r="PW25" i="3"/>
  <c r="NK25" i="3"/>
  <c r="KY25" i="3"/>
  <c r="IM25" i="3"/>
  <c r="GA25" i="3"/>
  <c r="DO25" i="3"/>
  <c r="V25" i="3"/>
  <c r="WD25" i="3"/>
  <c r="TR25" i="3"/>
  <c r="RF25" i="3"/>
  <c r="OT25" i="3"/>
  <c r="MH25" i="3"/>
  <c r="JV25" i="3"/>
  <c r="HJ25" i="3"/>
  <c r="EX25" i="3"/>
  <c r="BQ25" i="3"/>
  <c r="ET25" i="3"/>
  <c r="WW25" i="3"/>
  <c r="UK25" i="3"/>
  <c r="RY25" i="3"/>
  <c r="PM25" i="3"/>
  <c r="NA25" i="3"/>
  <c r="KO25" i="3"/>
  <c r="IC25" i="3"/>
  <c r="FQ25" i="3"/>
  <c r="DC25" i="3"/>
  <c r="YB25" i="3"/>
  <c r="VP25" i="3"/>
  <c r="TD25" i="3"/>
  <c r="QR25" i="3"/>
  <c r="OF25" i="3"/>
  <c r="LT25" i="3"/>
  <c r="JH25" i="3"/>
  <c r="GV25" i="3"/>
  <c r="EJ25" i="3"/>
  <c r="AQ25" i="3"/>
  <c r="AK25" i="3"/>
  <c r="WC25" i="3"/>
  <c r="TQ25" i="3"/>
  <c r="RE25" i="3"/>
  <c r="OS25" i="3"/>
  <c r="MG25" i="3"/>
  <c r="JU25" i="3"/>
  <c r="HI25" i="3"/>
  <c r="EW25" i="3"/>
  <c r="BM25" i="3"/>
  <c r="XH25" i="3"/>
  <c r="UV25" i="3"/>
  <c r="SJ25" i="3"/>
  <c r="PX25" i="3"/>
  <c r="NL25" i="3"/>
  <c r="KZ25" i="3"/>
  <c r="IN25" i="3"/>
  <c r="GB25" i="3"/>
  <c r="DP25" i="3"/>
  <c r="W25" i="3"/>
  <c r="U25" i="3"/>
  <c r="VY25" i="3"/>
  <c r="TM25" i="3"/>
  <c r="RA25" i="3"/>
  <c r="OO25" i="3"/>
  <c r="MC25" i="3"/>
  <c r="JQ25" i="3"/>
  <c r="HE25" i="3"/>
  <c r="ES25" i="3"/>
  <c r="BH25" i="3"/>
  <c r="XD25" i="3"/>
  <c r="UR25" i="3"/>
  <c r="SF25" i="3"/>
  <c r="PT25" i="3"/>
  <c r="NH25" i="3"/>
  <c r="KV25" i="3"/>
  <c r="IJ25" i="3"/>
  <c r="FX25" i="3"/>
  <c r="DL25" i="3"/>
  <c r="S25" i="3"/>
  <c r="I25" i="3"/>
  <c r="VU25" i="3"/>
  <c r="TI25" i="3"/>
  <c r="QW25" i="3"/>
  <c r="OK25" i="3"/>
  <c r="LY25" i="3"/>
  <c r="JM25" i="3"/>
  <c r="HA25" i="3"/>
  <c r="EO25" i="3"/>
  <c r="BB25" i="3"/>
  <c r="WZ25" i="3"/>
  <c r="UN25" i="3"/>
  <c r="SB25" i="3"/>
  <c r="PP25" i="3"/>
  <c r="ND25" i="3"/>
  <c r="KR25" i="3"/>
  <c r="IF25" i="3"/>
  <c r="FT25" i="3"/>
  <c r="DH25" i="3"/>
  <c r="M25" i="3"/>
  <c r="WM25" i="3"/>
  <c r="MQ25" i="3"/>
  <c r="CS25" i="3"/>
  <c r="QL25" i="3"/>
  <c r="WI25" i="3"/>
  <c r="MM25" i="3"/>
  <c r="CO25" i="3"/>
  <c r="QH25" i="3"/>
  <c r="GL25" i="3"/>
  <c r="UI25" i="3"/>
  <c r="KM25" i="3"/>
  <c r="YD25" i="3"/>
  <c r="OH25" i="3"/>
  <c r="EL25" i="3"/>
  <c r="RS25" i="3"/>
  <c r="HW25" i="3"/>
  <c r="VN25" i="3"/>
  <c r="LR25" i="3"/>
  <c r="AO25" i="3"/>
  <c r="RI25" i="3"/>
  <c r="HM25" i="3"/>
  <c r="UZ25" i="3"/>
  <c r="LD25" i="3"/>
  <c r="AA25" i="3"/>
  <c r="QO25" i="3"/>
  <c r="GS25" i="3"/>
  <c r="UF25" i="3"/>
  <c r="KJ25" i="3"/>
  <c r="IL25" i="3"/>
  <c r="QK25" i="3"/>
  <c r="GO25" i="3"/>
  <c r="UB25" i="3"/>
  <c r="KF25" i="3"/>
  <c r="HV25" i="3"/>
  <c r="QG25" i="3"/>
  <c r="GK25" i="3"/>
  <c r="TX25" i="3"/>
  <c r="KB25" i="3"/>
  <c r="UA25" i="3"/>
  <c r="KE25" i="3"/>
  <c r="XV25" i="3"/>
  <c r="NZ25" i="3"/>
  <c r="TW25" i="3"/>
  <c r="KA25" i="3"/>
  <c r="XR25" i="3"/>
  <c r="NV25" i="3"/>
  <c r="DZ25" i="3"/>
  <c r="RW25" i="3"/>
  <c r="IA25" i="3"/>
  <c r="VR25" i="3"/>
  <c r="LV25" i="3"/>
  <c r="AY25" i="3"/>
  <c r="PG25" i="3"/>
  <c r="FK25" i="3"/>
  <c r="TB25" i="3"/>
  <c r="JF25" i="3"/>
  <c r="BI25" i="3"/>
  <c r="OW25" i="3"/>
  <c r="FA25" i="3"/>
  <c r="SN25" i="3"/>
  <c r="IR25" i="3"/>
  <c r="XY25" i="3"/>
  <c r="OC25" i="3"/>
  <c r="EG25" i="3"/>
  <c r="RT25" i="3"/>
  <c r="HX25" i="3"/>
  <c r="XU25" i="3"/>
  <c r="NY25" i="3"/>
  <c r="EC25" i="3"/>
  <c r="RP25" i="3"/>
  <c r="HT25" i="3"/>
  <c r="XQ25" i="3"/>
  <c r="NU25" i="3"/>
  <c r="DY25" i="3"/>
  <c r="RL25" i="3"/>
  <c r="HP25" i="3"/>
  <c r="RO25" i="3"/>
  <c r="HS25" i="3"/>
  <c r="VJ25" i="3"/>
  <c r="LN25" i="3"/>
  <c r="RK25" i="3"/>
  <c r="HO25" i="3"/>
  <c r="VF25" i="3"/>
  <c r="LJ25" i="3"/>
  <c r="AG25" i="3"/>
  <c r="PK25" i="3"/>
  <c r="FO25" i="3"/>
  <c r="TF25" i="3"/>
  <c r="JJ25" i="3"/>
  <c r="WQ25" i="3"/>
  <c r="MU25" i="3"/>
  <c r="CW25" i="3"/>
  <c r="QP25" i="3"/>
  <c r="GT25" i="3"/>
  <c r="WG25" i="3"/>
  <c r="MK25" i="3"/>
  <c r="CM25" i="3"/>
  <c r="QB25" i="3"/>
  <c r="GF25" i="3"/>
  <c r="VM25" i="3"/>
  <c r="LQ25" i="3"/>
  <c r="AN25" i="3"/>
  <c r="PH25" i="3"/>
  <c r="FL25" i="3"/>
  <c r="VI25" i="3"/>
  <c r="LM25" i="3"/>
  <c r="AJ25" i="3"/>
  <c r="PD25" i="3"/>
  <c r="FH25" i="3"/>
  <c r="VE25" i="3"/>
  <c r="LI25" i="3"/>
  <c r="AF25" i="3"/>
  <c r="OZ25" i="3"/>
  <c r="FD25" i="3"/>
  <c r="PC25" i="3"/>
  <c r="OY25" i="3"/>
  <c r="WU25" i="3"/>
  <c r="GX25" i="3"/>
  <c r="OD25" i="3"/>
  <c r="XL25" i="3"/>
  <c r="JE25" i="3"/>
  <c r="SW25" i="3"/>
  <c r="CT25" i="3"/>
  <c r="MN25" i="3"/>
  <c r="FG25" i="3"/>
  <c r="FC25" i="3"/>
  <c r="MY25" i="3"/>
  <c r="UE25" i="3"/>
  <c r="EH25" i="3"/>
  <c r="NP25" i="3"/>
  <c r="WR25" i="3"/>
  <c r="JA25" i="3"/>
  <c r="SS25" i="3"/>
  <c r="CP25" i="3"/>
  <c r="SX25" i="3"/>
  <c r="ST25" i="3"/>
  <c r="DA25" i="3"/>
  <c r="KI25" i="3"/>
  <c r="TU25" i="3"/>
  <c r="DT25" i="3"/>
  <c r="MV25" i="3"/>
  <c r="WN25" i="3"/>
  <c r="IW25" i="3"/>
  <c r="JB25" i="3"/>
  <c r="IX25" i="3"/>
  <c r="QT25" i="3"/>
  <c r="XZ25" i="3"/>
  <c r="JY25" i="3"/>
  <c r="TA25" i="3"/>
  <c r="CX25" i="3"/>
  <c r="MR25" i="3"/>
  <c r="WJ25" i="3"/>
  <c r="YA59" i="3"/>
  <c r="XK59" i="3"/>
  <c r="WU59" i="3"/>
  <c r="WE59" i="3"/>
  <c r="VO59" i="3"/>
  <c r="UY59" i="3"/>
  <c r="UI59" i="3"/>
  <c r="TS59" i="3"/>
  <c r="TC59" i="3"/>
  <c r="SM59" i="3"/>
  <c r="RW59" i="3"/>
  <c r="RG59" i="3"/>
  <c r="QQ59" i="3"/>
  <c r="QA59" i="3"/>
  <c r="PK59" i="3"/>
  <c r="OU59" i="3"/>
  <c r="OE59" i="3"/>
  <c r="NO59" i="3"/>
  <c r="MY59" i="3"/>
  <c r="MI59" i="3"/>
  <c r="LS59" i="3"/>
  <c r="LC59" i="3"/>
  <c r="KM59" i="3"/>
  <c r="JW59" i="3"/>
  <c r="JG59" i="3"/>
  <c r="IQ59" i="3"/>
  <c r="IA59" i="3"/>
  <c r="HK59" i="3"/>
  <c r="GU59" i="3"/>
  <c r="GE59" i="3"/>
  <c r="FO59" i="3"/>
  <c r="EY59" i="3"/>
  <c r="EI59" i="3"/>
  <c r="DS59" i="3"/>
  <c r="DA59" i="3"/>
  <c r="CK59" i="3"/>
  <c r="AP59" i="3"/>
  <c r="Z59" i="3"/>
  <c r="YD59" i="3"/>
  <c r="XN59" i="3"/>
  <c r="WX59" i="3"/>
  <c r="WH59" i="3"/>
  <c r="VR59" i="3"/>
  <c r="VB59" i="3"/>
  <c r="UL59" i="3"/>
  <c r="TV59" i="3"/>
  <c r="TF59" i="3"/>
  <c r="SP59" i="3"/>
  <c r="RZ59" i="3"/>
  <c r="RJ59" i="3"/>
  <c r="QT59" i="3"/>
  <c r="QD59" i="3"/>
  <c r="PN59" i="3"/>
  <c r="OX59" i="3"/>
  <c r="OH59" i="3"/>
  <c r="NR59" i="3"/>
  <c r="NB59" i="3"/>
  <c r="ML59" i="3"/>
  <c r="LV59" i="3"/>
  <c r="LF59" i="3"/>
  <c r="KP59" i="3"/>
  <c r="JZ59" i="3"/>
  <c r="JJ59" i="3"/>
  <c r="IT59" i="3"/>
  <c r="ID59" i="3"/>
  <c r="HN59" i="3"/>
  <c r="GX59" i="3"/>
  <c r="GH59" i="3"/>
  <c r="FR59" i="3"/>
  <c r="FB59" i="3"/>
  <c r="EL59" i="3"/>
  <c r="DV59" i="3"/>
  <c r="DE59" i="3"/>
  <c r="CN59" i="3"/>
  <c r="AY59" i="3"/>
  <c r="AC59" i="3"/>
  <c r="I59" i="3"/>
  <c r="XQ59" i="3"/>
  <c r="XA59" i="3"/>
  <c r="WK59" i="3"/>
  <c r="VU59" i="3"/>
  <c r="VE59" i="3"/>
  <c r="UO59" i="3"/>
  <c r="TY59" i="3"/>
  <c r="TI59" i="3"/>
  <c r="SS59" i="3"/>
  <c r="SC59" i="3"/>
  <c r="RM59" i="3"/>
  <c r="QW59" i="3"/>
  <c r="QG59" i="3"/>
  <c r="PQ59" i="3"/>
  <c r="PA59" i="3"/>
  <c r="OK59" i="3"/>
  <c r="NU59" i="3"/>
  <c r="NE59" i="3"/>
  <c r="MO59" i="3"/>
  <c r="LY59" i="3"/>
  <c r="LI59" i="3"/>
  <c r="KS59" i="3"/>
  <c r="KC59" i="3"/>
  <c r="JM59" i="3"/>
  <c r="IW59" i="3"/>
  <c r="IG59" i="3"/>
  <c r="HQ59" i="3"/>
  <c r="HA59" i="3"/>
  <c r="GK59" i="3"/>
  <c r="FU59" i="3"/>
  <c r="FE59" i="3"/>
  <c r="EO59" i="3"/>
  <c r="DY59" i="3"/>
  <c r="DI59" i="3"/>
  <c r="CQ59" i="3"/>
  <c r="BB59" i="3"/>
  <c r="AF59" i="3"/>
  <c r="O59" i="3"/>
  <c r="XP59" i="3"/>
  <c r="WZ59" i="3"/>
  <c r="WJ59" i="3"/>
  <c r="VT59" i="3"/>
  <c r="VD59" i="3"/>
  <c r="UN59" i="3"/>
  <c r="TX59" i="3"/>
  <c r="TH59" i="3"/>
  <c r="SR59" i="3"/>
  <c r="SB59" i="3"/>
  <c r="RL59" i="3"/>
  <c r="QV59" i="3"/>
  <c r="QF59" i="3"/>
  <c r="PP59" i="3"/>
  <c r="OZ59" i="3"/>
  <c r="OJ59" i="3"/>
  <c r="NT59" i="3"/>
  <c r="ND59" i="3"/>
  <c r="MN59" i="3"/>
  <c r="LX59" i="3"/>
  <c r="LH59" i="3"/>
  <c r="KR59" i="3"/>
  <c r="KB59" i="3"/>
  <c r="JL59" i="3"/>
  <c r="IV59" i="3"/>
  <c r="IF59" i="3"/>
  <c r="HP59" i="3"/>
  <c r="GZ59" i="3"/>
  <c r="GJ59" i="3"/>
  <c r="FT59" i="3"/>
  <c r="FD59" i="3"/>
  <c r="EN59" i="3"/>
  <c r="DX59" i="3"/>
  <c r="DH59" i="3"/>
  <c r="CP59" i="3"/>
  <c r="BA59" i="3"/>
  <c r="AE59" i="3"/>
  <c r="M59" i="3"/>
  <c r="XW59" i="3"/>
  <c r="XG59" i="3"/>
  <c r="WQ59" i="3"/>
  <c r="WA59" i="3"/>
  <c r="VK59" i="3"/>
  <c r="UU59" i="3"/>
  <c r="UE59" i="3"/>
  <c r="TO59" i="3"/>
  <c r="SY59" i="3"/>
  <c r="SI59" i="3"/>
  <c r="RS59" i="3"/>
  <c r="RC59" i="3"/>
  <c r="QM59" i="3"/>
  <c r="PW59" i="3"/>
  <c r="PG59" i="3"/>
  <c r="OQ59" i="3"/>
  <c r="OA59" i="3"/>
  <c r="NK59" i="3"/>
  <c r="MU59" i="3"/>
  <c r="ME59" i="3"/>
  <c r="LO59" i="3"/>
  <c r="KY59" i="3"/>
  <c r="KI59" i="3"/>
  <c r="JS59" i="3"/>
  <c r="JC59" i="3"/>
  <c r="IM59" i="3"/>
  <c r="HW59" i="3"/>
  <c r="HG59" i="3"/>
  <c r="GQ59" i="3"/>
  <c r="GA59" i="3"/>
  <c r="FK59" i="3"/>
  <c r="EU59" i="3"/>
  <c r="EE59" i="3"/>
  <c r="DO59" i="3"/>
  <c r="CW59" i="3"/>
  <c r="BJ59" i="3"/>
  <c r="AL59" i="3"/>
  <c r="V59" i="3"/>
  <c r="XZ59" i="3"/>
  <c r="XJ59" i="3"/>
  <c r="WT59" i="3"/>
  <c r="WD59" i="3"/>
  <c r="VN59" i="3"/>
  <c r="UX59" i="3"/>
  <c r="UH59" i="3"/>
  <c r="TR59" i="3"/>
  <c r="TB59" i="3"/>
  <c r="SL59" i="3"/>
  <c r="RV59" i="3"/>
  <c r="RF59" i="3"/>
  <c r="QP59" i="3"/>
  <c r="PZ59" i="3"/>
  <c r="PJ59" i="3"/>
  <c r="OT59" i="3"/>
  <c r="OD59" i="3"/>
  <c r="NN59" i="3"/>
  <c r="MX59" i="3"/>
  <c r="MH59" i="3"/>
  <c r="LR59" i="3"/>
  <c r="LB59" i="3"/>
  <c r="KL59" i="3"/>
  <c r="JV59" i="3"/>
  <c r="JF59" i="3"/>
  <c r="IP59" i="3"/>
  <c r="HZ59" i="3"/>
  <c r="HJ59" i="3"/>
  <c r="GT59" i="3"/>
  <c r="GD59" i="3"/>
  <c r="FN59" i="3"/>
  <c r="EX59" i="3"/>
  <c r="EH59" i="3"/>
  <c r="DR59" i="3"/>
  <c r="CZ59" i="3"/>
  <c r="BQ59" i="3"/>
  <c r="AO59" i="3"/>
  <c r="Y59" i="3"/>
  <c r="YC59" i="3"/>
  <c r="XM59" i="3"/>
  <c r="WW59" i="3"/>
  <c r="WG59" i="3"/>
  <c r="VQ59" i="3"/>
  <c r="VA59" i="3"/>
  <c r="UK59" i="3"/>
  <c r="TU59" i="3"/>
  <c r="TE59" i="3"/>
  <c r="SO59" i="3"/>
  <c r="RY59" i="3"/>
  <c r="RI59" i="3"/>
  <c r="QS59" i="3"/>
  <c r="QC59" i="3"/>
  <c r="PM59" i="3"/>
  <c r="OW59" i="3"/>
  <c r="OG59" i="3"/>
  <c r="NQ59" i="3"/>
  <c r="NA59" i="3"/>
  <c r="MK59" i="3"/>
  <c r="LU59" i="3"/>
  <c r="LE59" i="3"/>
  <c r="KO59" i="3"/>
  <c r="JY59" i="3"/>
  <c r="JI59" i="3"/>
  <c r="IS59" i="3"/>
  <c r="IC59" i="3"/>
  <c r="HM59" i="3"/>
  <c r="GW59" i="3"/>
  <c r="GG59" i="3"/>
  <c r="FQ59" i="3"/>
  <c r="FA59" i="3"/>
  <c r="EK59" i="3"/>
  <c r="DU59" i="3"/>
  <c r="DC59" i="3"/>
  <c r="CM59" i="3"/>
  <c r="AX59" i="3"/>
  <c r="AB59" i="3"/>
  <c r="YB59" i="3"/>
  <c r="XL59" i="3"/>
  <c r="WV59" i="3"/>
  <c r="WF59" i="3"/>
  <c r="VP59" i="3"/>
  <c r="UZ59" i="3"/>
  <c r="UJ59" i="3"/>
  <c r="TT59" i="3"/>
  <c r="TD59" i="3"/>
  <c r="SN59" i="3"/>
  <c r="RX59" i="3"/>
  <c r="RH59" i="3"/>
  <c r="QR59" i="3"/>
  <c r="QB59" i="3"/>
  <c r="PL59" i="3"/>
  <c r="OV59" i="3"/>
  <c r="OF59" i="3"/>
  <c r="NP59" i="3"/>
  <c r="MZ59" i="3"/>
  <c r="MJ59" i="3"/>
  <c r="LT59" i="3"/>
  <c r="LD59" i="3"/>
  <c r="KN59" i="3"/>
  <c r="JX59" i="3"/>
  <c r="JH59" i="3"/>
  <c r="IR59" i="3"/>
  <c r="IB59" i="3"/>
  <c r="HL59" i="3"/>
  <c r="GV59" i="3"/>
  <c r="GF59" i="3"/>
  <c r="FP59" i="3"/>
  <c r="EZ59" i="3"/>
  <c r="EJ59" i="3"/>
  <c r="DT59" i="3"/>
  <c r="DB59" i="3"/>
  <c r="CL59" i="3"/>
  <c r="AQ59" i="3"/>
  <c r="AA59" i="3"/>
  <c r="XS59" i="3"/>
  <c r="XC59" i="3"/>
  <c r="WM59" i="3"/>
  <c r="VW59" i="3"/>
  <c r="VG59" i="3"/>
  <c r="UQ59" i="3"/>
  <c r="UA59" i="3"/>
  <c r="TK59" i="3"/>
  <c r="SU59" i="3"/>
  <c r="SE59" i="3"/>
  <c r="RO59" i="3"/>
  <c r="QY59" i="3"/>
  <c r="QI59" i="3"/>
  <c r="PS59" i="3"/>
  <c r="PC59" i="3"/>
  <c r="OM59" i="3"/>
  <c r="NW59" i="3"/>
  <c r="NG59" i="3"/>
  <c r="MQ59" i="3"/>
  <c r="MA59" i="3"/>
  <c r="LK59" i="3"/>
  <c r="KU59" i="3"/>
  <c r="KE59" i="3"/>
  <c r="JO59" i="3"/>
  <c r="IY59" i="3"/>
  <c r="II59" i="3"/>
  <c r="HS59" i="3"/>
  <c r="HC59" i="3"/>
  <c r="GM59" i="3"/>
  <c r="FW59" i="3"/>
  <c r="FG59" i="3"/>
  <c r="EQ59" i="3"/>
  <c r="EA59" i="3"/>
  <c r="DK59" i="3"/>
  <c r="CS59" i="3"/>
  <c r="BF59" i="3"/>
  <c r="AH59" i="3"/>
  <c r="R59" i="3"/>
  <c r="XV59" i="3"/>
  <c r="XF59" i="3"/>
  <c r="WP59" i="3"/>
  <c r="VZ59" i="3"/>
  <c r="VJ59" i="3"/>
  <c r="UT59" i="3"/>
  <c r="UD59" i="3"/>
  <c r="TN59" i="3"/>
  <c r="SX59" i="3"/>
  <c r="SH59" i="3"/>
  <c r="RR59" i="3"/>
  <c r="RB59" i="3"/>
  <c r="QL59" i="3"/>
  <c r="PV59" i="3"/>
  <c r="PF59" i="3"/>
  <c r="OP59" i="3"/>
  <c r="NZ59" i="3"/>
  <c r="NJ59" i="3"/>
  <c r="MT59" i="3"/>
  <c r="MD59" i="3"/>
  <c r="LN59" i="3"/>
  <c r="KX59" i="3"/>
  <c r="KH59" i="3"/>
  <c r="JR59" i="3"/>
  <c r="JB59" i="3"/>
  <c r="IL59" i="3"/>
  <c r="HV59" i="3"/>
  <c r="HF59" i="3"/>
  <c r="GP59" i="3"/>
  <c r="FZ59" i="3"/>
  <c r="FJ59" i="3"/>
  <c r="ET59" i="3"/>
  <c r="ED59" i="3"/>
  <c r="DN59" i="3"/>
  <c r="CV59" i="3"/>
  <c r="BI59" i="3"/>
  <c r="AK59" i="3"/>
  <c r="U59" i="3"/>
  <c r="XY59" i="3"/>
  <c r="XI59" i="3"/>
  <c r="WS59" i="3"/>
  <c r="WC59" i="3"/>
  <c r="VM59" i="3"/>
  <c r="UW59" i="3"/>
  <c r="UG59" i="3"/>
  <c r="TQ59" i="3"/>
  <c r="TA59" i="3"/>
  <c r="SK59" i="3"/>
  <c r="RU59" i="3"/>
  <c r="RE59" i="3"/>
  <c r="QO59" i="3"/>
  <c r="PY59" i="3"/>
  <c r="PI59" i="3"/>
  <c r="OS59" i="3"/>
  <c r="OC59" i="3"/>
  <c r="NM59" i="3"/>
  <c r="MW59" i="3"/>
  <c r="MG59" i="3"/>
  <c r="LQ59" i="3"/>
  <c r="LA59" i="3"/>
  <c r="KK59" i="3"/>
  <c r="JU59" i="3"/>
  <c r="JE59" i="3"/>
  <c r="IO59" i="3"/>
  <c r="HY59" i="3"/>
  <c r="HI59" i="3"/>
  <c r="GS59" i="3"/>
  <c r="GC59" i="3"/>
  <c r="FM59" i="3"/>
  <c r="EW59" i="3"/>
  <c r="EG59" i="3"/>
  <c r="DQ59" i="3"/>
  <c r="CY59" i="3"/>
  <c r="BM59" i="3"/>
  <c r="AN59" i="3"/>
  <c r="X59" i="3"/>
  <c r="XX59" i="3"/>
  <c r="XH59" i="3"/>
  <c r="WR59" i="3"/>
  <c r="WB59" i="3"/>
  <c r="VL59" i="3"/>
  <c r="UV59" i="3"/>
  <c r="UF59" i="3"/>
  <c r="TP59" i="3"/>
  <c r="SZ59" i="3"/>
  <c r="SJ59" i="3"/>
  <c r="RT59" i="3"/>
  <c r="RD59" i="3"/>
  <c r="QN59" i="3"/>
  <c r="PX59" i="3"/>
  <c r="PH59" i="3"/>
  <c r="OR59" i="3"/>
  <c r="OB59" i="3"/>
  <c r="NL59" i="3"/>
  <c r="MV59" i="3"/>
  <c r="MF59" i="3"/>
  <c r="LP59" i="3"/>
  <c r="KZ59" i="3"/>
  <c r="KJ59" i="3"/>
  <c r="JT59" i="3"/>
  <c r="JD59" i="3"/>
  <c r="IN59" i="3"/>
  <c r="HX59" i="3"/>
  <c r="HH59" i="3"/>
  <c r="GR59" i="3"/>
  <c r="GB59" i="3"/>
  <c r="FL59" i="3"/>
  <c r="EV59" i="3"/>
  <c r="EF59" i="3"/>
  <c r="DP59" i="3"/>
  <c r="CX59" i="3"/>
  <c r="BK59" i="3"/>
  <c r="AM59" i="3"/>
  <c r="W59" i="3"/>
  <c r="YE59" i="3"/>
  <c r="XO59" i="3"/>
  <c r="WY59" i="3"/>
  <c r="WI59" i="3"/>
  <c r="VS59" i="3"/>
  <c r="VC59" i="3"/>
  <c r="UM59" i="3"/>
  <c r="TW59" i="3"/>
  <c r="TG59" i="3"/>
  <c r="SQ59" i="3"/>
  <c r="SA59" i="3"/>
  <c r="RK59" i="3"/>
  <c r="QU59" i="3"/>
  <c r="QE59" i="3"/>
  <c r="PO59" i="3"/>
  <c r="OY59" i="3"/>
  <c r="OI59" i="3"/>
  <c r="NS59" i="3"/>
  <c r="NC59" i="3"/>
  <c r="MM59" i="3"/>
  <c r="LW59" i="3"/>
  <c r="LG59" i="3"/>
  <c r="KQ59" i="3"/>
  <c r="KA59" i="3"/>
  <c r="JK59" i="3"/>
  <c r="IU59" i="3"/>
  <c r="IE59" i="3"/>
  <c r="HO59" i="3"/>
  <c r="GY59" i="3"/>
  <c r="GI59" i="3"/>
  <c r="FS59" i="3"/>
  <c r="FC59" i="3"/>
  <c r="EM59" i="3"/>
  <c r="DW59" i="3"/>
  <c r="DG59" i="3"/>
  <c r="CO59" i="3"/>
  <c r="AZ59" i="3"/>
  <c r="AD59" i="3"/>
  <c r="K59" i="3"/>
  <c r="XR59" i="3"/>
  <c r="XB59" i="3"/>
  <c r="WL59" i="3"/>
  <c r="VV59" i="3"/>
  <c r="VF59" i="3"/>
  <c r="UP59" i="3"/>
  <c r="TZ59" i="3"/>
  <c r="TJ59" i="3"/>
  <c r="ST59" i="3"/>
  <c r="SD59" i="3"/>
  <c r="RN59" i="3"/>
  <c r="QX59" i="3"/>
  <c r="QH59" i="3"/>
  <c r="PR59" i="3"/>
  <c r="PB59" i="3"/>
  <c r="OL59" i="3"/>
  <c r="NV59" i="3"/>
  <c r="NF59" i="3"/>
  <c r="MP59" i="3"/>
  <c r="LZ59" i="3"/>
  <c r="LJ59" i="3"/>
  <c r="KT59" i="3"/>
  <c r="KD59" i="3"/>
  <c r="JN59" i="3"/>
  <c r="IX59" i="3"/>
  <c r="IH59" i="3"/>
  <c r="HR59" i="3"/>
  <c r="HB59" i="3"/>
  <c r="GL59" i="3"/>
  <c r="FV59" i="3"/>
  <c r="FF59" i="3"/>
  <c r="EP59" i="3"/>
  <c r="DZ59" i="3"/>
  <c r="DJ59" i="3"/>
  <c r="CR59" i="3"/>
  <c r="BC59" i="3"/>
  <c r="AG59" i="3"/>
  <c r="Q59" i="3"/>
  <c r="XU59" i="3"/>
  <c r="XE59" i="3"/>
  <c r="WO59" i="3"/>
  <c r="VY59" i="3"/>
  <c r="VI59" i="3"/>
  <c r="US59" i="3"/>
  <c r="UC59" i="3"/>
  <c r="TM59" i="3"/>
  <c r="SW59" i="3"/>
  <c r="SG59" i="3"/>
  <c r="RQ59" i="3"/>
  <c r="RA59" i="3"/>
  <c r="QK59" i="3"/>
  <c r="PU59" i="3"/>
  <c r="PE59" i="3"/>
  <c r="OO59" i="3"/>
  <c r="NY59" i="3"/>
  <c r="NI59" i="3"/>
  <c r="MS59" i="3"/>
  <c r="MC59" i="3"/>
  <c r="LM59" i="3"/>
  <c r="KW59" i="3"/>
  <c r="KG59" i="3"/>
  <c r="JQ59" i="3"/>
  <c r="JA59" i="3"/>
  <c r="IK59" i="3"/>
  <c r="HU59" i="3"/>
  <c r="HE59" i="3"/>
  <c r="GO59" i="3"/>
  <c r="FY59" i="3"/>
  <c r="FI59" i="3"/>
  <c r="ES59" i="3"/>
  <c r="EC59" i="3"/>
  <c r="DM59" i="3"/>
  <c r="CU59" i="3"/>
  <c r="BH59" i="3"/>
  <c r="AJ59" i="3"/>
  <c r="T59" i="3"/>
  <c r="XT59" i="3"/>
  <c r="XD59" i="3"/>
  <c r="WN59" i="3"/>
  <c r="VX59" i="3"/>
  <c r="VH59" i="3"/>
  <c r="UR59" i="3"/>
  <c r="UB59" i="3"/>
  <c r="TL59" i="3"/>
  <c r="SV59" i="3"/>
  <c r="SF59" i="3"/>
  <c r="RP59" i="3"/>
  <c r="QZ59" i="3"/>
  <c r="QJ59" i="3"/>
  <c r="PT59" i="3"/>
  <c r="PD59" i="3"/>
  <c r="ON59" i="3"/>
  <c r="NX59" i="3"/>
  <c r="NH59" i="3"/>
  <c r="MR59" i="3"/>
  <c r="MB59" i="3"/>
  <c r="LL59" i="3"/>
  <c r="KV59" i="3"/>
  <c r="KF59" i="3"/>
  <c r="JP59" i="3"/>
  <c r="IZ59" i="3"/>
  <c r="IJ59" i="3"/>
  <c r="HT59" i="3"/>
  <c r="HD59" i="3"/>
  <c r="GN59" i="3"/>
  <c r="FX59" i="3"/>
  <c r="FH59" i="3"/>
  <c r="ER59" i="3"/>
  <c r="EB59" i="3"/>
  <c r="DL59" i="3"/>
  <c r="CT59" i="3"/>
  <c r="BG59" i="3"/>
  <c r="AI59" i="3"/>
  <c r="S59" i="3"/>
  <c r="YA63" i="3"/>
  <c r="XK63" i="3"/>
  <c r="WU63" i="3"/>
  <c r="WE63" i="3"/>
  <c r="VO63" i="3"/>
  <c r="UY63" i="3"/>
  <c r="UI63" i="3"/>
  <c r="TS63" i="3"/>
  <c r="TC63" i="3"/>
  <c r="SM63" i="3"/>
  <c r="RW63" i="3"/>
  <c r="RG63" i="3"/>
  <c r="QQ63" i="3"/>
  <c r="QA63" i="3"/>
  <c r="PK63" i="3"/>
  <c r="OU63" i="3"/>
  <c r="OE63" i="3"/>
  <c r="NO63" i="3"/>
  <c r="MY63" i="3"/>
  <c r="MI63" i="3"/>
  <c r="LS63" i="3"/>
  <c r="LC63" i="3"/>
  <c r="KM63" i="3"/>
  <c r="JW63" i="3"/>
  <c r="JG63" i="3"/>
  <c r="IQ63" i="3"/>
  <c r="IA63" i="3"/>
  <c r="HK63" i="3"/>
  <c r="GU63" i="3"/>
  <c r="GE63" i="3"/>
  <c r="FO63" i="3"/>
  <c r="EY63" i="3"/>
  <c r="EI63" i="3"/>
  <c r="DS63" i="3"/>
  <c r="DA63" i="3"/>
  <c r="CK63" i="3"/>
  <c r="AP63" i="3"/>
  <c r="Z63" i="3"/>
  <c r="YD63" i="3"/>
  <c r="XN63" i="3"/>
  <c r="WX63" i="3"/>
  <c r="WH63" i="3"/>
  <c r="VR63" i="3"/>
  <c r="VB63" i="3"/>
  <c r="UL63" i="3"/>
  <c r="TV63" i="3"/>
  <c r="TF63" i="3"/>
  <c r="SP63" i="3"/>
  <c r="RZ63" i="3"/>
  <c r="RJ63" i="3"/>
  <c r="QT63" i="3"/>
  <c r="QD63" i="3"/>
  <c r="PN63" i="3"/>
  <c r="OX63" i="3"/>
  <c r="OH63" i="3"/>
  <c r="NR63" i="3"/>
  <c r="NB63" i="3"/>
  <c r="ML63" i="3"/>
  <c r="LV63" i="3"/>
  <c r="LF63" i="3"/>
  <c r="KP63" i="3"/>
  <c r="JZ63" i="3"/>
  <c r="JJ63" i="3"/>
  <c r="IT63" i="3"/>
  <c r="ID63" i="3"/>
  <c r="HN63" i="3"/>
  <c r="GX63" i="3"/>
  <c r="GH63" i="3"/>
  <c r="FR63" i="3"/>
  <c r="FB63" i="3"/>
  <c r="EL63" i="3"/>
  <c r="DV63" i="3"/>
  <c r="DE63" i="3"/>
  <c r="CN63" i="3"/>
  <c r="AY63" i="3"/>
  <c r="AC63" i="3"/>
  <c r="I63" i="3"/>
  <c r="XQ63" i="3"/>
  <c r="XA63" i="3"/>
  <c r="WK63" i="3"/>
  <c r="VU63" i="3"/>
  <c r="VE63" i="3"/>
  <c r="UO63" i="3"/>
  <c r="TY63" i="3"/>
  <c r="TI63" i="3"/>
  <c r="SS63" i="3"/>
  <c r="SC63" i="3"/>
  <c r="RM63" i="3"/>
  <c r="QW63" i="3"/>
  <c r="QG63" i="3"/>
  <c r="PQ63" i="3"/>
  <c r="PA63" i="3"/>
  <c r="OK63" i="3"/>
  <c r="NU63" i="3"/>
  <c r="NE63" i="3"/>
  <c r="MO63" i="3"/>
  <c r="LY63" i="3"/>
  <c r="LI63" i="3"/>
  <c r="KS63" i="3"/>
  <c r="KC63" i="3"/>
  <c r="JM63" i="3"/>
  <c r="IW63" i="3"/>
  <c r="IG63" i="3"/>
  <c r="HQ63" i="3"/>
  <c r="HA63" i="3"/>
  <c r="GK63" i="3"/>
  <c r="FU63" i="3"/>
  <c r="FE63" i="3"/>
  <c r="EO63" i="3"/>
  <c r="DY63" i="3"/>
  <c r="DI63" i="3"/>
  <c r="CQ63" i="3"/>
  <c r="BB63" i="3"/>
  <c r="AF63" i="3"/>
  <c r="O63" i="3"/>
  <c r="XP63" i="3"/>
  <c r="WZ63" i="3"/>
  <c r="WJ63" i="3"/>
  <c r="VT63" i="3"/>
  <c r="VD63" i="3"/>
  <c r="UN63" i="3"/>
  <c r="TX63" i="3"/>
  <c r="TH63" i="3"/>
  <c r="SR63" i="3"/>
  <c r="SB63" i="3"/>
  <c r="RL63" i="3"/>
  <c r="QV63" i="3"/>
  <c r="QF63" i="3"/>
  <c r="PP63" i="3"/>
  <c r="OZ63" i="3"/>
  <c r="OJ63" i="3"/>
  <c r="NT63" i="3"/>
  <c r="ND63" i="3"/>
  <c r="MN63" i="3"/>
  <c r="LX63" i="3"/>
  <c r="LH63" i="3"/>
  <c r="KR63" i="3"/>
  <c r="KB63" i="3"/>
  <c r="JL63" i="3"/>
  <c r="IV63" i="3"/>
  <c r="IF63" i="3"/>
  <c r="HP63" i="3"/>
  <c r="GZ63" i="3"/>
  <c r="GJ63" i="3"/>
  <c r="FT63" i="3"/>
  <c r="FD63" i="3"/>
  <c r="EN63" i="3"/>
  <c r="DX63" i="3"/>
  <c r="DH63" i="3"/>
  <c r="CP63" i="3"/>
  <c r="BA63" i="3"/>
  <c r="AE63" i="3"/>
  <c r="M63" i="3"/>
  <c r="XW63" i="3"/>
  <c r="XG63" i="3"/>
  <c r="WQ63" i="3"/>
  <c r="WA63" i="3"/>
  <c r="VK63" i="3"/>
  <c r="UU63" i="3"/>
  <c r="UE63" i="3"/>
  <c r="TO63" i="3"/>
  <c r="SY63" i="3"/>
  <c r="SI63" i="3"/>
  <c r="RS63" i="3"/>
  <c r="RC63" i="3"/>
  <c r="QM63" i="3"/>
  <c r="PW63" i="3"/>
  <c r="PG63" i="3"/>
  <c r="OQ63" i="3"/>
  <c r="OA63" i="3"/>
  <c r="NK63" i="3"/>
  <c r="MU63" i="3"/>
  <c r="ME63" i="3"/>
  <c r="LO63" i="3"/>
  <c r="KY63" i="3"/>
  <c r="KI63" i="3"/>
  <c r="JS63" i="3"/>
  <c r="JC63" i="3"/>
  <c r="IM63" i="3"/>
  <c r="HW63" i="3"/>
  <c r="HG63" i="3"/>
  <c r="GQ63" i="3"/>
  <c r="GA63" i="3"/>
  <c r="FK63" i="3"/>
  <c r="EU63" i="3"/>
  <c r="EE63" i="3"/>
  <c r="DO63" i="3"/>
  <c r="CW63" i="3"/>
  <c r="BJ63" i="3"/>
  <c r="AL63" i="3"/>
  <c r="V63" i="3"/>
  <c r="XZ63" i="3"/>
  <c r="XJ63" i="3"/>
  <c r="WT63" i="3"/>
  <c r="WD63" i="3"/>
  <c r="VN63" i="3"/>
  <c r="UX63" i="3"/>
  <c r="UH63" i="3"/>
  <c r="TR63" i="3"/>
  <c r="TB63" i="3"/>
  <c r="SL63" i="3"/>
  <c r="RV63" i="3"/>
  <c r="RF63" i="3"/>
  <c r="QP63" i="3"/>
  <c r="PZ63" i="3"/>
  <c r="PJ63" i="3"/>
  <c r="OT63" i="3"/>
  <c r="OD63" i="3"/>
  <c r="NN63" i="3"/>
  <c r="MX63" i="3"/>
  <c r="MH63" i="3"/>
  <c r="LR63" i="3"/>
  <c r="LB63" i="3"/>
  <c r="KL63" i="3"/>
  <c r="JV63" i="3"/>
  <c r="JF63" i="3"/>
  <c r="IP63" i="3"/>
  <c r="HZ63" i="3"/>
  <c r="HJ63" i="3"/>
  <c r="GT63" i="3"/>
  <c r="GD63" i="3"/>
  <c r="FN63" i="3"/>
  <c r="EX63" i="3"/>
  <c r="EH63" i="3"/>
  <c r="DR63" i="3"/>
  <c r="CZ63" i="3"/>
  <c r="BQ63" i="3"/>
  <c r="AO63" i="3"/>
  <c r="Y63" i="3"/>
  <c r="YC63" i="3"/>
  <c r="XM63" i="3"/>
  <c r="WW63" i="3"/>
  <c r="WG63" i="3"/>
  <c r="VQ63" i="3"/>
  <c r="VA63" i="3"/>
  <c r="UK63" i="3"/>
  <c r="TU63" i="3"/>
  <c r="TE63" i="3"/>
  <c r="SO63" i="3"/>
  <c r="RY63" i="3"/>
  <c r="RI63" i="3"/>
  <c r="QS63" i="3"/>
  <c r="QC63" i="3"/>
  <c r="PM63" i="3"/>
  <c r="OW63" i="3"/>
  <c r="OG63" i="3"/>
  <c r="NQ63" i="3"/>
  <c r="NA63" i="3"/>
  <c r="MK63" i="3"/>
  <c r="LU63" i="3"/>
  <c r="LE63" i="3"/>
  <c r="KO63" i="3"/>
  <c r="JY63" i="3"/>
  <c r="JI63" i="3"/>
  <c r="IS63" i="3"/>
  <c r="IC63" i="3"/>
  <c r="HM63" i="3"/>
  <c r="GW63" i="3"/>
  <c r="GG63" i="3"/>
  <c r="FQ63" i="3"/>
  <c r="FA63" i="3"/>
  <c r="EK63" i="3"/>
  <c r="DU63" i="3"/>
  <c r="DC63" i="3"/>
  <c r="CM63" i="3"/>
  <c r="AX63" i="3"/>
  <c r="AB63" i="3"/>
  <c r="YB63" i="3"/>
  <c r="XL63" i="3"/>
  <c r="WV63" i="3"/>
  <c r="WF63" i="3"/>
  <c r="VP63" i="3"/>
  <c r="UZ63" i="3"/>
  <c r="UJ63" i="3"/>
  <c r="TT63" i="3"/>
  <c r="TD63" i="3"/>
  <c r="SN63" i="3"/>
  <c r="RX63" i="3"/>
  <c r="RH63" i="3"/>
  <c r="QR63" i="3"/>
  <c r="QB63" i="3"/>
  <c r="PL63" i="3"/>
  <c r="OV63" i="3"/>
  <c r="OF63" i="3"/>
  <c r="NP63" i="3"/>
  <c r="MZ63" i="3"/>
  <c r="MJ63" i="3"/>
  <c r="LT63" i="3"/>
  <c r="LD63" i="3"/>
  <c r="KN63" i="3"/>
  <c r="JX63" i="3"/>
  <c r="JH63" i="3"/>
  <c r="IR63" i="3"/>
  <c r="IB63" i="3"/>
  <c r="HL63" i="3"/>
  <c r="GV63" i="3"/>
  <c r="GF63" i="3"/>
  <c r="FP63" i="3"/>
  <c r="EZ63" i="3"/>
  <c r="EJ63" i="3"/>
  <c r="DT63" i="3"/>
  <c r="DB63" i="3"/>
  <c r="CL63" i="3"/>
  <c r="AQ63" i="3"/>
  <c r="AA63" i="3"/>
  <c r="XS63" i="3"/>
  <c r="XC63" i="3"/>
  <c r="WM63" i="3"/>
  <c r="VW63" i="3"/>
  <c r="VG63" i="3"/>
  <c r="UQ63" i="3"/>
  <c r="UA63" i="3"/>
  <c r="TK63" i="3"/>
  <c r="SU63" i="3"/>
  <c r="SE63" i="3"/>
  <c r="RO63" i="3"/>
  <c r="QY63" i="3"/>
  <c r="QI63" i="3"/>
  <c r="PS63" i="3"/>
  <c r="PC63" i="3"/>
  <c r="OM63" i="3"/>
  <c r="NW63" i="3"/>
  <c r="NG63" i="3"/>
  <c r="MQ63" i="3"/>
  <c r="MA63" i="3"/>
  <c r="LK63" i="3"/>
  <c r="KU63" i="3"/>
  <c r="KE63" i="3"/>
  <c r="JO63" i="3"/>
  <c r="IY63" i="3"/>
  <c r="II63" i="3"/>
  <c r="HS63" i="3"/>
  <c r="HC63" i="3"/>
  <c r="GM63" i="3"/>
  <c r="FW63" i="3"/>
  <c r="FG63" i="3"/>
  <c r="EQ63" i="3"/>
  <c r="EA63" i="3"/>
  <c r="DK63" i="3"/>
  <c r="CS63" i="3"/>
  <c r="BF63" i="3"/>
  <c r="AH63" i="3"/>
  <c r="R63" i="3"/>
  <c r="XV63" i="3"/>
  <c r="XF63" i="3"/>
  <c r="WP63" i="3"/>
  <c r="VZ63" i="3"/>
  <c r="VJ63" i="3"/>
  <c r="UT63" i="3"/>
  <c r="UD63" i="3"/>
  <c r="TN63" i="3"/>
  <c r="SX63" i="3"/>
  <c r="SH63" i="3"/>
  <c r="RR63" i="3"/>
  <c r="RB63" i="3"/>
  <c r="QL63" i="3"/>
  <c r="PV63" i="3"/>
  <c r="PF63" i="3"/>
  <c r="OP63" i="3"/>
  <c r="NZ63" i="3"/>
  <c r="NJ63" i="3"/>
  <c r="MT63" i="3"/>
  <c r="MD63" i="3"/>
  <c r="LN63" i="3"/>
  <c r="KX63" i="3"/>
  <c r="KH63" i="3"/>
  <c r="JR63" i="3"/>
  <c r="JB63" i="3"/>
  <c r="IL63" i="3"/>
  <c r="HV63" i="3"/>
  <c r="HF63" i="3"/>
  <c r="GP63" i="3"/>
  <c r="FZ63" i="3"/>
  <c r="FJ63" i="3"/>
  <c r="ET63" i="3"/>
  <c r="ED63" i="3"/>
  <c r="DN63" i="3"/>
  <c r="CV63" i="3"/>
  <c r="BI63" i="3"/>
  <c r="AK63" i="3"/>
  <c r="U63" i="3"/>
  <c r="XY63" i="3"/>
  <c r="XI63" i="3"/>
  <c r="WS63" i="3"/>
  <c r="WC63" i="3"/>
  <c r="VM63" i="3"/>
  <c r="UW63" i="3"/>
  <c r="UG63" i="3"/>
  <c r="TQ63" i="3"/>
  <c r="TA63" i="3"/>
  <c r="SK63" i="3"/>
  <c r="RU63" i="3"/>
  <c r="RE63" i="3"/>
  <c r="QO63" i="3"/>
  <c r="PY63" i="3"/>
  <c r="PI63" i="3"/>
  <c r="OS63" i="3"/>
  <c r="OC63" i="3"/>
  <c r="NM63" i="3"/>
  <c r="MW63" i="3"/>
  <c r="MG63" i="3"/>
  <c r="LQ63" i="3"/>
  <c r="LA63" i="3"/>
  <c r="KK63" i="3"/>
  <c r="JU63" i="3"/>
  <c r="JE63" i="3"/>
  <c r="IO63" i="3"/>
  <c r="HY63" i="3"/>
  <c r="HI63" i="3"/>
  <c r="GS63" i="3"/>
  <c r="GC63" i="3"/>
  <c r="FM63" i="3"/>
  <c r="EW63" i="3"/>
  <c r="EG63" i="3"/>
  <c r="DQ63" i="3"/>
  <c r="CY63" i="3"/>
  <c r="BM63" i="3"/>
  <c r="AN63" i="3"/>
  <c r="X63" i="3"/>
  <c r="XX63" i="3"/>
  <c r="XH63" i="3"/>
  <c r="WR63" i="3"/>
  <c r="WB63" i="3"/>
  <c r="VL63" i="3"/>
  <c r="UV63" i="3"/>
  <c r="UF63" i="3"/>
  <c r="TP63" i="3"/>
  <c r="SZ63" i="3"/>
  <c r="SJ63" i="3"/>
  <c r="RT63" i="3"/>
  <c r="RD63" i="3"/>
  <c r="QN63" i="3"/>
  <c r="PX63" i="3"/>
  <c r="PH63" i="3"/>
  <c r="OR63" i="3"/>
  <c r="OB63" i="3"/>
  <c r="NL63" i="3"/>
  <c r="MV63" i="3"/>
  <c r="MF63" i="3"/>
  <c r="LP63" i="3"/>
  <c r="KZ63" i="3"/>
  <c r="KJ63" i="3"/>
  <c r="JT63" i="3"/>
  <c r="JD63" i="3"/>
  <c r="IN63" i="3"/>
  <c r="HX63" i="3"/>
  <c r="HH63" i="3"/>
  <c r="GR63" i="3"/>
  <c r="GB63" i="3"/>
  <c r="FL63" i="3"/>
  <c r="EV63" i="3"/>
  <c r="EF63" i="3"/>
  <c r="DP63" i="3"/>
  <c r="CX63" i="3"/>
  <c r="BK63" i="3"/>
  <c r="AM63" i="3"/>
  <c r="W63" i="3"/>
  <c r="YE63" i="3"/>
  <c r="XO63" i="3"/>
  <c r="WY63" i="3"/>
  <c r="WI63" i="3"/>
  <c r="VS63" i="3"/>
  <c r="VC63" i="3"/>
  <c r="UM63" i="3"/>
  <c r="TW63" i="3"/>
  <c r="TG63" i="3"/>
  <c r="SQ63" i="3"/>
  <c r="SA63" i="3"/>
  <c r="RK63" i="3"/>
  <c r="QU63" i="3"/>
  <c r="QE63" i="3"/>
  <c r="PO63" i="3"/>
  <c r="OY63" i="3"/>
  <c r="OI63" i="3"/>
  <c r="NS63" i="3"/>
  <c r="NC63" i="3"/>
  <c r="MM63" i="3"/>
  <c r="LW63" i="3"/>
  <c r="LG63" i="3"/>
  <c r="KQ63" i="3"/>
  <c r="KA63" i="3"/>
  <c r="JK63" i="3"/>
  <c r="IU63" i="3"/>
  <c r="IE63" i="3"/>
  <c r="HO63" i="3"/>
  <c r="GY63" i="3"/>
  <c r="GI63" i="3"/>
  <c r="FS63" i="3"/>
  <c r="FC63" i="3"/>
  <c r="EM63" i="3"/>
  <c r="DW63" i="3"/>
  <c r="DG63" i="3"/>
  <c r="CO63" i="3"/>
  <c r="AZ63" i="3"/>
  <c r="AD63" i="3"/>
  <c r="K63" i="3"/>
  <c r="XR63" i="3"/>
  <c r="XB63" i="3"/>
  <c r="WL63" i="3"/>
  <c r="VV63" i="3"/>
  <c r="VF63" i="3"/>
  <c r="UP63" i="3"/>
  <c r="TZ63" i="3"/>
  <c r="TJ63" i="3"/>
  <c r="ST63" i="3"/>
  <c r="SD63" i="3"/>
  <c r="RN63" i="3"/>
  <c r="QX63" i="3"/>
  <c r="QH63" i="3"/>
  <c r="PR63" i="3"/>
  <c r="PB63" i="3"/>
  <c r="OL63" i="3"/>
  <c r="NV63" i="3"/>
  <c r="NF63" i="3"/>
  <c r="MP63" i="3"/>
  <c r="LZ63" i="3"/>
  <c r="LJ63" i="3"/>
  <c r="KT63" i="3"/>
  <c r="KD63" i="3"/>
  <c r="JN63" i="3"/>
  <c r="IX63" i="3"/>
  <c r="IH63" i="3"/>
  <c r="HR63" i="3"/>
  <c r="HB63" i="3"/>
  <c r="GL63" i="3"/>
  <c r="FV63" i="3"/>
  <c r="FF63" i="3"/>
  <c r="EP63" i="3"/>
  <c r="DZ63" i="3"/>
  <c r="DJ63" i="3"/>
  <c r="CR63" i="3"/>
  <c r="BC63" i="3"/>
  <c r="AG63" i="3"/>
  <c r="Q63" i="3"/>
  <c r="XU63" i="3"/>
  <c r="XE63" i="3"/>
  <c r="WO63" i="3"/>
  <c r="VY63" i="3"/>
  <c r="VI63" i="3"/>
  <c r="US63" i="3"/>
  <c r="UC63" i="3"/>
  <c r="TM63" i="3"/>
  <c r="SW63" i="3"/>
  <c r="SG63" i="3"/>
  <c r="RQ63" i="3"/>
  <c r="RA63" i="3"/>
  <c r="QK63" i="3"/>
  <c r="PU63" i="3"/>
  <c r="PE63" i="3"/>
  <c r="OO63" i="3"/>
  <c r="NY63" i="3"/>
  <c r="NI63" i="3"/>
  <c r="MS63" i="3"/>
  <c r="MC63" i="3"/>
  <c r="LM63" i="3"/>
  <c r="KW63" i="3"/>
  <c r="KG63" i="3"/>
  <c r="JQ63" i="3"/>
  <c r="JA63" i="3"/>
  <c r="IK63" i="3"/>
  <c r="HU63" i="3"/>
  <c r="HE63" i="3"/>
  <c r="GO63" i="3"/>
  <c r="FY63" i="3"/>
  <c r="FI63" i="3"/>
  <c r="ES63" i="3"/>
  <c r="EC63" i="3"/>
  <c r="DM63" i="3"/>
  <c r="CU63" i="3"/>
  <c r="BH63" i="3"/>
  <c r="AJ63" i="3"/>
  <c r="T63" i="3"/>
  <c r="XT63" i="3"/>
  <c r="XD63" i="3"/>
  <c r="WN63" i="3"/>
  <c r="VX63" i="3"/>
  <c r="VH63" i="3"/>
  <c r="UR63" i="3"/>
  <c r="UB63" i="3"/>
  <c r="TL63" i="3"/>
  <c r="SV63" i="3"/>
  <c r="SF63" i="3"/>
  <c r="RP63" i="3"/>
  <c r="QZ63" i="3"/>
  <c r="QJ63" i="3"/>
  <c r="PT63" i="3"/>
  <c r="PD63" i="3"/>
  <c r="ON63" i="3"/>
  <c r="NX63" i="3"/>
  <c r="NH63" i="3"/>
  <c r="MR63" i="3"/>
  <c r="MB63" i="3"/>
  <c r="LL63" i="3"/>
  <c r="KV63" i="3"/>
  <c r="KF63" i="3"/>
  <c r="JP63" i="3"/>
  <c r="IZ63" i="3"/>
  <c r="IJ63" i="3"/>
  <c r="HT63" i="3"/>
  <c r="HD63" i="3"/>
  <c r="GN63" i="3"/>
  <c r="FX63" i="3"/>
  <c r="FH63" i="3"/>
  <c r="ER63" i="3"/>
  <c r="EB63" i="3"/>
  <c r="DL63" i="3"/>
  <c r="CT63" i="3"/>
  <c r="BG63" i="3"/>
  <c r="AI63" i="3"/>
  <c r="S63" i="3"/>
  <c r="XR32" i="1"/>
  <c r="XB32" i="1"/>
  <c r="WL32" i="1"/>
  <c r="VV32" i="1"/>
  <c r="VF32" i="1"/>
  <c r="UP32" i="1"/>
  <c r="TZ32" i="1"/>
  <c r="TJ32" i="1"/>
  <c r="ST32" i="1"/>
  <c r="SD32" i="1"/>
  <c r="RN32" i="1"/>
  <c r="QX32" i="1"/>
  <c r="QH32" i="1"/>
  <c r="PR32" i="1"/>
  <c r="PB32" i="1"/>
  <c r="OL32" i="1"/>
  <c r="NV32" i="1"/>
  <c r="NF32" i="1"/>
  <c r="MP32" i="1"/>
  <c r="LZ32" i="1"/>
  <c r="LJ32" i="1"/>
  <c r="KT32" i="1"/>
  <c r="KD32" i="1"/>
  <c r="JN32" i="1"/>
  <c r="IX32" i="1"/>
  <c r="IH32" i="1"/>
  <c r="HR32" i="1"/>
  <c r="HB32" i="1"/>
  <c r="GL32" i="1"/>
  <c r="FV32" i="1"/>
  <c r="FF32" i="1"/>
  <c r="EP32" i="1"/>
  <c r="DZ32" i="1"/>
  <c r="DJ32" i="1"/>
  <c r="CR32" i="1"/>
  <c r="BC32" i="1"/>
  <c r="AG32" i="1"/>
  <c r="Q32" i="1"/>
  <c r="WO32" i="1"/>
  <c r="US32" i="1"/>
  <c r="SW32" i="1"/>
  <c r="RA32" i="1"/>
  <c r="PI32" i="1"/>
  <c r="NM32" i="1"/>
  <c r="LM32" i="1"/>
  <c r="JQ32" i="1"/>
  <c r="HY32" i="1"/>
  <c r="GC32" i="1"/>
  <c r="EG32" i="1"/>
  <c r="BM32" i="1"/>
  <c r="YB32" i="1"/>
  <c r="XL32" i="1"/>
  <c r="WV32" i="1"/>
  <c r="WF32" i="1"/>
  <c r="VP32" i="1"/>
  <c r="UZ32" i="1"/>
  <c r="UJ32" i="1"/>
  <c r="TT32" i="1"/>
  <c r="TD32" i="1"/>
  <c r="SN32" i="1"/>
  <c r="RX32" i="1"/>
  <c r="RH32" i="1"/>
  <c r="QR32" i="1"/>
  <c r="QB32" i="1"/>
  <c r="PL32" i="1"/>
  <c r="OV32" i="1"/>
  <c r="OF32" i="1"/>
  <c r="NP32" i="1"/>
  <c r="MZ32" i="1"/>
  <c r="MJ32" i="1"/>
  <c r="LT32" i="1"/>
  <c r="LD32" i="1"/>
  <c r="KN32" i="1"/>
  <c r="JX32" i="1"/>
  <c r="JH32" i="1"/>
  <c r="IR32" i="1"/>
  <c r="IB32" i="1"/>
  <c r="HL32" i="1"/>
  <c r="GV32" i="1"/>
  <c r="GF32" i="1"/>
  <c r="FP32" i="1"/>
  <c r="EZ32" i="1"/>
  <c r="EJ32" i="1"/>
  <c r="DT32" i="1"/>
  <c r="DB32" i="1"/>
  <c r="CL32" i="1"/>
  <c r="AQ32" i="1"/>
  <c r="AA32" i="1"/>
  <c r="XY32" i="1"/>
  <c r="WG32" i="1"/>
  <c r="UK32" i="1"/>
  <c r="SO32" i="1"/>
  <c r="QW32" i="1"/>
  <c r="PA32" i="1"/>
  <c r="NI32" i="1"/>
  <c r="LQ32" i="1"/>
  <c r="JY32" i="1"/>
  <c r="IC32" i="1"/>
  <c r="GK32" i="1"/>
  <c r="EK32" i="1"/>
  <c r="CQ32" i="1"/>
  <c r="O32" i="1"/>
  <c r="XS32" i="1"/>
  <c r="XC32" i="1"/>
  <c r="WM32" i="1"/>
  <c r="VW32" i="1"/>
  <c r="VG32" i="1"/>
  <c r="UQ32" i="1"/>
  <c r="UA32" i="1"/>
  <c r="TK32" i="1"/>
  <c r="SU32" i="1"/>
  <c r="SE32" i="1"/>
  <c r="RO32" i="1"/>
  <c r="QY32" i="1"/>
  <c r="QI32" i="1"/>
  <c r="PS32" i="1"/>
  <c r="PC32" i="1"/>
  <c r="OM32" i="1"/>
  <c r="NW32" i="1"/>
  <c r="NG32" i="1"/>
  <c r="MQ32" i="1"/>
  <c r="MA32" i="1"/>
  <c r="LK32" i="1"/>
  <c r="KU32" i="1"/>
  <c r="KE32" i="1"/>
  <c r="JO32" i="1"/>
  <c r="IY32" i="1"/>
  <c r="II32" i="1"/>
  <c r="HS32" i="1"/>
  <c r="HC32" i="1"/>
  <c r="GM32" i="1"/>
  <c r="FW32" i="1"/>
  <c r="FG32" i="1"/>
  <c r="EQ32" i="1"/>
  <c r="EA32" i="1"/>
  <c r="DK32" i="1"/>
  <c r="CS32" i="1"/>
  <c r="BF32" i="1"/>
  <c r="AH32" i="1"/>
  <c r="R32" i="1"/>
  <c r="XI32" i="1"/>
  <c r="VI32" i="1"/>
  <c r="TQ32" i="1"/>
  <c r="RU32" i="1"/>
  <c r="PQ32" i="1"/>
  <c r="NQ32" i="1"/>
  <c r="LU32" i="1"/>
  <c r="JU32" i="1"/>
  <c r="HU32" i="1"/>
  <c r="FU32" i="1"/>
  <c r="EC32" i="1"/>
  <c r="BB32" i="1"/>
  <c r="YD32" i="1"/>
  <c r="XN32" i="1"/>
  <c r="WX32" i="1"/>
  <c r="WH32" i="1"/>
  <c r="VR32" i="1"/>
  <c r="VB32" i="1"/>
  <c r="UL32" i="1"/>
  <c r="TV32" i="1"/>
  <c r="TF32" i="1"/>
  <c r="SP32" i="1"/>
  <c r="RZ32" i="1"/>
  <c r="RJ32" i="1"/>
  <c r="QT32" i="1"/>
  <c r="QD32" i="1"/>
  <c r="PN32" i="1"/>
  <c r="OX32" i="1"/>
  <c r="OH32" i="1"/>
  <c r="NR32" i="1"/>
  <c r="NB32" i="1"/>
  <c r="ML32" i="1"/>
  <c r="LV32" i="1"/>
  <c r="LF32" i="1"/>
  <c r="KP32" i="1"/>
  <c r="JZ32" i="1"/>
  <c r="JJ32" i="1"/>
  <c r="IT32" i="1"/>
  <c r="ID32" i="1"/>
  <c r="HN32" i="1"/>
  <c r="GX32" i="1"/>
  <c r="GH32" i="1"/>
  <c r="FR32" i="1"/>
  <c r="FB32" i="1"/>
  <c r="EL32" i="1"/>
  <c r="DV32" i="1"/>
  <c r="DE32" i="1"/>
  <c r="CN32" i="1"/>
  <c r="AY32" i="1"/>
  <c r="AC32" i="1"/>
  <c r="I32" i="1"/>
  <c r="WC32" i="1"/>
  <c r="UG32" i="1"/>
  <c r="SK32" i="1"/>
  <c r="QO32" i="1"/>
  <c r="OW32" i="1"/>
  <c r="NA32" i="1"/>
  <c r="LA32" i="1"/>
  <c r="JE32" i="1"/>
  <c r="HM32" i="1"/>
  <c r="FQ32" i="1"/>
  <c r="DU32" i="1"/>
  <c r="AX32" i="1"/>
  <c r="XX32" i="1"/>
  <c r="XH32" i="1"/>
  <c r="WR32" i="1"/>
  <c r="WB32" i="1"/>
  <c r="VL32" i="1"/>
  <c r="UV32" i="1"/>
  <c r="UF32" i="1"/>
  <c r="TP32" i="1"/>
  <c r="SZ32" i="1"/>
  <c r="SJ32" i="1"/>
  <c r="RT32" i="1"/>
  <c r="RD32" i="1"/>
  <c r="QN32" i="1"/>
  <c r="PX32" i="1"/>
  <c r="PH32" i="1"/>
  <c r="OR32" i="1"/>
  <c r="OB32" i="1"/>
  <c r="NL32" i="1"/>
  <c r="MV32" i="1"/>
  <c r="MF32" i="1"/>
  <c r="LP32" i="1"/>
  <c r="KZ32" i="1"/>
  <c r="KJ32" i="1"/>
  <c r="JT32" i="1"/>
  <c r="JD32" i="1"/>
  <c r="IN32" i="1"/>
  <c r="HX32" i="1"/>
  <c r="HH32" i="1"/>
  <c r="GR32" i="1"/>
  <c r="GB32" i="1"/>
  <c r="FL32" i="1"/>
  <c r="EV32" i="1"/>
  <c r="EF32" i="1"/>
  <c r="DP32" i="1"/>
  <c r="CX32" i="1"/>
  <c r="BK32" i="1"/>
  <c r="AM32" i="1"/>
  <c r="W32" i="1"/>
  <c r="XM32" i="1"/>
  <c r="VY32" i="1"/>
  <c r="TY32" i="1"/>
  <c r="SC32" i="1"/>
  <c r="QK32" i="1"/>
  <c r="OS32" i="1"/>
  <c r="MW32" i="1"/>
  <c r="LE32" i="1"/>
  <c r="JM32" i="1"/>
  <c r="HQ32" i="1"/>
  <c r="FY32" i="1"/>
  <c r="DY32" i="1"/>
  <c r="BH32" i="1"/>
  <c r="YE32" i="1"/>
  <c r="XO32" i="1"/>
  <c r="WY32" i="1"/>
  <c r="WI32" i="1"/>
  <c r="VS32" i="1"/>
  <c r="VC32" i="1"/>
  <c r="UM32" i="1"/>
  <c r="TW32" i="1"/>
  <c r="TG32" i="1"/>
  <c r="SQ32" i="1"/>
  <c r="SA32" i="1"/>
  <c r="RK32" i="1"/>
  <c r="QU32" i="1"/>
  <c r="QE32" i="1"/>
  <c r="PO32" i="1"/>
  <c r="OY32" i="1"/>
  <c r="OI32" i="1"/>
  <c r="NS32" i="1"/>
  <c r="NC32" i="1"/>
  <c r="MM32" i="1"/>
  <c r="LW32" i="1"/>
  <c r="LG32" i="1"/>
  <c r="KQ32" i="1"/>
  <c r="KA32" i="1"/>
  <c r="JK32" i="1"/>
  <c r="IU32" i="1"/>
  <c r="IE32" i="1"/>
  <c r="HO32" i="1"/>
  <c r="GY32" i="1"/>
  <c r="GI32" i="1"/>
  <c r="FS32" i="1"/>
  <c r="FC32" i="1"/>
  <c r="EM32" i="1"/>
  <c r="DW32" i="1"/>
  <c r="DG32" i="1"/>
  <c r="CO32" i="1"/>
  <c r="AZ32" i="1"/>
  <c r="AD32" i="1"/>
  <c r="K32" i="1"/>
  <c r="WW32" i="1"/>
  <c r="UW32" i="1"/>
  <c r="TE32" i="1"/>
  <c r="RE32" i="1"/>
  <c r="PE32" i="1"/>
  <c r="NE32" i="1"/>
  <c r="LI32" i="1"/>
  <c r="JI32" i="1"/>
  <c r="HI32" i="1"/>
  <c r="FM32" i="1"/>
  <c r="DQ32" i="1"/>
  <c r="AJ32" i="1"/>
  <c r="XZ32" i="1"/>
  <c r="XJ32" i="1"/>
  <c r="WT32" i="1"/>
  <c r="WD32" i="1"/>
  <c r="VN32" i="1"/>
  <c r="UX32" i="1"/>
  <c r="UH32" i="1"/>
  <c r="TR32" i="1"/>
  <c r="TB32" i="1"/>
  <c r="SL32" i="1"/>
  <c r="RV32" i="1"/>
  <c r="RF32" i="1"/>
  <c r="QP32" i="1"/>
  <c r="PZ32" i="1"/>
  <c r="PJ32" i="1"/>
  <c r="OT32" i="1"/>
  <c r="OD32" i="1"/>
  <c r="NN32" i="1"/>
  <c r="MX32" i="1"/>
  <c r="MH32" i="1"/>
  <c r="LR32" i="1"/>
  <c r="LB32" i="1"/>
  <c r="KL32" i="1"/>
  <c r="JV32" i="1"/>
  <c r="JF32" i="1"/>
  <c r="IP32" i="1"/>
  <c r="HZ32" i="1"/>
  <c r="HJ32" i="1"/>
  <c r="GT32" i="1"/>
  <c r="GD32" i="1"/>
  <c r="FN32" i="1"/>
  <c r="EX32" i="1"/>
  <c r="EH32" i="1"/>
  <c r="DR32" i="1"/>
  <c r="CZ32" i="1"/>
  <c r="BQ32" i="1"/>
  <c r="AO32" i="1"/>
  <c r="Y32" i="1"/>
  <c r="XU32" i="1"/>
  <c r="VQ32" i="1"/>
  <c r="TU32" i="1"/>
  <c r="RY32" i="1"/>
  <c r="QC32" i="1"/>
  <c r="OK32" i="1"/>
  <c r="MO32" i="1"/>
  <c r="KO32" i="1"/>
  <c r="IS32" i="1"/>
  <c r="HA32" i="1"/>
  <c r="FE32" i="1"/>
  <c r="DI32" i="1"/>
  <c r="AF32" i="1"/>
  <c r="XT32" i="1"/>
  <c r="XD32" i="1"/>
  <c r="WN32" i="1"/>
  <c r="VX32" i="1"/>
  <c r="VH32" i="1"/>
  <c r="UR32" i="1"/>
  <c r="UB32" i="1"/>
  <c r="TL32" i="1"/>
  <c r="SV32" i="1"/>
  <c r="SF32" i="1"/>
  <c r="RP32" i="1"/>
  <c r="QZ32" i="1"/>
  <c r="QJ32" i="1"/>
  <c r="PT32" i="1"/>
  <c r="PD32" i="1"/>
  <c r="ON32" i="1"/>
  <c r="NX32" i="1"/>
  <c r="NH32" i="1"/>
  <c r="MR32" i="1"/>
  <c r="MB32" i="1"/>
  <c r="LL32" i="1"/>
  <c r="KV32" i="1"/>
  <c r="KF32" i="1"/>
  <c r="JP32" i="1"/>
  <c r="IZ32" i="1"/>
  <c r="IJ32" i="1"/>
  <c r="HT32" i="1"/>
  <c r="HD32" i="1"/>
  <c r="GN32" i="1"/>
  <c r="FX32" i="1"/>
  <c r="FH32" i="1"/>
  <c r="ER32" i="1"/>
  <c r="EB32" i="1"/>
  <c r="DL32" i="1"/>
  <c r="CT32" i="1"/>
  <c r="BG32" i="1"/>
  <c r="AI32" i="1"/>
  <c r="S32" i="1"/>
  <c r="XE32" i="1"/>
  <c r="VM32" i="1"/>
  <c r="TM32" i="1"/>
  <c r="RQ32" i="1"/>
  <c r="PY32" i="1"/>
  <c r="OG32" i="1"/>
  <c r="MK32" i="1"/>
  <c r="KW32" i="1"/>
  <c r="JA32" i="1"/>
  <c r="HE32" i="1"/>
  <c r="FI32" i="1"/>
  <c r="DM32" i="1"/>
  <c r="AN32" i="1"/>
  <c r="YA32" i="1"/>
  <c r="XK32" i="1"/>
  <c r="WU32" i="1"/>
  <c r="WE32" i="1"/>
  <c r="VO32" i="1"/>
  <c r="UY32" i="1"/>
  <c r="UI32" i="1"/>
  <c r="TS32" i="1"/>
  <c r="TC32" i="1"/>
  <c r="SM32" i="1"/>
  <c r="RW32" i="1"/>
  <c r="RG32" i="1"/>
  <c r="QQ32" i="1"/>
  <c r="QA32" i="1"/>
  <c r="PK32" i="1"/>
  <c r="OU32" i="1"/>
  <c r="OE32" i="1"/>
  <c r="NO32" i="1"/>
  <c r="MY32" i="1"/>
  <c r="MI32" i="1"/>
  <c r="LS32" i="1"/>
  <c r="LC32" i="1"/>
  <c r="KM32" i="1"/>
  <c r="JW32" i="1"/>
  <c r="JG32" i="1"/>
  <c r="IQ32" i="1"/>
  <c r="IA32" i="1"/>
  <c r="HK32" i="1"/>
  <c r="GU32" i="1"/>
  <c r="GE32" i="1"/>
  <c r="FO32" i="1"/>
  <c r="EY32" i="1"/>
  <c r="EI32" i="1"/>
  <c r="DS32" i="1"/>
  <c r="DA32" i="1"/>
  <c r="CK32" i="1"/>
  <c r="AP32" i="1"/>
  <c r="Z32" i="1"/>
  <c r="YC32" i="1"/>
  <c r="WK32" i="1"/>
  <c r="UO32" i="1"/>
  <c r="SS32" i="1"/>
  <c r="QS32" i="1"/>
  <c r="OO32" i="1"/>
  <c r="MS32" i="1"/>
  <c r="KS32" i="1"/>
  <c r="IW32" i="1"/>
  <c r="GS32" i="1"/>
  <c r="FA32" i="1"/>
  <c r="CY32" i="1"/>
  <c r="X32" i="1"/>
  <c r="XV32" i="1"/>
  <c r="VJ32" i="1"/>
  <c r="SX32" i="1"/>
  <c r="QL32" i="1"/>
  <c r="NZ32" i="1"/>
  <c r="LN32" i="1"/>
  <c r="JB32" i="1"/>
  <c r="GP32" i="1"/>
  <c r="ED32" i="1"/>
  <c r="AK32" i="1"/>
  <c r="TI32" i="1"/>
  <c r="MC32" i="1"/>
  <c r="ES32" i="1"/>
  <c r="WZ32" i="1"/>
  <c r="UN32" i="1"/>
  <c r="SB32" i="1"/>
  <c r="PP32" i="1"/>
  <c r="ND32" i="1"/>
  <c r="KR32" i="1"/>
  <c r="IF32" i="1"/>
  <c r="FT32" i="1"/>
  <c r="DH32" i="1"/>
  <c r="M32" i="1"/>
  <c r="RI32" i="1"/>
  <c r="KK32" i="1"/>
  <c r="DC32" i="1"/>
  <c r="WQ32" i="1"/>
  <c r="UE32" i="1"/>
  <c r="RS32" i="1"/>
  <c r="PG32" i="1"/>
  <c r="MU32" i="1"/>
  <c r="KI32" i="1"/>
  <c r="HW32" i="1"/>
  <c r="FK32" i="1"/>
  <c r="CW32" i="1"/>
  <c r="XQ32" i="1"/>
  <c r="QG32" i="1"/>
  <c r="IG32" i="1"/>
  <c r="XF32" i="1"/>
  <c r="UT32" i="1"/>
  <c r="SH32" i="1"/>
  <c r="PV32" i="1"/>
  <c r="NJ32" i="1"/>
  <c r="KX32" i="1"/>
  <c r="IL32" i="1"/>
  <c r="FZ32" i="1"/>
  <c r="DN32" i="1"/>
  <c r="U32" i="1"/>
  <c r="RM32" i="1"/>
  <c r="KC32" i="1"/>
  <c r="CU32" i="1"/>
  <c r="WJ32" i="1"/>
  <c r="TX32" i="1"/>
  <c r="RL32" i="1"/>
  <c r="OZ32" i="1"/>
  <c r="MN32" i="1"/>
  <c r="KB32" i="1"/>
  <c r="HP32" i="1"/>
  <c r="FD32" i="1"/>
  <c r="CP32" i="1"/>
  <c r="WS32" i="1"/>
  <c r="PM32" i="1"/>
  <c r="IO32" i="1"/>
  <c r="AB32" i="1"/>
  <c r="WA32" i="1"/>
  <c r="TO32" i="1"/>
  <c r="RC32" i="1"/>
  <c r="OQ32" i="1"/>
  <c r="ME32" i="1"/>
  <c r="JS32" i="1"/>
  <c r="HG32" i="1"/>
  <c r="EU32" i="1"/>
  <c r="BJ32" i="1"/>
  <c r="VU32" i="1"/>
  <c r="OC32" i="1"/>
  <c r="GG32" i="1"/>
  <c r="WP32" i="1"/>
  <c r="UD32" i="1"/>
  <c r="RR32" i="1"/>
  <c r="PF32" i="1"/>
  <c r="MT32" i="1"/>
  <c r="KH32" i="1"/>
  <c r="HV32" i="1"/>
  <c r="FJ32" i="1"/>
  <c r="CV32" i="1"/>
  <c r="XA32" i="1"/>
  <c r="PU32" i="1"/>
  <c r="IK32" i="1"/>
  <c r="T32" i="1"/>
  <c r="VT32" i="1"/>
  <c r="TH32" i="1"/>
  <c r="QV32" i="1"/>
  <c r="OJ32" i="1"/>
  <c r="LX32" i="1"/>
  <c r="JL32" i="1"/>
  <c r="GZ32" i="1"/>
  <c r="EN32" i="1"/>
  <c r="BA32" i="1"/>
  <c r="VA32" i="1"/>
  <c r="NU32" i="1"/>
  <c r="GW32" i="1"/>
  <c r="XW32" i="1"/>
  <c r="VK32" i="1"/>
  <c r="SY32" i="1"/>
  <c r="QM32" i="1"/>
  <c r="OA32" i="1"/>
  <c r="LO32" i="1"/>
  <c r="JC32" i="1"/>
  <c r="GQ32" i="1"/>
  <c r="EE32" i="1"/>
  <c r="AL32" i="1"/>
  <c r="UC32" i="1"/>
  <c r="MG32" i="1"/>
  <c r="EO32" i="1"/>
  <c r="VZ32" i="1"/>
  <c r="TN32" i="1"/>
  <c r="RB32" i="1"/>
  <c r="OP32" i="1"/>
  <c r="MD32" i="1"/>
  <c r="JR32" i="1"/>
  <c r="HF32" i="1"/>
  <c r="ET32" i="1"/>
  <c r="BI32" i="1"/>
  <c r="VE32" i="1"/>
  <c r="NY32" i="1"/>
  <c r="GO32" i="1"/>
  <c r="XP32" i="1"/>
  <c r="VD32" i="1"/>
  <c r="SR32" i="1"/>
  <c r="QF32" i="1"/>
  <c r="NT32" i="1"/>
  <c r="LH32" i="1"/>
  <c r="IV32" i="1"/>
  <c r="GJ32" i="1"/>
  <c r="DX32" i="1"/>
  <c r="AE32" i="1"/>
  <c r="TA32" i="1"/>
  <c r="LY32" i="1"/>
  <c r="EW32" i="1"/>
  <c r="XG32" i="1"/>
  <c r="UU32" i="1"/>
  <c r="SI32" i="1"/>
  <c r="PW32" i="1"/>
  <c r="NK32" i="1"/>
  <c r="KY32" i="1"/>
  <c r="IM32" i="1"/>
  <c r="GA32" i="1"/>
  <c r="DO32" i="1"/>
  <c r="V32" i="1"/>
  <c r="SG32" i="1"/>
  <c r="KG32" i="1"/>
  <c r="CM32" i="1"/>
  <c r="WG35" i="3"/>
  <c r="TU35" i="3"/>
  <c r="RI35" i="3"/>
  <c r="OW35" i="3"/>
  <c r="MK35" i="3"/>
  <c r="JY35" i="3"/>
  <c r="HM35" i="3"/>
  <c r="FA35" i="3"/>
  <c r="CM35" i="3"/>
  <c r="XL35" i="3"/>
  <c r="UZ35" i="3"/>
  <c r="SN35" i="3"/>
  <c r="QB35" i="3"/>
  <c r="NP35" i="3"/>
  <c r="LD35" i="3"/>
  <c r="IR35" i="3"/>
  <c r="GF35" i="3"/>
  <c r="DT35" i="3"/>
  <c r="AA35" i="3"/>
  <c r="WI35" i="3"/>
  <c r="TW35" i="3"/>
  <c r="RK35" i="3"/>
  <c r="OY35" i="3"/>
  <c r="MM35" i="3"/>
  <c r="KA35" i="3"/>
  <c r="HO35" i="3"/>
  <c r="FC35" i="3"/>
  <c r="CO35" i="3"/>
  <c r="XR35" i="3"/>
  <c r="VF35" i="3"/>
  <c r="ST35" i="3"/>
  <c r="QH35" i="3"/>
  <c r="NV35" i="3"/>
  <c r="LJ35" i="3"/>
  <c r="IX35" i="3"/>
  <c r="GL35" i="3"/>
  <c r="DZ35" i="3"/>
  <c r="AG35" i="3"/>
  <c r="TQ35" i="3"/>
  <c r="MW35" i="3"/>
  <c r="GS35" i="3"/>
  <c r="XX35" i="3"/>
  <c r="RD35" i="3"/>
  <c r="JT35" i="3"/>
  <c r="CX35" i="3"/>
  <c r="TC35" i="3"/>
  <c r="MI35" i="3"/>
  <c r="EY35" i="3"/>
  <c r="VR35" i="3"/>
  <c r="NR35" i="3"/>
  <c r="GX35" i="3"/>
  <c r="XE35" i="3"/>
  <c r="PU35" i="3"/>
  <c r="IK35" i="3"/>
  <c r="T35" i="3"/>
  <c r="QZ35" i="3"/>
  <c r="JP35" i="3"/>
  <c r="BG35" i="3"/>
  <c r="SI35" i="3"/>
  <c r="KI35" i="3"/>
  <c r="BJ35" i="3"/>
  <c r="SL35" i="3"/>
  <c r="LB35" i="3"/>
  <c r="DR35" i="3"/>
  <c r="TA35" i="3"/>
  <c r="HY35" i="3"/>
  <c r="WR35" i="3"/>
  <c r="OR35" i="3"/>
  <c r="HH35" i="3"/>
  <c r="YA35" i="3"/>
  <c r="PK35" i="3"/>
  <c r="HK35" i="3"/>
  <c r="WX35" i="3"/>
  <c r="OX35" i="3"/>
  <c r="GH35" i="3"/>
  <c r="US35" i="3"/>
  <c r="NI35" i="3"/>
  <c r="FY35" i="3"/>
  <c r="VX35" i="3"/>
  <c r="ON35" i="3"/>
  <c r="HD35" i="3"/>
  <c r="XG35" i="3"/>
  <c r="PW35" i="3"/>
  <c r="JC35" i="3"/>
  <c r="AL35" i="3"/>
  <c r="RV35" i="3"/>
  <c r="KL35" i="3"/>
  <c r="CZ35" i="3"/>
  <c r="WK35" i="3"/>
  <c r="TY35" i="3"/>
  <c r="RM35" i="3"/>
  <c r="PA35" i="3"/>
  <c r="MO35" i="3"/>
  <c r="KC35" i="3"/>
  <c r="HQ35" i="3"/>
  <c r="FE35" i="3"/>
  <c r="CQ35" i="3"/>
  <c r="XP35" i="3"/>
  <c r="VD35" i="3"/>
  <c r="SR35" i="3"/>
  <c r="QF35" i="3"/>
  <c r="NT35" i="3"/>
  <c r="LH35" i="3"/>
  <c r="IV35" i="3"/>
  <c r="GJ35" i="3"/>
  <c r="DX35" i="3"/>
  <c r="AE35" i="3"/>
  <c r="WM35" i="3"/>
  <c r="UA35" i="3"/>
  <c r="RO35" i="3"/>
  <c r="PC35" i="3"/>
  <c r="MQ35" i="3"/>
  <c r="KE35" i="3"/>
  <c r="HS35" i="3"/>
  <c r="FG35" i="3"/>
  <c r="CS35" i="3"/>
  <c r="XV35" i="3"/>
  <c r="VJ35" i="3"/>
  <c r="SX35" i="3"/>
  <c r="QL35" i="3"/>
  <c r="NZ35" i="3"/>
  <c r="LN35" i="3"/>
  <c r="JB35" i="3"/>
  <c r="GP35" i="3"/>
  <c r="ED35" i="3"/>
  <c r="AK35" i="3"/>
  <c r="UG35" i="3"/>
  <c r="OC35" i="3"/>
  <c r="HI35" i="3"/>
  <c r="XH35" i="3"/>
  <c r="PX35" i="3"/>
  <c r="IN35" i="3"/>
  <c r="XK35" i="3"/>
  <c r="QQ35" i="3"/>
  <c r="JG35" i="3"/>
  <c r="CK35" i="3"/>
  <c r="TF35" i="3"/>
  <c r="ML35" i="3"/>
  <c r="FR35" i="3"/>
  <c r="XU35" i="3"/>
  <c r="QK35" i="3"/>
  <c r="JA35" i="3"/>
  <c r="AJ35" i="3"/>
  <c r="RP35" i="3"/>
  <c r="KF35" i="3"/>
  <c r="CT35" i="3"/>
  <c r="SY35" i="3"/>
  <c r="LO35" i="3"/>
  <c r="EU35" i="3"/>
  <c r="UX35" i="3"/>
  <c r="NN35" i="3"/>
  <c r="GD35" i="3"/>
  <c r="YC35" i="3"/>
  <c r="VQ35" i="3"/>
  <c r="TE35" i="3"/>
  <c r="QS35" i="3"/>
  <c r="OG35" i="3"/>
  <c r="LU35" i="3"/>
  <c r="JI35" i="3"/>
  <c r="GW35" i="3"/>
  <c r="EK35" i="3"/>
  <c r="AX35" i="3"/>
  <c r="WV35" i="3"/>
  <c r="UJ35" i="3"/>
  <c r="RX35" i="3"/>
  <c r="PL35" i="3"/>
  <c r="MZ35" i="3"/>
  <c r="KN35" i="3"/>
  <c r="IB35" i="3"/>
  <c r="FP35" i="3"/>
  <c r="DB35" i="3"/>
  <c r="YE35" i="3"/>
  <c r="VS35" i="3"/>
  <c r="TG35" i="3"/>
  <c r="QU35" i="3"/>
  <c r="OI35" i="3"/>
  <c r="LW35" i="3"/>
  <c r="JK35" i="3"/>
  <c r="GY35" i="3"/>
  <c r="EM35" i="3"/>
  <c r="AZ35" i="3"/>
  <c r="XB35" i="3"/>
  <c r="UP35" i="3"/>
  <c r="SD35" i="3"/>
  <c r="PR35" i="3"/>
  <c r="NF35" i="3"/>
  <c r="KT35" i="3"/>
  <c r="IH35" i="3"/>
  <c r="FV35" i="3"/>
  <c r="DJ35" i="3"/>
  <c r="Q35" i="3"/>
  <c r="RU35" i="3"/>
  <c r="LQ35" i="3"/>
  <c r="FM35" i="3"/>
  <c r="WB35" i="3"/>
  <c r="PH35" i="3"/>
  <c r="HX35" i="3"/>
  <c r="W35" i="3"/>
  <c r="RW35" i="3"/>
  <c r="KM35" i="3"/>
  <c r="DS35" i="3"/>
  <c r="TV35" i="3"/>
  <c r="LV35" i="3"/>
  <c r="FB35" i="3"/>
  <c r="VI35" i="3"/>
  <c r="NY35" i="3"/>
  <c r="GO35" i="3"/>
  <c r="WN35" i="3"/>
  <c r="PD35" i="3"/>
  <c r="HT35" i="3"/>
  <c r="XW35" i="3"/>
  <c r="QM35" i="3"/>
  <c r="IM35" i="3"/>
  <c r="XZ35" i="3"/>
  <c r="QP35" i="3"/>
  <c r="JF35" i="3"/>
  <c r="AO35" i="3"/>
  <c r="PY35" i="3"/>
  <c r="EW35" i="3"/>
  <c r="UF35" i="3"/>
  <c r="MV35" i="3"/>
  <c r="FL35" i="3"/>
  <c r="WE35" i="3"/>
  <c r="NO35" i="3"/>
  <c r="FO35" i="3"/>
  <c r="UL35" i="3"/>
  <c r="NB35" i="3"/>
  <c r="EL35" i="3"/>
  <c r="SW35" i="3"/>
  <c r="LM35" i="3"/>
  <c r="EC35" i="3"/>
  <c r="UB35" i="3"/>
  <c r="MR35" i="3"/>
  <c r="FH35" i="3"/>
  <c r="VK35" i="3"/>
  <c r="OA35" i="3"/>
  <c r="HG35" i="3"/>
  <c r="XJ35" i="3"/>
  <c r="PZ35" i="3"/>
  <c r="IP35" i="3"/>
  <c r="Y35" i="3"/>
  <c r="VU35" i="3"/>
  <c r="TI35" i="3"/>
  <c r="QW35" i="3"/>
  <c r="OK35" i="3"/>
  <c r="LY35" i="3"/>
  <c r="JM35" i="3"/>
  <c r="HA35" i="3"/>
  <c r="EO35" i="3"/>
  <c r="BB35" i="3"/>
  <c r="WZ35" i="3"/>
  <c r="UN35" i="3"/>
  <c r="SB35" i="3"/>
  <c r="PP35" i="3"/>
  <c r="ND35" i="3"/>
  <c r="KR35" i="3"/>
  <c r="IF35" i="3"/>
  <c r="FT35" i="3"/>
  <c r="DH35" i="3"/>
  <c r="M35" i="3"/>
  <c r="VW35" i="3"/>
  <c r="TK35" i="3"/>
  <c r="QY35" i="3"/>
  <c r="OM35" i="3"/>
  <c r="MA35" i="3"/>
  <c r="JO35" i="3"/>
  <c r="HC35" i="3"/>
  <c r="EQ35" i="3"/>
  <c r="BF35" i="3"/>
  <c r="XF35" i="3"/>
  <c r="UT35" i="3"/>
  <c r="SH35" i="3"/>
  <c r="PV35" i="3"/>
  <c r="NJ35" i="3"/>
  <c r="KX35" i="3"/>
  <c r="IL35" i="3"/>
  <c r="FZ35" i="3"/>
  <c r="DN35" i="3"/>
  <c r="U35" i="3"/>
  <c r="SK35" i="3"/>
  <c r="MG35" i="3"/>
  <c r="GC35" i="3"/>
  <c r="VL35" i="3"/>
  <c r="OB35" i="3"/>
  <c r="GR35" i="3"/>
  <c r="VO35" i="3"/>
  <c r="OU35" i="3"/>
  <c r="IA35" i="3"/>
  <c r="YD35" i="3"/>
  <c r="RJ35" i="3"/>
  <c r="KP35" i="3"/>
  <c r="DV35" i="3"/>
  <c r="VY35" i="3"/>
  <c r="OO35" i="3"/>
  <c r="HE35" i="3"/>
  <c r="XD35" i="3"/>
  <c r="PT35" i="3"/>
  <c r="IJ35" i="3"/>
  <c r="S35" i="3"/>
  <c r="RC35" i="3"/>
  <c r="JS35" i="3"/>
  <c r="CW35" i="3"/>
  <c r="TB35" i="3"/>
  <c r="LR35" i="3"/>
  <c r="EH35" i="3"/>
  <c r="XM35" i="3"/>
  <c r="VA35" i="3"/>
  <c r="SO35" i="3"/>
  <c r="QC35" i="3"/>
  <c r="NQ35" i="3"/>
  <c r="LE35" i="3"/>
  <c r="IS35" i="3"/>
  <c r="GG35" i="3"/>
  <c r="DU35" i="3"/>
  <c r="AB35" i="3"/>
  <c r="WF35" i="3"/>
  <c r="TT35" i="3"/>
  <c r="RH35" i="3"/>
  <c r="OV35" i="3"/>
  <c r="MJ35" i="3"/>
  <c r="JX35" i="3"/>
  <c r="HL35" i="3"/>
  <c r="EZ35" i="3"/>
  <c r="CL35" i="3"/>
  <c r="XO35" i="3"/>
  <c r="VC35" i="3"/>
  <c r="SQ35" i="3"/>
  <c r="QE35" i="3"/>
  <c r="NS35" i="3"/>
  <c r="LG35" i="3"/>
  <c r="IU35" i="3"/>
  <c r="GI35" i="3"/>
  <c r="DW35" i="3"/>
  <c r="AD35" i="3"/>
  <c r="WL35" i="3"/>
  <c r="TZ35" i="3"/>
  <c r="RN35" i="3"/>
  <c r="PB35" i="3"/>
  <c r="MP35" i="3"/>
  <c r="KD35" i="3"/>
  <c r="HR35" i="3"/>
  <c r="FF35" i="3"/>
  <c r="CR35" i="3"/>
  <c r="XI35" i="3"/>
  <c r="QO35" i="3"/>
  <c r="JU35" i="3"/>
  <c r="DQ35" i="3"/>
  <c r="UV35" i="3"/>
  <c r="NL35" i="3"/>
  <c r="GB35" i="3"/>
  <c r="WU35" i="3"/>
  <c r="QA35" i="3"/>
  <c r="IQ35" i="3"/>
  <c r="AP35" i="3"/>
  <c r="RZ35" i="3"/>
  <c r="JZ35" i="3"/>
  <c r="DE35" i="3"/>
  <c r="TM35" i="3"/>
  <c r="MC35" i="3"/>
  <c r="ES35" i="3"/>
  <c r="UR35" i="3"/>
  <c r="NH35" i="3"/>
  <c r="FX35" i="3"/>
  <c r="WA35" i="3"/>
  <c r="OQ35" i="3"/>
  <c r="GA35" i="3"/>
  <c r="WD35" i="3"/>
  <c r="OT35" i="3"/>
  <c r="HJ35" i="3"/>
  <c r="WS35" i="3"/>
  <c r="NM35" i="3"/>
  <c r="CY35" i="3"/>
  <c r="SJ35" i="3"/>
  <c r="KZ35" i="3"/>
  <c r="DP35" i="3"/>
  <c r="TS35" i="3"/>
  <c r="LS35" i="3"/>
  <c r="DA35" i="3"/>
  <c r="SP35" i="3"/>
  <c r="LF35" i="3"/>
  <c r="CN35" i="3"/>
  <c r="RA35" i="3"/>
  <c r="JQ35" i="3"/>
  <c r="BH35" i="3"/>
  <c r="SF35" i="3"/>
  <c r="KV35" i="3"/>
  <c r="DL35" i="3"/>
  <c r="TO35" i="3"/>
  <c r="ME35" i="3"/>
  <c r="FK35" i="3"/>
  <c r="VN35" i="3"/>
  <c r="OD35" i="3"/>
  <c r="GT35" i="3"/>
  <c r="XQ35" i="3"/>
  <c r="VE35" i="3"/>
  <c r="SS35" i="3"/>
  <c r="QG35" i="3"/>
  <c r="NU35" i="3"/>
  <c r="LI35" i="3"/>
  <c r="IW35" i="3"/>
  <c r="GK35" i="3"/>
  <c r="DY35" i="3"/>
  <c r="AF35" i="3"/>
  <c r="WJ35" i="3"/>
  <c r="TX35" i="3"/>
  <c r="RL35" i="3"/>
  <c r="OZ35" i="3"/>
  <c r="MN35" i="3"/>
  <c r="KB35" i="3"/>
  <c r="HP35" i="3"/>
  <c r="FD35" i="3"/>
  <c r="CP35" i="3"/>
  <c r="XS35" i="3"/>
  <c r="VG35" i="3"/>
  <c r="SU35" i="3"/>
  <c r="QI35" i="3"/>
  <c r="NW35" i="3"/>
  <c r="LK35" i="3"/>
  <c r="IY35" i="3"/>
  <c r="GM35" i="3"/>
  <c r="EA35" i="3"/>
  <c r="AH35" i="3"/>
  <c r="WP35" i="3"/>
  <c r="UD35" i="3"/>
  <c r="RR35" i="3"/>
  <c r="PF35" i="3"/>
  <c r="MT35" i="3"/>
  <c r="KH35" i="3"/>
  <c r="HV35" i="3"/>
  <c r="FJ35" i="3"/>
  <c r="CV35" i="3"/>
  <c r="XY35" i="3"/>
  <c r="RE35" i="3"/>
  <c r="KK35" i="3"/>
  <c r="EG35" i="3"/>
  <c r="TP35" i="3"/>
  <c r="MF35" i="3"/>
  <c r="EF35" i="3"/>
  <c r="UI35" i="3"/>
  <c r="MY35" i="3"/>
  <c r="GE35" i="3"/>
  <c r="WH35" i="3"/>
  <c r="PN35" i="3"/>
  <c r="IT35" i="3"/>
  <c r="AY35" i="3"/>
  <c r="UC35" i="3"/>
  <c r="MS35" i="3"/>
  <c r="FI35" i="3"/>
  <c r="VH35" i="3"/>
  <c r="NX35" i="3"/>
  <c r="GN35" i="3"/>
  <c r="WQ35" i="3"/>
  <c r="PG35" i="3"/>
  <c r="HW35" i="3"/>
  <c r="V35" i="3"/>
  <c r="RF35" i="3"/>
  <c r="JV35" i="3"/>
  <c r="BQ35" i="3"/>
  <c r="WW35" i="3"/>
  <c r="UK35" i="3"/>
  <c r="RY35" i="3"/>
  <c r="PM35" i="3"/>
  <c r="NA35" i="3"/>
  <c r="KO35" i="3"/>
  <c r="IC35" i="3"/>
  <c r="FQ35" i="3"/>
  <c r="DC35" i="3"/>
  <c r="YB35" i="3"/>
  <c r="VP35" i="3"/>
  <c r="TD35" i="3"/>
  <c r="QR35" i="3"/>
  <c r="OF35" i="3"/>
  <c r="LT35" i="3"/>
  <c r="JH35" i="3"/>
  <c r="GV35" i="3"/>
  <c r="EJ35" i="3"/>
  <c r="AQ35" i="3"/>
  <c r="WY35" i="3"/>
  <c r="UM35" i="3"/>
  <c r="SA35" i="3"/>
  <c r="PO35" i="3"/>
  <c r="NC35" i="3"/>
  <c r="KQ35" i="3"/>
  <c r="IE35" i="3"/>
  <c r="FS35" i="3"/>
  <c r="DG35" i="3"/>
  <c r="K35" i="3"/>
  <c r="VV35" i="3"/>
  <c r="TJ35" i="3"/>
  <c r="QX35" i="3"/>
  <c r="OL35" i="3"/>
  <c r="LZ35" i="3"/>
  <c r="JN35" i="3"/>
  <c r="HB35" i="3"/>
  <c r="EP35" i="3"/>
  <c r="BC35" i="3"/>
  <c r="VM35" i="3"/>
  <c r="OS35" i="3"/>
  <c r="IO35" i="3"/>
  <c r="AN35" i="3"/>
  <c r="SZ35" i="3"/>
  <c r="LP35" i="3"/>
  <c r="EV35" i="3"/>
  <c r="UY35" i="3"/>
  <c r="OE35" i="3"/>
  <c r="GU35" i="3"/>
  <c r="XN35" i="3"/>
  <c r="QD35" i="3"/>
  <c r="ID35" i="3"/>
  <c r="AC35" i="3"/>
  <c r="RQ35" i="3"/>
  <c r="KG35" i="3"/>
  <c r="CU35" i="3"/>
  <c r="SV35" i="3"/>
  <c r="LL35" i="3"/>
  <c r="EB35" i="3"/>
  <c r="UE35" i="3"/>
  <c r="MU35" i="3"/>
  <c r="EE35" i="3"/>
  <c r="UH35" i="3"/>
  <c r="MX35" i="3"/>
  <c r="FN35" i="3"/>
  <c r="UW35" i="3"/>
  <c r="LA35" i="3"/>
  <c r="X35" i="3"/>
  <c r="QN35" i="3"/>
  <c r="JD35" i="3"/>
  <c r="AM35" i="3"/>
  <c r="RG35" i="3"/>
  <c r="JW35" i="3"/>
  <c r="Z35" i="3"/>
  <c r="QT35" i="3"/>
  <c r="JJ35" i="3"/>
  <c r="WO35" i="3"/>
  <c r="PE35" i="3"/>
  <c r="HU35" i="3"/>
  <c r="XT35" i="3"/>
  <c r="QJ35" i="3"/>
  <c r="IZ35" i="3"/>
  <c r="AI35" i="3"/>
  <c r="RS35" i="3"/>
  <c r="KY35" i="3"/>
  <c r="DO35" i="3"/>
  <c r="TR35" i="3"/>
  <c r="MH35" i="3"/>
  <c r="EX35" i="3"/>
  <c r="XA35" i="3"/>
  <c r="UO35" i="3"/>
  <c r="SC35" i="3"/>
  <c r="PQ35" i="3"/>
  <c r="NE35" i="3"/>
  <c r="KS35" i="3"/>
  <c r="IG35" i="3"/>
  <c r="FU35" i="3"/>
  <c r="DI35" i="3"/>
  <c r="O35" i="3"/>
  <c r="VT35" i="3"/>
  <c r="TH35" i="3"/>
  <c r="QV35" i="3"/>
  <c r="OJ35" i="3"/>
  <c r="LX35" i="3"/>
  <c r="JL35" i="3"/>
  <c r="GZ35" i="3"/>
  <c r="EN35" i="3"/>
  <c r="BA35" i="3"/>
  <c r="XC35" i="3"/>
  <c r="UQ35" i="3"/>
  <c r="SE35" i="3"/>
  <c r="PS35" i="3"/>
  <c r="NG35" i="3"/>
  <c r="KU35" i="3"/>
  <c r="II35" i="3"/>
  <c r="FW35" i="3"/>
  <c r="DK35" i="3"/>
  <c r="R35" i="3"/>
  <c r="VZ35" i="3"/>
  <c r="TN35" i="3"/>
  <c r="RB35" i="3"/>
  <c r="OP35" i="3"/>
  <c r="MD35" i="3"/>
  <c r="JR35" i="3"/>
  <c r="HF35" i="3"/>
  <c r="ET35" i="3"/>
  <c r="BI35" i="3"/>
  <c r="WC35" i="3"/>
  <c r="PI35" i="3"/>
  <c r="JE35" i="3"/>
  <c r="BM35" i="3"/>
  <c r="RT35" i="3"/>
  <c r="KJ35" i="3"/>
  <c r="BK35" i="3"/>
  <c r="SM35" i="3"/>
  <c r="LC35" i="3"/>
  <c r="EI35" i="3"/>
  <c r="VB35" i="3"/>
  <c r="OH35" i="3"/>
  <c r="HN35" i="3"/>
  <c r="I35" i="3"/>
  <c r="SG35" i="3"/>
  <c r="KW35" i="3"/>
  <c r="DM35" i="3"/>
  <c r="TL35" i="3"/>
  <c r="MB35" i="3"/>
  <c r="ER35" i="3"/>
  <c r="UU35" i="3"/>
  <c r="NK35" i="3"/>
  <c r="GQ35" i="3"/>
  <c r="WT35" i="3"/>
  <c r="PJ35" i="3"/>
  <c r="HZ35" i="3"/>
  <c r="AJ35" i="5"/>
  <c r="V35" i="5"/>
  <c r="XX34" i="3"/>
  <c r="VL34" i="3"/>
  <c r="SZ34" i="3"/>
  <c r="QN34" i="3"/>
  <c r="XT34" i="3"/>
  <c r="VH34" i="3"/>
  <c r="SV34" i="3"/>
  <c r="QJ34" i="3"/>
  <c r="YB34" i="3"/>
  <c r="VP34" i="3"/>
  <c r="TD34" i="3"/>
  <c r="QR34" i="3"/>
  <c r="WJ34" i="3"/>
  <c r="NX34" i="3"/>
  <c r="LL34" i="3"/>
  <c r="IZ34" i="3"/>
  <c r="GN34" i="3"/>
  <c r="EB34" i="3"/>
  <c r="AI34" i="3"/>
  <c r="WQ34" i="3"/>
  <c r="UE34" i="3"/>
  <c r="RS34" i="3"/>
  <c r="PG34" i="3"/>
  <c r="MU34" i="3"/>
  <c r="KI34" i="3"/>
  <c r="HW34" i="3"/>
  <c r="FK34" i="3"/>
  <c r="CW34" i="3"/>
  <c r="XZ34" i="3"/>
  <c r="VN34" i="3"/>
  <c r="TB34" i="3"/>
  <c r="QP34" i="3"/>
  <c r="OD34" i="3"/>
  <c r="LR34" i="3"/>
  <c r="JF34" i="3"/>
  <c r="GT34" i="3"/>
  <c r="EH34" i="3"/>
  <c r="AO34" i="3"/>
  <c r="WW34" i="3"/>
  <c r="UK34" i="3"/>
  <c r="RY34" i="3"/>
  <c r="PM34" i="3"/>
  <c r="NA34" i="3"/>
  <c r="KO34" i="3"/>
  <c r="IC34" i="3"/>
  <c r="FQ34" i="3"/>
  <c r="DC34" i="3"/>
  <c r="VT34" i="3"/>
  <c r="NT34" i="3"/>
  <c r="LH34" i="3"/>
  <c r="IV34" i="3"/>
  <c r="GJ34" i="3"/>
  <c r="DX34" i="3"/>
  <c r="AE34" i="3"/>
  <c r="WM34" i="3"/>
  <c r="UA34" i="3"/>
  <c r="RO34" i="3"/>
  <c r="PC34" i="3"/>
  <c r="MQ34" i="3"/>
  <c r="KE34" i="3"/>
  <c r="HS34" i="3"/>
  <c r="FG34" i="3"/>
  <c r="CS34" i="3"/>
  <c r="XV34" i="3"/>
  <c r="VJ34" i="3"/>
  <c r="SX34" i="3"/>
  <c r="QL34" i="3"/>
  <c r="NZ34" i="3"/>
  <c r="LN34" i="3"/>
  <c r="JB34" i="3"/>
  <c r="GP34" i="3"/>
  <c r="ED34" i="3"/>
  <c r="AK34" i="3"/>
  <c r="WS34" i="3"/>
  <c r="UG34" i="3"/>
  <c r="RU34" i="3"/>
  <c r="PI34" i="3"/>
  <c r="MW34" i="3"/>
  <c r="KK34" i="3"/>
  <c r="HY34" i="3"/>
  <c r="FM34" i="3"/>
  <c r="CY34" i="3"/>
  <c r="WZ34" i="3"/>
  <c r="OB34" i="3"/>
  <c r="LP34" i="3"/>
  <c r="JD34" i="3"/>
  <c r="GR34" i="3"/>
  <c r="EF34" i="3"/>
  <c r="AM34" i="3"/>
  <c r="WU34" i="3"/>
  <c r="UI34" i="3"/>
  <c r="RW34" i="3"/>
  <c r="PK34" i="3"/>
  <c r="MY34" i="3"/>
  <c r="KM34" i="3"/>
  <c r="IA34" i="3"/>
  <c r="FO34" i="3"/>
  <c r="DA34" i="3"/>
  <c r="YD34" i="3"/>
  <c r="VR34" i="3"/>
  <c r="TF34" i="3"/>
  <c r="QT34" i="3"/>
  <c r="OH34" i="3"/>
  <c r="LV34" i="3"/>
  <c r="JJ34" i="3"/>
  <c r="GX34" i="3"/>
  <c r="EL34" i="3"/>
  <c r="AY34" i="3"/>
  <c r="XA34" i="3"/>
  <c r="UO34" i="3"/>
  <c r="SC34" i="3"/>
  <c r="PQ34" i="3"/>
  <c r="NE34" i="3"/>
  <c r="KS34" i="3"/>
  <c r="IG34" i="3"/>
  <c r="FU34" i="3"/>
  <c r="DI34" i="3"/>
  <c r="O34" i="3"/>
  <c r="JH34" i="3"/>
  <c r="WY34" i="3"/>
  <c r="NC34" i="3"/>
  <c r="DG34" i="3"/>
  <c r="QX34" i="3"/>
  <c r="HB34" i="3"/>
  <c r="US34" i="3"/>
  <c r="KW34" i="3"/>
  <c r="T34" i="3"/>
  <c r="IR34" i="3"/>
  <c r="WI34" i="3"/>
  <c r="MM34" i="3"/>
  <c r="CO34" i="3"/>
  <c r="QH34" i="3"/>
  <c r="GL34" i="3"/>
  <c r="UC34" i="3"/>
  <c r="KG34" i="3"/>
  <c r="QF34" i="3"/>
  <c r="EZ34" i="3"/>
  <c r="SQ34" i="3"/>
  <c r="IU34" i="3"/>
  <c r="WL34" i="3"/>
  <c r="MP34" i="3"/>
  <c r="CR34" i="3"/>
  <c r="QK34" i="3"/>
  <c r="GO34" i="3"/>
  <c r="DB34" i="3"/>
  <c r="KT34" i="3"/>
  <c r="IB34" i="3"/>
  <c r="YE34" i="3"/>
  <c r="IH34" i="3"/>
  <c r="LW34" i="3"/>
  <c r="TG34" i="3"/>
  <c r="DJ34" i="3"/>
  <c r="PR34" i="3"/>
  <c r="XH34" i="3"/>
  <c r="UV34" i="3"/>
  <c r="SJ34" i="3"/>
  <c r="PX34" i="3"/>
  <c r="XD34" i="3"/>
  <c r="UR34" i="3"/>
  <c r="SF34" i="3"/>
  <c r="PT34" i="3"/>
  <c r="XL34" i="3"/>
  <c r="UZ34" i="3"/>
  <c r="SN34" i="3"/>
  <c r="QB34" i="3"/>
  <c r="TX34" i="3"/>
  <c r="NH34" i="3"/>
  <c r="KV34" i="3"/>
  <c r="IJ34" i="3"/>
  <c r="FX34" i="3"/>
  <c r="DL34" i="3"/>
  <c r="S34" i="3"/>
  <c r="WA34" i="3"/>
  <c r="TO34" i="3"/>
  <c r="RC34" i="3"/>
  <c r="OQ34" i="3"/>
  <c r="ME34" i="3"/>
  <c r="JS34" i="3"/>
  <c r="HG34" i="3"/>
  <c r="EU34" i="3"/>
  <c r="BJ34" i="3"/>
  <c r="XJ34" i="3"/>
  <c r="UX34" i="3"/>
  <c r="SL34" i="3"/>
  <c r="PZ34" i="3"/>
  <c r="NN34" i="3"/>
  <c r="LB34" i="3"/>
  <c r="IP34" i="3"/>
  <c r="GD34" i="3"/>
  <c r="DR34" i="3"/>
  <c r="Y34" i="3"/>
  <c r="WG34" i="3"/>
  <c r="TU34" i="3"/>
  <c r="RI34" i="3"/>
  <c r="OW34" i="3"/>
  <c r="MK34" i="3"/>
  <c r="JY34" i="3"/>
  <c r="HM34" i="3"/>
  <c r="FA34" i="3"/>
  <c r="CM34" i="3"/>
  <c r="TH34" i="3"/>
  <c r="ND34" i="3"/>
  <c r="KR34" i="3"/>
  <c r="IF34" i="3"/>
  <c r="FT34" i="3"/>
  <c r="DH34" i="3"/>
  <c r="M34" i="3"/>
  <c r="VW34" i="3"/>
  <c r="TK34" i="3"/>
  <c r="QY34" i="3"/>
  <c r="OM34" i="3"/>
  <c r="MA34" i="3"/>
  <c r="JO34" i="3"/>
  <c r="HC34" i="3"/>
  <c r="EQ34" i="3"/>
  <c r="BF34" i="3"/>
  <c r="XF34" i="3"/>
  <c r="UT34" i="3"/>
  <c r="SH34" i="3"/>
  <c r="PV34" i="3"/>
  <c r="NJ34" i="3"/>
  <c r="KX34" i="3"/>
  <c r="IL34" i="3"/>
  <c r="FZ34" i="3"/>
  <c r="DN34" i="3"/>
  <c r="U34" i="3"/>
  <c r="WC34" i="3"/>
  <c r="TQ34" i="3"/>
  <c r="RE34" i="3"/>
  <c r="OS34" i="3"/>
  <c r="MG34" i="3"/>
  <c r="JU34" i="3"/>
  <c r="HI34" i="3"/>
  <c r="EW34" i="3"/>
  <c r="BM34" i="3"/>
  <c r="UN34" i="3"/>
  <c r="NL34" i="3"/>
  <c r="KZ34" i="3"/>
  <c r="IN34" i="3"/>
  <c r="GB34" i="3"/>
  <c r="DP34" i="3"/>
  <c r="W34" i="3"/>
  <c r="WE34" i="3"/>
  <c r="TS34" i="3"/>
  <c r="RG34" i="3"/>
  <c r="OU34" i="3"/>
  <c r="MI34" i="3"/>
  <c r="JW34" i="3"/>
  <c r="HK34" i="3"/>
  <c r="EY34" i="3"/>
  <c r="CK34" i="3"/>
  <c r="XN34" i="3"/>
  <c r="VB34" i="3"/>
  <c r="SP34" i="3"/>
  <c r="QD34" i="3"/>
  <c r="NR34" i="3"/>
  <c r="LF34" i="3"/>
  <c r="IT34" i="3"/>
  <c r="GH34" i="3"/>
  <c r="DV34" i="3"/>
  <c r="AC34" i="3"/>
  <c r="WK34" i="3"/>
  <c r="TY34" i="3"/>
  <c r="RM34" i="3"/>
  <c r="PA34" i="3"/>
  <c r="MO34" i="3"/>
  <c r="KC34" i="3"/>
  <c r="HQ34" i="3"/>
  <c r="FE34" i="3"/>
  <c r="CQ34" i="3"/>
  <c r="XP34" i="3"/>
  <c r="GV34" i="3"/>
  <c r="UM34" i="3"/>
  <c r="KQ34" i="3"/>
  <c r="K34" i="3"/>
  <c r="OL34" i="3"/>
  <c r="EP34" i="3"/>
  <c r="SG34" i="3"/>
  <c r="IK34" i="3"/>
  <c r="VD34" i="3"/>
  <c r="GF34" i="3"/>
  <c r="TW34" i="3"/>
  <c r="KA34" i="3"/>
  <c r="XR34" i="3"/>
  <c r="NV34" i="3"/>
  <c r="DZ34" i="3"/>
  <c r="RQ34" i="3"/>
  <c r="HU34" i="3"/>
  <c r="MJ34" i="3"/>
  <c r="CL34" i="3"/>
  <c r="QE34" i="3"/>
  <c r="GI34" i="3"/>
  <c r="TZ34" i="3"/>
  <c r="KD34" i="3"/>
  <c r="XU34" i="3"/>
  <c r="NY34" i="3"/>
  <c r="EC34" i="3"/>
  <c r="QU34" i="3"/>
  <c r="Q34" i="3"/>
  <c r="AZ34" i="3"/>
  <c r="OI34" i="3"/>
  <c r="VY34" i="3"/>
  <c r="FV34" i="3"/>
  <c r="JK34" i="3"/>
  <c r="RA34" i="3"/>
  <c r="JQ34" i="3"/>
  <c r="WR34" i="3"/>
  <c r="UF34" i="3"/>
  <c r="RT34" i="3"/>
  <c r="PH34" i="3"/>
  <c r="WN34" i="3"/>
  <c r="UB34" i="3"/>
  <c r="RP34" i="3"/>
  <c r="PD34" i="3"/>
  <c r="WV34" i="3"/>
  <c r="UJ34" i="3"/>
  <c r="RX34" i="3"/>
  <c r="PL34" i="3"/>
  <c r="RL34" i="3"/>
  <c r="MR34" i="3"/>
  <c r="KF34" i="3"/>
  <c r="HT34" i="3"/>
  <c r="FH34" i="3"/>
  <c r="CT34" i="3"/>
  <c r="XW34" i="3"/>
  <c r="VK34" i="3"/>
  <c r="SY34" i="3"/>
  <c r="QM34" i="3"/>
  <c r="OA34" i="3"/>
  <c r="LO34" i="3"/>
  <c r="JC34" i="3"/>
  <c r="GQ34" i="3"/>
  <c r="EE34" i="3"/>
  <c r="AL34" i="3"/>
  <c r="WT34" i="3"/>
  <c r="UH34" i="3"/>
  <c r="RV34" i="3"/>
  <c r="PJ34" i="3"/>
  <c r="MX34" i="3"/>
  <c r="KL34" i="3"/>
  <c r="HZ34" i="3"/>
  <c r="FN34" i="3"/>
  <c r="CZ34" i="3"/>
  <c r="YC34" i="3"/>
  <c r="VQ34" i="3"/>
  <c r="TE34" i="3"/>
  <c r="QS34" i="3"/>
  <c r="OG34" i="3"/>
  <c r="LU34" i="3"/>
  <c r="JI34" i="3"/>
  <c r="GW34" i="3"/>
  <c r="EK34" i="3"/>
  <c r="AX34" i="3"/>
  <c r="QV34" i="3"/>
  <c r="MN34" i="3"/>
  <c r="KB34" i="3"/>
  <c r="HP34" i="3"/>
  <c r="FD34" i="3"/>
  <c r="CP34" i="3"/>
  <c r="XS34" i="3"/>
  <c r="VG34" i="3"/>
  <c r="SU34" i="3"/>
  <c r="QI34" i="3"/>
  <c r="NW34" i="3"/>
  <c r="LK34" i="3"/>
  <c r="IY34" i="3"/>
  <c r="GM34" i="3"/>
  <c r="EA34" i="3"/>
  <c r="AH34" i="3"/>
  <c r="WP34" i="3"/>
  <c r="UD34" i="3"/>
  <c r="RR34" i="3"/>
  <c r="PF34" i="3"/>
  <c r="MT34" i="3"/>
  <c r="KH34" i="3"/>
  <c r="HV34" i="3"/>
  <c r="FJ34" i="3"/>
  <c r="CV34" i="3"/>
  <c r="XY34" i="3"/>
  <c r="VM34" i="3"/>
  <c r="TA34" i="3"/>
  <c r="QO34" i="3"/>
  <c r="OC34" i="3"/>
  <c r="LQ34" i="3"/>
  <c r="JE34" i="3"/>
  <c r="GS34" i="3"/>
  <c r="EG34" i="3"/>
  <c r="AN34" i="3"/>
  <c r="SB34" i="3"/>
  <c r="MV34" i="3"/>
  <c r="KJ34" i="3"/>
  <c r="HX34" i="3"/>
  <c r="FL34" i="3"/>
  <c r="CX34" i="3"/>
  <c r="YA34" i="3"/>
  <c r="VO34" i="3"/>
  <c r="TC34" i="3"/>
  <c r="QQ34" i="3"/>
  <c r="OE34" i="3"/>
  <c r="LS34" i="3"/>
  <c r="JG34" i="3"/>
  <c r="GU34" i="3"/>
  <c r="EI34" i="3"/>
  <c r="AP34" i="3"/>
  <c r="WX34" i="3"/>
  <c r="UL34" i="3"/>
  <c r="RZ34" i="3"/>
  <c r="PN34" i="3"/>
  <c r="NB34" i="3"/>
  <c r="KP34" i="3"/>
  <c r="ID34" i="3"/>
  <c r="FR34" i="3"/>
  <c r="DE34" i="3"/>
  <c r="I34" i="3"/>
  <c r="VU34" i="3"/>
  <c r="TI34" i="3"/>
  <c r="QW34" i="3"/>
  <c r="OK34" i="3"/>
  <c r="LY34" i="3"/>
  <c r="JM34" i="3"/>
  <c r="HA34" i="3"/>
  <c r="EO34" i="3"/>
  <c r="BB34" i="3"/>
  <c r="OF34" i="3"/>
  <c r="EJ34" i="3"/>
  <c r="SA34" i="3"/>
  <c r="IE34" i="3"/>
  <c r="VV34" i="3"/>
  <c r="LZ34" i="3"/>
  <c r="BC34" i="3"/>
  <c r="PU34" i="3"/>
  <c r="FY34" i="3"/>
  <c r="NP34" i="3"/>
  <c r="DT34" i="3"/>
  <c r="RK34" i="3"/>
  <c r="HO34" i="3"/>
  <c r="VF34" i="3"/>
  <c r="LJ34" i="3"/>
  <c r="AG34" i="3"/>
  <c r="PE34" i="3"/>
  <c r="FI34" i="3"/>
  <c r="JX34" i="3"/>
  <c r="XO34" i="3"/>
  <c r="NS34" i="3"/>
  <c r="DW34" i="3"/>
  <c r="RN34" i="3"/>
  <c r="HR34" i="3"/>
  <c r="VI34" i="3"/>
  <c r="LM34" i="3"/>
  <c r="AJ34" i="3"/>
  <c r="GY34" i="3"/>
  <c r="OO34" i="3"/>
  <c r="TM34" i="3"/>
  <c r="EM34" i="3"/>
  <c r="MC34" i="3"/>
  <c r="SR34" i="3"/>
  <c r="XB34" i="3"/>
  <c r="HE34" i="3"/>
  <c r="WB34" i="3"/>
  <c r="TP34" i="3"/>
  <c r="RD34" i="3"/>
  <c r="OR34" i="3"/>
  <c r="VX34" i="3"/>
  <c r="TL34" i="3"/>
  <c r="QZ34" i="3"/>
  <c r="ON34" i="3"/>
  <c r="WF34" i="3"/>
  <c r="TT34" i="3"/>
  <c r="RH34" i="3"/>
  <c r="OV34" i="3"/>
  <c r="OZ34" i="3"/>
  <c r="MB34" i="3"/>
  <c r="JP34" i="3"/>
  <c r="HD34" i="3"/>
  <c r="ER34" i="3"/>
  <c r="BG34" i="3"/>
  <c r="XG34" i="3"/>
  <c r="UU34" i="3"/>
  <c r="SI34" i="3"/>
  <c r="PW34" i="3"/>
  <c r="NK34" i="3"/>
  <c r="KY34" i="3"/>
  <c r="IM34" i="3"/>
  <c r="GA34" i="3"/>
  <c r="DO34" i="3"/>
  <c r="V34" i="3"/>
  <c r="WD34" i="3"/>
  <c r="TR34" i="3"/>
  <c r="RF34" i="3"/>
  <c r="OT34" i="3"/>
  <c r="MH34" i="3"/>
  <c r="JV34" i="3"/>
  <c r="HJ34" i="3"/>
  <c r="EX34" i="3"/>
  <c r="BQ34" i="3"/>
  <c r="XM34" i="3"/>
  <c r="VA34" i="3"/>
  <c r="SO34" i="3"/>
  <c r="QC34" i="3"/>
  <c r="NQ34" i="3"/>
  <c r="LE34" i="3"/>
  <c r="IS34" i="3"/>
  <c r="GG34" i="3"/>
  <c r="DU34" i="3"/>
  <c r="AB34" i="3"/>
  <c r="OJ34" i="3"/>
  <c r="LX34" i="3"/>
  <c r="JL34" i="3"/>
  <c r="GZ34" i="3"/>
  <c r="EN34" i="3"/>
  <c r="BA34" i="3"/>
  <c r="XC34" i="3"/>
  <c r="UQ34" i="3"/>
  <c r="SE34" i="3"/>
  <c r="PS34" i="3"/>
  <c r="NG34" i="3"/>
  <c r="KU34" i="3"/>
  <c r="II34" i="3"/>
  <c r="FW34" i="3"/>
  <c r="DK34" i="3"/>
  <c r="R34" i="3"/>
  <c r="VZ34" i="3"/>
  <c r="TN34" i="3"/>
  <c r="RB34" i="3"/>
  <c r="OP34" i="3"/>
  <c r="MD34" i="3"/>
  <c r="JR34" i="3"/>
  <c r="HF34" i="3"/>
  <c r="ET34" i="3"/>
  <c r="BI34" i="3"/>
  <c r="XI34" i="3"/>
  <c r="UW34" i="3"/>
  <c r="SK34" i="3"/>
  <c r="PY34" i="3"/>
  <c r="NM34" i="3"/>
  <c r="LA34" i="3"/>
  <c r="IO34" i="3"/>
  <c r="GC34" i="3"/>
  <c r="DQ34" i="3"/>
  <c r="X34" i="3"/>
  <c r="PP34" i="3"/>
  <c r="MF34" i="3"/>
  <c r="JT34" i="3"/>
  <c r="HH34" i="3"/>
  <c r="EV34" i="3"/>
  <c r="BK34" i="3"/>
  <c r="XK34" i="3"/>
  <c r="UY34" i="3"/>
  <c r="SM34" i="3"/>
  <c r="QA34" i="3"/>
  <c r="NO34" i="3"/>
  <c r="LC34" i="3"/>
  <c r="IQ34" i="3"/>
  <c r="GE34" i="3"/>
  <c r="DS34" i="3"/>
  <c r="Z34" i="3"/>
  <c r="WH34" i="3"/>
  <c r="TV34" i="3"/>
  <c r="RJ34" i="3"/>
  <c r="OX34" i="3"/>
  <c r="ML34" i="3"/>
  <c r="JZ34" i="3"/>
  <c r="HN34" i="3"/>
  <c r="FB34" i="3"/>
  <c r="CN34" i="3"/>
  <c r="XQ34" i="3"/>
  <c r="VE34" i="3"/>
  <c r="SS34" i="3"/>
  <c r="QG34" i="3"/>
  <c r="NU34" i="3"/>
  <c r="LI34" i="3"/>
  <c r="IW34" i="3"/>
  <c r="GK34" i="3"/>
  <c r="DY34" i="3"/>
  <c r="AF34" i="3"/>
  <c r="LT34" i="3"/>
  <c r="AQ34" i="3"/>
  <c r="PO34" i="3"/>
  <c r="FS34" i="3"/>
  <c r="TJ34" i="3"/>
  <c r="JN34" i="3"/>
  <c r="XE34" i="3"/>
  <c r="NI34" i="3"/>
  <c r="DM34" i="3"/>
  <c r="LD34" i="3"/>
  <c r="AA34" i="3"/>
  <c r="OY34" i="3"/>
  <c r="FC34" i="3"/>
  <c r="ST34" i="3"/>
  <c r="IX34" i="3"/>
  <c r="WO34" i="3"/>
  <c r="MS34" i="3"/>
  <c r="CU34" i="3"/>
  <c r="HL34" i="3"/>
  <c r="VC34" i="3"/>
  <c r="LG34" i="3"/>
  <c r="AD34" i="3"/>
  <c r="PB34" i="3"/>
  <c r="FF34" i="3"/>
  <c r="SW34" i="3"/>
  <c r="JA34" i="3"/>
  <c r="MZ34" i="3"/>
  <c r="UP34" i="3"/>
  <c r="ES34" i="3"/>
  <c r="KN34" i="3"/>
  <c r="SD34" i="3"/>
  <c r="BH34" i="3"/>
  <c r="FP34" i="3"/>
  <c r="NF34" i="3"/>
  <c r="VS34" i="3"/>
  <c r="WM11" i="2"/>
  <c r="UA11" i="2"/>
  <c r="RO11" i="2"/>
  <c r="PC11" i="2"/>
  <c r="MQ11" i="2"/>
  <c r="KE11" i="2"/>
  <c r="HS11" i="2"/>
  <c r="FG11" i="2"/>
  <c r="CS11" i="2"/>
  <c r="XV11" i="2"/>
  <c r="VJ11" i="2"/>
  <c r="SX11" i="2"/>
  <c r="QL11" i="2"/>
  <c r="NZ11" i="2"/>
  <c r="LN11" i="2"/>
  <c r="JB11" i="2"/>
  <c r="GP11" i="2"/>
  <c r="ED11" i="2"/>
  <c r="AK11" i="2"/>
  <c r="WS11" i="2"/>
  <c r="UG11" i="2"/>
  <c r="RU11" i="2"/>
  <c r="PI11" i="2"/>
  <c r="MW11" i="2"/>
  <c r="WY11" i="2"/>
  <c r="UM11" i="2"/>
  <c r="SA11" i="2"/>
  <c r="PO11" i="2"/>
  <c r="NC11" i="2"/>
  <c r="KQ11" i="2"/>
  <c r="IE11" i="2"/>
  <c r="FS11" i="2"/>
  <c r="DG11" i="2"/>
  <c r="K11" i="2"/>
  <c r="VV11" i="2"/>
  <c r="TJ11" i="2"/>
  <c r="QX11" i="2"/>
  <c r="OL11" i="2"/>
  <c r="LZ11" i="2"/>
  <c r="JN11" i="2"/>
  <c r="HB11" i="2"/>
  <c r="UE11" i="2"/>
  <c r="PG11" i="2"/>
  <c r="KI11" i="2"/>
  <c r="FK11" i="2"/>
  <c r="XZ11" i="2"/>
  <c r="TB11" i="2"/>
  <c r="OD11" i="2"/>
  <c r="JF11" i="2"/>
  <c r="FB11" i="2"/>
  <c r="AO11" i="2"/>
  <c r="VY11" i="2"/>
  <c r="SS11" i="2"/>
  <c r="PM11" i="2"/>
  <c r="MC11" i="2"/>
  <c r="JQ11" i="2"/>
  <c r="HE11" i="2"/>
  <c r="ES11" i="2"/>
  <c r="BH11" i="2"/>
  <c r="XH11" i="2"/>
  <c r="UV11" i="2"/>
  <c r="SJ11" i="2"/>
  <c r="PX11" i="2"/>
  <c r="NL11" i="2"/>
  <c r="KZ11" i="2"/>
  <c r="IN11" i="2"/>
  <c r="GB11" i="2"/>
  <c r="DP11" i="2"/>
  <c r="W11" i="2"/>
  <c r="TS11" i="2"/>
  <c r="OU11" i="2"/>
  <c r="JW11" i="2"/>
  <c r="EY11" i="2"/>
  <c r="XN11" i="2"/>
  <c r="SP11" i="2"/>
  <c r="NR11" i="2"/>
  <c r="IT11" i="2"/>
  <c r="EX11" i="2"/>
  <c r="AG11" i="2"/>
  <c r="VU11" i="2"/>
  <c r="SO11" i="2"/>
  <c r="PE11" i="2"/>
  <c r="LY11" i="2"/>
  <c r="JM11" i="2"/>
  <c r="HA11" i="2"/>
  <c r="EO11" i="2"/>
  <c r="BB11" i="2"/>
  <c r="XD11" i="2"/>
  <c r="UR11" i="2"/>
  <c r="SF11" i="2"/>
  <c r="PT11" i="2"/>
  <c r="NH11" i="2"/>
  <c r="KV11" i="2"/>
  <c r="IJ11" i="2"/>
  <c r="FX11" i="2"/>
  <c r="DL11" i="2"/>
  <c r="S11" i="2"/>
  <c r="UI11" i="2"/>
  <c r="PK11" i="2"/>
  <c r="KM11" i="2"/>
  <c r="FO11" i="2"/>
  <c r="YD11" i="2"/>
  <c r="TF11" i="2"/>
  <c r="OH11" i="2"/>
  <c r="JJ11" i="2"/>
  <c r="FF11" i="2"/>
  <c r="AY11" i="2"/>
  <c r="WG11" i="2"/>
  <c r="SW11" i="2"/>
  <c r="PQ11" i="2"/>
  <c r="MK11" i="2"/>
  <c r="JU11" i="2"/>
  <c r="HI11" i="2"/>
  <c r="EW11" i="2"/>
  <c r="BM11" i="2"/>
  <c r="XL11" i="2"/>
  <c r="UZ11" i="2"/>
  <c r="SN11" i="2"/>
  <c r="QB11" i="2"/>
  <c r="NP11" i="2"/>
  <c r="LD11" i="2"/>
  <c r="IR11" i="2"/>
  <c r="GF11" i="2"/>
  <c r="DT11" i="2"/>
  <c r="AA11" i="2"/>
  <c r="IM11" i="2"/>
  <c r="MH11" i="2"/>
  <c r="US11" i="2"/>
  <c r="IS11" i="2"/>
  <c r="WJ11" i="2"/>
  <c r="MN11" i="2"/>
  <c r="CP11" i="2"/>
  <c r="HG11" i="2"/>
  <c r="LB11" i="2"/>
  <c r="TY11" i="2"/>
  <c r="IC11" i="2"/>
  <c r="VT11" i="2"/>
  <c r="LX11" i="2"/>
  <c r="BA11" i="2"/>
  <c r="EU11" i="2"/>
  <c r="IP11" i="2"/>
  <c r="SG11" i="2"/>
  <c r="GW11" i="2"/>
  <c r="UN11" i="2"/>
  <c r="KR11" i="2"/>
  <c r="M11" i="2"/>
  <c r="MO11" i="2"/>
  <c r="KY11" i="2"/>
  <c r="XP11" i="2"/>
  <c r="V11" i="2"/>
  <c r="SR11" i="2"/>
  <c r="VD11" i="2"/>
  <c r="JV11" i="2"/>
  <c r="VW11" i="2"/>
  <c r="TK11" i="2"/>
  <c r="QY11" i="2"/>
  <c r="OM11" i="2"/>
  <c r="MA11" i="2"/>
  <c r="JO11" i="2"/>
  <c r="HC11" i="2"/>
  <c r="EQ11" i="2"/>
  <c r="BF11" i="2"/>
  <c r="XF11" i="2"/>
  <c r="UT11" i="2"/>
  <c r="SH11" i="2"/>
  <c r="PV11" i="2"/>
  <c r="NJ11" i="2"/>
  <c r="KX11" i="2"/>
  <c r="IL11" i="2"/>
  <c r="FZ11" i="2"/>
  <c r="DN11" i="2"/>
  <c r="U11" i="2"/>
  <c r="WC11" i="2"/>
  <c r="TQ11" i="2"/>
  <c r="RE11" i="2"/>
  <c r="OS11" i="2"/>
  <c r="MG11" i="2"/>
  <c r="WI11" i="2"/>
  <c r="TW11" i="2"/>
  <c r="RK11" i="2"/>
  <c r="OY11" i="2"/>
  <c r="MM11" i="2"/>
  <c r="KA11" i="2"/>
  <c r="HO11" i="2"/>
  <c r="FC11" i="2"/>
  <c r="CO11" i="2"/>
  <c r="XR11" i="2"/>
  <c r="VF11" i="2"/>
  <c r="ST11" i="2"/>
  <c r="QH11" i="2"/>
  <c r="NV11" i="2"/>
  <c r="LJ11" i="2"/>
  <c r="IX11" i="2"/>
  <c r="XW11" i="2"/>
  <c r="SY11" i="2"/>
  <c r="OA11" i="2"/>
  <c r="JC11" i="2"/>
  <c r="EE11" i="2"/>
  <c r="WT11" i="2"/>
  <c r="RV11" i="2"/>
  <c r="MX11" i="2"/>
  <c r="HZ11" i="2"/>
  <c r="EH11" i="2"/>
  <c r="Q11" i="2"/>
  <c r="VE11" i="2"/>
  <c r="RY11" i="2"/>
  <c r="OO11" i="2"/>
  <c r="LM11" i="2"/>
  <c r="JA11" i="2"/>
  <c r="GO11" i="2"/>
  <c r="EC11" i="2"/>
  <c r="AJ11" i="2"/>
  <c r="WR11" i="2"/>
  <c r="UF11" i="2"/>
  <c r="RT11" i="2"/>
  <c r="PH11" i="2"/>
  <c r="MV11" i="2"/>
  <c r="KJ11" i="2"/>
  <c r="HX11" i="2"/>
  <c r="FL11" i="2"/>
  <c r="CX11" i="2"/>
  <c r="XK11" i="2"/>
  <c r="SM11" i="2"/>
  <c r="NO11" i="2"/>
  <c r="IQ11" i="2"/>
  <c r="DS11" i="2"/>
  <c r="WH11" i="2"/>
  <c r="RJ11" i="2"/>
  <c r="ML11" i="2"/>
  <c r="HN11" i="2"/>
  <c r="DZ11" i="2"/>
  <c r="I11" i="2"/>
  <c r="VA11" i="2"/>
  <c r="RQ11" i="2"/>
  <c r="OK11" i="2"/>
  <c r="LI11" i="2"/>
  <c r="IW11" i="2"/>
  <c r="GK11" i="2"/>
  <c r="DY11" i="2"/>
  <c r="AF11" i="2"/>
  <c r="WN11" i="2"/>
  <c r="UB11" i="2"/>
  <c r="RP11" i="2"/>
  <c r="PD11" i="2"/>
  <c r="MR11" i="2"/>
  <c r="KF11" i="2"/>
  <c r="HT11" i="2"/>
  <c r="FH11" i="2"/>
  <c r="CT11" i="2"/>
  <c r="YA11" i="2"/>
  <c r="TC11" i="2"/>
  <c r="OE11" i="2"/>
  <c r="JG11" i="2"/>
  <c r="EI11" i="2"/>
  <c r="WX11" i="2"/>
  <c r="RZ11" i="2"/>
  <c r="NB11" i="2"/>
  <c r="ID11" i="2"/>
  <c r="EL11" i="2"/>
  <c r="Y11" i="2"/>
  <c r="VI11" i="2"/>
  <c r="SC11" i="2"/>
  <c r="OW11" i="2"/>
  <c r="LQ11" i="2"/>
  <c r="JE11" i="2"/>
  <c r="GS11" i="2"/>
  <c r="EG11" i="2"/>
  <c r="AN11" i="2"/>
  <c r="WV11" i="2"/>
  <c r="UJ11" i="2"/>
  <c r="RX11" i="2"/>
  <c r="PL11" i="2"/>
  <c r="MZ11" i="2"/>
  <c r="KN11" i="2"/>
  <c r="IB11" i="2"/>
  <c r="FP11" i="2"/>
  <c r="DB11" i="2"/>
  <c r="XG11" i="2"/>
  <c r="DO11" i="2"/>
  <c r="HJ11" i="2"/>
  <c r="RM11" i="2"/>
  <c r="GG11" i="2"/>
  <c r="TX11" i="2"/>
  <c r="KB11" i="2"/>
  <c r="WA11" i="2"/>
  <c r="BJ11" i="2"/>
  <c r="GH11" i="2"/>
  <c r="QS11" i="2"/>
  <c r="FQ11" i="2"/>
  <c r="TH11" i="2"/>
  <c r="JL11" i="2"/>
  <c r="TO11" i="2"/>
  <c r="XJ11" i="2"/>
  <c r="EP11" i="2"/>
  <c r="PA11" i="2"/>
  <c r="EK11" i="2"/>
  <c r="SB11" i="2"/>
  <c r="IF11" i="2"/>
  <c r="PW11" i="2"/>
  <c r="CM11" i="2"/>
  <c r="OT11" i="2"/>
  <c r="NT11" i="2"/>
  <c r="FN11" i="2"/>
  <c r="IV11" i="2"/>
  <c r="TE11" i="2"/>
  <c r="XS11" i="2"/>
  <c r="VG11" i="2"/>
  <c r="SU11" i="2"/>
  <c r="QI11" i="2"/>
  <c r="NW11" i="2"/>
  <c r="LK11" i="2"/>
  <c r="IY11" i="2"/>
  <c r="GM11" i="2"/>
  <c r="EA11" i="2"/>
  <c r="AH11" i="2"/>
  <c r="WP11" i="2"/>
  <c r="UD11" i="2"/>
  <c r="RR11" i="2"/>
  <c r="PF11" i="2"/>
  <c r="MT11" i="2"/>
  <c r="KH11" i="2"/>
  <c r="HV11" i="2"/>
  <c r="FJ11" i="2"/>
  <c r="CV11" i="2"/>
  <c r="XY11" i="2"/>
  <c r="VM11" i="2"/>
  <c r="TA11" i="2"/>
  <c r="QO11" i="2"/>
  <c r="OC11" i="2"/>
  <c r="YE11" i="2"/>
  <c r="VS11" i="2"/>
  <c r="TG11" i="2"/>
  <c r="QU11" i="2"/>
  <c r="OI11" i="2"/>
  <c r="LW11" i="2"/>
  <c r="JK11" i="2"/>
  <c r="GY11" i="2"/>
  <c r="EM11" i="2"/>
  <c r="AZ11" i="2"/>
  <c r="XB11" i="2"/>
  <c r="UP11" i="2"/>
  <c r="SD11" i="2"/>
  <c r="PR11" i="2"/>
  <c r="NF11" i="2"/>
  <c r="KT11" i="2"/>
  <c r="IH11" i="2"/>
  <c r="WQ11" i="2"/>
  <c r="RS11" i="2"/>
  <c r="MU11" i="2"/>
  <c r="HW11" i="2"/>
  <c r="CW11" i="2"/>
  <c r="VN11" i="2"/>
  <c r="QP11" i="2"/>
  <c r="LR11" i="2"/>
  <c r="GT11" i="2"/>
  <c r="DJ11" i="2"/>
  <c r="XQ11" i="2"/>
  <c r="UK11" i="2"/>
  <c r="RA11" i="2"/>
  <c r="NU11" i="2"/>
  <c r="KW11" i="2"/>
  <c r="IK11" i="2"/>
  <c r="FY11" i="2"/>
  <c r="DM11" i="2"/>
  <c r="T11" i="2"/>
  <c r="WB11" i="2"/>
  <c r="TP11" i="2"/>
  <c r="RD11" i="2"/>
  <c r="OR11" i="2"/>
  <c r="MF11" i="2"/>
  <c r="JT11" i="2"/>
  <c r="HH11" i="2"/>
  <c r="EV11" i="2"/>
  <c r="BK11" i="2"/>
  <c r="WE11" i="2"/>
  <c r="RG11" i="2"/>
  <c r="MI11" i="2"/>
  <c r="HK11" i="2"/>
  <c r="CK11" i="2"/>
  <c r="VB11" i="2"/>
  <c r="QD11" i="2"/>
  <c r="LF11" i="2"/>
  <c r="GL11" i="2"/>
  <c r="DE11" i="2"/>
  <c r="XM11" i="2"/>
  <c r="UC11" i="2"/>
  <c r="QW11" i="2"/>
  <c r="NQ11" i="2"/>
  <c r="KS11" i="2"/>
  <c r="IG11" i="2"/>
  <c r="FU11" i="2"/>
  <c r="DI11" i="2"/>
  <c r="O11" i="2"/>
  <c r="VX11" i="2"/>
  <c r="TL11" i="2"/>
  <c r="QZ11" i="2"/>
  <c r="ON11" i="2"/>
  <c r="MB11" i="2"/>
  <c r="JP11" i="2"/>
  <c r="HD11" i="2"/>
  <c r="ER11" i="2"/>
  <c r="BG11" i="2"/>
  <c r="WU11" i="2"/>
  <c r="RW11" i="2"/>
  <c r="MY11" i="2"/>
  <c r="IA11" i="2"/>
  <c r="DA11" i="2"/>
  <c r="VR11" i="2"/>
  <c r="QT11" i="2"/>
  <c r="LV11" i="2"/>
  <c r="GX11" i="2"/>
  <c r="DR11" i="2"/>
  <c r="XU11" i="2"/>
  <c r="UO11" i="2"/>
  <c r="RI11" i="2"/>
  <c r="NY11" i="2"/>
  <c r="LA11" i="2"/>
  <c r="IO11" i="2"/>
  <c r="GC11" i="2"/>
  <c r="DQ11" i="2"/>
  <c r="X11" i="2"/>
  <c r="WF11" i="2"/>
  <c r="TT11" i="2"/>
  <c r="RH11" i="2"/>
  <c r="OV11" i="2"/>
  <c r="MJ11" i="2"/>
  <c r="JX11" i="2"/>
  <c r="HL11" i="2"/>
  <c r="EZ11" i="2"/>
  <c r="CL11" i="2"/>
  <c r="SI11" i="2"/>
  <c r="WD11" i="2"/>
  <c r="DV11" i="2"/>
  <c r="OG11" i="2"/>
  <c r="DU11" i="2"/>
  <c r="RL11" i="2"/>
  <c r="HP11" i="2"/>
  <c r="RC11" i="2"/>
  <c r="UX11" i="2"/>
  <c r="CZ11" i="2"/>
  <c r="NI11" i="2"/>
  <c r="DC11" i="2"/>
  <c r="QV11" i="2"/>
  <c r="GZ11" i="2"/>
  <c r="OQ11" i="2"/>
  <c r="SL11" i="2"/>
  <c r="AC11" i="2"/>
  <c r="LU11" i="2"/>
  <c r="AX11" i="2"/>
  <c r="PP11" i="2"/>
  <c r="FT11" i="2"/>
  <c r="TR11" i="2"/>
  <c r="QF11" i="2"/>
  <c r="WK11" i="2"/>
  <c r="DX11" i="2"/>
  <c r="PU11" i="2"/>
  <c r="HM11" i="2"/>
  <c r="AE11" i="2"/>
  <c r="XC11" i="2"/>
  <c r="UQ11" i="2"/>
  <c r="SE11" i="2"/>
  <c r="PS11" i="2"/>
  <c r="NG11" i="2"/>
  <c r="KU11" i="2"/>
  <c r="II11" i="2"/>
  <c r="FW11" i="2"/>
  <c r="DK11" i="2"/>
  <c r="R11" i="2"/>
  <c r="VZ11" i="2"/>
  <c r="TN11" i="2"/>
  <c r="RB11" i="2"/>
  <c r="OP11" i="2"/>
  <c r="MD11" i="2"/>
  <c r="JR11" i="2"/>
  <c r="HF11" i="2"/>
  <c r="ET11" i="2"/>
  <c r="BI11" i="2"/>
  <c r="XI11" i="2"/>
  <c r="UW11" i="2"/>
  <c r="SK11" i="2"/>
  <c r="PY11" i="2"/>
  <c r="NM11" i="2"/>
  <c r="XO11" i="2"/>
  <c r="VC11" i="2"/>
  <c r="SQ11" i="2"/>
  <c r="QE11" i="2"/>
  <c r="NS11" i="2"/>
  <c r="LG11" i="2"/>
  <c r="IU11" i="2"/>
  <c r="GI11" i="2"/>
  <c r="DW11" i="2"/>
  <c r="AD11" i="2"/>
  <c r="WL11" i="2"/>
  <c r="TZ11" i="2"/>
  <c r="RN11" i="2"/>
  <c r="PB11" i="2"/>
  <c r="MP11" i="2"/>
  <c r="KD11" i="2"/>
  <c r="HR11" i="2"/>
  <c r="VK11" i="2"/>
  <c r="QM11" i="2"/>
  <c r="LO11" i="2"/>
  <c r="GQ11" i="2"/>
  <c r="AL11" i="2"/>
  <c r="UH11" i="2"/>
  <c r="PJ11" i="2"/>
  <c r="KL11" i="2"/>
  <c r="FV11" i="2"/>
  <c r="CN11" i="2"/>
  <c r="WW11" i="2"/>
  <c r="TM11" i="2"/>
  <c r="QG11" i="2"/>
  <c r="NA11" i="2"/>
  <c r="KG11" i="2"/>
  <c r="HU11" i="2"/>
  <c r="FI11" i="2"/>
  <c r="CU11" i="2"/>
  <c r="XX11" i="2"/>
  <c r="VL11" i="2"/>
  <c r="SZ11" i="2"/>
  <c r="QN11" i="2"/>
  <c r="OB11" i="2"/>
  <c r="LP11" i="2"/>
  <c r="JD11" i="2"/>
  <c r="GR11" i="2"/>
  <c r="EF11" i="2"/>
  <c r="AM11" i="2"/>
  <c r="UY11" i="2"/>
  <c r="QA11" i="2"/>
  <c r="LC11" i="2"/>
  <c r="GE11" i="2"/>
  <c r="Z11" i="2"/>
  <c r="TV11" i="2"/>
  <c r="OX11" i="2"/>
  <c r="JZ11" i="2"/>
  <c r="FR11" i="2"/>
  <c r="BQ11" i="2"/>
  <c r="WO11" i="2"/>
  <c r="TI11" i="2"/>
  <c r="QC11" i="2"/>
  <c r="MS11" i="2"/>
  <c r="KC11" i="2"/>
  <c r="HQ11" i="2"/>
  <c r="FE11" i="2"/>
  <c r="CQ11" i="2"/>
  <c r="XT11" i="2"/>
  <c r="VH11" i="2"/>
  <c r="SV11" i="2"/>
  <c r="QJ11" i="2"/>
  <c r="NX11" i="2"/>
  <c r="LL11" i="2"/>
  <c r="IZ11" i="2"/>
  <c r="GN11" i="2"/>
  <c r="EB11" i="2"/>
  <c r="AI11" i="2"/>
  <c r="VO11" i="2"/>
  <c r="QQ11" i="2"/>
  <c r="LS11" i="2"/>
  <c r="GU11" i="2"/>
  <c r="AP11" i="2"/>
  <c r="UL11" i="2"/>
  <c r="PN11" i="2"/>
  <c r="KP11" i="2"/>
  <c r="GD11" i="2"/>
  <c r="CR11" i="2"/>
  <c r="XA11" i="2"/>
  <c r="TU11" i="2"/>
  <c r="QK11" i="2"/>
  <c r="NE11" i="2"/>
  <c r="KK11" i="2"/>
  <c r="HY11" i="2"/>
  <c r="FM11" i="2"/>
  <c r="CY11" i="2"/>
  <c r="YB11" i="2"/>
  <c r="VP11" i="2"/>
  <c r="TD11" i="2"/>
  <c r="QR11" i="2"/>
  <c r="OF11" i="2"/>
  <c r="LT11" i="2"/>
  <c r="JH11" i="2"/>
  <c r="GV11" i="2"/>
  <c r="EJ11" i="2"/>
  <c r="AQ11" i="2"/>
  <c r="NK11" i="2"/>
  <c r="RF11" i="2"/>
  <c r="YC11" i="2"/>
  <c r="LE11" i="2"/>
  <c r="AB11" i="2"/>
  <c r="OZ11" i="2"/>
  <c r="FD11" i="2"/>
  <c r="ME11" i="2"/>
  <c r="PZ11" i="2"/>
  <c r="XE11" i="2"/>
  <c r="KO11" i="2"/>
  <c r="D21" i="2"/>
  <c r="OJ11" i="2"/>
  <c r="EN11" i="2"/>
  <c r="JS11" i="2"/>
  <c r="NN11" i="2"/>
  <c r="VQ11" i="2"/>
  <c r="JI11" i="2"/>
  <c r="WZ11" i="2"/>
  <c r="ND11" i="2"/>
  <c r="DH11" i="2"/>
  <c r="BC11" i="2"/>
  <c r="GJ11" i="2"/>
  <c r="JY11" i="2"/>
  <c r="UU11" i="2"/>
  <c r="FA11" i="2"/>
  <c r="GA11" i="2"/>
  <c r="LH11" i="2"/>
  <c r="YC19" i="3"/>
  <c r="VQ19" i="3"/>
  <c r="TE19" i="3"/>
  <c r="QS19" i="3"/>
  <c r="OG19" i="3"/>
  <c r="LU19" i="3"/>
  <c r="JI19" i="3"/>
  <c r="GW19" i="3"/>
  <c r="EK19" i="3"/>
  <c r="XY19" i="3"/>
  <c r="VM19" i="3"/>
  <c r="TA19" i="3"/>
  <c r="QO19" i="3"/>
  <c r="OC19" i="3"/>
  <c r="LQ19" i="3"/>
  <c r="JE19" i="3"/>
  <c r="GS19" i="3"/>
  <c r="EG19" i="3"/>
  <c r="XA19" i="3"/>
  <c r="SC19" i="3"/>
  <c r="NE19" i="3"/>
  <c r="IG19" i="3"/>
  <c r="DI19" i="3"/>
  <c r="XP19" i="3"/>
  <c r="VD19" i="3"/>
  <c r="SR19" i="3"/>
  <c r="QF19" i="3"/>
  <c r="NT19" i="3"/>
  <c r="LH19" i="3"/>
  <c r="IV19" i="3"/>
  <c r="GJ19" i="3"/>
  <c r="DX19" i="3"/>
  <c r="AE19" i="3"/>
  <c r="WM19" i="3"/>
  <c r="UA19" i="3"/>
  <c r="RO19" i="3"/>
  <c r="PC19" i="3"/>
  <c r="MQ19" i="3"/>
  <c r="KE19" i="3"/>
  <c r="HS19" i="3"/>
  <c r="FG19" i="3"/>
  <c r="CS19" i="3"/>
  <c r="XV19" i="3"/>
  <c r="VJ19" i="3"/>
  <c r="SX19" i="3"/>
  <c r="QL19" i="3"/>
  <c r="NZ19" i="3"/>
  <c r="LN19" i="3"/>
  <c r="JB19" i="3"/>
  <c r="GP19" i="3"/>
  <c r="ED19" i="3"/>
  <c r="AK19" i="3"/>
  <c r="VI19" i="3"/>
  <c r="QK19" i="3"/>
  <c r="LM19" i="3"/>
  <c r="GO19" i="3"/>
  <c r="AX19" i="3"/>
  <c r="WV19" i="3"/>
  <c r="UJ19" i="3"/>
  <c r="RX19" i="3"/>
  <c r="PL19" i="3"/>
  <c r="MZ19" i="3"/>
  <c r="KN19" i="3"/>
  <c r="IB19" i="3"/>
  <c r="FP19" i="3"/>
  <c r="DB19" i="3"/>
  <c r="YE19" i="3"/>
  <c r="VS19" i="3"/>
  <c r="TG19" i="3"/>
  <c r="QU19" i="3"/>
  <c r="OI19" i="3"/>
  <c r="LW19" i="3"/>
  <c r="JK19" i="3"/>
  <c r="GY19" i="3"/>
  <c r="EM19" i="3"/>
  <c r="AZ19" i="3"/>
  <c r="XB19" i="3"/>
  <c r="UP19" i="3"/>
  <c r="SD19" i="3"/>
  <c r="PR19" i="3"/>
  <c r="NF19" i="3"/>
  <c r="KT19" i="3"/>
  <c r="IH19" i="3"/>
  <c r="FV19" i="3"/>
  <c r="DJ19" i="3"/>
  <c r="Q19" i="3"/>
  <c r="TY19" i="3"/>
  <c r="PA19" i="3"/>
  <c r="KC19" i="3"/>
  <c r="FE19" i="3"/>
  <c r="X19" i="3"/>
  <c r="WB19" i="3"/>
  <c r="TP19" i="3"/>
  <c r="RD19" i="3"/>
  <c r="OR19" i="3"/>
  <c r="MF19" i="3"/>
  <c r="JT19" i="3"/>
  <c r="HH19" i="3"/>
  <c r="EV19" i="3"/>
  <c r="BK19" i="3"/>
  <c r="XK19" i="3"/>
  <c r="UY19" i="3"/>
  <c r="SM19" i="3"/>
  <c r="QA19" i="3"/>
  <c r="NO19" i="3"/>
  <c r="LC19" i="3"/>
  <c r="IQ19" i="3"/>
  <c r="GE19" i="3"/>
  <c r="DS19" i="3"/>
  <c r="Z19" i="3"/>
  <c r="WH19" i="3"/>
  <c r="TV19" i="3"/>
  <c r="RJ19" i="3"/>
  <c r="OX19" i="3"/>
  <c r="ML19" i="3"/>
  <c r="JZ19" i="3"/>
  <c r="HN19" i="3"/>
  <c r="FB19" i="3"/>
  <c r="CN19" i="3"/>
  <c r="XE19" i="3"/>
  <c r="SG19" i="3"/>
  <c r="NI19" i="3"/>
  <c r="IK19" i="3"/>
  <c r="DM19" i="3"/>
  <c r="XT19" i="3"/>
  <c r="VH19" i="3"/>
  <c r="SV19" i="3"/>
  <c r="QJ19" i="3"/>
  <c r="NX19" i="3"/>
  <c r="LL19" i="3"/>
  <c r="IZ19" i="3"/>
  <c r="GN19" i="3"/>
  <c r="EB19" i="3"/>
  <c r="AI19" i="3"/>
  <c r="WQ19" i="3"/>
  <c r="UE19" i="3"/>
  <c r="RS19" i="3"/>
  <c r="PG19" i="3"/>
  <c r="MU19" i="3"/>
  <c r="KI19" i="3"/>
  <c r="HW19" i="3"/>
  <c r="FK19" i="3"/>
  <c r="CW19" i="3"/>
  <c r="XZ19" i="3"/>
  <c r="VN19" i="3"/>
  <c r="TB19" i="3"/>
  <c r="QP19" i="3"/>
  <c r="OD19" i="3"/>
  <c r="LR19" i="3"/>
  <c r="JF19" i="3"/>
  <c r="GT19" i="3"/>
  <c r="EH19" i="3"/>
  <c r="AO19" i="3"/>
  <c r="XM19" i="3"/>
  <c r="VA19" i="3"/>
  <c r="SO19" i="3"/>
  <c r="QC19" i="3"/>
  <c r="NQ19" i="3"/>
  <c r="LE19" i="3"/>
  <c r="IS19" i="3"/>
  <c r="GG19" i="3"/>
  <c r="DU19" i="3"/>
  <c r="XI19" i="3"/>
  <c r="UW19" i="3"/>
  <c r="SK19" i="3"/>
  <c r="PY19" i="3"/>
  <c r="NM19" i="3"/>
  <c r="LA19" i="3"/>
  <c r="IO19" i="3"/>
  <c r="GC19" i="3"/>
  <c r="DQ19" i="3"/>
  <c r="VU19" i="3"/>
  <c r="QW19" i="3"/>
  <c r="LY19" i="3"/>
  <c r="HA19" i="3"/>
  <c r="BB19" i="3"/>
  <c r="WZ19" i="3"/>
  <c r="UN19" i="3"/>
  <c r="SB19" i="3"/>
  <c r="PP19" i="3"/>
  <c r="ND19" i="3"/>
  <c r="KR19" i="3"/>
  <c r="IF19" i="3"/>
  <c r="FT19" i="3"/>
  <c r="DH19" i="3"/>
  <c r="M19" i="3"/>
  <c r="VW19" i="3"/>
  <c r="TK19" i="3"/>
  <c r="QY19" i="3"/>
  <c r="OM19" i="3"/>
  <c r="MA19" i="3"/>
  <c r="JO19" i="3"/>
  <c r="HC19" i="3"/>
  <c r="EQ19" i="3"/>
  <c r="BF19" i="3"/>
  <c r="XF19" i="3"/>
  <c r="UT19" i="3"/>
  <c r="SH19" i="3"/>
  <c r="PV19" i="3"/>
  <c r="NJ19" i="3"/>
  <c r="KX19" i="3"/>
  <c r="IL19" i="3"/>
  <c r="FZ19" i="3"/>
  <c r="DN19" i="3"/>
  <c r="U19" i="3"/>
  <c r="UC19" i="3"/>
  <c r="PE19" i="3"/>
  <c r="KG19" i="3"/>
  <c r="FI19" i="3"/>
  <c r="AB19" i="3"/>
  <c r="WF19" i="3"/>
  <c r="TT19" i="3"/>
  <c r="RH19" i="3"/>
  <c r="OV19" i="3"/>
  <c r="MJ19" i="3"/>
  <c r="JX19" i="3"/>
  <c r="HL19" i="3"/>
  <c r="EZ19" i="3"/>
  <c r="CL19" i="3"/>
  <c r="XO19" i="3"/>
  <c r="VC19" i="3"/>
  <c r="SQ19" i="3"/>
  <c r="QE19" i="3"/>
  <c r="NS19" i="3"/>
  <c r="LG19" i="3"/>
  <c r="IU19" i="3"/>
  <c r="GI19" i="3"/>
  <c r="DW19" i="3"/>
  <c r="AD19" i="3"/>
  <c r="WL19" i="3"/>
  <c r="TZ19" i="3"/>
  <c r="RN19" i="3"/>
  <c r="PB19" i="3"/>
  <c r="MP19" i="3"/>
  <c r="KD19" i="3"/>
  <c r="HR19" i="3"/>
  <c r="FF19" i="3"/>
  <c r="CR19" i="3"/>
  <c r="XQ19" i="3"/>
  <c r="SS19" i="3"/>
  <c r="NU19" i="3"/>
  <c r="IW19" i="3"/>
  <c r="DY19" i="3"/>
  <c r="XX19" i="3"/>
  <c r="VL19" i="3"/>
  <c r="SZ19" i="3"/>
  <c r="QN19" i="3"/>
  <c r="OB19" i="3"/>
  <c r="LP19" i="3"/>
  <c r="JD19" i="3"/>
  <c r="GR19" i="3"/>
  <c r="EF19" i="3"/>
  <c r="AM19" i="3"/>
  <c r="WU19" i="3"/>
  <c r="UI19" i="3"/>
  <c r="RW19" i="3"/>
  <c r="PK19" i="3"/>
  <c r="MY19" i="3"/>
  <c r="KM19" i="3"/>
  <c r="IA19" i="3"/>
  <c r="FO19" i="3"/>
  <c r="DA19" i="3"/>
  <c r="YD19" i="3"/>
  <c r="VR19" i="3"/>
  <c r="TF19" i="3"/>
  <c r="QT19" i="3"/>
  <c r="OH19" i="3"/>
  <c r="LV19" i="3"/>
  <c r="JJ19" i="3"/>
  <c r="GX19" i="3"/>
  <c r="EL19" i="3"/>
  <c r="AY19" i="3"/>
  <c r="VY19" i="3"/>
  <c r="RA19" i="3"/>
  <c r="MC19" i="3"/>
  <c r="HE19" i="3"/>
  <c r="BH19" i="3"/>
  <c r="XD19" i="3"/>
  <c r="UR19" i="3"/>
  <c r="SF19" i="3"/>
  <c r="PT19" i="3"/>
  <c r="NH19" i="3"/>
  <c r="KV19" i="3"/>
  <c r="IJ19" i="3"/>
  <c r="FX19" i="3"/>
  <c r="DL19" i="3"/>
  <c r="S19" i="3"/>
  <c r="WA19" i="3"/>
  <c r="TO19" i="3"/>
  <c r="RC19" i="3"/>
  <c r="OQ19" i="3"/>
  <c r="ME19" i="3"/>
  <c r="JS19" i="3"/>
  <c r="HG19" i="3"/>
  <c r="EU19" i="3"/>
  <c r="BJ19" i="3"/>
  <c r="XJ19" i="3"/>
  <c r="UX19" i="3"/>
  <c r="SL19" i="3"/>
  <c r="PZ19" i="3"/>
  <c r="NN19" i="3"/>
  <c r="LB19" i="3"/>
  <c r="IP19" i="3"/>
  <c r="GD19" i="3"/>
  <c r="DR19" i="3"/>
  <c r="Y19" i="3"/>
  <c r="WW19" i="3"/>
  <c r="UK19" i="3"/>
  <c r="RY19" i="3"/>
  <c r="PM19" i="3"/>
  <c r="NA19" i="3"/>
  <c r="KO19" i="3"/>
  <c r="IC19" i="3"/>
  <c r="FQ19" i="3"/>
  <c r="DC19" i="3"/>
  <c r="WS19" i="3"/>
  <c r="UG19" i="3"/>
  <c r="RU19" i="3"/>
  <c r="PI19" i="3"/>
  <c r="MW19" i="3"/>
  <c r="KK19" i="3"/>
  <c r="HY19" i="3"/>
  <c r="FM19" i="3"/>
  <c r="CY19" i="3"/>
  <c r="UO19" i="3"/>
  <c r="PQ19" i="3"/>
  <c r="KS19" i="3"/>
  <c r="FU19" i="3"/>
  <c r="AF19" i="3"/>
  <c r="WJ19" i="3"/>
  <c r="TX19" i="3"/>
  <c r="RL19" i="3"/>
  <c r="OZ19" i="3"/>
  <c r="MN19" i="3"/>
  <c r="KB19" i="3"/>
  <c r="HP19" i="3"/>
  <c r="FD19" i="3"/>
  <c r="CP19" i="3"/>
  <c r="XS19" i="3"/>
  <c r="VG19" i="3"/>
  <c r="SU19" i="3"/>
  <c r="QI19" i="3"/>
  <c r="NW19" i="3"/>
  <c r="LK19" i="3"/>
  <c r="IY19" i="3"/>
  <c r="GM19" i="3"/>
  <c r="EA19" i="3"/>
  <c r="AH19" i="3"/>
  <c r="WP19" i="3"/>
  <c r="UD19" i="3"/>
  <c r="RR19" i="3"/>
  <c r="PF19" i="3"/>
  <c r="MT19" i="3"/>
  <c r="KH19" i="3"/>
  <c r="HV19" i="3"/>
  <c r="FJ19" i="3"/>
  <c r="CV19" i="3"/>
  <c r="XU19" i="3"/>
  <c r="SW19" i="3"/>
  <c r="NY19" i="3"/>
  <c r="JA19" i="3"/>
  <c r="EC19" i="3"/>
  <c r="YB19" i="3"/>
  <c r="VP19" i="3"/>
  <c r="TD19" i="3"/>
  <c r="QR19" i="3"/>
  <c r="OF19" i="3"/>
  <c r="LT19" i="3"/>
  <c r="JH19" i="3"/>
  <c r="GV19" i="3"/>
  <c r="EJ19" i="3"/>
  <c r="AQ19" i="3"/>
  <c r="WY19" i="3"/>
  <c r="UM19" i="3"/>
  <c r="SA19" i="3"/>
  <c r="PO19" i="3"/>
  <c r="NC19" i="3"/>
  <c r="KQ19" i="3"/>
  <c r="IE19" i="3"/>
  <c r="FS19" i="3"/>
  <c r="DG19" i="3"/>
  <c r="K19" i="3"/>
  <c r="VV19" i="3"/>
  <c r="TJ19" i="3"/>
  <c r="QX19" i="3"/>
  <c r="OL19" i="3"/>
  <c r="LZ19" i="3"/>
  <c r="JN19" i="3"/>
  <c r="HB19" i="3"/>
  <c r="EP19" i="3"/>
  <c r="BC19" i="3"/>
  <c r="WK19" i="3"/>
  <c r="RM19" i="3"/>
  <c r="MO19" i="3"/>
  <c r="HQ19" i="3"/>
  <c r="CQ19" i="3"/>
  <c r="XH19" i="3"/>
  <c r="UV19" i="3"/>
  <c r="SJ19" i="3"/>
  <c r="PX19" i="3"/>
  <c r="NL19" i="3"/>
  <c r="KZ19" i="3"/>
  <c r="IN19" i="3"/>
  <c r="GB19" i="3"/>
  <c r="DP19" i="3"/>
  <c r="W19" i="3"/>
  <c r="WE19" i="3"/>
  <c r="TS19" i="3"/>
  <c r="RG19" i="3"/>
  <c r="OU19" i="3"/>
  <c r="MI19" i="3"/>
  <c r="JW19" i="3"/>
  <c r="HK19" i="3"/>
  <c r="EY19" i="3"/>
  <c r="CK19" i="3"/>
  <c r="XN19" i="3"/>
  <c r="VB19" i="3"/>
  <c r="SP19" i="3"/>
  <c r="QD19" i="3"/>
  <c r="NR19" i="3"/>
  <c r="LF19" i="3"/>
  <c r="IT19" i="3"/>
  <c r="GH19" i="3"/>
  <c r="DV19" i="3"/>
  <c r="AC19" i="3"/>
  <c r="US19" i="3"/>
  <c r="PU19" i="3"/>
  <c r="KW19" i="3"/>
  <c r="FY19" i="3"/>
  <c r="AJ19" i="3"/>
  <c r="WN19" i="3"/>
  <c r="UB19" i="3"/>
  <c r="RP19" i="3"/>
  <c r="PD19" i="3"/>
  <c r="MR19" i="3"/>
  <c r="KF19" i="3"/>
  <c r="HT19" i="3"/>
  <c r="FH19" i="3"/>
  <c r="CT19" i="3"/>
  <c r="XW19" i="3"/>
  <c r="VK19" i="3"/>
  <c r="SY19" i="3"/>
  <c r="QM19" i="3"/>
  <c r="OA19" i="3"/>
  <c r="LO19" i="3"/>
  <c r="JC19" i="3"/>
  <c r="GQ19" i="3"/>
  <c r="EE19" i="3"/>
  <c r="AL19" i="3"/>
  <c r="WT19" i="3"/>
  <c r="UH19" i="3"/>
  <c r="RV19" i="3"/>
  <c r="PJ19" i="3"/>
  <c r="MX19" i="3"/>
  <c r="KL19" i="3"/>
  <c r="HZ19" i="3"/>
  <c r="FN19" i="3"/>
  <c r="CZ19" i="3"/>
  <c r="OW19" i="3"/>
  <c r="FA19" i="3"/>
  <c r="RE19" i="3"/>
  <c r="HI19" i="3"/>
  <c r="OK19" i="3"/>
  <c r="VT19" i="3"/>
  <c r="LX19" i="3"/>
  <c r="BA19" i="3"/>
  <c r="PS19" i="3"/>
  <c r="FW19" i="3"/>
  <c r="TN19" i="3"/>
  <c r="JR19" i="3"/>
  <c r="WO19" i="3"/>
  <c r="CU19" i="3"/>
  <c r="QB19" i="3"/>
  <c r="GF19" i="3"/>
  <c r="TW19" i="3"/>
  <c r="KA19" i="3"/>
  <c r="XR19" i="3"/>
  <c r="NV19" i="3"/>
  <c r="DZ19" i="3"/>
  <c r="LI19" i="3"/>
  <c r="UF19" i="3"/>
  <c r="KJ19" i="3"/>
  <c r="YA19" i="3"/>
  <c r="OE19" i="3"/>
  <c r="EI19" i="3"/>
  <c r="RZ19" i="3"/>
  <c r="ID19" i="3"/>
  <c r="TM19" i="3"/>
  <c r="T19" i="3"/>
  <c r="ON19" i="3"/>
  <c r="ER19" i="3"/>
  <c r="SI19" i="3"/>
  <c r="IM19" i="3"/>
  <c r="WD19" i="3"/>
  <c r="MH19" i="3"/>
  <c r="BQ19" i="3"/>
  <c r="WG19" i="3"/>
  <c r="MK19" i="3"/>
  <c r="CM19" i="3"/>
  <c r="OS19" i="3"/>
  <c r="EW19" i="3"/>
  <c r="JM19" i="3"/>
  <c r="TH19" i="3"/>
  <c r="JL19" i="3"/>
  <c r="XC19" i="3"/>
  <c r="NG19" i="3"/>
  <c r="DK19" i="3"/>
  <c r="RB19" i="3"/>
  <c r="HF19" i="3"/>
  <c r="RQ19" i="3"/>
  <c r="XL19" i="3"/>
  <c r="NP19" i="3"/>
  <c r="DT19" i="3"/>
  <c r="RK19" i="3"/>
  <c r="HO19" i="3"/>
  <c r="VF19" i="3"/>
  <c r="LJ19" i="3"/>
  <c r="AG19" i="3"/>
  <c r="GK19" i="3"/>
  <c r="RT19" i="3"/>
  <c r="HX19" i="3"/>
  <c r="VO19" i="3"/>
  <c r="LS19" i="3"/>
  <c r="AP19" i="3"/>
  <c r="PN19" i="3"/>
  <c r="FR19" i="3"/>
  <c r="OO19" i="3"/>
  <c r="VX19" i="3"/>
  <c r="MB19" i="3"/>
  <c r="BG19" i="3"/>
  <c r="PW19" i="3"/>
  <c r="GA19" i="3"/>
  <c r="TR19" i="3"/>
  <c r="JV19" i="3"/>
  <c r="TU19" i="3"/>
  <c r="JY19" i="3"/>
  <c r="WC19" i="3"/>
  <c r="MG19" i="3"/>
  <c r="BM19" i="3"/>
  <c r="EO19" i="3"/>
  <c r="QV19" i="3"/>
  <c r="GZ19" i="3"/>
  <c r="UQ19" i="3"/>
  <c r="KU19" i="3"/>
  <c r="R19" i="3"/>
  <c r="OP19" i="3"/>
  <c r="ET19" i="3"/>
  <c r="MS19" i="3"/>
  <c r="UZ19" i="3"/>
  <c r="LD19" i="3"/>
  <c r="AA19" i="3"/>
  <c r="OY19" i="3"/>
  <c r="FC19" i="3"/>
  <c r="ST19" i="3"/>
  <c r="IX19" i="3"/>
  <c r="VE19" i="3"/>
  <c r="AN19" i="3"/>
  <c r="PH19" i="3"/>
  <c r="FL19" i="3"/>
  <c r="TC19" i="3"/>
  <c r="JG19" i="3"/>
  <c r="WX19" i="3"/>
  <c r="NB19" i="3"/>
  <c r="DE19" i="3"/>
  <c r="JQ19" i="3"/>
  <c r="TL19" i="3"/>
  <c r="JP19" i="3"/>
  <c r="XG19" i="3"/>
  <c r="NK19" i="3"/>
  <c r="DO19" i="3"/>
  <c r="RF19" i="3"/>
  <c r="HJ19" i="3"/>
  <c r="RI19" i="3"/>
  <c r="TI19" i="3"/>
  <c r="SE19" i="3"/>
  <c r="BI19" i="3"/>
  <c r="WI19" i="3"/>
  <c r="GL19" i="3"/>
  <c r="CX19" i="3"/>
  <c r="KP19" i="3"/>
  <c r="HD19" i="3"/>
  <c r="OT19" i="3"/>
  <c r="HM19" i="3"/>
  <c r="O19" i="3"/>
  <c r="II19" i="3"/>
  <c r="HU19" i="3"/>
  <c r="MM19" i="3"/>
  <c r="QG19" i="3"/>
  <c r="QQ19" i="3"/>
  <c r="I19" i="3"/>
  <c r="UU19" i="3"/>
  <c r="EX19" i="3"/>
  <c r="TQ19" i="3"/>
  <c r="OJ19" i="3"/>
  <c r="VZ19" i="3"/>
  <c r="SN19" i="3"/>
  <c r="CO19" i="3"/>
  <c r="WR19" i="3"/>
  <c r="GU19" i="3"/>
  <c r="ES19" i="3"/>
  <c r="KY19" i="3"/>
  <c r="EN19" i="3"/>
  <c r="MV19" i="3"/>
  <c r="MD19" i="3"/>
  <c r="UL19" i="3"/>
  <c r="IR19" i="3"/>
  <c r="QZ19" i="3"/>
  <c r="JU19" i="3"/>
  <c r="QH19" i="3"/>
  <c r="V19" i="3"/>
  <c r="WK11" i="3"/>
  <c r="TY11" i="3"/>
  <c r="RM11" i="3"/>
  <c r="PA11" i="3"/>
  <c r="MO11" i="3"/>
  <c r="KC11" i="3"/>
  <c r="HQ11" i="3"/>
  <c r="FE11" i="3"/>
  <c r="CQ11" i="3"/>
  <c r="XP11" i="3"/>
  <c r="VD11" i="3"/>
  <c r="SR11" i="3"/>
  <c r="QF11" i="3"/>
  <c r="WW11" i="3"/>
  <c r="UK11" i="3"/>
  <c r="RY11" i="3"/>
  <c r="PM11" i="3"/>
  <c r="NA11" i="3"/>
  <c r="KO11" i="3"/>
  <c r="IC11" i="3"/>
  <c r="FQ11" i="3"/>
  <c r="DC11" i="3"/>
  <c r="YB11" i="3"/>
  <c r="VP11" i="3"/>
  <c r="TD11" i="3"/>
  <c r="QR11" i="3"/>
  <c r="WO11" i="3"/>
  <c r="RQ11" i="3"/>
  <c r="MS11" i="3"/>
  <c r="HU11" i="3"/>
  <c r="CU11" i="3"/>
  <c r="VH11" i="3"/>
  <c r="QJ11" i="3"/>
  <c r="NH11" i="3"/>
  <c r="KV11" i="3"/>
  <c r="IJ11" i="3"/>
  <c r="FX11" i="3"/>
  <c r="DL11" i="3"/>
  <c r="S11" i="3"/>
  <c r="WA11" i="3"/>
  <c r="TO11" i="3"/>
  <c r="RC11" i="3"/>
  <c r="OQ11" i="3"/>
  <c r="ME11" i="3"/>
  <c r="JS11" i="3"/>
  <c r="HG11" i="3"/>
  <c r="EU11" i="3"/>
  <c r="BJ11" i="3"/>
  <c r="XJ11" i="3"/>
  <c r="UX11" i="3"/>
  <c r="SL11" i="3"/>
  <c r="PZ11" i="3"/>
  <c r="NN11" i="3"/>
  <c r="LB11" i="3"/>
  <c r="IP11" i="3"/>
  <c r="GD11" i="3"/>
  <c r="DR11" i="3"/>
  <c r="Y11" i="3"/>
  <c r="TQ11" i="3"/>
  <c r="OS11" i="3"/>
  <c r="JU11" i="3"/>
  <c r="EW11" i="3"/>
  <c r="XH11" i="3"/>
  <c r="SJ11" i="3"/>
  <c r="OJ11" i="3"/>
  <c r="LX11" i="3"/>
  <c r="JL11" i="3"/>
  <c r="GZ11" i="3"/>
  <c r="EN11" i="3"/>
  <c r="BA11" i="3"/>
  <c r="XC11" i="3"/>
  <c r="UQ11" i="3"/>
  <c r="SE11" i="3"/>
  <c r="PS11" i="3"/>
  <c r="NG11" i="3"/>
  <c r="KU11" i="3"/>
  <c r="II11" i="3"/>
  <c r="FW11" i="3"/>
  <c r="DK11" i="3"/>
  <c r="R11" i="3"/>
  <c r="VZ11" i="3"/>
  <c r="TN11" i="3"/>
  <c r="RB11" i="3"/>
  <c r="OP11" i="3"/>
  <c r="MD11" i="3"/>
  <c r="JR11" i="3"/>
  <c r="HF11" i="3"/>
  <c r="ET11" i="3"/>
  <c r="BI11" i="3"/>
  <c r="VY11" i="3"/>
  <c r="RA11" i="3"/>
  <c r="MC11" i="3"/>
  <c r="HE11" i="3"/>
  <c r="BH11" i="3"/>
  <c r="UR11" i="3"/>
  <c r="PT11" i="3"/>
  <c r="MZ11" i="3"/>
  <c r="KN11" i="3"/>
  <c r="IB11" i="3"/>
  <c r="FP11" i="3"/>
  <c r="DB11" i="3"/>
  <c r="YE11" i="3"/>
  <c r="VS11" i="3"/>
  <c r="TG11" i="3"/>
  <c r="QU11" i="3"/>
  <c r="OI11" i="3"/>
  <c r="LW11" i="3"/>
  <c r="JK11" i="3"/>
  <c r="GY11" i="3"/>
  <c r="EM11" i="3"/>
  <c r="AZ11" i="3"/>
  <c r="XB11" i="3"/>
  <c r="UP11" i="3"/>
  <c r="SD11" i="3"/>
  <c r="PR11" i="3"/>
  <c r="NF11" i="3"/>
  <c r="KT11" i="3"/>
  <c r="IH11" i="3"/>
  <c r="FV11" i="3"/>
  <c r="DJ11" i="3"/>
  <c r="Q11" i="3"/>
  <c r="UG11" i="3"/>
  <c r="PI11" i="3"/>
  <c r="KK11" i="3"/>
  <c r="FM11" i="3"/>
  <c r="XX11" i="3"/>
  <c r="SZ11" i="3"/>
  <c r="OR11" i="3"/>
  <c r="MF11" i="3"/>
  <c r="JT11" i="3"/>
  <c r="HH11" i="3"/>
  <c r="EV11" i="3"/>
  <c r="BK11" i="3"/>
  <c r="XK11" i="3"/>
  <c r="UY11" i="3"/>
  <c r="SM11" i="3"/>
  <c r="QA11" i="3"/>
  <c r="NO11" i="3"/>
  <c r="LC11" i="3"/>
  <c r="IQ11" i="3"/>
  <c r="GE11" i="3"/>
  <c r="DS11" i="3"/>
  <c r="Z11" i="3"/>
  <c r="WH11" i="3"/>
  <c r="TV11" i="3"/>
  <c r="RJ11" i="3"/>
  <c r="OX11" i="3"/>
  <c r="ML11" i="3"/>
  <c r="JZ11" i="3"/>
  <c r="HN11" i="3"/>
  <c r="FB11" i="3"/>
  <c r="CN11" i="3"/>
  <c r="VU11" i="3"/>
  <c r="TI11" i="3"/>
  <c r="QW11" i="3"/>
  <c r="OK11" i="3"/>
  <c r="LY11" i="3"/>
  <c r="JM11" i="3"/>
  <c r="HA11" i="3"/>
  <c r="EO11" i="3"/>
  <c r="BB11" i="3"/>
  <c r="WZ11" i="3"/>
  <c r="UN11" i="3"/>
  <c r="SB11" i="3"/>
  <c r="PP11" i="3"/>
  <c r="WG11" i="3"/>
  <c r="TU11" i="3"/>
  <c r="RI11" i="3"/>
  <c r="OW11" i="3"/>
  <c r="MK11" i="3"/>
  <c r="JY11" i="3"/>
  <c r="HM11" i="3"/>
  <c r="FA11" i="3"/>
  <c r="CM11" i="3"/>
  <c r="XL11" i="3"/>
  <c r="UZ11" i="3"/>
  <c r="SN11" i="3"/>
  <c r="QB11" i="3"/>
  <c r="VI11" i="3"/>
  <c r="QK11" i="3"/>
  <c r="LM11" i="3"/>
  <c r="GO11" i="3"/>
  <c r="AJ11" i="3"/>
  <c r="UB11" i="3"/>
  <c r="PD11" i="3"/>
  <c r="MR11" i="3"/>
  <c r="KF11" i="3"/>
  <c r="HT11" i="3"/>
  <c r="FH11" i="3"/>
  <c r="CT11" i="3"/>
  <c r="XW11" i="3"/>
  <c r="VK11" i="3"/>
  <c r="SY11" i="3"/>
  <c r="QM11" i="3"/>
  <c r="OA11" i="3"/>
  <c r="LO11" i="3"/>
  <c r="JC11" i="3"/>
  <c r="GQ11" i="3"/>
  <c r="EE11" i="3"/>
  <c r="AL11" i="3"/>
  <c r="WT11" i="3"/>
  <c r="UH11" i="3"/>
  <c r="RV11" i="3"/>
  <c r="PJ11" i="3"/>
  <c r="MX11" i="3"/>
  <c r="KL11" i="3"/>
  <c r="HZ11" i="3"/>
  <c r="FN11" i="3"/>
  <c r="CZ11" i="3"/>
  <c r="XI11" i="3"/>
  <c r="SK11" i="3"/>
  <c r="NM11" i="3"/>
  <c r="IO11" i="3"/>
  <c r="DQ11" i="3"/>
  <c r="WB11" i="3"/>
  <c r="RD11" i="3"/>
  <c r="NT11" i="3"/>
  <c r="LH11" i="3"/>
  <c r="IV11" i="3"/>
  <c r="GJ11" i="3"/>
  <c r="DX11" i="3"/>
  <c r="AE11" i="3"/>
  <c r="WM11" i="3"/>
  <c r="UA11" i="3"/>
  <c r="RO11" i="3"/>
  <c r="PC11" i="3"/>
  <c r="MQ11" i="3"/>
  <c r="KE11" i="3"/>
  <c r="HS11" i="3"/>
  <c r="FG11" i="3"/>
  <c r="CS11" i="3"/>
  <c r="XV11" i="3"/>
  <c r="VJ11" i="3"/>
  <c r="SX11" i="3"/>
  <c r="QL11" i="3"/>
  <c r="NZ11" i="3"/>
  <c r="LN11" i="3"/>
  <c r="JB11" i="3"/>
  <c r="GP11" i="3"/>
  <c r="ED11" i="3"/>
  <c r="AK11" i="3"/>
  <c r="US11" i="3"/>
  <c r="PU11" i="3"/>
  <c r="KW11" i="3"/>
  <c r="FY11" i="3"/>
  <c r="T11" i="3"/>
  <c r="TL11" i="3"/>
  <c r="OV11" i="3"/>
  <c r="MJ11" i="3"/>
  <c r="JX11" i="3"/>
  <c r="HL11" i="3"/>
  <c r="EZ11" i="3"/>
  <c r="CL11" i="3"/>
  <c r="XO11" i="3"/>
  <c r="VC11" i="3"/>
  <c r="SQ11" i="3"/>
  <c r="QE11" i="3"/>
  <c r="NS11" i="3"/>
  <c r="LG11" i="3"/>
  <c r="IU11" i="3"/>
  <c r="GI11" i="3"/>
  <c r="DW11" i="3"/>
  <c r="AD11" i="3"/>
  <c r="WL11" i="3"/>
  <c r="TZ11" i="3"/>
  <c r="RN11" i="3"/>
  <c r="PB11" i="3"/>
  <c r="MP11" i="3"/>
  <c r="KD11" i="3"/>
  <c r="HR11" i="3"/>
  <c r="FF11" i="3"/>
  <c r="CR11" i="3"/>
  <c r="XY11" i="3"/>
  <c r="TA11" i="3"/>
  <c r="OC11" i="3"/>
  <c r="JE11" i="3"/>
  <c r="EG11" i="3"/>
  <c r="WR11" i="3"/>
  <c r="RT11" i="3"/>
  <c r="OB11" i="3"/>
  <c r="LP11" i="3"/>
  <c r="JD11" i="3"/>
  <c r="GR11" i="3"/>
  <c r="EF11" i="3"/>
  <c r="AM11" i="3"/>
  <c r="WU11" i="3"/>
  <c r="UI11" i="3"/>
  <c r="RW11" i="3"/>
  <c r="PK11" i="3"/>
  <c r="MY11" i="3"/>
  <c r="KM11" i="3"/>
  <c r="IA11" i="3"/>
  <c r="FO11" i="3"/>
  <c r="DA11" i="3"/>
  <c r="YD11" i="3"/>
  <c r="VR11" i="3"/>
  <c r="TF11" i="3"/>
  <c r="QT11" i="3"/>
  <c r="OH11" i="3"/>
  <c r="LV11" i="3"/>
  <c r="JJ11" i="3"/>
  <c r="GX11" i="3"/>
  <c r="EL11" i="3"/>
  <c r="AY11" i="3"/>
  <c r="XQ11" i="3"/>
  <c r="VE11" i="3"/>
  <c r="SS11" i="3"/>
  <c r="QG11" i="3"/>
  <c r="NU11" i="3"/>
  <c r="LI11" i="3"/>
  <c r="IW11" i="3"/>
  <c r="GK11" i="3"/>
  <c r="DY11" i="3"/>
  <c r="AF11" i="3"/>
  <c r="WJ11" i="3"/>
  <c r="TX11" i="3"/>
  <c r="RL11" i="3"/>
  <c r="YC11" i="3"/>
  <c r="VQ11" i="3"/>
  <c r="TE11" i="3"/>
  <c r="QS11" i="3"/>
  <c r="OG11" i="3"/>
  <c r="LU11" i="3"/>
  <c r="JI11" i="3"/>
  <c r="GW11" i="3"/>
  <c r="EK11" i="3"/>
  <c r="AX11" i="3"/>
  <c r="WV11" i="3"/>
  <c r="UJ11" i="3"/>
  <c r="RX11" i="3"/>
  <c r="PL11" i="3"/>
  <c r="UC11" i="3"/>
  <c r="PE11" i="3"/>
  <c r="KG11" i="3"/>
  <c r="FI11" i="3"/>
  <c r="XT11" i="3"/>
  <c r="SV11" i="3"/>
  <c r="ON11" i="3"/>
  <c r="MB11" i="3"/>
  <c r="JP11" i="3"/>
  <c r="HD11" i="3"/>
  <c r="ER11" i="3"/>
  <c r="BG11" i="3"/>
  <c r="XG11" i="3"/>
  <c r="UU11" i="3"/>
  <c r="SI11" i="3"/>
  <c r="PW11" i="3"/>
  <c r="NK11" i="3"/>
  <c r="KY11" i="3"/>
  <c r="IM11" i="3"/>
  <c r="GA11" i="3"/>
  <c r="DO11" i="3"/>
  <c r="V11" i="3"/>
  <c r="WD11" i="3"/>
  <c r="TR11" i="3"/>
  <c r="RF11" i="3"/>
  <c r="OT11" i="3"/>
  <c r="MH11" i="3"/>
  <c r="JV11" i="3"/>
  <c r="HJ11" i="3"/>
  <c r="EX11" i="3"/>
  <c r="BQ11" i="3"/>
  <c r="WC11" i="3"/>
  <c r="RE11" i="3"/>
  <c r="MG11" i="3"/>
  <c r="HI11" i="3"/>
  <c r="BM11" i="3"/>
  <c r="UV11" i="3"/>
  <c r="PX11" i="3"/>
  <c r="ND11" i="3"/>
  <c r="KR11" i="3"/>
  <c r="IF11" i="3"/>
  <c r="FT11" i="3"/>
  <c r="DH11" i="3"/>
  <c r="M11" i="3"/>
  <c r="VW11" i="3"/>
  <c r="TK11" i="3"/>
  <c r="QY11" i="3"/>
  <c r="OM11" i="3"/>
  <c r="MA11" i="3"/>
  <c r="JO11" i="3"/>
  <c r="HC11" i="3"/>
  <c r="EQ11" i="3"/>
  <c r="BF11" i="3"/>
  <c r="XF11" i="3"/>
  <c r="UT11" i="3"/>
  <c r="SH11" i="3"/>
  <c r="PV11" i="3"/>
  <c r="NJ11" i="3"/>
  <c r="KX11" i="3"/>
  <c r="IL11" i="3"/>
  <c r="FZ11" i="3"/>
  <c r="DN11" i="3"/>
  <c r="U11" i="3"/>
  <c r="TM11" i="3"/>
  <c r="OO11" i="3"/>
  <c r="JQ11" i="3"/>
  <c r="ES11" i="3"/>
  <c r="XD11" i="3"/>
  <c r="SF11" i="3"/>
  <c r="OF11" i="3"/>
  <c r="LT11" i="3"/>
  <c r="JH11" i="3"/>
  <c r="GV11" i="3"/>
  <c r="EJ11" i="3"/>
  <c r="AQ11" i="3"/>
  <c r="WY11" i="3"/>
  <c r="UM11" i="3"/>
  <c r="SA11" i="3"/>
  <c r="PO11" i="3"/>
  <c r="NC11" i="3"/>
  <c r="KQ11" i="3"/>
  <c r="IE11" i="3"/>
  <c r="FS11" i="3"/>
  <c r="DG11" i="3"/>
  <c r="K11" i="3"/>
  <c r="VV11" i="3"/>
  <c r="TJ11" i="3"/>
  <c r="QX11" i="3"/>
  <c r="OL11" i="3"/>
  <c r="LZ11" i="3"/>
  <c r="JN11" i="3"/>
  <c r="HB11" i="3"/>
  <c r="EP11" i="3"/>
  <c r="BC11" i="3"/>
  <c r="WS11" i="3"/>
  <c r="RU11" i="3"/>
  <c r="MW11" i="3"/>
  <c r="HY11" i="3"/>
  <c r="CY11" i="3"/>
  <c r="VL11" i="3"/>
  <c r="QN11" i="3"/>
  <c r="NL11" i="3"/>
  <c r="KZ11" i="3"/>
  <c r="IN11" i="3"/>
  <c r="GB11" i="3"/>
  <c r="DP11" i="3"/>
  <c r="W11" i="3"/>
  <c r="WE11" i="3"/>
  <c r="TS11" i="3"/>
  <c r="RG11" i="3"/>
  <c r="OU11" i="3"/>
  <c r="MI11" i="3"/>
  <c r="JW11" i="3"/>
  <c r="HK11" i="3"/>
  <c r="EY11" i="3"/>
  <c r="CK11" i="3"/>
  <c r="XN11" i="3"/>
  <c r="VB11" i="3"/>
  <c r="SP11" i="3"/>
  <c r="QD11" i="3"/>
  <c r="NR11" i="3"/>
  <c r="LF11" i="3"/>
  <c r="IT11" i="3"/>
  <c r="GH11" i="3"/>
  <c r="DV11" i="3"/>
  <c r="AC11" i="3"/>
  <c r="UO11" i="3"/>
  <c r="KS11" i="3"/>
  <c r="O11" i="3"/>
  <c r="XM11" i="3"/>
  <c r="NQ11" i="3"/>
  <c r="DU11" i="3"/>
  <c r="RH11" i="3"/>
  <c r="JA11" i="3"/>
  <c r="NX11" i="3"/>
  <c r="EB11" i="3"/>
  <c r="RS11" i="3"/>
  <c r="HW11" i="3"/>
  <c r="VN11" i="3"/>
  <c r="LR11" i="3"/>
  <c r="AO11" i="3"/>
  <c r="GC11" i="3"/>
  <c r="MN11" i="3"/>
  <c r="CP11" i="3"/>
  <c r="QI11" i="3"/>
  <c r="GM11" i="3"/>
  <c r="UD11" i="3"/>
  <c r="KH11" i="3"/>
  <c r="XE11" i="3"/>
  <c r="DM11" i="3"/>
  <c r="LD11" i="3"/>
  <c r="AA11" i="3"/>
  <c r="OY11" i="3"/>
  <c r="FC11" i="3"/>
  <c r="ST11" i="3"/>
  <c r="IX11" i="3"/>
  <c r="VM11" i="3"/>
  <c r="AN11" i="3"/>
  <c r="KJ11" i="3"/>
  <c r="YA11" i="3"/>
  <c r="OE11" i="3"/>
  <c r="EI11" i="3"/>
  <c r="RZ11" i="3"/>
  <c r="ID11" i="3"/>
  <c r="SC11" i="3"/>
  <c r="IG11" i="3"/>
  <c r="VT11" i="3"/>
  <c r="VA11" i="3"/>
  <c r="LE11" i="3"/>
  <c r="AB11" i="3"/>
  <c r="XU11" i="3"/>
  <c r="EC11" i="3"/>
  <c r="LL11" i="3"/>
  <c r="AI11" i="3"/>
  <c r="PG11" i="3"/>
  <c r="FK11" i="3"/>
  <c r="TB11" i="3"/>
  <c r="JF11" i="3"/>
  <c r="UW11" i="3"/>
  <c r="X11" i="3"/>
  <c r="KB11" i="3"/>
  <c r="XS11" i="3"/>
  <c r="NW11" i="3"/>
  <c r="EA11" i="3"/>
  <c r="RR11" i="3"/>
  <c r="HV11" i="3"/>
  <c r="SG11" i="3"/>
  <c r="VX11" i="3"/>
  <c r="IR11" i="3"/>
  <c r="WI11" i="3"/>
  <c r="MM11" i="3"/>
  <c r="CO11" i="3"/>
  <c r="QH11" i="3"/>
  <c r="GL11" i="3"/>
  <c r="QO11" i="3"/>
  <c r="UF11" i="3"/>
  <c r="HX11" i="3"/>
  <c r="VO11" i="3"/>
  <c r="LS11" i="3"/>
  <c r="AP11" i="3"/>
  <c r="PN11" i="3"/>
  <c r="FR11" i="3"/>
  <c r="PQ11" i="3"/>
  <c r="FU11" i="3"/>
  <c r="TH11" i="3"/>
  <c r="SO11" i="3"/>
  <c r="IS11" i="3"/>
  <c r="WF11" i="3"/>
  <c r="SW11" i="3"/>
  <c r="WN11" i="3"/>
  <c r="IZ11" i="3"/>
  <c r="WQ11" i="3"/>
  <c r="MU11" i="3"/>
  <c r="CW11" i="3"/>
  <c r="QP11" i="3"/>
  <c r="GT11" i="3"/>
  <c r="PY11" i="3"/>
  <c r="TP11" i="3"/>
  <c r="HP11" i="3"/>
  <c r="VG11" i="3"/>
  <c r="LK11" i="3"/>
  <c r="AH11" i="3"/>
  <c r="PF11" i="3"/>
  <c r="FJ11" i="3"/>
  <c r="NI11" i="3"/>
  <c r="QZ11" i="3"/>
  <c r="GF11" i="3"/>
  <c r="TW11" i="3"/>
  <c r="KA11" i="3"/>
  <c r="XR11" i="3"/>
  <c r="NV11" i="3"/>
  <c r="DZ11" i="3"/>
  <c r="LQ11" i="3"/>
  <c r="PH11" i="3"/>
  <c r="FL11" i="3"/>
  <c r="TC11" i="3"/>
  <c r="JG11" i="3"/>
  <c r="WX11" i="3"/>
  <c r="NB11" i="3"/>
  <c r="DE11" i="3"/>
  <c r="XA11" i="3"/>
  <c r="QC11" i="3"/>
  <c r="RP11" i="3"/>
  <c r="XZ11" i="3"/>
  <c r="OZ11" i="3"/>
  <c r="WP11" i="3"/>
  <c r="NP11" i="3"/>
  <c r="VF11" i="3"/>
  <c r="MV11" i="3"/>
  <c r="UL11" i="3"/>
  <c r="NE11" i="3"/>
  <c r="GG11" i="3"/>
  <c r="GN11" i="3"/>
  <c r="OD11" i="3"/>
  <c r="FD11" i="3"/>
  <c r="MT11" i="3"/>
  <c r="DT11" i="3"/>
  <c r="LJ11" i="3"/>
  <c r="CX11" i="3"/>
  <c r="KP11" i="3"/>
  <c r="DI11" i="3"/>
  <c r="TT11" i="3"/>
  <c r="UE11" i="3"/>
  <c r="EH11" i="3"/>
  <c r="SU11" i="3"/>
  <c r="CV11" i="3"/>
  <c r="RK11" i="3"/>
  <c r="AG11" i="3"/>
  <c r="QQ11" i="3"/>
  <c r="I11" i="3"/>
  <c r="QV11" i="3"/>
  <c r="NY11" i="3"/>
  <c r="KI11" i="3"/>
  <c r="LA11" i="3"/>
  <c r="IY11" i="3"/>
  <c r="IK11" i="3"/>
  <c r="HO11" i="3"/>
  <c r="GS11" i="3"/>
  <c r="GU11" i="3"/>
  <c r="D37" i="3"/>
  <c r="XR33" i="2"/>
  <c r="XB33" i="2"/>
  <c r="WL33" i="2"/>
  <c r="VV33" i="2"/>
  <c r="VF33" i="2"/>
  <c r="UP33" i="2"/>
  <c r="TZ33" i="2"/>
  <c r="TJ33" i="2"/>
  <c r="ST33" i="2"/>
  <c r="SD33" i="2"/>
  <c r="RN33" i="2"/>
  <c r="QX33" i="2"/>
  <c r="QH33" i="2"/>
  <c r="PR33" i="2"/>
  <c r="PB33" i="2"/>
  <c r="OL33" i="2"/>
  <c r="NV33" i="2"/>
  <c r="NF33" i="2"/>
  <c r="MP33" i="2"/>
  <c r="LZ33" i="2"/>
  <c r="LJ33" i="2"/>
  <c r="KT33" i="2"/>
  <c r="KD33" i="2"/>
  <c r="JN33" i="2"/>
  <c r="IX33" i="2"/>
  <c r="IH33" i="2"/>
  <c r="HR33" i="2"/>
  <c r="HB33" i="2"/>
  <c r="GL33" i="2"/>
  <c r="FV33" i="2"/>
  <c r="FF33" i="2"/>
  <c r="EP33" i="2"/>
  <c r="DZ33" i="2"/>
  <c r="DJ33" i="2"/>
  <c r="CR33" i="2"/>
  <c r="BC33" i="2"/>
  <c r="AG33" i="2"/>
  <c r="Q33" i="2"/>
  <c r="WR33" i="2"/>
  <c r="UV33" i="2"/>
  <c r="SV33" i="2"/>
  <c r="QV33" i="2"/>
  <c r="PD33" i="2"/>
  <c r="NL33" i="2"/>
  <c r="LT33" i="2"/>
  <c r="KB33" i="2"/>
  <c r="IF33" i="2"/>
  <c r="GN33" i="2"/>
  <c r="ER33" i="2"/>
  <c r="CX33" i="2"/>
  <c r="AA33" i="2"/>
  <c r="XU33" i="2"/>
  <c r="XE33" i="2"/>
  <c r="WO33" i="2"/>
  <c r="VY33" i="2"/>
  <c r="VI33" i="2"/>
  <c r="US33" i="2"/>
  <c r="UC33" i="2"/>
  <c r="TM33" i="2"/>
  <c r="SW33" i="2"/>
  <c r="SG33" i="2"/>
  <c r="RQ33" i="2"/>
  <c r="RA33" i="2"/>
  <c r="QK33" i="2"/>
  <c r="PU33" i="2"/>
  <c r="PE33" i="2"/>
  <c r="OO33" i="2"/>
  <c r="NY33" i="2"/>
  <c r="NI33" i="2"/>
  <c r="MS33" i="2"/>
  <c r="MC33" i="2"/>
  <c r="LM33" i="2"/>
  <c r="KW33" i="2"/>
  <c r="KG33" i="2"/>
  <c r="JQ33" i="2"/>
  <c r="JA33" i="2"/>
  <c r="IK33" i="2"/>
  <c r="HU33" i="2"/>
  <c r="HE33" i="2"/>
  <c r="GO33" i="2"/>
  <c r="FY33" i="2"/>
  <c r="FI33" i="2"/>
  <c r="ES33" i="2"/>
  <c r="EC33" i="2"/>
  <c r="DM33" i="2"/>
  <c r="CU33" i="2"/>
  <c r="BH33" i="2"/>
  <c r="AJ33" i="2"/>
  <c r="T33" i="2"/>
  <c r="XD33" i="2"/>
  <c r="UZ33" i="2"/>
  <c r="TD33" i="2"/>
  <c r="RD33" i="2"/>
  <c r="PH33" i="2"/>
  <c r="ND33" i="2"/>
  <c r="KZ33" i="2"/>
  <c r="IV33" i="2"/>
  <c r="GV33" i="2"/>
  <c r="EZ33" i="2"/>
  <c r="CT33" i="2"/>
  <c r="YE33" i="2"/>
  <c r="XO33" i="2"/>
  <c r="WY33" i="2"/>
  <c r="WI33" i="2"/>
  <c r="VS33" i="2"/>
  <c r="VC33" i="2"/>
  <c r="UM33" i="2"/>
  <c r="TW33" i="2"/>
  <c r="TG33" i="2"/>
  <c r="SQ33" i="2"/>
  <c r="SA33" i="2"/>
  <c r="RK33" i="2"/>
  <c r="QU33" i="2"/>
  <c r="QE33" i="2"/>
  <c r="PO33" i="2"/>
  <c r="OY33" i="2"/>
  <c r="OI33" i="2"/>
  <c r="NS33" i="2"/>
  <c r="NC33" i="2"/>
  <c r="MM33" i="2"/>
  <c r="LW33" i="2"/>
  <c r="LG33" i="2"/>
  <c r="KQ33" i="2"/>
  <c r="KA33" i="2"/>
  <c r="JK33" i="2"/>
  <c r="IU33" i="2"/>
  <c r="IE33" i="2"/>
  <c r="HO33" i="2"/>
  <c r="GY33" i="2"/>
  <c r="GI33" i="2"/>
  <c r="FS33" i="2"/>
  <c r="FC33" i="2"/>
  <c r="EM33" i="2"/>
  <c r="DW33" i="2"/>
  <c r="DG33" i="2"/>
  <c r="CO33" i="2"/>
  <c r="AZ33" i="2"/>
  <c r="AD33" i="2"/>
  <c r="K33" i="2"/>
  <c r="WV33" i="2"/>
  <c r="VD33" i="2"/>
  <c r="TL33" i="2"/>
  <c r="RT33" i="2"/>
  <c r="PX33" i="2"/>
  <c r="OF33" i="2"/>
  <c r="MJ33" i="2"/>
  <c r="KR33" i="2"/>
  <c r="IZ33" i="2"/>
  <c r="HD33" i="2"/>
  <c r="FH33" i="2"/>
  <c r="DP33" i="2"/>
  <c r="AQ33" i="2"/>
  <c r="YD33" i="2"/>
  <c r="XN33" i="2"/>
  <c r="WX33" i="2"/>
  <c r="WH33" i="2"/>
  <c r="VR33" i="2"/>
  <c r="VB33" i="2"/>
  <c r="UL33" i="2"/>
  <c r="TV33" i="2"/>
  <c r="TF33" i="2"/>
  <c r="SP33" i="2"/>
  <c r="RZ33" i="2"/>
  <c r="RJ33" i="2"/>
  <c r="QT33" i="2"/>
  <c r="QD33" i="2"/>
  <c r="PN33" i="2"/>
  <c r="OX33" i="2"/>
  <c r="OH33" i="2"/>
  <c r="NR33" i="2"/>
  <c r="NB33" i="2"/>
  <c r="ML33" i="2"/>
  <c r="LV33" i="2"/>
  <c r="LF33" i="2"/>
  <c r="KP33" i="2"/>
  <c r="JZ33" i="2"/>
  <c r="JJ33" i="2"/>
  <c r="IT33" i="2"/>
  <c r="ID33" i="2"/>
  <c r="HN33" i="2"/>
  <c r="GX33" i="2"/>
  <c r="GH33" i="2"/>
  <c r="FR33" i="2"/>
  <c r="FB33" i="2"/>
  <c r="EL33" i="2"/>
  <c r="DV33" i="2"/>
  <c r="DE33" i="2"/>
  <c r="CN33" i="2"/>
  <c r="AY33" i="2"/>
  <c r="AC33" i="2"/>
  <c r="I33" i="2"/>
  <c r="WF33" i="2"/>
  <c r="UF33" i="2"/>
  <c r="SJ33" i="2"/>
  <c r="QN33" i="2"/>
  <c r="OR33" i="2"/>
  <c r="MZ33" i="2"/>
  <c r="LH33" i="2"/>
  <c r="JP33" i="2"/>
  <c r="HX33" i="2"/>
  <c r="GB33" i="2"/>
  <c r="EF33" i="2"/>
  <c r="CL33" i="2"/>
  <c r="M33" i="2"/>
  <c r="XQ33" i="2"/>
  <c r="XA33" i="2"/>
  <c r="WK33" i="2"/>
  <c r="VU33" i="2"/>
  <c r="VE33" i="2"/>
  <c r="UO33" i="2"/>
  <c r="TY33" i="2"/>
  <c r="TI33" i="2"/>
  <c r="SS33" i="2"/>
  <c r="SC33" i="2"/>
  <c r="RM33" i="2"/>
  <c r="QW33" i="2"/>
  <c r="QG33" i="2"/>
  <c r="PQ33" i="2"/>
  <c r="PA33" i="2"/>
  <c r="OK33" i="2"/>
  <c r="NU33" i="2"/>
  <c r="NE33" i="2"/>
  <c r="MO33" i="2"/>
  <c r="LY33" i="2"/>
  <c r="LI33" i="2"/>
  <c r="KS33" i="2"/>
  <c r="KC33" i="2"/>
  <c r="JM33" i="2"/>
  <c r="IW33" i="2"/>
  <c r="IG33" i="2"/>
  <c r="HQ33" i="2"/>
  <c r="HA33" i="2"/>
  <c r="GK33" i="2"/>
  <c r="FU33" i="2"/>
  <c r="FE33" i="2"/>
  <c r="EO33" i="2"/>
  <c r="DY33" i="2"/>
  <c r="DI33" i="2"/>
  <c r="CQ33" i="2"/>
  <c r="BB33" i="2"/>
  <c r="AF33" i="2"/>
  <c r="O33" i="2"/>
  <c r="WN33" i="2"/>
  <c r="UN33" i="2"/>
  <c r="SN33" i="2"/>
  <c r="QR33" i="2"/>
  <c r="OV33" i="2"/>
  <c r="MR33" i="2"/>
  <c r="KN33" i="2"/>
  <c r="IJ33" i="2"/>
  <c r="GJ33" i="2"/>
  <c r="EJ33" i="2"/>
  <c r="BG33" i="2"/>
  <c r="YA33" i="2"/>
  <c r="XK33" i="2"/>
  <c r="WU33" i="2"/>
  <c r="WE33" i="2"/>
  <c r="VO33" i="2"/>
  <c r="UY33" i="2"/>
  <c r="UI33" i="2"/>
  <c r="TS33" i="2"/>
  <c r="TC33" i="2"/>
  <c r="SM33" i="2"/>
  <c r="RW33" i="2"/>
  <c r="RG33" i="2"/>
  <c r="QQ33" i="2"/>
  <c r="QA33" i="2"/>
  <c r="PK33" i="2"/>
  <c r="OU33" i="2"/>
  <c r="OE33" i="2"/>
  <c r="NO33" i="2"/>
  <c r="MY33" i="2"/>
  <c r="MI33" i="2"/>
  <c r="LS33" i="2"/>
  <c r="LC33" i="2"/>
  <c r="KM33" i="2"/>
  <c r="JW33" i="2"/>
  <c r="JG33" i="2"/>
  <c r="IQ33" i="2"/>
  <c r="IA33" i="2"/>
  <c r="HK33" i="2"/>
  <c r="GU33" i="2"/>
  <c r="GE33" i="2"/>
  <c r="FO33" i="2"/>
  <c r="EY33" i="2"/>
  <c r="EI33" i="2"/>
  <c r="DS33" i="2"/>
  <c r="DA33" i="2"/>
  <c r="CK33" i="2"/>
  <c r="AP33" i="2"/>
  <c r="Z33" i="2"/>
  <c r="XX33" i="2"/>
  <c r="WJ33" i="2"/>
  <c r="UR33" i="2"/>
  <c r="SZ33" i="2"/>
  <c r="RH33" i="2"/>
  <c r="PL33" i="2"/>
  <c r="NT33" i="2"/>
  <c r="LX33" i="2"/>
  <c r="KF33" i="2"/>
  <c r="IN33" i="2"/>
  <c r="GR33" i="2"/>
  <c r="EV33" i="2"/>
  <c r="DB33" i="2"/>
  <c r="AE33" i="2"/>
  <c r="XZ33" i="2"/>
  <c r="XJ33" i="2"/>
  <c r="WT33" i="2"/>
  <c r="WD33" i="2"/>
  <c r="VN33" i="2"/>
  <c r="UX33" i="2"/>
  <c r="UH33" i="2"/>
  <c r="TR33" i="2"/>
  <c r="TB33" i="2"/>
  <c r="SL33" i="2"/>
  <c r="RV33" i="2"/>
  <c r="RF33" i="2"/>
  <c r="QP33" i="2"/>
  <c r="PZ33" i="2"/>
  <c r="PJ33" i="2"/>
  <c r="OT33" i="2"/>
  <c r="OD33" i="2"/>
  <c r="NN33" i="2"/>
  <c r="MX33" i="2"/>
  <c r="MH33" i="2"/>
  <c r="LR33" i="2"/>
  <c r="LB33" i="2"/>
  <c r="KL33" i="2"/>
  <c r="JV33" i="2"/>
  <c r="JF33" i="2"/>
  <c r="IP33" i="2"/>
  <c r="HZ33" i="2"/>
  <c r="HJ33" i="2"/>
  <c r="GT33" i="2"/>
  <c r="GD33" i="2"/>
  <c r="FN33" i="2"/>
  <c r="EX33" i="2"/>
  <c r="EH33" i="2"/>
  <c r="DR33" i="2"/>
  <c r="CZ33" i="2"/>
  <c r="BQ33" i="2"/>
  <c r="AO33" i="2"/>
  <c r="Y33" i="2"/>
  <c r="XT33" i="2"/>
  <c r="VT33" i="2"/>
  <c r="TT33" i="2"/>
  <c r="RX33" i="2"/>
  <c r="QB33" i="2"/>
  <c r="OJ33" i="2"/>
  <c r="MN33" i="2"/>
  <c r="KV33" i="2"/>
  <c r="JD33" i="2"/>
  <c r="HL33" i="2"/>
  <c r="FT33" i="2"/>
  <c r="DX33" i="2"/>
  <c r="BA33" i="2"/>
  <c r="YC33" i="2"/>
  <c r="XM33" i="2"/>
  <c r="WW33" i="2"/>
  <c r="WG33" i="2"/>
  <c r="VQ33" i="2"/>
  <c r="VA33" i="2"/>
  <c r="UK33" i="2"/>
  <c r="TU33" i="2"/>
  <c r="TE33" i="2"/>
  <c r="SO33" i="2"/>
  <c r="RY33" i="2"/>
  <c r="RI33" i="2"/>
  <c r="QS33" i="2"/>
  <c r="QC33" i="2"/>
  <c r="PM33" i="2"/>
  <c r="OW33" i="2"/>
  <c r="OG33" i="2"/>
  <c r="NQ33" i="2"/>
  <c r="NA33" i="2"/>
  <c r="MK33" i="2"/>
  <c r="LU33" i="2"/>
  <c r="LE33" i="2"/>
  <c r="KO33" i="2"/>
  <c r="JY33" i="2"/>
  <c r="JI33" i="2"/>
  <c r="IS33" i="2"/>
  <c r="IC33" i="2"/>
  <c r="HM33" i="2"/>
  <c r="GW33" i="2"/>
  <c r="GG33" i="2"/>
  <c r="FQ33" i="2"/>
  <c r="FA33" i="2"/>
  <c r="EK33" i="2"/>
  <c r="DU33" i="2"/>
  <c r="DC33" i="2"/>
  <c r="CM33" i="2"/>
  <c r="AX33" i="2"/>
  <c r="AB33" i="2"/>
  <c r="YB33" i="2"/>
  <c r="WB33" i="2"/>
  <c r="UB33" i="2"/>
  <c r="SB33" i="2"/>
  <c r="QF33" i="2"/>
  <c r="OB33" i="2"/>
  <c r="MB33" i="2"/>
  <c r="JX33" i="2"/>
  <c r="HT33" i="2"/>
  <c r="FX33" i="2"/>
  <c r="DT33" i="2"/>
  <c r="AI33" i="2"/>
  <c r="XW33" i="2"/>
  <c r="XG33" i="2"/>
  <c r="WQ33" i="2"/>
  <c r="WA33" i="2"/>
  <c r="VK33" i="2"/>
  <c r="UU33" i="2"/>
  <c r="UE33" i="2"/>
  <c r="TO33" i="2"/>
  <c r="SY33" i="2"/>
  <c r="SI33" i="2"/>
  <c r="RS33" i="2"/>
  <c r="RC33" i="2"/>
  <c r="QM33" i="2"/>
  <c r="PW33" i="2"/>
  <c r="PG33" i="2"/>
  <c r="OQ33" i="2"/>
  <c r="OA33" i="2"/>
  <c r="NK33" i="2"/>
  <c r="MU33" i="2"/>
  <c r="ME33" i="2"/>
  <c r="LO33" i="2"/>
  <c r="KY33" i="2"/>
  <c r="KI33" i="2"/>
  <c r="JS33" i="2"/>
  <c r="JC33" i="2"/>
  <c r="IM33" i="2"/>
  <c r="HW33" i="2"/>
  <c r="HG33" i="2"/>
  <c r="GQ33" i="2"/>
  <c r="GA33" i="2"/>
  <c r="FK33" i="2"/>
  <c r="EU33" i="2"/>
  <c r="EE33" i="2"/>
  <c r="DO33" i="2"/>
  <c r="CW33" i="2"/>
  <c r="BJ33" i="2"/>
  <c r="AL33" i="2"/>
  <c r="V33" i="2"/>
  <c r="XL33" i="2"/>
  <c r="VX33" i="2"/>
  <c r="UJ33" i="2"/>
  <c r="SR33" i="2"/>
  <c r="QZ33" i="2"/>
  <c r="OZ33" i="2"/>
  <c r="NH33" i="2"/>
  <c r="LP33" i="2"/>
  <c r="JT33" i="2"/>
  <c r="IB33" i="2"/>
  <c r="GF33" i="2"/>
  <c r="EN33" i="2"/>
  <c r="CP33" i="2"/>
  <c r="S33" i="2"/>
  <c r="XV33" i="2"/>
  <c r="XF33" i="2"/>
  <c r="WP33" i="2"/>
  <c r="VZ33" i="2"/>
  <c r="VJ33" i="2"/>
  <c r="UT33" i="2"/>
  <c r="UD33" i="2"/>
  <c r="TN33" i="2"/>
  <c r="SX33" i="2"/>
  <c r="SH33" i="2"/>
  <c r="RR33" i="2"/>
  <c r="RB33" i="2"/>
  <c r="QL33" i="2"/>
  <c r="PV33" i="2"/>
  <c r="PF33" i="2"/>
  <c r="OP33" i="2"/>
  <c r="NZ33" i="2"/>
  <c r="NJ33" i="2"/>
  <c r="MT33" i="2"/>
  <c r="MD33" i="2"/>
  <c r="LN33" i="2"/>
  <c r="KX33" i="2"/>
  <c r="KH33" i="2"/>
  <c r="JR33" i="2"/>
  <c r="JB33" i="2"/>
  <c r="IL33" i="2"/>
  <c r="HV33" i="2"/>
  <c r="HF33" i="2"/>
  <c r="GP33" i="2"/>
  <c r="FZ33" i="2"/>
  <c r="FJ33" i="2"/>
  <c r="ET33" i="2"/>
  <c r="ED33" i="2"/>
  <c r="DN33" i="2"/>
  <c r="CV33" i="2"/>
  <c r="BI33" i="2"/>
  <c r="AK33" i="2"/>
  <c r="U33" i="2"/>
  <c r="XH33" i="2"/>
  <c r="VH33" i="2"/>
  <c r="TH33" i="2"/>
  <c r="RL33" i="2"/>
  <c r="PP33" i="2"/>
  <c r="NX33" i="2"/>
  <c r="MF33" i="2"/>
  <c r="KJ33" i="2"/>
  <c r="IR33" i="2"/>
  <c r="GZ33" i="2"/>
  <c r="FD33" i="2"/>
  <c r="DL33" i="2"/>
  <c r="AM33" i="2"/>
  <c r="XY33" i="2"/>
  <c r="XI33" i="2"/>
  <c r="WS33" i="2"/>
  <c r="WC33" i="2"/>
  <c r="VM33" i="2"/>
  <c r="UW33" i="2"/>
  <c r="UG33" i="2"/>
  <c r="TQ33" i="2"/>
  <c r="TA33" i="2"/>
  <c r="SK33" i="2"/>
  <c r="RU33" i="2"/>
  <c r="RE33" i="2"/>
  <c r="QO33" i="2"/>
  <c r="PY33" i="2"/>
  <c r="PI33" i="2"/>
  <c r="OS33" i="2"/>
  <c r="OC33" i="2"/>
  <c r="NM33" i="2"/>
  <c r="MW33" i="2"/>
  <c r="MG33" i="2"/>
  <c r="LQ33" i="2"/>
  <c r="LA33" i="2"/>
  <c r="KK33" i="2"/>
  <c r="JU33" i="2"/>
  <c r="JE33" i="2"/>
  <c r="IO33" i="2"/>
  <c r="HY33" i="2"/>
  <c r="HI33" i="2"/>
  <c r="GS33" i="2"/>
  <c r="GC33" i="2"/>
  <c r="FM33" i="2"/>
  <c r="EW33" i="2"/>
  <c r="EG33" i="2"/>
  <c r="DQ33" i="2"/>
  <c r="CY33" i="2"/>
  <c r="BM33" i="2"/>
  <c r="AN33" i="2"/>
  <c r="X33" i="2"/>
  <c r="XP33" i="2"/>
  <c r="VP33" i="2"/>
  <c r="TP33" i="2"/>
  <c r="RP33" i="2"/>
  <c r="PT33" i="2"/>
  <c r="NP33" i="2"/>
  <c r="LL33" i="2"/>
  <c r="JL33" i="2"/>
  <c r="HH33" i="2"/>
  <c r="FL33" i="2"/>
  <c r="DH33" i="2"/>
  <c r="W33" i="2"/>
  <c r="XS33" i="2"/>
  <c r="XC33" i="2"/>
  <c r="WM33" i="2"/>
  <c r="VW33" i="2"/>
  <c r="VG33" i="2"/>
  <c r="UQ33" i="2"/>
  <c r="UA33" i="2"/>
  <c r="TK33" i="2"/>
  <c r="SU33" i="2"/>
  <c r="SE33" i="2"/>
  <c r="RO33" i="2"/>
  <c r="QY33" i="2"/>
  <c r="QI33" i="2"/>
  <c r="PS33" i="2"/>
  <c r="PC33" i="2"/>
  <c r="OM33" i="2"/>
  <c r="NW33" i="2"/>
  <c r="NG33" i="2"/>
  <c r="MQ33" i="2"/>
  <c r="MA33" i="2"/>
  <c r="LK33" i="2"/>
  <c r="KU33" i="2"/>
  <c r="KE33" i="2"/>
  <c r="JO33" i="2"/>
  <c r="IY33" i="2"/>
  <c r="II33" i="2"/>
  <c r="HS33" i="2"/>
  <c r="HC33" i="2"/>
  <c r="GM33" i="2"/>
  <c r="FW33" i="2"/>
  <c r="FG33" i="2"/>
  <c r="EQ33" i="2"/>
  <c r="EA33" i="2"/>
  <c r="DK33" i="2"/>
  <c r="CS33" i="2"/>
  <c r="BF33" i="2"/>
  <c r="AH33" i="2"/>
  <c r="R33" i="2"/>
  <c r="WZ33" i="2"/>
  <c r="VL33" i="2"/>
  <c r="TX33" i="2"/>
  <c r="SF33" i="2"/>
  <c r="QJ33" i="2"/>
  <c r="ON33" i="2"/>
  <c r="MV33" i="2"/>
  <c r="LD33" i="2"/>
  <c r="JH33" i="2"/>
  <c r="HP33" i="2"/>
  <c r="FP33" i="2"/>
  <c r="EB33" i="2"/>
  <c r="BK33" i="2"/>
  <c r="XW51" i="3"/>
  <c r="XG51" i="3"/>
  <c r="WQ51" i="3"/>
  <c r="WA51" i="3"/>
  <c r="VK51" i="3"/>
  <c r="UU51" i="3"/>
  <c r="UE51" i="3"/>
  <c r="TO51" i="3"/>
  <c r="SY51" i="3"/>
  <c r="SI51" i="3"/>
  <c r="RS51" i="3"/>
  <c r="RC51" i="3"/>
  <c r="QM51" i="3"/>
  <c r="PW51" i="3"/>
  <c r="PG51" i="3"/>
  <c r="OQ51" i="3"/>
  <c r="OA51" i="3"/>
  <c r="NK51" i="3"/>
  <c r="MU51" i="3"/>
  <c r="ME51" i="3"/>
  <c r="LO51" i="3"/>
  <c r="KY51" i="3"/>
  <c r="KI51" i="3"/>
  <c r="JS51" i="3"/>
  <c r="JC51" i="3"/>
  <c r="IM51" i="3"/>
  <c r="HW51" i="3"/>
  <c r="HG51" i="3"/>
  <c r="XZ51" i="3"/>
  <c r="XJ51" i="3"/>
  <c r="WT51" i="3"/>
  <c r="WD51" i="3"/>
  <c r="VN51" i="3"/>
  <c r="UX51" i="3"/>
  <c r="UH51" i="3"/>
  <c r="TR51" i="3"/>
  <c r="TB51" i="3"/>
  <c r="SL51" i="3"/>
  <c r="RV51" i="3"/>
  <c r="RF51" i="3"/>
  <c r="QP51" i="3"/>
  <c r="PZ51" i="3"/>
  <c r="PJ51" i="3"/>
  <c r="OT51" i="3"/>
  <c r="OD51" i="3"/>
  <c r="NN51" i="3"/>
  <c r="MX51" i="3"/>
  <c r="MH51" i="3"/>
  <c r="LR51" i="3"/>
  <c r="LB51" i="3"/>
  <c r="KL51" i="3"/>
  <c r="JV51" i="3"/>
  <c r="JF51" i="3"/>
  <c r="IP51" i="3"/>
  <c r="HZ51" i="3"/>
  <c r="HJ51" i="3"/>
  <c r="YC51" i="3"/>
  <c r="XM51" i="3"/>
  <c r="WW51" i="3"/>
  <c r="WG51" i="3"/>
  <c r="VQ51" i="3"/>
  <c r="VA51" i="3"/>
  <c r="UK51" i="3"/>
  <c r="TU51" i="3"/>
  <c r="TE51" i="3"/>
  <c r="SO51" i="3"/>
  <c r="RY51" i="3"/>
  <c r="RI51" i="3"/>
  <c r="QS51" i="3"/>
  <c r="QC51" i="3"/>
  <c r="PM51" i="3"/>
  <c r="OW51" i="3"/>
  <c r="OG51" i="3"/>
  <c r="NQ51" i="3"/>
  <c r="NA51" i="3"/>
  <c r="MK51" i="3"/>
  <c r="LU51" i="3"/>
  <c r="LE51" i="3"/>
  <c r="KO51" i="3"/>
  <c r="JY51" i="3"/>
  <c r="JI51" i="3"/>
  <c r="IS51" i="3"/>
  <c r="IC51" i="3"/>
  <c r="HM51" i="3"/>
  <c r="GW51" i="3"/>
  <c r="XP51" i="3"/>
  <c r="WZ51" i="3"/>
  <c r="WJ51" i="3"/>
  <c r="VT51" i="3"/>
  <c r="VD51" i="3"/>
  <c r="UN51" i="3"/>
  <c r="TX51" i="3"/>
  <c r="TH51" i="3"/>
  <c r="SR51" i="3"/>
  <c r="SB51" i="3"/>
  <c r="RL51" i="3"/>
  <c r="QV51" i="3"/>
  <c r="QF51" i="3"/>
  <c r="PP51" i="3"/>
  <c r="OZ51" i="3"/>
  <c r="OJ51" i="3"/>
  <c r="NT51" i="3"/>
  <c r="ND51" i="3"/>
  <c r="MN51" i="3"/>
  <c r="LX51" i="3"/>
  <c r="LH51" i="3"/>
  <c r="KR51" i="3"/>
  <c r="KB51" i="3"/>
  <c r="JL51" i="3"/>
  <c r="IV51" i="3"/>
  <c r="IF51" i="3"/>
  <c r="HP51" i="3"/>
  <c r="GZ51" i="3"/>
  <c r="GK51" i="3"/>
  <c r="FU51" i="3"/>
  <c r="FE51" i="3"/>
  <c r="EO51" i="3"/>
  <c r="DY51" i="3"/>
  <c r="DI51" i="3"/>
  <c r="CQ51" i="3"/>
  <c r="BB51" i="3"/>
  <c r="AF51" i="3"/>
  <c r="O51" i="3"/>
  <c r="GF51" i="3"/>
  <c r="FP51" i="3"/>
  <c r="EZ51" i="3"/>
  <c r="EJ51" i="3"/>
  <c r="DT51" i="3"/>
  <c r="DB51" i="3"/>
  <c r="CL51" i="3"/>
  <c r="AQ51" i="3"/>
  <c r="AA51" i="3"/>
  <c r="GU51" i="3"/>
  <c r="GE51" i="3"/>
  <c r="FO51" i="3"/>
  <c r="EY51" i="3"/>
  <c r="EI51" i="3"/>
  <c r="DS51" i="3"/>
  <c r="DA51" i="3"/>
  <c r="CK51" i="3"/>
  <c r="AP51" i="3"/>
  <c r="Z51" i="3"/>
  <c r="GT51" i="3"/>
  <c r="GD51" i="3"/>
  <c r="FN51" i="3"/>
  <c r="EX51" i="3"/>
  <c r="EH51" i="3"/>
  <c r="DR51" i="3"/>
  <c r="CZ51" i="3"/>
  <c r="BQ51" i="3"/>
  <c r="AO51" i="3"/>
  <c r="Y51" i="3"/>
  <c r="XS51" i="3"/>
  <c r="XC51" i="3"/>
  <c r="WM51" i="3"/>
  <c r="VW51" i="3"/>
  <c r="VG51" i="3"/>
  <c r="UQ51" i="3"/>
  <c r="UA51" i="3"/>
  <c r="TK51" i="3"/>
  <c r="SU51" i="3"/>
  <c r="SE51" i="3"/>
  <c r="RO51" i="3"/>
  <c r="QY51" i="3"/>
  <c r="QI51" i="3"/>
  <c r="PS51" i="3"/>
  <c r="PC51" i="3"/>
  <c r="OM51" i="3"/>
  <c r="NW51" i="3"/>
  <c r="NG51" i="3"/>
  <c r="MQ51" i="3"/>
  <c r="MA51" i="3"/>
  <c r="LK51" i="3"/>
  <c r="KU51" i="3"/>
  <c r="KE51" i="3"/>
  <c r="JO51" i="3"/>
  <c r="IY51" i="3"/>
  <c r="II51" i="3"/>
  <c r="HS51" i="3"/>
  <c r="HC51" i="3"/>
  <c r="XV51" i="3"/>
  <c r="XF51" i="3"/>
  <c r="WP51" i="3"/>
  <c r="VZ51" i="3"/>
  <c r="VJ51" i="3"/>
  <c r="UT51" i="3"/>
  <c r="UD51" i="3"/>
  <c r="TN51" i="3"/>
  <c r="SX51" i="3"/>
  <c r="SH51" i="3"/>
  <c r="RR51" i="3"/>
  <c r="RB51" i="3"/>
  <c r="QL51" i="3"/>
  <c r="PV51" i="3"/>
  <c r="PF51" i="3"/>
  <c r="OP51" i="3"/>
  <c r="NZ51" i="3"/>
  <c r="NJ51" i="3"/>
  <c r="MT51" i="3"/>
  <c r="MD51" i="3"/>
  <c r="LN51" i="3"/>
  <c r="KX51" i="3"/>
  <c r="KH51" i="3"/>
  <c r="JR51" i="3"/>
  <c r="JB51" i="3"/>
  <c r="IL51" i="3"/>
  <c r="HV51" i="3"/>
  <c r="HF51" i="3"/>
  <c r="XY51" i="3"/>
  <c r="XI51" i="3"/>
  <c r="WS51" i="3"/>
  <c r="WC51" i="3"/>
  <c r="VM51" i="3"/>
  <c r="UW51" i="3"/>
  <c r="UG51" i="3"/>
  <c r="TQ51" i="3"/>
  <c r="TA51" i="3"/>
  <c r="SK51" i="3"/>
  <c r="RU51" i="3"/>
  <c r="RE51" i="3"/>
  <c r="QO51" i="3"/>
  <c r="PY51" i="3"/>
  <c r="PI51" i="3"/>
  <c r="OS51" i="3"/>
  <c r="OC51" i="3"/>
  <c r="NM51" i="3"/>
  <c r="MW51" i="3"/>
  <c r="MG51" i="3"/>
  <c r="LQ51" i="3"/>
  <c r="LA51" i="3"/>
  <c r="KK51" i="3"/>
  <c r="JU51" i="3"/>
  <c r="JE51" i="3"/>
  <c r="IO51" i="3"/>
  <c r="HY51" i="3"/>
  <c r="HI51" i="3"/>
  <c r="YB51" i="3"/>
  <c r="XL51" i="3"/>
  <c r="WV51" i="3"/>
  <c r="WF51" i="3"/>
  <c r="VP51" i="3"/>
  <c r="UZ51" i="3"/>
  <c r="UJ51" i="3"/>
  <c r="TT51" i="3"/>
  <c r="TD51" i="3"/>
  <c r="SN51" i="3"/>
  <c r="RX51" i="3"/>
  <c r="RH51" i="3"/>
  <c r="QR51" i="3"/>
  <c r="QB51" i="3"/>
  <c r="PL51" i="3"/>
  <c r="OV51" i="3"/>
  <c r="OF51" i="3"/>
  <c r="NP51" i="3"/>
  <c r="MZ51" i="3"/>
  <c r="MJ51" i="3"/>
  <c r="LT51" i="3"/>
  <c r="LD51" i="3"/>
  <c r="KN51" i="3"/>
  <c r="JX51" i="3"/>
  <c r="JH51" i="3"/>
  <c r="IR51" i="3"/>
  <c r="IB51" i="3"/>
  <c r="HL51" i="3"/>
  <c r="GV51" i="3"/>
  <c r="GG51" i="3"/>
  <c r="FQ51" i="3"/>
  <c r="FA51" i="3"/>
  <c r="EK51" i="3"/>
  <c r="DU51" i="3"/>
  <c r="DC51" i="3"/>
  <c r="CM51" i="3"/>
  <c r="AX51" i="3"/>
  <c r="AB51" i="3"/>
  <c r="GR51" i="3"/>
  <c r="GB51" i="3"/>
  <c r="FL51" i="3"/>
  <c r="EV51" i="3"/>
  <c r="EF51" i="3"/>
  <c r="DP51" i="3"/>
  <c r="CX51" i="3"/>
  <c r="BK51" i="3"/>
  <c r="AM51" i="3"/>
  <c r="W51" i="3"/>
  <c r="GQ51" i="3"/>
  <c r="GA51" i="3"/>
  <c r="FK51" i="3"/>
  <c r="EU51" i="3"/>
  <c r="EE51" i="3"/>
  <c r="DO51" i="3"/>
  <c r="CW51" i="3"/>
  <c r="BJ51" i="3"/>
  <c r="AL51" i="3"/>
  <c r="V51" i="3"/>
  <c r="GP51" i="3"/>
  <c r="FZ51" i="3"/>
  <c r="FJ51" i="3"/>
  <c r="ET51" i="3"/>
  <c r="ED51" i="3"/>
  <c r="DN51" i="3"/>
  <c r="CV51" i="3"/>
  <c r="BI51" i="3"/>
  <c r="AK51" i="3"/>
  <c r="U51" i="3"/>
  <c r="YE51" i="3"/>
  <c r="XO51" i="3"/>
  <c r="WY51" i="3"/>
  <c r="WI51" i="3"/>
  <c r="VS51" i="3"/>
  <c r="VC51" i="3"/>
  <c r="UM51" i="3"/>
  <c r="TW51" i="3"/>
  <c r="TG51" i="3"/>
  <c r="SQ51" i="3"/>
  <c r="SA51" i="3"/>
  <c r="RK51" i="3"/>
  <c r="QU51" i="3"/>
  <c r="QE51" i="3"/>
  <c r="PO51" i="3"/>
  <c r="OY51" i="3"/>
  <c r="OI51" i="3"/>
  <c r="NS51" i="3"/>
  <c r="NC51" i="3"/>
  <c r="MM51" i="3"/>
  <c r="LW51" i="3"/>
  <c r="LG51" i="3"/>
  <c r="KQ51" i="3"/>
  <c r="KA51" i="3"/>
  <c r="JK51" i="3"/>
  <c r="IU51" i="3"/>
  <c r="IE51" i="3"/>
  <c r="HO51" i="3"/>
  <c r="GY51" i="3"/>
  <c r="XR51" i="3"/>
  <c r="XB51" i="3"/>
  <c r="WL51" i="3"/>
  <c r="VV51" i="3"/>
  <c r="VF51" i="3"/>
  <c r="UP51" i="3"/>
  <c r="TZ51" i="3"/>
  <c r="TJ51" i="3"/>
  <c r="ST51" i="3"/>
  <c r="SD51" i="3"/>
  <c r="RN51" i="3"/>
  <c r="QX51" i="3"/>
  <c r="QH51" i="3"/>
  <c r="PR51" i="3"/>
  <c r="PB51" i="3"/>
  <c r="OL51" i="3"/>
  <c r="NV51" i="3"/>
  <c r="NF51" i="3"/>
  <c r="MP51" i="3"/>
  <c r="LZ51" i="3"/>
  <c r="LJ51" i="3"/>
  <c r="KT51" i="3"/>
  <c r="KD51" i="3"/>
  <c r="JN51" i="3"/>
  <c r="IX51" i="3"/>
  <c r="IH51" i="3"/>
  <c r="HR51" i="3"/>
  <c r="HB51" i="3"/>
  <c r="XU51" i="3"/>
  <c r="XE51" i="3"/>
  <c r="WO51" i="3"/>
  <c r="VY51" i="3"/>
  <c r="VI51" i="3"/>
  <c r="US51" i="3"/>
  <c r="UC51" i="3"/>
  <c r="TM51" i="3"/>
  <c r="SW51" i="3"/>
  <c r="SG51" i="3"/>
  <c r="RQ51" i="3"/>
  <c r="RA51" i="3"/>
  <c r="QK51" i="3"/>
  <c r="PU51" i="3"/>
  <c r="PE51" i="3"/>
  <c r="OO51" i="3"/>
  <c r="NY51" i="3"/>
  <c r="NI51" i="3"/>
  <c r="MS51" i="3"/>
  <c r="MC51" i="3"/>
  <c r="LM51" i="3"/>
  <c r="KW51" i="3"/>
  <c r="KG51" i="3"/>
  <c r="JQ51" i="3"/>
  <c r="JA51" i="3"/>
  <c r="IK51" i="3"/>
  <c r="HU51" i="3"/>
  <c r="HE51" i="3"/>
  <c r="XX51" i="3"/>
  <c r="XH51" i="3"/>
  <c r="WR51" i="3"/>
  <c r="WB51" i="3"/>
  <c r="VL51" i="3"/>
  <c r="UV51" i="3"/>
  <c r="UF51" i="3"/>
  <c r="TP51" i="3"/>
  <c r="SZ51" i="3"/>
  <c r="SJ51" i="3"/>
  <c r="RT51" i="3"/>
  <c r="RD51" i="3"/>
  <c r="QN51" i="3"/>
  <c r="PX51" i="3"/>
  <c r="PH51" i="3"/>
  <c r="OR51" i="3"/>
  <c r="OB51" i="3"/>
  <c r="NL51" i="3"/>
  <c r="MV51" i="3"/>
  <c r="MF51" i="3"/>
  <c r="LP51" i="3"/>
  <c r="KZ51" i="3"/>
  <c r="KJ51" i="3"/>
  <c r="JT51" i="3"/>
  <c r="JD51" i="3"/>
  <c r="IN51" i="3"/>
  <c r="HX51" i="3"/>
  <c r="HH51" i="3"/>
  <c r="GS51" i="3"/>
  <c r="GC51" i="3"/>
  <c r="FM51" i="3"/>
  <c r="EW51" i="3"/>
  <c r="EG51" i="3"/>
  <c r="DQ51" i="3"/>
  <c r="CY51" i="3"/>
  <c r="BM51" i="3"/>
  <c r="AN51" i="3"/>
  <c r="X51" i="3"/>
  <c r="GN51" i="3"/>
  <c r="FX51" i="3"/>
  <c r="FH51" i="3"/>
  <c r="ER51" i="3"/>
  <c r="EB51" i="3"/>
  <c r="DL51" i="3"/>
  <c r="CT51" i="3"/>
  <c r="BG51" i="3"/>
  <c r="AI51" i="3"/>
  <c r="S51" i="3"/>
  <c r="GM51" i="3"/>
  <c r="FW51" i="3"/>
  <c r="FG51" i="3"/>
  <c r="EQ51" i="3"/>
  <c r="EA51" i="3"/>
  <c r="DK51" i="3"/>
  <c r="CS51" i="3"/>
  <c r="BF51" i="3"/>
  <c r="AH51" i="3"/>
  <c r="R51" i="3"/>
  <c r="GL51" i="3"/>
  <c r="FV51" i="3"/>
  <c r="FF51" i="3"/>
  <c r="EP51" i="3"/>
  <c r="DZ51" i="3"/>
  <c r="DJ51" i="3"/>
  <c r="CR51" i="3"/>
  <c r="BC51" i="3"/>
  <c r="AG51" i="3"/>
  <c r="Q51" i="3"/>
  <c r="YA51" i="3"/>
  <c r="XK51" i="3"/>
  <c r="WU51" i="3"/>
  <c r="WE51" i="3"/>
  <c r="VO51" i="3"/>
  <c r="UY51" i="3"/>
  <c r="UI51" i="3"/>
  <c r="TS51" i="3"/>
  <c r="TC51" i="3"/>
  <c r="SM51" i="3"/>
  <c r="RW51" i="3"/>
  <c r="RG51" i="3"/>
  <c r="QQ51" i="3"/>
  <c r="QA51" i="3"/>
  <c r="PK51" i="3"/>
  <c r="OU51" i="3"/>
  <c r="OE51" i="3"/>
  <c r="NO51" i="3"/>
  <c r="MY51" i="3"/>
  <c r="MI51" i="3"/>
  <c r="LS51" i="3"/>
  <c r="LC51" i="3"/>
  <c r="KM51" i="3"/>
  <c r="JW51" i="3"/>
  <c r="JG51" i="3"/>
  <c r="IQ51" i="3"/>
  <c r="IA51" i="3"/>
  <c r="HK51" i="3"/>
  <c r="YD51" i="3"/>
  <c r="XN51" i="3"/>
  <c r="WX51" i="3"/>
  <c r="WH51" i="3"/>
  <c r="VR51" i="3"/>
  <c r="VB51" i="3"/>
  <c r="UL51" i="3"/>
  <c r="TV51" i="3"/>
  <c r="TF51" i="3"/>
  <c r="SP51" i="3"/>
  <c r="RZ51" i="3"/>
  <c r="RJ51" i="3"/>
  <c r="QT51" i="3"/>
  <c r="QD51" i="3"/>
  <c r="PN51" i="3"/>
  <c r="OX51" i="3"/>
  <c r="OH51" i="3"/>
  <c r="NR51" i="3"/>
  <c r="NB51" i="3"/>
  <c r="ML51" i="3"/>
  <c r="LV51" i="3"/>
  <c r="LF51" i="3"/>
  <c r="KP51" i="3"/>
  <c r="JZ51" i="3"/>
  <c r="JJ51" i="3"/>
  <c r="IT51" i="3"/>
  <c r="ID51" i="3"/>
  <c r="HN51" i="3"/>
  <c r="GX51" i="3"/>
  <c r="XQ51" i="3"/>
  <c r="XA51" i="3"/>
  <c r="WK51" i="3"/>
  <c r="VU51" i="3"/>
  <c r="VE51" i="3"/>
  <c r="UO51" i="3"/>
  <c r="TY51" i="3"/>
  <c r="TI51" i="3"/>
  <c r="SS51" i="3"/>
  <c r="SC51" i="3"/>
  <c r="RM51" i="3"/>
  <c r="QW51" i="3"/>
  <c r="QG51" i="3"/>
  <c r="PQ51" i="3"/>
  <c r="PA51" i="3"/>
  <c r="OK51" i="3"/>
  <c r="NU51" i="3"/>
  <c r="NE51" i="3"/>
  <c r="MO51" i="3"/>
  <c r="LY51" i="3"/>
  <c r="LI51" i="3"/>
  <c r="KS51" i="3"/>
  <c r="KC51" i="3"/>
  <c r="JM51" i="3"/>
  <c r="IW51" i="3"/>
  <c r="IG51" i="3"/>
  <c r="HQ51" i="3"/>
  <c r="HA51" i="3"/>
  <c r="XT51" i="3"/>
  <c r="XD51" i="3"/>
  <c r="WN51" i="3"/>
  <c r="VX51" i="3"/>
  <c r="VH51" i="3"/>
  <c r="UR51" i="3"/>
  <c r="UB51" i="3"/>
  <c r="TL51" i="3"/>
  <c r="SV51" i="3"/>
  <c r="SF51" i="3"/>
  <c r="RP51" i="3"/>
  <c r="QZ51" i="3"/>
  <c r="QJ51" i="3"/>
  <c r="PT51" i="3"/>
  <c r="PD51" i="3"/>
  <c r="ON51" i="3"/>
  <c r="NX51" i="3"/>
  <c r="NH51" i="3"/>
  <c r="MR51" i="3"/>
  <c r="MB51" i="3"/>
  <c r="LL51" i="3"/>
  <c r="KV51" i="3"/>
  <c r="KF51" i="3"/>
  <c r="JP51" i="3"/>
  <c r="IZ51" i="3"/>
  <c r="IJ51" i="3"/>
  <c r="HT51" i="3"/>
  <c r="HD51" i="3"/>
  <c r="GO51" i="3"/>
  <c r="FY51" i="3"/>
  <c r="FI51" i="3"/>
  <c r="ES51" i="3"/>
  <c r="EC51" i="3"/>
  <c r="DM51" i="3"/>
  <c r="CU51" i="3"/>
  <c r="BH51" i="3"/>
  <c r="AJ51" i="3"/>
  <c r="T51" i="3"/>
  <c r="GJ51" i="3"/>
  <c r="FT51" i="3"/>
  <c r="FD51" i="3"/>
  <c r="EN51" i="3"/>
  <c r="DX51" i="3"/>
  <c r="DH51" i="3"/>
  <c r="CP51" i="3"/>
  <c r="BA51" i="3"/>
  <c r="AE51" i="3"/>
  <c r="M51" i="3"/>
  <c r="GI51" i="3"/>
  <c r="FS51" i="3"/>
  <c r="FC51" i="3"/>
  <c r="EM51" i="3"/>
  <c r="DW51" i="3"/>
  <c r="DG51" i="3"/>
  <c r="CO51" i="3"/>
  <c r="AZ51" i="3"/>
  <c r="AD51" i="3"/>
  <c r="K51" i="3"/>
  <c r="GH51" i="3"/>
  <c r="FR51" i="3"/>
  <c r="FB51" i="3"/>
  <c r="EL51" i="3"/>
  <c r="DV51" i="3"/>
  <c r="DE51" i="3"/>
  <c r="CN51" i="3"/>
  <c r="AY51" i="3"/>
  <c r="AC51" i="3"/>
  <c r="I51" i="3"/>
  <c r="XX56" i="3"/>
  <c r="XH56" i="3"/>
  <c r="WR56" i="3"/>
  <c r="WB56" i="3"/>
  <c r="VL56" i="3"/>
  <c r="UV56" i="3"/>
  <c r="UF56" i="3"/>
  <c r="TP56" i="3"/>
  <c r="SZ56" i="3"/>
  <c r="SJ56" i="3"/>
  <c r="RT56" i="3"/>
  <c r="RD56" i="3"/>
  <c r="QN56" i="3"/>
  <c r="PX56" i="3"/>
  <c r="PH56" i="3"/>
  <c r="OR56" i="3"/>
  <c r="OB56" i="3"/>
  <c r="NL56" i="3"/>
  <c r="MV56" i="3"/>
  <c r="MF56" i="3"/>
  <c r="LP56" i="3"/>
  <c r="KZ56" i="3"/>
  <c r="KJ56" i="3"/>
  <c r="JT56" i="3"/>
  <c r="JD56" i="3"/>
  <c r="IN56" i="3"/>
  <c r="HX56" i="3"/>
  <c r="HH56" i="3"/>
  <c r="GR56" i="3"/>
  <c r="GB56" i="3"/>
  <c r="FL56" i="3"/>
  <c r="EV56" i="3"/>
  <c r="EF56" i="3"/>
  <c r="DP56" i="3"/>
  <c r="CX56" i="3"/>
  <c r="BK56" i="3"/>
  <c r="AM56" i="3"/>
  <c r="W56" i="3"/>
  <c r="YA56" i="3"/>
  <c r="XK56" i="3"/>
  <c r="WU56" i="3"/>
  <c r="WE56" i="3"/>
  <c r="VO56" i="3"/>
  <c r="UY56" i="3"/>
  <c r="UI56" i="3"/>
  <c r="TS56" i="3"/>
  <c r="TC56" i="3"/>
  <c r="SM56" i="3"/>
  <c r="RW56" i="3"/>
  <c r="RG56" i="3"/>
  <c r="QQ56" i="3"/>
  <c r="QA56" i="3"/>
  <c r="PK56" i="3"/>
  <c r="OU56" i="3"/>
  <c r="OE56" i="3"/>
  <c r="NO56" i="3"/>
  <c r="MY56" i="3"/>
  <c r="MI56" i="3"/>
  <c r="LS56" i="3"/>
  <c r="LC56" i="3"/>
  <c r="KM56" i="3"/>
  <c r="JW56" i="3"/>
  <c r="JG56" i="3"/>
  <c r="IQ56" i="3"/>
  <c r="IA56" i="3"/>
  <c r="HK56" i="3"/>
  <c r="GU56" i="3"/>
  <c r="GE56" i="3"/>
  <c r="FO56" i="3"/>
  <c r="EY56" i="3"/>
  <c r="EI56" i="3"/>
  <c r="DS56" i="3"/>
  <c r="DA56" i="3"/>
  <c r="CK56" i="3"/>
  <c r="AP56" i="3"/>
  <c r="Z56" i="3"/>
  <c r="YD56" i="3"/>
  <c r="XN56" i="3"/>
  <c r="WX56" i="3"/>
  <c r="WH56" i="3"/>
  <c r="VR56" i="3"/>
  <c r="VB56" i="3"/>
  <c r="UL56" i="3"/>
  <c r="TV56" i="3"/>
  <c r="TF56" i="3"/>
  <c r="SP56" i="3"/>
  <c r="RZ56" i="3"/>
  <c r="RJ56" i="3"/>
  <c r="QT56" i="3"/>
  <c r="QD56" i="3"/>
  <c r="PN56" i="3"/>
  <c r="OX56" i="3"/>
  <c r="OH56" i="3"/>
  <c r="NR56" i="3"/>
  <c r="NB56" i="3"/>
  <c r="ML56" i="3"/>
  <c r="LV56" i="3"/>
  <c r="LF56" i="3"/>
  <c r="KP56" i="3"/>
  <c r="JZ56" i="3"/>
  <c r="JJ56" i="3"/>
  <c r="IT56" i="3"/>
  <c r="ID56" i="3"/>
  <c r="HN56" i="3"/>
  <c r="GX56" i="3"/>
  <c r="GH56" i="3"/>
  <c r="FR56" i="3"/>
  <c r="FB56" i="3"/>
  <c r="EL56" i="3"/>
  <c r="DV56" i="3"/>
  <c r="DE56" i="3"/>
  <c r="CN56" i="3"/>
  <c r="AY56" i="3"/>
  <c r="AC56" i="3"/>
  <c r="I56" i="3"/>
  <c r="XQ56" i="3"/>
  <c r="XA56" i="3"/>
  <c r="WK56" i="3"/>
  <c r="VU56" i="3"/>
  <c r="VE56" i="3"/>
  <c r="UO56" i="3"/>
  <c r="TY56" i="3"/>
  <c r="TI56" i="3"/>
  <c r="SS56" i="3"/>
  <c r="SC56" i="3"/>
  <c r="RM56" i="3"/>
  <c r="QW56" i="3"/>
  <c r="QG56" i="3"/>
  <c r="PQ56" i="3"/>
  <c r="PA56" i="3"/>
  <c r="OK56" i="3"/>
  <c r="NU56" i="3"/>
  <c r="NE56" i="3"/>
  <c r="MO56" i="3"/>
  <c r="LY56" i="3"/>
  <c r="LI56" i="3"/>
  <c r="KS56" i="3"/>
  <c r="KC56" i="3"/>
  <c r="JM56" i="3"/>
  <c r="IW56" i="3"/>
  <c r="IG56" i="3"/>
  <c r="HQ56" i="3"/>
  <c r="HA56" i="3"/>
  <c r="GK56" i="3"/>
  <c r="FU56" i="3"/>
  <c r="FE56" i="3"/>
  <c r="EO56" i="3"/>
  <c r="DY56" i="3"/>
  <c r="DI56" i="3"/>
  <c r="CQ56" i="3"/>
  <c r="BB56" i="3"/>
  <c r="AF56" i="3"/>
  <c r="O56" i="3"/>
  <c r="XT56" i="3"/>
  <c r="XD56" i="3"/>
  <c r="WN56" i="3"/>
  <c r="VX56" i="3"/>
  <c r="VH56" i="3"/>
  <c r="UR56" i="3"/>
  <c r="UB56" i="3"/>
  <c r="TL56" i="3"/>
  <c r="SV56" i="3"/>
  <c r="SF56" i="3"/>
  <c r="RP56" i="3"/>
  <c r="QZ56" i="3"/>
  <c r="QJ56" i="3"/>
  <c r="PT56" i="3"/>
  <c r="PD56" i="3"/>
  <c r="ON56" i="3"/>
  <c r="NX56" i="3"/>
  <c r="NH56" i="3"/>
  <c r="MR56" i="3"/>
  <c r="MB56" i="3"/>
  <c r="LL56" i="3"/>
  <c r="KV56" i="3"/>
  <c r="KF56" i="3"/>
  <c r="JP56" i="3"/>
  <c r="IZ56" i="3"/>
  <c r="IJ56" i="3"/>
  <c r="HT56" i="3"/>
  <c r="HD56" i="3"/>
  <c r="GN56" i="3"/>
  <c r="FX56" i="3"/>
  <c r="FH56" i="3"/>
  <c r="ER56" i="3"/>
  <c r="EB56" i="3"/>
  <c r="DL56" i="3"/>
  <c r="CT56" i="3"/>
  <c r="BG56" i="3"/>
  <c r="AI56" i="3"/>
  <c r="S56" i="3"/>
  <c r="XW56" i="3"/>
  <c r="XG56" i="3"/>
  <c r="WQ56" i="3"/>
  <c r="WA56" i="3"/>
  <c r="VK56" i="3"/>
  <c r="UU56" i="3"/>
  <c r="UE56" i="3"/>
  <c r="TO56" i="3"/>
  <c r="SY56" i="3"/>
  <c r="SI56" i="3"/>
  <c r="RS56" i="3"/>
  <c r="RC56" i="3"/>
  <c r="QM56" i="3"/>
  <c r="PW56" i="3"/>
  <c r="PG56" i="3"/>
  <c r="OQ56" i="3"/>
  <c r="OA56" i="3"/>
  <c r="NK56" i="3"/>
  <c r="MU56" i="3"/>
  <c r="ME56" i="3"/>
  <c r="LO56" i="3"/>
  <c r="KY56" i="3"/>
  <c r="KI56" i="3"/>
  <c r="JS56" i="3"/>
  <c r="JC56" i="3"/>
  <c r="IM56" i="3"/>
  <c r="HW56" i="3"/>
  <c r="HG56" i="3"/>
  <c r="GQ56" i="3"/>
  <c r="GA56" i="3"/>
  <c r="FK56" i="3"/>
  <c r="EU56" i="3"/>
  <c r="EE56" i="3"/>
  <c r="DO56" i="3"/>
  <c r="CW56" i="3"/>
  <c r="BJ56" i="3"/>
  <c r="AL56" i="3"/>
  <c r="V56" i="3"/>
  <c r="XZ56" i="3"/>
  <c r="XJ56" i="3"/>
  <c r="WT56" i="3"/>
  <c r="WD56" i="3"/>
  <c r="VN56" i="3"/>
  <c r="UX56" i="3"/>
  <c r="UH56" i="3"/>
  <c r="TR56" i="3"/>
  <c r="TB56" i="3"/>
  <c r="SL56" i="3"/>
  <c r="RV56" i="3"/>
  <c r="RF56" i="3"/>
  <c r="QP56" i="3"/>
  <c r="PZ56" i="3"/>
  <c r="PJ56" i="3"/>
  <c r="OT56" i="3"/>
  <c r="OD56" i="3"/>
  <c r="NN56" i="3"/>
  <c r="MX56" i="3"/>
  <c r="MH56" i="3"/>
  <c r="LR56" i="3"/>
  <c r="LB56" i="3"/>
  <c r="KL56" i="3"/>
  <c r="JV56" i="3"/>
  <c r="JF56" i="3"/>
  <c r="IP56" i="3"/>
  <c r="HZ56" i="3"/>
  <c r="HJ56" i="3"/>
  <c r="GT56" i="3"/>
  <c r="GD56" i="3"/>
  <c r="FN56" i="3"/>
  <c r="EX56" i="3"/>
  <c r="EH56" i="3"/>
  <c r="DR56" i="3"/>
  <c r="CZ56" i="3"/>
  <c r="BQ56" i="3"/>
  <c r="AO56" i="3"/>
  <c r="Y56" i="3"/>
  <c r="YC56" i="3"/>
  <c r="XM56" i="3"/>
  <c r="WW56" i="3"/>
  <c r="WG56" i="3"/>
  <c r="VQ56" i="3"/>
  <c r="VA56" i="3"/>
  <c r="UK56" i="3"/>
  <c r="TU56" i="3"/>
  <c r="TE56" i="3"/>
  <c r="SO56" i="3"/>
  <c r="RY56" i="3"/>
  <c r="RI56" i="3"/>
  <c r="QS56" i="3"/>
  <c r="QC56" i="3"/>
  <c r="PM56" i="3"/>
  <c r="OW56" i="3"/>
  <c r="OG56" i="3"/>
  <c r="NQ56" i="3"/>
  <c r="NA56" i="3"/>
  <c r="MK56" i="3"/>
  <c r="LU56" i="3"/>
  <c r="LE56" i="3"/>
  <c r="KO56" i="3"/>
  <c r="JY56" i="3"/>
  <c r="JI56" i="3"/>
  <c r="IS56" i="3"/>
  <c r="IC56" i="3"/>
  <c r="HM56" i="3"/>
  <c r="GW56" i="3"/>
  <c r="GG56" i="3"/>
  <c r="FQ56" i="3"/>
  <c r="FA56" i="3"/>
  <c r="EK56" i="3"/>
  <c r="DU56" i="3"/>
  <c r="DC56" i="3"/>
  <c r="CM56" i="3"/>
  <c r="AX56" i="3"/>
  <c r="AB56" i="3"/>
  <c r="XP56" i="3"/>
  <c r="WZ56" i="3"/>
  <c r="WJ56" i="3"/>
  <c r="VT56" i="3"/>
  <c r="VD56" i="3"/>
  <c r="UN56" i="3"/>
  <c r="TX56" i="3"/>
  <c r="TH56" i="3"/>
  <c r="SR56" i="3"/>
  <c r="SB56" i="3"/>
  <c r="RL56" i="3"/>
  <c r="QV56" i="3"/>
  <c r="QF56" i="3"/>
  <c r="PP56" i="3"/>
  <c r="OZ56" i="3"/>
  <c r="OJ56" i="3"/>
  <c r="NT56" i="3"/>
  <c r="ND56" i="3"/>
  <c r="MN56" i="3"/>
  <c r="LX56" i="3"/>
  <c r="LH56" i="3"/>
  <c r="KR56" i="3"/>
  <c r="KB56" i="3"/>
  <c r="JL56" i="3"/>
  <c r="IV56" i="3"/>
  <c r="IF56" i="3"/>
  <c r="HP56" i="3"/>
  <c r="GZ56" i="3"/>
  <c r="GJ56" i="3"/>
  <c r="FT56" i="3"/>
  <c r="FD56" i="3"/>
  <c r="EN56" i="3"/>
  <c r="DX56" i="3"/>
  <c r="DH56" i="3"/>
  <c r="CP56" i="3"/>
  <c r="BA56" i="3"/>
  <c r="AE56" i="3"/>
  <c r="M56" i="3"/>
  <c r="XS56" i="3"/>
  <c r="XC56" i="3"/>
  <c r="WM56" i="3"/>
  <c r="VW56" i="3"/>
  <c r="VG56" i="3"/>
  <c r="UQ56" i="3"/>
  <c r="UA56" i="3"/>
  <c r="TK56" i="3"/>
  <c r="SU56" i="3"/>
  <c r="SE56" i="3"/>
  <c r="RO56" i="3"/>
  <c r="QY56" i="3"/>
  <c r="QI56" i="3"/>
  <c r="PS56" i="3"/>
  <c r="PC56" i="3"/>
  <c r="OM56" i="3"/>
  <c r="NW56" i="3"/>
  <c r="NG56" i="3"/>
  <c r="MQ56" i="3"/>
  <c r="MA56" i="3"/>
  <c r="LK56" i="3"/>
  <c r="KU56" i="3"/>
  <c r="KE56" i="3"/>
  <c r="JO56" i="3"/>
  <c r="IY56" i="3"/>
  <c r="II56" i="3"/>
  <c r="HS56" i="3"/>
  <c r="HC56" i="3"/>
  <c r="GM56" i="3"/>
  <c r="FW56" i="3"/>
  <c r="FG56" i="3"/>
  <c r="EQ56" i="3"/>
  <c r="EA56" i="3"/>
  <c r="DK56" i="3"/>
  <c r="CS56" i="3"/>
  <c r="BF56" i="3"/>
  <c r="AH56" i="3"/>
  <c r="R56" i="3"/>
  <c r="XV56" i="3"/>
  <c r="XF56" i="3"/>
  <c r="WP56" i="3"/>
  <c r="VZ56" i="3"/>
  <c r="VJ56" i="3"/>
  <c r="UT56" i="3"/>
  <c r="UD56" i="3"/>
  <c r="TN56" i="3"/>
  <c r="SX56" i="3"/>
  <c r="SH56" i="3"/>
  <c r="RR56" i="3"/>
  <c r="RB56" i="3"/>
  <c r="QL56" i="3"/>
  <c r="PV56" i="3"/>
  <c r="PF56" i="3"/>
  <c r="OP56" i="3"/>
  <c r="NZ56" i="3"/>
  <c r="NJ56" i="3"/>
  <c r="MT56" i="3"/>
  <c r="MD56" i="3"/>
  <c r="LN56" i="3"/>
  <c r="KX56" i="3"/>
  <c r="KH56" i="3"/>
  <c r="JR56" i="3"/>
  <c r="JB56" i="3"/>
  <c r="IL56" i="3"/>
  <c r="HV56" i="3"/>
  <c r="HF56" i="3"/>
  <c r="GP56" i="3"/>
  <c r="FZ56" i="3"/>
  <c r="FJ56" i="3"/>
  <c r="ET56" i="3"/>
  <c r="ED56" i="3"/>
  <c r="DN56" i="3"/>
  <c r="CV56" i="3"/>
  <c r="BI56" i="3"/>
  <c r="AK56" i="3"/>
  <c r="U56" i="3"/>
  <c r="XY56" i="3"/>
  <c r="XI56" i="3"/>
  <c r="WS56" i="3"/>
  <c r="WC56" i="3"/>
  <c r="VM56" i="3"/>
  <c r="UW56" i="3"/>
  <c r="UG56" i="3"/>
  <c r="TQ56" i="3"/>
  <c r="TA56" i="3"/>
  <c r="SK56" i="3"/>
  <c r="RU56" i="3"/>
  <c r="RE56" i="3"/>
  <c r="QO56" i="3"/>
  <c r="PY56" i="3"/>
  <c r="PI56" i="3"/>
  <c r="OS56" i="3"/>
  <c r="OC56" i="3"/>
  <c r="NM56" i="3"/>
  <c r="MW56" i="3"/>
  <c r="MG56" i="3"/>
  <c r="LQ56" i="3"/>
  <c r="LA56" i="3"/>
  <c r="KK56" i="3"/>
  <c r="JU56" i="3"/>
  <c r="JE56" i="3"/>
  <c r="IO56" i="3"/>
  <c r="HY56" i="3"/>
  <c r="HI56" i="3"/>
  <c r="GS56" i="3"/>
  <c r="GC56" i="3"/>
  <c r="FM56" i="3"/>
  <c r="EW56" i="3"/>
  <c r="EG56" i="3"/>
  <c r="DQ56" i="3"/>
  <c r="CY56" i="3"/>
  <c r="BM56" i="3"/>
  <c r="AN56" i="3"/>
  <c r="X56" i="3"/>
  <c r="YB56" i="3"/>
  <c r="XL56" i="3"/>
  <c r="WV56" i="3"/>
  <c r="WF56" i="3"/>
  <c r="VP56" i="3"/>
  <c r="UZ56" i="3"/>
  <c r="UJ56" i="3"/>
  <c r="TT56" i="3"/>
  <c r="TD56" i="3"/>
  <c r="SN56" i="3"/>
  <c r="RX56" i="3"/>
  <c r="RH56" i="3"/>
  <c r="QR56" i="3"/>
  <c r="QB56" i="3"/>
  <c r="PL56" i="3"/>
  <c r="OV56" i="3"/>
  <c r="OF56" i="3"/>
  <c r="NP56" i="3"/>
  <c r="MZ56" i="3"/>
  <c r="MJ56" i="3"/>
  <c r="LT56" i="3"/>
  <c r="LD56" i="3"/>
  <c r="KN56" i="3"/>
  <c r="JX56" i="3"/>
  <c r="JH56" i="3"/>
  <c r="IR56" i="3"/>
  <c r="IB56" i="3"/>
  <c r="HL56" i="3"/>
  <c r="GV56" i="3"/>
  <c r="GF56" i="3"/>
  <c r="FP56" i="3"/>
  <c r="EZ56" i="3"/>
  <c r="EJ56" i="3"/>
  <c r="DT56" i="3"/>
  <c r="DB56" i="3"/>
  <c r="CL56" i="3"/>
  <c r="AQ56" i="3"/>
  <c r="AA56" i="3"/>
  <c r="YE56" i="3"/>
  <c r="XO56" i="3"/>
  <c r="WY56" i="3"/>
  <c r="WI56" i="3"/>
  <c r="VS56" i="3"/>
  <c r="VC56" i="3"/>
  <c r="UM56" i="3"/>
  <c r="TW56" i="3"/>
  <c r="TG56" i="3"/>
  <c r="SQ56" i="3"/>
  <c r="SA56" i="3"/>
  <c r="RK56" i="3"/>
  <c r="QU56" i="3"/>
  <c r="QE56" i="3"/>
  <c r="PO56" i="3"/>
  <c r="OY56" i="3"/>
  <c r="OI56" i="3"/>
  <c r="NS56" i="3"/>
  <c r="NC56" i="3"/>
  <c r="MM56" i="3"/>
  <c r="LW56" i="3"/>
  <c r="LG56" i="3"/>
  <c r="KQ56" i="3"/>
  <c r="KA56" i="3"/>
  <c r="JK56" i="3"/>
  <c r="IU56" i="3"/>
  <c r="IE56" i="3"/>
  <c r="HO56" i="3"/>
  <c r="GY56" i="3"/>
  <c r="GI56" i="3"/>
  <c r="FS56" i="3"/>
  <c r="FC56" i="3"/>
  <c r="EM56" i="3"/>
  <c r="DW56" i="3"/>
  <c r="DG56" i="3"/>
  <c r="CO56" i="3"/>
  <c r="AZ56" i="3"/>
  <c r="AD56" i="3"/>
  <c r="K56" i="3"/>
  <c r="XR56" i="3"/>
  <c r="XB56" i="3"/>
  <c r="WL56" i="3"/>
  <c r="VV56" i="3"/>
  <c r="VF56" i="3"/>
  <c r="UP56" i="3"/>
  <c r="TZ56" i="3"/>
  <c r="TJ56" i="3"/>
  <c r="ST56" i="3"/>
  <c r="SD56" i="3"/>
  <c r="RN56" i="3"/>
  <c r="QX56" i="3"/>
  <c r="QH56" i="3"/>
  <c r="PR56" i="3"/>
  <c r="PB56" i="3"/>
  <c r="OL56" i="3"/>
  <c r="NV56" i="3"/>
  <c r="NF56" i="3"/>
  <c r="MP56" i="3"/>
  <c r="LZ56" i="3"/>
  <c r="LJ56" i="3"/>
  <c r="KT56" i="3"/>
  <c r="KD56" i="3"/>
  <c r="JN56" i="3"/>
  <c r="IX56" i="3"/>
  <c r="IH56" i="3"/>
  <c r="HR56" i="3"/>
  <c r="HB56" i="3"/>
  <c r="GL56" i="3"/>
  <c r="FV56" i="3"/>
  <c r="FF56" i="3"/>
  <c r="EP56" i="3"/>
  <c r="DZ56" i="3"/>
  <c r="DJ56" i="3"/>
  <c r="CR56" i="3"/>
  <c r="BC56" i="3"/>
  <c r="AG56" i="3"/>
  <c r="Q56" i="3"/>
  <c r="XU56" i="3"/>
  <c r="XE56" i="3"/>
  <c r="WO56" i="3"/>
  <c r="VY56" i="3"/>
  <c r="VI56" i="3"/>
  <c r="US56" i="3"/>
  <c r="UC56" i="3"/>
  <c r="TM56" i="3"/>
  <c r="SW56" i="3"/>
  <c r="SG56" i="3"/>
  <c r="RQ56" i="3"/>
  <c r="RA56" i="3"/>
  <c r="QK56" i="3"/>
  <c r="PU56" i="3"/>
  <c r="PE56" i="3"/>
  <c r="OO56" i="3"/>
  <c r="NY56" i="3"/>
  <c r="NI56" i="3"/>
  <c r="MS56" i="3"/>
  <c r="MC56" i="3"/>
  <c r="LM56" i="3"/>
  <c r="KW56" i="3"/>
  <c r="KG56" i="3"/>
  <c r="JQ56" i="3"/>
  <c r="JA56" i="3"/>
  <c r="IK56" i="3"/>
  <c r="HU56" i="3"/>
  <c r="HE56" i="3"/>
  <c r="GO56" i="3"/>
  <c r="FY56" i="3"/>
  <c r="FI56" i="3"/>
  <c r="ES56" i="3"/>
  <c r="EC56" i="3"/>
  <c r="DM56" i="3"/>
  <c r="CU56" i="3"/>
  <c r="BH56" i="3"/>
  <c r="AJ56" i="3"/>
  <c r="T56" i="3"/>
  <c r="WB16" i="1"/>
  <c r="TP16" i="1"/>
  <c r="RD16" i="1"/>
  <c r="OR16" i="1"/>
  <c r="MF16" i="1"/>
  <c r="VX16" i="1"/>
  <c r="TL16" i="1"/>
  <c r="QZ16" i="1"/>
  <c r="ON16" i="1"/>
  <c r="MB16" i="1"/>
  <c r="JP16" i="1"/>
  <c r="HD16" i="1"/>
  <c r="ER16" i="1"/>
  <c r="BG16" i="1"/>
  <c r="XG16" i="1"/>
  <c r="UU16" i="1"/>
  <c r="SI16" i="1"/>
  <c r="PW16" i="1"/>
  <c r="NK16" i="1"/>
  <c r="KY16" i="1"/>
  <c r="IM16" i="1"/>
  <c r="GA16" i="1"/>
  <c r="DO16" i="1"/>
  <c r="V16" i="1"/>
  <c r="WD16" i="1"/>
  <c r="TR16" i="1"/>
  <c r="WV16" i="1"/>
  <c r="UJ16" i="1"/>
  <c r="RX16" i="1"/>
  <c r="PL16" i="1"/>
  <c r="MZ16" i="1"/>
  <c r="KN16" i="1"/>
  <c r="IB16" i="1"/>
  <c r="FP16" i="1"/>
  <c r="DB16" i="1"/>
  <c r="YE16" i="1"/>
  <c r="VS16" i="1"/>
  <c r="TG16" i="1"/>
  <c r="QU16" i="1"/>
  <c r="OI16" i="1"/>
  <c r="LW16" i="1"/>
  <c r="JK16" i="1"/>
  <c r="GY16" i="1"/>
  <c r="EM16" i="1"/>
  <c r="AZ16" i="1"/>
  <c r="XB16" i="1"/>
  <c r="UP16" i="1"/>
  <c r="TH16" i="1"/>
  <c r="KR16" i="1"/>
  <c r="FT16" i="1"/>
  <c r="M16" i="1"/>
  <c r="TK16" i="1"/>
  <c r="OM16" i="1"/>
  <c r="JO16" i="1"/>
  <c r="EQ16" i="1"/>
  <c r="XF16" i="1"/>
  <c r="SP16" i="1"/>
  <c r="QD16" i="1"/>
  <c r="NR16" i="1"/>
  <c r="LF16" i="1"/>
  <c r="IT16" i="1"/>
  <c r="GH16" i="1"/>
  <c r="DV16" i="1"/>
  <c r="AC16" i="1"/>
  <c r="WK16" i="1"/>
  <c r="TY16" i="1"/>
  <c r="RM16" i="1"/>
  <c r="PA16" i="1"/>
  <c r="MO16" i="1"/>
  <c r="KC16" i="1"/>
  <c r="HQ16" i="1"/>
  <c r="FE16" i="1"/>
  <c r="CQ16" i="1"/>
  <c r="XP16" i="1"/>
  <c r="NT16" i="1"/>
  <c r="HX16" i="1"/>
  <c r="CX16" i="1"/>
  <c r="VO16" i="1"/>
  <c r="QQ16" i="1"/>
  <c r="LS16" i="1"/>
  <c r="GU16" i="1"/>
  <c r="AP16" i="1"/>
  <c r="UL16" i="1"/>
  <c r="RF16" i="1"/>
  <c r="OT16" i="1"/>
  <c r="MH16" i="1"/>
  <c r="JV16" i="1"/>
  <c r="HJ16" i="1"/>
  <c r="EX16" i="1"/>
  <c r="BQ16" i="1"/>
  <c r="XM16" i="1"/>
  <c r="VA16" i="1"/>
  <c r="SO16" i="1"/>
  <c r="QC16" i="1"/>
  <c r="NQ16" i="1"/>
  <c r="LE16" i="1"/>
  <c r="IS16" i="1"/>
  <c r="GG16" i="1"/>
  <c r="DU16" i="1"/>
  <c r="AB16" i="1"/>
  <c r="OZ16" i="1"/>
  <c r="IN16" i="1"/>
  <c r="DP16" i="1"/>
  <c r="WE16" i="1"/>
  <c r="RG16" i="1"/>
  <c r="MI16" i="1"/>
  <c r="HK16" i="1"/>
  <c r="CK16" i="1"/>
  <c r="VB16" i="1"/>
  <c r="RN16" i="1"/>
  <c r="PB16" i="1"/>
  <c r="MP16" i="1"/>
  <c r="KD16" i="1"/>
  <c r="HR16" i="1"/>
  <c r="FF16" i="1"/>
  <c r="CR16" i="1"/>
  <c r="XU16" i="1"/>
  <c r="VI16" i="1"/>
  <c r="SW16" i="1"/>
  <c r="QK16" i="1"/>
  <c r="NY16" i="1"/>
  <c r="LM16" i="1"/>
  <c r="JA16" i="1"/>
  <c r="GO16" i="1"/>
  <c r="EC16" i="1"/>
  <c r="AJ16" i="1"/>
  <c r="HP16" i="1"/>
  <c r="LK16" i="1"/>
  <c r="OP16" i="1"/>
  <c r="ET16" i="1"/>
  <c r="SK16" i="1"/>
  <c r="IO16" i="1"/>
  <c r="AE16" i="1"/>
  <c r="FG16" i="1"/>
  <c r="NZ16" i="1"/>
  <c r="ED16" i="1"/>
  <c r="RU16" i="1"/>
  <c r="HY16" i="1"/>
  <c r="IV16" i="1"/>
  <c r="MQ16" i="1"/>
  <c r="RR16" i="1"/>
  <c r="HV16" i="1"/>
  <c r="VM16" i="1"/>
  <c r="LQ16" i="1"/>
  <c r="AN16" i="1"/>
  <c r="KX16" i="1"/>
  <c r="KB16" i="1"/>
  <c r="WC16" i="1"/>
  <c r="EA16" i="1"/>
  <c r="HI16" i="1"/>
  <c r="PV16" i="1"/>
  <c r="XX16" i="1"/>
  <c r="VL16" i="1"/>
  <c r="SZ16" i="1"/>
  <c r="QN16" i="1"/>
  <c r="OB16" i="1"/>
  <c r="XT16" i="1"/>
  <c r="VH16" i="1"/>
  <c r="SV16" i="1"/>
  <c r="QJ16" i="1"/>
  <c r="NX16" i="1"/>
  <c r="LL16" i="1"/>
  <c r="IZ16" i="1"/>
  <c r="GN16" i="1"/>
  <c r="EB16" i="1"/>
  <c r="AI16" i="1"/>
  <c r="WQ16" i="1"/>
  <c r="UE16" i="1"/>
  <c r="RS16" i="1"/>
  <c r="PG16" i="1"/>
  <c r="MU16" i="1"/>
  <c r="KI16" i="1"/>
  <c r="HW16" i="1"/>
  <c r="FK16" i="1"/>
  <c r="CW16" i="1"/>
  <c r="XZ16" i="1"/>
  <c r="VN16" i="1"/>
  <c r="TB16" i="1"/>
  <c r="WF16" i="1"/>
  <c r="TT16" i="1"/>
  <c r="RH16" i="1"/>
  <c r="OV16" i="1"/>
  <c r="MJ16" i="1"/>
  <c r="JX16" i="1"/>
  <c r="HL16" i="1"/>
  <c r="EZ16" i="1"/>
  <c r="CL16" i="1"/>
  <c r="XO16" i="1"/>
  <c r="VC16" i="1"/>
  <c r="SQ16" i="1"/>
  <c r="QE16" i="1"/>
  <c r="NS16" i="1"/>
  <c r="LG16" i="1"/>
  <c r="IU16" i="1"/>
  <c r="GI16" i="1"/>
  <c r="DW16" i="1"/>
  <c r="AD16" i="1"/>
  <c r="WL16" i="1"/>
  <c r="TZ16" i="1"/>
  <c r="QV16" i="1"/>
  <c r="JL16" i="1"/>
  <c r="EN16" i="1"/>
  <c r="XC16" i="1"/>
  <c r="SE16" i="1"/>
  <c r="NG16" i="1"/>
  <c r="II16" i="1"/>
  <c r="DK16" i="1"/>
  <c r="VZ16" i="1"/>
  <c r="RZ16" i="1"/>
  <c r="PN16" i="1"/>
  <c r="NB16" i="1"/>
  <c r="KP16" i="1"/>
  <c r="ID16" i="1"/>
  <c r="FR16" i="1"/>
  <c r="DE16" i="1"/>
  <c r="I16" i="1"/>
  <c r="VU16" i="1"/>
  <c r="TI16" i="1"/>
  <c r="QW16" i="1"/>
  <c r="OK16" i="1"/>
  <c r="LY16" i="1"/>
  <c r="JM16" i="1"/>
  <c r="HA16" i="1"/>
  <c r="EO16" i="1"/>
  <c r="BB16" i="1"/>
  <c r="VD16" i="1"/>
  <c r="LP16" i="1"/>
  <c r="GR16" i="1"/>
  <c r="AM16" i="1"/>
  <c r="UI16" i="1"/>
  <c r="PK16" i="1"/>
  <c r="KM16" i="1"/>
  <c r="FO16" i="1"/>
  <c r="YD16" i="1"/>
  <c r="TF16" i="1"/>
  <c r="QP16" i="1"/>
  <c r="OD16" i="1"/>
  <c r="LR16" i="1"/>
  <c r="JF16" i="1"/>
  <c r="GT16" i="1"/>
  <c r="EH16" i="1"/>
  <c r="AO16" i="1"/>
  <c r="WW16" i="1"/>
  <c r="UK16" i="1"/>
  <c r="RY16" i="1"/>
  <c r="PM16" i="1"/>
  <c r="NA16" i="1"/>
  <c r="KO16" i="1"/>
  <c r="IC16" i="1"/>
  <c r="FQ16" i="1"/>
  <c r="DC16" i="1"/>
  <c r="WJ16" i="1"/>
  <c r="MN16" i="1"/>
  <c r="HH16" i="1"/>
  <c r="BK16" i="1"/>
  <c r="UY16" i="1"/>
  <c r="QA16" i="1"/>
  <c r="LC16" i="1"/>
  <c r="GE16" i="1"/>
  <c r="Z16" i="1"/>
  <c r="TV16" i="1"/>
  <c r="QX16" i="1"/>
  <c r="OL16" i="1"/>
  <c r="LZ16" i="1"/>
  <c r="JN16" i="1"/>
  <c r="HB16" i="1"/>
  <c r="EP16" i="1"/>
  <c r="BC16" i="1"/>
  <c r="XE16" i="1"/>
  <c r="US16" i="1"/>
  <c r="SG16" i="1"/>
  <c r="PU16" i="1"/>
  <c r="NI16" i="1"/>
  <c r="KW16" i="1"/>
  <c r="IK16" i="1"/>
  <c r="FY16" i="1"/>
  <c r="DM16" i="1"/>
  <c r="T16" i="1"/>
  <c r="CP16" i="1"/>
  <c r="GM16" i="1"/>
  <c r="MD16" i="1"/>
  <c r="BI16" i="1"/>
  <c r="PY16" i="1"/>
  <c r="GC16" i="1"/>
  <c r="UN16" i="1"/>
  <c r="UA16" i="1"/>
  <c r="XV16" i="1"/>
  <c r="LN16" i="1"/>
  <c r="AK16" i="1"/>
  <c r="PI16" i="1"/>
  <c r="FM16" i="1"/>
  <c r="DX16" i="1"/>
  <c r="HS16" i="1"/>
  <c r="PF16" i="1"/>
  <c r="FJ16" i="1"/>
  <c r="TA16" i="1"/>
  <c r="JE16" i="1"/>
  <c r="SB16" i="1"/>
  <c r="U16" i="1"/>
  <c r="NW16" i="1"/>
  <c r="MG16" i="1"/>
  <c r="NJ16" i="1"/>
  <c r="FZ16" i="1"/>
  <c r="IY16" i="1"/>
  <c r="XH16" i="1"/>
  <c r="UV16" i="1"/>
  <c r="SJ16" i="1"/>
  <c r="PX16" i="1"/>
  <c r="NL16" i="1"/>
  <c r="XD16" i="1"/>
  <c r="UR16" i="1"/>
  <c r="SF16" i="1"/>
  <c r="PT16" i="1"/>
  <c r="NH16" i="1"/>
  <c r="KV16" i="1"/>
  <c r="IJ16" i="1"/>
  <c r="FX16" i="1"/>
  <c r="DL16" i="1"/>
  <c r="S16" i="1"/>
  <c r="WA16" i="1"/>
  <c r="TO16" i="1"/>
  <c r="RC16" i="1"/>
  <c r="OQ16" i="1"/>
  <c r="ME16" i="1"/>
  <c r="JS16" i="1"/>
  <c r="HG16" i="1"/>
  <c r="EU16" i="1"/>
  <c r="BJ16" i="1"/>
  <c r="XJ16" i="1"/>
  <c r="UX16" i="1"/>
  <c r="YB16" i="1"/>
  <c r="VP16" i="1"/>
  <c r="TD16" i="1"/>
  <c r="QR16" i="1"/>
  <c r="OF16" i="1"/>
  <c r="LT16" i="1"/>
  <c r="JH16" i="1"/>
  <c r="GV16" i="1"/>
  <c r="EJ16" i="1"/>
  <c r="AQ16" i="1"/>
  <c r="WY16" i="1"/>
  <c r="UM16" i="1"/>
  <c r="SA16" i="1"/>
  <c r="PO16" i="1"/>
  <c r="NC16" i="1"/>
  <c r="KQ16" i="1"/>
  <c r="IE16" i="1"/>
  <c r="FS16" i="1"/>
  <c r="DG16" i="1"/>
  <c r="K16" i="1"/>
  <c r="VV16" i="1"/>
  <c r="TJ16" i="1"/>
  <c r="OJ16" i="1"/>
  <c r="IF16" i="1"/>
  <c r="DH16" i="1"/>
  <c r="VW16" i="1"/>
  <c r="QY16" i="1"/>
  <c r="MA16" i="1"/>
  <c r="HC16" i="1"/>
  <c r="BF16" i="1"/>
  <c r="UT16" i="1"/>
  <c r="RJ16" i="1"/>
  <c r="OX16" i="1"/>
  <c r="ML16" i="1"/>
  <c r="JZ16" i="1"/>
  <c r="HN16" i="1"/>
  <c r="FB16" i="1"/>
  <c r="CN16" i="1"/>
  <c r="XQ16" i="1"/>
  <c r="VE16" i="1"/>
  <c r="SS16" i="1"/>
  <c r="QG16" i="1"/>
  <c r="NU16" i="1"/>
  <c r="LI16" i="1"/>
  <c r="IW16" i="1"/>
  <c r="GK16" i="1"/>
  <c r="DY16" i="1"/>
  <c r="AF16" i="1"/>
  <c r="SR16" i="1"/>
  <c r="KJ16" i="1"/>
  <c r="FL16" i="1"/>
  <c r="YA16" i="1"/>
  <c r="TC16" i="1"/>
  <c r="OE16" i="1"/>
  <c r="JG16" i="1"/>
  <c r="EI16" i="1"/>
  <c r="WX16" i="1"/>
  <c r="SL16" i="1"/>
  <c r="PZ16" i="1"/>
  <c r="NN16" i="1"/>
  <c r="LB16" i="1"/>
  <c r="IP16" i="1"/>
  <c r="GD16" i="1"/>
  <c r="DR16" i="1"/>
  <c r="Y16" i="1"/>
  <c r="WG16" i="1"/>
  <c r="TU16" i="1"/>
  <c r="RI16" i="1"/>
  <c r="OW16" i="1"/>
  <c r="MK16" i="1"/>
  <c r="JY16" i="1"/>
  <c r="HM16" i="1"/>
  <c r="FA16" i="1"/>
  <c r="CM16" i="1"/>
  <c r="TX16" i="1"/>
  <c r="KZ16" i="1"/>
  <c r="GB16" i="1"/>
  <c r="W16" i="1"/>
  <c r="TS16" i="1"/>
  <c r="OU16" i="1"/>
  <c r="JW16" i="1"/>
  <c r="EY16" i="1"/>
  <c r="XN16" i="1"/>
  <c r="ST16" i="1"/>
  <c r="QH16" i="1"/>
  <c r="NV16" i="1"/>
  <c r="LJ16" i="1"/>
  <c r="IX16" i="1"/>
  <c r="GL16" i="1"/>
  <c r="DZ16" i="1"/>
  <c r="AG16" i="1"/>
  <c r="WO16" i="1"/>
  <c r="UC16" i="1"/>
  <c r="RQ16" i="1"/>
  <c r="PE16" i="1"/>
  <c r="MS16" i="1"/>
  <c r="KG16" i="1"/>
  <c r="HU16" i="1"/>
  <c r="FI16" i="1"/>
  <c r="CU16" i="1"/>
  <c r="WZ16" i="1"/>
  <c r="VG16" i="1"/>
  <c r="UD16" i="1"/>
  <c r="JR16" i="1"/>
  <c r="XI16" i="1"/>
  <c r="NM16" i="1"/>
  <c r="DQ16" i="1"/>
  <c r="LH16" i="1"/>
  <c r="PC16" i="1"/>
  <c r="SX16" i="1"/>
  <c r="JB16" i="1"/>
  <c r="WS16" i="1"/>
  <c r="MW16" i="1"/>
  <c r="CY16" i="1"/>
  <c r="WM16" i="1"/>
  <c r="CS16" i="1"/>
  <c r="MT16" i="1"/>
  <c r="CV16" i="1"/>
  <c r="QO16" i="1"/>
  <c r="GS16" i="1"/>
  <c r="SU16" i="1"/>
  <c r="OS16" i="1"/>
  <c r="SH16" i="1"/>
  <c r="BM16" i="1"/>
  <c r="DN16" i="1"/>
  <c r="FD16" i="1"/>
  <c r="JU16" i="1"/>
  <c r="AH16" i="1"/>
  <c r="WR16" i="1"/>
  <c r="UF16" i="1"/>
  <c r="RT16" i="1"/>
  <c r="PH16" i="1"/>
  <c r="MV16" i="1"/>
  <c r="WN16" i="1"/>
  <c r="UB16" i="1"/>
  <c r="RP16" i="1"/>
  <c r="PD16" i="1"/>
  <c r="MR16" i="1"/>
  <c r="KF16" i="1"/>
  <c r="HT16" i="1"/>
  <c r="FH16" i="1"/>
  <c r="CT16" i="1"/>
  <c r="XW16" i="1"/>
  <c r="VK16" i="1"/>
  <c r="SY16" i="1"/>
  <c r="QM16" i="1"/>
  <c r="OA16" i="1"/>
  <c r="LO16" i="1"/>
  <c r="JC16" i="1"/>
  <c r="GQ16" i="1"/>
  <c r="EE16" i="1"/>
  <c r="AL16" i="1"/>
  <c r="WT16" i="1"/>
  <c r="UH16" i="1"/>
  <c r="XL16" i="1"/>
  <c r="UZ16" i="1"/>
  <c r="SN16" i="1"/>
  <c r="QB16" i="1"/>
  <c r="NP16" i="1"/>
  <c r="LD16" i="1"/>
  <c r="IR16" i="1"/>
  <c r="GF16" i="1"/>
  <c r="DT16" i="1"/>
  <c r="AA16" i="1"/>
  <c r="WI16" i="1"/>
  <c r="TW16" i="1"/>
  <c r="RK16" i="1"/>
  <c r="OY16" i="1"/>
  <c r="MM16" i="1"/>
  <c r="KA16" i="1"/>
  <c r="HO16" i="1"/>
  <c r="FC16" i="1"/>
  <c r="CO16" i="1"/>
  <c r="XR16" i="1"/>
  <c r="VF16" i="1"/>
  <c r="VT16" i="1"/>
  <c r="LX16" i="1"/>
  <c r="GZ16" i="1"/>
  <c r="BA16" i="1"/>
  <c r="UQ16" i="1"/>
  <c r="PS16" i="1"/>
  <c r="KU16" i="1"/>
  <c r="FW16" i="1"/>
  <c r="R16" i="1"/>
  <c r="TN16" i="1"/>
  <c r="QT16" i="1"/>
  <c r="OH16" i="1"/>
  <c r="LV16" i="1"/>
  <c r="JJ16" i="1"/>
  <c r="GX16" i="1"/>
  <c r="EL16" i="1"/>
  <c r="AY16" i="1"/>
  <c r="XA16" i="1"/>
  <c r="UO16" i="1"/>
  <c r="SC16" i="1"/>
  <c r="PQ16" i="1"/>
  <c r="NE16" i="1"/>
  <c r="KS16" i="1"/>
  <c r="IG16" i="1"/>
  <c r="FU16" i="1"/>
  <c r="DI16" i="1"/>
  <c r="O16" i="1"/>
  <c r="QF16" i="1"/>
  <c r="JD16" i="1"/>
  <c r="EF16" i="1"/>
  <c r="WU16" i="1"/>
  <c r="RW16" i="1"/>
  <c r="MY16" i="1"/>
  <c r="IA16" i="1"/>
  <c r="DA16" i="1"/>
  <c r="VR16" i="1"/>
  <c r="RV16" i="1"/>
  <c r="PJ16" i="1"/>
  <c r="MX16" i="1"/>
  <c r="KL16" i="1"/>
  <c r="HZ16" i="1"/>
  <c r="FN16" i="1"/>
  <c r="CZ16" i="1"/>
  <c r="YC16" i="1"/>
  <c r="VQ16" i="1"/>
  <c r="TE16" i="1"/>
  <c r="QS16" i="1"/>
  <c r="OG16" i="1"/>
  <c r="LU16" i="1"/>
  <c r="JI16" i="1"/>
  <c r="GW16" i="1"/>
  <c r="EK16" i="1"/>
  <c r="AX16" i="1"/>
  <c r="RL16" i="1"/>
  <c r="JT16" i="1"/>
  <c r="EV16" i="1"/>
  <c r="XK16" i="1"/>
  <c r="SM16" i="1"/>
  <c r="NO16" i="1"/>
  <c r="IQ16" i="1"/>
  <c r="DS16" i="1"/>
  <c r="WH16" i="1"/>
  <c r="SD16" i="1"/>
  <c r="PR16" i="1"/>
  <c r="NF16" i="1"/>
  <c r="KT16" i="1"/>
  <c r="IH16" i="1"/>
  <c r="FV16" i="1"/>
  <c r="DJ16" i="1"/>
  <c r="Q16" i="1"/>
  <c r="VY16" i="1"/>
  <c r="TM16" i="1"/>
  <c r="RA16" i="1"/>
  <c r="OO16" i="1"/>
  <c r="MC16" i="1"/>
  <c r="JQ16" i="1"/>
  <c r="HE16" i="1"/>
  <c r="ES16" i="1"/>
  <c r="BH16" i="1"/>
  <c r="ND16" i="1"/>
  <c r="QI16" i="1"/>
  <c r="RB16" i="1"/>
  <c r="HF16" i="1"/>
  <c r="UW16" i="1"/>
  <c r="LA16" i="1"/>
  <c r="X16" i="1"/>
  <c r="GJ16" i="1"/>
  <c r="KE16" i="1"/>
  <c r="QL16" i="1"/>
  <c r="GP16" i="1"/>
  <c r="UG16" i="1"/>
  <c r="KK16" i="1"/>
  <c r="PP16" i="1"/>
  <c r="RO16" i="1"/>
  <c r="VJ16" i="1"/>
  <c r="KH16" i="1"/>
  <c r="XY16" i="1"/>
  <c r="OC16" i="1"/>
  <c r="EG16" i="1"/>
  <c r="WP16" i="1"/>
  <c r="EW16" i="1"/>
  <c r="IL16" i="1"/>
  <c r="XS16" i="1"/>
  <c r="RE16" i="1"/>
  <c r="TQ16" i="1"/>
  <c r="T35" i="5"/>
  <c r="XK21" i="3"/>
  <c r="UY21" i="3"/>
  <c r="SM21" i="3"/>
  <c r="QA21" i="3"/>
  <c r="NO21" i="3"/>
  <c r="LC21" i="3"/>
  <c r="IQ21" i="3"/>
  <c r="GE21" i="3"/>
  <c r="DS21" i="3"/>
  <c r="Z21" i="3"/>
  <c r="WH21" i="3"/>
  <c r="TV21" i="3"/>
  <c r="RJ21" i="3"/>
  <c r="OX21" i="3"/>
  <c r="ML21" i="3"/>
  <c r="JZ21" i="3"/>
  <c r="HN21" i="3"/>
  <c r="FB21" i="3"/>
  <c r="CN21" i="3"/>
  <c r="XQ21" i="3"/>
  <c r="VE21" i="3"/>
  <c r="SS21" i="3"/>
  <c r="QG21" i="3"/>
  <c r="NU21" i="3"/>
  <c r="LI21" i="3"/>
  <c r="IW21" i="3"/>
  <c r="GK21" i="3"/>
  <c r="DY21" i="3"/>
  <c r="AF21" i="3"/>
  <c r="WJ21" i="3"/>
  <c r="TX21" i="3"/>
  <c r="RL21" i="3"/>
  <c r="OZ21" i="3"/>
  <c r="MN21" i="3"/>
  <c r="KB21" i="3"/>
  <c r="HP21" i="3"/>
  <c r="FD21" i="3"/>
  <c r="CP21" i="3"/>
  <c r="XW21" i="3"/>
  <c r="VK21" i="3"/>
  <c r="SY21" i="3"/>
  <c r="QM21" i="3"/>
  <c r="OA21" i="3"/>
  <c r="LO21" i="3"/>
  <c r="JC21" i="3"/>
  <c r="GQ21" i="3"/>
  <c r="EE21" i="3"/>
  <c r="AL21" i="3"/>
  <c r="WT21" i="3"/>
  <c r="UH21" i="3"/>
  <c r="RV21" i="3"/>
  <c r="PJ21" i="3"/>
  <c r="MX21" i="3"/>
  <c r="KL21" i="3"/>
  <c r="HZ21" i="3"/>
  <c r="FN21" i="3"/>
  <c r="CZ21" i="3"/>
  <c r="YC21" i="3"/>
  <c r="VQ21" i="3"/>
  <c r="TE21" i="3"/>
  <c r="QS21" i="3"/>
  <c r="OG21" i="3"/>
  <c r="LU21" i="3"/>
  <c r="JI21" i="3"/>
  <c r="GW21" i="3"/>
  <c r="EK21" i="3"/>
  <c r="AX21" i="3"/>
  <c r="WV21" i="3"/>
  <c r="UJ21" i="3"/>
  <c r="RX21" i="3"/>
  <c r="PL21" i="3"/>
  <c r="MZ21" i="3"/>
  <c r="KN21" i="3"/>
  <c r="IB21" i="3"/>
  <c r="FP21" i="3"/>
  <c r="DB21" i="3"/>
  <c r="XS21" i="3"/>
  <c r="VG21" i="3"/>
  <c r="SU21" i="3"/>
  <c r="QI21" i="3"/>
  <c r="NW21" i="3"/>
  <c r="LK21" i="3"/>
  <c r="IY21" i="3"/>
  <c r="GM21" i="3"/>
  <c r="EA21" i="3"/>
  <c r="AH21" i="3"/>
  <c r="WP21" i="3"/>
  <c r="UD21" i="3"/>
  <c r="RR21" i="3"/>
  <c r="PF21" i="3"/>
  <c r="MT21" i="3"/>
  <c r="KH21" i="3"/>
  <c r="HV21" i="3"/>
  <c r="FJ21" i="3"/>
  <c r="CV21" i="3"/>
  <c r="XY21" i="3"/>
  <c r="VM21" i="3"/>
  <c r="TA21" i="3"/>
  <c r="QO21" i="3"/>
  <c r="OC21" i="3"/>
  <c r="LQ21" i="3"/>
  <c r="JE21" i="3"/>
  <c r="GS21" i="3"/>
  <c r="EG21" i="3"/>
  <c r="AN21" i="3"/>
  <c r="WR21" i="3"/>
  <c r="UF21" i="3"/>
  <c r="RT21" i="3"/>
  <c r="PH21" i="3"/>
  <c r="MV21" i="3"/>
  <c r="KJ21" i="3"/>
  <c r="HX21" i="3"/>
  <c r="FL21" i="3"/>
  <c r="CX21" i="3"/>
  <c r="YE21" i="3"/>
  <c r="VS21" i="3"/>
  <c r="TG21" i="3"/>
  <c r="QU21" i="3"/>
  <c r="OI21" i="3"/>
  <c r="LW21" i="3"/>
  <c r="JK21" i="3"/>
  <c r="GY21" i="3"/>
  <c r="EM21" i="3"/>
  <c r="AZ21" i="3"/>
  <c r="XB21" i="3"/>
  <c r="UP21" i="3"/>
  <c r="SD21" i="3"/>
  <c r="PR21" i="3"/>
  <c r="NF21" i="3"/>
  <c r="KT21" i="3"/>
  <c r="IH21" i="3"/>
  <c r="FV21" i="3"/>
  <c r="DJ21" i="3"/>
  <c r="Q21" i="3"/>
  <c r="VY21" i="3"/>
  <c r="TM21" i="3"/>
  <c r="RA21" i="3"/>
  <c r="OO21" i="3"/>
  <c r="MC21" i="3"/>
  <c r="JQ21" i="3"/>
  <c r="HE21" i="3"/>
  <c r="ES21" i="3"/>
  <c r="BH21" i="3"/>
  <c r="XD21" i="3"/>
  <c r="UR21" i="3"/>
  <c r="SF21" i="3"/>
  <c r="PT21" i="3"/>
  <c r="NH21" i="3"/>
  <c r="KV21" i="3"/>
  <c r="IJ21" i="3"/>
  <c r="FX21" i="3"/>
  <c r="DL21" i="3"/>
  <c r="S21" i="3"/>
  <c r="WU21" i="3"/>
  <c r="UI21" i="3"/>
  <c r="RW21" i="3"/>
  <c r="PK21" i="3"/>
  <c r="MY21" i="3"/>
  <c r="KM21" i="3"/>
  <c r="IA21" i="3"/>
  <c r="FO21" i="3"/>
  <c r="DA21" i="3"/>
  <c r="YD21" i="3"/>
  <c r="VR21" i="3"/>
  <c r="TF21" i="3"/>
  <c r="QT21" i="3"/>
  <c r="OH21" i="3"/>
  <c r="LV21" i="3"/>
  <c r="JJ21" i="3"/>
  <c r="GX21" i="3"/>
  <c r="EL21" i="3"/>
  <c r="AY21" i="3"/>
  <c r="XA21" i="3"/>
  <c r="UO21" i="3"/>
  <c r="SC21" i="3"/>
  <c r="PQ21" i="3"/>
  <c r="NE21" i="3"/>
  <c r="KS21" i="3"/>
  <c r="IG21" i="3"/>
  <c r="FU21" i="3"/>
  <c r="DI21" i="3"/>
  <c r="O21" i="3"/>
  <c r="VT21" i="3"/>
  <c r="TH21" i="3"/>
  <c r="QV21" i="3"/>
  <c r="OJ21" i="3"/>
  <c r="LX21" i="3"/>
  <c r="JL21" i="3"/>
  <c r="GZ21" i="3"/>
  <c r="EN21" i="3"/>
  <c r="BA21" i="3"/>
  <c r="XG21" i="3"/>
  <c r="UU21" i="3"/>
  <c r="SI21" i="3"/>
  <c r="PW21" i="3"/>
  <c r="NK21" i="3"/>
  <c r="KY21" i="3"/>
  <c r="IM21" i="3"/>
  <c r="GA21" i="3"/>
  <c r="DO21" i="3"/>
  <c r="V21" i="3"/>
  <c r="WD21" i="3"/>
  <c r="TR21" i="3"/>
  <c r="RF21" i="3"/>
  <c r="OT21" i="3"/>
  <c r="MH21" i="3"/>
  <c r="JV21" i="3"/>
  <c r="HJ21" i="3"/>
  <c r="EX21" i="3"/>
  <c r="BQ21" i="3"/>
  <c r="XM21" i="3"/>
  <c r="VA21" i="3"/>
  <c r="SO21" i="3"/>
  <c r="QC21" i="3"/>
  <c r="NQ21" i="3"/>
  <c r="LE21" i="3"/>
  <c r="IS21" i="3"/>
  <c r="GG21" i="3"/>
  <c r="DU21" i="3"/>
  <c r="AB21" i="3"/>
  <c r="WF21" i="3"/>
  <c r="TT21" i="3"/>
  <c r="RH21" i="3"/>
  <c r="OV21" i="3"/>
  <c r="MJ21" i="3"/>
  <c r="JX21" i="3"/>
  <c r="HL21" i="3"/>
  <c r="EZ21" i="3"/>
  <c r="CL21" i="3"/>
  <c r="XC21" i="3"/>
  <c r="UQ21" i="3"/>
  <c r="SE21" i="3"/>
  <c r="PS21" i="3"/>
  <c r="NG21" i="3"/>
  <c r="KU21" i="3"/>
  <c r="II21" i="3"/>
  <c r="FW21" i="3"/>
  <c r="DK21" i="3"/>
  <c r="R21" i="3"/>
  <c r="VZ21" i="3"/>
  <c r="TN21" i="3"/>
  <c r="RB21" i="3"/>
  <c r="OP21" i="3"/>
  <c r="MD21" i="3"/>
  <c r="JR21" i="3"/>
  <c r="HF21" i="3"/>
  <c r="ET21" i="3"/>
  <c r="BI21" i="3"/>
  <c r="XI21" i="3"/>
  <c r="UW21" i="3"/>
  <c r="SK21" i="3"/>
  <c r="PY21" i="3"/>
  <c r="NM21" i="3"/>
  <c r="LA21" i="3"/>
  <c r="IO21" i="3"/>
  <c r="GC21" i="3"/>
  <c r="DQ21" i="3"/>
  <c r="X21" i="3"/>
  <c r="WB21" i="3"/>
  <c r="TP21" i="3"/>
  <c r="RD21" i="3"/>
  <c r="OR21" i="3"/>
  <c r="MF21" i="3"/>
  <c r="JT21" i="3"/>
  <c r="HH21" i="3"/>
  <c r="EV21" i="3"/>
  <c r="BK21" i="3"/>
  <c r="XO21" i="3"/>
  <c r="VC21" i="3"/>
  <c r="SQ21" i="3"/>
  <c r="QE21" i="3"/>
  <c r="NS21" i="3"/>
  <c r="LG21" i="3"/>
  <c r="IU21" i="3"/>
  <c r="GI21" i="3"/>
  <c r="DW21" i="3"/>
  <c r="AD21" i="3"/>
  <c r="WL21" i="3"/>
  <c r="TZ21" i="3"/>
  <c r="RN21" i="3"/>
  <c r="PB21" i="3"/>
  <c r="MP21" i="3"/>
  <c r="KD21" i="3"/>
  <c r="HR21" i="3"/>
  <c r="FF21" i="3"/>
  <c r="CR21" i="3"/>
  <c r="XU21" i="3"/>
  <c r="VI21" i="3"/>
  <c r="SW21" i="3"/>
  <c r="QK21" i="3"/>
  <c r="NY21" i="3"/>
  <c r="LM21" i="3"/>
  <c r="JA21" i="3"/>
  <c r="GO21" i="3"/>
  <c r="EC21" i="3"/>
  <c r="AJ21" i="3"/>
  <c r="WN21" i="3"/>
  <c r="UB21" i="3"/>
  <c r="RP21" i="3"/>
  <c r="PD21" i="3"/>
  <c r="MR21" i="3"/>
  <c r="KF21" i="3"/>
  <c r="HT21" i="3"/>
  <c r="FH21" i="3"/>
  <c r="CT21" i="3"/>
  <c r="WE21" i="3"/>
  <c r="TS21" i="3"/>
  <c r="RG21" i="3"/>
  <c r="OU21" i="3"/>
  <c r="MI21" i="3"/>
  <c r="JW21" i="3"/>
  <c r="HK21" i="3"/>
  <c r="EY21" i="3"/>
  <c r="CK21" i="3"/>
  <c r="XN21" i="3"/>
  <c r="VB21" i="3"/>
  <c r="SP21" i="3"/>
  <c r="QD21" i="3"/>
  <c r="NR21" i="3"/>
  <c r="LF21" i="3"/>
  <c r="IT21" i="3"/>
  <c r="GH21" i="3"/>
  <c r="DV21" i="3"/>
  <c r="AC21" i="3"/>
  <c r="WK21" i="3"/>
  <c r="TY21" i="3"/>
  <c r="RM21" i="3"/>
  <c r="PA21" i="3"/>
  <c r="MO21" i="3"/>
  <c r="KC21" i="3"/>
  <c r="HQ21" i="3"/>
  <c r="FE21" i="3"/>
  <c r="CQ21" i="3"/>
  <c r="XP21" i="3"/>
  <c r="VD21" i="3"/>
  <c r="SR21" i="3"/>
  <c r="QF21" i="3"/>
  <c r="NT21" i="3"/>
  <c r="LH21" i="3"/>
  <c r="IV21" i="3"/>
  <c r="GJ21" i="3"/>
  <c r="DX21" i="3"/>
  <c r="AE21" i="3"/>
  <c r="WQ21" i="3"/>
  <c r="UE21" i="3"/>
  <c r="RS21" i="3"/>
  <c r="PG21" i="3"/>
  <c r="MU21" i="3"/>
  <c r="KI21" i="3"/>
  <c r="HW21" i="3"/>
  <c r="FK21" i="3"/>
  <c r="CW21" i="3"/>
  <c r="XZ21" i="3"/>
  <c r="VN21" i="3"/>
  <c r="TB21" i="3"/>
  <c r="QP21" i="3"/>
  <c r="OD21" i="3"/>
  <c r="LR21" i="3"/>
  <c r="JF21" i="3"/>
  <c r="GT21" i="3"/>
  <c r="EH21" i="3"/>
  <c r="AO21" i="3"/>
  <c r="WW21" i="3"/>
  <c r="UK21" i="3"/>
  <c r="RY21" i="3"/>
  <c r="PM21" i="3"/>
  <c r="NA21" i="3"/>
  <c r="KO21" i="3"/>
  <c r="IC21" i="3"/>
  <c r="FQ21" i="3"/>
  <c r="DC21" i="3"/>
  <c r="YB21" i="3"/>
  <c r="VP21" i="3"/>
  <c r="TD21" i="3"/>
  <c r="QR21" i="3"/>
  <c r="OF21" i="3"/>
  <c r="LT21" i="3"/>
  <c r="JH21" i="3"/>
  <c r="GV21" i="3"/>
  <c r="EJ21" i="3"/>
  <c r="AQ21" i="3"/>
  <c r="WM21" i="3"/>
  <c r="UA21" i="3"/>
  <c r="RO21" i="3"/>
  <c r="PC21" i="3"/>
  <c r="MQ21" i="3"/>
  <c r="KE21" i="3"/>
  <c r="HS21" i="3"/>
  <c r="FG21" i="3"/>
  <c r="CS21" i="3"/>
  <c r="XV21" i="3"/>
  <c r="VJ21" i="3"/>
  <c r="SX21" i="3"/>
  <c r="QL21" i="3"/>
  <c r="NZ21" i="3"/>
  <c r="LN21" i="3"/>
  <c r="JB21" i="3"/>
  <c r="GP21" i="3"/>
  <c r="ED21" i="3"/>
  <c r="AK21" i="3"/>
  <c r="WS21" i="3"/>
  <c r="UG21" i="3"/>
  <c r="RU21" i="3"/>
  <c r="PI21" i="3"/>
  <c r="MW21" i="3"/>
  <c r="KK21" i="3"/>
  <c r="HY21" i="3"/>
  <c r="FM21" i="3"/>
  <c r="CY21" i="3"/>
  <c r="XX21" i="3"/>
  <c r="VL21" i="3"/>
  <c r="SZ21" i="3"/>
  <c r="QN21" i="3"/>
  <c r="OB21" i="3"/>
  <c r="LP21" i="3"/>
  <c r="JD21" i="3"/>
  <c r="GR21" i="3"/>
  <c r="EF21" i="3"/>
  <c r="AM21" i="3"/>
  <c r="WY21" i="3"/>
  <c r="UM21" i="3"/>
  <c r="SA21" i="3"/>
  <c r="PO21" i="3"/>
  <c r="NC21" i="3"/>
  <c r="KQ21" i="3"/>
  <c r="IE21" i="3"/>
  <c r="FS21" i="3"/>
  <c r="DG21" i="3"/>
  <c r="K21" i="3"/>
  <c r="VV21" i="3"/>
  <c r="TJ21" i="3"/>
  <c r="QX21" i="3"/>
  <c r="OL21" i="3"/>
  <c r="LZ21" i="3"/>
  <c r="JN21" i="3"/>
  <c r="HB21" i="3"/>
  <c r="EP21" i="3"/>
  <c r="BC21" i="3"/>
  <c r="XE21" i="3"/>
  <c r="US21" i="3"/>
  <c r="SG21" i="3"/>
  <c r="PU21" i="3"/>
  <c r="NI21" i="3"/>
  <c r="KW21" i="3"/>
  <c r="IK21" i="3"/>
  <c r="FY21" i="3"/>
  <c r="DM21" i="3"/>
  <c r="T21" i="3"/>
  <c r="VX21" i="3"/>
  <c r="TL21" i="3"/>
  <c r="QZ21" i="3"/>
  <c r="ON21" i="3"/>
  <c r="MB21" i="3"/>
  <c r="JP21" i="3"/>
  <c r="HD21" i="3"/>
  <c r="ER21" i="3"/>
  <c r="BG21" i="3"/>
  <c r="TC21" i="3"/>
  <c r="JG21" i="3"/>
  <c r="WX21" i="3"/>
  <c r="NB21" i="3"/>
  <c r="DE21" i="3"/>
  <c r="QW21" i="3"/>
  <c r="HA21" i="3"/>
  <c r="UN21" i="3"/>
  <c r="KR21" i="3"/>
  <c r="M21" i="3"/>
  <c r="OQ21" i="3"/>
  <c r="EU21" i="3"/>
  <c r="SL21" i="3"/>
  <c r="IP21" i="3"/>
  <c r="WG21" i="3"/>
  <c r="MK21" i="3"/>
  <c r="CM21" i="3"/>
  <c r="QB21" i="3"/>
  <c r="GF21" i="3"/>
  <c r="TK21" i="3"/>
  <c r="JO21" i="3"/>
  <c r="XF21" i="3"/>
  <c r="NJ21" i="3"/>
  <c r="DN21" i="3"/>
  <c r="RE21" i="3"/>
  <c r="HI21" i="3"/>
  <c r="UV21" i="3"/>
  <c r="KZ21" i="3"/>
  <c r="W21" i="3"/>
  <c r="OY21" i="3"/>
  <c r="FC21" i="3"/>
  <c r="ST21" i="3"/>
  <c r="IX21" i="3"/>
  <c r="WO21" i="3"/>
  <c r="MS21" i="3"/>
  <c r="CU21" i="3"/>
  <c r="QJ21" i="3"/>
  <c r="GN21" i="3"/>
  <c r="QQ21" i="3"/>
  <c r="GU21" i="3"/>
  <c r="UL21" i="3"/>
  <c r="KP21" i="3"/>
  <c r="I21" i="3"/>
  <c r="OK21" i="3"/>
  <c r="EO21" i="3"/>
  <c r="SB21" i="3"/>
  <c r="IF21" i="3"/>
  <c r="WA21" i="3"/>
  <c r="ME21" i="3"/>
  <c r="BJ21" i="3"/>
  <c r="PZ21" i="3"/>
  <c r="GD21" i="3"/>
  <c r="TU21" i="3"/>
  <c r="JY21" i="3"/>
  <c r="XL21" i="3"/>
  <c r="NP21" i="3"/>
  <c r="DT21" i="3"/>
  <c r="QY21" i="3"/>
  <c r="HC21" i="3"/>
  <c r="UT21" i="3"/>
  <c r="KX21" i="3"/>
  <c r="U21" i="3"/>
  <c r="OS21" i="3"/>
  <c r="EW21" i="3"/>
  <c r="SJ21" i="3"/>
  <c r="IN21" i="3"/>
  <c r="WI21" i="3"/>
  <c r="MM21" i="3"/>
  <c r="CO21" i="3"/>
  <c r="QH21" i="3"/>
  <c r="GL21" i="3"/>
  <c r="UC21" i="3"/>
  <c r="KG21" i="3"/>
  <c r="XT21" i="3"/>
  <c r="NX21" i="3"/>
  <c r="EB21" i="3"/>
  <c r="YA21" i="3"/>
  <c r="OE21" i="3"/>
  <c r="EI21" i="3"/>
  <c r="RZ21" i="3"/>
  <c r="ID21" i="3"/>
  <c r="VU21" i="3"/>
  <c r="LY21" i="3"/>
  <c r="BB21" i="3"/>
  <c r="PP21" i="3"/>
  <c r="FT21" i="3"/>
  <c r="TO21" i="3"/>
  <c r="JS21" i="3"/>
  <c r="XJ21" i="3"/>
  <c r="NN21" i="3"/>
  <c r="DR21" i="3"/>
  <c r="RI21" i="3"/>
  <c r="HM21" i="3"/>
  <c r="UZ21" i="3"/>
  <c r="LD21" i="3"/>
  <c r="AA21" i="3"/>
  <c r="OM21" i="3"/>
  <c r="EQ21" i="3"/>
  <c r="SH21" i="3"/>
  <c r="IL21" i="3"/>
  <c r="WC21" i="3"/>
  <c r="MG21" i="3"/>
  <c r="BM21" i="3"/>
  <c r="PX21" i="3"/>
  <c r="GB21" i="3"/>
  <c r="TW21" i="3"/>
  <c r="KA21" i="3"/>
  <c r="XR21" i="3"/>
  <c r="NV21" i="3"/>
  <c r="DZ21" i="3"/>
  <c r="RQ21" i="3"/>
  <c r="HU21" i="3"/>
  <c r="VH21" i="3"/>
  <c r="LL21" i="3"/>
  <c r="AI21" i="3"/>
  <c r="VO21" i="3"/>
  <c r="LS21" i="3"/>
  <c r="AP21" i="3"/>
  <c r="PN21" i="3"/>
  <c r="FR21" i="3"/>
  <c r="TI21" i="3"/>
  <c r="JM21" i="3"/>
  <c r="WZ21" i="3"/>
  <c r="HG21" i="3"/>
  <c r="OW21" i="3"/>
  <c r="VW21" i="3"/>
  <c r="FZ21" i="3"/>
  <c r="NL21" i="3"/>
  <c r="VF21" i="3"/>
  <c r="FI21" i="3"/>
  <c r="ND21" i="3"/>
  <c r="UX21" i="3"/>
  <c r="FA21" i="3"/>
  <c r="MA21" i="3"/>
  <c r="TQ21" i="3"/>
  <c r="DP21" i="3"/>
  <c r="LJ21" i="3"/>
  <c r="SV21" i="3"/>
  <c r="DH21" i="3"/>
  <c r="LB21" i="3"/>
  <c r="SN21" i="3"/>
  <c r="BF21" i="3"/>
  <c r="JU21" i="3"/>
  <c r="RK21" i="3"/>
  <c r="AG21" i="3"/>
  <c r="IZ21" i="3"/>
  <c r="RC21" i="3"/>
  <c r="Y21" i="3"/>
  <c r="IR21" i="3"/>
  <c r="PV21" i="3"/>
  <c r="XH21" i="3"/>
  <c r="HO21" i="3"/>
  <c r="PE21" i="3"/>
  <c r="XR18" i="2"/>
  <c r="VF18" i="2"/>
  <c r="ST18" i="2"/>
  <c r="QH18" i="2"/>
  <c r="NV18" i="2"/>
  <c r="LJ18" i="2"/>
  <c r="IX18" i="2"/>
  <c r="GL18" i="2"/>
  <c r="DZ18" i="2"/>
  <c r="WD18" i="2"/>
  <c r="TR18" i="2"/>
  <c r="RF18" i="2"/>
  <c r="OT18" i="2"/>
  <c r="MH18" i="2"/>
  <c r="JV18" i="2"/>
  <c r="HJ18" i="2"/>
  <c r="EX18" i="2"/>
  <c r="WP18" i="2"/>
  <c r="UD18" i="2"/>
  <c r="RR18" i="2"/>
  <c r="PF18" i="2"/>
  <c r="MT18" i="2"/>
  <c r="KH18" i="2"/>
  <c r="HV18" i="2"/>
  <c r="FJ18" i="2"/>
  <c r="VB18" i="2"/>
  <c r="LF18" i="2"/>
  <c r="DE18" i="2"/>
  <c r="I18" i="2"/>
  <c r="VU18" i="2"/>
  <c r="TI18" i="2"/>
  <c r="QW18" i="2"/>
  <c r="OK18" i="2"/>
  <c r="LY18" i="2"/>
  <c r="JM18" i="2"/>
  <c r="HA18" i="2"/>
  <c r="EO18" i="2"/>
  <c r="BB18" i="2"/>
  <c r="WZ18" i="2"/>
  <c r="UN18" i="2"/>
  <c r="SB18" i="2"/>
  <c r="PP18" i="2"/>
  <c r="ND18" i="2"/>
  <c r="KR18" i="2"/>
  <c r="IF18" i="2"/>
  <c r="FT18" i="2"/>
  <c r="DH18" i="2"/>
  <c r="M18" i="2"/>
  <c r="VW18" i="2"/>
  <c r="TK18" i="2"/>
  <c r="QY18" i="2"/>
  <c r="OM18" i="2"/>
  <c r="MA18" i="2"/>
  <c r="JO18" i="2"/>
  <c r="HC18" i="2"/>
  <c r="EQ18" i="2"/>
  <c r="BF18" i="2"/>
  <c r="UL18" i="2"/>
  <c r="KP18" i="2"/>
  <c r="CZ18" i="2"/>
  <c r="YC18" i="2"/>
  <c r="VQ18" i="2"/>
  <c r="TE18" i="2"/>
  <c r="QS18" i="2"/>
  <c r="OG18" i="2"/>
  <c r="LU18" i="2"/>
  <c r="JI18" i="2"/>
  <c r="GW18" i="2"/>
  <c r="EK18" i="2"/>
  <c r="AX18" i="2"/>
  <c r="WV18" i="2"/>
  <c r="UJ18" i="2"/>
  <c r="RX18" i="2"/>
  <c r="PL18" i="2"/>
  <c r="MZ18" i="2"/>
  <c r="KN18" i="2"/>
  <c r="IB18" i="2"/>
  <c r="FP18" i="2"/>
  <c r="DB18" i="2"/>
  <c r="YE18" i="2"/>
  <c r="VS18" i="2"/>
  <c r="TG18" i="2"/>
  <c r="QU18" i="2"/>
  <c r="OI18" i="2"/>
  <c r="LW18" i="2"/>
  <c r="JK18" i="2"/>
  <c r="GY18" i="2"/>
  <c r="EM18" i="2"/>
  <c r="AZ18" i="2"/>
  <c r="TV18" i="2"/>
  <c r="JZ18" i="2"/>
  <c r="CV18" i="2"/>
  <c r="XY18" i="2"/>
  <c r="VM18" i="2"/>
  <c r="TA18" i="2"/>
  <c r="QO18" i="2"/>
  <c r="OC18" i="2"/>
  <c r="XB18" i="2"/>
  <c r="UP18" i="2"/>
  <c r="SD18" i="2"/>
  <c r="PR18" i="2"/>
  <c r="NF18" i="2"/>
  <c r="KT18" i="2"/>
  <c r="IH18" i="2"/>
  <c r="FV18" i="2"/>
  <c r="XZ18" i="2"/>
  <c r="VN18" i="2"/>
  <c r="TB18" i="2"/>
  <c r="QP18" i="2"/>
  <c r="OD18" i="2"/>
  <c r="LR18" i="2"/>
  <c r="JF18" i="2"/>
  <c r="GT18" i="2"/>
  <c r="EH18" i="2"/>
  <c r="VZ18" i="2"/>
  <c r="TN18" i="2"/>
  <c r="RB18" i="2"/>
  <c r="OP18" i="2"/>
  <c r="MD18" i="2"/>
  <c r="JR18" i="2"/>
  <c r="HF18" i="2"/>
  <c r="ET18" i="2"/>
  <c r="SP18" i="2"/>
  <c r="IT18" i="2"/>
  <c r="CN18" i="2"/>
  <c r="XQ18" i="2"/>
  <c r="VE18" i="2"/>
  <c r="SS18" i="2"/>
  <c r="QG18" i="2"/>
  <c r="NU18" i="2"/>
  <c r="LI18" i="2"/>
  <c r="IW18" i="2"/>
  <c r="GK18" i="2"/>
  <c r="DY18" i="2"/>
  <c r="AF18" i="2"/>
  <c r="WJ18" i="2"/>
  <c r="TX18" i="2"/>
  <c r="RL18" i="2"/>
  <c r="OZ18" i="2"/>
  <c r="MN18" i="2"/>
  <c r="KB18" i="2"/>
  <c r="HP18" i="2"/>
  <c r="FD18" i="2"/>
  <c r="CP18" i="2"/>
  <c r="XS18" i="2"/>
  <c r="VG18" i="2"/>
  <c r="SU18" i="2"/>
  <c r="QI18" i="2"/>
  <c r="NW18" i="2"/>
  <c r="LK18" i="2"/>
  <c r="IY18" i="2"/>
  <c r="GM18" i="2"/>
  <c r="EA18" i="2"/>
  <c r="AH18" i="2"/>
  <c r="RZ18" i="2"/>
  <c r="ID18" i="2"/>
  <c r="BQ18" i="2"/>
  <c r="XM18" i="2"/>
  <c r="VA18" i="2"/>
  <c r="SO18" i="2"/>
  <c r="QC18" i="2"/>
  <c r="NQ18" i="2"/>
  <c r="LE18" i="2"/>
  <c r="IS18" i="2"/>
  <c r="GG18" i="2"/>
  <c r="DU18" i="2"/>
  <c r="AB18" i="2"/>
  <c r="WF18" i="2"/>
  <c r="TT18" i="2"/>
  <c r="RH18" i="2"/>
  <c r="OV18" i="2"/>
  <c r="MJ18" i="2"/>
  <c r="JX18" i="2"/>
  <c r="HL18" i="2"/>
  <c r="EZ18" i="2"/>
  <c r="CL18" i="2"/>
  <c r="XO18" i="2"/>
  <c r="VC18" i="2"/>
  <c r="SQ18" i="2"/>
  <c r="QE18" i="2"/>
  <c r="NS18" i="2"/>
  <c r="LG18" i="2"/>
  <c r="IU18" i="2"/>
  <c r="GI18" i="2"/>
  <c r="DW18" i="2"/>
  <c r="AD18" i="2"/>
  <c r="RJ18" i="2"/>
  <c r="HN18" i="2"/>
  <c r="BI18" i="2"/>
  <c r="XI18" i="2"/>
  <c r="UW18" i="2"/>
  <c r="SK18" i="2"/>
  <c r="PY18" i="2"/>
  <c r="NM18" i="2"/>
  <c r="LA18" i="2"/>
  <c r="IO18" i="2"/>
  <c r="GC18" i="2"/>
  <c r="WL18" i="2"/>
  <c r="TZ18" i="2"/>
  <c r="RN18" i="2"/>
  <c r="PB18" i="2"/>
  <c r="MP18" i="2"/>
  <c r="KD18" i="2"/>
  <c r="HR18" i="2"/>
  <c r="FF18" i="2"/>
  <c r="XJ18" i="2"/>
  <c r="UX18" i="2"/>
  <c r="SL18" i="2"/>
  <c r="PZ18" i="2"/>
  <c r="NN18" i="2"/>
  <c r="LB18" i="2"/>
  <c r="IP18" i="2"/>
  <c r="GD18" i="2"/>
  <c r="XV18" i="2"/>
  <c r="VJ18" i="2"/>
  <c r="SX18" i="2"/>
  <c r="QL18" i="2"/>
  <c r="NZ18" i="2"/>
  <c r="LN18" i="2"/>
  <c r="JB18" i="2"/>
  <c r="GP18" i="2"/>
  <c r="ED18" i="2"/>
  <c r="QD18" i="2"/>
  <c r="GH18" i="2"/>
  <c r="AY18" i="2"/>
  <c r="XA18" i="2"/>
  <c r="UO18" i="2"/>
  <c r="SC18" i="2"/>
  <c r="PQ18" i="2"/>
  <c r="NE18" i="2"/>
  <c r="KS18" i="2"/>
  <c r="IG18" i="2"/>
  <c r="FU18" i="2"/>
  <c r="DI18" i="2"/>
  <c r="O18" i="2"/>
  <c r="VT18" i="2"/>
  <c r="TH18" i="2"/>
  <c r="QV18" i="2"/>
  <c r="OJ18" i="2"/>
  <c r="LX18" i="2"/>
  <c r="JL18" i="2"/>
  <c r="GZ18" i="2"/>
  <c r="EN18" i="2"/>
  <c r="BA18" i="2"/>
  <c r="XC18" i="2"/>
  <c r="UQ18" i="2"/>
  <c r="SE18" i="2"/>
  <c r="PS18" i="2"/>
  <c r="NG18" i="2"/>
  <c r="KU18" i="2"/>
  <c r="II18" i="2"/>
  <c r="FW18" i="2"/>
  <c r="DK18" i="2"/>
  <c r="R18" i="2"/>
  <c r="PN18" i="2"/>
  <c r="FR18" i="2"/>
  <c r="AO18" i="2"/>
  <c r="WW18" i="2"/>
  <c r="UK18" i="2"/>
  <c r="RY18" i="2"/>
  <c r="PM18" i="2"/>
  <c r="NA18" i="2"/>
  <c r="KO18" i="2"/>
  <c r="IC18" i="2"/>
  <c r="FQ18" i="2"/>
  <c r="DC18" i="2"/>
  <c r="YB18" i="2"/>
  <c r="VP18" i="2"/>
  <c r="TD18" i="2"/>
  <c r="QR18" i="2"/>
  <c r="OF18" i="2"/>
  <c r="LT18" i="2"/>
  <c r="JH18" i="2"/>
  <c r="GV18" i="2"/>
  <c r="EJ18" i="2"/>
  <c r="AQ18" i="2"/>
  <c r="WY18" i="2"/>
  <c r="UM18" i="2"/>
  <c r="SA18" i="2"/>
  <c r="PO18" i="2"/>
  <c r="NC18" i="2"/>
  <c r="KQ18" i="2"/>
  <c r="IE18" i="2"/>
  <c r="FS18" i="2"/>
  <c r="DG18" i="2"/>
  <c r="K18" i="2"/>
  <c r="OX18" i="2"/>
  <c r="FB18" i="2"/>
  <c r="AK18" i="2"/>
  <c r="WS18" i="2"/>
  <c r="UG18" i="2"/>
  <c r="RU18" i="2"/>
  <c r="PI18" i="2"/>
  <c r="D24" i="2"/>
  <c r="OL18" i="2"/>
  <c r="EP18" i="2"/>
  <c r="PJ18" i="2"/>
  <c r="FN18" i="2"/>
  <c r="PV18" i="2"/>
  <c r="FZ18" i="2"/>
  <c r="AC18" i="2"/>
  <c r="PA18" i="2"/>
  <c r="FE18" i="2"/>
  <c r="SR18" i="2"/>
  <c r="IV18" i="2"/>
  <c r="WM18" i="2"/>
  <c r="MQ18" i="2"/>
  <c r="CS18" i="2"/>
  <c r="Y18" i="2"/>
  <c r="OW18" i="2"/>
  <c r="FA18" i="2"/>
  <c r="SN18" i="2"/>
  <c r="IR18" i="2"/>
  <c r="WI18" i="2"/>
  <c r="MM18" i="2"/>
  <c r="CO18" i="2"/>
  <c r="U18" i="2"/>
  <c r="OS18" i="2"/>
  <c r="KK18" i="2"/>
  <c r="HI18" i="2"/>
  <c r="EG18" i="2"/>
  <c r="AN18" i="2"/>
  <c r="WR18" i="2"/>
  <c r="UF18" i="2"/>
  <c r="RT18" i="2"/>
  <c r="PH18" i="2"/>
  <c r="MV18" i="2"/>
  <c r="KJ18" i="2"/>
  <c r="HX18" i="2"/>
  <c r="FL18" i="2"/>
  <c r="CX18" i="2"/>
  <c r="YA18" i="2"/>
  <c r="VO18" i="2"/>
  <c r="TC18" i="2"/>
  <c r="QQ18" i="2"/>
  <c r="OE18" i="2"/>
  <c r="LS18" i="2"/>
  <c r="JG18" i="2"/>
  <c r="GU18" i="2"/>
  <c r="EI18" i="2"/>
  <c r="VR18" i="2"/>
  <c r="LV18" i="2"/>
  <c r="DJ18" i="2"/>
  <c r="Q18" i="2"/>
  <c r="VY18" i="2"/>
  <c r="TM18" i="2"/>
  <c r="RA18" i="2"/>
  <c r="OO18" i="2"/>
  <c r="MC18" i="2"/>
  <c r="JQ18" i="2"/>
  <c r="HE18" i="2"/>
  <c r="ES18" i="2"/>
  <c r="BH18" i="2"/>
  <c r="XD18" i="2"/>
  <c r="UR18" i="2"/>
  <c r="SF18" i="2"/>
  <c r="PT18" i="2"/>
  <c r="NH18" i="2"/>
  <c r="KV18" i="2"/>
  <c r="IJ18" i="2"/>
  <c r="FX18" i="2"/>
  <c r="DL18" i="2"/>
  <c r="S18" i="2"/>
  <c r="WA18" i="2"/>
  <c r="TO18" i="2"/>
  <c r="RC18" i="2"/>
  <c r="OQ18" i="2"/>
  <c r="ME18" i="2"/>
  <c r="JS18" i="2"/>
  <c r="HG18" i="2"/>
  <c r="EU18" i="2"/>
  <c r="BJ18" i="2"/>
  <c r="CK18" i="2"/>
  <c r="VV18" i="2"/>
  <c r="LZ18" i="2"/>
  <c r="WT18" i="2"/>
  <c r="MX18" i="2"/>
  <c r="XF18" i="2"/>
  <c r="NJ18" i="2"/>
  <c r="XN18" i="2"/>
  <c r="WK18" i="2"/>
  <c r="MO18" i="2"/>
  <c r="CQ18" i="2"/>
  <c r="QF18" i="2"/>
  <c r="GJ18" i="2"/>
  <c r="UA18" i="2"/>
  <c r="KE18" i="2"/>
  <c r="WX18" i="2"/>
  <c r="WG18" i="2"/>
  <c r="MK18" i="2"/>
  <c r="CM18" i="2"/>
  <c r="QB18" i="2"/>
  <c r="GF18" i="2"/>
  <c r="TW18" i="2"/>
  <c r="KA18" i="2"/>
  <c r="WH18" i="2"/>
  <c r="WC18" i="2"/>
  <c r="MW18" i="2"/>
  <c r="JU18" i="2"/>
  <c r="GS18" i="2"/>
  <c r="DQ18" i="2"/>
  <c r="X18" i="2"/>
  <c r="WB18" i="2"/>
  <c r="TP18" i="2"/>
  <c r="RD18" i="2"/>
  <c r="OR18" i="2"/>
  <c r="MF18" i="2"/>
  <c r="JT18" i="2"/>
  <c r="HH18" i="2"/>
  <c r="EV18" i="2"/>
  <c r="BK18" i="2"/>
  <c r="XK18" i="2"/>
  <c r="UY18" i="2"/>
  <c r="SM18" i="2"/>
  <c r="QA18" i="2"/>
  <c r="NO18" i="2"/>
  <c r="LC18" i="2"/>
  <c r="IQ18" i="2"/>
  <c r="GE18" i="2"/>
  <c r="DS18" i="2"/>
  <c r="TF18" i="2"/>
  <c r="JJ18" i="2"/>
  <c r="CR18" i="2"/>
  <c r="XU18" i="2"/>
  <c r="VI18" i="2"/>
  <c r="SW18" i="2"/>
  <c r="QK18" i="2"/>
  <c r="NY18" i="2"/>
  <c r="LM18" i="2"/>
  <c r="JA18" i="2"/>
  <c r="GO18" i="2"/>
  <c r="EC18" i="2"/>
  <c r="AJ18" i="2"/>
  <c r="WN18" i="2"/>
  <c r="UB18" i="2"/>
  <c r="RP18" i="2"/>
  <c r="PD18" i="2"/>
  <c r="MR18" i="2"/>
  <c r="KF18" i="2"/>
  <c r="HT18" i="2"/>
  <c r="FH18" i="2"/>
  <c r="CT18" i="2"/>
  <c r="XW18" i="2"/>
  <c r="VK18" i="2"/>
  <c r="SY18" i="2"/>
  <c r="QM18" i="2"/>
  <c r="OA18" i="2"/>
  <c r="LO18" i="2"/>
  <c r="JC18" i="2"/>
  <c r="GQ18" i="2"/>
  <c r="EE18" i="2"/>
  <c r="AL18" i="2"/>
  <c r="AP18" i="2"/>
  <c r="TJ18" i="2"/>
  <c r="JN18" i="2"/>
  <c r="UH18" i="2"/>
  <c r="KL18" i="2"/>
  <c r="UT18" i="2"/>
  <c r="KX18" i="2"/>
  <c r="NR18" i="2"/>
  <c r="TY18" i="2"/>
  <c r="KC18" i="2"/>
  <c r="XP18" i="2"/>
  <c r="NT18" i="2"/>
  <c r="DX18" i="2"/>
  <c r="RO18" i="2"/>
  <c r="HS18" i="2"/>
  <c r="NB18" i="2"/>
  <c r="TU18" i="2"/>
  <c r="JY18" i="2"/>
  <c r="XL18" i="2"/>
  <c r="NP18" i="2"/>
  <c r="DT18" i="2"/>
  <c r="RK18" i="2"/>
  <c r="HO18" i="2"/>
  <c r="ML18" i="2"/>
  <c r="TQ18" i="2"/>
  <c r="MG18" i="2"/>
  <c r="JE18" i="2"/>
  <c r="FM18" i="2"/>
  <c r="CY18" i="2"/>
  <c r="XX18" i="2"/>
  <c r="VL18" i="2"/>
  <c r="SZ18" i="2"/>
  <c r="QN18" i="2"/>
  <c r="OB18" i="2"/>
  <c r="LP18" i="2"/>
  <c r="JD18" i="2"/>
  <c r="GR18" i="2"/>
  <c r="EF18" i="2"/>
  <c r="AM18" i="2"/>
  <c r="WU18" i="2"/>
  <c r="UI18" i="2"/>
  <c r="RW18" i="2"/>
  <c r="PK18" i="2"/>
  <c r="MY18" i="2"/>
  <c r="KM18" i="2"/>
  <c r="IA18" i="2"/>
  <c r="FO18" i="2"/>
  <c r="DA18" i="2"/>
  <c r="QT18" i="2"/>
  <c r="GX18" i="2"/>
  <c r="BC18" i="2"/>
  <c r="XE18" i="2"/>
  <c r="US18" i="2"/>
  <c r="SG18" i="2"/>
  <c r="PU18" i="2"/>
  <c r="NI18" i="2"/>
  <c r="KW18" i="2"/>
  <c r="IK18" i="2"/>
  <c r="FY18" i="2"/>
  <c r="DM18" i="2"/>
  <c r="T18" i="2"/>
  <c r="VX18" i="2"/>
  <c r="TL18" i="2"/>
  <c r="QZ18" i="2"/>
  <c r="ON18" i="2"/>
  <c r="MB18" i="2"/>
  <c r="JP18" i="2"/>
  <c r="HD18" i="2"/>
  <c r="ER18" i="2"/>
  <c r="BG18" i="2"/>
  <c r="XG18" i="2"/>
  <c r="UU18" i="2"/>
  <c r="SI18" i="2"/>
  <c r="PW18" i="2"/>
  <c r="NK18" i="2"/>
  <c r="KY18" i="2"/>
  <c r="IM18" i="2"/>
  <c r="GA18" i="2"/>
  <c r="DO18" i="2"/>
  <c r="V18" i="2"/>
  <c r="RV18" i="2"/>
  <c r="DV18" i="2"/>
  <c r="LH18" i="2"/>
  <c r="DR18" i="2"/>
  <c r="LD18" i="2"/>
  <c r="DN18" i="2"/>
  <c r="EW18" i="2"/>
  <c r="SJ18" i="2"/>
  <c r="IN18" i="2"/>
  <c r="WE18" i="2"/>
  <c r="MI18" i="2"/>
  <c r="YD18" i="2"/>
  <c r="WO18" i="2"/>
  <c r="MS18" i="2"/>
  <c r="CU18" i="2"/>
  <c r="QJ18" i="2"/>
  <c r="GN18" i="2"/>
  <c r="UE18" i="2"/>
  <c r="KI18" i="2"/>
  <c r="Z18" i="2"/>
  <c r="HZ18" i="2"/>
  <c r="RM18" i="2"/>
  <c r="AE18" i="2"/>
  <c r="RI18" i="2"/>
  <c r="AA18" i="2"/>
  <c r="RE18" i="2"/>
  <c r="BM18" i="2"/>
  <c r="PX18" i="2"/>
  <c r="GB18" i="2"/>
  <c r="TS18" i="2"/>
  <c r="JW18" i="2"/>
  <c r="OH18" i="2"/>
  <c r="UC18" i="2"/>
  <c r="KG18" i="2"/>
  <c r="XT18" i="2"/>
  <c r="NX18" i="2"/>
  <c r="EB18" i="2"/>
  <c r="RS18" i="2"/>
  <c r="HW18" i="2"/>
  <c r="QX18" i="2"/>
  <c r="SH18" i="2"/>
  <c r="HQ18" i="2"/>
  <c r="PC18" i="2"/>
  <c r="HM18" i="2"/>
  <c r="OY18" i="2"/>
  <c r="LQ18" i="2"/>
  <c r="XH18" i="2"/>
  <c r="NL18" i="2"/>
  <c r="DP18" i="2"/>
  <c r="RG18" i="2"/>
  <c r="HK18" i="2"/>
  <c r="EL18" i="2"/>
  <c r="RQ18" i="2"/>
  <c r="HU18" i="2"/>
  <c r="VH18" i="2"/>
  <c r="LL18" i="2"/>
  <c r="AI18" i="2"/>
  <c r="PG18" i="2"/>
  <c r="FK18" i="2"/>
  <c r="HB18" i="2"/>
  <c r="IL18" i="2"/>
  <c r="VD18" i="2"/>
  <c r="FG18" i="2"/>
  <c r="UZ18" i="2"/>
  <c r="FC18" i="2"/>
  <c r="HY18" i="2"/>
  <c r="UV18" i="2"/>
  <c r="KZ18" i="2"/>
  <c r="W18" i="2"/>
  <c r="OU18" i="2"/>
  <c r="EY18" i="2"/>
  <c r="AG18" i="2"/>
  <c r="PE18" i="2"/>
  <c r="FI18" i="2"/>
  <c r="SV18" i="2"/>
  <c r="IZ18" i="2"/>
  <c r="WQ18" i="2"/>
  <c r="MU18" i="2"/>
  <c r="CW18" i="2"/>
  <c r="XP35" i="1"/>
  <c r="WZ35" i="1"/>
  <c r="WJ35" i="1"/>
  <c r="VT35" i="1"/>
  <c r="VD35" i="1"/>
  <c r="UN35" i="1"/>
  <c r="TX35" i="1"/>
  <c r="TH35" i="1"/>
  <c r="SR35" i="1"/>
  <c r="SB35" i="1"/>
  <c r="RL35" i="1"/>
  <c r="QV35" i="1"/>
  <c r="QF35" i="1"/>
  <c r="PP35" i="1"/>
  <c r="OZ35" i="1"/>
  <c r="OJ35" i="1"/>
  <c r="NT35" i="1"/>
  <c r="ND35" i="1"/>
  <c r="MN35" i="1"/>
  <c r="LX35" i="1"/>
  <c r="LH35" i="1"/>
  <c r="KR35" i="1"/>
  <c r="KB35" i="1"/>
  <c r="JL35" i="1"/>
  <c r="IV35" i="1"/>
  <c r="IF35" i="1"/>
  <c r="HP35" i="1"/>
  <c r="GZ35" i="1"/>
  <c r="GJ35" i="1"/>
  <c r="FT35" i="1"/>
  <c r="FD35" i="1"/>
  <c r="EN35" i="1"/>
  <c r="DX35" i="1"/>
  <c r="DH35" i="1"/>
  <c r="CP35" i="1"/>
  <c r="BA35" i="1"/>
  <c r="AE35" i="1"/>
  <c r="M35" i="1"/>
  <c r="WM35" i="1"/>
  <c r="UU35" i="1"/>
  <c r="SY35" i="1"/>
  <c r="RG35" i="1"/>
  <c r="PK35" i="1"/>
  <c r="NW35" i="1"/>
  <c r="LW35" i="1"/>
  <c r="JW35" i="1"/>
  <c r="IA35" i="1"/>
  <c r="GU35" i="1"/>
  <c r="EQ35" i="1"/>
  <c r="CS35" i="1"/>
  <c r="K35" i="1"/>
  <c r="XR35" i="1"/>
  <c r="XB35" i="1"/>
  <c r="WL35" i="1"/>
  <c r="VV35" i="1"/>
  <c r="VF35" i="1"/>
  <c r="UP35" i="1"/>
  <c r="TZ35" i="1"/>
  <c r="TJ35" i="1"/>
  <c r="ST35" i="1"/>
  <c r="SD35" i="1"/>
  <c r="RN35" i="1"/>
  <c r="QX35" i="1"/>
  <c r="QH35" i="1"/>
  <c r="PR35" i="1"/>
  <c r="PB35" i="1"/>
  <c r="OL35" i="1"/>
  <c r="NV35" i="1"/>
  <c r="NF35" i="1"/>
  <c r="MP35" i="1"/>
  <c r="LZ35" i="1"/>
  <c r="LJ35" i="1"/>
  <c r="KT35" i="1"/>
  <c r="KD35" i="1"/>
  <c r="JN35" i="1"/>
  <c r="IX35" i="1"/>
  <c r="IH35" i="1"/>
  <c r="HR35" i="1"/>
  <c r="HB35" i="1"/>
  <c r="GL35" i="1"/>
  <c r="FV35" i="1"/>
  <c r="FF35" i="1"/>
  <c r="EP35" i="1"/>
  <c r="DZ35" i="1"/>
  <c r="DJ35" i="1"/>
  <c r="CR35" i="1"/>
  <c r="BC35" i="1"/>
  <c r="AG35" i="1"/>
  <c r="Q35" i="1"/>
  <c r="XC35" i="1"/>
  <c r="UY35" i="1"/>
  <c r="TG35" i="1"/>
  <c r="RS35" i="1"/>
  <c r="QA35" i="1"/>
  <c r="OA35" i="1"/>
  <c r="MM35" i="1"/>
  <c r="KQ35" i="1"/>
  <c r="JC35" i="1"/>
  <c r="HK35" i="1"/>
  <c r="FO35" i="1"/>
  <c r="DW35" i="1"/>
  <c r="BF35" i="1"/>
  <c r="YC35" i="1"/>
  <c r="XM35" i="1"/>
  <c r="WW35" i="1"/>
  <c r="WG35" i="1"/>
  <c r="VQ35" i="1"/>
  <c r="VA35" i="1"/>
  <c r="UK35" i="1"/>
  <c r="TU35" i="1"/>
  <c r="TE35" i="1"/>
  <c r="SO35" i="1"/>
  <c r="RY35" i="1"/>
  <c r="RI35" i="1"/>
  <c r="QS35" i="1"/>
  <c r="QC35" i="1"/>
  <c r="PM35" i="1"/>
  <c r="OW35" i="1"/>
  <c r="OG35" i="1"/>
  <c r="NQ35" i="1"/>
  <c r="NA35" i="1"/>
  <c r="MK35" i="1"/>
  <c r="LU35" i="1"/>
  <c r="LE35" i="1"/>
  <c r="KO35" i="1"/>
  <c r="JY35" i="1"/>
  <c r="JI35" i="1"/>
  <c r="IS35" i="1"/>
  <c r="IC35" i="1"/>
  <c r="HM35" i="1"/>
  <c r="GW35" i="1"/>
  <c r="GG35" i="1"/>
  <c r="FQ35" i="1"/>
  <c r="FA35" i="1"/>
  <c r="EK35" i="1"/>
  <c r="DU35" i="1"/>
  <c r="DC35" i="1"/>
  <c r="CM35" i="1"/>
  <c r="AX35" i="1"/>
  <c r="AB35" i="1"/>
  <c r="YE35" i="1"/>
  <c r="WI35" i="1"/>
  <c r="UQ35" i="1"/>
  <c r="SI35" i="1"/>
  <c r="QE35" i="1"/>
  <c r="OI35" i="1"/>
  <c r="MI35" i="1"/>
  <c r="KE35" i="1"/>
  <c r="IE35" i="1"/>
  <c r="FS35" i="1"/>
  <c r="EA35" i="1"/>
  <c r="AZ35" i="1"/>
  <c r="YB35" i="1"/>
  <c r="XL35" i="1"/>
  <c r="WV35" i="1"/>
  <c r="WF35" i="1"/>
  <c r="VP35" i="1"/>
  <c r="UZ35" i="1"/>
  <c r="UJ35" i="1"/>
  <c r="TT35" i="1"/>
  <c r="TD35" i="1"/>
  <c r="SN35" i="1"/>
  <c r="RX35" i="1"/>
  <c r="RH35" i="1"/>
  <c r="QR35" i="1"/>
  <c r="QB35" i="1"/>
  <c r="PL35" i="1"/>
  <c r="OV35" i="1"/>
  <c r="OF35" i="1"/>
  <c r="NP35" i="1"/>
  <c r="MZ35" i="1"/>
  <c r="MJ35" i="1"/>
  <c r="LT35" i="1"/>
  <c r="LD35" i="1"/>
  <c r="KN35" i="1"/>
  <c r="JX35" i="1"/>
  <c r="JH35" i="1"/>
  <c r="IR35" i="1"/>
  <c r="IB35" i="1"/>
  <c r="HL35" i="1"/>
  <c r="GV35" i="1"/>
  <c r="GF35" i="1"/>
  <c r="FP35" i="1"/>
  <c r="EZ35" i="1"/>
  <c r="EJ35" i="1"/>
  <c r="DT35" i="1"/>
  <c r="DB35" i="1"/>
  <c r="CL35" i="1"/>
  <c r="AQ35" i="1"/>
  <c r="AA35" i="1"/>
  <c r="XW35" i="1"/>
  <c r="WA35" i="1"/>
  <c r="UI35" i="1"/>
  <c r="SQ35" i="1"/>
  <c r="QU35" i="1"/>
  <c r="OY35" i="1"/>
  <c r="NC35" i="1"/>
  <c r="LG35" i="1"/>
  <c r="JK35" i="1"/>
  <c r="HS35" i="1"/>
  <c r="GI35" i="1"/>
  <c r="EE35" i="1"/>
  <c r="BJ35" i="1"/>
  <c r="YD35" i="1"/>
  <c r="XN35" i="1"/>
  <c r="WX35" i="1"/>
  <c r="WH35" i="1"/>
  <c r="VR35" i="1"/>
  <c r="VB35" i="1"/>
  <c r="UL35" i="1"/>
  <c r="TV35" i="1"/>
  <c r="TF35" i="1"/>
  <c r="SP35" i="1"/>
  <c r="RZ35" i="1"/>
  <c r="RJ35" i="1"/>
  <c r="QT35" i="1"/>
  <c r="QD35" i="1"/>
  <c r="PN35" i="1"/>
  <c r="OX35" i="1"/>
  <c r="OH35" i="1"/>
  <c r="NR35" i="1"/>
  <c r="NB35" i="1"/>
  <c r="ML35" i="1"/>
  <c r="LV35" i="1"/>
  <c r="LF35" i="1"/>
  <c r="KP35" i="1"/>
  <c r="JZ35" i="1"/>
  <c r="JJ35" i="1"/>
  <c r="IT35" i="1"/>
  <c r="ID35" i="1"/>
  <c r="HN35" i="1"/>
  <c r="GX35" i="1"/>
  <c r="GH35" i="1"/>
  <c r="FR35" i="1"/>
  <c r="FB35" i="1"/>
  <c r="EL35" i="1"/>
  <c r="DV35" i="1"/>
  <c r="DE35" i="1"/>
  <c r="CN35" i="1"/>
  <c r="AY35" i="1"/>
  <c r="AC35" i="1"/>
  <c r="I35" i="1"/>
  <c r="WQ35" i="1"/>
  <c r="UM35" i="1"/>
  <c r="SU35" i="1"/>
  <c r="RK35" i="1"/>
  <c r="PO35" i="1"/>
  <c r="NO35" i="1"/>
  <c r="MA35" i="1"/>
  <c r="KM35" i="1"/>
  <c r="IQ35" i="1"/>
  <c r="HC35" i="1"/>
  <c r="FG35" i="1"/>
  <c r="DK35" i="1"/>
  <c r="AL35" i="1"/>
  <c r="XY35" i="1"/>
  <c r="XI35" i="1"/>
  <c r="WS35" i="1"/>
  <c r="WC35" i="1"/>
  <c r="VM35" i="1"/>
  <c r="UW35" i="1"/>
  <c r="UG35" i="1"/>
  <c r="TQ35" i="1"/>
  <c r="TA35" i="1"/>
  <c r="SK35" i="1"/>
  <c r="RU35" i="1"/>
  <c r="RE35" i="1"/>
  <c r="QO35" i="1"/>
  <c r="PY35" i="1"/>
  <c r="PI35" i="1"/>
  <c r="OS35" i="1"/>
  <c r="OC35" i="1"/>
  <c r="NM35" i="1"/>
  <c r="MW35" i="1"/>
  <c r="MG35" i="1"/>
  <c r="LQ35" i="1"/>
  <c r="LA35" i="1"/>
  <c r="KK35" i="1"/>
  <c r="JU35" i="1"/>
  <c r="JE35" i="1"/>
  <c r="IO35" i="1"/>
  <c r="HY35" i="1"/>
  <c r="HI35" i="1"/>
  <c r="GS35" i="1"/>
  <c r="GC35" i="1"/>
  <c r="FM35" i="1"/>
  <c r="EW35" i="1"/>
  <c r="EG35" i="1"/>
  <c r="DQ35" i="1"/>
  <c r="CY35" i="1"/>
  <c r="BM35" i="1"/>
  <c r="AN35" i="1"/>
  <c r="X35" i="1"/>
  <c r="XS35" i="1"/>
  <c r="VW35" i="1"/>
  <c r="UE35" i="1"/>
  <c r="RW35" i="1"/>
  <c r="PS35" i="1"/>
  <c r="NS35" i="1"/>
  <c r="LS35" i="1"/>
  <c r="JS35" i="1"/>
  <c r="HO35" i="1"/>
  <c r="FC35" i="1"/>
  <c r="DO35" i="1"/>
  <c r="AH35" i="1"/>
  <c r="XX35" i="1"/>
  <c r="XH35" i="1"/>
  <c r="WR35" i="1"/>
  <c r="WB35" i="1"/>
  <c r="VL35" i="1"/>
  <c r="UV35" i="1"/>
  <c r="UF35" i="1"/>
  <c r="TP35" i="1"/>
  <c r="SZ35" i="1"/>
  <c r="SJ35" i="1"/>
  <c r="RT35" i="1"/>
  <c r="RD35" i="1"/>
  <c r="QN35" i="1"/>
  <c r="PX35" i="1"/>
  <c r="PH35" i="1"/>
  <c r="OR35" i="1"/>
  <c r="OB35" i="1"/>
  <c r="NL35" i="1"/>
  <c r="MV35" i="1"/>
  <c r="MF35" i="1"/>
  <c r="LP35" i="1"/>
  <c r="KZ35" i="1"/>
  <c r="KJ35" i="1"/>
  <c r="JT35" i="1"/>
  <c r="JD35" i="1"/>
  <c r="IN35" i="1"/>
  <c r="HX35" i="1"/>
  <c r="HH35" i="1"/>
  <c r="GR35" i="1"/>
  <c r="GB35" i="1"/>
  <c r="FL35" i="1"/>
  <c r="EV35" i="1"/>
  <c r="EF35" i="1"/>
  <c r="DP35" i="1"/>
  <c r="CX35" i="1"/>
  <c r="BK35" i="1"/>
  <c r="AM35" i="1"/>
  <c r="W35" i="1"/>
  <c r="XK35" i="1"/>
  <c r="VS35" i="1"/>
  <c r="TW35" i="1"/>
  <c r="SA35" i="1"/>
  <c r="QI35" i="1"/>
  <c r="OU35" i="1"/>
  <c r="MQ35" i="1"/>
  <c r="KY35" i="1"/>
  <c r="IY35" i="1"/>
  <c r="HG35" i="1"/>
  <c r="FW35" i="1"/>
  <c r="DS35" i="1"/>
  <c r="AP35" i="1"/>
  <c r="XZ35" i="1"/>
  <c r="XJ35" i="1"/>
  <c r="WT35" i="1"/>
  <c r="WD35" i="1"/>
  <c r="VN35" i="1"/>
  <c r="UX35" i="1"/>
  <c r="UH35" i="1"/>
  <c r="TR35" i="1"/>
  <c r="TB35" i="1"/>
  <c r="SL35" i="1"/>
  <c r="RV35" i="1"/>
  <c r="RF35" i="1"/>
  <c r="QP35" i="1"/>
  <c r="PZ35" i="1"/>
  <c r="PJ35" i="1"/>
  <c r="OT35" i="1"/>
  <c r="OD35" i="1"/>
  <c r="NN35" i="1"/>
  <c r="MX35" i="1"/>
  <c r="MH35" i="1"/>
  <c r="LR35" i="1"/>
  <c r="LB35" i="1"/>
  <c r="KL35" i="1"/>
  <c r="JV35" i="1"/>
  <c r="JF35" i="1"/>
  <c r="IP35" i="1"/>
  <c r="HZ35" i="1"/>
  <c r="HJ35" i="1"/>
  <c r="GT35" i="1"/>
  <c r="GD35" i="1"/>
  <c r="FN35" i="1"/>
  <c r="EX35" i="1"/>
  <c r="EH35" i="1"/>
  <c r="DR35" i="1"/>
  <c r="CZ35" i="1"/>
  <c r="BQ35" i="1"/>
  <c r="AO35" i="1"/>
  <c r="Y35" i="1"/>
  <c r="YA35" i="1"/>
  <c r="WE35" i="1"/>
  <c r="UA35" i="1"/>
  <c r="SM35" i="1"/>
  <c r="QY35" i="1"/>
  <c r="PC35" i="1"/>
  <c r="NK35" i="1"/>
  <c r="LO35" i="1"/>
  <c r="KA35" i="1"/>
  <c r="II35" i="1"/>
  <c r="GM35" i="1"/>
  <c r="EY35" i="1"/>
  <c r="CW35" i="1"/>
  <c r="AD35" i="1"/>
  <c r="XU35" i="1"/>
  <c r="XE35" i="1"/>
  <c r="WO35" i="1"/>
  <c r="VY35" i="1"/>
  <c r="VI35" i="1"/>
  <c r="US35" i="1"/>
  <c r="UC35" i="1"/>
  <c r="TM35" i="1"/>
  <c r="SW35" i="1"/>
  <c r="SG35" i="1"/>
  <c r="RQ35" i="1"/>
  <c r="RA35" i="1"/>
  <c r="QK35" i="1"/>
  <c r="PU35" i="1"/>
  <c r="PE35" i="1"/>
  <c r="OO35" i="1"/>
  <c r="NY35" i="1"/>
  <c r="NI35" i="1"/>
  <c r="MS35" i="1"/>
  <c r="MC35" i="1"/>
  <c r="LM35" i="1"/>
  <c r="KW35" i="1"/>
  <c r="KG35" i="1"/>
  <c r="JQ35" i="1"/>
  <c r="JA35" i="1"/>
  <c r="IK35" i="1"/>
  <c r="HU35" i="1"/>
  <c r="HE35" i="1"/>
  <c r="GO35" i="1"/>
  <c r="FY35" i="1"/>
  <c r="FI35" i="1"/>
  <c r="ES35" i="1"/>
  <c r="EC35" i="1"/>
  <c r="DM35" i="1"/>
  <c r="CU35" i="1"/>
  <c r="BH35" i="1"/>
  <c r="AJ35" i="1"/>
  <c r="T35" i="1"/>
  <c r="XG35" i="1"/>
  <c r="VK35" i="1"/>
  <c r="TO35" i="1"/>
  <c r="RC35" i="1"/>
  <c r="PG35" i="1"/>
  <c r="NG35" i="1"/>
  <c r="LK35" i="1"/>
  <c r="JG35" i="1"/>
  <c r="GQ35" i="1"/>
  <c r="EU35" i="1"/>
  <c r="DA35" i="1"/>
  <c r="V35" i="1"/>
  <c r="WN35" i="1"/>
  <c r="UB35" i="1"/>
  <c r="RP35" i="1"/>
  <c r="PD35" i="1"/>
  <c r="MR35" i="1"/>
  <c r="KF35" i="1"/>
  <c r="HT35" i="1"/>
  <c r="FH35" i="1"/>
  <c r="CT35" i="1"/>
  <c r="WY35" i="1"/>
  <c r="PW35" i="1"/>
  <c r="IM35" i="1"/>
  <c r="Z35" i="1"/>
  <c r="VZ35" i="1"/>
  <c r="TN35" i="1"/>
  <c r="RB35" i="1"/>
  <c r="OP35" i="1"/>
  <c r="MD35" i="1"/>
  <c r="JR35" i="1"/>
  <c r="HF35" i="1"/>
  <c r="ET35" i="1"/>
  <c r="BI35" i="1"/>
  <c r="VO35" i="1"/>
  <c r="OM35" i="1"/>
  <c r="HW35" i="1"/>
  <c r="R35" i="1"/>
  <c r="VU35" i="1"/>
  <c r="TI35" i="1"/>
  <c r="QW35" i="1"/>
  <c r="OK35" i="1"/>
  <c r="LY35" i="1"/>
  <c r="JM35" i="1"/>
  <c r="HA35" i="1"/>
  <c r="EO35" i="1"/>
  <c r="BB35" i="1"/>
  <c r="VC35" i="1"/>
  <c r="MU35" i="1"/>
  <c r="EI35" i="1"/>
  <c r="VX35" i="1"/>
  <c r="TL35" i="1"/>
  <c r="QZ35" i="1"/>
  <c r="ON35" i="1"/>
  <c r="MB35" i="1"/>
  <c r="JP35" i="1"/>
  <c r="HD35" i="1"/>
  <c r="ER35" i="1"/>
  <c r="BG35" i="1"/>
  <c r="VG35" i="1"/>
  <c r="OE35" i="1"/>
  <c r="GY35" i="1"/>
  <c r="XV35" i="1"/>
  <c r="VJ35" i="1"/>
  <c r="SX35" i="1"/>
  <c r="QL35" i="1"/>
  <c r="NZ35" i="1"/>
  <c r="LN35" i="1"/>
  <c r="JB35" i="1"/>
  <c r="GP35" i="1"/>
  <c r="ED35" i="1"/>
  <c r="AK35" i="1"/>
  <c r="TS35" i="1"/>
  <c r="MY35" i="1"/>
  <c r="GA35" i="1"/>
  <c r="XQ35" i="1"/>
  <c r="VE35" i="1"/>
  <c r="SS35" i="1"/>
  <c r="QG35" i="1"/>
  <c r="NU35" i="1"/>
  <c r="LI35" i="1"/>
  <c r="IW35" i="1"/>
  <c r="GK35" i="1"/>
  <c r="DY35" i="1"/>
  <c r="AF35" i="1"/>
  <c r="TC35" i="1"/>
  <c r="KU35" i="1"/>
  <c r="CK35" i="1"/>
  <c r="XT35" i="1"/>
  <c r="VH35" i="1"/>
  <c r="SV35" i="1"/>
  <c r="QJ35" i="1"/>
  <c r="NX35" i="1"/>
  <c r="LL35" i="1"/>
  <c r="IZ35" i="1"/>
  <c r="GN35" i="1"/>
  <c r="EB35" i="1"/>
  <c r="AI35" i="1"/>
  <c r="TK35" i="1"/>
  <c r="ME35" i="1"/>
  <c r="FK35" i="1"/>
  <c r="XF35" i="1"/>
  <c r="UT35" i="1"/>
  <c r="SH35" i="1"/>
  <c r="PV35" i="1"/>
  <c r="NJ35" i="1"/>
  <c r="KX35" i="1"/>
  <c r="IL35" i="1"/>
  <c r="FZ35" i="1"/>
  <c r="DN35" i="1"/>
  <c r="U35" i="1"/>
  <c r="SE35" i="1"/>
  <c r="LC35" i="1"/>
  <c r="EM35" i="1"/>
  <c r="XA35" i="1"/>
  <c r="UO35" i="1"/>
  <c r="SC35" i="1"/>
  <c r="PQ35" i="1"/>
  <c r="NE35" i="1"/>
  <c r="KS35" i="1"/>
  <c r="IG35" i="1"/>
  <c r="FU35" i="1"/>
  <c r="DI35" i="1"/>
  <c r="O35" i="1"/>
  <c r="QQ35" i="1"/>
  <c r="IU35" i="1"/>
  <c r="PT35" i="1"/>
  <c r="FX35" i="1"/>
  <c r="KI35" i="1"/>
  <c r="RR35" i="1"/>
  <c r="HV35" i="1"/>
  <c r="QM35" i="1"/>
  <c r="TY35" i="1"/>
  <c r="KC35" i="1"/>
  <c r="WU35" i="1"/>
  <c r="XD35" i="1"/>
  <c r="NH35" i="1"/>
  <c r="DL35" i="1"/>
  <c r="DG35" i="1"/>
  <c r="PF35" i="1"/>
  <c r="FJ35" i="1"/>
  <c r="JO35" i="1"/>
  <c r="RM35" i="1"/>
  <c r="HQ35" i="1"/>
  <c r="OQ35" i="1"/>
  <c r="UR35" i="1"/>
  <c r="KV35" i="1"/>
  <c r="S35" i="1"/>
  <c r="WP35" i="1"/>
  <c r="MT35" i="1"/>
  <c r="CV35" i="1"/>
  <c r="CO35" i="1"/>
  <c r="PA35" i="1"/>
  <c r="FE35" i="1"/>
  <c r="GE35" i="1"/>
  <c r="RO35" i="1"/>
  <c r="WK35" i="1"/>
  <c r="UD35" i="1"/>
  <c r="MO35" i="1"/>
  <c r="SF35" i="1"/>
  <c r="KH35" i="1"/>
  <c r="CQ35" i="1"/>
  <c r="IJ35" i="1"/>
  <c r="XO35" i="1"/>
  <c r="J35" i="5"/>
  <c r="BD35" i="5"/>
  <c r="XW67" i="3"/>
  <c r="XG67" i="3"/>
  <c r="WQ67" i="3"/>
  <c r="WA67" i="3"/>
  <c r="VK67" i="3"/>
  <c r="UU67" i="3"/>
  <c r="UE67" i="3"/>
  <c r="TO67" i="3"/>
  <c r="SY67" i="3"/>
  <c r="SI67" i="3"/>
  <c r="RS67" i="3"/>
  <c r="RC67" i="3"/>
  <c r="QM67" i="3"/>
  <c r="PW67" i="3"/>
  <c r="PG67" i="3"/>
  <c r="OQ67" i="3"/>
  <c r="OA67" i="3"/>
  <c r="NK67" i="3"/>
  <c r="MU67" i="3"/>
  <c r="ME67" i="3"/>
  <c r="LO67" i="3"/>
  <c r="KY67" i="3"/>
  <c r="KI67" i="3"/>
  <c r="JS67" i="3"/>
  <c r="JC67" i="3"/>
  <c r="IM67" i="3"/>
  <c r="HW67" i="3"/>
  <c r="HG67" i="3"/>
  <c r="GQ67" i="3"/>
  <c r="GA67" i="3"/>
  <c r="FK67" i="3"/>
  <c r="EU67" i="3"/>
  <c r="EE67" i="3"/>
  <c r="DO67" i="3"/>
  <c r="CW67" i="3"/>
  <c r="BJ67" i="3"/>
  <c r="AL67" i="3"/>
  <c r="V67" i="3"/>
  <c r="XZ67" i="3"/>
  <c r="XJ67" i="3"/>
  <c r="WT67" i="3"/>
  <c r="WD67" i="3"/>
  <c r="VN67" i="3"/>
  <c r="UX67" i="3"/>
  <c r="UH67" i="3"/>
  <c r="TR67" i="3"/>
  <c r="TB67" i="3"/>
  <c r="SL67" i="3"/>
  <c r="RV67" i="3"/>
  <c r="RF67" i="3"/>
  <c r="QP67" i="3"/>
  <c r="PZ67" i="3"/>
  <c r="PJ67" i="3"/>
  <c r="OT67" i="3"/>
  <c r="OD67" i="3"/>
  <c r="NN67" i="3"/>
  <c r="MX67" i="3"/>
  <c r="MH67" i="3"/>
  <c r="LR67" i="3"/>
  <c r="LB67" i="3"/>
  <c r="KL67" i="3"/>
  <c r="JV67" i="3"/>
  <c r="JF67" i="3"/>
  <c r="IP67" i="3"/>
  <c r="HZ67" i="3"/>
  <c r="HJ67" i="3"/>
  <c r="GT67" i="3"/>
  <c r="GD67" i="3"/>
  <c r="FN67" i="3"/>
  <c r="EX67" i="3"/>
  <c r="EH67" i="3"/>
  <c r="DR67" i="3"/>
  <c r="CZ67" i="3"/>
  <c r="BQ67" i="3"/>
  <c r="AO67" i="3"/>
  <c r="Y67" i="3"/>
  <c r="YC67" i="3"/>
  <c r="XM67" i="3"/>
  <c r="WW67" i="3"/>
  <c r="WG67" i="3"/>
  <c r="VQ67" i="3"/>
  <c r="VA67" i="3"/>
  <c r="UK67" i="3"/>
  <c r="TU67" i="3"/>
  <c r="TE67" i="3"/>
  <c r="SO67" i="3"/>
  <c r="RY67" i="3"/>
  <c r="RI67" i="3"/>
  <c r="QS67" i="3"/>
  <c r="QC67" i="3"/>
  <c r="PM67" i="3"/>
  <c r="OW67" i="3"/>
  <c r="OG67" i="3"/>
  <c r="NQ67" i="3"/>
  <c r="NA67" i="3"/>
  <c r="MK67" i="3"/>
  <c r="LU67" i="3"/>
  <c r="LE67" i="3"/>
  <c r="KO67" i="3"/>
  <c r="JY67" i="3"/>
  <c r="JI67" i="3"/>
  <c r="IS67" i="3"/>
  <c r="IC67" i="3"/>
  <c r="HM67" i="3"/>
  <c r="GW67" i="3"/>
  <c r="GG67" i="3"/>
  <c r="FQ67" i="3"/>
  <c r="FA67" i="3"/>
  <c r="EK67" i="3"/>
  <c r="DU67" i="3"/>
  <c r="DC67" i="3"/>
  <c r="CM67" i="3"/>
  <c r="AX67" i="3"/>
  <c r="AB67" i="3"/>
  <c r="YB67" i="3"/>
  <c r="XL67" i="3"/>
  <c r="WV67" i="3"/>
  <c r="WF67" i="3"/>
  <c r="VP67" i="3"/>
  <c r="UZ67" i="3"/>
  <c r="UJ67" i="3"/>
  <c r="TT67" i="3"/>
  <c r="TD67" i="3"/>
  <c r="SN67" i="3"/>
  <c r="RX67" i="3"/>
  <c r="RH67" i="3"/>
  <c r="QR67" i="3"/>
  <c r="QB67" i="3"/>
  <c r="PL67" i="3"/>
  <c r="OV67" i="3"/>
  <c r="OF67" i="3"/>
  <c r="NP67" i="3"/>
  <c r="MZ67" i="3"/>
  <c r="MJ67" i="3"/>
  <c r="LT67" i="3"/>
  <c r="LD67" i="3"/>
  <c r="KN67" i="3"/>
  <c r="JX67" i="3"/>
  <c r="JH67" i="3"/>
  <c r="IR67" i="3"/>
  <c r="IB67" i="3"/>
  <c r="HL67" i="3"/>
  <c r="GV67" i="3"/>
  <c r="GF67" i="3"/>
  <c r="FP67" i="3"/>
  <c r="EZ67" i="3"/>
  <c r="EJ67" i="3"/>
  <c r="DT67" i="3"/>
  <c r="DB67" i="3"/>
  <c r="CL67" i="3"/>
  <c r="AQ67" i="3"/>
  <c r="AA67" i="3"/>
  <c r="XS67" i="3"/>
  <c r="XC67" i="3"/>
  <c r="WM67" i="3"/>
  <c r="VW67" i="3"/>
  <c r="VG67" i="3"/>
  <c r="UQ67" i="3"/>
  <c r="UA67" i="3"/>
  <c r="TK67" i="3"/>
  <c r="SU67" i="3"/>
  <c r="SE67" i="3"/>
  <c r="RO67" i="3"/>
  <c r="QY67" i="3"/>
  <c r="QI67" i="3"/>
  <c r="PS67" i="3"/>
  <c r="PC67" i="3"/>
  <c r="OM67" i="3"/>
  <c r="NW67" i="3"/>
  <c r="NG67" i="3"/>
  <c r="MQ67" i="3"/>
  <c r="MA67" i="3"/>
  <c r="LK67" i="3"/>
  <c r="KU67" i="3"/>
  <c r="KE67" i="3"/>
  <c r="JO67" i="3"/>
  <c r="IY67" i="3"/>
  <c r="II67" i="3"/>
  <c r="HS67" i="3"/>
  <c r="HC67" i="3"/>
  <c r="GM67" i="3"/>
  <c r="FW67" i="3"/>
  <c r="FG67" i="3"/>
  <c r="EQ67" i="3"/>
  <c r="EA67" i="3"/>
  <c r="DK67" i="3"/>
  <c r="CS67" i="3"/>
  <c r="BF67" i="3"/>
  <c r="AH67" i="3"/>
  <c r="R67" i="3"/>
  <c r="XV67" i="3"/>
  <c r="XF67" i="3"/>
  <c r="WP67" i="3"/>
  <c r="VZ67" i="3"/>
  <c r="VJ67" i="3"/>
  <c r="UT67" i="3"/>
  <c r="UD67" i="3"/>
  <c r="TN67" i="3"/>
  <c r="SX67" i="3"/>
  <c r="SH67" i="3"/>
  <c r="RR67" i="3"/>
  <c r="RB67" i="3"/>
  <c r="QL67" i="3"/>
  <c r="PV67" i="3"/>
  <c r="PF67" i="3"/>
  <c r="OP67" i="3"/>
  <c r="NZ67" i="3"/>
  <c r="NJ67" i="3"/>
  <c r="MT67" i="3"/>
  <c r="MD67" i="3"/>
  <c r="LN67" i="3"/>
  <c r="KX67" i="3"/>
  <c r="KH67" i="3"/>
  <c r="JR67" i="3"/>
  <c r="JB67" i="3"/>
  <c r="IL67" i="3"/>
  <c r="HV67" i="3"/>
  <c r="HF67" i="3"/>
  <c r="GP67" i="3"/>
  <c r="FZ67" i="3"/>
  <c r="FJ67" i="3"/>
  <c r="ET67" i="3"/>
  <c r="ED67" i="3"/>
  <c r="DN67" i="3"/>
  <c r="CV67" i="3"/>
  <c r="BI67" i="3"/>
  <c r="AK67" i="3"/>
  <c r="U67" i="3"/>
  <c r="XY67" i="3"/>
  <c r="XI67" i="3"/>
  <c r="WS67" i="3"/>
  <c r="WC67" i="3"/>
  <c r="VM67" i="3"/>
  <c r="UW67" i="3"/>
  <c r="UG67" i="3"/>
  <c r="TQ67" i="3"/>
  <c r="TA67" i="3"/>
  <c r="SK67" i="3"/>
  <c r="RU67" i="3"/>
  <c r="RE67" i="3"/>
  <c r="QO67" i="3"/>
  <c r="PY67" i="3"/>
  <c r="PI67" i="3"/>
  <c r="OS67" i="3"/>
  <c r="OC67" i="3"/>
  <c r="NM67" i="3"/>
  <c r="MW67" i="3"/>
  <c r="MG67" i="3"/>
  <c r="LQ67" i="3"/>
  <c r="LA67" i="3"/>
  <c r="KK67" i="3"/>
  <c r="JU67" i="3"/>
  <c r="JE67" i="3"/>
  <c r="IO67" i="3"/>
  <c r="HY67" i="3"/>
  <c r="HI67" i="3"/>
  <c r="GS67" i="3"/>
  <c r="GC67" i="3"/>
  <c r="FM67" i="3"/>
  <c r="EW67" i="3"/>
  <c r="EG67" i="3"/>
  <c r="DQ67" i="3"/>
  <c r="CY67" i="3"/>
  <c r="BM67" i="3"/>
  <c r="AN67" i="3"/>
  <c r="X67" i="3"/>
  <c r="XX67" i="3"/>
  <c r="XH67" i="3"/>
  <c r="WR67" i="3"/>
  <c r="WB67" i="3"/>
  <c r="VL67" i="3"/>
  <c r="UV67" i="3"/>
  <c r="UF67" i="3"/>
  <c r="TP67" i="3"/>
  <c r="SZ67" i="3"/>
  <c r="SJ67" i="3"/>
  <c r="RT67" i="3"/>
  <c r="RD67" i="3"/>
  <c r="QN67" i="3"/>
  <c r="PX67" i="3"/>
  <c r="PH67" i="3"/>
  <c r="OR67" i="3"/>
  <c r="OB67" i="3"/>
  <c r="NL67" i="3"/>
  <c r="MV67" i="3"/>
  <c r="MF67" i="3"/>
  <c r="LP67" i="3"/>
  <c r="KZ67" i="3"/>
  <c r="KJ67" i="3"/>
  <c r="JT67" i="3"/>
  <c r="JD67" i="3"/>
  <c r="IN67" i="3"/>
  <c r="HX67" i="3"/>
  <c r="HH67" i="3"/>
  <c r="GR67" i="3"/>
  <c r="GB67" i="3"/>
  <c r="FL67" i="3"/>
  <c r="EV67" i="3"/>
  <c r="EF67" i="3"/>
  <c r="DP67" i="3"/>
  <c r="CX67" i="3"/>
  <c r="BK67" i="3"/>
  <c r="AM67" i="3"/>
  <c r="W67" i="3"/>
  <c r="YE67" i="3"/>
  <c r="XO67" i="3"/>
  <c r="WY67" i="3"/>
  <c r="WI67" i="3"/>
  <c r="VS67" i="3"/>
  <c r="VC67" i="3"/>
  <c r="UM67" i="3"/>
  <c r="TW67" i="3"/>
  <c r="TG67" i="3"/>
  <c r="SQ67" i="3"/>
  <c r="SA67" i="3"/>
  <c r="RK67" i="3"/>
  <c r="QU67" i="3"/>
  <c r="QE67" i="3"/>
  <c r="PO67" i="3"/>
  <c r="OY67" i="3"/>
  <c r="OI67" i="3"/>
  <c r="NS67" i="3"/>
  <c r="NC67" i="3"/>
  <c r="MM67" i="3"/>
  <c r="LW67" i="3"/>
  <c r="LG67" i="3"/>
  <c r="KQ67" i="3"/>
  <c r="KA67" i="3"/>
  <c r="JK67" i="3"/>
  <c r="IU67" i="3"/>
  <c r="IE67" i="3"/>
  <c r="HO67" i="3"/>
  <c r="GY67" i="3"/>
  <c r="GI67" i="3"/>
  <c r="FS67" i="3"/>
  <c r="FC67" i="3"/>
  <c r="EM67" i="3"/>
  <c r="DW67" i="3"/>
  <c r="DG67" i="3"/>
  <c r="CO67" i="3"/>
  <c r="AZ67" i="3"/>
  <c r="AD67" i="3"/>
  <c r="K67" i="3"/>
  <c r="XR67" i="3"/>
  <c r="XB67" i="3"/>
  <c r="WL67" i="3"/>
  <c r="VV67" i="3"/>
  <c r="VF67" i="3"/>
  <c r="UP67" i="3"/>
  <c r="TZ67" i="3"/>
  <c r="TJ67" i="3"/>
  <c r="ST67" i="3"/>
  <c r="SD67" i="3"/>
  <c r="RN67" i="3"/>
  <c r="QX67" i="3"/>
  <c r="QH67" i="3"/>
  <c r="PR67" i="3"/>
  <c r="PB67" i="3"/>
  <c r="OL67" i="3"/>
  <c r="NV67" i="3"/>
  <c r="NF67" i="3"/>
  <c r="MP67" i="3"/>
  <c r="LZ67" i="3"/>
  <c r="LJ67" i="3"/>
  <c r="KT67" i="3"/>
  <c r="KD67" i="3"/>
  <c r="JN67" i="3"/>
  <c r="IX67" i="3"/>
  <c r="IH67" i="3"/>
  <c r="HR67" i="3"/>
  <c r="HB67" i="3"/>
  <c r="GL67" i="3"/>
  <c r="FV67" i="3"/>
  <c r="FF67" i="3"/>
  <c r="EP67" i="3"/>
  <c r="DZ67" i="3"/>
  <c r="DJ67" i="3"/>
  <c r="CR67" i="3"/>
  <c r="BC67" i="3"/>
  <c r="AG67" i="3"/>
  <c r="Q67" i="3"/>
  <c r="XU67" i="3"/>
  <c r="XE67" i="3"/>
  <c r="WO67" i="3"/>
  <c r="VY67" i="3"/>
  <c r="VI67" i="3"/>
  <c r="US67" i="3"/>
  <c r="UC67" i="3"/>
  <c r="TM67" i="3"/>
  <c r="SW67" i="3"/>
  <c r="SG67" i="3"/>
  <c r="RQ67" i="3"/>
  <c r="RA67" i="3"/>
  <c r="QK67" i="3"/>
  <c r="PU67" i="3"/>
  <c r="PE67" i="3"/>
  <c r="OO67" i="3"/>
  <c r="NY67" i="3"/>
  <c r="NI67" i="3"/>
  <c r="MS67" i="3"/>
  <c r="MC67" i="3"/>
  <c r="LM67" i="3"/>
  <c r="KW67" i="3"/>
  <c r="KG67" i="3"/>
  <c r="JQ67" i="3"/>
  <c r="JA67" i="3"/>
  <c r="IK67" i="3"/>
  <c r="HU67" i="3"/>
  <c r="HE67" i="3"/>
  <c r="GO67" i="3"/>
  <c r="FY67" i="3"/>
  <c r="FI67" i="3"/>
  <c r="ES67" i="3"/>
  <c r="EC67" i="3"/>
  <c r="DM67" i="3"/>
  <c r="CU67" i="3"/>
  <c r="BH67" i="3"/>
  <c r="AJ67" i="3"/>
  <c r="T67" i="3"/>
  <c r="XT67" i="3"/>
  <c r="XD67" i="3"/>
  <c r="WN67" i="3"/>
  <c r="VX67" i="3"/>
  <c r="VH67" i="3"/>
  <c r="UR67" i="3"/>
  <c r="UB67" i="3"/>
  <c r="TL67" i="3"/>
  <c r="SV67" i="3"/>
  <c r="SF67" i="3"/>
  <c r="RP67" i="3"/>
  <c r="QZ67" i="3"/>
  <c r="QJ67" i="3"/>
  <c r="PT67" i="3"/>
  <c r="PD67" i="3"/>
  <c r="ON67" i="3"/>
  <c r="NX67" i="3"/>
  <c r="NH67" i="3"/>
  <c r="MR67" i="3"/>
  <c r="MB67" i="3"/>
  <c r="LL67" i="3"/>
  <c r="KV67" i="3"/>
  <c r="KF67" i="3"/>
  <c r="JP67" i="3"/>
  <c r="IZ67" i="3"/>
  <c r="IJ67" i="3"/>
  <c r="HT67" i="3"/>
  <c r="HD67" i="3"/>
  <c r="GN67" i="3"/>
  <c r="FX67" i="3"/>
  <c r="FH67" i="3"/>
  <c r="ER67" i="3"/>
  <c r="EB67" i="3"/>
  <c r="DL67" i="3"/>
  <c r="CT67" i="3"/>
  <c r="BG67" i="3"/>
  <c r="AI67" i="3"/>
  <c r="S67" i="3"/>
  <c r="YA67" i="3"/>
  <c r="XK67" i="3"/>
  <c r="WU67" i="3"/>
  <c r="WE67" i="3"/>
  <c r="VO67" i="3"/>
  <c r="UY67" i="3"/>
  <c r="UI67" i="3"/>
  <c r="TS67" i="3"/>
  <c r="TC67" i="3"/>
  <c r="SM67" i="3"/>
  <c r="RW67" i="3"/>
  <c r="RG67" i="3"/>
  <c r="QQ67" i="3"/>
  <c r="QA67" i="3"/>
  <c r="PK67" i="3"/>
  <c r="OU67" i="3"/>
  <c r="OE67" i="3"/>
  <c r="NO67" i="3"/>
  <c r="MY67" i="3"/>
  <c r="MI67" i="3"/>
  <c r="LS67" i="3"/>
  <c r="LC67" i="3"/>
  <c r="KM67" i="3"/>
  <c r="JW67" i="3"/>
  <c r="JG67" i="3"/>
  <c r="IQ67" i="3"/>
  <c r="IA67" i="3"/>
  <c r="HK67" i="3"/>
  <c r="GU67" i="3"/>
  <c r="GE67" i="3"/>
  <c r="FO67" i="3"/>
  <c r="EY67" i="3"/>
  <c r="EI67" i="3"/>
  <c r="DS67" i="3"/>
  <c r="DA67" i="3"/>
  <c r="CK67" i="3"/>
  <c r="AP67" i="3"/>
  <c r="Z67" i="3"/>
  <c r="YD67" i="3"/>
  <c r="XN67" i="3"/>
  <c r="WX67" i="3"/>
  <c r="WH67" i="3"/>
  <c r="VR67" i="3"/>
  <c r="VB67" i="3"/>
  <c r="UL67" i="3"/>
  <c r="TV67" i="3"/>
  <c r="TF67" i="3"/>
  <c r="SP67" i="3"/>
  <c r="RZ67" i="3"/>
  <c r="RJ67" i="3"/>
  <c r="QT67" i="3"/>
  <c r="QD67" i="3"/>
  <c r="PN67" i="3"/>
  <c r="OX67" i="3"/>
  <c r="OH67" i="3"/>
  <c r="NR67" i="3"/>
  <c r="NB67" i="3"/>
  <c r="ML67" i="3"/>
  <c r="LV67" i="3"/>
  <c r="LF67" i="3"/>
  <c r="KP67" i="3"/>
  <c r="JZ67" i="3"/>
  <c r="JJ67" i="3"/>
  <c r="IT67" i="3"/>
  <c r="ID67" i="3"/>
  <c r="HN67" i="3"/>
  <c r="GX67" i="3"/>
  <c r="GH67" i="3"/>
  <c r="FR67" i="3"/>
  <c r="FB67" i="3"/>
  <c r="EL67" i="3"/>
  <c r="DV67" i="3"/>
  <c r="DE67" i="3"/>
  <c r="CN67" i="3"/>
  <c r="AY67" i="3"/>
  <c r="AC67" i="3"/>
  <c r="I67" i="3"/>
  <c r="XQ67" i="3"/>
  <c r="XA67" i="3"/>
  <c r="WK67" i="3"/>
  <c r="VU67" i="3"/>
  <c r="VE67" i="3"/>
  <c r="UO67" i="3"/>
  <c r="TY67" i="3"/>
  <c r="TI67" i="3"/>
  <c r="SS67" i="3"/>
  <c r="SC67" i="3"/>
  <c r="RM67" i="3"/>
  <c r="QW67" i="3"/>
  <c r="QG67" i="3"/>
  <c r="PQ67" i="3"/>
  <c r="PA67" i="3"/>
  <c r="OK67" i="3"/>
  <c r="NU67" i="3"/>
  <c r="NE67" i="3"/>
  <c r="MO67" i="3"/>
  <c r="LY67" i="3"/>
  <c r="LI67" i="3"/>
  <c r="KS67" i="3"/>
  <c r="KC67" i="3"/>
  <c r="JM67" i="3"/>
  <c r="IW67" i="3"/>
  <c r="IG67" i="3"/>
  <c r="HQ67" i="3"/>
  <c r="HA67" i="3"/>
  <c r="GK67" i="3"/>
  <c r="FU67" i="3"/>
  <c r="FE67" i="3"/>
  <c r="EO67" i="3"/>
  <c r="DY67" i="3"/>
  <c r="DI67" i="3"/>
  <c r="CQ67" i="3"/>
  <c r="BB67" i="3"/>
  <c r="AF67" i="3"/>
  <c r="O67" i="3"/>
  <c r="XP67" i="3"/>
  <c r="WZ67" i="3"/>
  <c r="WJ67" i="3"/>
  <c r="VT67" i="3"/>
  <c r="VD67" i="3"/>
  <c r="UN67" i="3"/>
  <c r="TX67" i="3"/>
  <c r="TH67" i="3"/>
  <c r="SR67" i="3"/>
  <c r="SB67" i="3"/>
  <c r="RL67" i="3"/>
  <c r="QV67" i="3"/>
  <c r="QF67" i="3"/>
  <c r="PP67" i="3"/>
  <c r="OZ67" i="3"/>
  <c r="OJ67" i="3"/>
  <c r="NT67" i="3"/>
  <c r="ND67" i="3"/>
  <c r="MN67" i="3"/>
  <c r="LX67" i="3"/>
  <c r="LH67" i="3"/>
  <c r="KR67" i="3"/>
  <c r="KB67" i="3"/>
  <c r="JL67" i="3"/>
  <c r="IV67" i="3"/>
  <c r="IF67" i="3"/>
  <c r="HP67" i="3"/>
  <c r="GZ67" i="3"/>
  <c r="GJ67" i="3"/>
  <c r="FT67" i="3"/>
  <c r="FD67" i="3"/>
  <c r="EN67" i="3"/>
  <c r="DX67" i="3"/>
  <c r="DH67" i="3"/>
  <c r="CP67" i="3"/>
  <c r="BA67" i="3"/>
  <c r="AE67" i="3"/>
  <c r="M67" i="3"/>
  <c r="YB27" i="1"/>
  <c r="XL27" i="1"/>
  <c r="WV27" i="1"/>
  <c r="WF27" i="1"/>
  <c r="VP27" i="1"/>
  <c r="UZ27" i="1"/>
  <c r="UJ27" i="1"/>
  <c r="TT27" i="1"/>
  <c r="TD27" i="1"/>
  <c r="SN27" i="1"/>
  <c r="RX27" i="1"/>
  <c r="RH27" i="1"/>
  <c r="QR27" i="1"/>
  <c r="QB27" i="1"/>
  <c r="PL27" i="1"/>
  <c r="OV27" i="1"/>
  <c r="OF27" i="1"/>
  <c r="NP27" i="1"/>
  <c r="MZ27" i="1"/>
  <c r="MJ27" i="1"/>
  <c r="LT27" i="1"/>
  <c r="LD27" i="1"/>
  <c r="KN27" i="1"/>
  <c r="JX27" i="1"/>
  <c r="JH27" i="1"/>
  <c r="IR27" i="1"/>
  <c r="IB27" i="1"/>
  <c r="HL27" i="1"/>
  <c r="GV27" i="1"/>
  <c r="GF27" i="1"/>
  <c r="FP27" i="1"/>
  <c r="EZ27" i="1"/>
  <c r="EJ27" i="1"/>
  <c r="DT27" i="1"/>
  <c r="DB27" i="1"/>
  <c r="CL27" i="1"/>
  <c r="AQ27" i="1"/>
  <c r="AA27" i="1"/>
  <c r="XC27" i="1"/>
  <c r="UM27" i="1"/>
  <c r="TG27" i="1"/>
  <c r="SA27" i="1"/>
  <c r="RC27" i="1"/>
  <c r="QI27" i="1"/>
  <c r="OY27" i="1"/>
  <c r="NK27" i="1"/>
  <c r="LS27" i="1"/>
  <c r="JW27" i="1"/>
  <c r="HG27" i="1"/>
  <c r="FK27" i="1"/>
  <c r="DK27" i="1"/>
  <c r="AH27" i="1"/>
  <c r="XZ27" i="1"/>
  <c r="XJ27" i="1"/>
  <c r="WT27" i="1"/>
  <c r="WD27" i="1"/>
  <c r="VN27" i="1"/>
  <c r="UX27" i="1"/>
  <c r="UH27" i="1"/>
  <c r="TR27" i="1"/>
  <c r="TB27" i="1"/>
  <c r="SL27" i="1"/>
  <c r="RV27" i="1"/>
  <c r="RF27" i="1"/>
  <c r="QP27" i="1"/>
  <c r="PZ27" i="1"/>
  <c r="PJ27" i="1"/>
  <c r="OT27" i="1"/>
  <c r="OD27" i="1"/>
  <c r="NN27" i="1"/>
  <c r="MX27" i="1"/>
  <c r="MH27" i="1"/>
  <c r="LR27" i="1"/>
  <c r="LB27" i="1"/>
  <c r="KL27" i="1"/>
  <c r="JV27" i="1"/>
  <c r="JF27" i="1"/>
  <c r="IP27" i="1"/>
  <c r="HZ27" i="1"/>
  <c r="HJ27" i="1"/>
  <c r="GT27" i="1"/>
  <c r="GD27" i="1"/>
  <c r="FN27" i="1"/>
  <c r="EX27" i="1"/>
  <c r="EH27" i="1"/>
  <c r="DR27" i="1"/>
  <c r="CZ27" i="1"/>
  <c r="BQ27" i="1"/>
  <c r="AO27" i="1"/>
  <c r="Y27" i="1"/>
  <c r="YA27" i="1"/>
  <c r="WQ27" i="1"/>
  <c r="VG27" i="1"/>
  <c r="UA27" i="1"/>
  <c r="SY27" i="1"/>
  <c r="PC27" i="1"/>
  <c r="MU27" i="1"/>
  <c r="LG27" i="1"/>
  <c r="JG27" i="1"/>
  <c r="IA27" i="1"/>
  <c r="GE27" i="1"/>
  <c r="EM27" i="1"/>
  <c r="CO27" i="1"/>
  <c r="YC27" i="1"/>
  <c r="XM27" i="1"/>
  <c r="WW27" i="1"/>
  <c r="WG27" i="1"/>
  <c r="VQ27" i="1"/>
  <c r="VA27" i="1"/>
  <c r="UK27" i="1"/>
  <c r="TU27" i="1"/>
  <c r="TE27" i="1"/>
  <c r="SO27" i="1"/>
  <c r="RY27" i="1"/>
  <c r="RI27" i="1"/>
  <c r="QS27" i="1"/>
  <c r="QC27" i="1"/>
  <c r="PM27" i="1"/>
  <c r="OW27" i="1"/>
  <c r="OG27" i="1"/>
  <c r="NQ27" i="1"/>
  <c r="NA27" i="1"/>
  <c r="MK27" i="1"/>
  <c r="LU27" i="1"/>
  <c r="LE27" i="1"/>
  <c r="KO27" i="1"/>
  <c r="JY27" i="1"/>
  <c r="JI27" i="1"/>
  <c r="IS27" i="1"/>
  <c r="IC27" i="1"/>
  <c r="HM27" i="1"/>
  <c r="GW27" i="1"/>
  <c r="GG27" i="1"/>
  <c r="FQ27" i="1"/>
  <c r="FA27" i="1"/>
  <c r="EK27" i="1"/>
  <c r="DU27" i="1"/>
  <c r="DC27" i="1"/>
  <c r="CM27" i="1"/>
  <c r="AX27" i="1"/>
  <c r="AB27" i="1"/>
  <c r="YE27" i="1"/>
  <c r="WU27" i="1"/>
  <c r="VK27" i="1"/>
  <c r="PW27" i="1"/>
  <c r="OM27" i="1"/>
  <c r="MQ27" i="1"/>
  <c r="KM27" i="1"/>
  <c r="IQ27" i="1"/>
  <c r="GY27" i="1"/>
  <c r="FC27" i="1"/>
  <c r="DG27" i="1"/>
  <c r="AD27" i="1"/>
  <c r="XX27" i="1"/>
  <c r="XH27" i="1"/>
  <c r="WR27" i="1"/>
  <c r="WB27" i="1"/>
  <c r="VL27" i="1"/>
  <c r="UV27" i="1"/>
  <c r="UF27" i="1"/>
  <c r="TP27" i="1"/>
  <c r="SZ27" i="1"/>
  <c r="SJ27" i="1"/>
  <c r="RT27" i="1"/>
  <c r="RD27" i="1"/>
  <c r="QN27" i="1"/>
  <c r="PX27" i="1"/>
  <c r="PH27" i="1"/>
  <c r="OR27" i="1"/>
  <c r="OB27" i="1"/>
  <c r="NL27" i="1"/>
  <c r="MV27" i="1"/>
  <c r="MF27" i="1"/>
  <c r="LP27" i="1"/>
  <c r="KZ27" i="1"/>
  <c r="KJ27" i="1"/>
  <c r="JT27" i="1"/>
  <c r="JD27" i="1"/>
  <c r="IN27" i="1"/>
  <c r="HX27" i="1"/>
  <c r="HH27" i="1"/>
  <c r="GR27" i="1"/>
  <c r="GB27" i="1"/>
  <c r="FL27" i="1"/>
  <c r="EV27" i="1"/>
  <c r="EF27" i="1"/>
  <c r="DP27" i="1"/>
  <c r="CX27" i="1"/>
  <c r="BK27" i="1"/>
  <c r="AM27" i="1"/>
  <c r="W27" i="1"/>
  <c r="VS27" i="1"/>
  <c r="UE27" i="1"/>
  <c r="SU27" i="1"/>
  <c r="RW27" i="1"/>
  <c r="QY27" i="1"/>
  <c r="QA27" i="1"/>
  <c r="OQ27" i="1"/>
  <c r="MY27" i="1"/>
  <c r="LC27" i="1"/>
  <c r="JK27" i="1"/>
  <c r="GU27" i="1"/>
  <c r="EY27" i="1"/>
  <c r="CW27" i="1"/>
  <c r="Z27" i="1"/>
  <c r="XV27" i="1"/>
  <c r="XF27" i="1"/>
  <c r="WP27" i="1"/>
  <c r="VZ27" i="1"/>
  <c r="VJ27" i="1"/>
  <c r="UT27" i="1"/>
  <c r="UD27" i="1"/>
  <c r="TN27" i="1"/>
  <c r="SX27" i="1"/>
  <c r="SH27" i="1"/>
  <c r="RR27" i="1"/>
  <c r="RB27" i="1"/>
  <c r="QL27" i="1"/>
  <c r="PV27" i="1"/>
  <c r="PF27" i="1"/>
  <c r="OP27" i="1"/>
  <c r="NZ27" i="1"/>
  <c r="NJ27" i="1"/>
  <c r="MT27" i="1"/>
  <c r="MD27" i="1"/>
  <c r="LN27" i="1"/>
  <c r="KX27" i="1"/>
  <c r="KH27" i="1"/>
  <c r="JR27" i="1"/>
  <c r="JB27" i="1"/>
  <c r="IL27" i="1"/>
  <c r="HV27" i="1"/>
  <c r="HF27" i="1"/>
  <c r="GP27" i="1"/>
  <c r="FZ27" i="1"/>
  <c r="FJ27" i="1"/>
  <c r="ET27" i="1"/>
  <c r="ED27" i="1"/>
  <c r="DN27" i="1"/>
  <c r="CV27" i="1"/>
  <c r="BI27" i="1"/>
  <c r="AK27" i="1"/>
  <c r="U27" i="1"/>
  <c r="XS27" i="1"/>
  <c r="WI27" i="1"/>
  <c r="UY27" i="1"/>
  <c r="TS27" i="1"/>
  <c r="SQ27" i="1"/>
  <c r="OI27" i="1"/>
  <c r="MI27" i="1"/>
  <c r="KU27" i="1"/>
  <c r="IY27" i="1"/>
  <c r="HO27" i="1"/>
  <c r="FS27" i="1"/>
  <c r="DW27" i="1"/>
  <c r="BF27" i="1"/>
  <c r="XY27" i="1"/>
  <c r="XI27" i="1"/>
  <c r="WS27" i="1"/>
  <c r="WC27" i="1"/>
  <c r="VM27" i="1"/>
  <c r="UW27" i="1"/>
  <c r="UG27" i="1"/>
  <c r="TQ27" i="1"/>
  <c r="TA27" i="1"/>
  <c r="SK27" i="1"/>
  <c r="RU27" i="1"/>
  <c r="RE27" i="1"/>
  <c r="QO27" i="1"/>
  <c r="PY27" i="1"/>
  <c r="PI27" i="1"/>
  <c r="OS27" i="1"/>
  <c r="OC27" i="1"/>
  <c r="NM27" i="1"/>
  <c r="MW27" i="1"/>
  <c r="MG27" i="1"/>
  <c r="LQ27" i="1"/>
  <c r="LA27" i="1"/>
  <c r="KK27" i="1"/>
  <c r="JU27" i="1"/>
  <c r="JE27" i="1"/>
  <c r="IO27" i="1"/>
  <c r="HY27" i="1"/>
  <c r="HI27" i="1"/>
  <c r="GS27" i="1"/>
  <c r="GC27" i="1"/>
  <c r="FM27" i="1"/>
  <c r="EW27" i="1"/>
  <c r="EG27" i="1"/>
  <c r="DQ27" i="1"/>
  <c r="CY27" i="1"/>
  <c r="BM27" i="1"/>
  <c r="AN27" i="1"/>
  <c r="X27" i="1"/>
  <c r="XW27" i="1"/>
  <c r="WM27" i="1"/>
  <c r="RG27" i="1"/>
  <c r="PO27" i="1"/>
  <c r="OA27" i="1"/>
  <c r="MA27" i="1"/>
  <c r="KA27" i="1"/>
  <c r="II27" i="1"/>
  <c r="GM27" i="1"/>
  <c r="EQ27" i="1"/>
  <c r="CS27" i="1"/>
  <c r="V27" i="1"/>
  <c r="XP27" i="1"/>
  <c r="WJ27" i="1"/>
  <c r="VD27" i="1"/>
  <c r="TX27" i="1"/>
  <c r="SR27" i="1"/>
  <c r="RL27" i="1"/>
  <c r="QF27" i="1"/>
  <c r="OZ27" i="1"/>
  <c r="NT27" i="1"/>
  <c r="MN27" i="1"/>
  <c r="LH27" i="1"/>
  <c r="KB27" i="1"/>
  <c r="IV27" i="1"/>
  <c r="HP27" i="1"/>
  <c r="GJ27" i="1"/>
  <c r="FD27" i="1"/>
  <c r="DX27" i="1"/>
  <c r="CP27" i="1"/>
  <c r="AE27" i="1"/>
  <c r="UU27" i="1"/>
  <c r="SI27" i="1"/>
  <c r="QM27" i="1"/>
  <c r="NW27" i="1"/>
  <c r="KI27" i="1"/>
  <c r="FW27" i="1"/>
  <c r="AZ27" i="1"/>
  <c r="XN27" i="1"/>
  <c r="WH27" i="1"/>
  <c r="VB27" i="1"/>
  <c r="TV27" i="1"/>
  <c r="SP27" i="1"/>
  <c r="RJ27" i="1"/>
  <c r="QD27" i="1"/>
  <c r="OX27" i="1"/>
  <c r="NR27" i="1"/>
  <c r="ML27" i="1"/>
  <c r="LF27" i="1"/>
  <c r="JZ27" i="1"/>
  <c r="IT27" i="1"/>
  <c r="HN27" i="1"/>
  <c r="GH27" i="1"/>
  <c r="FB27" i="1"/>
  <c r="DV27" i="1"/>
  <c r="CN27" i="1"/>
  <c r="AC27" i="1"/>
  <c r="WY27" i="1"/>
  <c r="UI27" i="1"/>
  <c r="RS27" i="1"/>
  <c r="LO27" i="1"/>
  <c r="IE27" i="1"/>
  <c r="EU27" i="1"/>
  <c r="R27" i="1"/>
  <c r="XA27" i="1"/>
  <c r="VU27" i="1"/>
  <c r="UO27" i="1"/>
  <c r="TI27" i="1"/>
  <c r="SC27" i="1"/>
  <c r="QW27" i="1"/>
  <c r="PQ27" i="1"/>
  <c r="OK27" i="1"/>
  <c r="NE27" i="1"/>
  <c r="LY27" i="1"/>
  <c r="KS27" i="1"/>
  <c r="JM27" i="1"/>
  <c r="IG27" i="1"/>
  <c r="HA27" i="1"/>
  <c r="FU27" i="1"/>
  <c r="EO27" i="1"/>
  <c r="DI27" i="1"/>
  <c r="BB27" i="1"/>
  <c r="O27" i="1"/>
  <c r="VW27" i="1"/>
  <c r="OU27" i="1"/>
  <c r="KY27" i="1"/>
  <c r="HK27" i="1"/>
  <c r="DS27" i="1"/>
  <c r="XD27" i="1"/>
  <c r="VX27" i="1"/>
  <c r="UR27" i="1"/>
  <c r="TL27" i="1"/>
  <c r="SF27" i="1"/>
  <c r="QZ27" i="1"/>
  <c r="PT27" i="1"/>
  <c r="ON27" i="1"/>
  <c r="NH27" i="1"/>
  <c r="MB27" i="1"/>
  <c r="KV27" i="1"/>
  <c r="JP27" i="1"/>
  <c r="IJ27" i="1"/>
  <c r="HD27" i="1"/>
  <c r="FX27" i="1"/>
  <c r="ER27" i="1"/>
  <c r="DL27" i="1"/>
  <c r="BG27" i="1"/>
  <c r="S27" i="1"/>
  <c r="TW27" i="1"/>
  <c r="RO27" i="1"/>
  <c r="PS27" i="1"/>
  <c r="MM27" i="1"/>
  <c r="IU27" i="1"/>
  <c r="EI27" i="1"/>
  <c r="K27" i="1"/>
  <c r="XB27" i="1"/>
  <c r="VV27" i="1"/>
  <c r="UP27" i="1"/>
  <c r="TJ27" i="1"/>
  <c r="SD27" i="1"/>
  <c r="QX27" i="1"/>
  <c r="PR27" i="1"/>
  <c r="OL27" i="1"/>
  <c r="NF27" i="1"/>
  <c r="LZ27" i="1"/>
  <c r="KT27" i="1"/>
  <c r="JN27" i="1"/>
  <c r="IH27" i="1"/>
  <c r="HB27" i="1"/>
  <c r="FV27" i="1"/>
  <c r="EP27" i="1"/>
  <c r="DJ27" i="1"/>
  <c r="BC27" i="1"/>
  <c r="Q27" i="1"/>
  <c r="WA27" i="1"/>
  <c r="TK27" i="1"/>
  <c r="NS27" i="1"/>
  <c r="KE27" i="1"/>
  <c r="HC27" i="1"/>
  <c r="DO27" i="1"/>
  <c r="XU27" i="1"/>
  <c r="WO27" i="1"/>
  <c r="VI27" i="1"/>
  <c r="UC27" i="1"/>
  <c r="SW27" i="1"/>
  <c r="RQ27" i="1"/>
  <c r="QK27" i="1"/>
  <c r="PE27" i="1"/>
  <c r="NY27" i="1"/>
  <c r="MS27" i="1"/>
  <c r="LM27" i="1"/>
  <c r="KG27" i="1"/>
  <c r="JA27" i="1"/>
  <c r="HU27" i="1"/>
  <c r="GO27" i="1"/>
  <c r="FI27" i="1"/>
  <c r="EC27" i="1"/>
  <c r="CU27" i="1"/>
  <c r="AJ27" i="1"/>
  <c r="XO27" i="1"/>
  <c r="QQ27" i="1"/>
  <c r="NO27" i="1"/>
  <c r="JO27" i="1"/>
  <c r="GA27" i="1"/>
  <c r="BJ27" i="1"/>
  <c r="WZ27" i="1"/>
  <c r="VT27" i="1"/>
  <c r="UN27" i="1"/>
  <c r="TH27" i="1"/>
  <c r="SB27" i="1"/>
  <c r="QV27" i="1"/>
  <c r="PP27" i="1"/>
  <c r="OJ27" i="1"/>
  <c r="ND27" i="1"/>
  <c r="LX27" i="1"/>
  <c r="KR27" i="1"/>
  <c r="JL27" i="1"/>
  <c r="IF27" i="1"/>
  <c r="GZ27" i="1"/>
  <c r="FT27" i="1"/>
  <c r="EN27" i="1"/>
  <c r="DH27" i="1"/>
  <c r="BA27" i="1"/>
  <c r="M27" i="1"/>
  <c r="TO27" i="1"/>
  <c r="RK27" i="1"/>
  <c r="PK27" i="1"/>
  <c r="ME27" i="1"/>
  <c r="HW27" i="1"/>
  <c r="EA27" i="1"/>
  <c r="YD27" i="1"/>
  <c r="WX27" i="1"/>
  <c r="VR27" i="1"/>
  <c r="UL27" i="1"/>
  <c r="TF27" i="1"/>
  <c r="RZ27" i="1"/>
  <c r="QT27" i="1"/>
  <c r="PN27" i="1"/>
  <c r="OH27" i="1"/>
  <c r="NB27" i="1"/>
  <c r="LV27" i="1"/>
  <c r="KP27" i="1"/>
  <c r="JJ27" i="1"/>
  <c r="ID27" i="1"/>
  <c r="GX27" i="1"/>
  <c r="FR27" i="1"/>
  <c r="EL27" i="1"/>
  <c r="DE27" i="1"/>
  <c r="AY27" i="1"/>
  <c r="I27" i="1"/>
  <c r="VO27" i="1"/>
  <c r="TC27" i="1"/>
  <c r="NG27" i="1"/>
  <c r="JS27" i="1"/>
  <c r="GQ27" i="1"/>
  <c r="DA27" i="1"/>
  <c r="XQ27" i="1"/>
  <c r="WK27" i="1"/>
  <c r="VE27" i="1"/>
  <c r="TY27" i="1"/>
  <c r="SS27" i="1"/>
  <c r="RM27" i="1"/>
  <c r="QG27" i="1"/>
  <c r="PA27" i="1"/>
  <c r="NU27" i="1"/>
  <c r="MO27" i="1"/>
  <c r="LI27" i="1"/>
  <c r="KC27" i="1"/>
  <c r="IW27" i="1"/>
  <c r="HQ27" i="1"/>
  <c r="GK27" i="1"/>
  <c r="FE27" i="1"/>
  <c r="DY27" i="1"/>
  <c r="CQ27" i="1"/>
  <c r="AF27" i="1"/>
  <c r="XK27" i="1"/>
  <c r="QE27" i="1"/>
  <c r="NC27" i="1"/>
  <c r="JC27" i="1"/>
  <c r="FO27" i="1"/>
  <c r="AP27" i="1"/>
  <c r="XT27" i="1"/>
  <c r="WN27" i="1"/>
  <c r="VH27" i="1"/>
  <c r="UB27" i="1"/>
  <c r="SV27" i="1"/>
  <c r="RP27" i="1"/>
  <c r="QJ27" i="1"/>
  <c r="PD27" i="1"/>
  <c r="NX27" i="1"/>
  <c r="MR27" i="1"/>
  <c r="LL27" i="1"/>
  <c r="KF27" i="1"/>
  <c r="IZ27" i="1"/>
  <c r="HT27" i="1"/>
  <c r="GN27" i="1"/>
  <c r="FH27" i="1"/>
  <c r="EB27" i="1"/>
  <c r="CT27" i="1"/>
  <c r="AI27" i="1"/>
  <c r="VC27" i="1"/>
  <c r="SM27" i="1"/>
  <c r="QU27" i="1"/>
  <c r="OE27" i="1"/>
  <c r="KQ27" i="1"/>
  <c r="GI27" i="1"/>
  <c r="CK27" i="1"/>
  <c r="XR27" i="1"/>
  <c r="WL27" i="1"/>
  <c r="VF27" i="1"/>
  <c r="TZ27" i="1"/>
  <c r="ST27" i="1"/>
  <c r="RN27" i="1"/>
  <c r="QH27" i="1"/>
  <c r="PB27" i="1"/>
  <c r="NV27" i="1"/>
  <c r="MP27" i="1"/>
  <c r="LJ27" i="1"/>
  <c r="KD27" i="1"/>
  <c r="IX27" i="1"/>
  <c r="HR27" i="1"/>
  <c r="GL27" i="1"/>
  <c r="FF27" i="1"/>
  <c r="DZ27" i="1"/>
  <c r="CR27" i="1"/>
  <c r="AG27" i="1"/>
  <c r="XG27" i="1"/>
  <c r="UQ27" i="1"/>
  <c r="SE27" i="1"/>
  <c r="LW27" i="1"/>
  <c r="IM27" i="1"/>
  <c r="FG27" i="1"/>
  <c r="AL27" i="1"/>
  <c r="XE27" i="1"/>
  <c r="VY27" i="1"/>
  <c r="US27" i="1"/>
  <c r="TM27" i="1"/>
  <c r="SG27" i="1"/>
  <c r="RA27" i="1"/>
  <c r="PU27" i="1"/>
  <c r="OO27" i="1"/>
  <c r="NI27" i="1"/>
  <c r="MC27" i="1"/>
  <c r="KW27" i="1"/>
  <c r="JQ27" i="1"/>
  <c r="IK27" i="1"/>
  <c r="HE27" i="1"/>
  <c r="FY27" i="1"/>
  <c r="ES27" i="1"/>
  <c r="DM27" i="1"/>
  <c r="BH27" i="1"/>
  <c r="T27" i="1"/>
  <c r="WE27" i="1"/>
  <c r="PG27" i="1"/>
  <c r="LK27" i="1"/>
  <c r="HS27" i="1"/>
  <c r="EE27" i="1"/>
  <c r="D37" i="1"/>
  <c r="XK19" i="1"/>
  <c r="UY19" i="1"/>
  <c r="SM19" i="1"/>
  <c r="QA19" i="1"/>
  <c r="NO19" i="1"/>
  <c r="LC19" i="1"/>
  <c r="IQ19" i="1"/>
  <c r="GE19" i="1"/>
  <c r="DS19" i="1"/>
  <c r="V19" i="1"/>
  <c r="WD19" i="1"/>
  <c r="TR19" i="1"/>
  <c r="RF19" i="1"/>
  <c r="OT19" i="1"/>
  <c r="MH19" i="1"/>
  <c r="JV19" i="1"/>
  <c r="HJ19" i="1"/>
  <c r="EX19" i="1"/>
  <c r="BQ19" i="1"/>
  <c r="AH19" i="1"/>
  <c r="WA19" i="1"/>
  <c r="TO19" i="1"/>
  <c r="RC19" i="1"/>
  <c r="OQ19" i="1"/>
  <c r="ME19" i="1"/>
  <c r="JS19" i="1"/>
  <c r="HG19" i="1"/>
  <c r="EU19" i="1"/>
  <c r="BJ19" i="1"/>
  <c r="XF19" i="1"/>
  <c r="UT19" i="1"/>
  <c r="SH19" i="1"/>
  <c r="PV19" i="1"/>
  <c r="NJ19" i="1"/>
  <c r="KX19" i="1"/>
  <c r="IL19" i="1"/>
  <c r="FZ19" i="1"/>
  <c r="DN19" i="1"/>
  <c r="U19" i="1"/>
  <c r="WM19" i="1"/>
  <c r="UA19" i="1"/>
  <c r="RO19" i="1"/>
  <c r="PC19" i="1"/>
  <c r="XO19" i="1"/>
  <c r="VC19" i="1"/>
  <c r="SQ19" i="1"/>
  <c r="QE19" i="1"/>
  <c r="NS19" i="1"/>
  <c r="LG19" i="1"/>
  <c r="IU19" i="1"/>
  <c r="GI19" i="1"/>
  <c r="DW19" i="1"/>
  <c r="Z19" i="1"/>
  <c r="WH19" i="1"/>
  <c r="TV19" i="1"/>
  <c r="RJ19" i="1"/>
  <c r="OX19" i="1"/>
  <c r="ML19" i="1"/>
  <c r="JZ19" i="1"/>
  <c r="HN19" i="1"/>
  <c r="FB19" i="1"/>
  <c r="CN19" i="1"/>
  <c r="XQ19" i="1"/>
  <c r="FW19" i="1"/>
  <c r="TJ19" i="1"/>
  <c r="JN19" i="1"/>
  <c r="XM19" i="1"/>
  <c r="VA19" i="1"/>
  <c r="SO19" i="1"/>
  <c r="QC19" i="1"/>
  <c r="NQ19" i="1"/>
  <c r="LE19" i="1"/>
  <c r="IS19" i="1"/>
  <c r="GG19" i="1"/>
  <c r="DU19" i="1"/>
  <c r="AB19" i="1"/>
  <c r="WF19" i="1"/>
  <c r="TT19" i="1"/>
  <c r="RH19" i="1"/>
  <c r="OV19" i="1"/>
  <c r="MJ19" i="1"/>
  <c r="JX19" i="1"/>
  <c r="HL19" i="1"/>
  <c r="EZ19" i="1"/>
  <c r="KE19" i="1"/>
  <c r="XR19" i="1"/>
  <c r="NV19" i="1"/>
  <c r="DZ19" i="1"/>
  <c r="WC19" i="1"/>
  <c r="TQ19" i="1"/>
  <c r="RE19" i="1"/>
  <c r="OS19" i="1"/>
  <c r="MG19" i="1"/>
  <c r="JU19" i="1"/>
  <c r="HI19" i="1"/>
  <c r="EW19" i="1"/>
  <c r="BM19" i="1"/>
  <c r="XH19" i="1"/>
  <c r="UV19" i="1"/>
  <c r="SJ19" i="1"/>
  <c r="PX19" i="1"/>
  <c r="NL19" i="1"/>
  <c r="KZ19" i="1"/>
  <c r="IN19" i="1"/>
  <c r="GB19" i="1"/>
  <c r="MA19" i="1"/>
  <c r="BF19" i="1"/>
  <c r="PR19" i="1"/>
  <c r="FV19" i="1"/>
  <c r="WO19" i="1"/>
  <c r="UC19" i="1"/>
  <c r="RQ19" i="1"/>
  <c r="PE19" i="1"/>
  <c r="MS19" i="1"/>
  <c r="KG19" i="1"/>
  <c r="HU19" i="1"/>
  <c r="FI19" i="1"/>
  <c r="CU19" i="1"/>
  <c r="XT19" i="1"/>
  <c r="VH19" i="1"/>
  <c r="SV19" i="1"/>
  <c r="QJ19" i="1"/>
  <c r="NX19" i="1"/>
  <c r="LL19" i="1"/>
  <c r="IZ19" i="1"/>
  <c r="GN19" i="1"/>
  <c r="IY19" i="1"/>
  <c r="WL19" i="1"/>
  <c r="MP19" i="1"/>
  <c r="CR19" i="1"/>
  <c r="VU19" i="1"/>
  <c r="TI19" i="1"/>
  <c r="QW19" i="1"/>
  <c r="OK19" i="1"/>
  <c r="LY19" i="1"/>
  <c r="JM19" i="1"/>
  <c r="HA19" i="1"/>
  <c r="EO19" i="1"/>
  <c r="BB19" i="1"/>
  <c r="WZ19" i="1"/>
  <c r="UN19" i="1"/>
  <c r="SB19" i="1"/>
  <c r="PP19" i="1"/>
  <c r="ND19" i="1"/>
  <c r="KR19" i="1"/>
  <c r="IF19" i="1"/>
  <c r="FT19" i="1"/>
  <c r="ER19" i="1"/>
  <c r="AE19" i="1"/>
  <c r="CL19" i="1"/>
  <c r="CX19" i="1"/>
  <c r="DL19" i="1"/>
  <c r="S19" i="1"/>
  <c r="WU19" i="1"/>
  <c r="UI19" i="1"/>
  <c r="RW19" i="1"/>
  <c r="PK19" i="1"/>
  <c r="MY19" i="1"/>
  <c r="KM19" i="1"/>
  <c r="IA19" i="1"/>
  <c r="FO19" i="1"/>
  <c r="DA19" i="1"/>
  <c r="XZ19" i="1"/>
  <c r="VN19" i="1"/>
  <c r="TB19" i="1"/>
  <c r="QP19" i="1"/>
  <c r="OD19" i="1"/>
  <c r="LR19" i="1"/>
  <c r="JF19" i="1"/>
  <c r="GT19" i="1"/>
  <c r="EH19" i="1"/>
  <c r="AO19" i="1"/>
  <c r="XW19" i="1"/>
  <c r="VK19" i="1"/>
  <c r="SY19" i="1"/>
  <c r="QM19" i="1"/>
  <c r="OA19" i="1"/>
  <c r="LO19" i="1"/>
  <c r="JC19" i="1"/>
  <c r="GQ19" i="1"/>
  <c r="EE19" i="1"/>
  <c r="AL19" i="1"/>
  <c r="WP19" i="1"/>
  <c r="UD19" i="1"/>
  <c r="RR19" i="1"/>
  <c r="PF19" i="1"/>
  <c r="MT19" i="1"/>
  <c r="KH19" i="1"/>
  <c r="HV19" i="1"/>
  <c r="FJ19" i="1"/>
  <c r="CV19" i="1"/>
  <c r="XY19" i="1"/>
  <c r="VW19" i="1"/>
  <c r="TK19" i="1"/>
  <c r="QY19" i="1"/>
  <c r="OM19" i="1"/>
  <c r="WY19" i="1"/>
  <c r="UM19" i="1"/>
  <c r="SA19" i="1"/>
  <c r="PO19" i="1"/>
  <c r="NC19" i="1"/>
  <c r="KQ19" i="1"/>
  <c r="IE19" i="1"/>
  <c r="FS19" i="1"/>
  <c r="DG19" i="1"/>
  <c r="YD19" i="1"/>
  <c r="VR19" i="1"/>
  <c r="TF19" i="1"/>
  <c r="QT19" i="1"/>
  <c r="OH19" i="1"/>
  <c r="LV19" i="1"/>
  <c r="JJ19" i="1"/>
  <c r="GX19" i="1"/>
  <c r="EL19" i="1"/>
  <c r="AY19" i="1"/>
  <c r="NG19" i="1"/>
  <c r="DK19" i="1"/>
  <c r="QX19" i="1"/>
  <c r="HB19" i="1"/>
  <c r="WW19" i="1"/>
  <c r="UK19" i="1"/>
  <c r="RY19" i="1"/>
  <c r="PM19" i="1"/>
  <c r="NA19" i="1"/>
  <c r="KO19" i="1"/>
  <c r="IC19" i="1"/>
  <c r="FQ19" i="1"/>
  <c r="DC19" i="1"/>
  <c r="YB19" i="1"/>
  <c r="VP19" i="1"/>
  <c r="TD19" i="1"/>
  <c r="QR19" i="1"/>
  <c r="OF19" i="1"/>
  <c r="LT19" i="1"/>
  <c r="JH19" i="1"/>
  <c r="GV19" i="1"/>
  <c r="EJ19" i="1"/>
  <c r="HS19" i="1"/>
  <c r="VF19" i="1"/>
  <c r="LJ19" i="1"/>
  <c r="AG19" i="1"/>
  <c r="VM19" i="1"/>
  <c r="TA19" i="1"/>
  <c r="QO19" i="1"/>
  <c r="OC19" i="1"/>
  <c r="LQ19" i="1"/>
  <c r="JE19" i="1"/>
  <c r="GS19" i="1"/>
  <c r="EG19" i="1"/>
  <c r="AN19" i="1"/>
  <c r="WR19" i="1"/>
  <c r="UF19" i="1"/>
  <c r="RT19" i="1"/>
  <c r="PH19" i="1"/>
  <c r="MV19" i="1"/>
  <c r="KJ19" i="1"/>
  <c r="HX19" i="1"/>
  <c r="FL19" i="1"/>
  <c r="JO19" i="1"/>
  <c r="XB19" i="1"/>
  <c r="NF19" i="1"/>
  <c r="DJ19" i="1"/>
  <c r="VY19" i="1"/>
  <c r="TM19" i="1"/>
  <c r="RA19" i="1"/>
  <c r="OO19" i="1"/>
  <c r="MC19" i="1"/>
  <c r="JQ19" i="1"/>
  <c r="HE19" i="1"/>
  <c r="ES19" i="1"/>
  <c r="BH19" i="1"/>
  <c r="XD19" i="1"/>
  <c r="UR19" i="1"/>
  <c r="SF19" i="1"/>
  <c r="PT19" i="1"/>
  <c r="NH19" i="1"/>
  <c r="KV19" i="1"/>
  <c r="IJ19" i="1"/>
  <c r="FX19" i="1"/>
  <c r="GM19" i="1"/>
  <c r="TZ19" i="1"/>
  <c r="KD19" i="1"/>
  <c r="XU19" i="1"/>
  <c r="VE19" i="1"/>
  <c r="SS19" i="1"/>
  <c r="QG19" i="1"/>
  <c r="NU19" i="1"/>
  <c r="LI19" i="1"/>
  <c r="IW19" i="1"/>
  <c r="GK19" i="1"/>
  <c r="DY19" i="1"/>
  <c r="AF19" i="1"/>
  <c r="WJ19" i="1"/>
  <c r="TX19" i="1"/>
  <c r="RL19" i="1"/>
  <c r="OZ19" i="1"/>
  <c r="MN19" i="1"/>
  <c r="KB19" i="1"/>
  <c r="HP19" i="1"/>
  <c r="FD19" i="1"/>
  <c r="DH19" i="1"/>
  <c r="M19" i="1"/>
  <c r="AQ19" i="1"/>
  <c r="BK19" i="1"/>
  <c r="CT19" i="1"/>
  <c r="WE19" i="1"/>
  <c r="TS19" i="1"/>
  <c r="RG19" i="1"/>
  <c r="OU19" i="1"/>
  <c r="MI19" i="1"/>
  <c r="JW19" i="1"/>
  <c r="HK19" i="1"/>
  <c r="EY19" i="1"/>
  <c r="CK19" i="1"/>
  <c r="XJ19" i="1"/>
  <c r="UX19" i="1"/>
  <c r="SL19" i="1"/>
  <c r="PZ19" i="1"/>
  <c r="NN19" i="1"/>
  <c r="LB19" i="1"/>
  <c r="IP19" i="1"/>
  <c r="GD19" i="1"/>
  <c r="DR19" i="1"/>
  <c r="Y19" i="1"/>
  <c r="XG19" i="1"/>
  <c r="UU19" i="1"/>
  <c r="SI19" i="1"/>
  <c r="PW19" i="1"/>
  <c r="NK19" i="1"/>
  <c r="KY19" i="1"/>
  <c r="IM19" i="1"/>
  <c r="GA19" i="1"/>
  <c r="DO19" i="1"/>
  <c r="R19" i="1"/>
  <c r="VZ19" i="1"/>
  <c r="TN19" i="1"/>
  <c r="RB19" i="1"/>
  <c r="OP19" i="1"/>
  <c r="MD19" i="1"/>
  <c r="JR19" i="1"/>
  <c r="HF19" i="1"/>
  <c r="ET19" i="1"/>
  <c r="BI19" i="1"/>
  <c r="XS19" i="1"/>
  <c r="VG19" i="1"/>
  <c r="SU19" i="1"/>
  <c r="QI19" i="1"/>
  <c r="NW19" i="1"/>
  <c r="WI19" i="1"/>
  <c r="TW19" i="1"/>
  <c r="RK19" i="1"/>
  <c r="OY19" i="1"/>
  <c r="MM19" i="1"/>
  <c r="KA19" i="1"/>
  <c r="HO19" i="1"/>
  <c r="FC19" i="1"/>
  <c r="CO19" i="1"/>
  <c r="XN19" i="1"/>
  <c r="VB19" i="1"/>
  <c r="SP19" i="1"/>
  <c r="QD19" i="1"/>
  <c r="NR19" i="1"/>
  <c r="LF19" i="1"/>
  <c r="IT19" i="1"/>
  <c r="GH19" i="1"/>
  <c r="DV19" i="1"/>
  <c r="AC19" i="1"/>
  <c r="KU19" i="1"/>
  <c r="K19" i="1"/>
  <c r="OL19" i="1"/>
  <c r="EP19" i="1"/>
  <c r="WG19" i="1"/>
  <c r="TU19" i="1"/>
  <c r="RI19" i="1"/>
  <c r="OW19" i="1"/>
  <c r="MK19" i="1"/>
  <c r="JY19" i="1"/>
  <c r="HM19" i="1"/>
  <c r="FA19" i="1"/>
  <c r="CM19" i="1"/>
  <c r="XL19" i="1"/>
  <c r="UZ19" i="1"/>
  <c r="SN19" i="1"/>
  <c r="QB19" i="1"/>
  <c r="NP19" i="1"/>
  <c r="LD19" i="1"/>
  <c r="IR19" i="1"/>
  <c r="GF19" i="1"/>
  <c r="DT19" i="1"/>
  <c r="FG19" i="1"/>
  <c r="ST19" i="1"/>
  <c r="IX19" i="1"/>
  <c r="XI19" i="1"/>
  <c r="UW19" i="1"/>
  <c r="SK19" i="1"/>
  <c r="PY19" i="1"/>
  <c r="NM19" i="1"/>
  <c r="LA19" i="1"/>
  <c r="IO19" i="1"/>
  <c r="GC19" i="1"/>
  <c r="DQ19" i="1"/>
  <c r="X19" i="1"/>
  <c r="WB19" i="1"/>
  <c r="TP19" i="1"/>
  <c r="RD19" i="1"/>
  <c r="OR19" i="1"/>
  <c r="MF19" i="1"/>
  <c r="JT19" i="1"/>
  <c r="HH19" i="1"/>
  <c r="EV19" i="1"/>
  <c r="HC19" i="1"/>
  <c r="UP19" i="1"/>
  <c r="KT19" i="1"/>
  <c r="Q19" i="1"/>
  <c r="VI19" i="1"/>
  <c r="SW19" i="1"/>
  <c r="QK19" i="1"/>
  <c r="NY19" i="1"/>
  <c r="LM19" i="1"/>
  <c r="JA19" i="1"/>
  <c r="GO19" i="1"/>
  <c r="EC19" i="1"/>
  <c r="AJ19" i="1"/>
  <c r="WN19" i="1"/>
  <c r="UB19" i="1"/>
  <c r="RP19" i="1"/>
  <c r="PD19" i="1"/>
  <c r="MR19" i="1"/>
  <c r="KF19" i="1"/>
  <c r="HT19" i="1"/>
  <c r="FH19" i="1"/>
  <c r="EA19" i="1"/>
  <c r="RN19" i="1"/>
  <c r="HR19" i="1"/>
  <c r="XA19" i="1"/>
  <c r="UO19" i="1"/>
  <c r="SC19" i="1"/>
  <c r="PQ19" i="1"/>
  <c r="NE19" i="1"/>
  <c r="KS19" i="1"/>
  <c r="IG19" i="1"/>
  <c r="FU19" i="1"/>
  <c r="DI19" i="1"/>
  <c r="O19" i="1"/>
  <c r="VT19" i="1"/>
  <c r="TH19" i="1"/>
  <c r="QV19" i="1"/>
  <c r="OJ19" i="1"/>
  <c r="LX19" i="1"/>
  <c r="JL19" i="1"/>
  <c r="GZ19" i="1"/>
  <c r="EN19" i="1"/>
  <c r="CP19" i="1"/>
  <c r="EB19" i="1"/>
  <c r="AA19" i="1"/>
  <c r="AM19" i="1"/>
  <c r="BG19" i="1"/>
  <c r="QQ19" i="1"/>
  <c r="GU19" i="1"/>
  <c r="UH19" i="1"/>
  <c r="KL19" i="1"/>
  <c r="YC19" i="1"/>
  <c r="PG19" i="1"/>
  <c r="FK19" i="1"/>
  <c r="SX19" i="1"/>
  <c r="JB19" i="1"/>
  <c r="XC19" i="1"/>
  <c r="YE19" i="1"/>
  <c r="OI19" i="1"/>
  <c r="EM19" i="1"/>
  <c r="RZ19" i="1"/>
  <c r="ID19" i="1"/>
  <c r="II19" i="1"/>
  <c r="VQ19" i="1"/>
  <c r="LU19" i="1"/>
  <c r="AX19" i="1"/>
  <c r="PL19" i="1"/>
  <c r="FP19" i="1"/>
  <c r="GL19" i="1"/>
  <c r="PI19" i="1"/>
  <c r="FM19" i="1"/>
  <c r="SZ19" i="1"/>
  <c r="JD19" i="1"/>
  <c r="SD19" i="1"/>
  <c r="SG19" i="1"/>
  <c r="IK19" i="1"/>
  <c r="VX19" i="1"/>
  <c r="MB19" i="1"/>
  <c r="AD19" i="1"/>
  <c r="TY19" i="1"/>
  <c r="KC19" i="1"/>
  <c r="XP19" i="1"/>
  <c r="NT19" i="1"/>
  <c r="DX19" i="1"/>
  <c r="W19" i="1"/>
  <c r="YA19" i="1"/>
  <c r="OE19" i="1"/>
  <c r="EI19" i="1"/>
  <c r="RV19" i="1"/>
  <c r="HZ19" i="1"/>
  <c r="WQ19" i="1"/>
  <c r="MU19" i="1"/>
  <c r="CW19" i="1"/>
  <c r="QL19" i="1"/>
  <c r="GP19" i="1"/>
  <c r="UQ19" i="1"/>
  <c r="VS19" i="1"/>
  <c r="LW19" i="1"/>
  <c r="AZ19" i="1"/>
  <c r="PN19" i="1"/>
  <c r="FR19" i="1"/>
  <c r="VV19" i="1"/>
  <c r="TE19" i="1"/>
  <c r="JI19" i="1"/>
  <c r="WV19" i="1"/>
  <c r="MZ19" i="1"/>
  <c r="MQ19" i="1"/>
  <c r="WS19" i="1"/>
  <c r="MW19" i="1"/>
  <c r="CY19" i="1"/>
  <c r="QN19" i="1"/>
  <c r="GR19" i="1"/>
  <c r="IH19" i="1"/>
  <c r="PU19" i="1"/>
  <c r="FY19" i="1"/>
  <c r="TL19" i="1"/>
  <c r="JP19" i="1"/>
  <c r="PB19" i="1"/>
  <c r="RM19" i="1"/>
  <c r="HQ19" i="1"/>
  <c r="VD19" i="1"/>
  <c r="LH19" i="1"/>
  <c r="BA19" i="1"/>
  <c r="AI19" i="1"/>
  <c r="VO19" i="1"/>
  <c r="LS19" i="1"/>
  <c r="AP19" i="1"/>
  <c r="PJ19" i="1"/>
  <c r="FN19" i="1"/>
  <c r="UE19" i="1"/>
  <c r="KI19" i="1"/>
  <c r="XV19" i="1"/>
  <c r="NZ19" i="1"/>
  <c r="ED19" i="1"/>
  <c r="SE19" i="1"/>
  <c r="TG19" i="1"/>
  <c r="JK19" i="1"/>
  <c r="WX19" i="1"/>
  <c r="NB19" i="1"/>
  <c r="DE19" i="1"/>
  <c r="LZ19" i="1"/>
  <c r="QS19" i="1"/>
  <c r="GW19" i="1"/>
  <c r="UJ19" i="1"/>
  <c r="KN19" i="1"/>
  <c r="CS19" i="1"/>
  <c r="UG19" i="1"/>
  <c r="KK19" i="1"/>
  <c r="XX19" i="1"/>
  <c r="OB19" i="1"/>
  <c r="EF19" i="1"/>
  <c r="XE19" i="1"/>
  <c r="NI19" i="1"/>
  <c r="DM19" i="1"/>
  <c r="QZ19" i="1"/>
  <c r="HD19" i="1"/>
  <c r="FF19" i="1"/>
  <c r="PA19" i="1"/>
  <c r="FE19" i="1"/>
  <c r="SR19" i="1"/>
  <c r="IV19" i="1"/>
  <c r="DB19" i="1"/>
  <c r="TC19" i="1"/>
  <c r="JG19" i="1"/>
  <c r="WT19" i="1"/>
  <c r="MX19" i="1"/>
  <c r="CZ19" i="1"/>
  <c r="RS19" i="1"/>
  <c r="HW19" i="1"/>
  <c r="VJ19" i="1"/>
  <c r="LN19" i="1"/>
  <c r="AK19" i="1"/>
  <c r="PS19" i="1"/>
  <c r="QU19" i="1"/>
  <c r="GY19" i="1"/>
  <c r="UL19" i="1"/>
  <c r="KP19" i="1"/>
  <c r="I19" i="1"/>
  <c r="BC19" i="1"/>
  <c r="OG19" i="1"/>
  <c r="EK19" i="1"/>
  <c r="RX19" i="1"/>
  <c r="IB19" i="1"/>
  <c r="QH19" i="1"/>
  <c r="RU19" i="1"/>
  <c r="HY19" i="1"/>
  <c r="VL19" i="1"/>
  <c r="LP19" i="1"/>
  <c r="EQ19" i="1"/>
  <c r="US19" i="1"/>
  <c r="KW19" i="1"/>
  <c r="T19" i="1"/>
  <c r="ON19" i="1"/>
  <c r="LK19" i="1"/>
  <c r="WK19" i="1"/>
  <c r="MO19" i="1"/>
  <c r="CQ19" i="1"/>
  <c r="QF19" i="1"/>
  <c r="GJ19" i="1"/>
  <c r="DP19" i="1"/>
  <c r="XE13" i="1"/>
  <c r="US13" i="1"/>
  <c r="SG13" i="1"/>
  <c r="XQ13" i="1"/>
  <c r="VE13" i="1"/>
  <c r="SS13" i="1"/>
  <c r="QG13" i="1"/>
  <c r="WG13" i="1"/>
  <c r="WC13" i="1"/>
  <c r="TQ13" i="1"/>
  <c r="RE13" i="1"/>
  <c r="PU13" i="1"/>
  <c r="NI13" i="1"/>
  <c r="KW13" i="1"/>
  <c r="IK13" i="1"/>
  <c r="FY13" i="1"/>
  <c r="DM13" i="1"/>
  <c r="T13" i="1"/>
  <c r="VX13" i="1"/>
  <c r="TL13" i="1"/>
  <c r="QZ13" i="1"/>
  <c r="ON13" i="1"/>
  <c r="MB13" i="1"/>
  <c r="JP13" i="1"/>
  <c r="HD13" i="1"/>
  <c r="ER13" i="1"/>
  <c r="BG13" i="1"/>
  <c r="XG13" i="1"/>
  <c r="UU13" i="1"/>
  <c r="SI13" i="1"/>
  <c r="PW13" i="1"/>
  <c r="NK13" i="1"/>
  <c r="KY13" i="1"/>
  <c r="IM13" i="1"/>
  <c r="GA13" i="1"/>
  <c r="DO13" i="1"/>
  <c r="R13" i="1"/>
  <c r="VZ13" i="1"/>
  <c r="TN13" i="1"/>
  <c r="RB13" i="1"/>
  <c r="OP13" i="1"/>
  <c r="MD13" i="1"/>
  <c r="JR13" i="1"/>
  <c r="HF13" i="1"/>
  <c r="ET13" i="1"/>
  <c r="BI13" i="1"/>
  <c r="TE13" i="1"/>
  <c r="OK13" i="1"/>
  <c r="LY13" i="1"/>
  <c r="JM13" i="1"/>
  <c r="HA13" i="1"/>
  <c r="EO13" i="1"/>
  <c r="BB13" i="1"/>
  <c r="WZ13" i="1"/>
  <c r="UN13" i="1"/>
  <c r="SB13" i="1"/>
  <c r="PP13" i="1"/>
  <c r="ND13" i="1"/>
  <c r="KR13" i="1"/>
  <c r="IF13" i="1"/>
  <c r="FT13" i="1"/>
  <c r="DH13" i="1"/>
  <c r="M13" i="1"/>
  <c r="VW13" i="1"/>
  <c r="TK13" i="1"/>
  <c r="QY13" i="1"/>
  <c r="OM13" i="1"/>
  <c r="MA13" i="1"/>
  <c r="JO13" i="1"/>
  <c r="HC13" i="1"/>
  <c r="EQ13" i="1"/>
  <c r="BF13" i="1"/>
  <c r="XB13" i="1"/>
  <c r="UP13" i="1"/>
  <c r="SD13" i="1"/>
  <c r="PR13" i="1"/>
  <c r="NF13" i="1"/>
  <c r="KT13" i="1"/>
  <c r="IH13" i="1"/>
  <c r="FV13" i="1"/>
  <c r="DJ13" i="1"/>
  <c r="Q13" i="1"/>
  <c r="PM13" i="1"/>
  <c r="NA13" i="1"/>
  <c r="KO13" i="1"/>
  <c r="IC13" i="1"/>
  <c r="FQ13" i="1"/>
  <c r="DC13" i="1"/>
  <c r="YB13" i="1"/>
  <c r="VP13" i="1"/>
  <c r="TD13" i="1"/>
  <c r="QR13" i="1"/>
  <c r="OF13" i="1"/>
  <c r="LT13" i="1"/>
  <c r="JH13" i="1"/>
  <c r="GV13" i="1"/>
  <c r="EJ13" i="1"/>
  <c r="AQ13" i="1"/>
  <c r="WY13" i="1"/>
  <c r="UM13" i="1"/>
  <c r="SA13" i="1"/>
  <c r="PO13" i="1"/>
  <c r="NC13" i="1"/>
  <c r="KQ13" i="1"/>
  <c r="IE13" i="1"/>
  <c r="FS13" i="1"/>
  <c r="DG13" i="1"/>
  <c r="YD13" i="1"/>
  <c r="VR13" i="1"/>
  <c r="TF13" i="1"/>
  <c r="QT13" i="1"/>
  <c r="OH13" i="1"/>
  <c r="LV13" i="1"/>
  <c r="JJ13" i="1"/>
  <c r="GX13" i="1"/>
  <c r="EL13" i="1"/>
  <c r="AY13" i="1"/>
  <c r="RY13" i="1"/>
  <c r="OC13" i="1"/>
  <c r="LQ13" i="1"/>
  <c r="JE13" i="1"/>
  <c r="GS13" i="1"/>
  <c r="EG13" i="1"/>
  <c r="AN13" i="1"/>
  <c r="WR13" i="1"/>
  <c r="UF13" i="1"/>
  <c r="RT13" i="1"/>
  <c r="PH13" i="1"/>
  <c r="MV13" i="1"/>
  <c r="KJ13" i="1"/>
  <c r="HX13" i="1"/>
  <c r="FL13" i="1"/>
  <c r="CX13" i="1"/>
  <c r="YA13" i="1"/>
  <c r="VO13" i="1"/>
  <c r="TC13" i="1"/>
  <c r="QQ13" i="1"/>
  <c r="OE13" i="1"/>
  <c r="LS13" i="1"/>
  <c r="JG13" i="1"/>
  <c r="GU13" i="1"/>
  <c r="EI13" i="1"/>
  <c r="AP13" i="1"/>
  <c r="WT13" i="1"/>
  <c r="UH13" i="1"/>
  <c r="RV13" i="1"/>
  <c r="PJ13" i="1"/>
  <c r="MX13" i="1"/>
  <c r="KL13" i="1"/>
  <c r="HZ13" i="1"/>
  <c r="FN13" i="1"/>
  <c r="CZ13" i="1"/>
  <c r="WO13" i="1"/>
  <c r="UC13" i="1"/>
  <c r="RQ13" i="1"/>
  <c r="XA13" i="1"/>
  <c r="UO13" i="1"/>
  <c r="SC13" i="1"/>
  <c r="YC13" i="1"/>
  <c r="XY13" i="1"/>
  <c r="VM13" i="1"/>
  <c r="TA13" i="1"/>
  <c r="QO13" i="1"/>
  <c r="PE13" i="1"/>
  <c r="MS13" i="1"/>
  <c r="KG13" i="1"/>
  <c r="HU13" i="1"/>
  <c r="FI13" i="1"/>
  <c r="CU13" i="1"/>
  <c r="XT13" i="1"/>
  <c r="VH13" i="1"/>
  <c r="SV13" i="1"/>
  <c r="QJ13" i="1"/>
  <c r="NX13" i="1"/>
  <c r="LL13" i="1"/>
  <c r="IZ13" i="1"/>
  <c r="GN13" i="1"/>
  <c r="EB13" i="1"/>
  <c r="AI13" i="1"/>
  <c r="WQ13" i="1"/>
  <c r="UE13" i="1"/>
  <c r="RS13" i="1"/>
  <c r="PG13" i="1"/>
  <c r="MU13" i="1"/>
  <c r="KI13" i="1"/>
  <c r="HW13" i="1"/>
  <c r="FK13" i="1"/>
  <c r="CW13" i="1"/>
  <c r="XV13" i="1"/>
  <c r="VJ13" i="1"/>
  <c r="SX13" i="1"/>
  <c r="QL13" i="1"/>
  <c r="NZ13" i="1"/>
  <c r="LN13" i="1"/>
  <c r="JB13" i="1"/>
  <c r="GP13" i="1"/>
  <c r="ED13" i="1"/>
  <c r="AK13" i="1"/>
  <c r="QS13" i="1"/>
  <c r="NU13" i="1"/>
  <c r="LI13" i="1"/>
  <c r="IW13" i="1"/>
  <c r="GK13" i="1"/>
  <c r="DY13" i="1"/>
  <c r="AF13" i="1"/>
  <c r="WJ13" i="1"/>
  <c r="TX13" i="1"/>
  <c r="RL13" i="1"/>
  <c r="OZ13" i="1"/>
  <c r="MN13" i="1"/>
  <c r="KB13" i="1"/>
  <c r="HP13" i="1"/>
  <c r="FD13" i="1"/>
  <c r="CP13" i="1"/>
  <c r="XS13" i="1"/>
  <c r="VG13" i="1"/>
  <c r="SU13" i="1"/>
  <c r="QI13" i="1"/>
  <c r="NW13" i="1"/>
  <c r="LK13" i="1"/>
  <c r="IY13" i="1"/>
  <c r="GM13" i="1"/>
  <c r="EA13" i="1"/>
  <c r="AD13" i="1"/>
  <c r="WL13" i="1"/>
  <c r="TZ13" i="1"/>
  <c r="RN13" i="1"/>
  <c r="PB13" i="1"/>
  <c r="MP13" i="1"/>
  <c r="KD13" i="1"/>
  <c r="HR13" i="1"/>
  <c r="FF13" i="1"/>
  <c r="CR13" i="1"/>
  <c r="VA13" i="1"/>
  <c r="OW13" i="1"/>
  <c r="MK13" i="1"/>
  <c r="JY13" i="1"/>
  <c r="HM13" i="1"/>
  <c r="FA13" i="1"/>
  <c r="CM13" i="1"/>
  <c r="XL13" i="1"/>
  <c r="UZ13" i="1"/>
  <c r="SN13" i="1"/>
  <c r="QB13" i="1"/>
  <c r="NP13" i="1"/>
  <c r="LD13" i="1"/>
  <c r="IR13" i="1"/>
  <c r="GF13" i="1"/>
  <c r="DT13" i="1"/>
  <c r="AA13" i="1"/>
  <c r="WI13" i="1"/>
  <c r="TW13" i="1"/>
  <c r="RK13" i="1"/>
  <c r="OY13" i="1"/>
  <c r="MM13" i="1"/>
  <c r="KA13" i="1"/>
  <c r="HO13" i="1"/>
  <c r="FC13" i="1"/>
  <c r="CO13" i="1"/>
  <c r="XN13" i="1"/>
  <c r="VB13" i="1"/>
  <c r="SP13" i="1"/>
  <c r="QD13" i="1"/>
  <c r="NR13" i="1"/>
  <c r="LF13" i="1"/>
  <c r="IT13" i="1"/>
  <c r="GH13" i="1"/>
  <c r="DV13" i="1"/>
  <c r="AC13" i="1"/>
  <c r="PY13" i="1"/>
  <c r="NM13" i="1"/>
  <c r="LA13" i="1"/>
  <c r="IO13" i="1"/>
  <c r="GC13" i="1"/>
  <c r="DQ13" i="1"/>
  <c r="X13" i="1"/>
  <c r="WB13" i="1"/>
  <c r="TP13" i="1"/>
  <c r="RD13" i="1"/>
  <c r="OR13" i="1"/>
  <c r="MF13" i="1"/>
  <c r="JT13" i="1"/>
  <c r="HH13" i="1"/>
  <c r="EV13" i="1"/>
  <c r="BK13" i="1"/>
  <c r="XK13" i="1"/>
  <c r="UY13" i="1"/>
  <c r="SM13" i="1"/>
  <c r="QA13" i="1"/>
  <c r="NO13" i="1"/>
  <c r="LC13" i="1"/>
  <c r="IQ13" i="1"/>
  <c r="GE13" i="1"/>
  <c r="DS13" i="1"/>
  <c r="V13" i="1"/>
  <c r="WD13" i="1"/>
  <c r="TR13" i="1"/>
  <c r="RF13" i="1"/>
  <c r="OT13" i="1"/>
  <c r="MH13" i="1"/>
  <c r="JV13" i="1"/>
  <c r="HJ13" i="1"/>
  <c r="EX13" i="1"/>
  <c r="BQ13" i="1"/>
  <c r="AH13" i="1"/>
  <c r="VY13" i="1"/>
  <c r="TM13" i="1"/>
  <c r="RA13" i="1"/>
  <c r="WK13" i="1"/>
  <c r="TY13" i="1"/>
  <c r="RM13" i="1"/>
  <c r="XM13" i="1"/>
  <c r="XI13" i="1"/>
  <c r="UW13" i="1"/>
  <c r="SK13" i="1"/>
  <c r="TU13" i="1"/>
  <c r="OO13" i="1"/>
  <c r="MC13" i="1"/>
  <c r="JQ13" i="1"/>
  <c r="HE13" i="1"/>
  <c r="ES13" i="1"/>
  <c r="BH13" i="1"/>
  <c r="XD13" i="1"/>
  <c r="UR13" i="1"/>
  <c r="SF13" i="1"/>
  <c r="PT13" i="1"/>
  <c r="NH13" i="1"/>
  <c r="KV13" i="1"/>
  <c r="IJ13" i="1"/>
  <c r="FX13" i="1"/>
  <c r="DL13" i="1"/>
  <c r="S13" i="1"/>
  <c r="WA13" i="1"/>
  <c r="TO13" i="1"/>
  <c r="RC13" i="1"/>
  <c r="OQ13" i="1"/>
  <c r="ME13" i="1"/>
  <c r="JS13" i="1"/>
  <c r="HG13" i="1"/>
  <c r="EU13" i="1"/>
  <c r="BJ13" i="1"/>
  <c r="XF13" i="1"/>
  <c r="UT13" i="1"/>
  <c r="SH13" i="1"/>
  <c r="PV13" i="1"/>
  <c r="NJ13" i="1"/>
  <c r="KX13" i="1"/>
  <c r="IL13" i="1"/>
  <c r="FZ13" i="1"/>
  <c r="DN13" i="1"/>
  <c r="U13" i="1"/>
  <c r="PQ13" i="1"/>
  <c r="NE13" i="1"/>
  <c r="KS13" i="1"/>
  <c r="IG13" i="1"/>
  <c r="FU13" i="1"/>
  <c r="DI13" i="1"/>
  <c r="O13" i="1"/>
  <c r="VT13" i="1"/>
  <c r="TH13" i="1"/>
  <c r="QV13" i="1"/>
  <c r="OJ13" i="1"/>
  <c r="LX13" i="1"/>
  <c r="JL13" i="1"/>
  <c r="GZ13" i="1"/>
  <c r="EN13" i="1"/>
  <c r="BA13" i="1"/>
  <c r="XC13" i="1"/>
  <c r="UQ13" i="1"/>
  <c r="SE13" i="1"/>
  <c r="PS13" i="1"/>
  <c r="NG13" i="1"/>
  <c r="KU13" i="1"/>
  <c r="II13" i="1"/>
  <c r="FW13" i="1"/>
  <c r="DK13" i="1"/>
  <c r="K13" i="1"/>
  <c r="VV13" i="1"/>
  <c r="TJ13" i="1"/>
  <c r="QX13" i="1"/>
  <c r="OL13" i="1"/>
  <c r="LZ13" i="1"/>
  <c r="JN13" i="1"/>
  <c r="HB13" i="1"/>
  <c r="EP13" i="1"/>
  <c r="BC13" i="1"/>
  <c r="SO13" i="1"/>
  <c r="OG13" i="1"/>
  <c r="LU13" i="1"/>
  <c r="JI13" i="1"/>
  <c r="GW13" i="1"/>
  <c r="EK13" i="1"/>
  <c r="AX13" i="1"/>
  <c r="WV13" i="1"/>
  <c r="UJ13" i="1"/>
  <c r="RX13" i="1"/>
  <c r="PL13" i="1"/>
  <c r="MZ13" i="1"/>
  <c r="KN13" i="1"/>
  <c r="IB13" i="1"/>
  <c r="FP13" i="1"/>
  <c r="DB13" i="1"/>
  <c r="YE13" i="1"/>
  <c r="VS13" i="1"/>
  <c r="TG13" i="1"/>
  <c r="QU13" i="1"/>
  <c r="OI13" i="1"/>
  <c r="LW13" i="1"/>
  <c r="JK13" i="1"/>
  <c r="GY13" i="1"/>
  <c r="EM13" i="1"/>
  <c r="AZ13" i="1"/>
  <c r="WX13" i="1"/>
  <c r="UL13" i="1"/>
  <c r="RZ13" i="1"/>
  <c r="PN13" i="1"/>
  <c r="NB13" i="1"/>
  <c r="KP13" i="1"/>
  <c r="ID13" i="1"/>
  <c r="FR13" i="1"/>
  <c r="DE13" i="1"/>
  <c r="I13" i="1"/>
  <c r="PI13" i="1"/>
  <c r="MW13" i="1"/>
  <c r="KK13" i="1"/>
  <c r="HY13" i="1"/>
  <c r="FM13" i="1"/>
  <c r="CY13" i="1"/>
  <c r="XX13" i="1"/>
  <c r="VL13" i="1"/>
  <c r="SZ13" i="1"/>
  <c r="QN13" i="1"/>
  <c r="OB13" i="1"/>
  <c r="LP13" i="1"/>
  <c r="JD13" i="1"/>
  <c r="GR13" i="1"/>
  <c r="EF13" i="1"/>
  <c r="AM13" i="1"/>
  <c r="WU13" i="1"/>
  <c r="UI13" i="1"/>
  <c r="RW13" i="1"/>
  <c r="PK13" i="1"/>
  <c r="MY13" i="1"/>
  <c r="KM13" i="1"/>
  <c r="IA13" i="1"/>
  <c r="FO13" i="1"/>
  <c r="DA13" i="1"/>
  <c r="XZ13" i="1"/>
  <c r="VN13" i="1"/>
  <c r="TB13" i="1"/>
  <c r="QP13" i="1"/>
  <c r="OD13" i="1"/>
  <c r="LR13" i="1"/>
  <c r="JF13" i="1"/>
  <c r="GT13" i="1"/>
  <c r="EH13" i="1"/>
  <c r="AO13" i="1"/>
  <c r="SW13" i="1"/>
  <c r="QW13" i="1"/>
  <c r="RU13" i="1"/>
  <c r="JA13" i="1"/>
  <c r="WN13" i="1"/>
  <c r="MR13" i="1"/>
  <c r="CT13" i="1"/>
  <c r="QM13" i="1"/>
  <c r="GQ13" i="1"/>
  <c r="UD13" i="1"/>
  <c r="KH13" i="1"/>
  <c r="VQ13" i="1"/>
  <c r="HQ13" i="1"/>
  <c r="VD13" i="1"/>
  <c r="LH13" i="1"/>
  <c r="AE13" i="1"/>
  <c r="PC13" i="1"/>
  <c r="FG13" i="1"/>
  <c r="ST13" i="1"/>
  <c r="IX13" i="1"/>
  <c r="QC13" i="1"/>
  <c r="GG13" i="1"/>
  <c r="TT13" i="1"/>
  <c r="JX13" i="1"/>
  <c r="XO13" i="1"/>
  <c r="NS13" i="1"/>
  <c r="DW13" i="1"/>
  <c r="RJ13" i="1"/>
  <c r="HN13" i="1"/>
  <c r="OS13" i="1"/>
  <c r="EW13" i="1"/>
  <c r="SJ13" i="1"/>
  <c r="IN13" i="1"/>
  <c r="WE13" i="1"/>
  <c r="MI13" i="1"/>
  <c r="CK13" i="1"/>
  <c r="PZ13" i="1"/>
  <c r="GD13" i="1"/>
  <c r="QK13" i="1"/>
  <c r="WW13" i="1"/>
  <c r="RI13" i="1"/>
  <c r="GO13" i="1"/>
  <c r="UB13" i="1"/>
  <c r="KF13" i="1"/>
  <c r="XW13" i="1"/>
  <c r="OA13" i="1"/>
  <c r="EE13" i="1"/>
  <c r="RR13" i="1"/>
  <c r="HV13" i="1"/>
  <c r="PA13" i="1"/>
  <c r="FE13" i="1"/>
  <c r="SR13" i="1"/>
  <c r="IV13" i="1"/>
  <c r="WM13" i="1"/>
  <c r="MQ13" i="1"/>
  <c r="CS13" i="1"/>
  <c r="QH13" i="1"/>
  <c r="GL13" i="1"/>
  <c r="NQ13" i="1"/>
  <c r="DU13" i="1"/>
  <c r="RH13" i="1"/>
  <c r="HL13" i="1"/>
  <c r="VC13" i="1"/>
  <c r="LG13" i="1"/>
  <c r="Z13" i="1"/>
  <c r="OX13" i="1"/>
  <c r="FB13" i="1"/>
  <c r="MG13" i="1"/>
  <c r="BM13" i="1"/>
  <c r="PX13" i="1"/>
  <c r="GB13" i="1"/>
  <c r="TS13" i="1"/>
  <c r="JW13" i="1"/>
  <c r="XJ13" i="1"/>
  <c r="NN13" i="1"/>
  <c r="DR13" i="1"/>
  <c r="XU13" i="1"/>
  <c r="VU13" i="1"/>
  <c r="WS13" i="1"/>
  <c r="NY13" i="1"/>
  <c r="EC13" i="1"/>
  <c r="RP13" i="1"/>
  <c r="HT13" i="1"/>
  <c r="VK13" i="1"/>
  <c r="LO13" i="1"/>
  <c r="AL13" i="1"/>
  <c r="PF13" i="1"/>
  <c r="FJ13" i="1"/>
  <c r="MO13" i="1"/>
  <c r="CQ13" i="1"/>
  <c r="QF13" i="1"/>
  <c r="GJ13" i="1"/>
  <c r="UA13" i="1"/>
  <c r="KE13" i="1"/>
  <c r="XR13" i="1"/>
  <c r="NV13" i="1"/>
  <c r="DZ13" i="1"/>
  <c r="LE13" i="1"/>
  <c r="AB13" i="1"/>
  <c r="OV13" i="1"/>
  <c r="EZ13" i="1"/>
  <c r="SQ13" i="1"/>
  <c r="IU13" i="1"/>
  <c r="WH13" i="1"/>
  <c r="ML13" i="1"/>
  <c r="CN13" i="1"/>
  <c r="JU13" i="1"/>
  <c r="XH13" i="1"/>
  <c r="NL13" i="1"/>
  <c r="DP13" i="1"/>
  <c r="RG13" i="1"/>
  <c r="HK13" i="1"/>
  <c r="UX13" i="1"/>
  <c r="LB13" i="1"/>
  <c r="Y13" i="1"/>
  <c r="VI13" i="1"/>
  <c r="TI13" i="1"/>
  <c r="UG13" i="1"/>
  <c r="LM13" i="1"/>
  <c r="AJ13" i="1"/>
  <c r="PD13" i="1"/>
  <c r="FH13" i="1"/>
  <c r="SY13" i="1"/>
  <c r="JC13" i="1"/>
  <c r="WP13" i="1"/>
  <c r="MT13" i="1"/>
  <c r="CV13" i="1"/>
  <c r="KC13" i="1"/>
  <c r="XP13" i="1"/>
  <c r="NT13" i="1"/>
  <c r="DX13" i="1"/>
  <c r="RO13" i="1"/>
  <c r="HS13" i="1"/>
  <c r="VF13" i="1"/>
  <c r="LJ13" i="1"/>
  <c r="AG13" i="1"/>
  <c r="IS13" i="1"/>
  <c r="WF13" i="1"/>
  <c r="MJ13" i="1"/>
  <c r="CL13" i="1"/>
  <c r="QE13" i="1"/>
  <c r="GI13" i="1"/>
  <c r="TV13" i="1"/>
  <c r="JZ13" i="1"/>
  <c r="UK13" i="1"/>
  <c r="HI13" i="1"/>
  <c r="UV13" i="1"/>
  <c r="KZ13" i="1"/>
  <c r="W13" i="1"/>
  <c r="OU13" i="1"/>
  <c r="EY13" i="1"/>
  <c r="SL13" i="1"/>
  <c r="IP13" i="1"/>
  <c r="D23" i="1"/>
  <c r="D22" i="1"/>
  <c r="XN14" i="1"/>
  <c r="VB14" i="1"/>
  <c r="SP14" i="1"/>
  <c r="QD14" i="1"/>
  <c r="XJ14" i="1"/>
  <c r="UX14" i="1"/>
  <c r="SL14" i="1"/>
  <c r="PZ14" i="1"/>
  <c r="VV14" i="1"/>
  <c r="QX14" i="1"/>
  <c r="NF14" i="1"/>
  <c r="XV14" i="1"/>
  <c r="XR14" i="1"/>
  <c r="ST14" i="1"/>
  <c r="OD14" i="1"/>
  <c r="LR14" i="1"/>
  <c r="JF14" i="1"/>
  <c r="GT14" i="1"/>
  <c r="EH14" i="1"/>
  <c r="AO14" i="1"/>
  <c r="WW14" i="1"/>
  <c r="UK14" i="1"/>
  <c r="RY14" i="1"/>
  <c r="PM14" i="1"/>
  <c r="NA14" i="1"/>
  <c r="KO14" i="1"/>
  <c r="IC14" i="1"/>
  <c r="FQ14" i="1"/>
  <c r="DC14" i="1"/>
  <c r="YB14" i="1"/>
  <c r="TN14" i="1"/>
  <c r="OP14" i="1"/>
  <c r="MD14" i="1"/>
  <c r="JR14" i="1"/>
  <c r="HF14" i="1"/>
  <c r="ET14" i="1"/>
  <c r="BI14" i="1"/>
  <c r="XI14" i="1"/>
  <c r="UW14" i="1"/>
  <c r="SK14" i="1"/>
  <c r="PY14" i="1"/>
  <c r="NM14" i="1"/>
  <c r="LA14" i="1"/>
  <c r="IO14" i="1"/>
  <c r="GC14" i="1"/>
  <c r="DQ14" i="1"/>
  <c r="X14" i="1"/>
  <c r="JJ14" i="1"/>
  <c r="EL14" i="1"/>
  <c r="XA14" i="1"/>
  <c r="SC14" i="1"/>
  <c r="NE14" i="1"/>
  <c r="IG14" i="1"/>
  <c r="DI14" i="1"/>
  <c r="WV14" i="1"/>
  <c r="UJ14" i="1"/>
  <c r="RX14" i="1"/>
  <c r="PL14" i="1"/>
  <c r="MZ14" i="1"/>
  <c r="KN14" i="1"/>
  <c r="IB14" i="1"/>
  <c r="FP14" i="1"/>
  <c r="DB14" i="1"/>
  <c r="YE14" i="1"/>
  <c r="VS14" i="1"/>
  <c r="TG14" i="1"/>
  <c r="QU14" i="1"/>
  <c r="OI14" i="1"/>
  <c r="LW14" i="1"/>
  <c r="JK14" i="1"/>
  <c r="GY14" i="1"/>
  <c r="EM14" i="1"/>
  <c r="OH14" i="1"/>
  <c r="HR14" i="1"/>
  <c r="CR14" i="1"/>
  <c r="VI14" i="1"/>
  <c r="QK14" i="1"/>
  <c r="LM14" i="1"/>
  <c r="GO14" i="1"/>
  <c r="AJ14" i="1"/>
  <c r="WB14" i="1"/>
  <c r="TP14" i="1"/>
  <c r="RD14" i="1"/>
  <c r="OR14" i="1"/>
  <c r="MF14" i="1"/>
  <c r="JT14" i="1"/>
  <c r="HH14" i="1"/>
  <c r="EV14" i="1"/>
  <c r="BK14" i="1"/>
  <c r="XK14" i="1"/>
  <c r="UY14" i="1"/>
  <c r="SM14" i="1"/>
  <c r="QA14" i="1"/>
  <c r="RR14" i="1"/>
  <c r="IT14" i="1"/>
  <c r="DV14" i="1"/>
  <c r="WK14" i="1"/>
  <c r="RM14" i="1"/>
  <c r="MO14" i="1"/>
  <c r="HQ14" i="1"/>
  <c r="CQ14" i="1"/>
  <c r="WN14" i="1"/>
  <c r="UB14" i="1"/>
  <c r="RP14" i="1"/>
  <c r="PD14" i="1"/>
  <c r="MR14" i="1"/>
  <c r="KF14" i="1"/>
  <c r="HT14" i="1"/>
  <c r="FH14" i="1"/>
  <c r="CT14" i="1"/>
  <c r="XW14" i="1"/>
  <c r="VK14" i="1"/>
  <c r="SY14" i="1"/>
  <c r="QM14" i="1"/>
  <c r="OA14" i="1"/>
  <c r="LO14" i="1"/>
  <c r="JC14" i="1"/>
  <c r="GQ14" i="1"/>
  <c r="EE14" i="1"/>
  <c r="AL14" i="1"/>
  <c r="KT14" i="1"/>
  <c r="FV14" i="1"/>
  <c r="Q14" i="1"/>
  <c r="TM14" i="1"/>
  <c r="OO14" i="1"/>
  <c r="JQ14" i="1"/>
  <c r="ES14" i="1"/>
  <c r="XP14" i="1"/>
  <c r="VD14" i="1"/>
  <c r="SR14" i="1"/>
  <c r="QF14" i="1"/>
  <c r="NT14" i="1"/>
  <c r="LH14" i="1"/>
  <c r="IV14" i="1"/>
  <c r="GJ14" i="1"/>
  <c r="DX14" i="1"/>
  <c r="AE14" i="1"/>
  <c r="WM14" i="1"/>
  <c r="UA14" i="1"/>
  <c r="RO14" i="1"/>
  <c r="PC14" i="1"/>
  <c r="MQ14" i="1"/>
  <c r="KE14" i="1"/>
  <c r="HS14" i="1"/>
  <c r="FG14" i="1"/>
  <c r="CS14" i="1"/>
  <c r="LS14" i="1"/>
  <c r="CK14" i="1"/>
  <c r="IQ14" i="1"/>
  <c r="MY14" i="1"/>
  <c r="DA14" i="1"/>
  <c r="HK14" i="1"/>
  <c r="WX14" i="1"/>
  <c r="UL14" i="1"/>
  <c r="RZ14" i="1"/>
  <c r="PN14" i="1"/>
  <c r="WT14" i="1"/>
  <c r="UH14" i="1"/>
  <c r="RV14" i="1"/>
  <c r="PJ14" i="1"/>
  <c r="UP14" i="1"/>
  <c r="PR14" i="1"/>
  <c r="MP14" i="1"/>
  <c r="WP14" i="1"/>
  <c r="WL14" i="1"/>
  <c r="RN14" i="1"/>
  <c r="NN14" i="1"/>
  <c r="LB14" i="1"/>
  <c r="IP14" i="1"/>
  <c r="GD14" i="1"/>
  <c r="DR14" i="1"/>
  <c r="Y14" i="1"/>
  <c r="WG14" i="1"/>
  <c r="TU14" i="1"/>
  <c r="RI14" i="1"/>
  <c r="OW14" i="1"/>
  <c r="MK14" i="1"/>
  <c r="JY14" i="1"/>
  <c r="HM14" i="1"/>
  <c r="FA14" i="1"/>
  <c r="CM14" i="1"/>
  <c r="XF14" i="1"/>
  <c r="SH14" i="1"/>
  <c r="NZ14" i="1"/>
  <c r="LN14" i="1"/>
  <c r="JB14" i="1"/>
  <c r="GP14" i="1"/>
  <c r="ED14" i="1"/>
  <c r="AK14" i="1"/>
  <c r="WS14" i="1"/>
  <c r="UG14" i="1"/>
  <c r="RU14" i="1"/>
  <c r="PI14" i="1"/>
  <c r="MW14" i="1"/>
  <c r="KK14" i="1"/>
  <c r="HY14" i="1"/>
  <c r="FM14" i="1"/>
  <c r="CY14" i="1"/>
  <c r="PF14" i="1"/>
  <c r="ID14" i="1"/>
  <c r="DE14" i="1"/>
  <c r="VU14" i="1"/>
  <c r="QW14" i="1"/>
  <c r="LY14" i="1"/>
  <c r="HA14" i="1"/>
  <c r="BB14" i="1"/>
  <c r="WF14" i="1"/>
  <c r="TT14" i="1"/>
  <c r="RH14" i="1"/>
  <c r="OV14" i="1"/>
  <c r="MJ14" i="1"/>
  <c r="JX14" i="1"/>
  <c r="HL14" i="1"/>
  <c r="EZ14" i="1"/>
  <c r="CL14" i="1"/>
  <c r="XO14" i="1"/>
  <c r="VC14" i="1"/>
  <c r="SQ14" i="1"/>
  <c r="QE14" i="1"/>
  <c r="NS14" i="1"/>
  <c r="LG14" i="1"/>
  <c r="IU14" i="1"/>
  <c r="GI14" i="1"/>
  <c r="DW14" i="1"/>
  <c r="LV14" i="1"/>
  <c r="GL14" i="1"/>
  <c r="AG14" i="1"/>
  <c r="UC14" i="1"/>
  <c r="PE14" i="1"/>
  <c r="KG14" i="1"/>
  <c r="FI14" i="1"/>
  <c r="XX14" i="1"/>
  <c r="VL14" i="1"/>
  <c r="SZ14" i="1"/>
  <c r="QN14" i="1"/>
  <c r="OB14" i="1"/>
  <c r="LP14" i="1"/>
  <c r="JD14" i="1"/>
  <c r="GR14" i="1"/>
  <c r="EF14" i="1"/>
  <c r="AM14" i="1"/>
  <c r="WU14" i="1"/>
  <c r="UI14" i="1"/>
  <c r="RW14" i="1"/>
  <c r="PK14" i="1"/>
  <c r="NR14" i="1"/>
  <c r="HN14" i="1"/>
  <c r="CN14" i="1"/>
  <c r="VE14" i="1"/>
  <c r="QG14" i="1"/>
  <c r="LI14" i="1"/>
  <c r="GK14" i="1"/>
  <c r="AF14" i="1"/>
  <c r="VX14" i="1"/>
  <c r="TL14" i="1"/>
  <c r="QZ14" i="1"/>
  <c r="ON14" i="1"/>
  <c r="MB14" i="1"/>
  <c r="JP14" i="1"/>
  <c r="HD14" i="1"/>
  <c r="ER14" i="1"/>
  <c r="BG14" i="1"/>
  <c r="XG14" i="1"/>
  <c r="UU14" i="1"/>
  <c r="SI14" i="1"/>
  <c r="PW14" i="1"/>
  <c r="NK14" i="1"/>
  <c r="KY14" i="1"/>
  <c r="IM14" i="1"/>
  <c r="GA14" i="1"/>
  <c r="DO14" i="1"/>
  <c r="R14" i="1"/>
  <c r="JN14" i="1"/>
  <c r="EP14" i="1"/>
  <c r="XE14" i="1"/>
  <c r="SG14" i="1"/>
  <c r="NI14" i="1"/>
  <c r="IK14" i="1"/>
  <c r="DM14" i="1"/>
  <c r="WZ14" i="1"/>
  <c r="UN14" i="1"/>
  <c r="SB14" i="1"/>
  <c r="PP14" i="1"/>
  <c r="ND14" i="1"/>
  <c r="KR14" i="1"/>
  <c r="IF14" i="1"/>
  <c r="FT14" i="1"/>
  <c r="DH14" i="1"/>
  <c r="M14" i="1"/>
  <c r="VW14" i="1"/>
  <c r="TK14" i="1"/>
  <c r="QY14" i="1"/>
  <c r="OM14" i="1"/>
  <c r="MA14" i="1"/>
  <c r="JO14" i="1"/>
  <c r="HC14" i="1"/>
  <c r="EQ14" i="1"/>
  <c r="BF14" i="1"/>
  <c r="JG14" i="1"/>
  <c r="V14" i="1"/>
  <c r="GE14" i="1"/>
  <c r="KM14" i="1"/>
  <c r="AP14" i="1"/>
  <c r="EY14" i="1"/>
  <c r="AH14" i="1"/>
  <c r="WH14" i="1"/>
  <c r="TV14" i="1"/>
  <c r="RJ14" i="1"/>
  <c r="OX14" i="1"/>
  <c r="WD14" i="1"/>
  <c r="TR14" i="1"/>
  <c r="RF14" i="1"/>
  <c r="OT14" i="1"/>
  <c r="TJ14" i="1"/>
  <c r="OL14" i="1"/>
  <c r="LZ14" i="1"/>
  <c r="VJ14" i="1"/>
  <c r="VF14" i="1"/>
  <c r="QH14" i="1"/>
  <c r="MX14" i="1"/>
  <c r="KL14" i="1"/>
  <c r="HZ14" i="1"/>
  <c r="FN14" i="1"/>
  <c r="CZ14" i="1"/>
  <c r="YC14" i="1"/>
  <c r="VQ14" i="1"/>
  <c r="TE14" i="1"/>
  <c r="QS14" i="1"/>
  <c r="OG14" i="1"/>
  <c r="LU14" i="1"/>
  <c r="JI14" i="1"/>
  <c r="GW14" i="1"/>
  <c r="EK14" i="1"/>
  <c r="AX14" i="1"/>
  <c r="VZ14" i="1"/>
  <c r="RB14" i="1"/>
  <c r="NJ14" i="1"/>
  <c r="KX14" i="1"/>
  <c r="IL14" i="1"/>
  <c r="FZ14" i="1"/>
  <c r="DN14" i="1"/>
  <c r="U14" i="1"/>
  <c r="WC14" i="1"/>
  <c r="TQ14" i="1"/>
  <c r="RE14" i="1"/>
  <c r="OS14" i="1"/>
  <c r="MG14" i="1"/>
  <c r="JU14" i="1"/>
  <c r="HI14" i="1"/>
  <c r="EW14" i="1"/>
  <c r="BM14" i="1"/>
  <c r="ML14" i="1"/>
  <c r="GX14" i="1"/>
  <c r="AY14" i="1"/>
  <c r="UO14" i="1"/>
  <c r="PQ14" i="1"/>
  <c r="KS14" i="1"/>
  <c r="FU14" i="1"/>
  <c r="O14" i="1"/>
  <c r="VP14" i="1"/>
  <c r="TD14" i="1"/>
  <c r="QR14" i="1"/>
  <c r="OF14" i="1"/>
  <c r="LT14" i="1"/>
  <c r="JH14" i="1"/>
  <c r="GV14" i="1"/>
  <c r="EJ14" i="1"/>
  <c r="AQ14" i="1"/>
  <c r="WY14" i="1"/>
  <c r="UM14" i="1"/>
  <c r="SA14" i="1"/>
  <c r="PO14" i="1"/>
  <c r="NC14" i="1"/>
  <c r="KQ14" i="1"/>
  <c r="IE14" i="1"/>
  <c r="FS14" i="1"/>
  <c r="DG14" i="1"/>
  <c r="KD14" i="1"/>
  <c r="FF14" i="1"/>
  <c r="XU14" i="1"/>
  <c r="SW14" i="1"/>
  <c r="NY14" i="1"/>
  <c r="JA14" i="1"/>
  <c r="EC14" i="1"/>
  <c r="XH14" i="1"/>
  <c r="UV14" i="1"/>
  <c r="SJ14" i="1"/>
  <c r="PX14" i="1"/>
  <c r="NL14" i="1"/>
  <c r="KZ14" i="1"/>
  <c r="IN14" i="1"/>
  <c r="GB14" i="1"/>
  <c r="DP14" i="1"/>
  <c r="W14" i="1"/>
  <c r="WE14" i="1"/>
  <c r="TS14" i="1"/>
  <c r="RG14" i="1"/>
  <c r="OU14" i="1"/>
  <c r="LF14" i="1"/>
  <c r="GH14" i="1"/>
  <c r="AC14" i="1"/>
  <c r="TY14" i="1"/>
  <c r="PA14" i="1"/>
  <c r="KC14" i="1"/>
  <c r="FE14" i="1"/>
  <c r="XT14" i="1"/>
  <c r="VH14" i="1"/>
  <c r="SV14" i="1"/>
  <c r="QJ14" i="1"/>
  <c r="NX14" i="1"/>
  <c r="LL14" i="1"/>
  <c r="IZ14" i="1"/>
  <c r="GN14" i="1"/>
  <c r="EB14" i="1"/>
  <c r="AI14" i="1"/>
  <c r="WQ14" i="1"/>
  <c r="UE14" i="1"/>
  <c r="RS14" i="1"/>
  <c r="PG14" i="1"/>
  <c r="MU14" i="1"/>
  <c r="KI14" i="1"/>
  <c r="HW14" i="1"/>
  <c r="FK14" i="1"/>
  <c r="CW14" i="1"/>
  <c r="QL14" i="1"/>
  <c r="IH14" i="1"/>
  <c r="DJ14" i="1"/>
  <c r="VY14" i="1"/>
  <c r="RA14" i="1"/>
  <c r="MC14" i="1"/>
  <c r="HE14" i="1"/>
  <c r="BH14" i="1"/>
  <c r="WJ14" i="1"/>
  <c r="TX14" i="1"/>
  <c r="RL14" i="1"/>
  <c r="OZ14" i="1"/>
  <c r="MN14" i="1"/>
  <c r="KB14" i="1"/>
  <c r="HP14" i="1"/>
  <c r="FD14" i="1"/>
  <c r="CP14" i="1"/>
  <c r="XS14" i="1"/>
  <c r="VG14" i="1"/>
  <c r="SU14" i="1"/>
  <c r="QI14" i="1"/>
  <c r="NW14" i="1"/>
  <c r="LK14" i="1"/>
  <c r="IY14" i="1"/>
  <c r="GM14" i="1"/>
  <c r="EA14" i="1"/>
  <c r="AD14" i="1"/>
  <c r="GU14" i="1"/>
  <c r="NO14" i="1"/>
  <c r="DS14" i="1"/>
  <c r="IA14" i="1"/>
  <c r="MI14" i="1"/>
  <c r="CO14" i="1"/>
  <c r="QT14" i="1"/>
  <c r="QP14" i="1"/>
  <c r="LJ14" i="1"/>
  <c r="MH14" i="1"/>
  <c r="BQ14" i="1"/>
  <c r="QC14" i="1"/>
  <c r="GG14" i="1"/>
  <c r="PV14" i="1"/>
  <c r="FJ14" i="1"/>
  <c r="TA14" i="1"/>
  <c r="JE14" i="1"/>
  <c r="KP14" i="1"/>
  <c r="OK14" i="1"/>
  <c r="UZ14" i="1"/>
  <c r="LD14" i="1"/>
  <c r="AA14" i="1"/>
  <c r="OY14" i="1"/>
  <c r="FC14" i="1"/>
  <c r="WO14" i="1"/>
  <c r="CU14" i="1"/>
  <c r="PH14" i="1"/>
  <c r="FL14" i="1"/>
  <c r="TC14" i="1"/>
  <c r="FB14" i="1"/>
  <c r="IW14" i="1"/>
  <c r="SF14" i="1"/>
  <c r="IJ14" i="1"/>
  <c r="WA14" i="1"/>
  <c r="ME14" i="1"/>
  <c r="BJ14" i="1"/>
  <c r="US14" i="1"/>
  <c r="T14" i="1"/>
  <c r="OJ14" i="1"/>
  <c r="EN14" i="1"/>
  <c r="SE14" i="1"/>
  <c r="II14" i="1"/>
  <c r="EI14" i="1"/>
  <c r="JW14" i="1"/>
  <c r="YD14" i="1"/>
  <c r="XZ14" i="1"/>
  <c r="XB14" i="1"/>
  <c r="UD14" i="1"/>
  <c r="JV14" i="1"/>
  <c r="XM14" i="1"/>
  <c r="NQ14" i="1"/>
  <c r="DU14" i="1"/>
  <c r="MT14" i="1"/>
  <c r="CV14" i="1"/>
  <c r="QO14" i="1"/>
  <c r="GS14" i="1"/>
  <c r="FR14" i="1"/>
  <c r="JM14" i="1"/>
  <c r="SN14" i="1"/>
  <c r="IR14" i="1"/>
  <c r="WI14" i="1"/>
  <c r="MM14" i="1"/>
  <c r="SX14" i="1"/>
  <c r="RQ14" i="1"/>
  <c r="WR14" i="1"/>
  <c r="MV14" i="1"/>
  <c r="CX14" i="1"/>
  <c r="QQ14" i="1"/>
  <c r="XQ14" i="1"/>
  <c r="DY14" i="1"/>
  <c r="PT14" i="1"/>
  <c r="FX14" i="1"/>
  <c r="TO14" i="1"/>
  <c r="JS14" i="1"/>
  <c r="NB14" i="1"/>
  <c r="PU14" i="1"/>
  <c r="VT14" i="1"/>
  <c r="LX14" i="1"/>
  <c r="BA14" i="1"/>
  <c r="PS14" i="1"/>
  <c r="FW14" i="1"/>
  <c r="LC14" i="1"/>
  <c r="Z14" i="1"/>
  <c r="VR14" i="1"/>
  <c r="VN14" i="1"/>
  <c r="SD14" i="1"/>
  <c r="TZ14" i="1"/>
  <c r="HJ14" i="1"/>
  <c r="VA14" i="1"/>
  <c r="LE14" i="1"/>
  <c r="AB14" i="1"/>
  <c r="KH14" i="1"/>
  <c r="XY14" i="1"/>
  <c r="OC14" i="1"/>
  <c r="EG14" i="1"/>
  <c r="I14" i="1"/>
  <c r="EO14" i="1"/>
  <c r="QB14" i="1"/>
  <c r="GF14" i="1"/>
  <c r="TW14" i="1"/>
  <c r="KA14" i="1"/>
  <c r="IX14" i="1"/>
  <c r="MS14" i="1"/>
  <c r="UF14" i="1"/>
  <c r="KJ14" i="1"/>
  <c r="YA14" i="1"/>
  <c r="OE14" i="1"/>
  <c r="SS14" i="1"/>
  <c r="XD14" i="1"/>
  <c r="NH14" i="1"/>
  <c r="DL14" i="1"/>
  <c r="RC14" i="1"/>
  <c r="HG14" i="1"/>
  <c r="HB14" i="1"/>
  <c r="KW14" i="1"/>
  <c r="TH14" i="1"/>
  <c r="JL14" i="1"/>
  <c r="XC14" i="1"/>
  <c r="NG14" i="1"/>
  <c r="DK14" i="1"/>
  <c r="AZ14" i="1"/>
  <c r="NV14" i="1"/>
  <c r="IS14" i="1"/>
  <c r="LQ14" i="1"/>
  <c r="NP14" i="1"/>
  <c r="DZ14" i="1"/>
  <c r="VO14" i="1"/>
  <c r="KV14" i="1"/>
  <c r="BC14" i="1"/>
  <c r="UQ14" i="1"/>
  <c r="PB14" i="1"/>
  <c r="UT14" i="1"/>
  <c r="AN14" i="1"/>
  <c r="DT14" i="1"/>
  <c r="HU14" i="1"/>
  <c r="JZ14" i="1"/>
  <c r="S14" i="1"/>
  <c r="FY14" i="1"/>
  <c r="KU14" i="1"/>
  <c r="TF14" i="1"/>
  <c r="EX14" i="1"/>
  <c r="HV14" i="1"/>
  <c r="TI14" i="1"/>
  <c r="RK14" i="1"/>
  <c r="RT14" i="1"/>
  <c r="NU14" i="1"/>
  <c r="OQ14" i="1"/>
  <c r="QV14" i="1"/>
  <c r="K14" i="1"/>
  <c r="TB14" i="1"/>
  <c r="HO14" i="1"/>
  <c r="GZ14" i="1"/>
  <c r="SO14" i="1"/>
  <c r="HX14" i="1"/>
  <c r="FO14" i="1"/>
  <c r="VM14" i="1"/>
  <c r="UR14" i="1"/>
  <c r="XL14" i="1"/>
  <c r="EU14" i="1"/>
  <c r="YE17" i="3"/>
  <c r="VS17" i="3"/>
  <c r="TG17" i="3"/>
  <c r="XG17" i="3"/>
  <c r="UU17" i="3"/>
  <c r="SI17" i="3"/>
  <c r="WM17" i="3"/>
  <c r="UA17" i="3"/>
  <c r="RO17" i="3"/>
  <c r="QY17" i="3"/>
  <c r="OM17" i="3"/>
  <c r="MA17" i="3"/>
  <c r="JO17" i="3"/>
  <c r="HC17" i="3"/>
  <c r="EQ17" i="3"/>
  <c r="BF17" i="3"/>
  <c r="XF17" i="3"/>
  <c r="UT17" i="3"/>
  <c r="SH17" i="3"/>
  <c r="PV17" i="3"/>
  <c r="QU17" i="3"/>
  <c r="OI17" i="3"/>
  <c r="LW17" i="3"/>
  <c r="JK17" i="3"/>
  <c r="GY17" i="3"/>
  <c r="EM17" i="3"/>
  <c r="AZ17" i="3"/>
  <c r="XB17" i="3"/>
  <c r="UP17" i="3"/>
  <c r="SD17" i="3"/>
  <c r="PR17" i="3"/>
  <c r="NF17" i="3"/>
  <c r="KT17" i="3"/>
  <c r="IH17" i="3"/>
  <c r="FV17" i="3"/>
  <c r="RG17" i="3"/>
  <c r="OU17" i="3"/>
  <c r="MI17" i="3"/>
  <c r="JW17" i="3"/>
  <c r="HK17" i="3"/>
  <c r="EY17" i="3"/>
  <c r="CK17" i="3"/>
  <c r="XN17" i="3"/>
  <c r="VB17" i="3"/>
  <c r="SP17" i="3"/>
  <c r="QD17" i="3"/>
  <c r="NR17" i="3"/>
  <c r="LF17" i="3"/>
  <c r="IT17" i="3"/>
  <c r="GH17" i="3"/>
  <c r="DV17" i="3"/>
  <c r="AC17" i="3"/>
  <c r="WK17" i="3"/>
  <c r="TY17" i="3"/>
  <c r="RM17" i="3"/>
  <c r="PA17" i="3"/>
  <c r="MO17" i="3"/>
  <c r="KC17" i="3"/>
  <c r="HQ17" i="3"/>
  <c r="FE17" i="3"/>
  <c r="CQ17" i="3"/>
  <c r="XP17" i="3"/>
  <c r="VD17" i="3"/>
  <c r="SR17" i="3"/>
  <c r="QF17" i="3"/>
  <c r="NT17" i="3"/>
  <c r="LH17" i="3"/>
  <c r="IV17" i="3"/>
  <c r="GJ17" i="3"/>
  <c r="DX17" i="3"/>
  <c r="AE17" i="3"/>
  <c r="SM17" i="3"/>
  <c r="PG17" i="3"/>
  <c r="MU17" i="3"/>
  <c r="KI17" i="3"/>
  <c r="HW17" i="3"/>
  <c r="FK17" i="3"/>
  <c r="CW17" i="3"/>
  <c r="XZ17" i="3"/>
  <c r="VN17" i="3"/>
  <c r="TB17" i="3"/>
  <c r="QP17" i="3"/>
  <c r="OD17" i="3"/>
  <c r="LR17" i="3"/>
  <c r="JF17" i="3"/>
  <c r="GT17" i="3"/>
  <c r="EH17" i="3"/>
  <c r="AO17" i="3"/>
  <c r="WW17" i="3"/>
  <c r="UK17" i="3"/>
  <c r="RY17" i="3"/>
  <c r="PM17" i="3"/>
  <c r="NA17" i="3"/>
  <c r="KO17" i="3"/>
  <c r="IC17" i="3"/>
  <c r="FQ17" i="3"/>
  <c r="DC17" i="3"/>
  <c r="YB17" i="3"/>
  <c r="VP17" i="3"/>
  <c r="TD17" i="3"/>
  <c r="QR17" i="3"/>
  <c r="OF17" i="3"/>
  <c r="LT17" i="3"/>
  <c r="JH17" i="3"/>
  <c r="GV17" i="3"/>
  <c r="EJ17" i="3"/>
  <c r="AQ17" i="3"/>
  <c r="JB17" i="3"/>
  <c r="BI17" i="3"/>
  <c r="UW17" i="3"/>
  <c r="FZ17" i="3"/>
  <c r="Q17" i="3"/>
  <c r="TM17" i="3"/>
  <c r="OO17" i="3"/>
  <c r="JQ17" i="3"/>
  <c r="ES17" i="3"/>
  <c r="XD17" i="3"/>
  <c r="SF17" i="3"/>
  <c r="HV17" i="3"/>
  <c r="AK17" i="3"/>
  <c r="UG17" i="3"/>
  <c r="PI17" i="3"/>
  <c r="KK17" i="3"/>
  <c r="FM17" i="3"/>
  <c r="XX17" i="3"/>
  <c r="SZ17" i="3"/>
  <c r="XO17" i="3"/>
  <c r="VC17" i="3"/>
  <c r="SQ17" i="3"/>
  <c r="WQ17" i="3"/>
  <c r="UE17" i="3"/>
  <c r="RS17" i="3"/>
  <c r="VW17" i="3"/>
  <c r="TK17" i="3"/>
  <c r="WU17" i="3"/>
  <c r="QI17" i="3"/>
  <c r="NW17" i="3"/>
  <c r="LK17" i="3"/>
  <c r="IY17" i="3"/>
  <c r="GM17" i="3"/>
  <c r="EA17" i="3"/>
  <c r="AH17" i="3"/>
  <c r="WP17" i="3"/>
  <c r="UD17" i="3"/>
  <c r="RR17" i="3"/>
  <c r="WE17" i="3"/>
  <c r="QE17" i="3"/>
  <c r="NS17" i="3"/>
  <c r="LG17" i="3"/>
  <c r="IU17" i="3"/>
  <c r="GI17" i="3"/>
  <c r="DW17" i="3"/>
  <c r="AD17" i="3"/>
  <c r="WL17" i="3"/>
  <c r="TZ17" i="3"/>
  <c r="RN17" i="3"/>
  <c r="PB17" i="3"/>
  <c r="MP17" i="3"/>
  <c r="KD17" i="3"/>
  <c r="HR17" i="3"/>
  <c r="YA17" i="3"/>
  <c r="QQ17" i="3"/>
  <c r="OE17" i="3"/>
  <c r="LS17" i="3"/>
  <c r="JG17" i="3"/>
  <c r="GU17" i="3"/>
  <c r="EI17" i="3"/>
  <c r="AP17" i="3"/>
  <c r="WX17" i="3"/>
  <c r="UL17" i="3"/>
  <c r="RZ17" i="3"/>
  <c r="PN17" i="3"/>
  <c r="NB17" i="3"/>
  <c r="KP17" i="3"/>
  <c r="ID17" i="3"/>
  <c r="FR17" i="3"/>
  <c r="DE17" i="3"/>
  <c r="I17" i="3"/>
  <c r="VU17" i="3"/>
  <c r="TI17" i="3"/>
  <c r="QW17" i="3"/>
  <c r="OK17" i="3"/>
  <c r="LY17" i="3"/>
  <c r="JM17" i="3"/>
  <c r="HA17" i="3"/>
  <c r="EO17" i="3"/>
  <c r="BB17" i="3"/>
  <c r="WZ17" i="3"/>
  <c r="UN17" i="3"/>
  <c r="SB17" i="3"/>
  <c r="PP17" i="3"/>
  <c r="ND17" i="3"/>
  <c r="KR17" i="3"/>
  <c r="IF17" i="3"/>
  <c r="FT17" i="3"/>
  <c r="DH17" i="3"/>
  <c r="M17" i="3"/>
  <c r="RC17" i="3"/>
  <c r="OQ17" i="3"/>
  <c r="ME17" i="3"/>
  <c r="JS17" i="3"/>
  <c r="HG17" i="3"/>
  <c r="EU17" i="3"/>
  <c r="BJ17" i="3"/>
  <c r="XJ17" i="3"/>
  <c r="UX17" i="3"/>
  <c r="SL17" i="3"/>
  <c r="PZ17" i="3"/>
  <c r="NN17" i="3"/>
  <c r="LB17" i="3"/>
  <c r="IP17" i="3"/>
  <c r="GD17" i="3"/>
  <c r="DR17" i="3"/>
  <c r="Y17" i="3"/>
  <c r="WG17" i="3"/>
  <c r="TU17" i="3"/>
  <c r="RI17" i="3"/>
  <c r="OW17" i="3"/>
  <c r="MK17" i="3"/>
  <c r="JY17" i="3"/>
  <c r="HM17" i="3"/>
  <c r="FA17" i="3"/>
  <c r="CM17" i="3"/>
  <c r="XL17" i="3"/>
  <c r="UZ17" i="3"/>
  <c r="SN17" i="3"/>
  <c r="QB17" i="3"/>
  <c r="NP17" i="3"/>
  <c r="LD17" i="3"/>
  <c r="IR17" i="3"/>
  <c r="GF17" i="3"/>
  <c r="DT17" i="3"/>
  <c r="AA17" i="3"/>
  <c r="GP17" i="3"/>
  <c r="U17" i="3"/>
  <c r="NJ17" i="3"/>
  <c r="EP17" i="3"/>
  <c r="XE17" i="3"/>
  <c r="SG17" i="3"/>
  <c r="NI17" i="3"/>
  <c r="IK17" i="3"/>
  <c r="DM17" i="3"/>
  <c r="VX17" i="3"/>
  <c r="PF17" i="3"/>
  <c r="FJ17" i="3"/>
  <c r="XY17" i="3"/>
  <c r="WY17" i="3"/>
  <c r="UM17" i="3"/>
  <c r="SA17" i="3"/>
  <c r="WA17" i="3"/>
  <c r="TO17" i="3"/>
  <c r="XS17" i="3"/>
  <c r="VG17" i="3"/>
  <c r="SU17" i="3"/>
  <c r="UI17" i="3"/>
  <c r="PS17" i="3"/>
  <c r="NG17" i="3"/>
  <c r="KU17" i="3"/>
  <c r="II17" i="3"/>
  <c r="FW17" i="3"/>
  <c r="DK17" i="3"/>
  <c r="R17" i="3"/>
  <c r="VZ17" i="3"/>
  <c r="TN17" i="3"/>
  <c r="RB17" i="3"/>
  <c r="TS17" i="3"/>
  <c r="PO17" i="3"/>
  <c r="NC17" i="3"/>
  <c r="KQ17" i="3"/>
  <c r="IE17" i="3"/>
  <c r="FS17" i="3"/>
  <c r="DG17" i="3"/>
  <c r="K17" i="3"/>
  <c r="VV17" i="3"/>
  <c r="TJ17" i="3"/>
  <c r="QX17" i="3"/>
  <c r="OL17" i="3"/>
  <c r="LZ17" i="3"/>
  <c r="JN17" i="3"/>
  <c r="HB17" i="3"/>
  <c r="VO17" i="3"/>
  <c r="QA17" i="3"/>
  <c r="NO17" i="3"/>
  <c r="LC17" i="3"/>
  <c r="IQ17" i="3"/>
  <c r="GE17" i="3"/>
  <c r="DS17" i="3"/>
  <c r="Z17" i="3"/>
  <c r="WH17" i="3"/>
  <c r="TV17" i="3"/>
  <c r="RJ17" i="3"/>
  <c r="OX17" i="3"/>
  <c r="ML17" i="3"/>
  <c r="JZ17" i="3"/>
  <c r="HN17" i="3"/>
  <c r="FB17" i="3"/>
  <c r="CN17" i="3"/>
  <c r="XQ17" i="3"/>
  <c r="VE17" i="3"/>
  <c r="SS17" i="3"/>
  <c r="QG17" i="3"/>
  <c r="NU17" i="3"/>
  <c r="LI17" i="3"/>
  <c r="IW17" i="3"/>
  <c r="GK17" i="3"/>
  <c r="DY17" i="3"/>
  <c r="AF17" i="3"/>
  <c r="WJ17" i="3"/>
  <c r="TX17" i="3"/>
  <c r="RL17" i="3"/>
  <c r="OZ17" i="3"/>
  <c r="MN17" i="3"/>
  <c r="KB17" i="3"/>
  <c r="HP17" i="3"/>
  <c r="FD17" i="3"/>
  <c r="CP17" i="3"/>
  <c r="XK17" i="3"/>
  <c r="QM17" i="3"/>
  <c r="OA17" i="3"/>
  <c r="LO17" i="3"/>
  <c r="JC17" i="3"/>
  <c r="GQ17" i="3"/>
  <c r="EE17" i="3"/>
  <c r="AL17" i="3"/>
  <c r="WT17" i="3"/>
  <c r="UH17" i="3"/>
  <c r="RV17" i="3"/>
  <c r="PJ17" i="3"/>
  <c r="MX17" i="3"/>
  <c r="KL17" i="3"/>
  <c r="HZ17" i="3"/>
  <c r="FN17" i="3"/>
  <c r="CZ17" i="3"/>
  <c r="YC17" i="3"/>
  <c r="VQ17" i="3"/>
  <c r="TE17" i="3"/>
  <c r="QS17" i="3"/>
  <c r="OG17" i="3"/>
  <c r="LU17" i="3"/>
  <c r="JI17" i="3"/>
  <c r="GW17" i="3"/>
  <c r="EK17" i="3"/>
  <c r="AX17" i="3"/>
  <c r="WV17" i="3"/>
  <c r="UJ17" i="3"/>
  <c r="RX17" i="3"/>
  <c r="PL17" i="3"/>
  <c r="MZ17" i="3"/>
  <c r="KN17" i="3"/>
  <c r="IB17" i="3"/>
  <c r="FP17" i="3"/>
  <c r="DB17" i="3"/>
  <c r="NZ17" i="3"/>
  <c r="ET17" i="3"/>
  <c r="XI17" i="3"/>
  <c r="KX17" i="3"/>
  <c r="DJ17" i="3"/>
  <c r="VY17" i="3"/>
  <c r="RA17" i="3"/>
  <c r="MC17" i="3"/>
  <c r="HE17" i="3"/>
  <c r="BH17" i="3"/>
  <c r="UR17" i="3"/>
  <c r="MT17" i="3"/>
  <c r="ED17" i="3"/>
  <c r="WS17" i="3"/>
  <c r="RU17" i="3"/>
  <c r="MW17" i="3"/>
  <c r="HY17" i="3"/>
  <c r="CY17" i="3"/>
  <c r="VL17" i="3"/>
  <c r="QN17" i="3"/>
  <c r="LP17" i="3"/>
  <c r="GR17" i="3"/>
  <c r="AM17" i="3"/>
  <c r="HF17" i="3"/>
  <c r="AG17" i="3"/>
  <c r="WI17" i="3"/>
  <c r="SY17" i="3"/>
  <c r="RW17" i="3"/>
  <c r="HS17" i="3"/>
  <c r="VJ17" i="3"/>
  <c r="OY17" i="3"/>
  <c r="FC17" i="3"/>
  <c r="ST17" i="3"/>
  <c r="IX17" i="3"/>
  <c r="MY17" i="3"/>
  <c r="DA17" i="3"/>
  <c r="QT17" i="3"/>
  <c r="GX17" i="3"/>
  <c r="UO17" i="3"/>
  <c r="KS17" i="3"/>
  <c r="O17" i="3"/>
  <c r="OJ17" i="3"/>
  <c r="EN17" i="3"/>
  <c r="NK17" i="3"/>
  <c r="DO17" i="3"/>
  <c r="RF17" i="3"/>
  <c r="HJ17" i="3"/>
  <c r="VA17" i="3"/>
  <c r="LE17" i="3"/>
  <c r="AB17" i="3"/>
  <c r="OV17" i="3"/>
  <c r="EZ17" i="3"/>
  <c r="WC17" i="3"/>
  <c r="PU17" i="3"/>
  <c r="TL17" i="3"/>
  <c r="TA17" i="3"/>
  <c r="JE17" i="3"/>
  <c r="WR17" i="3"/>
  <c r="OB17" i="3"/>
  <c r="HX17" i="3"/>
  <c r="OP17" i="3"/>
  <c r="DZ17" i="3"/>
  <c r="VI17" i="3"/>
  <c r="QK17" i="3"/>
  <c r="LM17" i="3"/>
  <c r="GO17" i="3"/>
  <c r="AJ17" i="3"/>
  <c r="UB17" i="3"/>
  <c r="PD17" i="3"/>
  <c r="KF17" i="3"/>
  <c r="FH17" i="3"/>
  <c r="RE17" i="3"/>
  <c r="UV17" i="3"/>
  <c r="JP17" i="3"/>
  <c r="PY17" i="3"/>
  <c r="TP17" i="3"/>
  <c r="IN17" i="3"/>
  <c r="TQ17" i="3"/>
  <c r="XH17" i="3"/>
  <c r="KV17" i="3"/>
  <c r="S17" i="3"/>
  <c r="DQ17" i="3"/>
  <c r="MF17" i="3"/>
  <c r="BK17" i="3"/>
  <c r="TW17" i="3"/>
  <c r="XC17" i="3"/>
  <c r="PC17" i="3"/>
  <c r="FG17" i="3"/>
  <c r="SX17" i="3"/>
  <c r="MM17" i="3"/>
  <c r="CO17" i="3"/>
  <c r="QH17" i="3"/>
  <c r="GL17" i="3"/>
  <c r="KM17" i="3"/>
  <c r="YD17" i="3"/>
  <c r="OH17" i="3"/>
  <c r="EL17" i="3"/>
  <c r="SC17" i="3"/>
  <c r="IG17" i="3"/>
  <c r="VT17" i="3"/>
  <c r="LX17" i="3"/>
  <c r="BA17" i="3"/>
  <c r="KY17" i="3"/>
  <c r="V17" i="3"/>
  <c r="OT17" i="3"/>
  <c r="EX17" i="3"/>
  <c r="SO17" i="3"/>
  <c r="IS17" i="3"/>
  <c r="WF17" i="3"/>
  <c r="MJ17" i="3"/>
  <c r="CL17" i="3"/>
  <c r="IL17" i="3"/>
  <c r="KW17" i="3"/>
  <c r="KH17" i="3"/>
  <c r="QO17" i="3"/>
  <c r="GS17" i="3"/>
  <c r="UF17" i="3"/>
  <c r="MV17" i="3"/>
  <c r="FL17" i="3"/>
  <c r="MD17" i="3"/>
  <c r="CR17" i="3"/>
  <c r="UC17" i="3"/>
  <c r="PE17" i="3"/>
  <c r="KG17" i="3"/>
  <c r="FI17" i="3"/>
  <c r="XT17" i="3"/>
  <c r="SV17" i="3"/>
  <c r="NX17" i="3"/>
  <c r="IZ17" i="3"/>
  <c r="EB17" i="3"/>
  <c r="MG17" i="3"/>
  <c r="QZ17" i="3"/>
  <c r="HD17" i="3"/>
  <c r="LA17" i="3"/>
  <c r="PX17" i="3"/>
  <c r="GB17" i="3"/>
  <c r="OS17" i="3"/>
  <c r="SJ17" i="3"/>
  <c r="IJ17" i="3"/>
  <c r="SK17" i="3"/>
  <c r="WB17" i="3"/>
  <c r="JT17" i="3"/>
  <c r="XW17" i="3"/>
  <c r="UQ17" i="3"/>
  <c r="MQ17" i="3"/>
  <c r="CS17" i="3"/>
  <c r="QL17" i="3"/>
  <c r="KA17" i="3"/>
  <c r="XR17" i="3"/>
  <c r="NV17" i="3"/>
  <c r="TC17" i="3"/>
  <c r="IA17" i="3"/>
  <c r="VR17" i="3"/>
  <c r="LV17" i="3"/>
  <c r="AY17" i="3"/>
  <c r="PQ17" i="3"/>
  <c r="FU17" i="3"/>
  <c r="TH17" i="3"/>
  <c r="JL17" i="3"/>
  <c r="UY17" i="3"/>
  <c r="IM17" i="3"/>
  <c r="WD17" i="3"/>
  <c r="MH17" i="3"/>
  <c r="BQ17" i="3"/>
  <c r="QC17" i="3"/>
  <c r="GG17" i="3"/>
  <c r="TT17" i="3"/>
  <c r="JX17" i="3"/>
  <c r="LN17" i="3"/>
  <c r="BC17" i="3"/>
  <c r="FY17" i="3"/>
  <c r="CV17" i="3"/>
  <c r="OC17" i="3"/>
  <c r="EG17" i="3"/>
  <c r="RT17" i="3"/>
  <c r="KJ17" i="3"/>
  <c r="EF17" i="3"/>
  <c r="JR17" i="3"/>
  <c r="XU17" i="3"/>
  <c r="SW17" i="3"/>
  <c r="NY17" i="3"/>
  <c r="JA17" i="3"/>
  <c r="EC17" i="3"/>
  <c r="WN17" i="3"/>
  <c r="RP17" i="3"/>
  <c r="MR17" i="3"/>
  <c r="HT17" i="3"/>
  <c r="CT17" i="3"/>
  <c r="HI17" i="3"/>
  <c r="ON17" i="3"/>
  <c r="ER17" i="3"/>
  <c r="GC17" i="3"/>
  <c r="NL17" i="3"/>
  <c r="DP17" i="3"/>
  <c r="JU17" i="3"/>
  <c r="PT17" i="3"/>
  <c r="FX17" i="3"/>
  <c r="NM17" i="3"/>
  <c r="RD17" i="3"/>
  <c r="HH17" i="3"/>
  <c r="SE17" i="3"/>
  <c r="HO17" i="3"/>
  <c r="FO17" i="3"/>
  <c r="NE17" i="3"/>
  <c r="PW17" i="3"/>
  <c r="XM17" i="3"/>
  <c r="HL17" i="3"/>
  <c r="VM17" i="3"/>
  <c r="JD17" i="3"/>
  <c r="RQ17" i="3"/>
  <c r="VH17" i="3"/>
  <c r="AI17" i="3"/>
  <c r="X17" i="3"/>
  <c r="NH17" i="3"/>
  <c r="EV17" i="3"/>
  <c r="KE17" i="3"/>
  <c r="VF17" i="3"/>
  <c r="TF17" i="3"/>
  <c r="DI17" i="3"/>
  <c r="GA17" i="3"/>
  <c r="NQ17" i="3"/>
  <c r="DN17" i="3"/>
  <c r="LQ17" i="3"/>
  <c r="CX17" i="3"/>
  <c r="MS17" i="3"/>
  <c r="QJ17" i="3"/>
  <c r="BM17" i="3"/>
  <c r="KZ17" i="3"/>
  <c r="DL17" i="3"/>
  <c r="XV17" i="3"/>
  <c r="LJ17" i="3"/>
  <c r="JJ17" i="3"/>
  <c r="QV17" i="3"/>
  <c r="TR17" i="3"/>
  <c r="DU17" i="3"/>
  <c r="US17" i="3"/>
  <c r="AN17" i="3"/>
  <c r="FF17" i="3"/>
  <c r="HU17" i="3"/>
  <c r="LL17" i="3"/>
  <c r="MB17" i="3"/>
  <c r="W17" i="3"/>
  <c r="IO17" i="3"/>
  <c r="VK17" i="3"/>
  <c r="RK17" i="3"/>
  <c r="PK17" i="3"/>
  <c r="XA17" i="3"/>
  <c r="GZ17" i="3"/>
  <c r="JV17" i="3"/>
  <c r="RH17" i="3"/>
  <c r="T17" i="3"/>
  <c r="PH17" i="3"/>
  <c r="WO17" i="3"/>
  <c r="CU17" i="3"/>
  <c r="GN17" i="3"/>
  <c r="BG17" i="3"/>
  <c r="EW17" i="3"/>
  <c r="OR17" i="3"/>
  <c r="D38" i="3"/>
  <c r="RJ38" i="3" s="1"/>
  <c r="D39" i="3"/>
  <c r="O21" i="2"/>
  <c r="AF21" i="2"/>
  <c r="BB21" i="2"/>
  <c r="CQ21" i="2"/>
  <c r="DI21" i="2"/>
  <c r="DY21" i="2"/>
  <c r="EO21" i="2"/>
  <c r="FE21" i="2"/>
  <c r="FU21" i="2"/>
  <c r="GK21" i="2"/>
  <c r="HA21" i="2"/>
  <c r="HQ21" i="2"/>
  <c r="IG21" i="2"/>
  <c r="IW21" i="2"/>
  <c r="JM21" i="2"/>
  <c r="KC21" i="2"/>
  <c r="KS21" i="2"/>
  <c r="LI21" i="2"/>
  <c r="LY21" i="2"/>
  <c r="MO21" i="2"/>
  <c r="NE21" i="2"/>
  <c r="NU21" i="2"/>
  <c r="OK21" i="2"/>
  <c r="PA21" i="2"/>
  <c r="PQ21" i="2"/>
  <c r="QG21" i="2"/>
  <c r="QW21" i="2"/>
  <c r="RM21" i="2"/>
  <c r="SC21" i="2"/>
  <c r="SS21" i="2"/>
  <c r="TI21" i="2"/>
  <c r="TY21" i="2"/>
  <c r="UO21" i="2"/>
  <c r="VE21" i="2"/>
  <c r="VU21" i="2"/>
  <c r="WK21" i="2"/>
  <c r="XA21" i="2"/>
  <c r="XQ21" i="2"/>
  <c r="I21" i="2"/>
  <c r="AC21" i="2"/>
  <c r="AY21" i="2"/>
  <c r="CN21" i="2"/>
  <c r="DE21" i="2"/>
  <c r="DV21" i="2"/>
  <c r="EL21" i="2"/>
  <c r="FB21" i="2"/>
  <c r="FR21" i="2"/>
  <c r="GH21" i="2"/>
  <c r="GX21" i="2"/>
  <c r="HN21" i="2"/>
  <c r="ID21" i="2"/>
  <c r="IT21" i="2"/>
  <c r="JJ21" i="2"/>
  <c r="JZ21" i="2"/>
  <c r="KP21" i="2"/>
  <c r="LF21" i="2"/>
  <c r="LV21" i="2"/>
  <c r="ML21" i="2"/>
  <c r="NB21" i="2"/>
  <c r="NR21" i="2"/>
  <c r="OH21" i="2"/>
  <c r="OX21" i="2"/>
  <c r="PN21" i="2"/>
  <c r="QD21" i="2"/>
  <c r="QT21" i="2"/>
  <c r="RJ21" i="2"/>
  <c r="RZ21" i="2"/>
  <c r="SP21" i="2"/>
  <c r="TF21" i="2"/>
  <c r="TV21" i="2"/>
  <c r="UL21" i="2"/>
  <c r="VB21" i="2"/>
  <c r="VR21" i="2"/>
  <c r="WH21" i="2"/>
  <c r="WX21" i="2"/>
  <c r="XN21" i="2"/>
  <c r="YD21" i="2"/>
  <c r="Z21" i="2"/>
  <c r="AP21" i="2"/>
  <c r="CK21" i="2"/>
  <c r="DA21" i="2"/>
  <c r="DS21" i="2"/>
  <c r="EI21" i="2"/>
  <c r="EY21" i="2"/>
  <c r="FO21" i="2"/>
  <c r="GE21" i="2"/>
  <c r="GU21" i="2"/>
  <c r="HK21" i="2"/>
  <c r="IA21" i="2"/>
  <c r="IQ21" i="2"/>
  <c r="JG21" i="2"/>
  <c r="JW21" i="2"/>
  <c r="KM21" i="2"/>
  <c r="LC21" i="2"/>
  <c r="LS21" i="2"/>
  <c r="MI21" i="2"/>
  <c r="MY21" i="2"/>
  <c r="NO21" i="2"/>
  <c r="OE21" i="2"/>
  <c r="OU21" i="2"/>
  <c r="PK21" i="2"/>
  <c r="QA21" i="2"/>
  <c r="QQ21" i="2"/>
  <c r="RG21" i="2"/>
  <c r="RW21" i="2"/>
  <c r="SM21" i="2"/>
  <c r="TC21" i="2"/>
  <c r="TS21" i="2"/>
  <c r="UI21" i="2"/>
  <c r="UY21" i="2"/>
  <c r="VO21" i="2"/>
  <c r="WE21" i="2"/>
  <c r="WU21" i="2"/>
  <c r="XK21" i="2"/>
  <c r="YA21" i="2"/>
  <c r="W21" i="2"/>
  <c r="AM21" i="2"/>
  <c r="BK21" i="2"/>
  <c r="CX21" i="2"/>
  <c r="DP21" i="2"/>
  <c r="EF21" i="2"/>
  <c r="EV21" i="2"/>
  <c r="FL21" i="2"/>
  <c r="GB21" i="2"/>
  <c r="GR21" i="2"/>
  <c r="HH21" i="2"/>
  <c r="HX21" i="2"/>
  <c r="IN21" i="2"/>
  <c r="JD21" i="2"/>
  <c r="JT21" i="2"/>
  <c r="KJ21" i="2"/>
  <c r="KZ21" i="2"/>
  <c r="LP21" i="2"/>
  <c r="MF21" i="2"/>
  <c r="MV21" i="2"/>
  <c r="NL21" i="2"/>
  <c r="OB21" i="2"/>
  <c r="OR21" i="2"/>
  <c r="PH21" i="2"/>
  <c r="PX21" i="2"/>
  <c r="QN21" i="2"/>
  <c r="RD21" i="2"/>
  <c r="RT21" i="2"/>
  <c r="SJ21" i="2"/>
  <c r="SZ21" i="2"/>
  <c r="TP21" i="2"/>
  <c r="UF21" i="2"/>
  <c r="UV21" i="2"/>
  <c r="VL21" i="2"/>
  <c r="WB21" i="2"/>
  <c r="WR21" i="2"/>
  <c r="XH21" i="2"/>
  <c r="XX21" i="2"/>
  <c r="X21" i="2"/>
  <c r="AN21" i="2"/>
  <c r="BM21" i="2"/>
  <c r="CY21" i="2"/>
  <c r="DQ21" i="2"/>
  <c r="EG21" i="2"/>
  <c r="EW21" i="2"/>
  <c r="FM21" i="2"/>
  <c r="GC21" i="2"/>
  <c r="GS21" i="2"/>
  <c r="HI21" i="2"/>
  <c r="HY21" i="2"/>
  <c r="IO21" i="2"/>
  <c r="JE21" i="2"/>
  <c r="JU21" i="2"/>
  <c r="KK21" i="2"/>
  <c r="LA21" i="2"/>
  <c r="LQ21" i="2"/>
  <c r="MG21" i="2"/>
  <c r="MW21" i="2"/>
  <c r="NM21" i="2"/>
  <c r="OC21" i="2"/>
  <c r="OS21" i="2"/>
  <c r="PI21" i="2"/>
  <c r="PY21" i="2"/>
  <c r="QO21" i="2"/>
  <c r="RE21" i="2"/>
  <c r="RU21" i="2"/>
  <c r="SK21" i="2"/>
  <c r="TA21" i="2"/>
  <c r="TQ21" i="2"/>
  <c r="UG21" i="2"/>
  <c r="UW21" i="2"/>
  <c r="VM21" i="2"/>
  <c r="WC21" i="2"/>
  <c r="WS21" i="2"/>
  <c r="XI21" i="2"/>
  <c r="XY21" i="2"/>
  <c r="U21" i="2"/>
  <c r="AK21" i="2"/>
  <c r="BI21" i="2"/>
  <c r="CV21" i="2"/>
  <c r="DN21" i="2"/>
  <c r="ED21" i="2"/>
  <c r="ET21" i="2"/>
  <c r="FJ21" i="2"/>
  <c r="FZ21" i="2"/>
  <c r="GP21" i="2"/>
  <c r="HF21" i="2"/>
  <c r="HV21" i="2"/>
  <c r="IL21" i="2"/>
  <c r="JB21" i="2"/>
  <c r="JR21" i="2"/>
  <c r="KH21" i="2"/>
  <c r="KX21" i="2"/>
  <c r="LN21" i="2"/>
  <c r="MD21" i="2"/>
  <c r="MT21" i="2"/>
  <c r="NJ21" i="2"/>
  <c r="NZ21" i="2"/>
  <c r="OP21" i="2"/>
  <c r="PF21" i="2"/>
  <c r="PV21" i="2"/>
  <c r="QL21" i="2"/>
  <c r="RB21" i="2"/>
  <c r="RR21" i="2"/>
  <c r="SH21" i="2"/>
  <c r="SX21" i="2"/>
  <c r="TN21" i="2"/>
  <c r="UD21" i="2"/>
  <c r="UT21" i="2"/>
  <c r="VJ21" i="2"/>
  <c r="VZ21" i="2"/>
  <c r="WP21" i="2"/>
  <c r="XF21" i="2"/>
  <c r="XV21" i="2"/>
  <c r="R21" i="2"/>
  <c r="AH21" i="2"/>
  <c r="BF21" i="2"/>
  <c r="CS21" i="2"/>
  <c r="DK21" i="2"/>
  <c r="EA21" i="2"/>
  <c r="EQ21" i="2"/>
  <c r="FG21" i="2"/>
  <c r="FW21" i="2"/>
  <c r="GM21" i="2"/>
  <c r="HC21" i="2"/>
  <c r="HS21" i="2"/>
  <c r="II21" i="2"/>
  <c r="IY21" i="2"/>
  <c r="JO21" i="2"/>
  <c r="KE21" i="2"/>
  <c r="KU21" i="2"/>
  <c r="LK21" i="2"/>
  <c r="MA21" i="2"/>
  <c r="MQ21" i="2"/>
  <c r="NG21" i="2"/>
  <c r="NW21" i="2"/>
  <c r="OM21" i="2"/>
  <c r="PC21" i="2"/>
  <c r="PS21" i="2"/>
  <c r="QI21" i="2"/>
  <c r="QY21" i="2"/>
  <c r="RO21" i="2"/>
  <c r="SE21" i="2"/>
  <c r="SU21" i="2"/>
  <c r="TK21" i="2"/>
  <c r="UA21" i="2"/>
  <c r="UQ21" i="2"/>
  <c r="VG21" i="2"/>
  <c r="VW21" i="2"/>
  <c r="WM21" i="2"/>
  <c r="XC21" i="2"/>
  <c r="XS21" i="2"/>
  <c r="M21" i="2"/>
  <c r="AE21" i="2"/>
  <c r="BA21" i="2"/>
  <c r="CP21" i="2"/>
  <c r="DH21" i="2"/>
  <c r="DX21" i="2"/>
  <c r="EN21" i="2"/>
  <c r="FD21" i="2"/>
  <c r="FT21" i="2"/>
  <c r="GJ21" i="2"/>
  <c r="GZ21" i="2"/>
  <c r="HP21" i="2"/>
  <c r="IF21" i="2"/>
  <c r="IV21" i="2"/>
  <c r="JL21" i="2"/>
  <c r="KB21" i="2"/>
  <c r="KR21" i="2"/>
  <c r="LH21" i="2"/>
  <c r="LX21" i="2"/>
  <c r="MN21" i="2"/>
  <c r="ND21" i="2"/>
  <c r="NT21" i="2"/>
  <c r="OJ21" i="2"/>
  <c r="OZ21" i="2"/>
  <c r="PP21" i="2"/>
  <c r="QF21" i="2"/>
  <c r="QV21" i="2"/>
  <c r="RL21" i="2"/>
  <c r="SB21" i="2"/>
  <c r="SR21" i="2"/>
  <c r="TH21" i="2"/>
  <c r="TX21" i="2"/>
  <c r="UN21" i="2"/>
  <c r="VD21" i="2"/>
  <c r="VT21" i="2"/>
  <c r="WJ21" i="2"/>
  <c r="WZ21" i="2"/>
  <c r="XP21" i="2"/>
  <c r="AB21" i="2"/>
  <c r="AX21" i="2"/>
  <c r="CM21" i="2"/>
  <c r="DC21" i="2"/>
  <c r="DU21" i="2"/>
  <c r="EK21" i="2"/>
  <c r="FA21" i="2"/>
  <c r="FQ21" i="2"/>
  <c r="GG21" i="2"/>
  <c r="GW21" i="2"/>
  <c r="HM21" i="2"/>
  <c r="IC21" i="2"/>
  <c r="IS21" i="2"/>
  <c r="JI21" i="2"/>
  <c r="JY21" i="2"/>
  <c r="KO21" i="2"/>
  <c r="LE21" i="2"/>
  <c r="LU21" i="2"/>
  <c r="MK21" i="2"/>
  <c r="NA21" i="2"/>
  <c r="NQ21" i="2"/>
  <c r="OG21" i="2"/>
  <c r="OW21" i="2"/>
  <c r="PM21" i="2"/>
  <c r="QC21" i="2"/>
  <c r="QS21" i="2"/>
  <c r="RI21" i="2"/>
  <c r="RY21" i="2"/>
  <c r="SO21" i="2"/>
  <c r="TE21" i="2"/>
  <c r="TU21" i="2"/>
  <c r="UK21" i="2"/>
  <c r="VA21" i="2"/>
  <c r="VQ21" i="2"/>
  <c r="WG21" i="2"/>
  <c r="WW21" i="2"/>
  <c r="XM21" i="2"/>
  <c r="YC21" i="2"/>
  <c r="Y21" i="2"/>
  <c r="AO21" i="2"/>
  <c r="BQ21" i="2"/>
  <c r="CZ21" i="2"/>
  <c r="DR21" i="2"/>
  <c r="EH21" i="2"/>
  <c r="EX21" i="2"/>
  <c r="FN21" i="2"/>
  <c r="GD21" i="2"/>
  <c r="GT21" i="2"/>
  <c r="HJ21" i="2"/>
  <c r="HZ21" i="2"/>
  <c r="IP21" i="2"/>
  <c r="JF21" i="2"/>
  <c r="JV21" i="2"/>
  <c r="KL21" i="2"/>
  <c r="LB21" i="2"/>
  <c r="LR21" i="2"/>
  <c r="MH21" i="2"/>
  <c r="MX21" i="2"/>
  <c r="NN21" i="2"/>
  <c r="OD21" i="2"/>
  <c r="OT21" i="2"/>
  <c r="PJ21" i="2"/>
  <c r="PZ21" i="2"/>
  <c r="QP21" i="2"/>
  <c r="RF21" i="2"/>
  <c r="RV21" i="2"/>
  <c r="SL21" i="2"/>
  <c r="TB21" i="2"/>
  <c r="TR21" i="2"/>
  <c r="UH21" i="2"/>
  <c r="UX21" i="2"/>
  <c r="VN21" i="2"/>
  <c r="WD21" i="2"/>
  <c r="WT21" i="2"/>
  <c r="XJ21" i="2"/>
  <c r="XZ21" i="2"/>
  <c r="V21" i="2"/>
  <c r="AL21" i="2"/>
  <c r="BJ21" i="2"/>
  <c r="CW21" i="2"/>
  <c r="DO21" i="2"/>
  <c r="EE21" i="2"/>
  <c r="EU21" i="2"/>
  <c r="FK21" i="2"/>
  <c r="GA21" i="2"/>
  <c r="GQ21" i="2"/>
  <c r="HG21" i="2"/>
  <c r="HW21" i="2"/>
  <c r="IM21" i="2"/>
  <c r="JC21" i="2"/>
  <c r="JS21" i="2"/>
  <c r="KI21" i="2"/>
  <c r="KY21" i="2"/>
  <c r="LO21" i="2"/>
  <c r="ME21" i="2"/>
  <c r="MU21" i="2"/>
  <c r="NK21" i="2"/>
  <c r="OA21" i="2"/>
  <c r="OQ21" i="2"/>
  <c r="PG21" i="2"/>
  <c r="PW21" i="2"/>
  <c r="QM21" i="2"/>
  <c r="RC21" i="2"/>
  <c r="RS21" i="2"/>
  <c r="SI21" i="2"/>
  <c r="SY21" i="2"/>
  <c r="TO21" i="2"/>
  <c r="UE21" i="2"/>
  <c r="UU21" i="2"/>
  <c r="VK21" i="2"/>
  <c r="WA21" i="2"/>
  <c r="WQ21" i="2"/>
  <c r="XG21" i="2"/>
  <c r="XW21" i="2"/>
  <c r="S21" i="2"/>
  <c r="AI21" i="2"/>
  <c r="BG21" i="2"/>
  <c r="CT21" i="2"/>
  <c r="DL21" i="2"/>
  <c r="EB21" i="2"/>
  <c r="ER21" i="2"/>
  <c r="FH21" i="2"/>
  <c r="FX21" i="2"/>
  <c r="GN21" i="2"/>
  <c r="HD21" i="2"/>
  <c r="HT21" i="2"/>
  <c r="IJ21" i="2"/>
  <c r="IZ21" i="2"/>
  <c r="JP21" i="2"/>
  <c r="KF21" i="2"/>
  <c r="KV21" i="2"/>
  <c r="LL21" i="2"/>
  <c r="MB21" i="2"/>
  <c r="MR21" i="2"/>
  <c r="NH21" i="2"/>
  <c r="NX21" i="2"/>
  <c r="ON21" i="2"/>
  <c r="PD21" i="2"/>
  <c r="PT21" i="2"/>
  <c r="QJ21" i="2"/>
  <c r="QZ21" i="2"/>
  <c r="RP21" i="2"/>
  <c r="SF21" i="2"/>
  <c r="SV21" i="2"/>
  <c r="TL21" i="2"/>
  <c r="UB21" i="2"/>
  <c r="UR21" i="2"/>
  <c r="VH21" i="2"/>
  <c r="VX21" i="2"/>
  <c r="WN21" i="2"/>
  <c r="XD21" i="2"/>
  <c r="U22" i="1"/>
  <c r="CV22" i="1"/>
  <c r="DN22" i="1"/>
  <c r="FJ22" i="1"/>
  <c r="FZ22" i="1"/>
  <c r="HV22" i="1"/>
  <c r="IL22" i="1"/>
  <c r="KH22" i="1"/>
  <c r="KX22" i="1"/>
  <c r="MT22" i="1"/>
  <c r="NJ22" i="1"/>
  <c r="PF22" i="1"/>
  <c r="PV22" i="1"/>
  <c r="RR22" i="1"/>
  <c r="SH22" i="1"/>
  <c r="UD22" i="1"/>
  <c r="UT22" i="1"/>
  <c r="WP22" i="1"/>
  <c r="XF22" i="1"/>
  <c r="AH22" i="1"/>
  <c r="BF22" i="1"/>
  <c r="EA22" i="1"/>
  <c r="EQ22" i="1"/>
  <c r="GM22" i="1"/>
  <c r="HC22" i="1"/>
  <c r="IY22" i="1"/>
  <c r="JO22" i="1"/>
  <c r="LK22" i="1"/>
  <c r="MA22" i="1"/>
  <c r="NW22" i="1"/>
  <c r="OM22" i="1"/>
  <c r="QI22" i="1"/>
  <c r="QY22" i="1"/>
  <c r="SU22" i="1"/>
  <c r="TK22" i="1"/>
  <c r="VG22" i="1"/>
  <c r="VW22" i="1"/>
  <c r="XS22" i="1"/>
  <c r="M22" i="1"/>
  <c r="CP22" i="1"/>
  <c r="DH22" i="1"/>
  <c r="FD22" i="1"/>
  <c r="FT22" i="1"/>
  <c r="HP22" i="1"/>
  <c r="IF22" i="1"/>
  <c r="KB22" i="1"/>
  <c r="KR22" i="1"/>
  <c r="MN22" i="1"/>
  <c r="ND22" i="1"/>
  <c r="OZ22" i="1"/>
  <c r="PP22" i="1"/>
  <c r="RL22" i="1"/>
  <c r="SB22" i="1"/>
  <c r="TX22" i="1"/>
  <c r="UN22" i="1"/>
  <c r="WJ22" i="1"/>
  <c r="WZ22" i="1"/>
  <c r="AF22" i="1"/>
  <c r="BB22" i="1"/>
  <c r="DY22" i="1"/>
  <c r="EO22" i="1"/>
  <c r="GK22" i="1"/>
  <c r="HA22" i="1"/>
  <c r="IW22" i="1"/>
  <c r="JM22" i="1"/>
  <c r="LI22" i="1"/>
  <c r="LY22" i="1"/>
  <c r="NU22" i="1"/>
  <c r="OK22" i="1"/>
  <c r="QG22" i="1"/>
  <c r="QW22" i="1"/>
  <c r="SS22" i="1"/>
  <c r="TI22" i="1"/>
  <c r="VE22" i="1"/>
  <c r="VU22" i="1"/>
  <c r="XQ22" i="1"/>
  <c r="M24" i="1"/>
  <c r="AE24" i="1"/>
  <c r="BA24" i="1"/>
  <c r="CP24" i="1"/>
  <c r="DH24" i="1"/>
  <c r="DX24" i="1"/>
  <c r="EN24" i="1"/>
  <c r="FD24" i="1"/>
  <c r="FT24" i="1"/>
  <c r="GJ24" i="1"/>
  <c r="GZ24" i="1"/>
  <c r="HP24" i="1"/>
  <c r="IF24" i="1"/>
  <c r="IV24" i="1"/>
  <c r="JL24" i="1"/>
  <c r="KB24" i="1"/>
  <c r="KR24" i="1"/>
  <c r="LH24" i="1"/>
  <c r="LX24" i="1"/>
  <c r="MN24" i="1"/>
  <c r="ND24" i="1"/>
  <c r="NT24" i="1"/>
  <c r="OJ24" i="1"/>
  <c r="OZ24" i="1"/>
  <c r="PP24" i="1"/>
  <c r="QF24" i="1"/>
  <c r="QV24" i="1"/>
  <c r="RL24" i="1"/>
  <c r="SB24" i="1"/>
  <c r="SR24" i="1"/>
  <c r="TH24" i="1"/>
  <c r="TX24" i="1"/>
  <c r="UN24" i="1"/>
  <c r="VD24" i="1"/>
  <c r="VT24" i="1"/>
  <c r="WJ24" i="1"/>
  <c r="WZ24" i="1"/>
  <c r="XP24" i="1"/>
  <c r="O24" i="1"/>
  <c r="AF24" i="1"/>
  <c r="BB24" i="1"/>
  <c r="CQ24" i="1"/>
  <c r="DI24" i="1"/>
  <c r="DY24" i="1"/>
  <c r="EO24" i="1"/>
  <c r="FE24" i="1"/>
  <c r="FU24" i="1"/>
  <c r="GK24" i="1"/>
  <c r="HA24" i="1"/>
  <c r="HQ24" i="1"/>
  <c r="IG24" i="1"/>
  <c r="IW24" i="1"/>
  <c r="JM24" i="1"/>
  <c r="KC24" i="1"/>
  <c r="KS24" i="1"/>
  <c r="LI24" i="1"/>
  <c r="LY24" i="1"/>
  <c r="MO24" i="1"/>
  <c r="NE24" i="1"/>
  <c r="NU24" i="1"/>
  <c r="OK24" i="1"/>
  <c r="PA24" i="1"/>
  <c r="PQ24" i="1"/>
  <c r="QG24" i="1"/>
  <c r="QW24" i="1"/>
  <c r="RM24" i="1"/>
  <c r="SC24" i="1"/>
  <c r="SS24" i="1"/>
  <c r="TI24" i="1"/>
  <c r="TY24" i="1"/>
  <c r="UO24" i="1"/>
  <c r="VE24" i="1"/>
  <c r="VU24" i="1"/>
  <c r="WK24" i="1"/>
  <c r="XA24" i="1"/>
  <c r="XQ24" i="1"/>
  <c r="I24" i="1"/>
  <c r="AC24" i="1"/>
  <c r="AY24" i="1"/>
  <c r="CN24" i="1"/>
  <c r="DE24" i="1"/>
  <c r="DV24" i="1"/>
  <c r="EL24" i="1"/>
  <c r="FB24" i="1"/>
  <c r="FR24" i="1"/>
  <c r="GH24" i="1"/>
  <c r="GX24" i="1"/>
  <c r="HN24" i="1"/>
  <c r="ID24" i="1"/>
  <c r="IT24" i="1"/>
  <c r="JJ24" i="1"/>
  <c r="JZ24" i="1"/>
  <c r="KP24" i="1"/>
  <c r="LF24" i="1"/>
  <c r="LV24" i="1"/>
  <c r="ML24" i="1"/>
  <c r="NB24" i="1"/>
  <c r="NR24" i="1"/>
  <c r="OH24" i="1"/>
  <c r="OX24" i="1"/>
  <c r="PN24" i="1"/>
  <c r="QD24" i="1"/>
  <c r="QT24" i="1"/>
  <c r="RJ24" i="1"/>
  <c r="RZ24" i="1"/>
  <c r="SP24" i="1"/>
  <c r="TF24" i="1"/>
  <c r="TV24" i="1"/>
  <c r="UL24" i="1"/>
  <c r="VB24" i="1"/>
  <c r="VR24" i="1"/>
  <c r="WH24" i="1"/>
  <c r="WX24" i="1"/>
  <c r="XN24" i="1"/>
  <c r="YD24" i="1"/>
  <c r="Z24" i="1"/>
  <c r="AP24" i="1"/>
  <c r="CK24" i="1"/>
  <c r="DA24" i="1"/>
  <c r="DS24" i="1"/>
  <c r="EI24" i="1"/>
  <c r="EY24" i="1"/>
  <c r="FO24" i="1"/>
  <c r="GE24" i="1"/>
  <c r="GU24" i="1"/>
  <c r="HK24" i="1"/>
  <c r="IA24" i="1"/>
  <c r="IQ24" i="1"/>
  <c r="JG24" i="1"/>
  <c r="JW24" i="1"/>
  <c r="KM24" i="1"/>
  <c r="LC24" i="1"/>
  <c r="LS24" i="1"/>
  <c r="MI24" i="1"/>
  <c r="MY24" i="1"/>
  <c r="NO24" i="1"/>
  <c r="OE24" i="1"/>
  <c r="OU24" i="1"/>
  <c r="PK24" i="1"/>
  <c r="QA24" i="1"/>
  <c r="QQ24" i="1"/>
  <c r="RG24" i="1"/>
  <c r="RW24" i="1"/>
  <c r="SM24" i="1"/>
  <c r="TC24" i="1"/>
  <c r="TS24" i="1"/>
  <c r="UI24" i="1"/>
  <c r="UY24" i="1"/>
  <c r="VO24" i="1"/>
  <c r="WE24" i="1"/>
  <c r="WU24" i="1"/>
  <c r="XK24" i="1"/>
  <c r="YA24" i="1"/>
  <c r="LO40" i="3"/>
  <c r="RP40" i="3"/>
  <c r="Q22" i="2"/>
  <c r="AG22" i="2"/>
  <c r="BC22" i="2"/>
  <c r="CR22" i="2"/>
  <c r="DJ22" i="2"/>
  <c r="DZ22" i="2"/>
  <c r="EP22" i="2"/>
  <c r="FF22" i="2"/>
  <c r="FV22" i="2"/>
  <c r="GL22" i="2"/>
  <c r="HB22" i="2"/>
  <c r="HR22" i="2"/>
  <c r="IH22" i="2"/>
  <c r="IX22" i="2"/>
  <c r="JN22" i="2"/>
  <c r="KD22" i="2"/>
  <c r="KT22" i="2"/>
  <c r="LJ22" i="2"/>
  <c r="LZ22" i="2"/>
  <c r="MP22" i="2"/>
  <c r="NF22" i="2"/>
  <c r="NV22" i="2"/>
  <c r="OL22" i="2"/>
  <c r="PB22" i="2"/>
  <c r="PR22" i="2"/>
  <c r="QH22" i="2"/>
  <c r="QX22" i="2"/>
  <c r="RN22" i="2"/>
  <c r="SD22" i="2"/>
  <c r="ST22" i="2"/>
  <c r="TJ22" i="2"/>
  <c r="TZ22" i="2"/>
  <c r="UP22" i="2"/>
  <c r="VF22" i="2"/>
  <c r="VV22" i="2"/>
  <c r="WL22" i="2"/>
  <c r="XB22" i="2"/>
  <c r="XR22" i="2"/>
  <c r="K22" i="2"/>
  <c r="AD22" i="2"/>
  <c r="AZ22" i="2"/>
  <c r="CO22" i="2"/>
  <c r="DG22" i="2"/>
  <c r="DW22" i="2"/>
  <c r="EM22" i="2"/>
  <c r="FC22" i="2"/>
  <c r="FS22" i="2"/>
  <c r="GI22" i="2"/>
  <c r="GY22" i="2"/>
  <c r="HO22" i="2"/>
  <c r="IE22" i="2"/>
  <c r="IU22" i="2"/>
  <c r="JK22" i="2"/>
  <c r="KA22" i="2"/>
  <c r="KQ22" i="2"/>
  <c r="LG22" i="2"/>
  <c r="LW22" i="2"/>
  <c r="MM22" i="2"/>
  <c r="NC22" i="2"/>
  <c r="NS22" i="2"/>
  <c r="OI22" i="2"/>
  <c r="OY22" i="2"/>
  <c r="PO22" i="2"/>
  <c r="QE22" i="2"/>
  <c r="QU22" i="2"/>
  <c r="RK22" i="2"/>
  <c r="SA22" i="2"/>
  <c r="SQ22" i="2"/>
  <c r="TG22" i="2"/>
  <c r="TW22" i="2"/>
  <c r="UM22" i="2"/>
  <c r="VC22" i="2"/>
  <c r="VS22" i="2"/>
  <c r="WI22" i="2"/>
  <c r="WY22" i="2"/>
  <c r="XO22" i="2"/>
  <c r="YE22" i="2"/>
  <c r="AA22" i="2"/>
  <c r="AQ22" i="2"/>
  <c r="CL22" i="2"/>
  <c r="DB22" i="2"/>
  <c r="DT22" i="2"/>
  <c r="EJ22" i="2"/>
  <c r="EZ22" i="2"/>
  <c r="FP22" i="2"/>
  <c r="GF22" i="2"/>
  <c r="GV22" i="2"/>
  <c r="HL22" i="2"/>
  <c r="IB22" i="2"/>
  <c r="IR22" i="2"/>
  <c r="JH22" i="2"/>
  <c r="JX22" i="2"/>
  <c r="KN22" i="2"/>
  <c r="LD22" i="2"/>
  <c r="LT22" i="2"/>
  <c r="MJ22" i="2"/>
  <c r="MZ22" i="2"/>
  <c r="NP22" i="2"/>
  <c r="OF22" i="2"/>
  <c r="OV22" i="2"/>
  <c r="PL22" i="2"/>
  <c r="QB22" i="2"/>
  <c r="QR22" i="2"/>
  <c r="RH22" i="2"/>
  <c r="RX22" i="2"/>
  <c r="SN22" i="2"/>
  <c r="TD22" i="2"/>
  <c r="TT22" i="2"/>
  <c r="UJ22" i="2"/>
  <c r="UZ22" i="2"/>
  <c r="VP22" i="2"/>
  <c r="WF22" i="2"/>
  <c r="WV22" i="2"/>
  <c r="XL22" i="2"/>
  <c r="YB22" i="2"/>
  <c r="AB22" i="2"/>
  <c r="AX22" i="2"/>
  <c r="CM22" i="2"/>
  <c r="DC22" i="2"/>
  <c r="DU22" i="2"/>
  <c r="EK22" i="2"/>
  <c r="FA22" i="2"/>
  <c r="FQ22" i="2"/>
  <c r="GG22" i="2"/>
  <c r="GW22" i="2"/>
  <c r="HM22" i="2"/>
  <c r="IC22" i="2"/>
  <c r="IS22" i="2"/>
  <c r="JI22" i="2"/>
  <c r="JY22" i="2"/>
  <c r="KO22" i="2"/>
  <c r="LE22" i="2"/>
  <c r="LU22" i="2"/>
  <c r="MK22" i="2"/>
  <c r="NA22" i="2"/>
  <c r="NQ22" i="2"/>
  <c r="OG22" i="2"/>
  <c r="OW22" i="2"/>
  <c r="PM22" i="2"/>
  <c r="QC22" i="2"/>
  <c r="QS22" i="2"/>
  <c r="RI22" i="2"/>
  <c r="RY22" i="2"/>
  <c r="SO22" i="2"/>
  <c r="TE22" i="2"/>
  <c r="TU22" i="2"/>
  <c r="UK22" i="2"/>
  <c r="VA22" i="2"/>
  <c r="VQ22" i="2"/>
  <c r="WG22" i="2"/>
  <c r="WW22" i="2"/>
  <c r="XM22" i="2"/>
  <c r="YC22" i="2"/>
  <c r="I22" i="1"/>
  <c r="CN22" i="1"/>
  <c r="DE22" i="1"/>
  <c r="FB22" i="1"/>
  <c r="FR22" i="1"/>
  <c r="HN22" i="1"/>
  <c r="ID22" i="1"/>
  <c r="JZ22" i="1"/>
  <c r="KP22" i="1"/>
  <c r="ML22" i="1"/>
  <c r="NB22" i="1"/>
  <c r="OX22" i="1"/>
  <c r="PN22" i="1"/>
  <c r="RJ22" i="1"/>
  <c r="RZ22" i="1"/>
  <c r="TV22" i="1"/>
  <c r="UL22" i="1"/>
  <c r="WH22" i="1"/>
  <c r="WX22" i="1"/>
  <c r="Z22" i="1"/>
  <c r="AP22" i="1"/>
  <c r="DS22" i="1"/>
  <c r="EI22" i="1"/>
  <c r="GE22" i="1"/>
  <c r="GU22" i="1"/>
  <c r="IQ22" i="1"/>
  <c r="JG22" i="1"/>
  <c r="LC22" i="1"/>
  <c r="LS22" i="1"/>
  <c r="NO22" i="1"/>
  <c r="OE22" i="1"/>
  <c r="QA22" i="1"/>
  <c r="QQ22" i="1"/>
  <c r="SM22" i="1"/>
  <c r="TC22" i="1"/>
  <c r="UY22" i="1"/>
  <c r="VO22" i="1"/>
  <c r="XK22" i="1"/>
  <c r="YA22" i="1"/>
  <c r="BK22" i="1"/>
  <c r="CX22" i="1"/>
  <c r="EV22" i="1"/>
  <c r="FL22" i="1"/>
  <c r="HH22" i="1"/>
  <c r="HX22" i="1"/>
  <c r="JT22" i="1"/>
  <c r="KJ22" i="1"/>
  <c r="MF22" i="1"/>
  <c r="MV22" i="1"/>
  <c r="OR22" i="1"/>
  <c r="PH22" i="1"/>
  <c r="RD22" i="1"/>
  <c r="RT22" i="1"/>
  <c r="TP22" i="1"/>
  <c r="UF22" i="1"/>
  <c r="WB22" i="1"/>
  <c r="WR22" i="1"/>
  <c r="X22" i="1"/>
  <c r="AN22" i="1"/>
  <c r="DQ22" i="1"/>
  <c r="EG22" i="1"/>
  <c r="GC22" i="1"/>
  <c r="GS22" i="1"/>
  <c r="IO22" i="1"/>
  <c r="JE22" i="1"/>
  <c r="LA22" i="1"/>
  <c r="LQ22" i="1"/>
  <c r="NM22" i="1"/>
  <c r="OC22" i="1"/>
  <c r="PY22" i="1"/>
  <c r="QO22" i="1"/>
  <c r="SK22" i="1"/>
  <c r="TA22" i="1"/>
  <c r="UW22" i="1"/>
  <c r="VM22" i="1"/>
  <c r="XI22" i="1"/>
  <c r="XY22" i="1"/>
  <c r="W24" i="1"/>
  <c r="AM24" i="1"/>
  <c r="BK24" i="1"/>
  <c r="CX24" i="1"/>
  <c r="DP24" i="1"/>
  <c r="EF24" i="1"/>
  <c r="EV24" i="1"/>
  <c r="FL24" i="1"/>
  <c r="GB24" i="1"/>
  <c r="GR24" i="1"/>
  <c r="HH24" i="1"/>
  <c r="HX24" i="1"/>
  <c r="IN24" i="1"/>
  <c r="JD24" i="1"/>
  <c r="JT24" i="1"/>
  <c r="KJ24" i="1"/>
  <c r="KZ24" i="1"/>
  <c r="LP24" i="1"/>
  <c r="MF24" i="1"/>
  <c r="MV24" i="1"/>
  <c r="NL24" i="1"/>
  <c r="OB24" i="1"/>
  <c r="OR24" i="1"/>
  <c r="PH24" i="1"/>
  <c r="PX24" i="1"/>
  <c r="QN24" i="1"/>
  <c r="RD24" i="1"/>
  <c r="RT24" i="1"/>
  <c r="SJ24" i="1"/>
  <c r="SZ24" i="1"/>
  <c r="TP24" i="1"/>
  <c r="UF24" i="1"/>
  <c r="UV24" i="1"/>
  <c r="VL24" i="1"/>
  <c r="WB24" i="1"/>
  <c r="WR24" i="1"/>
  <c r="XH24" i="1"/>
  <c r="XX24" i="1"/>
  <c r="X24" i="1"/>
  <c r="AN24" i="1"/>
  <c r="BM24" i="1"/>
  <c r="CY24" i="1"/>
  <c r="DQ24" i="1"/>
  <c r="EG24" i="1"/>
  <c r="EW24" i="1"/>
  <c r="FM24" i="1"/>
  <c r="GC24" i="1"/>
  <c r="GS24" i="1"/>
  <c r="HI24" i="1"/>
  <c r="HY24" i="1"/>
  <c r="IO24" i="1"/>
  <c r="JE24" i="1"/>
  <c r="JU24" i="1"/>
  <c r="KK24" i="1"/>
  <c r="LA24" i="1"/>
  <c r="LQ24" i="1"/>
  <c r="MG24" i="1"/>
  <c r="MW24" i="1"/>
  <c r="NM24" i="1"/>
  <c r="OC24" i="1"/>
  <c r="OS24" i="1"/>
  <c r="PI24" i="1"/>
  <c r="PY24" i="1"/>
  <c r="QO24" i="1"/>
  <c r="RE24" i="1"/>
  <c r="RU24" i="1"/>
  <c r="SK24" i="1"/>
  <c r="TA24" i="1"/>
  <c r="TQ24" i="1"/>
  <c r="UG24" i="1"/>
  <c r="UW24" i="1"/>
  <c r="VM24" i="1"/>
  <c r="WC24" i="1"/>
  <c r="WS24" i="1"/>
  <c r="XI24" i="1"/>
  <c r="XY24" i="1"/>
  <c r="U24" i="1"/>
  <c r="AK24" i="1"/>
  <c r="BI24" i="1"/>
  <c r="CV24" i="1"/>
  <c r="DN24" i="1"/>
  <c r="ED24" i="1"/>
  <c r="ET24" i="1"/>
  <c r="FJ24" i="1"/>
  <c r="FZ24" i="1"/>
  <c r="GP24" i="1"/>
  <c r="HF24" i="1"/>
  <c r="HV24" i="1"/>
  <c r="IL24" i="1"/>
  <c r="JB24" i="1"/>
  <c r="JR24" i="1"/>
  <c r="KH24" i="1"/>
  <c r="KX24" i="1"/>
  <c r="LN24" i="1"/>
  <c r="MD24" i="1"/>
  <c r="MT24" i="1"/>
  <c r="NJ24" i="1"/>
  <c r="NZ24" i="1"/>
  <c r="OP24" i="1"/>
  <c r="PF24" i="1"/>
  <c r="PV24" i="1"/>
  <c r="QL24" i="1"/>
  <c r="RB24" i="1"/>
  <c r="RR24" i="1"/>
  <c r="SH24" i="1"/>
  <c r="SX24" i="1"/>
  <c r="TN24" i="1"/>
  <c r="UD24" i="1"/>
  <c r="UT24" i="1"/>
  <c r="VJ24" i="1"/>
  <c r="VZ24" i="1"/>
  <c r="WP24" i="1"/>
  <c r="XF24" i="1"/>
  <c r="XV24" i="1"/>
  <c r="R24" i="1"/>
  <c r="AH24" i="1"/>
  <c r="BF24" i="1"/>
  <c r="CS24" i="1"/>
  <c r="DK24" i="1"/>
  <c r="EA24" i="1"/>
  <c r="EQ24" i="1"/>
  <c r="FG24" i="1"/>
  <c r="FW24" i="1"/>
  <c r="GM24" i="1"/>
  <c r="HC24" i="1"/>
  <c r="HS24" i="1"/>
  <c r="II24" i="1"/>
  <c r="IY24" i="1"/>
  <c r="JO24" i="1"/>
  <c r="KE24" i="1"/>
  <c r="KU24" i="1"/>
  <c r="LK24" i="1"/>
  <c r="MA24" i="1"/>
  <c r="MQ24" i="1"/>
  <c r="NG24" i="1"/>
  <c r="NW24" i="1"/>
  <c r="OM24" i="1"/>
  <c r="PC24" i="1"/>
  <c r="PS24" i="1"/>
  <c r="QI24" i="1"/>
  <c r="QY24" i="1"/>
  <c r="RO24" i="1"/>
  <c r="SE24" i="1"/>
  <c r="SU24" i="1"/>
  <c r="TK24" i="1"/>
  <c r="UA24" i="1"/>
  <c r="UQ24" i="1"/>
  <c r="VG24" i="1"/>
  <c r="VW24" i="1"/>
  <c r="WM24" i="1"/>
  <c r="XC24" i="1"/>
  <c r="XS24" i="1"/>
  <c r="EH40" i="3"/>
  <c r="Y22" i="2"/>
  <c r="AO22" i="2"/>
  <c r="BQ22" i="2"/>
  <c r="CZ22" i="2"/>
  <c r="DR22" i="2"/>
  <c r="EH22" i="2"/>
  <c r="EX22" i="2"/>
  <c r="FN22" i="2"/>
  <c r="GD22" i="2"/>
  <c r="GT22" i="2"/>
  <c r="HJ22" i="2"/>
  <c r="HZ22" i="2"/>
  <c r="IP22" i="2"/>
  <c r="JF22" i="2"/>
  <c r="JV22" i="2"/>
  <c r="KL22" i="2"/>
  <c r="LB22" i="2"/>
  <c r="LR22" i="2"/>
  <c r="MH22" i="2"/>
  <c r="MX22" i="2"/>
  <c r="NN22" i="2"/>
  <c r="OD22" i="2"/>
  <c r="OT22" i="2"/>
  <c r="PJ22" i="2"/>
  <c r="PZ22" i="2"/>
  <c r="QP22" i="2"/>
  <c r="RF22" i="2"/>
  <c r="RV22" i="2"/>
  <c r="SL22" i="2"/>
  <c r="TB22" i="2"/>
  <c r="TR22" i="2"/>
  <c r="UH22" i="2"/>
  <c r="UX22" i="2"/>
  <c r="VN22" i="2"/>
  <c r="WD22" i="2"/>
  <c r="WT22" i="2"/>
  <c r="XJ22" i="2"/>
  <c r="XZ22" i="2"/>
  <c r="V22" i="2"/>
  <c r="AL22" i="2"/>
  <c r="BJ22" i="2"/>
  <c r="CW22" i="2"/>
  <c r="DO22" i="2"/>
  <c r="EE22" i="2"/>
  <c r="EU22" i="2"/>
  <c r="FK22" i="2"/>
  <c r="GA22" i="2"/>
  <c r="GQ22" i="2"/>
  <c r="HG22" i="2"/>
  <c r="HW22" i="2"/>
  <c r="IM22" i="2"/>
  <c r="JC22" i="2"/>
  <c r="JS22" i="2"/>
  <c r="KI22" i="2"/>
  <c r="KY22" i="2"/>
  <c r="LO22" i="2"/>
  <c r="ME22" i="2"/>
  <c r="MU22" i="2"/>
  <c r="NK22" i="2"/>
  <c r="OA22" i="2"/>
  <c r="OQ22" i="2"/>
  <c r="PG22" i="2"/>
  <c r="PW22" i="2"/>
  <c r="QM22" i="2"/>
  <c r="RC22" i="2"/>
  <c r="RS22" i="2"/>
  <c r="SI22" i="2"/>
  <c r="SY22" i="2"/>
  <c r="TO22" i="2"/>
  <c r="UE22" i="2"/>
  <c r="UU22" i="2"/>
  <c r="VK22" i="2"/>
  <c r="WA22" i="2"/>
  <c r="WQ22" i="2"/>
  <c r="XG22" i="2"/>
  <c r="XW22" i="2"/>
  <c r="S22" i="2"/>
  <c r="AI22" i="2"/>
  <c r="BG22" i="2"/>
  <c r="CT22" i="2"/>
  <c r="DL22" i="2"/>
  <c r="EB22" i="2"/>
  <c r="ER22" i="2"/>
  <c r="FH22" i="2"/>
  <c r="FX22" i="2"/>
  <c r="GN22" i="2"/>
  <c r="HD22" i="2"/>
  <c r="HT22" i="2"/>
  <c r="IJ22" i="2"/>
  <c r="IZ22" i="2"/>
  <c r="JP22" i="2"/>
  <c r="KF22" i="2"/>
  <c r="KV22" i="2"/>
  <c r="LL22" i="2"/>
  <c r="MB22" i="2"/>
  <c r="MR22" i="2"/>
  <c r="NH22" i="2"/>
  <c r="NX22" i="2"/>
  <c r="ON22" i="2"/>
  <c r="PD22" i="2"/>
  <c r="PT22" i="2"/>
  <c r="QJ22" i="2"/>
  <c r="QZ22" i="2"/>
  <c r="RP22" i="2"/>
  <c r="SF22" i="2"/>
  <c r="SV22" i="2"/>
  <c r="TL22" i="2"/>
  <c r="UB22" i="2"/>
  <c r="UR22" i="2"/>
  <c r="VH22" i="2"/>
  <c r="VX22" i="2"/>
  <c r="WN22" i="2"/>
  <c r="XD22" i="2"/>
  <c r="XT22" i="2"/>
  <c r="T22" i="2"/>
  <c r="AJ22" i="2"/>
  <c r="BH22" i="2"/>
  <c r="CU22" i="2"/>
  <c r="DM22" i="2"/>
  <c r="EC22" i="2"/>
  <c r="ES22" i="2"/>
  <c r="FI22" i="2"/>
  <c r="FY22" i="2"/>
  <c r="GO22" i="2"/>
  <c r="HE22" i="2"/>
  <c r="HU22" i="2"/>
  <c r="IK22" i="2"/>
  <c r="JA22" i="2"/>
  <c r="JQ22" i="2"/>
  <c r="KG22" i="2"/>
  <c r="KW22" i="2"/>
  <c r="LM22" i="2"/>
  <c r="MC22" i="2"/>
  <c r="MS22" i="2"/>
  <c r="NI22" i="2"/>
  <c r="NY22" i="2"/>
  <c r="OO22" i="2"/>
  <c r="PE22" i="2"/>
  <c r="PU22" i="2"/>
  <c r="QK22" i="2"/>
  <c r="RA22" i="2"/>
  <c r="RQ22" i="2"/>
  <c r="SG22" i="2"/>
  <c r="SW22" i="2"/>
  <c r="TM22" i="2"/>
  <c r="UC22" i="2"/>
  <c r="US22" i="2"/>
  <c r="VI22" i="2"/>
  <c r="VY22" i="2"/>
  <c r="WO22" i="2"/>
  <c r="XE22" i="2"/>
  <c r="XU22" i="2"/>
  <c r="Q22" i="1"/>
  <c r="AG22" i="1"/>
  <c r="DJ22" i="1"/>
  <c r="DZ22" i="1"/>
  <c r="FV22" i="1"/>
  <c r="GL22" i="1"/>
  <c r="IH22" i="1"/>
  <c r="IX22" i="1"/>
  <c r="KT22" i="1"/>
  <c r="LJ22" i="1"/>
  <c r="NF22" i="1"/>
  <c r="NV22" i="1"/>
  <c r="PR22" i="1"/>
  <c r="QH22" i="1"/>
  <c r="SD22" i="1"/>
  <c r="ST22" i="1"/>
  <c r="UP22" i="1"/>
  <c r="VF22" i="1"/>
  <c r="XB22" i="1"/>
  <c r="XR22" i="1"/>
  <c r="AZ22" i="1"/>
  <c r="CO22" i="1"/>
  <c r="EM22" i="1"/>
  <c r="FC22" i="1"/>
  <c r="GY22" i="1"/>
  <c r="HO22" i="1"/>
  <c r="JK22" i="1"/>
  <c r="KA22" i="1"/>
  <c r="LW22" i="1"/>
  <c r="MM22" i="1"/>
  <c r="OI22" i="1"/>
  <c r="OY22" i="1"/>
  <c r="QU22" i="1"/>
  <c r="RK22" i="1"/>
  <c r="TG22" i="1"/>
  <c r="TW22" i="1"/>
  <c r="VS22" i="1"/>
  <c r="WI22" i="1"/>
  <c r="YE22" i="1"/>
  <c r="AA22" i="1"/>
  <c r="DB22" i="1"/>
  <c r="DT22" i="1"/>
  <c r="FP22" i="1"/>
  <c r="GF22" i="1"/>
  <c r="IB22" i="1"/>
  <c r="IR22" i="1"/>
  <c r="KN22" i="1"/>
  <c r="LD22" i="1"/>
  <c r="MZ22" i="1"/>
  <c r="NP22" i="1"/>
  <c r="PL22" i="1"/>
  <c r="QB22" i="1"/>
  <c r="RX22" i="1"/>
  <c r="SN22" i="1"/>
  <c r="UJ22" i="1"/>
  <c r="UZ22" i="1"/>
  <c r="WV22" i="1"/>
  <c r="XL22" i="1"/>
  <c r="AX22" i="1"/>
  <c r="CM22" i="1"/>
  <c r="EK22" i="1"/>
  <c r="FA22" i="1"/>
  <c r="GW22" i="1"/>
  <c r="HM22" i="1"/>
  <c r="JI22" i="1"/>
  <c r="JY22" i="1"/>
  <c r="LU22" i="1"/>
  <c r="MK22" i="1"/>
  <c r="OG22" i="1"/>
  <c r="OW22" i="1"/>
  <c r="QS22" i="1"/>
  <c r="RI22" i="1"/>
  <c r="TE22" i="1"/>
  <c r="TU22" i="1"/>
  <c r="VQ22" i="1"/>
  <c r="WG22" i="1"/>
  <c r="AA24" i="1"/>
  <c r="AQ24" i="1"/>
  <c r="CL24" i="1"/>
  <c r="DB24" i="1"/>
  <c r="DT24" i="1"/>
  <c r="EJ24" i="1"/>
  <c r="EZ24" i="1"/>
  <c r="FP24" i="1"/>
  <c r="GF24" i="1"/>
  <c r="GV24" i="1"/>
  <c r="HL24" i="1"/>
  <c r="IB24" i="1"/>
  <c r="IR24" i="1"/>
  <c r="JH24" i="1"/>
  <c r="JX24" i="1"/>
  <c r="KN24" i="1"/>
  <c r="LD24" i="1"/>
  <c r="LT24" i="1"/>
  <c r="MJ24" i="1"/>
  <c r="MZ24" i="1"/>
  <c r="NP24" i="1"/>
  <c r="OF24" i="1"/>
  <c r="OV24" i="1"/>
  <c r="PL24" i="1"/>
  <c r="QB24" i="1"/>
  <c r="QR24" i="1"/>
  <c r="RH24" i="1"/>
  <c r="RX24" i="1"/>
  <c r="SN24" i="1"/>
  <c r="TD24" i="1"/>
  <c r="TT24" i="1"/>
  <c r="UJ24" i="1"/>
  <c r="UZ24" i="1"/>
  <c r="VP24" i="1"/>
  <c r="WF24" i="1"/>
  <c r="WV24" i="1"/>
  <c r="XL24" i="1"/>
  <c r="YB24" i="1"/>
  <c r="AB24" i="1"/>
  <c r="AX24" i="1"/>
  <c r="CM24" i="1"/>
  <c r="DC24" i="1"/>
  <c r="DU24" i="1"/>
  <c r="EK24" i="1"/>
  <c r="FA24" i="1"/>
  <c r="FQ24" i="1"/>
  <c r="GG24" i="1"/>
  <c r="GW24" i="1"/>
  <c r="HM24" i="1"/>
  <c r="IC24" i="1"/>
  <c r="IS24" i="1"/>
  <c r="JI24" i="1"/>
  <c r="JY24" i="1"/>
  <c r="KO24" i="1"/>
  <c r="LE24" i="1"/>
  <c r="LU24" i="1"/>
  <c r="MK24" i="1"/>
  <c r="NA24" i="1"/>
  <c r="NQ24" i="1"/>
  <c r="OG24" i="1"/>
  <c r="OW24" i="1"/>
  <c r="PM24" i="1"/>
  <c r="QC24" i="1"/>
  <c r="QS24" i="1"/>
  <c r="RI24" i="1"/>
  <c r="RY24" i="1"/>
  <c r="SO24" i="1"/>
  <c r="TE24" i="1"/>
  <c r="TU24" i="1"/>
  <c r="UK24" i="1"/>
  <c r="VA24" i="1"/>
  <c r="VQ24" i="1"/>
  <c r="WG24" i="1"/>
  <c r="WW24" i="1"/>
  <c r="XM24" i="1"/>
  <c r="YC24" i="1"/>
  <c r="Y24" i="1"/>
  <c r="AO24" i="1"/>
  <c r="BQ24" i="1"/>
  <c r="CZ24" i="1"/>
  <c r="DR24" i="1"/>
  <c r="EH24" i="1"/>
  <c r="EX24" i="1"/>
  <c r="FN24" i="1"/>
  <c r="GD24" i="1"/>
  <c r="GT24" i="1"/>
  <c r="HJ24" i="1"/>
  <c r="HZ24" i="1"/>
  <c r="IP24" i="1"/>
  <c r="JF24" i="1"/>
  <c r="JV24" i="1"/>
  <c r="KL24" i="1"/>
  <c r="LB24" i="1"/>
  <c r="LR24" i="1"/>
  <c r="MH24" i="1"/>
  <c r="MX24" i="1"/>
  <c r="NN24" i="1"/>
  <c r="OD24" i="1"/>
  <c r="OT24" i="1"/>
  <c r="PJ24" i="1"/>
  <c r="PZ24" i="1"/>
  <c r="QP24" i="1"/>
  <c r="RF24" i="1"/>
  <c r="RV24" i="1"/>
  <c r="SL24" i="1"/>
  <c r="TB24" i="1"/>
  <c r="TR24" i="1"/>
  <c r="UH24" i="1"/>
  <c r="UX24" i="1"/>
  <c r="VN24" i="1"/>
  <c r="WD24" i="1"/>
  <c r="WT24" i="1"/>
  <c r="XJ24" i="1"/>
  <c r="XZ24" i="1"/>
  <c r="V24" i="1"/>
  <c r="AL24" i="1"/>
  <c r="BJ24" i="1"/>
  <c r="CW24" i="1"/>
  <c r="DO24" i="1"/>
  <c r="EE24" i="1"/>
  <c r="EU24" i="1"/>
  <c r="FK24" i="1"/>
  <c r="GA24" i="1"/>
  <c r="GQ24" i="1"/>
  <c r="HG24" i="1"/>
  <c r="HW24" i="1"/>
  <c r="IM24" i="1"/>
  <c r="JC24" i="1"/>
  <c r="JS24" i="1"/>
  <c r="KI24" i="1"/>
  <c r="KY24" i="1"/>
  <c r="LO24" i="1"/>
  <c r="ME24" i="1"/>
  <c r="MU24" i="1"/>
  <c r="NK24" i="1"/>
  <c r="OA24" i="1"/>
  <c r="OQ24" i="1"/>
  <c r="PG24" i="1"/>
  <c r="PW24" i="1"/>
  <c r="QM24" i="1"/>
  <c r="RC24" i="1"/>
  <c r="RS24" i="1"/>
  <c r="SI24" i="1"/>
  <c r="SY24" i="1"/>
  <c r="TO24" i="1"/>
  <c r="UE24" i="1"/>
  <c r="UU24" i="1"/>
  <c r="VK24" i="1"/>
  <c r="WA24" i="1"/>
  <c r="WQ24" i="1"/>
  <c r="XG24" i="1"/>
  <c r="MH40" i="3"/>
  <c r="SI40" i="3"/>
  <c r="I22" i="2"/>
  <c r="AC22" i="2"/>
  <c r="AY22" i="2"/>
  <c r="CN22" i="2"/>
  <c r="DE22" i="2"/>
  <c r="DV22" i="2"/>
  <c r="EL22" i="2"/>
  <c r="FB22" i="2"/>
  <c r="FR22" i="2"/>
  <c r="GH22" i="2"/>
  <c r="GX22" i="2"/>
  <c r="HN22" i="2"/>
  <c r="ID22" i="2"/>
  <c r="IT22" i="2"/>
  <c r="JJ22" i="2"/>
  <c r="JZ22" i="2"/>
  <c r="KP22" i="2"/>
  <c r="LF22" i="2"/>
  <c r="LV22" i="2"/>
  <c r="ML22" i="2"/>
  <c r="NB22" i="2"/>
  <c r="NR22" i="2"/>
  <c r="OH22" i="2"/>
  <c r="OX22" i="2"/>
  <c r="PN22" i="2"/>
  <c r="QD22" i="2"/>
  <c r="QT22" i="2"/>
  <c r="RJ22" i="2"/>
  <c r="RZ22" i="2"/>
  <c r="SP22" i="2"/>
  <c r="TF22" i="2"/>
  <c r="TV22" i="2"/>
  <c r="UL22" i="2"/>
  <c r="VB22" i="2"/>
  <c r="VR22" i="2"/>
  <c r="WH22" i="2"/>
  <c r="WX22" i="2"/>
  <c r="XN22" i="2"/>
  <c r="YD22" i="2"/>
  <c r="Z22" i="2"/>
  <c r="AP22" i="2"/>
  <c r="CK22" i="2"/>
  <c r="DA22" i="2"/>
  <c r="DS22" i="2"/>
  <c r="EI22" i="2"/>
  <c r="EY22" i="2"/>
  <c r="FO22" i="2"/>
  <c r="GE22" i="2"/>
  <c r="GU22" i="2"/>
  <c r="HK22" i="2"/>
  <c r="IA22" i="2"/>
  <c r="IQ22" i="2"/>
  <c r="JG22" i="2"/>
  <c r="JW22" i="2"/>
  <c r="KM22" i="2"/>
  <c r="LC22" i="2"/>
  <c r="LS22" i="2"/>
  <c r="MI22" i="2"/>
  <c r="MY22" i="2"/>
  <c r="NO22" i="2"/>
  <c r="OE22" i="2"/>
  <c r="OU22" i="2"/>
  <c r="PK22" i="2"/>
  <c r="QA22" i="2"/>
  <c r="QQ22" i="2"/>
  <c r="RG22" i="2"/>
  <c r="RW22" i="2"/>
  <c r="SM22" i="2"/>
  <c r="TC22" i="2"/>
  <c r="TS22" i="2"/>
  <c r="UI22" i="2"/>
  <c r="UY22" i="2"/>
  <c r="VO22" i="2"/>
  <c r="WE22" i="2"/>
  <c r="WU22" i="2"/>
  <c r="XK22" i="2"/>
  <c r="YA22" i="2"/>
  <c r="W22" i="2"/>
  <c r="AM22" i="2"/>
  <c r="BK22" i="2"/>
  <c r="CX22" i="2"/>
  <c r="DP22" i="2"/>
  <c r="EF22" i="2"/>
  <c r="EV22" i="2"/>
  <c r="FL22" i="2"/>
  <c r="GB22" i="2"/>
  <c r="GR22" i="2"/>
  <c r="HH22" i="2"/>
  <c r="HX22" i="2"/>
  <c r="IN22" i="2"/>
  <c r="JD22" i="2"/>
  <c r="JT22" i="2"/>
  <c r="KJ22" i="2"/>
  <c r="KZ22" i="2"/>
  <c r="LP22" i="2"/>
  <c r="MF22" i="2"/>
  <c r="MV22" i="2"/>
  <c r="NL22" i="2"/>
  <c r="OB22" i="2"/>
  <c r="OR22" i="2"/>
  <c r="PH22" i="2"/>
  <c r="PX22" i="2"/>
  <c r="QN22" i="2"/>
  <c r="RD22" i="2"/>
  <c r="RT22" i="2"/>
  <c r="SJ22" i="2"/>
  <c r="SZ22" i="2"/>
  <c r="TP22" i="2"/>
  <c r="UF22" i="2"/>
  <c r="UV22" i="2"/>
  <c r="VL22" i="2"/>
  <c r="WB22" i="2"/>
  <c r="WR22" i="2"/>
  <c r="XH22" i="2"/>
  <c r="XX22" i="2"/>
  <c r="X22" i="2"/>
  <c r="AN22" i="2"/>
  <c r="BM22" i="2"/>
  <c r="CY22" i="2"/>
  <c r="DQ22" i="2"/>
  <c r="EG22" i="2"/>
  <c r="EW22" i="2"/>
  <c r="FM22" i="2"/>
  <c r="GC22" i="2"/>
  <c r="GS22" i="2"/>
  <c r="HI22" i="2"/>
  <c r="HY22" i="2"/>
  <c r="IO22" i="2"/>
  <c r="JE22" i="2"/>
  <c r="JU22" i="2"/>
  <c r="KK22" i="2"/>
  <c r="LA22" i="2"/>
  <c r="LQ22" i="2"/>
  <c r="MG22" i="2"/>
  <c r="MW22" i="2"/>
  <c r="NM22" i="2"/>
  <c r="OC22" i="2"/>
  <c r="OS22" i="2"/>
  <c r="PI22" i="2"/>
  <c r="PY22" i="2"/>
  <c r="QO22" i="2"/>
  <c r="RE22" i="2"/>
  <c r="RU22" i="2"/>
  <c r="SK22" i="2"/>
  <c r="TA22" i="2"/>
  <c r="TQ22" i="2"/>
  <c r="UG22" i="2"/>
  <c r="UW22" i="2"/>
  <c r="VM22" i="2"/>
  <c r="WC22" i="2"/>
  <c r="WS22" i="2"/>
  <c r="XI22" i="2"/>
  <c r="O39" i="3"/>
  <c r="AF39" i="3"/>
  <c r="BB39" i="3"/>
  <c r="CQ39" i="3"/>
  <c r="DI39" i="3"/>
  <c r="DY39" i="3"/>
  <c r="EO39" i="3"/>
  <c r="FE39" i="3"/>
  <c r="FU39" i="3"/>
  <c r="GK39" i="3"/>
  <c r="HA39" i="3"/>
  <c r="HQ39" i="3"/>
  <c r="IG39" i="3"/>
  <c r="IW39" i="3"/>
  <c r="JM39" i="3"/>
  <c r="KC39" i="3"/>
  <c r="KS39" i="3"/>
  <c r="LI39" i="3"/>
  <c r="LY39" i="3"/>
  <c r="MO39" i="3"/>
  <c r="NE39" i="3"/>
  <c r="NU39" i="3"/>
  <c r="OK39" i="3"/>
  <c r="PA39" i="3"/>
  <c r="PQ39" i="3"/>
  <c r="QG39" i="3"/>
  <c r="QW39" i="3"/>
  <c r="RM39" i="3"/>
  <c r="SC39" i="3"/>
  <c r="SS39" i="3"/>
  <c r="TI39" i="3"/>
  <c r="TY39" i="3"/>
  <c r="UO39" i="3"/>
  <c r="VE39" i="3"/>
  <c r="VU39" i="3"/>
  <c r="WK39" i="3"/>
  <c r="XA39" i="3"/>
  <c r="XQ39" i="3"/>
  <c r="I39" i="3"/>
  <c r="AC39" i="3"/>
  <c r="AY39" i="3"/>
  <c r="CN39" i="3"/>
  <c r="DE39" i="3"/>
  <c r="DV39" i="3"/>
  <c r="EL39" i="3"/>
  <c r="FB39" i="3"/>
  <c r="FR39" i="3"/>
  <c r="GH39" i="3"/>
  <c r="GX39" i="3"/>
  <c r="HN39" i="3"/>
  <c r="ID39" i="3"/>
  <c r="IT39" i="3"/>
  <c r="JJ39" i="3"/>
  <c r="JZ39" i="3"/>
  <c r="KP39" i="3"/>
  <c r="LF39" i="3"/>
  <c r="LV39" i="3"/>
  <c r="ML39" i="3"/>
  <c r="NB39" i="3"/>
  <c r="NR39" i="3"/>
  <c r="OH39" i="3"/>
  <c r="OX39" i="3"/>
  <c r="PN39" i="3"/>
  <c r="QD39" i="3"/>
  <c r="QT39" i="3"/>
  <c r="RJ39" i="3"/>
  <c r="RZ39" i="3"/>
  <c r="SP39" i="3"/>
  <c r="TF39" i="3"/>
  <c r="TV39" i="3"/>
  <c r="UL39" i="3"/>
  <c r="VB39" i="3"/>
  <c r="VR39" i="3"/>
  <c r="WH39" i="3"/>
  <c r="WX39" i="3"/>
  <c r="XN39" i="3"/>
  <c r="YD39" i="3"/>
  <c r="Z39" i="3"/>
  <c r="AP39" i="3"/>
  <c r="CK39" i="3"/>
  <c r="DA39" i="3"/>
  <c r="DS39" i="3"/>
  <c r="EI39" i="3"/>
  <c r="EY39" i="3"/>
  <c r="FO39" i="3"/>
  <c r="GE39" i="3"/>
  <c r="GU39" i="3"/>
  <c r="HK39" i="3"/>
  <c r="IA39" i="3"/>
  <c r="IQ39" i="3"/>
  <c r="JG39" i="3"/>
  <c r="JW39" i="3"/>
  <c r="KM39" i="3"/>
  <c r="LC39" i="3"/>
  <c r="LS39" i="3"/>
  <c r="MI39" i="3"/>
  <c r="MY39" i="3"/>
  <c r="NO39" i="3"/>
  <c r="OE39" i="3"/>
  <c r="OU39" i="3"/>
  <c r="PK39" i="3"/>
  <c r="QA39" i="3"/>
  <c r="QQ39" i="3"/>
  <c r="RG39" i="3"/>
  <c r="RW39" i="3"/>
  <c r="SM39" i="3"/>
  <c r="TC39" i="3"/>
  <c r="TS39" i="3"/>
  <c r="UI39" i="3"/>
  <c r="UY39" i="3"/>
  <c r="VO39" i="3"/>
  <c r="WE39" i="3"/>
  <c r="WU39" i="3"/>
  <c r="XK39" i="3"/>
  <c r="YA39" i="3"/>
  <c r="W39" i="3"/>
  <c r="AM39" i="3"/>
  <c r="BK39" i="3"/>
  <c r="CX39" i="3"/>
  <c r="DP39" i="3"/>
  <c r="EF39" i="3"/>
  <c r="EV39" i="3"/>
  <c r="FL39" i="3"/>
  <c r="GB39" i="3"/>
  <c r="GR39" i="3"/>
  <c r="HH39" i="3"/>
  <c r="HX39" i="3"/>
  <c r="IN39" i="3"/>
  <c r="JD39" i="3"/>
  <c r="JT39" i="3"/>
  <c r="KJ39" i="3"/>
  <c r="KZ39" i="3"/>
  <c r="LP39" i="3"/>
  <c r="MF39" i="3"/>
  <c r="MV39" i="3"/>
  <c r="NL39" i="3"/>
  <c r="OB39" i="3"/>
  <c r="OR39" i="3"/>
  <c r="PH39" i="3"/>
  <c r="PX39" i="3"/>
  <c r="QN39" i="3"/>
  <c r="RD39" i="3"/>
  <c r="RT39" i="3"/>
  <c r="SJ39" i="3"/>
  <c r="SZ39" i="3"/>
  <c r="TP39" i="3"/>
  <c r="UF39" i="3"/>
  <c r="UV39" i="3"/>
  <c r="VL39" i="3"/>
  <c r="WB39" i="3"/>
  <c r="WR39" i="3"/>
  <c r="XH39" i="3"/>
  <c r="XX39" i="3"/>
  <c r="MQ40" i="3"/>
  <c r="UA40" i="3"/>
  <c r="K23" i="2"/>
  <c r="AD23" i="2"/>
  <c r="AZ23" i="2"/>
  <c r="CO23" i="2"/>
  <c r="DG23" i="2"/>
  <c r="DW23" i="2"/>
  <c r="EM23" i="2"/>
  <c r="FC23" i="2"/>
  <c r="FS23" i="2"/>
  <c r="GI23" i="2"/>
  <c r="GY23" i="2"/>
  <c r="HO23" i="2"/>
  <c r="IE23" i="2"/>
  <c r="IU23" i="2"/>
  <c r="JK23" i="2"/>
  <c r="KA23" i="2"/>
  <c r="KQ23" i="2"/>
  <c r="LG23" i="2"/>
  <c r="LW23" i="2"/>
  <c r="MM23" i="2"/>
  <c r="NC23" i="2"/>
  <c r="NS23" i="2"/>
  <c r="OI23" i="2"/>
  <c r="OY23" i="2"/>
  <c r="PO23" i="2"/>
  <c r="QE23" i="2"/>
  <c r="QU23" i="2"/>
  <c r="RK23" i="2"/>
  <c r="SA23" i="2"/>
  <c r="SQ23" i="2"/>
  <c r="TG23" i="2"/>
  <c r="TW23" i="2"/>
  <c r="UM23" i="2"/>
  <c r="VC23" i="2"/>
  <c r="VS23" i="2"/>
  <c r="WI23" i="2"/>
  <c r="WY23" i="2"/>
  <c r="XO23" i="2"/>
  <c r="YE23" i="2"/>
  <c r="AA23" i="2"/>
  <c r="AQ23" i="2"/>
  <c r="CL23" i="2"/>
  <c r="DB23" i="2"/>
  <c r="DT23" i="2"/>
  <c r="EJ23" i="2"/>
  <c r="EZ23" i="2"/>
  <c r="FP23" i="2"/>
  <c r="GF23" i="2"/>
  <c r="GV23" i="2"/>
  <c r="HL23" i="2"/>
  <c r="IB23" i="2"/>
  <c r="IR23" i="2"/>
  <c r="JH23" i="2"/>
  <c r="JX23" i="2"/>
  <c r="KN23" i="2"/>
  <c r="LD23" i="2"/>
  <c r="LT23" i="2"/>
  <c r="MJ23" i="2"/>
  <c r="MZ23" i="2"/>
  <c r="NP23" i="2"/>
  <c r="OF23" i="2"/>
  <c r="OV23" i="2"/>
  <c r="PL23" i="2"/>
  <c r="QB23" i="2"/>
  <c r="QR23" i="2"/>
  <c r="RH23" i="2"/>
  <c r="RX23" i="2"/>
  <c r="SN23" i="2"/>
  <c r="TD23" i="2"/>
  <c r="TT23" i="2"/>
  <c r="UJ23" i="2"/>
  <c r="UZ23" i="2"/>
  <c r="VP23" i="2"/>
  <c r="WF23" i="2"/>
  <c r="WV23" i="2"/>
  <c r="XL23" i="2"/>
  <c r="YB23" i="2"/>
  <c r="AB23" i="2"/>
  <c r="AX23" i="2"/>
  <c r="CM23" i="2"/>
  <c r="DC23" i="2"/>
  <c r="DU23" i="2"/>
  <c r="EK23" i="2"/>
  <c r="FA23" i="2"/>
  <c r="FQ23" i="2"/>
  <c r="GG23" i="2"/>
  <c r="GW23" i="2"/>
  <c r="HM23" i="2"/>
  <c r="IC23" i="2"/>
  <c r="IS23" i="2"/>
  <c r="JI23" i="2"/>
  <c r="JY23" i="2"/>
  <c r="KO23" i="2"/>
  <c r="LE23" i="2"/>
  <c r="LU23" i="2"/>
  <c r="MK23" i="2"/>
  <c r="NA23" i="2"/>
  <c r="NQ23" i="2"/>
  <c r="OG23" i="2"/>
  <c r="OW23" i="2"/>
  <c r="PM23" i="2"/>
  <c r="QC23" i="2"/>
  <c r="QS23" i="2"/>
  <c r="RI23" i="2"/>
  <c r="RY23" i="2"/>
  <c r="SO23" i="2"/>
  <c r="TE23" i="2"/>
  <c r="TU23" i="2"/>
  <c r="UK23" i="2"/>
  <c r="VA23" i="2"/>
  <c r="VQ23" i="2"/>
  <c r="WG23" i="2"/>
  <c r="WW23" i="2"/>
  <c r="XM23" i="2"/>
  <c r="YC23" i="2"/>
  <c r="Y23" i="2"/>
  <c r="AO23" i="2"/>
  <c r="BQ23" i="2"/>
  <c r="CZ23" i="2"/>
  <c r="DR23" i="2"/>
  <c r="EH23" i="2"/>
  <c r="EX23" i="2"/>
  <c r="FN23" i="2"/>
  <c r="GD23" i="2"/>
  <c r="GT23" i="2"/>
  <c r="HJ23" i="2"/>
  <c r="HZ23" i="2"/>
  <c r="IP23" i="2"/>
  <c r="JF23" i="2"/>
  <c r="JV23" i="2"/>
  <c r="KL23" i="2"/>
  <c r="LB23" i="2"/>
  <c r="LR23" i="2"/>
  <c r="MH23" i="2"/>
  <c r="MX23" i="2"/>
  <c r="NN23" i="2"/>
  <c r="OD23" i="2"/>
  <c r="OT23" i="2"/>
  <c r="PJ23" i="2"/>
  <c r="PZ23" i="2"/>
  <c r="QP23" i="2"/>
  <c r="RF23" i="2"/>
  <c r="RV23" i="2"/>
  <c r="SL23" i="2"/>
  <c r="TB23" i="2"/>
  <c r="TR23" i="2"/>
  <c r="UH23" i="2"/>
  <c r="UX23" i="2"/>
  <c r="VN23" i="2"/>
  <c r="WD23" i="2"/>
  <c r="WT23" i="2"/>
  <c r="XJ23" i="2"/>
  <c r="XZ23" i="2"/>
  <c r="X39" i="3"/>
  <c r="AN39" i="3"/>
  <c r="BM39" i="3"/>
  <c r="CY39" i="3"/>
  <c r="DQ39" i="3"/>
  <c r="EG39" i="3"/>
  <c r="EW39" i="3"/>
  <c r="FM39" i="3"/>
  <c r="GC39" i="3"/>
  <c r="GS39" i="3"/>
  <c r="HI39" i="3"/>
  <c r="HY39" i="3"/>
  <c r="IO39" i="3"/>
  <c r="JE39" i="3"/>
  <c r="JU39" i="3"/>
  <c r="KK39" i="3"/>
  <c r="LA39" i="3"/>
  <c r="LQ39" i="3"/>
  <c r="MG39" i="3"/>
  <c r="MW39" i="3"/>
  <c r="NM39" i="3"/>
  <c r="OC39" i="3"/>
  <c r="OS39" i="3"/>
  <c r="PI39" i="3"/>
  <c r="PY39" i="3"/>
  <c r="QO39" i="3"/>
  <c r="RE39" i="3"/>
  <c r="RU39" i="3"/>
  <c r="SK39" i="3"/>
  <c r="TA39" i="3"/>
  <c r="TQ39" i="3"/>
  <c r="UG39" i="3"/>
  <c r="UW39" i="3"/>
  <c r="VM39" i="3"/>
  <c r="WC39" i="3"/>
  <c r="WS39" i="3"/>
  <c r="XI39" i="3"/>
  <c r="XY39" i="3"/>
  <c r="U39" i="3"/>
  <c r="AK39" i="3"/>
  <c r="BI39" i="3"/>
  <c r="CV39" i="3"/>
  <c r="DN39" i="3"/>
  <c r="ED39" i="3"/>
  <c r="ET39" i="3"/>
  <c r="FJ39" i="3"/>
  <c r="FZ39" i="3"/>
  <c r="GP39" i="3"/>
  <c r="HF39" i="3"/>
  <c r="HV39" i="3"/>
  <c r="IL39" i="3"/>
  <c r="JB39" i="3"/>
  <c r="JR39" i="3"/>
  <c r="KH39" i="3"/>
  <c r="KX39" i="3"/>
  <c r="LN39" i="3"/>
  <c r="MD39" i="3"/>
  <c r="MT39" i="3"/>
  <c r="NJ39" i="3"/>
  <c r="NZ39" i="3"/>
  <c r="OP39" i="3"/>
  <c r="PF39" i="3"/>
  <c r="PV39" i="3"/>
  <c r="QL39" i="3"/>
  <c r="RB39" i="3"/>
  <c r="RR39" i="3"/>
  <c r="SH39" i="3"/>
  <c r="SX39" i="3"/>
  <c r="TN39" i="3"/>
  <c r="UD39" i="3"/>
  <c r="UT39" i="3"/>
  <c r="VJ39" i="3"/>
  <c r="VZ39" i="3"/>
  <c r="WP39" i="3"/>
  <c r="XF39" i="3"/>
  <c r="XV39" i="3"/>
  <c r="R39" i="3"/>
  <c r="AH39" i="3"/>
  <c r="BF39" i="3"/>
  <c r="CS39" i="3"/>
  <c r="DK39" i="3"/>
  <c r="EA39" i="3"/>
  <c r="EQ39" i="3"/>
  <c r="FG39" i="3"/>
  <c r="FW39" i="3"/>
  <c r="GM39" i="3"/>
  <c r="HC39" i="3"/>
  <c r="HS39" i="3"/>
  <c r="II39" i="3"/>
  <c r="IY39" i="3"/>
  <c r="JO39" i="3"/>
  <c r="KE39" i="3"/>
  <c r="KU39" i="3"/>
  <c r="LK39" i="3"/>
  <c r="MA39" i="3"/>
  <c r="MQ39" i="3"/>
  <c r="NG39" i="3"/>
  <c r="NW39" i="3"/>
  <c r="OM39" i="3"/>
  <c r="PC39" i="3"/>
  <c r="PS39" i="3"/>
  <c r="QI39" i="3"/>
  <c r="QY39" i="3"/>
  <c r="RO39" i="3"/>
  <c r="SE39" i="3"/>
  <c r="SU39" i="3"/>
  <c r="TK39" i="3"/>
  <c r="UA39" i="3"/>
  <c r="UQ39" i="3"/>
  <c r="VG39" i="3"/>
  <c r="VW39" i="3"/>
  <c r="WM39" i="3"/>
  <c r="XC39" i="3"/>
  <c r="XS39" i="3"/>
  <c r="M39" i="3"/>
  <c r="AE39" i="3"/>
  <c r="BA39" i="3"/>
  <c r="CP39" i="3"/>
  <c r="DH39" i="3"/>
  <c r="DX39" i="3"/>
  <c r="EN39" i="3"/>
  <c r="FD39" i="3"/>
  <c r="FT39" i="3"/>
  <c r="GJ39" i="3"/>
  <c r="GZ39" i="3"/>
  <c r="HP39" i="3"/>
  <c r="IF39" i="3"/>
  <c r="IV39" i="3"/>
  <c r="JL39" i="3"/>
  <c r="KB39" i="3"/>
  <c r="KR39" i="3"/>
  <c r="LH39" i="3"/>
  <c r="LX39" i="3"/>
  <c r="MN39" i="3"/>
  <c r="ND39" i="3"/>
  <c r="NT39" i="3"/>
  <c r="OJ39" i="3"/>
  <c r="OZ39" i="3"/>
  <c r="PP39" i="3"/>
  <c r="QF39" i="3"/>
  <c r="QV39" i="3"/>
  <c r="RL39" i="3"/>
  <c r="SB39" i="3"/>
  <c r="SR39" i="3"/>
  <c r="TH39" i="3"/>
  <c r="TX39" i="3"/>
  <c r="UN39" i="3"/>
  <c r="VD39" i="3"/>
  <c r="VT39" i="3"/>
  <c r="WJ39" i="3"/>
  <c r="WZ39" i="3"/>
  <c r="XP39" i="3"/>
  <c r="FR40" i="3"/>
  <c r="QO40" i="3"/>
  <c r="XY40" i="3"/>
  <c r="V23" i="2"/>
  <c r="AL23" i="2"/>
  <c r="BJ23" i="2"/>
  <c r="CW23" i="2"/>
  <c r="DO23" i="2"/>
  <c r="EE23" i="2"/>
  <c r="EU23" i="2"/>
  <c r="FK23" i="2"/>
  <c r="GA23" i="2"/>
  <c r="GQ23" i="2"/>
  <c r="HG23" i="2"/>
  <c r="HW23" i="2"/>
  <c r="IM23" i="2"/>
  <c r="JC23" i="2"/>
  <c r="JS23" i="2"/>
  <c r="KI23" i="2"/>
  <c r="KY23" i="2"/>
  <c r="LO23" i="2"/>
  <c r="ME23" i="2"/>
  <c r="MU23" i="2"/>
  <c r="NK23" i="2"/>
  <c r="OA23" i="2"/>
  <c r="OQ23" i="2"/>
  <c r="PG23" i="2"/>
  <c r="PW23" i="2"/>
  <c r="QM23" i="2"/>
  <c r="RC23" i="2"/>
  <c r="RS23" i="2"/>
  <c r="SI23" i="2"/>
  <c r="SY23" i="2"/>
  <c r="TO23" i="2"/>
  <c r="UE23" i="2"/>
  <c r="UU23" i="2"/>
  <c r="VK23" i="2"/>
  <c r="WA23" i="2"/>
  <c r="WQ23" i="2"/>
  <c r="XG23" i="2"/>
  <c r="XW23" i="2"/>
  <c r="S23" i="2"/>
  <c r="AI23" i="2"/>
  <c r="BG23" i="2"/>
  <c r="CT23" i="2"/>
  <c r="DL23" i="2"/>
  <c r="EB23" i="2"/>
  <c r="ER23" i="2"/>
  <c r="FH23" i="2"/>
  <c r="FX23" i="2"/>
  <c r="GN23" i="2"/>
  <c r="HD23" i="2"/>
  <c r="HT23" i="2"/>
  <c r="IJ23" i="2"/>
  <c r="IZ23" i="2"/>
  <c r="JP23" i="2"/>
  <c r="KF23" i="2"/>
  <c r="KV23" i="2"/>
  <c r="LL23" i="2"/>
  <c r="MB23" i="2"/>
  <c r="MR23" i="2"/>
  <c r="NH23" i="2"/>
  <c r="NX23" i="2"/>
  <c r="ON23" i="2"/>
  <c r="PD23" i="2"/>
  <c r="PT23" i="2"/>
  <c r="QJ23" i="2"/>
  <c r="QZ23" i="2"/>
  <c r="RP23" i="2"/>
  <c r="SF23" i="2"/>
  <c r="SV23" i="2"/>
  <c r="TL23" i="2"/>
  <c r="UB23" i="2"/>
  <c r="UR23" i="2"/>
  <c r="VH23" i="2"/>
  <c r="VX23" i="2"/>
  <c r="WN23" i="2"/>
  <c r="XD23" i="2"/>
  <c r="XT23" i="2"/>
  <c r="T23" i="2"/>
  <c r="AJ23" i="2"/>
  <c r="BH23" i="2"/>
  <c r="CU23" i="2"/>
  <c r="DM23" i="2"/>
  <c r="EC23" i="2"/>
  <c r="ES23" i="2"/>
  <c r="FI23" i="2"/>
  <c r="FY23" i="2"/>
  <c r="GO23" i="2"/>
  <c r="HE23" i="2"/>
  <c r="HU23" i="2"/>
  <c r="IK23" i="2"/>
  <c r="JA23" i="2"/>
  <c r="JQ23" i="2"/>
  <c r="KG23" i="2"/>
  <c r="KW23" i="2"/>
  <c r="LM23" i="2"/>
  <c r="MC23" i="2"/>
  <c r="MS23" i="2"/>
  <c r="NI23" i="2"/>
  <c r="NY23" i="2"/>
  <c r="OO23" i="2"/>
  <c r="PE23" i="2"/>
  <c r="PU23" i="2"/>
  <c r="QK23" i="2"/>
  <c r="RA23" i="2"/>
  <c r="RQ23" i="2"/>
  <c r="SG23" i="2"/>
  <c r="SW23" i="2"/>
  <c r="TM23" i="2"/>
  <c r="UC23" i="2"/>
  <c r="US23" i="2"/>
  <c r="VI23" i="2"/>
  <c r="VY23" i="2"/>
  <c r="WO23" i="2"/>
  <c r="XE23" i="2"/>
  <c r="XU23" i="2"/>
  <c r="Q23" i="2"/>
  <c r="AG23" i="2"/>
  <c r="BC23" i="2"/>
  <c r="CR23" i="2"/>
  <c r="DJ23" i="2"/>
  <c r="DZ23" i="2"/>
  <c r="EP23" i="2"/>
  <c r="FF23" i="2"/>
  <c r="FV23" i="2"/>
  <c r="GL23" i="2"/>
  <c r="HB23" i="2"/>
  <c r="HR23" i="2"/>
  <c r="IH23" i="2"/>
  <c r="IX23" i="2"/>
  <c r="JN23" i="2"/>
  <c r="KD23" i="2"/>
  <c r="KT23" i="2"/>
  <c r="LJ23" i="2"/>
  <c r="LZ23" i="2"/>
  <c r="MP23" i="2"/>
  <c r="NF23" i="2"/>
  <c r="NV23" i="2"/>
  <c r="OL23" i="2"/>
  <c r="PB23" i="2"/>
  <c r="PR23" i="2"/>
  <c r="QH23" i="2"/>
  <c r="QX23" i="2"/>
  <c r="RN23" i="2"/>
  <c r="SD23" i="2"/>
  <c r="ST23" i="2"/>
  <c r="TJ23" i="2"/>
  <c r="TZ23" i="2"/>
  <c r="UP23" i="2"/>
  <c r="VF23" i="2"/>
  <c r="VV23" i="2"/>
  <c r="WL23" i="2"/>
  <c r="XB23" i="2"/>
  <c r="XR23" i="2"/>
  <c r="AB39" i="3"/>
  <c r="AX39" i="3"/>
  <c r="CM39" i="3"/>
  <c r="DC39" i="3"/>
  <c r="DU39" i="3"/>
  <c r="EK39" i="3"/>
  <c r="FA39" i="3"/>
  <c r="FQ39" i="3"/>
  <c r="GG39" i="3"/>
  <c r="GW39" i="3"/>
  <c r="HM39" i="3"/>
  <c r="IC39" i="3"/>
  <c r="IS39" i="3"/>
  <c r="JI39" i="3"/>
  <c r="JY39" i="3"/>
  <c r="KO39" i="3"/>
  <c r="LE39" i="3"/>
  <c r="LU39" i="3"/>
  <c r="MK39" i="3"/>
  <c r="NA39" i="3"/>
  <c r="NQ39" i="3"/>
  <c r="OG39" i="3"/>
  <c r="OW39" i="3"/>
  <c r="PM39" i="3"/>
  <c r="QC39" i="3"/>
  <c r="QS39" i="3"/>
  <c r="RI39" i="3"/>
  <c r="RY39" i="3"/>
  <c r="SO39" i="3"/>
  <c r="TE39" i="3"/>
  <c r="TU39" i="3"/>
  <c r="UK39" i="3"/>
  <c r="VA39" i="3"/>
  <c r="VQ39" i="3"/>
  <c r="WG39" i="3"/>
  <c r="WW39" i="3"/>
  <c r="XM39" i="3"/>
  <c r="YC39" i="3"/>
  <c r="Y39" i="3"/>
  <c r="AO39" i="3"/>
  <c r="BQ39" i="3"/>
  <c r="CZ39" i="3"/>
  <c r="DR39" i="3"/>
  <c r="EH39" i="3"/>
  <c r="EX39" i="3"/>
  <c r="FN39" i="3"/>
  <c r="GD39" i="3"/>
  <c r="GT39" i="3"/>
  <c r="HJ39" i="3"/>
  <c r="HZ39" i="3"/>
  <c r="IP39" i="3"/>
  <c r="JF39" i="3"/>
  <c r="JV39" i="3"/>
  <c r="KL39" i="3"/>
  <c r="LB39" i="3"/>
  <c r="LR39" i="3"/>
  <c r="MH39" i="3"/>
  <c r="MX39" i="3"/>
  <c r="NN39" i="3"/>
  <c r="OD39" i="3"/>
  <c r="OT39" i="3"/>
  <c r="PJ39" i="3"/>
  <c r="PZ39" i="3"/>
  <c r="QP39" i="3"/>
  <c r="RF39" i="3"/>
  <c r="RV39" i="3"/>
  <c r="SL39" i="3"/>
  <c r="TB39" i="3"/>
  <c r="TR39" i="3"/>
  <c r="UH39" i="3"/>
  <c r="UX39" i="3"/>
  <c r="VN39" i="3"/>
  <c r="WD39" i="3"/>
  <c r="WT39" i="3"/>
  <c r="XJ39" i="3"/>
  <c r="XZ39" i="3"/>
  <c r="V39" i="3"/>
  <c r="AL39" i="3"/>
  <c r="BJ39" i="3"/>
  <c r="CW39" i="3"/>
  <c r="DO39" i="3"/>
  <c r="EE39" i="3"/>
  <c r="EU39" i="3"/>
  <c r="FK39" i="3"/>
  <c r="GA39" i="3"/>
  <c r="GQ39" i="3"/>
  <c r="HG39" i="3"/>
  <c r="HW39" i="3"/>
  <c r="IM39" i="3"/>
  <c r="JC39" i="3"/>
  <c r="JS39" i="3"/>
  <c r="KI39" i="3"/>
  <c r="KY39" i="3"/>
  <c r="LO39" i="3"/>
  <c r="ME39" i="3"/>
  <c r="MU39" i="3"/>
  <c r="NK39" i="3"/>
  <c r="OA39" i="3"/>
  <c r="OQ39" i="3"/>
  <c r="PG39" i="3"/>
  <c r="PW39" i="3"/>
  <c r="QM39" i="3"/>
  <c r="RC39" i="3"/>
  <c r="RS39" i="3"/>
  <c r="SI39" i="3"/>
  <c r="SY39" i="3"/>
  <c r="TO39" i="3"/>
  <c r="UE39" i="3"/>
  <c r="UU39" i="3"/>
  <c r="VK39" i="3"/>
  <c r="WA39" i="3"/>
  <c r="WQ39" i="3"/>
  <c r="XG39" i="3"/>
  <c r="XW39" i="3"/>
  <c r="S39" i="3"/>
  <c r="AI39" i="3"/>
  <c r="BG39" i="3"/>
  <c r="CT39" i="3"/>
  <c r="DL39" i="3"/>
  <c r="EB39" i="3"/>
  <c r="ER39" i="3"/>
  <c r="FH39" i="3"/>
  <c r="FX39" i="3"/>
  <c r="GN39" i="3"/>
  <c r="HD39" i="3"/>
  <c r="HT39" i="3"/>
  <c r="IJ39" i="3"/>
  <c r="IZ39" i="3"/>
  <c r="JP39" i="3"/>
  <c r="KF39" i="3"/>
  <c r="KV39" i="3"/>
  <c r="LL39" i="3"/>
  <c r="MB39" i="3"/>
  <c r="MR39" i="3"/>
  <c r="NH39" i="3"/>
  <c r="NX39" i="3"/>
  <c r="ON39" i="3"/>
  <c r="PD39" i="3"/>
  <c r="PT39" i="3"/>
  <c r="QJ39" i="3"/>
  <c r="QZ39" i="3"/>
  <c r="RP39" i="3"/>
  <c r="SF39" i="3"/>
  <c r="SV39" i="3"/>
  <c r="TL39" i="3"/>
  <c r="UB39" i="3"/>
  <c r="UR39" i="3"/>
  <c r="VH39" i="3"/>
  <c r="VX39" i="3"/>
  <c r="WN39" i="3"/>
  <c r="XD39" i="3"/>
  <c r="KN40" i="3"/>
  <c r="RX40" i="3"/>
  <c r="Z23" i="2"/>
  <c r="AP23" i="2"/>
  <c r="CK23" i="2"/>
  <c r="DA23" i="2"/>
  <c r="DS23" i="2"/>
  <c r="EI23" i="2"/>
  <c r="EY23" i="2"/>
  <c r="FO23" i="2"/>
  <c r="GE23" i="2"/>
  <c r="GU23" i="2"/>
  <c r="HK23" i="2"/>
  <c r="IA23" i="2"/>
  <c r="IQ23" i="2"/>
  <c r="JG23" i="2"/>
  <c r="JW23" i="2"/>
  <c r="KM23" i="2"/>
  <c r="LC23" i="2"/>
  <c r="LS23" i="2"/>
  <c r="MI23" i="2"/>
  <c r="MY23" i="2"/>
  <c r="NO23" i="2"/>
  <c r="OE23" i="2"/>
  <c r="OU23" i="2"/>
  <c r="PK23" i="2"/>
  <c r="QA23" i="2"/>
  <c r="QQ23" i="2"/>
  <c r="RG23" i="2"/>
  <c r="RW23" i="2"/>
  <c r="SM23" i="2"/>
  <c r="TC23" i="2"/>
  <c r="TS23" i="2"/>
  <c r="UI23" i="2"/>
  <c r="UY23" i="2"/>
  <c r="VO23" i="2"/>
  <c r="WE23" i="2"/>
  <c r="WU23" i="2"/>
  <c r="XK23" i="2"/>
  <c r="YA23" i="2"/>
  <c r="W23" i="2"/>
  <c r="AM23" i="2"/>
  <c r="BK23" i="2"/>
  <c r="CX23" i="2"/>
  <c r="DP23" i="2"/>
  <c r="EF23" i="2"/>
  <c r="EV23" i="2"/>
  <c r="FL23" i="2"/>
  <c r="GB23" i="2"/>
  <c r="GR23" i="2"/>
  <c r="HH23" i="2"/>
  <c r="HX23" i="2"/>
  <c r="IN23" i="2"/>
  <c r="JD23" i="2"/>
  <c r="JT23" i="2"/>
  <c r="KJ23" i="2"/>
  <c r="KZ23" i="2"/>
  <c r="LP23" i="2"/>
  <c r="MF23" i="2"/>
  <c r="MV23" i="2"/>
  <c r="NL23" i="2"/>
  <c r="OB23" i="2"/>
  <c r="OR23" i="2"/>
  <c r="PH23" i="2"/>
  <c r="PX23" i="2"/>
  <c r="QN23" i="2"/>
  <c r="RD23" i="2"/>
  <c r="RT23" i="2"/>
  <c r="SJ23" i="2"/>
  <c r="SZ23" i="2"/>
  <c r="TP23" i="2"/>
  <c r="UF23" i="2"/>
  <c r="UV23" i="2"/>
  <c r="VL23" i="2"/>
  <c r="WB23" i="2"/>
  <c r="WR23" i="2"/>
  <c r="XH23" i="2"/>
  <c r="XX23" i="2"/>
  <c r="X23" i="2"/>
  <c r="AN23" i="2"/>
  <c r="BM23" i="2"/>
  <c r="CY23" i="2"/>
  <c r="DQ23" i="2"/>
  <c r="EG23" i="2"/>
  <c r="EW23" i="2"/>
  <c r="FM23" i="2"/>
  <c r="GC23" i="2"/>
  <c r="GS23" i="2"/>
  <c r="HI23" i="2"/>
  <c r="HY23" i="2"/>
  <c r="IO23" i="2"/>
  <c r="JE23" i="2"/>
  <c r="JU23" i="2"/>
  <c r="KK23" i="2"/>
  <c r="LA23" i="2"/>
  <c r="LQ23" i="2"/>
  <c r="MG23" i="2"/>
  <c r="MW23" i="2"/>
  <c r="NM23" i="2"/>
  <c r="OC23" i="2"/>
  <c r="OS23" i="2"/>
  <c r="PI23" i="2"/>
  <c r="PY23" i="2"/>
  <c r="QO23" i="2"/>
  <c r="RE23" i="2"/>
  <c r="RU23" i="2"/>
  <c r="SK23" i="2"/>
  <c r="TA23" i="2"/>
  <c r="TQ23" i="2"/>
  <c r="UG23" i="2"/>
  <c r="UW23" i="2"/>
  <c r="VM23" i="2"/>
  <c r="WC23" i="2"/>
  <c r="WS23" i="2"/>
  <c r="XI23" i="2"/>
  <c r="XY23" i="2"/>
  <c r="U23" i="2"/>
  <c r="AK23" i="2"/>
  <c r="BI23" i="2"/>
  <c r="CV23" i="2"/>
  <c r="DN23" i="2"/>
  <c r="ED23" i="2"/>
  <c r="ET23" i="2"/>
  <c r="FJ23" i="2"/>
  <c r="FZ23" i="2"/>
  <c r="GP23" i="2"/>
  <c r="HF23" i="2"/>
  <c r="HV23" i="2"/>
  <c r="IL23" i="2"/>
  <c r="JB23" i="2"/>
  <c r="JR23" i="2"/>
  <c r="KH23" i="2"/>
  <c r="KX23" i="2"/>
  <c r="LN23" i="2"/>
  <c r="MD23" i="2"/>
  <c r="MT23" i="2"/>
  <c r="NJ23" i="2"/>
  <c r="NZ23" i="2"/>
  <c r="OP23" i="2"/>
  <c r="PF23" i="2"/>
  <c r="PV23" i="2"/>
  <c r="QL23" i="2"/>
  <c r="RB23" i="2"/>
  <c r="RR23" i="2"/>
  <c r="SH23" i="2"/>
  <c r="SX23" i="2"/>
  <c r="TN23" i="2"/>
  <c r="UD23" i="2"/>
  <c r="UT23" i="2"/>
  <c r="VJ23" i="2"/>
  <c r="VZ23" i="2"/>
  <c r="WP23" i="2"/>
  <c r="XF23" i="2"/>
  <c r="QG38" i="3"/>
  <c r="YD39" i="2"/>
  <c r="XZ39" i="2"/>
  <c r="XV39" i="2"/>
  <c r="XR39" i="2"/>
  <c r="XN39" i="2"/>
  <c r="XJ39" i="2"/>
  <c r="XF39" i="2"/>
  <c r="XB39" i="2"/>
  <c r="WX39" i="2"/>
  <c r="WT39" i="2"/>
  <c r="WP39" i="2"/>
  <c r="WL39" i="2"/>
  <c r="WH39" i="2"/>
  <c r="WD39" i="2"/>
  <c r="VZ39" i="2"/>
  <c r="VV39" i="2"/>
  <c r="VR39" i="2"/>
  <c r="VN39" i="2"/>
  <c r="VJ39" i="2"/>
  <c r="VF39" i="2"/>
  <c r="VB39" i="2"/>
  <c r="UX39" i="2"/>
  <c r="UT39" i="2"/>
  <c r="UP39" i="2"/>
  <c r="UL39" i="2"/>
  <c r="UH39" i="2"/>
  <c r="UD39" i="2"/>
  <c r="TZ39" i="2"/>
  <c r="TV39" i="2"/>
  <c r="TR39" i="2"/>
  <c r="TN39" i="2"/>
  <c r="TJ39" i="2"/>
  <c r="TF39" i="2"/>
  <c r="TB39" i="2"/>
  <c r="SX39" i="2"/>
  <c r="ST39" i="2"/>
  <c r="SP39" i="2"/>
  <c r="SL39" i="2"/>
  <c r="SH39" i="2"/>
  <c r="SD39" i="2"/>
  <c r="RZ39" i="2"/>
  <c r="RV39" i="2"/>
  <c r="RR39" i="2"/>
  <c r="RN39" i="2"/>
  <c r="RJ39" i="2"/>
  <c r="RF39" i="2"/>
  <c r="RB39" i="2"/>
  <c r="QX39" i="2"/>
  <c r="QT39" i="2"/>
  <c r="QP39" i="2"/>
  <c r="QL39" i="2"/>
  <c r="QH39" i="2"/>
  <c r="QD39" i="2"/>
  <c r="PZ39" i="2"/>
  <c r="PV39" i="2"/>
  <c r="PR39" i="2"/>
  <c r="PN39" i="2"/>
  <c r="PJ39" i="2"/>
  <c r="PF39" i="2"/>
  <c r="PB39" i="2"/>
  <c r="OX39" i="2"/>
  <c r="OT39" i="2"/>
  <c r="OP39" i="2"/>
  <c r="OL39" i="2"/>
  <c r="OH39" i="2"/>
  <c r="OD39" i="2"/>
  <c r="NZ39" i="2"/>
  <c r="NV39" i="2"/>
  <c r="NR39" i="2"/>
  <c r="NN39" i="2"/>
  <c r="NJ39" i="2"/>
  <c r="NF39" i="2"/>
  <c r="NB39" i="2"/>
  <c r="MX39" i="2"/>
  <c r="MT39" i="2"/>
  <c r="MP39" i="2"/>
  <c r="ML39" i="2"/>
  <c r="MH39" i="2"/>
  <c r="MD39" i="2"/>
  <c r="LZ39" i="2"/>
  <c r="LV39" i="2"/>
  <c r="LR39" i="2"/>
  <c r="LN39" i="2"/>
  <c r="LJ39" i="2"/>
  <c r="LF39" i="2"/>
  <c r="LB39" i="2"/>
  <c r="KX39" i="2"/>
  <c r="KT39" i="2"/>
  <c r="KP39" i="2"/>
  <c r="KL39" i="2"/>
  <c r="KH39" i="2"/>
  <c r="KD39" i="2"/>
  <c r="JZ39" i="2"/>
  <c r="JV39" i="2"/>
  <c r="JR39" i="2"/>
  <c r="JN39" i="2"/>
  <c r="JJ39" i="2"/>
  <c r="JF39" i="2"/>
  <c r="JB39" i="2"/>
  <c r="IX39" i="2"/>
  <c r="IT39" i="2"/>
  <c r="IP39" i="2"/>
  <c r="IL39" i="2"/>
  <c r="IH39" i="2"/>
  <c r="ID39" i="2"/>
  <c r="HZ39" i="2"/>
  <c r="HV39" i="2"/>
  <c r="HR39" i="2"/>
  <c r="HN39" i="2"/>
  <c r="HJ39" i="2"/>
  <c r="HF39" i="2"/>
  <c r="HB39" i="2"/>
  <c r="GX39" i="2"/>
  <c r="GT39" i="2"/>
  <c r="GP39" i="2"/>
  <c r="GL39" i="2"/>
  <c r="GH39" i="2"/>
  <c r="GD39" i="2"/>
  <c r="FZ39" i="2"/>
  <c r="FV39" i="2"/>
  <c r="FR39" i="2"/>
  <c r="FN39" i="2"/>
  <c r="FJ39" i="2"/>
  <c r="FF39" i="2"/>
  <c r="FB39" i="2"/>
  <c r="EX39" i="2"/>
  <c r="ET39" i="2"/>
  <c r="EP39" i="2"/>
  <c r="EL39" i="2"/>
  <c r="EH39" i="2"/>
  <c r="ED39" i="2"/>
  <c r="DZ39" i="2"/>
  <c r="DV39" i="2"/>
  <c r="DR39" i="2"/>
  <c r="DN39" i="2"/>
  <c r="DJ39" i="2"/>
  <c r="DE39" i="2"/>
  <c r="CZ39" i="2"/>
  <c r="CV39" i="2"/>
  <c r="CR39" i="2"/>
  <c r="CN39" i="2"/>
  <c r="BQ39" i="2"/>
  <c r="BI39" i="2"/>
  <c r="BC39" i="2"/>
  <c r="AY39" i="2"/>
  <c r="AO39" i="2"/>
  <c r="AK39" i="2"/>
  <c r="AG39" i="2"/>
  <c r="AC39" i="2"/>
  <c r="Y39" i="2"/>
  <c r="U39" i="2"/>
  <c r="Q39" i="2"/>
  <c r="I39" i="2"/>
  <c r="YC39" i="2"/>
  <c r="XY39" i="2"/>
  <c r="XU39" i="2"/>
  <c r="XQ39" i="2"/>
  <c r="XM39" i="2"/>
  <c r="XI39" i="2"/>
  <c r="XE39" i="2"/>
  <c r="XA39" i="2"/>
  <c r="WW39" i="2"/>
  <c r="WS39" i="2"/>
  <c r="WO39" i="2"/>
  <c r="WK39" i="2"/>
  <c r="WG39" i="2"/>
  <c r="WC39" i="2"/>
  <c r="VY39" i="2"/>
  <c r="VU39" i="2"/>
  <c r="VQ39" i="2"/>
  <c r="VM39" i="2"/>
  <c r="VI39" i="2"/>
  <c r="VE39" i="2"/>
  <c r="VA39" i="2"/>
  <c r="UW39" i="2"/>
  <c r="US39" i="2"/>
  <c r="UO39" i="2"/>
  <c r="UK39" i="2"/>
  <c r="UG39" i="2"/>
  <c r="UC39" i="2"/>
  <c r="TY39" i="2"/>
  <c r="TU39" i="2"/>
  <c r="TQ39" i="2"/>
  <c r="TM39" i="2"/>
  <c r="TI39" i="2"/>
  <c r="TE39" i="2"/>
  <c r="TA39" i="2"/>
  <c r="SW39" i="2"/>
  <c r="SS39" i="2"/>
  <c r="SO39" i="2"/>
  <c r="SK39" i="2"/>
  <c r="SG39" i="2"/>
  <c r="SC39" i="2"/>
  <c r="RY39" i="2"/>
  <c r="RU39" i="2"/>
  <c r="RQ39" i="2"/>
  <c r="RM39" i="2"/>
  <c r="RI39" i="2"/>
  <c r="RE39" i="2"/>
  <c r="RA39" i="2"/>
  <c r="QW39" i="2"/>
  <c r="QS39" i="2"/>
  <c r="QO39" i="2"/>
  <c r="QK39" i="2"/>
  <c r="QG39" i="2"/>
  <c r="QC39" i="2"/>
  <c r="PY39" i="2"/>
  <c r="PU39" i="2"/>
  <c r="PQ39" i="2"/>
  <c r="PM39" i="2"/>
  <c r="PI39" i="2"/>
  <c r="PE39" i="2"/>
  <c r="PA39" i="2"/>
  <c r="OW39" i="2"/>
  <c r="OS39" i="2"/>
  <c r="OO39" i="2"/>
  <c r="OK39" i="2"/>
  <c r="OG39" i="2"/>
  <c r="OC39" i="2"/>
  <c r="NY39" i="2"/>
  <c r="NU39" i="2"/>
  <c r="NQ39" i="2"/>
  <c r="NM39" i="2"/>
  <c r="NI39" i="2"/>
  <c r="NE39" i="2"/>
  <c r="NA39" i="2"/>
  <c r="MW39" i="2"/>
  <c r="MS39" i="2"/>
  <c r="MO39" i="2"/>
  <c r="MK39" i="2"/>
  <c r="MG39" i="2"/>
  <c r="MC39" i="2"/>
  <c r="LY39" i="2"/>
  <c r="LU39" i="2"/>
  <c r="LQ39" i="2"/>
  <c r="LM39" i="2"/>
  <c r="LI39" i="2"/>
  <c r="LE39" i="2"/>
  <c r="LA39" i="2"/>
  <c r="KW39" i="2"/>
  <c r="KS39" i="2"/>
  <c r="KO39" i="2"/>
  <c r="KK39" i="2"/>
  <c r="KG39" i="2"/>
  <c r="KC39" i="2"/>
  <c r="JY39" i="2"/>
  <c r="JU39" i="2"/>
  <c r="JQ39" i="2"/>
  <c r="JM39" i="2"/>
  <c r="JI39" i="2"/>
  <c r="JE39" i="2"/>
  <c r="JA39" i="2"/>
  <c r="IW39" i="2"/>
  <c r="IS39" i="2"/>
  <c r="IO39" i="2"/>
  <c r="IK39" i="2"/>
  <c r="IG39" i="2"/>
  <c r="IC39" i="2"/>
  <c r="HY39" i="2"/>
  <c r="HU39" i="2"/>
  <c r="HQ39" i="2"/>
  <c r="HM39" i="2"/>
  <c r="HI39" i="2"/>
  <c r="HE39" i="2"/>
  <c r="HA39" i="2"/>
  <c r="GW39" i="2"/>
  <c r="GS39" i="2"/>
  <c r="GO39" i="2"/>
  <c r="GK39" i="2"/>
  <c r="GG39" i="2"/>
  <c r="GC39" i="2"/>
  <c r="FY39" i="2"/>
  <c r="FU39" i="2"/>
  <c r="FQ39" i="2"/>
  <c r="FM39" i="2"/>
  <c r="FI39" i="2"/>
  <c r="FE39" i="2"/>
  <c r="FA39" i="2"/>
  <c r="EW39" i="2"/>
  <c r="ES39" i="2"/>
  <c r="EO39" i="2"/>
  <c r="EK39" i="2"/>
  <c r="EG39" i="2"/>
  <c r="EC39" i="2"/>
  <c r="DY39" i="2"/>
  <c r="DU39" i="2"/>
  <c r="DQ39" i="2"/>
  <c r="DM39" i="2"/>
  <c r="DI39" i="2"/>
  <c r="DC39" i="2"/>
  <c r="CY39" i="2"/>
  <c r="CU39" i="2"/>
  <c r="CQ39" i="2"/>
  <c r="CM39" i="2"/>
  <c r="BM39" i="2"/>
  <c r="BH39" i="2"/>
  <c r="BB39" i="2"/>
  <c r="AX39" i="2"/>
  <c r="AN39" i="2"/>
  <c r="AJ39" i="2"/>
  <c r="AF39" i="2"/>
  <c r="AB39" i="2"/>
  <c r="X39" i="2"/>
  <c r="T39" i="2"/>
  <c r="O39" i="2"/>
  <c r="YB39" i="2"/>
  <c r="XX39" i="2"/>
  <c r="XT39" i="2"/>
  <c r="XP39" i="2"/>
  <c r="XL39" i="2"/>
  <c r="XH39" i="2"/>
  <c r="XD39" i="2"/>
  <c r="WZ39" i="2"/>
  <c r="WV39" i="2"/>
  <c r="WR39" i="2"/>
  <c r="WN39" i="2"/>
  <c r="WJ39" i="2"/>
  <c r="WF39" i="2"/>
  <c r="WB39" i="2"/>
  <c r="VX39" i="2"/>
  <c r="VT39" i="2"/>
  <c r="VP39" i="2"/>
  <c r="VL39" i="2"/>
  <c r="VH39" i="2"/>
  <c r="VD39" i="2"/>
  <c r="UZ39" i="2"/>
  <c r="UV39" i="2"/>
  <c r="UR39" i="2"/>
  <c r="UN39" i="2"/>
  <c r="UJ39" i="2"/>
  <c r="UF39" i="2"/>
  <c r="UB39" i="2"/>
  <c r="TX39" i="2"/>
  <c r="TT39" i="2"/>
  <c r="TP39" i="2"/>
  <c r="TL39" i="2"/>
  <c r="TH39" i="2"/>
  <c r="TD39" i="2"/>
  <c r="SZ39" i="2"/>
  <c r="SV39" i="2"/>
  <c r="SR39" i="2"/>
  <c r="SN39" i="2"/>
  <c r="SJ39" i="2"/>
  <c r="SF39" i="2"/>
  <c r="SB39" i="2"/>
  <c r="RX39" i="2"/>
  <c r="RT39" i="2"/>
  <c r="RP39" i="2"/>
  <c r="RL39" i="2"/>
  <c r="RH39" i="2"/>
  <c r="RD39" i="2"/>
  <c r="QZ39" i="2"/>
  <c r="QV39" i="2"/>
  <c r="QR39" i="2"/>
  <c r="QN39" i="2"/>
  <c r="QJ39" i="2"/>
  <c r="QF39" i="2"/>
  <c r="QB39" i="2"/>
  <c r="PX39" i="2"/>
  <c r="PT39" i="2"/>
  <c r="PP39" i="2"/>
  <c r="PL39" i="2"/>
  <c r="PH39" i="2"/>
  <c r="PD39" i="2"/>
  <c r="OZ39" i="2"/>
  <c r="OV39" i="2"/>
  <c r="OR39" i="2"/>
  <c r="ON39" i="2"/>
  <c r="OJ39" i="2"/>
  <c r="OF39" i="2"/>
  <c r="OB39" i="2"/>
  <c r="NX39" i="2"/>
  <c r="NT39" i="2"/>
  <c r="NP39" i="2"/>
  <c r="NL39" i="2"/>
  <c r="NH39" i="2"/>
  <c r="ND39" i="2"/>
  <c r="MZ39" i="2"/>
  <c r="MV39" i="2"/>
  <c r="MR39" i="2"/>
  <c r="MN39" i="2"/>
  <c r="MJ39" i="2"/>
  <c r="MF39" i="2"/>
  <c r="MB39" i="2"/>
  <c r="LX39" i="2"/>
  <c r="LT39" i="2"/>
  <c r="LP39" i="2"/>
  <c r="LL39" i="2"/>
  <c r="LH39" i="2"/>
  <c r="LD39" i="2"/>
  <c r="KZ39" i="2"/>
  <c r="KV39" i="2"/>
  <c r="KR39" i="2"/>
  <c r="KN39" i="2"/>
  <c r="KJ39" i="2"/>
  <c r="KF39" i="2"/>
  <c r="KB39" i="2"/>
  <c r="JX39" i="2"/>
  <c r="JT39" i="2"/>
  <c r="JP39" i="2"/>
  <c r="JL39" i="2"/>
  <c r="JH39" i="2"/>
  <c r="JD39" i="2"/>
  <c r="IZ39" i="2"/>
  <c r="IV39" i="2"/>
  <c r="IR39" i="2"/>
  <c r="IN39" i="2"/>
  <c r="IJ39" i="2"/>
  <c r="IF39" i="2"/>
  <c r="IB39" i="2"/>
  <c r="HX39" i="2"/>
  <c r="HT39" i="2"/>
  <c r="HP39" i="2"/>
  <c r="HL39" i="2"/>
  <c r="HH39" i="2"/>
  <c r="HD39" i="2"/>
  <c r="GZ39" i="2"/>
  <c r="GV39" i="2"/>
  <c r="GR39" i="2"/>
  <c r="GN39" i="2"/>
  <c r="GJ39" i="2"/>
  <c r="GF39" i="2"/>
  <c r="GB39" i="2"/>
  <c r="FX39" i="2"/>
  <c r="FT39" i="2"/>
  <c r="FP39" i="2"/>
  <c r="FL39" i="2"/>
  <c r="FH39" i="2"/>
  <c r="FD39" i="2"/>
  <c r="EZ39" i="2"/>
  <c r="EV39" i="2"/>
  <c r="ER39" i="2"/>
  <c r="EN39" i="2"/>
  <c r="EJ39" i="2"/>
  <c r="EF39" i="2"/>
  <c r="EB39" i="2"/>
  <c r="DX39" i="2"/>
  <c r="DT39" i="2"/>
  <c r="DP39" i="2"/>
  <c r="DL39" i="2"/>
  <c r="DH39" i="2"/>
  <c r="DB39" i="2"/>
  <c r="CX39" i="2"/>
  <c r="CT39" i="2"/>
  <c r="CP39" i="2"/>
  <c r="CL39" i="2"/>
  <c r="BK39" i="2"/>
  <c r="BG39" i="2"/>
  <c r="BA39" i="2"/>
  <c r="AQ39" i="2"/>
  <c r="AM39" i="2"/>
  <c r="AI39" i="2"/>
  <c r="AE39" i="2"/>
  <c r="AA39" i="2"/>
  <c r="W39" i="2"/>
  <c r="S39" i="2"/>
  <c r="M39" i="2"/>
  <c r="YE39" i="2"/>
  <c r="YA39" i="2"/>
  <c r="XW39" i="2"/>
  <c r="XS39" i="2"/>
  <c r="XO39" i="2"/>
  <c r="XK39" i="2"/>
  <c r="XG39" i="2"/>
  <c r="XC39" i="2"/>
  <c r="WY39" i="2"/>
  <c r="WU39" i="2"/>
  <c r="WQ39" i="2"/>
  <c r="WM39" i="2"/>
  <c r="WI39" i="2"/>
  <c r="WE39" i="2"/>
  <c r="WA39" i="2"/>
  <c r="VW39" i="2"/>
  <c r="VS39" i="2"/>
  <c r="VO39" i="2"/>
  <c r="VK39" i="2"/>
  <c r="VG39" i="2"/>
  <c r="VC39" i="2"/>
  <c r="UY39" i="2"/>
  <c r="UU39" i="2"/>
  <c r="UQ39" i="2"/>
  <c r="UM39" i="2"/>
  <c r="UI39" i="2"/>
  <c r="UE39" i="2"/>
  <c r="UA39" i="2"/>
  <c r="TW39" i="2"/>
  <c r="TS39" i="2"/>
  <c r="TO39" i="2"/>
  <c r="TK39" i="2"/>
  <c r="TG39" i="2"/>
  <c r="TC39" i="2"/>
  <c r="SY39" i="2"/>
  <c r="SU39" i="2"/>
  <c r="SQ39" i="2"/>
  <c r="SM39" i="2"/>
  <c r="SI39" i="2"/>
  <c r="SE39" i="2"/>
  <c r="SA39" i="2"/>
  <c r="RW39" i="2"/>
  <c r="RS39" i="2"/>
  <c r="RO39" i="2"/>
  <c r="RK39" i="2"/>
  <c r="RG39" i="2"/>
  <c r="RC39" i="2"/>
  <c r="QY39" i="2"/>
  <c r="QU39" i="2"/>
  <c r="QQ39" i="2"/>
  <c r="QM39" i="2"/>
  <c r="QI39" i="2"/>
  <c r="QE39" i="2"/>
  <c r="QA39" i="2"/>
  <c r="PW39" i="2"/>
  <c r="PS39" i="2"/>
  <c r="PO39" i="2"/>
  <c r="PK39" i="2"/>
  <c r="PG39" i="2"/>
  <c r="PC39" i="2"/>
  <c r="OY39" i="2"/>
  <c r="OU39" i="2"/>
  <c r="OQ39" i="2"/>
  <c r="OM39" i="2"/>
  <c r="OI39" i="2"/>
  <c r="OE39" i="2"/>
  <c r="OA39" i="2"/>
  <c r="NW39" i="2"/>
  <c r="NS39" i="2"/>
  <c r="NO39" i="2"/>
  <c r="NK39" i="2"/>
  <c r="NG39" i="2"/>
  <c r="NC39" i="2"/>
  <c r="MY39" i="2"/>
  <c r="MU39" i="2"/>
  <c r="MQ39" i="2"/>
  <c r="MM39" i="2"/>
  <c r="MI39" i="2"/>
  <c r="ME39" i="2"/>
  <c r="MA39" i="2"/>
  <c r="LW39" i="2"/>
  <c r="LS39" i="2"/>
  <c r="LO39" i="2"/>
  <c r="LK39" i="2"/>
  <c r="LG39" i="2"/>
  <c r="LC39" i="2"/>
  <c r="KY39" i="2"/>
  <c r="KU39" i="2"/>
  <c r="KQ39" i="2"/>
  <c r="KM39" i="2"/>
  <c r="KI39" i="2"/>
  <c r="KE39" i="2"/>
  <c r="KA39" i="2"/>
  <c r="JW39" i="2"/>
  <c r="JS39" i="2"/>
  <c r="JO39" i="2"/>
  <c r="JK39" i="2"/>
  <c r="JG39" i="2"/>
  <c r="JC39" i="2"/>
  <c r="IY39" i="2"/>
  <c r="IU39" i="2"/>
  <c r="IQ39" i="2"/>
  <c r="IM39" i="2"/>
  <c r="II39" i="2"/>
  <c r="IE39" i="2"/>
  <c r="IA39" i="2"/>
  <c r="HW39" i="2"/>
  <c r="HS39" i="2"/>
  <c r="HO39" i="2"/>
  <c r="HK39" i="2"/>
  <c r="HG39" i="2"/>
  <c r="HC39" i="2"/>
  <c r="GY39" i="2"/>
  <c r="GU39" i="2"/>
  <c r="GQ39" i="2"/>
  <c r="GM39" i="2"/>
  <c r="GI39" i="2"/>
  <c r="GE39" i="2"/>
  <c r="GA39" i="2"/>
  <c r="FW39" i="2"/>
  <c r="FS39" i="2"/>
  <c r="FO39" i="2"/>
  <c r="FK39" i="2"/>
  <c r="FG39" i="2"/>
  <c r="FC39" i="2"/>
  <c r="EY39" i="2"/>
  <c r="EU39" i="2"/>
  <c r="EQ39" i="2"/>
  <c r="EM39" i="2"/>
  <c r="EI39" i="2"/>
  <c r="EE39" i="2"/>
  <c r="EA39" i="2"/>
  <c r="DW39" i="2"/>
  <c r="DS39" i="2"/>
  <c r="DO39" i="2"/>
  <c r="DK39" i="2"/>
  <c r="DG39" i="2"/>
  <c r="DA39" i="2"/>
  <c r="CW39" i="2"/>
  <c r="CS39" i="2"/>
  <c r="CO39" i="2"/>
  <c r="CK39" i="2"/>
  <c r="BJ39" i="2"/>
  <c r="BF39" i="2"/>
  <c r="AZ39" i="2"/>
  <c r="AP39" i="2"/>
  <c r="AL39" i="2"/>
  <c r="AH39" i="2"/>
  <c r="AD39" i="2"/>
  <c r="Z39" i="2"/>
  <c r="V39" i="2"/>
  <c r="R39" i="2"/>
  <c r="K39" i="2"/>
  <c r="YE40" i="1"/>
  <c r="YA40" i="1"/>
  <c r="XW40" i="1"/>
  <c r="XS40" i="1"/>
  <c r="XO40" i="1"/>
  <c r="XK40" i="1"/>
  <c r="XG40" i="1"/>
  <c r="XC40" i="1"/>
  <c r="WY40" i="1"/>
  <c r="WU40" i="1"/>
  <c r="WQ40" i="1"/>
  <c r="WM40" i="1"/>
  <c r="WI40" i="1"/>
  <c r="WE40" i="1"/>
  <c r="WA40" i="1"/>
  <c r="VW40" i="1"/>
  <c r="VS40" i="1"/>
  <c r="VO40" i="1"/>
  <c r="VK40" i="1"/>
  <c r="VG40" i="1"/>
  <c r="VC40" i="1"/>
  <c r="UY40" i="1"/>
  <c r="UU40" i="1"/>
  <c r="UQ40" i="1"/>
  <c r="UM40" i="1"/>
  <c r="UI40" i="1"/>
  <c r="UE40" i="1"/>
  <c r="UA40" i="1"/>
  <c r="TW40" i="1"/>
  <c r="TS40" i="1"/>
  <c r="TO40" i="1"/>
  <c r="TK40" i="1"/>
  <c r="TG40" i="1"/>
  <c r="TC40" i="1"/>
  <c r="SY40" i="1"/>
  <c r="SU40" i="1"/>
  <c r="SQ40" i="1"/>
  <c r="SM40" i="1"/>
  <c r="SI40" i="1"/>
  <c r="SE40" i="1"/>
  <c r="SA40" i="1"/>
  <c r="RW40" i="1"/>
  <c r="RS40" i="1"/>
  <c r="RO40" i="1"/>
  <c r="RK40" i="1"/>
  <c r="RG40" i="1"/>
  <c r="RC40" i="1"/>
  <c r="QY40" i="1"/>
  <c r="QU40" i="1"/>
  <c r="QQ40" i="1"/>
  <c r="QM40" i="1"/>
  <c r="QI40" i="1"/>
  <c r="QE40" i="1"/>
  <c r="QA40" i="1"/>
  <c r="PW40" i="1"/>
  <c r="PS40" i="1"/>
  <c r="PO40" i="1"/>
  <c r="PK40" i="1"/>
  <c r="PG40" i="1"/>
  <c r="PC40" i="1"/>
  <c r="OY40" i="1"/>
  <c r="OU40" i="1"/>
  <c r="OQ40" i="1"/>
  <c r="OM40" i="1"/>
  <c r="OI40" i="1"/>
  <c r="OE40" i="1"/>
  <c r="OA40" i="1"/>
  <c r="NW40" i="1"/>
  <c r="NS40" i="1"/>
  <c r="NO40" i="1"/>
  <c r="NK40" i="1"/>
  <c r="NG40" i="1"/>
  <c r="NC40" i="1"/>
  <c r="MY40" i="1"/>
  <c r="MU40" i="1"/>
  <c r="MQ40" i="1"/>
  <c r="MM40" i="1"/>
  <c r="MI40" i="1"/>
  <c r="ME40" i="1"/>
  <c r="MA40" i="1"/>
  <c r="LW40" i="1"/>
  <c r="LS40" i="1"/>
  <c r="LO40" i="1"/>
  <c r="LK40" i="1"/>
  <c r="LG40" i="1"/>
  <c r="LC40" i="1"/>
  <c r="KY40" i="1"/>
  <c r="KU40" i="1"/>
  <c r="KQ40" i="1"/>
  <c r="KM40" i="1"/>
  <c r="KI40" i="1"/>
  <c r="KE40" i="1"/>
  <c r="KA40" i="1"/>
  <c r="JW40" i="1"/>
  <c r="JS40" i="1"/>
  <c r="JO40" i="1"/>
  <c r="JK40" i="1"/>
  <c r="JG40" i="1"/>
  <c r="JC40" i="1"/>
  <c r="IY40" i="1"/>
  <c r="IU40" i="1"/>
  <c r="IQ40" i="1"/>
  <c r="IM40" i="1"/>
  <c r="II40" i="1"/>
  <c r="IE40" i="1"/>
  <c r="IA40" i="1"/>
  <c r="HW40" i="1"/>
  <c r="HS40" i="1"/>
  <c r="HO40" i="1"/>
  <c r="HK40" i="1"/>
  <c r="HG40" i="1"/>
  <c r="HC40" i="1"/>
  <c r="GY40" i="1"/>
  <c r="GU40" i="1"/>
  <c r="GQ40" i="1"/>
  <c r="GM40" i="1"/>
  <c r="GI40" i="1"/>
  <c r="GE40" i="1"/>
  <c r="GA40" i="1"/>
  <c r="FW40" i="1"/>
  <c r="FS40" i="1"/>
  <c r="FO40" i="1"/>
  <c r="FK40" i="1"/>
  <c r="FG40" i="1"/>
  <c r="FC40" i="1"/>
  <c r="EY40" i="1"/>
  <c r="EU40" i="1"/>
  <c r="EQ40" i="1"/>
  <c r="EM40" i="1"/>
  <c r="EI40" i="1"/>
  <c r="EE40" i="1"/>
  <c r="EA40" i="1"/>
  <c r="DW40" i="1"/>
  <c r="DS40" i="1"/>
  <c r="DO40" i="1"/>
  <c r="DK40" i="1"/>
  <c r="DG40" i="1"/>
  <c r="DA40" i="1"/>
  <c r="CW40" i="1"/>
  <c r="CS40" i="1"/>
  <c r="CO40" i="1"/>
  <c r="CK40" i="1"/>
  <c r="BJ40" i="1"/>
  <c r="BF40" i="1"/>
  <c r="AZ40" i="1"/>
  <c r="AP40" i="1"/>
  <c r="AL40" i="1"/>
  <c r="AH40" i="1"/>
  <c r="AD40" i="1"/>
  <c r="Z40" i="1"/>
  <c r="V40" i="1"/>
  <c r="R40" i="1"/>
  <c r="K40" i="1"/>
  <c r="YD40" i="1"/>
  <c r="XZ40" i="1"/>
  <c r="XV40" i="1"/>
  <c r="XR40" i="1"/>
  <c r="XN40" i="1"/>
  <c r="XJ40" i="1"/>
  <c r="XF40" i="1"/>
  <c r="XB40" i="1"/>
  <c r="WX40" i="1"/>
  <c r="WT40" i="1"/>
  <c r="WP40" i="1"/>
  <c r="WL40" i="1"/>
  <c r="WH40" i="1"/>
  <c r="WD40" i="1"/>
  <c r="VZ40" i="1"/>
  <c r="VV40" i="1"/>
  <c r="VR40" i="1"/>
  <c r="VN40" i="1"/>
  <c r="VJ40" i="1"/>
  <c r="VF40" i="1"/>
  <c r="VB40" i="1"/>
  <c r="UX40" i="1"/>
  <c r="UT40" i="1"/>
  <c r="UP40" i="1"/>
  <c r="UL40" i="1"/>
  <c r="UH40" i="1"/>
  <c r="UD40" i="1"/>
  <c r="TZ40" i="1"/>
  <c r="TV40" i="1"/>
  <c r="TR40" i="1"/>
  <c r="TN40" i="1"/>
  <c r="TJ40" i="1"/>
  <c r="TF40" i="1"/>
  <c r="TB40" i="1"/>
  <c r="SX40" i="1"/>
  <c r="ST40" i="1"/>
  <c r="SP40" i="1"/>
  <c r="SL40" i="1"/>
  <c r="SH40" i="1"/>
  <c r="SD40" i="1"/>
  <c r="RZ40" i="1"/>
  <c r="RV40" i="1"/>
  <c r="RR40" i="1"/>
  <c r="RN40" i="1"/>
  <c r="RJ40" i="1"/>
  <c r="RF40" i="1"/>
  <c r="RB40" i="1"/>
  <c r="QX40" i="1"/>
  <c r="QT40" i="1"/>
  <c r="QP40" i="1"/>
  <c r="QL40" i="1"/>
  <c r="QH40" i="1"/>
  <c r="QD40" i="1"/>
  <c r="PZ40" i="1"/>
  <c r="PV40" i="1"/>
  <c r="PR40" i="1"/>
  <c r="PN40" i="1"/>
  <c r="PJ40" i="1"/>
  <c r="PF40" i="1"/>
  <c r="PB40" i="1"/>
  <c r="OX40" i="1"/>
  <c r="OT40" i="1"/>
  <c r="OP40" i="1"/>
  <c r="OL40" i="1"/>
  <c r="OH40" i="1"/>
  <c r="OD40" i="1"/>
  <c r="NZ40" i="1"/>
  <c r="NV40" i="1"/>
  <c r="NR40" i="1"/>
  <c r="NN40" i="1"/>
  <c r="NJ40" i="1"/>
  <c r="NF40" i="1"/>
  <c r="NB40" i="1"/>
  <c r="MX40" i="1"/>
  <c r="MT40" i="1"/>
  <c r="MP40" i="1"/>
  <c r="ML40" i="1"/>
  <c r="MH40" i="1"/>
  <c r="MD40" i="1"/>
  <c r="LZ40" i="1"/>
  <c r="LV40" i="1"/>
  <c r="LR40" i="1"/>
  <c r="LN40" i="1"/>
  <c r="LJ40" i="1"/>
  <c r="LF40" i="1"/>
  <c r="LB40" i="1"/>
  <c r="KX40" i="1"/>
  <c r="KT40" i="1"/>
  <c r="KP40" i="1"/>
  <c r="KL40" i="1"/>
  <c r="KH40" i="1"/>
  <c r="KD40" i="1"/>
  <c r="JZ40" i="1"/>
  <c r="JV40" i="1"/>
  <c r="JR40" i="1"/>
  <c r="JN40" i="1"/>
  <c r="JJ40" i="1"/>
  <c r="JF40" i="1"/>
  <c r="JB40" i="1"/>
  <c r="IX40" i="1"/>
  <c r="IT40" i="1"/>
  <c r="IP40" i="1"/>
  <c r="IL40" i="1"/>
  <c r="IH40" i="1"/>
  <c r="ID40" i="1"/>
  <c r="HZ40" i="1"/>
  <c r="HV40" i="1"/>
  <c r="HR40" i="1"/>
  <c r="HN40" i="1"/>
  <c r="HJ40" i="1"/>
  <c r="HF40" i="1"/>
  <c r="HB40" i="1"/>
  <c r="GX40" i="1"/>
  <c r="GT40" i="1"/>
  <c r="GP40" i="1"/>
  <c r="GL40" i="1"/>
  <c r="GH40" i="1"/>
  <c r="GD40" i="1"/>
  <c r="FZ40" i="1"/>
  <c r="FV40" i="1"/>
  <c r="FR40" i="1"/>
  <c r="FN40" i="1"/>
  <c r="FJ40" i="1"/>
  <c r="FF40" i="1"/>
  <c r="FB40" i="1"/>
  <c r="EX40" i="1"/>
  <c r="ET40" i="1"/>
  <c r="EP40" i="1"/>
  <c r="EL40" i="1"/>
  <c r="EH40" i="1"/>
  <c r="ED40" i="1"/>
  <c r="DZ40" i="1"/>
  <c r="DV40" i="1"/>
  <c r="DR40" i="1"/>
  <c r="DN40" i="1"/>
  <c r="DJ40" i="1"/>
  <c r="DE40" i="1"/>
  <c r="CZ40" i="1"/>
  <c r="CV40" i="1"/>
  <c r="CR40" i="1"/>
  <c r="CN40" i="1"/>
  <c r="BQ40" i="1"/>
  <c r="BI40" i="1"/>
  <c r="BC40" i="1"/>
  <c r="AY40" i="1"/>
  <c r="AO40" i="1"/>
  <c r="AK40" i="1"/>
  <c r="AG40" i="1"/>
  <c r="AC40" i="1"/>
  <c r="Y40" i="1"/>
  <c r="U40" i="1"/>
  <c r="Q40" i="1"/>
  <c r="I40" i="1"/>
  <c r="YC40" i="1"/>
  <c r="XY40" i="1"/>
  <c r="XU40" i="1"/>
  <c r="XQ40" i="1"/>
  <c r="XM40" i="1"/>
  <c r="XI40" i="1"/>
  <c r="XE40" i="1"/>
  <c r="XA40" i="1"/>
  <c r="WW40" i="1"/>
  <c r="WS40" i="1"/>
  <c r="WO40" i="1"/>
  <c r="WK40" i="1"/>
  <c r="WG40" i="1"/>
  <c r="WC40" i="1"/>
  <c r="VY40" i="1"/>
  <c r="VU40" i="1"/>
  <c r="VQ40" i="1"/>
  <c r="VM40" i="1"/>
  <c r="VI40" i="1"/>
  <c r="VE40" i="1"/>
  <c r="VA40" i="1"/>
  <c r="UW40" i="1"/>
  <c r="US40" i="1"/>
  <c r="UO40" i="1"/>
  <c r="UK40" i="1"/>
  <c r="UG40" i="1"/>
  <c r="UC40" i="1"/>
  <c r="TY40" i="1"/>
  <c r="TU40" i="1"/>
  <c r="TQ40" i="1"/>
  <c r="TM40" i="1"/>
  <c r="TI40" i="1"/>
  <c r="TE40" i="1"/>
  <c r="TA40" i="1"/>
  <c r="SW40" i="1"/>
  <c r="SS40" i="1"/>
  <c r="SO40" i="1"/>
  <c r="SK40" i="1"/>
  <c r="SG40" i="1"/>
  <c r="SC40" i="1"/>
  <c r="RY40" i="1"/>
  <c r="RU40" i="1"/>
  <c r="RQ40" i="1"/>
  <c r="RM40" i="1"/>
  <c r="RI40" i="1"/>
  <c r="RE40" i="1"/>
  <c r="RA40" i="1"/>
  <c r="QW40" i="1"/>
  <c r="QS40" i="1"/>
  <c r="QO40" i="1"/>
  <c r="QK40" i="1"/>
  <c r="QG40" i="1"/>
  <c r="QC40" i="1"/>
  <c r="PY40" i="1"/>
  <c r="PU40" i="1"/>
  <c r="PQ40" i="1"/>
  <c r="PM40" i="1"/>
  <c r="PI40" i="1"/>
  <c r="PE40" i="1"/>
  <c r="PA40" i="1"/>
  <c r="OW40" i="1"/>
  <c r="OS40" i="1"/>
  <c r="OO40" i="1"/>
  <c r="OK40" i="1"/>
  <c r="OG40" i="1"/>
  <c r="OC40" i="1"/>
  <c r="NY40" i="1"/>
  <c r="NU40" i="1"/>
  <c r="NQ40" i="1"/>
  <c r="NM40" i="1"/>
  <c r="NI40" i="1"/>
  <c r="NE40" i="1"/>
  <c r="NA40" i="1"/>
  <c r="MW40" i="1"/>
  <c r="MS40" i="1"/>
  <c r="MO40" i="1"/>
  <c r="MK40" i="1"/>
  <c r="MG40" i="1"/>
  <c r="MC40" i="1"/>
  <c r="LY40" i="1"/>
  <c r="LU40" i="1"/>
  <c r="LQ40" i="1"/>
  <c r="LM40" i="1"/>
  <c r="LI40" i="1"/>
  <c r="LE40" i="1"/>
  <c r="LA40" i="1"/>
  <c r="KW40" i="1"/>
  <c r="KS40" i="1"/>
  <c r="KO40" i="1"/>
  <c r="KK40" i="1"/>
  <c r="KG40" i="1"/>
  <c r="KC40" i="1"/>
  <c r="JY40" i="1"/>
  <c r="JU40" i="1"/>
  <c r="JQ40" i="1"/>
  <c r="JM40" i="1"/>
  <c r="JI40" i="1"/>
  <c r="JE40" i="1"/>
  <c r="JA40" i="1"/>
  <c r="IW40" i="1"/>
  <c r="IS40" i="1"/>
  <c r="IO40" i="1"/>
  <c r="IK40" i="1"/>
  <c r="IG40" i="1"/>
  <c r="IC40" i="1"/>
  <c r="HY40" i="1"/>
  <c r="HU40" i="1"/>
  <c r="HQ40" i="1"/>
  <c r="HM40" i="1"/>
  <c r="HI40" i="1"/>
  <c r="HE40" i="1"/>
  <c r="HA40" i="1"/>
  <c r="GW40" i="1"/>
  <c r="GS40" i="1"/>
  <c r="GO40" i="1"/>
  <c r="GK40" i="1"/>
  <c r="GG40" i="1"/>
  <c r="GC40" i="1"/>
  <c r="FY40" i="1"/>
  <c r="FU40" i="1"/>
  <c r="FQ40" i="1"/>
  <c r="FM40" i="1"/>
  <c r="FI40" i="1"/>
  <c r="FE40" i="1"/>
  <c r="FA40" i="1"/>
  <c r="EW40" i="1"/>
  <c r="ES40" i="1"/>
  <c r="EO40" i="1"/>
  <c r="EK40" i="1"/>
  <c r="EG40" i="1"/>
  <c r="EC40" i="1"/>
  <c r="DY40" i="1"/>
  <c r="DU40" i="1"/>
  <c r="DQ40" i="1"/>
  <c r="DM40" i="1"/>
  <c r="DI40" i="1"/>
  <c r="DC40" i="1"/>
  <c r="CY40" i="1"/>
  <c r="CU40" i="1"/>
  <c r="CQ40" i="1"/>
  <c r="CM40" i="1"/>
  <c r="BM40" i="1"/>
  <c r="BH40" i="1"/>
  <c r="BB40" i="1"/>
  <c r="AX40" i="1"/>
  <c r="AN40" i="1"/>
  <c r="AJ40" i="1"/>
  <c r="AF40" i="1"/>
  <c r="AB40" i="1"/>
  <c r="X40" i="1"/>
  <c r="T40" i="1"/>
  <c r="O40" i="1"/>
  <c r="YB40" i="1"/>
  <c r="XX40" i="1"/>
  <c r="XT40" i="1"/>
  <c r="XP40" i="1"/>
  <c r="XL40" i="1"/>
  <c r="XH40" i="1"/>
  <c r="XD40" i="1"/>
  <c r="WZ40" i="1"/>
  <c r="WV40" i="1"/>
  <c r="WR40" i="1"/>
  <c r="WN40" i="1"/>
  <c r="WJ40" i="1"/>
  <c r="WF40" i="1"/>
  <c r="WB40" i="1"/>
  <c r="VX40" i="1"/>
  <c r="VT40" i="1"/>
  <c r="VP40" i="1"/>
  <c r="VL40" i="1"/>
  <c r="VH40" i="1"/>
  <c r="VD40" i="1"/>
  <c r="UZ40" i="1"/>
  <c r="UV40" i="1"/>
  <c r="UR40" i="1"/>
  <c r="UN40" i="1"/>
  <c r="UJ40" i="1"/>
  <c r="UF40" i="1"/>
  <c r="UB40" i="1"/>
  <c r="TX40" i="1"/>
  <c r="TT40" i="1"/>
  <c r="TP40" i="1"/>
  <c r="TL40" i="1"/>
  <c r="TH40" i="1"/>
  <c r="TD40" i="1"/>
  <c r="SZ40" i="1"/>
  <c r="SV40" i="1"/>
  <c r="SR40" i="1"/>
  <c r="SN40" i="1"/>
  <c r="SJ40" i="1"/>
  <c r="SF40" i="1"/>
  <c r="SB40" i="1"/>
  <c r="RX40" i="1"/>
  <c r="RT40" i="1"/>
  <c r="RP40" i="1"/>
  <c r="RL40" i="1"/>
  <c r="RH40" i="1"/>
  <c r="RD40" i="1"/>
  <c r="QZ40" i="1"/>
  <c r="QV40" i="1"/>
  <c r="QR40" i="1"/>
  <c r="QN40" i="1"/>
  <c r="QJ40" i="1"/>
  <c r="QF40" i="1"/>
  <c r="QB40" i="1"/>
  <c r="PX40" i="1"/>
  <c r="PT40" i="1"/>
  <c r="PP40" i="1"/>
  <c r="PL40" i="1"/>
  <c r="PH40" i="1"/>
  <c r="PD40" i="1"/>
  <c r="OZ40" i="1"/>
  <c r="OV40" i="1"/>
  <c r="OR40" i="1"/>
  <c r="ON40" i="1"/>
  <c r="OJ40" i="1"/>
  <c r="OF40" i="1"/>
  <c r="OB40" i="1"/>
  <c r="NX40" i="1"/>
  <c r="NT40" i="1"/>
  <c r="NP40" i="1"/>
  <c r="NL40" i="1"/>
  <c r="NH40" i="1"/>
  <c r="ND40" i="1"/>
  <c r="MZ40" i="1"/>
  <c r="MV40" i="1"/>
  <c r="MR40" i="1"/>
  <c r="MN40" i="1"/>
  <c r="MJ40" i="1"/>
  <c r="MF40" i="1"/>
  <c r="MB40" i="1"/>
  <c r="LX40" i="1"/>
  <c r="LT40" i="1"/>
  <c r="LP40" i="1"/>
  <c r="LL40" i="1"/>
  <c r="LH40" i="1"/>
  <c r="LD40" i="1"/>
  <c r="KZ40" i="1"/>
  <c r="KV40" i="1"/>
  <c r="KR40" i="1"/>
  <c r="KN40" i="1"/>
  <c r="KJ40" i="1"/>
  <c r="KF40" i="1"/>
  <c r="KB40" i="1"/>
  <c r="JX40" i="1"/>
  <c r="JT40" i="1"/>
  <c r="JP40" i="1"/>
  <c r="JL40" i="1"/>
  <c r="JH40" i="1"/>
  <c r="JD40" i="1"/>
  <c r="IZ40" i="1"/>
  <c r="IV40" i="1"/>
  <c r="IR40" i="1"/>
  <c r="IN40" i="1"/>
  <c r="IJ40" i="1"/>
  <c r="IF40" i="1"/>
  <c r="IB40" i="1"/>
  <c r="HX40" i="1"/>
  <c r="HT40" i="1"/>
  <c r="HP40" i="1"/>
  <c r="HL40" i="1"/>
  <c r="HH40" i="1"/>
  <c r="HD40" i="1"/>
  <c r="GZ40" i="1"/>
  <c r="GV40" i="1"/>
  <c r="GR40" i="1"/>
  <c r="GN40" i="1"/>
  <c r="GJ40" i="1"/>
  <c r="GF40" i="1"/>
  <c r="GB40" i="1"/>
  <c r="FX40" i="1"/>
  <c r="FT40" i="1"/>
  <c r="FP40" i="1"/>
  <c r="FL40" i="1"/>
  <c r="FH40" i="1"/>
  <c r="FD40" i="1"/>
  <c r="EZ40" i="1"/>
  <c r="EV40" i="1"/>
  <c r="ER40" i="1"/>
  <c r="EN40" i="1"/>
  <c r="EJ40" i="1"/>
  <c r="EF40" i="1"/>
  <c r="EB40" i="1"/>
  <c r="DX40" i="1"/>
  <c r="DT40" i="1"/>
  <c r="DP40" i="1"/>
  <c r="DL40" i="1"/>
  <c r="DH40" i="1"/>
  <c r="DB40" i="1"/>
  <c r="CX40" i="1"/>
  <c r="CT40" i="1"/>
  <c r="CP40" i="1"/>
  <c r="CL40" i="1"/>
  <c r="BK40" i="1"/>
  <c r="BG40" i="1"/>
  <c r="BA40" i="1"/>
  <c r="AQ40" i="1"/>
  <c r="AM40" i="1"/>
  <c r="AI40" i="1"/>
  <c r="AE40" i="1"/>
  <c r="AA40" i="1"/>
  <c r="W40" i="1"/>
  <c r="S40" i="1"/>
  <c r="M40" i="1"/>
  <c r="YC70" i="3"/>
  <c r="XY70" i="3"/>
  <c r="XU70" i="3"/>
  <c r="XQ70" i="3"/>
  <c r="XM70" i="3"/>
  <c r="XI70" i="3"/>
  <c r="XE70" i="3"/>
  <c r="XA70" i="3"/>
  <c r="WW70" i="3"/>
  <c r="WS70" i="3"/>
  <c r="WO70" i="3"/>
  <c r="WK70" i="3"/>
  <c r="WG70" i="3"/>
  <c r="WC70" i="3"/>
  <c r="VY70" i="3"/>
  <c r="VU70" i="3"/>
  <c r="VQ70" i="3"/>
  <c r="VM70" i="3"/>
  <c r="VI70" i="3"/>
  <c r="VE70" i="3"/>
  <c r="VA70" i="3"/>
  <c r="UW70" i="3"/>
  <c r="US70" i="3"/>
  <c r="UO70" i="3"/>
  <c r="UK70" i="3"/>
  <c r="UG70" i="3"/>
  <c r="UC70" i="3"/>
  <c r="TY70" i="3"/>
  <c r="TU70" i="3"/>
  <c r="TQ70" i="3"/>
  <c r="TM70" i="3"/>
  <c r="TI70" i="3"/>
  <c r="TE70" i="3"/>
  <c r="TA70" i="3"/>
  <c r="SW70" i="3"/>
  <c r="SS70" i="3"/>
  <c r="SO70" i="3"/>
  <c r="SK70" i="3"/>
  <c r="SG70" i="3"/>
  <c r="SC70" i="3"/>
  <c r="RY70" i="3"/>
  <c r="RU70" i="3"/>
  <c r="RQ70" i="3"/>
  <c r="RM70" i="3"/>
  <c r="RI70" i="3"/>
  <c r="RE70" i="3"/>
  <c r="RA70" i="3"/>
  <c r="QW70" i="3"/>
  <c r="QS70" i="3"/>
  <c r="QO70" i="3"/>
  <c r="QK70" i="3"/>
  <c r="QG70" i="3"/>
  <c r="QC70" i="3"/>
  <c r="PY70" i="3"/>
  <c r="PU70" i="3"/>
  <c r="PQ70" i="3"/>
  <c r="PM70" i="3"/>
  <c r="PI70" i="3"/>
  <c r="PE70" i="3"/>
  <c r="PA70" i="3"/>
  <c r="OW70" i="3"/>
  <c r="OS70" i="3"/>
  <c r="OO70" i="3"/>
  <c r="OK70" i="3"/>
  <c r="OG70" i="3"/>
  <c r="OC70" i="3"/>
  <c r="NY70" i="3"/>
  <c r="NU70" i="3"/>
  <c r="NQ70" i="3"/>
  <c r="NM70" i="3"/>
  <c r="NI70" i="3"/>
  <c r="NE70" i="3"/>
  <c r="NA70" i="3"/>
  <c r="MW70" i="3"/>
  <c r="MS70" i="3"/>
  <c r="MO70" i="3"/>
  <c r="MK70" i="3"/>
  <c r="MG70" i="3"/>
  <c r="MC70" i="3"/>
  <c r="LY70" i="3"/>
  <c r="LU70" i="3"/>
  <c r="LQ70" i="3"/>
  <c r="LM70" i="3"/>
  <c r="LI70" i="3"/>
  <c r="LE70" i="3"/>
  <c r="LA70" i="3"/>
  <c r="KW70" i="3"/>
  <c r="KS70" i="3"/>
  <c r="KO70" i="3"/>
  <c r="KK70" i="3"/>
  <c r="KG70" i="3"/>
  <c r="KC70" i="3"/>
  <c r="JY70" i="3"/>
  <c r="JU70" i="3"/>
  <c r="JQ70" i="3"/>
  <c r="JM70" i="3"/>
  <c r="JI70" i="3"/>
  <c r="JE70" i="3"/>
  <c r="JA70" i="3"/>
  <c r="IW70" i="3"/>
  <c r="IS70" i="3"/>
  <c r="IO70" i="3"/>
  <c r="IK70" i="3"/>
  <c r="IG70" i="3"/>
  <c r="IC70" i="3"/>
  <c r="HY70" i="3"/>
  <c r="HU70" i="3"/>
  <c r="HQ70" i="3"/>
  <c r="HM70" i="3"/>
  <c r="HI70" i="3"/>
  <c r="HE70" i="3"/>
  <c r="HA70" i="3"/>
  <c r="GW70" i="3"/>
  <c r="GS70" i="3"/>
  <c r="GO70" i="3"/>
  <c r="GK70" i="3"/>
  <c r="GG70" i="3"/>
  <c r="GC70" i="3"/>
  <c r="FY70" i="3"/>
  <c r="FU70" i="3"/>
  <c r="FQ70" i="3"/>
  <c r="FM70" i="3"/>
  <c r="FI70" i="3"/>
  <c r="FE70" i="3"/>
  <c r="FA70" i="3"/>
  <c r="EW70" i="3"/>
  <c r="ES70" i="3"/>
  <c r="EO70" i="3"/>
  <c r="EK70" i="3"/>
  <c r="EG70" i="3"/>
  <c r="EC70" i="3"/>
  <c r="DY70" i="3"/>
  <c r="DU70" i="3"/>
  <c r="DQ70" i="3"/>
  <c r="DM70" i="3"/>
  <c r="DI70" i="3"/>
  <c r="DC70" i="3"/>
  <c r="CY70" i="3"/>
  <c r="CU70" i="3"/>
  <c r="CQ70" i="3"/>
  <c r="CM70" i="3"/>
  <c r="BM70" i="3"/>
  <c r="BH70" i="3"/>
  <c r="BB70" i="3"/>
  <c r="AX70" i="3"/>
  <c r="AN70" i="3"/>
  <c r="AJ70" i="3"/>
  <c r="AF70" i="3"/>
  <c r="AB70" i="3"/>
  <c r="X70" i="3"/>
  <c r="T70" i="3"/>
  <c r="O70" i="3"/>
  <c r="YB70" i="3"/>
  <c r="XX70" i="3"/>
  <c r="XT70" i="3"/>
  <c r="XP70" i="3"/>
  <c r="XL70" i="3"/>
  <c r="XH70" i="3"/>
  <c r="XD70" i="3"/>
  <c r="WZ70" i="3"/>
  <c r="WV70" i="3"/>
  <c r="WR70" i="3"/>
  <c r="WN70" i="3"/>
  <c r="WJ70" i="3"/>
  <c r="WF70" i="3"/>
  <c r="WB70" i="3"/>
  <c r="VX70" i="3"/>
  <c r="VT70" i="3"/>
  <c r="VP70" i="3"/>
  <c r="VL70" i="3"/>
  <c r="VH70" i="3"/>
  <c r="VD70" i="3"/>
  <c r="UZ70" i="3"/>
  <c r="UV70" i="3"/>
  <c r="UR70" i="3"/>
  <c r="UN70" i="3"/>
  <c r="UJ70" i="3"/>
  <c r="UF70" i="3"/>
  <c r="UB70" i="3"/>
  <c r="TX70" i="3"/>
  <c r="TT70" i="3"/>
  <c r="TP70" i="3"/>
  <c r="TL70" i="3"/>
  <c r="TH70" i="3"/>
  <c r="TD70" i="3"/>
  <c r="SZ70" i="3"/>
  <c r="SV70" i="3"/>
  <c r="SR70" i="3"/>
  <c r="SN70" i="3"/>
  <c r="SJ70" i="3"/>
  <c r="SF70" i="3"/>
  <c r="SB70" i="3"/>
  <c r="RX70" i="3"/>
  <c r="RT70" i="3"/>
  <c r="RP70" i="3"/>
  <c r="RL70" i="3"/>
  <c r="RH70" i="3"/>
  <c r="RD70" i="3"/>
  <c r="QZ70" i="3"/>
  <c r="QV70" i="3"/>
  <c r="QR70" i="3"/>
  <c r="QN70" i="3"/>
  <c r="QJ70" i="3"/>
  <c r="QF70" i="3"/>
  <c r="QB70" i="3"/>
  <c r="PX70" i="3"/>
  <c r="PT70" i="3"/>
  <c r="PP70" i="3"/>
  <c r="PL70" i="3"/>
  <c r="PH70" i="3"/>
  <c r="PD70" i="3"/>
  <c r="OZ70" i="3"/>
  <c r="OV70" i="3"/>
  <c r="OR70" i="3"/>
  <c r="ON70" i="3"/>
  <c r="OJ70" i="3"/>
  <c r="OF70" i="3"/>
  <c r="OB70" i="3"/>
  <c r="NX70" i="3"/>
  <c r="NT70" i="3"/>
  <c r="NP70" i="3"/>
  <c r="NL70" i="3"/>
  <c r="NH70" i="3"/>
  <c r="ND70" i="3"/>
  <c r="MZ70" i="3"/>
  <c r="MV70" i="3"/>
  <c r="MR70" i="3"/>
  <c r="MN70" i="3"/>
  <c r="MJ70" i="3"/>
  <c r="MF70" i="3"/>
  <c r="MB70" i="3"/>
  <c r="LX70" i="3"/>
  <c r="LT70" i="3"/>
  <c r="LP70" i="3"/>
  <c r="LL70" i="3"/>
  <c r="LH70" i="3"/>
  <c r="LD70" i="3"/>
  <c r="KZ70" i="3"/>
  <c r="KV70" i="3"/>
  <c r="KR70" i="3"/>
  <c r="KN70" i="3"/>
  <c r="KJ70" i="3"/>
  <c r="KF70" i="3"/>
  <c r="KB70" i="3"/>
  <c r="JX70" i="3"/>
  <c r="JT70" i="3"/>
  <c r="JP70" i="3"/>
  <c r="JL70" i="3"/>
  <c r="JH70" i="3"/>
  <c r="JD70" i="3"/>
  <c r="IZ70" i="3"/>
  <c r="IV70" i="3"/>
  <c r="IR70" i="3"/>
  <c r="IN70" i="3"/>
  <c r="IJ70" i="3"/>
  <c r="IF70" i="3"/>
  <c r="IB70" i="3"/>
  <c r="HX70" i="3"/>
  <c r="HT70" i="3"/>
  <c r="HP70" i="3"/>
  <c r="HL70" i="3"/>
  <c r="HH70" i="3"/>
  <c r="HD70" i="3"/>
  <c r="GZ70" i="3"/>
  <c r="GV70" i="3"/>
  <c r="GR70" i="3"/>
  <c r="GN70" i="3"/>
  <c r="GJ70" i="3"/>
  <c r="GF70" i="3"/>
  <c r="GB70" i="3"/>
  <c r="FX70" i="3"/>
  <c r="FT70" i="3"/>
  <c r="FP70" i="3"/>
  <c r="FL70" i="3"/>
  <c r="FH70" i="3"/>
  <c r="FD70" i="3"/>
  <c r="EZ70" i="3"/>
  <c r="EV70" i="3"/>
  <c r="ER70" i="3"/>
  <c r="EN70" i="3"/>
  <c r="EJ70" i="3"/>
  <c r="EF70" i="3"/>
  <c r="EB70" i="3"/>
  <c r="DX70" i="3"/>
  <c r="DT70" i="3"/>
  <c r="DP70" i="3"/>
  <c r="DL70" i="3"/>
  <c r="DH70" i="3"/>
  <c r="DB70" i="3"/>
  <c r="CX70" i="3"/>
  <c r="CT70" i="3"/>
  <c r="CP70" i="3"/>
  <c r="CL70" i="3"/>
  <c r="BK70" i="3"/>
  <c r="BG70" i="3"/>
  <c r="BA70" i="3"/>
  <c r="AQ70" i="3"/>
  <c r="AM70" i="3"/>
  <c r="AI70" i="3"/>
  <c r="AE70" i="3"/>
  <c r="AA70" i="3"/>
  <c r="W70" i="3"/>
  <c r="S70" i="3"/>
  <c r="M70" i="3"/>
  <c r="YE70" i="3"/>
  <c r="YA70" i="3"/>
  <c r="XW70" i="3"/>
  <c r="XS70" i="3"/>
  <c r="XO70" i="3"/>
  <c r="XK70" i="3"/>
  <c r="XG70" i="3"/>
  <c r="XC70" i="3"/>
  <c r="WY70" i="3"/>
  <c r="WU70" i="3"/>
  <c r="WQ70" i="3"/>
  <c r="WM70" i="3"/>
  <c r="WI70" i="3"/>
  <c r="WE70" i="3"/>
  <c r="WA70" i="3"/>
  <c r="VW70" i="3"/>
  <c r="VS70" i="3"/>
  <c r="VO70" i="3"/>
  <c r="VK70" i="3"/>
  <c r="VG70" i="3"/>
  <c r="VC70" i="3"/>
  <c r="UY70" i="3"/>
  <c r="UU70" i="3"/>
  <c r="UQ70" i="3"/>
  <c r="UM70" i="3"/>
  <c r="UI70" i="3"/>
  <c r="UE70" i="3"/>
  <c r="UA70" i="3"/>
  <c r="TW70" i="3"/>
  <c r="TS70" i="3"/>
  <c r="TO70" i="3"/>
  <c r="TK70" i="3"/>
  <c r="TG70" i="3"/>
  <c r="TC70" i="3"/>
  <c r="SY70" i="3"/>
  <c r="SU70" i="3"/>
  <c r="SQ70" i="3"/>
  <c r="SM70" i="3"/>
  <c r="SI70" i="3"/>
  <c r="SE70" i="3"/>
  <c r="SA70" i="3"/>
  <c r="RW70" i="3"/>
  <c r="RS70" i="3"/>
  <c r="RO70" i="3"/>
  <c r="RK70" i="3"/>
  <c r="RG70" i="3"/>
  <c r="RC70" i="3"/>
  <c r="QY70" i="3"/>
  <c r="QU70" i="3"/>
  <c r="QQ70" i="3"/>
  <c r="QM70" i="3"/>
  <c r="QI70" i="3"/>
  <c r="QE70" i="3"/>
  <c r="QA70" i="3"/>
  <c r="PW70" i="3"/>
  <c r="PS70" i="3"/>
  <c r="PO70" i="3"/>
  <c r="PK70" i="3"/>
  <c r="PG70" i="3"/>
  <c r="PC70" i="3"/>
  <c r="OY70" i="3"/>
  <c r="OU70" i="3"/>
  <c r="OQ70" i="3"/>
  <c r="OM70" i="3"/>
  <c r="OI70" i="3"/>
  <c r="OE70" i="3"/>
  <c r="OA70" i="3"/>
  <c r="NW70" i="3"/>
  <c r="NS70" i="3"/>
  <c r="NO70" i="3"/>
  <c r="NK70" i="3"/>
  <c r="NG70" i="3"/>
  <c r="NC70" i="3"/>
  <c r="MY70" i="3"/>
  <c r="MU70" i="3"/>
  <c r="MQ70" i="3"/>
  <c r="MM70" i="3"/>
  <c r="MI70" i="3"/>
  <c r="ME70" i="3"/>
  <c r="MA70" i="3"/>
  <c r="LW70" i="3"/>
  <c r="LS70" i="3"/>
  <c r="LO70" i="3"/>
  <c r="LK70" i="3"/>
  <c r="LG70" i="3"/>
  <c r="LC70" i="3"/>
  <c r="KY70" i="3"/>
  <c r="KU70" i="3"/>
  <c r="KQ70" i="3"/>
  <c r="KM70" i="3"/>
  <c r="KI70" i="3"/>
  <c r="KE70" i="3"/>
  <c r="KA70" i="3"/>
  <c r="JW70" i="3"/>
  <c r="JS70" i="3"/>
  <c r="JO70" i="3"/>
  <c r="JK70" i="3"/>
  <c r="JG70" i="3"/>
  <c r="JC70" i="3"/>
  <c r="IY70" i="3"/>
  <c r="IU70" i="3"/>
  <c r="IQ70" i="3"/>
  <c r="IM70" i="3"/>
  <c r="II70" i="3"/>
  <c r="IE70" i="3"/>
  <c r="IA70" i="3"/>
  <c r="HW70" i="3"/>
  <c r="HS70" i="3"/>
  <c r="HO70" i="3"/>
  <c r="HK70" i="3"/>
  <c r="HG70" i="3"/>
  <c r="HC70" i="3"/>
  <c r="GY70" i="3"/>
  <c r="GU70" i="3"/>
  <c r="GQ70" i="3"/>
  <c r="GM70" i="3"/>
  <c r="GI70" i="3"/>
  <c r="GE70" i="3"/>
  <c r="GA70" i="3"/>
  <c r="FW70" i="3"/>
  <c r="FS70" i="3"/>
  <c r="FO70" i="3"/>
  <c r="FK70" i="3"/>
  <c r="FG70" i="3"/>
  <c r="FC70" i="3"/>
  <c r="EY70" i="3"/>
  <c r="EU70" i="3"/>
  <c r="EQ70" i="3"/>
  <c r="EM70" i="3"/>
  <c r="EI70" i="3"/>
  <c r="EE70" i="3"/>
  <c r="EA70" i="3"/>
  <c r="DW70" i="3"/>
  <c r="DS70" i="3"/>
  <c r="DO70" i="3"/>
  <c r="DK70" i="3"/>
  <c r="DG70" i="3"/>
  <c r="DA70" i="3"/>
  <c r="CW70" i="3"/>
  <c r="CS70" i="3"/>
  <c r="CO70" i="3"/>
  <c r="CK70" i="3"/>
  <c r="BJ70" i="3"/>
  <c r="BF70" i="3"/>
  <c r="AZ70" i="3"/>
  <c r="AP70" i="3"/>
  <c r="AL70" i="3"/>
  <c r="AH70" i="3"/>
  <c r="AD70" i="3"/>
  <c r="Z70" i="3"/>
  <c r="V70" i="3"/>
  <c r="R70" i="3"/>
  <c r="K70" i="3"/>
  <c r="YD70" i="3"/>
  <c r="XZ70" i="3"/>
  <c r="XV70" i="3"/>
  <c r="XR70" i="3"/>
  <c r="XN70" i="3"/>
  <c r="XJ70" i="3"/>
  <c r="XF70" i="3"/>
  <c r="XB70" i="3"/>
  <c r="WX70" i="3"/>
  <c r="WT70" i="3"/>
  <c r="WP70" i="3"/>
  <c r="WL70" i="3"/>
  <c r="WH70" i="3"/>
  <c r="WD70" i="3"/>
  <c r="VZ70" i="3"/>
  <c r="VV70" i="3"/>
  <c r="VR70" i="3"/>
  <c r="VN70" i="3"/>
  <c r="VJ70" i="3"/>
  <c r="VF70" i="3"/>
  <c r="VB70" i="3"/>
  <c r="UX70" i="3"/>
  <c r="UT70" i="3"/>
  <c r="UP70" i="3"/>
  <c r="UL70" i="3"/>
  <c r="UH70" i="3"/>
  <c r="UD70" i="3"/>
  <c r="TZ70" i="3"/>
  <c r="TV70" i="3"/>
  <c r="TR70" i="3"/>
  <c r="TN70" i="3"/>
  <c r="TJ70" i="3"/>
  <c r="TF70" i="3"/>
  <c r="TB70" i="3"/>
  <c r="SX70" i="3"/>
  <c r="ST70" i="3"/>
  <c r="SP70" i="3"/>
  <c r="SL70" i="3"/>
  <c r="SH70" i="3"/>
  <c r="SD70" i="3"/>
  <c r="RZ70" i="3"/>
  <c r="RV70" i="3"/>
  <c r="RR70" i="3"/>
  <c r="RN70" i="3"/>
  <c r="RJ70" i="3"/>
  <c r="RF70" i="3"/>
  <c r="RB70" i="3"/>
  <c r="QX70" i="3"/>
  <c r="QT70" i="3"/>
  <c r="QP70" i="3"/>
  <c r="QL70" i="3"/>
  <c r="QH70" i="3"/>
  <c r="QD70" i="3"/>
  <c r="PZ70" i="3"/>
  <c r="PV70" i="3"/>
  <c r="PR70" i="3"/>
  <c r="PN70" i="3"/>
  <c r="PJ70" i="3"/>
  <c r="PF70" i="3"/>
  <c r="PB70" i="3"/>
  <c r="OX70" i="3"/>
  <c r="OT70" i="3"/>
  <c r="OP70" i="3"/>
  <c r="OL70" i="3"/>
  <c r="OH70" i="3"/>
  <c r="OD70" i="3"/>
  <c r="NZ70" i="3"/>
  <c r="NV70" i="3"/>
  <c r="NR70" i="3"/>
  <c r="NN70" i="3"/>
  <c r="NJ70" i="3"/>
  <c r="NF70" i="3"/>
  <c r="NB70" i="3"/>
  <c r="MX70" i="3"/>
  <c r="MT70" i="3"/>
  <c r="MP70" i="3"/>
  <c r="ML70" i="3"/>
  <c r="MH70" i="3"/>
  <c r="MD70" i="3"/>
  <c r="LZ70" i="3"/>
  <c r="LV70" i="3"/>
  <c r="LR70" i="3"/>
  <c r="LN70" i="3"/>
  <c r="LJ70" i="3"/>
  <c r="LF70" i="3"/>
  <c r="LB70" i="3"/>
  <c r="KX70" i="3"/>
  <c r="KT70" i="3"/>
  <c r="KP70" i="3"/>
  <c r="KL70" i="3"/>
  <c r="KH70" i="3"/>
  <c r="KD70" i="3"/>
  <c r="JZ70" i="3"/>
  <c r="JV70" i="3"/>
  <c r="JR70" i="3"/>
  <c r="JN70" i="3"/>
  <c r="JJ70" i="3"/>
  <c r="JF70" i="3"/>
  <c r="JB70" i="3"/>
  <c r="IX70" i="3"/>
  <c r="IT70" i="3"/>
  <c r="IP70" i="3"/>
  <c r="IL70" i="3"/>
  <c r="IH70" i="3"/>
  <c r="ID70" i="3"/>
  <c r="HZ70" i="3"/>
  <c r="HV70" i="3"/>
  <c r="HR70" i="3"/>
  <c r="HN70" i="3"/>
  <c r="HJ70" i="3"/>
  <c r="HF70" i="3"/>
  <c r="HB70" i="3"/>
  <c r="GX70" i="3"/>
  <c r="GT70" i="3"/>
  <c r="GP70" i="3"/>
  <c r="GL70" i="3"/>
  <c r="GH70" i="3"/>
  <c r="GD70" i="3"/>
  <c r="FZ70" i="3"/>
  <c r="FV70" i="3"/>
  <c r="FR70" i="3"/>
  <c r="FN70" i="3"/>
  <c r="FJ70" i="3"/>
  <c r="FF70" i="3"/>
  <c r="FB70" i="3"/>
  <c r="EX70" i="3"/>
  <c r="ET70" i="3"/>
  <c r="EP70" i="3"/>
  <c r="EL70" i="3"/>
  <c r="EH70" i="3"/>
  <c r="ED70" i="3"/>
  <c r="DZ70" i="3"/>
  <c r="DV70" i="3"/>
  <c r="DR70" i="3"/>
  <c r="DN70" i="3"/>
  <c r="DJ70" i="3"/>
  <c r="DE70" i="3"/>
  <c r="CZ70" i="3"/>
  <c r="CV70" i="3"/>
  <c r="CR70" i="3"/>
  <c r="CN70" i="3"/>
  <c r="BQ70" i="3"/>
  <c r="BI70" i="3"/>
  <c r="BC70" i="3"/>
  <c r="AY70" i="3"/>
  <c r="AO70" i="3"/>
  <c r="AK70" i="3"/>
  <c r="AG70" i="3"/>
  <c r="AC70" i="3"/>
  <c r="Y70" i="3"/>
  <c r="U70" i="3"/>
  <c r="Q70" i="3"/>
  <c r="I70" i="3"/>
  <c r="YC38" i="2"/>
  <c r="XY38" i="2"/>
  <c r="XU38" i="2"/>
  <c r="XQ38" i="2"/>
  <c r="XM38" i="2"/>
  <c r="XI38" i="2"/>
  <c r="XE38" i="2"/>
  <c r="XA38" i="2"/>
  <c r="WW38" i="2"/>
  <c r="WS38" i="2"/>
  <c r="WO38" i="2"/>
  <c r="WK38" i="2"/>
  <c r="WG38" i="2"/>
  <c r="WC38" i="2"/>
  <c r="VY38" i="2"/>
  <c r="VU38" i="2"/>
  <c r="VQ38" i="2"/>
  <c r="VM38" i="2"/>
  <c r="VI38" i="2"/>
  <c r="VE38" i="2"/>
  <c r="VA38" i="2"/>
  <c r="UW38" i="2"/>
  <c r="US38" i="2"/>
  <c r="UO38" i="2"/>
  <c r="UK38" i="2"/>
  <c r="UG38" i="2"/>
  <c r="UC38" i="2"/>
  <c r="TY38" i="2"/>
  <c r="TU38" i="2"/>
  <c r="TQ38" i="2"/>
  <c r="TM38" i="2"/>
  <c r="TI38" i="2"/>
  <c r="TE38" i="2"/>
  <c r="TA38" i="2"/>
  <c r="SW38" i="2"/>
  <c r="SS38" i="2"/>
  <c r="SO38" i="2"/>
  <c r="SK38" i="2"/>
  <c r="SG38" i="2"/>
  <c r="SC38" i="2"/>
  <c r="RY38" i="2"/>
  <c r="RU38" i="2"/>
  <c r="RQ38" i="2"/>
  <c r="RM38" i="2"/>
  <c r="RI38" i="2"/>
  <c r="RE38" i="2"/>
  <c r="RA38" i="2"/>
  <c r="QW38" i="2"/>
  <c r="QS38" i="2"/>
  <c r="QO38" i="2"/>
  <c r="QK38" i="2"/>
  <c r="QG38" i="2"/>
  <c r="QC38" i="2"/>
  <c r="PY38" i="2"/>
  <c r="PU38" i="2"/>
  <c r="PQ38" i="2"/>
  <c r="PM38" i="2"/>
  <c r="PI38" i="2"/>
  <c r="PE38" i="2"/>
  <c r="PA38" i="2"/>
  <c r="OW38" i="2"/>
  <c r="OS38" i="2"/>
  <c r="OO38" i="2"/>
  <c r="OK38" i="2"/>
  <c r="OG38" i="2"/>
  <c r="OC38" i="2"/>
  <c r="NY38" i="2"/>
  <c r="NU38" i="2"/>
  <c r="NQ38" i="2"/>
  <c r="NM38" i="2"/>
  <c r="NI38" i="2"/>
  <c r="NE38" i="2"/>
  <c r="NA38" i="2"/>
  <c r="MW38" i="2"/>
  <c r="MS38" i="2"/>
  <c r="MO38" i="2"/>
  <c r="MK38" i="2"/>
  <c r="MG38" i="2"/>
  <c r="MC38" i="2"/>
  <c r="LY38" i="2"/>
  <c r="LU38" i="2"/>
  <c r="LQ38" i="2"/>
  <c r="LM38" i="2"/>
  <c r="LI38" i="2"/>
  <c r="LE38" i="2"/>
  <c r="LA38" i="2"/>
  <c r="KW38" i="2"/>
  <c r="KS38" i="2"/>
  <c r="KO38" i="2"/>
  <c r="KK38" i="2"/>
  <c r="KG38" i="2"/>
  <c r="KC38" i="2"/>
  <c r="JY38" i="2"/>
  <c r="JU38" i="2"/>
  <c r="JQ38" i="2"/>
  <c r="JM38" i="2"/>
  <c r="JI38" i="2"/>
  <c r="JE38" i="2"/>
  <c r="JA38" i="2"/>
  <c r="IW38" i="2"/>
  <c r="IS38" i="2"/>
  <c r="IO38" i="2"/>
  <c r="IK38" i="2"/>
  <c r="IG38" i="2"/>
  <c r="IC38" i="2"/>
  <c r="HY38" i="2"/>
  <c r="HU38" i="2"/>
  <c r="HQ38" i="2"/>
  <c r="HM38" i="2"/>
  <c r="HI38" i="2"/>
  <c r="HE38" i="2"/>
  <c r="HA38" i="2"/>
  <c r="GW38" i="2"/>
  <c r="GS38" i="2"/>
  <c r="GO38" i="2"/>
  <c r="GK38" i="2"/>
  <c r="GG38" i="2"/>
  <c r="GC38" i="2"/>
  <c r="FY38" i="2"/>
  <c r="FU38" i="2"/>
  <c r="FQ38" i="2"/>
  <c r="FM38" i="2"/>
  <c r="FI38" i="2"/>
  <c r="FE38" i="2"/>
  <c r="FA38" i="2"/>
  <c r="EW38" i="2"/>
  <c r="ES38" i="2"/>
  <c r="EO38" i="2"/>
  <c r="EK38" i="2"/>
  <c r="EG38" i="2"/>
  <c r="EC38" i="2"/>
  <c r="DY38" i="2"/>
  <c r="DU38" i="2"/>
  <c r="DQ38" i="2"/>
  <c r="DM38" i="2"/>
  <c r="DI38" i="2"/>
  <c r="DC38" i="2"/>
  <c r="CY38" i="2"/>
  <c r="CU38" i="2"/>
  <c r="CQ38" i="2"/>
  <c r="CM38" i="2"/>
  <c r="BM38" i="2"/>
  <c r="BH38" i="2"/>
  <c r="BB38" i="2"/>
  <c r="AX38" i="2"/>
  <c r="AN38" i="2"/>
  <c r="AJ38" i="2"/>
  <c r="AF38" i="2"/>
  <c r="AB38" i="2"/>
  <c r="X38" i="2"/>
  <c r="T38" i="2"/>
  <c r="O38" i="2"/>
  <c r="YB38" i="2"/>
  <c r="XX38" i="2"/>
  <c r="XT38" i="2"/>
  <c r="XP38" i="2"/>
  <c r="XL38" i="2"/>
  <c r="XH38" i="2"/>
  <c r="XD38" i="2"/>
  <c r="WZ38" i="2"/>
  <c r="WV38" i="2"/>
  <c r="WR38" i="2"/>
  <c r="WN38" i="2"/>
  <c r="WJ38" i="2"/>
  <c r="WF38" i="2"/>
  <c r="WB38" i="2"/>
  <c r="VX38" i="2"/>
  <c r="VT38" i="2"/>
  <c r="VP38" i="2"/>
  <c r="VL38" i="2"/>
  <c r="VH38" i="2"/>
  <c r="VD38" i="2"/>
  <c r="UZ38" i="2"/>
  <c r="UV38" i="2"/>
  <c r="UR38" i="2"/>
  <c r="UN38" i="2"/>
  <c r="UJ38" i="2"/>
  <c r="UF38" i="2"/>
  <c r="UB38" i="2"/>
  <c r="TX38" i="2"/>
  <c r="TT38" i="2"/>
  <c r="TP38" i="2"/>
  <c r="TL38" i="2"/>
  <c r="TH38" i="2"/>
  <c r="TD38" i="2"/>
  <c r="SZ38" i="2"/>
  <c r="SV38" i="2"/>
  <c r="SR38" i="2"/>
  <c r="SN38" i="2"/>
  <c r="SJ38" i="2"/>
  <c r="SF38" i="2"/>
  <c r="SB38" i="2"/>
  <c r="RX38" i="2"/>
  <c r="RT38" i="2"/>
  <c r="RP38" i="2"/>
  <c r="RL38" i="2"/>
  <c r="RH38" i="2"/>
  <c r="RD38" i="2"/>
  <c r="QZ38" i="2"/>
  <c r="QV38" i="2"/>
  <c r="QR38" i="2"/>
  <c r="QN38" i="2"/>
  <c r="QJ38" i="2"/>
  <c r="QF38" i="2"/>
  <c r="QB38" i="2"/>
  <c r="PX38" i="2"/>
  <c r="PT38" i="2"/>
  <c r="PP38" i="2"/>
  <c r="PL38" i="2"/>
  <c r="PH38" i="2"/>
  <c r="PD38" i="2"/>
  <c r="OZ38" i="2"/>
  <c r="OV38" i="2"/>
  <c r="OR38" i="2"/>
  <c r="ON38" i="2"/>
  <c r="OJ38" i="2"/>
  <c r="OF38" i="2"/>
  <c r="OB38" i="2"/>
  <c r="NX38" i="2"/>
  <c r="NT38" i="2"/>
  <c r="NP38" i="2"/>
  <c r="NL38" i="2"/>
  <c r="NH38" i="2"/>
  <c r="ND38" i="2"/>
  <c r="MZ38" i="2"/>
  <c r="MV38" i="2"/>
  <c r="MR38" i="2"/>
  <c r="MN38" i="2"/>
  <c r="MJ38" i="2"/>
  <c r="MF38" i="2"/>
  <c r="MB38" i="2"/>
  <c r="LX38" i="2"/>
  <c r="LT38" i="2"/>
  <c r="LP38" i="2"/>
  <c r="LL38" i="2"/>
  <c r="LH38" i="2"/>
  <c r="LD38" i="2"/>
  <c r="KZ38" i="2"/>
  <c r="KV38" i="2"/>
  <c r="KR38" i="2"/>
  <c r="KN38" i="2"/>
  <c r="KJ38" i="2"/>
  <c r="KF38" i="2"/>
  <c r="KB38" i="2"/>
  <c r="JX38" i="2"/>
  <c r="JT38" i="2"/>
  <c r="JP38" i="2"/>
  <c r="JL38" i="2"/>
  <c r="JH38" i="2"/>
  <c r="JD38" i="2"/>
  <c r="IZ38" i="2"/>
  <c r="IV38" i="2"/>
  <c r="IR38" i="2"/>
  <c r="IN38" i="2"/>
  <c r="IJ38" i="2"/>
  <c r="IF38" i="2"/>
  <c r="IB38" i="2"/>
  <c r="HX38" i="2"/>
  <c r="HT38" i="2"/>
  <c r="HP38" i="2"/>
  <c r="HL38" i="2"/>
  <c r="HH38" i="2"/>
  <c r="HD38" i="2"/>
  <c r="GZ38" i="2"/>
  <c r="GV38" i="2"/>
  <c r="GR38" i="2"/>
  <c r="GN38" i="2"/>
  <c r="GJ38" i="2"/>
  <c r="GF38" i="2"/>
  <c r="GB38" i="2"/>
  <c r="FX38" i="2"/>
  <c r="FT38" i="2"/>
  <c r="FP38" i="2"/>
  <c r="FL38" i="2"/>
  <c r="FH38" i="2"/>
  <c r="FD38" i="2"/>
  <c r="EZ38" i="2"/>
  <c r="EV38" i="2"/>
  <c r="ER38" i="2"/>
  <c r="EN38" i="2"/>
  <c r="EJ38" i="2"/>
  <c r="EF38" i="2"/>
  <c r="EB38" i="2"/>
  <c r="DX38" i="2"/>
  <c r="DT38" i="2"/>
  <c r="DP38" i="2"/>
  <c r="DL38" i="2"/>
  <c r="DH38" i="2"/>
  <c r="DB38" i="2"/>
  <c r="CX38" i="2"/>
  <c r="CT38" i="2"/>
  <c r="CP38" i="2"/>
  <c r="CL38" i="2"/>
  <c r="BK38" i="2"/>
  <c r="BG38" i="2"/>
  <c r="BA38" i="2"/>
  <c r="AQ38" i="2"/>
  <c r="AM38" i="2"/>
  <c r="AI38" i="2"/>
  <c r="AE38" i="2"/>
  <c r="AA38" i="2"/>
  <c r="W38" i="2"/>
  <c r="S38" i="2"/>
  <c r="M38" i="2"/>
  <c r="YE38" i="2"/>
  <c r="YA38" i="2"/>
  <c r="XW38" i="2"/>
  <c r="XS38" i="2"/>
  <c r="XO38" i="2"/>
  <c r="XK38" i="2"/>
  <c r="XG38" i="2"/>
  <c r="XC38" i="2"/>
  <c r="WY38" i="2"/>
  <c r="WU38" i="2"/>
  <c r="WQ38" i="2"/>
  <c r="WM38" i="2"/>
  <c r="WI38" i="2"/>
  <c r="WE38" i="2"/>
  <c r="WA38" i="2"/>
  <c r="VW38" i="2"/>
  <c r="VS38" i="2"/>
  <c r="VO38" i="2"/>
  <c r="VK38" i="2"/>
  <c r="VG38" i="2"/>
  <c r="VC38" i="2"/>
  <c r="UY38" i="2"/>
  <c r="UU38" i="2"/>
  <c r="UQ38" i="2"/>
  <c r="UM38" i="2"/>
  <c r="UI38" i="2"/>
  <c r="UE38" i="2"/>
  <c r="UA38" i="2"/>
  <c r="TW38" i="2"/>
  <c r="TS38" i="2"/>
  <c r="TO38" i="2"/>
  <c r="TK38" i="2"/>
  <c r="TG38" i="2"/>
  <c r="TC38" i="2"/>
  <c r="SY38" i="2"/>
  <c r="SU38" i="2"/>
  <c r="SQ38" i="2"/>
  <c r="SM38" i="2"/>
  <c r="SI38" i="2"/>
  <c r="SE38" i="2"/>
  <c r="SA38" i="2"/>
  <c r="RW38" i="2"/>
  <c r="RS38" i="2"/>
  <c r="RO38" i="2"/>
  <c r="RK38" i="2"/>
  <c r="RG38" i="2"/>
  <c r="RC38" i="2"/>
  <c r="QY38" i="2"/>
  <c r="QU38" i="2"/>
  <c r="QQ38" i="2"/>
  <c r="QM38" i="2"/>
  <c r="QI38" i="2"/>
  <c r="QE38" i="2"/>
  <c r="QA38" i="2"/>
  <c r="PW38" i="2"/>
  <c r="PS38" i="2"/>
  <c r="PO38" i="2"/>
  <c r="PK38" i="2"/>
  <c r="PG38" i="2"/>
  <c r="PC38" i="2"/>
  <c r="OY38" i="2"/>
  <c r="OU38" i="2"/>
  <c r="OQ38" i="2"/>
  <c r="OM38" i="2"/>
  <c r="OI38" i="2"/>
  <c r="OE38" i="2"/>
  <c r="OA38" i="2"/>
  <c r="NW38" i="2"/>
  <c r="NS38" i="2"/>
  <c r="NO38" i="2"/>
  <c r="NK38" i="2"/>
  <c r="NG38" i="2"/>
  <c r="NC38" i="2"/>
  <c r="MY38" i="2"/>
  <c r="MU38" i="2"/>
  <c r="MQ38" i="2"/>
  <c r="MM38" i="2"/>
  <c r="MI38" i="2"/>
  <c r="ME38" i="2"/>
  <c r="MA38" i="2"/>
  <c r="LW38" i="2"/>
  <c r="LS38" i="2"/>
  <c r="LO38" i="2"/>
  <c r="LK38" i="2"/>
  <c r="LG38" i="2"/>
  <c r="LC38" i="2"/>
  <c r="KY38" i="2"/>
  <c r="KU38" i="2"/>
  <c r="KQ38" i="2"/>
  <c r="KM38" i="2"/>
  <c r="KI38" i="2"/>
  <c r="KE38" i="2"/>
  <c r="KA38" i="2"/>
  <c r="JW38" i="2"/>
  <c r="JS38" i="2"/>
  <c r="JO38" i="2"/>
  <c r="JK38" i="2"/>
  <c r="JG38" i="2"/>
  <c r="JC38" i="2"/>
  <c r="IY38" i="2"/>
  <c r="IU38" i="2"/>
  <c r="IQ38" i="2"/>
  <c r="IM38" i="2"/>
  <c r="II38" i="2"/>
  <c r="IE38" i="2"/>
  <c r="IA38" i="2"/>
  <c r="HW38" i="2"/>
  <c r="HS38" i="2"/>
  <c r="HO38" i="2"/>
  <c r="HK38" i="2"/>
  <c r="HG38" i="2"/>
  <c r="HC38" i="2"/>
  <c r="GY38" i="2"/>
  <c r="GU38" i="2"/>
  <c r="GQ38" i="2"/>
  <c r="GM38" i="2"/>
  <c r="GI38" i="2"/>
  <c r="GE38" i="2"/>
  <c r="GA38" i="2"/>
  <c r="FW38" i="2"/>
  <c r="FS38" i="2"/>
  <c r="FO38" i="2"/>
  <c r="FK38" i="2"/>
  <c r="FG38" i="2"/>
  <c r="FC38" i="2"/>
  <c r="EY38" i="2"/>
  <c r="EU38" i="2"/>
  <c r="EQ38" i="2"/>
  <c r="EM38" i="2"/>
  <c r="EI38" i="2"/>
  <c r="EE38" i="2"/>
  <c r="EA38" i="2"/>
  <c r="DW38" i="2"/>
  <c r="DS38" i="2"/>
  <c r="DO38" i="2"/>
  <c r="DK38" i="2"/>
  <c r="DG38" i="2"/>
  <c r="DA38" i="2"/>
  <c r="CW38" i="2"/>
  <c r="CS38" i="2"/>
  <c r="CO38" i="2"/>
  <c r="CK38" i="2"/>
  <c r="BJ38" i="2"/>
  <c r="BF38" i="2"/>
  <c r="AZ38" i="2"/>
  <c r="AP38" i="2"/>
  <c r="AL38" i="2"/>
  <c r="AH38" i="2"/>
  <c r="AD38" i="2"/>
  <c r="Z38" i="2"/>
  <c r="V38" i="2"/>
  <c r="R38" i="2"/>
  <c r="K38" i="2"/>
  <c r="YD38" i="2"/>
  <c r="XZ38" i="2"/>
  <c r="XV38" i="2"/>
  <c r="XR38" i="2"/>
  <c r="XN38" i="2"/>
  <c r="XJ38" i="2"/>
  <c r="XF38" i="2"/>
  <c r="XB38" i="2"/>
  <c r="WX38" i="2"/>
  <c r="WT38" i="2"/>
  <c r="WP38" i="2"/>
  <c r="WL38" i="2"/>
  <c r="WH38" i="2"/>
  <c r="WD38" i="2"/>
  <c r="VZ38" i="2"/>
  <c r="VV38" i="2"/>
  <c r="VR38" i="2"/>
  <c r="VN38" i="2"/>
  <c r="VJ38" i="2"/>
  <c r="VF38" i="2"/>
  <c r="VB38" i="2"/>
  <c r="UX38" i="2"/>
  <c r="UT38" i="2"/>
  <c r="UP38" i="2"/>
  <c r="UL38" i="2"/>
  <c r="UH38" i="2"/>
  <c r="UD38" i="2"/>
  <c r="TZ38" i="2"/>
  <c r="TV38" i="2"/>
  <c r="TR38" i="2"/>
  <c r="TN38" i="2"/>
  <c r="TJ38" i="2"/>
  <c r="TF38" i="2"/>
  <c r="TB38" i="2"/>
  <c r="SX38" i="2"/>
  <c r="ST38" i="2"/>
  <c r="SP38" i="2"/>
  <c r="SL38" i="2"/>
  <c r="SH38" i="2"/>
  <c r="SD38" i="2"/>
  <c r="RZ38" i="2"/>
  <c r="RV38" i="2"/>
  <c r="RR38" i="2"/>
  <c r="RN38" i="2"/>
  <c r="RJ38" i="2"/>
  <c r="RF38" i="2"/>
  <c r="RB38" i="2"/>
  <c r="QX38" i="2"/>
  <c r="QT38" i="2"/>
  <c r="QP38" i="2"/>
  <c r="QL38" i="2"/>
  <c r="QH38" i="2"/>
  <c r="QD38" i="2"/>
  <c r="PZ38" i="2"/>
  <c r="PV38" i="2"/>
  <c r="PR38" i="2"/>
  <c r="PN38" i="2"/>
  <c r="PJ38" i="2"/>
  <c r="PF38" i="2"/>
  <c r="PB38" i="2"/>
  <c r="OX38" i="2"/>
  <c r="OT38" i="2"/>
  <c r="OP38" i="2"/>
  <c r="OL38" i="2"/>
  <c r="OH38" i="2"/>
  <c r="OD38" i="2"/>
  <c r="NZ38" i="2"/>
  <c r="NV38" i="2"/>
  <c r="NR38" i="2"/>
  <c r="NN38" i="2"/>
  <c r="NJ38" i="2"/>
  <c r="NF38" i="2"/>
  <c r="NB38" i="2"/>
  <c r="MX38" i="2"/>
  <c r="MT38" i="2"/>
  <c r="MP38" i="2"/>
  <c r="ML38" i="2"/>
  <c r="MH38" i="2"/>
  <c r="MD38" i="2"/>
  <c r="LZ38" i="2"/>
  <c r="LV38" i="2"/>
  <c r="LR38" i="2"/>
  <c r="LN38" i="2"/>
  <c r="LJ38" i="2"/>
  <c r="LF38" i="2"/>
  <c r="LB38" i="2"/>
  <c r="KX38" i="2"/>
  <c r="KT38" i="2"/>
  <c r="KP38" i="2"/>
  <c r="KL38" i="2"/>
  <c r="KH38" i="2"/>
  <c r="KD38" i="2"/>
  <c r="JZ38" i="2"/>
  <c r="JV38" i="2"/>
  <c r="JR38" i="2"/>
  <c r="JN38" i="2"/>
  <c r="JJ38" i="2"/>
  <c r="JF38" i="2"/>
  <c r="JB38" i="2"/>
  <c r="IX38" i="2"/>
  <c r="IT38" i="2"/>
  <c r="IP38" i="2"/>
  <c r="IL38" i="2"/>
  <c r="IH38" i="2"/>
  <c r="ID38" i="2"/>
  <c r="HZ38" i="2"/>
  <c r="HV38" i="2"/>
  <c r="HR38" i="2"/>
  <c r="HN38" i="2"/>
  <c r="HJ38" i="2"/>
  <c r="HF38" i="2"/>
  <c r="HB38" i="2"/>
  <c r="GX38" i="2"/>
  <c r="GT38" i="2"/>
  <c r="GP38" i="2"/>
  <c r="GL38" i="2"/>
  <c r="GH38" i="2"/>
  <c r="GD38" i="2"/>
  <c r="FZ38" i="2"/>
  <c r="FV38" i="2"/>
  <c r="FR38" i="2"/>
  <c r="FN38" i="2"/>
  <c r="FJ38" i="2"/>
  <c r="FF38" i="2"/>
  <c r="FB38" i="2"/>
  <c r="EX38" i="2"/>
  <c r="ET38" i="2"/>
  <c r="EP38" i="2"/>
  <c r="EL38" i="2"/>
  <c r="EH38" i="2"/>
  <c r="ED38" i="2"/>
  <c r="DZ38" i="2"/>
  <c r="DV38" i="2"/>
  <c r="DR38" i="2"/>
  <c r="DN38" i="2"/>
  <c r="DJ38" i="2"/>
  <c r="DE38" i="2"/>
  <c r="CZ38" i="2"/>
  <c r="CV38" i="2"/>
  <c r="CR38" i="2"/>
  <c r="CN38" i="2"/>
  <c r="BQ38" i="2"/>
  <c r="BI38" i="2"/>
  <c r="BC38" i="2"/>
  <c r="AY38" i="2"/>
  <c r="AO38" i="2"/>
  <c r="AK38" i="2"/>
  <c r="AG38" i="2"/>
  <c r="AC38" i="2"/>
  <c r="Y38" i="2"/>
  <c r="U38" i="2"/>
  <c r="Q38" i="2"/>
  <c r="I38" i="2"/>
  <c r="YD39" i="1"/>
  <c r="XZ39" i="1"/>
  <c r="XV39" i="1"/>
  <c r="XR39" i="1"/>
  <c r="XN39" i="1"/>
  <c r="XJ39" i="1"/>
  <c r="XF39" i="1"/>
  <c r="XB39" i="1"/>
  <c r="WX39" i="1"/>
  <c r="WT39" i="1"/>
  <c r="WP39" i="1"/>
  <c r="WL39" i="1"/>
  <c r="WH39" i="1"/>
  <c r="WD39" i="1"/>
  <c r="VZ39" i="1"/>
  <c r="VV39" i="1"/>
  <c r="VR39" i="1"/>
  <c r="VN39" i="1"/>
  <c r="VJ39" i="1"/>
  <c r="VF39" i="1"/>
  <c r="VB39" i="1"/>
  <c r="UX39" i="1"/>
  <c r="UT39" i="1"/>
  <c r="UP39" i="1"/>
  <c r="UL39" i="1"/>
  <c r="UH39" i="1"/>
  <c r="UD39" i="1"/>
  <c r="TZ39" i="1"/>
  <c r="TV39" i="1"/>
  <c r="TR39" i="1"/>
  <c r="TN39" i="1"/>
  <c r="TJ39" i="1"/>
  <c r="TF39" i="1"/>
  <c r="TB39" i="1"/>
  <c r="SX39" i="1"/>
  <c r="ST39" i="1"/>
  <c r="SP39" i="1"/>
  <c r="SL39" i="1"/>
  <c r="SH39" i="1"/>
  <c r="SD39" i="1"/>
  <c r="RZ39" i="1"/>
  <c r="RV39" i="1"/>
  <c r="RR39" i="1"/>
  <c r="RN39" i="1"/>
  <c r="RJ39" i="1"/>
  <c r="RF39" i="1"/>
  <c r="RB39" i="1"/>
  <c r="QX39" i="1"/>
  <c r="QT39" i="1"/>
  <c r="QP39" i="1"/>
  <c r="QL39" i="1"/>
  <c r="QH39" i="1"/>
  <c r="QD39" i="1"/>
  <c r="PZ39" i="1"/>
  <c r="PV39" i="1"/>
  <c r="PR39" i="1"/>
  <c r="PN39" i="1"/>
  <c r="PJ39" i="1"/>
  <c r="PF39" i="1"/>
  <c r="PB39" i="1"/>
  <c r="OX39" i="1"/>
  <c r="OT39" i="1"/>
  <c r="OP39" i="1"/>
  <c r="OL39" i="1"/>
  <c r="OH39" i="1"/>
  <c r="OD39" i="1"/>
  <c r="NZ39" i="1"/>
  <c r="NV39" i="1"/>
  <c r="NR39" i="1"/>
  <c r="NN39" i="1"/>
  <c r="NJ39" i="1"/>
  <c r="NF39" i="1"/>
  <c r="NB39" i="1"/>
  <c r="MX39" i="1"/>
  <c r="MT39" i="1"/>
  <c r="MP39" i="1"/>
  <c r="ML39" i="1"/>
  <c r="MH39" i="1"/>
  <c r="MD39" i="1"/>
  <c r="LZ39" i="1"/>
  <c r="LV39" i="1"/>
  <c r="LR39" i="1"/>
  <c r="LN39" i="1"/>
  <c r="LJ39" i="1"/>
  <c r="LF39" i="1"/>
  <c r="LB39" i="1"/>
  <c r="KX39" i="1"/>
  <c r="KT39" i="1"/>
  <c r="KP39" i="1"/>
  <c r="KL39" i="1"/>
  <c r="KH39" i="1"/>
  <c r="KD39" i="1"/>
  <c r="JZ39" i="1"/>
  <c r="JV39" i="1"/>
  <c r="JR39" i="1"/>
  <c r="JN39" i="1"/>
  <c r="JJ39" i="1"/>
  <c r="JF39" i="1"/>
  <c r="JB39" i="1"/>
  <c r="IX39" i="1"/>
  <c r="IT39" i="1"/>
  <c r="IP39" i="1"/>
  <c r="IL39" i="1"/>
  <c r="IH39" i="1"/>
  <c r="ID39" i="1"/>
  <c r="HZ39" i="1"/>
  <c r="HV39" i="1"/>
  <c r="HR39" i="1"/>
  <c r="HN39" i="1"/>
  <c r="HJ39" i="1"/>
  <c r="HF39" i="1"/>
  <c r="HB39" i="1"/>
  <c r="GX39" i="1"/>
  <c r="GT39" i="1"/>
  <c r="GP39" i="1"/>
  <c r="GL39" i="1"/>
  <c r="GH39" i="1"/>
  <c r="GD39" i="1"/>
  <c r="FZ39" i="1"/>
  <c r="FV39" i="1"/>
  <c r="FR39" i="1"/>
  <c r="FN39" i="1"/>
  <c r="FJ39" i="1"/>
  <c r="FF39" i="1"/>
  <c r="FB39" i="1"/>
  <c r="EX39" i="1"/>
  <c r="ET39" i="1"/>
  <c r="EP39" i="1"/>
  <c r="EL39" i="1"/>
  <c r="EH39" i="1"/>
  <c r="ED39" i="1"/>
  <c r="DZ39" i="1"/>
  <c r="DV39" i="1"/>
  <c r="DR39" i="1"/>
  <c r="DN39" i="1"/>
  <c r="DJ39" i="1"/>
  <c r="DE39" i="1"/>
  <c r="CZ39" i="1"/>
  <c r="CV39" i="1"/>
  <c r="CR39" i="1"/>
  <c r="CN39" i="1"/>
  <c r="BQ39" i="1"/>
  <c r="BI39" i="1"/>
  <c r="BC39" i="1"/>
  <c r="AY39" i="1"/>
  <c r="AO39" i="1"/>
  <c r="AK39" i="1"/>
  <c r="AG39" i="1"/>
  <c r="AC39" i="1"/>
  <c r="Y39" i="1"/>
  <c r="U39" i="1"/>
  <c r="Q39" i="1"/>
  <c r="I39" i="1"/>
  <c r="YC39" i="1"/>
  <c r="XY39" i="1"/>
  <c r="XU39" i="1"/>
  <c r="XQ39" i="1"/>
  <c r="XM39" i="1"/>
  <c r="XI39" i="1"/>
  <c r="XE39" i="1"/>
  <c r="XA39" i="1"/>
  <c r="WW39" i="1"/>
  <c r="WS39" i="1"/>
  <c r="WO39" i="1"/>
  <c r="WK39" i="1"/>
  <c r="WG39" i="1"/>
  <c r="WC39" i="1"/>
  <c r="VY39" i="1"/>
  <c r="VU39" i="1"/>
  <c r="VQ39" i="1"/>
  <c r="VM39" i="1"/>
  <c r="VI39" i="1"/>
  <c r="VE39" i="1"/>
  <c r="VA39" i="1"/>
  <c r="UW39" i="1"/>
  <c r="US39" i="1"/>
  <c r="UO39" i="1"/>
  <c r="UK39" i="1"/>
  <c r="UG39" i="1"/>
  <c r="UC39" i="1"/>
  <c r="TY39" i="1"/>
  <c r="TU39" i="1"/>
  <c r="TQ39" i="1"/>
  <c r="TM39" i="1"/>
  <c r="TI39" i="1"/>
  <c r="TE39" i="1"/>
  <c r="TA39" i="1"/>
  <c r="SW39" i="1"/>
  <c r="SS39" i="1"/>
  <c r="SO39" i="1"/>
  <c r="SK39" i="1"/>
  <c r="SG39" i="1"/>
  <c r="SC39" i="1"/>
  <c r="RY39" i="1"/>
  <c r="RU39" i="1"/>
  <c r="RQ39" i="1"/>
  <c r="RM39" i="1"/>
  <c r="RI39" i="1"/>
  <c r="RE39" i="1"/>
  <c r="RA39" i="1"/>
  <c r="QW39" i="1"/>
  <c r="QS39" i="1"/>
  <c r="QO39" i="1"/>
  <c r="QK39" i="1"/>
  <c r="QG39" i="1"/>
  <c r="QC39" i="1"/>
  <c r="PY39" i="1"/>
  <c r="PU39" i="1"/>
  <c r="PQ39" i="1"/>
  <c r="PM39" i="1"/>
  <c r="PI39" i="1"/>
  <c r="PE39" i="1"/>
  <c r="PA39" i="1"/>
  <c r="OW39" i="1"/>
  <c r="OS39" i="1"/>
  <c r="OO39" i="1"/>
  <c r="OK39" i="1"/>
  <c r="OG39" i="1"/>
  <c r="OC39" i="1"/>
  <c r="NY39" i="1"/>
  <c r="NU39" i="1"/>
  <c r="NQ39" i="1"/>
  <c r="NM39" i="1"/>
  <c r="NI39" i="1"/>
  <c r="NE39" i="1"/>
  <c r="NA39" i="1"/>
  <c r="MW39" i="1"/>
  <c r="MS39" i="1"/>
  <c r="MO39" i="1"/>
  <c r="MK39" i="1"/>
  <c r="MG39" i="1"/>
  <c r="MC39" i="1"/>
  <c r="LY39" i="1"/>
  <c r="LU39" i="1"/>
  <c r="LQ39" i="1"/>
  <c r="LM39" i="1"/>
  <c r="LI39" i="1"/>
  <c r="LE39" i="1"/>
  <c r="LA39" i="1"/>
  <c r="KW39" i="1"/>
  <c r="KS39" i="1"/>
  <c r="KO39" i="1"/>
  <c r="KK39" i="1"/>
  <c r="KG39" i="1"/>
  <c r="KC39" i="1"/>
  <c r="JY39" i="1"/>
  <c r="JU39" i="1"/>
  <c r="JQ39" i="1"/>
  <c r="JM39" i="1"/>
  <c r="JI39" i="1"/>
  <c r="JE39" i="1"/>
  <c r="JA39" i="1"/>
  <c r="IW39" i="1"/>
  <c r="IS39" i="1"/>
  <c r="IO39" i="1"/>
  <c r="IK39" i="1"/>
  <c r="IG39" i="1"/>
  <c r="IC39" i="1"/>
  <c r="HY39" i="1"/>
  <c r="HU39" i="1"/>
  <c r="HQ39" i="1"/>
  <c r="HM39" i="1"/>
  <c r="HI39" i="1"/>
  <c r="HE39" i="1"/>
  <c r="HA39" i="1"/>
  <c r="GW39" i="1"/>
  <c r="GS39" i="1"/>
  <c r="GO39" i="1"/>
  <c r="GK39" i="1"/>
  <c r="GG39" i="1"/>
  <c r="GC39" i="1"/>
  <c r="FY39" i="1"/>
  <c r="FU39" i="1"/>
  <c r="FQ39" i="1"/>
  <c r="FM39" i="1"/>
  <c r="FI39" i="1"/>
  <c r="FE39" i="1"/>
  <c r="FA39" i="1"/>
  <c r="EW39" i="1"/>
  <c r="ES39" i="1"/>
  <c r="EO39" i="1"/>
  <c r="EK39" i="1"/>
  <c r="EG39" i="1"/>
  <c r="EC39" i="1"/>
  <c r="DY39" i="1"/>
  <c r="DU39" i="1"/>
  <c r="DQ39" i="1"/>
  <c r="DM39" i="1"/>
  <c r="DI39" i="1"/>
  <c r="DC39" i="1"/>
  <c r="CY39" i="1"/>
  <c r="CU39" i="1"/>
  <c r="CQ39" i="1"/>
  <c r="CM39" i="1"/>
  <c r="BM39" i="1"/>
  <c r="BH39" i="1"/>
  <c r="BB39" i="1"/>
  <c r="AX39" i="1"/>
  <c r="AN39" i="1"/>
  <c r="AJ39" i="1"/>
  <c r="AF39" i="1"/>
  <c r="AB39" i="1"/>
  <c r="X39" i="1"/>
  <c r="T39" i="1"/>
  <c r="O39" i="1"/>
  <c r="YB39" i="1"/>
  <c r="XX39" i="1"/>
  <c r="XT39" i="1"/>
  <c r="XP39" i="1"/>
  <c r="XL39" i="1"/>
  <c r="XH39" i="1"/>
  <c r="XD39" i="1"/>
  <c r="WZ39" i="1"/>
  <c r="WV39" i="1"/>
  <c r="WR39" i="1"/>
  <c r="WN39" i="1"/>
  <c r="WJ39" i="1"/>
  <c r="WF39" i="1"/>
  <c r="WB39" i="1"/>
  <c r="VX39" i="1"/>
  <c r="VT39" i="1"/>
  <c r="VP39" i="1"/>
  <c r="VL39" i="1"/>
  <c r="VH39" i="1"/>
  <c r="VD39" i="1"/>
  <c r="UZ39" i="1"/>
  <c r="UV39" i="1"/>
  <c r="UR39" i="1"/>
  <c r="UN39" i="1"/>
  <c r="UJ39" i="1"/>
  <c r="UF39" i="1"/>
  <c r="UB39" i="1"/>
  <c r="TX39" i="1"/>
  <c r="TT39" i="1"/>
  <c r="TP39" i="1"/>
  <c r="TL39" i="1"/>
  <c r="TH39" i="1"/>
  <c r="TD39" i="1"/>
  <c r="SZ39" i="1"/>
  <c r="SV39" i="1"/>
  <c r="SR39" i="1"/>
  <c r="SN39" i="1"/>
  <c r="SJ39" i="1"/>
  <c r="SF39" i="1"/>
  <c r="SB39" i="1"/>
  <c r="RX39" i="1"/>
  <c r="RT39" i="1"/>
  <c r="RP39" i="1"/>
  <c r="RL39" i="1"/>
  <c r="RH39" i="1"/>
  <c r="RD39" i="1"/>
  <c r="QZ39" i="1"/>
  <c r="QV39" i="1"/>
  <c r="QR39" i="1"/>
  <c r="QN39" i="1"/>
  <c r="QJ39" i="1"/>
  <c r="QF39" i="1"/>
  <c r="QB39" i="1"/>
  <c r="PX39" i="1"/>
  <c r="PT39" i="1"/>
  <c r="PP39" i="1"/>
  <c r="PL39" i="1"/>
  <c r="PH39" i="1"/>
  <c r="PD39" i="1"/>
  <c r="OZ39" i="1"/>
  <c r="OV39" i="1"/>
  <c r="OR39" i="1"/>
  <c r="ON39" i="1"/>
  <c r="OJ39" i="1"/>
  <c r="OF39" i="1"/>
  <c r="OB39" i="1"/>
  <c r="NX39" i="1"/>
  <c r="NT39" i="1"/>
  <c r="NP39" i="1"/>
  <c r="NL39" i="1"/>
  <c r="NH39" i="1"/>
  <c r="ND39" i="1"/>
  <c r="MZ39" i="1"/>
  <c r="MV39" i="1"/>
  <c r="MR39" i="1"/>
  <c r="MN39" i="1"/>
  <c r="MJ39" i="1"/>
  <c r="MF39" i="1"/>
  <c r="MB39" i="1"/>
  <c r="LX39" i="1"/>
  <c r="LT39" i="1"/>
  <c r="LP39" i="1"/>
  <c r="LL39" i="1"/>
  <c r="LH39" i="1"/>
  <c r="LD39" i="1"/>
  <c r="KZ39" i="1"/>
  <c r="KV39" i="1"/>
  <c r="KR39" i="1"/>
  <c r="KN39" i="1"/>
  <c r="KJ39" i="1"/>
  <c r="KF39" i="1"/>
  <c r="KB39" i="1"/>
  <c r="JX39" i="1"/>
  <c r="JT39" i="1"/>
  <c r="JP39" i="1"/>
  <c r="JL39" i="1"/>
  <c r="JH39" i="1"/>
  <c r="JD39" i="1"/>
  <c r="IZ39" i="1"/>
  <c r="IV39" i="1"/>
  <c r="IR39" i="1"/>
  <c r="IN39" i="1"/>
  <c r="IJ39" i="1"/>
  <c r="IF39" i="1"/>
  <c r="IB39" i="1"/>
  <c r="HX39" i="1"/>
  <c r="HT39" i="1"/>
  <c r="HP39" i="1"/>
  <c r="HL39" i="1"/>
  <c r="HH39" i="1"/>
  <c r="HD39" i="1"/>
  <c r="GZ39" i="1"/>
  <c r="GV39" i="1"/>
  <c r="GR39" i="1"/>
  <c r="GN39" i="1"/>
  <c r="GJ39" i="1"/>
  <c r="GF39" i="1"/>
  <c r="GB39" i="1"/>
  <c r="FX39" i="1"/>
  <c r="FT39" i="1"/>
  <c r="FP39" i="1"/>
  <c r="FL39" i="1"/>
  <c r="FH39" i="1"/>
  <c r="FD39" i="1"/>
  <c r="EZ39" i="1"/>
  <c r="EV39" i="1"/>
  <c r="ER39" i="1"/>
  <c r="EN39" i="1"/>
  <c r="EJ39" i="1"/>
  <c r="EF39" i="1"/>
  <c r="EB39" i="1"/>
  <c r="DX39" i="1"/>
  <c r="DT39" i="1"/>
  <c r="DP39" i="1"/>
  <c r="DL39" i="1"/>
  <c r="DH39" i="1"/>
  <c r="DB39" i="1"/>
  <c r="CX39" i="1"/>
  <c r="CT39" i="1"/>
  <c r="CP39" i="1"/>
  <c r="CL39" i="1"/>
  <c r="BK39" i="1"/>
  <c r="BG39" i="1"/>
  <c r="BA39" i="1"/>
  <c r="AQ39" i="1"/>
  <c r="AM39" i="1"/>
  <c r="AI39" i="1"/>
  <c r="AE39" i="1"/>
  <c r="AA39" i="1"/>
  <c r="W39" i="1"/>
  <c r="S39" i="1"/>
  <c r="M39" i="1"/>
  <c r="YE39" i="1"/>
  <c r="YA39" i="1"/>
  <c r="XW39" i="1"/>
  <c r="XS39" i="1"/>
  <c r="XO39" i="1"/>
  <c r="XK39" i="1"/>
  <c r="XG39" i="1"/>
  <c r="XC39" i="1"/>
  <c r="WY39" i="1"/>
  <c r="WU39" i="1"/>
  <c r="WQ39" i="1"/>
  <c r="WM39" i="1"/>
  <c r="WI39" i="1"/>
  <c r="WE39" i="1"/>
  <c r="WA39" i="1"/>
  <c r="VW39" i="1"/>
  <c r="VS39" i="1"/>
  <c r="VO39" i="1"/>
  <c r="VK39" i="1"/>
  <c r="VG39" i="1"/>
  <c r="VC39" i="1"/>
  <c r="UY39" i="1"/>
  <c r="UU39" i="1"/>
  <c r="UQ39" i="1"/>
  <c r="UM39" i="1"/>
  <c r="UI39" i="1"/>
  <c r="UE39" i="1"/>
  <c r="UA39" i="1"/>
  <c r="TW39" i="1"/>
  <c r="TS39" i="1"/>
  <c r="TO39" i="1"/>
  <c r="TK39" i="1"/>
  <c r="TG39" i="1"/>
  <c r="TC39" i="1"/>
  <c r="SY39" i="1"/>
  <c r="SU39" i="1"/>
  <c r="SQ39" i="1"/>
  <c r="SM39" i="1"/>
  <c r="SI39" i="1"/>
  <c r="SE39" i="1"/>
  <c r="SA39" i="1"/>
  <c r="RW39" i="1"/>
  <c r="RS39" i="1"/>
  <c r="RO39" i="1"/>
  <c r="RK39" i="1"/>
  <c r="RG39" i="1"/>
  <c r="RC39" i="1"/>
  <c r="QY39" i="1"/>
  <c r="QU39" i="1"/>
  <c r="QQ39" i="1"/>
  <c r="QM39" i="1"/>
  <c r="QI39" i="1"/>
  <c r="QE39" i="1"/>
  <c r="QA39" i="1"/>
  <c r="PW39" i="1"/>
  <c r="PS39" i="1"/>
  <c r="PO39" i="1"/>
  <c r="PK39" i="1"/>
  <c r="PG39" i="1"/>
  <c r="PC39" i="1"/>
  <c r="OY39" i="1"/>
  <c r="OU39" i="1"/>
  <c r="OQ39" i="1"/>
  <c r="OM39" i="1"/>
  <c r="OI39" i="1"/>
  <c r="OE39" i="1"/>
  <c r="OA39" i="1"/>
  <c r="NW39" i="1"/>
  <c r="NS39" i="1"/>
  <c r="NO39" i="1"/>
  <c r="NK39" i="1"/>
  <c r="NG39" i="1"/>
  <c r="NC39" i="1"/>
  <c r="MY39" i="1"/>
  <c r="MU39" i="1"/>
  <c r="MQ39" i="1"/>
  <c r="MM39" i="1"/>
  <c r="MI39" i="1"/>
  <c r="ME39" i="1"/>
  <c r="MA39" i="1"/>
  <c r="LW39" i="1"/>
  <c r="LS39" i="1"/>
  <c r="LO39" i="1"/>
  <c r="LK39" i="1"/>
  <c r="LG39" i="1"/>
  <c r="LC39" i="1"/>
  <c r="KY39" i="1"/>
  <c r="KU39" i="1"/>
  <c r="KQ39" i="1"/>
  <c r="KM39" i="1"/>
  <c r="KI39" i="1"/>
  <c r="KE39" i="1"/>
  <c r="KA39" i="1"/>
  <c r="JW39" i="1"/>
  <c r="JS39" i="1"/>
  <c r="JO39" i="1"/>
  <c r="JK39" i="1"/>
  <c r="JG39" i="1"/>
  <c r="JC39" i="1"/>
  <c r="IY39" i="1"/>
  <c r="IU39" i="1"/>
  <c r="IQ39" i="1"/>
  <c r="IM39" i="1"/>
  <c r="II39" i="1"/>
  <c r="IE39" i="1"/>
  <c r="IA39" i="1"/>
  <c r="HW39" i="1"/>
  <c r="HS39" i="1"/>
  <c r="HO39" i="1"/>
  <c r="HK39" i="1"/>
  <c r="HG39" i="1"/>
  <c r="HC39" i="1"/>
  <c r="GY39" i="1"/>
  <c r="GU39" i="1"/>
  <c r="GQ39" i="1"/>
  <c r="GM39" i="1"/>
  <c r="GI39" i="1"/>
  <c r="GE39" i="1"/>
  <c r="GA39" i="1"/>
  <c r="FW39" i="1"/>
  <c r="FS39" i="1"/>
  <c r="FO39" i="1"/>
  <c r="FK39" i="1"/>
  <c r="FG39" i="1"/>
  <c r="FC39" i="1"/>
  <c r="EY39" i="1"/>
  <c r="EU39" i="1"/>
  <c r="EQ39" i="1"/>
  <c r="EM39" i="1"/>
  <c r="EI39" i="1"/>
  <c r="EE39" i="1"/>
  <c r="EA39" i="1"/>
  <c r="DW39" i="1"/>
  <c r="DS39" i="1"/>
  <c r="DO39" i="1"/>
  <c r="DK39" i="1"/>
  <c r="DG39" i="1"/>
  <c r="DA39" i="1"/>
  <c r="CW39" i="1"/>
  <c r="CS39" i="1"/>
  <c r="CO39" i="1"/>
  <c r="CK39" i="1"/>
  <c r="BJ39" i="1"/>
  <c r="BF39" i="1"/>
  <c r="AZ39" i="1"/>
  <c r="AP39" i="1"/>
  <c r="AL39" i="1"/>
  <c r="AH39" i="1"/>
  <c r="AD39" i="1"/>
  <c r="Z39" i="1"/>
  <c r="V39" i="1"/>
  <c r="R39" i="1"/>
  <c r="K39" i="1"/>
  <c r="YE40" i="2"/>
  <c r="YA40" i="2"/>
  <c r="XW40" i="2"/>
  <c r="XS40" i="2"/>
  <c r="XO40" i="2"/>
  <c r="XK40" i="2"/>
  <c r="XG40" i="2"/>
  <c r="XC40" i="2"/>
  <c r="WY40" i="2"/>
  <c r="WU40" i="2"/>
  <c r="WQ40" i="2"/>
  <c r="WM40" i="2"/>
  <c r="WI40" i="2"/>
  <c r="WE40" i="2"/>
  <c r="WA40" i="2"/>
  <c r="VW40" i="2"/>
  <c r="VS40" i="2"/>
  <c r="VO40" i="2"/>
  <c r="VK40" i="2"/>
  <c r="VG40" i="2"/>
  <c r="VC40" i="2"/>
  <c r="UY40" i="2"/>
  <c r="UU40" i="2"/>
  <c r="UQ40" i="2"/>
  <c r="UM40" i="2"/>
  <c r="UI40" i="2"/>
  <c r="UE40" i="2"/>
  <c r="UA40" i="2"/>
  <c r="TW40" i="2"/>
  <c r="TS40" i="2"/>
  <c r="TO40" i="2"/>
  <c r="TK40" i="2"/>
  <c r="TG40" i="2"/>
  <c r="TC40" i="2"/>
  <c r="SY40" i="2"/>
  <c r="SU40" i="2"/>
  <c r="SQ40" i="2"/>
  <c r="SM40" i="2"/>
  <c r="SI40" i="2"/>
  <c r="SE40" i="2"/>
  <c r="SA40" i="2"/>
  <c r="RW40" i="2"/>
  <c r="RS40" i="2"/>
  <c r="RO40" i="2"/>
  <c r="RK40" i="2"/>
  <c r="RG40" i="2"/>
  <c r="RC40" i="2"/>
  <c r="QY40" i="2"/>
  <c r="QU40" i="2"/>
  <c r="QQ40" i="2"/>
  <c r="QM40" i="2"/>
  <c r="QI40" i="2"/>
  <c r="QE40" i="2"/>
  <c r="QA40" i="2"/>
  <c r="PW40" i="2"/>
  <c r="PS40" i="2"/>
  <c r="PO40" i="2"/>
  <c r="PK40" i="2"/>
  <c r="PG40" i="2"/>
  <c r="PC40" i="2"/>
  <c r="OY40" i="2"/>
  <c r="OU40" i="2"/>
  <c r="OQ40" i="2"/>
  <c r="OM40" i="2"/>
  <c r="OI40" i="2"/>
  <c r="OE40" i="2"/>
  <c r="OA40" i="2"/>
  <c r="NW40" i="2"/>
  <c r="NS40" i="2"/>
  <c r="NO40" i="2"/>
  <c r="NK40" i="2"/>
  <c r="NG40" i="2"/>
  <c r="NC40" i="2"/>
  <c r="MY40" i="2"/>
  <c r="MU40" i="2"/>
  <c r="MQ40" i="2"/>
  <c r="MM40" i="2"/>
  <c r="MI40" i="2"/>
  <c r="ME40" i="2"/>
  <c r="MA40" i="2"/>
  <c r="LW40" i="2"/>
  <c r="LS40" i="2"/>
  <c r="LO40" i="2"/>
  <c r="LK40" i="2"/>
  <c r="LG40" i="2"/>
  <c r="LC40" i="2"/>
  <c r="KY40" i="2"/>
  <c r="KU40" i="2"/>
  <c r="KQ40" i="2"/>
  <c r="KM40" i="2"/>
  <c r="KI40" i="2"/>
  <c r="KE40" i="2"/>
  <c r="KA40" i="2"/>
  <c r="JW40" i="2"/>
  <c r="JS40" i="2"/>
  <c r="JO40" i="2"/>
  <c r="JK40" i="2"/>
  <c r="JG40" i="2"/>
  <c r="JC40" i="2"/>
  <c r="IY40" i="2"/>
  <c r="IU40" i="2"/>
  <c r="IQ40" i="2"/>
  <c r="IM40" i="2"/>
  <c r="II40" i="2"/>
  <c r="IE40" i="2"/>
  <c r="IA40" i="2"/>
  <c r="HW40" i="2"/>
  <c r="HS40" i="2"/>
  <c r="HO40" i="2"/>
  <c r="HK40" i="2"/>
  <c r="HG40" i="2"/>
  <c r="HC40" i="2"/>
  <c r="GY40" i="2"/>
  <c r="GU40" i="2"/>
  <c r="GQ40" i="2"/>
  <c r="GM40" i="2"/>
  <c r="GI40" i="2"/>
  <c r="GE40" i="2"/>
  <c r="GA40" i="2"/>
  <c r="FW40" i="2"/>
  <c r="FS40" i="2"/>
  <c r="FO40" i="2"/>
  <c r="FK40" i="2"/>
  <c r="FG40" i="2"/>
  <c r="FC40" i="2"/>
  <c r="EY40" i="2"/>
  <c r="EU40" i="2"/>
  <c r="EQ40" i="2"/>
  <c r="EM40" i="2"/>
  <c r="EI40" i="2"/>
  <c r="EE40" i="2"/>
  <c r="EA40" i="2"/>
  <c r="DW40" i="2"/>
  <c r="DS40" i="2"/>
  <c r="DO40" i="2"/>
  <c r="DK40" i="2"/>
  <c r="DG40" i="2"/>
  <c r="DA40" i="2"/>
  <c r="CW40" i="2"/>
  <c r="CS40" i="2"/>
  <c r="CO40" i="2"/>
  <c r="CK40" i="2"/>
  <c r="BJ40" i="2"/>
  <c r="BF40" i="2"/>
  <c r="AZ40" i="2"/>
  <c r="AP40" i="2"/>
  <c r="AL40" i="2"/>
  <c r="AH40" i="2"/>
  <c r="AD40" i="2"/>
  <c r="Z40" i="2"/>
  <c r="V40" i="2"/>
  <c r="R40" i="2"/>
  <c r="K40" i="2"/>
  <c r="YD40" i="2"/>
  <c r="XZ40" i="2"/>
  <c r="XV40" i="2"/>
  <c r="XR40" i="2"/>
  <c r="XN40" i="2"/>
  <c r="XJ40" i="2"/>
  <c r="XF40" i="2"/>
  <c r="XB40" i="2"/>
  <c r="WX40" i="2"/>
  <c r="WT40" i="2"/>
  <c r="WP40" i="2"/>
  <c r="WL40" i="2"/>
  <c r="WH40" i="2"/>
  <c r="WD40" i="2"/>
  <c r="VZ40" i="2"/>
  <c r="VV40" i="2"/>
  <c r="VR40" i="2"/>
  <c r="VN40" i="2"/>
  <c r="VJ40" i="2"/>
  <c r="VF40" i="2"/>
  <c r="VB40" i="2"/>
  <c r="UX40" i="2"/>
  <c r="UT40" i="2"/>
  <c r="UP40" i="2"/>
  <c r="UL40" i="2"/>
  <c r="UH40" i="2"/>
  <c r="UD40" i="2"/>
  <c r="TZ40" i="2"/>
  <c r="TV40" i="2"/>
  <c r="TR40" i="2"/>
  <c r="TN40" i="2"/>
  <c r="TJ40" i="2"/>
  <c r="TF40" i="2"/>
  <c r="TB40" i="2"/>
  <c r="SX40" i="2"/>
  <c r="ST40" i="2"/>
  <c r="SP40" i="2"/>
  <c r="SL40" i="2"/>
  <c r="SH40" i="2"/>
  <c r="SD40" i="2"/>
  <c r="RZ40" i="2"/>
  <c r="RV40" i="2"/>
  <c r="RR40" i="2"/>
  <c r="RN40" i="2"/>
  <c r="RJ40" i="2"/>
  <c r="RF40" i="2"/>
  <c r="RB40" i="2"/>
  <c r="QX40" i="2"/>
  <c r="QT40" i="2"/>
  <c r="QP40" i="2"/>
  <c r="QL40" i="2"/>
  <c r="QH40" i="2"/>
  <c r="QD40" i="2"/>
  <c r="PZ40" i="2"/>
  <c r="PV40" i="2"/>
  <c r="PR40" i="2"/>
  <c r="PN40" i="2"/>
  <c r="PJ40" i="2"/>
  <c r="PF40" i="2"/>
  <c r="PB40" i="2"/>
  <c r="OX40" i="2"/>
  <c r="OT40" i="2"/>
  <c r="OP40" i="2"/>
  <c r="OL40" i="2"/>
  <c r="OH40" i="2"/>
  <c r="OD40" i="2"/>
  <c r="NZ40" i="2"/>
  <c r="NV40" i="2"/>
  <c r="NR40" i="2"/>
  <c r="NN40" i="2"/>
  <c r="NJ40" i="2"/>
  <c r="NF40" i="2"/>
  <c r="NB40" i="2"/>
  <c r="MX40" i="2"/>
  <c r="MT40" i="2"/>
  <c r="MP40" i="2"/>
  <c r="ML40" i="2"/>
  <c r="MH40" i="2"/>
  <c r="MD40" i="2"/>
  <c r="LZ40" i="2"/>
  <c r="LV40" i="2"/>
  <c r="LR40" i="2"/>
  <c r="LN40" i="2"/>
  <c r="LJ40" i="2"/>
  <c r="LF40" i="2"/>
  <c r="LB40" i="2"/>
  <c r="KX40" i="2"/>
  <c r="KT40" i="2"/>
  <c r="KP40" i="2"/>
  <c r="KL40" i="2"/>
  <c r="KH40" i="2"/>
  <c r="KD40" i="2"/>
  <c r="JZ40" i="2"/>
  <c r="JV40" i="2"/>
  <c r="JR40" i="2"/>
  <c r="JN40" i="2"/>
  <c r="JJ40" i="2"/>
  <c r="JF40" i="2"/>
  <c r="JB40" i="2"/>
  <c r="IX40" i="2"/>
  <c r="IT40" i="2"/>
  <c r="IP40" i="2"/>
  <c r="IL40" i="2"/>
  <c r="IH40" i="2"/>
  <c r="ID40" i="2"/>
  <c r="HZ40" i="2"/>
  <c r="HV40" i="2"/>
  <c r="HR40" i="2"/>
  <c r="HN40" i="2"/>
  <c r="HJ40" i="2"/>
  <c r="HF40" i="2"/>
  <c r="HB40" i="2"/>
  <c r="GX40" i="2"/>
  <c r="GT40" i="2"/>
  <c r="GP40" i="2"/>
  <c r="GL40" i="2"/>
  <c r="GH40" i="2"/>
  <c r="GD40" i="2"/>
  <c r="FZ40" i="2"/>
  <c r="FV40" i="2"/>
  <c r="FR40" i="2"/>
  <c r="FN40" i="2"/>
  <c r="FJ40" i="2"/>
  <c r="FF40" i="2"/>
  <c r="FB40" i="2"/>
  <c r="EX40" i="2"/>
  <c r="ET40" i="2"/>
  <c r="EP40" i="2"/>
  <c r="EL40" i="2"/>
  <c r="EH40" i="2"/>
  <c r="ED40" i="2"/>
  <c r="DZ40" i="2"/>
  <c r="DV40" i="2"/>
  <c r="DR40" i="2"/>
  <c r="DN40" i="2"/>
  <c r="DJ40" i="2"/>
  <c r="DE40" i="2"/>
  <c r="CZ40" i="2"/>
  <c r="CV40" i="2"/>
  <c r="CR40" i="2"/>
  <c r="CN40" i="2"/>
  <c r="BQ40" i="2"/>
  <c r="BI40" i="2"/>
  <c r="BC40" i="2"/>
  <c r="AY40" i="2"/>
  <c r="AO40" i="2"/>
  <c r="AK40" i="2"/>
  <c r="AG40" i="2"/>
  <c r="AC40" i="2"/>
  <c r="Y40" i="2"/>
  <c r="U40" i="2"/>
  <c r="Q40" i="2"/>
  <c r="I40" i="2"/>
  <c r="YC40" i="2"/>
  <c r="XY40" i="2"/>
  <c r="XU40" i="2"/>
  <c r="XQ40" i="2"/>
  <c r="XM40" i="2"/>
  <c r="XI40" i="2"/>
  <c r="XE40" i="2"/>
  <c r="XA40" i="2"/>
  <c r="WW40" i="2"/>
  <c r="WS40" i="2"/>
  <c r="WO40" i="2"/>
  <c r="WK40" i="2"/>
  <c r="WG40" i="2"/>
  <c r="WC40" i="2"/>
  <c r="VY40" i="2"/>
  <c r="VU40" i="2"/>
  <c r="VQ40" i="2"/>
  <c r="VM40" i="2"/>
  <c r="VI40" i="2"/>
  <c r="VE40" i="2"/>
  <c r="VA40" i="2"/>
  <c r="UW40" i="2"/>
  <c r="US40" i="2"/>
  <c r="UO40" i="2"/>
  <c r="UK40" i="2"/>
  <c r="UG40" i="2"/>
  <c r="UC40" i="2"/>
  <c r="TY40" i="2"/>
  <c r="TU40" i="2"/>
  <c r="TQ40" i="2"/>
  <c r="TM40" i="2"/>
  <c r="TI40" i="2"/>
  <c r="TE40" i="2"/>
  <c r="TA40" i="2"/>
  <c r="SW40" i="2"/>
  <c r="SS40" i="2"/>
  <c r="SO40" i="2"/>
  <c r="SK40" i="2"/>
  <c r="SG40" i="2"/>
  <c r="SC40" i="2"/>
  <c r="RY40" i="2"/>
  <c r="RU40" i="2"/>
  <c r="RQ40" i="2"/>
  <c r="RM40" i="2"/>
  <c r="RI40" i="2"/>
  <c r="RE40" i="2"/>
  <c r="RA40" i="2"/>
  <c r="QW40" i="2"/>
  <c r="QS40" i="2"/>
  <c r="QO40" i="2"/>
  <c r="QK40" i="2"/>
  <c r="QG40" i="2"/>
  <c r="QC40" i="2"/>
  <c r="PY40" i="2"/>
  <c r="PU40" i="2"/>
  <c r="PQ40" i="2"/>
  <c r="PM40" i="2"/>
  <c r="PI40" i="2"/>
  <c r="PE40" i="2"/>
  <c r="PA40" i="2"/>
  <c r="OW40" i="2"/>
  <c r="OS40" i="2"/>
  <c r="OO40" i="2"/>
  <c r="OK40" i="2"/>
  <c r="OG40" i="2"/>
  <c r="OC40" i="2"/>
  <c r="NY40" i="2"/>
  <c r="NU40" i="2"/>
  <c r="NQ40" i="2"/>
  <c r="NM40" i="2"/>
  <c r="NI40" i="2"/>
  <c r="NE40" i="2"/>
  <c r="NA40" i="2"/>
  <c r="MW40" i="2"/>
  <c r="MS40" i="2"/>
  <c r="MO40" i="2"/>
  <c r="MK40" i="2"/>
  <c r="MG40" i="2"/>
  <c r="MC40" i="2"/>
  <c r="LY40" i="2"/>
  <c r="LU40" i="2"/>
  <c r="LQ40" i="2"/>
  <c r="LM40" i="2"/>
  <c r="LI40" i="2"/>
  <c r="LE40" i="2"/>
  <c r="LA40" i="2"/>
  <c r="KW40" i="2"/>
  <c r="KS40" i="2"/>
  <c r="KO40" i="2"/>
  <c r="KK40" i="2"/>
  <c r="KG40" i="2"/>
  <c r="KC40" i="2"/>
  <c r="JY40" i="2"/>
  <c r="JU40" i="2"/>
  <c r="JQ40" i="2"/>
  <c r="JM40" i="2"/>
  <c r="JI40" i="2"/>
  <c r="JE40" i="2"/>
  <c r="JA40" i="2"/>
  <c r="IW40" i="2"/>
  <c r="IS40" i="2"/>
  <c r="IO40" i="2"/>
  <c r="IK40" i="2"/>
  <c r="IG40" i="2"/>
  <c r="IC40" i="2"/>
  <c r="HY40" i="2"/>
  <c r="HU40" i="2"/>
  <c r="HQ40" i="2"/>
  <c r="HM40" i="2"/>
  <c r="HI40" i="2"/>
  <c r="HE40" i="2"/>
  <c r="HA40" i="2"/>
  <c r="GW40" i="2"/>
  <c r="GS40" i="2"/>
  <c r="GO40" i="2"/>
  <c r="GK40" i="2"/>
  <c r="GG40" i="2"/>
  <c r="GC40" i="2"/>
  <c r="FY40" i="2"/>
  <c r="FU40" i="2"/>
  <c r="FQ40" i="2"/>
  <c r="FM40" i="2"/>
  <c r="FI40" i="2"/>
  <c r="FE40" i="2"/>
  <c r="FA40" i="2"/>
  <c r="EW40" i="2"/>
  <c r="ES40" i="2"/>
  <c r="EO40" i="2"/>
  <c r="EK40" i="2"/>
  <c r="EG40" i="2"/>
  <c r="EC40" i="2"/>
  <c r="DY40" i="2"/>
  <c r="DU40" i="2"/>
  <c r="DQ40" i="2"/>
  <c r="DM40" i="2"/>
  <c r="DI40" i="2"/>
  <c r="DC40" i="2"/>
  <c r="CY40" i="2"/>
  <c r="CU40" i="2"/>
  <c r="CQ40" i="2"/>
  <c r="CM40" i="2"/>
  <c r="BM40" i="2"/>
  <c r="BH40" i="2"/>
  <c r="BB40" i="2"/>
  <c r="AX40" i="2"/>
  <c r="AN40" i="2"/>
  <c r="AJ40" i="2"/>
  <c r="AF40" i="2"/>
  <c r="AB40" i="2"/>
  <c r="X40" i="2"/>
  <c r="T40" i="2"/>
  <c r="O40" i="2"/>
  <c r="YB40" i="2"/>
  <c r="XX40" i="2"/>
  <c r="XT40" i="2"/>
  <c r="XP40" i="2"/>
  <c r="XL40" i="2"/>
  <c r="XH40" i="2"/>
  <c r="XD40" i="2"/>
  <c r="WZ40" i="2"/>
  <c r="WV40" i="2"/>
  <c r="WR40" i="2"/>
  <c r="WN40" i="2"/>
  <c r="WJ40" i="2"/>
  <c r="WF40" i="2"/>
  <c r="WB40" i="2"/>
  <c r="VX40" i="2"/>
  <c r="VT40" i="2"/>
  <c r="VP40" i="2"/>
  <c r="VL40" i="2"/>
  <c r="VH40" i="2"/>
  <c r="VD40" i="2"/>
  <c r="UZ40" i="2"/>
  <c r="UV40" i="2"/>
  <c r="UR40" i="2"/>
  <c r="UN40" i="2"/>
  <c r="UJ40" i="2"/>
  <c r="UF40" i="2"/>
  <c r="UB40" i="2"/>
  <c r="TX40" i="2"/>
  <c r="TT40" i="2"/>
  <c r="TP40" i="2"/>
  <c r="TL40" i="2"/>
  <c r="TH40" i="2"/>
  <c r="TD40" i="2"/>
  <c r="SZ40" i="2"/>
  <c r="SV40" i="2"/>
  <c r="SR40" i="2"/>
  <c r="SN40" i="2"/>
  <c r="SJ40" i="2"/>
  <c r="SF40" i="2"/>
  <c r="SB40" i="2"/>
  <c r="RX40" i="2"/>
  <c r="RT40" i="2"/>
  <c r="RP40" i="2"/>
  <c r="RL40" i="2"/>
  <c r="RH40" i="2"/>
  <c r="RD40" i="2"/>
  <c r="QZ40" i="2"/>
  <c r="QV40" i="2"/>
  <c r="QR40" i="2"/>
  <c r="QN40" i="2"/>
  <c r="QJ40" i="2"/>
  <c r="QF40" i="2"/>
  <c r="QB40" i="2"/>
  <c r="PX40" i="2"/>
  <c r="PT40" i="2"/>
  <c r="PP40" i="2"/>
  <c r="PL40" i="2"/>
  <c r="PH40" i="2"/>
  <c r="PD40" i="2"/>
  <c r="OZ40" i="2"/>
  <c r="OV40" i="2"/>
  <c r="OR40" i="2"/>
  <c r="ON40" i="2"/>
  <c r="OJ40" i="2"/>
  <c r="OF40" i="2"/>
  <c r="OB40" i="2"/>
  <c r="NX40" i="2"/>
  <c r="NT40" i="2"/>
  <c r="NP40" i="2"/>
  <c r="NL40" i="2"/>
  <c r="NH40" i="2"/>
  <c r="ND40" i="2"/>
  <c r="MZ40" i="2"/>
  <c r="MV40" i="2"/>
  <c r="MR40" i="2"/>
  <c r="MN40" i="2"/>
  <c r="MJ40" i="2"/>
  <c r="MF40" i="2"/>
  <c r="MB40" i="2"/>
  <c r="LX40" i="2"/>
  <c r="LT40" i="2"/>
  <c r="LP40" i="2"/>
  <c r="LL40" i="2"/>
  <c r="LH40" i="2"/>
  <c r="LD40" i="2"/>
  <c r="KZ40" i="2"/>
  <c r="KV40" i="2"/>
  <c r="KR40" i="2"/>
  <c r="KN40" i="2"/>
  <c r="KJ40" i="2"/>
  <c r="KF40" i="2"/>
  <c r="KB40" i="2"/>
  <c r="JX40" i="2"/>
  <c r="JT40" i="2"/>
  <c r="JP40" i="2"/>
  <c r="JL40" i="2"/>
  <c r="JH40" i="2"/>
  <c r="JD40" i="2"/>
  <c r="IZ40" i="2"/>
  <c r="IV40" i="2"/>
  <c r="IR40" i="2"/>
  <c r="IN40" i="2"/>
  <c r="IJ40" i="2"/>
  <c r="IF40" i="2"/>
  <c r="IB40" i="2"/>
  <c r="HX40" i="2"/>
  <c r="HT40" i="2"/>
  <c r="HP40" i="2"/>
  <c r="HL40" i="2"/>
  <c r="HH40" i="2"/>
  <c r="HD40" i="2"/>
  <c r="GZ40" i="2"/>
  <c r="GV40" i="2"/>
  <c r="GR40" i="2"/>
  <c r="GN40" i="2"/>
  <c r="GJ40" i="2"/>
  <c r="GF40" i="2"/>
  <c r="GB40" i="2"/>
  <c r="FX40" i="2"/>
  <c r="FT40" i="2"/>
  <c r="FP40" i="2"/>
  <c r="FL40" i="2"/>
  <c r="FH40" i="2"/>
  <c r="FD40" i="2"/>
  <c r="EZ40" i="2"/>
  <c r="EV40" i="2"/>
  <c r="ER40" i="2"/>
  <c r="EN40" i="2"/>
  <c r="EJ40" i="2"/>
  <c r="EF40" i="2"/>
  <c r="EB40" i="2"/>
  <c r="DX40" i="2"/>
  <c r="DT40" i="2"/>
  <c r="DP40" i="2"/>
  <c r="DL40" i="2"/>
  <c r="DH40" i="2"/>
  <c r="DB40" i="2"/>
  <c r="CX40" i="2"/>
  <c r="CT40" i="2"/>
  <c r="CP40" i="2"/>
  <c r="CL40" i="2"/>
  <c r="BK40" i="2"/>
  <c r="BG40" i="2"/>
  <c r="BA40" i="2"/>
  <c r="AQ40" i="2"/>
  <c r="AM40" i="2"/>
  <c r="AI40" i="2"/>
  <c r="AE40" i="2"/>
  <c r="AA40" i="2"/>
  <c r="W40" i="2"/>
  <c r="S40" i="2"/>
  <c r="M40" i="2"/>
  <c r="YB37" i="2"/>
  <c r="XX37" i="2"/>
  <c r="XT37" i="2"/>
  <c r="XP37" i="2"/>
  <c r="XL37" i="2"/>
  <c r="XH37" i="2"/>
  <c r="XD37" i="2"/>
  <c r="WZ37" i="2"/>
  <c r="WV37" i="2"/>
  <c r="WR37" i="2"/>
  <c r="WN37" i="2"/>
  <c r="WJ37" i="2"/>
  <c r="WF37" i="2"/>
  <c r="WB37" i="2"/>
  <c r="VX37" i="2"/>
  <c r="VT37" i="2"/>
  <c r="VP37" i="2"/>
  <c r="VL37" i="2"/>
  <c r="VH37" i="2"/>
  <c r="VD37" i="2"/>
  <c r="UZ37" i="2"/>
  <c r="UV37" i="2"/>
  <c r="UR37" i="2"/>
  <c r="UN37" i="2"/>
  <c r="UJ37" i="2"/>
  <c r="UF37" i="2"/>
  <c r="UB37" i="2"/>
  <c r="TX37" i="2"/>
  <c r="TT37" i="2"/>
  <c r="TP37" i="2"/>
  <c r="TL37" i="2"/>
  <c r="TH37" i="2"/>
  <c r="TD37" i="2"/>
  <c r="SZ37" i="2"/>
  <c r="SV37" i="2"/>
  <c r="SR37" i="2"/>
  <c r="SN37" i="2"/>
  <c r="SJ37" i="2"/>
  <c r="SF37" i="2"/>
  <c r="SB37" i="2"/>
  <c r="RX37" i="2"/>
  <c r="RT37" i="2"/>
  <c r="RP37" i="2"/>
  <c r="RL37" i="2"/>
  <c r="RH37" i="2"/>
  <c r="RD37" i="2"/>
  <c r="QZ37" i="2"/>
  <c r="QV37" i="2"/>
  <c r="QR37" i="2"/>
  <c r="QN37" i="2"/>
  <c r="QJ37" i="2"/>
  <c r="QF37" i="2"/>
  <c r="QB37" i="2"/>
  <c r="PX37" i="2"/>
  <c r="PT37" i="2"/>
  <c r="PP37" i="2"/>
  <c r="PL37" i="2"/>
  <c r="PH37" i="2"/>
  <c r="PD37" i="2"/>
  <c r="OZ37" i="2"/>
  <c r="OV37" i="2"/>
  <c r="OR37" i="2"/>
  <c r="ON37" i="2"/>
  <c r="OJ37" i="2"/>
  <c r="OF37" i="2"/>
  <c r="OB37" i="2"/>
  <c r="NX37" i="2"/>
  <c r="NT37" i="2"/>
  <c r="NP37" i="2"/>
  <c r="NL37" i="2"/>
  <c r="NH37" i="2"/>
  <c r="ND37" i="2"/>
  <c r="MZ37" i="2"/>
  <c r="MV37" i="2"/>
  <c r="MR37" i="2"/>
  <c r="MN37" i="2"/>
  <c r="MJ37" i="2"/>
  <c r="MF37" i="2"/>
  <c r="MB37" i="2"/>
  <c r="LX37" i="2"/>
  <c r="LT37" i="2"/>
  <c r="LP37" i="2"/>
  <c r="LL37" i="2"/>
  <c r="LH37" i="2"/>
  <c r="LD37" i="2"/>
  <c r="KZ37" i="2"/>
  <c r="KV37" i="2"/>
  <c r="KR37" i="2"/>
  <c r="KN37" i="2"/>
  <c r="KJ37" i="2"/>
  <c r="KF37" i="2"/>
  <c r="KB37" i="2"/>
  <c r="JX37" i="2"/>
  <c r="JT37" i="2"/>
  <c r="JP37" i="2"/>
  <c r="JL37" i="2"/>
  <c r="JH37" i="2"/>
  <c r="JD37" i="2"/>
  <c r="IZ37" i="2"/>
  <c r="IV37" i="2"/>
  <c r="IR37" i="2"/>
  <c r="IN37" i="2"/>
  <c r="IJ37" i="2"/>
  <c r="IF37" i="2"/>
  <c r="IB37" i="2"/>
  <c r="HX37" i="2"/>
  <c r="HT37" i="2"/>
  <c r="HP37" i="2"/>
  <c r="HL37" i="2"/>
  <c r="HH37" i="2"/>
  <c r="HD37" i="2"/>
  <c r="GZ37" i="2"/>
  <c r="GV37" i="2"/>
  <c r="GR37" i="2"/>
  <c r="GN37" i="2"/>
  <c r="GJ37" i="2"/>
  <c r="GF37" i="2"/>
  <c r="GB37" i="2"/>
  <c r="FX37" i="2"/>
  <c r="FT37" i="2"/>
  <c r="FP37" i="2"/>
  <c r="FL37" i="2"/>
  <c r="FH37" i="2"/>
  <c r="FD37" i="2"/>
  <c r="EZ37" i="2"/>
  <c r="EV37" i="2"/>
  <c r="ER37" i="2"/>
  <c r="EN37" i="2"/>
  <c r="EJ37" i="2"/>
  <c r="EF37" i="2"/>
  <c r="EB37" i="2"/>
  <c r="DX37" i="2"/>
  <c r="DT37" i="2"/>
  <c r="DP37" i="2"/>
  <c r="DL37" i="2"/>
  <c r="DH37" i="2"/>
  <c r="DB37" i="2"/>
  <c r="CX37" i="2"/>
  <c r="CT37" i="2"/>
  <c r="CP37" i="2"/>
  <c r="CL37" i="2"/>
  <c r="BK37" i="2"/>
  <c r="BG37" i="2"/>
  <c r="BA37" i="2"/>
  <c r="AQ37" i="2"/>
  <c r="AM37" i="2"/>
  <c r="AI37" i="2"/>
  <c r="AE37" i="2"/>
  <c r="AA37" i="2"/>
  <c r="W37" i="2"/>
  <c r="S37" i="2"/>
  <c r="M37" i="2"/>
  <c r="YE37" i="2"/>
  <c r="YA37" i="2"/>
  <c r="XW37" i="2"/>
  <c r="XS37" i="2"/>
  <c r="XO37" i="2"/>
  <c r="XK37" i="2"/>
  <c r="XG37" i="2"/>
  <c r="XC37" i="2"/>
  <c r="WY37" i="2"/>
  <c r="WU37" i="2"/>
  <c r="WQ37" i="2"/>
  <c r="WM37" i="2"/>
  <c r="WI37" i="2"/>
  <c r="WE37" i="2"/>
  <c r="WA37" i="2"/>
  <c r="VW37" i="2"/>
  <c r="VS37" i="2"/>
  <c r="VO37" i="2"/>
  <c r="VK37" i="2"/>
  <c r="VG37" i="2"/>
  <c r="VC37" i="2"/>
  <c r="UY37" i="2"/>
  <c r="UU37" i="2"/>
  <c r="UQ37" i="2"/>
  <c r="UM37" i="2"/>
  <c r="UI37" i="2"/>
  <c r="UE37" i="2"/>
  <c r="UA37" i="2"/>
  <c r="TW37" i="2"/>
  <c r="TS37" i="2"/>
  <c r="TO37" i="2"/>
  <c r="TK37" i="2"/>
  <c r="TG37" i="2"/>
  <c r="TC37" i="2"/>
  <c r="SY37" i="2"/>
  <c r="SU37" i="2"/>
  <c r="SQ37" i="2"/>
  <c r="SM37" i="2"/>
  <c r="SI37" i="2"/>
  <c r="SE37" i="2"/>
  <c r="SA37" i="2"/>
  <c r="RW37" i="2"/>
  <c r="RS37" i="2"/>
  <c r="RO37" i="2"/>
  <c r="RK37" i="2"/>
  <c r="RG37" i="2"/>
  <c r="RC37" i="2"/>
  <c r="QY37" i="2"/>
  <c r="QU37" i="2"/>
  <c r="QQ37" i="2"/>
  <c r="QM37" i="2"/>
  <c r="QI37" i="2"/>
  <c r="QE37" i="2"/>
  <c r="QA37" i="2"/>
  <c r="PW37" i="2"/>
  <c r="PS37" i="2"/>
  <c r="PO37" i="2"/>
  <c r="PK37" i="2"/>
  <c r="PG37" i="2"/>
  <c r="PC37" i="2"/>
  <c r="OY37" i="2"/>
  <c r="OU37" i="2"/>
  <c r="OQ37" i="2"/>
  <c r="OM37" i="2"/>
  <c r="OI37" i="2"/>
  <c r="OE37" i="2"/>
  <c r="OA37" i="2"/>
  <c r="NW37" i="2"/>
  <c r="NS37" i="2"/>
  <c r="NO37" i="2"/>
  <c r="NK37" i="2"/>
  <c r="NG37" i="2"/>
  <c r="NC37" i="2"/>
  <c r="MY37" i="2"/>
  <c r="MU37" i="2"/>
  <c r="MQ37" i="2"/>
  <c r="MM37" i="2"/>
  <c r="MI37" i="2"/>
  <c r="ME37" i="2"/>
  <c r="MA37" i="2"/>
  <c r="LW37" i="2"/>
  <c r="LS37" i="2"/>
  <c r="LO37" i="2"/>
  <c r="LK37" i="2"/>
  <c r="LG37" i="2"/>
  <c r="LC37" i="2"/>
  <c r="KY37" i="2"/>
  <c r="KU37" i="2"/>
  <c r="KQ37" i="2"/>
  <c r="KM37" i="2"/>
  <c r="KI37" i="2"/>
  <c r="KE37" i="2"/>
  <c r="KA37" i="2"/>
  <c r="JW37" i="2"/>
  <c r="JS37" i="2"/>
  <c r="JO37" i="2"/>
  <c r="JK37" i="2"/>
  <c r="JG37" i="2"/>
  <c r="JC37" i="2"/>
  <c r="IY37" i="2"/>
  <c r="IU37" i="2"/>
  <c r="IQ37" i="2"/>
  <c r="IM37" i="2"/>
  <c r="II37" i="2"/>
  <c r="IE37" i="2"/>
  <c r="IA37" i="2"/>
  <c r="HW37" i="2"/>
  <c r="HS37" i="2"/>
  <c r="HO37" i="2"/>
  <c r="HK37" i="2"/>
  <c r="HG37" i="2"/>
  <c r="HC37" i="2"/>
  <c r="GY37" i="2"/>
  <c r="GU37" i="2"/>
  <c r="GQ37" i="2"/>
  <c r="GM37" i="2"/>
  <c r="GI37" i="2"/>
  <c r="GE37" i="2"/>
  <c r="GA37" i="2"/>
  <c r="FW37" i="2"/>
  <c r="FS37" i="2"/>
  <c r="FO37" i="2"/>
  <c r="FK37" i="2"/>
  <c r="FG37" i="2"/>
  <c r="FC37" i="2"/>
  <c r="EY37" i="2"/>
  <c r="EU37" i="2"/>
  <c r="EQ37" i="2"/>
  <c r="EM37" i="2"/>
  <c r="EI37" i="2"/>
  <c r="EE37" i="2"/>
  <c r="EA37" i="2"/>
  <c r="DW37" i="2"/>
  <c r="DS37" i="2"/>
  <c r="DO37" i="2"/>
  <c r="DK37" i="2"/>
  <c r="DG37" i="2"/>
  <c r="DA37" i="2"/>
  <c r="CW37" i="2"/>
  <c r="CS37" i="2"/>
  <c r="CO37" i="2"/>
  <c r="CK37" i="2"/>
  <c r="BJ37" i="2"/>
  <c r="BF37" i="2"/>
  <c r="AZ37" i="2"/>
  <c r="AP37" i="2"/>
  <c r="AL37" i="2"/>
  <c r="AH37" i="2"/>
  <c r="AD37" i="2"/>
  <c r="Z37" i="2"/>
  <c r="V37" i="2"/>
  <c r="R37" i="2"/>
  <c r="K37" i="2"/>
  <c r="YD37" i="2"/>
  <c r="XZ37" i="2"/>
  <c r="XV37" i="2"/>
  <c r="XR37" i="2"/>
  <c r="XN37" i="2"/>
  <c r="XJ37" i="2"/>
  <c r="XF37" i="2"/>
  <c r="XB37" i="2"/>
  <c r="WX37" i="2"/>
  <c r="WT37" i="2"/>
  <c r="WP37" i="2"/>
  <c r="WL37" i="2"/>
  <c r="WH37" i="2"/>
  <c r="WD37" i="2"/>
  <c r="VZ37" i="2"/>
  <c r="VV37" i="2"/>
  <c r="VR37" i="2"/>
  <c r="VN37" i="2"/>
  <c r="VJ37" i="2"/>
  <c r="VF37" i="2"/>
  <c r="VB37" i="2"/>
  <c r="UX37" i="2"/>
  <c r="UT37" i="2"/>
  <c r="UP37" i="2"/>
  <c r="UL37" i="2"/>
  <c r="UH37" i="2"/>
  <c r="UD37" i="2"/>
  <c r="TZ37" i="2"/>
  <c r="TV37" i="2"/>
  <c r="TR37" i="2"/>
  <c r="TN37" i="2"/>
  <c r="TJ37" i="2"/>
  <c r="TF37" i="2"/>
  <c r="TB37" i="2"/>
  <c r="SX37" i="2"/>
  <c r="ST37" i="2"/>
  <c r="SP37" i="2"/>
  <c r="SL37" i="2"/>
  <c r="SH37" i="2"/>
  <c r="SD37" i="2"/>
  <c r="RZ37" i="2"/>
  <c r="RV37" i="2"/>
  <c r="RR37" i="2"/>
  <c r="RN37" i="2"/>
  <c r="RJ37" i="2"/>
  <c r="RF37" i="2"/>
  <c r="RB37" i="2"/>
  <c r="QX37" i="2"/>
  <c r="QT37" i="2"/>
  <c r="QP37" i="2"/>
  <c r="QL37" i="2"/>
  <c r="QH37" i="2"/>
  <c r="QD37" i="2"/>
  <c r="PZ37" i="2"/>
  <c r="PV37" i="2"/>
  <c r="PR37" i="2"/>
  <c r="PN37" i="2"/>
  <c r="PJ37" i="2"/>
  <c r="PF37" i="2"/>
  <c r="PB37" i="2"/>
  <c r="OX37" i="2"/>
  <c r="OT37" i="2"/>
  <c r="OP37" i="2"/>
  <c r="OL37" i="2"/>
  <c r="OH37" i="2"/>
  <c r="OD37" i="2"/>
  <c r="NZ37" i="2"/>
  <c r="NV37" i="2"/>
  <c r="NR37" i="2"/>
  <c r="NN37" i="2"/>
  <c r="NJ37" i="2"/>
  <c r="NF37" i="2"/>
  <c r="NB37" i="2"/>
  <c r="MX37" i="2"/>
  <c r="MT37" i="2"/>
  <c r="MP37" i="2"/>
  <c r="ML37" i="2"/>
  <c r="MH37" i="2"/>
  <c r="MD37" i="2"/>
  <c r="LZ37" i="2"/>
  <c r="LV37" i="2"/>
  <c r="LR37" i="2"/>
  <c r="LN37" i="2"/>
  <c r="LJ37" i="2"/>
  <c r="LF37" i="2"/>
  <c r="LB37" i="2"/>
  <c r="KX37" i="2"/>
  <c r="KT37" i="2"/>
  <c r="KP37" i="2"/>
  <c r="KL37" i="2"/>
  <c r="KH37" i="2"/>
  <c r="KD37" i="2"/>
  <c r="JZ37" i="2"/>
  <c r="JV37" i="2"/>
  <c r="JR37" i="2"/>
  <c r="JN37" i="2"/>
  <c r="JJ37" i="2"/>
  <c r="JF37" i="2"/>
  <c r="JB37" i="2"/>
  <c r="IX37" i="2"/>
  <c r="IT37" i="2"/>
  <c r="IP37" i="2"/>
  <c r="IL37" i="2"/>
  <c r="IH37" i="2"/>
  <c r="ID37" i="2"/>
  <c r="HZ37" i="2"/>
  <c r="HV37" i="2"/>
  <c r="HR37" i="2"/>
  <c r="HN37" i="2"/>
  <c r="HJ37" i="2"/>
  <c r="HF37" i="2"/>
  <c r="HB37" i="2"/>
  <c r="GX37" i="2"/>
  <c r="GT37" i="2"/>
  <c r="GP37" i="2"/>
  <c r="GL37" i="2"/>
  <c r="GH37" i="2"/>
  <c r="GD37" i="2"/>
  <c r="FZ37" i="2"/>
  <c r="FV37" i="2"/>
  <c r="FR37" i="2"/>
  <c r="FN37" i="2"/>
  <c r="FJ37" i="2"/>
  <c r="FF37" i="2"/>
  <c r="FB37" i="2"/>
  <c r="EX37" i="2"/>
  <c r="ET37" i="2"/>
  <c r="EP37" i="2"/>
  <c r="EL37" i="2"/>
  <c r="EH37" i="2"/>
  <c r="ED37" i="2"/>
  <c r="DZ37" i="2"/>
  <c r="DV37" i="2"/>
  <c r="DR37" i="2"/>
  <c r="DN37" i="2"/>
  <c r="DJ37" i="2"/>
  <c r="DE37" i="2"/>
  <c r="CZ37" i="2"/>
  <c r="CV37" i="2"/>
  <c r="CR37" i="2"/>
  <c r="CN37" i="2"/>
  <c r="BQ37" i="2"/>
  <c r="BI37" i="2"/>
  <c r="BC37" i="2"/>
  <c r="AY37" i="2"/>
  <c r="AO37" i="2"/>
  <c r="AK37" i="2"/>
  <c r="AG37" i="2"/>
  <c r="AC37" i="2"/>
  <c r="Y37" i="2"/>
  <c r="U37" i="2"/>
  <c r="Q37" i="2"/>
  <c r="I37" i="2"/>
  <c r="YC37" i="2"/>
  <c r="XY37" i="2"/>
  <c r="XU37" i="2"/>
  <c r="XQ37" i="2"/>
  <c r="XM37" i="2"/>
  <c r="XI37" i="2"/>
  <c r="XE37" i="2"/>
  <c r="XA37" i="2"/>
  <c r="WW37" i="2"/>
  <c r="WS37" i="2"/>
  <c r="WO37" i="2"/>
  <c r="WK37" i="2"/>
  <c r="WG37" i="2"/>
  <c r="WC37" i="2"/>
  <c r="VY37" i="2"/>
  <c r="VU37" i="2"/>
  <c r="VQ37" i="2"/>
  <c r="VM37" i="2"/>
  <c r="VI37" i="2"/>
  <c r="VE37" i="2"/>
  <c r="VA37" i="2"/>
  <c r="UW37" i="2"/>
  <c r="US37" i="2"/>
  <c r="UO37" i="2"/>
  <c r="UK37" i="2"/>
  <c r="UG37" i="2"/>
  <c r="UC37" i="2"/>
  <c r="TY37" i="2"/>
  <c r="TU37" i="2"/>
  <c r="TQ37" i="2"/>
  <c r="TM37" i="2"/>
  <c r="TI37" i="2"/>
  <c r="TE37" i="2"/>
  <c r="TA37" i="2"/>
  <c r="SW37" i="2"/>
  <c r="SS37" i="2"/>
  <c r="SO37" i="2"/>
  <c r="SK37" i="2"/>
  <c r="SG37" i="2"/>
  <c r="SC37" i="2"/>
  <c r="RY37" i="2"/>
  <c r="RU37" i="2"/>
  <c r="RQ37" i="2"/>
  <c r="RM37" i="2"/>
  <c r="RI37" i="2"/>
  <c r="RE37" i="2"/>
  <c r="RA37" i="2"/>
  <c r="QW37" i="2"/>
  <c r="QS37" i="2"/>
  <c r="QO37" i="2"/>
  <c r="QK37" i="2"/>
  <c r="QG37" i="2"/>
  <c r="QC37" i="2"/>
  <c r="PY37" i="2"/>
  <c r="PU37" i="2"/>
  <c r="PQ37" i="2"/>
  <c r="PM37" i="2"/>
  <c r="PI37" i="2"/>
  <c r="PE37" i="2"/>
  <c r="PA37" i="2"/>
  <c r="OW37" i="2"/>
  <c r="OS37" i="2"/>
  <c r="OO37" i="2"/>
  <c r="OK37" i="2"/>
  <c r="OG37" i="2"/>
  <c r="OC37" i="2"/>
  <c r="NY37" i="2"/>
  <c r="NU37" i="2"/>
  <c r="NQ37" i="2"/>
  <c r="NM37" i="2"/>
  <c r="NI37" i="2"/>
  <c r="NE37" i="2"/>
  <c r="NA37" i="2"/>
  <c r="MW37" i="2"/>
  <c r="MS37" i="2"/>
  <c r="MO37" i="2"/>
  <c r="MK37" i="2"/>
  <c r="MG37" i="2"/>
  <c r="MC37" i="2"/>
  <c r="LY37" i="2"/>
  <c r="LU37" i="2"/>
  <c r="LQ37" i="2"/>
  <c r="LM37" i="2"/>
  <c r="LI37" i="2"/>
  <c r="LE37" i="2"/>
  <c r="LA37" i="2"/>
  <c r="KW37" i="2"/>
  <c r="KS37" i="2"/>
  <c r="KO37" i="2"/>
  <c r="KK37" i="2"/>
  <c r="KG37" i="2"/>
  <c r="KC37" i="2"/>
  <c r="JY37" i="2"/>
  <c r="JU37" i="2"/>
  <c r="JQ37" i="2"/>
  <c r="JM37" i="2"/>
  <c r="JI37" i="2"/>
  <c r="JE37" i="2"/>
  <c r="JA37" i="2"/>
  <c r="IW37" i="2"/>
  <c r="IS37" i="2"/>
  <c r="IO37" i="2"/>
  <c r="IK37" i="2"/>
  <c r="IG37" i="2"/>
  <c r="IC37" i="2"/>
  <c r="HY37" i="2"/>
  <c r="HU37" i="2"/>
  <c r="HQ37" i="2"/>
  <c r="HM37" i="2"/>
  <c r="HI37" i="2"/>
  <c r="HE37" i="2"/>
  <c r="HA37" i="2"/>
  <c r="GW37" i="2"/>
  <c r="GS37" i="2"/>
  <c r="GO37" i="2"/>
  <c r="GK37" i="2"/>
  <c r="GG37" i="2"/>
  <c r="GC37" i="2"/>
  <c r="FY37" i="2"/>
  <c r="FU37" i="2"/>
  <c r="FQ37" i="2"/>
  <c r="FM37" i="2"/>
  <c r="FI37" i="2"/>
  <c r="FE37" i="2"/>
  <c r="FA37" i="2"/>
  <c r="EW37" i="2"/>
  <c r="ES37" i="2"/>
  <c r="EO37" i="2"/>
  <c r="EK37" i="2"/>
  <c r="EG37" i="2"/>
  <c r="EC37" i="2"/>
  <c r="DY37" i="2"/>
  <c r="DU37" i="2"/>
  <c r="DQ37" i="2"/>
  <c r="DM37" i="2"/>
  <c r="DI37" i="2"/>
  <c r="DC37" i="2"/>
  <c r="CY37" i="2"/>
  <c r="CU37" i="2"/>
  <c r="CQ37" i="2"/>
  <c r="CM37" i="2"/>
  <c r="BM37" i="2"/>
  <c r="BH37" i="2"/>
  <c r="BB37" i="2"/>
  <c r="AX37" i="2"/>
  <c r="AN37" i="2"/>
  <c r="AJ37" i="2"/>
  <c r="AF37" i="2"/>
  <c r="AB37" i="2"/>
  <c r="X37" i="2"/>
  <c r="T37" i="2"/>
  <c r="O37" i="2"/>
  <c r="GF37" i="1"/>
  <c r="HO37" i="1"/>
  <c r="IX37" i="1"/>
  <c r="MO37" i="1"/>
  <c r="KC37" i="1"/>
  <c r="HA37" i="1"/>
  <c r="EO37" i="1"/>
  <c r="BM37" i="1"/>
  <c r="YB69" i="3"/>
  <c r="XX69" i="3"/>
  <c r="XT69" i="3"/>
  <c r="XP69" i="3"/>
  <c r="XL69" i="3"/>
  <c r="XH69" i="3"/>
  <c r="XD69" i="3"/>
  <c r="WZ69" i="3"/>
  <c r="WV69" i="3"/>
  <c r="WR69" i="3"/>
  <c r="WN69" i="3"/>
  <c r="WJ69" i="3"/>
  <c r="WF69" i="3"/>
  <c r="WB69" i="3"/>
  <c r="VX69" i="3"/>
  <c r="VT69" i="3"/>
  <c r="VP69" i="3"/>
  <c r="VL69" i="3"/>
  <c r="VH69" i="3"/>
  <c r="VD69" i="3"/>
  <c r="UZ69" i="3"/>
  <c r="UV69" i="3"/>
  <c r="UR69" i="3"/>
  <c r="UN69" i="3"/>
  <c r="UJ69" i="3"/>
  <c r="UF69" i="3"/>
  <c r="UB69" i="3"/>
  <c r="TX69" i="3"/>
  <c r="TT69" i="3"/>
  <c r="TP69" i="3"/>
  <c r="TL69" i="3"/>
  <c r="TH69" i="3"/>
  <c r="TD69" i="3"/>
  <c r="SZ69" i="3"/>
  <c r="SV69" i="3"/>
  <c r="SR69" i="3"/>
  <c r="SN69" i="3"/>
  <c r="SJ69" i="3"/>
  <c r="SF69" i="3"/>
  <c r="SB69" i="3"/>
  <c r="RX69" i="3"/>
  <c r="RT69" i="3"/>
  <c r="RP69" i="3"/>
  <c r="RL69" i="3"/>
  <c r="RH69" i="3"/>
  <c r="RD69" i="3"/>
  <c r="QZ69" i="3"/>
  <c r="QV69" i="3"/>
  <c r="QR69" i="3"/>
  <c r="QN69" i="3"/>
  <c r="QJ69" i="3"/>
  <c r="QF69" i="3"/>
  <c r="QB69" i="3"/>
  <c r="PX69" i="3"/>
  <c r="PT69" i="3"/>
  <c r="PP69" i="3"/>
  <c r="PL69" i="3"/>
  <c r="PH69" i="3"/>
  <c r="PD69" i="3"/>
  <c r="OZ69" i="3"/>
  <c r="OV69" i="3"/>
  <c r="OR69" i="3"/>
  <c r="ON69" i="3"/>
  <c r="OJ69" i="3"/>
  <c r="OF69" i="3"/>
  <c r="OB69" i="3"/>
  <c r="NX69" i="3"/>
  <c r="NT69" i="3"/>
  <c r="NP69" i="3"/>
  <c r="NL69" i="3"/>
  <c r="NH69" i="3"/>
  <c r="ND69" i="3"/>
  <c r="MZ69" i="3"/>
  <c r="MV69" i="3"/>
  <c r="MR69" i="3"/>
  <c r="MN69" i="3"/>
  <c r="MJ69" i="3"/>
  <c r="MF69" i="3"/>
  <c r="MB69" i="3"/>
  <c r="LX69" i="3"/>
  <c r="LT69" i="3"/>
  <c r="LP69" i="3"/>
  <c r="LL69" i="3"/>
  <c r="LH69" i="3"/>
  <c r="LD69" i="3"/>
  <c r="KZ69" i="3"/>
  <c r="KV69" i="3"/>
  <c r="KR69" i="3"/>
  <c r="KN69" i="3"/>
  <c r="KJ69" i="3"/>
  <c r="KF69" i="3"/>
  <c r="KB69" i="3"/>
  <c r="JX69" i="3"/>
  <c r="JT69" i="3"/>
  <c r="JP69" i="3"/>
  <c r="JL69" i="3"/>
  <c r="JH69" i="3"/>
  <c r="JD69" i="3"/>
  <c r="IZ69" i="3"/>
  <c r="IV69" i="3"/>
  <c r="IR69" i="3"/>
  <c r="IN69" i="3"/>
  <c r="IJ69" i="3"/>
  <c r="IF69" i="3"/>
  <c r="IB69" i="3"/>
  <c r="HX69" i="3"/>
  <c r="HT69" i="3"/>
  <c r="HP69" i="3"/>
  <c r="HL69" i="3"/>
  <c r="HH69" i="3"/>
  <c r="HD69" i="3"/>
  <c r="GZ69" i="3"/>
  <c r="GV69" i="3"/>
  <c r="GR69" i="3"/>
  <c r="GN69" i="3"/>
  <c r="GJ69" i="3"/>
  <c r="GF69" i="3"/>
  <c r="GB69" i="3"/>
  <c r="FX69" i="3"/>
  <c r="FT69" i="3"/>
  <c r="FP69" i="3"/>
  <c r="FL69" i="3"/>
  <c r="FH69" i="3"/>
  <c r="FD69" i="3"/>
  <c r="EZ69" i="3"/>
  <c r="EV69" i="3"/>
  <c r="ER69" i="3"/>
  <c r="EN69" i="3"/>
  <c r="EJ69" i="3"/>
  <c r="EF69" i="3"/>
  <c r="EB69" i="3"/>
  <c r="DX69" i="3"/>
  <c r="DT69" i="3"/>
  <c r="DP69" i="3"/>
  <c r="DL69" i="3"/>
  <c r="DH69" i="3"/>
  <c r="DB69" i="3"/>
  <c r="CX69" i="3"/>
  <c r="CT69" i="3"/>
  <c r="CP69" i="3"/>
  <c r="CL69" i="3"/>
  <c r="BK69" i="3"/>
  <c r="BG69" i="3"/>
  <c r="BA69" i="3"/>
  <c r="AQ69" i="3"/>
  <c r="AM69" i="3"/>
  <c r="AI69" i="3"/>
  <c r="AE69" i="3"/>
  <c r="AA69" i="3"/>
  <c r="W69" i="3"/>
  <c r="S69" i="3"/>
  <c r="M69" i="3"/>
  <c r="YE69" i="3"/>
  <c r="YA69" i="3"/>
  <c r="XW69" i="3"/>
  <c r="XS69" i="3"/>
  <c r="XO69" i="3"/>
  <c r="XK69" i="3"/>
  <c r="XG69" i="3"/>
  <c r="XC69" i="3"/>
  <c r="WY69" i="3"/>
  <c r="WU69" i="3"/>
  <c r="WQ69" i="3"/>
  <c r="WM69" i="3"/>
  <c r="WI69" i="3"/>
  <c r="WE69" i="3"/>
  <c r="WA69" i="3"/>
  <c r="VW69" i="3"/>
  <c r="VS69" i="3"/>
  <c r="VO69" i="3"/>
  <c r="VK69" i="3"/>
  <c r="VG69" i="3"/>
  <c r="VC69" i="3"/>
  <c r="UY69" i="3"/>
  <c r="UU69" i="3"/>
  <c r="UQ69" i="3"/>
  <c r="UM69" i="3"/>
  <c r="UI69" i="3"/>
  <c r="UE69" i="3"/>
  <c r="UA69" i="3"/>
  <c r="TW69" i="3"/>
  <c r="TS69" i="3"/>
  <c r="TO69" i="3"/>
  <c r="TK69" i="3"/>
  <c r="TG69" i="3"/>
  <c r="TC69" i="3"/>
  <c r="SY69" i="3"/>
  <c r="SU69" i="3"/>
  <c r="SQ69" i="3"/>
  <c r="SM69" i="3"/>
  <c r="SI69" i="3"/>
  <c r="SE69" i="3"/>
  <c r="SA69" i="3"/>
  <c r="RW69" i="3"/>
  <c r="RS69" i="3"/>
  <c r="RO69" i="3"/>
  <c r="RK69" i="3"/>
  <c r="RG69" i="3"/>
  <c r="RC69" i="3"/>
  <c r="QY69" i="3"/>
  <c r="QU69" i="3"/>
  <c r="QQ69" i="3"/>
  <c r="QM69" i="3"/>
  <c r="QI69" i="3"/>
  <c r="QE69" i="3"/>
  <c r="QA69" i="3"/>
  <c r="PW69" i="3"/>
  <c r="PS69" i="3"/>
  <c r="PO69" i="3"/>
  <c r="PK69" i="3"/>
  <c r="PG69" i="3"/>
  <c r="PC69" i="3"/>
  <c r="OY69" i="3"/>
  <c r="OU69" i="3"/>
  <c r="OQ69" i="3"/>
  <c r="OM69" i="3"/>
  <c r="OI69" i="3"/>
  <c r="OE69" i="3"/>
  <c r="OA69" i="3"/>
  <c r="NW69" i="3"/>
  <c r="NS69" i="3"/>
  <c r="NO69" i="3"/>
  <c r="NK69" i="3"/>
  <c r="NG69" i="3"/>
  <c r="NC69" i="3"/>
  <c r="MY69" i="3"/>
  <c r="MU69" i="3"/>
  <c r="MQ69" i="3"/>
  <c r="MM69" i="3"/>
  <c r="MI69" i="3"/>
  <c r="ME69" i="3"/>
  <c r="MA69" i="3"/>
  <c r="LW69" i="3"/>
  <c r="LS69" i="3"/>
  <c r="LO69" i="3"/>
  <c r="LK69" i="3"/>
  <c r="LG69" i="3"/>
  <c r="LC69" i="3"/>
  <c r="KY69" i="3"/>
  <c r="KU69" i="3"/>
  <c r="KQ69" i="3"/>
  <c r="KM69" i="3"/>
  <c r="KI69" i="3"/>
  <c r="KE69" i="3"/>
  <c r="KA69" i="3"/>
  <c r="JW69" i="3"/>
  <c r="JS69" i="3"/>
  <c r="JO69" i="3"/>
  <c r="JK69" i="3"/>
  <c r="JG69" i="3"/>
  <c r="JC69" i="3"/>
  <c r="IY69" i="3"/>
  <c r="IU69" i="3"/>
  <c r="IQ69" i="3"/>
  <c r="IM69" i="3"/>
  <c r="II69" i="3"/>
  <c r="IE69" i="3"/>
  <c r="IA69" i="3"/>
  <c r="HW69" i="3"/>
  <c r="HS69" i="3"/>
  <c r="HO69" i="3"/>
  <c r="HK69" i="3"/>
  <c r="HG69" i="3"/>
  <c r="HC69" i="3"/>
  <c r="GY69" i="3"/>
  <c r="GU69" i="3"/>
  <c r="GQ69" i="3"/>
  <c r="GM69" i="3"/>
  <c r="GI69" i="3"/>
  <c r="GE69" i="3"/>
  <c r="GA69" i="3"/>
  <c r="FW69" i="3"/>
  <c r="FS69" i="3"/>
  <c r="FO69" i="3"/>
  <c r="FK69" i="3"/>
  <c r="FG69" i="3"/>
  <c r="FC69" i="3"/>
  <c r="EY69" i="3"/>
  <c r="EU69" i="3"/>
  <c r="EQ69" i="3"/>
  <c r="EM69" i="3"/>
  <c r="EI69" i="3"/>
  <c r="EE69" i="3"/>
  <c r="EA69" i="3"/>
  <c r="DW69" i="3"/>
  <c r="DS69" i="3"/>
  <c r="DO69" i="3"/>
  <c r="DK69" i="3"/>
  <c r="DG69" i="3"/>
  <c r="DA69" i="3"/>
  <c r="CW69" i="3"/>
  <c r="CS69" i="3"/>
  <c r="CO69" i="3"/>
  <c r="CK69" i="3"/>
  <c r="BJ69" i="3"/>
  <c r="BF69" i="3"/>
  <c r="AZ69" i="3"/>
  <c r="AP69" i="3"/>
  <c r="AL69" i="3"/>
  <c r="AH69" i="3"/>
  <c r="AD69" i="3"/>
  <c r="Z69" i="3"/>
  <c r="V69" i="3"/>
  <c r="R69" i="3"/>
  <c r="K69" i="3"/>
  <c r="YD69" i="3"/>
  <c r="XZ69" i="3"/>
  <c r="XV69" i="3"/>
  <c r="XR69" i="3"/>
  <c r="XN69" i="3"/>
  <c r="XJ69" i="3"/>
  <c r="XF69" i="3"/>
  <c r="XB69" i="3"/>
  <c r="WX69" i="3"/>
  <c r="WT69" i="3"/>
  <c r="WP69" i="3"/>
  <c r="WL69" i="3"/>
  <c r="WH69" i="3"/>
  <c r="WD69" i="3"/>
  <c r="VZ69" i="3"/>
  <c r="VV69" i="3"/>
  <c r="VR69" i="3"/>
  <c r="VN69" i="3"/>
  <c r="VJ69" i="3"/>
  <c r="VF69" i="3"/>
  <c r="VB69" i="3"/>
  <c r="UX69" i="3"/>
  <c r="UT69" i="3"/>
  <c r="UP69" i="3"/>
  <c r="UL69" i="3"/>
  <c r="UH69" i="3"/>
  <c r="UD69" i="3"/>
  <c r="TZ69" i="3"/>
  <c r="TV69" i="3"/>
  <c r="TR69" i="3"/>
  <c r="TN69" i="3"/>
  <c r="TJ69" i="3"/>
  <c r="TF69" i="3"/>
  <c r="TB69" i="3"/>
  <c r="SX69" i="3"/>
  <c r="ST69" i="3"/>
  <c r="SP69" i="3"/>
  <c r="SL69" i="3"/>
  <c r="SH69" i="3"/>
  <c r="SD69" i="3"/>
  <c r="RZ69" i="3"/>
  <c r="RV69" i="3"/>
  <c r="RR69" i="3"/>
  <c r="RN69" i="3"/>
  <c r="RJ69" i="3"/>
  <c r="RF69" i="3"/>
  <c r="RB69" i="3"/>
  <c r="QX69" i="3"/>
  <c r="QT69" i="3"/>
  <c r="QP69" i="3"/>
  <c r="QL69" i="3"/>
  <c r="QH69" i="3"/>
  <c r="QD69" i="3"/>
  <c r="PZ69" i="3"/>
  <c r="PV69" i="3"/>
  <c r="PR69" i="3"/>
  <c r="PN69" i="3"/>
  <c r="PJ69" i="3"/>
  <c r="PF69" i="3"/>
  <c r="PB69" i="3"/>
  <c r="OX69" i="3"/>
  <c r="OT69" i="3"/>
  <c r="OP69" i="3"/>
  <c r="OL69" i="3"/>
  <c r="OH69" i="3"/>
  <c r="OD69" i="3"/>
  <c r="NZ69" i="3"/>
  <c r="NV69" i="3"/>
  <c r="NR69" i="3"/>
  <c r="NN69" i="3"/>
  <c r="NJ69" i="3"/>
  <c r="NF69" i="3"/>
  <c r="NB69" i="3"/>
  <c r="MX69" i="3"/>
  <c r="MT69" i="3"/>
  <c r="MP69" i="3"/>
  <c r="ML69" i="3"/>
  <c r="MH69" i="3"/>
  <c r="MD69" i="3"/>
  <c r="LZ69" i="3"/>
  <c r="LV69" i="3"/>
  <c r="LR69" i="3"/>
  <c r="LN69" i="3"/>
  <c r="LJ69" i="3"/>
  <c r="LF69" i="3"/>
  <c r="LB69" i="3"/>
  <c r="KX69" i="3"/>
  <c r="KT69" i="3"/>
  <c r="KP69" i="3"/>
  <c r="KL69" i="3"/>
  <c r="KH69" i="3"/>
  <c r="KD69" i="3"/>
  <c r="JZ69" i="3"/>
  <c r="JV69" i="3"/>
  <c r="JR69" i="3"/>
  <c r="JN69" i="3"/>
  <c r="JJ69" i="3"/>
  <c r="JF69" i="3"/>
  <c r="JB69" i="3"/>
  <c r="IX69" i="3"/>
  <c r="IT69" i="3"/>
  <c r="IP69" i="3"/>
  <c r="IL69" i="3"/>
  <c r="IH69" i="3"/>
  <c r="ID69" i="3"/>
  <c r="HZ69" i="3"/>
  <c r="HV69" i="3"/>
  <c r="HR69" i="3"/>
  <c r="HN69" i="3"/>
  <c r="HJ69" i="3"/>
  <c r="HF69" i="3"/>
  <c r="HB69" i="3"/>
  <c r="GX69" i="3"/>
  <c r="GT69" i="3"/>
  <c r="GP69" i="3"/>
  <c r="GL69" i="3"/>
  <c r="GH69" i="3"/>
  <c r="GD69" i="3"/>
  <c r="FZ69" i="3"/>
  <c r="FV69" i="3"/>
  <c r="FR69" i="3"/>
  <c r="FN69" i="3"/>
  <c r="FJ69" i="3"/>
  <c r="FF69" i="3"/>
  <c r="FB69" i="3"/>
  <c r="EX69" i="3"/>
  <c r="ET69" i="3"/>
  <c r="EP69" i="3"/>
  <c r="EL69" i="3"/>
  <c r="EH69" i="3"/>
  <c r="ED69" i="3"/>
  <c r="DZ69" i="3"/>
  <c r="DV69" i="3"/>
  <c r="DR69" i="3"/>
  <c r="DN69" i="3"/>
  <c r="DJ69" i="3"/>
  <c r="DE69" i="3"/>
  <c r="CZ69" i="3"/>
  <c r="CV69" i="3"/>
  <c r="CR69" i="3"/>
  <c r="CN69" i="3"/>
  <c r="BQ69" i="3"/>
  <c r="BI69" i="3"/>
  <c r="BC69" i="3"/>
  <c r="AY69" i="3"/>
  <c r="AO69" i="3"/>
  <c r="AK69" i="3"/>
  <c r="AG69" i="3"/>
  <c r="AC69" i="3"/>
  <c r="Y69" i="3"/>
  <c r="U69" i="3"/>
  <c r="Q69" i="3"/>
  <c r="I69" i="3"/>
  <c r="YC69" i="3"/>
  <c r="XY69" i="3"/>
  <c r="XU69" i="3"/>
  <c r="XQ69" i="3"/>
  <c r="XM69" i="3"/>
  <c r="XI69" i="3"/>
  <c r="XE69" i="3"/>
  <c r="XA69" i="3"/>
  <c r="WW69" i="3"/>
  <c r="WS69" i="3"/>
  <c r="WO69" i="3"/>
  <c r="WK69" i="3"/>
  <c r="WG69" i="3"/>
  <c r="WC69" i="3"/>
  <c r="VY69" i="3"/>
  <c r="VU69" i="3"/>
  <c r="VQ69" i="3"/>
  <c r="VM69" i="3"/>
  <c r="VI69" i="3"/>
  <c r="VE69" i="3"/>
  <c r="VA69" i="3"/>
  <c r="UW69" i="3"/>
  <c r="US69" i="3"/>
  <c r="UO69" i="3"/>
  <c r="UK69" i="3"/>
  <c r="UG69" i="3"/>
  <c r="UC69" i="3"/>
  <c r="TY69" i="3"/>
  <c r="TU69" i="3"/>
  <c r="TQ69" i="3"/>
  <c r="TM69" i="3"/>
  <c r="TI69" i="3"/>
  <c r="TE69" i="3"/>
  <c r="TA69" i="3"/>
  <c r="SW69" i="3"/>
  <c r="SS69" i="3"/>
  <c r="SO69" i="3"/>
  <c r="SK69" i="3"/>
  <c r="SG69" i="3"/>
  <c r="SC69" i="3"/>
  <c r="RY69" i="3"/>
  <c r="RU69" i="3"/>
  <c r="RQ69" i="3"/>
  <c r="RM69" i="3"/>
  <c r="RI69" i="3"/>
  <c r="RE69" i="3"/>
  <c r="RA69" i="3"/>
  <c r="QW69" i="3"/>
  <c r="QS69" i="3"/>
  <c r="QO69" i="3"/>
  <c r="QK69" i="3"/>
  <c r="QG69" i="3"/>
  <c r="QC69" i="3"/>
  <c r="PY69" i="3"/>
  <c r="PU69" i="3"/>
  <c r="PQ69" i="3"/>
  <c r="PM69" i="3"/>
  <c r="PI69" i="3"/>
  <c r="PE69" i="3"/>
  <c r="PA69" i="3"/>
  <c r="OW69" i="3"/>
  <c r="OS69" i="3"/>
  <c r="OO69" i="3"/>
  <c r="OK69" i="3"/>
  <c r="OG69" i="3"/>
  <c r="OC69" i="3"/>
  <c r="NY69" i="3"/>
  <c r="NU69" i="3"/>
  <c r="NQ69" i="3"/>
  <c r="NM69" i="3"/>
  <c r="NI69" i="3"/>
  <c r="NE69" i="3"/>
  <c r="NA69" i="3"/>
  <c r="MW69" i="3"/>
  <c r="MS69" i="3"/>
  <c r="MO69" i="3"/>
  <c r="MK69" i="3"/>
  <c r="MG69" i="3"/>
  <c r="MC69" i="3"/>
  <c r="LY69" i="3"/>
  <c r="LU69" i="3"/>
  <c r="LQ69" i="3"/>
  <c r="LM69" i="3"/>
  <c r="LI69" i="3"/>
  <c r="LE69" i="3"/>
  <c r="LA69" i="3"/>
  <c r="KW69" i="3"/>
  <c r="KS69" i="3"/>
  <c r="KO69" i="3"/>
  <c r="KK69" i="3"/>
  <c r="KG69" i="3"/>
  <c r="KC69" i="3"/>
  <c r="JY69" i="3"/>
  <c r="JU69" i="3"/>
  <c r="JQ69" i="3"/>
  <c r="JM69" i="3"/>
  <c r="JI69" i="3"/>
  <c r="JE69" i="3"/>
  <c r="JA69" i="3"/>
  <c r="IW69" i="3"/>
  <c r="IS69" i="3"/>
  <c r="IO69" i="3"/>
  <c r="IK69" i="3"/>
  <c r="IG69" i="3"/>
  <c r="IC69" i="3"/>
  <c r="HY69" i="3"/>
  <c r="HU69" i="3"/>
  <c r="HQ69" i="3"/>
  <c r="HM69" i="3"/>
  <c r="HI69" i="3"/>
  <c r="HE69" i="3"/>
  <c r="HA69" i="3"/>
  <c r="GW69" i="3"/>
  <c r="GS69" i="3"/>
  <c r="GO69" i="3"/>
  <c r="GK69" i="3"/>
  <c r="GG69" i="3"/>
  <c r="GC69" i="3"/>
  <c r="FY69" i="3"/>
  <c r="FU69" i="3"/>
  <c r="FQ69" i="3"/>
  <c r="FM69" i="3"/>
  <c r="FI69" i="3"/>
  <c r="FE69" i="3"/>
  <c r="FA69" i="3"/>
  <c r="EW69" i="3"/>
  <c r="ES69" i="3"/>
  <c r="EO69" i="3"/>
  <c r="EK69" i="3"/>
  <c r="EG69" i="3"/>
  <c r="EC69" i="3"/>
  <c r="DY69" i="3"/>
  <c r="DU69" i="3"/>
  <c r="DQ69" i="3"/>
  <c r="DM69" i="3"/>
  <c r="DI69" i="3"/>
  <c r="DC69" i="3"/>
  <c r="CY69" i="3"/>
  <c r="CU69" i="3"/>
  <c r="CQ69" i="3"/>
  <c r="CM69" i="3"/>
  <c r="BM69" i="3"/>
  <c r="BH69" i="3"/>
  <c r="BB69" i="3"/>
  <c r="AX69" i="3"/>
  <c r="AN69" i="3"/>
  <c r="AJ69" i="3"/>
  <c r="AF69" i="3"/>
  <c r="AB69" i="3"/>
  <c r="X69" i="3"/>
  <c r="T69" i="3"/>
  <c r="O69" i="3"/>
  <c r="YC38" i="1"/>
  <c r="XY38" i="1"/>
  <c r="XU38" i="1"/>
  <c r="XQ38" i="1"/>
  <c r="XM38" i="1"/>
  <c r="XI38" i="1"/>
  <c r="XE38" i="1"/>
  <c r="XA38" i="1"/>
  <c r="WW38" i="1"/>
  <c r="WS38" i="1"/>
  <c r="WO38" i="1"/>
  <c r="WK38" i="1"/>
  <c r="WG38" i="1"/>
  <c r="WC38" i="1"/>
  <c r="VY38" i="1"/>
  <c r="VU38" i="1"/>
  <c r="VQ38" i="1"/>
  <c r="VM38" i="1"/>
  <c r="VI38" i="1"/>
  <c r="VE38" i="1"/>
  <c r="VA38" i="1"/>
  <c r="UW38" i="1"/>
  <c r="US38" i="1"/>
  <c r="UO38" i="1"/>
  <c r="UK38" i="1"/>
  <c r="UG38" i="1"/>
  <c r="UC38" i="1"/>
  <c r="TY38" i="1"/>
  <c r="TU38" i="1"/>
  <c r="TQ38" i="1"/>
  <c r="TM38" i="1"/>
  <c r="TI38" i="1"/>
  <c r="TE38" i="1"/>
  <c r="TA38" i="1"/>
  <c r="SW38" i="1"/>
  <c r="SS38" i="1"/>
  <c r="SO38" i="1"/>
  <c r="SK38" i="1"/>
  <c r="SG38" i="1"/>
  <c r="SC38" i="1"/>
  <c r="RY38" i="1"/>
  <c r="RU38" i="1"/>
  <c r="RQ38" i="1"/>
  <c r="RM38" i="1"/>
  <c r="RI38" i="1"/>
  <c r="RE38" i="1"/>
  <c r="RA38" i="1"/>
  <c r="QW38" i="1"/>
  <c r="QS38" i="1"/>
  <c r="QO38" i="1"/>
  <c r="QK38" i="1"/>
  <c r="QG38" i="1"/>
  <c r="QC38" i="1"/>
  <c r="PY38" i="1"/>
  <c r="PU38" i="1"/>
  <c r="PQ38" i="1"/>
  <c r="PM38" i="1"/>
  <c r="PI38" i="1"/>
  <c r="PE38" i="1"/>
  <c r="PA38" i="1"/>
  <c r="OW38" i="1"/>
  <c r="OS38" i="1"/>
  <c r="OO38" i="1"/>
  <c r="OK38" i="1"/>
  <c r="OG38" i="1"/>
  <c r="OC38" i="1"/>
  <c r="NY38" i="1"/>
  <c r="NU38" i="1"/>
  <c r="NQ38" i="1"/>
  <c r="NM38" i="1"/>
  <c r="NI38" i="1"/>
  <c r="NE38" i="1"/>
  <c r="NA38" i="1"/>
  <c r="MW38" i="1"/>
  <c r="MS38" i="1"/>
  <c r="MO38" i="1"/>
  <c r="MK38" i="1"/>
  <c r="MG38" i="1"/>
  <c r="MC38" i="1"/>
  <c r="LY38" i="1"/>
  <c r="LU38" i="1"/>
  <c r="LQ38" i="1"/>
  <c r="LM38" i="1"/>
  <c r="LI38" i="1"/>
  <c r="LE38" i="1"/>
  <c r="LA38" i="1"/>
  <c r="KW38" i="1"/>
  <c r="KS38" i="1"/>
  <c r="KO38" i="1"/>
  <c r="KK38" i="1"/>
  <c r="KG38" i="1"/>
  <c r="KC38" i="1"/>
  <c r="JY38" i="1"/>
  <c r="JU38" i="1"/>
  <c r="JQ38" i="1"/>
  <c r="JM38" i="1"/>
  <c r="JI38" i="1"/>
  <c r="JE38" i="1"/>
  <c r="JA38" i="1"/>
  <c r="IW38" i="1"/>
  <c r="IS38" i="1"/>
  <c r="IO38" i="1"/>
  <c r="IK38" i="1"/>
  <c r="IG38" i="1"/>
  <c r="IC38" i="1"/>
  <c r="HY38" i="1"/>
  <c r="HU38" i="1"/>
  <c r="HQ38" i="1"/>
  <c r="HM38" i="1"/>
  <c r="HI38" i="1"/>
  <c r="HE38" i="1"/>
  <c r="HA38" i="1"/>
  <c r="GW38" i="1"/>
  <c r="GS38" i="1"/>
  <c r="GO38" i="1"/>
  <c r="GK38" i="1"/>
  <c r="GG38" i="1"/>
  <c r="GC38" i="1"/>
  <c r="FY38" i="1"/>
  <c r="FU38" i="1"/>
  <c r="FQ38" i="1"/>
  <c r="FM38" i="1"/>
  <c r="FI38" i="1"/>
  <c r="FE38" i="1"/>
  <c r="FA38" i="1"/>
  <c r="EW38" i="1"/>
  <c r="ES38" i="1"/>
  <c r="EO38" i="1"/>
  <c r="EK38" i="1"/>
  <c r="EG38" i="1"/>
  <c r="EC38" i="1"/>
  <c r="DY38" i="1"/>
  <c r="DU38" i="1"/>
  <c r="DQ38" i="1"/>
  <c r="DM38" i="1"/>
  <c r="DI38" i="1"/>
  <c r="DC38" i="1"/>
  <c r="CY38" i="1"/>
  <c r="CU38" i="1"/>
  <c r="CQ38" i="1"/>
  <c r="CM38" i="1"/>
  <c r="BM38" i="1"/>
  <c r="BH38" i="1"/>
  <c r="BB38" i="1"/>
  <c r="AX38" i="1"/>
  <c r="AN38" i="1"/>
  <c r="AJ38" i="1"/>
  <c r="AF38" i="1"/>
  <c r="AB38" i="1"/>
  <c r="X38" i="1"/>
  <c r="T38" i="1"/>
  <c r="O38" i="1"/>
  <c r="YB38" i="1"/>
  <c r="XX38" i="1"/>
  <c r="XT38" i="1"/>
  <c r="XP38" i="1"/>
  <c r="XL38" i="1"/>
  <c r="XH38" i="1"/>
  <c r="XD38" i="1"/>
  <c r="WZ38" i="1"/>
  <c r="WV38" i="1"/>
  <c r="WR38" i="1"/>
  <c r="WN38" i="1"/>
  <c r="WJ38" i="1"/>
  <c r="WF38" i="1"/>
  <c r="WB38" i="1"/>
  <c r="VX38" i="1"/>
  <c r="VT38" i="1"/>
  <c r="VP38" i="1"/>
  <c r="VL38" i="1"/>
  <c r="VH38" i="1"/>
  <c r="VD38" i="1"/>
  <c r="UZ38" i="1"/>
  <c r="UV38" i="1"/>
  <c r="UR38" i="1"/>
  <c r="UN38" i="1"/>
  <c r="UJ38" i="1"/>
  <c r="UF38" i="1"/>
  <c r="UB38" i="1"/>
  <c r="TX38" i="1"/>
  <c r="TT38" i="1"/>
  <c r="TP38" i="1"/>
  <c r="TL38" i="1"/>
  <c r="TH38" i="1"/>
  <c r="TD38" i="1"/>
  <c r="SZ38" i="1"/>
  <c r="SV38" i="1"/>
  <c r="SR38" i="1"/>
  <c r="SN38" i="1"/>
  <c r="SJ38" i="1"/>
  <c r="SF38" i="1"/>
  <c r="SB38" i="1"/>
  <c r="RX38" i="1"/>
  <c r="RT38" i="1"/>
  <c r="RP38" i="1"/>
  <c r="RL38" i="1"/>
  <c r="RH38" i="1"/>
  <c r="RD38" i="1"/>
  <c r="QZ38" i="1"/>
  <c r="QV38" i="1"/>
  <c r="QR38" i="1"/>
  <c r="QN38" i="1"/>
  <c r="QJ38" i="1"/>
  <c r="QF38" i="1"/>
  <c r="QB38" i="1"/>
  <c r="PX38" i="1"/>
  <c r="PT38" i="1"/>
  <c r="PP38" i="1"/>
  <c r="PL38" i="1"/>
  <c r="PH38" i="1"/>
  <c r="PD38" i="1"/>
  <c r="OZ38" i="1"/>
  <c r="OV38" i="1"/>
  <c r="OR38" i="1"/>
  <c r="ON38" i="1"/>
  <c r="OJ38" i="1"/>
  <c r="OF38" i="1"/>
  <c r="OB38" i="1"/>
  <c r="NX38" i="1"/>
  <c r="NT38" i="1"/>
  <c r="NP38" i="1"/>
  <c r="NL38" i="1"/>
  <c r="NH38" i="1"/>
  <c r="ND38" i="1"/>
  <c r="MZ38" i="1"/>
  <c r="MV38" i="1"/>
  <c r="MR38" i="1"/>
  <c r="MN38" i="1"/>
  <c r="MJ38" i="1"/>
  <c r="MF38" i="1"/>
  <c r="MB38" i="1"/>
  <c r="LX38" i="1"/>
  <c r="LT38" i="1"/>
  <c r="LP38" i="1"/>
  <c r="LL38" i="1"/>
  <c r="LH38" i="1"/>
  <c r="LD38" i="1"/>
  <c r="KZ38" i="1"/>
  <c r="KV38" i="1"/>
  <c r="KR38" i="1"/>
  <c r="KN38" i="1"/>
  <c r="KJ38" i="1"/>
  <c r="KF38" i="1"/>
  <c r="KB38" i="1"/>
  <c r="JX38" i="1"/>
  <c r="JT38" i="1"/>
  <c r="JP38" i="1"/>
  <c r="JL38" i="1"/>
  <c r="JH38" i="1"/>
  <c r="JD38" i="1"/>
  <c r="IZ38" i="1"/>
  <c r="IV38" i="1"/>
  <c r="IR38" i="1"/>
  <c r="IN38" i="1"/>
  <c r="IJ38" i="1"/>
  <c r="IF38" i="1"/>
  <c r="IB38" i="1"/>
  <c r="HX38" i="1"/>
  <c r="HT38" i="1"/>
  <c r="HP38" i="1"/>
  <c r="HL38" i="1"/>
  <c r="HH38" i="1"/>
  <c r="HD38" i="1"/>
  <c r="GZ38" i="1"/>
  <c r="GV38" i="1"/>
  <c r="GR38" i="1"/>
  <c r="GN38" i="1"/>
  <c r="GJ38" i="1"/>
  <c r="GF38" i="1"/>
  <c r="GB38" i="1"/>
  <c r="FX38" i="1"/>
  <c r="FT38" i="1"/>
  <c r="FP38" i="1"/>
  <c r="FL38" i="1"/>
  <c r="FH38" i="1"/>
  <c r="FD38" i="1"/>
  <c r="EZ38" i="1"/>
  <c r="EV38" i="1"/>
  <c r="ER38" i="1"/>
  <c r="EN38" i="1"/>
  <c r="EJ38" i="1"/>
  <c r="EF38" i="1"/>
  <c r="EB38" i="1"/>
  <c r="DX38" i="1"/>
  <c r="DT38" i="1"/>
  <c r="DP38" i="1"/>
  <c r="DL38" i="1"/>
  <c r="DH38" i="1"/>
  <c r="DB38" i="1"/>
  <c r="CX38" i="1"/>
  <c r="CT38" i="1"/>
  <c r="CP38" i="1"/>
  <c r="CL38" i="1"/>
  <c r="BK38" i="1"/>
  <c r="BG38" i="1"/>
  <c r="BA38" i="1"/>
  <c r="AQ38" i="1"/>
  <c r="AM38" i="1"/>
  <c r="AI38" i="1"/>
  <c r="AE38" i="1"/>
  <c r="AA38" i="1"/>
  <c r="W38" i="1"/>
  <c r="S38" i="1"/>
  <c r="M38" i="1"/>
  <c r="YE38" i="1"/>
  <c r="YA38" i="1"/>
  <c r="XW38" i="1"/>
  <c r="XS38" i="1"/>
  <c r="XO38" i="1"/>
  <c r="XK38" i="1"/>
  <c r="XG38" i="1"/>
  <c r="XC38" i="1"/>
  <c r="WY38" i="1"/>
  <c r="WU38" i="1"/>
  <c r="WQ38" i="1"/>
  <c r="WM38" i="1"/>
  <c r="WI38" i="1"/>
  <c r="WE38" i="1"/>
  <c r="WA38" i="1"/>
  <c r="VW38" i="1"/>
  <c r="VS38" i="1"/>
  <c r="VO38" i="1"/>
  <c r="VK38" i="1"/>
  <c r="VG38" i="1"/>
  <c r="VC38" i="1"/>
  <c r="UY38" i="1"/>
  <c r="UU38" i="1"/>
  <c r="UQ38" i="1"/>
  <c r="UM38" i="1"/>
  <c r="UI38" i="1"/>
  <c r="UE38" i="1"/>
  <c r="UA38" i="1"/>
  <c r="TW38" i="1"/>
  <c r="TS38" i="1"/>
  <c r="TO38" i="1"/>
  <c r="TK38" i="1"/>
  <c r="TG38" i="1"/>
  <c r="TC38" i="1"/>
  <c r="SY38" i="1"/>
  <c r="SU38" i="1"/>
  <c r="SQ38" i="1"/>
  <c r="SM38" i="1"/>
  <c r="SI38" i="1"/>
  <c r="SE38" i="1"/>
  <c r="SA38" i="1"/>
  <c r="RW38" i="1"/>
  <c r="RS38" i="1"/>
  <c r="RO38" i="1"/>
  <c r="RK38" i="1"/>
  <c r="RG38" i="1"/>
  <c r="RC38" i="1"/>
  <c r="QY38" i="1"/>
  <c r="QU38" i="1"/>
  <c r="QQ38" i="1"/>
  <c r="QM38" i="1"/>
  <c r="QI38" i="1"/>
  <c r="QE38" i="1"/>
  <c r="QA38" i="1"/>
  <c r="PW38" i="1"/>
  <c r="PS38" i="1"/>
  <c r="PO38" i="1"/>
  <c r="PK38" i="1"/>
  <c r="PG38" i="1"/>
  <c r="PC38" i="1"/>
  <c r="OY38" i="1"/>
  <c r="OU38" i="1"/>
  <c r="OQ38" i="1"/>
  <c r="OM38" i="1"/>
  <c r="OI38" i="1"/>
  <c r="OE38" i="1"/>
  <c r="OA38" i="1"/>
  <c r="NW38" i="1"/>
  <c r="NS38" i="1"/>
  <c r="NO38" i="1"/>
  <c r="NK38" i="1"/>
  <c r="NG38" i="1"/>
  <c r="NC38" i="1"/>
  <c r="MY38" i="1"/>
  <c r="MU38" i="1"/>
  <c r="MQ38" i="1"/>
  <c r="MM38" i="1"/>
  <c r="MI38" i="1"/>
  <c r="ME38" i="1"/>
  <c r="MA38" i="1"/>
  <c r="LW38" i="1"/>
  <c r="LS38" i="1"/>
  <c r="LO38" i="1"/>
  <c r="LK38" i="1"/>
  <c r="LG38" i="1"/>
  <c r="LC38" i="1"/>
  <c r="KY38" i="1"/>
  <c r="KU38" i="1"/>
  <c r="KQ38" i="1"/>
  <c r="KM38" i="1"/>
  <c r="KI38" i="1"/>
  <c r="KE38" i="1"/>
  <c r="KA38" i="1"/>
  <c r="JW38" i="1"/>
  <c r="JS38" i="1"/>
  <c r="JO38" i="1"/>
  <c r="JK38" i="1"/>
  <c r="JG38" i="1"/>
  <c r="JC38" i="1"/>
  <c r="IY38" i="1"/>
  <c r="IU38" i="1"/>
  <c r="IQ38" i="1"/>
  <c r="IM38" i="1"/>
  <c r="II38" i="1"/>
  <c r="IE38" i="1"/>
  <c r="IA38" i="1"/>
  <c r="HW38" i="1"/>
  <c r="HS38" i="1"/>
  <c r="HO38" i="1"/>
  <c r="HK38" i="1"/>
  <c r="HG38" i="1"/>
  <c r="HC38" i="1"/>
  <c r="GY38" i="1"/>
  <c r="GU38" i="1"/>
  <c r="GQ38" i="1"/>
  <c r="GM38" i="1"/>
  <c r="GI38" i="1"/>
  <c r="GE38" i="1"/>
  <c r="GA38" i="1"/>
  <c r="FW38" i="1"/>
  <c r="FS38" i="1"/>
  <c r="FO38" i="1"/>
  <c r="FK38" i="1"/>
  <c r="FG38" i="1"/>
  <c r="FC38" i="1"/>
  <c r="EY38" i="1"/>
  <c r="EU38" i="1"/>
  <c r="EQ38" i="1"/>
  <c r="EM38" i="1"/>
  <c r="EI38" i="1"/>
  <c r="EE38" i="1"/>
  <c r="EA38" i="1"/>
  <c r="DW38" i="1"/>
  <c r="DS38" i="1"/>
  <c r="DO38" i="1"/>
  <c r="DK38" i="1"/>
  <c r="DG38" i="1"/>
  <c r="DA38" i="1"/>
  <c r="CW38" i="1"/>
  <c r="CS38" i="1"/>
  <c r="CO38" i="1"/>
  <c r="CK38" i="1"/>
  <c r="BJ38" i="1"/>
  <c r="BF38" i="1"/>
  <c r="AZ38" i="1"/>
  <c r="AP38" i="1"/>
  <c r="AL38" i="1"/>
  <c r="AH38" i="1"/>
  <c r="AD38" i="1"/>
  <c r="Z38" i="1"/>
  <c r="V38" i="1"/>
  <c r="R38" i="1"/>
  <c r="K38" i="1"/>
  <c r="YD38" i="1"/>
  <c r="XZ38" i="1"/>
  <c r="XV38" i="1"/>
  <c r="XR38" i="1"/>
  <c r="XN38" i="1"/>
  <c r="XJ38" i="1"/>
  <c r="XF38" i="1"/>
  <c r="XB38" i="1"/>
  <c r="WX38" i="1"/>
  <c r="WT38" i="1"/>
  <c r="WP38" i="1"/>
  <c r="WL38" i="1"/>
  <c r="WH38" i="1"/>
  <c r="WD38" i="1"/>
  <c r="VZ38" i="1"/>
  <c r="VV38" i="1"/>
  <c r="VR38" i="1"/>
  <c r="VN38" i="1"/>
  <c r="VJ38" i="1"/>
  <c r="VF38" i="1"/>
  <c r="VB38" i="1"/>
  <c r="UX38" i="1"/>
  <c r="UT38" i="1"/>
  <c r="UP38" i="1"/>
  <c r="UL38" i="1"/>
  <c r="UH38" i="1"/>
  <c r="UD38" i="1"/>
  <c r="TZ38" i="1"/>
  <c r="TV38" i="1"/>
  <c r="TR38" i="1"/>
  <c r="TN38" i="1"/>
  <c r="TJ38" i="1"/>
  <c r="TF38" i="1"/>
  <c r="TB38" i="1"/>
  <c r="SX38" i="1"/>
  <c r="ST38" i="1"/>
  <c r="SP38" i="1"/>
  <c r="SL38" i="1"/>
  <c r="SH38" i="1"/>
  <c r="SD38" i="1"/>
  <c r="RZ38" i="1"/>
  <c r="RV38" i="1"/>
  <c r="RR38" i="1"/>
  <c r="RN38" i="1"/>
  <c r="RJ38" i="1"/>
  <c r="RF38" i="1"/>
  <c r="RB38" i="1"/>
  <c r="QX38" i="1"/>
  <c r="QT38" i="1"/>
  <c r="QP38" i="1"/>
  <c r="QL38" i="1"/>
  <c r="QH38" i="1"/>
  <c r="QD38" i="1"/>
  <c r="PZ38" i="1"/>
  <c r="PV38" i="1"/>
  <c r="PR38" i="1"/>
  <c r="PN38" i="1"/>
  <c r="PJ38" i="1"/>
  <c r="PF38" i="1"/>
  <c r="PB38" i="1"/>
  <c r="OX38" i="1"/>
  <c r="OT38" i="1"/>
  <c r="OP38" i="1"/>
  <c r="OL38" i="1"/>
  <c r="OH38" i="1"/>
  <c r="OD38" i="1"/>
  <c r="NZ38" i="1"/>
  <c r="NV38" i="1"/>
  <c r="NR38" i="1"/>
  <c r="NN38" i="1"/>
  <c r="NJ38" i="1"/>
  <c r="NF38" i="1"/>
  <c r="NB38" i="1"/>
  <c r="MX38" i="1"/>
  <c r="MT38" i="1"/>
  <c r="MP38" i="1"/>
  <c r="ML38" i="1"/>
  <c r="MH38" i="1"/>
  <c r="MD38" i="1"/>
  <c r="LZ38" i="1"/>
  <c r="LV38" i="1"/>
  <c r="LR38" i="1"/>
  <c r="LN38" i="1"/>
  <c r="LJ38" i="1"/>
  <c r="LF38" i="1"/>
  <c r="LB38" i="1"/>
  <c r="KX38" i="1"/>
  <c r="KT38" i="1"/>
  <c r="KP38" i="1"/>
  <c r="KL38" i="1"/>
  <c r="KH38" i="1"/>
  <c r="KD38" i="1"/>
  <c r="JZ38" i="1"/>
  <c r="JV38" i="1"/>
  <c r="JR38" i="1"/>
  <c r="JN38" i="1"/>
  <c r="JJ38" i="1"/>
  <c r="JF38" i="1"/>
  <c r="JB38" i="1"/>
  <c r="IX38" i="1"/>
  <c r="IT38" i="1"/>
  <c r="IP38" i="1"/>
  <c r="IL38" i="1"/>
  <c r="IH38" i="1"/>
  <c r="ID38" i="1"/>
  <c r="HZ38" i="1"/>
  <c r="HV38" i="1"/>
  <c r="HR38" i="1"/>
  <c r="HN38" i="1"/>
  <c r="HJ38" i="1"/>
  <c r="HF38" i="1"/>
  <c r="HB38" i="1"/>
  <c r="GX38" i="1"/>
  <c r="GT38" i="1"/>
  <c r="GP38" i="1"/>
  <c r="GL38" i="1"/>
  <c r="GH38" i="1"/>
  <c r="GD38" i="1"/>
  <c r="FZ38" i="1"/>
  <c r="FV38" i="1"/>
  <c r="FR38" i="1"/>
  <c r="FN38" i="1"/>
  <c r="FJ38" i="1"/>
  <c r="FF38" i="1"/>
  <c r="FB38" i="1"/>
  <c r="EX38" i="1"/>
  <c r="ET38" i="1"/>
  <c r="EP38" i="1"/>
  <c r="EL38" i="1"/>
  <c r="EH38" i="1"/>
  <c r="ED38" i="1"/>
  <c r="DZ38" i="1"/>
  <c r="DV38" i="1"/>
  <c r="DR38" i="1"/>
  <c r="DN38" i="1"/>
  <c r="DJ38" i="1"/>
  <c r="DE38" i="1"/>
  <c r="CZ38" i="1"/>
  <c r="CV38" i="1"/>
  <c r="CR38" i="1"/>
  <c r="CN38" i="1"/>
  <c r="BQ38" i="1"/>
  <c r="BI38" i="1"/>
  <c r="BC38" i="1"/>
  <c r="AY38" i="1"/>
  <c r="AO38" i="1"/>
  <c r="AK38" i="1"/>
  <c r="AG38" i="1"/>
  <c r="AC38" i="1"/>
  <c r="Y38" i="1"/>
  <c r="U38" i="1"/>
  <c r="Q38" i="1"/>
  <c r="I38" i="1"/>
  <c r="YD71" i="3"/>
  <c r="XZ71" i="3"/>
  <c r="XV71" i="3"/>
  <c r="XR71" i="3"/>
  <c r="XN71" i="3"/>
  <c r="XJ71" i="3"/>
  <c r="XF71" i="3"/>
  <c r="XB71" i="3"/>
  <c r="WX71" i="3"/>
  <c r="WT71" i="3"/>
  <c r="WP71" i="3"/>
  <c r="WL71" i="3"/>
  <c r="WH71" i="3"/>
  <c r="WD71" i="3"/>
  <c r="VZ71" i="3"/>
  <c r="VV71" i="3"/>
  <c r="VR71" i="3"/>
  <c r="VN71" i="3"/>
  <c r="VJ71" i="3"/>
  <c r="VF71" i="3"/>
  <c r="VB71" i="3"/>
  <c r="UX71" i="3"/>
  <c r="UT71" i="3"/>
  <c r="UP71" i="3"/>
  <c r="UL71" i="3"/>
  <c r="UH71" i="3"/>
  <c r="UD71" i="3"/>
  <c r="TZ71" i="3"/>
  <c r="TV71" i="3"/>
  <c r="TR71" i="3"/>
  <c r="TN71" i="3"/>
  <c r="TJ71" i="3"/>
  <c r="TF71" i="3"/>
  <c r="TB71" i="3"/>
  <c r="SX71" i="3"/>
  <c r="ST71" i="3"/>
  <c r="SP71" i="3"/>
  <c r="SL71" i="3"/>
  <c r="SH71" i="3"/>
  <c r="SD71" i="3"/>
  <c r="RZ71" i="3"/>
  <c r="RV71" i="3"/>
  <c r="RR71" i="3"/>
  <c r="RN71" i="3"/>
  <c r="RJ71" i="3"/>
  <c r="RF71" i="3"/>
  <c r="RB71" i="3"/>
  <c r="QX71" i="3"/>
  <c r="QT71" i="3"/>
  <c r="QP71" i="3"/>
  <c r="QL71" i="3"/>
  <c r="QH71" i="3"/>
  <c r="QD71" i="3"/>
  <c r="PZ71" i="3"/>
  <c r="PV71" i="3"/>
  <c r="PR71" i="3"/>
  <c r="PN71" i="3"/>
  <c r="PJ71" i="3"/>
  <c r="PF71" i="3"/>
  <c r="PB71" i="3"/>
  <c r="OX71" i="3"/>
  <c r="OT71" i="3"/>
  <c r="OP71" i="3"/>
  <c r="OL71" i="3"/>
  <c r="OH71" i="3"/>
  <c r="OD71" i="3"/>
  <c r="NZ71" i="3"/>
  <c r="NV71" i="3"/>
  <c r="NR71" i="3"/>
  <c r="NN71" i="3"/>
  <c r="NJ71" i="3"/>
  <c r="NF71" i="3"/>
  <c r="NB71" i="3"/>
  <c r="MX71" i="3"/>
  <c r="MT71" i="3"/>
  <c r="MP71" i="3"/>
  <c r="ML71" i="3"/>
  <c r="MH71" i="3"/>
  <c r="MD71" i="3"/>
  <c r="LZ71" i="3"/>
  <c r="LV71" i="3"/>
  <c r="LR71" i="3"/>
  <c r="LN71" i="3"/>
  <c r="LJ71" i="3"/>
  <c r="LF71" i="3"/>
  <c r="LB71" i="3"/>
  <c r="KX71" i="3"/>
  <c r="KT71" i="3"/>
  <c r="KP71" i="3"/>
  <c r="KL71" i="3"/>
  <c r="KH71" i="3"/>
  <c r="KD71" i="3"/>
  <c r="JZ71" i="3"/>
  <c r="JV71" i="3"/>
  <c r="JR71" i="3"/>
  <c r="JN71" i="3"/>
  <c r="JJ71" i="3"/>
  <c r="JF71" i="3"/>
  <c r="JB71" i="3"/>
  <c r="IX71" i="3"/>
  <c r="IT71" i="3"/>
  <c r="IP71" i="3"/>
  <c r="IL71" i="3"/>
  <c r="IH71" i="3"/>
  <c r="ID71" i="3"/>
  <c r="HZ71" i="3"/>
  <c r="HV71" i="3"/>
  <c r="HR71" i="3"/>
  <c r="HN71" i="3"/>
  <c r="HJ71" i="3"/>
  <c r="HF71" i="3"/>
  <c r="HB71" i="3"/>
  <c r="GX71" i="3"/>
  <c r="GT71" i="3"/>
  <c r="GP71" i="3"/>
  <c r="GL71" i="3"/>
  <c r="GH71" i="3"/>
  <c r="GD71" i="3"/>
  <c r="FZ71" i="3"/>
  <c r="FV71" i="3"/>
  <c r="FR71" i="3"/>
  <c r="FN71" i="3"/>
  <c r="FJ71" i="3"/>
  <c r="FF71" i="3"/>
  <c r="FB71" i="3"/>
  <c r="EX71" i="3"/>
  <c r="ET71" i="3"/>
  <c r="EP71" i="3"/>
  <c r="EL71" i="3"/>
  <c r="EH71" i="3"/>
  <c r="ED71" i="3"/>
  <c r="DZ71" i="3"/>
  <c r="DV71" i="3"/>
  <c r="DR71" i="3"/>
  <c r="DN71" i="3"/>
  <c r="DJ71" i="3"/>
  <c r="DE71" i="3"/>
  <c r="CZ71" i="3"/>
  <c r="CV71" i="3"/>
  <c r="CR71" i="3"/>
  <c r="CN71" i="3"/>
  <c r="BQ71" i="3"/>
  <c r="BI71" i="3"/>
  <c r="BC71" i="3"/>
  <c r="AY71" i="3"/>
  <c r="AO71" i="3"/>
  <c r="AK71" i="3"/>
  <c r="AG71" i="3"/>
  <c r="AC71" i="3"/>
  <c r="Y71" i="3"/>
  <c r="U71" i="3"/>
  <c r="Q71" i="3"/>
  <c r="I71" i="3"/>
  <c r="YC71" i="3"/>
  <c r="XY71" i="3"/>
  <c r="XU71" i="3"/>
  <c r="XQ71" i="3"/>
  <c r="XM71" i="3"/>
  <c r="XI71" i="3"/>
  <c r="XE71" i="3"/>
  <c r="XA71" i="3"/>
  <c r="WW71" i="3"/>
  <c r="WS71" i="3"/>
  <c r="WO71" i="3"/>
  <c r="WK71" i="3"/>
  <c r="WG71" i="3"/>
  <c r="WC71" i="3"/>
  <c r="VY71" i="3"/>
  <c r="VU71" i="3"/>
  <c r="VQ71" i="3"/>
  <c r="VM71" i="3"/>
  <c r="VI71" i="3"/>
  <c r="VE71" i="3"/>
  <c r="VA71" i="3"/>
  <c r="UW71" i="3"/>
  <c r="US71" i="3"/>
  <c r="UO71" i="3"/>
  <c r="UK71" i="3"/>
  <c r="UG71" i="3"/>
  <c r="UC71" i="3"/>
  <c r="TY71" i="3"/>
  <c r="TU71" i="3"/>
  <c r="TQ71" i="3"/>
  <c r="TM71" i="3"/>
  <c r="TI71" i="3"/>
  <c r="TE71" i="3"/>
  <c r="TA71" i="3"/>
  <c r="SW71" i="3"/>
  <c r="SS71" i="3"/>
  <c r="SO71" i="3"/>
  <c r="SK71" i="3"/>
  <c r="SG71" i="3"/>
  <c r="SC71" i="3"/>
  <c r="RY71" i="3"/>
  <c r="RU71" i="3"/>
  <c r="RQ71" i="3"/>
  <c r="RM71" i="3"/>
  <c r="RI71" i="3"/>
  <c r="RE71" i="3"/>
  <c r="RA71" i="3"/>
  <c r="QW71" i="3"/>
  <c r="QS71" i="3"/>
  <c r="QO71" i="3"/>
  <c r="QK71" i="3"/>
  <c r="QG71" i="3"/>
  <c r="QC71" i="3"/>
  <c r="PY71" i="3"/>
  <c r="PU71" i="3"/>
  <c r="PQ71" i="3"/>
  <c r="PM71" i="3"/>
  <c r="PI71" i="3"/>
  <c r="PE71" i="3"/>
  <c r="PA71" i="3"/>
  <c r="OW71" i="3"/>
  <c r="OS71" i="3"/>
  <c r="OO71" i="3"/>
  <c r="OK71" i="3"/>
  <c r="OG71" i="3"/>
  <c r="OC71" i="3"/>
  <c r="NY71" i="3"/>
  <c r="NU71" i="3"/>
  <c r="NQ71" i="3"/>
  <c r="NM71" i="3"/>
  <c r="NI71" i="3"/>
  <c r="NE71" i="3"/>
  <c r="NA71" i="3"/>
  <c r="MW71" i="3"/>
  <c r="MS71" i="3"/>
  <c r="MO71" i="3"/>
  <c r="MK71" i="3"/>
  <c r="MG71" i="3"/>
  <c r="MC71" i="3"/>
  <c r="LY71" i="3"/>
  <c r="LU71" i="3"/>
  <c r="LQ71" i="3"/>
  <c r="LM71" i="3"/>
  <c r="LI71" i="3"/>
  <c r="LE71" i="3"/>
  <c r="LA71" i="3"/>
  <c r="KW71" i="3"/>
  <c r="KS71" i="3"/>
  <c r="KO71" i="3"/>
  <c r="KK71" i="3"/>
  <c r="KG71" i="3"/>
  <c r="KC71" i="3"/>
  <c r="JY71" i="3"/>
  <c r="JU71" i="3"/>
  <c r="JQ71" i="3"/>
  <c r="JM71" i="3"/>
  <c r="JI71" i="3"/>
  <c r="JE71" i="3"/>
  <c r="JA71" i="3"/>
  <c r="IW71" i="3"/>
  <c r="IS71" i="3"/>
  <c r="IO71" i="3"/>
  <c r="IK71" i="3"/>
  <c r="IG71" i="3"/>
  <c r="IC71" i="3"/>
  <c r="HY71" i="3"/>
  <c r="HU71" i="3"/>
  <c r="HQ71" i="3"/>
  <c r="HM71" i="3"/>
  <c r="HI71" i="3"/>
  <c r="HE71" i="3"/>
  <c r="HA71" i="3"/>
  <c r="GW71" i="3"/>
  <c r="GS71" i="3"/>
  <c r="GO71" i="3"/>
  <c r="GK71" i="3"/>
  <c r="GG71" i="3"/>
  <c r="GC71" i="3"/>
  <c r="FY71" i="3"/>
  <c r="FU71" i="3"/>
  <c r="FQ71" i="3"/>
  <c r="FM71" i="3"/>
  <c r="FI71" i="3"/>
  <c r="FE71" i="3"/>
  <c r="FA71" i="3"/>
  <c r="EW71" i="3"/>
  <c r="ES71" i="3"/>
  <c r="EO71" i="3"/>
  <c r="EK71" i="3"/>
  <c r="EG71" i="3"/>
  <c r="EC71" i="3"/>
  <c r="DY71" i="3"/>
  <c r="DU71" i="3"/>
  <c r="DQ71" i="3"/>
  <c r="DM71" i="3"/>
  <c r="DI71" i="3"/>
  <c r="DC71" i="3"/>
  <c r="CY71" i="3"/>
  <c r="CU71" i="3"/>
  <c r="CQ71" i="3"/>
  <c r="CM71" i="3"/>
  <c r="BM71" i="3"/>
  <c r="BH71" i="3"/>
  <c r="BB71" i="3"/>
  <c r="AX71" i="3"/>
  <c r="AN71" i="3"/>
  <c r="AJ71" i="3"/>
  <c r="AF71" i="3"/>
  <c r="AB71" i="3"/>
  <c r="X71" i="3"/>
  <c r="T71" i="3"/>
  <c r="O71" i="3"/>
  <c r="YB71" i="3"/>
  <c r="XX71" i="3"/>
  <c r="XT71" i="3"/>
  <c r="XP71" i="3"/>
  <c r="XL71" i="3"/>
  <c r="XH71" i="3"/>
  <c r="XD71" i="3"/>
  <c r="WZ71" i="3"/>
  <c r="WV71" i="3"/>
  <c r="WR71" i="3"/>
  <c r="WN71" i="3"/>
  <c r="WJ71" i="3"/>
  <c r="WF71" i="3"/>
  <c r="WB71" i="3"/>
  <c r="VX71" i="3"/>
  <c r="VT71" i="3"/>
  <c r="VP71" i="3"/>
  <c r="VL71" i="3"/>
  <c r="VH71" i="3"/>
  <c r="VD71" i="3"/>
  <c r="UZ71" i="3"/>
  <c r="UV71" i="3"/>
  <c r="UR71" i="3"/>
  <c r="UN71" i="3"/>
  <c r="UJ71" i="3"/>
  <c r="UF71" i="3"/>
  <c r="UB71" i="3"/>
  <c r="TX71" i="3"/>
  <c r="TT71" i="3"/>
  <c r="TP71" i="3"/>
  <c r="TL71" i="3"/>
  <c r="TH71" i="3"/>
  <c r="TD71" i="3"/>
  <c r="SZ71" i="3"/>
  <c r="SV71" i="3"/>
  <c r="SR71" i="3"/>
  <c r="SN71" i="3"/>
  <c r="SJ71" i="3"/>
  <c r="SF71" i="3"/>
  <c r="SB71" i="3"/>
  <c r="RX71" i="3"/>
  <c r="RT71" i="3"/>
  <c r="RP71" i="3"/>
  <c r="RL71" i="3"/>
  <c r="RH71" i="3"/>
  <c r="RD71" i="3"/>
  <c r="QZ71" i="3"/>
  <c r="QV71" i="3"/>
  <c r="QR71" i="3"/>
  <c r="QN71" i="3"/>
  <c r="QJ71" i="3"/>
  <c r="QF71" i="3"/>
  <c r="QB71" i="3"/>
  <c r="PX71" i="3"/>
  <c r="PT71" i="3"/>
  <c r="PP71" i="3"/>
  <c r="PL71" i="3"/>
  <c r="PH71" i="3"/>
  <c r="PD71" i="3"/>
  <c r="OZ71" i="3"/>
  <c r="OV71" i="3"/>
  <c r="OR71" i="3"/>
  <c r="ON71" i="3"/>
  <c r="OJ71" i="3"/>
  <c r="OF71" i="3"/>
  <c r="OB71" i="3"/>
  <c r="NX71" i="3"/>
  <c r="NT71" i="3"/>
  <c r="NP71" i="3"/>
  <c r="NL71" i="3"/>
  <c r="NH71" i="3"/>
  <c r="ND71" i="3"/>
  <c r="MZ71" i="3"/>
  <c r="MV71" i="3"/>
  <c r="MR71" i="3"/>
  <c r="MN71" i="3"/>
  <c r="MJ71" i="3"/>
  <c r="MF71" i="3"/>
  <c r="MB71" i="3"/>
  <c r="LX71" i="3"/>
  <c r="LT71" i="3"/>
  <c r="LP71" i="3"/>
  <c r="LL71" i="3"/>
  <c r="LH71" i="3"/>
  <c r="LD71" i="3"/>
  <c r="KZ71" i="3"/>
  <c r="KV71" i="3"/>
  <c r="KR71" i="3"/>
  <c r="KN71" i="3"/>
  <c r="KJ71" i="3"/>
  <c r="KF71" i="3"/>
  <c r="KB71" i="3"/>
  <c r="JX71" i="3"/>
  <c r="JT71" i="3"/>
  <c r="JP71" i="3"/>
  <c r="JL71" i="3"/>
  <c r="JH71" i="3"/>
  <c r="JD71" i="3"/>
  <c r="IZ71" i="3"/>
  <c r="IV71" i="3"/>
  <c r="IR71" i="3"/>
  <c r="IN71" i="3"/>
  <c r="IJ71" i="3"/>
  <c r="IF71" i="3"/>
  <c r="IB71" i="3"/>
  <c r="HX71" i="3"/>
  <c r="HT71" i="3"/>
  <c r="HP71" i="3"/>
  <c r="HL71" i="3"/>
  <c r="HH71" i="3"/>
  <c r="HD71" i="3"/>
  <c r="GZ71" i="3"/>
  <c r="GV71" i="3"/>
  <c r="GR71" i="3"/>
  <c r="GN71" i="3"/>
  <c r="GJ71" i="3"/>
  <c r="GF71" i="3"/>
  <c r="GB71" i="3"/>
  <c r="FX71" i="3"/>
  <c r="FT71" i="3"/>
  <c r="FP71" i="3"/>
  <c r="FL71" i="3"/>
  <c r="FH71" i="3"/>
  <c r="FD71" i="3"/>
  <c r="EZ71" i="3"/>
  <c r="EV71" i="3"/>
  <c r="ER71" i="3"/>
  <c r="EN71" i="3"/>
  <c r="EJ71" i="3"/>
  <c r="EF71" i="3"/>
  <c r="EB71" i="3"/>
  <c r="DX71" i="3"/>
  <c r="DT71" i="3"/>
  <c r="DP71" i="3"/>
  <c r="DL71" i="3"/>
  <c r="DH71" i="3"/>
  <c r="DB71" i="3"/>
  <c r="CX71" i="3"/>
  <c r="CT71" i="3"/>
  <c r="CP71" i="3"/>
  <c r="CL71" i="3"/>
  <c r="BK71" i="3"/>
  <c r="BG71" i="3"/>
  <c r="BA71" i="3"/>
  <c r="AQ71" i="3"/>
  <c r="AM71" i="3"/>
  <c r="AI71" i="3"/>
  <c r="AE71" i="3"/>
  <c r="AA71" i="3"/>
  <c r="W71" i="3"/>
  <c r="S71" i="3"/>
  <c r="M71" i="3"/>
  <c r="YE71" i="3"/>
  <c r="YA71" i="3"/>
  <c r="XW71" i="3"/>
  <c r="XS71" i="3"/>
  <c r="XO71" i="3"/>
  <c r="XK71" i="3"/>
  <c r="XG71" i="3"/>
  <c r="XC71" i="3"/>
  <c r="WY71" i="3"/>
  <c r="WU71" i="3"/>
  <c r="WQ71" i="3"/>
  <c r="WM71" i="3"/>
  <c r="WI71" i="3"/>
  <c r="WE71" i="3"/>
  <c r="WA71" i="3"/>
  <c r="VW71" i="3"/>
  <c r="VS71" i="3"/>
  <c r="VO71" i="3"/>
  <c r="VK71" i="3"/>
  <c r="VG71" i="3"/>
  <c r="VC71" i="3"/>
  <c r="UY71" i="3"/>
  <c r="UU71" i="3"/>
  <c r="UQ71" i="3"/>
  <c r="UM71" i="3"/>
  <c r="UI71" i="3"/>
  <c r="UE71" i="3"/>
  <c r="UA71" i="3"/>
  <c r="TW71" i="3"/>
  <c r="TS71" i="3"/>
  <c r="TO71" i="3"/>
  <c r="TK71" i="3"/>
  <c r="TG71" i="3"/>
  <c r="TC71" i="3"/>
  <c r="SY71" i="3"/>
  <c r="SU71" i="3"/>
  <c r="SQ71" i="3"/>
  <c r="SM71" i="3"/>
  <c r="SI71" i="3"/>
  <c r="SE71" i="3"/>
  <c r="SA71" i="3"/>
  <c r="RW71" i="3"/>
  <c r="RS71" i="3"/>
  <c r="RO71" i="3"/>
  <c r="RK71" i="3"/>
  <c r="RG71" i="3"/>
  <c r="RC71" i="3"/>
  <c r="QY71" i="3"/>
  <c r="QU71" i="3"/>
  <c r="QQ71" i="3"/>
  <c r="QM71" i="3"/>
  <c r="QI71" i="3"/>
  <c r="QE71" i="3"/>
  <c r="QA71" i="3"/>
  <c r="PW71" i="3"/>
  <c r="PS71" i="3"/>
  <c r="PO71" i="3"/>
  <c r="PK71" i="3"/>
  <c r="PG71" i="3"/>
  <c r="PC71" i="3"/>
  <c r="OY71" i="3"/>
  <c r="OU71" i="3"/>
  <c r="OQ71" i="3"/>
  <c r="OM71" i="3"/>
  <c r="OI71" i="3"/>
  <c r="OE71" i="3"/>
  <c r="OA71" i="3"/>
  <c r="NW71" i="3"/>
  <c r="NS71" i="3"/>
  <c r="NO71" i="3"/>
  <c r="NK71" i="3"/>
  <c r="NG71" i="3"/>
  <c r="NC71" i="3"/>
  <c r="MY71" i="3"/>
  <c r="MU71" i="3"/>
  <c r="MQ71" i="3"/>
  <c r="MM71" i="3"/>
  <c r="MI71" i="3"/>
  <c r="ME71" i="3"/>
  <c r="MA71" i="3"/>
  <c r="LW71" i="3"/>
  <c r="LS71" i="3"/>
  <c r="LO71" i="3"/>
  <c r="LK71" i="3"/>
  <c r="LG71" i="3"/>
  <c r="LC71" i="3"/>
  <c r="KY71" i="3"/>
  <c r="KU71" i="3"/>
  <c r="KQ71" i="3"/>
  <c r="KM71" i="3"/>
  <c r="KI71" i="3"/>
  <c r="KE71" i="3"/>
  <c r="KA71" i="3"/>
  <c r="JW71" i="3"/>
  <c r="JS71" i="3"/>
  <c r="JO71" i="3"/>
  <c r="JK71" i="3"/>
  <c r="JG71" i="3"/>
  <c r="JC71" i="3"/>
  <c r="IY71" i="3"/>
  <c r="IU71" i="3"/>
  <c r="IQ71" i="3"/>
  <c r="IM71" i="3"/>
  <c r="II71" i="3"/>
  <c r="IE71" i="3"/>
  <c r="IA71" i="3"/>
  <c r="HW71" i="3"/>
  <c r="HS71" i="3"/>
  <c r="HO71" i="3"/>
  <c r="HK71" i="3"/>
  <c r="HG71" i="3"/>
  <c r="HC71" i="3"/>
  <c r="GY71" i="3"/>
  <c r="GU71" i="3"/>
  <c r="GQ71" i="3"/>
  <c r="GM71" i="3"/>
  <c r="GI71" i="3"/>
  <c r="GE71" i="3"/>
  <c r="GA71" i="3"/>
  <c r="FW71" i="3"/>
  <c r="FS71" i="3"/>
  <c r="FO71" i="3"/>
  <c r="FK71" i="3"/>
  <c r="FG71" i="3"/>
  <c r="FC71" i="3"/>
  <c r="EY71" i="3"/>
  <c r="EU71" i="3"/>
  <c r="EQ71" i="3"/>
  <c r="EM71" i="3"/>
  <c r="EI71" i="3"/>
  <c r="EE71" i="3"/>
  <c r="EA71" i="3"/>
  <c r="DW71" i="3"/>
  <c r="DS71" i="3"/>
  <c r="DO71" i="3"/>
  <c r="DK71" i="3"/>
  <c r="DG71" i="3"/>
  <c r="DA71" i="3"/>
  <c r="CW71" i="3"/>
  <c r="CS71" i="3"/>
  <c r="CO71" i="3"/>
  <c r="CK71" i="3"/>
  <c r="BJ71" i="3"/>
  <c r="BF71" i="3"/>
  <c r="AZ71" i="3"/>
  <c r="AP71" i="3"/>
  <c r="AL71" i="3"/>
  <c r="AH71" i="3"/>
  <c r="AD71" i="3"/>
  <c r="Z71" i="3"/>
  <c r="V71" i="3"/>
  <c r="R71" i="3"/>
  <c r="K71" i="3"/>
  <c r="XO72" i="3"/>
  <c r="NG72" i="3"/>
  <c r="MM72" i="3"/>
  <c r="BF72" i="3"/>
  <c r="AD72" i="3"/>
  <c r="OP72" i="3"/>
  <c r="NV72" i="3"/>
  <c r="DN72" i="3"/>
  <c r="CR72" i="3"/>
  <c r="PY72" i="3"/>
  <c r="PE72" i="3"/>
  <c r="HM72" i="3"/>
  <c r="HI72" i="3"/>
  <c r="FM72" i="3"/>
  <c r="FI72" i="3"/>
  <c r="DM72" i="3"/>
  <c r="DC72" i="3"/>
  <c r="AF72" i="3"/>
  <c r="AB72" i="3"/>
  <c r="WZ72" i="3"/>
  <c r="WV72" i="3"/>
  <c r="VD72" i="3"/>
  <c r="UZ72" i="3"/>
  <c r="TH72" i="3"/>
  <c r="TD72" i="3"/>
  <c r="RL72" i="3"/>
  <c r="RH72" i="3"/>
  <c r="PP72" i="3"/>
  <c r="PL72" i="3"/>
  <c r="NT72" i="3"/>
  <c r="NP72" i="3"/>
  <c r="LX72" i="3"/>
  <c r="LT72" i="3"/>
  <c r="KB72" i="3"/>
  <c r="JX72" i="3"/>
  <c r="IF72" i="3"/>
  <c r="IB72" i="3"/>
  <c r="GJ72" i="3"/>
  <c r="GF72" i="3"/>
  <c r="EN72" i="3"/>
  <c r="EJ72" i="3"/>
  <c r="CP72" i="3"/>
  <c r="CL72" i="3"/>
  <c r="M72" i="3"/>
  <c r="XG72" i="3" l="1"/>
  <c r="VK72" i="3"/>
  <c r="TO72" i="3"/>
  <c r="RS72" i="3"/>
  <c r="PW72" i="3"/>
  <c r="OA72" i="3"/>
  <c r="ME72" i="3"/>
  <c r="KI72" i="3"/>
  <c r="IM72" i="3"/>
  <c r="GQ72" i="3"/>
  <c r="EU72" i="3"/>
  <c r="CW72" i="3"/>
  <c r="V72" i="3"/>
  <c r="WT72" i="3"/>
  <c r="UX72" i="3"/>
  <c r="TB72" i="3"/>
  <c r="RF72" i="3"/>
  <c r="PJ72" i="3"/>
  <c r="NN72" i="3"/>
  <c r="LR72" i="3"/>
  <c r="JV72" i="3"/>
  <c r="HZ72" i="3"/>
  <c r="GD72" i="3"/>
  <c r="EH72" i="3"/>
  <c r="BQ72" i="3"/>
  <c r="YC72" i="3"/>
  <c r="WG72" i="3"/>
  <c r="UK72" i="3"/>
  <c r="SO72" i="3"/>
  <c r="QS72" i="3"/>
  <c r="OW72" i="3"/>
  <c r="NA72" i="3"/>
  <c r="LE72" i="3"/>
  <c r="JI72" i="3"/>
  <c r="XC72" i="3"/>
  <c r="VG72" i="3"/>
  <c r="TK72" i="3"/>
  <c r="RO72" i="3"/>
  <c r="PS72" i="3"/>
  <c r="NW72" i="3"/>
  <c r="MA72" i="3"/>
  <c r="KE72" i="3"/>
  <c r="II72" i="3"/>
  <c r="GM72" i="3"/>
  <c r="EQ72" i="3"/>
  <c r="CS72" i="3"/>
  <c r="R72" i="3"/>
  <c r="WP72" i="3"/>
  <c r="UT72" i="3"/>
  <c r="SX72" i="3"/>
  <c r="RB72" i="3"/>
  <c r="PF72" i="3"/>
  <c r="NJ72" i="3"/>
  <c r="LN72" i="3"/>
  <c r="JR72" i="3"/>
  <c r="HV72" i="3"/>
  <c r="FZ72" i="3"/>
  <c r="ED72" i="3"/>
  <c r="BI72" i="3"/>
  <c r="XY72" i="3"/>
  <c r="WC72" i="3"/>
  <c r="UG72" i="3"/>
  <c r="SK72" i="3"/>
  <c r="QO72" i="3"/>
  <c r="OS72" i="3"/>
  <c r="MW72" i="3"/>
  <c r="LA72" i="3"/>
  <c r="JE72" i="3"/>
  <c r="WY72" i="3"/>
  <c r="VC72" i="3"/>
  <c r="TG72" i="3"/>
  <c r="RK72" i="3"/>
  <c r="PO72" i="3"/>
  <c r="NS72" i="3"/>
  <c r="LW72" i="3"/>
  <c r="KA72" i="3"/>
  <c r="IE72" i="3"/>
  <c r="GI72" i="3"/>
  <c r="EM72" i="3"/>
  <c r="CO72" i="3"/>
  <c r="K72" i="3"/>
  <c r="WL72" i="3"/>
  <c r="UP72" i="3"/>
  <c r="ST72" i="3"/>
  <c r="QX72" i="3"/>
  <c r="PB72" i="3"/>
  <c r="NF72" i="3"/>
  <c r="LJ72" i="3"/>
  <c r="JN72" i="3"/>
  <c r="HR72" i="3"/>
  <c r="FV72" i="3"/>
  <c r="DZ72" i="3"/>
  <c r="BC72" i="3"/>
  <c r="XU72" i="3"/>
  <c r="VY72" i="3"/>
  <c r="UC72" i="3"/>
  <c r="SG72" i="3"/>
  <c r="QK72" i="3"/>
  <c r="OO72" i="3"/>
  <c r="MS72" i="3"/>
  <c r="KW72" i="3"/>
  <c r="JA72" i="3"/>
  <c r="WU72" i="3"/>
  <c r="UY72" i="3"/>
  <c r="TC72" i="3"/>
  <c r="RG72" i="3"/>
  <c r="PK72" i="3"/>
  <c r="NO72" i="3"/>
  <c r="LS72" i="3"/>
  <c r="JW72" i="3"/>
  <c r="IA72" i="3"/>
  <c r="GE72" i="3"/>
  <c r="EI72" i="3"/>
  <c r="CK72" i="3"/>
  <c r="YD72" i="3"/>
  <c r="WH72" i="3"/>
  <c r="UL72" i="3"/>
  <c r="SP72" i="3"/>
  <c r="QT72" i="3"/>
  <c r="OX72" i="3"/>
  <c r="NB72" i="3"/>
  <c r="LF72" i="3"/>
  <c r="JJ72" i="3"/>
  <c r="HN72" i="3"/>
  <c r="FR72" i="3"/>
  <c r="DV72" i="3"/>
  <c r="AY72" i="3"/>
  <c r="XQ72" i="3"/>
  <c r="VU72" i="3"/>
  <c r="TY72" i="3"/>
  <c r="SC72" i="3"/>
  <c r="QG72" i="3"/>
  <c r="OK72" i="3"/>
  <c r="MO72" i="3"/>
  <c r="KS72" i="3"/>
  <c r="IW72" i="3"/>
  <c r="HA72" i="3"/>
  <c r="FE72" i="3"/>
  <c r="DI72" i="3"/>
  <c r="WQ72" i="3"/>
  <c r="UU72" i="3"/>
  <c r="SY72" i="3"/>
  <c r="RC72" i="3"/>
  <c r="PG72" i="3"/>
  <c r="NK72" i="3"/>
  <c r="LO72" i="3"/>
  <c r="JS72" i="3"/>
  <c r="HW72" i="3"/>
  <c r="GA72" i="3"/>
  <c r="EE72" i="3"/>
  <c r="BJ72" i="3"/>
  <c r="XZ72" i="3"/>
  <c r="WD72" i="3"/>
  <c r="UH72" i="3"/>
  <c r="SL72" i="3"/>
  <c r="QP72" i="3"/>
  <c r="OT72" i="3"/>
  <c r="MX72" i="3"/>
  <c r="LB72" i="3"/>
  <c r="JF72" i="3"/>
  <c r="HJ72" i="3"/>
  <c r="FN72" i="3"/>
  <c r="DR72" i="3"/>
  <c r="AO72" i="3"/>
  <c r="XM72" i="3"/>
  <c r="VQ72" i="3"/>
  <c r="TU72" i="3"/>
  <c r="RY72" i="3"/>
  <c r="QC72" i="3"/>
  <c r="OG72" i="3"/>
  <c r="MK72" i="3"/>
  <c r="KO72" i="3"/>
  <c r="IS72" i="3"/>
  <c r="YE72" i="3"/>
  <c r="WI72" i="3"/>
  <c r="UM72" i="3"/>
  <c r="SQ72" i="3"/>
  <c r="QU72" i="3"/>
  <c r="OY72" i="3"/>
  <c r="NC72" i="3"/>
  <c r="LG72" i="3"/>
  <c r="JK72" i="3"/>
  <c r="HO72" i="3"/>
  <c r="FS72" i="3"/>
  <c r="DW72" i="3"/>
  <c r="AZ72" i="3"/>
  <c r="XR72" i="3"/>
  <c r="VV72" i="3"/>
  <c r="TZ72" i="3"/>
  <c r="SD72" i="3"/>
  <c r="QH72" i="3"/>
  <c r="OL72" i="3"/>
  <c r="MP72" i="3"/>
  <c r="KT72" i="3"/>
  <c r="IX72" i="3"/>
  <c r="HB72" i="3"/>
  <c r="FF72" i="3"/>
  <c r="DJ72" i="3"/>
  <c r="AG72" i="3"/>
  <c r="XE72" i="3"/>
  <c r="VI72" i="3"/>
  <c r="TM72" i="3"/>
  <c r="RQ72" i="3"/>
  <c r="PU72" i="3"/>
  <c r="NY72" i="3"/>
  <c r="MC72" i="3"/>
  <c r="KG72" i="3"/>
  <c r="IK72" i="3"/>
  <c r="YA72" i="3"/>
  <c r="WE72" i="3"/>
  <c r="UI72" i="3"/>
  <c r="SM72" i="3"/>
  <c r="QQ72" i="3"/>
  <c r="OU72" i="3"/>
  <c r="MY72" i="3"/>
  <c r="LC72" i="3"/>
  <c r="JG72" i="3"/>
  <c r="HK72" i="3"/>
  <c r="FO72" i="3"/>
  <c r="DS72" i="3"/>
  <c r="AP72" i="3"/>
  <c r="XN72" i="3"/>
  <c r="VR72" i="3"/>
  <c r="TV72" i="3"/>
  <c r="RZ72" i="3"/>
  <c r="QD72" i="3"/>
  <c r="OH72" i="3"/>
  <c r="ML72" i="3"/>
  <c r="KP72" i="3"/>
  <c r="IT72" i="3"/>
  <c r="GX72" i="3"/>
  <c r="FB72" i="3"/>
  <c r="DE72" i="3"/>
  <c r="AC72" i="3"/>
  <c r="XA72" i="3"/>
  <c r="VE72" i="3"/>
  <c r="TI72" i="3"/>
  <c r="RM72" i="3"/>
  <c r="PQ72" i="3"/>
  <c r="NU72" i="3"/>
  <c r="LY72" i="3"/>
  <c r="KC72" i="3"/>
  <c r="XW72" i="3"/>
  <c r="WA72" i="3"/>
  <c r="UE72" i="3"/>
  <c r="SI72" i="3"/>
  <c r="QM72" i="3"/>
  <c r="OQ72" i="3"/>
  <c r="MU72" i="3"/>
  <c r="KY72" i="3"/>
  <c r="JC72" i="3"/>
  <c r="HG72" i="3"/>
  <c r="FK72" i="3"/>
  <c r="DO72" i="3"/>
  <c r="AL72" i="3"/>
  <c r="XJ72" i="3"/>
  <c r="VN72" i="3"/>
  <c r="TR72" i="3"/>
  <c r="RV72" i="3"/>
  <c r="PZ72" i="3"/>
  <c r="OD72" i="3"/>
  <c r="MH72" i="3"/>
  <c r="KL72" i="3"/>
  <c r="IP72" i="3"/>
  <c r="GT72" i="3"/>
  <c r="EX72" i="3"/>
  <c r="CZ72" i="3"/>
  <c r="Y72" i="3"/>
  <c r="WW72" i="3"/>
  <c r="VA72" i="3"/>
  <c r="TE72" i="3"/>
  <c r="RI72" i="3"/>
  <c r="PM72" i="3"/>
  <c r="NQ72" i="3"/>
  <c r="LU72" i="3"/>
  <c r="JY72" i="3"/>
  <c r="IC72" i="3"/>
  <c r="XS72" i="3"/>
  <c r="VW72" i="3"/>
  <c r="UA72" i="3"/>
  <c r="SE72" i="3"/>
  <c r="QI72" i="3"/>
  <c r="OM72" i="3"/>
  <c r="MQ72" i="3"/>
  <c r="KU72" i="3"/>
  <c r="IY72" i="3"/>
  <c r="HC72" i="3"/>
  <c r="FG72" i="3"/>
  <c r="DK72" i="3"/>
  <c r="AH72" i="3"/>
  <c r="XF72" i="3"/>
  <c r="VJ72" i="3"/>
  <c r="TN72" i="3"/>
  <c r="RR72" i="3"/>
  <c r="PV72" i="3"/>
  <c r="NZ72" i="3"/>
  <c r="MD72" i="3"/>
  <c r="KH72" i="3"/>
  <c r="IL72" i="3"/>
  <c r="GP72" i="3"/>
  <c r="ET72" i="3"/>
  <c r="CV72" i="3"/>
  <c r="U72" i="3"/>
  <c r="WS72" i="3"/>
  <c r="UW72" i="3"/>
  <c r="TA72" i="3"/>
  <c r="RE72" i="3"/>
  <c r="PI72" i="3"/>
  <c r="NM72" i="3"/>
  <c r="LQ72" i="3"/>
  <c r="JU72" i="3"/>
  <c r="XK72" i="3"/>
  <c r="VO72" i="3"/>
  <c r="TS72" i="3"/>
  <c r="RW72" i="3"/>
  <c r="QA72" i="3"/>
  <c r="OE72" i="3"/>
  <c r="MI72" i="3"/>
  <c r="KM72" i="3"/>
  <c r="IQ72" i="3"/>
  <c r="GU72" i="3"/>
  <c r="EY72" i="3"/>
  <c r="DA72" i="3"/>
  <c r="Z72" i="3"/>
  <c r="WX72" i="3"/>
  <c r="VB72" i="3"/>
  <c r="TF72" i="3"/>
  <c r="RJ72" i="3"/>
  <c r="PN72" i="3"/>
  <c r="NR72" i="3"/>
  <c r="LV72" i="3"/>
  <c r="JZ72" i="3"/>
  <c r="ID72" i="3"/>
  <c r="GH72" i="3"/>
  <c r="EL72" i="3"/>
  <c r="CN72" i="3"/>
  <c r="I72" i="3"/>
  <c r="WK72" i="3"/>
  <c r="UO72" i="3"/>
  <c r="SS72" i="3"/>
  <c r="QW72" i="3"/>
  <c r="PA72" i="3"/>
  <c r="NE72" i="3"/>
  <c r="LI72" i="3"/>
  <c r="JM72" i="3"/>
  <c r="HQ72" i="3"/>
  <c r="S72" i="3"/>
  <c r="CT72" i="3"/>
  <c r="ER72" i="3"/>
  <c r="GN72" i="3"/>
  <c r="IJ72" i="3"/>
  <c r="KF72" i="3"/>
  <c r="MB72" i="3"/>
  <c r="NX72" i="3"/>
  <c r="PT72" i="3"/>
  <c r="RP72" i="3"/>
  <c r="TL72" i="3"/>
  <c r="VH72" i="3"/>
  <c r="XD72" i="3"/>
  <c r="AJ72" i="3"/>
  <c r="DQ72" i="3"/>
  <c r="FQ72" i="3"/>
  <c r="HU72" i="3"/>
  <c r="RA72" i="3"/>
  <c r="EP72" i="3"/>
  <c r="PR72" i="3"/>
  <c r="DG72" i="3"/>
  <c r="OI72" i="3"/>
  <c r="DB40" i="3"/>
  <c r="JE40" i="3"/>
  <c r="FG40" i="3"/>
  <c r="FN40" i="3"/>
  <c r="W72" i="3"/>
  <c r="CX72" i="3"/>
  <c r="EV72" i="3"/>
  <c r="GR72" i="3"/>
  <c r="IN72" i="3"/>
  <c r="KJ72" i="3"/>
  <c r="MF72" i="3"/>
  <c r="OB72" i="3"/>
  <c r="PX72" i="3"/>
  <c r="RT72" i="3"/>
  <c r="TP72" i="3"/>
  <c r="VL72" i="3"/>
  <c r="XH72" i="3"/>
  <c r="AN72" i="3"/>
  <c r="DU72" i="3"/>
  <c r="FU72" i="3"/>
  <c r="HY72" i="3"/>
  <c r="RU72" i="3"/>
  <c r="FJ72" i="3"/>
  <c r="QL72" i="3"/>
  <c r="EA72" i="3"/>
  <c r="PC72" i="3"/>
  <c r="TG40" i="3"/>
  <c r="AN40" i="3"/>
  <c r="VJ40" i="3"/>
  <c r="AA72" i="3"/>
  <c r="DB72" i="3"/>
  <c r="EZ72" i="3"/>
  <c r="GV72" i="3"/>
  <c r="IR72" i="3"/>
  <c r="KN72" i="3"/>
  <c r="MJ72" i="3"/>
  <c r="OF72" i="3"/>
  <c r="QB72" i="3"/>
  <c r="RX72" i="3"/>
  <c r="TT72" i="3"/>
  <c r="VP72" i="3"/>
  <c r="XL72" i="3"/>
  <c r="AX72" i="3"/>
  <c r="DY72" i="3"/>
  <c r="FY72" i="3"/>
  <c r="IG72" i="3"/>
  <c r="SW72" i="3"/>
  <c r="GL72" i="3"/>
  <c r="RN72" i="3"/>
  <c r="FC72" i="3"/>
  <c r="QE72" i="3"/>
  <c r="LW40" i="3"/>
  <c r="RT40" i="3"/>
  <c r="NZ40" i="3"/>
  <c r="AE72" i="3"/>
  <c r="DH72" i="3"/>
  <c r="FD72" i="3"/>
  <c r="GZ72" i="3"/>
  <c r="IV72" i="3"/>
  <c r="MN72" i="3"/>
  <c r="QF72" i="3"/>
  <c r="SB72" i="3"/>
  <c r="TX72" i="3"/>
  <c r="VT72" i="3"/>
  <c r="XP72" i="3"/>
  <c r="BB72" i="3"/>
  <c r="EC72" i="3"/>
  <c r="GC72" i="3"/>
  <c r="IO72" i="3"/>
  <c r="TQ72" i="3"/>
  <c r="HF72" i="3"/>
  <c r="SH72" i="3"/>
  <c r="FW72" i="3"/>
  <c r="QY72" i="3"/>
  <c r="EM40" i="3"/>
  <c r="KJ40" i="3"/>
  <c r="GP40" i="3"/>
  <c r="OJ72" i="3"/>
  <c r="FH72" i="3"/>
  <c r="HD72" i="3"/>
  <c r="IZ72" i="3"/>
  <c r="KV72" i="3"/>
  <c r="MR72" i="3"/>
  <c r="ON72" i="3"/>
  <c r="QJ72" i="3"/>
  <c r="SF72" i="3"/>
  <c r="UB72" i="3"/>
  <c r="VX72" i="3"/>
  <c r="XT72" i="3"/>
  <c r="BH72" i="3"/>
  <c r="EG72" i="3"/>
  <c r="GG72" i="3"/>
  <c r="JQ72" i="3"/>
  <c r="US72" i="3"/>
  <c r="IH72" i="3"/>
  <c r="TJ72" i="3"/>
  <c r="GY72" i="3"/>
  <c r="SA72" i="3"/>
  <c r="UP40" i="3"/>
  <c r="CX40" i="3"/>
  <c r="RM40" i="3"/>
  <c r="KR72" i="3"/>
  <c r="AI72" i="3"/>
  <c r="DL72" i="3"/>
  <c r="AM72" i="3"/>
  <c r="DP72" i="3"/>
  <c r="FL72" i="3"/>
  <c r="HH72" i="3"/>
  <c r="JD72" i="3"/>
  <c r="KZ72" i="3"/>
  <c r="MV72" i="3"/>
  <c r="OR72" i="3"/>
  <c r="QN72" i="3"/>
  <c r="SJ72" i="3"/>
  <c r="UF72" i="3"/>
  <c r="WB72" i="3"/>
  <c r="XX72" i="3"/>
  <c r="BM72" i="3"/>
  <c r="EK72" i="3"/>
  <c r="GK72" i="3"/>
  <c r="KK72" i="3"/>
  <c r="VM72" i="3"/>
  <c r="JB72" i="3"/>
  <c r="UD72" i="3"/>
  <c r="HS72" i="3"/>
  <c r="SU72" i="3"/>
  <c r="NF40" i="3"/>
  <c r="TC40" i="3"/>
  <c r="KC40" i="3"/>
  <c r="AQ72" i="3"/>
  <c r="LD72" i="3"/>
  <c r="UJ72" i="3"/>
  <c r="LM72" i="3"/>
  <c r="TW72" i="3"/>
  <c r="FV40" i="3"/>
  <c r="LS40" i="3"/>
  <c r="CQ40" i="3"/>
  <c r="HL72" i="3"/>
  <c r="OV72" i="3"/>
  <c r="WF72" i="3"/>
  <c r="EO72" i="3"/>
  <c r="KD72" i="3"/>
  <c r="BA72" i="3"/>
  <c r="DX72" i="3"/>
  <c r="FT72" i="3"/>
  <c r="HP72" i="3"/>
  <c r="JL72" i="3"/>
  <c r="LH72" i="3"/>
  <c r="ND72" i="3"/>
  <c r="OZ72" i="3"/>
  <c r="QV72" i="3"/>
  <c r="SR72" i="3"/>
  <c r="UN72" i="3"/>
  <c r="WJ72" i="3"/>
  <c r="O72" i="3"/>
  <c r="CQ72" i="3"/>
  <c r="ES72" i="3"/>
  <c r="GS72" i="3"/>
  <c r="MG72" i="3"/>
  <c r="XI72" i="3"/>
  <c r="KX72" i="3"/>
  <c r="VZ72" i="3"/>
  <c r="JO72" i="3"/>
  <c r="UQ72" i="3"/>
  <c r="QS40" i="3"/>
  <c r="EI40" i="3"/>
  <c r="SR40" i="3"/>
  <c r="KL40" i="3"/>
  <c r="QM40" i="3"/>
  <c r="WN40" i="3"/>
  <c r="JF40" i="3"/>
  <c r="PG40" i="3"/>
  <c r="VH40" i="3"/>
  <c r="RF40" i="3"/>
  <c r="XG40" i="3"/>
  <c r="FY40" i="3"/>
  <c r="HV40" i="3"/>
  <c r="PF40" i="3"/>
  <c r="WP40" i="3"/>
  <c r="GM40" i="3"/>
  <c r="NW40" i="3"/>
  <c r="VG40" i="3"/>
  <c r="FD40" i="3"/>
  <c r="MN40" i="3"/>
  <c r="TX40" i="3"/>
  <c r="DY40" i="3"/>
  <c r="LI40" i="3"/>
  <c r="SS40" i="3"/>
  <c r="GX40" i="3"/>
  <c r="OH40" i="3"/>
  <c r="VR40" i="3"/>
  <c r="FO40" i="3"/>
  <c r="MY40" i="3"/>
  <c r="UI40" i="3"/>
  <c r="EF40" i="3"/>
  <c r="LP40" i="3"/>
  <c r="SZ40" i="3"/>
  <c r="CY40" i="3"/>
  <c r="KK40" i="3"/>
  <c r="RU40" i="3"/>
  <c r="HB40" i="3"/>
  <c r="OL40" i="3"/>
  <c r="VV40" i="3"/>
  <c r="FS40" i="3"/>
  <c r="NC40" i="3"/>
  <c r="UM40" i="3"/>
  <c r="EJ40" i="3"/>
  <c r="LT40" i="3"/>
  <c r="TD40" i="3"/>
  <c r="DC40" i="3"/>
  <c r="KO40" i="3"/>
  <c r="RY40" i="3"/>
  <c r="MX40" i="3"/>
  <c r="SY40" i="3"/>
  <c r="AJ40" i="3"/>
  <c r="LR40" i="3"/>
  <c r="RS40" i="3"/>
  <c r="XT40" i="3"/>
  <c r="TR40" i="3"/>
  <c r="BG40" i="3"/>
  <c r="IK40" i="3"/>
  <c r="U40" i="3"/>
  <c r="IL40" i="3"/>
  <c r="PV40" i="3"/>
  <c r="XF40" i="3"/>
  <c r="HC40" i="3"/>
  <c r="OM40" i="3"/>
  <c r="VW40" i="3"/>
  <c r="FT40" i="3"/>
  <c r="ND40" i="3"/>
  <c r="UN40" i="3"/>
  <c r="EO40" i="3"/>
  <c r="LY40" i="3"/>
  <c r="TI40" i="3"/>
  <c r="HN40" i="3"/>
  <c r="OX40" i="3"/>
  <c r="WH40" i="3"/>
  <c r="GE40" i="3"/>
  <c r="NO40" i="3"/>
  <c r="UY40" i="3"/>
  <c r="EV40" i="3"/>
  <c r="MF40" i="3"/>
  <c r="TP40" i="3"/>
  <c r="DQ40" i="3"/>
  <c r="LA40" i="3"/>
  <c r="SK40" i="3"/>
  <c r="HR40" i="3"/>
  <c r="PB40" i="3"/>
  <c r="WL40" i="3"/>
  <c r="GI40" i="3"/>
  <c r="NS40" i="3"/>
  <c r="VC40" i="3"/>
  <c r="EZ40" i="3"/>
  <c r="MJ40" i="3"/>
  <c r="TT40" i="3"/>
  <c r="DU40" i="3"/>
  <c r="LE40" i="3"/>
  <c r="SO40" i="3"/>
  <c r="PJ40" i="3"/>
  <c r="VK40" i="3"/>
  <c r="EC40" i="3"/>
  <c r="OD40" i="3"/>
  <c r="UE40" i="3"/>
  <c r="CU40" i="3"/>
  <c r="WD40" i="3"/>
  <c r="ER40" i="3"/>
  <c r="KW40" i="3"/>
  <c r="AK40" i="3"/>
  <c r="JB40" i="3"/>
  <c r="QL40" i="3"/>
  <c r="XV40" i="3"/>
  <c r="HS40" i="3"/>
  <c r="PC40" i="3"/>
  <c r="WM40" i="3"/>
  <c r="GJ40" i="3"/>
  <c r="NT40" i="3"/>
  <c r="VD40" i="3"/>
  <c r="FE40" i="3"/>
  <c r="MO40" i="3"/>
  <c r="TY40" i="3"/>
  <c r="I40" i="3"/>
  <c r="ID40" i="3"/>
  <c r="PN40" i="3"/>
  <c r="WX40" i="3"/>
  <c r="GU40" i="3"/>
  <c r="OE40" i="3"/>
  <c r="VO40" i="3"/>
  <c r="FL40" i="3"/>
  <c r="MV40" i="3"/>
  <c r="UF40" i="3"/>
  <c r="EG40" i="3"/>
  <c r="LQ40" i="3"/>
  <c r="TA40" i="3"/>
  <c r="Q40" i="3"/>
  <c r="IH40" i="3"/>
  <c r="PR40" i="3"/>
  <c r="XB40" i="3"/>
  <c r="GY40" i="3"/>
  <c r="OI40" i="3"/>
  <c r="VS40" i="3"/>
  <c r="FP40" i="3"/>
  <c r="MZ40" i="3"/>
  <c r="UJ40" i="3"/>
  <c r="EK40" i="3"/>
  <c r="LU40" i="3"/>
  <c r="TE40" i="3"/>
  <c r="RV40" i="3"/>
  <c r="XW40" i="3"/>
  <c r="GO40" i="3"/>
  <c r="QP40" i="3"/>
  <c r="WQ40" i="3"/>
  <c r="FI40" i="3"/>
  <c r="V40" i="3"/>
  <c r="HD40" i="3"/>
  <c r="NI40" i="3"/>
  <c r="BI40" i="3"/>
  <c r="JR40" i="3"/>
  <c r="RB40" i="3"/>
  <c r="R40" i="3"/>
  <c r="II40" i="3"/>
  <c r="PS40" i="3"/>
  <c r="XC40" i="3"/>
  <c r="GZ40" i="3"/>
  <c r="OJ40" i="3"/>
  <c r="VT40" i="3"/>
  <c r="FU40" i="3"/>
  <c r="NE40" i="3"/>
  <c r="UO40" i="3"/>
  <c r="AC40" i="3"/>
  <c r="IT40" i="3"/>
  <c r="QD40" i="3"/>
  <c r="XN40" i="3"/>
  <c r="HK40" i="3"/>
  <c r="OU40" i="3"/>
  <c r="WE40" i="3"/>
  <c r="GB40" i="3"/>
  <c r="NL40" i="3"/>
  <c r="UV40" i="3"/>
  <c r="EW40" i="3"/>
  <c r="MG40" i="3"/>
  <c r="TQ40" i="3"/>
  <c r="AG40" i="3"/>
  <c r="IX40" i="3"/>
  <c r="QH40" i="3"/>
  <c r="XR40" i="3"/>
  <c r="HO40" i="3"/>
  <c r="OY40" i="3"/>
  <c r="WI40" i="3"/>
  <c r="GF40" i="3"/>
  <c r="NP40" i="3"/>
  <c r="UZ40" i="3"/>
  <c r="FA40" i="3"/>
  <c r="MK40" i="3"/>
  <c r="TU40" i="3"/>
  <c r="UH40" i="3"/>
  <c r="CT40" i="3"/>
  <c r="JA40" i="3"/>
  <c r="TB40" i="3"/>
  <c r="AI40" i="3"/>
  <c r="HU40" i="3"/>
  <c r="DO40" i="3"/>
  <c r="JP40" i="3"/>
  <c r="PU40" i="3"/>
  <c r="CV40" i="3"/>
  <c r="KH40" i="3"/>
  <c r="RR40" i="3"/>
  <c r="AH40" i="3"/>
  <c r="IY40" i="3"/>
  <c r="QI40" i="3"/>
  <c r="XS40" i="3"/>
  <c r="HP40" i="3"/>
  <c r="OZ40" i="3"/>
  <c r="WJ40" i="3"/>
  <c r="GK40" i="3"/>
  <c r="NU40" i="3"/>
  <c r="VE40" i="3"/>
  <c r="AY40" i="3"/>
  <c r="JJ40" i="3"/>
  <c r="QT40" i="3"/>
  <c r="YD40" i="3"/>
  <c r="IA40" i="3"/>
  <c r="PK40" i="3"/>
  <c r="WU40" i="3"/>
  <c r="GR40" i="3"/>
  <c r="OB40" i="3"/>
  <c r="VL40" i="3"/>
  <c r="FM40" i="3"/>
  <c r="MW40" i="3"/>
  <c r="UG40" i="3"/>
  <c r="BC40" i="3"/>
  <c r="JN40" i="3"/>
  <c r="QX40" i="3"/>
  <c r="K40" i="3"/>
  <c r="IE40" i="3"/>
  <c r="PO40" i="3"/>
  <c r="WY40" i="3"/>
  <c r="GV40" i="3"/>
  <c r="OF40" i="3"/>
  <c r="VP40" i="3"/>
  <c r="FQ40" i="3"/>
  <c r="NA40" i="3"/>
  <c r="UK40" i="3"/>
  <c r="WT40" i="3"/>
  <c r="FH40" i="3"/>
  <c r="LM40" i="3"/>
  <c r="VN40" i="3"/>
  <c r="EB40" i="3"/>
  <c r="KG40" i="3"/>
  <c r="GA40" i="3"/>
  <c r="MB40" i="3"/>
  <c r="SG40" i="3"/>
  <c r="DN40" i="3"/>
  <c r="KX40" i="3"/>
  <c r="SH40" i="3"/>
  <c r="BF40" i="3"/>
  <c r="JO40" i="3"/>
  <c r="QY40" i="3"/>
  <c r="M40" i="3"/>
  <c r="IF40" i="3"/>
  <c r="PP40" i="3"/>
  <c r="WZ40" i="3"/>
  <c r="HA40" i="3"/>
  <c r="OK40" i="3"/>
  <c r="VU40" i="3"/>
  <c r="CN40" i="3"/>
  <c r="JZ40" i="3"/>
  <c r="RJ40" i="3"/>
  <c r="Z40" i="3"/>
  <c r="IQ40" i="3"/>
  <c r="QA40" i="3"/>
  <c r="XK40" i="3"/>
  <c r="HH40" i="3"/>
  <c r="OR40" i="3"/>
  <c r="WB40" i="3"/>
  <c r="GC40" i="3"/>
  <c r="NM40" i="3"/>
  <c r="UW40" i="3"/>
  <c r="CR40" i="3"/>
  <c r="KD40" i="3"/>
  <c r="RN40" i="3"/>
  <c r="AD40" i="3"/>
  <c r="IU40" i="3"/>
  <c r="QE40" i="3"/>
  <c r="XO40" i="3"/>
  <c r="HL40" i="3"/>
  <c r="OV40" i="3"/>
  <c r="WF40" i="3"/>
  <c r="GG40" i="3"/>
  <c r="NQ40" i="3"/>
  <c r="VA40" i="3"/>
  <c r="AL40" i="3"/>
  <c r="HT40" i="3"/>
  <c r="NY40" i="3"/>
  <c r="XZ40" i="3"/>
  <c r="GN40" i="3"/>
  <c r="MS40" i="3"/>
  <c r="BQ40" i="3"/>
  <c r="IM40" i="3"/>
  <c r="ON40" i="3"/>
  <c r="US40" i="3"/>
  <c r="ED40" i="3"/>
  <c r="LN40" i="3"/>
  <c r="SX40" i="3"/>
  <c r="CS40" i="3"/>
  <c r="KE40" i="3"/>
  <c r="RO40" i="3"/>
  <c r="AE40" i="3"/>
  <c r="IV40" i="3"/>
  <c r="QF40" i="3"/>
  <c r="XP40" i="3"/>
  <c r="HQ40" i="3"/>
  <c r="PA40" i="3"/>
  <c r="WK40" i="3"/>
  <c r="DE40" i="3"/>
  <c r="KP40" i="3"/>
  <c r="RZ40" i="3"/>
  <c r="AP40" i="3"/>
  <c r="JG40" i="3"/>
  <c r="QQ40" i="3"/>
  <c r="YA40" i="3"/>
  <c r="HX40" i="3"/>
  <c r="PH40" i="3"/>
  <c r="WR40" i="3"/>
  <c r="GS40" i="3"/>
  <c r="OC40" i="3"/>
  <c r="VM40" i="3"/>
  <c r="DJ40" i="3"/>
  <c r="KT40" i="3"/>
  <c r="SD40" i="3"/>
  <c r="AZ40" i="3"/>
  <c r="JK40" i="3"/>
  <c r="QU40" i="3"/>
  <c r="YE40" i="3"/>
  <c r="IB40" i="3"/>
  <c r="PL40" i="3"/>
  <c r="WV40" i="3"/>
  <c r="GW40" i="3"/>
  <c r="OG40" i="3"/>
  <c r="VQ40" i="3"/>
  <c r="EE40" i="3"/>
  <c r="KF40" i="3"/>
  <c r="QK40" i="3"/>
  <c r="CW40" i="3"/>
  <c r="IZ40" i="3"/>
  <c r="PE40" i="3"/>
  <c r="EX40" i="3"/>
  <c r="KY40" i="3"/>
  <c r="QZ40" i="3"/>
  <c r="XE40" i="3"/>
  <c r="ET40" i="3"/>
  <c r="MD40" i="3"/>
  <c r="TN40" i="3"/>
  <c r="DK40" i="3"/>
  <c r="KU40" i="3"/>
  <c r="SE40" i="3"/>
  <c r="BA40" i="3"/>
  <c r="JL40" i="3"/>
  <c r="QV40" i="3"/>
  <c r="O40" i="3"/>
  <c r="IG40" i="3"/>
  <c r="PQ40" i="3"/>
  <c r="XA40" i="3"/>
  <c r="DV40" i="3"/>
  <c r="LF40" i="3"/>
  <c r="SP40" i="3"/>
  <c r="CK40" i="3"/>
  <c r="JW40" i="3"/>
  <c r="RG40" i="3"/>
  <c r="W40" i="3"/>
  <c r="IN40" i="3"/>
  <c r="PX40" i="3"/>
  <c r="XH40" i="3"/>
  <c r="HI40" i="3"/>
  <c r="OS40" i="3"/>
  <c r="WC40" i="3"/>
  <c r="DZ40" i="3"/>
  <c r="LJ40" i="3"/>
  <c r="ST40" i="3"/>
  <c r="CO40" i="3"/>
  <c r="KA40" i="3"/>
  <c r="RK40" i="3"/>
  <c r="AA40" i="3"/>
  <c r="IR40" i="3"/>
  <c r="QB40" i="3"/>
  <c r="XL40" i="3"/>
  <c r="HM40" i="3"/>
  <c r="OW40" i="3"/>
  <c r="WG40" i="3"/>
  <c r="GQ40" i="3"/>
  <c r="MR40" i="3"/>
  <c r="SW40" i="3"/>
  <c r="FK40" i="3"/>
  <c r="LL40" i="3"/>
  <c r="RQ40" i="3"/>
  <c r="HJ40" i="3"/>
  <c r="NK40" i="3"/>
  <c r="TL40" i="3"/>
  <c r="FJ40" i="3"/>
  <c r="MT40" i="3"/>
  <c r="UD40" i="3"/>
  <c r="EA40" i="3"/>
  <c r="LK40" i="3"/>
  <c r="SU40" i="3"/>
  <c r="CP40" i="3"/>
  <c r="KB40" i="3"/>
  <c r="RL40" i="3"/>
  <c r="AF40" i="3"/>
  <c r="IW40" i="3"/>
  <c r="QG40" i="3"/>
  <c r="XQ40" i="3"/>
  <c r="EL40" i="3"/>
  <c r="LV40" i="3"/>
  <c r="TF40" i="3"/>
  <c r="DA40" i="3"/>
  <c r="KM40" i="3"/>
  <c r="RW40" i="3"/>
  <c r="AM40" i="3"/>
  <c r="JD40" i="3"/>
  <c r="QN40" i="3"/>
  <c r="XX40" i="3"/>
  <c r="HY40" i="3"/>
  <c r="PI40" i="3"/>
  <c r="WS40" i="3"/>
  <c r="EP40" i="3"/>
  <c r="LZ40" i="3"/>
  <c r="TJ40" i="3"/>
  <c r="DG40" i="3"/>
  <c r="KQ40" i="3"/>
  <c r="SA40" i="3"/>
  <c r="AQ40" i="3"/>
  <c r="JH40" i="3"/>
  <c r="QR40" i="3"/>
  <c r="YB40" i="3"/>
  <c r="IC40" i="3"/>
  <c r="PM40" i="3"/>
  <c r="WW40" i="3"/>
  <c r="CZ40" i="3"/>
  <c r="JC40" i="3"/>
  <c r="PD40" i="3"/>
  <c r="VI40" i="3"/>
  <c r="AO40" i="3"/>
  <c r="HW40" i="3"/>
  <c r="NX40" i="3"/>
  <c r="UC40" i="3"/>
  <c r="JV40" i="3"/>
  <c r="PW40" i="3"/>
  <c r="VX40" i="3"/>
  <c r="FZ40" i="3"/>
  <c r="NJ40" i="3"/>
  <c r="UT40" i="3"/>
  <c r="EQ40" i="3"/>
  <c r="MA40" i="3"/>
  <c r="TK40" i="3"/>
  <c r="DH40" i="3"/>
  <c r="KR40" i="3"/>
  <c r="SB40" i="3"/>
  <c r="BB40" i="3"/>
  <c r="JM40" i="3"/>
  <c r="QW40" i="3"/>
  <c r="FB40" i="3"/>
  <c r="ML40" i="3"/>
  <c r="TV40" i="3"/>
  <c r="DS40" i="3"/>
  <c r="LC40" i="3"/>
  <c r="SM40" i="3"/>
  <c r="BK40" i="3"/>
  <c r="JT40" i="3"/>
  <c r="RD40" i="3"/>
  <c r="X40" i="3"/>
  <c r="IO40" i="3"/>
  <c r="PY40" i="3"/>
  <c r="XI40" i="3"/>
  <c r="FF40" i="3"/>
  <c r="MP40" i="3"/>
  <c r="TZ40" i="3"/>
  <c r="DW40" i="3"/>
  <c r="LG40" i="3"/>
  <c r="SQ40" i="3"/>
  <c r="CL40" i="3"/>
  <c r="JX40" i="3"/>
  <c r="RH40" i="3"/>
  <c r="AB40" i="3"/>
  <c r="IS40" i="3"/>
  <c r="QC40" i="3"/>
  <c r="XM40" i="3"/>
  <c r="HZ40" i="3"/>
  <c r="OA40" i="3"/>
  <c r="UB40" i="3"/>
  <c r="GT40" i="3"/>
  <c r="MU40" i="3"/>
  <c r="SV40" i="3"/>
  <c r="OT40" i="3"/>
  <c r="UU40" i="3"/>
  <c r="DM40" i="3"/>
  <c r="HF40" i="3"/>
  <c r="OP40" i="3"/>
  <c r="VZ40" i="3"/>
  <c r="FW40" i="3"/>
  <c r="NG40" i="3"/>
  <c r="UQ40" i="3"/>
  <c r="EN40" i="3"/>
  <c r="LX40" i="3"/>
  <c r="TH40" i="3"/>
  <c r="DI40" i="3"/>
  <c r="KS40" i="3"/>
  <c r="SC40" i="3"/>
  <c r="GH40" i="3"/>
  <c r="NR40" i="3"/>
  <c r="VB40" i="3"/>
  <c r="EY40" i="3"/>
  <c r="MI40" i="3"/>
  <c r="TS40" i="3"/>
  <c r="DP40" i="3"/>
  <c r="KZ40" i="3"/>
  <c r="SJ40" i="3"/>
  <c r="BM40" i="3"/>
  <c r="JU40" i="3"/>
  <c r="RE40" i="3"/>
  <c r="GL40" i="3"/>
  <c r="NV40" i="3"/>
  <c r="VF40" i="3"/>
  <c r="FC40" i="3"/>
  <c r="MM40" i="3"/>
  <c r="TW40" i="3"/>
  <c r="DT40" i="3"/>
  <c r="LD40" i="3"/>
  <c r="SN40" i="3"/>
  <c r="CM40" i="3"/>
  <c r="JY40" i="3"/>
  <c r="RI40" i="3"/>
  <c r="DT72" i="3"/>
  <c r="JH72" i="3"/>
  <c r="QR72" i="3"/>
  <c r="YB72" i="3"/>
  <c r="GO72" i="3"/>
  <c r="VF72" i="3"/>
  <c r="BG72" i="3"/>
  <c r="EB72" i="3"/>
  <c r="FX72" i="3"/>
  <c r="HT72" i="3"/>
  <c r="JP72" i="3"/>
  <c r="LL72" i="3"/>
  <c r="NH72" i="3"/>
  <c r="PD72" i="3"/>
  <c r="QZ72" i="3"/>
  <c r="SV72" i="3"/>
  <c r="UR72" i="3"/>
  <c r="WN72" i="3"/>
  <c r="T72" i="3"/>
  <c r="CU72" i="3"/>
  <c r="EW72" i="3"/>
  <c r="GW72" i="3"/>
  <c r="NI72" i="3"/>
  <c r="Q72" i="3"/>
  <c r="LZ72" i="3"/>
  <c r="XB72" i="3"/>
  <c r="KQ72" i="3"/>
  <c r="VS72" i="3"/>
  <c r="JI40" i="3"/>
  <c r="UL40" i="3"/>
  <c r="LH40" i="3"/>
  <c r="QJ40" i="3"/>
  <c r="FP72" i="3"/>
  <c r="MZ72" i="3"/>
  <c r="SN72" i="3"/>
  <c r="CM72" i="3"/>
  <c r="WO72" i="3"/>
  <c r="IU72" i="3"/>
  <c r="BK72" i="3"/>
  <c r="EF72" i="3"/>
  <c r="GB72" i="3"/>
  <c r="HX72" i="3"/>
  <c r="JT72" i="3"/>
  <c r="LP72" i="3"/>
  <c r="NL72" i="3"/>
  <c r="PH72" i="3"/>
  <c r="RD72" i="3"/>
  <c r="SZ72" i="3"/>
  <c r="UV72" i="3"/>
  <c r="WR72" i="3"/>
  <c r="X72" i="3"/>
  <c r="CY72" i="3"/>
  <c r="FA72" i="3"/>
  <c r="HE72" i="3"/>
  <c r="OC72" i="3"/>
  <c r="AK72" i="3"/>
  <c r="MT72" i="3"/>
  <c r="XV72" i="3"/>
  <c r="LK72" i="3"/>
  <c r="WM72" i="3"/>
  <c r="AX40" i="3"/>
  <c r="NB40" i="3"/>
  <c r="DX40" i="3"/>
  <c r="T40" i="3"/>
  <c r="KI40" i="3"/>
  <c r="XU40" i="3"/>
  <c r="GG38" i="3"/>
  <c r="XC38" i="3"/>
  <c r="KB38" i="3"/>
  <c r="LA38" i="3"/>
  <c r="GC38" i="3"/>
  <c r="SI38" i="3"/>
  <c r="EV38" i="3"/>
  <c r="NK38" i="3"/>
  <c r="XK38" i="3"/>
  <c r="MH38" i="3"/>
  <c r="WH38" i="3"/>
  <c r="HJ38" i="3"/>
  <c r="DY38" i="3"/>
  <c r="JZ38" i="3"/>
  <c r="QA38" i="3"/>
  <c r="WB38" i="3"/>
  <c r="ET38" i="3"/>
  <c r="KU38" i="3"/>
  <c r="RH38" i="3"/>
  <c r="XM38" i="3"/>
  <c r="GA38" i="3"/>
  <c r="GK38" i="3"/>
  <c r="ML38" i="3"/>
  <c r="SM38" i="3"/>
  <c r="X38" i="3"/>
  <c r="HF38" i="3"/>
  <c r="NG38" i="3"/>
  <c r="TT38" i="3"/>
  <c r="BQ38" i="3"/>
  <c r="IM38" i="3"/>
  <c r="CP38" i="3"/>
  <c r="IW38" i="3"/>
  <c r="OX38" i="3"/>
  <c r="UY38" i="3"/>
  <c r="DQ38" i="3"/>
  <c r="JR38" i="3"/>
  <c r="PS38" i="3"/>
  <c r="WF38" i="3"/>
  <c r="EX38" i="3"/>
  <c r="KY38" i="3"/>
  <c r="HP38" i="3"/>
  <c r="NU38" i="3"/>
  <c r="TV38" i="3"/>
  <c r="BK38" i="3"/>
  <c r="IO38" i="3"/>
  <c r="OP38" i="3"/>
  <c r="UQ38" i="3"/>
  <c r="DU38" i="3"/>
  <c r="JV38" i="3"/>
  <c r="PW38" i="3"/>
  <c r="MN38" i="3"/>
  <c r="SS38" i="3"/>
  <c r="Z38" i="3"/>
  <c r="HH38" i="3"/>
  <c r="NM38" i="3"/>
  <c r="TN38" i="3"/>
  <c r="CL38" i="3"/>
  <c r="IS38" i="3"/>
  <c r="OT38" i="3"/>
  <c r="UU38" i="3"/>
  <c r="OZ38" i="3"/>
  <c r="VE38" i="3"/>
  <c r="DS38" i="3"/>
  <c r="JT38" i="3"/>
  <c r="PY38" i="3"/>
  <c r="VZ38" i="3"/>
  <c r="EZ38" i="3"/>
  <c r="LE38" i="3"/>
  <c r="RF38" i="3"/>
  <c r="XG38" i="3"/>
  <c r="RL38" i="3"/>
  <c r="XQ38" i="3"/>
  <c r="GE38" i="3"/>
  <c r="MF38" i="3"/>
  <c r="SK38" i="3"/>
  <c r="R38" i="3"/>
  <c r="HL38" i="3"/>
  <c r="NQ38" i="3"/>
  <c r="TR38" i="3"/>
  <c r="TX38" i="3"/>
  <c r="CN38" i="3"/>
  <c r="IQ38" i="3"/>
  <c r="OR38" i="3"/>
  <c r="UW38" i="3"/>
  <c r="DK38" i="3"/>
  <c r="JX38" i="3"/>
  <c r="QC38" i="3"/>
  <c r="WD38" i="3"/>
  <c r="WJ38" i="3"/>
  <c r="FB38" i="3"/>
  <c r="LC38" i="3"/>
  <c r="RD38" i="3"/>
  <c r="XI38" i="3"/>
  <c r="FW38" i="3"/>
  <c r="MJ38" i="3"/>
  <c r="SO38" i="3"/>
  <c r="V38" i="3"/>
  <c r="AF38" i="3"/>
  <c r="HN38" i="3"/>
  <c r="NO38" i="3"/>
  <c r="TP38" i="3"/>
  <c r="BI38" i="3"/>
  <c r="II38" i="3"/>
  <c r="OV38" i="3"/>
  <c r="VA38" i="3"/>
  <c r="DO38" i="3"/>
  <c r="AB38" i="3"/>
  <c r="LI38" i="3"/>
  <c r="SE38" i="3"/>
  <c r="FD38" i="3"/>
  <c r="RB38" i="3"/>
  <c r="MD38" i="3"/>
  <c r="WR37" i="1"/>
  <c r="UV37" i="1"/>
  <c r="SZ37" i="1"/>
  <c r="RD37" i="1"/>
  <c r="PH37" i="1"/>
  <c r="NL37" i="1"/>
  <c r="LP37" i="1"/>
  <c r="JT37" i="1"/>
  <c r="HX37" i="1"/>
  <c r="GB37" i="1"/>
  <c r="EF37" i="1"/>
  <c r="BK37" i="1"/>
  <c r="YA37" i="1"/>
  <c r="WE37" i="1"/>
  <c r="UI37" i="1"/>
  <c r="SM37" i="1"/>
  <c r="QQ37" i="1"/>
  <c r="OU37" i="1"/>
  <c r="MY37" i="1"/>
  <c r="LC37" i="1"/>
  <c r="JG37" i="1"/>
  <c r="HK37" i="1"/>
  <c r="FO37" i="1"/>
  <c r="DS37" i="1"/>
  <c r="AP37" i="1"/>
  <c r="XN37" i="1"/>
  <c r="VR37" i="1"/>
  <c r="TV37" i="1"/>
  <c r="RZ37" i="1"/>
  <c r="QD37" i="1"/>
  <c r="OH37" i="1"/>
  <c r="ML37" i="1"/>
  <c r="KP37" i="1"/>
  <c r="IT37" i="1"/>
  <c r="GX37" i="1"/>
  <c r="FB37" i="1"/>
  <c r="DE37" i="1"/>
  <c r="AC37" i="1"/>
  <c r="XA37" i="1"/>
  <c r="VE37" i="1"/>
  <c r="TI37" i="1"/>
  <c r="RM37" i="1"/>
  <c r="PQ37" i="1"/>
  <c r="NU37" i="1"/>
  <c r="WN37" i="1"/>
  <c r="UR37" i="1"/>
  <c r="SV37" i="1"/>
  <c r="QZ37" i="1"/>
  <c r="PD37" i="1"/>
  <c r="NH37" i="1"/>
  <c r="LL37" i="1"/>
  <c r="JP37" i="1"/>
  <c r="HT37" i="1"/>
  <c r="FX37" i="1"/>
  <c r="EB37" i="1"/>
  <c r="BG37" i="1"/>
  <c r="XW37" i="1"/>
  <c r="WA37" i="1"/>
  <c r="UE37" i="1"/>
  <c r="SI37" i="1"/>
  <c r="QM37" i="1"/>
  <c r="OQ37" i="1"/>
  <c r="MU37" i="1"/>
  <c r="KY37" i="1"/>
  <c r="JC37" i="1"/>
  <c r="HG37" i="1"/>
  <c r="FK37" i="1"/>
  <c r="DO37" i="1"/>
  <c r="AL37" i="1"/>
  <c r="XJ37" i="1"/>
  <c r="VN37" i="1"/>
  <c r="TR37" i="1"/>
  <c r="RV37" i="1"/>
  <c r="PZ37" i="1"/>
  <c r="OD37" i="1"/>
  <c r="MH37" i="1"/>
  <c r="KL37" i="1"/>
  <c r="IP37" i="1"/>
  <c r="GT37" i="1"/>
  <c r="EX37" i="1"/>
  <c r="CZ37" i="1"/>
  <c r="Y37" i="1"/>
  <c r="WW37" i="1"/>
  <c r="VA37" i="1"/>
  <c r="TE37" i="1"/>
  <c r="RI37" i="1"/>
  <c r="PM37" i="1"/>
  <c r="NQ37" i="1"/>
  <c r="WJ37" i="1"/>
  <c r="UN37" i="1"/>
  <c r="SR37" i="1"/>
  <c r="QV37" i="1"/>
  <c r="OZ37" i="1"/>
  <c r="ND37" i="1"/>
  <c r="LH37" i="1"/>
  <c r="JL37" i="1"/>
  <c r="HP37" i="1"/>
  <c r="FT37" i="1"/>
  <c r="DX37" i="1"/>
  <c r="BA37" i="1"/>
  <c r="XS37" i="1"/>
  <c r="VW37" i="1"/>
  <c r="UA37" i="1"/>
  <c r="SE37" i="1"/>
  <c r="QI37" i="1"/>
  <c r="OM37" i="1"/>
  <c r="MQ37" i="1"/>
  <c r="KU37" i="1"/>
  <c r="IY37" i="1"/>
  <c r="HC37" i="1"/>
  <c r="FG37" i="1"/>
  <c r="DK37" i="1"/>
  <c r="AH37" i="1"/>
  <c r="XF37" i="1"/>
  <c r="VJ37" i="1"/>
  <c r="TN37" i="1"/>
  <c r="RR37" i="1"/>
  <c r="PV37" i="1"/>
  <c r="NZ37" i="1"/>
  <c r="MD37" i="1"/>
  <c r="KH37" i="1"/>
  <c r="IL37" i="1"/>
  <c r="GP37" i="1"/>
  <c r="ET37" i="1"/>
  <c r="CV37" i="1"/>
  <c r="U37" i="1"/>
  <c r="WS37" i="1"/>
  <c r="UW37" i="1"/>
  <c r="TA37" i="1"/>
  <c r="RE37" i="1"/>
  <c r="PI37" i="1"/>
  <c r="NM37" i="1"/>
  <c r="LQ37" i="1"/>
  <c r="JU37" i="1"/>
  <c r="HY37" i="1"/>
  <c r="GC37" i="1"/>
  <c r="YB37" i="1"/>
  <c r="WF37" i="1"/>
  <c r="UJ37" i="1"/>
  <c r="SN37" i="1"/>
  <c r="QR37" i="1"/>
  <c r="OV37" i="1"/>
  <c r="MZ37" i="1"/>
  <c r="LD37" i="1"/>
  <c r="JH37" i="1"/>
  <c r="HL37" i="1"/>
  <c r="FP37" i="1"/>
  <c r="DT37" i="1"/>
  <c r="AQ37" i="1"/>
  <c r="XO37" i="1"/>
  <c r="VS37" i="1"/>
  <c r="TW37" i="1"/>
  <c r="SA37" i="1"/>
  <c r="QE37" i="1"/>
  <c r="OI37" i="1"/>
  <c r="MM37" i="1"/>
  <c r="KQ37" i="1"/>
  <c r="IU37" i="1"/>
  <c r="GY37" i="1"/>
  <c r="FC37" i="1"/>
  <c r="DG37" i="1"/>
  <c r="AD37" i="1"/>
  <c r="XB37" i="1"/>
  <c r="VF37" i="1"/>
  <c r="TJ37" i="1"/>
  <c r="RN37" i="1"/>
  <c r="PR37" i="1"/>
  <c r="NV37" i="1"/>
  <c r="LZ37" i="1"/>
  <c r="KD37" i="1"/>
  <c r="IH37" i="1"/>
  <c r="GL37" i="1"/>
  <c r="EP37" i="1"/>
  <c r="CR37" i="1"/>
  <c r="Q37" i="1"/>
  <c r="WO37" i="1"/>
  <c r="US37" i="1"/>
  <c r="SW37" i="1"/>
  <c r="RA37" i="1"/>
  <c r="PE37" i="1"/>
  <c r="NI37" i="1"/>
  <c r="LM37" i="1"/>
  <c r="JQ37" i="1"/>
  <c r="HU37" i="1"/>
  <c r="FY37" i="1"/>
  <c r="EC37" i="1"/>
  <c r="XX37" i="1"/>
  <c r="WB37" i="1"/>
  <c r="UF37" i="1"/>
  <c r="SJ37" i="1"/>
  <c r="QN37" i="1"/>
  <c r="OR37" i="1"/>
  <c r="MV37" i="1"/>
  <c r="KZ37" i="1"/>
  <c r="JD37" i="1"/>
  <c r="HH37" i="1"/>
  <c r="FL37" i="1"/>
  <c r="DP37" i="1"/>
  <c r="AM37" i="1"/>
  <c r="XK37" i="1"/>
  <c r="VO37" i="1"/>
  <c r="TS37" i="1"/>
  <c r="RW37" i="1"/>
  <c r="QA37" i="1"/>
  <c r="OE37" i="1"/>
  <c r="MI37" i="1"/>
  <c r="KM37" i="1"/>
  <c r="IQ37" i="1"/>
  <c r="GU37" i="1"/>
  <c r="EY37" i="1"/>
  <c r="DA37" i="1"/>
  <c r="Z37" i="1"/>
  <c r="WX37" i="1"/>
  <c r="VB37" i="1"/>
  <c r="TF37" i="1"/>
  <c r="RJ37" i="1"/>
  <c r="PN37" i="1"/>
  <c r="NR37" i="1"/>
  <c r="LV37" i="1"/>
  <c r="JZ37" i="1"/>
  <c r="ID37" i="1"/>
  <c r="GH37" i="1"/>
  <c r="EL37" i="1"/>
  <c r="CN37" i="1"/>
  <c r="I37" i="1"/>
  <c r="WK37" i="1"/>
  <c r="UO37" i="1"/>
  <c r="SS37" i="1"/>
  <c r="QW37" i="1"/>
  <c r="PA37" i="1"/>
  <c r="NE37" i="1"/>
  <c r="LI37" i="1"/>
  <c r="JM37" i="1"/>
  <c r="HQ37" i="1"/>
  <c r="FU37" i="1"/>
  <c r="DY37" i="1"/>
  <c r="BB37" i="1"/>
  <c r="XT37" i="1"/>
  <c r="VX37" i="1"/>
  <c r="UB37" i="1"/>
  <c r="SF37" i="1"/>
  <c r="QJ37" i="1"/>
  <c r="ON37" i="1"/>
  <c r="MR37" i="1"/>
  <c r="KV37" i="1"/>
  <c r="IZ37" i="1"/>
  <c r="HD37" i="1"/>
  <c r="FH37" i="1"/>
  <c r="DL37" i="1"/>
  <c r="AI37" i="1"/>
  <c r="XG37" i="1"/>
  <c r="VK37" i="1"/>
  <c r="TO37" i="1"/>
  <c r="RS37" i="1"/>
  <c r="PW37" i="1"/>
  <c r="OA37" i="1"/>
  <c r="ME37" i="1"/>
  <c r="KI37" i="1"/>
  <c r="IM37" i="1"/>
  <c r="GQ37" i="1"/>
  <c r="EU37" i="1"/>
  <c r="CW37" i="1"/>
  <c r="V37" i="1"/>
  <c r="WT37" i="1"/>
  <c r="UX37" i="1"/>
  <c r="TB37" i="1"/>
  <c r="RF37" i="1"/>
  <c r="PJ37" i="1"/>
  <c r="NN37" i="1"/>
  <c r="LR37" i="1"/>
  <c r="JV37" i="1"/>
  <c r="HZ37" i="1"/>
  <c r="GD37" i="1"/>
  <c r="EH37" i="1"/>
  <c r="BQ37" i="1"/>
  <c r="YC37" i="1"/>
  <c r="WG37" i="1"/>
  <c r="UK37" i="1"/>
  <c r="SO37" i="1"/>
  <c r="QS37" i="1"/>
  <c r="OW37" i="1"/>
  <c r="NA37" i="1"/>
  <c r="XP37" i="1"/>
  <c r="VT37" i="1"/>
  <c r="TX37" i="1"/>
  <c r="SB37" i="1"/>
  <c r="QF37" i="1"/>
  <c r="OJ37" i="1"/>
  <c r="MN37" i="1"/>
  <c r="KR37" i="1"/>
  <c r="IV37" i="1"/>
  <c r="GZ37" i="1"/>
  <c r="FD37" i="1"/>
  <c r="DH37" i="1"/>
  <c r="AE37" i="1"/>
  <c r="XC37" i="1"/>
  <c r="VG37" i="1"/>
  <c r="TK37" i="1"/>
  <c r="RO37" i="1"/>
  <c r="PS37" i="1"/>
  <c r="NW37" i="1"/>
  <c r="MA37" i="1"/>
  <c r="KE37" i="1"/>
  <c r="II37" i="1"/>
  <c r="GM37" i="1"/>
  <c r="EQ37" i="1"/>
  <c r="CS37" i="1"/>
  <c r="R37" i="1"/>
  <c r="WP37" i="1"/>
  <c r="UT37" i="1"/>
  <c r="SX37" i="1"/>
  <c r="RB37" i="1"/>
  <c r="PF37" i="1"/>
  <c r="NJ37" i="1"/>
  <c r="LN37" i="1"/>
  <c r="JR37" i="1"/>
  <c r="HV37" i="1"/>
  <c r="FZ37" i="1"/>
  <c r="ED37" i="1"/>
  <c r="BI37" i="1"/>
  <c r="XY37" i="1"/>
  <c r="WC37" i="1"/>
  <c r="UG37" i="1"/>
  <c r="SK37" i="1"/>
  <c r="QO37" i="1"/>
  <c r="OS37" i="1"/>
  <c r="MW37" i="1"/>
  <c r="LA37" i="1"/>
  <c r="JE37" i="1"/>
  <c r="HI37" i="1"/>
  <c r="FM37" i="1"/>
  <c r="XL37" i="1"/>
  <c r="VP37" i="1"/>
  <c r="TT37" i="1"/>
  <c r="RX37" i="1"/>
  <c r="QB37" i="1"/>
  <c r="OF37" i="1"/>
  <c r="MJ37" i="1"/>
  <c r="KN37" i="1"/>
  <c r="IR37" i="1"/>
  <c r="GV37" i="1"/>
  <c r="EZ37" i="1"/>
  <c r="DB37" i="1"/>
  <c r="AA37" i="1"/>
  <c r="WY37" i="1"/>
  <c r="VC37" i="1"/>
  <c r="TG37" i="1"/>
  <c r="RK37" i="1"/>
  <c r="PO37" i="1"/>
  <c r="NS37" i="1"/>
  <c r="LW37" i="1"/>
  <c r="KA37" i="1"/>
  <c r="IE37" i="1"/>
  <c r="GI37" i="1"/>
  <c r="EM37" i="1"/>
  <c r="CO37" i="1"/>
  <c r="K37" i="1"/>
  <c r="WL37" i="1"/>
  <c r="UP37" i="1"/>
  <c r="ST37" i="1"/>
  <c r="QX37" i="1"/>
  <c r="PB37" i="1"/>
  <c r="NF37" i="1"/>
  <c r="LJ37" i="1"/>
  <c r="JN37" i="1"/>
  <c r="HR37" i="1"/>
  <c r="FV37" i="1"/>
  <c r="DZ37" i="1"/>
  <c r="BC37" i="1"/>
  <c r="XU37" i="1"/>
  <c r="VY37" i="1"/>
  <c r="UC37" i="1"/>
  <c r="SG37" i="1"/>
  <c r="QK37" i="1"/>
  <c r="OO37" i="1"/>
  <c r="XH37" i="1"/>
  <c r="VL37" i="1"/>
  <c r="TP37" i="1"/>
  <c r="RT37" i="1"/>
  <c r="PX37" i="1"/>
  <c r="OB37" i="1"/>
  <c r="MF37" i="1"/>
  <c r="KJ37" i="1"/>
  <c r="IN37" i="1"/>
  <c r="GR37" i="1"/>
  <c r="EV37" i="1"/>
  <c r="CX37" i="1"/>
  <c r="W37" i="1"/>
  <c r="WU37" i="1"/>
  <c r="UY37" i="1"/>
  <c r="TC37" i="1"/>
  <c r="RG37" i="1"/>
  <c r="PK37" i="1"/>
  <c r="NO37" i="1"/>
  <c r="LS37" i="1"/>
  <c r="JW37" i="1"/>
  <c r="IA37" i="1"/>
  <c r="GE37" i="1"/>
  <c r="EI37" i="1"/>
  <c r="CK37" i="1"/>
  <c r="YD37" i="1"/>
  <c r="WH37" i="1"/>
  <c r="UL37" i="1"/>
  <c r="SP37" i="1"/>
  <c r="QT37" i="1"/>
  <c r="OX37" i="1"/>
  <c r="NB37" i="1"/>
  <c r="LF37" i="1"/>
  <c r="JJ37" i="1"/>
  <c r="HN37" i="1"/>
  <c r="FR37" i="1"/>
  <c r="DV37" i="1"/>
  <c r="AY37" i="1"/>
  <c r="XQ37" i="1"/>
  <c r="VU37" i="1"/>
  <c r="TY37" i="1"/>
  <c r="SC37" i="1"/>
  <c r="QG37" i="1"/>
  <c r="OK37" i="1"/>
  <c r="XD37" i="1"/>
  <c r="VH37" i="1"/>
  <c r="TL37" i="1"/>
  <c r="RP37" i="1"/>
  <c r="PT37" i="1"/>
  <c r="NX37" i="1"/>
  <c r="MB37" i="1"/>
  <c r="KF37" i="1"/>
  <c r="IJ37" i="1"/>
  <c r="GN37" i="1"/>
  <c r="ER37" i="1"/>
  <c r="CT37" i="1"/>
  <c r="S37" i="1"/>
  <c r="WQ37" i="1"/>
  <c r="UU37" i="1"/>
  <c r="SY37" i="1"/>
  <c r="RC37" i="1"/>
  <c r="PG37" i="1"/>
  <c r="NK37" i="1"/>
  <c r="LO37" i="1"/>
  <c r="JS37" i="1"/>
  <c r="HW37" i="1"/>
  <c r="GA37" i="1"/>
  <c r="EE37" i="1"/>
  <c r="BJ37" i="1"/>
  <c r="XZ37" i="1"/>
  <c r="WD37" i="1"/>
  <c r="UH37" i="1"/>
  <c r="SL37" i="1"/>
  <c r="QP37" i="1"/>
  <c r="OT37" i="1"/>
  <c r="MX37" i="1"/>
  <c r="LB37" i="1"/>
  <c r="JF37" i="1"/>
  <c r="HJ37" i="1"/>
  <c r="FN37" i="1"/>
  <c r="DR37" i="1"/>
  <c r="AO37" i="1"/>
  <c r="XM37" i="1"/>
  <c r="VQ37" i="1"/>
  <c r="TU37" i="1"/>
  <c r="RY37" i="1"/>
  <c r="QC37" i="1"/>
  <c r="OG37" i="1"/>
  <c r="WZ37" i="1"/>
  <c r="VD37" i="1"/>
  <c r="TH37" i="1"/>
  <c r="RL37" i="1"/>
  <c r="PP37" i="1"/>
  <c r="NT37" i="1"/>
  <c r="LX37" i="1"/>
  <c r="KB37" i="1"/>
  <c r="IF37" i="1"/>
  <c r="GJ37" i="1"/>
  <c r="EN37" i="1"/>
  <c r="CP37" i="1"/>
  <c r="M37" i="1"/>
  <c r="WM37" i="1"/>
  <c r="UQ37" i="1"/>
  <c r="SU37" i="1"/>
  <c r="QY37" i="1"/>
  <c r="PC37" i="1"/>
  <c r="NG37" i="1"/>
  <c r="LK37" i="1"/>
  <c r="JO37" i="1"/>
  <c r="HS37" i="1"/>
  <c r="FW37" i="1"/>
  <c r="EA37" i="1"/>
  <c r="BF37" i="1"/>
  <c r="XV37" i="1"/>
  <c r="VZ37" i="1"/>
  <c r="UD37" i="1"/>
  <c r="SH37" i="1"/>
  <c r="QL37" i="1"/>
  <c r="OP37" i="1"/>
  <c r="MT37" i="1"/>
  <c r="KX37" i="1"/>
  <c r="JB37" i="1"/>
  <c r="HF37" i="1"/>
  <c r="FJ37" i="1"/>
  <c r="DN37" i="1"/>
  <c r="AK37" i="1"/>
  <c r="XI37" i="1"/>
  <c r="VM37" i="1"/>
  <c r="TQ37" i="1"/>
  <c r="RU37" i="1"/>
  <c r="PY37" i="1"/>
  <c r="OC37" i="1"/>
  <c r="CM37" i="1"/>
  <c r="ES37" i="1"/>
  <c r="HE37" i="1"/>
  <c r="KG37" i="1"/>
  <c r="MS37" i="1"/>
  <c r="KT37" i="1"/>
  <c r="JK37" i="1"/>
  <c r="IB37" i="1"/>
  <c r="CQ37" i="1"/>
  <c r="EW37" i="1"/>
  <c r="HM37" i="1"/>
  <c r="KK37" i="1"/>
  <c r="NY37" i="1"/>
  <c r="MP37" i="1"/>
  <c r="LG37" i="1"/>
  <c r="JX37" i="1"/>
  <c r="O37" i="1"/>
  <c r="CU37" i="1"/>
  <c r="FA37" i="1"/>
  <c r="IC37" i="1"/>
  <c r="KO37" i="1"/>
  <c r="PU37" i="1"/>
  <c r="OL37" i="1"/>
  <c r="NC37" i="1"/>
  <c r="LT37" i="1"/>
  <c r="T37" i="1"/>
  <c r="CY37" i="1"/>
  <c r="FE37" i="1"/>
  <c r="IG37" i="1"/>
  <c r="KS37" i="1"/>
  <c r="RQ37" i="1"/>
  <c r="QH37" i="1"/>
  <c r="OY37" i="1"/>
  <c r="NP37" i="1"/>
  <c r="X37" i="1"/>
  <c r="DC37" i="1"/>
  <c r="FI37" i="1"/>
  <c r="IK37" i="1"/>
  <c r="KW37" i="1"/>
  <c r="TM37" i="1"/>
  <c r="SD37" i="1"/>
  <c r="QU37" i="1"/>
  <c r="PL37" i="1"/>
  <c r="AB37" i="1"/>
  <c r="DI37" i="1"/>
  <c r="FQ37" i="1"/>
  <c r="IO37" i="1"/>
  <c r="LE37" i="1"/>
  <c r="VI37" i="1"/>
  <c r="TZ37" i="1"/>
  <c r="SQ37" i="1"/>
  <c r="RH37" i="1"/>
  <c r="AF37" i="1"/>
  <c r="DM37" i="1"/>
  <c r="GG37" i="1"/>
  <c r="IS37" i="1"/>
  <c r="LU37" i="1"/>
  <c r="XE37" i="1"/>
  <c r="VV37" i="1"/>
  <c r="UM37" i="1"/>
  <c r="TD37" i="1"/>
  <c r="AJ37" i="1"/>
  <c r="DQ37" i="1"/>
  <c r="GK37" i="1"/>
  <c r="IW37" i="1"/>
  <c r="LY37" i="1"/>
  <c r="AG37" i="1"/>
  <c r="XR37" i="1"/>
  <c r="WI37" i="1"/>
  <c r="UZ37" i="1"/>
  <c r="AN37" i="1"/>
  <c r="DU37" i="1"/>
  <c r="GO37" i="1"/>
  <c r="JA37" i="1"/>
  <c r="MC37" i="1"/>
  <c r="DJ37" i="1"/>
  <c r="AZ37" i="1"/>
  <c r="YE37" i="1"/>
  <c r="WV37" i="1"/>
  <c r="AX37" i="1"/>
  <c r="EG37" i="1"/>
  <c r="GS37" i="1"/>
  <c r="JI37" i="1"/>
  <c r="MG37" i="1"/>
  <c r="FF37" i="1"/>
  <c r="DW37" i="1"/>
  <c r="CL37" i="1"/>
  <c r="BH37" i="1"/>
  <c r="EK37" i="1"/>
  <c r="GW37" i="1"/>
  <c r="JY37" i="1"/>
  <c r="MK37" i="1"/>
  <c r="HB37" i="1"/>
  <c r="FS37" i="1"/>
  <c r="EJ37" i="1"/>
  <c r="XW38" i="3"/>
  <c r="YE38" i="3"/>
  <c r="VS38" i="3"/>
  <c r="TG38" i="3"/>
  <c r="QU38" i="3"/>
  <c r="OI38" i="3"/>
  <c r="LW38" i="3"/>
  <c r="JK38" i="3"/>
  <c r="GY38" i="3"/>
  <c r="EM38" i="3"/>
  <c r="AZ38" i="3"/>
  <c r="XB38" i="3"/>
  <c r="UP38" i="3"/>
  <c r="SD38" i="3"/>
  <c r="PR38" i="3"/>
  <c r="NF38" i="3"/>
  <c r="KT38" i="3"/>
  <c r="IH38" i="3"/>
  <c r="FV38" i="3"/>
  <c r="DJ38" i="3"/>
  <c r="Q38" i="3"/>
  <c r="VY38" i="3"/>
  <c r="TM38" i="3"/>
  <c r="RA38" i="3"/>
  <c r="OO38" i="3"/>
  <c r="MC38" i="3"/>
  <c r="JQ38" i="3"/>
  <c r="HE38" i="3"/>
  <c r="ES38" i="3"/>
  <c r="BH38" i="3"/>
  <c r="XD38" i="3"/>
  <c r="UR38" i="3"/>
  <c r="SF38" i="3"/>
  <c r="PT38" i="3"/>
  <c r="NH38" i="3"/>
  <c r="KV38" i="3"/>
  <c r="IJ38" i="3"/>
  <c r="FX38" i="3"/>
  <c r="DL38" i="3"/>
  <c r="S38" i="3"/>
  <c r="XO38" i="3"/>
  <c r="VC38" i="3"/>
  <c r="SQ38" i="3"/>
  <c r="QE38" i="3"/>
  <c r="NS38" i="3"/>
  <c r="LG38" i="3"/>
  <c r="IU38" i="3"/>
  <c r="GI38" i="3"/>
  <c r="DW38" i="3"/>
  <c r="AD38" i="3"/>
  <c r="WL38" i="3"/>
  <c r="TZ38" i="3"/>
  <c r="RN38" i="3"/>
  <c r="PB38" i="3"/>
  <c r="MP38" i="3"/>
  <c r="KD38" i="3"/>
  <c r="HR38" i="3"/>
  <c r="FF38" i="3"/>
  <c r="CR38" i="3"/>
  <c r="XU38" i="3"/>
  <c r="VI38" i="3"/>
  <c r="SW38" i="3"/>
  <c r="QK38" i="3"/>
  <c r="NY38" i="3"/>
  <c r="LM38" i="3"/>
  <c r="JA38" i="3"/>
  <c r="GO38" i="3"/>
  <c r="EC38" i="3"/>
  <c r="AJ38" i="3"/>
  <c r="WN38" i="3"/>
  <c r="UB38" i="3"/>
  <c r="RP38" i="3"/>
  <c r="PD38" i="3"/>
  <c r="MR38" i="3"/>
  <c r="KF38" i="3"/>
  <c r="HT38" i="3"/>
  <c r="FH38" i="3"/>
  <c r="CT38" i="3"/>
  <c r="WY38" i="3"/>
  <c r="UM38" i="3"/>
  <c r="SA38" i="3"/>
  <c r="PO38" i="3"/>
  <c r="NC38" i="3"/>
  <c r="KQ38" i="3"/>
  <c r="IE38" i="3"/>
  <c r="FS38" i="3"/>
  <c r="DG38" i="3"/>
  <c r="K38" i="3"/>
  <c r="VV38" i="3"/>
  <c r="TJ38" i="3"/>
  <c r="QX38" i="3"/>
  <c r="OL38" i="3"/>
  <c r="LZ38" i="3"/>
  <c r="JN38" i="3"/>
  <c r="HB38" i="3"/>
  <c r="EP38" i="3"/>
  <c r="BC38" i="3"/>
  <c r="XE38" i="3"/>
  <c r="US38" i="3"/>
  <c r="SG38" i="3"/>
  <c r="PU38" i="3"/>
  <c r="NI38" i="3"/>
  <c r="KW38" i="3"/>
  <c r="IK38" i="3"/>
  <c r="FY38" i="3"/>
  <c r="DM38" i="3"/>
  <c r="T38" i="3"/>
  <c r="VX38" i="3"/>
  <c r="TL38" i="3"/>
  <c r="QZ38" i="3"/>
  <c r="ON38" i="3"/>
  <c r="MB38" i="3"/>
  <c r="JP38" i="3"/>
  <c r="HD38" i="3"/>
  <c r="ER38" i="3"/>
  <c r="BG38" i="3"/>
  <c r="WI38" i="3"/>
  <c r="TW38" i="3"/>
  <c r="RK38" i="3"/>
  <c r="OY38" i="3"/>
  <c r="MM38" i="3"/>
  <c r="KA38" i="3"/>
  <c r="HO38" i="3"/>
  <c r="FC38" i="3"/>
  <c r="CO38" i="3"/>
  <c r="XR38" i="3"/>
  <c r="VF38" i="3"/>
  <c r="ST38" i="3"/>
  <c r="QH38" i="3"/>
  <c r="NV38" i="3"/>
  <c r="LJ38" i="3"/>
  <c r="IX38" i="3"/>
  <c r="GL38" i="3"/>
  <c r="DZ38" i="3"/>
  <c r="AG38" i="3"/>
  <c r="WO38" i="3"/>
  <c r="UC38" i="3"/>
  <c r="RQ38" i="3"/>
  <c r="PE38" i="3"/>
  <c r="MS38" i="3"/>
  <c r="KG38" i="3"/>
  <c r="HU38" i="3"/>
  <c r="FI38" i="3"/>
  <c r="CU38" i="3"/>
  <c r="XT38" i="3"/>
  <c r="VH38" i="3"/>
  <c r="SV38" i="3"/>
  <c r="QJ38" i="3"/>
  <c r="NX38" i="3"/>
  <c r="LL38" i="3"/>
  <c r="IZ38" i="3"/>
  <c r="GN38" i="3"/>
  <c r="EB38" i="3"/>
  <c r="AI38" i="3"/>
  <c r="YA24" i="2"/>
  <c r="XK24" i="2"/>
  <c r="WU24" i="2"/>
  <c r="WE24" i="2"/>
  <c r="VO24" i="2"/>
  <c r="UY24" i="2"/>
  <c r="UI24" i="2"/>
  <c r="TS24" i="2"/>
  <c r="TC24" i="2"/>
  <c r="SM24" i="2"/>
  <c r="RW24" i="2"/>
  <c r="RG24" i="2"/>
  <c r="QQ24" i="2"/>
  <c r="QA24" i="2"/>
  <c r="PK24" i="2"/>
  <c r="OU24" i="2"/>
  <c r="OE24" i="2"/>
  <c r="NO24" i="2"/>
  <c r="MY24" i="2"/>
  <c r="MI24" i="2"/>
  <c r="LS24" i="2"/>
  <c r="LC24" i="2"/>
  <c r="KM24" i="2"/>
  <c r="JW24" i="2"/>
  <c r="JG24" i="2"/>
  <c r="IQ24" i="2"/>
  <c r="IA24" i="2"/>
  <c r="HK24" i="2"/>
  <c r="GU24" i="2"/>
  <c r="GE24" i="2"/>
  <c r="FO24" i="2"/>
  <c r="EY24" i="2"/>
  <c r="EI24" i="2"/>
  <c r="DS24" i="2"/>
  <c r="DA24" i="2"/>
  <c r="CK24" i="2"/>
  <c r="AP24" i="2"/>
  <c r="Z24" i="2"/>
  <c r="YD24" i="2"/>
  <c r="XN24" i="2"/>
  <c r="WX24" i="2"/>
  <c r="WH24" i="2"/>
  <c r="VR24" i="2"/>
  <c r="VB24" i="2"/>
  <c r="UL24" i="2"/>
  <c r="TV24" i="2"/>
  <c r="TF24" i="2"/>
  <c r="SP24" i="2"/>
  <c r="RZ24" i="2"/>
  <c r="RJ24" i="2"/>
  <c r="QT24" i="2"/>
  <c r="QD24" i="2"/>
  <c r="PN24" i="2"/>
  <c r="OX24" i="2"/>
  <c r="OH24" i="2"/>
  <c r="NR24" i="2"/>
  <c r="NB24" i="2"/>
  <c r="ML24" i="2"/>
  <c r="LV24" i="2"/>
  <c r="LF24" i="2"/>
  <c r="KP24" i="2"/>
  <c r="JZ24" i="2"/>
  <c r="JJ24" i="2"/>
  <c r="IT24" i="2"/>
  <c r="ID24" i="2"/>
  <c r="HN24" i="2"/>
  <c r="GX24" i="2"/>
  <c r="GH24" i="2"/>
  <c r="FR24" i="2"/>
  <c r="FB24" i="2"/>
  <c r="EL24" i="2"/>
  <c r="DV24" i="2"/>
  <c r="DE24" i="2"/>
  <c r="CN24" i="2"/>
  <c r="AY24" i="2"/>
  <c r="AC24" i="2"/>
  <c r="I24" i="2"/>
  <c r="XQ24" i="2"/>
  <c r="XA24" i="2"/>
  <c r="WK24" i="2"/>
  <c r="VU24" i="2"/>
  <c r="VE24" i="2"/>
  <c r="UO24" i="2"/>
  <c r="TY24" i="2"/>
  <c r="TI24" i="2"/>
  <c r="SS24" i="2"/>
  <c r="SC24" i="2"/>
  <c r="RM24" i="2"/>
  <c r="QW24" i="2"/>
  <c r="QG24" i="2"/>
  <c r="PQ24" i="2"/>
  <c r="PA24" i="2"/>
  <c r="OK24" i="2"/>
  <c r="NU24" i="2"/>
  <c r="NE24" i="2"/>
  <c r="MO24" i="2"/>
  <c r="LY24" i="2"/>
  <c r="LI24" i="2"/>
  <c r="KS24" i="2"/>
  <c r="KC24" i="2"/>
  <c r="JM24" i="2"/>
  <c r="IW24" i="2"/>
  <c r="IG24" i="2"/>
  <c r="HQ24" i="2"/>
  <c r="HA24" i="2"/>
  <c r="GK24" i="2"/>
  <c r="FU24" i="2"/>
  <c r="FE24" i="2"/>
  <c r="EO24" i="2"/>
  <c r="DY24" i="2"/>
  <c r="DI24" i="2"/>
  <c r="CQ24" i="2"/>
  <c r="BB24" i="2"/>
  <c r="AF24" i="2"/>
  <c r="O24" i="2"/>
  <c r="XP24" i="2"/>
  <c r="WZ24" i="2"/>
  <c r="WJ24" i="2"/>
  <c r="VT24" i="2"/>
  <c r="VD24" i="2"/>
  <c r="UN24" i="2"/>
  <c r="TX24" i="2"/>
  <c r="TH24" i="2"/>
  <c r="SR24" i="2"/>
  <c r="SB24" i="2"/>
  <c r="RL24" i="2"/>
  <c r="QV24" i="2"/>
  <c r="QF24" i="2"/>
  <c r="PP24" i="2"/>
  <c r="OZ24" i="2"/>
  <c r="OJ24" i="2"/>
  <c r="NT24" i="2"/>
  <c r="ND24" i="2"/>
  <c r="MN24" i="2"/>
  <c r="LX24" i="2"/>
  <c r="LH24" i="2"/>
  <c r="KR24" i="2"/>
  <c r="KB24" i="2"/>
  <c r="JL24" i="2"/>
  <c r="IV24" i="2"/>
  <c r="IF24" i="2"/>
  <c r="HP24" i="2"/>
  <c r="GZ24" i="2"/>
  <c r="GJ24" i="2"/>
  <c r="FT24" i="2"/>
  <c r="FD24" i="2"/>
  <c r="EN24" i="2"/>
  <c r="DX24" i="2"/>
  <c r="DH24" i="2"/>
  <c r="CP24" i="2"/>
  <c r="BA24" i="2"/>
  <c r="AE24" i="2"/>
  <c r="M24" i="2"/>
  <c r="XW24" i="2"/>
  <c r="XG24" i="2"/>
  <c r="WQ24" i="2"/>
  <c r="WA24" i="2"/>
  <c r="VK24" i="2"/>
  <c r="UU24" i="2"/>
  <c r="UE24" i="2"/>
  <c r="TO24" i="2"/>
  <c r="SY24" i="2"/>
  <c r="SI24" i="2"/>
  <c r="RS24" i="2"/>
  <c r="RC24" i="2"/>
  <c r="QM24" i="2"/>
  <c r="PW24" i="2"/>
  <c r="PG24" i="2"/>
  <c r="OQ24" i="2"/>
  <c r="OA24" i="2"/>
  <c r="NK24" i="2"/>
  <c r="MU24" i="2"/>
  <c r="ME24" i="2"/>
  <c r="LO24" i="2"/>
  <c r="KY24" i="2"/>
  <c r="KI24" i="2"/>
  <c r="JS24" i="2"/>
  <c r="JC24" i="2"/>
  <c r="IM24" i="2"/>
  <c r="HW24" i="2"/>
  <c r="HG24" i="2"/>
  <c r="GQ24" i="2"/>
  <c r="GA24" i="2"/>
  <c r="FK24" i="2"/>
  <c r="EU24" i="2"/>
  <c r="EE24" i="2"/>
  <c r="DO24" i="2"/>
  <c r="CW24" i="2"/>
  <c r="BJ24" i="2"/>
  <c r="AL24" i="2"/>
  <c r="V24" i="2"/>
  <c r="XZ24" i="2"/>
  <c r="XJ24" i="2"/>
  <c r="WT24" i="2"/>
  <c r="WD24" i="2"/>
  <c r="VN24" i="2"/>
  <c r="UX24" i="2"/>
  <c r="UH24" i="2"/>
  <c r="TR24" i="2"/>
  <c r="TB24" i="2"/>
  <c r="SL24" i="2"/>
  <c r="RV24" i="2"/>
  <c r="RF24" i="2"/>
  <c r="QP24" i="2"/>
  <c r="PZ24" i="2"/>
  <c r="PJ24" i="2"/>
  <c r="OT24" i="2"/>
  <c r="OD24" i="2"/>
  <c r="NN24" i="2"/>
  <c r="MX24" i="2"/>
  <c r="MH24" i="2"/>
  <c r="LR24" i="2"/>
  <c r="LB24" i="2"/>
  <c r="KL24" i="2"/>
  <c r="JV24" i="2"/>
  <c r="JF24" i="2"/>
  <c r="IP24" i="2"/>
  <c r="HZ24" i="2"/>
  <c r="HJ24" i="2"/>
  <c r="GT24" i="2"/>
  <c r="GD24" i="2"/>
  <c r="FN24" i="2"/>
  <c r="EX24" i="2"/>
  <c r="EH24" i="2"/>
  <c r="DR24" i="2"/>
  <c r="CZ24" i="2"/>
  <c r="BQ24" i="2"/>
  <c r="AO24" i="2"/>
  <c r="Y24" i="2"/>
  <c r="YC24" i="2"/>
  <c r="XM24" i="2"/>
  <c r="WW24" i="2"/>
  <c r="WG24" i="2"/>
  <c r="VQ24" i="2"/>
  <c r="VA24" i="2"/>
  <c r="UK24" i="2"/>
  <c r="TU24" i="2"/>
  <c r="TE24" i="2"/>
  <c r="SO24" i="2"/>
  <c r="RY24" i="2"/>
  <c r="RI24" i="2"/>
  <c r="QS24" i="2"/>
  <c r="QC24" i="2"/>
  <c r="PM24" i="2"/>
  <c r="OW24" i="2"/>
  <c r="OG24" i="2"/>
  <c r="NQ24" i="2"/>
  <c r="NA24" i="2"/>
  <c r="MK24" i="2"/>
  <c r="LU24" i="2"/>
  <c r="LE24" i="2"/>
  <c r="KO24" i="2"/>
  <c r="JY24" i="2"/>
  <c r="JI24" i="2"/>
  <c r="IS24" i="2"/>
  <c r="IC24" i="2"/>
  <c r="HM24" i="2"/>
  <c r="GW24" i="2"/>
  <c r="GG24" i="2"/>
  <c r="FQ24" i="2"/>
  <c r="FA24" i="2"/>
  <c r="EK24" i="2"/>
  <c r="DU24" i="2"/>
  <c r="DC24" i="2"/>
  <c r="CM24" i="2"/>
  <c r="AX24" i="2"/>
  <c r="AB24" i="2"/>
  <c r="YB24" i="2"/>
  <c r="XL24" i="2"/>
  <c r="WV24" i="2"/>
  <c r="WF24" i="2"/>
  <c r="VP24" i="2"/>
  <c r="UZ24" i="2"/>
  <c r="UJ24" i="2"/>
  <c r="TT24" i="2"/>
  <c r="TD24" i="2"/>
  <c r="SN24" i="2"/>
  <c r="RX24" i="2"/>
  <c r="RH24" i="2"/>
  <c r="QR24" i="2"/>
  <c r="QB24" i="2"/>
  <c r="PL24" i="2"/>
  <c r="OV24" i="2"/>
  <c r="OF24" i="2"/>
  <c r="NP24" i="2"/>
  <c r="MZ24" i="2"/>
  <c r="MJ24" i="2"/>
  <c r="LT24" i="2"/>
  <c r="LD24" i="2"/>
  <c r="KN24" i="2"/>
  <c r="JX24" i="2"/>
  <c r="JH24" i="2"/>
  <c r="IR24" i="2"/>
  <c r="IB24" i="2"/>
  <c r="HL24" i="2"/>
  <c r="GV24" i="2"/>
  <c r="GF24" i="2"/>
  <c r="FP24" i="2"/>
  <c r="EZ24" i="2"/>
  <c r="EJ24" i="2"/>
  <c r="DT24" i="2"/>
  <c r="DB24" i="2"/>
  <c r="CL24" i="2"/>
  <c r="AQ24" i="2"/>
  <c r="AA24" i="2"/>
  <c r="XS24" i="2"/>
  <c r="XC24" i="2"/>
  <c r="WM24" i="2"/>
  <c r="VW24" i="2"/>
  <c r="VG24" i="2"/>
  <c r="UQ24" i="2"/>
  <c r="UA24" i="2"/>
  <c r="TK24" i="2"/>
  <c r="SU24" i="2"/>
  <c r="SE24" i="2"/>
  <c r="RO24" i="2"/>
  <c r="QY24" i="2"/>
  <c r="QI24" i="2"/>
  <c r="PS24" i="2"/>
  <c r="PC24" i="2"/>
  <c r="OM24" i="2"/>
  <c r="NW24" i="2"/>
  <c r="NG24" i="2"/>
  <c r="MQ24" i="2"/>
  <c r="MA24" i="2"/>
  <c r="LK24" i="2"/>
  <c r="KU24" i="2"/>
  <c r="KE24" i="2"/>
  <c r="JO24" i="2"/>
  <c r="IY24" i="2"/>
  <c r="II24" i="2"/>
  <c r="HS24" i="2"/>
  <c r="HC24" i="2"/>
  <c r="GM24" i="2"/>
  <c r="FW24" i="2"/>
  <c r="FG24" i="2"/>
  <c r="EQ24" i="2"/>
  <c r="EA24" i="2"/>
  <c r="DK24" i="2"/>
  <c r="CS24" i="2"/>
  <c r="BF24" i="2"/>
  <c r="AH24" i="2"/>
  <c r="R24" i="2"/>
  <c r="XV24" i="2"/>
  <c r="XF24" i="2"/>
  <c r="WP24" i="2"/>
  <c r="VZ24" i="2"/>
  <c r="VJ24" i="2"/>
  <c r="UT24" i="2"/>
  <c r="UD24" i="2"/>
  <c r="TN24" i="2"/>
  <c r="SX24" i="2"/>
  <c r="SH24" i="2"/>
  <c r="RR24" i="2"/>
  <c r="RB24" i="2"/>
  <c r="QL24" i="2"/>
  <c r="PV24" i="2"/>
  <c r="PF24" i="2"/>
  <c r="OP24" i="2"/>
  <c r="NZ24" i="2"/>
  <c r="NJ24" i="2"/>
  <c r="MT24" i="2"/>
  <c r="MD24" i="2"/>
  <c r="LN24" i="2"/>
  <c r="KX24" i="2"/>
  <c r="KH24" i="2"/>
  <c r="JR24" i="2"/>
  <c r="JB24" i="2"/>
  <c r="IL24" i="2"/>
  <c r="HV24" i="2"/>
  <c r="HF24" i="2"/>
  <c r="GP24" i="2"/>
  <c r="FZ24" i="2"/>
  <c r="FJ24" i="2"/>
  <c r="ET24" i="2"/>
  <c r="ED24" i="2"/>
  <c r="DN24" i="2"/>
  <c r="CV24" i="2"/>
  <c r="BI24" i="2"/>
  <c r="AK24" i="2"/>
  <c r="U24" i="2"/>
  <c r="XY24" i="2"/>
  <c r="XI24" i="2"/>
  <c r="WS24" i="2"/>
  <c r="WC24" i="2"/>
  <c r="VM24" i="2"/>
  <c r="UW24" i="2"/>
  <c r="UG24" i="2"/>
  <c r="TQ24" i="2"/>
  <c r="TA24" i="2"/>
  <c r="SK24" i="2"/>
  <c r="RU24" i="2"/>
  <c r="RE24" i="2"/>
  <c r="QO24" i="2"/>
  <c r="PY24" i="2"/>
  <c r="PI24" i="2"/>
  <c r="OS24" i="2"/>
  <c r="OC24" i="2"/>
  <c r="NM24" i="2"/>
  <c r="MW24" i="2"/>
  <c r="MG24" i="2"/>
  <c r="LQ24" i="2"/>
  <c r="LA24" i="2"/>
  <c r="KK24" i="2"/>
  <c r="JU24" i="2"/>
  <c r="JE24" i="2"/>
  <c r="IO24" i="2"/>
  <c r="HY24" i="2"/>
  <c r="HI24" i="2"/>
  <c r="GS24" i="2"/>
  <c r="GC24" i="2"/>
  <c r="FM24" i="2"/>
  <c r="EW24" i="2"/>
  <c r="EG24" i="2"/>
  <c r="DQ24" i="2"/>
  <c r="CY24" i="2"/>
  <c r="BM24" i="2"/>
  <c r="AN24" i="2"/>
  <c r="X24" i="2"/>
  <c r="XX24" i="2"/>
  <c r="XH24" i="2"/>
  <c r="WR24" i="2"/>
  <c r="WB24" i="2"/>
  <c r="VL24" i="2"/>
  <c r="UV24" i="2"/>
  <c r="UF24" i="2"/>
  <c r="TP24" i="2"/>
  <c r="SZ24" i="2"/>
  <c r="SJ24" i="2"/>
  <c r="RT24" i="2"/>
  <c r="RD24" i="2"/>
  <c r="QN24" i="2"/>
  <c r="PX24" i="2"/>
  <c r="PH24" i="2"/>
  <c r="OR24" i="2"/>
  <c r="OB24" i="2"/>
  <c r="NL24" i="2"/>
  <c r="MV24" i="2"/>
  <c r="MF24" i="2"/>
  <c r="LP24" i="2"/>
  <c r="KZ24" i="2"/>
  <c r="KJ24" i="2"/>
  <c r="JT24" i="2"/>
  <c r="JD24" i="2"/>
  <c r="IN24" i="2"/>
  <c r="HX24" i="2"/>
  <c r="HH24" i="2"/>
  <c r="GR24" i="2"/>
  <c r="GB24" i="2"/>
  <c r="FL24" i="2"/>
  <c r="EV24" i="2"/>
  <c r="EF24" i="2"/>
  <c r="DP24" i="2"/>
  <c r="CX24" i="2"/>
  <c r="BK24" i="2"/>
  <c r="AM24" i="2"/>
  <c r="W24" i="2"/>
  <c r="YE24" i="2"/>
  <c r="XO24" i="2"/>
  <c r="WY24" i="2"/>
  <c r="WI24" i="2"/>
  <c r="VS24" i="2"/>
  <c r="VC24" i="2"/>
  <c r="UM24" i="2"/>
  <c r="TW24" i="2"/>
  <c r="TG24" i="2"/>
  <c r="SQ24" i="2"/>
  <c r="SA24" i="2"/>
  <c r="RK24" i="2"/>
  <c r="QU24" i="2"/>
  <c r="QE24" i="2"/>
  <c r="PO24" i="2"/>
  <c r="OY24" i="2"/>
  <c r="OI24" i="2"/>
  <c r="NS24" i="2"/>
  <c r="NC24" i="2"/>
  <c r="MM24" i="2"/>
  <c r="LW24" i="2"/>
  <c r="LG24" i="2"/>
  <c r="KQ24" i="2"/>
  <c r="KA24" i="2"/>
  <c r="JK24" i="2"/>
  <c r="IU24" i="2"/>
  <c r="IE24" i="2"/>
  <c r="HO24" i="2"/>
  <c r="GY24" i="2"/>
  <c r="GI24" i="2"/>
  <c r="FS24" i="2"/>
  <c r="FC24" i="2"/>
  <c r="EM24" i="2"/>
  <c r="DW24" i="2"/>
  <c r="DG24" i="2"/>
  <c r="CO24" i="2"/>
  <c r="AZ24" i="2"/>
  <c r="AD24" i="2"/>
  <c r="K24" i="2"/>
  <c r="XR24" i="2"/>
  <c r="XB24" i="2"/>
  <c r="WL24" i="2"/>
  <c r="VV24" i="2"/>
  <c r="VF24" i="2"/>
  <c r="UP24" i="2"/>
  <c r="TZ24" i="2"/>
  <c r="TJ24" i="2"/>
  <c r="ST24" i="2"/>
  <c r="SD24" i="2"/>
  <c r="RN24" i="2"/>
  <c r="QX24" i="2"/>
  <c r="QH24" i="2"/>
  <c r="PR24" i="2"/>
  <c r="PB24" i="2"/>
  <c r="OL24" i="2"/>
  <c r="NV24" i="2"/>
  <c r="NF24" i="2"/>
  <c r="MP24" i="2"/>
  <c r="LZ24" i="2"/>
  <c r="LJ24" i="2"/>
  <c r="KT24" i="2"/>
  <c r="KD24" i="2"/>
  <c r="JN24" i="2"/>
  <c r="IX24" i="2"/>
  <c r="IH24" i="2"/>
  <c r="HR24" i="2"/>
  <c r="HB24" i="2"/>
  <c r="GL24" i="2"/>
  <c r="FV24" i="2"/>
  <c r="FF24" i="2"/>
  <c r="EP24" i="2"/>
  <c r="DZ24" i="2"/>
  <c r="DJ24" i="2"/>
  <c r="CR24" i="2"/>
  <c r="BC24" i="2"/>
  <c r="AG24" i="2"/>
  <c r="Q24" i="2"/>
  <c r="XU24" i="2"/>
  <c r="XE24" i="2"/>
  <c r="WO24" i="2"/>
  <c r="VY24" i="2"/>
  <c r="VI24" i="2"/>
  <c r="US24" i="2"/>
  <c r="UC24" i="2"/>
  <c r="TM24" i="2"/>
  <c r="SW24" i="2"/>
  <c r="SG24" i="2"/>
  <c r="RQ24" i="2"/>
  <c r="RA24" i="2"/>
  <c r="QK24" i="2"/>
  <c r="PU24" i="2"/>
  <c r="PE24" i="2"/>
  <c r="OO24" i="2"/>
  <c r="NY24" i="2"/>
  <c r="NI24" i="2"/>
  <c r="MS24" i="2"/>
  <c r="MC24" i="2"/>
  <c r="LM24" i="2"/>
  <c r="KW24" i="2"/>
  <c r="KG24" i="2"/>
  <c r="JQ24" i="2"/>
  <c r="JA24" i="2"/>
  <c r="IK24" i="2"/>
  <c r="HU24" i="2"/>
  <c r="HE24" i="2"/>
  <c r="GO24" i="2"/>
  <c r="FY24" i="2"/>
  <c r="FI24" i="2"/>
  <c r="ES24" i="2"/>
  <c r="EC24" i="2"/>
  <c r="DM24" i="2"/>
  <c r="CU24" i="2"/>
  <c r="BH24" i="2"/>
  <c r="AJ24" i="2"/>
  <c r="T24" i="2"/>
  <c r="XT24" i="2"/>
  <c r="XD24" i="2"/>
  <c r="WN24" i="2"/>
  <c r="VX24" i="2"/>
  <c r="VH24" i="2"/>
  <c r="UR24" i="2"/>
  <c r="UB24" i="2"/>
  <c r="TL24" i="2"/>
  <c r="SV24" i="2"/>
  <c r="SF24" i="2"/>
  <c r="RP24" i="2"/>
  <c r="QZ24" i="2"/>
  <c r="QJ24" i="2"/>
  <c r="PT24" i="2"/>
  <c r="PD24" i="2"/>
  <c r="ON24" i="2"/>
  <c r="NX24" i="2"/>
  <c r="NH24" i="2"/>
  <c r="MR24" i="2"/>
  <c r="MB24" i="2"/>
  <c r="LL24" i="2"/>
  <c r="KV24" i="2"/>
  <c r="KF24" i="2"/>
  <c r="JP24" i="2"/>
  <c r="IZ24" i="2"/>
  <c r="IJ24" i="2"/>
  <c r="HT24" i="2"/>
  <c r="HD24" i="2"/>
  <c r="GN24" i="2"/>
  <c r="FX24" i="2"/>
  <c r="FH24" i="2"/>
  <c r="ER24" i="2"/>
  <c r="EB24" i="2"/>
  <c r="DL24" i="2"/>
  <c r="CT24" i="2"/>
  <c r="BG24" i="2"/>
  <c r="AI24" i="2"/>
  <c r="S24" i="2"/>
  <c r="XX21" i="1"/>
  <c r="XH21" i="1"/>
  <c r="WR21" i="1"/>
  <c r="WB21" i="1"/>
  <c r="VL21" i="1"/>
  <c r="UV21" i="1"/>
  <c r="UF21" i="1"/>
  <c r="TP21" i="1"/>
  <c r="SZ21" i="1"/>
  <c r="SJ21" i="1"/>
  <c r="RT21" i="1"/>
  <c r="RD21" i="1"/>
  <c r="QN21" i="1"/>
  <c r="PX21" i="1"/>
  <c r="PH21" i="1"/>
  <c r="OR21" i="1"/>
  <c r="OB21" i="1"/>
  <c r="NL21" i="1"/>
  <c r="MV21" i="1"/>
  <c r="MF21" i="1"/>
  <c r="LP21" i="1"/>
  <c r="KZ21" i="1"/>
  <c r="KJ21" i="1"/>
  <c r="JT21" i="1"/>
  <c r="JD21" i="1"/>
  <c r="IN21" i="1"/>
  <c r="HX21" i="1"/>
  <c r="HH21" i="1"/>
  <c r="GR21" i="1"/>
  <c r="GB21" i="1"/>
  <c r="FL21" i="1"/>
  <c r="EV21" i="1"/>
  <c r="EF21" i="1"/>
  <c r="DP21" i="1"/>
  <c r="CX21" i="1"/>
  <c r="BK21" i="1"/>
  <c r="AM21" i="1"/>
  <c r="W21" i="1"/>
  <c r="YA21" i="1"/>
  <c r="XK21" i="1"/>
  <c r="WU21" i="1"/>
  <c r="WE21" i="1"/>
  <c r="VO21" i="1"/>
  <c r="UY21" i="1"/>
  <c r="UI21" i="1"/>
  <c r="TS21" i="1"/>
  <c r="TC21" i="1"/>
  <c r="SM21" i="1"/>
  <c r="RW21" i="1"/>
  <c r="RG21" i="1"/>
  <c r="QQ21" i="1"/>
  <c r="QA21" i="1"/>
  <c r="PK21" i="1"/>
  <c r="OU21" i="1"/>
  <c r="OE21" i="1"/>
  <c r="NO21" i="1"/>
  <c r="MY21" i="1"/>
  <c r="MI21" i="1"/>
  <c r="LS21" i="1"/>
  <c r="LC21" i="1"/>
  <c r="KM21" i="1"/>
  <c r="JW21" i="1"/>
  <c r="JG21" i="1"/>
  <c r="IQ21" i="1"/>
  <c r="IA21" i="1"/>
  <c r="HK21" i="1"/>
  <c r="GU21" i="1"/>
  <c r="GE21" i="1"/>
  <c r="FO21" i="1"/>
  <c r="EY21" i="1"/>
  <c r="EI21" i="1"/>
  <c r="DS21" i="1"/>
  <c r="DA21" i="1"/>
  <c r="CK21" i="1"/>
  <c r="AP21" i="1"/>
  <c r="Z21" i="1"/>
  <c r="YD21" i="1"/>
  <c r="XN21" i="1"/>
  <c r="WX21" i="1"/>
  <c r="WH21" i="1"/>
  <c r="VR21" i="1"/>
  <c r="VB21" i="1"/>
  <c r="UL21" i="1"/>
  <c r="TV21" i="1"/>
  <c r="TF21" i="1"/>
  <c r="SP21" i="1"/>
  <c r="RZ21" i="1"/>
  <c r="RJ21" i="1"/>
  <c r="QT21" i="1"/>
  <c r="QD21" i="1"/>
  <c r="PN21" i="1"/>
  <c r="OX21" i="1"/>
  <c r="OH21" i="1"/>
  <c r="NR21" i="1"/>
  <c r="NB21" i="1"/>
  <c r="ML21" i="1"/>
  <c r="LV21" i="1"/>
  <c r="LF21" i="1"/>
  <c r="KP21" i="1"/>
  <c r="JZ21" i="1"/>
  <c r="JJ21" i="1"/>
  <c r="IT21" i="1"/>
  <c r="ID21" i="1"/>
  <c r="HN21" i="1"/>
  <c r="GX21" i="1"/>
  <c r="GH21" i="1"/>
  <c r="FR21" i="1"/>
  <c r="FB21" i="1"/>
  <c r="EL21" i="1"/>
  <c r="DV21" i="1"/>
  <c r="DE21" i="1"/>
  <c r="CN21" i="1"/>
  <c r="AY21" i="1"/>
  <c r="AC21" i="1"/>
  <c r="I21" i="1"/>
  <c r="XQ21" i="1"/>
  <c r="XA21" i="1"/>
  <c r="WK21" i="1"/>
  <c r="VU21" i="1"/>
  <c r="VE21" i="1"/>
  <c r="UO21" i="1"/>
  <c r="TY21" i="1"/>
  <c r="TI21" i="1"/>
  <c r="SS21" i="1"/>
  <c r="SC21" i="1"/>
  <c r="RM21" i="1"/>
  <c r="QW21" i="1"/>
  <c r="QG21" i="1"/>
  <c r="PQ21" i="1"/>
  <c r="PA21" i="1"/>
  <c r="OK21" i="1"/>
  <c r="NU21" i="1"/>
  <c r="NE21" i="1"/>
  <c r="MO21" i="1"/>
  <c r="LY21" i="1"/>
  <c r="LI21" i="1"/>
  <c r="KS21" i="1"/>
  <c r="KC21" i="1"/>
  <c r="JM21" i="1"/>
  <c r="IW21" i="1"/>
  <c r="IG21" i="1"/>
  <c r="HQ21" i="1"/>
  <c r="HA21" i="1"/>
  <c r="GK21" i="1"/>
  <c r="FU21" i="1"/>
  <c r="FE21" i="1"/>
  <c r="EO21" i="1"/>
  <c r="DY21" i="1"/>
  <c r="DI21" i="1"/>
  <c r="CQ21" i="1"/>
  <c r="BB21" i="1"/>
  <c r="AF21" i="1"/>
  <c r="O21" i="1"/>
  <c r="XT21" i="1"/>
  <c r="XD21" i="1"/>
  <c r="WN21" i="1"/>
  <c r="VX21" i="1"/>
  <c r="VH21" i="1"/>
  <c r="UR21" i="1"/>
  <c r="UB21" i="1"/>
  <c r="TL21" i="1"/>
  <c r="SV21" i="1"/>
  <c r="SF21" i="1"/>
  <c r="RP21" i="1"/>
  <c r="QZ21" i="1"/>
  <c r="QJ21" i="1"/>
  <c r="PT21" i="1"/>
  <c r="PD21" i="1"/>
  <c r="ON21" i="1"/>
  <c r="NX21" i="1"/>
  <c r="NH21" i="1"/>
  <c r="MR21" i="1"/>
  <c r="MB21" i="1"/>
  <c r="LL21" i="1"/>
  <c r="KV21" i="1"/>
  <c r="KF21" i="1"/>
  <c r="JP21" i="1"/>
  <c r="IZ21" i="1"/>
  <c r="IJ21" i="1"/>
  <c r="HT21" i="1"/>
  <c r="HD21" i="1"/>
  <c r="GN21" i="1"/>
  <c r="FX21" i="1"/>
  <c r="FH21" i="1"/>
  <c r="ER21" i="1"/>
  <c r="EB21" i="1"/>
  <c r="DL21" i="1"/>
  <c r="CT21" i="1"/>
  <c r="BG21" i="1"/>
  <c r="AI21" i="1"/>
  <c r="S21" i="1"/>
  <c r="XW21" i="1"/>
  <c r="XG21" i="1"/>
  <c r="WQ21" i="1"/>
  <c r="WA21" i="1"/>
  <c r="VK21" i="1"/>
  <c r="UU21" i="1"/>
  <c r="UE21" i="1"/>
  <c r="TO21" i="1"/>
  <c r="SY21" i="1"/>
  <c r="SI21" i="1"/>
  <c r="RS21" i="1"/>
  <c r="RC21" i="1"/>
  <c r="QM21" i="1"/>
  <c r="PW21" i="1"/>
  <c r="PG21" i="1"/>
  <c r="OQ21" i="1"/>
  <c r="OA21" i="1"/>
  <c r="NK21" i="1"/>
  <c r="MU21" i="1"/>
  <c r="ME21" i="1"/>
  <c r="LO21" i="1"/>
  <c r="KY21" i="1"/>
  <c r="KI21" i="1"/>
  <c r="JS21" i="1"/>
  <c r="JC21" i="1"/>
  <c r="IM21" i="1"/>
  <c r="HW21" i="1"/>
  <c r="HG21" i="1"/>
  <c r="GQ21" i="1"/>
  <c r="GA21" i="1"/>
  <c r="FK21" i="1"/>
  <c r="EU21" i="1"/>
  <c r="EE21" i="1"/>
  <c r="DO21" i="1"/>
  <c r="CW21" i="1"/>
  <c r="BJ21" i="1"/>
  <c r="AL21" i="1"/>
  <c r="V21" i="1"/>
  <c r="XZ21" i="1"/>
  <c r="XJ21" i="1"/>
  <c r="WT21" i="1"/>
  <c r="WD21" i="1"/>
  <c r="VN21" i="1"/>
  <c r="UX21" i="1"/>
  <c r="UH21" i="1"/>
  <c r="TR21" i="1"/>
  <c r="TB21" i="1"/>
  <c r="SL21" i="1"/>
  <c r="RV21" i="1"/>
  <c r="RF21" i="1"/>
  <c r="QP21" i="1"/>
  <c r="PZ21" i="1"/>
  <c r="PJ21" i="1"/>
  <c r="OT21" i="1"/>
  <c r="OD21" i="1"/>
  <c r="NN21" i="1"/>
  <c r="MX21" i="1"/>
  <c r="MH21" i="1"/>
  <c r="LR21" i="1"/>
  <c r="LB21" i="1"/>
  <c r="KL21" i="1"/>
  <c r="JV21" i="1"/>
  <c r="JF21" i="1"/>
  <c r="IP21" i="1"/>
  <c r="HZ21" i="1"/>
  <c r="HJ21" i="1"/>
  <c r="GT21" i="1"/>
  <c r="GD21" i="1"/>
  <c r="FN21" i="1"/>
  <c r="EX21" i="1"/>
  <c r="EH21" i="1"/>
  <c r="DR21" i="1"/>
  <c r="CZ21" i="1"/>
  <c r="BQ21" i="1"/>
  <c r="AO21" i="1"/>
  <c r="Y21" i="1"/>
  <c r="YC21" i="1"/>
  <c r="XM21" i="1"/>
  <c r="WW21" i="1"/>
  <c r="WG21" i="1"/>
  <c r="VQ21" i="1"/>
  <c r="VA21" i="1"/>
  <c r="UK21" i="1"/>
  <c r="TU21" i="1"/>
  <c r="TE21" i="1"/>
  <c r="SO21" i="1"/>
  <c r="RY21" i="1"/>
  <c r="RI21" i="1"/>
  <c r="QS21" i="1"/>
  <c r="QC21" i="1"/>
  <c r="PM21" i="1"/>
  <c r="OW21" i="1"/>
  <c r="OG21" i="1"/>
  <c r="NQ21" i="1"/>
  <c r="NA21" i="1"/>
  <c r="MK21" i="1"/>
  <c r="LU21" i="1"/>
  <c r="LE21" i="1"/>
  <c r="KO21" i="1"/>
  <c r="JY21" i="1"/>
  <c r="JI21" i="1"/>
  <c r="IS21" i="1"/>
  <c r="IC21" i="1"/>
  <c r="HM21" i="1"/>
  <c r="GW21" i="1"/>
  <c r="GG21" i="1"/>
  <c r="FQ21" i="1"/>
  <c r="FA21" i="1"/>
  <c r="EK21" i="1"/>
  <c r="DU21" i="1"/>
  <c r="DC21" i="1"/>
  <c r="CM21" i="1"/>
  <c r="AX21" i="1"/>
  <c r="AB21" i="1"/>
  <c r="XP21" i="1"/>
  <c r="WZ21" i="1"/>
  <c r="WJ21" i="1"/>
  <c r="VT21" i="1"/>
  <c r="VD21" i="1"/>
  <c r="UN21" i="1"/>
  <c r="TX21" i="1"/>
  <c r="TH21" i="1"/>
  <c r="SR21" i="1"/>
  <c r="SB21" i="1"/>
  <c r="RL21" i="1"/>
  <c r="QV21" i="1"/>
  <c r="QF21" i="1"/>
  <c r="PP21" i="1"/>
  <c r="OZ21" i="1"/>
  <c r="OJ21" i="1"/>
  <c r="NT21" i="1"/>
  <c r="ND21" i="1"/>
  <c r="MN21" i="1"/>
  <c r="LX21" i="1"/>
  <c r="LH21" i="1"/>
  <c r="KR21" i="1"/>
  <c r="KB21" i="1"/>
  <c r="JL21" i="1"/>
  <c r="IV21" i="1"/>
  <c r="IF21" i="1"/>
  <c r="HP21" i="1"/>
  <c r="GZ21" i="1"/>
  <c r="GJ21" i="1"/>
  <c r="FT21" i="1"/>
  <c r="FD21" i="1"/>
  <c r="EN21" i="1"/>
  <c r="DX21" i="1"/>
  <c r="DH21" i="1"/>
  <c r="CP21" i="1"/>
  <c r="BA21" i="1"/>
  <c r="AE21" i="1"/>
  <c r="M21" i="1"/>
  <c r="XS21" i="1"/>
  <c r="XC21" i="1"/>
  <c r="WM21" i="1"/>
  <c r="VW21" i="1"/>
  <c r="VG21" i="1"/>
  <c r="UQ21" i="1"/>
  <c r="UA21" i="1"/>
  <c r="TK21" i="1"/>
  <c r="SU21" i="1"/>
  <c r="SE21" i="1"/>
  <c r="RO21" i="1"/>
  <c r="QY21" i="1"/>
  <c r="QI21" i="1"/>
  <c r="PS21" i="1"/>
  <c r="PC21" i="1"/>
  <c r="OM21" i="1"/>
  <c r="NW21" i="1"/>
  <c r="NG21" i="1"/>
  <c r="MQ21" i="1"/>
  <c r="MA21" i="1"/>
  <c r="LK21" i="1"/>
  <c r="KU21" i="1"/>
  <c r="KE21" i="1"/>
  <c r="JO21" i="1"/>
  <c r="IY21" i="1"/>
  <c r="II21" i="1"/>
  <c r="HS21" i="1"/>
  <c r="HC21" i="1"/>
  <c r="GM21" i="1"/>
  <c r="FW21" i="1"/>
  <c r="FG21" i="1"/>
  <c r="EQ21" i="1"/>
  <c r="EA21" i="1"/>
  <c r="DK21" i="1"/>
  <c r="CS21" i="1"/>
  <c r="BF21" i="1"/>
  <c r="AH21" i="1"/>
  <c r="R21" i="1"/>
  <c r="XV21" i="1"/>
  <c r="XF21" i="1"/>
  <c r="WP21" i="1"/>
  <c r="VZ21" i="1"/>
  <c r="VJ21" i="1"/>
  <c r="UT21" i="1"/>
  <c r="UD21" i="1"/>
  <c r="TN21" i="1"/>
  <c r="SX21" i="1"/>
  <c r="SH21" i="1"/>
  <c r="RR21" i="1"/>
  <c r="RB21" i="1"/>
  <c r="QL21" i="1"/>
  <c r="PV21" i="1"/>
  <c r="PF21" i="1"/>
  <c r="OP21" i="1"/>
  <c r="NZ21" i="1"/>
  <c r="NJ21" i="1"/>
  <c r="MT21" i="1"/>
  <c r="MD21" i="1"/>
  <c r="LN21" i="1"/>
  <c r="KX21" i="1"/>
  <c r="KH21" i="1"/>
  <c r="JR21" i="1"/>
  <c r="JB21" i="1"/>
  <c r="IL21" i="1"/>
  <c r="HV21" i="1"/>
  <c r="HF21" i="1"/>
  <c r="GP21" i="1"/>
  <c r="FZ21" i="1"/>
  <c r="FJ21" i="1"/>
  <c r="ET21" i="1"/>
  <c r="ED21" i="1"/>
  <c r="DN21" i="1"/>
  <c r="CV21" i="1"/>
  <c r="BI21" i="1"/>
  <c r="AK21" i="1"/>
  <c r="U21" i="1"/>
  <c r="XY21" i="1"/>
  <c r="XI21" i="1"/>
  <c r="WS21" i="1"/>
  <c r="WC21" i="1"/>
  <c r="VM21" i="1"/>
  <c r="UW21" i="1"/>
  <c r="UG21" i="1"/>
  <c r="TQ21" i="1"/>
  <c r="TA21" i="1"/>
  <c r="SK21" i="1"/>
  <c r="RU21" i="1"/>
  <c r="RE21" i="1"/>
  <c r="QO21" i="1"/>
  <c r="PY21" i="1"/>
  <c r="PI21" i="1"/>
  <c r="OS21" i="1"/>
  <c r="OC21" i="1"/>
  <c r="NM21" i="1"/>
  <c r="MW21" i="1"/>
  <c r="MG21" i="1"/>
  <c r="LQ21" i="1"/>
  <c r="LA21" i="1"/>
  <c r="KK21" i="1"/>
  <c r="JU21" i="1"/>
  <c r="JE21" i="1"/>
  <c r="IO21" i="1"/>
  <c r="HY21" i="1"/>
  <c r="HI21" i="1"/>
  <c r="GS21" i="1"/>
  <c r="GC21" i="1"/>
  <c r="FM21" i="1"/>
  <c r="EW21" i="1"/>
  <c r="EG21" i="1"/>
  <c r="DQ21" i="1"/>
  <c r="CY21" i="1"/>
  <c r="BM21" i="1"/>
  <c r="AN21" i="1"/>
  <c r="X21" i="1"/>
  <c r="YB21" i="1"/>
  <c r="XL21" i="1"/>
  <c r="WV21" i="1"/>
  <c r="WF21" i="1"/>
  <c r="VP21" i="1"/>
  <c r="UZ21" i="1"/>
  <c r="UJ21" i="1"/>
  <c r="TT21" i="1"/>
  <c r="TD21" i="1"/>
  <c r="SN21" i="1"/>
  <c r="RX21" i="1"/>
  <c r="RH21" i="1"/>
  <c r="QR21" i="1"/>
  <c r="QB21" i="1"/>
  <c r="PL21" i="1"/>
  <c r="OV21" i="1"/>
  <c r="OF21" i="1"/>
  <c r="NP21" i="1"/>
  <c r="MZ21" i="1"/>
  <c r="MJ21" i="1"/>
  <c r="LT21" i="1"/>
  <c r="LD21" i="1"/>
  <c r="KN21" i="1"/>
  <c r="JX21" i="1"/>
  <c r="JH21" i="1"/>
  <c r="IR21" i="1"/>
  <c r="IB21" i="1"/>
  <c r="HL21" i="1"/>
  <c r="GV21" i="1"/>
  <c r="GF21" i="1"/>
  <c r="FP21" i="1"/>
  <c r="EZ21" i="1"/>
  <c r="EJ21" i="1"/>
  <c r="DT21" i="1"/>
  <c r="DB21" i="1"/>
  <c r="CL21" i="1"/>
  <c r="AQ21" i="1"/>
  <c r="AA21" i="1"/>
  <c r="YE21" i="1"/>
  <c r="XO21" i="1"/>
  <c r="WY21" i="1"/>
  <c r="WI21" i="1"/>
  <c r="VS21" i="1"/>
  <c r="VC21" i="1"/>
  <c r="UM21" i="1"/>
  <c r="TW21" i="1"/>
  <c r="TG21" i="1"/>
  <c r="SQ21" i="1"/>
  <c r="SA21" i="1"/>
  <c r="RK21" i="1"/>
  <c r="QU21" i="1"/>
  <c r="QE21" i="1"/>
  <c r="PO21" i="1"/>
  <c r="OY21" i="1"/>
  <c r="OI21" i="1"/>
  <c r="NS21" i="1"/>
  <c r="NC21" i="1"/>
  <c r="MM21" i="1"/>
  <c r="LW21" i="1"/>
  <c r="LG21" i="1"/>
  <c r="KQ21" i="1"/>
  <c r="KA21" i="1"/>
  <c r="JK21" i="1"/>
  <c r="IU21" i="1"/>
  <c r="IE21" i="1"/>
  <c r="HO21" i="1"/>
  <c r="GY21" i="1"/>
  <c r="GI21" i="1"/>
  <c r="FS21" i="1"/>
  <c r="FC21" i="1"/>
  <c r="EM21" i="1"/>
  <c r="DW21" i="1"/>
  <c r="DG21" i="1"/>
  <c r="CO21" i="1"/>
  <c r="AZ21" i="1"/>
  <c r="AD21" i="1"/>
  <c r="K21" i="1"/>
  <c r="XR21" i="1"/>
  <c r="XB21" i="1"/>
  <c r="WL21" i="1"/>
  <c r="VV21" i="1"/>
  <c r="VF21" i="1"/>
  <c r="UP21" i="1"/>
  <c r="TZ21" i="1"/>
  <c r="TJ21" i="1"/>
  <c r="ST21" i="1"/>
  <c r="SD21" i="1"/>
  <c r="RN21" i="1"/>
  <c r="QX21" i="1"/>
  <c r="QH21" i="1"/>
  <c r="PR21" i="1"/>
  <c r="PB21" i="1"/>
  <c r="OL21" i="1"/>
  <c r="NV21" i="1"/>
  <c r="NF21" i="1"/>
  <c r="MP21" i="1"/>
  <c r="LZ21" i="1"/>
  <c r="LJ21" i="1"/>
  <c r="KT21" i="1"/>
  <c r="KD21" i="1"/>
  <c r="JN21" i="1"/>
  <c r="IX21" i="1"/>
  <c r="IH21" i="1"/>
  <c r="HR21" i="1"/>
  <c r="HB21" i="1"/>
  <c r="GL21" i="1"/>
  <c r="FV21" i="1"/>
  <c r="FF21" i="1"/>
  <c r="EP21" i="1"/>
  <c r="DZ21" i="1"/>
  <c r="DJ21" i="1"/>
  <c r="CR21" i="1"/>
  <c r="BC21" i="1"/>
  <c r="AG21" i="1"/>
  <c r="Q21" i="1"/>
  <c r="XU21" i="1"/>
  <c r="XE21" i="1"/>
  <c r="WO21" i="1"/>
  <c r="VY21" i="1"/>
  <c r="VI21" i="1"/>
  <c r="US21" i="1"/>
  <c r="UC21" i="1"/>
  <c r="TM21" i="1"/>
  <c r="SW21" i="1"/>
  <c r="SG21" i="1"/>
  <c r="RQ21" i="1"/>
  <c r="RA21" i="1"/>
  <c r="QK21" i="1"/>
  <c r="PU21" i="1"/>
  <c r="PE21" i="1"/>
  <c r="OO21" i="1"/>
  <c r="NY21" i="1"/>
  <c r="NI21" i="1"/>
  <c r="MS21" i="1"/>
  <c r="MC21" i="1"/>
  <c r="LM21" i="1"/>
  <c r="KW21" i="1"/>
  <c r="KG21" i="1"/>
  <c r="JQ21" i="1"/>
  <c r="JA21" i="1"/>
  <c r="IK21" i="1"/>
  <c r="HU21" i="1"/>
  <c r="HE21" i="1"/>
  <c r="GO21" i="1"/>
  <c r="FY21" i="1"/>
  <c r="FI21" i="1"/>
  <c r="ES21" i="1"/>
  <c r="EC21" i="1"/>
  <c r="DM21" i="1"/>
  <c r="CU21" i="1"/>
  <c r="BH21" i="1"/>
  <c r="AJ21" i="1"/>
  <c r="T21" i="1"/>
  <c r="WQ38" i="3"/>
  <c r="UE38" i="3"/>
  <c r="RS38" i="3"/>
  <c r="PG38" i="3"/>
  <c r="MU38" i="3"/>
  <c r="KI38" i="3"/>
  <c r="HW38" i="3"/>
  <c r="FK38" i="3"/>
  <c r="CW38" i="3"/>
  <c r="XZ38" i="3"/>
  <c r="VN38" i="3"/>
  <c r="TB38" i="3"/>
  <c r="QP38" i="3"/>
  <c r="OD38" i="3"/>
  <c r="LR38" i="3"/>
  <c r="JF38" i="3"/>
  <c r="GT38" i="3"/>
  <c r="EH38" i="3"/>
  <c r="AO38" i="3"/>
  <c r="WW38" i="3"/>
  <c r="UK38" i="3"/>
  <c r="RY38" i="3"/>
  <c r="PM38" i="3"/>
  <c r="NA38" i="3"/>
  <c r="KO38" i="3"/>
  <c r="IC38" i="3"/>
  <c r="FQ38" i="3"/>
  <c r="DC38" i="3"/>
  <c r="YB38" i="3"/>
  <c r="VP38" i="3"/>
  <c r="TD38" i="3"/>
  <c r="QR38" i="3"/>
  <c r="OF38" i="3"/>
  <c r="LT38" i="3"/>
  <c r="JH38" i="3"/>
  <c r="GV38" i="3"/>
  <c r="EJ38" i="3"/>
  <c r="AQ38" i="3"/>
  <c r="WM38" i="3"/>
  <c r="UA38" i="3"/>
  <c r="RO38" i="3"/>
  <c r="PC38" i="3"/>
  <c r="MQ38" i="3"/>
  <c r="KE38" i="3"/>
  <c r="HS38" i="3"/>
  <c r="FG38" i="3"/>
  <c r="CS38" i="3"/>
  <c r="XV38" i="3"/>
  <c r="VJ38" i="3"/>
  <c r="SX38" i="3"/>
  <c r="QL38" i="3"/>
  <c r="NZ38" i="3"/>
  <c r="LN38" i="3"/>
  <c r="JB38" i="3"/>
  <c r="GP38" i="3"/>
  <c r="ED38" i="3"/>
  <c r="AK38" i="3"/>
  <c r="WS38" i="3"/>
  <c r="UG38" i="3"/>
  <c r="RU38" i="3"/>
  <c r="PI38" i="3"/>
  <c r="MW38" i="3"/>
  <c r="KK38" i="3"/>
  <c r="HY38" i="3"/>
  <c r="FM38" i="3"/>
  <c r="CY38" i="3"/>
  <c r="XX38" i="3"/>
  <c r="VL38" i="3"/>
  <c r="SZ38" i="3"/>
  <c r="QN38" i="3"/>
  <c r="OB38" i="3"/>
  <c r="LP38" i="3"/>
  <c r="JD38" i="3"/>
  <c r="GR38" i="3"/>
  <c r="EF38" i="3"/>
  <c r="AM38" i="3"/>
  <c r="WU38" i="3"/>
  <c r="UI38" i="3"/>
  <c r="RW38" i="3"/>
  <c r="PK38" i="3"/>
  <c r="MY38" i="3"/>
  <c r="KM38" i="3"/>
  <c r="IA38" i="3"/>
  <c r="FO38" i="3"/>
  <c r="DA38" i="3"/>
  <c r="YD38" i="3"/>
  <c r="VR38" i="3"/>
  <c r="TF38" i="3"/>
  <c r="QT38" i="3"/>
  <c r="OH38" i="3"/>
  <c r="LV38" i="3"/>
  <c r="JJ38" i="3"/>
  <c r="GX38" i="3"/>
  <c r="EL38" i="3"/>
  <c r="AY38" i="3"/>
  <c r="XA38" i="3"/>
  <c r="UO38" i="3"/>
  <c r="SC38" i="3"/>
  <c r="PQ38" i="3"/>
  <c r="NE38" i="3"/>
  <c r="KS38" i="3"/>
  <c r="IG38" i="3"/>
  <c r="FU38" i="3"/>
  <c r="DI38" i="3"/>
  <c r="O38" i="3"/>
  <c r="VT38" i="3"/>
  <c r="TH38" i="3"/>
  <c r="QV38" i="3"/>
  <c r="OJ38" i="3"/>
  <c r="LX38" i="3"/>
  <c r="JL38" i="3"/>
  <c r="GZ38" i="3"/>
  <c r="EN38" i="3"/>
  <c r="BA38" i="3"/>
  <c r="YC22" i="1"/>
  <c r="WO22" i="1"/>
  <c r="UC22" i="1"/>
  <c r="RQ22" i="1"/>
  <c r="PE22" i="1"/>
  <c r="MS22" i="1"/>
  <c r="KG22" i="1"/>
  <c r="HU22" i="1"/>
  <c r="FI22" i="1"/>
  <c r="CU22" i="1"/>
  <c r="XT22" i="1"/>
  <c r="VH22" i="1"/>
  <c r="SV22" i="1"/>
  <c r="QJ22" i="1"/>
  <c r="NX22" i="1"/>
  <c r="LL22" i="1"/>
  <c r="IZ22" i="1"/>
  <c r="GN22" i="1"/>
  <c r="EB22" i="1"/>
  <c r="AI22" i="1"/>
  <c r="WQ22" i="1"/>
  <c r="UE22" i="1"/>
  <c r="RS22" i="1"/>
  <c r="PG22" i="1"/>
  <c r="MU22" i="1"/>
  <c r="KI22" i="1"/>
  <c r="HW22" i="1"/>
  <c r="FK22" i="1"/>
  <c r="CW22" i="1"/>
  <c r="XZ22" i="1"/>
  <c r="VN22" i="1"/>
  <c r="TB22" i="1"/>
  <c r="QP22" i="1"/>
  <c r="OD22" i="1"/>
  <c r="LR22" i="1"/>
  <c r="JF22" i="1"/>
  <c r="GT22" i="1"/>
  <c r="EH22" i="1"/>
  <c r="AO22" i="1"/>
  <c r="VY22" i="1"/>
  <c r="TM22" i="1"/>
  <c r="RA22" i="1"/>
  <c r="OO22" i="1"/>
  <c r="MC22" i="1"/>
  <c r="JQ22" i="1"/>
  <c r="HE22" i="1"/>
  <c r="ES22" i="1"/>
  <c r="BH22" i="1"/>
  <c r="XD22" i="1"/>
  <c r="UR22" i="1"/>
  <c r="SF22" i="1"/>
  <c r="PT22" i="1"/>
  <c r="NH22" i="1"/>
  <c r="KV22" i="1"/>
  <c r="IJ22" i="1"/>
  <c r="FX22" i="1"/>
  <c r="DL22" i="1"/>
  <c r="S22" i="1"/>
  <c r="WA22" i="1"/>
  <c r="TO22" i="1"/>
  <c r="RC22" i="1"/>
  <c r="OQ22" i="1"/>
  <c r="ME22" i="1"/>
  <c r="JS22" i="1"/>
  <c r="HG22" i="1"/>
  <c r="EU22" i="1"/>
  <c r="BJ22" i="1"/>
  <c r="XJ22" i="1"/>
  <c r="UX22" i="1"/>
  <c r="SL22" i="1"/>
  <c r="PZ22" i="1"/>
  <c r="NN22" i="1"/>
  <c r="LB22" i="1"/>
  <c r="IP22" i="1"/>
  <c r="GD22" i="1"/>
  <c r="DR22" i="1"/>
  <c r="Y22" i="1"/>
  <c r="BQ22" i="1"/>
  <c r="XU22" i="1"/>
  <c r="VI22" i="1"/>
  <c r="SW22" i="1"/>
  <c r="QK22" i="1"/>
  <c r="NY22" i="1"/>
  <c r="LM22" i="1"/>
  <c r="JA22" i="1"/>
  <c r="GO22" i="1"/>
  <c r="EC22" i="1"/>
  <c r="AJ22" i="1"/>
  <c r="WN22" i="1"/>
  <c r="UB22" i="1"/>
  <c r="RP22" i="1"/>
  <c r="PD22" i="1"/>
  <c r="MR22" i="1"/>
  <c r="KF22" i="1"/>
  <c r="HT22" i="1"/>
  <c r="FH22" i="1"/>
  <c r="CT22" i="1"/>
  <c r="XW22" i="1"/>
  <c r="VK22" i="1"/>
  <c r="SY22" i="1"/>
  <c r="QM22" i="1"/>
  <c r="OA22" i="1"/>
  <c r="LO22" i="1"/>
  <c r="JC22" i="1"/>
  <c r="GQ22" i="1"/>
  <c r="EE22" i="1"/>
  <c r="AL22" i="1"/>
  <c r="WT22" i="1"/>
  <c r="UH22" i="1"/>
  <c r="RV22" i="1"/>
  <c r="PJ22" i="1"/>
  <c r="MX22" i="1"/>
  <c r="KL22" i="1"/>
  <c r="HZ22" i="1"/>
  <c r="FN22" i="1"/>
  <c r="CZ22" i="1"/>
  <c r="XE22" i="1"/>
  <c r="US22" i="1"/>
  <c r="SG22" i="1"/>
  <c r="PU22" i="1"/>
  <c r="NI22" i="1"/>
  <c r="KW22" i="1"/>
  <c r="IK22" i="1"/>
  <c r="FY22" i="1"/>
  <c r="DM22" i="1"/>
  <c r="T22" i="1"/>
  <c r="VX22" i="1"/>
  <c r="TL22" i="1"/>
  <c r="QZ22" i="1"/>
  <c r="ON22" i="1"/>
  <c r="MB22" i="1"/>
  <c r="JP22" i="1"/>
  <c r="HD22" i="1"/>
  <c r="ER22" i="1"/>
  <c r="BG22" i="1"/>
  <c r="XG22" i="1"/>
  <c r="UU22" i="1"/>
  <c r="SI22" i="1"/>
  <c r="PW22" i="1"/>
  <c r="NK22" i="1"/>
  <c r="KY22" i="1"/>
  <c r="IM22" i="1"/>
  <c r="GA22" i="1"/>
  <c r="DO22" i="1"/>
  <c r="V22" i="1"/>
  <c r="WD22" i="1"/>
  <c r="TR22" i="1"/>
  <c r="RF22" i="1"/>
  <c r="OT22" i="1"/>
  <c r="MH22" i="1"/>
  <c r="JV22" i="1"/>
  <c r="HJ22" i="1"/>
  <c r="EX22" i="1"/>
  <c r="XR37" i="3"/>
  <c r="XB37" i="3"/>
  <c r="WL37" i="3"/>
  <c r="VV37" i="3"/>
  <c r="VF37" i="3"/>
  <c r="UP37" i="3"/>
  <c r="TZ37" i="3"/>
  <c r="TJ37" i="3"/>
  <c r="ST37" i="3"/>
  <c r="SD37" i="3"/>
  <c r="RN37" i="3"/>
  <c r="QX37" i="3"/>
  <c r="QH37" i="3"/>
  <c r="PR37" i="3"/>
  <c r="PB37" i="3"/>
  <c r="OL37" i="3"/>
  <c r="NV37" i="3"/>
  <c r="NF37" i="3"/>
  <c r="MP37" i="3"/>
  <c r="LZ37" i="3"/>
  <c r="LJ37" i="3"/>
  <c r="KT37" i="3"/>
  <c r="KD37" i="3"/>
  <c r="JN37" i="3"/>
  <c r="IX37" i="3"/>
  <c r="IH37" i="3"/>
  <c r="HR37" i="3"/>
  <c r="HB37" i="3"/>
  <c r="GL37" i="3"/>
  <c r="FV37" i="3"/>
  <c r="FF37" i="3"/>
  <c r="EP37" i="3"/>
  <c r="DZ37" i="3"/>
  <c r="DJ37" i="3"/>
  <c r="CR37" i="3"/>
  <c r="BC37" i="3"/>
  <c r="AG37" i="3"/>
  <c r="Q37" i="3"/>
  <c r="XU37" i="3"/>
  <c r="XE37" i="3"/>
  <c r="WO37" i="3"/>
  <c r="VY37" i="3"/>
  <c r="VI37" i="3"/>
  <c r="US37" i="3"/>
  <c r="UC37" i="3"/>
  <c r="TM37" i="3"/>
  <c r="SW37" i="3"/>
  <c r="SG37" i="3"/>
  <c r="RQ37" i="3"/>
  <c r="RA37" i="3"/>
  <c r="QK37" i="3"/>
  <c r="PU37" i="3"/>
  <c r="PE37" i="3"/>
  <c r="OO37" i="3"/>
  <c r="NY37" i="3"/>
  <c r="NI37" i="3"/>
  <c r="MS37" i="3"/>
  <c r="MC37" i="3"/>
  <c r="LM37" i="3"/>
  <c r="KW37" i="3"/>
  <c r="KG37" i="3"/>
  <c r="JQ37" i="3"/>
  <c r="JA37" i="3"/>
  <c r="IK37" i="3"/>
  <c r="HU37" i="3"/>
  <c r="HE37" i="3"/>
  <c r="GO37" i="3"/>
  <c r="FY37" i="3"/>
  <c r="FI37" i="3"/>
  <c r="ES37" i="3"/>
  <c r="EC37" i="3"/>
  <c r="DM37" i="3"/>
  <c r="CU37" i="3"/>
  <c r="BH37" i="3"/>
  <c r="AJ37" i="3"/>
  <c r="T37" i="3"/>
  <c r="XT37" i="3"/>
  <c r="XD37" i="3"/>
  <c r="WN37" i="3"/>
  <c r="VX37" i="3"/>
  <c r="VH37" i="3"/>
  <c r="UR37" i="3"/>
  <c r="UB37" i="3"/>
  <c r="TL37" i="3"/>
  <c r="SV37" i="3"/>
  <c r="SF37" i="3"/>
  <c r="RP37" i="3"/>
  <c r="QZ37" i="3"/>
  <c r="QJ37" i="3"/>
  <c r="PT37" i="3"/>
  <c r="PD37" i="3"/>
  <c r="ON37" i="3"/>
  <c r="NX37" i="3"/>
  <c r="NH37" i="3"/>
  <c r="MR37" i="3"/>
  <c r="MB37" i="3"/>
  <c r="LL37" i="3"/>
  <c r="KV37" i="3"/>
  <c r="KF37" i="3"/>
  <c r="JP37" i="3"/>
  <c r="IZ37" i="3"/>
  <c r="IJ37" i="3"/>
  <c r="HT37" i="3"/>
  <c r="HD37" i="3"/>
  <c r="GN37" i="3"/>
  <c r="FX37" i="3"/>
  <c r="FH37" i="3"/>
  <c r="ER37" i="3"/>
  <c r="EB37" i="3"/>
  <c r="DL37" i="3"/>
  <c r="CT37" i="3"/>
  <c r="BG37" i="3"/>
  <c r="AI37" i="3"/>
  <c r="S37" i="3"/>
  <c r="XW37" i="3"/>
  <c r="XG37" i="3"/>
  <c r="WQ37" i="3"/>
  <c r="WA37" i="3"/>
  <c r="VK37" i="3"/>
  <c r="UU37" i="3"/>
  <c r="UE37" i="3"/>
  <c r="TO37" i="3"/>
  <c r="SY37" i="3"/>
  <c r="SI37" i="3"/>
  <c r="RS37" i="3"/>
  <c r="RC37" i="3"/>
  <c r="QM37" i="3"/>
  <c r="PW37" i="3"/>
  <c r="PG37" i="3"/>
  <c r="OQ37" i="3"/>
  <c r="OA37" i="3"/>
  <c r="NK37" i="3"/>
  <c r="MU37" i="3"/>
  <c r="ME37" i="3"/>
  <c r="LO37" i="3"/>
  <c r="KY37" i="3"/>
  <c r="KI37" i="3"/>
  <c r="JS37" i="3"/>
  <c r="JC37" i="3"/>
  <c r="IM37" i="3"/>
  <c r="HW37" i="3"/>
  <c r="HG37" i="3"/>
  <c r="GQ37" i="3"/>
  <c r="GA37" i="3"/>
  <c r="FK37" i="3"/>
  <c r="EU37" i="3"/>
  <c r="EE37" i="3"/>
  <c r="DO37" i="3"/>
  <c r="CW37" i="3"/>
  <c r="BJ37" i="3"/>
  <c r="AL37" i="3"/>
  <c r="V37" i="3"/>
  <c r="YD37" i="3"/>
  <c r="XN37" i="3"/>
  <c r="WX37" i="3"/>
  <c r="WH37" i="3"/>
  <c r="VR37" i="3"/>
  <c r="VB37" i="3"/>
  <c r="UL37" i="3"/>
  <c r="TV37" i="3"/>
  <c r="TF37" i="3"/>
  <c r="SP37" i="3"/>
  <c r="RZ37" i="3"/>
  <c r="RJ37" i="3"/>
  <c r="QT37" i="3"/>
  <c r="QD37" i="3"/>
  <c r="PN37" i="3"/>
  <c r="OX37" i="3"/>
  <c r="OH37" i="3"/>
  <c r="NR37" i="3"/>
  <c r="NB37" i="3"/>
  <c r="ML37" i="3"/>
  <c r="LV37" i="3"/>
  <c r="LF37" i="3"/>
  <c r="KP37" i="3"/>
  <c r="JZ37" i="3"/>
  <c r="JJ37" i="3"/>
  <c r="IT37" i="3"/>
  <c r="ID37" i="3"/>
  <c r="HN37" i="3"/>
  <c r="GX37" i="3"/>
  <c r="GH37" i="3"/>
  <c r="FR37" i="3"/>
  <c r="FB37" i="3"/>
  <c r="EL37" i="3"/>
  <c r="DV37" i="3"/>
  <c r="DE37" i="3"/>
  <c r="CN37" i="3"/>
  <c r="AY37" i="3"/>
  <c r="AC37" i="3"/>
  <c r="I37" i="3"/>
  <c r="XQ37" i="3"/>
  <c r="XA37" i="3"/>
  <c r="WK37" i="3"/>
  <c r="VU37" i="3"/>
  <c r="VE37" i="3"/>
  <c r="UO37" i="3"/>
  <c r="TY37" i="3"/>
  <c r="TI37" i="3"/>
  <c r="SS37" i="3"/>
  <c r="SC37" i="3"/>
  <c r="RM37" i="3"/>
  <c r="QW37" i="3"/>
  <c r="QG37" i="3"/>
  <c r="PQ37" i="3"/>
  <c r="PA37" i="3"/>
  <c r="OK37" i="3"/>
  <c r="NU37" i="3"/>
  <c r="NE37" i="3"/>
  <c r="MO37" i="3"/>
  <c r="LY37" i="3"/>
  <c r="LI37" i="3"/>
  <c r="KS37" i="3"/>
  <c r="KC37" i="3"/>
  <c r="JM37" i="3"/>
  <c r="IW37" i="3"/>
  <c r="IG37" i="3"/>
  <c r="HQ37" i="3"/>
  <c r="HA37" i="3"/>
  <c r="GK37" i="3"/>
  <c r="FU37" i="3"/>
  <c r="FE37" i="3"/>
  <c r="EO37" i="3"/>
  <c r="DY37" i="3"/>
  <c r="DI37" i="3"/>
  <c r="CQ37" i="3"/>
  <c r="BB37" i="3"/>
  <c r="AF37" i="3"/>
  <c r="O37" i="3"/>
  <c r="XP37" i="3"/>
  <c r="WZ37" i="3"/>
  <c r="WJ37" i="3"/>
  <c r="VT37" i="3"/>
  <c r="VD37" i="3"/>
  <c r="UN37" i="3"/>
  <c r="TX37" i="3"/>
  <c r="TH37" i="3"/>
  <c r="SR37" i="3"/>
  <c r="SB37" i="3"/>
  <c r="RL37" i="3"/>
  <c r="QV37" i="3"/>
  <c r="QF37" i="3"/>
  <c r="PP37" i="3"/>
  <c r="OZ37" i="3"/>
  <c r="OJ37" i="3"/>
  <c r="NT37" i="3"/>
  <c r="ND37" i="3"/>
  <c r="MN37" i="3"/>
  <c r="LX37" i="3"/>
  <c r="LH37" i="3"/>
  <c r="KR37" i="3"/>
  <c r="KB37" i="3"/>
  <c r="JL37" i="3"/>
  <c r="IV37" i="3"/>
  <c r="IF37" i="3"/>
  <c r="HP37" i="3"/>
  <c r="GZ37" i="3"/>
  <c r="GJ37" i="3"/>
  <c r="FT37" i="3"/>
  <c r="FD37" i="3"/>
  <c r="EN37" i="3"/>
  <c r="DX37" i="3"/>
  <c r="DH37" i="3"/>
  <c r="CP37" i="3"/>
  <c r="BA37" i="3"/>
  <c r="AE37" i="3"/>
  <c r="M37" i="3"/>
  <c r="XS37" i="3"/>
  <c r="XC37" i="3"/>
  <c r="WM37" i="3"/>
  <c r="VW37" i="3"/>
  <c r="VG37" i="3"/>
  <c r="UQ37" i="3"/>
  <c r="UA37" i="3"/>
  <c r="TK37" i="3"/>
  <c r="SU37" i="3"/>
  <c r="SE37" i="3"/>
  <c r="RO37" i="3"/>
  <c r="QY37" i="3"/>
  <c r="QI37" i="3"/>
  <c r="PS37" i="3"/>
  <c r="PC37" i="3"/>
  <c r="OM37" i="3"/>
  <c r="NW37" i="3"/>
  <c r="NG37" i="3"/>
  <c r="MQ37" i="3"/>
  <c r="MA37" i="3"/>
  <c r="LK37" i="3"/>
  <c r="KU37" i="3"/>
  <c r="KE37" i="3"/>
  <c r="JO37" i="3"/>
  <c r="IY37" i="3"/>
  <c r="II37" i="3"/>
  <c r="HS37" i="3"/>
  <c r="HC37" i="3"/>
  <c r="GM37" i="3"/>
  <c r="FW37" i="3"/>
  <c r="FG37" i="3"/>
  <c r="EQ37" i="3"/>
  <c r="EA37" i="3"/>
  <c r="DK37" i="3"/>
  <c r="CS37" i="3"/>
  <c r="BF37" i="3"/>
  <c r="AH37" i="3"/>
  <c r="R37" i="3"/>
  <c r="XZ37" i="3"/>
  <c r="XJ37" i="3"/>
  <c r="WT37" i="3"/>
  <c r="WD37" i="3"/>
  <c r="VN37" i="3"/>
  <c r="UX37" i="3"/>
  <c r="UH37" i="3"/>
  <c r="TR37" i="3"/>
  <c r="TB37" i="3"/>
  <c r="SL37" i="3"/>
  <c r="RV37" i="3"/>
  <c r="RF37" i="3"/>
  <c r="QP37" i="3"/>
  <c r="PZ37" i="3"/>
  <c r="PJ37" i="3"/>
  <c r="OT37" i="3"/>
  <c r="OD37" i="3"/>
  <c r="NN37" i="3"/>
  <c r="MX37" i="3"/>
  <c r="MH37" i="3"/>
  <c r="LR37" i="3"/>
  <c r="LB37" i="3"/>
  <c r="KL37" i="3"/>
  <c r="JV37" i="3"/>
  <c r="JF37" i="3"/>
  <c r="IP37" i="3"/>
  <c r="HZ37" i="3"/>
  <c r="HJ37" i="3"/>
  <c r="GT37" i="3"/>
  <c r="GD37" i="3"/>
  <c r="FN37" i="3"/>
  <c r="EX37" i="3"/>
  <c r="EH37" i="3"/>
  <c r="DR37" i="3"/>
  <c r="CZ37" i="3"/>
  <c r="BQ37" i="3"/>
  <c r="AO37" i="3"/>
  <c r="Y37" i="3"/>
  <c r="YC37" i="3"/>
  <c r="XM37" i="3"/>
  <c r="WW37" i="3"/>
  <c r="WG37" i="3"/>
  <c r="VQ37" i="3"/>
  <c r="VA37" i="3"/>
  <c r="UK37" i="3"/>
  <c r="TU37" i="3"/>
  <c r="TE37" i="3"/>
  <c r="SO37" i="3"/>
  <c r="RY37" i="3"/>
  <c r="RI37" i="3"/>
  <c r="QS37" i="3"/>
  <c r="QC37" i="3"/>
  <c r="PM37" i="3"/>
  <c r="OW37" i="3"/>
  <c r="OG37" i="3"/>
  <c r="NQ37" i="3"/>
  <c r="NA37" i="3"/>
  <c r="MK37" i="3"/>
  <c r="LU37" i="3"/>
  <c r="LE37" i="3"/>
  <c r="KO37" i="3"/>
  <c r="JY37" i="3"/>
  <c r="JI37" i="3"/>
  <c r="IS37" i="3"/>
  <c r="IC37" i="3"/>
  <c r="HM37" i="3"/>
  <c r="GW37" i="3"/>
  <c r="GG37" i="3"/>
  <c r="FQ37" i="3"/>
  <c r="FA37" i="3"/>
  <c r="EK37" i="3"/>
  <c r="DU37" i="3"/>
  <c r="DC37" i="3"/>
  <c r="CM37" i="3"/>
  <c r="AX37" i="3"/>
  <c r="AB37" i="3"/>
  <c r="YB37" i="3"/>
  <c r="XL37" i="3"/>
  <c r="WV37" i="3"/>
  <c r="WF37" i="3"/>
  <c r="VP37" i="3"/>
  <c r="UZ37" i="3"/>
  <c r="UJ37" i="3"/>
  <c r="TT37" i="3"/>
  <c r="TD37" i="3"/>
  <c r="SN37" i="3"/>
  <c r="RX37" i="3"/>
  <c r="RH37" i="3"/>
  <c r="QR37" i="3"/>
  <c r="QB37" i="3"/>
  <c r="PL37" i="3"/>
  <c r="OV37" i="3"/>
  <c r="OF37" i="3"/>
  <c r="NP37" i="3"/>
  <c r="MZ37" i="3"/>
  <c r="MJ37" i="3"/>
  <c r="LT37" i="3"/>
  <c r="LD37" i="3"/>
  <c r="KN37" i="3"/>
  <c r="JX37" i="3"/>
  <c r="JH37" i="3"/>
  <c r="IR37" i="3"/>
  <c r="IB37" i="3"/>
  <c r="HL37" i="3"/>
  <c r="GV37" i="3"/>
  <c r="GF37" i="3"/>
  <c r="FP37" i="3"/>
  <c r="EZ37" i="3"/>
  <c r="EJ37" i="3"/>
  <c r="DT37" i="3"/>
  <c r="DB37" i="3"/>
  <c r="CL37" i="3"/>
  <c r="AQ37" i="3"/>
  <c r="AA37" i="3"/>
  <c r="YE37" i="3"/>
  <c r="XO37" i="3"/>
  <c r="WY37" i="3"/>
  <c r="WI37" i="3"/>
  <c r="VS37" i="3"/>
  <c r="VC37" i="3"/>
  <c r="UM37" i="3"/>
  <c r="TW37" i="3"/>
  <c r="TG37" i="3"/>
  <c r="SQ37" i="3"/>
  <c r="SA37" i="3"/>
  <c r="RK37" i="3"/>
  <c r="QU37" i="3"/>
  <c r="QE37" i="3"/>
  <c r="PO37" i="3"/>
  <c r="OY37" i="3"/>
  <c r="OI37" i="3"/>
  <c r="NS37" i="3"/>
  <c r="NC37" i="3"/>
  <c r="MM37" i="3"/>
  <c r="LW37" i="3"/>
  <c r="LG37" i="3"/>
  <c r="KQ37" i="3"/>
  <c r="KA37" i="3"/>
  <c r="JK37" i="3"/>
  <c r="IU37" i="3"/>
  <c r="IE37" i="3"/>
  <c r="HO37" i="3"/>
  <c r="GY37" i="3"/>
  <c r="GI37" i="3"/>
  <c r="FS37" i="3"/>
  <c r="FC37" i="3"/>
  <c r="EM37" i="3"/>
  <c r="DW37" i="3"/>
  <c r="DG37" i="3"/>
  <c r="CO37" i="3"/>
  <c r="AZ37" i="3"/>
  <c r="AD37" i="3"/>
  <c r="K37" i="3"/>
  <c r="XV37" i="3"/>
  <c r="XF37" i="3"/>
  <c r="WP37" i="3"/>
  <c r="VZ37" i="3"/>
  <c r="VJ37" i="3"/>
  <c r="UT37" i="3"/>
  <c r="UD37" i="3"/>
  <c r="TN37" i="3"/>
  <c r="SX37" i="3"/>
  <c r="SH37" i="3"/>
  <c r="RR37" i="3"/>
  <c r="RB37" i="3"/>
  <c r="QL37" i="3"/>
  <c r="PV37" i="3"/>
  <c r="PF37" i="3"/>
  <c r="OP37" i="3"/>
  <c r="NZ37" i="3"/>
  <c r="NJ37" i="3"/>
  <c r="MT37" i="3"/>
  <c r="MD37" i="3"/>
  <c r="LN37" i="3"/>
  <c r="KX37" i="3"/>
  <c r="KH37" i="3"/>
  <c r="JR37" i="3"/>
  <c r="JB37" i="3"/>
  <c r="IL37" i="3"/>
  <c r="HV37" i="3"/>
  <c r="HF37" i="3"/>
  <c r="GP37" i="3"/>
  <c r="FZ37" i="3"/>
  <c r="FJ37" i="3"/>
  <c r="ET37" i="3"/>
  <c r="ED37" i="3"/>
  <c r="DN37" i="3"/>
  <c r="CV37" i="3"/>
  <c r="BI37" i="3"/>
  <c r="AK37" i="3"/>
  <c r="U37" i="3"/>
  <c r="XY37" i="3"/>
  <c r="XI37" i="3"/>
  <c r="WS37" i="3"/>
  <c r="WC37" i="3"/>
  <c r="VM37" i="3"/>
  <c r="UW37" i="3"/>
  <c r="UG37" i="3"/>
  <c r="TQ37" i="3"/>
  <c r="TA37" i="3"/>
  <c r="SK37" i="3"/>
  <c r="RU37" i="3"/>
  <c r="RE37" i="3"/>
  <c r="QO37" i="3"/>
  <c r="PY37" i="3"/>
  <c r="PI37" i="3"/>
  <c r="OS37" i="3"/>
  <c r="OC37" i="3"/>
  <c r="NM37" i="3"/>
  <c r="MW37" i="3"/>
  <c r="MG37" i="3"/>
  <c r="LQ37" i="3"/>
  <c r="LA37" i="3"/>
  <c r="KK37" i="3"/>
  <c r="JU37" i="3"/>
  <c r="JE37" i="3"/>
  <c r="IO37" i="3"/>
  <c r="HY37" i="3"/>
  <c r="HI37" i="3"/>
  <c r="GS37" i="3"/>
  <c r="GC37" i="3"/>
  <c r="FM37" i="3"/>
  <c r="EW37" i="3"/>
  <c r="EG37" i="3"/>
  <c r="DQ37" i="3"/>
  <c r="CY37" i="3"/>
  <c r="BM37" i="3"/>
  <c r="AN37" i="3"/>
  <c r="X37" i="3"/>
  <c r="XX37" i="3"/>
  <c r="XH37" i="3"/>
  <c r="WR37" i="3"/>
  <c r="WB37" i="3"/>
  <c r="VL37" i="3"/>
  <c r="UV37" i="3"/>
  <c r="UF37" i="3"/>
  <c r="TP37" i="3"/>
  <c r="SZ37" i="3"/>
  <c r="SJ37" i="3"/>
  <c r="RT37" i="3"/>
  <c r="RD37" i="3"/>
  <c r="QN37" i="3"/>
  <c r="PX37" i="3"/>
  <c r="PH37" i="3"/>
  <c r="OR37" i="3"/>
  <c r="OB37" i="3"/>
  <c r="NL37" i="3"/>
  <c r="MV37" i="3"/>
  <c r="MF37" i="3"/>
  <c r="LP37" i="3"/>
  <c r="KZ37" i="3"/>
  <c r="KJ37" i="3"/>
  <c r="JT37" i="3"/>
  <c r="JD37" i="3"/>
  <c r="IN37" i="3"/>
  <c r="HX37" i="3"/>
  <c r="HH37" i="3"/>
  <c r="GR37" i="3"/>
  <c r="GB37" i="3"/>
  <c r="FL37" i="3"/>
  <c r="EV37" i="3"/>
  <c r="EF37" i="3"/>
  <c r="DP37" i="3"/>
  <c r="CX37" i="3"/>
  <c r="BK37" i="3"/>
  <c r="AM37" i="3"/>
  <c r="W37" i="3"/>
  <c r="YA37" i="3"/>
  <c r="XK37" i="3"/>
  <c r="WU37" i="3"/>
  <c r="WE37" i="3"/>
  <c r="VO37" i="3"/>
  <c r="UY37" i="3"/>
  <c r="UI37" i="3"/>
  <c r="TS37" i="3"/>
  <c r="TC37" i="3"/>
  <c r="SM37" i="3"/>
  <c r="RW37" i="3"/>
  <c r="RG37" i="3"/>
  <c r="QQ37" i="3"/>
  <c r="QA37" i="3"/>
  <c r="PK37" i="3"/>
  <c r="OU37" i="3"/>
  <c r="OE37" i="3"/>
  <c r="NO37" i="3"/>
  <c r="MY37" i="3"/>
  <c r="MI37" i="3"/>
  <c r="LS37" i="3"/>
  <c r="LC37" i="3"/>
  <c r="KM37" i="3"/>
  <c r="JW37" i="3"/>
  <c r="JG37" i="3"/>
  <c r="IQ37" i="3"/>
  <c r="IA37" i="3"/>
  <c r="HK37" i="3"/>
  <c r="GU37" i="3"/>
  <c r="GE37" i="3"/>
  <c r="FO37" i="3"/>
  <c r="EY37" i="3"/>
  <c r="EI37" i="3"/>
  <c r="DS37" i="3"/>
  <c r="DA37" i="3"/>
  <c r="CK37" i="3"/>
  <c r="AP37" i="3"/>
  <c r="Z37" i="3"/>
  <c r="YC40" i="3"/>
  <c r="OO40" i="3"/>
  <c r="ES40" i="3"/>
  <c r="SF40" i="3"/>
  <c r="IJ40" i="3"/>
  <c r="WA40" i="3"/>
  <c r="ME40" i="3"/>
  <c r="BJ40" i="3"/>
  <c r="PZ40" i="3"/>
  <c r="GD40" i="3"/>
  <c r="VY40" i="3"/>
  <c r="MC40" i="3"/>
  <c r="BH40" i="3"/>
  <c r="PT40" i="3"/>
  <c r="FX40" i="3"/>
  <c r="TO40" i="3"/>
  <c r="JS40" i="3"/>
  <c r="XJ40" i="3"/>
  <c r="NN40" i="3"/>
  <c r="DR40" i="3"/>
  <c r="TM40" i="3"/>
  <c r="JQ40" i="3"/>
  <c r="XD40" i="3"/>
  <c r="NH40" i="3"/>
  <c r="DL40" i="3"/>
  <c r="RC40" i="3"/>
  <c r="HG40" i="3"/>
  <c r="UX40" i="3"/>
  <c r="LB40" i="3"/>
  <c r="Y40" i="3"/>
  <c r="RA40" i="3"/>
  <c r="HE40" i="3"/>
  <c r="UR40" i="3"/>
  <c r="KV40" i="3"/>
  <c r="S40" i="3"/>
  <c r="OQ40" i="3"/>
  <c r="EU40" i="3"/>
  <c r="SL40" i="3"/>
  <c r="IP40" i="3"/>
  <c r="WA38" i="3"/>
  <c r="TO38" i="3"/>
  <c r="RC38" i="3"/>
  <c r="OQ38" i="3"/>
  <c r="ME38" i="3"/>
  <c r="JS38" i="3"/>
  <c r="HG38" i="3"/>
  <c r="EU38" i="3"/>
  <c r="BJ38" i="3"/>
  <c r="XJ38" i="3"/>
  <c r="UX38" i="3"/>
  <c r="SL38" i="3"/>
  <c r="PZ38" i="3"/>
  <c r="NN38" i="3"/>
  <c r="LB38" i="3"/>
  <c r="IP38" i="3"/>
  <c r="GD38" i="3"/>
  <c r="DR38" i="3"/>
  <c r="Y38" i="3"/>
  <c r="WG38" i="3"/>
  <c r="TU38" i="3"/>
  <c r="RI38" i="3"/>
  <c r="OW38" i="3"/>
  <c r="MK38" i="3"/>
  <c r="JY38" i="3"/>
  <c r="HM38" i="3"/>
  <c r="FA38" i="3"/>
  <c r="CM38" i="3"/>
  <c r="XL38" i="3"/>
  <c r="UZ38" i="3"/>
  <c r="SN38" i="3"/>
  <c r="QB38" i="3"/>
  <c r="NP38" i="3"/>
  <c r="LD38" i="3"/>
  <c r="IR38" i="3"/>
  <c r="GF38" i="3"/>
  <c r="DT38" i="3"/>
  <c r="AA38" i="3"/>
  <c r="VW38" i="3"/>
  <c r="TK38" i="3"/>
  <c r="QY38" i="3"/>
  <c r="OM38" i="3"/>
  <c r="MA38" i="3"/>
  <c r="JO38" i="3"/>
  <c r="HC38" i="3"/>
  <c r="EQ38" i="3"/>
  <c r="BF38" i="3"/>
  <c r="XF38" i="3"/>
  <c r="UT38" i="3"/>
  <c r="SH38" i="3"/>
  <c r="PV38" i="3"/>
  <c r="NJ38" i="3"/>
  <c r="KX38" i="3"/>
  <c r="IL38" i="3"/>
  <c r="FZ38" i="3"/>
  <c r="DN38" i="3"/>
  <c r="U38" i="3"/>
  <c r="WC38" i="3"/>
  <c r="TQ38" i="3"/>
  <c r="RE38" i="3"/>
  <c r="OS38" i="3"/>
  <c r="MG38" i="3"/>
  <c r="JU38" i="3"/>
  <c r="HI38" i="3"/>
  <c r="EW38" i="3"/>
  <c r="BM38" i="3"/>
  <c r="XH38" i="3"/>
  <c r="UV38" i="3"/>
  <c r="SJ38" i="3"/>
  <c r="PX38" i="3"/>
  <c r="NL38" i="3"/>
  <c r="KZ38" i="3"/>
  <c r="IN38" i="3"/>
  <c r="GB38" i="3"/>
  <c r="DP38" i="3"/>
  <c r="W38" i="3"/>
  <c r="WE38" i="3"/>
  <c r="TS38" i="3"/>
  <c r="RG38" i="3"/>
  <c r="OU38" i="3"/>
  <c r="MI38" i="3"/>
  <c r="JW38" i="3"/>
  <c r="HK38" i="3"/>
  <c r="EY38" i="3"/>
  <c r="CK38" i="3"/>
  <c r="XN38" i="3"/>
  <c r="VB38" i="3"/>
  <c r="SP38" i="3"/>
  <c r="QD38" i="3"/>
  <c r="NR38" i="3"/>
  <c r="LF38" i="3"/>
  <c r="IT38" i="3"/>
  <c r="GH38" i="3"/>
  <c r="DV38" i="3"/>
  <c r="AC38" i="3"/>
  <c r="WK38" i="3"/>
  <c r="TY38" i="3"/>
  <c r="RM38" i="3"/>
  <c r="PA38" i="3"/>
  <c r="MO38" i="3"/>
  <c r="KC38" i="3"/>
  <c r="HQ38" i="3"/>
  <c r="FE38" i="3"/>
  <c r="CQ38" i="3"/>
  <c r="XP38" i="3"/>
  <c r="VD38" i="3"/>
  <c r="SR38" i="3"/>
  <c r="QF38" i="3"/>
  <c r="NT38" i="3"/>
  <c r="LH38" i="3"/>
  <c r="IV38" i="3"/>
  <c r="GJ38" i="3"/>
  <c r="DX38" i="3"/>
  <c r="AE38" i="3"/>
  <c r="XM22" i="1"/>
  <c r="VA22" i="1"/>
  <c r="SO22" i="1"/>
  <c r="QC22" i="1"/>
  <c r="NQ22" i="1"/>
  <c r="LE22" i="1"/>
  <c r="IS22" i="1"/>
  <c r="GG22" i="1"/>
  <c r="DU22" i="1"/>
  <c r="AB22" i="1"/>
  <c r="WF22" i="1"/>
  <c r="TT22" i="1"/>
  <c r="RH22" i="1"/>
  <c r="OV22" i="1"/>
  <c r="MJ22" i="1"/>
  <c r="JX22" i="1"/>
  <c r="HL22" i="1"/>
  <c r="EZ22" i="1"/>
  <c r="CL22" i="1"/>
  <c r="XO22" i="1"/>
  <c r="VC22" i="1"/>
  <c r="SQ22" i="1"/>
  <c r="QE22" i="1"/>
  <c r="NS22" i="1"/>
  <c r="LG22" i="1"/>
  <c r="IU22" i="1"/>
  <c r="GI22" i="1"/>
  <c r="DW22" i="1"/>
  <c r="AD22" i="1"/>
  <c r="WL22" i="1"/>
  <c r="TZ22" i="1"/>
  <c r="RN22" i="1"/>
  <c r="PB22" i="1"/>
  <c r="MP22" i="1"/>
  <c r="KD22" i="1"/>
  <c r="HR22" i="1"/>
  <c r="FF22" i="1"/>
  <c r="CR22" i="1"/>
  <c r="WS22" i="1"/>
  <c r="UG22" i="1"/>
  <c r="RU22" i="1"/>
  <c r="PI22" i="1"/>
  <c r="MW22" i="1"/>
  <c r="KK22" i="1"/>
  <c r="HY22" i="1"/>
  <c r="FM22" i="1"/>
  <c r="CY22" i="1"/>
  <c r="XX22" i="1"/>
  <c r="VL22" i="1"/>
  <c r="SZ22" i="1"/>
  <c r="QN22" i="1"/>
  <c r="OB22" i="1"/>
  <c r="LP22" i="1"/>
  <c r="JD22" i="1"/>
  <c r="GR22" i="1"/>
  <c r="EF22" i="1"/>
  <c r="AM22" i="1"/>
  <c r="WU22" i="1"/>
  <c r="UI22" i="1"/>
  <c r="RW22" i="1"/>
  <c r="PK22" i="1"/>
  <c r="MY22" i="1"/>
  <c r="KM22" i="1"/>
  <c r="IA22" i="1"/>
  <c r="FO22" i="1"/>
  <c r="DA22" i="1"/>
  <c r="YD22" i="1"/>
  <c r="VR22" i="1"/>
  <c r="TF22" i="1"/>
  <c r="QT22" i="1"/>
  <c r="OH22" i="1"/>
  <c r="LV22" i="1"/>
  <c r="JJ22" i="1"/>
  <c r="GX22" i="1"/>
  <c r="EL22" i="1"/>
  <c r="AY22" i="1"/>
  <c r="XA22" i="1"/>
  <c r="UO22" i="1"/>
  <c r="SC22" i="1"/>
  <c r="PQ22" i="1"/>
  <c r="NE22" i="1"/>
  <c r="KS22" i="1"/>
  <c r="IG22" i="1"/>
  <c r="FU22" i="1"/>
  <c r="DI22" i="1"/>
  <c r="O22" i="1"/>
  <c r="VT22" i="1"/>
  <c r="TH22" i="1"/>
  <c r="QV22" i="1"/>
  <c r="OJ22" i="1"/>
  <c r="LX22" i="1"/>
  <c r="JL22" i="1"/>
  <c r="GZ22" i="1"/>
  <c r="EN22" i="1"/>
  <c r="BA22" i="1"/>
  <c r="XC22" i="1"/>
  <c r="UQ22" i="1"/>
  <c r="SE22" i="1"/>
  <c r="PS22" i="1"/>
  <c r="NG22" i="1"/>
  <c r="KU22" i="1"/>
  <c r="II22" i="1"/>
  <c r="FW22" i="1"/>
  <c r="DK22" i="1"/>
  <c r="R22" i="1"/>
  <c r="VZ22" i="1"/>
  <c r="TN22" i="1"/>
  <c r="RB22" i="1"/>
  <c r="OP22" i="1"/>
  <c r="MD22" i="1"/>
  <c r="JR22" i="1"/>
  <c r="HF22" i="1"/>
  <c r="ET22" i="1"/>
  <c r="BI22" i="1"/>
  <c r="YD23" i="1"/>
  <c r="XN23" i="1"/>
  <c r="WX23" i="1"/>
  <c r="WH23" i="1"/>
  <c r="VR23" i="1"/>
  <c r="VB23" i="1"/>
  <c r="UL23" i="1"/>
  <c r="TV23" i="1"/>
  <c r="TF23" i="1"/>
  <c r="SP23" i="1"/>
  <c r="RZ23" i="1"/>
  <c r="RJ23" i="1"/>
  <c r="QT23" i="1"/>
  <c r="QD23" i="1"/>
  <c r="PN23" i="1"/>
  <c r="OX23" i="1"/>
  <c r="OH23" i="1"/>
  <c r="NR23" i="1"/>
  <c r="NB23" i="1"/>
  <c r="ML23" i="1"/>
  <c r="LV23" i="1"/>
  <c r="LF23" i="1"/>
  <c r="KP23" i="1"/>
  <c r="JZ23" i="1"/>
  <c r="JJ23" i="1"/>
  <c r="IT23" i="1"/>
  <c r="ID23" i="1"/>
  <c r="HN23" i="1"/>
  <c r="GX23" i="1"/>
  <c r="GH23" i="1"/>
  <c r="FR23" i="1"/>
  <c r="FB23" i="1"/>
  <c r="EL23" i="1"/>
  <c r="DV23" i="1"/>
  <c r="DE23" i="1"/>
  <c r="CN23" i="1"/>
  <c r="AY23" i="1"/>
  <c r="AC23" i="1"/>
  <c r="I23" i="1"/>
  <c r="XQ23" i="1"/>
  <c r="XA23" i="1"/>
  <c r="WK23" i="1"/>
  <c r="VU23" i="1"/>
  <c r="VE23" i="1"/>
  <c r="UO23" i="1"/>
  <c r="TY23" i="1"/>
  <c r="TI23" i="1"/>
  <c r="SS23" i="1"/>
  <c r="SC23" i="1"/>
  <c r="RM23" i="1"/>
  <c r="QW23" i="1"/>
  <c r="QG23" i="1"/>
  <c r="PQ23" i="1"/>
  <c r="PA23" i="1"/>
  <c r="OK23" i="1"/>
  <c r="NU23" i="1"/>
  <c r="NE23" i="1"/>
  <c r="MO23" i="1"/>
  <c r="LY23" i="1"/>
  <c r="LI23" i="1"/>
  <c r="KS23" i="1"/>
  <c r="KC23" i="1"/>
  <c r="JM23" i="1"/>
  <c r="IW23" i="1"/>
  <c r="IG23" i="1"/>
  <c r="HQ23" i="1"/>
  <c r="HA23" i="1"/>
  <c r="GK23" i="1"/>
  <c r="FU23" i="1"/>
  <c r="FE23" i="1"/>
  <c r="EO23" i="1"/>
  <c r="DY23" i="1"/>
  <c r="DI23" i="1"/>
  <c r="CQ23" i="1"/>
  <c r="BB23" i="1"/>
  <c r="AF23" i="1"/>
  <c r="O23" i="1"/>
  <c r="XP23" i="1"/>
  <c r="WZ23" i="1"/>
  <c r="WJ23" i="1"/>
  <c r="VT23" i="1"/>
  <c r="VD23" i="1"/>
  <c r="UN23" i="1"/>
  <c r="TX23" i="1"/>
  <c r="TH23" i="1"/>
  <c r="SR23" i="1"/>
  <c r="SB23" i="1"/>
  <c r="RL23" i="1"/>
  <c r="QV23" i="1"/>
  <c r="QF23" i="1"/>
  <c r="PP23" i="1"/>
  <c r="OZ23" i="1"/>
  <c r="OJ23" i="1"/>
  <c r="NT23" i="1"/>
  <c r="ND23" i="1"/>
  <c r="MN23" i="1"/>
  <c r="LX23" i="1"/>
  <c r="LH23" i="1"/>
  <c r="KR23" i="1"/>
  <c r="KB23" i="1"/>
  <c r="JL23" i="1"/>
  <c r="IV23" i="1"/>
  <c r="IF23" i="1"/>
  <c r="HP23" i="1"/>
  <c r="GZ23" i="1"/>
  <c r="GJ23" i="1"/>
  <c r="FT23" i="1"/>
  <c r="FD23" i="1"/>
  <c r="EN23" i="1"/>
  <c r="DX23" i="1"/>
  <c r="DH23" i="1"/>
  <c r="CP23" i="1"/>
  <c r="BA23" i="1"/>
  <c r="AE23" i="1"/>
  <c r="M23" i="1"/>
  <c r="XS23" i="1"/>
  <c r="XC23" i="1"/>
  <c r="WM23" i="1"/>
  <c r="VW23" i="1"/>
  <c r="VG23" i="1"/>
  <c r="UQ23" i="1"/>
  <c r="UA23" i="1"/>
  <c r="TK23" i="1"/>
  <c r="SU23" i="1"/>
  <c r="SE23" i="1"/>
  <c r="RO23" i="1"/>
  <c r="QY23" i="1"/>
  <c r="QI23" i="1"/>
  <c r="PS23" i="1"/>
  <c r="PC23" i="1"/>
  <c r="OM23" i="1"/>
  <c r="NW23" i="1"/>
  <c r="NG23" i="1"/>
  <c r="MQ23" i="1"/>
  <c r="MA23" i="1"/>
  <c r="LK23" i="1"/>
  <c r="KU23" i="1"/>
  <c r="KE23" i="1"/>
  <c r="JO23" i="1"/>
  <c r="IY23" i="1"/>
  <c r="II23" i="1"/>
  <c r="HS23" i="1"/>
  <c r="HC23" i="1"/>
  <c r="GM23" i="1"/>
  <c r="FW23" i="1"/>
  <c r="FG23" i="1"/>
  <c r="EQ23" i="1"/>
  <c r="EA23" i="1"/>
  <c r="DK23" i="1"/>
  <c r="CS23" i="1"/>
  <c r="BF23" i="1"/>
  <c r="AH23" i="1"/>
  <c r="R23" i="1"/>
  <c r="XZ23" i="1"/>
  <c r="XJ23" i="1"/>
  <c r="WT23" i="1"/>
  <c r="WD23" i="1"/>
  <c r="VN23" i="1"/>
  <c r="UX23" i="1"/>
  <c r="UH23" i="1"/>
  <c r="TR23" i="1"/>
  <c r="TB23" i="1"/>
  <c r="SL23" i="1"/>
  <c r="RV23" i="1"/>
  <c r="RF23" i="1"/>
  <c r="QP23" i="1"/>
  <c r="PZ23" i="1"/>
  <c r="PJ23" i="1"/>
  <c r="OT23" i="1"/>
  <c r="OD23" i="1"/>
  <c r="NN23" i="1"/>
  <c r="MX23" i="1"/>
  <c r="MH23" i="1"/>
  <c r="LR23" i="1"/>
  <c r="LB23" i="1"/>
  <c r="KL23" i="1"/>
  <c r="JV23" i="1"/>
  <c r="JF23" i="1"/>
  <c r="IP23" i="1"/>
  <c r="HZ23" i="1"/>
  <c r="HJ23" i="1"/>
  <c r="GT23" i="1"/>
  <c r="GD23" i="1"/>
  <c r="FN23" i="1"/>
  <c r="EX23" i="1"/>
  <c r="EH23" i="1"/>
  <c r="DR23" i="1"/>
  <c r="CZ23" i="1"/>
  <c r="BQ23" i="1"/>
  <c r="AO23" i="1"/>
  <c r="Y23" i="1"/>
  <c r="YC23" i="1"/>
  <c r="XM23" i="1"/>
  <c r="WW23" i="1"/>
  <c r="WG23" i="1"/>
  <c r="VQ23" i="1"/>
  <c r="VA23" i="1"/>
  <c r="UK23" i="1"/>
  <c r="TU23" i="1"/>
  <c r="TE23" i="1"/>
  <c r="SO23" i="1"/>
  <c r="RY23" i="1"/>
  <c r="RI23" i="1"/>
  <c r="QS23" i="1"/>
  <c r="QC23" i="1"/>
  <c r="PM23" i="1"/>
  <c r="OW23" i="1"/>
  <c r="OG23" i="1"/>
  <c r="NQ23" i="1"/>
  <c r="NA23" i="1"/>
  <c r="MK23" i="1"/>
  <c r="LU23" i="1"/>
  <c r="LE23" i="1"/>
  <c r="KO23" i="1"/>
  <c r="JY23" i="1"/>
  <c r="JI23" i="1"/>
  <c r="IS23" i="1"/>
  <c r="IC23" i="1"/>
  <c r="HM23" i="1"/>
  <c r="GW23" i="1"/>
  <c r="GG23" i="1"/>
  <c r="FQ23" i="1"/>
  <c r="FA23" i="1"/>
  <c r="EK23" i="1"/>
  <c r="DU23" i="1"/>
  <c r="DC23" i="1"/>
  <c r="CM23" i="1"/>
  <c r="AX23" i="1"/>
  <c r="AB23" i="1"/>
  <c r="YB23" i="1"/>
  <c r="XL23" i="1"/>
  <c r="WV23" i="1"/>
  <c r="WF23" i="1"/>
  <c r="VP23" i="1"/>
  <c r="UZ23" i="1"/>
  <c r="UJ23" i="1"/>
  <c r="TT23" i="1"/>
  <c r="TD23" i="1"/>
  <c r="SN23" i="1"/>
  <c r="RX23" i="1"/>
  <c r="RH23" i="1"/>
  <c r="QR23" i="1"/>
  <c r="QB23" i="1"/>
  <c r="PL23" i="1"/>
  <c r="OV23" i="1"/>
  <c r="OF23" i="1"/>
  <c r="NP23" i="1"/>
  <c r="MZ23" i="1"/>
  <c r="MJ23" i="1"/>
  <c r="LT23" i="1"/>
  <c r="LD23" i="1"/>
  <c r="KN23" i="1"/>
  <c r="JX23" i="1"/>
  <c r="JH23" i="1"/>
  <c r="IR23" i="1"/>
  <c r="IB23" i="1"/>
  <c r="HL23" i="1"/>
  <c r="GV23" i="1"/>
  <c r="GF23" i="1"/>
  <c r="FP23" i="1"/>
  <c r="EZ23" i="1"/>
  <c r="EJ23" i="1"/>
  <c r="DT23" i="1"/>
  <c r="DB23" i="1"/>
  <c r="CL23" i="1"/>
  <c r="AQ23" i="1"/>
  <c r="AA23" i="1"/>
  <c r="YE23" i="1"/>
  <c r="XO23" i="1"/>
  <c r="WY23" i="1"/>
  <c r="WI23" i="1"/>
  <c r="VS23" i="1"/>
  <c r="VC23" i="1"/>
  <c r="UM23" i="1"/>
  <c r="TW23" i="1"/>
  <c r="TG23" i="1"/>
  <c r="SQ23" i="1"/>
  <c r="SA23" i="1"/>
  <c r="RK23" i="1"/>
  <c r="QU23" i="1"/>
  <c r="QE23" i="1"/>
  <c r="PO23" i="1"/>
  <c r="OY23" i="1"/>
  <c r="OI23" i="1"/>
  <c r="NS23" i="1"/>
  <c r="NC23" i="1"/>
  <c r="MM23" i="1"/>
  <c r="LW23" i="1"/>
  <c r="LG23" i="1"/>
  <c r="KQ23" i="1"/>
  <c r="KA23" i="1"/>
  <c r="JK23" i="1"/>
  <c r="IU23" i="1"/>
  <c r="IE23" i="1"/>
  <c r="HO23" i="1"/>
  <c r="GY23" i="1"/>
  <c r="GI23" i="1"/>
  <c r="FS23" i="1"/>
  <c r="FC23" i="1"/>
  <c r="EM23" i="1"/>
  <c r="DW23" i="1"/>
  <c r="DG23" i="1"/>
  <c r="CO23" i="1"/>
  <c r="AZ23" i="1"/>
  <c r="AD23" i="1"/>
  <c r="K23" i="1"/>
  <c r="XV23" i="1"/>
  <c r="XF23" i="1"/>
  <c r="WP23" i="1"/>
  <c r="VZ23" i="1"/>
  <c r="VJ23" i="1"/>
  <c r="UT23" i="1"/>
  <c r="UD23" i="1"/>
  <c r="TN23" i="1"/>
  <c r="SX23" i="1"/>
  <c r="SH23" i="1"/>
  <c r="RR23" i="1"/>
  <c r="RB23" i="1"/>
  <c r="QL23" i="1"/>
  <c r="PV23" i="1"/>
  <c r="PF23" i="1"/>
  <c r="OP23" i="1"/>
  <c r="NZ23" i="1"/>
  <c r="NJ23" i="1"/>
  <c r="MT23" i="1"/>
  <c r="MD23" i="1"/>
  <c r="LN23" i="1"/>
  <c r="KX23" i="1"/>
  <c r="KH23" i="1"/>
  <c r="JR23" i="1"/>
  <c r="JB23" i="1"/>
  <c r="IL23" i="1"/>
  <c r="HV23" i="1"/>
  <c r="HF23" i="1"/>
  <c r="GP23" i="1"/>
  <c r="FZ23" i="1"/>
  <c r="FJ23" i="1"/>
  <c r="ET23" i="1"/>
  <c r="ED23" i="1"/>
  <c r="DN23" i="1"/>
  <c r="CV23" i="1"/>
  <c r="BI23" i="1"/>
  <c r="AK23" i="1"/>
  <c r="U23" i="1"/>
  <c r="XY23" i="1"/>
  <c r="XI23" i="1"/>
  <c r="WS23" i="1"/>
  <c r="WC23" i="1"/>
  <c r="VM23" i="1"/>
  <c r="UW23" i="1"/>
  <c r="UG23" i="1"/>
  <c r="TQ23" i="1"/>
  <c r="TA23" i="1"/>
  <c r="SK23" i="1"/>
  <c r="RU23" i="1"/>
  <c r="RE23" i="1"/>
  <c r="QO23" i="1"/>
  <c r="PY23" i="1"/>
  <c r="PI23" i="1"/>
  <c r="OS23" i="1"/>
  <c r="OC23" i="1"/>
  <c r="NM23" i="1"/>
  <c r="MW23" i="1"/>
  <c r="MG23" i="1"/>
  <c r="LQ23" i="1"/>
  <c r="LA23" i="1"/>
  <c r="KK23" i="1"/>
  <c r="JU23" i="1"/>
  <c r="JE23" i="1"/>
  <c r="IO23" i="1"/>
  <c r="HY23" i="1"/>
  <c r="HI23" i="1"/>
  <c r="GS23" i="1"/>
  <c r="GC23" i="1"/>
  <c r="FM23" i="1"/>
  <c r="EW23" i="1"/>
  <c r="EG23" i="1"/>
  <c r="DQ23" i="1"/>
  <c r="CY23" i="1"/>
  <c r="BM23" i="1"/>
  <c r="AN23" i="1"/>
  <c r="X23" i="1"/>
  <c r="XX23" i="1"/>
  <c r="XH23" i="1"/>
  <c r="WR23" i="1"/>
  <c r="WB23" i="1"/>
  <c r="VL23" i="1"/>
  <c r="UV23" i="1"/>
  <c r="UF23" i="1"/>
  <c r="TP23" i="1"/>
  <c r="SZ23" i="1"/>
  <c r="SJ23" i="1"/>
  <c r="RT23" i="1"/>
  <c r="RD23" i="1"/>
  <c r="QN23" i="1"/>
  <c r="PX23" i="1"/>
  <c r="PH23" i="1"/>
  <c r="OR23" i="1"/>
  <c r="OB23" i="1"/>
  <c r="NL23" i="1"/>
  <c r="MV23" i="1"/>
  <c r="MF23" i="1"/>
  <c r="LP23" i="1"/>
  <c r="KZ23" i="1"/>
  <c r="KJ23" i="1"/>
  <c r="JT23" i="1"/>
  <c r="JD23" i="1"/>
  <c r="IN23" i="1"/>
  <c r="HX23" i="1"/>
  <c r="HH23" i="1"/>
  <c r="GR23" i="1"/>
  <c r="GB23" i="1"/>
  <c r="FL23" i="1"/>
  <c r="EV23" i="1"/>
  <c r="EF23" i="1"/>
  <c r="DP23" i="1"/>
  <c r="CX23" i="1"/>
  <c r="BK23" i="1"/>
  <c r="AM23" i="1"/>
  <c r="W23" i="1"/>
  <c r="YA23" i="1"/>
  <c r="XK23" i="1"/>
  <c r="WU23" i="1"/>
  <c r="WE23" i="1"/>
  <c r="VO23" i="1"/>
  <c r="UY23" i="1"/>
  <c r="UI23" i="1"/>
  <c r="TS23" i="1"/>
  <c r="TC23" i="1"/>
  <c r="SM23" i="1"/>
  <c r="RW23" i="1"/>
  <c r="RG23" i="1"/>
  <c r="QQ23" i="1"/>
  <c r="QA23" i="1"/>
  <c r="PK23" i="1"/>
  <c r="OU23" i="1"/>
  <c r="OE23" i="1"/>
  <c r="NO23" i="1"/>
  <c r="MY23" i="1"/>
  <c r="MI23" i="1"/>
  <c r="LS23" i="1"/>
  <c r="LC23" i="1"/>
  <c r="KM23" i="1"/>
  <c r="JW23" i="1"/>
  <c r="JG23" i="1"/>
  <c r="IQ23" i="1"/>
  <c r="IA23" i="1"/>
  <c r="HK23" i="1"/>
  <c r="GU23" i="1"/>
  <c r="GE23" i="1"/>
  <c r="FO23" i="1"/>
  <c r="EY23" i="1"/>
  <c r="EI23" i="1"/>
  <c r="DS23" i="1"/>
  <c r="DA23" i="1"/>
  <c r="CK23" i="1"/>
  <c r="AP23" i="1"/>
  <c r="Z23" i="1"/>
  <c r="XR23" i="1"/>
  <c r="XB23" i="1"/>
  <c r="WL23" i="1"/>
  <c r="VV23" i="1"/>
  <c r="VF23" i="1"/>
  <c r="UP23" i="1"/>
  <c r="TZ23" i="1"/>
  <c r="TJ23" i="1"/>
  <c r="ST23" i="1"/>
  <c r="SD23" i="1"/>
  <c r="RN23" i="1"/>
  <c r="QX23" i="1"/>
  <c r="QH23" i="1"/>
  <c r="PR23" i="1"/>
  <c r="PB23" i="1"/>
  <c r="OL23" i="1"/>
  <c r="NV23" i="1"/>
  <c r="NF23" i="1"/>
  <c r="MP23" i="1"/>
  <c r="LZ23" i="1"/>
  <c r="LJ23" i="1"/>
  <c r="KT23" i="1"/>
  <c r="KD23" i="1"/>
  <c r="JN23" i="1"/>
  <c r="IX23" i="1"/>
  <c r="IH23" i="1"/>
  <c r="HR23" i="1"/>
  <c r="HB23" i="1"/>
  <c r="GL23" i="1"/>
  <c r="FV23" i="1"/>
  <c r="FF23" i="1"/>
  <c r="EP23" i="1"/>
  <c r="DZ23" i="1"/>
  <c r="DJ23" i="1"/>
  <c r="CR23" i="1"/>
  <c r="BC23" i="1"/>
  <c r="AG23" i="1"/>
  <c r="Q23" i="1"/>
  <c r="XU23" i="1"/>
  <c r="XE23" i="1"/>
  <c r="WO23" i="1"/>
  <c r="VY23" i="1"/>
  <c r="VI23" i="1"/>
  <c r="US23" i="1"/>
  <c r="UC23" i="1"/>
  <c r="TM23" i="1"/>
  <c r="SW23" i="1"/>
  <c r="SG23" i="1"/>
  <c r="RQ23" i="1"/>
  <c r="RA23" i="1"/>
  <c r="QK23" i="1"/>
  <c r="PU23" i="1"/>
  <c r="PE23" i="1"/>
  <c r="OO23" i="1"/>
  <c r="NY23" i="1"/>
  <c r="NI23" i="1"/>
  <c r="MS23" i="1"/>
  <c r="MC23" i="1"/>
  <c r="LM23" i="1"/>
  <c r="KW23" i="1"/>
  <c r="KG23" i="1"/>
  <c r="JQ23" i="1"/>
  <c r="JA23" i="1"/>
  <c r="IK23" i="1"/>
  <c r="HU23" i="1"/>
  <c r="HE23" i="1"/>
  <c r="GO23" i="1"/>
  <c r="FY23" i="1"/>
  <c r="FI23" i="1"/>
  <c r="ES23" i="1"/>
  <c r="EC23" i="1"/>
  <c r="DM23" i="1"/>
  <c r="CU23" i="1"/>
  <c r="BH23" i="1"/>
  <c r="AJ23" i="1"/>
  <c r="T23" i="1"/>
  <c r="XT23" i="1"/>
  <c r="XD23" i="1"/>
  <c r="WN23" i="1"/>
  <c r="VX23" i="1"/>
  <c r="VH23" i="1"/>
  <c r="UR23" i="1"/>
  <c r="UB23" i="1"/>
  <c r="TL23" i="1"/>
  <c r="SV23" i="1"/>
  <c r="SF23" i="1"/>
  <c r="RP23" i="1"/>
  <c r="QZ23" i="1"/>
  <c r="QJ23" i="1"/>
  <c r="PT23" i="1"/>
  <c r="PD23" i="1"/>
  <c r="ON23" i="1"/>
  <c r="NX23" i="1"/>
  <c r="NH23" i="1"/>
  <c r="MR23" i="1"/>
  <c r="MB23" i="1"/>
  <c r="LL23" i="1"/>
  <c r="KV23" i="1"/>
  <c r="KF23" i="1"/>
  <c r="JP23" i="1"/>
  <c r="IZ23" i="1"/>
  <c r="IJ23" i="1"/>
  <c r="HT23" i="1"/>
  <c r="HD23" i="1"/>
  <c r="GN23" i="1"/>
  <c r="FX23" i="1"/>
  <c r="FH23" i="1"/>
  <c r="ER23" i="1"/>
  <c r="EB23" i="1"/>
  <c r="DL23" i="1"/>
  <c r="CT23" i="1"/>
  <c r="BG23" i="1"/>
  <c r="AI23" i="1"/>
  <c r="S23" i="1"/>
  <c r="XW23" i="1"/>
  <c r="XG23" i="1"/>
  <c r="WQ23" i="1"/>
  <c r="WA23" i="1"/>
  <c r="VK23" i="1"/>
  <c r="UU23" i="1"/>
  <c r="UE23" i="1"/>
  <c r="TO23" i="1"/>
  <c r="SY23" i="1"/>
  <c r="SI23" i="1"/>
  <c r="RS23" i="1"/>
  <c r="RC23" i="1"/>
  <c r="QM23" i="1"/>
  <c r="PW23" i="1"/>
  <c r="PG23" i="1"/>
  <c r="OQ23" i="1"/>
  <c r="OA23" i="1"/>
  <c r="NK23" i="1"/>
  <c r="MU23" i="1"/>
  <c r="ME23" i="1"/>
  <c r="LO23" i="1"/>
  <c r="KY23" i="1"/>
  <c r="KI23" i="1"/>
  <c r="JS23" i="1"/>
  <c r="JC23" i="1"/>
  <c r="IM23" i="1"/>
  <c r="HW23" i="1"/>
  <c r="HG23" i="1"/>
  <c r="GQ23" i="1"/>
  <c r="GA23" i="1"/>
  <c r="FK23" i="1"/>
  <c r="EU23" i="1"/>
  <c r="EE23" i="1"/>
  <c r="DO23" i="1"/>
  <c r="CW23" i="1"/>
  <c r="BJ23" i="1"/>
  <c r="AL23" i="1"/>
  <c r="V23" i="1"/>
  <c r="XT21" i="2"/>
  <c r="WF21" i="2"/>
  <c r="TT21" i="2"/>
  <c r="RH21" i="2"/>
  <c r="OV21" i="2"/>
  <c r="MJ21" i="2"/>
  <c r="JX21" i="2"/>
  <c r="HL21" i="2"/>
  <c r="EZ21" i="2"/>
  <c r="CL21" i="2"/>
  <c r="XO21" i="2"/>
  <c r="VC21" i="2"/>
  <c r="SQ21" i="2"/>
  <c r="QE21" i="2"/>
  <c r="NS21" i="2"/>
  <c r="LG21" i="2"/>
  <c r="IU21" i="2"/>
  <c r="GI21" i="2"/>
  <c r="DW21" i="2"/>
  <c r="AD21" i="2"/>
  <c r="WL21" i="2"/>
  <c r="TZ21" i="2"/>
  <c r="RN21" i="2"/>
  <c r="PB21" i="2"/>
  <c r="MP21" i="2"/>
  <c r="KD21" i="2"/>
  <c r="HR21" i="2"/>
  <c r="FF21" i="2"/>
  <c r="CR21" i="2"/>
  <c r="XU21" i="2"/>
  <c r="VI21" i="2"/>
  <c r="SW21" i="2"/>
  <c r="QK21" i="2"/>
  <c r="NY21" i="2"/>
  <c r="LM21" i="2"/>
  <c r="JA21" i="2"/>
  <c r="GO21" i="2"/>
  <c r="EC21" i="2"/>
  <c r="AJ21" i="2"/>
  <c r="YB21" i="2"/>
  <c r="VP21" i="2"/>
  <c r="TD21" i="2"/>
  <c r="QR21" i="2"/>
  <c r="OF21" i="2"/>
  <c r="LT21" i="2"/>
  <c r="JH21" i="2"/>
  <c r="GV21" i="2"/>
  <c r="EJ21" i="2"/>
  <c r="AQ21" i="2"/>
  <c r="WY21" i="2"/>
  <c r="UM21" i="2"/>
  <c r="SA21" i="2"/>
  <c r="PO21" i="2"/>
  <c r="NC21" i="2"/>
  <c r="KQ21" i="2"/>
  <c r="IE21" i="2"/>
  <c r="FS21" i="2"/>
  <c r="DG21" i="2"/>
  <c r="K21" i="2"/>
  <c r="VV21" i="2"/>
  <c r="TJ21" i="2"/>
  <c r="QX21" i="2"/>
  <c r="OL21" i="2"/>
  <c r="LZ21" i="2"/>
  <c r="JN21" i="2"/>
  <c r="HB21" i="2"/>
  <c r="EP21" i="2"/>
  <c r="BC21" i="2"/>
  <c r="XE21" i="2"/>
  <c r="US21" i="2"/>
  <c r="SG21" i="2"/>
  <c r="PU21" i="2"/>
  <c r="NI21" i="2"/>
  <c r="KW21" i="2"/>
  <c r="IK21" i="2"/>
  <c r="FY21" i="2"/>
  <c r="DM21" i="2"/>
  <c r="T21" i="2"/>
  <c r="XL21" i="2"/>
  <c r="UZ21" i="2"/>
  <c r="SN21" i="2"/>
  <c r="QB21" i="2"/>
  <c r="NP21" i="2"/>
  <c r="LD21" i="2"/>
  <c r="IR21" i="2"/>
  <c r="GF21" i="2"/>
  <c r="DT21" i="2"/>
  <c r="AA21" i="2"/>
  <c r="WI21" i="2"/>
  <c r="TW21" i="2"/>
  <c r="RK21" i="2"/>
  <c r="OY21" i="2"/>
  <c r="MM21" i="2"/>
  <c r="KA21" i="2"/>
  <c r="HO21" i="2"/>
  <c r="FC21" i="2"/>
  <c r="CO21" i="2"/>
  <c r="XR21" i="2"/>
  <c r="VF21" i="2"/>
  <c r="ST21" i="2"/>
  <c r="QH21" i="2"/>
  <c r="NV21" i="2"/>
  <c r="LJ21" i="2"/>
  <c r="IX21" i="2"/>
  <c r="GL21" i="2"/>
  <c r="DZ21" i="2"/>
  <c r="AG21" i="2"/>
  <c r="WO21" i="2"/>
  <c r="UC21" i="2"/>
  <c r="RQ21" i="2"/>
  <c r="PE21" i="2"/>
  <c r="MS21" i="2"/>
  <c r="KG21" i="2"/>
  <c r="HU21" i="2"/>
  <c r="FI21" i="2"/>
  <c r="CU21" i="2"/>
  <c r="WV21" i="2"/>
  <c r="UJ21" i="2"/>
  <c r="RX21" i="2"/>
  <c r="PL21" i="2"/>
  <c r="MZ21" i="2"/>
  <c r="KN21" i="2"/>
  <c r="IB21" i="2"/>
  <c r="FP21" i="2"/>
  <c r="DB21" i="2"/>
  <c r="YE21" i="2"/>
  <c r="VS21" i="2"/>
  <c r="TG21" i="2"/>
  <c r="QU21" i="2"/>
  <c r="OI21" i="2"/>
  <c r="LW21" i="2"/>
  <c r="JK21" i="2"/>
  <c r="GY21" i="2"/>
  <c r="EM21" i="2"/>
  <c r="AZ21" i="2"/>
  <c r="XB21" i="2"/>
  <c r="UP21" i="2"/>
  <c r="SD21" i="2"/>
  <c r="PR21" i="2"/>
  <c r="NF21" i="2"/>
  <c r="KT21" i="2"/>
  <c r="IH21" i="2"/>
  <c r="FV21" i="2"/>
  <c r="DJ21" i="2"/>
  <c r="Q21" i="2"/>
  <c r="VY21" i="2"/>
  <c r="TM21" i="2"/>
  <c r="RA21" i="2"/>
  <c r="OO21" i="2"/>
  <c r="MC21" i="2"/>
  <c r="JQ21" i="2"/>
  <c r="HE21" i="2"/>
  <c r="ES21" i="2"/>
  <c r="BH21" i="2"/>
  <c r="XV23" i="2"/>
  <c r="YD23" i="2"/>
  <c r="VR23" i="2"/>
  <c r="TF23" i="2"/>
  <c r="XN23" i="2"/>
  <c r="VB23" i="2"/>
  <c r="WX23" i="2"/>
  <c r="UL23" i="2"/>
  <c r="RZ23" i="2"/>
  <c r="PN23" i="2"/>
  <c r="NB23" i="2"/>
  <c r="KP23" i="2"/>
  <c r="ID23" i="2"/>
  <c r="FR23" i="2"/>
  <c r="DE23" i="2"/>
  <c r="I23" i="2"/>
  <c r="VU23" i="2"/>
  <c r="TI23" i="2"/>
  <c r="QW23" i="2"/>
  <c r="OK23" i="2"/>
  <c r="LY23" i="2"/>
  <c r="JM23" i="2"/>
  <c r="HA23" i="2"/>
  <c r="EO23" i="2"/>
  <c r="BB23" i="2"/>
  <c r="WZ23" i="2"/>
  <c r="UN23" i="2"/>
  <c r="SB23" i="2"/>
  <c r="PP23" i="2"/>
  <c r="ND23" i="2"/>
  <c r="KR23" i="2"/>
  <c r="IF23" i="2"/>
  <c r="FT23" i="2"/>
  <c r="DH23" i="2"/>
  <c r="M23" i="2"/>
  <c r="VW23" i="2"/>
  <c r="TK23" i="2"/>
  <c r="QY23" i="2"/>
  <c r="OM23" i="2"/>
  <c r="MA23" i="2"/>
  <c r="JO23" i="2"/>
  <c r="HC23" i="2"/>
  <c r="EQ23" i="2"/>
  <c r="BF23" i="2"/>
  <c r="WH23" i="2"/>
  <c r="RJ23" i="2"/>
  <c r="OX23" i="2"/>
  <c r="ML23" i="2"/>
  <c r="JZ23" i="2"/>
  <c r="HN23" i="2"/>
  <c r="FB23" i="2"/>
  <c r="CN23" i="2"/>
  <c r="XQ23" i="2"/>
  <c r="VE23" i="2"/>
  <c r="SS23" i="2"/>
  <c r="QG23" i="2"/>
  <c r="NU23" i="2"/>
  <c r="LI23" i="2"/>
  <c r="IW23" i="2"/>
  <c r="GK23" i="2"/>
  <c r="DY23" i="2"/>
  <c r="AF23" i="2"/>
  <c r="WJ23" i="2"/>
  <c r="TX23" i="2"/>
  <c r="RL23" i="2"/>
  <c r="OZ23" i="2"/>
  <c r="MN23" i="2"/>
  <c r="KB23" i="2"/>
  <c r="HP23" i="2"/>
  <c r="FD23" i="2"/>
  <c r="CP23" i="2"/>
  <c r="XS23" i="2"/>
  <c r="VG23" i="2"/>
  <c r="SU23" i="2"/>
  <c r="QI23" i="2"/>
  <c r="NW23" i="2"/>
  <c r="LK23" i="2"/>
  <c r="IY23" i="2"/>
  <c r="GM23" i="2"/>
  <c r="EA23" i="2"/>
  <c r="AH23" i="2"/>
  <c r="TV23" i="2"/>
  <c r="QT23" i="2"/>
  <c r="OH23" i="2"/>
  <c r="LV23" i="2"/>
  <c r="JJ23" i="2"/>
  <c r="GX23" i="2"/>
  <c r="EL23" i="2"/>
  <c r="AY23" i="2"/>
  <c r="XA23" i="2"/>
  <c r="UO23" i="2"/>
  <c r="SC23" i="2"/>
  <c r="PQ23" i="2"/>
  <c r="NE23" i="2"/>
  <c r="KS23" i="2"/>
  <c r="IG23" i="2"/>
  <c r="FU23" i="2"/>
  <c r="DI23" i="2"/>
  <c r="O23" i="2"/>
  <c r="VT23" i="2"/>
  <c r="TH23" i="2"/>
  <c r="QV23" i="2"/>
  <c r="OJ23" i="2"/>
  <c r="LX23" i="2"/>
  <c r="JL23" i="2"/>
  <c r="GZ23" i="2"/>
  <c r="EN23" i="2"/>
  <c r="BA23" i="2"/>
  <c r="XC23" i="2"/>
  <c r="UQ23" i="2"/>
  <c r="SE23" i="2"/>
  <c r="PS23" i="2"/>
  <c r="NG23" i="2"/>
  <c r="KU23" i="2"/>
  <c r="II23" i="2"/>
  <c r="FW23" i="2"/>
  <c r="DK23" i="2"/>
  <c r="R23" i="2"/>
  <c r="SP23" i="2"/>
  <c r="QD23" i="2"/>
  <c r="NR23" i="2"/>
  <c r="LF23" i="2"/>
  <c r="IT23" i="2"/>
  <c r="GH23" i="2"/>
  <c r="DV23" i="2"/>
  <c r="AC23" i="2"/>
  <c r="WK23" i="2"/>
  <c r="TY23" i="2"/>
  <c r="RM23" i="2"/>
  <c r="PA23" i="2"/>
  <c r="MO23" i="2"/>
  <c r="KC23" i="2"/>
  <c r="HQ23" i="2"/>
  <c r="FE23" i="2"/>
  <c r="CQ23" i="2"/>
  <c r="XP23" i="2"/>
  <c r="VD23" i="2"/>
  <c r="SR23" i="2"/>
  <c r="QF23" i="2"/>
  <c r="NT23" i="2"/>
  <c r="LH23" i="2"/>
  <c r="IV23" i="2"/>
  <c r="GJ23" i="2"/>
  <c r="DX23" i="2"/>
  <c r="AE23" i="2"/>
  <c r="WM23" i="2"/>
  <c r="UA23" i="2"/>
  <c r="RO23" i="2"/>
  <c r="PC23" i="2"/>
  <c r="MQ23" i="2"/>
  <c r="KE23" i="2"/>
  <c r="HS23" i="2"/>
  <c r="FG23" i="2"/>
  <c r="CS23" i="2"/>
  <c r="VK38" i="3"/>
  <c r="SY38" i="3"/>
  <c r="QM38" i="3"/>
  <c r="OA38" i="3"/>
  <c r="LO38" i="3"/>
  <c r="JC38" i="3"/>
  <c r="GQ38" i="3"/>
  <c r="EE38" i="3"/>
  <c r="AL38" i="3"/>
  <c r="WT38" i="3"/>
  <c r="UH38" i="3"/>
  <c r="RV38" i="3"/>
  <c r="PJ38" i="3"/>
  <c r="MX38" i="3"/>
  <c r="KL38" i="3"/>
  <c r="HZ38" i="3"/>
  <c r="FN38" i="3"/>
  <c r="CZ38" i="3"/>
  <c r="YC38" i="3"/>
  <c r="VQ38" i="3"/>
  <c r="TE38" i="3"/>
  <c r="QS38" i="3"/>
  <c r="OG38" i="3"/>
  <c r="LU38" i="3"/>
  <c r="JI38" i="3"/>
  <c r="GW38" i="3"/>
  <c r="EK38" i="3"/>
  <c r="AX38" i="3"/>
  <c r="WV38" i="3"/>
  <c r="UJ38" i="3"/>
  <c r="RX38" i="3"/>
  <c r="PL38" i="3"/>
  <c r="MZ38" i="3"/>
  <c r="KN38" i="3"/>
  <c r="IB38" i="3"/>
  <c r="FP38" i="3"/>
  <c r="DB38" i="3"/>
  <c r="XS38" i="3"/>
  <c r="VG38" i="3"/>
  <c r="SU38" i="3"/>
  <c r="QI38" i="3"/>
  <c r="NW38" i="3"/>
  <c r="LK38" i="3"/>
  <c r="IY38" i="3"/>
  <c r="GM38" i="3"/>
  <c r="EA38" i="3"/>
  <c r="AH38" i="3"/>
  <c r="WP38" i="3"/>
  <c r="UD38" i="3"/>
  <c r="RR38" i="3"/>
  <c r="PF38" i="3"/>
  <c r="MT38" i="3"/>
  <c r="KH38" i="3"/>
  <c r="HV38" i="3"/>
  <c r="FJ38" i="3"/>
  <c r="CV38" i="3"/>
  <c r="XY38" i="3"/>
  <c r="VM38" i="3"/>
  <c r="TA38" i="3"/>
  <c r="QO38" i="3"/>
  <c r="OC38" i="3"/>
  <c r="LQ38" i="3"/>
  <c r="JE38" i="3"/>
  <c r="GS38" i="3"/>
  <c r="EG38" i="3"/>
  <c r="AN38" i="3"/>
  <c r="WR38" i="3"/>
  <c r="UF38" i="3"/>
  <c r="RT38" i="3"/>
  <c r="PH38" i="3"/>
  <c r="MV38" i="3"/>
  <c r="KJ38" i="3"/>
  <c r="HX38" i="3"/>
  <c r="FL38" i="3"/>
  <c r="CX38" i="3"/>
  <c r="YA38" i="3"/>
  <c r="VO38" i="3"/>
  <c r="TC38" i="3"/>
  <c r="QQ38" i="3"/>
  <c r="OE38" i="3"/>
  <c r="LS38" i="3"/>
  <c r="JG38" i="3"/>
  <c r="GU38" i="3"/>
  <c r="EI38" i="3"/>
  <c r="AP38" i="3"/>
  <c r="WX38" i="3"/>
  <c r="UL38" i="3"/>
  <c r="RZ38" i="3"/>
  <c r="PN38" i="3"/>
  <c r="NB38" i="3"/>
  <c r="KP38" i="3"/>
  <c r="ID38" i="3"/>
  <c r="FR38" i="3"/>
  <c r="DE38" i="3"/>
  <c r="I38" i="3"/>
  <c r="VU38" i="3"/>
  <c r="TI38" i="3"/>
  <c r="QW38" i="3"/>
  <c r="OK38" i="3"/>
  <c r="LY38" i="3"/>
  <c r="JM38" i="3"/>
  <c r="HA38" i="3"/>
  <c r="EO38" i="3"/>
  <c r="BB38" i="3"/>
  <c r="WZ38" i="3"/>
  <c r="UN38" i="3"/>
  <c r="SB38" i="3"/>
  <c r="PP38" i="3"/>
  <c r="ND38" i="3"/>
  <c r="KR38" i="3"/>
  <c r="IF38" i="3"/>
  <c r="FT38" i="3"/>
  <c r="DH38" i="3"/>
  <c r="M38" i="3"/>
  <c r="WW22" i="1"/>
  <c r="UK22" i="1"/>
  <c r="RY22" i="1"/>
  <c r="PM22" i="1"/>
  <c r="NA22" i="1"/>
  <c r="KO22" i="1"/>
  <c r="IC22" i="1"/>
  <c r="FQ22" i="1"/>
  <c r="DC22" i="1"/>
  <c r="YB22" i="1"/>
  <c r="VP22" i="1"/>
  <c r="TD22" i="1"/>
  <c r="QR22" i="1"/>
  <c r="OF22" i="1"/>
  <c r="LT22" i="1"/>
  <c r="JH22" i="1"/>
  <c r="GV22" i="1"/>
  <c r="EJ22" i="1"/>
  <c r="AQ22" i="1"/>
  <c r="WY22" i="1"/>
  <c r="UM22" i="1"/>
  <c r="SA22" i="1"/>
  <c r="PO22" i="1"/>
  <c r="NC22" i="1"/>
  <c r="KQ22" i="1"/>
  <c r="IE22" i="1"/>
  <c r="FS22" i="1"/>
  <c r="DG22" i="1"/>
  <c r="K22" i="1"/>
  <c r="VV22" i="1"/>
  <c r="TJ22" i="1"/>
  <c r="QX22" i="1"/>
  <c r="OL22" i="1"/>
  <c r="LZ22" i="1"/>
  <c r="JN22" i="1"/>
  <c r="HB22" i="1"/>
  <c r="EP22" i="1"/>
  <c r="BC22" i="1"/>
  <c r="WC22" i="1"/>
  <c r="TQ22" i="1"/>
  <c r="RE22" i="1"/>
  <c r="OS22" i="1"/>
  <c r="MG22" i="1"/>
  <c r="JU22" i="1"/>
  <c r="HI22" i="1"/>
  <c r="EW22" i="1"/>
  <c r="BM22" i="1"/>
  <c r="XH22" i="1"/>
  <c r="UV22" i="1"/>
  <c r="SJ22" i="1"/>
  <c r="PX22" i="1"/>
  <c r="NL22" i="1"/>
  <c r="KZ22" i="1"/>
  <c r="IN22" i="1"/>
  <c r="GB22" i="1"/>
  <c r="DP22" i="1"/>
  <c r="W22" i="1"/>
  <c r="WE22" i="1"/>
  <c r="TS22" i="1"/>
  <c r="RG22" i="1"/>
  <c r="OU22" i="1"/>
  <c r="MI22" i="1"/>
  <c r="JW22" i="1"/>
  <c r="HK22" i="1"/>
  <c r="EY22" i="1"/>
  <c r="CK22" i="1"/>
  <c r="XN22" i="1"/>
  <c r="VB22" i="1"/>
  <c r="SP22" i="1"/>
  <c r="QD22" i="1"/>
  <c r="NR22" i="1"/>
  <c r="LF22" i="1"/>
  <c r="IT22" i="1"/>
  <c r="GH22" i="1"/>
  <c r="DV22" i="1"/>
  <c r="AC22" i="1"/>
  <c r="WK22" i="1"/>
  <c r="TY22" i="1"/>
  <c r="RM22" i="1"/>
  <c r="PA22" i="1"/>
  <c r="MO22" i="1"/>
  <c r="KC22" i="1"/>
  <c r="HQ22" i="1"/>
  <c r="FE22" i="1"/>
  <c r="CQ22" i="1"/>
  <c r="XP22" i="1"/>
  <c r="VD22" i="1"/>
  <c r="SR22" i="1"/>
  <c r="QF22" i="1"/>
  <c r="NT22" i="1"/>
  <c r="LH22" i="1"/>
  <c r="IV22" i="1"/>
  <c r="GJ22" i="1"/>
  <c r="DX22" i="1"/>
  <c r="AE22" i="1"/>
  <c r="WM22" i="1"/>
  <c r="UA22" i="1"/>
  <c r="RO22" i="1"/>
  <c r="PC22" i="1"/>
  <c r="MQ22" i="1"/>
  <c r="KE22" i="1"/>
  <c r="HS22" i="1"/>
  <c r="FG22" i="1"/>
  <c r="CS22" i="1"/>
  <c r="XV22" i="1"/>
  <c r="VJ22" i="1"/>
  <c r="SX22" i="1"/>
  <c r="QL22" i="1"/>
  <c r="NZ22" i="1"/>
  <c r="LN22" i="1"/>
  <c r="JB22" i="1"/>
  <c r="GP22" i="1"/>
  <c r="ED22" i="1"/>
  <c r="AK22" i="1"/>
  <c r="XT39" i="3"/>
  <c r="XL39" i="3"/>
  <c r="UZ39" i="3"/>
  <c r="SN39" i="3"/>
  <c r="QB39" i="3"/>
  <c r="NP39" i="3"/>
  <c r="LD39" i="3"/>
  <c r="IR39" i="3"/>
  <c r="GF39" i="3"/>
  <c r="DT39" i="3"/>
  <c r="AA39" i="3"/>
  <c r="WI39" i="3"/>
  <c r="TW39" i="3"/>
  <c r="RK39" i="3"/>
  <c r="OY39" i="3"/>
  <c r="MM39" i="3"/>
  <c r="KA39" i="3"/>
  <c r="HO39" i="3"/>
  <c r="FC39" i="3"/>
  <c r="CO39" i="3"/>
  <c r="XR39" i="3"/>
  <c r="VF39" i="3"/>
  <c r="ST39" i="3"/>
  <c r="QH39" i="3"/>
  <c r="NV39" i="3"/>
  <c r="LJ39" i="3"/>
  <c r="IX39" i="3"/>
  <c r="GL39" i="3"/>
  <c r="DZ39" i="3"/>
  <c r="AG39" i="3"/>
  <c r="WO39" i="3"/>
  <c r="UC39" i="3"/>
  <c r="RQ39" i="3"/>
  <c r="PE39" i="3"/>
  <c r="MS39" i="3"/>
  <c r="KG39" i="3"/>
  <c r="HU39" i="3"/>
  <c r="FI39" i="3"/>
  <c r="CU39" i="3"/>
  <c r="WV39" i="3"/>
  <c r="UJ39" i="3"/>
  <c r="RX39" i="3"/>
  <c r="PL39" i="3"/>
  <c r="MZ39" i="3"/>
  <c r="KN39" i="3"/>
  <c r="IB39" i="3"/>
  <c r="FP39" i="3"/>
  <c r="DB39" i="3"/>
  <c r="YE39" i="3"/>
  <c r="VS39" i="3"/>
  <c r="TG39" i="3"/>
  <c r="QU39" i="3"/>
  <c r="OI39" i="3"/>
  <c r="LW39" i="3"/>
  <c r="JK39" i="3"/>
  <c r="GY39" i="3"/>
  <c r="EM39" i="3"/>
  <c r="AZ39" i="3"/>
  <c r="XB39" i="3"/>
  <c r="UP39" i="3"/>
  <c r="SD39" i="3"/>
  <c r="PR39" i="3"/>
  <c r="NF39" i="3"/>
  <c r="KT39" i="3"/>
  <c r="IH39" i="3"/>
  <c r="FV39" i="3"/>
  <c r="DJ39" i="3"/>
  <c r="Q39" i="3"/>
  <c r="VY39" i="3"/>
  <c r="TM39" i="3"/>
  <c r="RA39" i="3"/>
  <c r="OO39" i="3"/>
  <c r="MC39" i="3"/>
  <c r="JQ39" i="3"/>
  <c r="HE39" i="3"/>
  <c r="ES39" i="3"/>
  <c r="BH39" i="3"/>
  <c r="WF39" i="3"/>
  <c r="TT39" i="3"/>
  <c r="RH39" i="3"/>
  <c r="OV39" i="3"/>
  <c r="MJ39" i="3"/>
  <c r="JX39" i="3"/>
  <c r="HL39" i="3"/>
  <c r="EZ39" i="3"/>
  <c r="CL39" i="3"/>
  <c r="XO39" i="3"/>
  <c r="VC39" i="3"/>
  <c r="SQ39" i="3"/>
  <c r="QE39" i="3"/>
  <c r="NS39" i="3"/>
  <c r="LG39" i="3"/>
  <c r="IU39" i="3"/>
  <c r="GI39" i="3"/>
  <c r="DW39" i="3"/>
  <c r="AD39" i="3"/>
  <c r="WL39" i="3"/>
  <c r="TZ39" i="3"/>
  <c r="RN39" i="3"/>
  <c r="PB39" i="3"/>
  <c r="MP39" i="3"/>
  <c r="KD39" i="3"/>
  <c r="HR39" i="3"/>
  <c r="FF39" i="3"/>
  <c r="CR39" i="3"/>
  <c r="XU39" i="3"/>
  <c r="VI39" i="3"/>
  <c r="SW39" i="3"/>
  <c r="QK39" i="3"/>
  <c r="NY39" i="3"/>
  <c r="LM39" i="3"/>
  <c r="JA39" i="3"/>
  <c r="GO39" i="3"/>
  <c r="EC39" i="3"/>
  <c r="AJ39" i="3"/>
  <c r="YB39" i="3"/>
  <c r="VP39" i="3"/>
  <c r="TD39" i="3"/>
  <c r="QR39" i="3"/>
  <c r="OF39" i="3"/>
  <c r="LT39" i="3"/>
  <c r="JH39" i="3"/>
  <c r="GV39" i="3"/>
  <c r="EJ39" i="3"/>
  <c r="AQ39" i="3"/>
  <c r="WY39" i="3"/>
  <c r="UM39" i="3"/>
  <c r="SA39" i="3"/>
  <c r="PO39" i="3"/>
  <c r="NC39" i="3"/>
  <c r="KQ39" i="3"/>
  <c r="IE39" i="3"/>
  <c r="FS39" i="3"/>
  <c r="DG39" i="3"/>
  <c r="K39" i="3"/>
  <c r="VV39" i="3"/>
  <c r="TJ39" i="3"/>
  <c r="QX39" i="3"/>
  <c r="OL39" i="3"/>
  <c r="LZ39" i="3"/>
  <c r="JN39" i="3"/>
  <c r="HB39" i="3"/>
  <c r="EP39" i="3"/>
  <c r="BC39" i="3"/>
  <c r="XE39" i="3"/>
  <c r="US39" i="3"/>
  <c r="SG39" i="3"/>
  <c r="PU39" i="3"/>
  <c r="NI39" i="3"/>
  <c r="KW39" i="3"/>
  <c r="IK39" i="3"/>
  <c r="FY39" i="3"/>
  <c r="DM39" i="3"/>
  <c r="T39" i="3"/>
  <c r="XW24" i="1"/>
  <c r="WY24" i="1"/>
  <c r="UM24" i="1"/>
  <c r="SA24" i="1"/>
  <c r="PO24" i="1"/>
  <c r="NC24" i="1"/>
  <c r="KQ24" i="1"/>
  <c r="IE24" i="1"/>
  <c r="FS24" i="1"/>
  <c r="DG24" i="1"/>
  <c r="K24" i="1"/>
  <c r="VV24" i="1"/>
  <c r="TJ24" i="1"/>
  <c r="QX24" i="1"/>
  <c r="OL24" i="1"/>
  <c r="LZ24" i="1"/>
  <c r="JN24" i="1"/>
  <c r="HB24" i="1"/>
  <c r="EP24" i="1"/>
  <c r="BC24" i="1"/>
  <c r="XE24" i="1"/>
  <c r="US24" i="1"/>
  <c r="SG24" i="1"/>
  <c r="PU24" i="1"/>
  <c r="NI24" i="1"/>
  <c r="KW24" i="1"/>
  <c r="IK24" i="1"/>
  <c r="FY24" i="1"/>
  <c r="DM24" i="1"/>
  <c r="T24" i="1"/>
  <c r="VX24" i="1"/>
  <c r="TL24" i="1"/>
  <c r="QZ24" i="1"/>
  <c r="ON24" i="1"/>
  <c r="MB24" i="1"/>
  <c r="JP24" i="1"/>
  <c r="HD24" i="1"/>
  <c r="ER24" i="1"/>
  <c r="BG24" i="1"/>
  <c r="WI24" i="1"/>
  <c r="TW24" i="1"/>
  <c r="RK24" i="1"/>
  <c r="OY24" i="1"/>
  <c r="MM24" i="1"/>
  <c r="KA24" i="1"/>
  <c r="HO24" i="1"/>
  <c r="FC24" i="1"/>
  <c r="CO24" i="1"/>
  <c r="XR24" i="1"/>
  <c r="VF24" i="1"/>
  <c r="ST24" i="1"/>
  <c r="QH24" i="1"/>
  <c r="NV24" i="1"/>
  <c r="LJ24" i="1"/>
  <c r="IX24" i="1"/>
  <c r="GL24" i="1"/>
  <c r="DZ24" i="1"/>
  <c r="AG24" i="1"/>
  <c r="WO24" i="1"/>
  <c r="UC24" i="1"/>
  <c r="RQ24" i="1"/>
  <c r="PE24" i="1"/>
  <c r="MS24" i="1"/>
  <c r="KG24" i="1"/>
  <c r="HU24" i="1"/>
  <c r="FI24" i="1"/>
  <c r="CU24" i="1"/>
  <c r="XT24" i="1"/>
  <c r="VH24" i="1"/>
  <c r="SV24" i="1"/>
  <c r="QJ24" i="1"/>
  <c r="NX24" i="1"/>
  <c r="LL24" i="1"/>
  <c r="IZ24" i="1"/>
  <c r="GN24" i="1"/>
  <c r="EB24" i="1"/>
  <c r="AI24" i="1"/>
  <c r="YE24" i="1"/>
  <c r="VS24" i="1"/>
  <c r="TG24" i="1"/>
  <c r="QU24" i="1"/>
  <c r="OI24" i="1"/>
  <c r="LW24" i="1"/>
  <c r="JK24" i="1"/>
  <c r="GY24" i="1"/>
  <c r="EM24" i="1"/>
  <c r="AZ24" i="1"/>
  <c r="XB24" i="1"/>
  <c r="UP24" i="1"/>
  <c r="SD24" i="1"/>
  <c r="PR24" i="1"/>
  <c r="NF24" i="1"/>
  <c r="KT24" i="1"/>
  <c r="IH24" i="1"/>
  <c r="FV24" i="1"/>
  <c r="DJ24" i="1"/>
  <c r="Q24" i="1"/>
  <c r="VY24" i="1"/>
  <c r="TM24" i="1"/>
  <c r="RA24" i="1"/>
  <c r="OO24" i="1"/>
  <c r="MC24" i="1"/>
  <c r="JQ24" i="1"/>
  <c r="HE24" i="1"/>
  <c r="ES24" i="1"/>
  <c r="BH24" i="1"/>
  <c r="XD24" i="1"/>
  <c r="UR24" i="1"/>
  <c r="SF24" i="1"/>
  <c r="PT24" i="1"/>
  <c r="NH24" i="1"/>
  <c r="KV24" i="1"/>
  <c r="IJ24" i="1"/>
  <c r="FX24" i="1"/>
  <c r="DL24" i="1"/>
  <c r="S24" i="1"/>
  <c r="XO24" i="1"/>
  <c r="VC24" i="1"/>
  <c r="SQ24" i="1"/>
  <c r="QE24" i="1"/>
  <c r="NS24" i="1"/>
  <c r="LG24" i="1"/>
  <c r="IU24" i="1"/>
  <c r="GI24" i="1"/>
  <c r="DW24" i="1"/>
  <c r="AD24" i="1"/>
  <c r="WL24" i="1"/>
  <c r="TZ24" i="1"/>
  <c r="RN24" i="1"/>
  <c r="PB24" i="1"/>
  <c r="MP24" i="1"/>
  <c r="KD24" i="1"/>
  <c r="HR24" i="1"/>
  <c r="FF24" i="1"/>
  <c r="CR24" i="1"/>
  <c r="XU24" i="1"/>
  <c r="VI24" i="1"/>
  <c r="SW24" i="1"/>
  <c r="QK24" i="1"/>
  <c r="NY24" i="1"/>
  <c r="LM24" i="1"/>
  <c r="JA24" i="1"/>
  <c r="GO24" i="1"/>
  <c r="EC24" i="1"/>
  <c r="AJ24" i="1"/>
  <c r="WN24" i="1"/>
  <c r="UB24" i="1"/>
  <c r="RP24" i="1"/>
  <c r="PD24" i="1"/>
  <c r="MR24" i="1"/>
  <c r="KF24" i="1"/>
  <c r="HT24" i="1"/>
  <c r="FH24" i="1"/>
  <c r="CT24" i="1"/>
  <c r="XY22" i="2"/>
  <c r="XA22" i="2"/>
  <c r="UO22" i="2"/>
  <c r="SC22" i="2"/>
  <c r="PQ22" i="2"/>
  <c r="NE22" i="2"/>
  <c r="KS22" i="2"/>
  <c r="IG22" i="2"/>
  <c r="FU22" i="2"/>
  <c r="DI22" i="2"/>
  <c r="O22" i="2"/>
  <c r="VT22" i="2"/>
  <c r="TH22" i="2"/>
  <c r="QV22" i="2"/>
  <c r="OJ22" i="2"/>
  <c r="LX22" i="2"/>
  <c r="JL22" i="2"/>
  <c r="GZ22" i="2"/>
  <c r="EN22" i="2"/>
  <c r="BA22" i="2"/>
  <c r="XC22" i="2"/>
  <c r="UQ22" i="2"/>
  <c r="SE22" i="2"/>
  <c r="PS22" i="2"/>
  <c r="NG22" i="2"/>
  <c r="KU22" i="2"/>
  <c r="II22" i="2"/>
  <c r="FW22" i="2"/>
  <c r="DK22" i="2"/>
  <c r="R22" i="2"/>
  <c r="VZ22" i="2"/>
  <c r="TN22" i="2"/>
  <c r="RB22" i="2"/>
  <c r="OP22" i="2"/>
  <c r="MD22" i="2"/>
  <c r="JR22" i="2"/>
  <c r="HF22" i="2"/>
  <c r="ET22" i="2"/>
  <c r="BI22" i="2"/>
  <c r="WK22" i="2"/>
  <c r="TY22" i="2"/>
  <c r="RM22" i="2"/>
  <c r="PA22" i="2"/>
  <c r="MO22" i="2"/>
  <c r="KC22" i="2"/>
  <c r="HQ22" i="2"/>
  <c r="FE22" i="2"/>
  <c r="CQ22" i="2"/>
  <c r="XP22" i="2"/>
  <c r="VD22" i="2"/>
  <c r="SR22" i="2"/>
  <c r="QF22" i="2"/>
  <c r="NT22" i="2"/>
  <c r="LH22" i="2"/>
  <c r="IV22" i="2"/>
  <c r="GJ22" i="2"/>
  <c r="DX22" i="2"/>
  <c r="AE22" i="2"/>
  <c r="WM22" i="2"/>
  <c r="UA22" i="2"/>
  <c r="RO22" i="2"/>
  <c r="PC22" i="2"/>
  <c r="MQ22" i="2"/>
  <c r="KE22" i="2"/>
  <c r="HS22" i="2"/>
  <c r="FG22" i="2"/>
  <c r="CS22" i="2"/>
  <c r="XV22" i="2"/>
  <c r="VJ22" i="2"/>
  <c r="SX22" i="2"/>
  <c r="QL22" i="2"/>
  <c r="NZ22" i="2"/>
  <c r="LN22" i="2"/>
  <c r="JB22" i="2"/>
  <c r="GP22" i="2"/>
  <c r="ED22" i="2"/>
  <c r="AK22" i="2"/>
  <c r="VU22" i="2"/>
  <c r="TI22" i="2"/>
  <c r="QW22" i="2"/>
  <c r="OK22" i="2"/>
  <c r="LY22" i="2"/>
  <c r="JM22" i="2"/>
  <c r="HA22" i="2"/>
  <c r="EO22" i="2"/>
  <c r="BB22" i="2"/>
  <c r="WZ22" i="2"/>
  <c r="UN22" i="2"/>
  <c r="SB22" i="2"/>
  <c r="PP22" i="2"/>
  <c r="ND22" i="2"/>
  <c r="KR22" i="2"/>
  <c r="IF22" i="2"/>
  <c r="FT22" i="2"/>
  <c r="DH22" i="2"/>
  <c r="M22" i="2"/>
  <c r="VW22" i="2"/>
  <c r="TK22" i="2"/>
  <c r="QY22" i="2"/>
  <c r="OM22" i="2"/>
  <c r="MA22" i="2"/>
  <c r="JO22" i="2"/>
  <c r="HC22" i="2"/>
  <c r="EQ22" i="2"/>
  <c r="BF22" i="2"/>
  <c r="XF22" i="2"/>
  <c r="UT22" i="2"/>
  <c r="SH22" i="2"/>
  <c r="PV22" i="2"/>
  <c r="NJ22" i="2"/>
  <c r="KX22" i="2"/>
  <c r="IL22" i="2"/>
  <c r="FZ22" i="2"/>
  <c r="DN22" i="2"/>
  <c r="U22" i="2"/>
  <c r="XQ22" i="2"/>
  <c r="VE22" i="2"/>
  <c r="SS22" i="2"/>
  <c r="QG22" i="2"/>
  <c r="NU22" i="2"/>
  <c r="LI22" i="2"/>
  <c r="IW22" i="2"/>
  <c r="GK22" i="2"/>
  <c r="DY22" i="2"/>
  <c r="AF22" i="2"/>
  <c r="WJ22" i="2"/>
  <c r="TX22" i="2"/>
  <c r="RL22" i="2"/>
  <c r="OZ22" i="2"/>
  <c r="MN22" i="2"/>
  <c r="KB22" i="2"/>
  <c r="HP22" i="2"/>
  <c r="FD22" i="2"/>
  <c r="CP22" i="2"/>
  <c r="XS22" i="2"/>
  <c r="VG22" i="2"/>
  <c r="SU22" i="2"/>
  <c r="QI22" i="2"/>
  <c r="NW22" i="2"/>
  <c r="LK22" i="2"/>
  <c r="IY22" i="2"/>
  <c r="GM22" i="2"/>
  <c r="EA22" i="2"/>
  <c r="AH22" i="2"/>
  <c r="WP22" i="2"/>
  <c r="UD22" i="2"/>
  <c r="RR22" i="2"/>
  <c r="PF22" i="2"/>
  <c r="MT22" i="2"/>
  <c r="KH22" i="2"/>
  <c r="HV22" i="2"/>
  <c r="FJ22" i="2"/>
  <c r="CV22" i="2"/>
</calcChain>
</file>

<file path=xl/sharedStrings.xml><?xml version="1.0" encoding="utf-8"?>
<sst xmlns="http://schemas.openxmlformats.org/spreadsheetml/2006/main" count="8284" uniqueCount="944">
  <si>
    <t>№ п/п</t>
  </si>
  <si>
    <t>Месторождение</t>
  </si>
  <si>
    <t>№ куста</t>
  </si>
  <si>
    <t>№ скважины</t>
  </si>
  <si>
    <t>Автономия</t>
  </si>
  <si>
    <t xml:space="preserve">Тип скважины </t>
  </si>
  <si>
    <t>Назначение скважины</t>
  </si>
  <si>
    <t>Кол-во обсадных колонн</t>
  </si>
  <si>
    <t>Наличие пилотного/ ликвидированного по геологическим причинам  ствола</t>
  </si>
  <si>
    <t>Кол-во пилотных стволов (ликвидированных по геологич.причинам)</t>
  </si>
  <si>
    <t>МСС (многоствольная/ многозабойная скважина)</t>
  </si>
  <si>
    <t>Кол-во стволов</t>
  </si>
  <si>
    <t>ГРП/ МГРП</t>
  </si>
  <si>
    <t>Количество стадий ГРП/ МГРП</t>
  </si>
  <si>
    <t>Тип ГРП</t>
  </si>
  <si>
    <t xml:space="preserve">Проходка выполненный объем
</t>
  </si>
  <si>
    <t>Проходка по законченным бурением скважинам (Заполняется после окончания бурения)</t>
  </si>
  <si>
    <t>Длина ликвидированного ствола по ТЕХНИЧЕСКИМ причинам (не включается в основную проходку)</t>
  </si>
  <si>
    <t>Глубина скважины до фактического забоя</t>
  </si>
  <si>
    <t>ЗБС (включая углубления)</t>
  </si>
  <si>
    <t>Отход от вертикали</t>
  </si>
  <si>
    <t>Измеренная по стволу глубина спуска обсадных колонн</t>
  </si>
  <si>
    <t>Диаметр обсадных колонн</t>
  </si>
  <si>
    <t>Отбор
керна</t>
  </si>
  <si>
    <t>Сроки строительства</t>
  </si>
  <si>
    <t>Сроки бурения</t>
  </si>
  <si>
    <t>Календарное время бурения по скважине (Выполнение прошлый год + текущий), сут
ПОСЛЕ ОКОНЧАНИЯ БУРЕНИЯ КАЛЕНДАРНОЕ ВРЕМЯ ДОЛЖНО РАВНЯТЬСЯ ВРЕМЕНИ ПО ЗАКОНЧЕННЫМ БУРЕНИЕМ</t>
  </si>
  <si>
    <t>Календарное время бурения по скв.зак.бурением, сут
(заполняется только по скв.зак.бур. За весь период бурения скважины)</t>
  </si>
  <si>
    <t>Сроки освоения</t>
  </si>
  <si>
    <t>Продолжительность освоения, сут
(заполняется после окончания освоения)</t>
  </si>
  <si>
    <t>Дата сдачи скважины в эксплуатацию,или на ВНР</t>
  </si>
  <si>
    <t>Продолжительность ВНР</t>
  </si>
  <si>
    <t>Амбарное / Без амбарное бурение</t>
  </si>
  <si>
    <t xml:space="preserve">Характеристика бурового станка </t>
  </si>
  <si>
    <t>Характеристика бурового раствора</t>
  </si>
  <si>
    <t>Характеристика ННБ</t>
  </si>
  <si>
    <t>ВМР на скважине
(виды ВМР на скважине в шт. и м/км должны соответствовать суммам по ВМР, включенным в стоимость строительства данной скважины)</t>
  </si>
  <si>
    <t>Продолжительность ВМР</t>
  </si>
  <si>
    <t>Перечень работ по вывозу и интенсификацции притока</t>
  </si>
  <si>
    <t>Пусковой дебит</t>
  </si>
  <si>
    <t>Полная стоимость строительства скважины  (без НДС) тыс. руб.
(не включается строительство и обустройство кустовой площадки, ФА, НКТ, ГНО)</t>
  </si>
  <si>
    <t xml:space="preserve">Комментарии </t>
  </si>
  <si>
    <t>По электроэнергии (отсутствие ВЛ)</t>
  </si>
  <si>
    <t>По доступности (отсутствие дорог)</t>
  </si>
  <si>
    <t>ННС
ГС
ННС Юра
ГС Юра
ННС Палеозой
ГС Палеозой
ННС Бажен
ГС Бажен
БННС
БГС</t>
  </si>
  <si>
    <t>Добывающая
Нагнетательная
Водозаборная
Газовая</t>
  </si>
  <si>
    <t xml:space="preserve"> 2-6</t>
  </si>
  <si>
    <t>пилот/ перебур/ пилот + перебур</t>
  </si>
  <si>
    <t xml:space="preserve"> 1-5</t>
  </si>
  <si>
    <t>МСС</t>
  </si>
  <si>
    <t>Проведение ГРП/  МГРП</t>
  </si>
  <si>
    <t xml:space="preserve"> 1-15</t>
  </si>
  <si>
    <t>Проппантный/ Кислотный</t>
  </si>
  <si>
    <t>Всего</t>
  </si>
  <si>
    <t>В том числе: Длина пилотного ствола или сумма стволов</t>
  </si>
  <si>
    <t>Длина ликвидированного ствола по геологическим причинам (перебур)</t>
  </si>
  <si>
    <t>Длина горизонтального участка 1</t>
  </si>
  <si>
    <t>Длина горизонтального участка 2</t>
  </si>
  <si>
    <t>Длина горизонтального участка 3</t>
  </si>
  <si>
    <t>по вертикали</t>
  </si>
  <si>
    <t>по стволу</t>
  </si>
  <si>
    <t>Длина бокового ствола</t>
  </si>
  <si>
    <t>Измеренная по стволу глубина зарезки "окна" / башмака</t>
  </si>
  <si>
    <t>Дата начала бурения</t>
  </si>
  <si>
    <t>Дата окончания бурения</t>
  </si>
  <si>
    <t>Всего, в том числе:</t>
  </si>
  <si>
    <t>Производительное время</t>
  </si>
  <si>
    <t>Непроизводительное время</t>
  </si>
  <si>
    <t>Дата начала освоения</t>
  </si>
  <si>
    <t>Дата окончания освоения</t>
  </si>
  <si>
    <t>Время работы бригады КРС</t>
  </si>
  <si>
    <t>ГРП</t>
  </si>
  <si>
    <t>ГНКТ</t>
  </si>
  <si>
    <t>Прочие</t>
  </si>
  <si>
    <t>Подрядчик по ННБ</t>
  </si>
  <si>
    <t>Кондуктор</t>
  </si>
  <si>
    <t>Технич. колонна 1</t>
  </si>
  <si>
    <t>Технич. колонна 2</t>
  </si>
  <si>
    <t>Экспл. колонна</t>
  </si>
  <si>
    <t>Хвостовик</t>
  </si>
  <si>
    <t xml:space="preserve">Мобилизация / демобилизация БУ, 
указывается расстояние </t>
  </si>
  <si>
    <t xml:space="preserve">Переезд (перевозка)   БУ между кустами (местами дислокации), указывается расстояние </t>
  </si>
  <si>
    <t>Передвижка БУ, указывается длина передвижки</t>
  </si>
  <si>
    <t>Монтаж БУ</t>
  </si>
  <si>
    <t>Стаскивание БУ</t>
  </si>
  <si>
    <t>Демонтаж БУ</t>
  </si>
  <si>
    <t>Наличие Водных преград</t>
  </si>
  <si>
    <t>Перфорация</t>
  </si>
  <si>
    <t xml:space="preserve">ГРП </t>
  </si>
  <si>
    <t>ИТОГО
руб.</t>
  </si>
  <si>
    <t>При ЗБС</t>
  </si>
  <si>
    <t>ВМР
(виды ВМР на скважине в шт. и м/км должны соответствовать суммам по ВМР, включенным в стоимость строительства данной скважины)</t>
  </si>
  <si>
    <t>Бурение</t>
  </si>
  <si>
    <t>Освоение</t>
  </si>
  <si>
    <t>Оборудование</t>
  </si>
  <si>
    <t>Подготовка площвдки</t>
  </si>
  <si>
    <t>Направление</t>
  </si>
  <si>
    <t>Начала
стр-ва</t>
  </si>
  <si>
    <t>Ввода скважины в эксплуатацию по фонду</t>
  </si>
  <si>
    <t>Наименование БУ</t>
  </si>
  <si>
    <t xml:space="preserve">Наличие СВП </t>
  </si>
  <si>
    <t>Номинальная грузоподъемность  БУ</t>
  </si>
  <si>
    <t>Буровые Насосы</t>
  </si>
  <si>
    <t>Система очистки</t>
  </si>
  <si>
    <t>Подрядчик по растворам</t>
  </si>
  <si>
    <t xml:space="preserve">Система раствора </t>
  </si>
  <si>
    <t>Подрядчик по подгот. работам</t>
  </si>
  <si>
    <t>Подготовка скважины к реконструкции бригадой КРС</t>
  </si>
  <si>
    <t>Подрядчик по ВМР</t>
  </si>
  <si>
    <t>Всего, в т.ч.</t>
  </si>
  <si>
    <t>Мобилизация / Демобилизация</t>
  </si>
  <si>
    <t>Переезд (перевозка)   БУ между кустами (местами дислокации)</t>
  </si>
  <si>
    <t>Передвижка</t>
  </si>
  <si>
    <t>Монтаж</t>
  </si>
  <si>
    <t xml:space="preserve">Демонтаж </t>
  </si>
  <si>
    <t xml:space="preserve">Прочие работы </t>
  </si>
  <si>
    <t>Бурение (полные затраты на бурового подрядчика за исключением ВМР, перевозки и переработки бурового шлама)</t>
  </si>
  <si>
    <t>в том числе: Услуги АвИЭС</t>
  </si>
  <si>
    <t>Услуги АвИЭС (при условии, что услуги оказывает отдельный подрядчик)</t>
  </si>
  <si>
    <t>Вырезка окна</t>
  </si>
  <si>
    <t>Услуги направленного бурения и телеметрии (включая ГЗД)</t>
  </si>
  <si>
    <t>Услуги ГИС при бурении</t>
  </si>
  <si>
    <t>Услуги ГТИ</t>
  </si>
  <si>
    <t>Цементирование</t>
  </si>
  <si>
    <t>Сопровождение буровых растворов</t>
  </si>
  <si>
    <t>Долотное сопровождение</t>
  </si>
  <si>
    <t>Керноотбор</t>
  </si>
  <si>
    <t>Оборудование МГРП/ подвеска хвостовика</t>
  </si>
  <si>
    <t>Затраты на перевозку, хранение, утилизацию (переработку)
шлама и бурового раствора, а так же на рекультивацию</t>
  </si>
  <si>
    <t>Супервайзинг при бурении</t>
  </si>
  <si>
    <t>МТО
(материалы, предоставляемые подрядчику на давальческой основе при бурении)</t>
  </si>
  <si>
    <t>Авиа перевозки за счет Заказчика</t>
  </si>
  <si>
    <t>Водные перевозки за счет Заказчика</t>
  </si>
  <si>
    <t>Консультационные услуги, в том числе услуги НТЦ</t>
  </si>
  <si>
    <t>Экологические платежи в бюджет</t>
  </si>
  <si>
    <t>Разработка проектной документации</t>
  </si>
  <si>
    <t>Прочие затраты при бурении</t>
  </si>
  <si>
    <t>Стоимость услуг бригад освоения, ТКРС</t>
  </si>
  <si>
    <t>Освоение скважин струйными насосами</t>
  </si>
  <si>
    <t xml:space="preserve">Услуги по глушению, приготовлению раствора глушения (в т.ч. раствор), промывке, ОПЗ </t>
  </si>
  <si>
    <t>Стоимость ГИС при освоении, включая перфорацию</t>
  </si>
  <si>
    <t>Затраты на проведение ГРП</t>
  </si>
  <si>
    <t>Затраты на ГНКТ</t>
  </si>
  <si>
    <t>МТО
(материалы, предоставляемые подрядчику на давальческой основе при освоении) кроме проппанта</t>
  </si>
  <si>
    <t>Супервайзинг при освоении (этап освоение + ГРП + ГНКТ)</t>
  </si>
  <si>
    <t>Прочие затраты в освоении</t>
  </si>
  <si>
    <t>ОНВСС</t>
  </si>
  <si>
    <t>Подготовка площадки</t>
  </si>
  <si>
    <t>Глубина "Голова" подвески (по стволу)
м</t>
  </si>
  <si>
    <t>Глубина спуска
(по стволу)
м</t>
  </si>
  <si>
    <t>Число</t>
  </si>
  <si>
    <t>Время</t>
  </si>
  <si>
    <t>ПВ</t>
  </si>
  <si>
    <t>НПВ</t>
  </si>
  <si>
    <t>Количество</t>
  </si>
  <si>
    <t>Тип</t>
  </si>
  <si>
    <t>Марка вибросит</t>
  </si>
  <si>
    <t>Марка центрифуг</t>
  </si>
  <si>
    <t>Переезд (перевозка) БУ между кустами</t>
  </si>
  <si>
    <t xml:space="preserve">Передвижка  БУ </t>
  </si>
  <si>
    <t xml:space="preserve"> Монтаж</t>
  </si>
  <si>
    <t xml:space="preserve">Стаскивание </t>
  </si>
  <si>
    <t>Демонтаж</t>
  </si>
  <si>
    <t>Сумма длин участков перфорации</t>
  </si>
  <si>
    <t>Тип перфорации</t>
  </si>
  <si>
    <t>Объем проппанта</t>
  </si>
  <si>
    <t>Объем проппанта на 1 стадию</t>
  </si>
  <si>
    <t xml:space="preserve">Всего </t>
  </si>
  <si>
    <t>После занесения месторождения в  справочник, необходимо выбрать из списка</t>
  </si>
  <si>
    <t>Под автономностью понимается отсутствие подключения к высоковольтным линиям  централизованного электроснабжения во время бурения
Да - Наличие автономии
Нет - Отсутствие автономии</t>
  </si>
  <si>
    <t>Под автономностью понимается отсутствие проезда к месторождению / участку месторождения наземным транспортом в течение более 6 месяцев в году  
Да - Наличие автономии
Нет - Отсутствие автономии</t>
  </si>
  <si>
    <t>Заполняется по всем скважинам на отчетную дату</t>
  </si>
  <si>
    <t>Включает пилотный ствол и перебур по геологии</t>
  </si>
  <si>
    <t>Длина участка, который не входит в протяженность ствола действующей скважины, планового пилотного ствола или перебура ("перебуры по технологии" не включаются). Указать сумму длин при наличии 2х  и более пилотных стволов и/или перебуров</t>
  </si>
  <si>
    <t>От устья до забоя, в т.ч. по ГС</t>
  </si>
  <si>
    <t xml:space="preserve">С момента спуска первого инструмента КНБК </t>
  </si>
  <si>
    <t>Если скважина не введена в эксплуатацию (напр. "сухая" скважина, переведенная в пьезометр.), указывается дата окончания строительства по КС</t>
  </si>
  <si>
    <t>Только для скважин, законченных бурением</t>
  </si>
  <si>
    <t>Если скважина является переходящей, то в графе "дата окончания " прописывается "перех"</t>
  </si>
  <si>
    <t>Амбарное/
Без амбарное</t>
  </si>
  <si>
    <t xml:space="preserve">Указывается расстояние </t>
  </si>
  <si>
    <t>При наличчи, указывается расстояние между кустами</t>
  </si>
  <si>
    <t>При наличии, указывается длина передвижки от скважины к скважин на одном кусту</t>
  </si>
  <si>
    <t>Указывается кол-во</t>
  </si>
  <si>
    <t>Заполняется только для переездов и мобилизации
Да
Нет</t>
  </si>
  <si>
    <t>Комулятивная, щелевая, отсутствует</t>
  </si>
  <si>
    <t>Весь объем проппанта по всем проводимым при освоении ГРП на скважине</t>
  </si>
  <si>
    <t>Указывается подрядчик, выполняющий подгот. работы
(после занесения подрядчика в справочник, необходимо выбрать из списка)</t>
  </si>
  <si>
    <t>Указывается подрядчик, выполняющий ВМР
(после занесения подрядчика в справочник, необходимо выбрать из списка)</t>
  </si>
  <si>
    <t>Включает в себя монтаж БУ, ПНР, бур.вод.колодца, монтаж АвИЭС и проч.оборуд.</t>
  </si>
  <si>
    <t>Включает в себя стаскивание и демонтаж БУ, ликв.вод.колодца, демонтаж АвИЭС и проч.оборуд.</t>
  </si>
  <si>
    <t xml:space="preserve">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t>
  </si>
  <si>
    <t>ГИС на кабеле (инструменте)  и другие виды ГИС, проводимые не в процессе бурения (при этом в рамках цикла бурения, не включая ГИС при освоении)</t>
  </si>
  <si>
    <t xml:space="preserve">Все геолого-технические, геолого-геохимические исследования во время бурения (газо-каротаж) </t>
  </si>
  <si>
    <t xml:space="preserve">Включая цемент и услуги по цементированию </t>
  </si>
  <si>
    <t xml:space="preserve">Включая хим. реагенты и добавки для раствора </t>
  </si>
  <si>
    <t>Включая долота и прочие материалы связанные с долотным сервисом</t>
  </si>
  <si>
    <t>Включая вывоз, переработка и утилизация буровых отходов</t>
  </si>
  <si>
    <t>Стоимость обсадной трубы (включая стоимость хвостовиков) на складе предприятия, без затрат доставки до куста и ПРР на кусту</t>
  </si>
  <si>
    <t>Все затраты, не отнесенные ни в одну из предложенных статей, но относящиеся к бурению скважин, включая затраты УСС</t>
  </si>
  <si>
    <t xml:space="preserve">Включая
оплаченные простои </t>
  </si>
  <si>
    <t xml:space="preserve">Включая свабирование, сопровождение компрессирования, и др. возможные работы. </t>
  </si>
  <si>
    <t>Всего затраты подрядчика на проведение всех проппантных ГРП при освоении скважины без учета стоимости пропанта</t>
  </si>
  <si>
    <t>Прокат оборудования, транспорт и т.п.</t>
  </si>
  <si>
    <t>Выбрать из списка</t>
  </si>
  <si>
    <t>текст</t>
  </si>
  <si>
    <t>м</t>
  </si>
  <si>
    <t>мм</t>
  </si>
  <si>
    <t>ДД.ММ.ГГ</t>
  </si>
  <si>
    <t xml:space="preserve"> 00:00</t>
  </si>
  <si>
    <t>сут</t>
  </si>
  <si>
    <t>тн</t>
  </si>
  <si>
    <t>шт</t>
  </si>
  <si>
    <t>Текст</t>
  </si>
  <si>
    <t>км</t>
  </si>
  <si>
    <t>Кол-во,
Шт.</t>
  </si>
  <si>
    <t>Да = 1</t>
  </si>
  <si>
    <t>текст
(Выбрать из списка)</t>
  </si>
  <si>
    <t>тн/сут</t>
  </si>
  <si>
    <t>руб.</t>
  </si>
  <si>
    <t>текст
(Выбрать из списка)</t>
  </si>
  <si>
    <t>БННС</t>
  </si>
  <si>
    <t>БННС ГРП</t>
  </si>
  <si>
    <t>БННСГРП</t>
  </si>
  <si>
    <t>БГС</t>
  </si>
  <si>
    <t>БГС ГРП</t>
  </si>
  <si>
    <t>БГСГРП</t>
  </si>
  <si>
    <t>БГС МГРП</t>
  </si>
  <si>
    <t>БГСМГРП</t>
  </si>
  <si>
    <t>БГС ПИЛОТ</t>
  </si>
  <si>
    <t>БГСПИЛОТ</t>
  </si>
  <si>
    <t>БГС ГРП ПИЛОТ</t>
  </si>
  <si>
    <t>БГСГРППИЛОТ</t>
  </si>
  <si>
    <t>БГС МГРП ПИЛОТ</t>
  </si>
  <si>
    <t>БГСМГРППИЛОТ</t>
  </si>
  <si>
    <t>ЗБС МСС</t>
  </si>
  <si>
    <t>БННС ВСЕГО</t>
  </si>
  <si>
    <t>БГС ВСЕГО</t>
  </si>
  <si>
    <t>БГС без МГРП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</si>
  <si>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</si>
  <si>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</si>
  <si>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</si>
  <si>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</si>
  <si>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</si>
  <si>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</si>
  <si>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</si>
  <si>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</si>
  <si>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</si>
  <si>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</si>
  <si>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</si>
  <si>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</si>
  <si>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Подрядчик по ЭБ и ЗБС 1</t>
  </si>
  <si>
    <t>Подрядчик по ЭБ и ЗБС 2</t>
  </si>
  <si>
    <t>Подрядчик по ЭБ и ЗБС 3</t>
  </si>
  <si>
    <t>Подрядчик по ЭБ и ЗБС 4</t>
  </si>
  <si>
    <t>Подрядчик по ЭБ и ЗБС 5</t>
  </si>
  <si>
    <t>Подрядчик по ЭБ и ЗБС 6</t>
  </si>
  <si>
    <t>Подрядчик по ЭБ и ЗБС 7</t>
  </si>
  <si>
    <t>Подрядчик по ЭБ и ЗБС 8</t>
  </si>
  <si>
    <t>Подрядчик по ЭБ и ЗБС 9</t>
  </si>
  <si>
    <t>Подрядчик по ЭБ и ЗБС 10</t>
  </si>
  <si>
    <t>Подрядчик по ЭБ и ЗБС 11</t>
  </si>
  <si>
    <t>Подрядчик по ЭБ и ЗБС 12</t>
  </si>
  <si>
    <t>Подрядчик по ЭБ и ЗБС 13</t>
  </si>
  <si>
    <t>Подрядчик по ЭБ и ЗБС 14</t>
  </si>
  <si>
    <t>Подрядчик по ЭБ и ЗБС 15</t>
  </si>
  <si>
    <t>Подрядчик по ЭБ и ЗБС 16</t>
  </si>
  <si>
    <t>Подрядчик по ЭБ и ЗБС 17</t>
  </si>
  <si>
    <t>Подрядчик по ЭБ и ЗБС 18</t>
  </si>
  <si>
    <t>Подрядчик по ЭБ и ЗБС 19</t>
  </si>
  <si>
    <t>Подрядчик по ЭБ и ЗБС 20</t>
  </si>
  <si>
    <t>Подрядчик по ЭБ и ЗБС 21</t>
  </si>
  <si>
    <t>Подрядчик по ЭБ и ЗБС 22</t>
  </si>
  <si>
    <t>Подрядчик по ЭБ и ЗБС 23</t>
  </si>
  <si>
    <t>Подрядчик по ЭБ и ЗБС 24</t>
  </si>
  <si>
    <t>Подрядчик по ЭБ и ЗБС 25</t>
  </si>
  <si>
    <t>Подрядчик по АвИЭС 1</t>
  </si>
  <si>
    <t>Подрядчик по АвИЭС 2</t>
  </si>
  <si>
    <t>Подрядчик по АвИЭС 3</t>
  </si>
  <si>
    <t>Подрядчик по АвИЭС 4</t>
  </si>
  <si>
    <t>Подрядчик по АвИЭС 5</t>
  </si>
  <si>
    <t>Подрядчик по АвИЭС 6</t>
  </si>
  <si>
    <t>Подрядчик по АвИЭС 7</t>
  </si>
  <si>
    <t>Подрядчик по АвИЭС 8</t>
  </si>
  <si>
    <t>Подрядчик по АвИЭС 9</t>
  </si>
  <si>
    <t>Подрядчик по АвИЭС 10</t>
  </si>
  <si>
    <t>Подрядчик по АвИЭС 11</t>
  </si>
  <si>
    <t>Подрядчик по АвИЭС 12</t>
  </si>
  <si>
    <t>Подрядчик по АвИЭС 13</t>
  </si>
  <si>
    <t>Подрядчик по АвИЭС 14</t>
  </si>
  <si>
    <t>Подрядчик по АвИЭС 15</t>
  </si>
  <si>
    <t>Подрядчик по АвИЭС 16</t>
  </si>
  <si>
    <t>Подрядчик по АвИЭС 17</t>
  </si>
  <si>
    <t>Подрядчик по АвИЭС 18</t>
  </si>
  <si>
    <t>Подрядчик по АвИЭС 19</t>
  </si>
  <si>
    <t>Подрядчик по АвИЭС 20</t>
  </si>
  <si>
    <t>Подрядчик по вырезке 1</t>
  </si>
  <si>
    <t>Подрядчик по вырезке 2</t>
  </si>
  <si>
    <t>Подрядчик по вырезке 3</t>
  </si>
  <si>
    <t>Подрядчик по вырезке 4</t>
  </si>
  <si>
    <t>Подрядчик по вырезке 5</t>
  </si>
  <si>
    <t>Подрядчик по вырезке 6</t>
  </si>
  <si>
    <t>Подрядчик по вырезке 7</t>
  </si>
  <si>
    <t>Подрядчик по вырезке 8</t>
  </si>
  <si>
    <t>Подрядчик по вырезке 9</t>
  </si>
  <si>
    <t>Подрядчик по вырезке 10</t>
  </si>
  <si>
    <t>Подрядчик по вырезке 11</t>
  </si>
  <si>
    <t>Подрядчик по вырезке 12</t>
  </si>
  <si>
    <t>Подрядчик по вырезке 13</t>
  </si>
  <si>
    <t>Подрядчик по вырезке 14</t>
  </si>
  <si>
    <t>Подрядчик по вырезке 15</t>
  </si>
  <si>
    <t>Подрядчик по вырезке 16</t>
  </si>
  <si>
    <t>Подрядчик по вырезке 17</t>
  </si>
  <si>
    <t>Подрядчик по вырезке 18</t>
  </si>
  <si>
    <t>Подрядчик по вырезке 19</t>
  </si>
  <si>
    <t>Подрядчик по вырезке 20</t>
  </si>
  <si>
    <t>Подрядчик по ННБ 1</t>
  </si>
  <si>
    <t>Подрядчик по ННБ 2</t>
  </si>
  <si>
    <t>Подрядчик по ННБ 3</t>
  </si>
  <si>
    <t>Подрядчик по ННБ 4</t>
  </si>
  <si>
    <t>Подрядчик по ННБ 5</t>
  </si>
  <si>
    <t>Подрядчик по ННБ 6</t>
  </si>
  <si>
    <t>Подрядчик по ННБ 7</t>
  </si>
  <si>
    <t>Подрядчик по ННБ 8</t>
  </si>
  <si>
    <t>Подрядчик по ННБ 9</t>
  </si>
  <si>
    <t>Подрядчик по ННБ 10</t>
  </si>
  <si>
    <t>Подрядчик по ННБ 11</t>
  </si>
  <si>
    <t>Подрядчик по ННБ 12</t>
  </si>
  <si>
    <t>Подрядчик по ННБ 13</t>
  </si>
  <si>
    <t>Подрядчик по ННБ 14</t>
  </si>
  <si>
    <t>Подрядчик по ННБ 15</t>
  </si>
  <si>
    <t>Подрядчик по ННБ 16</t>
  </si>
  <si>
    <t>Подрядчик по ННБ 17</t>
  </si>
  <si>
    <t>Подрядчик по ННБ 18</t>
  </si>
  <si>
    <t>Подрядчик по ННБ 19</t>
  </si>
  <si>
    <t>Подрядчик по ННБ 20</t>
  </si>
  <si>
    <t>Подрядчик по ГИС 1</t>
  </si>
  <si>
    <t>Подрядчик по ГИС 2</t>
  </si>
  <si>
    <t>Подрядчик по ГИС 3</t>
  </si>
  <si>
    <t>Подрядчик по ГИС 4</t>
  </si>
  <si>
    <t>Подрядчик по ГИС 5</t>
  </si>
  <si>
    <t>Подрядчик по ГИС 6</t>
  </si>
  <si>
    <t>Подрядчик по ГИС 7</t>
  </si>
  <si>
    <t>Подрядчик по ГИС 8</t>
  </si>
  <si>
    <t>Подрядчик по ГИС 9</t>
  </si>
  <si>
    <t>Подрядчик по ГИС 10</t>
  </si>
  <si>
    <t>Подрядчик по ГИС 11</t>
  </si>
  <si>
    <t>Подрядчик по ГИС 12</t>
  </si>
  <si>
    <t>Подрядчик по ГИС 13</t>
  </si>
  <si>
    <t>Подрядчик по ГИС 14</t>
  </si>
  <si>
    <t>Подрядчик по ГИС 15</t>
  </si>
  <si>
    <t>Подрядчик по ГИС 16</t>
  </si>
  <si>
    <t>Подрядчик по ГИС 17</t>
  </si>
  <si>
    <t>Подрядчик по ГИС 18</t>
  </si>
  <si>
    <t>Подрядчик по ГИС 19</t>
  </si>
  <si>
    <t>Подрядчик по ГИС 20</t>
  </si>
  <si>
    <t>Подрядчик по ГТИ 1</t>
  </si>
  <si>
    <t>Подрядчик по ГТИ 2</t>
  </si>
  <si>
    <t>Подрядчик по ГТИ 3</t>
  </si>
  <si>
    <t>Подрядчик по ГТИ 4</t>
  </si>
  <si>
    <t>Подрядчик по ГТИ 5</t>
  </si>
  <si>
    <t>Подрядчик по ГТИ 6</t>
  </si>
  <si>
    <t>Подрядчик по ГТИ 7</t>
  </si>
  <si>
    <t>Подрядчик по ГТИ 8</t>
  </si>
  <si>
    <t>Подрядчик по ГТИ 9</t>
  </si>
  <si>
    <t>Подрядчик по ГТИ 10</t>
  </si>
  <si>
    <t>Подрядчик по ГТИ 11</t>
  </si>
  <si>
    <t>Подрядчик по ГТИ 12</t>
  </si>
  <si>
    <t>Подрядчик по ГТИ 13</t>
  </si>
  <si>
    <t>Подрядчик по ГТИ 14</t>
  </si>
  <si>
    <t>Подрядчик по ГТИ 15</t>
  </si>
  <si>
    <t>Подрядчик по ГТИ 16</t>
  </si>
  <si>
    <t>Подрядчик по ГТИ 17</t>
  </si>
  <si>
    <t>Подрядчик по ГТИ 18</t>
  </si>
  <si>
    <t>Подрядчик по ГТИ 19</t>
  </si>
  <si>
    <t>Подрядчик по ГТИ 20</t>
  </si>
  <si>
    <t>Подрядчик по Цементированию 1</t>
  </si>
  <si>
    <t>Подрядчик по Цементированию 2</t>
  </si>
  <si>
    <t>Подрядчик по Цементированию 3</t>
  </si>
  <si>
    <t>Подрядчик по Цементированию 4</t>
  </si>
  <si>
    <t>Подрядчик по Цементированию 5</t>
  </si>
  <si>
    <t>Подрядчик по Цементированию 6</t>
  </si>
  <si>
    <t>Подрядчик по Цементированию 7</t>
  </si>
  <si>
    <t>Подрядчик по Цементированию 8</t>
  </si>
  <si>
    <t>Подрядчик по Цементированию 9</t>
  </si>
  <si>
    <t>Подрядчик по Цементированию 10</t>
  </si>
  <si>
    <t>Подрядчик по Цементированию 11</t>
  </si>
  <si>
    <t>Подрядчик по Цементированию 12</t>
  </si>
  <si>
    <t>Подрядчик по Цементированию 13</t>
  </si>
  <si>
    <t>Подрядчик по Цементированию 14</t>
  </si>
  <si>
    <t>Подрядчик по Цементированию 15</t>
  </si>
  <si>
    <t>Подрядчик по Цементированию 16</t>
  </si>
  <si>
    <t>Подрядчик по Цементированию 17</t>
  </si>
  <si>
    <t>Подрядчик по Цементированию 18</t>
  </si>
  <si>
    <t>Подрядчик по Цементированию 19</t>
  </si>
  <si>
    <t>Подрядчик по Цементированию 20</t>
  </si>
  <si>
    <t>Подрядчик по растворам 1</t>
  </si>
  <si>
    <t>Подрядчик по растворам 2</t>
  </si>
  <si>
    <t>Подрядчик по растворам 3</t>
  </si>
  <si>
    <t>Подрядчик по растворам 4</t>
  </si>
  <si>
    <t>Подрядчик по растворам 5</t>
  </si>
  <si>
    <t>Подрядчик по растворам 6</t>
  </si>
  <si>
    <t>Подрядчик по растворам 7</t>
  </si>
  <si>
    <t>Подрядчик по растворам 8</t>
  </si>
  <si>
    <t>Подрядчик по растворам 9</t>
  </si>
  <si>
    <t>Подрядчик по растворам 10</t>
  </si>
  <si>
    <t>Подрядчик по растворам 11</t>
  </si>
  <si>
    <t>Подрядчик по растворам 12</t>
  </si>
  <si>
    <t>Подрядчик по растворам 13</t>
  </si>
  <si>
    <t>Подрядчик по растворам 14</t>
  </si>
  <si>
    <t>Подрядчик по растворам 15</t>
  </si>
  <si>
    <t>Подрядчик по растворам 16</t>
  </si>
  <si>
    <t>Подрядчик по растворам 17</t>
  </si>
  <si>
    <t>Подрядчик по растворам 18</t>
  </si>
  <si>
    <t>Подрядчик по растворам 19</t>
  </si>
  <si>
    <t>Подрядчик по растворам 20</t>
  </si>
  <si>
    <t>Подрядчик по Долотному сервису 1</t>
  </si>
  <si>
    <t>Подрядчик по Долотному сервису 2</t>
  </si>
  <si>
    <t>Подрядчик по Долотному сервису 3</t>
  </si>
  <si>
    <t>Подрядчик по Долотному сервису 4</t>
  </si>
  <si>
    <t>Подрядчик по Долотному сервису 5</t>
  </si>
  <si>
    <t>Подрядчик по Долотному сервису 6</t>
  </si>
  <si>
    <t>Подрядчик по Долотному сервису 7</t>
  </si>
  <si>
    <t>Подрядчик по Долотному сервису 8</t>
  </si>
  <si>
    <t>Подрядчик по Долотному сервису 9</t>
  </si>
  <si>
    <t>Подрядчик по Долотному сервису 10</t>
  </si>
  <si>
    <t>Подрядчик по Долотному сервису 11</t>
  </si>
  <si>
    <t>Подрядчик по Долотному сервису 12</t>
  </si>
  <si>
    <t>Подрядчик по Долотному сервису 13</t>
  </si>
  <si>
    <t>Подрядчик по Долотному сервису 14</t>
  </si>
  <si>
    <t>Подрядчик по Долотному сервису 15</t>
  </si>
  <si>
    <t>Подрядчик по Долотному сервису 16</t>
  </si>
  <si>
    <t>Подрядчик по Долотному сервису 17</t>
  </si>
  <si>
    <t>Подрядчик по Долотному сервису 18</t>
  </si>
  <si>
    <t>Подрядчик по Долотному сервису 19</t>
  </si>
  <si>
    <t>Подрядчик по Долотному сервису 20</t>
  </si>
  <si>
    <t>Подрядчик по Отбору керна 1</t>
  </si>
  <si>
    <t>Подрядчик по Отбору керна 2</t>
  </si>
  <si>
    <t>Подрядчик по Отбору керна 3</t>
  </si>
  <si>
    <t>Подрядчик по Отбору керна 4</t>
  </si>
  <si>
    <t>Подрядчик по Отбору керна 5</t>
  </si>
  <si>
    <t>Подрядчик по Отбору керна 6</t>
  </si>
  <si>
    <t>Подрядчик по Отбору керна 7</t>
  </si>
  <si>
    <t>Подрядчик по Отбору керна 8</t>
  </si>
  <si>
    <t>Подрядчик по Отбору керна 9</t>
  </si>
  <si>
    <t>Подрядчик по Отбору керна 10</t>
  </si>
  <si>
    <t>Подрядчик по Отбору керна 11</t>
  </si>
  <si>
    <t>Подрядчик по Отбору керна 12</t>
  </si>
  <si>
    <t>Подрядчик по Отбору керна 13</t>
  </si>
  <si>
    <t>Подрядчик по Отбору керна 14</t>
  </si>
  <si>
    <t>Подрядчик по Отбору керна 15</t>
  </si>
  <si>
    <t>Подрядчик по Отбору керна 16</t>
  </si>
  <si>
    <t>Подрядчик по Отбору керна 17</t>
  </si>
  <si>
    <t>Подрядчик по Отбору керна 18</t>
  </si>
  <si>
    <t>Подрядчик по Отбору керна 19</t>
  </si>
  <si>
    <t>Подрядчик по Отбору керна 20</t>
  </si>
  <si>
    <t>Подрядчик по Хвостовикам 1</t>
  </si>
  <si>
    <t>Подрядчик по Хвостовикам 2</t>
  </si>
  <si>
    <t>Подрядчик по Хвостовикам 3</t>
  </si>
  <si>
    <t>Подрядчик по Хвостовикам 4</t>
  </si>
  <si>
    <t>Подрядчик по Хвостовикам 5</t>
  </si>
  <si>
    <t>Подрядчик по Хвостовикам 6</t>
  </si>
  <si>
    <t>Подрядчик по Хвостовикам 7</t>
  </si>
  <si>
    <t>Подрядчик по Хвостовикам 8</t>
  </si>
  <si>
    <t>Подрядчик по Хвостовикам 9</t>
  </si>
  <si>
    <t>Подрядчик по Хвостовикам 10</t>
  </si>
  <si>
    <t>Подрядчик по Хвостовикам 11</t>
  </si>
  <si>
    <t>Подрядчик по Хвостовикам 12</t>
  </si>
  <si>
    <t>Подрядчик по Хвостовикам 13</t>
  </si>
  <si>
    <t>Подрядчик по Хвостовикам 14</t>
  </si>
  <si>
    <t>Подрядчик по Хвостовикам 15</t>
  </si>
  <si>
    <t>Подрядчик по Хвостовикам 16</t>
  </si>
  <si>
    <t>Подрядчик по Хвостовикам 17</t>
  </si>
  <si>
    <t>Подрядчик по Хвостовикам 18</t>
  </si>
  <si>
    <t>Подрядчик по Хвостовикам 19</t>
  </si>
  <si>
    <t>Подрядчик по Хвостовикам 20</t>
  </si>
  <si>
    <t>Подрядчик по Шламу 1</t>
  </si>
  <si>
    <t>Подрядчик по Шламу 2</t>
  </si>
  <si>
    <t>Подрядчик по Шламу 3</t>
  </si>
  <si>
    <t>Подрядчик по Шламу 4</t>
  </si>
  <si>
    <t>Подрядчик по Шламу 5</t>
  </si>
  <si>
    <t>Подрядчик по Шламу 6</t>
  </si>
  <si>
    <t>Подрядчик по Шламу 7</t>
  </si>
  <si>
    <t>Подрядчик по Шламу 8</t>
  </si>
  <si>
    <t>Подрядчик по Шламу 9</t>
  </si>
  <si>
    <t>Подрядчик по Шламу 10</t>
  </si>
  <si>
    <t>Подрядчик по Шламу 11</t>
  </si>
  <si>
    <t>Подрядчик по Шламу 12</t>
  </si>
  <si>
    <t>Подрядчик по Шламу 13</t>
  </si>
  <si>
    <t>Подрядчик по Шламу 14</t>
  </si>
  <si>
    <t>Подрядчик по Шламу 15</t>
  </si>
  <si>
    <t>Подрядчик по Шламу 16</t>
  </si>
  <si>
    <t>Подрядчик по Шламу 17</t>
  </si>
  <si>
    <t>Подрядчик по Шламу 18</t>
  </si>
  <si>
    <t>Подрядчик по Шламу 19</t>
  </si>
  <si>
    <t>Подрядчик по Шламу 20</t>
  </si>
  <si>
    <t>Подрядчик по Супервайзингу 1</t>
  </si>
  <si>
    <t>Подрядчик по Супервайзингу 2</t>
  </si>
  <si>
    <t>Подрядчик по Супервайзингу 3</t>
  </si>
  <si>
    <t>Подрядчик по Супервайзингу 4</t>
  </si>
  <si>
    <t>Подрядчик по Супервайзингу 5</t>
  </si>
  <si>
    <t>Подрядчик по Супервайзингу 6</t>
  </si>
  <si>
    <t>Подрядчик по Супервайзингу 7</t>
  </si>
  <si>
    <t>Подрядчик по Супервайзингу 8</t>
  </si>
  <si>
    <t>Подрядчик по Супервайзингу 9</t>
  </si>
  <si>
    <t>Подрядчик по Супервайзингу 10</t>
  </si>
  <si>
    <t>Подрядчик по Супервайзингу 11</t>
  </si>
  <si>
    <t>Подрядчик по Супервайзингу 12</t>
  </si>
  <si>
    <t>Подрядчик по Супервайзингу 13</t>
  </si>
  <si>
    <t>Подрядчик по Супервайзингу 14</t>
  </si>
  <si>
    <t>Подрядчик по Супервайзингу 15</t>
  </si>
  <si>
    <t>Подрядчик по Супервайзингу 16</t>
  </si>
  <si>
    <t>Подрядчик по Супервайзингу 17</t>
  </si>
  <si>
    <t>Подрядчик по Супервайзингу 18</t>
  </si>
  <si>
    <t>Подрядчик по Супервайзингу 19</t>
  </si>
  <si>
    <t>Подрядчик по Супервайзингу 20</t>
  </si>
  <si>
    <t>Обсадные колонны
(в т.ч. оснастка)</t>
  </si>
  <si>
    <t>Услуги УМТС
 (ТЗР на обсадные колонны)</t>
  </si>
  <si>
    <t>Дизтопливо</t>
  </si>
  <si>
    <t>Услуги УМТС
(ТЗР на дизтопливо)</t>
  </si>
  <si>
    <t>Цемент</t>
  </si>
  <si>
    <t>Услуги УМТС
(ТЗР цемент)</t>
  </si>
  <si>
    <t>Протектор
(ГПН-Восток)</t>
  </si>
  <si>
    <t>Услуги УМТС
(ТЗР на протектор)</t>
  </si>
  <si>
    <t>Галит
(Хантос)</t>
  </si>
  <si>
    <t>Услуги УМТС
(ТЗР на галит)</t>
  </si>
  <si>
    <t>Нефть на техничекие нужны</t>
  </si>
  <si>
    <t>прочее</t>
  </si>
  <si>
    <t>Подрядчик по Консультационным услугам 1</t>
  </si>
  <si>
    <t>Подрядчик по Консультационным услугам 2</t>
  </si>
  <si>
    <t>Подрядчик по Консультационным услугам 3</t>
  </si>
  <si>
    <t>Подрядчик по Консультационным услугам 4</t>
  </si>
  <si>
    <t>Подрядчик по Консультационным услугам 5</t>
  </si>
  <si>
    <t>Подрядчик по Консультационным услугам 6</t>
  </si>
  <si>
    <t>Подрядчик по Консультационным услугам 7</t>
  </si>
  <si>
    <t>Подрядчик по Консультационным услугам 8</t>
  </si>
  <si>
    <t>Подрядчик по Консультационным услугам 9</t>
  </si>
  <si>
    <t>Подрядчик по Консультационным услугам 10</t>
  </si>
  <si>
    <t>Подрядчик по Консультационным услугам 11</t>
  </si>
  <si>
    <t>Подрядчик по Консультационным услугам 12</t>
  </si>
  <si>
    <t>Подрядчик по Консультационным услугам 13</t>
  </si>
  <si>
    <t>Подрядчик по Консультационным услугам 14</t>
  </si>
  <si>
    <t>Подрядчик по Консультационным услугам 15</t>
  </si>
  <si>
    <t>Подрядчик по Консультационным услугам 16</t>
  </si>
  <si>
    <t>Подрядчик по Консультационным услугам 17</t>
  </si>
  <si>
    <t>Подрядчик по Консультационным услугам 18</t>
  </si>
  <si>
    <t>Подрядчик по Консультационным услугам 19</t>
  </si>
  <si>
    <t>Подрядчик по Консультационным услугам 20</t>
  </si>
  <si>
    <t>Подрядчик по Проектной док-ии 1</t>
  </si>
  <si>
    <t>Подрядчик по Проектной док-ии 2</t>
  </si>
  <si>
    <t>Подрядчик по Проектной док-ии 3</t>
  </si>
  <si>
    <t>Подрядчик по Проектной док-ии 4</t>
  </si>
  <si>
    <t>Подрядчик по Проектной док-ии 5</t>
  </si>
  <si>
    <t>Подрядчик по Проектной док-ии 6</t>
  </si>
  <si>
    <t>Подрядчик по Проектной док-ии 7</t>
  </si>
  <si>
    <t>Подрядчик по Проектной док-ии 8</t>
  </si>
  <si>
    <t>Подрядчик по Проектной док-ии 9</t>
  </si>
  <si>
    <t>Подрядчик по Проектной док-ии 10</t>
  </si>
  <si>
    <t>Подрядчик по Проектной док-ии 11</t>
  </si>
  <si>
    <t>Подрядчик по Проектной док-ии 12</t>
  </si>
  <si>
    <t>Подрядчик по Проектной док-ии 13</t>
  </si>
  <si>
    <t>Подрядчик по Проектной док-ии 14</t>
  </si>
  <si>
    <t>Подрядчик по Проектной док-ии 15</t>
  </si>
  <si>
    <t>Подрядчик по Проектной док-ии 16</t>
  </si>
  <si>
    <t>Подрядчик по Проектной док-ии 17</t>
  </si>
  <si>
    <t>Подрядчик по Проектной док-ии 18</t>
  </si>
  <si>
    <t>Подрядчик по Проектной док-ии 19</t>
  </si>
  <si>
    <t>Подрядчик по Проектной док-ии 20</t>
  </si>
  <si>
    <t>Подрядчик по Освоению 1</t>
  </si>
  <si>
    <t>Подрядчик по Освоению 2</t>
  </si>
  <si>
    <t>Подрядчик по Освоению 3</t>
  </si>
  <si>
    <t>Подрядчик по Освоению 4</t>
  </si>
  <si>
    <t>Подрядчик по Освоению 5</t>
  </si>
  <si>
    <t>Подрядчик по Освоению 6</t>
  </si>
  <si>
    <t>Подрядчик по Освоению 7</t>
  </si>
  <si>
    <t>Подрядчик по Освоению 8</t>
  </si>
  <si>
    <t>Подрядчик по Освоению 9</t>
  </si>
  <si>
    <t>Подрядчик по Освоению 10</t>
  </si>
  <si>
    <t>Подрядчик по Освоению 11</t>
  </si>
  <si>
    <t>Подрядчик по Освоению 12</t>
  </si>
  <si>
    <t>Подрядчик по Освоению 13</t>
  </si>
  <si>
    <t>Подрядчик по Освоению 14</t>
  </si>
  <si>
    <t>Подрядчик по Освоению 15</t>
  </si>
  <si>
    <t>Подрядчик по Освоению 16</t>
  </si>
  <si>
    <t>Подрядчик по Освоению 17</t>
  </si>
  <si>
    <t>Подрядчик по Освоению 18</t>
  </si>
  <si>
    <t>Подрядчик по Освоению 19</t>
  </si>
  <si>
    <t>Подрядчик по Освоению 20</t>
  </si>
  <si>
    <t>Подрядчик по Освоению стр.насосами 1</t>
  </si>
  <si>
    <t>Подрядчик по Освоению стр.насосами 2</t>
  </si>
  <si>
    <t>Подрядчик по Освоению стр.насосами 3</t>
  </si>
  <si>
    <t>Подрядчик по Освоению стр.насосами 4</t>
  </si>
  <si>
    <t>Подрядчик по Освоению стр.насосами 5</t>
  </si>
  <si>
    <t>Подрядчик по Освоению стр.насосами 6</t>
  </si>
  <si>
    <t>Подрядчик по Освоению стр.насосами 7</t>
  </si>
  <si>
    <t>Подрядчик по Освоению стр.насосами 8</t>
  </si>
  <si>
    <t>Подрядчик по Освоению стр.насосами 9</t>
  </si>
  <si>
    <t>Подрядчик по Освоению стр.насосами 10</t>
  </si>
  <si>
    <t>Подрядчик по Освоению стр.насосами 11</t>
  </si>
  <si>
    <t>Подрядчик по Освоению стр.насосами 12</t>
  </si>
  <si>
    <t>Подрядчик по Освоению стр.насосами 13</t>
  </si>
  <si>
    <t>Подрядчик по Освоению стр.насосами 14</t>
  </si>
  <si>
    <t>Подрядчик по Освоению стр.насосами 15</t>
  </si>
  <si>
    <t>Подрядчик по Освоению стр.насосами 16</t>
  </si>
  <si>
    <t>Подрядчик по Освоению стр.насосами 17</t>
  </si>
  <si>
    <t>Подрядчик по Освоению стр.насосами 18</t>
  </si>
  <si>
    <t>Подрядчик по Освоению стр.насосами 19</t>
  </si>
  <si>
    <t>Подрядчик по Освоению стр.насосами 20</t>
  </si>
  <si>
    <t>Подрядчик по Глушению, ОПЗ и проч 1</t>
  </si>
  <si>
    <t>Подрядчик по Глушению, ОПЗ и проч 2</t>
  </si>
  <si>
    <t>Подрядчик по Глушению, ОПЗ и проч 3</t>
  </si>
  <si>
    <t>Подрядчик по Глушению, ОПЗ и проч 4</t>
  </si>
  <si>
    <t>Подрядчик по Глушению, ОПЗ и проч 5</t>
  </si>
  <si>
    <t>Подрядчик по Глушению, ОПЗ и проч 6</t>
  </si>
  <si>
    <t>Подрядчик по Глушению, ОПЗ и проч 7</t>
  </si>
  <si>
    <t>Подрядчик по Глушению, ОПЗ и проч 8</t>
  </si>
  <si>
    <t>Подрядчик по Глушению, ОПЗ и проч 9</t>
  </si>
  <si>
    <t>Подрядчик по Глушению, ОПЗ и проч 10</t>
  </si>
  <si>
    <t>Подрядчик по Глушению, ОПЗ и проч 11</t>
  </si>
  <si>
    <t>Подрядчик по Глушению, ОПЗ и проч 12</t>
  </si>
  <si>
    <t>Подрядчик по Глушению, ОПЗ и проч 13</t>
  </si>
  <si>
    <t>Подрядчик по Глушению, ОПЗ и проч 14</t>
  </si>
  <si>
    <t>Подрядчик по Глушению, ОПЗ и проч 15</t>
  </si>
  <si>
    <t>Подрядчик по Глушению, ОПЗ и проч 16</t>
  </si>
  <si>
    <t>Подрядчик по Глушению, ОПЗ и проч 17</t>
  </si>
  <si>
    <t>Подрядчик по Глушению, ОПЗ и проч 18</t>
  </si>
  <si>
    <t>Подрядчик по Глушению, ОПЗ и проч 19</t>
  </si>
  <si>
    <t>Подрядчик по Глушению, ОПЗ и проч 20</t>
  </si>
  <si>
    <t>Подрядчик по ГИС при освоении 1</t>
  </si>
  <si>
    <t>Подрядчик по ГИС при освоении 2</t>
  </si>
  <si>
    <t>Подрядчик по ГИС при освоении 3</t>
  </si>
  <si>
    <t>Подрядчик по ГИС при освоении 4</t>
  </si>
  <si>
    <t>Подрядчик по ГИС при освоении 5</t>
  </si>
  <si>
    <t>Подрядчик по ГИС при освоении 6</t>
  </si>
  <si>
    <t>Подрядчик по ГИС при освоении 7</t>
  </si>
  <si>
    <t>Подрядчик по ГИС при освоении 8</t>
  </si>
  <si>
    <t>Подрядчик по ГИС при освоении 9</t>
  </si>
  <si>
    <t>Подрядчик по ГИС при освоении 10</t>
  </si>
  <si>
    <t>Подрядчик по ГИС при освоении 11</t>
  </si>
  <si>
    <t>Подрядчик по ГИС при освоении 12</t>
  </si>
  <si>
    <t>Подрядчик по ГИС при освоении 13</t>
  </si>
  <si>
    <t>Подрядчик по ГИС при освоении 14</t>
  </si>
  <si>
    <t>Подрядчик по ГИС при освоении 15</t>
  </si>
  <si>
    <t>Подрядчик по ГИС при освоении 16</t>
  </si>
  <si>
    <t>Подрядчик по ГИС при освоении 17</t>
  </si>
  <si>
    <t>Подрядчик по ГИС при освоении 18</t>
  </si>
  <si>
    <t>Подрядчик по ГИС при освоении 19</t>
  </si>
  <si>
    <t>Подрядчик по ГИС при освоении 20</t>
  </si>
  <si>
    <t>Подрядчик по ГРП 1</t>
  </si>
  <si>
    <t>Подрядчик по ГРП 2</t>
  </si>
  <si>
    <t>Подрядчик по ГРП 3</t>
  </si>
  <si>
    <t>Подрядчик по ГРП 4</t>
  </si>
  <si>
    <t>Подрядчик по ГРП 5</t>
  </si>
  <si>
    <t>Подрядчик по ГРП 6</t>
  </si>
  <si>
    <t>Подрядчик по ГРП 7</t>
  </si>
  <si>
    <t>Подрядчик по ГРП 8</t>
  </si>
  <si>
    <t>Подрядчик по ГРП 9</t>
  </si>
  <si>
    <t>Подрядчик по ГРП 10</t>
  </si>
  <si>
    <t>Подрядчик по ГРП 11</t>
  </si>
  <si>
    <t>Подрядчик по ГРП 12</t>
  </si>
  <si>
    <t>Подрядчик по ГРП 13</t>
  </si>
  <si>
    <t>Подрядчик по ГРП 14</t>
  </si>
  <si>
    <t>Подрядчик по ГРП 15</t>
  </si>
  <si>
    <t>Подрядчик по ГРП 16</t>
  </si>
  <si>
    <t>Подрядчик по ГРП 17</t>
  </si>
  <si>
    <t>Подрядчик по ГРП 18</t>
  </si>
  <si>
    <t>Подрядчик по ГРП 19</t>
  </si>
  <si>
    <t>Подрядчик по ГРП 20</t>
  </si>
  <si>
    <t>Подрядчик по ГНКТ 1</t>
  </si>
  <si>
    <t>Подрядчик по ГНКТ 2</t>
  </si>
  <si>
    <t>Подрядчик по ГНКТ 3</t>
  </si>
  <si>
    <t>Подрядчик по ГНКТ 4</t>
  </si>
  <si>
    <t>Подрядчик по ГНКТ 5</t>
  </si>
  <si>
    <t>Подрядчик по ГНКТ 6</t>
  </si>
  <si>
    <t>Подрядчик по ГНКТ 7</t>
  </si>
  <si>
    <t>Подрядчик по ГНКТ 8</t>
  </si>
  <si>
    <t>Подрядчик по ГНКТ 9</t>
  </si>
  <si>
    <t>Подрядчик по ГНКТ 10</t>
  </si>
  <si>
    <t>Подрядчик по ГНКТ 11</t>
  </si>
  <si>
    <t>Подрядчик по ГНКТ 12</t>
  </si>
  <si>
    <t>Подрядчик по ГНКТ 13</t>
  </si>
  <si>
    <t>Подрядчик по ГНКТ 14</t>
  </si>
  <si>
    <t>Подрядчик по ГНКТ 15</t>
  </si>
  <si>
    <t>Подрядчик по ГНКТ 16</t>
  </si>
  <si>
    <t>Подрядчик по ГНКТ 17</t>
  </si>
  <si>
    <t>Подрядчик по ГНКТ 18</t>
  </si>
  <si>
    <t>Подрядчик по ГНКТ 19</t>
  </si>
  <si>
    <t>Подрядчик по ГНКТ 20</t>
  </si>
  <si>
    <t>Техн.жидкость глушения</t>
  </si>
  <si>
    <t>Услуги УМТС
(ТЗР на жидкость глушения)</t>
  </si>
  <si>
    <t>Хим. реагенты</t>
  </si>
  <si>
    <t>Услуги УМТС
(ТЗР хим. реагенты)</t>
  </si>
  <si>
    <t>Кварцевый песок</t>
  </si>
  <si>
    <t>Услуги УМТС
(ТЗР на кварцевый песок)</t>
  </si>
  <si>
    <t>Проппант</t>
  </si>
  <si>
    <t>Услуги УМТС
(ТЗР на проппант)</t>
  </si>
  <si>
    <t>Кислота</t>
  </si>
  <si>
    <t>Услуги УМТС
(ТЗР на кислоту)</t>
  </si>
  <si>
    <t>Пакер (ГПН-Восток)</t>
  </si>
  <si>
    <t>Услуги УМТС
(ТЗР на пакер)</t>
  </si>
  <si>
    <t>Подрядчик по Супервайзингу при освоении 1</t>
  </si>
  <si>
    <t>Подрядчик по Супервайзингу при освоении 2</t>
  </si>
  <si>
    <t>Подрядчик по Супервайзингу при освоении 3</t>
  </si>
  <si>
    <t>Подрядчик по Супервайзингу при освоении 4</t>
  </si>
  <si>
    <t>Подрядчик по Супервайзингу при освоении 5</t>
  </si>
  <si>
    <t>Подрядчик по Супервайзингу при освоении 6</t>
  </si>
  <si>
    <t>Подрядчик по Супервайзингу при освоении 7</t>
  </si>
  <si>
    <t>Подрядчик по Супервайзингу при освоении 8</t>
  </si>
  <si>
    <t>Подрядчик по Супервайзингу при освоении 9</t>
  </si>
  <si>
    <t>Подрядчик по Супервайзингу при освоении 10</t>
  </si>
  <si>
    <t>Подрядчик по Супервайзингу при освоении 11</t>
  </si>
  <si>
    <t>Подрядчик по Супервайзингу при освоении 12</t>
  </si>
  <si>
    <t>Подрядчик по Супервайзингу при освоении 13</t>
  </si>
  <si>
    <t>Подрядчик по Супервайзингу при освоении 14</t>
  </si>
  <si>
    <t>Подрядчик по Супервайзингу при освоении 15</t>
  </si>
  <si>
    <t>Подрядчик по Супервайзингу при освоении 16</t>
  </si>
  <si>
    <t>Подрядчик по Супервайзингу при освоении 17</t>
  </si>
  <si>
    <t>Подрядчик по Супервайзингу при освоении 18</t>
  </si>
  <si>
    <t>Подрядчик по Супервайзингу при освоении 19</t>
  </si>
  <si>
    <t>Подрядчик по Супервайзингу при освоении 20</t>
  </si>
  <si>
    <t>ФА</t>
  </si>
  <si>
    <t>НКТ</t>
  </si>
  <si>
    <t>Прочее</t>
  </si>
  <si>
    <t>Подрядчик по подготовке площадки 1</t>
  </si>
  <si>
    <t>Подрядчик по подготовке площадки 2</t>
  </si>
  <si>
    <t>Подрядчик по подготовке площадки 3</t>
  </si>
  <si>
    <t>Подрядчик по подготовке площадки 4</t>
  </si>
  <si>
    <t>Подрядчик по подготовке площадки 5</t>
  </si>
  <si>
    <t>Подрядчик по подготовке площадки 6</t>
  </si>
  <si>
    <t>Подрядчик по подготовке площадки 7</t>
  </si>
  <si>
    <t>Подрядчик по подготовке площадки 8</t>
  </si>
  <si>
    <t>Подрядчик по подготовке площадки 9</t>
  </si>
  <si>
    <t>Подрядчик по подготовке площадки 10</t>
  </si>
  <si>
    <t>Подрядчик по подготовке площадки 11</t>
  </si>
  <si>
    <t>Подрядчик по подготовке площадки 12</t>
  </si>
  <si>
    <t>Подрядчик по подготовке площадки 13</t>
  </si>
  <si>
    <t>Подрядчик по подготовке площадки 14</t>
  </si>
  <si>
    <t>ННС</t>
  </si>
  <si>
    <t>ННС ГРП</t>
  </si>
  <si>
    <t>ННСГРП</t>
  </si>
  <si>
    <t>ГС</t>
  </si>
  <si>
    <t>ГС ГРП</t>
  </si>
  <si>
    <t>ГСГРП</t>
  </si>
  <si>
    <t>ГС МГРП</t>
  </si>
  <si>
    <t>ГСМГРП</t>
  </si>
  <si>
    <t>ГС ПИЛОТ</t>
  </si>
  <si>
    <t>ГСПИЛОТ</t>
  </si>
  <si>
    <t>ГС ГРП ПИЛОТ</t>
  </si>
  <si>
    <t>ГСГРППИЛОТ</t>
  </si>
  <si>
    <t>ГС МГРП ПИЛОТ</t>
  </si>
  <si>
    <t>ГСМГРППИЛОТ</t>
  </si>
  <si>
    <t>ННС ВСЕГО</t>
  </si>
  <si>
    <t>ГС ВСЕГО</t>
  </si>
  <si>
    <t>ГС без МГРП</t>
  </si>
  <si>
    <t>ННС Юра</t>
  </si>
  <si>
    <t>ННС ТРИЗ</t>
  </si>
  <si>
    <t>ННСТРИЗ</t>
  </si>
  <si>
    <t>ННС Юра ГРП</t>
  </si>
  <si>
    <t>ННС ЮраГРП</t>
  </si>
  <si>
    <t>ННС ТРИЗ ГРП</t>
  </si>
  <si>
    <t>ННСТРИЗГРП</t>
  </si>
  <si>
    <t>ГС Юра</t>
  </si>
  <si>
    <t>ГС ТРИЗ</t>
  </si>
  <si>
    <t>ГСТРИЗ</t>
  </si>
  <si>
    <t>ГС Юра ГРП</t>
  </si>
  <si>
    <t>ГС ЮраГРП</t>
  </si>
  <si>
    <t>ГС ТРИЗ ГРП</t>
  </si>
  <si>
    <t>ГСТРИЗГРП</t>
  </si>
  <si>
    <t>ГС Юра МГРП</t>
  </si>
  <si>
    <t>ГС ЮраМГРП</t>
  </si>
  <si>
    <t>ГС ТРИЗ МГРП</t>
  </si>
  <si>
    <t>ГСТРИЗМГРП</t>
  </si>
  <si>
    <t>ГС Юра ПИЛОТ</t>
  </si>
  <si>
    <t>ГС ЮраПИЛОТ</t>
  </si>
  <si>
    <t>ГС ТРИЗ ПИЛОТ</t>
  </si>
  <si>
    <t>ГСТРИЗПИЛОТ</t>
  </si>
  <si>
    <t>ГС Юра ГРП ПИЛОТ</t>
  </si>
  <si>
    <t>ГС ЮраГРППИЛОТ</t>
  </si>
  <si>
    <t>ГС ТРИЗ ГРП ПИЛОТ</t>
  </si>
  <si>
    <t>ГСТРИЗГРППИЛОТ</t>
  </si>
  <si>
    <t>ГС Юра МГРП ПИЛОТ</t>
  </si>
  <si>
    <t>ГС ЮраМГРППИЛОТ</t>
  </si>
  <si>
    <t>ГС ТРИЗ МГРП ПИЛОТ</t>
  </si>
  <si>
    <t>ГСТРИЗМГРППИЛОТ</t>
  </si>
  <si>
    <t>Справочник выплывающих значений</t>
  </si>
  <si>
    <t>Кол-во колонн</t>
  </si>
  <si>
    <t>Наличие пилотного ствола (ликвидированного по геологич.причинам)</t>
  </si>
  <si>
    <t>Кол-во пил.стволов</t>
  </si>
  <si>
    <t>Многозабойность</t>
  </si>
  <si>
    <t>Кол-во продуктивных стволов</t>
  </si>
  <si>
    <t>Проведение ГРП</t>
  </si>
  <si>
    <t>количество стадий ГРП</t>
  </si>
  <si>
    <t>Причины НПВ</t>
  </si>
  <si>
    <t>Виновная сторона</t>
  </si>
  <si>
    <t>Тип раствора</t>
  </si>
  <si>
    <t>Амбарное / Безамбарное бурение</t>
  </si>
  <si>
    <t>да</t>
  </si>
  <si>
    <t>пилот</t>
  </si>
  <si>
    <t>Проппантный</t>
  </si>
  <si>
    <t>Добывающая</t>
  </si>
  <si>
    <t>инцидент</t>
  </si>
  <si>
    <t>ГПН</t>
  </si>
  <si>
    <t>Дуплекс</t>
  </si>
  <si>
    <t>Полимерглинистые</t>
  </si>
  <si>
    <t>Бурение ротором</t>
  </si>
  <si>
    <t>Кумулятивная</t>
  </si>
  <si>
    <t>Амбарное</t>
  </si>
  <si>
    <t>нет</t>
  </si>
  <si>
    <t>перебур</t>
  </si>
  <si>
    <t>МГРП</t>
  </si>
  <si>
    <t>Кислотный</t>
  </si>
  <si>
    <t>Нагнетательная</t>
  </si>
  <si>
    <t>простой</t>
  </si>
  <si>
    <t>Подрядчик</t>
  </si>
  <si>
    <t>Триплекс</t>
  </si>
  <si>
    <t>Полимерглинистые ингибированные</t>
  </si>
  <si>
    <t>ВЗД</t>
  </si>
  <si>
    <t>Гидропескоструйная</t>
  </si>
  <si>
    <t>Без амбарное</t>
  </si>
  <si>
    <t>ННС ЮРА</t>
  </si>
  <si>
    <t>пилот+перебур</t>
  </si>
  <si>
    <t>Водозаборная</t>
  </si>
  <si>
    <t>простой метео</t>
  </si>
  <si>
    <t>Биополимерные неминерализованны</t>
  </si>
  <si>
    <t>ВЗД+Телеметрия</t>
  </si>
  <si>
    <t>Пулевая</t>
  </si>
  <si>
    <t>ГС ЮРА</t>
  </si>
  <si>
    <t>Газовая</t>
  </si>
  <si>
    <t>доп.работы</t>
  </si>
  <si>
    <t>Биополимерные минерализованные</t>
  </si>
  <si>
    <t>ВЗД+Телеметрия+Каротаж при бурении</t>
  </si>
  <si>
    <t>Торпедная</t>
  </si>
  <si>
    <t>ННС Палеозой</t>
  </si>
  <si>
    <t>Прочие (специальные)</t>
  </si>
  <si>
    <t xml:space="preserve">Биополимерные соленасыщенные </t>
  </si>
  <si>
    <t>Турбина</t>
  </si>
  <si>
    <t>ГС Палеозой</t>
  </si>
  <si>
    <t>Буровые растворы на углеводородной основе</t>
  </si>
  <si>
    <t>Турбина+Телеметрия</t>
  </si>
  <si>
    <t>ННС Бажен</t>
  </si>
  <si>
    <t>РУС</t>
  </si>
  <si>
    <t>ГС Бажен</t>
  </si>
  <si>
    <t>РУС+Телеметрия</t>
  </si>
  <si>
    <t>РУС+Телеметрия+Каротаж при бурении</t>
  </si>
  <si>
    <t>Справочник подрядчиков и месторождений</t>
  </si>
  <si>
    <t>Затраты по поодрядчику ВМР за текущий год</t>
  </si>
  <si>
    <t>Подрядчик по подготовке к ЗБС (КРС)</t>
  </si>
  <si>
    <t>Затраты по поодрядчику по подготовке к ЗБС (КРС)</t>
  </si>
  <si>
    <t>Буровой подрядчик</t>
  </si>
  <si>
    <t>Затраты по поодрядчику ЭБ за текущий год</t>
  </si>
  <si>
    <t>Подрядчик АвИЭС (если отдельно)</t>
  </si>
  <si>
    <t>Затраты по поодрядчику АвИЭС за текущий год</t>
  </si>
  <si>
    <t>Затраты по поодрядчику Вырезка окна за текущий год</t>
  </si>
  <si>
    <t>Затраты по поодрядчику ННБ за текущий год</t>
  </si>
  <si>
    <t>Подрядчик ГИС при бурении</t>
  </si>
  <si>
    <t>Затраты по поодрядчику ГИС за текущий год</t>
  </si>
  <si>
    <t>Подрядчик ГТИ</t>
  </si>
  <si>
    <t>Затраты по поодрядчику ГТИ за текущий год</t>
  </si>
  <si>
    <t>Подрядчик Цементированию</t>
  </si>
  <si>
    <t>Затраты по поодрядчику цементирование за текущий год</t>
  </si>
  <si>
    <t>Затраты по поодрядчику растворы за текущий год</t>
  </si>
  <si>
    <t>Подрядчик Долотам</t>
  </si>
  <si>
    <t>Затраты по поодрядчику долотный сервис за текущий год</t>
  </si>
  <si>
    <t>Подрядчик по отбору керна</t>
  </si>
  <si>
    <t>Затраты по поодрядчику керн за текущий год</t>
  </si>
  <si>
    <t>Сераис по подвеске хаостовика/ Подрядчик по предоставлению оборудования МГРП</t>
  </si>
  <si>
    <t>Затраты по поодрядчику хвостовик за текущий год</t>
  </si>
  <si>
    <t>Подрядчик по рекультивации и переработке и перевозке шлама</t>
  </si>
  <si>
    <t>Затраты по поодрядчику ШЛАМ за текущий год</t>
  </si>
  <si>
    <t>Подрядчик по супервайзингу</t>
  </si>
  <si>
    <t>Затраты по поодрядчику супервайзинг за текущий год</t>
  </si>
  <si>
    <t>МТО при бурении</t>
  </si>
  <si>
    <t>Затраты по МТО за текущий год</t>
  </si>
  <si>
    <t>Подрядчик по консультационным услугам, в т.ч. НТЦ</t>
  </si>
  <si>
    <t>Затраты по поодрядчику консультац.услуги за текущий год</t>
  </si>
  <si>
    <t>Подрядчик по разработке проектной документации</t>
  </si>
  <si>
    <t>Затраты по поодрядчику проектн.док. за текущий год</t>
  </si>
  <si>
    <t>Подрядчик по освоению</t>
  </si>
  <si>
    <t>Затраты по поодрядчику КРС за текущий год</t>
  </si>
  <si>
    <t>Подрядчик по освоению струйными насосами</t>
  </si>
  <si>
    <t>Затраты по поодрядчику струйные насосы за текущий год</t>
  </si>
  <si>
    <t>Подрядчик по глушению, промывке, ОПЗ</t>
  </si>
  <si>
    <t>Затраты по поодрядчику глушен., ОПЗ и проч за текущий год</t>
  </si>
  <si>
    <t>Подрядчик по ГИС и перфорации при освоении</t>
  </si>
  <si>
    <t>Затраты по поодрядчику ГИС при осв., перфорация за текущий год</t>
  </si>
  <si>
    <t>Подрядчик по ГРП</t>
  </si>
  <si>
    <t>Затраты по поодрядчику ГРП за текущий год</t>
  </si>
  <si>
    <t>Подрядчик по ГНКТ</t>
  </si>
  <si>
    <t>Затраты по поодрядчику ГНКТ за текущий год</t>
  </si>
  <si>
    <t>МТО при освоении</t>
  </si>
  <si>
    <t>Затраты по поодрядчику супервайзинг при освоении, ГРП, ГНКТ за текущий год</t>
  </si>
  <si>
    <t>Затраты по ОНВСС за текущий год</t>
  </si>
  <si>
    <t>Затраты по подготовке площадки за текущий год</t>
  </si>
  <si>
    <t>Подрядчик по подготовке к ЗБС (КРС) 1</t>
  </si>
  <si>
    <t>Подрядчик по подготовке к ЗБС (КРС) 2</t>
  </si>
  <si>
    <t>Подрядчик по подготовке к ЗБС (КРС) 3</t>
  </si>
  <si>
    <t>Подрядчик по подготовке к ЗБС (КРС) 4</t>
  </si>
  <si>
    <t>Подрядчик по подготовке к ЗБС (КРС) 5</t>
  </si>
  <si>
    <t>Подрядчик по подготовке к ЗБС (КРС) 6</t>
  </si>
  <si>
    <t>Подрядчик по подготовке к ЗБС (КРС) 7</t>
  </si>
  <si>
    <t>Подрядчик по подготовке к ЗБС (КРС) 8</t>
  </si>
  <si>
    <t>Подрядчик по подготовке к ЗБС (КРС) 9</t>
  </si>
  <si>
    <t>Подрядчик по подготовке к ЗБС (КРС) 10</t>
  </si>
  <si>
    <t>Подрядчик по подготовке к ЗБС (КРС) 11</t>
  </si>
  <si>
    <t>Подрядчик по подготовке к ЗБС (КРС) 12</t>
  </si>
  <si>
    <t>Подрядчик по подготовке к ЗБС (КРС) 13</t>
  </si>
  <si>
    <t>Подрядчик по подготовке к ЗБС (КРС) 14</t>
  </si>
  <si>
    <t>Подрядчик по подготовке к ЗБС (КРС) 15</t>
  </si>
  <si>
    <t>Подрядчик по подготовке к ЗБС (КРС) 16</t>
  </si>
  <si>
    <t>Подрядчик по подготовке к ЗБС (КРС) 17</t>
  </si>
  <si>
    <t>Подрядчик по подготовке к ЗБС (КРС) 18</t>
  </si>
  <si>
    <t>Подрядчик по подготовке к ЗБС (КРС) 19</t>
  </si>
  <si>
    <t>Подрядчик по подготовке к ЗБС (КРС) 20</t>
  </si>
  <si>
    <t>Подрядчик по подготовке к ЗБС (КРС) 21</t>
  </si>
  <si>
    <t>Подрядчик по подготовке к ЗБС (КРС) 22</t>
  </si>
  <si>
    <t>Подрядчик по подготовке к ЗБС (КРС) 23</t>
  </si>
  <si>
    <t>Подрядчик по подготовке к ЗБС (КРС) 24</t>
  </si>
  <si>
    <t>Подрядчик по подготовке к ЗБС (КРС) 25</t>
  </si>
  <si>
    <t>СУММА ВСЕГО</t>
  </si>
  <si>
    <t>ГРП, МГРП</t>
  </si>
  <si>
    <t>Количество стадий ГРП</t>
  </si>
  <si>
    <t>Проходка выполненный объем
(проходка за календарный месяц)</t>
  </si>
  <si>
    <t>Календарное время бурения по скважине (Время бурения за календарный месяц), сут</t>
  </si>
  <si>
    <t>Многозабойная</t>
  </si>
  <si>
    <t>Проведение ГРП, МГРП</t>
  </si>
  <si>
    <t xml:space="preserve"> 1-10</t>
  </si>
  <si>
    <t>Проходка выполненный объем
(проходка от начала года на отчетную дату)</t>
  </si>
  <si>
    <t>Календарное время бурения по скважине (Время от начала года 
до отчетной даты), сут</t>
  </si>
  <si>
    <t>В т.ч. по месяцам</t>
  </si>
  <si>
    <r>
      <t>В том числе: Длина пилотного ствола</t>
    </r>
    <r>
      <rPr>
        <sz val="11"/>
        <color rgb="FFC00000"/>
        <rFont val="Arial"/>
        <family val="2"/>
        <charset val="204"/>
      </rPr>
      <t xml:space="preserve"> или сумма стволов</t>
    </r>
  </si>
  <si>
    <t>в том числе по месяцам</t>
  </si>
  <si>
    <t>Под автономностью понимается отсутствие проезда к месторождению / участку месторождения/ скважине наземным транспортом в течение более 6 месяцев в году  
Да - Наличие автономии
Нет - Отсутствие автономии</t>
  </si>
  <si>
    <t>Только для законченных освоением скважин</t>
  </si>
  <si>
    <t>Тип скважины без учета ВЗ</t>
  </si>
  <si>
    <t>Тип скважины с учетом тех.особенностей</t>
  </si>
  <si>
    <t>Тип скважины с учетом тех.особенностей и периода строительства</t>
  </si>
  <si>
    <t>месяц окончания строительства в 2017 году</t>
  </si>
  <si>
    <t>Пилот (перебур)</t>
  </si>
  <si>
    <t>ГРП/МГРП</t>
  </si>
  <si>
    <t>Многостволки, многозабойные</t>
  </si>
  <si>
    <t>тип скважины</t>
  </si>
  <si>
    <t>Тип скважины с выделением сложности по пласту</t>
  </si>
  <si>
    <t>Тип бурового насоса</t>
  </si>
  <si>
    <t>Проектные решения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</si>
</sst>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р_._-;\-* #,##0_р_._-;_-* &quot;-&quot;??_р_._-;_-@_-"/>
    <numFmt numFmtId="165" formatCode="#,##0.0"/>
    <numFmt numFmtId="166" formatCode="dd/mm/yy;@"/>
    <numFmt numFmtId="167" formatCode="h:mm;@"/>
  </numFmts>
  <fonts count="44" x14ac:knownFonts="1">
    <font>
      <sz val="11"/>
      <color theme="1"/>
      <name val="Calibri"/>
      <family val="2"/>
      <charset val="204"/>
      <scheme val="minor"/>
    </font>
    <font>
      <b/>
      <i/>
      <sz val="20"/>
      <color rgb="FF000000"/>
      <name val="Calibri"/>
      <family val="2"/>
      <charset val="204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name val="Arial"/>
      <family val="2"/>
    </font>
    <font>
      <sz val="11"/>
      <name val="Calibri"/>
      <family val="2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11"/>
      <color rgb="FF0000FF"/>
      <name val="Arial"/>
      <family val="2"/>
      <charset val="204"/>
    </font>
    <font>
      <sz val="11"/>
      <name val="Calibri"/>
      <family val="2"/>
      <charset val="204"/>
    </font>
    <font>
      <sz val="11"/>
      <color rgb="FFC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i/>
      <sz val="11"/>
      <color rgb="FF0F243E"/>
      <name val="Arial"/>
      <family val="2"/>
      <charset val="204"/>
    </font>
    <font>
      <b/>
      <i/>
      <sz val="11"/>
      <color rgb="FF0F243E"/>
      <name val="Calibri"/>
      <family val="2"/>
    </font>
    <font>
      <b/>
      <sz val="16"/>
      <color rgb="FF000000"/>
      <name val="Calibri"/>
      <family val="2"/>
      <charset val="204"/>
    </font>
    <font>
      <sz val="11"/>
      <color rgb="FFFFFFFF"/>
      <name val="Calibri"/>
      <family val="2"/>
    </font>
    <font>
      <b/>
      <i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i/>
      <sz val="11"/>
      <color theme="3" tint="-0.499984740745262"/>
      <name val="Arial"/>
      <family val="2"/>
      <charset val="204"/>
    </font>
    <font>
      <b/>
      <i/>
      <sz val="11"/>
      <color theme="3" tint="-0.499984740745262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i/>
      <sz val="16"/>
      <color rgb="FF000000"/>
      <name val="Calibri"/>
      <family val="2"/>
      <charset val="204"/>
    </font>
    <font>
      <b/>
      <sz val="11"/>
      <color rgb="FFFFFFFF"/>
      <name val="Arial"/>
      <family val="2"/>
      <charset val="204"/>
    </font>
    <font>
      <b/>
      <i/>
      <sz val="16"/>
      <color theme="1"/>
      <name val="Calibri"/>
      <family val="2"/>
      <charset val="204"/>
      <scheme val="minor"/>
    </font>
    <font>
      <b/>
      <sz val="11"/>
      <color theme="0"/>
      <name val="Arial"/>
      <family val="2"/>
      <charset val="204"/>
    </font>
    <font>
      <b/>
      <sz val="11"/>
      <name val="Calibri"/>
      <family val="2"/>
      <charset val="204"/>
    </font>
    <font>
      <b/>
      <i/>
      <sz val="20"/>
      <color rgb="FFFF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i/>
      <sz val="16"/>
      <color theme="0"/>
      <name val="Calibri"/>
      <family val="2"/>
      <charset val="204"/>
    </font>
    <font>
      <b/>
      <i/>
      <sz val="20"/>
      <color theme="0"/>
      <name val="Calibri"/>
      <family val="2"/>
      <charset val="204"/>
      <scheme val="minor"/>
    </font>
    <font>
      <b/>
      <i/>
      <sz val="20"/>
      <color theme="0"/>
      <name val="Calibri"/>
      <family val="2"/>
      <charset val="204"/>
    </font>
    <font>
      <sz val="12"/>
      <color rgb="FF000000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7DEE8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2">
    <xf numFmtId="0" fontId="0" fillId="0" borderId="0" xfId="0"/>
    <xf numFmtId="0" fontId="2" fillId="0" borderId="0" xfId="0" applyFont="1" applyFill="1" applyBorder="1"/>
    <xf numFmtId="0" fontId="2" fillId="2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wrapText="1"/>
    </xf>
    <xf numFmtId="0" fontId="8" fillId="0" borderId="12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 applyProtection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4" fillId="0" borderId="12" xfId="0" applyFont="1" applyFill="1" applyBorder="1" applyAlignment="1" applyProtection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 applyProtection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 applyProtection="1">
      <alignment horizontal="center" vertical="center" wrapText="1"/>
      <protection locked="0"/>
    </xf>
    <xf numFmtId="0" fontId="5" fillId="3" borderId="26" xfId="0" applyFont="1" applyFill="1" applyBorder="1" applyAlignment="1" applyProtection="1">
      <alignment horizontal="center" vertical="center" wrapText="1"/>
      <protection locked="0"/>
    </xf>
    <xf numFmtId="0" fontId="15" fillId="3" borderId="26" xfId="0" applyFont="1" applyFill="1" applyBorder="1" applyAlignment="1" applyProtection="1">
      <alignment horizontal="center" vertical="center" wrapText="1"/>
      <protection locked="0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3" fontId="5" fillId="3" borderId="26" xfId="0" applyNumberFormat="1" applyFont="1" applyFill="1" applyBorder="1" applyAlignment="1" applyProtection="1">
      <alignment horizontal="center" vertical="center" wrapText="1"/>
      <protection locked="0"/>
    </xf>
    <xf numFmtId="3" fontId="5" fillId="3" borderId="12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12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26" xfId="0" applyNumberFormat="1" applyFont="1" applyFill="1" applyBorder="1" applyAlignment="1" applyProtection="1">
      <alignment horizontal="center" vertical="center" wrapText="1"/>
      <protection locked="0"/>
    </xf>
    <xf numFmtId="3" fontId="4" fillId="3" borderId="26" xfId="0" applyNumberFormat="1" applyFont="1" applyFill="1" applyBorder="1" applyAlignment="1" applyProtection="1">
      <alignment horizontal="center" vertical="center" wrapText="1"/>
      <protection locked="0"/>
    </xf>
    <xf numFmtId="3" fontId="5" fillId="4" borderId="25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32" xfId="0" applyFont="1" applyFill="1" applyBorder="1" applyAlignment="1" applyProtection="1">
      <alignment horizontal="center" vertical="center" wrapText="1"/>
      <protection locked="0"/>
    </xf>
    <xf numFmtId="0" fontId="4" fillId="3" borderId="26" xfId="0" applyFont="1" applyFill="1" applyBorder="1" applyAlignment="1" applyProtection="1">
      <alignment horizontal="center" vertical="center" wrapText="1"/>
      <protection locked="0"/>
    </xf>
    <xf numFmtId="0" fontId="4" fillId="3" borderId="12" xfId="0" applyFont="1" applyFill="1" applyBorder="1" applyAlignment="1" applyProtection="1">
      <alignment horizontal="center" vertical="center" wrapText="1"/>
      <protection locked="0"/>
    </xf>
    <xf numFmtId="3" fontId="4" fillId="3" borderId="12" xfId="0" applyNumberFormat="1" applyFont="1" applyFill="1" applyBorder="1" applyAlignment="1" applyProtection="1">
      <alignment horizontal="center" vertical="center" wrapText="1"/>
      <protection locked="0"/>
    </xf>
    <xf numFmtId="3" fontId="16" fillId="3" borderId="12" xfId="0" applyNumberFormat="1" applyFont="1" applyFill="1" applyBorder="1" applyAlignment="1" applyProtection="1">
      <alignment horizontal="center" vertical="center" wrapText="1"/>
      <protection locked="0"/>
    </xf>
    <xf numFmtId="3" fontId="16" fillId="3" borderId="26" xfId="0" applyNumberFormat="1" applyFont="1" applyFill="1" applyBorder="1" applyAlignment="1" applyProtection="1">
      <alignment horizontal="center" vertical="center" wrapText="1"/>
      <protection locked="0"/>
    </xf>
    <xf numFmtId="3" fontId="4" fillId="4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 applyProtection="1">
      <alignment horizontal="center" vertical="center" wrapText="1"/>
      <protection locked="0"/>
    </xf>
    <xf numFmtId="0" fontId="17" fillId="3" borderId="26" xfId="0" applyFont="1" applyFill="1" applyBorder="1" applyAlignment="1" applyProtection="1">
      <alignment horizontal="center" vertical="center" wrapText="1"/>
      <protection locked="0"/>
    </xf>
    <xf numFmtId="0" fontId="17" fillId="3" borderId="12" xfId="0" applyFont="1" applyFill="1" applyBorder="1" applyAlignment="1" applyProtection="1">
      <alignment horizontal="center" vertical="center" wrapText="1"/>
      <protection locked="0"/>
    </xf>
    <xf numFmtId="3" fontId="17" fillId="3" borderId="26" xfId="0" applyNumberFormat="1" applyFont="1" applyFill="1" applyBorder="1" applyAlignment="1" applyProtection="1">
      <alignment horizontal="center" vertical="center" wrapText="1"/>
      <protection locked="0"/>
    </xf>
    <xf numFmtId="3" fontId="17" fillId="3" borderId="12" xfId="0" applyNumberFormat="1" applyFont="1" applyFill="1" applyBorder="1" applyAlignment="1" applyProtection="1">
      <alignment horizontal="center" vertical="center" wrapText="1"/>
      <protection locked="0"/>
    </xf>
    <xf numFmtId="3" fontId="17" fillId="4" borderId="25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/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34" xfId="0" applyFont="1" applyFill="1" applyBorder="1" applyAlignment="1" applyProtection="1">
      <alignment horizontal="center" vertical="center" wrapText="1"/>
      <protection locked="0"/>
    </xf>
    <xf numFmtId="0" fontId="5" fillId="3" borderId="29" xfId="0" applyFont="1" applyFill="1" applyBorder="1" applyAlignment="1" applyProtection="1">
      <alignment horizontal="center" vertical="center" wrapText="1"/>
      <protection locked="0"/>
    </xf>
    <xf numFmtId="3" fontId="5" fillId="3" borderId="34" xfId="0" applyNumberFormat="1" applyFont="1" applyFill="1" applyBorder="1" applyAlignment="1" applyProtection="1">
      <alignment horizontal="center" vertical="center" wrapText="1"/>
      <protection locked="0"/>
    </xf>
    <xf numFmtId="3" fontId="5" fillId="3" borderId="29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29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34" xfId="0" applyNumberFormat="1" applyFont="1" applyFill="1" applyBorder="1" applyAlignment="1" applyProtection="1">
      <alignment horizontal="center" vertical="center" wrapText="1"/>
      <protection locked="0"/>
    </xf>
    <xf numFmtId="3" fontId="4" fillId="3" borderId="34" xfId="0" applyNumberFormat="1" applyFont="1" applyFill="1" applyBorder="1" applyAlignment="1" applyProtection="1">
      <alignment horizontal="center" vertical="center" wrapText="1"/>
      <protection locked="0"/>
    </xf>
    <xf numFmtId="3" fontId="5" fillId="4" borderId="35" xfId="0" applyNumberFormat="1" applyFont="1" applyFill="1" applyBorder="1" applyAlignment="1" applyProtection="1">
      <alignment horizontal="center" vertical="center" wrapText="1"/>
      <protection locked="0"/>
    </xf>
    <xf numFmtId="3" fontId="2" fillId="0" borderId="0" xfId="0" applyNumberFormat="1" applyFont="1" applyFill="1" applyBorder="1"/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3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4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5" fillId="4" borderId="37" xfId="0" applyNumberFormat="1" applyFont="1" applyFill="1" applyBorder="1" applyAlignment="1" applyProtection="1">
      <alignment horizontal="center" vertical="center" wrapText="1"/>
      <protection locked="0"/>
    </xf>
    <xf numFmtId="0" fontId="21" fillId="5" borderId="0" xfId="0" applyFont="1" applyFill="1" applyBorder="1"/>
    <xf numFmtId="164" fontId="21" fillId="5" borderId="0" xfId="0" applyNumberFormat="1" applyFont="1" applyFill="1" applyBorder="1"/>
    <xf numFmtId="0" fontId="0" fillId="0" borderId="0" xfId="0" applyFill="1" applyBorder="1"/>
    <xf numFmtId="0" fontId="0" fillId="5" borderId="0" xfId="0" applyFill="1" applyBorder="1"/>
    <xf numFmtId="0" fontId="22" fillId="0" borderId="0" xfId="0" applyFont="1" applyFill="1" applyBorder="1"/>
    <xf numFmtId="0" fontId="0" fillId="0" borderId="0" xfId="0" applyFill="1" applyBorder="1" applyProtection="1">
      <protection locked="0"/>
    </xf>
    <xf numFmtId="0" fontId="22" fillId="0" borderId="0" xfId="0" applyFont="1" applyFill="1" applyBorder="1" applyProtection="1">
      <protection locked="0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22" fillId="0" borderId="0" xfId="0" applyFont="1" applyFill="1"/>
    <xf numFmtId="0" fontId="23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4" fillId="0" borderId="12" xfId="0" applyFont="1" applyFill="1" applyBorder="1" applyAlignment="1">
      <alignment wrapText="1"/>
    </xf>
    <xf numFmtId="0" fontId="24" fillId="0" borderId="12" xfId="0" applyFont="1" applyFill="1" applyBorder="1" applyAlignment="1">
      <alignment horizontal="center" vertical="top" wrapText="1"/>
    </xf>
    <xf numFmtId="0" fontId="24" fillId="0" borderId="12" xfId="0" applyFont="1" applyFill="1" applyBorder="1" applyAlignment="1">
      <alignment vertical="center" wrapText="1"/>
    </xf>
    <xf numFmtId="0" fontId="25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3" fontId="5" fillId="6" borderId="2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/>
    <xf numFmtId="3" fontId="4" fillId="6" borderId="25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Fill="1" applyAlignment="1">
      <alignment horizontal="center" vertical="center" wrapText="1"/>
    </xf>
    <xf numFmtId="3" fontId="28" fillId="6" borderId="25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Fill="1" applyAlignment="1">
      <alignment horizontal="center" vertical="center" wrapText="1"/>
    </xf>
    <xf numFmtId="0" fontId="29" fillId="0" borderId="0" xfId="0" applyFont="1" applyFill="1"/>
    <xf numFmtId="3" fontId="5" fillId="6" borderId="35" xfId="0" applyNumberFormat="1" applyFont="1" applyFill="1" applyBorder="1" applyAlignment="1" applyProtection="1">
      <alignment horizontal="center" vertical="center" wrapText="1"/>
      <protection locked="0"/>
    </xf>
    <xf numFmtId="3" fontId="0" fillId="5" borderId="0" xfId="0" applyNumberFormat="1" applyFill="1" applyBorder="1"/>
    <xf numFmtId="3" fontId="5" fillId="6" borderId="37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0" xfId="0" applyFont="1" applyFill="1" applyBorder="1"/>
    <xf numFmtId="0" fontId="2" fillId="5" borderId="0" xfId="0" applyFont="1" applyFill="1" applyBorder="1"/>
    <xf numFmtId="0" fontId="1" fillId="7" borderId="0" xfId="0" applyFont="1" applyFill="1" applyBorder="1"/>
    <xf numFmtId="0" fontId="1" fillId="5" borderId="0" xfId="0" applyFont="1" applyFill="1" applyBorder="1" applyProtection="1">
      <protection locked="0"/>
    </xf>
    <xf numFmtId="0" fontId="1" fillId="5" borderId="0" xfId="0" applyFont="1" applyFill="1" applyBorder="1" applyAlignment="1">
      <alignment horizontal="center" vertical="center" wrapText="1"/>
    </xf>
    <xf numFmtId="164" fontId="1" fillId="7" borderId="0" xfId="0" applyNumberFormat="1" applyFont="1" applyFill="1" applyBorder="1"/>
    <xf numFmtId="0" fontId="2" fillId="7" borderId="0" xfId="0" applyFont="1" applyFill="1" applyBorder="1"/>
    <xf numFmtId="0" fontId="3" fillId="5" borderId="0" xfId="0" applyFont="1" applyFill="1" applyBorder="1"/>
    <xf numFmtId="0" fontId="2" fillId="5" borderId="0" xfId="0" applyFont="1" applyFill="1" applyBorder="1" applyProtection="1">
      <protection locked="0"/>
    </xf>
    <xf numFmtId="0" fontId="3" fillId="5" borderId="0" xfId="0" applyFont="1" applyFill="1" applyBorder="1" applyProtection="1">
      <protection locked="0"/>
    </xf>
    <xf numFmtId="0" fontId="2" fillId="5" borderId="0" xfId="0" applyFont="1" applyFill="1" applyBorder="1" applyAlignment="1">
      <alignment horizontal="center" vertical="center" wrapText="1"/>
    </xf>
    <xf numFmtId="0" fontId="19" fillId="5" borderId="0" xfId="0" applyFont="1" applyFill="1" applyBorder="1"/>
    <xf numFmtId="3" fontId="2" fillId="5" borderId="0" xfId="0" applyNumberFormat="1" applyFont="1" applyFill="1" applyBorder="1"/>
    <xf numFmtId="3" fontId="20" fillId="5" borderId="0" xfId="0" applyNumberFormat="1" applyFont="1" applyFill="1" applyBorder="1"/>
    <xf numFmtId="3" fontId="2" fillId="7" borderId="0" xfId="0" applyNumberFormat="1" applyFont="1" applyFill="1" applyBorder="1"/>
    <xf numFmtId="3" fontId="3" fillId="5" borderId="0" xfId="0" applyNumberFormat="1" applyFont="1" applyFill="1" applyBorder="1"/>
    <xf numFmtId="0" fontId="15" fillId="3" borderId="2" xfId="0" applyFont="1" applyFill="1" applyBorder="1" applyAlignment="1" applyProtection="1">
      <alignment horizontal="center" vertical="center" wrapText="1"/>
      <protection locked="0"/>
    </xf>
    <xf numFmtId="1" fontId="4" fillId="3" borderId="12" xfId="0" applyNumberFormat="1" applyFont="1" applyFill="1" applyBorder="1" applyAlignment="1" applyProtection="1">
      <alignment horizontal="center" vertical="center" wrapText="1"/>
      <protection locked="0"/>
    </xf>
    <xf numFmtId="1" fontId="17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8" borderId="32" xfId="0" applyFont="1" applyFill="1" applyBorder="1" applyAlignment="1" applyProtection="1">
      <alignment horizontal="center" vertical="center" wrapText="1"/>
      <protection locked="0"/>
    </xf>
    <xf numFmtId="0" fontId="5" fillId="8" borderId="26" xfId="0" applyFont="1" applyFill="1" applyBorder="1" applyAlignment="1" applyProtection="1">
      <alignment horizontal="center" vertical="center" wrapText="1"/>
      <protection locked="0"/>
    </xf>
    <xf numFmtId="0" fontId="15" fillId="8" borderId="26" xfId="0" applyFont="1" applyFill="1" applyBorder="1" applyAlignment="1" applyProtection="1">
      <alignment horizontal="center" vertical="center" wrapText="1"/>
      <protection locked="0"/>
    </xf>
    <xf numFmtId="0" fontId="5" fillId="8" borderId="12" xfId="0" applyFont="1" applyFill="1" applyBorder="1" applyAlignment="1" applyProtection="1">
      <alignment horizontal="center" vertical="center" wrapText="1"/>
      <protection locked="0"/>
    </xf>
    <xf numFmtId="3" fontId="5" fillId="8" borderId="26" xfId="0" applyNumberFormat="1" applyFont="1" applyFill="1" applyBorder="1" applyAlignment="1" applyProtection="1">
      <alignment horizontal="center" vertical="center" wrapText="1"/>
      <protection locked="0"/>
    </xf>
    <xf numFmtId="3" fontId="5" fillId="8" borderId="12" xfId="0" applyNumberFormat="1" applyFont="1" applyFill="1" applyBorder="1" applyAlignment="1" applyProtection="1">
      <alignment horizontal="center" vertical="center" wrapText="1"/>
      <protection locked="0"/>
    </xf>
    <xf numFmtId="3" fontId="23" fillId="8" borderId="12" xfId="0" applyNumberFormat="1" applyFont="1" applyFill="1" applyBorder="1" applyAlignment="1" applyProtection="1">
      <alignment horizontal="center" vertical="center" wrapText="1"/>
      <protection locked="0"/>
    </xf>
    <xf numFmtId="3" fontId="23" fillId="8" borderId="26" xfId="0" applyNumberFormat="1" applyFont="1" applyFill="1" applyBorder="1" applyAlignment="1" applyProtection="1">
      <alignment horizontal="center" vertical="center" wrapText="1"/>
      <protection locked="0"/>
    </xf>
    <xf numFmtId="3" fontId="4" fillId="8" borderId="26" xfId="0" applyNumberFormat="1" applyFont="1" applyFill="1" applyBorder="1" applyAlignment="1" applyProtection="1">
      <alignment horizontal="center" vertical="center" wrapText="1"/>
      <protection locked="0"/>
    </xf>
    <xf numFmtId="0" fontId="4" fillId="8" borderId="32" xfId="0" applyFont="1" applyFill="1" applyBorder="1" applyAlignment="1" applyProtection="1">
      <alignment horizontal="center" vertical="center" wrapText="1"/>
      <protection locked="0"/>
    </xf>
    <xf numFmtId="0" fontId="4" fillId="8" borderId="26" xfId="0" applyFont="1" applyFill="1" applyBorder="1" applyAlignment="1" applyProtection="1">
      <alignment horizontal="center" vertical="center" wrapText="1"/>
      <protection locked="0"/>
    </xf>
    <xf numFmtId="0" fontId="4" fillId="8" borderId="12" xfId="0" applyFont="1" applyFill="1" applyBorder="1" applyAlignment="1" applyProtection="1">
      <alignment horizontal="center" vertical="center" wrapText="1"/>
      <protection locked="0"/>
    </xf>
    <xf numFmtId="3" fontId="4" fillId="8" borderId="12" xfId="0" applyNumberFormat="1" applyFont="1" applyFill="1" applyBorder="1" applyAlignment="1" applyProtection="1">
      <alignment horizontal="center" vertical="center" wrapText="1"/>
      <protection locked="0"/>
    </xf>
    <xf numFmtId="3" fontId="27" fillId="8" borderId="12" xfId="0" applyNumberFormat="1" applyFont="1" applyFill="1" applyBorder="1" applyAlignment="1" applyProtection="1">
      <alignment horizontal="center" vertical="center" wrapText="1"/>
      <protection locked="0"/>
    </xf>
    <xf numFmtId="3" fontId="27" fillId="8" borderId="26" xfId="0" applyNumberFormat="1" applyFont="1" applyFill="1" applyBorder="1" applyAlignment="1" applyProtection="1">
      <alignment horizontal="center" vertical="center" wrapText="1"/>
      <protection locked="0"/>
    </xf>
    <xf numFmtId="0" fontId="28" fillId="8" borderId="32" xfId="0" applyFont="1" applyFill="1" applyBorder="1" applyAlignment="1" applyProtection="1">
      <alignment horizontal="center" vertical="center" wrapText="1"/>
      <protection locked="0"/>
    </xf>
    <xf numFmtId="0" fontId="28" fillId="8" borderId="26" xfId="0" applyFont="1" applyFill="1" applyBorder="1" applyAlignment="1" applyProtection="1">
      <alignment horizontal="center" vertical="center" wrapText="1"/>
      <protection locked="0"/>
    </xf>
    <xf numFmtId="0" fontId="28" fillId="8" borderId="12" xfId="0" applyFont="1" applyFill="1" applyBorder="1" applyAlignment="1" applyProtection="1">
      <alignment horizontal="center" vertical="center" wrapText="1"/>
      <protection locked="0"/>
    </xf>
    <xf numFmtId="3" fontId="28" fillId="8" borderId="26" xfId="0" applyNumberFormat="1" applyFont="1" applyFill="1" applyBorder="1" applyAlignment="1" applyProtection="1">
      <alignment horizontal="center" vertical="center" wrapText="1"/>
      <protection locked="0"/>
    </xf>
    <xf numFmtId="3" fontId="28" fillId="8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8" borderId="33" xfId="0" applyFont="1" applyFill="1" applyBorder="1" applyAlignment="1" applyProtection="1">
      <alignment horizontal="center" vertical="center" wrapText="1"/>
      <protection locked="0"/>
    </xf>
    <xf numFmtId="0" fontId="5" fillId="8" borderId="34" xfId="0" applyFont="1" applyFill="1" applyBorder="1" applyAlignment="1" applyProtection="1">
      <alignment horizontal="center" vertical="center" wrapText="1"/>
      <protection locked="0"/>
    </xf>
    <xf numFmtId="0" fontId="5" fillId="8" borderId="29" xfId="0" applyFont="1" applyFill="1" applyBorder="1" applyAlignment="1" applyProtection="1">
      <alignment horizontal="center" vertical="center" wrapText="1"/>
      <protection locked="0"/>
    </xf>
    <xf numFmtId="3" fontId="5" fillId="8" borderId="34" xfId="0" applyNumberFormat="1" applyFont="1" applyFill="1" applyBorder="1" applyAlignment="1" applyProtection="1">
      <alignment horizontal="center" vertical="center" wrapText="1"/>
      <protection locked="0"/>
    </xf>
    <xf numFmtId="3" fontId="5" fillId="8" borderId="29" xfId="0" applyNumberFormat="1" applyFont="1" applyFill="1" applyBorder="1" applyAlignment="1" applyProtection="1">
      <alignment horizontal="center" vertical="center" wrapText="1"/>
      <protection locked="0"/>
    </xf>
    <xf numFmtId="3" fontId="23" fillId="8" borderId="29" xfId="0" applyNumberFormat="1" applyFont="1" applyFill="1" applyBorder="1" applyAlignment="1" applyProtection="1">
      <alignment horizontal="center" vertical="center" wrapText="1"/>
      <protection locked="0"/>
    </xf>
    <xf numFmtId="3" fontId="23" fillId="8" borderId="34" xfId="0" applyNumberFormat="1" applyFont="1" applyFill="1" applyBorder="1" applyAlignment="1" applyProtection="1">
      <alignment horizontal="center" vertical="center" wrapText="1"/>
      <protection locked="0"/>
    </xf>
    <xf numFmtId="3" fontId="4" fillId="8" borderId="34" xfId="0" applyNumberFormat="1" applyFont="1" applyFill="1" applyBorder="1" applyAlignment="1" applyProtection="1">
      <alignment horizontal="center" vertical="center" wrapText="1"/>
      <protection locked="0"/>
    </xf>
    <xf numFmtId="0" fontId="5" fillId="8" borderId="1" xfId="0" applyFont="1" applyFill="1" applyBorder="1" applyAlignment="1" applyProtection="1">
      <alignment horizontal="center" vertical="center" wrapText="1"/>
      <protection locked="0"/>
    </xf>
    <xf numFmtId="0" fontId="5" fillId="8" borderId="3" xfId="0" applyFont="1" applyFill="1" applyBorder="1" applyAlignment="1" applyProtection="1">
      <alignment horizontal="center" vertical="center" wrapText="1"/>
      <protection locked="0"/>
    </xf>
    <xf numFmtId="0" fontId="5" fillId="8" borderId="2" xfId="0" applyFont="1" applyFill="1" applyBorder="1" applyAlignment="1" applyProtection="1">
      <alignment horizontal="center" vertical="center" wrapText="1"/>
      <protection locked="0"/>
    </xf>
    <xf numFmtId="3" fontId="5" fillId="8" borderId="2" xfId="0" applyNumberFormat="1" applyFont="1" applyFill="1" applyBorder="1" applyAlignment="1" applyProtection="1">
      <alignment horizontal="center" vertical="center" wrapText="1"/>
      <protection locked="0"/>
    </xf>
    <xf numFmtId="3" fontId="23" fillId="8" borderId="2" xfId="0" applyNumberFormat="1" applyFont="1" applyFill="1" applyBorder="1" applyAlignment="1" applyProtection="1">
      <alignment horizontal="center" vertical="center" wrapText="1"/>
      <protection locked="0"/>
    </xf>
    <xf numFmtId="3" fontId="4" fillId="8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8" borderId="13" xfId="0" applyFont="1" applyFill="1" applyBorder="1" applyAlignment="1" applyProtection="1">
      <alignment horizontal="center" vertical="center" wrapText="1"/>
      <protection locked="0"/>
    </xf>
    <xf numFmtId="0" fontId="30" fillId="5" borderId="0" xfId="0" applyFont="1" applyFill="1" applyBorder="1"/>
    <xf numFmtId="0" fontId="0" fillId="5" borderId="36" xfId="0" applyFill="1" applyBorder="1"/>
    <xf numFmtId="0" fontId="0" fillId="5" borderId="0" xfId="0" applyFill="1"/>
    <xf numFmtId="3" fontId="0" fillId="5" borderId="0" xfId="0" applyNumberFormat="1" applyFill="1"/>
    <xf numFmtId="3" fontId="22" fillId="5" borderId="0" xfId="0" applyNumberFormat="1" applyFont="1" applyFill="1" applyBorder="1"/>
    <xf numFmtId="0" fontId="0" fillId="5" borderId="0" xfId="0" applyFill="1" applyAlignment="1">
      <alignment horizontal="center" vertical="center" wrapText="1"/>
    </xf>
    <xf numFmtId="3" fontId="31" fillId="5" borderId="0" xfId="0" applyNumberFormat="1" applyFont="1" applyFill="1" applyBorder="1"/>
    <xf numFmtId="0" fontId="21" fillId="5" borderId="0" xfId="0" applyFont="1" applyFill="1" applyBorder="1" applyProtection="1">
      <protection locked="0"/>
    </xf>
    <xf numFmtId="0" fontId="21" fillId="5" borderId="0" xfId="0" applyFont="1" applyFill="1" applyAlignment="1">
      <alignment horizontal="center" vertical="center" wrapText="1"/>
    </xf>
    <xf numFmtId="0" fontId="21" fillId="5" borderId="0" xfId="0" applyFont="1" applyFill="1"/>
    <xf numFmtId="0" fontId="22" fillId="5" borderId="0" xfId="0" applyFont="1" applyFill="1" applyBorder="1"/>
    <xf numFmtId="0" fontId="0" fillId="5" borderId="0" xfId="0" applyFill="1" applyBorder="1" applyProtection="1">
      <protection locked="0"/>
    </xf>
    <xf numFmtId="0" fontId="22" fillId="5" borderId="0" xfId="0" applyFont="1" applyFill="1" applyBorder="1" applyProtection="1">
      <protection locked="0"/>
    </xf>
    <xf numFmtId="0" fontId="22" fillId="5" borderId="0" xfId="0" applyFont="1" applyFill="1"/>
    <xf numFmtId="0" fontId="31" fillId="5" borderId="0" xfId="0" applyFont="1" applyFill="1" applyBorder="1"/>
    <xf numFmtId="0" fontId="15" fillId="8" borderId="2" xfId="0" applyFont="1" applyFill="1" applyBorder="1" applyAlignment="1" applyProtection="1">
      <alignment horizontal="center" vertical="center" wrapText="1"/>
      <protection locked="0"/>
    </xf>
    <xf numFmtId="14" fontId="23" fillId="8" borderId="2" xfId="0" applyNumberFormat="1" applyFont="1" applyFill="1" applyBorder="1" applyAlignment="1" applyProtection="1">
      <alignment horizontal="center" vertical="center" wrapText="1"/>
      <protection locked="0"/>
    </xf>
    <xf numFmtId="0" fontId="23" fillId="8" borderId="2" xfId="0" applyFont="1" applyFill="1" applyBorder="1" applyAlignment="1" applyProtection="1">
      <alignment horizontal="center" vertical="center" wrapText="1"/>
      <protection locked="0"/>
    </xf>
    <xf numFmtId="14" fontId="23" fillId="8" borderId="12" xfId="0" applyNumberFormat="1" applyFont="1" applyFill="1" applyBorder="1" applyAlignment="1" applyProtection="1">
      <alignment horizontal="center" vertical="center" wrapText="1"/>
      <protection locked="0"/>
    </xf>
    <xf numFmtId="14" fontId="23" fillId="8" borderId="26" xfId="0" applyNumberFormat="1" applyFont="1" applyFill="1" applyBorder="1" applyAlignment="1" applyProtection="1">
      <alignment horizontal="center" vertical="center" wrapText="1"/>
      <protection locked="0"/>
    </xf>
    <xf numFmtId="0" fontId="23" fillId="8" borderId="26" xfId="0" applyFont="1" applyFill="1" applyBorder="1" applyAlignment="1" applyProtection="1">
      <alignment horizontal="center" vertical="center" wrapText="1"/>
      <protection locked="0"/>
    </xf>
    <xf numFmtId="14" fontId="23" fillId="8" borderId="29" xfId="0" applyNumberFormat="1" applyFont="1" applyFill="1" applyBorder="1" applyAlignment="1" applyProtection="1">
      <alignment horizontal="center" vertical="center" wrapText="1"/>
      <protection locked="0"/>
    </xf>
    <xf numFmtId="14" fontId="23" fillId="8" borderId="34" xfId="0" applyNumberFormat="1" applyFont="1" applyFill="1" applyBorder="1" applyAlignment="1" applyProtection="1">
      <alignment horizontal="center" vertical="center" wrapText="1"/>
      <protection locked="0"/>
    </xf>
    <xf numFmtId="0" fontId="23" fillId="8" borderId="34" xfId="0" applyFont="1" applyFill="1" applyBorder="1" applyAlignment="1" applyProtection="1">
      <alignment horizontal="center" vertical="center" wrapText="1"/>
      <protection locked="0"/>
    </xf>
    <xf numFmtId="3" fontId="4" fillId="8" borderId="38" xfId="0" applyNumberFormat="1" applyFont="1" applyFill="1" applyBorder="1" applyAlignment="1" applyProtection="1">
      <alignment horizontal="center" vertical="center" wrapText="1"/>
      <protection locked="0"/>
    </xf>
    <xf numFmtId="3" fontId="4" fillId="8" borderId="29" xfId="0" applyNumberFormat="1" applyFont="1" applyFill="1" applyBorder="1" applyAlignment="1" applyProtection="1">
      <alignment horizontal="center" vertical="center" wrapText="1"/>
      <protection locked="0"/>
    </xf>
    <xf numFmtId="0" fontId="33" fillId="9" borderId="12" xfId="0" applyFont="1" applyFill="1" applyBorder="1" applyAlignment="1">
      <alignment horizontal="center" vertical="center" wrapText="1"/>
    </xf>
    <xf numFmtId="0" fontId="0" fillId="0" borderId="12" xfId="0" applyFill="1" applyBorder="1"/>
    <xf numFmtId="0" fontId="23" fillId="0" borderId="12" xfId="0" applyFont="1" applyBorder="1"/>
    <xf numFmtId="0" fontId="0" fillId="0" borderId="12" xfId="0" applyBorder="1"/>
    <xf numFmtId="0" fontId="0" fillId="0" borderId="12" xfId="0" applyFill="1" applyBorder="1" applyAlignment="1">
      <alignment wrapText="1"/>
    </xf>
    <xf numFmtId="0" fontId="35" fillId="10" borderId="12" xfId="0" applyFont="1" applyFill="1" applyBorder="1" applyAlignment="1">
      <alignment horizontal="center" vertical="center" wrapText="1"/>
    </xf>
    <xf numFmtId="0" fontId="34" fillId="5" borderId="0" xfId="0" applyFont="1" applyFill="1" applyBorder="1" applyAlignment="1">
      <alignment vertical="center"/>
    </xf>
    <xf numFmtId="0" fontId="32" fillId="0" borderId="24" xfId="0" applyFont="1" applyFill="1" applyBorder="1" applyAlignment="1">
      <alignment vertical="center"/>
    </xf>
    <xf numFmtId="0" fontId="8" fillId="0" borderId="12" xfId="0" applyFont="1" applyFill="1" applyBorder="1"/>
    <xf numFmtId="3" fontId="8" fillId="0" borderId="12" xfId="0" applyNumberFormat="1" applyFont="1" applyFill="1" applyBorder="1"/>
    <xf numFmtId="0" fontId="8" fillId="0" borderId="12" xfId="0" applyFont="1" applyFill="1" applyBorder="1" applyAlignment="1"/>
    <xf numFmtId="0" fontId="8" fillId="0" borderId="0" xfId="0" applyFont="1" applyFill="1" applyBorder="1"/>
    <xf numFmtId="0" fontId="8" fillId="0" borderId="13" xfId="0" applyFont="1" applyFill="1" applyBorder="1"/>
    <xf numFmtId="0" fontId="8" fillId="0" borderId="13" xfId="0" applyFont="1" applyFill="1" applyBorder="1" applyAlignment="1"/>
    <xf numFmtId="0" fontId="36" fillId="0" borderId="40" xfId="0" applyFont="1" applyFill="1" applyBorder="1"/>
    <xf numFmtId="0" fontId="36" fillId="0" borderId="41" xfId="0" applyFont="1" applyFill="1" applyBorder="1"/>
    <xf numFmtId="0" fontId="36" fillId="0" borderId="42" xfId="0" applyFont="1" applyFill="1" applyBorder="1"/>
    <xf numFmtId="0" fontId="33" fillId="9" borderId="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 applyProtection="1">
      <alignment horizontal="center" vertical="center" wrapText="1"/>
    </xf>
    <xf numFmtId="0" fontId="13" fillId="0" borderId="12" xfId="0" applyFont="1" applyFill="1" applyBorder="1" applyAlignment="1" applyProtection="1">
      <alignment horizontal="center" vertical="center" wrapText="1"/>
    </xf>
    <xf numFmtId="0" fontId="5" fillId="0" borderId="28" xfId="0" applyFont="1" applyFill="1" applyBorder="1" applyAlignment="1" applyProtection="1">
      <alignment horizontal="center" vertical="center" wrapText="1"/>
    </xf>
    <xf numFmtId="0" fontId="6" fillId="0" borderId="11" xfId="0" applyFont="1" applyFill="1" applyBorder="1" applyAlignment="1" applyProtection="1">
      <alignment horizontal="center" vertical="center" wrapText="1"/>
    </xf>
    <xf numFmtId="3" fontId="5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 wrapText="1"/>
      <protection locked="0"/>
    </xf>
    <xf numFmtId="0" fontId="13" fillId="0" borderId="12" xfId="0" applyFont="1" applyFill="1" applyBorder="1" applyAlignment="1" applyProtection="1">
      <alignment horizontal="center" vertical="center" wrapText="1"/>
      <protection locked="0"/>
    </xf>
    <xf numFmtId="0" fontId="14" fillId="0" borderId="12" xfId="0" applyFont="1" applyFill="1" applyBorder="1" applyAlignment="1" applyProtection="1">
      <alignment horizontal="center" vertical="center" wrapText="1"/>
      <protection locked="0"/>
    </xf>
    <xf numFmtId="3" fontId="14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8" xfId="0" applyFont="1" applyFill="1" applyBorder="1" applyAlignment="1" applyProtection="1">
      <alignment horizontal="center" vertical="center" wrapText="1"/>
      <protection locked="0"/>
    </xf>
    <xf numFmtId="0" fontId="5" fillId="0" borderId="29" xfId="0" applyFont="1" applyFill="1" applyBorder="1" applyAlignment="1" applyProtection="1">
      <alignment horizontal="center" vertical="center" wrapText="1"/>
      <protection locked="0"/>
    </xf>
    <xf numFmtId="0" fontId="12" fillId="0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9" fillId="11" borderId="12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 applyProtection="1">
      <alignment horizontal="center" vertical="center" wrapText="1"/>
    </xf>
    <xf numFmtId="1" fontId="10" fillId="0" borderId="12" xfId="0" applyNumberFormat="1" applyFont="1" applyFill="1" applyBorder="1" applyAlignment="1" applyProtection="1">
      <alignment horizontal="center" vertical="center" wrapText="1"/>
    </xf>
    <xf numFmtId="1" fontId="13" fillId="0" borderId="12" xfId="0" applyNumberFormat="1" applyFont="1" applyFill="1" applyBorder="1" applyAlignment="1" applyProtection="1">
      <alignment horizontal="center" vertical="center" wrapText="1"/>
    </xf>
    <xf numFmtId="1" fontId="5" fillId="0" borderId="29" xfId="0" applyNumberFormat="1" applyFont="1" applyFill="1" applyBorder="1" applyAlignment="1" applyProtection="1">
      <alignment horizontal="center" vertical="center" wrapText="1"/>
    </xf>
    <xf numFmtId="0" fontId="40" fillId="5" borderId="24" xfId="0" applyFont="1" applyFill="1" applyBorder="1" applyAlignment="1">
      <alignment vertical="center"/>
    </xf>
    <xf numFmtId="0" fontId="33" fillId="9" borderId="13" xfId="0" applyFont="1" applyFill="1" applyBorder="1" applyAlignment="1">
      <alignment horizontal="center" vertical="center" wrapText="1"/>
    </xf>
    <xf numFmtId="0" fontId="41" fillId="5" borderId="0" xfId="0" applyFont="1" applyFill="1" applyBorder="1"/>
    <xf numFmtId="4" fontId="8" fillId="0" borderId="12" xfId="0" applyNumberFormat="1" applyFont="1" applyFill="1" applyBorder="1"/>
    <xf numFmtId="4" fontId="8" fillId="0" borderId="13" xfId="0" applyNumberFormat="1" applyFont="1" applyFill="1" applyBorder="1"/>
    <xf numFmtId="4" fontId="36" fillId="0" borderId="41" xfId="0" applyNumberFormat="1" applyFont="1" applyFill="1" applyBorder="1"/>
    <xf numFmtId="0" fontId="10" fillId="0" borderId="12" xfId="0" applyNumberFormat="1" applyFont="1" applyFill="1" applyBorder="1" applyAlignment="1" applyProtection="1">
      <alignment horizontal="center" vertical="center" wrapText="1"/>
    </xf>
    <xf numFmtId="0" fontId="11" fillId="0" borderId="12" xfId="0" applyNumberFormat="1" applyFont="1" applyFill="1" applyBorder="1" applyAlignment="1">
      <alignment horizontal="center" vertical="center" wrapText="1"/>
    </xf>
    <xf numFmtId="0" fontId="10" fillId="0" borderId="12" xfId="0" applyNumberFormat="1" applyFont="1" applyFill="1" applyBorder="1" applyAlignment="1">
      <alignment horizontal="center" vertical="center" wrapText="1"/>
    </xf>
    <xf numFmtId="0" fontId="10" fillId="0" borderId="20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29" xfId="0" applyNumberFormat="1" applyFont="1" applyFill="1" applyBorder="1" applyAlignment="1">
      <alignment horizontal="center" vertical="center" wrapText="1"/>
    </xf>
    <xf numFmtId="0" fontId="10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9" xfId="0" applyNumberFormat="1" applyFont="1" applyFill="1" applyBorder="1" applyAlignment="1" applyProtection="1">
      <alignment horizontal="center" vertical="center" wrapText="1"/>
      <protection locked="0"/>
    </xf>
    <xf numFmtId="165" fontId="1" fillId="5" borderId="0" xfId="0" applyNumberFormat="1" applyFont="1" applyFill="1" applyBorder="1" applyAlignment="1">
      <alignment horizontal="center" vertical="center"/>
    </xf>
    <xf numFmtId="165" fontId="5" fillId="0" borderId="29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3" fontId="1" fillId="5" borderId="0" xfId="0" applyNumberFormat="1" applyFont="1" applyFill="1" applyBorder="1" applyAlignment="1">
      <alignment horizontal="center" vertical="center"/>
    </xf>
    <xf numFmtId="3" fontId="2" fillId="5" borderId="0" xfId="0" applyNumberFormat="1" applyFont="1" applyFill="1" applyBorder="1" applyAlignment="1">
      <alignment horizontal="center" vertical="center" wrapText="1"/>
    </xf>
    <xf numFmtId="3" fontId="14" fillId="0" borderId="12" xfId="0" applyNumberFormat="1" applyFont="1" applyFill="1" applyBorder="1" applyAlignment="1">
      <alignment horizontal="center" vertical="center" wrapText="1"/>
    </xf>
    <xf numFmtId="3" fontId="5" fillId="0" borderId="29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horizontal="center" vertical="center" wrapText="1"/>
    </xf>
    <xf numFmtId="0" fontId="2" fillId="5" borderId="0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  <protection locked="0"/>
    </xf>
    <xf numFmtId="0" fontId="8" fillId="0" borderId="1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165" fontId="5" fillId="0" borderId="12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Border="1" applyAlignment="1" applyProtection="1">
      <alignment horizontal="center" vertical="center"/>
      <protection locked="0"/>
    </xf>
    <xf numFmtId="3" fontId="2" fillId="5" borderId="0" xfId="0" applyNumberFormat="1" applyFont="1" applyFill="1" applyBorder="1" applyAlignment="1" applyProtection="1">
      <alignment horizontal="center" vertical="center"/>
      <protection locked="0"/>
    </xf>
    <xf numFmtId="0" fontId="1" fillId="5" borderId="0" xfId="0" applyNumberFormat="1" applyFont="1" applyFill="1" applyBorder="1" applyAlignment="1" applyProtection="1">
      <alignment horizontal="center" vertical="center"/>
      <protection locked="0"/>
    </xf>
    <xf numFmtId="0" fontId="3" fillId="5" borderId="0" xfId="0" applyNumberFormat="1" applyFont="1" applyFill="1" applyBorder="1" applyAlignment="1" applyProtection="1">
      <alignment horizontal="center" vertical="center"/>
      <protection locked="0"/>
    </xf>
    <xf numFmtId="0" fontId="2" fillId="5" borderId="0" xfId="0" applyNumberFormat="1" applyFont="1" applyFill="1" applyBorder="1" applyAlignment="1" applyProtection="1">
      <alignment horizontal="center" vertical="center"/>
      <protection locked="0"/>
    </xf>
    <xf numFmtId="3" fontId="8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1" fillId="5" borderId="0" xfId="0" applyFont="1" applyFill="1" applyBorder="1" applyAlignment="1" applyProtection="1">
      <alignment horizontal="left" vertical="center"/>
      <protection locked="0"/>
    </xf>
    <xf numFmtId="165" fontId="2" fillId="5" borderId="0" xfId="0" applyNumberFormat="1" applyFont="1" applyFill="1" applyBorder="1" applyAlignment="1">
      <alignment horizontal="center" vertical="center"/>
    </xf>
    <xf numFmtId="3" fontId="2" fillId="5" borderId="0" xfId="0" applyNumberFormat="1" applyFont="1" applyFill="1" applyBorder="1" applyAlignment="1">
      <alignment horizontal="center" vertical="center"/>
    </xf>
    <xf numFmtId="0" fontId="37" fillId="5" borderId="0" xfId="0" applyFont="1" applyFill="1" applyBorder="1" applyAlignment="1">
      <alignment horizontal="center" vertical="center"/>
    </xf>
    <xf numFmtId="0" fontId="37" fillId="5" borderId="0" xfId="0" applyFont="1" applyFill="1" applyBorder="1" applyAlignment="1">
      <alignment horizontal="center" vertical="center" wrapText="1"/>
    </xf>
    <xf numFmtId="3" fontId="8" fillId="0" borderId="1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1" fontId="1" fillId="5" borderId="0" xfId="0" applyNumberFormat="1" applyFont="1" applyFill="1" applyBorder="1" applyAlignment="1" applyProtection="1">
      <alignment horizontal="center" vertical="center"/>
      <protection locked="0"/>
    </xf>
    <xf numFmtId="1" fontId="2" fillId="5" borderId="0" xfId="0" applyNumberFormat="1" applyFont="1" applyFill="1" applyBorder="1" applyAlignment="1" applyProtection="1">
      <alignment horizontal="center" vertical="center"/>
      <protection locked="0"/>
    </xf>
    <xf numFmtId="1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5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32" fillId="0" borderId="24" xfId="0" applyFont="1" applyFill="1" applyBorder="1" applyAlignment="1">
      <alignment horizontal="left" vertical="center"/>
    </xf>
    <xf numFmtId="0" fontId="2" fillId="5" borderId="0" xfId="0" applyFont="1" applyFill="1" applyBorder="1" applyAlignment="1" applyProtection="1">
      <alignment horizontal="left" vertical="center"/>
      <protection locked="0"/>
    </xf>
    <xf numFmtId="0" fontId="42" fillId="5" borderId="0" xfId="0" applyFont="1" applyFill="1" applyBorder="1" applyAlignment="1" applyProtection="1">
      <alignment horizontal="center" vertical="center"/>
      <protection locked="0"/>
    </xf>
    <xf numFmtId="14" fontId="5" fillId="0" borderId="12" xfId="0" applyNumberFormat="1" applyFont="1" applyFill="1" applyBorder="1" applyAlignment="1">
      <alignment horizontal="center" vertical="center" wrapText="1"/>
    </xf>
    <xf numFmtId="14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2" xfId="0" applyNumberFormat="1" applyFont="1" applyFill="1" applyBorder="1" applyAlignment="1">
      <alignment horizontal="center" vertical="center" wrapText="1"/>
    </xf>
    <xf numFmtId="3" fontId="4" fillId="0" borderId="12" xfId="0" applyNumberFormat="1" applyFont="1" applyFill="1" applyBorder="1" applyAlignment="1">
      <alignment horizontal="center" vertical="center" wrapText="1"/>
    </xf>
    <xf numFmtId="3" fontId="5" fillId="0" borderId="12" xfId="0" applyNumberFormat="1" applyFont="1" applyFill="1" applyBorder="1" applyAlignment="1">
      <alignment horizontal="center" vertical="center" wrapText="1"/>
    </xf>
    <xf numFmtId="0" fontId="42" fillId="5" borderId="0" xfId="0" applyFont="1" applyFill="1" applyBorder="1" applyAlignment="1" applyProtection="1">
      <alignment horizontal="left" vertical="center"/>
      <protection locked="0"/>
    </xf>
    <xf numFmtId="3" fontId="4" fillId="0" borderId="12" xfId="0" applyNumberFormat="1" applyFont="1" applyFill="1" applyBorder="1" applyAlignment="1">
      <alignment horizontal="center" vertical="center" wrapText="1"/>
    </xf>
    <xf numFmtId="3" fontId="1" fillId="5" borderId="0" xfId="0" applyNumberFormat="1" applyFont="1" applyFill="1" applyBorder="1" applyAlignment="1" applyProtection="1">
      <alignment horizontal="center" vertical="center"/>
      <protection locked="0"/>
    </xf>
    <xf numFmtId="3" fontId="6" fillId="0" borderId="12" xfId="0" applyNumberFormat="1" applyFont="1" applyFill="1" applyBorder="1" applyAlignment="1" applyProtection="1">
      <alignment horizontal="center" vertical="center" wrapText="1"/>
      <protection locked="0"/>
    </xf>
    <xf numFmtId="166" fontId="2" fillId="5" borderId="0" xfId="0" applyNumberFormat="1" applyFont="1" applyFill="1" applyBorder="1" applyAlignment="1" applyProtection="1">
      <alignment horizontal="center" vertical="center"/>
      <protection locked="0"/>
    </xf>
    <xf numFmtId="166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166" fontId="8" fillId="0" borderId="12" xfId="0" applyNumberFormat="1" applyFont="1" applyFill="1" applyBorder="1" applyAlignment="1" applyProtection="1">
      <alignment horizontal="center" vertical="center" wrapText="1"/>
      <protection locked="0"/>
    </xf>
    <xf numFmtId="166" fontId="14" fillId="0" borderId="12" xfId="0" applyNumberFormat="1" applyFont="1" applyFill="1" applyBorder="1" applyAlignment="1" applyProtection="1">
      <alignment horizontal="center" vertical="center" wrapText="1"/>
      <protection locked="0"/>
    </xf>
    <xf numFmtId="166" fontId="5" fillId="0" borderId="29" xfId="0" applyNumberFormat="1" applyFont="1" applyFill="1" applyBorder="1" applyAlignment="1" applyProtection="1">
      <alignment horizontal="center" vertical="center" wrapText="1"/>
      <protection locked="0"/>
    </xf>
    <xf numFmtId="166" fontId="2" fillId="0" borderId="0" xfId="0" applyNumberFormat="1" applyFont="1" applyFill="1" applyBorder="1" applyAlignment="1" applyProtection="1">
      <alignment horizontal="center" vertical="center"/>
      <protection locked="0"/>
    </xf>
    <xf numFmtId="14" fontId="1" fillId="5" borderId="0" xfId="0" applyNumberFormat="1" applyFont="1" applyFill="1" applyBorder="1" applyAlignment="1" applyProtection="1">
      <alignment horizontal="center" vertical="center"/>
      <protection locked="0"/>
    </xf>
    <xf numFmtId="14" fontId="2" fillId="5" borderId="0" xfId="0" applyNumberFormat="1" applyFont="1" applyFill="1" applyBorder="1" applyAlignment="1" applyProtection="1">
      <alignment horizontal="center" vertical="center"/>
      <protection locked="0"/>
    </xf>
    <xf numFmtId="14" fontId="5" fillId="0" borderId="29" xfId="0" applyNumberFormat="1" applyFont="1" applyFill="1" applyBorder="1" applyAlignment="1" applyProtection="1">
      <alignment horizontal="center" vertical="center" wrapText="1"/>
      <protection locked="0"/>
    </xf>
    <xf numFmtId="14" fontId="2" fillId="0" borderId="0" xfId="0" applyNumberFormat="1" applyFont="1" applyFill="1" applyBorder="1" applyAlignment="1" applyProtection="1">
      <alignment horizontal="center" vertical="center"/>
      <protection locked="0"/>
    </xf>
    <xf numFmtId="167" fontId="1" fillId="7" borderId="0" xfId="0" applyNumberFormat="1" applyFont="1" applyFill="1" applyBorder="1" applyAlignment="1" applyProtection="1">
      <alignment horizontal="center" vertical="center"/>
      <protection locked="0"/>
    </xf>
    <xf numFmtId="167" fontId="2" fillId="7" borderId="0" xfId="0" applyNumberFormat="1" applyFont="1" applyFill="1" applyBorder="1" applyAlignment="1" applyProtection="1">
      <alignment horizontal="center" vertical="center"/>
      <protection locked="0"/>
    </xf>
    <xf numFmtId="167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167" fontId="5" fillId="0" borderId="29" xfId="0" applyNumberFormat="1" applyFont="1" applyFill="1" applyBorder="1" applyAlignment="1" applyProtection="1">
      <alignment horizontal="center" vertical="center" wrapText="1"/>
      <protection locked="0"/>
    </xf>
    <xf numFmtId="167" fontId="2" fillId="2" borderId="0" xfId="0" applyNumberFormat="1" applyFont="1" applyFill="1" applyBorder="1" applyAlignment="1" applyProtection="1">
      <alignment horizontal="center" vertical="center"/>
      <protection locked="0"/>
    </xf>
    <xf numFmtId="3" fontId="1" fillId="7" borderId="0" xfId="0" applyNumberFormat="1" applyFont="1" applyFill="1" applyBorder="1" applyAlignment="1" applyProtection="1">
      <alignment horizontal="center" vertical="center"/>
      <protection locked="0"/>
    </xf>
    <xf numFmtId="3" fontId="2" fillId="7" borderId="0" xfId="0" applyNumberFormat="1" applyFont="1" applyFill="1" applyBorder="1" applyAlignment="1" applyProtection="1">
      <alignment horizontal="center" vertical="center"/>
      <protection locked="0"/>
    </xf>
    <xf numFmtId="3" fontId="2" fillId="2" borderId="0" xfId="0" applyNumberFormat="1" applyFont="1" applyFill="1" applyBorder="1" applyAlignment="1" applyProtection="1">
      <alignment horizontal="center" vertical="center"/>
      <protection locked="0"/>
    </xf>
    <xf numFmtId="3" fontId="13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3" fillId="5" borderId="0" xfId="0" applyNumberFormat="1" applyFont="1" applyFill="1" applyBorder="1" applyAlignment="1" applyProtection="1">
      <alignment horizontal="center" vertical="center"/>
      <protection locked="0"/>
    </xf>
    <xf numFmtId="3" fontId="3" fillId="5" borderId="0" xfId="0" applyNumberFormat="1" applyFont="1" applyFill="1" applyBorder="1" applyAlignment="1">
      <alignment horizontal="center" vertical="center"/>
    </xf>
    <xf numFmtId="3" fontId="4" fillId="0" borderId="20" xfId="0" applyNumberFormat="1" applyFont="1" applyFill="1" applyBorder="1" applyAlignment="1">
      <alignment horizontal="center" vertical="center" wrapText="1"/>
    </xf>
    <xf numFmtId="3" fontId="10" fillId="0" borderId="12" xfId="0" applyNumberFormat="1" applyFont="1" applyFill="1" applyBorder="1" applyAlignment="1">
      <alignment horizontal="center" vertical="center" wrapText="1"/>
    </xf>
    <xf numFmtId="3" fontId="10" fillId="0" borderId="20" xfId="0" applyNumberFormat="1" applyFont="1" applyFill="1" applyBorder="1" applyAlignment="1">
      <alignment horizontal="center" vertical="center" wrapText="1"/>
    </xf>
    <xf numFmtId="3" fontId="4" fillId="0" borderId="29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3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3" fontId="3" fillId="0" borderId="0" xfId="0" applyNumberFormat="1" applyFont="1" applyFill="1" applyBorder="1" applyAlignment="1">
      <alignment horizontal="center" vertical="center"/>
    </xf>
    <xf numFmtId="0" fontId="10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3" fontId="4" fillId="0" borderId="2" xfId="0" applyNumberFormat="1" applyFont="1" applyFill="1" applyBorder="1" applyAlignment="1" applyProtection="1">
      <alignment horizontal="center" vertical="center" wrapText="1"/>
    </xf>
    <xf numFmtId="3" fontId="4" fillId="0" borderId="2" xfId="0" applyNumberFormat="1" applyFont="1" applyFill="1" applyBorder="1" applyAlignment="1" applyProtection="1">
      <alignment horizontal="center" vertical="center" wrapText="1"/>
    </xf>
    <xf numFmtId="3" fontId="10" fillId="0" borderId="12" xfId="0" applyNumberFormat="1" applyFont="1" applyFill="1" applyBorder="1" applyAlignment="1" applyProtection="1">
      <alignment horizontal="center" vertical="center" wrapText="1"/>
    </xf>
    <xf numFmtId="3" fontId="11" fillId="0" borderId="12" xfId="0" applyNumberFormat="1" applyFont="1" applyFill="1" applyBorder="1" applyAlignment="1">
      <alignment horizontal="center" vertical="center" wrapText="1"/>
    </xf>
    <xf numFmtId="3" fontId="6" fillId="0" borderId="12" xfId="0" applyNumberFormat="1" applyFont="1" applyFill="1" applyBorder="1" applyAlignment="1" applyProtection="1">
      <alignment horizontal="center" vertical="center" wrapText="1"/>
    </xf>
    <xf numFmtId="3" fontId="5" fillId="0" borderId="12" xfId="0" applyNumberFormat="1" applyFont="1" applyFill="1" applyBorder="1" applyAlignment="1" applyProtection="1">
      <alignment horizontal="center" vertical="center" wrapText="1"/>
    </xf>
    <xf numFmtId="3" fontId="5" fillId="0" borderId="29" xfId="0" applyNumberFormat="1" applyFont="1" applyFill="1" applyBorder="1" applyAlignment="1" applyProtection="1">
      <alignment horizontal="center" vertical="center" wrapText="1"/>
    </xf>
    <xf numFmtId="3" fontId="4" fillId="0" borderId="29" xfId="0" applyNumberFormat="1" applyFont="1" applyFill="1" applyBorder="1" applyAlignment="1">
      <alignment horizontal="center" vertical="center" wrapText="1"/>
    </xf>
    <xf numFmtId="3" fontId="4" fillId="0" borderId="12" xfId="0" applyNumberFormat="1" applyFont="1" applyFill="1" applyBorder="1" applyAlignment="1" applyProtection="1">
      <alignment horizontal="center" vertical="center" wrapText="1"/>
    </xf>
    <xf numFmtId="3" fontId="6" fillId="0" borderId="12" xfId="0" applyNumberFormat="1" applyFont="1" applyFill="1" applyBorder="1" applyAlignment="1">
      <alignment horizontal="center" vertical="center" wrapText="1"/>
    </xf>
    <xf numFmtId="14" fontId="1" fillId="5" borderId="0" xfId="0" applyNumberFormat="1" applyFont="1" applyFill="1" applyBorder="1" applyAlignment="1">
      <alignment horizontal="center" vertical="center"/>
    </xf>
    <xf numFmtId="14" fontId="1" fillId="7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center" vertical="center" wrapText="1"/>
    </xf>
    <xf numFmtId="14" fontId="8" fillId="0" borderId="12" xfId="0" applyNumberFormat="1" applyFont="1" applyFill="1" applyBorder="1" applyAlignment="1">
      <alignment horizontal="center" vertical="center" wrapText="1"/>
    </xf>
    <xf numFmtId="14" fontId="14" fillId="0" borderId="12" xfId="0" applyNumberFormat="1" applyFont="1" applyFill="1" applyBorder="1" applyAlignment="1">
      <alignment horizontal="center" vertical="center" wrapText="1"/>
    </xf>
    <xf numFmtId="14" fontId="5" fillId="0" borderId="29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/>
    </xf>
    <xf numFmtId="14" fontId="2" fillId="2" borderId="0" xfId="0" applyNumberFormat="1" applyFont="1" applyFill="1" applyBorder="1" applyAlignment="1">
      <alignment horizontal="center" vertical="center"/>
    </xf>
    <xf numFmtId="167" fontId="1" fillId="7" borderId="0" xfId="0" applyNumberFormat="1" applyFont="1" applyFill="1" applyBorder="1" applyAlignment="1">
      <alignment horizontal="center" vertical="center"/>
    </xf>
    <xf numFmtId="167" fontId="1" fillId="5" borderId="0" xfId="0" applyNumberFormat="1" applyFont="1" applyFill="1" applyBorder="1" applyAlignment="1">
      <alignment horizontal="center" vertical="center"/>
    </xf>
    <xf numFmtId="167" fontId="2" fillId="5" borderId="0" xfId="0" applyNumberFormat="1" applyFont="1" applyFill="1" applyBorder="1" applyAlignment="1">
      <alignment horizontal="center" vertical="center" wrapText="1"/>
    </xf>
    <xf numFmtId="167" fontId="5" fillId="0" borderId="12" xfId="0" applyNumberFormat="1" applyFont="1" applyFill="1" applyBorder="1" applyAlignment="1">
      <alignment horizontal="center" vertical="center" wrapText="1"/>
    </xf>
    <xf numFmtId="167" fontId="5" fillId="0" borderId="29" xfId="0" applyNumberFormat="1" applyFont="1" applyFill="1" applyBorder="1" applyAlignment="1">
      <alignment horizontal="center" vertical="center" wrapText="1"/>
    </xf>
    <xf numFmtId="167" fontId="2" fillId="2" borderId="0" xfId="0" applyNumberFormat="1" applyFont="1" applyFill="1" applyBorder="1" applyAlignment="1">
      <alignment horizontal="center" vertical="center"/>
    </xf>
    <xf numFmtId="3" fontId="1" fillId="7" borderId="0" xfId="0" applyNumberFormat="1" applyFont="1" applyFill="1" applyBorder="1" applyAlignment="1">
      <alignment horizontal="center" vertical="center"/>
    </xf>
    <xf numFmtId="3" fontId="2" fillId="7" borderId="0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 wrapText="1"/>
    </xf>
    <xf numFmtId="3" fontId="3" fillId="5" borderId="0" xfId="0" applyNumberFormat="1" applyFont="1" applyFill="1" applyBorder="1" applyAlignment="1">
      <alignment horizontal="center" vertical="center" wrapText="1"/>
    </xf>
    <xf numFmtId="3" fontId="1" fillId="5" borderId="0" xfId="0" applyNumberFormat="1" applyFont="1" applyFill="1" applyBorder="1" applyAlignment="1">
      <alignment horizontal="center" vertical="center" wrapText="1"/>
    </xf>
    <xf numFmtId="3" fontId="2" fillId="5" borderId="0" xfId="0" applyNumberFormat="1" applyFont="1" applyFill="1" applyBorder="1" applyAlignment="1" applyProtection="1">
      <alignment horizontal="center" vertical="center" wrapText="1"/>
      <protection locked="0"/>
    </xf>
    <xf numFmtId="3" fontId="3" fillId="5" borderId="0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20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0" fontId="10" fillId="0" borderId="11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0" fillId="0" borderId="11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/>
    </xf>
    <xf numFmtId="3" fontId="5" fillId="0" borderId="12" xfId="0" applyNumberFormat="1" applyFont="1" applyFill="1" applyBorder="1" applyAlignment="1">
      <alignment horizontal="center" vertical="center" wrapText="1"/>
    </xf>
    <xf numFmtId="3" fontId="5" fillId="0" borderId="20" xfId="0" applyNumberFormat="1" applyFont="1" applyFill="1" applyBorder="1" applyAlignment="1">
      <alignment horizontal="center" vertical="center" wrapText="1"/>
    </xf>
    <xf numFmtId="3" fontId="21" fillId="5" borderId="0" xfId="0" applyNumberFormat="1" applyFont="1" applyFill="1" applyBorder="1"/>
    <xf numFmtId="3" fontId="0" fillId="0" borderId="0" xfId="0" applyNumberFormat="1" applyFill="1" applyBorder="1"/>
    <xf numFmtId="0" fontId="21" fillId="5" borderId="0" xfId="0" applyNumberFormat="1" applyFont="1" applyFill="1" applyBorder="1"/>
    <xf numFmtId="0" fontId="0" fillId="5" borderId="0" xfId="0" applyNumberFormat="1" applyFill="1" applyBorder="1"/>
    <xf numFmtId="0" fontId="4" fillId="0" borderId="2" xfId="0" applyNumberFormat="1" applyFont="1" applyFill="1" applyBorder="1" applyAlignment="1">
      <alignment horizontal="center" vertical="center" wrapText="1"/>
    </xf>
    <xf numFmtId="0" fontId="13" fillId="0" borderId="12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21" fillId="5" borderId="0" xfId="0" applyNumberFormat="1" applyFont="1" applyFill="1" applyBorder="1" applyProtection="1">
      <protection locked="0"/>
    </xf>
    <xf numFmtId="3" fontId="21" fillId="5" borderId="0" xfId="0" applyNumberFormat="1" applyFont="1" applyFill="1" applyAlignment="1">
      <alignment horizontal="center" vertical="center" wrapText="1"/>
    </xf>
    <xf numFmtId="3" fontId="21" fillId="5" borderId="0" xfId="0" applyNumberFormat="1" applyFont="1" applyFill="1"/>
    <xf numFmtId="3" fontId="0" fillId="5" borderId="0" xfId="0" applyNumberFormat="1" applyFill="1" applyBorder="1" applyProtection="1">
      <protection locked="0"/>
    </xf>
    <xf numFmtId="3" fontId="22" fillId="5" borderId="0" xfId="0" applyNumberFormat="1" applyFont="1" applyFill="1" applyBorder="1" applyProtection="1">
      <protection locked="0"/>
    </xf>
    <xf numFmtId="3" fontId="0" fillId="5" borderId="0" xfId="0" applyNumberFormat="1" applyFill="1" applyAlignment="1">
      <alignment horizontal="center" vertical="center" wrapText="1"/>
    </xf>
    <xf numFmtId="3" fontId="22" fillId="5" borderId="0" xfId="0" applyNumberFormat="1" applyFont="1" applyFill="1"/>
    <xf numFmtId="3" fontId="23" fillId="8" borderId="39" xfId="0" applyNumberFormat="1" applyFont="1" applyFill="1" applyBorder="1" applyAlignment="1" applyProtection="1">
      <alignment horizontal="center" vertical="center" wrapText="1"/>
      <protection locked="0"/>
    </xf>
    <xf numFmtId="3" fontId="27" fillId="8" borderId="34" xfId="0" applyNumberFormat="1" applyFont="1" applyFill="1" applyBorder="1" applyAlignment="1" applyProtection="1">
      <alignment horizontal="center" vertical="center" wrapText="1"/>
      <protection locked="0"/>
    </xf>
    <xf numFmtId="3" fontId="22" fillId="0" borderId="0" xfId="0" applyNumberFormat="1" applyFont="1" applyFill="1" applyBorder="1"/>
    <xf numFmtId="3" fontId="0" fillId="0" borderId="0" xfId="0" applyNumberFormat="1" applyFill="1" applyBorder="1" applyProtection="1">
      <protection locked="0"/>
    </xf>
    <xf numFmtId="3" fontId="22" fillId="0" borderId="0" xfId="0" applyNumberFormat="1" applyFont="1" applyFill="1" applyBorder="1" applyProtection="1">
      <protection locked="0"/>
    </xf>
    <xf numFmtId="3" fontId="0" fillId="0" borderId="0" xfId="0" applyNumberFormat="1" applyFill="1" applyAlignment="1">
      <alignment horizontal="center" vertical="center" wrapText="1"/>
    </xf>
    <xf numFmtId="3" fontId="0" fillId="0" borderId="0" xfId="0" applyNumberFormat="1" applyFill="1"/>
    <xf numFmtId="3" fontId="22" fillId="0" borderId="0" xfId="0" applyNumberFormat="1" applyFont="1" applyFill="1"/>
    <xf numFmtId="14" fontId="21" fillId="5" borderId="0" xfId="0" applyNumberFormat="1" applyFont="1" applyFill="1" applyBorder="1"/>
    <xf numFmtId="14" fontId="0" fillId="5" borderId="0" xfId="0" applyNumberFormat="1" applyFill="1" applyBorder="1"/>
    <xf numFmtId="14" fontId="27" fillId="8" borderId="12" xfId="0" applyNumberFormat="1" applyFont="1" applyFill="1" applyBorder="1" applyAlignment="1" applyProtection="1">
      <alignment horizontal="center" vertical="center" wrapText="1"/>
      <protection locked="0"/>
    </xf>
    <xf numFmtId="14" fontId="28" fillId="8" borderId="12" xfId="0" applyNumberFormat="1" applyFont="1" applyFill="1" applyBorder="1" applyAlignment="1" applyProtection="1">
      <alignment horizontal="center" vertical="center" wrapText="1"/>
      <protection locked="0"/>
    </xf>
    <xf numFmtId="14" fontId="0" fillId="5" borderId="0" xfId="0" applyNumberFormat="1" applyFill="1"/>
    <xf numFmtId="14" fontId="0" fillId="0" borderId="0" xfId="0" applyNumberFormat="1" applyFill="1" applyBorder="1"/>
    <xf numFmtId="14" fontId="27" fillId="8" borderId="26" xfId="0" applyNumberFormat="1" applyFont="1" applyFill="1" applyBorder="1" applyAlignment="1" applyProtection="1">
      <alignment horizontal="center" vertical="center" wrapText="1"/>
      <protection locked="0"/>
    </xf>
    <xf numFmtId="14" fontId="28" fillId="8" borderId="26" xfId="0" applyNumberFormat="1" applyFont="1" applyFill="1" applyBorder="1" applyAlignment="1" applyProtection="1">
      <alignment horizontal="center" vertical="center" wrapText="1"/>
      <protection locked="0"/>
    </xf>
    <xf numFmtId="14" fontId="4" fillId="8" borderId="26" xfId="0" applyNumberFormat="1" applyFont="1" applyFill="1" applyBorder="1" applyAlignment="1" applyProtection="1">
      <alignment horizontal="center" vertical="center" wrapText="1"/>
      <protection locked="0"/>
    </xf>
    <xf numFmtId="167" fontId="21" fillId="5" borderId="0" xfId="0" applyNumberFormat="1" applyFont="1" applyFill="1" applyBorder="1"/>
    <xf numFmtId="167" fontId="0" fillId="5" borderId="0" xfId="0" applyNumberFormat="1" applyFill="1" applyBorder="1"/>
    <xf numFmtId="167" fontId="23" fillId="8" borderId="2" xfId="0" applyNumberFormat="1" applyFont="1" applyFill="1" applyBorder="1" applyAlignment="1" applyProtection="1">
      <alignment horizontal="center" vertical="center" wrapText="1"/>
      <protection locked="0"/>
    </xf>
    <xf numFmtId="167" fontId="23" fillId="8" borderId="26" xfId="0" applyNumberFormat="1" applyFont="1" applyFill="1" applyBorder="1" applyAlignment="1" applyProtection="1">
      <alignment horizontal="center" vertical="center" wrapText="1"/>
      <protection locked="0"/>
    </xf>
    <xf numFmtId="167" fontId="27" fillId="8" borderId="26" xfId="0" applyNumberFormat="1" applyFont="1" applyFill="1" applyBorder="1" applyAlignment="1" applyProtection="1">
      <alignment horizontal="center" vertical="center" wrapText="1"/>
      <protection locked="0"/>
    </xf>
    <xf numFmtId="167" fontId="28" fillId="8" borderId="26" xfId="0" applyNumberFormat="1" applyFont="1" applyFill="1" applyBorder="1" applyAlignment="1" applyProtection="1">
      <alignment horizontal="center" vertical="center" wrapText="1"/>
      <protection locked="0"/>
    </xf>
    <xf numFmtId="167" fontId="23" fillId="8" borderId="34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center" wrapText="1"/>
    </xf>
    <xf numFmtId="0" fontId="24" fillId="0" borderId="12" xfId="0" applyNumberFormat="1" applyFont="1" applyFill="1" applyBorder="1" applyAlignment="1">
      <alignment wrapText="1"/>
    </xf>
    <xf numFmtId="0" fontId="24" fillId="0" borderId="12" xfId="0" applyNumberFormat="1" applyFont="1" applyFill="1" applyBorder="1" applyAlignment="1">
      <alignment horizontal="center" vertical="top" wrapText="1"/>
    </xf>
    <xf numFmtId="0" fontId="24" fillId="0" borderId="12" xfId="0" applyNumberFormat="1" applyFont="1" applyFill="1" applyBorder="1" applyAlignment="1">
      <alignment vertical="center" wrapText="1"/>
    </xf>
    <xf numFmtId="0" fontId="4" fillId="0" borderId="20" xfId="0" applyNumberFormat="1" applyFont="1" applyFill="1" applyBorder="1" applyAlignment="1">
      <alignment horizontal="center" vertical="center" wrapText="1"/>
    </xf>
    <xf numFmtId="0" fontId="5" fillId="0" borderId="27" xfId="0" applyNumberFormat="1" applyFont="1" applyFill="1" applyBorder="1" applyAlignment="1">
      <alignment horizontal="center" vertical="center" wrapText="1"/>
    </xf>
    <xf numFmtId="0" fontId="11" fillId="0" borderId="20" xfId="0" applyNumberFormat="1" applyFont="1" applyFill="1" applyBorder="1" applyAlignment="1">
      <alignment horizontal="center" vertical="center" wrapText="1"/>
    </xf>
    <xf numFmtId="0" fontId="10" fillId="0" borderId="27" xfId="0" applyNumberFormat="1" applyFont="1" applyFill="1" applyBorder="1" applyAlignment="1">
      <alignment horizontal="center" vertical="center" wrapText="1"/>
    </xf>
    <xf numFmtId="0" fontId="25" fillId="0" borderId="0" xfId="0" applyNumberFormat="1" applyFont="1" applyFill="1" applyAlignment="1">
      <alignment horizontal="center" vertical="center" wrapText="1"/>
    </xf>
    <xf numFmtId="0" fontId="25" fillId="0" borderId="0" xfId="0" applyNumberFormat="1" applyFont="1" applyFill="1" applyAlignment="1">
      <alignment horizontal="center" vertical="center"/>
    </xf>
    <xf numFmtId="0" fontId="23" fillId="0" borderId="11" xfId="0" applyNumberFormat="1" applyFont="1" applyFill="1" applyBorder="1" applyAlignment="1">
      <alignment horizontal="center" vertical="center" wrapText="1"/>
    </xf>
    <xf numFmtId="0" fontId="23" fillId="0" borderId="12" xfId="0" applyNumberFormat="1" applyFont="1" applyFill="1" applyBorder="1" applyAlignment="1">
      <alignment horizontal="center" vertical="center" wrapText="1"/>
    </xf>
    <xf numFmtId="0" fontId="26" fillId="0" borderId="12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5" fillId="0" borderId="28" xfId="0" applyNumberFormat="1" applyFont="1" applyFill="1" applyBorder="1" applyAlignment="1">
      <alignment horizontal="center" vertical="center" wrapText="1"/>
    </xf>
    <xf numFmtId="0" fontId="4" fillId="0" borderId="29" xfId="0" applyNumberFormat="1" applyFont="1" applyFill="1" applyBorder="1" applyAlignment="1">
      <alignment horizontal="center" vertical="center" wrapText="1"/>
    </xf>
    <xf numFmtId="0" fontId="5" fillId="0" borderId="29" xfId="0" applyNumberFormat="1" applyFont="1" applyFill="1" applyBorder="1" applyAlignment="1" applyProtection="1">
      <alignment horizontal="center" vertical="center" wrapText="1"/>
    </xf>
    <xf numFmtId="0" fontId="5" fillId="0" borderId="30" xfId="0" applyNumberFormat="1" applyFont="1" applyFill="1" applyBorder="1" applyAlignment="1">
      <alignment horizontal="center" vertical="center" wrapText="1"/>
    </xf>
    <xf numFmtId="0" fontId="4" fillId="0" borderId="30" xfId="0" applyNumberFormat="1" applyFont="1" applyFill="1" applyBorder="1" applyAlignment="1">
      <alignment horizontal="center" vertical="center" wrapText="1"/>
    </xf>
    <xf numFmtId="0" fontId="5" fillId="0" borderId="31" xfId="0" applyNumberFormat="1" applyFont="1" applyFill="1" applyBorder="1" applyAlignment="1">
      <alignment horizontal="center" vertical="center" wrapText="1"/>
    </xf>
    <xf numFmtId="3" fontId="4" fillId="0" borderId="15" xfId="0" applyNumberFormat="1" applyFont="1" applyFill="1" applyBorder="1" applyAlignment="1">
      <alignment horizontal="center" vertical="center" wrapText="1"/>
    </xf>
    <xf numFmtId="0" fontId="10" fillId="0" borderId="15" xfId="0" applyNumberFormat="1" applyFont="1" applyFill="1" applyBorder="1" applyAlignment="1">
      <alignment horizontal="center" vertical="center" wrapText="1"/>
    </xf>
    <xf numFmtId="3" fontId="5" fillId="0" borderId="44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 applyProtection="1">
      <alignment horizontal="center" vertical="center" wrapText="1"/>
      <protection locked="0"/>
    </xf>
    <xf numFmtId="0" fontId="2" fillId="0" borderId="20" xfId="0" applyFont="1" applyFill="1" applyBorder="1" applyAlignment="1" applyProtection="1">
      <alignment horizontal="center" vertical="center"/>
      <protection locked="0"/>
    </xf>
    <xf numFmtId="0" fontId="23" fillId="0" borderId="20" xfId="0" applyFont="1" applyFill="1" applyBorder="1" applyAlignment="1" applyProtection="1">
      <alignment horizontal="center" vertical="center" wrapText="1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" fillId="0" borderId="30" xfId="0" applyFont="1" applyFill="1" applyBorder="1" applyAlignment="1" applyProtection="1">
      <alignment horizontal="center" vertical="center"/>
      <protection locked="0"/>
    </xf>
    <xf numFmtId="0" fontId="43" fillId="0" borderId="20" xfId="0" applyNumberFormat="1" applyFont="1" applyFill="1" applyBorder="1" applyAlignment="1" applyProtection="1">
      <alignment horizontal="center" vertical="center"/>
      <protection locked="0"/>
    </xf>
    <xf numFmtId="0" fontId="6" fillId="0" borderId="37" xfId="0" applyFont="1" applyFill="1" applyBorder="1" applyAlignment="1" applyProtection="1">
      <alignment horizontal="center" vertical="center" wrapText="1"/>
      <protection locked="0"/>
    </xf>
    <xf numFmtId="0" fontId="2" fillId="0" borderId="27" xfId="0" applyFont="1" applyFill="1" applyBorder="1" applyAlignment="1" applyProtection="1">
      <alignment horizontal="center" vertical="center"/>
      <protection locked="0"/>
    </xf>
    <xf numFmtId="0" fontId="23" fillId="0" borderId="27" xfId="0" applyFont="1" applyFill="1" applyBorder="1" applyAlignment="1" applyProtection="1">
      <alignment horizontal="center" vertical="center" wrapText="1"/>
      <protection locked="0"/>
    </xf>
    <xf numFmtId="0" fontId="12" fillId="0" borderId="27" xfId="0" applyFont="1" applyFill="1" applyBorder="1" applyAlignment="1" applyProtection="1">
      <alignment horizontal="center" vertical="center"/>
      <protection locked="0"/>
    </xf>
    <xf numFmtId="0" fontId="23" fillId="0" borderId="31" xfId="0" applyFont="1" applyFill="1" applyBorder="1" applyAlignment="1" applyProtection="1">
      <alignment horizontal="center" vertical="center"/>
      <protection locked="0"/>
    </xf>
    <xf numFmtId="0" fontId="5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 applyProtection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16" fontId="5" fillId="0" borderId="12" xfId="0" applyNumberFormat="1" applyFont="1" applyFill="1" applyBorder="1" applyAlignment="1">
      <alignment horizontal="center" vertical="center" wrapText="1"/>
    </xf>
    <xf numFmtId="14" fontId="5" fillId="0" borderId="12" xfId="0" applyNumberFormat="1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24" fillId="0" borderId="12" xfId="0" applyNumberFormat="1" applyFont="1" applyFill="1" applyBorder="1" applyAlignment="1">
      <alignment horizontal="center" vertical="center" wrapText="1"/>
    </xf>
    <xf numFmtId="0" fontId="9" fillId="0" borderId="12" xfId="0" applyNumberFormat="1" applyFont="1" applyFill="1" applyBorder="1" applyAlignment="1">
      <alignment horizontal="center" vertical="center" wrapText="1"/>
    </xf>
    <xf numFmtId="0" fontId="9" fillId="0" borderId="15" xfId="0" applyNumberFormat="1" applyFont="1" applyFill="1" applyBorder="1" applyAlignment="1">
      <alignment horizontal="center" vertical="center" wrapText="1"/>
    </xf>
    <xf numFmtId="0" fontId="9" fillId="0" borderId="16" xfId="0" applyNumberFormat="1" applyFont="1" applyFill="1" applyBorder="1" applyAlignment="1">
      <alignment horizontal="center" vertical="center" wrapText="1"/>
    </xf>
    <xf numFmtId="0" fontId="4" fillId="0" borderId="15" xfId="0" applyNumberFormat="1" applyFont="1" applyFill="1" applyBorder="1" applyAlignment="1">
      <alignment horizontal="center" vertical="center" wrapText="1"/>
    </xf>
    <xf numFmtId="0" fontId="4" fillId="0" borderId="20" xfId="0" applyNumberFormat="1" applyFont="1" applyFill="1" applyBorder="1" applyAlignment="1">
      <alignment horizontal="center" vertical="center" wrapText="1"/>
    </xf>
    <xf numFmtId="0" fontId="9" fillId="0" borderId="14" xfId="0" applyNumberFormat="1" applyFont="1" applyFill="1" applyBorder="1" applyAlignment="1">
      <alignment horizontal="center" vertical="center" wrapText="1"/>
    </xf>
    <xf numFmtId="0" fontId="9" fillId="0" borderId="26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7" fillId="0" borderId="13" xfId="0" applyNumberFormat="1" applyFont="1" applyFill="1" applyBorder="1" applyAlignment="1">
      <alignment horizontal="center" vertical="center" wrapText="1"/>
    </xf>
    <xf numFmtId="0" fontId="7" fillId="0" borderId="14" xfId="0" applyNumberFormat="1" applyFont="1" applyFill="1" applyBorder="1" applyAlignment="1">
      <alignment horizontal="center" vertical="center" wrapText="1"/>
    </xf>
    <xf numFmtId="0" fontId="7" fillId="0" borderId="26" xfId="0" applyNumberFormat="1" applyFont="1" applyFill="1" applyBorder="1" applyAlignment="1">
      <alignment horizontal="center" vertical="center" wrapText="1"/>
    </xf>
    <xf numFmtId="0" fontId="7" fillId="0" borderId="12" xfId="0" applyNumberFormat="1" applyFont="1" applyFill="1" applyBorder="1" applyAlignment="1">
      <alignment horizontal="center" vertical="center" wrapText="1"/>
    </xf>
    <xf numFmtId="0" fontId="5" fillId="0" borderId="17" xfId="0" applyNumberFormat="1" applyFont="1" applyFill="1" applyBorder="1" applyAlignment="1">
      <alignment horizontal="center" vertical="center" wrapText="1"/>
    </xf>
    <xf numFmtId="0" fontId="5" fillId="0" borderId="19" xfId="0" applyNumberFormat="1" applyFont="1" applyFill="1" applyBorder="1" applyAlignment="1">
      <alignment horizontal="center" vertical="center" wrapText="1"/>
    </xf>
    <xf numFmtId="0" fontId="5" fillId="0" borderId="18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 wrapText="1"/>
    </xf>
    <xf numFmtId="0" fontId="5" fillId="0" borderId="24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26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Fill="1" applyBorder="1" applyAlignment="1">
      <alignment horizontal="center" vertical="center" wrapText="1"/>
    </xf>
    <xf numFmtId="0" fontId="4" fillId="0" borderId="26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 wrapText="1"/>
    </xf>
    <xf numFmtId="0" fontId="4" fillId="0" borderId="20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16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4" fontId="4" fillId="0" borderId="2" xfId="0" applyNumberFormat="1" applyFont="1" applyFill="1" applyBorder="1" applyAlignment="1">
      <alignment horizontal="center" vertical="center" wrapText="1"/>
    </xf>
    <xf numFmtId="4" fontId="4" fillId="0" borderId="43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3" fontId="5" fillId="0" borderId="12" xfId="0" applyNumberFormat="1" applyFont="1" applyFill="1" applyBorder="1" applyAlignment="1" applyProtection="1">
      <alignment horizontal="center" vertical="center" wrapText="1"/>
    </xf>
    <xf numFmtId="3" fontId="9" fillId="0" borderId="12" xfId="0" applyNumberFormat="1" applyFont="1" applyFill="1" applyBorder="1" applyAlignment="1">
      <alignment horizontal="center" vertical="center" wrapText="1"/>
    </xf>
    <xf numFmtId="4" fontId="9" fillId="0" borderId="12" xfId="0" applyNumberFormat="1" applyFont="1" applyFill="1" applyBorder="1" applyAlignment="1">
      <alignment horizontal="center" vertical="center" wrapText="1"/>
    </xf>
    <xf numFmtId="4" fontId="4" fillId="0" borderId="12" xfId="0" applyNumberFormat="1" applyFont="1" applyFill="1" applyBorder="1" applyAlignment="1">
      <alignment horizontal="center" vertical="center" wrapText="1"/>
    </xf>
    <xf numFmtId="3" fontId="4" fillId="0" borderId="12" xfId="0" applyNumberFormat="1" applyFont="1" applyFill="1" applyBorder="1" applyAlignment="1">
      <alignment horizontal="center" vertical="center" wrapText="1"/>
    </xf>
    <xf numFmtId="3" fontId="5" fillId="0" borderId="12" xfId="0" applyNumberFormat="1" applyFont="1" applyFill="1" applyBorder="1" applyAlignment="1">
      <alignment horizontal="center" vertical="center" wrapText="1"/>
    </xf>
    <xf numFmtId="3" fontId="4" fillId="0" borderId="20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3" fontId="4" fillId="0" borderId="2" xfId="0" applyNumberFormat="1" applyFont="1" applyFill="1" applyBorder="1" applyAlignment="1" applyProtection="1">
      <alignment horizontal="center" vertical="center" wrapText="1"/>
    </xf>
    <xf numFmtId="3" fontId="4" fillId="0" borderId="12" xfId="0" applyNumberFormat="1" applyFont="1" applyFill="1" applyBorder="1" applyAlignment="1" applyProtection="1">
      <alignment horizontal="center" vertical="center" wrapText="1"/>
    </xf>
    <xf numFmtId="3" fontId="4" fillId="0" borderId="20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1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12" xfId="0" applyFont="1" applyFill="1" applyBorder="1" applyAlignment="1" applyProtection="1">
      <alignment horizontal="center" vertical="center" wrapText="1"/>
      <protection locked="0"/>
    </xf>
    <xf numFmtId="3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2" xfId="0" applyFont="1" applyFill="1" applyBorder="1" applyAlignment="1" applyProtection="1">
      <alignment horizontal="center" vertical="center" wrapText="1"/>
      <protection locked="0"/>
    </xf>
    <xf numFmtId="16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14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166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2" xfId="0" applyFont="1" applyFill="1" applyBorder="1" applyAlignment="1" applyProtection="1">
      <alignment horizontal="center" vertical="center" wrapText="1"/>
      <protection locked="0"/>
    </xf>
    <xf numFmtId="14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8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7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15" xfId="0" applyNumberFormat="1" applyFont="1" applyFill="1" applyBorder="1" applyAlignment="1">
      <alignment horizontal="center" vertical="center" wrapText="1"/>
    </xf>
    <xf numFmtId="0" fontId="7" fillId="0" borderId="12" xfId="0" applyFont="1" applyFill="1" applyBorder="1" applyAlignment="1" applyProtection="1">
      <alignment horizontal="center" vertical="center" wrapText="1"/>
      <protection locked="0"/>
    </xf>
    <xf numFmtId="3" fontId="9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2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4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15" xfId="0" applyNumberFormat="1" applyFont="1" applyFill="1" applyBorder="1" applyAlignment="1" applyProtection="1">
      <alignment horizontal="center" vertical="center" wrapText="1"/>
    </xf>
    <xf numFmtId="0" fontId="37" fillId="5" borderId="0" xfId="0" applyFont="1" applyFill="1" applyBorder="1" applyAlignment="1">
      <alignment horizontal="left" vertical="center" wrapText="1"/>
    </xf>
    <xf numFmtId="0" fontId="37" fillId="5" borderId="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 wrapText="1"/>
    </xf>
    <xf numFmtId="0" fontId="38" fillId="11" borderId="12" xfId="0" applyFont="1" applyFill="1" applyBorder="1" applyAlignment="1">
      <alignment horizontal="center" vertical="center" wrapText="1"/>
    </xf>
    <xf numFmtId="165" fontId="4" fillId="0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 wrapText="1"/>
    </xf>
    <xf numFmtId="165" fontId="4" fillId="0" borderId="1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3" fontId="7" fillId="0" borderId="12" xfId="0" applyNumberFormat="1" applyFont="1" applyFill="1" applyBorder="1" applyAlignment="1">
      <alignment horizontal="center" vertical="center" wrapText="1"/>
    </xf>
    <xf numFmtId="165" fontId="5" fillId="0" borderId="12" xfId="0" applyNumberFormat="1" applyFont="1" applyFill="1" applyBorder="1" applyAlignment="1">
      <alignment horizontal="center" vertical="center" wrapText="1"/>
    </xf>
    <xf numFmtId="14" fontId="4" fillId="0" borderId="12" xfId="0" applyNumberFormat="1" applyFont="1" applyFill="1" applyBorder="1" applyAlignment="1">
      <alignment horizontal="center" vertical="center" wrapText="1"/>
    </xf>
    <xf numFmtId="3" fontId="8" fillId="0" borderId="12" xfId="0" applyNumberFormat="1" applyFont="1" applyFill="1" applyBorder="1" applyAlignment="1">
      <alignment horizontal="center" vertical="center" wrapText="1"/>
    </xf>
    <xf numFmtId="3" fontId="5" fillId="0" borderId="43" xfId="0" applyNumberFormat="1" applyFont="1" applyFill="1" applyBorder="1" applyAlignment="1">
      <alignment horizontal="center" vertical="center" wrapText="1"/>
    </xf>
    <xf numFmtId="3" fontId="5" fillId="0" borderId="20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172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ABF8F"/>
      <color rgb="FF1F497D"/>
      <color rgb="FFB7DEE8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theme="1"/>
  </sheetPr>
  <dimension ref="A1:YG250"/>
  <sheetViews>
    <sheetView topLeftCell="A11" zoomScale="55" zoomScaleNormal="55" workbookViewId="0">
      <selection activeCell="C49" sqref="C49"/>
    </sheetView>
  </sheetViews>
  <sheetFormatPr defaultRowHeight="15" outlineLevelCol="1" x14ac:dyDescent="0.25"/>
  <cols>
    <col min="1" max="1" width="18.85546875" style="85" customWidth="1"/>
    <col min="2" max="2" width="35.42578125" style="85" customWidth="1"/>
    <col min="3" max="3" width="26.140625" style="85" customWidth="1"/>
    <col min="4" max="4" width="24" style="85" bestFit="1" customWidth="1"/>
    <col min="5" max="5" width="16.28515625" customWidth="1"/>
    <col min="6" max="6" width="14.5703125" customWidth="1"/>
    <col min="7" max="7" width="18.5703125" customWidth="1"/>
    <col min="8" max="12" width="18.140625" style="85" customWidth="1"/>
    <col min="13" max="14" width="19.42578125" style="85" customWidth="1"/>
    <col min="15" max="16" width="18.140625" style="85" customWidth="1"/>
    <col min="17" max="17" width="22" style="85" customWidth="1"/>
    <col min="18" max="18" width="14" style="85" customWidth="1"/>
    <col min="19" max="19" width="18" style="85" customWidth="1"/>
    <col min="20" max="21" width="15.42578125" style="85" customWidth="1"/>
    <col min="22" max="22" width="17.42578125" style="85" customWidth="1"/>
    <col min="23" max="23" width="13" customWidth="1"/>
    <col min="24" max="24" width="10.85546875" customWidth="1"/>
    <col min="27" max="27" width="13.85546875" style="85" customWidth="1"/>
    <col min="28" max="32" width="9.140625" customWidth="1"/>
    <col min="33" max="33" width="14" customWidth="1"/>
    <col min="34" max="41" width="9.140625" customWidth="1"/>
    <col min="42" max="42" width="13.7109375" customWidth="1"/>
    <col min="43" max="43" width="15.7109375" customWidth="1"/>
    <col min="44" max="44" width="13.28515625" style="85" customWidth="1"/>
    <col min="45" max="45" width="10" style="86" customWidth="1"/>
    <col min="46" max="46" width="12.42578125" style="85" customWidth="1"/>
    <col min="47" max="47" width="10" style="86" customWidth="1"/>
    <col min="48" max="50" width="14" style="86" customWidth="1"/>
    <col min="51" max="51" width="17" style="85" customWidth="1"/>
    <col min="52" max="54" width="14.42578125" style="86" customWidth="1"/>
    <col min="55" max="62" width="15.42578125" style="85" customWidth="1"/>
    <col min="63" max="63" width="15" style="85" customWidth="1"/>
    <col min="64" max="64" width="17.42578125" style="85" customWidth="1"/>
    <col min="65" max="65" width="16.5703125" style="85" customWidth="1"/>
    <col min="68" max="68" width="13.140625" customWidth="1"/>
    <col min="69" max="69" width="15.5703125" customWidth="1"/>
    <col min="70" max="70" width="15.7109375" customWidth="1"/>
    <col min="71" max="90" width="13.85546875" customWidth="1"/>
    <col min="91" max="91" width="15.7109375" customWidth="1"/>
    <col min="92" max="92" width="18.42578125" customWidth="1"/>
    <col min="93" max="93" width="15.140625" customWidth="1"/>
    <col min="99" max="99" width="12" customWidth="1"/>
    <col min="104" max="104" width="11.140625" customWidth="1"/>
    <col min="105" max="105" width="12.28515625" customWidth="1"/>
    <col min="106" max="106" width="13.5703125" customWidth="1"/>
    <col min="108" max="108" width="18.140625" style="85" customWidth="1"/>
    <col min="109" max="109" width="14" customWidth="1"/>
    <col min="110" max="110" width="14.28515625" customWidth="1"/>
    <col min="111" max="113" width="18.7109375" style="87" customWidth="1"/>
    <col min="114" max="114" width="18.7109375" style="85" customWidth="1"/>
    <col min="115" max="115" width="19.140625" style="85" customWidth="1"/>
    <col min="116" max="121" width="19.140625" style="85" customWidth="1" outlineLevel="1"/>
    <col min="122" max="122" width="19.140625" style="87" customWidth="1"/>
    <col min="123" max="147" width="19.140625" style="85" customWidth="1" outlineLevel="1"/>
    <col min="148" max="148" width="22.140625" style="87" customWidth="1"/>
    <col min="149" max="149" width="19.140625" style="85" customWidth="1"/>
    <col min="150" max="169" width="19.140625" style="85" customWidth="1" outlineLevel="1"/>
    <col min="170" max="170" width="22.140625" style="87" customWidth="1"/>
    <col min="171" max="190" width="19.140625" style="88" customWidth="1" outlineLevel="1"/>
    <col min="191" max="191" width="22.140625" style="89" customWidth="1"/>
    <col min="192" max="211" width="19.140625" style="85" customWidth="1" outlineLevel="1"/>
    <col min="212" max="212" width="22.140625" style="87" customWidth="1"/>
    <col min="213" max="232" width="19.140625" style="85" customWidth="1" outlineLevel="1"/>
    <col min="233" max="233" width="22.140625" style="87" customWidth="1"/>
    <col min="234" max="253" width="19.140625" style="85" customWidth="1" outlineLevel="1"/>
    <col min="254" max="254" width="22.140625" style="87" customWidth="1"/>
    <col min="255" max="274" width="19.140625" style="85" customWidth="1" outlineLevel="1"/>
    <col min="275" max="275" width="22.140625" style="87" customWidth="1"/>
    <col min="276" max="295" width="19.140625" style="85" customWidth="1" outlineLevel="1"/>
    <col min="296" max="296" width="22.140625" style="87" customWidth="1"/>
    <col min="297" max="316" width="19.140625" style="85" customWidth="1" outlineLevel="1"/>
    <col min="317" max="317" width="22.140625" style="87" customWidth="1"/>
    <col min="318" max="337" width="19.140625" style="85" customWidth="1" outlineLevel="1"/>
    <col min="338" max="338" width="22.140625" style="87" customWidth="1"/>
    <col min="339" max="358" width="19.140625" style="85" customWidth="1" outlineLevel="1"/>
    <col min="359" max="359" width="22.140625" style="87" customWidth="1"/>
    <col min="360" max="379" width="19.140625" style="85" customWidth="1" outlineLevel="1"/>
    <col min="380" max="380" width="22.140625" style="87" customWidth="1"/>
    <col min="381" max="400" width="19.140625" style="85" customWidth="1" outlineLevel="1"/>
    <col min="401" max="401" width="22.140625" style="87" customWidth="1"/>
    <col min="402" max="411" width="19.140625" style="85" customWidth="1" outlineLevel="1"/>
    <col min="412" max="412" width="22.140625" style="87" customWidth="1"/>
    <col min="413" max="413" width="19.140625" style="85" customWidth="1" collapsed="1"/>
    <col min="414" max="414" width="19.140625" style="85" customWidth="1"/>
    <col min="415" max="434" width="19.140625" style="85" customWidth="1" outlineLevel="1"/>
    <col min="435" max="435" width="22.140625" style="87" customWidth="1"/>
    <col min="436" max="436" width="19.140625" style="85" customWidth="1"/>
    <col min="437" max="456" width="19.140625" style="85" customWidth="1" outlineLevel="1"/>
    <col min="457" max="457" width="22.140625" style="87" customWidth="1"/>
    <col min="458" max="458" width="19.140625" style="85" customWidth="1"/>
    <col min="459" max="459" width="19.140625" style="87" customWidth="1"/>
    <col min="460" max="479" width="19.140625" style="85" customWidth="1" outlineLevel="1"/>
    <col min="480" max="480" width="22.140625" style="87" customWidth="1"/>
    <col min="481" max="500" width="19.140625" style="85" customWidth="1" outlineLevel="1"/>
    <col min="501" max="501" width="22.140625" style="87" customWidth="1"/>
    <col min="502" max="521" width="19.140625" style="85" customWidth="1" outlineLevel="1"/>
    <col min="522" max="522" width="22.140625" style="87" customWidth="1"/>
    <col min="523" max="542" width="19.140625" style="85" customWidth="1" outlineLevel="1"/>
    <col min="543" max="543" width="22.140625" style="87" customWidth="1"/>
    <col min="544" max="563" width="19.140625" style="85" customWidth="1" outlineLevel="1"/>
    <col min="564" max="565" width="22.140625" style="87" customWidth="1"/>
    <col min="566" max="585" width="19.140625" style="85" customWidth="1" outlineLevel="1"/>
    <col min="586" max="586" width="22.140625" style="87" customWidth="1"/>
    <col min="587" max="596" width="19.140625" style="85" customWidth="1" outlineLevel="1"/>
    <col min="597" max="597" width="22.140625" style="87" customWidth="1"/>
    <col min="598" max="617" width="19.140625" style="85" customWidth="1" outlineLevel="1"/>
    <col min="618" max="618" width="22.140625" style="87" customWidth="1"/>
    <col min="619" max="619" width="19.140625" style="85" customWidth="1"/>
    <col min="620" max="620" width="31.85546875" style="85" customWidth="1"/>
    <col min="621" max="621" width="17.5703125" style="90" customWidth="1"/>
    <col min="622" max="634" width="9.140625" style="91"/>
    <col min="635" max="639" width="19.140625" style="85" customWidth="1" outlineLevel="1"/>
    <col min="640" max="640" width="22.140625" style="87" customWidth="1"/>
    <col min="641" max="641" width="19.140625" style="85" customWidth="1"/>
    <col min="642" max="642" width="31.85546875" style="85" customWidth="1"/>
    <col min="643" max="643" width="17.5703125" style="90" customWidth="1"/>
    <col min="644" max="654" width="9.140625" style="91"/>
    <col min="655" max="655" width="9.140625" style="92"/>
    <col min="656" max="16384" width="9.140625" style="91"/>
  </cols>
  <sheetData>
    <row r="1" spans="1:657" s="177" customFormat="1" ht="26.25" x14ac:dyDescent="0.4">
      <c r="A1" s="83" t="str">
        <f>"Отчет по стоимости скважин с учетом НЗС прошлых лет на отчетную дату по ЭБ и ЗБС по "&amp;'Текущий год'!A2</f>
        <v xml:space="preserve">Отчет по стоимости скважин с учетом НЗС прошлых лет на отчетную дату по ЭБ и ЗБС по </v>
      </c>
      <c r="B1" s="83"/>
      <c r="C1" s="83"/>
      <c r="D1" s="83"/>
      <c r="E1" s="170"/>
      <c r="F1" s="170"/>
      <c r="G1" s="170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170"/>
      <c r="X1" s="170"/>
      <c r="Y1" s="170"/>
      <c r="Z1" s="170"/>
      <c r="AA1" s="83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237"/>
      <c r="BG1" s="83"/>
      <c r="BH1" s="83"/>
      <c r="BI1" s="83"/>
      <c r="BJ1" s="83"/>
      <c r="BK1" s="83"/>
      <c r="BL1" s="83"/>
      <c r="BM1" s="83"/>
      <c r="BN1" s="170"/>
      <c r="BO1" s="170"/>
      <c r="BP1" s="170"/>
      <c r="BQ1" s="170"/>
      <c r="BR1" s="170"/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170"/>
      <c r="CL1" s="170"/>
      <c r="CM1" s="170"/>
      <c r="CN1" s="170"/>
      <c r="CO1" s="170"/>
      <c r="CP1" s="170"/>
      <c r="CQ1" s="170"/>
      <c r="CR1" s="170"/>
      <c r="CS1" s="170"/>
      <c r="CT1" s="170"/>
      <c r="CU1" s="170"/>
      <c r="CV1" s="170"/>
      <c r="CW1" s="170"/>
      <c r="CX1" s="170"/>
      <c r="CY1" s="170"/>
      <c r="CZ1" s="170"/>
      <c r="DA1" s="170"/>
      <c r="DB1" s="170"/>
      <c r="DC1" s="170"/>
      <c r="DD1" s="83"/>
      <c r="DE1" s="170"/>
      <c r="DF1" s="170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175"/>
      <c r="FP1" s="175"/>
      <c r="FQ1" s="175"/>
      <c r="FR1" s="175"/>
      <c r="FS1" s="175"/>
      <c r="FT1" s="175"/>
      <c r="FU1" s="175"/>
      <c r="FV1" s="175"/>
      <c r="FW1" s="175"/>
      <c r="FX1" s="175"/>
      <c r="FY1" s="175"/>
      <c r="FZ1" s="175"/>
      <c r="GA1" s="175"/>
      <c r="GB1" s="175"/>
      <c r="GC1" s="175"/>
      <c r="GD1" s="175"/>
      <c r="GE1" s="175"/>
      <c r="GF1" s="175"/>
      <c r="GG1" s="175"/>
      <c r="GH1" s="175"/>
      <c r="GI1" s="175"/>
      <c r="GJ1" s="83"/>
      <c r="GK1" s="83"/>
      <c r="GL1" s="83"/>
      <c r="GM1" s="83"/>
      <c r="GN1" s="83"/>
      <c r="GO1" s="83"/>
      <c r="GP1" s="83"/>
      <c r="GQ1" s="83"/>
      <c r="GR1" s="83"/>
      <c r="GS1" s="83"/>
      <c r="GT1" s="83"/>
      <c r="GU1" s="83"/>
      <c r="GV1" s="83"/>
      <c r="GW1" s="83"/>
      <c r="GX1" s="83"/>
      <c r="GY1" s="83"/>
      <c r="GZ1" s="83"/>
      <c r="HA1" s="83"/>
      <c r="HB1" s="83"/>
      <c r="HC1" s="83"/>
      <c r="HD1" s="83"/>
      <c r="HE1" s="83"/>
      <c r="HF1" s="83"/>
      <c r="HG1" s="83"/>
      <c r="HH1" s="83"/>
      <c r="HI1" s="83"/>
      <c r="HJ1" s="83"/>
      <c r="HK1" s="83"/>
      <c r="HL1" s="83"/>
      <c r="HM1" s="83"/>
      <c r="HN1" s="83"/>
      <c r="HO1" s="83"/>
      <c r="HP1" s="83"/>
      <c r="HQ1" s="83"/>
      <c r="HR1" s="83"/>
      <c r="HS1" s="83"/>
      <c r="HT1" s="83"/>
      <c r="HU1" s="83"/>
      <c r="HV1" s="83"/>
      <c r="HW1" s="83"/>
      <c r="HX1" s="83"/>
      <c r="HY1" s="83"/>
      <c r="HZ1" s="83"/>
      <c r="IA1" s="83"/>
      <c r="IB1" s="83"/>
      <c r="IC1" s="83"/>
      <c r="ID1" s="83"/>
      <c r="IE1" s="83"/>
      <c r="IF1" s="83"/>
      <c r="IG1" s="83"/>
      <c r="IH1" s="83"/>
      <c r="II1" s="83"/>
      <c r="IJ1" s="83"/>
      <c r="IK1" s="83"/>
      <c r="IL1" s="83"/>
      <c r="IM1" s="83"/>
      <c r="IN1" s="83"/>
      <c r="IO1" s="83"/>
      <c r="IP1" s="83"/>
      <c r="IQ1" s="83"/>
      <c r="IR1" s="83"/>
      <c r="IS1" s="83"/>
      <c r="IT1" s="83"/>
      <c r="IU1" s="83"/>
      <c r="IV1" s="83"/>
      <c r="IW1" s="83"/>
      <c r="IX1" s="83"/>
      <c r="IY1" s="83"/>
      <c r="IZ1" s="83"/>
      <c r="JA1" s="83"/>
      <c r="JB1" s="83"/>
      <c r="JC1" s="83"/>
      <c r="JD1" s="83"/>
      <c r="JE1" s="83"/>
      <c r="JF1" s="83"/>
      <c r="JG1" s="83"/>
      <c r="JH1" s="83"/>
      <c r="JI1" s="83"/>
      <c r="JJ1" s="83"/>
      <c r="JK1" s="83"/>
      <c r="JL1" s="83"/>
      <c r="JM1" s="83"/>
      <c r="JN1" s="83"/>
      <c r="JO1" s="83"/>
      <c r="JP1" s="83"/>
      <c r="JQ1" s="83"/>
      <c r="JR1" s="83"/>
      <c r="JS1" s="83"/>
      <c r="JT1" s="83"/>
      <c r="JU1" s="83"/>
      <c r="JV1" s="83"/>
      <c r="JW1" s="83"/>
      <c r="JX1" s="83"/>
      <c r="JY1" s="83"/>
      <c r="JZ1" s="83"/>
      <c r="KA1" s="83"/>
      <c r="KB1" s="83"/>
      <c r="KC1" s="83"/>
      <c r="KD1" s="83"/>
      <c r="KE1" s="83"/>
      <c r="KF1" s="83"/>
      <c r="KG1" s="83"/>
      <c r="KH1" s="83"/>
      <c r="KI1" s="83"/>
      <c r="KJ1" s="83"/>
      <c r="KK1" s="83"/>
      <c r="KL1" s="83"/>
      <c r="KM1" s="83"/>
      <c r="KN1" s="83"/>
      <c r="KO1" s="83"/>
      <c r="KP1" s="83"/>
      <c r="KQ1" s="83"/>
      <c r="KR1" s="83"/>
      <c r="KS1" s="83"/>
      <c r="KT1" s="83"/>
      <c r="KU1" s="83"/>
      <c r="KV1" s="83"/>
      <c r="KW1" s="83"/>
      <c r="KX1" s="83"/>
      <c r="KY1" s="83"/>
      <c r="KZ1" s="83"/>
      <c r="LA1" s="83"/>
      <c r="LB1" s="83"/>
      <c r="LC1" s="83"/>
      <c r="LD1" s="83"/>
      <c r="LE1" s="83"/>
      <c r="LF1" s="83"/>
      <c r="LG1" s="83"/>
      <c r="LH1" s="83"/>
      <c r="LI1" s="83"/>
      <c r="LJ1" s="83"/>
      <c r="LK1" s="83"/>
      <c r="LL1" s="83"/>
      <c r="LM1" s="83"/>
      <c r="LN1" s="83"/>
      <c r="LO1" s="83"/>
      <c r="LP1" s="83"/>
      <c r="LQ1" s="83"/>
      <c r="LR1" s="83"/>
      <c r="LS1" s="83"/>
      <c r="LT1" s="83"/>
      <c r="LU1" s="83"/>
      <c r="LV1" s="83"/>
      <c r="LW1" s="83"/>
      <c r="LX1" s="83"/>
      <c r="LY1" s="83"/>
      <c r="LZ1" s="83"/>
      <c r="MA1" s="83"/>
      <c r="MB1" s="83"/>
      <c r="MC1" s="83"/>
      <c r="MD1" s="83"/>
      <c r="ME1" s="83"/>
      <c r="MF1" s="83"/>
      <c r="MG1" s="83"/>
      <c r="MH1" s="83"/>
      <c r="MI1" s="83"/>
      <c r="MJ1" s="83"/>
      <c r="MK1" s="83"/>
      <c r="ML1" s="83"/>
      <c r="MM1" s="83"/>
      <c r="MN1" s="83"/>
      <c r="MO1" s="83"/>
      <c r="MP1" s="83"/>
      <c r="MQ1" s="83"/>
      <c r="MR1" s="83"/>
      <c r="MS1" s="83"/>
      <c r="MT1" s="83"/>
      <c r="MU1" s="83"/>
      <c r="MV1" s="83"/>
      <c r="MW1" s="83"/>
      <c r="MX1" s="83"/>
      <c r="MY1" s="83"/>
      <c r="MZ1" s="83"/>
      <c r="NA1" s="83"/>
      <c r="NB1" s="83"/>
      <c r="NC1" s="83"/>
      <c r="ND1" s="83"/>
      <c r="NE1" s="83"/>
      <c r="NF1" s="83"/>
      <c r="NG1" s="83"/>
      <c r="NH1" s="83"/>
      <c r="NI1" s="83"/>
      <c r="NJ1" s="83"/>
      <c r="NK1" s="83"/>
      <c r="NL1" s="83"/>
      <c r="NM1" s="83"/>
      <c r="NN1" s="83"/>
      <c r="NO1" s="83"/>
      <c r="NP1" s="83"/>
      <c r="NQ1" s="83"/>
      <c r="NR1" s="83"/>
      <c r="NS1" s="83"/>
      <c r="NT1" s="83"/>
      <c r="NU1" s="83"/>
      <c r="NV1" s="83"/>
      <c r="NW1" s="83"/>
      <c r="NX1" s="83"/>
      <c r="NY1" s="83"/>
      <c r="NZ1" s="83"/>
      <c r="OA1" s="83"/>
      <c r="OB1" s="83"/>
      <c r="OC1" s="83"/>
      <c r="OD1" s="83"/>
      <c r="OE1" s="83"/>
      <c r="OF1" s="83"/>
      <c r="OG1" s="83"/>
      <c r="OH1" s="83"/>
      <c r="OI1" s="83"/>
      <c r="OJ1" s="83"/>
      <c r="OK1" s="83"/>
      <c r="OL1" s="83"/>
      <c r="OM1" s="83"/>
      <c r="ON1" s="83"/>
      <c r="OO1" s="83"/>
      <c r="OP1" s="83"/>
      <c r="OQ1" s="83"/>
      <c r="OR1" s="83"/>
      <c r="OS1" s="83"/>
      <c r="OT1" s="83"/>
      <c r="OU1" s="83"/>
      <c r="OV1" s="83"/>
      <c r="OW1" s="83"/>
      <c r="OX1" s="83"/>
      <c r="OY1" s="83"/>
      <c r="OZ1" s="83"/>
      <c r="PA1" s="83"/>
      <c r="PB1" s="83"/>
      <c r="PC1" s="83"/>
      <c r="PD1" s="83"/>
      <c r="PE1" s="83"/>
      <c r="PF1" s="83"/>
      <c r="PG1" s="83"/>
      <c r="PH1" s="83"/>
      <c r="PI1" s="83"/>
      <c r="PJ1" s="83"/>
      <c r="PK1" s="83"/>
      <c r="PL1" s="83"/>
      <c r="PM1" s="83"/>
      <c r="PN1" s="83"/>
      <c r="PO1" s="83"/>
      <c r="PP1" s="83"/>
      <c r="PQ1" s="83"/>
      <c r="PR1" s="83"/>
      <c r="PS1" s="83"/>
      <c r="PT1" s="83"/>
      <c r="PU1" s="83"/>
      <c r="PV1" s="83"/>
      <c r="PW1" s="83"/>
      <c r="PX1" s="83"/>
      <c r="PY1" s="83"/>
      <c r="PZ1" s="83"/>
      <c r="QA1" s="83"/>
      <c r="QB1" s="83"/>
      <c r="QC1" s="83"/>
      <c r="QD1" s="83"/>
      <c r="QE1" s="83"/>
      <c r="QF1" s="83"/>
      <c r="QG1" s="83"/>
      <c r="QH1" s="83"/>
      <c r="QI1" s="83"/>
      <c r="QJ1" s="83"/>
      <c r="QK1" s="83"/>
      <c r="QL1" s="83"/>
      <c r="QM1" s="83"/>
      <c r="QN1" s="83"/>
      <c r="QO1" s="83"/>
      <c r="QP1" s="83"/>
      <c r="QQ1" s="83"/>
      <c r="QR1" s="83"/>
      <c r="QS1" s="83"/>
      <c r="QT1" s="83"/>
      <c r="QU1" s="83"/>
      <c r="QV1" s="83"/>
      <c r="QW1" s="83"/>
      <c r="QX1" s="83"/>
      <c r="QY1" s="83"/>
      <c r="QZ1" s="83"/>
      <c r="RA1" s="83"/>
      <c r="RB1" s="83"/>
      <c r="RC1" s="83"/>
      <c r="RD1" s="83"/>
      <c r="RE1" s="83"/>
      <c r="RF1" s="83"/>
      <c r="RG1" s="83"/>
      <c r="RH1" s="83"/>
      <c r="RI1" s="83"/>
      <c r="RJ1" s="83"/>
      <c r="RK1" s="83"/>
      <c r="RL1" s="83"/>
      <c r="RM1" s="83"/>
      <c r="RN1" s="83"/>
      <c r="RO1" s="83"/>
      <c r="RP1" s="83"/>
      <c r="RQ1" s="83"/>
      <c r="RR1" s="83"/>
      <c r="RS1" s="83"/>
      <c r="RT1" s="83"/>
      <c r="RU1" s="83"/>
      <c r="RV1" s="83"/>
      <c r="RW1" s="83"/>
      <c r="RX1" s="83"/>
      <c r="RY1" s="83"/>
      <c r="RZ1" s="83"/>
      <c r="SA1" s="83"/>
      <c r="SB1" s="83"/>
      <c r="SC1" s="83"/>
      <c r="SD1" s="83"/>
      <c r="SE1" s="83"/>
      <c r="SF1" s="83"/>
      <c r="SG1" s="83"/>
      <c r="SH1" s="83"/>
      <c r="SI1" s="83"/>
      <c r="SJ1" s="83"/>
      <c r="SK1" s="83"/>
      <c r="SL1" s="83"/>
      <c r="SM1" s="83"/>
      <c r="SN1" s="83"/>
      <c r="SO1" s="83"/>
      <c r="SP1" s="83"/>
      <c r="SQ1" s="83"/>
      <c r="SR1" s="83"/>
      <c r="SS1" s="83"/>
      <c r="ST1" s="83"/>
      <c r="SU1" s="83"/>
      <c r="SV1" s="83"/>
      <c r="SW1" s="83"/>
      <c r="SX1" s="83"/>
      <c r="SY1" s="83"/>
      <c r="SZ1" s="83"/>
      <c r="TA1" s="83"/>
      <c r="TB1" s="83"/>
      <c r="TC1" s="83"/>
      <c r="TD1" s="83"/>
      <c r="TE1" s="83"/>
      <c r="TF1" s="83"/>
      <c r="TG1" s="83"/>
      <c r="TH1" s="83"/>
      <c r="TI1" s="83"/>
      <c r="TJ1" s="83"/>
      <c r="TK1" s="83"/>
      <c r="TL1" s="83"/>
      <c r="TM1" s="83"/>
      <c r="TN1" s="83"/>
      <c r="TO1" s="83"/>
      <c r="TP1" s="83"/>
      <c r="TQ1" s="83"/>
      <c r="TR1" s="83"/>
      <c r="TS1" s="83"/>
      <c r="TT1" s="83"/>
      <c r="TU1" s="83"/>
      <c r="TV1" s="83"/>
      <c r="TW1" s="83"/>
      <c r="TX1" s="83"/>
      <c r="TY1" s="83"/>
      <c r="TZ1" s="83"/>
      <c r="UA1" s="83"/>
      <c r="UB1" s="83"/>
      <c r="UC1" s="83"/>
      <c r="UD1" s="83"/>
      <c r="UE1" s="83"/>
      <c r="UF1" s="83"/>
      <c r="UG1" s="83"/>
      <c r="UH1" s="83"/>
      <c r="UI1" s="83"/>
      <c r="UJ1" s="83"/>
      <c r="UK1" s="83"/>
      <c r="UL1" s="83"/>
      <c r="UM1" s="83"/>
      <c r="UN1" s="83"/>
      <c r="UO1" s="83"/>
      <c r="UP1" s="83"/>
      <c r="UQ1" s="83"/>
      <c r="UR1" s="83"/>
      <c r="US1" s="83"/>
      <c r="UT1" s="83"/>
      <c r="UU1" s="83"/>
      <c r="UV1" s="83"/>
      <c r="UW1" s="83"/>
      <c r="UX1" s="83"/>
      <c r="UY1" s="83"/>
      <c r="UZ1" s="83"/>
      <c r="VA1" s="83"/>
      <c r="VB1" s="83"/>
      <c r="VC1" s="83"/>
      <c r="VD1" s="83"/>
      <c r="VE1" s="83"/>
      <c r="VF1" s="83"/>
      <c r="VG1" s="83"/>
      <c r="VH1" s="83"/>
      <c r="VI1" s="83"/>
      <c r="VJ1" s="83"/>
      <c r="VK1" s="83"/>
      <c r="VL1" s="83"/>
      <c r="VM1" s="83"/>
      <c r="VN1" s="83"/>
      <c r="VO1" s="83"/>
      <c r="VP1" s="83"/>
      <c r="VQ1" s="83"/>
      <c r="VR1" s="83"/>
      <c r="VS1" s="83"/>
      <c r="VT1" s="83"/>
      <c r="VU1" s="83"/>
      <c r="VV1" s="83"/>
      <c r="VW1" s="83"/>
      <c r="VX1" s="83"/>
      <c r="VY1" s="83"/>
      <c r="VZ1" s="83"/>
      <c r="WA1" s="83"/>
      <c r="WB1" s="83"/>
      <c r="WC1" s="83"/>
      <c r="WD1" s="83"/>
      <c r="WE1" s="83"/>
      <c r="WF1" s="83"/>
      <c r="WG1" s="83"/>
      <c r="WH1" s="83"/>
      <c r="WI1" s="83"/>
      <c r="WJ1" s="83"/>
      <c r="WK1" s="83"/>
      <c r="WL1" s="83"/>
      <c r="WM1" s="83"/>
      <c r="WN1" s="83"/>
      <c r="WO1" s="83"/>
      <c r="WP1" s="83"/>
      <c r="WQ1" s="83"/>
      <c r="WR1" s="83"/>
      <c r="WS1" s="83"/>
      <c r="WT1" s="83"/>
      <c r="WU1" s="83"/>
      <c r="WV1" s="83"/>
      <c r="WW1" s="176"/>
      <c r="XK1" s="83"/>
      <c r="XL1" s="83"/>
      <c r="XM1" s="83"/>
      <c r="XN1" s="83"/>
      <c r="XO1" s="83"/>
      <c r="XP1" s="83"/>
      <c r="XQ1" s="83"/>
      <c r="XR1" s="83"/>
      <c r="XS1" s="176"/>
    </row>
    <row r="2" spans="1:657" s="177" customFormat="1" ht="26.25" x14ac:dyDescent="0.4">
      <c r="A2" s="299"/>
      <c r="B2" s="83"/>
      <c r="C2" s="83"/>
      <c r="D2" s="83"/>
      <c r="E2" s="170"/>
      <c r="F2" s="170"/>
      <c r="G2" s="170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170"/>
      <c r="X2" s="170"/>
      <c r="Y2" s="170"/>
      <c r="Z2" s="170"/>
      <c r="AA2" s="83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83"/>
      <c r="AS2" s="83"/>
      <c r="AT2" s="83"/>
      <c r="AU2" s="83"/>
      <c r="AV2" s="83"/>
      <c r="AW2" s="83"/>
      <c r="AX2" s="84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0"/>
      <c r="CL2" s="170"/>
      <c r="CM2" s="170"/>
      <c r="CN2" s="170"/>
      <c r="CO2" s="170"/>
      <c r="CP2" s="170"/>
      <c r="CQ2" s="170"/>
      <c r="CR2" s="170"/>
      <c r="CS2" s="170"/>
      <c r="CT2" s="170"/>
      <c r="CU2" s="170"/>
      <c r="CV2" s="170"/>
      <c r="CW2" s="170"/>
      <c r="CX2" s="170"/>
      <c r="CY2" s="170"/>
      <c r="CZ2" s="170"/>
      <c r="DA2" s="170"/>
      <c r="DB2" s="170"/>
      <c r="DC2" s="170"/>
      <c r="DD2" s="83"/>
      <c r="DE2" s="170"/>
      <c r="DF2" s="170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175"/>
      <c r="FP2" s="175"/>
      <c r="FQ2" s="175"/>
      <c r="FR2" s="175"/>
      <c r="FS2" s="175"/>
      <c r="FT2" s="175"/>
      <c r="FU2" s="175"/>
      <c r="FV2" s="175"/>
      <c r="FW2" s="175"/>
      <c r="FX2" s="175"/>
      <c r="FY2" s="175"/>
      <c r="FZ2" s="175"/>
      <c r="GA2" s="175"/>
      <c r="GB2" s="175"/>
      <c r="GC2" s="175"/>
      <c r="GD2" s="175"/>
      <c r="GE2" s="175"/>
      <c r="GF2" s="175"/>
      <c r="GG2" s="175"/>
      <c r="GH2" s="175"/>
      <c r="GI2" s="175"/>
      <c r="GJ2" s="83"/>
      <c r="GK2" s="83"/>
      <c r="GL2" s="83"/>
      <c r="GM2" s="83"/>
      <c r="GN2" s="83"/>
      <c r="GO2" s="83"/>
      <c r="GP2" s="83"/>
      <c r="GQ2" s="83"/>
      <c r="GR2" s="83"/>
      <c r="GS2" s="83"/>
      <c r="GT2" s="83"/>
      <c r="GU2" s="83"/>
      <c r="GV2" s="83"/>
      <c r="GW2" s="83"/>
      <c r="GX2" s="83"/>
      <c r="GY2" s="83"/>
      <c r="GZ2" s="83"/>
      <c r="HA2" s="83"/>
      <c r="HB2" s="83"/>
      <c r="HC2" s="83"/>
      <c r="HD2" s="83"/>
      <c r="HE2" s="83"/>
      <c r="HF2" s="83"/>
      <c r="HG2" s="83"/>
      <c r="HH2" s="83"/>
      <c r="HI2" s="83"/>
      <c r="HJ2" s="83"/>
      <c r="HK2" s="83"/>
      <c r="HL2" s="83"/>
      <c r="HM2" s="83"/>
      <c r="HN2" s="83"/>
      <c r="HO2" s="83"/>
      <c r="HP2" s="83"/>
      <c r="HQ2" s="83"/>
      <c r="HR2" s="83"/>
      <c r="HS2" s="83"/>
      <c r="HT2" s="83"/>
      <c r="HU2" s="83"/>
      <c r="HV2" s="83"/>
      <c r="HW2" s="83"/>
      <c r="HX2" s="83"/>
      <c r="HY2" s="83"/>
      <c r="HZ2" s="83"/>
      <c r="IA2" s="83"/>
      <c r="IB2" s="83"/>
      <c r="IC2" s="83"/>
      <c r="ID2" s="83"/>
      <c r="IE2" s="83"/>
      <c r="IF2" s="83"/>
      <c r="IG2" s="83"/>
      <c r="IH2" s="83"/>
      <c r="II2" s="83"/>
      <c r="IJ2" s="83"/>
      <c r="IK2" s="83"/>
      <c r="IL2" s="83"/>
      <c r="IM2" s="83"/>
      <c r="IN2" s="83"/>
      <c r="IO2" s="83"/>
      <c r="IP2" s="83"/>
      <c r="IQ2" s="83"/>
      <c r="IR2" s="83"/>
      <c r="IS2" s="83"/>
      <c r="IT2" s="83"/>
      <c r="IU2" s="83"/>
      <c r="IV2" s="83"/>
      <c r="IW2" s="83"/>
      <c r="IX2" s="83"/>
      <c r="IY2" s="83"/>
      <c r="IZ2" s="83"/>
      <c r="JA2" s="83"/>
      <c r="JB2" s="83"/>
      <c r="JC2" s="83"/>
      <c r="JD2" s="83"/>
      <c r="JE2" s="83"/>
      <c r="JF2" s="83"/>
      <c r="JG2" s="83"/>
      <c r="JH2" s="83"/>
      <c r="JI2" s="83"/>
      <c r="JJ2" s="83"/>
      <c r="JK2" s="83"/>
      <c r="JL2" s="83"/>
      <c r="JM2" s="83"/>
      <c r="JN2" s="83"/>
      <c r="JO2" s="83"/>
      <c r="JP2" s="83"/>
      <c r="JQ2" s="83"/>
      <c r="JR2" s="83"/>
      <c r="JS2" s="83"/>
      <c r="JT2" s="83"/>
      <c r="JU2" s="83"/>
      <c r="JV2" s="83"/>
      <c r="JW2" s="83"/>
      <c r="JX2" s="83"/>
      <c r="JY2" s="83"/>
      <c r="JZ2" s="83"/>
      <c r="KA2" s="83"/>
      <c r="KB2" s="83"/>
      <c r="KC2" s="83"/>
      <c r="KD2" s="83"/>
      <c r="KE2" s="83"/>
      <c r="KF2" s="83"/>
      <c r="KG2" s="83"/>
      <c r="KH2" s="83"/>
      <c r="KI2" s="83"/>
      <c r="KJ2" s="83"/>
      <c r="KK2" s="83"/>
      <c r="KL2" s="83"/>
      <c r="KM2" s="83"/>
      <c r="KN2" s="83"/>
      <c r="KO2" s="83"/>
      <c r="KP2" s="83"/>
      <c r="KQ2" s="83"/>
      <c r="KR2" s="83"/>
      <c r="KS2" s="83"/>
      <c r="KT2" s="83"/>
      <c r="KU2" s="83"/>
      <c r="KV2" s="83"/>
      <c r="KW2" s="83"/>
      <c r="KX2" s="83"/>
      <c r="KY2" s="83"/>
      <c r="KZ2" s="83"/>
      <c r="LA2" s="83"/>
      <c r="LB2" s="83"/>
      <c r="LC2" s="83"/>
      <c r="LD2" s="83"/>
      <c r="LE2" s="83"/>
      <c r="LF2" s="83"/>
      <c r="LG2" s="83"/>
      <c r="LH2" s="83"/>
      <c r="LI2" s="83"/>
      <c r="LJ2" s="83"/>
      <c r="LK2" s="83"/>
      <c r="LL2" s="83"/>
      <c r="LM2" s="83"/>
      <c r="LN2" s="83"/>
      <c r="LO2" s="83"/>
      <c r="LP2" s="83"/>
      <c r="LQ2" s="83"/>
      <c r="LR2" s="83"/>
      <c r="LS2" s="83"/>
      <c r="LT2" s="83"/>
      <c r="LU2" s="83"/>
      <c r="LV2" s="83"/>
      <c r="LW2" s="83"/>
      <c r="LX2" s="83"/>
      <c r="LY2" s="83"/>
      <c r="LZ2" s="83"/>
      <c r="MA2" s="83"/>
      <c r="MB2" s="83"/>
      <c r="MC2" s="83"/>
      <c r="MD2" s="83"/>
      <c r="ME2" s="83"/>
      <c r="MF2" s="83"/>
      <c r="MG2" s="83"/>
      <c r="MH2" s="83"/>
      <c r="MI2" s="83"/>
      <c r="MJ2" s="83"/>
      <c r="MK2" s="83"/>
      <c r="ML2" s="83"/>
      <c r="MM2" s="83"/>
      <c r="MN2" s="83"/>
      <c r="MO2" s="83"/>
      <c r="MP2" s="83"/>
      <c r="MQ2" s="83"/>
      <c r="MR2" s="83"/>
      <c r="MS2" s="83"/>
      <c r="MT2" s="83"/>
      <c r="MU2" s="83"/>
      <c r="MV2" s="83"/>
      <c r="MW2" s="83"/>
      <c r="MX2" s="83"/>
      <c r="MY2" s="83"/>
      <c r="MZ2" s="83"/>
      <c r="NA2" s="83"/>
      <c r="NB2" s="83"/>
      <c r="NC2" s="83"/>
      <c r="ND2" s="83"/>
      <c r="NE2" s="83"/>
      <c r="NF2" s="83"/>
      <c r="NG2" s="83"/>
      <c r="NH2" s="83"/>
      <c r="NI2" s="83"/>
      <c r="NJ2" s="83"/>
      <c r="NK2" s="83"/>
      <c r="NL2" s="83"/>
      <c r="NM2" s="83"/>
      <c r="NN2" s="83"/>
      <c r="NO2" s="83"/>
      <c r="NP2" s="83"/>
      <c r="NQ2" s="83"/>
      <c r="NR2" s="83"/>
      <c r="NS2" s="83"/>
      <c r="NT2" s="83"/>
      <c r="NU2" s="83"/>
      <c r="NV2" s="83"/>
      <c r="NW2" s="83"/>
      <c r="NX2" s="83"/>
      <c r="NY2" s="83"/>
      <c r="NZ2" s="83"/>
      <c r="OA2" s="83"/>
      <c r="OB2" s="83"/>
      <c r="OC2" s="83"/>
      <c r="OD2" s="83"/>
      <c r="OE2" s="83"/>
      <c r="OF2" s="83"/>
      <c r="OG2" s="83"/>
      <c r="OH2" s="83"/>
      <c r="OI2" s="83"/>
      <c r="OJ2" s="83"/>
      <c r="OK2" s="83"/>
      <c r="OL2" s="83"/>
      <c r="OM2" s="83"/>
      <c r="ON2" s="83"/>
      <c r="OO2" s="83"/>
      <c r="OP2" s="83"/>
      <c r="OQ2" s="83"/>
      <c r="OR2" s="83"/>
      <c r="OS2" s="83"/>
      <c r="OT2" s="83"/>
      <c r="OU2" s="83"/>
      <c r="OV2" s="83"/>
      <c r="OW2" s="83"/>
      <c r="OX2" s="83"/>
      <c r="OY2" s="83"/>
      <c r="OZ2" s="83"/>
      <c r="PA2" s="83"/>
      <c r="PB2" s="83"/>
      <c r="PC2" s="83"/>
      <c r="PD2" s="83"/>
      <c r="PE2" s="83"/>
      <c r="PF2" s="83"/>
      <c r="PG2" s="83"/>
      <c r="PH2" s="83"/>
      <c r="PI2" s="83"/>
      <c r="PJ2" s="83"/>
      <c r="PK2" s="83"/>
      <c r="PL2" s="83"/>
      <c r="PM2" s="83"/>
      <c r="PN2" s="83"/>
      <c r="PO2" s="83"/>
      <c r="PP2" s="83"/>
      <c r="PQ2" s="83"/>
      <c r="PR2" s="83"/>
      <c r="PS2" s="83"/>
      <c r="PT2" s="83"/>
      <c r="PU2" s="83"/>
      <c r="PV2" s="83"/>
      <c r="PW2" s="83"/>
      <c r="PX2" s="83"/>
      <c r="PY2" s="83"/>
      <c r="PZ2" s="83"/>
      <c r="QA2" s="83"/>
      <c r="QB2" s="83"/>
      <c r="QC2" s="83"/>
      <c r="QD2" s="83"/>
      <c r="QE2" s="83"/>
      <c r="QF2" s="83"/>
      <c r="QG2" s="83"/>
      <c r="QH2" s="83"/>
      <c r="QI2" s="83"/>
      <c r="QJ2" s="83"/>
      <c r="QK2" s="83"/>
      <c r="QL2" s="83"/>
      <c r="QM2" s="83"/>
      <c r="QN2" s="83"/>
      <c r="QO2" s="83"/>
      <c r="QP2" s="83"/>
      <c r="QQ2" s="83"/>
      <c r="QR2" s="83"/>
      <c r="QS2" s="83"/>
      <c r="QT2" s="83"/>
      <c r="QU2" s="83"/>
      <c r="QV2" s="83"/>
      <c r="QW2" s="83"/>
      <c r="QX2" s="83"/>
      <c r="QY2" s="83"/>
      <c r="QZ2" s="83"/>
      <c r="RA2" s="83"/>
      <c r="RB2" s="83"/>
      <c r="RC2" s="83"/>
      <c r="RD2" s="83"/>
      <c r="RE2" s="83"/>
      <c r="RF2" s="83"/>
      <c r="RG2" s="83"/>
      <c r="RH2" s="83"/>
      <c r="RI2" s="83"/>
      <c r="RJ2" s="83"/>
      <c r="RK2" s="83"/>
      <c r="RL2" s="83"/>
      <c r="RM2" s="83"/>
      <c r="RN2" s="83"/>
      <c r="RO2" s="83"/>
      <c r="RP2" s="83"/>
      <c r="RQ2" s="83"/>
      <c r="RR2" s="83"/>
      <c r="RS2" s="83"/>
      <c r="RT2" s="83"/>
      <c r="RU2" s="83"/>
      <c r="RV2" s="83"/>
      <c r="RW2" s="83"/>
      <c r="RX2" s="83"/>
      <c r="RY2" s="83"/>
      <c r="RZ2" s="83"/>
      <c r="SA2" s="83"/>
      <c r="SB2" s="83"/>
      <c r="SC2" s="83"/>
      <c r="SD2" s="83"/>
      <c r="SE2" s="83"/>
      <c r="SF2" s="83"/>
      <c r="SG2" s="83"/>
      <c r="SH2" s="83"/>
      <c r="SI2" s="83"/>
      <c r="SJ2" s="83"/>
      <c r="SK2" s="83"/>
      <c r="SL2" s="83"/>
      <c r="SM2" s="83"/>
      <c r="SN2" s="83"/>
      <c r="SO2" s="83"/>
      <c r="SP2" s="83"/>
      <c r="SQ2" s="83"/>
      <c r="SR2" s="83"/>
      <c r="SS2" s="83"/>
      <c r="ST2" s="83"/>
      <c r="SU2" s="83"/>
      <c r="SV2" s="83"/>
      <c r="SW2" s="83"/>
      <c r="SX2" s="83"/>
      <c r="SY2" s="83"/>
      <c r="SZ2" s="83"/>
      <c r="TA2" s="83"/>
      <c r="TB2" s="83"/>
      <c r="TC2" s="83"/>
      <c r="TD2" s="83"/>
      <c r="TE2" s="83"/>
      <c r="TF2" s="83"/>
      <c r="TG2" s="83"/>
      <c r="TH2" s="83"/>
      <c r="TI2" s="83"/>
      <c r="TJ2" s="83"/>
      <c r="TK2" s="83"/>
      <c r="TL2" s="83"/>
      <c r="TM2" s="83"/>
      <c r="TN2" s="83"/>
      <c r="TO2" s="83"/>
      <c r="TP2" s="83"/>
      <c r="TQ2" s="83"/>
      <c r="TR2" s="83"/>
      <c r="TS2" s="83"/>
      <c r="TT2" s="83"/>
      <c r="TU2" s="83"/>
      <c r="TV2" s="83"/>
      <c r="TW2" s="83"/>
      <c r="TX2" s="83"/>
      <c r="TY2" s="83"/>
      <c r="TZ2" s="83"/>
      <c r="UA2" s="83"/>
      <c r="UB2" s="83"/>
      <c r="UC2" s="83"/>
      <c r="UD2" s="83"/>
      <c r="UE2" s="83"/>
      <c r="UF2" s="83"/>
      <c r="UG2" s="83"/>
      <c r="UH2" s="83"/>
      <c r="UI2" s="83"/>
      <c r="UJ2" s="83"/>
      <c r="UK2" s="83"/>
      <c r="UL2" s="83"/>
      <c r="UM2" s="83"/>
      <c r="UN2" s="83"/>
      <c r="UO2" s="83"/>
      <c r="UP2" s="83"/>
      <c r="UQ2" s="83"/>
      <c r="UR2" s="83"/>
      <c r="US2" s="83"/>
      <c r="UT2" s="83"/>
      <c r="UU2" s="83"/>
      <c r="UV2" s="83"/>
      <c r="UW2" s="83"/>
      <c r="UX2" s="83"/>
      <c r="UY2" s="83"/>
      <c r="UZ2" s="83"/>
      <c r="VA2" s="83"/>
      <c r="VB2" s="83"/>
      <c r="VC2" s="83"/>
      <c r="VD2" s="83"/>
      <c r="VE2" s="83"/>
      <c r="VF2" s="83"/>
      <c r="VG2" s="83"/>
      <c r="VH2" s="83"/>
      <c r="VI2" s="83"/>
      <c r="VJ2" s="83"/>
      <c r="VK2" s="83"/>
      <c r="VL2" s="83"/>
      <c r="VM2" s="83"/>
      <c r="VN2" s="83"/>
      <c r="VO2" s="83"/>
      <c r="VP2" s="83"/>
      <c r="VQ2" s="83"/>
      <c r="VR2" s="83"/>
      <c r="VS2" s="83"/>
      <c r="VT2" s="83"/>
      <c r="VU2" s="83"/>
      <c r="VV2" s="83"/>
      <c r="VW2" s="83"/>
      <c r="VX2" s="83"/>
      <c r="VY2" s="83"/>
      <c r="VZ2" s="83"/>
      <c r="WA2" s="83"/>
      <c r="WB2" s="83"/>
      <c r="WC2" s="83"/>
      <c r="WD2" s="83"/>
      <c r="WE2" s="83"/>
      <c r="WF2" s="83"/>
      <c r="WG2" s="83"/>
      <c r="WH2" s="83"/>
      <c r="WI2" s="83"/>
      <c r="WJ2" s="83"/>
      <c r="WK2" s="83"/>
      <c r="WL2" s="83"/>
      <c r="WM2" s="83"/>
      <c r="WN2" s="83"/>
      <c r="WO2" s="83"/>
      <c r="WP2" s="83"/>
      <c r="WQ2" s="83"/>
      <c r="WR2" s="83"/>
      <c r="WS2" s="83"/>
      <c r="WT2" s="83"/>
      <c r="WU2" s="83"/>
      <c r="WV2" s="83"/>
      <c r="WW2" s="176"/>
      <c r="XK2" s="83"/>
      <c r="XL2" s="83"/>
      <c r="XM2" s="83"/>
      <c r="XN2" s="83"/>
      <c r="XO2" s="83"/>
      <c r="XP2" s="83"/>
      <c r="XQ2" s="83"/>
      <c r="XR2" s="83"/>
      <c r="XS2" s="176"/>
    </row>
    <row r="3" spans="1:657" s="170" customFormat="1" ht="15.75" thickBot="1" x14ac:dyDescent="0.3">
      <c r="A3" s="86"/>
      <c r="B3" s="86"/>
      <c r="C3" s="86"/>
      <c r="D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AA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DD3" s="86"/>
      <c r="DG3" s="178"/>
      <c r="DH3" s="178"/>
      <c r="DI3" s="178"/>
      <c r="DJ3" s="86"/>
      <c r="DK3" s="86"/>
      <c r="DL3" s="86"/>
      <c r="DM3" s="86"/>
      <c r="DN3" s="86"/>
      <c r="DO3" s="86"/>
      <c r="DP3" s="86"/>
      <c r="DQ3" s="86"/>
      <c r="DR3" s="178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178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86"/>
      <c r="FJ3" s="86"/>
      <c r="FK3" s="86"/>
      <c r="FL3" s="86"/>
      <c r="FM3" s="86"/>
      <c r="FN3" s="178"/>
      <c r="FO3" s="179"/>
      <c r="FP3" s="179"/>
      <c r="FQ3" s="179"/>
      <c r="FR3" s="179"/>
      <c r="FS3" s="179"/>
      <c r="FT3" s="179"/>
      <c r="FU3" s="179"/>
      <c r="FV3" s="179"/>
      <c r="FW3" s="179"/>
      <c r="FX3" s="179"/>
      <c r="FY3" s="179"/>
      <c r="FZ3" s="179"/>
      <c r="GA3" s="179"/>
      <c r="GB3" s="179"/>
      <c r="GC3" s="179"/>
      <c r="GD3" s="179"/>
      <c r="GE3" s="179"/>
      <c r="GF3" s="179"/>
      <c r="GG3" s="179"/>
      <c r="GH3" s="179"/>
      <c r="GI3" s="180"/>
      <c r="GJ3" s="86"/>
      <c r="GK3" s="86"/>
      <c r="GL3" s="86"/>
      <c r="GM3" s="86"/>
      <c r="GN3" s="86"/>
      <c r="GO3" s="86"/>
      <c r="GP3" s="86"/>
      <c r="GQ3" s="86"/>
      <c r="GR3" s="86"/>
      <c r="GS3" s="86"/>
      <c r="GT3" s="86"/>
      <c r="GU3" s="86"/>
      <c r="GV3" s="86"/>
      <c r="GW3" s="86"/>
      <c r="GX3" s="86"/>
      <c r="GY3" s="86"/>
      <c r="GZ3" s="86"/>
      <c r="HA3" s="86"/>
      <c r="HB3" s="86"/>
      <c r="HC3" s="86"/>
      <c r="HD3" s="178"/>
      <c r="HE3" s="86"/>
      <c r="HF3" s="86"/>
      <c r="HG3" s="86"/>
      <c r="HH3" s="86"/>
      <c r="HI3" s="86"/>
      <c r="HJ3" s="86"/>
      <c r="HK3" s="86"/>
      <c r="HL3" s="86"/>
      <c r="HM3" s="86"/>
      <c r="HN3" s="86"/>
      <c r="HO3" s="86"/>
      <c r="HP3" s="86"/>
      <c r="HQ3" s="86"/>
      <c r="HR3" s="86"/>
      <c r="HS3" s="86"/>
      <c r="HT3" s="86"/>
      <c r="HU3" s="86"/>
      <c r="HV3" s="86"/>
      <c r="HW3" s="86"/>
      <c r="HX3" s="86"/>
      <c r="HY3" s="178"/>
      <c r="HZ3" s="86"/>
      <c r="IA3" s="86"/>
      <c r="IB3" s="86"/>
      <c r="IC3" s="86"/>
      <c r="ID3" s="86"/>
      <c r="IE3" s="86"/>
      <c r="IF3" s="86"/>
      <c r="IG3" s="86"/>
      <c r="IH3" s="86"/>
      <c r="II3" s="86"/>
      <c r="IJ3" s="86"/>
      <c r="IK3" s="86"/>
      <c r="IL3" s="86"/>
      <c r="IM3" s="86"/>
      <c r="IN3" s="86"/>
      <c r="IO3" s="86"/>
      <c r="IP3" s="86"/>
      <c r="IQ3" s="86"/>
      <c r="IR3" s="86"/>
      <c r="IS3" s="86"/>
      <c r="IT3" s="178"/>
      <c r="IU3" s="86"/>
      <c r="IV3" s="86"/>
      <c r="IW3" s="86"/>
      <c r="IX3" s="86"/>
      <c r="IY3" s="86"/>
      <c r="IZ3" s="86"/>
      <c r="JA3" s="86"/>
      <c r="JB3" s="86"/>
      <c r="JC3" s="86"/>
      <c r="JD3" s="86"/>
      <c r="JE3" s="86"/>
      <c r="JF3" s="86"/>
      <c r="JG3" s="86"/>
      <c r="JH3" s="86"/>
      <c r="JI3" s="86"/>
      <c r="JJ3" s="86"/>
      <c r="JK3" s="86"/>
      <c r="JL3" s="86"/>
      <c r="JM3" s="86"/>
      <c r="JN3" s="86"/>
      <c r="JO3" s="178"/>
      <c r="JP3" s="86"/>
      <c r="JQ3" s="86"/>
      <c r="JR3" s="86"/>
      <c r="JS3" s="86"/>
      <c r="JT3" s="86"/>
      <c r="JU3" s="86"/>
      <c r="JV3" s="86"/>
      <c r="JW3" s="86"/>
      <c r="JX3" s="86"/>
      <c r="JY3" s="86"/>
      <c r="JZ3" s="86"/>
      <c r="KA3" s="86"/>
      <c r="KB3" s="86"/>
      <c r="KC3" s="86"/>
      <c r="KD3" s="86"/>
      <c r="KE3" s="86"/>
      <c r="KF3" s="86"/>
      <c r="KG3" s="86"/>
      <c r="KH3" s="86"/>
      <c r="KI3" s="86"/>
      <c r="KJ3" s="178"/>
      <c r="KK3" s="86"/>
      <c r="KL3" s="86"/>
      <c r="KM3" s="86"/>
      <c r="KN3" s="86"/>
      <c r="KO3" s="86"/>
      <c r="KP3" s="86"/>
      <c r="KQ3" s="86"/>
      <c r="KR3" s="86"/>
      <c r="KS3" s="86"/>
      <c r="KT3" s="86"/>
      <c r="KU3" s="86"/>
      <c r="KV3" s="86"/>
      <c r="KW3" s="86"/>
      <c r="KX3" s="86"/>
      <c r="KY3" s="86"/>
      <c r="KZ3" s="86"/>
      <c r="LA3" s="86"/>
      <c r="LB3" s="86"/>
      <c r="LC3" s="86"/>
      <c r="LD3" s="86"/>
      <c r="LE3" s="178"/>
      <c r="LF3" s="86"/>
      <c r="LG3" s="86"/>
      <c r="LH3" s="86"/>
      <c r="LI3" s="86"/>
      <c r="LJ3" s="86"/>
      <c r="LK3" s="86"/>
      <c r="LL3" s="86"/>
      <c r="LM3" s="86"/>
      <c r="LN3" s="86"/>
      <c r="LO3" s="86"/>
      <c r="LP3" s="86"/>
      <c r="LQ3" s="86"/>
      <c r="LR3" s="86"/>
      <c r="LS3" s="86"/>
      <c r="LT3" s="86"/>
      <c r="LU3" s="86"/>
      <c r="LV3" s="86"/>
      <c r="LW3" s="86"/>
      <c r="LX3" s="86"/>
      <c r="LY3" s="86"/>
      <c r="LZ3" s="178"/>
      <c r="MA3" s="86"/>
      <c r="MB3" s="86"/>
      <c r="MC3" s="86"/>
      <c r="MD3" s="86"/>
      <c r="ME3" s="86"/>
      <c r="MF3" s="86"/>
      <c r="MG3" s="86"/>
      <c r="MH3" s="86"/>
      <c r="MI3" s="86"/>
      <c r="MJ3" s="86"/>
      <c r="MK3" s="86"/>
      <c r="ML3" s="86"/>
      <c r="MM3" s="86"/>
      <c r="MN3" s="86"/>
      <c r="MO3" s="86"/>
      <c r="MP3" s="86"/>
      <c r="MQ3" s="86"/>
      <c r="MR3" s="86"/>
      <c r="MS3" s="86"/>
      <c r="MT3" s="86"/>
      <c r="MU3" s="178"/>
      <c r="MV3" s="86"/>
      <c r="MW3" s="86"/>
      <c r="MX3" s="86"/>
      <c r="MY3" s="86"/>
      <c r="MZ3" s="86"/>
      <c r="NA3" s="86"/>
      <c r="NB3" s="86"/>
      <c r="NC3" s="86"/>
      <c r="ND3" s="86"/>
      <c r="NE3" s="86"/>
      <c r="NF3" s="86"/>
      <c r="NG3" s="86"/>
      <c r="NH3" s="86"/>
      <c r="NI3" s="86"/>
      <c r="NJ3" s="86"/>
      <c r="NK3" s="86"/>
      <c r="NL3" s="86"/>
      <c r="NM3" s="86"/>
      <c r="NN3" s="86"/>
      <c r="NO3" s="86"/>
      <c r="NP3" s="178"/>
      <c r="NQ3" s="86"/>
      <c r="NR3" s="86"/>
      <c r="NS3" s="86"/>
      <c r="NT3" s="86"/>
      <c r="NU3" s="86"/>
      <c r="NV3" s="86"/>
      <c r="NW3" s="86"/>
      <c r="NX3" s="86"/>
      <c r="NY3" s="86"/>
      <c r="NZ3" s="86"/>
      <c r="OA3" s="86"/>
      <c r="OB3" s="86"/>
      <c r="OC3" s="86"/>
      <c r="OD3" s="86"/>
      <c r="OE3" s="86"/>
      <c r="OF3" s="86"/>
      <c r="OG3" s="86"/>
      <c r="OH3" s="86"/>
      <c r="OI3" s="86"/>
      <c r="OJ3" s="86"/>
      <c r="OK3" s="178"/>
      <c r="OL3" s="86"/>
      <c r="OM3" s="86"/>
      <c r="ON3" s="86"/>
      <c r="OO3" s="86"/>
      <c r="OP3" s="86"/>
      <c r="OQ3" s="86"/>
      <c r="OR3" s="86"/>
      <c r="OS3" s="86"/>
      <c r="OT3" s="86"/>
      <c r="OU3" s="86"/>
      <c r="OV3" s="178"/>
      <c r="OW3" s="86"/>
      <c r="OX3" s="86"/>
      <c r="OY3" s="86"/>
      <c r="OZ3" s="86"/>
      <c r="PA3" s="86"/>
      <c r="PB3" s="86"/>
      <c r="PC3" s="86"/>
      <c r="PD3" s="86"/>
      <c r="PE3" s="86"/>
      <c r="PF3" s="86"/>
      <c r="PG3" s="86"/>
      <c r="PH3" s="86"/>
      <c r="PI3" s="86"/>
      <c r="PJ3" s="86"/>
      <c r="PK3" s="86"/>
      <c r="PL3" s="86"/>
      <c r="PM3" s="86"/>
      <c r="PN3" s="86"/>
      <c r="PO3" s="86"/>
      <c r="PP3" s="86"/>
      <c r="PQ3" s="86"/>
      <c r="PR3" s="86"/>
      <c r="PS3" s="178"/>
      <c r="PT3" s="86"/>
      <c r="PU3" s="86"/>
      <c r="PV3" s="86"/>
      <c r="PW3" s="86"/>
      <c r="PX3" s="86"/>
      <c r="PY3" s="86"/>
      <c r="PZ3" s="86"/>
      <c r="QA3" s="86"/>
      <c r="QB3" s="86"/>
      <c r="QC3" s="86"/>
      <c r="QD3" s="86"/>
      <c r="QE3" s="86"/>
      <c r="QF3" s="86"/>
      <c r="QG3" s="86"/>
      <c r="QH3" s="86"/>
      <c r="QI3" s="86"/>
      <c r="QJ3" s="86"/>
      <c r="QK3" s="86"/>
      <c r="QL3" s="86"/>
      <c r="QM3" s="86"/>
      <c r="QN3" s="86"/>
      <c r="QO3" s="178"/>
      <c r="QP3" s="86"/>
      <c r="QQ3" s="178"/>
      <c r="QR3" s="86"/>
      <c r="QS3" s="86"/>
      <c r="QT3" s="86"/>
      <c r="QU3" s="86"/>
      <c r="QV3" s="86"/>
      <c r="QW3" s="86"/>
      <c r="QX3" s="86"/>
      <c r="QY3" s="86"/>
      <c r="QZ3" s="86"/>
      <c r="RA3" s="86"/>
      <c r="RB3" s="86"/>
      <c r="RC3" s="86"/>
      <c r="RD3" s="86"/>
      <c r="RE3" s="86"/>
      <c r="RF3" s="86"/>
      <c r="RG3" s="86"/>
      <c r="RH3" s="86"/>
      <c r="RI3" s="86"/>
      <c r="RJ3" s="86"/>
      <c r="RK3" s="86"/>
      <c r="RL3" s="178"/>
      <c r="RM3" s="86"/>
      <c r="RN3" s="86"/>
      <c r="RO3" s="86"/>
      <c r="RP3" s="86"/>
      <c r="RQ3" s="86"/>
      <c r="RR3" s="86"/>
      <c r="RS3" s="86"/>
      <c r="RT3" s="86"/>
      <c r="RU3" s="86"/>
      <c r="RV3" s="86"/>
      <c r="RW3" s="86"/>
      <c r="RX3" s="86"/>
      <c r="RY3" s="86"/>
      <c r="RZ3" s="86"/>
      <c r="SA3" s="86"/>
      <c r="SB3" s="86"/>
      <c r="SC3" s="86"/>
      <c r="SD3" s="86"/>
      <c r="SE3" s="86"/>
      <c r="SF3" s="86"/>
      <c r="SG3" s="178"/>
      <c r="SH3" s="86"/>
      <c r="SI3" s="86"/>
      <c r="SJ3" s="86"/>
      <c r="SK3" s="86"/>
      <c r="SL3" s="86"/>
      <c r="SM3" s="86"/>
      <c r="SN3" s="86"/>
      <c r="SO3" s="86"/>
      <c r="SP3" s="86"/>
      <c r="SQ3" s="86"/>
      <c r="SR3" s="86"/>
      <c r="SS3" s="86"/>
      <c r="ST3" s="86"/>
      <c r="SU3" s="86"/>
      <c r="SV3" s="86"/>
      <c r="SW3" s="86"/>
      <c r="SX3" s="86"/>
      <c r="SY3" s="86"/>
      <c r="SZ3" s="86"/>
      <c r="TA3" s="86"/>
      <c r="TB3" s="178"/>
      <c r="TC3" s="86"/>
      <c r="TD3" s="86"/>
      <c r="TE3" s="86"/>
      <c r="TF3" s="86"/>
      <c r="TG3" s="86"/>
      <c r="TH3" s="86"/>
      <c r="TI3" s="86"/>
      <c r="TJ3" s="86"/>
      <c r="TK3" s="86"/>
      <c r="TL3" s="86"/>
      <c r="TM3" s="86"/>
      <c r="TN3" s="86"/>
      <c r="TO3" s="86"/>
      <c r="TP3" s="86"/>
      <c r="TQ3" s="86"/>
      <c r="TR3" s="86"/>
      <c r="TS3" s="86"/>
      <c r="TT3" s="86"/>
      <c r="TU3" s="86"/>
      <c r="TV3" s="86"/>
      <c r="TW3" s="178"/>
      <c r="TX3" s="86"/>
      <c r="TY3" s="86"/>
      <c r="TZ3" s="86"/>
      <c r="UA3" s="86"/>
      <c r="UB3" s="86"/>
      <c r="UC3" s="86"/>
      <c r="UD3" s="86"/>
      <c r="UE3" s="86"/>
      <c r="UF3" s="86"/>
      <c r="UG3" s="86"/>
      <c r="UH3" s="86"/>
      <c r="UI3" s="86"/>
      <c r="UJ3" s="86"/>
      <c r="UK3" s="86"/>
      <c r="UL3" s="86"/>
      <c r="UM3" s="86"/>
      <c r="UN3" s="86"/>
      <c r="UO3" s="86"/>
      <c r="UP3" s="86"/>
      <c r="UQ3" s="86"/>
      <c r="UR3" s="178"/>
      <c r="US3" s="178"/>
      <c r="UT3" s="86"/>
      <c r="UU3" s="86"/>
      <c r="UV3" s="86"/>
      <c r="UW3" s="86"/>
      <c r="UX3" s="86"/>
      <c r="UY3" s="86"/>
      <c r="UZ3" s="86"/>
      <c r="VA3" s="86"/>
      <c r="VB3" s="86"/>
      <c r="VC3" s="86"/>
      <c r="VD3" s="86"/>
      <c r="VE3" s="86"/>
      <c r="VF3" s="86"/>
      <c r="VG3" s="86"/>
      <c r="VH3" s="86"/>
      <c r="VI3" s="86"/>
      <c r="VJ3" s="86"/>
      <c r="VK3" s="86"/>
      <c r="VL3" s="86"/>
      <c r="VM3" s="86"/>
      <c r="VN3" s="178"/>
      <c r="VO3" s="86"/>
      <c r="VP3" s="86"/>
      <c r="VQ3" s="86"/>
      <c r="VR3" s="86"/>
      <c r="VS3" s="86"/>
      <c r="VT3" s="86"/>
      <c r="VU3" s="86"/>
      <c r="VV3" s="86"/>
      <c r="VW3" s="86"/>
      <c r="VX3" s="86"/>
      <c r="VY3" s="178"/>
      <c r="VZ3" s="86"/>
      <c r="WA3" s="86"/>
      <c r="WB3" s="86"/>
      <c r="WC3" s="86"/>
      <c r="WD3" s="86"/>
      <c r="WE3" s="86"/>
      <c r="WF3" s="86"/>
      <c r="WG3" s="86"/>
      <c r="WH3" s="86"/>
      <c r="WI3" s="86"/>
      <c r="WJ3" s="86"/>
      <c r="WK3" s="86"/>
      <c r="WL3" s="86"/>
      <c r="WM3" s="86"/>
      <c r="WN3" s="86"/>
      <c r="WO3" s="86"/>
      <c r="WP3" s="86"/>
      <c r="WQ3" s="86"/>
      <c r="WR3" s="86"/>
      <c r="WS3" s="86"/>
      <c r="WT3" s="178"/>
      <c r="WU3" s="86"/>
      <c r="WV3" s="86"/>
      <c r="WW3" s="173"/>
      <c r="XK3" s="86"/>
      <c r="XL3" s="86"/>
      <c r="XM3" s="86"/>
      <c r="XN3" s="86"/>
      <c r="XO3" s="86"/>
      <c r="XP3" s="178"/>
      <c r="XQ3" s="86"/>
      <c r="XR3" s="86"/>
      <c r="XS3" s="173"/>
      <c r="YE3" s="181"/>
    </row>
    <row r="4" spans="1:657" s="93" customFormat="1" ht="105.75" customHeight="1" x14ac:dyDescent="0.25">
      <c r="A4" s="502" t="s">
        <v>0</v>
      </c>
      <c r="B4" s="474" t="s">
        <v>1</v>
      </c>
      <c r="C4" s="474" t="s">
        <v>2</v>
      </c>
      <c r="D4" s="474" t="s">
        <v>3</v>
      </c>
      <c r="E4" s="474" t="s">
        <v>4</v>
      </c>
      <c r="F4" s="474"/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7" t="s">
        <v>13</v>
      </c>
      <c r="P4" s="7" t="s">
        <v>14</v>
      </c>
      <c r="Q4" s="7" t="s">
        <v>15</v>
      </c>
      <c r="R4" s="474" t="s">
        <v>16</v>
      </c>
      <c r="S4" s="474"/>
      <c r="T4" s="474"/>
      <c r="U4" s="474"/>
      <c r="V4" s="474"/>
      <c r="W4" s="474"/>
      <c r="X4" s="488" t="s">
        <v>17</v>
      </c>
      <c r="Y4" s="474" t="s">
        <v>18</v>
      </c>
      <c r="Z4" s="474"/>
      <c r="AA4" s="491" t="s">
        <v>19</v>
      </c>
      <c r="AB4" s="492"/>
      <c r="AC4" s="474" t="s">
        <v>20</v>
      </c>
      <c r="AD4" s="474" t="s">
        <v>21</v>
      </c>
      <c r="AE4" s="474"/>
      <c r="AF4" s="474"/>
      <c r="AG4" s="474"/>
      <c r="AH4" s="474"/>
      <c r="AI4" s="474"/>
      <c r="AJ4" s="474"/>
      <c r="AK4" s="474" t="s">
        <v>22</v>
      </c>
      <c r="AL4" s="474"/>
      <c r="AM4" s="474"/>
      <c r="AN4" s="474"/>
      <c r="AO4" s="474"/>
      <c r="AP4" s="474"/>
      <c r="AQ4" s="474" t="s">
        <v>23</v>
      </c>
      <c r="AR4" s="491" t="s">
        <v>24</v>
      </c>
      <c r="AS4" s="492"/>
      <c r="AT4" s="491" t="s">
        <v>25</v>
      </c>
      <c r="AU4" s="500"/>
      <c r="AV4" s="500"/>
      <c r="AW4" s="492"/>
      <c r="AX4" s="474" t="s">
        <v>26</v>
      </c>
      <c r="AY4" s="474"/>
      <c r="AZ4" s="474"/>
      <c r="BA4" s="474" t="s">
        <v>27</v>
      </c>
      <c r="BB4" s="474"/>
      <c r="BC4" s="474"/>
      <c r="BD4" s="474" t="s">
        <v>28</v>
      </c>
      <c r="BE4" s="474"/>
      <c r="BF4" s="491" t="s">
        <v>29</v>
      </c>
      <c r="BG4" s="500"/>
      <c r="BH4" s="500"/>
      <c r="BI4" s="500"/>
      <c r="BJ4" s="500"/>
      <c r="BK4" s="492"/>
      <c r="BL4" s="474" t="s">
        <v>30</v>
      </c>
      <c r="BM4" s="474" t="s">
        <v>31</v>
      </c>
      <c r="BN4" s="474" t="s">
        <v>32</v>
      </c>
      <c r="BO4" s="474" t="s">
        <v>33</v>
      </c>
      <c r="BP4" s="474"/>
      <c r="BQ4" s="474"/>
      <c r="BR4" s="474"/>
      <c r="BS4" s="474"/>
      <c r="BT4" s="474"/>
      <c r="BU4" s="474"/>
      <c r="BV4" s="474"/>
      <c r="BW4" s="474"/>
      <c r="BX4" s="474" t="s">
        <v>34</v>
      </c>
      <c r="BY4" s="474"/>
      <c r="BZ4" s="474"/>
      <c r="CA4" s="474"/>
      <c r="CB4" s="474"/>
      <c r="CC4" s="474"/>
      <c r="CD4" s="474"/>
      <c r="CE4" s="474" t="s">
        <v>35</v>
      </c>
      <c r="CF4" s="474"/>
      <c r="CG4" s="474"/>
      <c r="CH4" s="474"/>
      <c r="CI4" s="474"/>
      <c r="CJ4" s="474"/>
      <c r="CK4" s="474" t="s">
        <v>36</v>
      </c>
      <c r="CL4" s="474"/>
      <c r="CM4" s="474"/>
      <c r="CN4" s="474"/>
      <c r="CO4" s="474"/>
      <c r="CP4" s="474"/>
      <c r="CQ4" s="474"/>
      <c r="CR4" s="474" t="s">
        <v>37</v>
      </c>
      <c r="CS4" s="474"/>
      <c r="CT4" s="474"/>
      <c r="CU4" s="474"/>
      <c r="CV4" s="474"/>
      <c r="CW4" s="474"/>
      <c r="CX4" s="474" t="s">
        <v>38</v>
      </c>
      <c r="CY4" s="474"/>
      <c r="CZ4" s="474"/>
      <c r="DA4" s="474"/>
      <c r="DB4" s="7" t="s">
        <v>39</v>
      </c>
      <c r="DC4" s="493" t="s">
        <v>40</v>
      </c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  <c r="FD4" s="494"/>
      <c r="FE4" s="494"/>
      <c r="FF4" s="494"/>
      <c r="FG4" s="494"/>
      <c r="FH4" s="494"/>
      <c r="FI4" s="494"/>
      <c r="FJ4" s="494"/>
      <c r="FK4" s="494"/>
      <c r="FL4" s="494"/>
      <c r="FM4" s="494"/>
      <c r="FN4" s="494"/>
      <c r="FO4" s="494"/>
      <c r="FP4" s="494"/>
      <c r="FQ4" s="494"/>
      <c r="FR4" s="494"/>
      <c r="FS4" s="494"/>
      <c r="FT4" s="494"/>
      <c r="FU4" s="494"/>
      <c r="FV4" s="494"/>
      <c r="FW4" s="494"/>
      <c r="FX4" s="494"/>
      <c r="FY4" s="494"/>
      <c r="FZ4" s="494"/>
      <c r="GA4" s="494"/>
      <c r="GB4" s="494"/>
      <c r="GC4" s="494"/>
      <c r="GD4" s="494"/>
      <c r="GE4" s="494"/>
      <c r="GF4" s="494"/>
      <c r="GG4" s="494"/>
      <c r="GH4" s="494"/>
      <c r="GI4" s="494"/>
      <c r="GJ4" s="494"/>
      <c r="GK4" s="494"/>
      <c r="GL4" s="494"/>
      <c r="GM4" s="494"/>
      <c r="GN4" s="494"/>
      <c r="GO4" s="494"/>
      <c r="GP4" s="494"/>
      <c r="GQ4" s="494"/>
      <c r="GR4" s="494"/>
      <c r="GS4" s="494"/>
      <c r="GT4" s="494"/>
      <c r="GU4" s="494"/>
      <c r="GV4" s="494"/>
      <c r="GW4" s="494"/>
      <c r="GX4" s="494"/>
      <c r="GY4" s="494"/>
      <c r="GZ4" s="494"/>
      <c r="HA4" s="494"/>
      <c r="HB4" s="494"/>
      <c r="HC4" s="494"/>
      <c r="HD4" s="494"/>
      <c r="HE4" s="494"/>
      <c r="HF4" s="494"/>
      <c r="HG4" s="494"/>
      <c r="HH4" s="494"/>
      <c r="HI4" s="494"/>
      <c r="HJ4" s="494"/>
      <c r="HK4" s="494"/>
      <c r="HL4" s="494"/>
      <c r="HM4" s="494"/>
      <c r="HN4" s="494"/>
      <c r="HO4" s="494"/>
      <c r="HP4" s="494"/>
      <c r="HQ4" s="494"/>
      <c r="HR4" s="494"/>
      <c r="HS4" s="494"/>
      <c r="HT4" s="494"/>
      <c r="HU4" s="494"/>
      <c r="HV4" s="494"/>
      <c r="HW4" s="494"/>
      <c r="HX4" s="494"/>
      <c r="HY4" s="494"/>
      <c r="HZ4" s="494"/>
      <c r="IA4" s="494"/>
      <c r="IB4" s="494"/>
      <c r="IC4" s="494"/>
      <c r="ID4" s="494"/>
      <c r="IE4" s="494"/>
      <c r="IF4" s="494"/>
      <c r="IG4" s="494"/>
      <c r="IH4" s="494"/>
      <c r="II4" s="494"/>
      <c r="IJ4" s="494"/>
      <c r="IK4" s="494"/>
      <c r="IL4" s="494"/>
      <c r="IM4" s="494"/>
      <c r="IN4" s="494"/>
      <c r="IO4" s="494"/>
      <c r="IP4" s="494"/>
      <c r="IQ4" s="494"/>
      <c r="IR4" s="494"/>
      <c r="IS4" s="494"/>
      <c r="IT4" s="494"/>
      <c r="IU4" s="494"/>
      <c r="IV4" s="494"/>
      <c r="IW4" s="494"/>
      <c r="IX4" s="494"/>
      <c r="IY4" s="494"/>
      <c r="IZ4" s="494"/>
      <c r="JA4" s="494"/>
      <c r="JB4" s="494"/>
      <c r="JC4" s="494"/>
      <c r="JD4" s="494"/>
      <c r="JE4" s="494"/>
      <c r="JF4" s="494"/>
      <c r="JG4" s="494"/>
      <c r="JH4" s="494"/>
      <c r="JI4" s="494"/>
      <c r="JJ4" s="494"/>
      <c r="JK4" s="494"/>
      <c r="JL4" s="494"/>
      <c r="JM4" s="494"/>
      <c r="JN4" s="494"/>
      <c r="JO4" s="494"/>
      <c r="JP4" s="494"/>
      <c r="JQ4" s="494"/>
      <c r="JR4" s="494"/>
      <c r="JS4" s="494"/>
      <c r="JT4" s="494"/>
      <c r="JU4" s="494"/>
      <c r="JV4" s="494"/>
      <c r="JW4" s="494"/>
      <c r="JX4" s="494"/>
      <c r="JY4" s="494"/>
      <c r="JZ4" s="494"/>
      <c r="KA4" s="494"/>
      <c r="KB4" s="494"/>
      <c r="KC4" s="494"/>
      <c r="KD4" s="494"/>
      <c r="KE4" s="494"/>
      <c r="KF4" s="494"/>
      <c r="KG4" s="494"/>
      <c r="KH4" s="494"/>
      <c r="KI4" s="494"/>
      <c r="KJ4" s="494"/>
      <c r="KK4" s="494"/>
      <c r="KL4" s="494"/>
      <c r="KM4" s="494"/>
      <c r="KN4" s="494"/>
      <c r="KO4" s="494"/>
      <c r="KP4" s="494"/>
      <c r="KQ4" s="494"/>
      <c r="KR4" s="494"/>
      <c r="KS4" s="494"/>
      <c r="KT4" s="494"/>
      <c r="KU4" s="494"/>
      <c r="KV4" s="494"/>
      <c r="KW4" s="494"/>
      <c r="KX4" s="494"/>
      <c r="KY4" s="494"/>
      <c r="KZ4" s="494"/>
      <c r="LA4" s="494"/>
      <c r="LB4" s="494"/>
      <c r="LC4" s="494"/>
      <c r="LD4" s="494"/>
      <c r="LE4" s="494"/>
      <c r="LF4" s="494"/>
      <c r="LG4" s="494"/>
      <c r="LH4" s="494"/>
      <c r="LI4" s="494"/>
      <c r="LJ4" s="494"/>
      <c r="LK4" s="494"/>
      <c r="LL4" s="494"/>
      <c r="LM4" s="494"/>
      <c r="LN4" s="494"/>
      <c r="LO4" s="494"/>
      <c r="LP4" s="494"/>
      <c r="LQ4" s="494"/>
      <c r="LR4" s="494"/>
      <c r="LS4" s="494"/>
      <c r="LT4" s="494"/>
      <c r="LU4" s="494"/>
      <c r="LV4" s="494"/>
      <c r="LW4" s="494"/>
      <c r="LX4" s="494"/>
      <c r="LY4" s="494"/>
      <c r="LZ4" s="494"/>
      <c r="MA4" s="494"/>
      <c r="MB4" s="494"/>
      <c r="MC4" s="494"/>
      <c r="MD4" s="494"/>
      <c r="ME4" s="494"/>
      <c r="MF4" s="494"/>
      <c r="MG4" s="494"/>
      <c r="MH4" s="494"/>
      <c r="MI4" s="494"/>
      <c r="MJ4" s="494"/>
      <c r="MK4" s="494"/>
      <c r="ML4" s="494"/>
      <c r="MM4" s="494"/>
      <c r="MN4" s="494"/>
      <c r="MO4" s="494"/>
      <c r="MP4" s="494"/>
      <c r="MQ4" s="494"/>
      <c r="MR4" s="494"/>
      <c r="MS4" s="494"/>
      <c r="MT4" s="494"/>
      <c r="MU4" s="494"/>
      <c r="MV4" s="494"/>
      <c r="MW4" s="494"/>
      <c r="MX4" s="494"/>
      <c r="MY4" s="494"/>
      <c r="MZ4" s="494"/>
      <c r="NA4" s="494"/>
      <c r="NB4" s="494"/>
      <c r="NC4" s="494"/>
      <c r="ND4" s="494"/>
      <c r="NE4" s="494"/>
      <c r="NF4" s="494"/>
      <c r="NG4" s="494"/>
      <c r="NH4" s="494"/>
      <c r="NI4" s="494"/>
      <c r="NJ4" s="494"/>
      <c r="NK4" s="494"/>
      <c r="NL4" s="494"/>
      <c r="NM4" s="494"/>
      <c r="NN4" s="494"/>
      <c r="NO4" s="494"/>
      <c r="NP4" s="494"/>
      <c r="NQ4" s="494"/>
      <c r="NR4" s="494"/>
      <c r="NS4" s="494"/>
      <c r="NT4" s="494"/>
      <c r="NU4" s="494"/>
      <c r="NV4" s="494"/>
      <c r="NW4" s="494"/>
      <c r="NX4" s="494"/>
      <c r="NY4" s="494"/>
      <c r="NZ4" s="494"/>
      <c r="OA4" s="494"/>
      <c r="OB4" s="494"/>
      <c r="OC4" s="494"/>
      <c r="OD4" s="494"/>
      <c r="OE4" s="494"/>
      <c r="OF4" s="494"/>
      <c r="OG4" s="494"/>
      <c r="OH4" s="494"/>
      <c r="OI4" s="494"/>
      <c r="OJ4" s="494"/>
      <c r="OK4" s="494"/>
      <c r="OL4" s="494"/>
      <c r="OM4" s="494"/>
      <c r="ON4" s="494"/>
      <c r="OO4" s="494"/>
      <c r="OP4" s="494"/>
      <c r="OQ4" s="494"/>
      <c r="OR4" s="494"/>
      <c r="OS4" s="494"/>
      <c r="OT4" s="494"/>
      <c r="OU4" s="494"/>
      <c r="OV4" s="494"/>
      <c r="OW4" s="494"/>
      <c r="OX4" s="494"/>
      <c r="OY4" s="494"/>
      <c r="OZ4" s="494"/>
      <c r="PA4" s="494"/>
      <c r="PB4" s="494"/>
      <c r="PC4" s="494"/>
      <c r="PD4" s="494"/>
      <c r="PE4" s="494"/>
      <c r="PF4" s="494"/>
      <c r="PG4" s="494"/>
      <c r="PH4" s="494"/>
      <c r="PI4" s="494"/>
      <c r="PJ4" s="494"/>
      <c r="PK4" s="494"/>
      <c r="PL4" s="494"/>
      <c r="PM4" s="494"/>
      <c r="PN4" s="494"/>
      <c r="PO4" s="494"/>
      <c r="PP4" s="494"/>
      <c r="PQ4" s="494"/>
      <c r="PR4" s="494"/>
      <c r="PS4" s="494"/>
      <c r="PT4" s="494"/>
      <c r="PU4" s="494"/>
      <c r="PV4" s="494"/>
      <c r="PW4" s="494"/>
      <c r="PX4" s="494"/>
      <c r="PY4" s="494"/>
      <c r="PZ4" s="494"/>
      <c r="QA4" s="494"/>
      <c r="QB4" s="494"/>
      <c r="QC4" s="494"/>
      <c r="QD4" s="494"/>
      <c r="QE4" s="494"/>
      <c r="QF4" s="494"/>
      <c r="QG4" s="494"/>
      <c r="QH4" s="494"/>
      <c r="QI4" s="494"/>
      <c r="QJ4" s="494"/>
      <c r="QK4" s="494"/>
      <c r="QL4" s="494"/>
      <c r="QM4" s="494"/>
      <c r="QN4" s="494"/>
      <c r="QO4" s="494"/>
      <c r="QP4" s="494"/>
      <c r="QQ4" s="494"/>
      <c r="QR4" s="494"/>
      <c r="QS4" s="494"/>
      <c r="QT4" s="494"/>
      <c r="QU4" s="494"/>
      <c r="QV4" s="494"/>
      <c r="QW4" s="494"/>
      <c r="QX4" s="494"/>
      <c r="QY4" s="494"/>
      <c r="QZ4" s="494"/>
      <c r="RA4" s="494"/>
      <c r="RB4" s="494"/>
      <c r="RC4" s="494"/>
      <c r="RD4" s="494"/>
      <c r="RE4" s="494"/>
      <c r="RF4" s="494"/>
      <c r="RG4" s="494"/>
      <c r="RH4" s="494"/>
      <c r="RI4" s="494"/>
      <c r="RJ4" s="494"/>
      <c r="RK4" s="494"/>
      <c r="RL4" s="494"/>
      <c r="RM4" s="494"/>
      <c r="RN4" s="494"/>
      <c r="RO4" s="494"/>
      <c r="RP4" s="494"/>
      <c r="RQ4" s="494"/>
      <c r="RR4" s="494"/>
      <c r="RS4" s="494"/>
      <c r="RT4" s="494"/>
      <c r="RU4" s="494"/>
      <c r="RV4" s="494"/>
      <c r="RW4" s="494"/>
      <c r="RX4" s="494"/>
      <c r="RY4" s="494"/>
      <c r="RZ4" s="494"/>
      <c r="SA4" s="494"/>
      <c r="SB4" s="494"/>
      <c r="SC4" s="494"/>
      <c r="SD4" s="494"/>
      <c r="SE4" s="494"/>
      <c r="SF4" s="494"/>
      <c r="SG4" s="494"/>
      <c r="SH4" s="494"/>
      <c r="SI4" s="494"/>
      <c r="SJ4" s="494"/>
      <c r="SK4" s="494"/>
      <c r="SL4" s="494"/>
      <c r="SM4" s="494"/>
      <c r="SN4" s="494"/>
      <c r="SO4" s="494"/>
      <c r="SP4" s="494"/>
      <c r="SQ4" s="494"/>
      <c r="SR4" s="494"/>
      <c r="SS4" s="494"/>
      <c r="ST4" s="494"/>
      <c r="SU4" s="494"/>
      <c r="SV4" s="494"/>
      <c r="SW4" s="494"/>
      <c r="SX4" s="494"/>
      <c r="SY4" s="494"/>
      <c r="SZ4" s="494"/>
      <c r="TA4" s="494"/>
      <c r="TB4" s="494"/>
      <c r="TC4" s="494"/>
      <c r="TD4" s="494"/>
      <c r="TE4" s="494"/>
      <c r="TF4" s="494"/>
      <c r="TG4" s="494"/>
      <c r="TH4" s="494"/>
      <c r="TI4" s="494"/>
      <c r="TJ4" s="494"/>
      <c r="TK4" s="494"/>
      <c r="TL4" s="494"/>
      <c r="TM4" s="494"/>
      <c r="TN4" s="494"/>
      <c r="TO4" s="494"/>
      <c r="TP4" s="494"/>
      <c r="TQ4" s="494"/>
      <c r="TR4" s="494"/>
      <c r="TS4" s="494"/>
      <c r="TT4" s="494"/>
      <c r="TU4" s="494"/>
      <c r="TV4" s="494"/>
      <c r="TW4" s="494"/>
      <c r="TX4" s="494"/>
      <c r="TY4" s="494"/>
      <c r="TZ4" s="494"/>
      <c r="UA4" s="494"/>
      <c r="UB4" s="494"/>
      <c r="UC4" s="494"/>
      <c r="UD4" s="494"/>
      <c r="UE4" s="494"/>
      <c r="UF4" s="494"/>
      <c r="UG4" s="494"/>
      <c r="UH4" s="494"/>
      <c r="UI4" s="494"/>
      <c r="UJ4" s="494"/>
      <c r="UK4" s="494"/>
      <c r="UL4" s="494"/>
      <c r="UM4" s="494"/>
      <c r="UN4" s="494"/>
      <c r="UO4" s="494"/>
      <c r="UP4" s="494"/>
      <c r="UQ4" s="494"/>
      <c r="UR4" s="494"/>
      <c r="US4" s="494"/>
      <c r="UT4" s="494"/>
      <c r="UU4" s="494"/>
      <c r="UV4" s="494"/>
      <c r="UW4" s="494"/>
      <c r="UX4" s="494"/>
      <c r="UY4" s="494"/>
      <c r="UZ4" s="494"/>
      <c r="VA4" s="494"/>
      <c r="VB4" s="494"/>
      <c r="VC4" s="494"/>
      <c r="VD4" s="494"/>
      <c r="VE4" s="494"/>
      <c r="VF4" s="494"/>
      <c r="VG4" s="494"/>
      <c r="VH4" s="494"/>
      <c r="VI4" s="494"/>
      <c r="VJ4" s="494"/>
      <c r="VK4" s="494"/>
      <c r="VL4" s="494"/>
      <c r="VM4" s="494"/>
      <c r="VN4" s="494"/>
      <c r="VO4" s="494"/>
      <c r="VP4" s="494"/>
      <c r="VQ4" s="494"/>
      <c r="VR4" s="494"/>
      <c r="VS4" s="494"/>
      <c r="VT4" s="494"/>
      <c r="VU4" s="494"/>
      <c r="VV4" s="494"/>
      <c r="VW4" s="494"/>
      <c r="VX4" s="494"/>
      <c r="VY4" s="494"/>
      <c r="VZ4" s="494"/>
      <c r="WA4" s="494"/>
      <c r="WB4" s="494"/>
      <c r="WC4" s="494"/>
      <c r="WD4" s="494"/>
      <c r="WE4" s="494"/>
      <c r="WF4" s="494"/>
      <c r="WG4" s="494"/>
      <c r="WH4" s="494"/>
      <c r="WI4" s="494"/>
      <c r="WJ4" s="494"/>
      <c r="WK4" s="494"/>
      <c r="WL4" s="494"/>
      <c r="WM4" s="494"/>
      <c r="WN4" s="494"/>
      <c r="WO4" s="494"/>
      <c r="WP4" s="494"/>
      <c r="WQ4" s="494"/>
      <c r="WR4" s="494"/>
      <c r="WS4" s="494"/>
      <c r="WT4" s="494"/>
      <c r="WU4" s="494"/>
      <c r="WV4" s="494"/>
      <c r="WW4" s="494"/>
      <c r="WX4" s="494"/>
      <c r="WY4" s="494"/>
      <c r="WZ4" s="494"/>
      <c r="XA4" s="494"/>
      <c r="XB4" s="494"/>
      <c r="XC4" s="494"/>
      <c r="XD4" s="494"/>
      <c r="XE4" s="494"/>
      <c r="XF4" s="494"/>
      <c r="XG4" s="494"/>
      <c r="XH4" s="494"/>
      <c r="XI4" s="494"/>
      <c r="XJ4" s="494"/>
      <c r="XK4" s="494"/>
      <c r="XL4" s="494"/>
      <c r="XM4" s="494"/>
      <c r="XN4" s="494"/>
      <c r="XO4" s="494"/>
      <c r="XP4" s="494"/>
      <c r="XQ4" s="494"/>
      <c r="XR4" s="494"/>
      <c r="XS4" s="494"/>
      <c r="XT4" s="494"/>
      <c r="XU4" s="494"/>
      <c r="XV4" s="494"/>
      <c r="XW4" s="494"/>
      <c r="XX4" s="494"/>
      <c r="XY4" s="494"/>
      <c r="XZ4" s="494"/>
      <c r="YA4" s="494"/>
      <c r="YB4" s="494"/>
      <c r="YC4" s="494"/>
      <c r="YD4" s="494"/>
      <c r="YE4" s="495"/>
      <c r="YF4" s="496" t="s">
        <v>41</v>
      </c>
    </row>
    <row r="5" spans="1:657" s="95" customFormat="1" ht="15" customHeight="1" x14ac:dyDescent="0.25">
      <c r="A5" s="503"/>
      <c r="B5" s="464"/>
      <c r="C5" s="464"/>
      <c r="D5" s="464"/>
      <c r="E5" s="463" t="s">
        <v>42</v>
      </c>
      <c r="F5" s="463" t="s">
        <v>43</v>
      </c>
      <c r="G5" s="463" t="s">
        <v>44</v>
      </c>
      <c r="H5" s="463" t="s">
        <v>45</v>
      </c>
      <c r="I5" s="463" t="s">
        <v>46</v>
      </c>
      <c r="J5" s="463" t="s">
        <v>47</v>
      </c>
      <c r="K5" s="504" t="s">
        <v>48</v>
      </c>
      <c r="L5" s="463" t="s">
        <v>49</v>
      </c>
      <c r="M5" s="505" t="s">
        <v>48</v>
      </c>
      <c r="N5" s="463" t="s">
        <v>50</v>
      </c>
      <c r="O5" s="463" t="s">
        <v>51</v>
      </c>
      <c r="P5" s="463" t="s">
        <v>52</v>
      </c>
      <c r="Q5" s="464" t="s">
        <v>53</v>
      </c>
      <c r="R5" s="464" t="s">
        <v>53</v>
      </c>
      <c r="S5" s="463" t="s">
        <v>54</v>
      </c>
      <c r="T5" s="485" t="s">
        <v>55</v>
      </c>
      <c r="U5" s="463" t="s">
        <v>56</v>
      </c>
      <c r="V5" s="463" t="s">
        <v>57</v>
      </c>
      <c r="W5" s="463" t="s">
        <v>58</v>
      </c>
      <c r="X5" s="489"/>
      <c r="Y5" s="478" t="s">
        <v>59</v>
      </c>
      <c r="Z5" s="478" t="s">
        <v>60</v>
      </c>
      <c r="AA5" s="475" t="s">
        <v>61</v>
      </c>
      <c r="AB5" s="475" t="s">
        <v>62</v>
      </c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70"/>
      <c r="AS5" s="501"/>
      <c r="AT5" s="479" t="s">
        <v>63</v>
      </c>
      <c r="AU5" s="481"/>
      <c r="AV5" s="479" t="s">
        <v>64</v>
      </c>
      <c r="AW5" s="481"/>
      <c r="AX5" s="463" t="s">
        <v>65</v>
      </c>
      <c r="AY5" s="463" t="s">
        <v>66</v>
      </c>
      <c r="AZ5" s="463" t="s">
        <v>67</v>
      </c>
      <c r="BA5" s="463" t="s">
        <v>65</v>
      </c>
      <c r="BB5" s="463" t="s">
        <v>66</v>
      </c>
      <c r="BC5" s="463" t="s">
        <v>67</v>
      </c>
      <c r="BD5" s="463" t="s">
        <v>68</v>
      </c>
      <c r="BE5" s="463" t="s">
        <v>69</v>
      </c>
      <c r="BF5" s="479" t="s">
        <v>70</v>
      </c>
      <c r="BG5" s="480"/>
      <c r="BH5" s="481"/>
      <c r="BI5" s="485" t="s">
        <v>71</v>
      </c>
      <c r="BJ5" s="485" t="s">
        <v>72</v>
      </c>
      <c r="BK5" s="485" t="s">
        <v>73</v>
      </c>
      <c r="BL5" s="464"/>
      <c r="BM5" s="464"/>
      <c r="BN5" s="464"/>
      <c r="BO5" s="464"/>
      <c r="BP5" s="464"/>
      <c r="BQ5" s="464"/>
      <c r="BR5" s="464"/>
      <c r="BS5" s="464"/>
      <c r="BT5" s="464"/>
      <c r="BU5" s="464"/>
      <c r="BV5" s="464"/>
      <c r="BW5" s="464"/>
      <c r="BX5" s="464"/>
      <c r="BY5" s="464"/>
      <c r="BZ5" s="464"/>
      <c r="CA5" s="464"/>
      <c r="CB5" s="464"/>
      <c r="CC5" s="464"/>
      <c r="CD5" s="464"/>
      <c r="CE5" s="466" t="s">
        <v>74</v>
      </c>
      <c r="CF5" s="466" t="s">
        <v>75</v>
      </c>
      <c r="CG5" s="466" t="s">
        <v>76</v>
      </c>
      <c r="CH5" s="466" t="s">
        <v>77</v>
      </c>
      <c r="CI5" s="466" t="s">
        <v>78</v>
      </c>
      <c r="CJ5" s="466" t="s">
        <v>79</v>
      </c>
      <c r="CK5" s="463" t="s">
        <v>80</v>
      </c>
      <c r="CL5" s="463" t="s">
        <v>81</v>
      </c>
      <c r="CM5" s="463" t="s">
        <v>82</v>
      </c>
      <c r="CN5" s="463" t="s">
        <v>83</v>
      </c>
      <c r="CO5" s="463" t="s">
        <v>84</v>
      </c>
      <c r="CP5" s="463" t="s">
        <v>85</v>
      </c>
      <c r="CQ5" s="463" t="s">
        <v>86</v>
      </c>
      <c r="CR5" s="464"/>
      <c r="CS5" s="464"/>
      <c r="CT5" s="464"/>
      <c r="CU5" s="464"/>
      <c r="CV5" s="464"/>
      <c r="CW5" s="464"/>
      <c r="CX5" s="478" t="s">
        <v>87</v>
      </c>
      <c r="CY5" s="478"/>
      <c r="CZ5" s="478" t="s">
        <v>88</v>
      </c>
      <c r="DA5" s="478"/>
      <c r="DB5" s="463" t="s">
        <v>53</v>
      </c>
      <c r="DC5" s="467" t="s">
        <v>89</v>
      </c>
      <c r="DD5" s="468" t="s">
        <v>90</v>
      </c>
      <c r="DE5" s="469"/>
      <c r="DF5" s="464" t="s">
        <v>91</v>
      </c>
      <c r="DG5" s="464"/>
      <c r="DH5" s="464"/>
      <c r="DI5" s="464"/>
      <c r="DJ5" s="464"/>
      <c r="DK5" s="464"/>
      <c r="DL5" s="464"/>
      <c r="DM5" s="464"/>
      <c r="DN5" s="464" t="s">
        <v>92</v>
      </c>
      <c r="DO5" s="464"/>
      <c r="DP5" s="464"/>
      <c r="DQ5" s="464"/>
      <c r="DR5" s="464"/>
      <c r="DS5" s="464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4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4"/>
      <c r="ET5" s="464"/>
      <c r="EU5" s="464"/>
      <c r="EV5" s="464"/>
      <c r="EW5" s="464"/>
      <c r="EX5" s="464"/>
      <c r="EY5" s="464"/>
      <c r="EZ5" s="464"/>
      <c r="FA5" s="464"/>
      <c r="FB5" s="464"/>
      <c r="FC5" s="464"/>
      <c r="FD5" s="464"/>
      <c r="FE5" s="464"/>
      <c r="FF5" s="464"/>
      <c r="FG5" s="464"/>
      <c r="FH5" s="464"/>
      <c r="FI5" s="464"/>
      <c r="FJ5" s="464"/>
      <c r="FK5" s="464"/>
      <c r="FL5" s="464"/>
      <c r="FM5" s="464"/>
      <c r="FN5" s="464"/>
      <c r="FO5" s="464"/>
      <c r="FP5" s="464"/>
      <c r="FQ5" s="464"/>
      <c r="FR5" s="464"/>
      <c r="FS5" s="464"/>
      <c r="FT5" s="464"/>
      <c r="FU5" s="464"/>
      <c r="FV5" s="464"/>
      <c r="FW5" s="464"/>
      <c r="FX5" s="464"/>
      <c r="FY5" s="464"/>
      <c r="FZ5" s="464"/>
      <c r="GA5" s="464"/>
      <c r="GB5" s="464"/>
      <c r="GC5" s="464"/>
      <c r="GD5" s="464"/>
      <c r="GE5" s="464"/>
      <c r="GF5" s="464"/>
      <c r="GG5" s="464"/>
      <c r="GH5" s="464"/>
      <c r="GI5" s="464"/>
      <c r="GJ5" s="464"/>
      <c r="GK5" s="464"/>
      <c r="GL5" s="464"/>
      <c r="GM5" s="464"/>
      <c r="GN5" s="464"/>
      <c r="GO5" s="464"/>
      <c r="GP5" s="464"/>
      <c r="GQ5" s="464"/>
      <c r="GR5" s="464"/>
      <c r="GS5" s="464"/>
      <c r="GT5" s="464"/>
      <c r="GU5" s="464"/>
      <c r="GV5" s="464"/>
      <c r="GW5" s="464"/>
      <c r="GX5" s="464"/>
      <c r="GY5" s="464"/>
      <c r="GZ5" s="464"/>
      <c r="HA5" s="464"/>
      <c r="HB5" s="464"/>
      <c r="HC5" s="464"/>
      <c r="HD5" s="464"/>
      <c r="HE5" s="464"/>
      <c r="HF5" s="464"/>
      <c r="HG5" s="464"/>
      <c r="HH5" s="464"/>
      <c r="HI5" s="464"/>
      <c r="HJ5" s="464"/>
      <c r="HK5" s="464"/>
      <c r="HL5" s="464"/>
      <c r="HM5" s="464"/>
      <c r="HN5" s="464"/>
      <c r="HO5" s="464"/>
      <c r="HP5" s="464"/>
      <c r="HQ5" s="464"/>
      <c r="HR5" s="464"/>
      <c r="HS5" s="464"/>
      <c r="HT5" s="464"/>
      <c r="HU5" s="464"/>
      <c r="HV5" s="464"/>
      <c r="HW5" s="464"/>
      <c r="HX5" s="464"/>
      <c r="HY5" s="464"/>
      <c r="HZ5" s="464"/>
      <c r="IA5" s="464"/>
      <c r="IB5" s="464"/>
      <c r="IC5" s="464"/>
      <c r="ID5" s="464"/>
      <c r="IE5" s="464"/>
      <c r="IF5" s="464"/>
      <c r="IG5" s="464"/>
      <c r="IH5" s="464"/>
      <c r="II5" s="464"/>
      <c r="IJ5" s="464"/>
      <c r="IK5" s="464"/>
      <c r="IL5" s="464"/>
      <c r="IM5" s="464"/>
      <c r="IN5" s="464"/>
      <c r="IO5" s="464"/>
      <c r="IP5" s="464"/>
      <c r="IQ5" s="464"/>
      <c r="IR5" s="464"/>
      <c r="IS5" s="464"/>
      <c r="IT5" s="464"/>
      <c r="IU5" s="464"/>
      <c r="IV5" s="464"/>
      <c r="IW5" s="464"/>
      <c r="IX5" s="464"/>
      <c r="IY5" s="464"/>
      <c r="IZ5" s="464"/>
      <c r="JA5" s="464"/>
      <c r="JB5" s="464"/>
      <c r="JC5" s="464"/>
      <c r="JD5" s="464"/>
      <c r="JE5" s="464"/>
      <c r="JF5" s="464"/>
      <c r="JG5" s="464"/>
      <c r="JH5" s="464"/>
      <c r="JI5" s="464"/>
      <c r="JJ5" s="464"/>
      <c r="JK5" s="464"/>
      <c r="JL5" s="464"/>
      <c r="JM5" s="464"/>
      <c r="JN5" s="464"/>
      <c r="JO5" s="464"/>
      <c r="JP5" s="464"/>
      <c r="JQ5" s="464"/>
      <c r="JR5" s="464"/>
      <c r="JS5" s="464"/>
      <c r="JT5" s="464"/>
      <c r="JU5" s="464"/>
      <c r="JV5" s="464"/>
      <c r="JW5" s="464"/>
      <c r="JX5" s="464"/>
      <c r="JY5" s="464"/>
      <c r="JZ5" s="464"/>
      <c r="KA5" s="464"/>
      <c r="KB5" s="464"/>
      <c r="KC5" s="464"/>
      <c r="KD5" s="464"/>
      <c r="KE5" s="464"/>
      <c r="KF5" s="464"/>
      <c r="KG5" s="464"/>
      <c r="KH5" s="464"/>
      <c r="KI5" s="464"/>
      <c r="KJ5" s="464"/>
      <c r="KK5" s="464"/>
      <c r="KL5" s="464"/>
      <c r="KM5" s="464"/>
      <c r="KN5" s="464"/>
      <c r="KO5" s="464"/>
      <c r="KP5" s="464"/>
      <c r="KQ5" s="464"/>
      <c r="KR5" s="464"/>
      <c r="KS5" s="464"/>
      <c r="KT5" s="464"/>
      <c r="KU5" s="464"/>
      <c r="KV5" s="464"/>
      <c r="KW5" s="464"/>
      <c r="KX5" s="464"/>
      <c r="KY5" s="464"/>
      <c r="KZ5" s="464"/>
      <c r="LA5" s="464"/>
      <c r="LB5" s="464"/>
      <c r="LC5" s="464"/>
      <c r="LD5" s="464"/>
      <c r="LE5" s="464"/>
      <c r="LF5" s="464"/>
      <c r="LG5" s="464"/>
      <c r="LH5" s="464"/>
      <c r="LI5" s="464"/>
      <c r="LJ5" s="464"/>
      <c r="LK5" s="464"/>
      <c r="LL5" s="464"/>
      <c r="LM5" s="464"/>
      <c r="LN5" s="464"/>
      <c r="LO5" s="464"/>
      <c r="LP5" s="464"/>
      <c r="LQ5" s="464"/>
      <c r="LR5" s="464"/>
      <c r="LS5" s="464"/>
      <c r="LT5" s="464"/>
      <c r="LU5" s="464"/>
      <c r="LV5" s="464"/>
      <c r="LW5" s="464"/>
      <c r="LX5" s="464"/>
      <c r="LY5" s="464"/>
      <c r="LZ5" s="464"/>
      <c r="MA5" s="464"/>
      <c r="MB5" s="464"/>
      <c r="MC5" s="464"/>
      <c r="MD5" s="464"/>
      <c r="ME5" s="464"/>
      <c r="MF5" s="464"/>
      <c r="MG5" s="464"/>
      <c r="MH5" s="464"/>
      <c r="MI5" s="464"/>
      <c r="MJ5" s="464"/>
      <c r="MK5" s="464"/>
      <c r="ML5" s="464"/>
      <c r="MM5" s="464"/>
      <c r="MN5" s="464"/>
      <c r="MO5" s="464"/>
      <c r="MP5" s="464"/>
      <c r="MQ5" s="464"/>
      <c r="MR5" s="464"/>
      <c r="MS5" s="464"/>
      <c r="MT5" s="464"/>
      <c r="MU5" s="464"/>
      <c r="MV5" s="464"/>
      <c r="MW5" s="464"/>
      <c r="MX5" s="464"/>
      <c r="MY5" s="464"/>
      <c r="MZ5" s="464"/>
      <c r="NA5" s="464"/>
      <c r="NB5" s="464"/>
      <c r="NC5" s="464"/>
      <c r="ND5" s="464"/>
      <c r="NE5" s="464"/>
      <c r="NF5" s="464"/>
      <c r="NG5" s="464"/>
      <c r="NH5" s="464"/>
      <c r="NI5" s="464"/>
      <c r="NJ5" s="464"/>
      <c r="NK5" s="464"/>
      <c r="NL5" s="464"/>
      <c r="NM5" s="464"/>
      <c r="NN5" s="464"/>
      <c r="NO5" s="464"/>
      <c r="NP5" s="464"/>
      <c r="NQ5" s="464"/>
      <c r="NR5" s="464"/>
      <c r="NS5" s="464"/>
      <c r="NT5" s="464"/>
      <c r="NU5" s="464"/>
      <c r="NV5" s="464"/>
      <c r="NW5" s="464"/>
      <c r="NX5" s="464"/>
      <c r="NY5" s="464"/>
      <c r="NZ5" s="464"/>
      <c r="OA5" s="464"/>
      <c r="OB5" s="464"/>
      <c r="OC5" s="464"/>
      <c r="OD5" s="464"/>
      <c r="OE5" s="464"/>
      <c r="OF5" s="464"/>
      <c r="OG5" s="464"/>
      <c r="OH5" s="464"/>
      <c r="OI5" s="464"/>
      <c r="OJ5" s="464"/>
      <c r="OK5" s="464"/>
      <c r="OL5" s="464"/>
      <c r="OM5" s="464"/>
      <c r="ON5" s="464"/>
      <c r="OO5" s="464"/>
      <c r="OP5" s="464"/>
      <c r="OQ5" s="464"/>
      <c r="OR5" s="464"/>
      <c r="OS5" s="464"/>
      <c r="OT5" s="464"/>
      <c r="OU5" s="464"/>
      <c r="OV5" s="464"/>
      <c r="OW5" s="464"/>
      <c r="OX5" s="464"/>
      <c r="OY5" s="464"/>
      <c r="OZ5" s="464"/>
      <c r="PA5" s="464"/>
      <c r="PB5" s="464"/>
      <c r="PC5" s="464"/>
      <c r="PD5" s="464"/>
      <c r="PE5" s="464"/>
      <c r="PF5" s="464"/>
      <c r="PG5" s="464"/>
      <c r="PH5" s="464"/>
      <c r="PI5" s="464"/>
      <c r="PJ5" s="464"/>
      <c r="PK5" s="464"/>
      <c r="PL5" s="464"/>
      <c r="PM5" s="464"/>
      <c r="PN5" s="464"/>
      <c r="PO5" s="464"/>
      <c r="PP5" s="464"/>
      <c r="PQ5" s="464"/>
      <c r="PR5" s="464"/>
      <c r="PS5" s="464"/>
      <c r="PT5" s="464"/>
      <c r="PU5" s="464"/>
      <c r="PV5" s="464"/>
      <c r="PW5" s="464"/>
      <c r="PX5" s="464"/>
      <c r="PY5" s="464"/>
      <c r="PZ5" s="464"/>
      <c r="QA5" s="464"/>
      <c r="QB5" s="464"/>
      <c r="QC5" s="464"/>
      <c r="QD5" s="464"/>
      <c r="QE5" s="464"/>
      <c r="QF5" s="464"/>
      <c r="QG5" s="464"/>
      <c r="QH5" s="464"/>
      <c r="QI5" s="464"/>
      <c r="QJ5" s="464"/>
      <c r="QK5" s="464"/>
      <c r="QL5" s="464"/>
      <c r="QM5" s="464"/>
      <c r="QN5" s="464"/>
      <c r="QO5" s="464"/>
      <c r="QP5" s="464"/>
      <c r="QQ5" s="464"/>
      <c r="QR5" s="464"/>
      <c r="QS5" s="464"/>
      <c r="QT5" s="464"/>
      <c r="QU5" s="464"/>
      <c r="QV5" s="464"/>
      <c r="QW5" s="464" t="s">
        <v>93</v>
      </c>
      <c r="QX5" s="464"/>
      <c r="QY5" s="464"/>
      <c r="QZ5" s="464"/>
      <c r="RA5" s="464"/>
      <c r="RB5" s="464"/>
      <c r="RC5" s="464"/>
      <c r="RD5" s="464"/>
      <c r="RE5" s="464"/>
      <c r="RF5" s="464"/>
      <c r="RG5" s="464"/>
      <c r="RH5" s="464"/>
      <c r="RI5" s="464"/>
      <c r="RJ5" s="464"/>
      <c r="RK5" s="464"/>
      <c r="RL5" s="464"/>
      <c r="RM5" s="464"/>
      <c r="RN5" s="464"/>
      <c r="RO5" s="464"/>
      <c r="RP5" s="464"/>
      <c r="RQ5" s="464"/>
      <c r="RR5" s="464"/>
      <c r="RS5" s="464"/>
      <c r="RT5" s="464"/>
      <c r="RU5" s="464"/>
      <c r="RV5" s="464"/>
      <c r="RW5" s="464"/>
      <c r="RX5" s="464"/>
      <c r="RY5" s="464"/>
      <c r="RZ5" s="464"/>
      <c r="SA5" s="464"/>
      <c r="SB5" s="464"/>
      <c r="SC5" s="464"/>
      <c r="SD5" s="464"/>
      <c r="SE5" s="464"/>
      <c r="SF5" s="464"/>
      <c r="SG5" s="464"/>
      <c r="SH5" s="464"/>
      <c r="SI5" s="464"/>
      <c r="SJ5" s="464"/>
      <c r="SK5" s="464"/>
      <c r="SL5" s="464"/>
      <c r="SM5" s="464"/>
      <c r="SN5" s="464"/>
      <c r="SO5" s="464"/>
      <c r="SP5" s="464"/>
      <c r="SQ5" s="464"/>
      <c r="SR5" s="464"/>
      <c r="SS5" s="464"/>
      <c r="ST5" s="464"/>
      <c r="SU5" s="464"/>
      <c r="SV5" s="464"/>
      <c r="SW5" s="464"/>
      <c r="SX5" s="464"/>
      <c r="SY5" s="464"/>
      <c r="SZ5" s="464"/>
      <c r="TA5" s="464"/>
      <c r="TB5" s="464"/>
      <c r="TC5" s="464"/>
      <c r="TD5" s="464"/>
      <c r="TE5" s="464"/>
      <c r="TF5" s="464"/>
      <c r="TG5" s="464"/>
      <c r="TH5" s="464"/>
      <c r="TI5" s="464"/>
      <c r="TJ5" s="464"/>
      <c r="TK5" s="464"/>
      <c r="TL5" s="464"/>
      <c r="TM5" s="464"/>
      <c r="TN5" s="464"/>
      <c r="TO5" s="464"/>
      <c r="TP5" s="464"/>
      <c r="TQ5" s="464"/>
      <c r="TR5" s="464"/>
      <c r="TS5" s="464"/>
      <c r="TT5" s="464"/>
      <c r="TU5" s="464"/>
      <c r="TV5" s="464"/>
      <c r="TW5" s="464"/>
      <c r="TX5" s="464"/>
      <c r="TY5" s="464"/>
      <c r="TZ5" s="464"/>
      <c r="UA5" s="464"/>
      <c r="UB5" s="464"/>
      <c r="UC5" s="464"/>
      <c r="UD5" s="464"/>
      <c r="UE5" s="464"/>
      <c r="UF5" s="464"/>
      <c r="UG5" s="464"/>
      <c r="UH5" s="464"/>
      <c r="UI5" s="464"/>
      <c r="UJ5" s="464"/>
      <c r="UK5" s="464"/>
      <c r="UL5" s="464"/>
      <c r="UM5" s="464"/>
      <c r="UN5" s="464"/>
      <c r="UO5" s="464"/>
      <c r="UP5" s="464"/>
      <c r="UQ5" s="464"/>
      <c r="UR5" s="464"/>
      <c r="US5" s="464"/>
      <c r="UT5" s="464"/>
      <c r="UU5" s="464"/>
      <c r="UV5" s="464"/>
      <c r="UW5" s="464"/>
      <c r="UX5" s="464"/>
      <c r="UY5" s="464"/>
      <c r="UZ5" s="464"/>
      <c r="VA5" s="464"/>
      <c r="VB5" s="464"/>
      <c r="VC5" s="464"/>
      <c r="VD5" s="464"/>
      <c r="VE5" s="464"/>
      <c r="VF5" s="464"/>
      <c r="VG5" s="464"/>
      <c r="VH5" s="464"/>
      <c r="VI5" s="464"/>
      <c r="VJ5" s="464"/>
      <c r="VK5" s="464"/>
      <c r="VL5" s="464"/>
      <c r="VM5" s="464"/>
      <c r="VN5" s="464"/>
      <c r="VO5" s="464"/>
      <c r="VP5" s="464"/>
      <c r="VQ5" s="464"/>
      <c r="VR5" s="464"/>
      <c r="VS5" s="464"/>
      <c r="VT5" s="464"/>
      <c r="VU5" s="464"/>
      <c r="VV5" s="464"/>
      <c r="VW5" s="464"/>
      <c r="VX5" s="464"/>
      <c r="VY5" s="464"/>
      <c r="VZ5" s="464"/>
      <c r="WA5" s="464"/>
      <c r="WB5" s="464"/>
      <c r="WC5" s="464"/>
      <c r="WD5" s="464"/>
      <c r="WE5" s="464"/>
      <c r="WF5" s="464"/>
      <c r="WG5" s="464"/>
      <c r="WH5" s="464"/>
      <c r="WI5" s="464"/>
      <c r="WJ5" s="464"/>
      <c r="WK5" s="464"/>
      <c r="WL5" s="464"/>
      <c r="WM5" s="464"/>
      <c r="WN5" s="464"/>
      <c r="WO5" s="470"/>
      <c r="WP5" s="470"/>
      <c r="WQ5" s="470"/>
      <c r="WR5" s="470"/>
      <c r="WS5" s="470"/>
      <c r="WT5" s="470"/>
      <c r="WU5" s="470"/>
      <c r="WV5" s="470"/>
      <c r="WW5" s="470"/>
      <c r="WX5" s="470"/>
      <c r="WY5" s="470"/>
      <c r="WZ5" s="470"/>
      <c r="XA5" s="470"/>
      <c r="XB5" s="470"/>
      <c r="XC5" s="470"/>
      <c r="XD5" s="470"/>
      <c r="XE5" s="470"/>
      <c r="XF5" s="470"/>
      <c r="XG5" s="470"/>
      <c r="XH5" s="470"/>
      <c r="XI5" s="470"/>
      <c r="XJ5" s="471"/>
      <c r="XK5" s="464" t="s">
        <v>94</v>
      </c>
      <c r="XL5" s="464"/>
      <c r="XM5" s="464"/>
      <c r="XN5" s="464"/>
      <c r="XO5" s="464"/>
      <c r="XP5" s="464"/>
      <c r="XQ5" s="464" t="s">
        <v>95</v>
      </c>
      <c r="XR5" s="464"/>
      <c r="XS5" s="464"/>
      <c r="XT5" s="464"/>
      <c r="XU5" s="464"/>
      <c r="XV5" s="464"/>
      <c r="XW5" s="464"/>
      <c r="XX5" s="464"/>
      <c r="XY5" s="464"/>
      <c r="XZ5" s="464"/>
      <c r="YA5" s="464"/>
      <c r="YB5" s="464"/>
      <c r="YC5" s="464"/>
      <c r="YD5" s="464"/>
      <c r="YE5" s="471"/>
      <c r="YF5" s="497"/>
      <c r="YG5" s="94"/>
    </row>
    <row r="6" spans="1:657" s="95" customFormat="1" ht="57" customHeight="1" x14ac:dyDescent="0.25">
      <c r="A6" s="503"/>
      <c r="B6" s="464"/>
      <c r="C6" s="464"/>
      <c r="D6" s="464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4"/>
      <c r="R6" s="464"/>
      <c r="S6" s="463"/>
      <c r="T6" s="486"/>
      <c r="U6" s="463"/>
      <c r="V6" s="463"/>
      <c r="W6" s="463"/>
      <c r="X6" s="489"/>
      <c r="Y6" s="478"/>
      <c r="Z6" s="478"/>
      <c r="AA6" s="476"/>
      <c r="AB6" s="476"/>
      <c r="AC6" s="464"/>
      <c r="AD6" s="10" t="s">
        <v>96</v>
      </c>
      <c r="AE6" s="10" t="s">
        <v>75</v>
      </c>
      <c r="AF6" s="10" t="s">
        <v>76</v>
      </c>
      <c r="AG6" s="10" t="s">
        <v>77</v>
      </c>
      <c r="AH6" s="10" t="s">
        <v>78</v>
      </c>
      <c r="AI6" s="463" t="s">
        <v>79</v>
      </c>
      <c r="AJ6" s="463"/>
      <c r="AK6" s="10" t="s">
        <v>96</v>
      </c>
      <c r="AL6" s="10" t="s">
        <v>75</v>
      </c>
      <c r="AM6" s="10" t="s">
        <v>76</v>
      </c>
      <c r="AN6" s="10" t="s">
        <v>77</v>
      </c>
      <c r="AO6" s="10" t="s">
        <v>78</v>
      </c>
      <c r="AP6" s="10" t="s">
        <v>79</v>
      </c>
      <c r="AQ6" s="464"/>
      <c r="AR6" s="10" t="s">
        <v>97</v>
      </c>
      <c r="AS6" s="10" t="s">
        <v>98</v>
      </c>
      <c r="AT6" s="482"/>
      <c r="AU6" s="484"/>
      <c r="AV6" s="482"/>
      <c r="AW6" s="484"/>
      <c r="AX6" s="463"/>
      <c r="AY6" s="463"/>
      <c r="AZ6" s="463"/>
      <c r="BA6" s="463"/>
      <c r="BB6" s="463"/>
      <c r="BC6" s="463"/>
      <c r="BD6" s="463"/>
      <c r="BE6" s="463"/>
      <c r="BF6" s="482"/>
      <c r="BG6" s="483"/>
      <c r="BH6" s="484"/>
      <c r="BI6" s="486"/>
      <c r="BJ6" s="486"/>
      <c r="BK6" s="486"/>
      <c r="BL6" s="464"/>
      <c r="BM6" s="464"/>
      <c r="BN6" s="464"/>
      <c r="BO6" s="466" t="s">
        <v>99</v>
      </c>
      <c r="BP6" s="466" t="s">
        <v>100</v>
      </c>
      <c r="BQ6" s="466" t="s">
        <v>101</v>
      </c>
      <c r="BR6" s="466" t="s">
        <v>102</v>
      </c>
      <c r="BS6" s="466"/>
      <c r="BT6" s="466" t="s">
        <v>103</v>
      </c>
      <c r="BU6" s="466"/>
      <c r="BV6" s="466"/>
      <c r="BW6" s="466"/>
      <c r="BX6" s="466" t="s">
        <v>104</v>
      </c>
      <c r="BY6" s="466" t="s">
        <v>105</v>
      </c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3"/>
      <c r="CL6" s="463"/>
      <c r="CM6" s="463"/>
      <c r="CN6" s="463"/>
      <c r="CO6" s="463"/>
      <c r="CP6" s="463"/>
      <c r="CQ6" s="463"/>
      <c r="CR6" s="464"/>
      <c r="CS6" s="464"/>
      <c r="CT6" s="464"/>
      <c r="CU6" s="464"/>
      <c r="CV6" s="464"/>
      <c r="CW6" s="464"/>
      <c r="CX6" s="478"/>
      <c r="CY6" s="478"/>
      <c r="CZ6" s="478"/>
      <c r="DA6" s="478"/>
      <c r="DB6" s="463"/>
      <c r="DC6" s="467"/>
      <c r="DD6" s="467" t="s">
        <v>106</v>
      </c>
      <c r="DE6" s="472" t="s">
        <v>107</v>
      </c>
      <c r="DF6" s="467" t="s">
        <v>108</v>
      </c>
      <c r="DG6" s="464" t="s">
        <v>109</v>
      </c>
      <c r="DH6" s="463" t="s">
        <v>110</v>
      </c>
      <c r="DI6" s="463" t="s">
        <v>111</v>
      </c>
      <c r="DJ6" s="463" t="s">
        <v>112</v>
      </c>
      <c r="DK6" s="463" t="s">
        <v>113</v>
      </c>
      <c r="DL6" s="463" t="s">
        <v>114</v>
      </c>
      <c r="DM6" s="463" t="s">
        <v>115</v>
      </c>
      <c r="DN6" s="464" t="s">
        <v>109</v>
      </c>
      <c r="DO6" s="464" t="s">
        <v>116</v>
      </c>
      <c r="DP6" s="464"/>
      <c r="DQ6" s="464"/>
      <c r="DR6" s="464"/>
      <c r="DS6" s="464"/>
      <c r="DT6" s="464"/>
      <c r="DU6" s="464"/>
      <c r="DV6" s="464"/>
      <c r="DW6" s="464"/>
      <c r="DX6" s="464"/>
      <c r="DY6" s="464"/>
      <c r="DZ6" s="464"/>
      <c r="EA6" s="464"/>
      <c r="EB6" s="464"/>
      <c r="EC6" s="464"/>
      <c r="ED6" s="464"/>
      <c r="EE6" s="464"/>
      <c r="EF6" s="464"/>
      <c r="EG6" s="464"/>
      <c r="EH6" s="464"/>
      <c r="EI6" s="464"/>
      <c r="EJ6" s="464"/>
      <c r="EK6" s="464"/>
      <c r="EL6" s="464"/>
      <c r="EM6" s="464"/>
      <c r="EN6" s="464"/>
      <c r="EO6" s="10" t="s">
        <v>117</v>
      </c>
      <c r="EP6" s="464" t="s">
        <v>118</v>
      </c>
      <c r="EQ6" s="464"/>
      <c r="ER6" s="464"/>
      <c r="ES6" s="464"/>
      <c r="ET6" s="464"/>
      <c r="EU6" s="464"/>
      <c r="EV6" s="464"/>
      <c r="EW6" s="464"/>
      <c r="EX6" s="464"/>
      <c r="EY6" s="464"/>
      <c r="EZ6" s="464"/>
      <c r="FA6" s="464"/>
      <c r="FB6" s="464"/>
      <c r="FC6" s="464"/>
      <c r="FD6" s="464"/>
      <c r="FE6" s="464"/>
      <c r="FF6" s="464"/>
      <c r="FG6" s="464"/>
      <c r="FH6" s="464"/>
      <c r="FI6" s="464"/>
      <c r="FJ6" s="464"/>
      <c r="FK6" s="465" t="s">
        <v>119</v>
      </c>
      <c r="FL6" s="465"/>
      <c r="FM6" s="465"/>
      <c r="FN6" s="465"/>
      <c r="FO6" s="465"/>
      <c r="FP6" s="465"/>
      <c r="FQ6" s="465"/>
      <c r="FR6" s="465"/>
      <c r="FS6" s="465"/>
      <c r="FT6" s="465"/>
      <c r="FU6" s="465"/>
      <c r="FV6" s="465"/>
      <c r="FW6" s="465"/>
      <c r="FX6" s="465"/>
      <c r="FY6" s="465"/>
      <c r="FZ6" s="465"/>
      <c r="GA6" s="465"/>
      <c r="GB6" s="465"/>
      <c r="GC6" s="465"/>
      <c r="GD6" s="465"/>
      <c r="GE6" s="465"/>
      <c r="GF6" s="464" t="s">
        <v>120</v>
      </c>
      <c r="GG6" s="464"/>
      <c r="GH6" s="464"/>
      <c r="GI6" s="464"/>
      <c r="GJ6" s="464"/>
      <c r="GK6" s="464"/>
      <c r="GL6" s="464"/>
      <c r="GM6" s="464"/>
      <c r="GN6" s="464"/>
      <c r="GO6" s="464"/>
      <c r="GP6" s="464"/>
      <c r="GQ6" s="464"/>
      <c r="GR6" s="464"/>
      <c r="GS6" s="464"/>
      <c r="GT6" s="464"/>
      <c r="GU6" s="464"/>
      <c r="GV6" s="464"/>
      <c r="GW6" s="464"/>
      <c r="GX6" s="464"/>
      <c r="GY6" s="464"/>
      <c r="GZ6" s="464"/>
      <c r="HA6" s="464" t="s">
        <v>121</v>
      </c>
      <c r="HB6" s="464"/>
      <c r="HC6" s="464"/>
      <c r="HD6" s="464"/>
      <c r="HE6" s="464"/>
      <c r="HF6" s="464"/>
      <c r="HG6" s="464"/>
      <c r="HH6" s="464"/>
      <c r="HI6" s="464"/>
      <c r="HJ6" s="464"/>
      <c r="HK6" s="464"/>
      <c r="HL6" s="464"/>
      <c r="HM6" s="464"/>
      <c r="HN6" s="464"/>
      <c r="HO6" s="464"/>
      <c r="HP6" s="464"/>
      <c r="HQ6" s="464"/>
      <c r="HR6" s="464"/>
      <c r="HS6" s="464"/>
      <c r="HT6" s="464"/>
      <c r="HU6" s="464"/>
      <c r="HV6" s="464" t="s">
        <v>122</v>
      </c>
      <c r="HW6" s="464"/>
      <c r="HX6" s="464"/>
      <c r="HY6" s="464"/>
      <c r="HZ6" s="464"/>
      <c r="IA6" s="464"/>
      <c r="IB6" s="464"/>
      <c r="IC6" s="464"/>
      <c r="ID6" s="464"/>
      <c r="IE6" s="464"/>
      <c r="IF6" s="464"/>
      <c r="IG6" s="464"/>
      <c r="IH6" s="464"/>
      <c r="II6" s="464"/>
      <c r="IJ6" s="464"/>
      <c r="IK6" s="464"/>
      <c r="IL6" s="464"/>
      <c r="IM6" s="464"/>
      <c r="IN6" s="464"/>
      <c r="IO6" s="464"/>
      <c r="IP6" s="464"/>
      <c r="IQ6" s="464" t="s">
        <v>123</v>
      </c>
      <c r="IR6" s="464"/>
      <c r="IS6" s="464"/>
      <c r="IT6" s="464"/>
      <c r="IU6" s="464"/>
      <c r="IV6" s="464"/>
      <c r="IW6" s="464"/>
      <c r="IX6" s="464"/>
      <c r="IY6" s="464"/>
      <c r="IZ6" s="464"/>
      <c r="JA6" s="464"/>
      <c r="JB6" s="464"/>
      <c r="JC6" s="464"/>
      <c r="JD6" s="464"/>
      <c r="JE6" s="464"/>
      <c r="JF6" s="464"/>
      <c r="JG6" s="464"/>
      <c r="JH6" s="464"/>
      <c r="JI6" s="464"/>
      <c r="JJ6" s="464"/>
      <c r="JK6" s="464"/>
      <c r="JL6" s="464" t="s">
        <v>124</v>
      </c>
      <c r="JM6" s="464"/>
      <c r="JN6" s="464"/>
      <c r="JO6" s="464"/>
      <c r="JP6" s="464"/>
      <c r="JQ6" s="464"/>
      <c r="JR6" s="464"/>
      <c r="JS6" s="464"/>
      <c r="JT6" s="464"/>
      <c r="JU6" s="464"/>
      <c r="JV6" s="464"/>
      <c r="JW6" s="464"/>
      <c r="JX6" s="464"/>
      <c r="JY6" s="464"/>
      <c r="JZ6" s="464"/>
      <c r="KA6" s="464"/>
      <c r="KB6" s="464"/>
      <c r="KC6" s="464"/>
      <c r="KD6" s="464"/>
      <c r="KE6" s="464"/>
      <c r="KF6" s="464"/>
      <c r="KG6" s="464" t="s">
        <v>125</v>
      </c>
      <c r="KH6" s="464"/>
      <c r="KI6" s="464"/>
      <c r="KJ6" s="464"/>
      <c r="KK6" s="464"/>
      <c r="KL6" s="464"/>
      <c r="KM6" s="464"/>
      <c r="KN6" s="464"/>
      <c r="KO6" s="464"/>
      <c r="KP6" s="464"/>
      <c r="KQ6" s="464"/>
      <c r="KR6" s="464"/>
      <c r="KS6" s="464"/>
      <c r="KT6" s="464"/>
      <c r="KU6" s="464"/>
      <c r="KV6" s="464"/>
      <c r="KW6" s="464"/>
      <c r="KX6" s="464"/>
      <c r="KY6" s="464"/>
      <c r="KZ6" s="464"/>
      <c r="LA6" s="464"/>
      <c r="LB6" s="464" t="s">
        <v>126</v>
      </c>
      <c r="LC6" s="464"/>
      <c r="LD6" s="464"/>
      <c r="LE6" s="464"/>
      <c r="LF6" s="464"/>
      <c r="LG6" s="464"/>
      <c r="LH6" s="464"/>
      <c r="LI6" s="464"/>
      <c r="LJ6" s="464"/>
      <c r="LK6" s="464"/>
      <c r="LL6" s="464"/>
      <c r="LM6" s="464"/>
      <c r="LN6" s="464"/>
      <c r="LO6" s="464"/>
      <c r="LP6" s="464"/>
      <c r="LQ6" s="464"/>
      <c r="LR6" s="464"/>
      <c r="LS6" s="464"/>
      <c r="LT6" s="464"/>
      <c r="LU6" s="464"/>
      <c r="LV6" s="464"/>
      <c r="LW6" s="464" t="s">
        <v>127</v>
      </c>
      <c r="LX6" s="464"/>
      <c r="LY6" s="464"/>
      <c r="LZ6" s="464"/>
      <c r="MA6" s="464"/>
      <c r="MB6" s="464"/>
      <c r="MC6" s="464"/>
      <c r="MD6" s="464"/>
      <c r="ME6" s="464"/>
      <c r="MF6" s="464"/>
      <c r="MG6" s="464"/>
      <c r="MH6" s="464"/>
      <c r="MI6" s="464"/>
      <c r="MJ6" s="464"/>
      <c r="MK6" s="464"/>
      <c r="ML6" s="464"/>
      <c r="MM6" s="464"/>
      <c r="MN6" s="464"/>
      <c r="MO6" s="464"/>
      <c r="MP6" s="464"/>
      <c r="MQ6" s="464"/>
      <c r="MR6" s="464" t="s">
        <v>128</v>
      </c>
      <c r="MS6" s="464"/>
      <c r="MT6" s="464"/>
      <c r="MU6" s="464"/>
      <c r="MV6" s="464"/>
      <c r="MW6" s="464"/>
      <c r="MX6" s="464"/>
      <c r="MY6" s="464"/>
      <c r="MZ6" s="464"/>
      <c r="NA6" s="464"/>
      <c r="NB6" s="464"/>
      <c r="NC6" s="464"/>
      <c r="ND6" s="464"/>
      <c r="NE6" s="464"/>
      <c r="NF6" s="464"/>
      <c r="NG6" s="464"/>
      <c r="NH6" s="464"/>
      <c r="NI6" s="464"/>
      <c r="NJ6" s="464"/>
      <c r="NK6" s="464"/>
      <c r="NL6" s="464"/>
      <c r="NM6" s="464" t="s">
        <v>129</v>
      </c>
      <c r="NN6" s="464"/>
      <c r="NO6" s="464"/>
      <c r="NP6" s="464"/>
      <c r="NQ6" s="464"/>
      <c r="NR6" s="464"/>
      <c r="NS6" s="464"/>
      <c r="NT6" s="464"/>
      <c r="NU6" s="464"/>
      <c r="NV6" s="464"/>
      <c r="NW6" s="464"/>
      <c r="NX6" s="464"/>
      <c r="NY6" s="464"/>
      <c r="NZ6" s="464"/>
      <c r="OA6" s="464"/>
      <c r="OB6" s="464"/>
      <c r="OC6" s="464"/>
      <c r="OD6" s="464"/>
      <c r="OE6" s="464"/>
      <c r="OF6" s="464"/>
      <c r="OG6" s="464"/>
      <c r="OH6" s="464" t="s">
        <v>130</v>
      </c>
      <c r="OI6" s="464"/>
      <c r="OJ6" s="464"/>
      <c r="OK6" s="464"/>
      <c r="OL6" s="464"/>
      <c r="OM6" s="464"/>
      <c r="ON6" s="464"/>
      <c r="OO6" s="464"/>
      <c r="OP6" s="464"/>
      <c r="OQ6" s="464"/>
      <c r="OR6" s="464"/>
      <c r="OS6" s="464"/>
      <c r="OT6" s="464"/>
      <c r="OU6" s="464"/>
      <c r="OV6" s="464"/>
      <c r="OW6" s="464"/>
      <c r="OX6" s="464"/>
      <c r="OY6" s="464"/>
      <c r="OZ6" s="464"/>
      <c r="PA6" s="464"/>
      <c r="PB6" s="464"/>
      <c r="PC6" s="11" t="s">
        <v>131</v>
      </c>
      <c r="PD6" s="11" t="s">
        <v>132</v>
      </c>
      <c r="PE6" s="464" t="s">
        <v>133</v>
      </c>
      <c r="PF6" s="464"/>
      <c r="PG6" s="464"/>
      <c r="PH6" s="464"/>
      <c r="PI6" s="464"/>
      <c r="PJ6" s="464"/>
      <c r="PK6" s="464"/>
      <c r="PL6" s="464"/>
      <c r="PM6" s="464"/>
      <c r="PN6" s="464"/>
      <c r="PO6" s="464"/>
      <c r="PP6" s="464"/>
      <c r="PQ6" s="464"/>
      <c r="PR6" s="464"/>
      <c r="PS6" s="464"/>
      <c r="PT6" s="464"/>
      <c r="PU6" s="464"/>
      <c r="PV6" s="464"/>
      <c r="PW6" s="464"/>
      <c r="PX6" s="464"/>
      <c r="PY6" s="464"/>
      <c r="PZ6" s="10" t="s">
        <v>134</v>
      </c>
      <c r="QA6" s="464" t="s">
        <v>135</v>
      </c>
      <c r="QB6" s="464"/>
      <c r="QC6" s="464"/>
      <c r="QD6" s="464"/>
      <c r="QE6" s="464"/>
      <c r="QF6" s="464"/>
      <c r="QG6" s="464"/>
      <c r="QH6" s="464"/>
      <c r="QI6" s="464"/>
      <c r="QJ6" s="464"/>
      <c r="QK6" s="464"/>
      <c r="QL6" s="464"/>
      <c r="QM6" s="464"/>
      <c r="QN6" s="464"/>
      <c r="QO6" s="464"/>
      <c r="QP6" s="464"/>
      <c r="QQ6" s="464"/>
      <c r="QR6" s="464"/>
      <c r="QS6" s="464"/>
      <c r="QT6" s="464"/>
      <c r="QU6" s="464"/>
      <c r="QV6" s="10" t="s">
        <v>136</v>
      </c>
      <c r="QW6" s="11" t="s">
        <v>109</v>
      </c>
      <c r="QX6" s="464" t="s">
        <v>137</v>
      </c>
      <c r="QY6" s="464"/>
      <c r="QZ6" s="464"/>
      <c r="RA6" s="464"/>
      <c r="RB6" s="464"/>
      <c r="RC6" s="464"/>
      <c r="RD6" s="464"/>
      <c r="RE6" s="464"/>
      <c r="RF6" s="464"/>
      <c r="RG6" s="464"/>
      <c r="RH6" s="464"/>
      <c r="RI6" s="464"/>
      <c r="RJ6" s="464"/>
      <c r="RK6" s="464"/>
      <c r="RL6" s="464"/>
      <c r="RM6" s="464"/>
      <c r="RN6" s="464"/>
      <c r="RO6" s="464"/>
      <c r="RP6" s="464"/>
      <c r="RQ6" s="464"/>
      <c r="RR6" s="464"/>
      <c r="RS6" s="464" t="s">
        <v>138</v>
      </c>
      <c r="RT6" s="464"/>
      <c r="RU6" s="464"/>
      <c r="RV6" s="464"/>
      <c r="RW6" s="464"/>
      <c r="RX6" s="464"/>
      <c r="RY6" s="464"/>
      <c r="RZ6" s="464"/>
      <c r="SA6" s="464"/>
      <c r="SB6" s="464"/>
      <c r="SC6" s="464"/>
      <c r="SD6" s="464"/>
      <c r="SE6" s="464"/>
      <c r="SF6" s="464"/>
      <c r="SG6" s="464"/>
      <c r="SH6" s="464"/>
      <c r="SI6" s="464"/>
      <c r="SJ6" s="464"/>
      <c r="SK6" s="464"/>
      <c r="SL6" s="464"/>
      <c r="SM6" s="464"/>
      <c r="SN6" s="464" t="s">
        <v>139</v>
      </c>
      <c r="SO6" s="464"/>
      <c r="SP6" s="464"/>
      <c r="SQ6" s="464"/>
      <c r="SR6" s="464"/>
      <c r="SS6" s="464"/>
      <c r="ST6" s="464"/>
      <c r="SU6" s="464"/>
      <c r="SV6" s="464"/>
      <c r="SW6" s="464"/>
      <c r="SX6" s="464"/>
      <c r="SY6" s="464"/>
      <c r="SZ6" s="464"/>
      <c r="TA6" s="464"/>
      <c r="TB6" s="464"/>
      <c r="TC6" s="464"/>
      <c r="TD6" s="464"/>
      <c r="TE6" s="464"/>
      <c r="TF6" s="464"/>
      <c r="TG6" s="464"/>
      <c r="TH6" s="464"/>
      <c r="TI6" s="464" t="s">
        <v>140</v>
      </c>
      <c r="TJ6" s="464"/>
      <c r="TK6" s="464"/>
      <c r="TL6" s="464"/>
      <c r="TM6" s="464"/>
      <c r="TN6" s="464"/>
      <c r="TO6" s="464"/>
      <c r="TP6" s="464"/>
      <c r="TQ6" s="464"/>
      <c r="TR6" s="464"/>
      <c r="TS6" s="464"/>
      <c r="TT6" s="464"/>
      <c r="TU6" s="464"/>
      <c r="TV6" s="464"/>
      <c r="TW6" s="464"/>
      <c r="TX6" s="464"/>
      <c r="TY6" s="464"/>
      <c r="TZ6" s="464"/>
      <c r="UA6" s="464"/>
      <c r="UB6" s="464"/>
      <c r="UC6" s="464"/>
      <c r="UD6" s="464" t="s">
        <v>141</v>
      </c>
      <c r="UE6" s="464"/>
      <c r="UF6" s="464"/>
      <c r="UG6" s="464"/>
      <c r="UH6" s="464"/>
      <c r="UI6" s="464"/>
      <c r="UJ6" s="464"/>
      <c r="UK6" s="464"/>
      <c r="UL6" s="464"/>
      <c r="UM6" s="464"/>
      <c r="UN6" s="464"/>
      <c r="UO6" s="464"/>
      <c r="UP6" s="464"/>
      <c r="UQ6" s="464"/>
      <c r="UR6" s="464"/>
      <c r="US6" s="464"/>
      <c r="UT6" s="464"/>
      <c r="UU6" s="464"/>
      <c r="UV6" s="464"/>
      <c r="UW6" s="464"/>
      <c r="UX6" s="464"/>
      <c r="UY6" s="464" t="s">
        <v>142</v>
      </c>
      <c r="UZ6" s="464"/>
      <c r="VA6" s="464"/>
      <c r="VB6" s="464"/>
      <c r="VC6" s="464"/>
      <c r="VD6" s="464"/>
      <c r="VE6" s="464"/>
      <c r="VF6" s="464"/>
      <c r="VG6" s="464"/>
      <c r="VH6" s="464"/>
      <c r="VI6" s="464"/>
      <c r="VJ6" s="464"/>
      <c r="VK6" s="464"/>
      <c r="VL6" s="464"/>
      <c r="VM6" s="464"/>
      <c r="VN6" s="464"/>
      <c r="VO6" s="464"/>
      <c r="VP6" s="464"/>
      <c r="VQ6" s="464"/>
      <c r="VR6" s="464"/>
      <c r="VS6" s="464"/>
      <c r="VT6" s="464" t="s">
        <v>143</v>
      </c>
      <c r="VU6" s="464"/>
      <c r="VV6" s="464"/>
      <c r="VW6" s="464"/>
      <c r="VX6" s="464"/>
      <c r="VY6" s="464"/>
      <c r="VZ6" s="464"/>
      <c r="WA6" s="464"/>
      <c r="WB6" s="464"/>
      <c r="WC6" s="464"/>
      <c r="WD6" s="464"/>
      <c r="WE6" s="464"/>
      <c r="WF6" s="464"/>
      <c r="WG6" s="464"/>
      <c r="WH6" s="464"/>
      <c r="WI6" s="464"/>
      <c r="WJ6" s="464"/>
      <c r="WK6" s="464"/>
      <c r="WL6" s="464"/>
      <c r="WM6" s="464"/>
      <c r="WN6" s="464"/>
      <c r="WO6" s="465" t="s">
        <v>144</v>
      </c>
      <c r="WP6" s="465"/>
      <c r="WQ6" s="465"/>
      <c r="WR6" s="465"/>
      <c r="WS6" s="465"/>
      <c r="WT6" s="465"/>
      <c r="WU6" s="465"/>
      <c r="WV6" s="465"/>
      <c r="WW6" s="465"/>
      <c r="WX6" s="465"/>
      <c r="WY6" s="465"/>
      <c r="WZ6" s="465"/>
      <c r="XA6" s="465"/>
      <c r="XB6" s="465"/>
      <c r="XC6" s="465"/>
      <c r="XD6" s="465"/>
      <c r="XE6" s="465"/>
      <c r="XF6" s="465"/>
      <c r="XG6" s="465"/>
      <c r="XH6" s="465"/>
      <c r="XI6" s="465"/>
      <c r="XJ6" s="12" t="s">
        <v>145</v>
      </c>
      <c r="XK6" s="465" t="s">
        <v>146</v>
      </c>
      <c r="XL6" s="465"/>
      <c r="XM6" s="465"/>
      <c r="XN6" s="465"/>
      <c r="XO6" s="465"/>
      <c r="XP6" s="465"/>
      <c r="XQ6" s="465" t="s">
        <v>147</v>
      </c>
      <c r="XR6" s="465"/>
      <c r="XS6" s="465"/>
      <c r="XT6" s="465"/>
      <c r="XU6" s="465"/>
      <c r="XV6" s="465"/>
      <c r="XW6" s="465"/>
      <c r="XX6" s="465"/>
      <c r="XY6" s="465"/>
      <c r="XZ6" s="465"/>
      <c r="YA6" s="465"/>
      <c r="YB6" s="465"/>
      <c r="YC6" s="465"/>
      <c r="YD6" s="465"/>
      <c r="YE6" s="499"/>
      <c r="YF6" s="498"/>
      <c r="YG6" s="94"/>
    </row>
    <row r="7" spans="1:657" s="95" customFormat="1" ht="99.75" x14ac:dyDescent="0.25">
      <c r="A7" s="503"/>
      <c r="B7" s="464"/>
      <c r="C7" s="464"/>
      <c r="D7" s="464"/>
      <c r="E7" s="463"/>
      <c r="F7" s="463"/>
      <c r="G7" s="463"/>
      <c r="H7" s="463"/>
      <c r="I7" s="463"/>
      <c r="J7" s="463"/>
      <c r="K7" s="463"/>
      <c r="L7" s="463"/>
      <c r="M7" s="463"/>
      <c r="N7" s="463"/>
      <c r="O7" s="463"/>
      <c r="P7" s="463"/>
      <c r="Q7" s="464"/>
      <c r="R7" s="464"/>
      <c r="S7" s="463"/>
      <c r="T7" s="487"/>
      <c r="U7" s="463"/>
      <c r="V7" s="463"/>
      <c r="W7" s="463"/>
      <c r="X7" s="490"/>
      <c r="Y7" s="96"/>
      <c r="Z7" s="96"/>
      <c r="AA7" s="477"/>
      <c r="AB7" s="477"/>
      <c r="AC7" s="464"/>
      <c r="AD7" s="96"/>
      <c r="AE7" s="96"/>
      <c r="AF7" s="96"/>
      <c r="AG7" s="96"/>
      <c r="AH7" s="96"/>
      <c r="AI7" s="97" t="s">
        <v>148</v>
      </c>
      <c r="AJ7" s="97" t="s">
        <v>149</v>
      </c>
      <c r="AK7" s="96"/>
      <c r="AL7" s="96"/>
      <c r="AM7" s="96"/>
      <c r="AN7" s="96"/>
      <c r="AO7" s="96"/>
      <c r="AP7" s="96"/>
      <c r="AQ7" s="464"/>
      <c r="AR7" s="96"/>
      <c r="AS7" s="96"/>
      <c r="AT7" s="10" t="s">
        <v>150</v>
      </c>
      <c r="AU7" s="10" t="s">
        <v>151</v>
      </c>
      <c r="AV7" s="10" t="s">
        <v>150</v>
      </c>
      <c r="AW7" s="10" t="s">
        <v>151</v>
      </c>
      <c r="AX7" s="463"/>
      <c r="AY7" s="463"/>
      <c r="AZ7" s="463"/>
      <c r="BA7" s="463"/>
      <c r="BB7" s="463"/>
      <c r="BC7" s="463"/>
      <c r="BD7" s="463"/>
      <c r="BE7" s="463"/>
      <c r="BF7" s="10" t="s">
        <v>53</v>
      </c>
      <c r="BG7" s="10" t="s">
        <v>152</v>
      </c>
      <c r="BH7" s="10" t="s">
        <v>153</v>
      </c>
      <c r="BI7" s="487"/>
      <c r="BJ7" s="487"/>
      <c r="BK7" s="487"/>
      <c r="BL7" s="464"/>
      <c r="BM7" s="464"/>
      <c r="BN7" s="464"/>
      <c r="BO7" s="466"/>
      <c r="BP7" s="466"/>
      <c r="BQ7" s="466"/>
      <c r="BR7" s="98" t="s">
        <v>154</v>
      </c>
      <c r="BS7" s="98" t="s">
        <v>155</v>
      </c>
      <c r="BT7" s="98" t="s">
        <v>156</v>
      </c>
      <c r="BU7" s="98" t="s">
        <v>154</v>
      </c>
      <c r="BV7" s="98" t="s">
        <v>157</v>
      </c>
      <c r="BW7" s="98" t="s">
        <v>154</v>
      </c>
      <c r="BX7" s="466"/>
      <c r="BY7" s="98" t="s">
        <v>96</v>
      </c>
      <c r="BZ7" s="98" t="s">
        <v>75</v>
      </c>
      <c r="CA7" s="98" t="s">
        <v>76</v>
      </c>
      <c r="CB7" s="98" t="s">
        <v>77</v>
      </c>
      <c r="CC7" s="98" t="s">
        <v>78</v>
      </c>
      <c r="CD7" s="98" t="s">
        <v>79</v>
      </c>
      <c r="CE7" s="466"/>
      <c r="CF7" s="466"/>
      <c r="CG7" s="466"/>
      <c r="CH7" s="466"/>
      <c r="CI7" s="466"/>
      <c r="CJ7" s="466"/>
      <c r="CK7" s="463"/>
      <c r="CL7" s="463"/>
      <c r="CM7" s="463"/>
      <c r="CN7" s="463"/>
      <c r="CO7" s="463"/>
      <c r="CP7" s="463"/>
      <c r="CQ7" s="463"/>
      <c r="CR7" s="10" t="s">
        <v>110</v>
      </c>
      <c r="CS7" s="10" t="s">
        <v>158</v>
      </c>
      <c r="CT7" s="10" t="s">
        <v>159</v>
      </c>
      <c r="CU7" s="10" t="s">
        <v>160</v>
      </c>
      <c r="CV7" s="10" t="s">
        <v>161</v>
      </c>
      <c r="CW7" s="10" t="s">
        <v>162</v>
      </c>
      <c r="CX7" s="10" t="s">
        <v>163</v>
      </c>
      <c r="CY7" s="10" t="s">
        <v>164</v>
      </c>
      <c r="CZ7" s="10" t="s">
        <v>165</v>
      </c>
      <c r="DA7" s="10" t="s">
        <v>166</v>
      </c>
      <c r="DB7" s="463"/>
      <c r="DC7" s="467"/>
      <c r="DD7" s="467"/>
      <c r="DE7" s="473"/>
      <c r="DF7" s="467"/>
      <c r="DG7" s="464"/>
      <c r="DH7" s="463"/>
      <c r="DI7" s="463"/>
      <c r="DJ7" s="463"/>
      <c r="DK7" s="463"/>
      <c r="DL7" s="463"/>
      <c r="DM7" s="463"/>
      <c r="DN7" s="464"/>
      <c r="DO7" s="10" t="s">
        <v>251</v>
      </c>
      <c r="DP7" s="10" t="s">
        <v>252</v>
      </c>
      <c r="DQ7" s="10" t="s">
        <v>253</v>
      </c>
      <c r="DR7" s="10" t="s">
        <v>254</v>
      </c>
      <c r="DS7" s="10" t="s">
        <v>255</v>
      </c>
      <c r="DT7" s="10" t="s">
        <v>256</v>
      </c>
      <c r="DU7" s="10" t="s">
        <v>257</v>
      </c>
      <c r="DV7" s="10" t="s">
        <v>258</v>
      </c>
      <c r="DW7" s="10" t="s">
        <v>259</v>
      </c>
      <c r="DX7" s="10" t="s">
        <v>260</v>
      </c>
      <c r="DY7" s="10" t="s">
        <v>261</v>
      </c>
      <c r="DZ7" s="10" t="s">
        <v>262</v>
      </c>
      <c r="EA7" s="10" t="s">
        <v>263</v>
      </c>
      <c r="EB7" s="10" t="s">
        <v>264</v>
      </c>
      <c r="EC7" s="10" t="s">
        <v>265</v>
      </c>
      <c r="ED7" s="10" t="s">
        <v>266</v>
      </c>
      <c r="EE7" s="10" t="s">
        <v>267</v>
      </c>
      <c r="EF7" s="10" t="s">
        <v>268</v>
      </c>
      <c r="EG7" s="10" t="s">
        <v>269</v>
      </c>
      <c r="EH7" s="10" t="s">
        <v>270</v>
      </c>
      <c r="EI7" s="10" t="s">
        <v>271</v>
      </c>
      <c r="EJ7" s="10" t="s">
        <v>272</v>
      </c>
      <c r="EK7" s="10" t="s">
        <v>273</v>
      </c>
      <c r="EL7" s="10" t="s">
        <v>274</v>
      </c>
      <c r="EM7" s="10" t="s">
        <v>275</v>
      </c>
      <c r="EN7" s="11" t="s">
        <v>53</v>
      </c>
      <c r="EO7" s="10" t="s">
        <v>53</v>
      </c>
      <c r="EP7" s="10" t="s">
        <v>276</v>
      </c>
      <c r="EQ7" s="10" t="s">
        <v>277</v>
      </c>
      <c r="ER7" s="10" t="s">
        <v>278</v>
      </c>
      <c r="ES7" s="10" t="s">
        <v>279</v>
      </c>
      <c r="ET7" s="10" t="s">
        <v>280</v>
      </c>
      <c r="EU7" s="10" t="s">
        <v>281</v>
      </c>
      <c r="EV7" s="10" t="s">
        <v>282</v>
      </c>
      <c r="EW7" s="10" t="s">
        <v>283</v>
      </c>
      <c r="EX7" s="10" t="s">
        <v>284</v>
      </c>
      <c r="EY7" s="10" t="s">
        <v>285</v>
      </c>
      <c r="EZ7" s="10" t="s">
        <v>286</v>
      </c>
      <c r="FA7" s="10" t="s">
        <v>287</v>
      </c>
      <c r="FB7" s="10" t="s">
        <v>288</v>
      </c>
      <c r="FC7" s="10" t="s">
        <v>289</v>
      </c>
      <c r="FD7" s="10" t="s">
        <v>290</v>
      </c>
      <c r="FE7" s="10" t="s">
        <v>291</v>
      </c>
      <c r="FF7" s="10" t="s">
        <v>292</v>
      </c>
      <c r="FG7" s="10" t="s">
        <v>293</v>
      </c>
      <c r="FH7" s="10" t="s">
        <v>294</v>
      </c>
      <c r="FI7" s="10" t="s">
        <v>295</v>
      </c>
      <c r="FJ7" s="11" t="s">
        <v>53</v>
      </c>
      <c r="FK7" s="10" t="s">
        <v>296</v>
      </c>
      <c r="FL7" s="10" t="s">
        <v>297</v>
      </c>
      <c r="FM7" s="10" t="s">
        <v>298</v>
      </c>
      <c r="FN7" s="10" t="s">
        <v>299</v>
      </c>
      <c r="FO7" s="10" t="s">
        <v>300</v>
      </c>
      <c r="FP7" s="10" t="s">
        <v>301</v>
      </c>
      <c r="FQ7" s="10" t="s">
        <v>302</v>
      </c>
      <c r="FR7" s="10" t="s">
        <v>303</v>
      </c>
      <c r="FS7" s="10" t="s">
        <v>304</v>
      </c>
      <c r="FT7" s="10" t="s">
        <v>305</v>
      </c>
      <c r="FU7" s="10" t="s">
        <v>306</v>
      </c>
      <c r="FV7" s="10" t="s">
        <v>307</v>
      </c>
      <c r="FW7" s="10" t="s">
        <v>308</v>
      </c>
      <c r="FX7" s="10" t="s">
        <v>309</v>
      </c>
      <c r="FY7" s="10" t="s">
        <v>310</v>
      </c>
      <c r="FZ7" s="10" t="s">
        <v>311</v>
      </c>
      <c r="GA7" s="10" t="s">
        <v>312</v>
      </c>
      <c r="GB7" s="10" t="s">
        <v>313</v>
      </c>
      <c r="GC7" s="10" t="s">
        <v>314</v>
      </c>
      <c r="GD7" s="10" t="s">
        <v>315</v>
      </c>
      <c r="GE7" s="11" t="s">
        <v>53</v>
      </c>
      <c r="GF7" s="10" t="s">
        <v>316</v>
      </c>
      <c r="GG7" s="10" t="s">
        <v>317</v>
      </c>
      <c r="GH7" s="10" t="s">
        <v>318</v>
      </c>
      <c r="GI7" s="10" t="s">
        <v>319</v>
      </c>
      <c r="GJ7" s="10" t="s">
        <v>320</v>
      </c>
      <c r="GK7" s="10" t="s">
        <v>321</v>
      </c>
      <c r="GL7" s="10" t="s">
        <v>322</v>
      </c>
      <c r="GM7" s="10" t="s">
        <v>323</v>
      </c>
      <c r="GN7" s="10" t="s">
        <v>324</v>
      </c>
      <c r="GO7" s="10" t="s">
        <v>325</v>
      </c>
      <c r="GP7" s="10" t="s">
        <v>326</v>
      </c>
      <c r="GQ7" s="10" t="s">
        <v>327</v>
      </c>
      <c r="GR7" s="10" t="s">
        <v>328</v>
      </c>
      <c r="GS7" s="10" t="s">
        <v>329</v>
      </c>
      <c r="GT7" s="10" t="s">
        <v>330</v>
      </c>
      <c r="GU7" s="10" t="s">
        <v>331</v>
      </c>
      <c r="GV7" s="10" t="s">
        <v>332</v>
      </c>
      <c r="GW7" s="10" t="s">
        <v>333</v>
      </c>
      <c r="GX7" s="10" t="s">
        <v>334</v>
      </c>
      <c r="GY7" s="10" t="s">
        <v>335</v>
      </c>
      <c r="GZ7" s="11" t="s">
        <v>53</v>
      </c>
      <c r="HA7" s="10" t="s">
        <v>336</v>
      </c>
      <c r="HB7" s="10" t="s">
        <v>337</v>
      </c>
      <c r="HC7" s="10" t="s">
        <v>338</v>
      </c>
      <c r="HD7" s="10" t="s">
        <v>339</v>
      </c>
      <c r="HE7" s="10" t="s">
        <v>340</v>
      </c>
      <c r="HF7" s="10" t="s">
        <v>341</v>
      </c>
      <c r="HG7" s="10" t="s">
        <v>342</v>
      </c>
      <c r="HH7" s="10" t="s">
        <v>343</v>
      </c>
      <c r="HI7" s="10" t="s">
        <v>344</v>
      </c>
      <c r="HJ7" s="10" t="s">
        <v>345</v>
      </c>
      <c r="HK7" s="10" t="s">
        <v>346</v>
      </c>
      <c r="HL7" s="10" t="s">
        <v>347</v>
      </c>
      <c r="HM7" s="10" t="s">
        <v>348</v>
      </c>
      <c r="HN7" s="10" t="s">
        <v>349</v>
      </c>
      <c r="HO7" s="10" t="s">
        <v>350</v>
      </c>
      <c r="HP7" s="10" t="s">
        <v>351</v>
      </c>
      <c r="HQ7" s="10" t="s">
        <v>352</v>
      </c>
      <c r="HR7" s="10" t="s">
        <v>353</v>
      </c>
      <c r="HS7" s="10" t="s">
        <v>354</v>
      </c>
      <c r="HT7" s="10" t="s">
        <v>355</v>
      </c>
      <c r="HU7" s="11" t="s">
        <v>53</v>
      </c>
      <c r="HV7" s="10" t="s">
        <v>356</v>
      </c>
      <c r="HW7" s="10" t="s">
        <v>357</v>
      </c>
      <c r="HX7" s="10" t="s">
        <v>358</v>
      </c>
      <c r="HY7" s="10" t="s">
        <v>359</v>
      </c>
      <c r="HZ7" s="10" t="s">
        <v>360</v>
      </c>
      <c r="IA7" s="10" t="s">
        <v>361</v>
      </c>
      <c r="IB7" s="10" t="s">
        <v>362</v>
      </c>
      <c r="IC7" s="10" t="s">
        <v>363</v>
      </c>
      <c r="ID7" s="10" t="s">
        <v>364</v>
      </c>
      <c r="IE7" s="10" t="s">
        <v>365</v>
      </c>
      <c r="IF7" s="10" t="s">
        <v>366</v>
      </c>
      <c r="IG7" s="10" t="s">
        <v>367</v>
      </c>
      <c r="IH7" s="10" t="s">
        <v>368</v>
      </c>
      <c r="II7" s="10" t="s">
        <v>369</v>
      </c>
      <c r="IJ7" s="10" t="s">
        <v>370</v>
      </c>
      <c r="IK7" s="10" t="s">
        <v>371</v>
      </c>
      <c r="IL7" s="10" t="s">
        <v>372</v>
      </c>
      <c r="IM7" s="10" t="s">
        <v>373</v>
      </c>
      <c r="IN7" s="10" t="s">
        <v>374</v>
      </c>
      <c r="IO7" s="10" t="s">
        <v>375</v>
      </c>
      <c r="IP7" s="11" t="s">
        <v>53</v>
      </c>
      <c r="IQ7" s="10" t="s">
        <v>376</v>
      </c>
      <c r="IR7" s="10" t="s">
        <v>377</v>
      </c>
      <c r="IS7" s="10" t="s">
        <v>378</v>
      </c>
      <c r="IT7" s="10" t="s">
        <v>379</v>
      </c>
      <c r="IU7" s="10" t="s">
        <v>380</v>
      </c>
      <c r="IV7" s="10" t="s">
        <v>381</v>
      </c>
      <c r="IW7" s="10" t="s">
        <v>382</v>
      </c>
      <c r="IX7" s="10" t="s">
        <v>383</v>
      </c>
      <c r="IY7" s="10" t="s">
        <v>384</v>
      </c>
      <c r="IZ7" s="10" t="s">
        <v>385</v>
      </c>
      <c r="JA7" s="10" t="s">
        <v>386</v>
      </c>
      <c r="JB7" s="10" t="s">
        <v>387</v>
      </c>
      <c r="JC7" s="10" t="s">
        <v>388</v>
      </c>
      <c r="JD7" s="10" t="s">
        <v>389</v>
      </c>
      <c r="JE7" s="10" t="s">
        <v>390</v>
      </c>
      <c r="JF7" s="10" t="s">
        <v>391</v>
      </c>
      <c r="JG7" s="10" t="s">
        <v>392</v>
      </c>
      <c r="JH7" s="10" t="s">
        <v>393</v>
      </c>
      <c r="JI7" s="10" t="s">
        <v>394</v>
      </c>
      <c r="JJ7" s="10" t="s">
        <v>395</v>
      </c>
      <c r="JK7" s="11" t="s">
        <v>53</v>
      </c>
      <c r="JL7" s="10" t="s">
        <v>396</v>
      </c>
      <c r="JM7" s="10" t="s">
        <v>397</v>
      </c>
      <c r="JN7" s="10" t="s">
        <v>398</v>
      </c>
      <c r="JO7" s="10" t="s">
        <v>399</v>
      </c>
      <c r="JP7" s="10" t="s">
        <v>400</v>
      </c>
      <c r="JQ7" s="10" t="s">
        <v>401</v>
      </c>
      <c r="JR7" s="10" t="s">
        <v>402</v>
      </c>
      <c r="JS7" s="10" t="s">
        <v>403</v>
      </c>
      <c r="JT7" s="10" t="s">
        <v>404</v>
      </c>
      <c r="JU7" s="10" t="s">
        <v>405</v>
      </c>
      <c r="JV7" s="10" t="s">
        <v>406</v>
      </c>
      <c r="JW7" s="10" t="s">
        <v>407</v>
      </c>
      <c r="JX7" s="10" t="s">
        <v>408</v>
      </c>
      <c r="JY7" s="10" t="s">
        <v>409</v>
      </c>
      <c r="JZ7" s="10" t="s">
        <v>410</v>
      </c>
      <c r="KA7" s="10" t="s">
        <v>411</v>
      </c>
      <c r="KB7" s="10" t="s">
        <v>412</v>
      </c>
      <c r="KC7" s="10" t="s">
        <v>413</v>
      </c>
      <c r="KD7" s="10" t="s">
        <v>414</v>
      </c>
      <c r="KE7" s="10" t="s">
        <v>415</v>
      </c>
      <c r="KF7" s="11" t="s">
        <v>53</v>
      </c>
      <c r="KG7" s="10" t="s">
        <v>416</v>
      </c>
      <c r="KH7" s="10" t="s">
        <v>417</v>
      </c>
      <c r="KI7" s="10" t="s">
        <v>418</v>
      </c>
      <c r="KJ7" s="10" t="s">
        <v>419</v>
      </c>
      <c r="KK7" s="10" t="s">
        <v>420</v>
      </c>
      <c r="KL7" s="10" t="s">
        <v>421</v>
      </c>
      <c r="KM7" s="10" t="s">
        <v>422</v>
      </c>
      <c r="KN7" s="10" t="s">
        <v>423</v>
      </c>
      <c r="KO7" s="10" t="s">
        <v>424</v>
      </c>
      <c r="KP7" s="10" t="s">
        <v>425</v>
      </c>
      <c r="KQ7" s="10" t="s">
        <v>426</v>
      </c>
      <c r="KR7" s="10" t="s">
        <v>427</v>
      </c>
      <c r="KS7" s="10" t="s">
        <v>428</v>
      </c>
      <c r="KT7" s="10" t="s">
        <v>429</v>
      </c>
      <c r="KU7" s="10" t="s">
        <v>430</v>
      </c>
      <c r="KV7" s="10" t="s">
        <v>431</v>
      </c>
      <c r="KW7" s="10" t="s">
        <v>432</v>
      </c>
      <c r="KX7" s="10" t="s">
        <v>433</v>
      </c>
      <c r="KY7" s="10" t="s">
        <v>434</v>
      </c>
      <c r="KZ7" s="10" t="s">
        <v>435</v>
      </c>
      <c r="LA7" s="11" t="s">
        <v>53</v>
      </c>
      <c r="LB7" s="10" t="s">
        <v>436</v>
      </c>
      <c r="LC7" s="10" t="s">
        <v>437</v>
      </c>
      <c r="LD7" s="10" t="s">
        <v>438</v>
      </c>
      <c r="LE7" s="10" t="s">
        <v>439</v>
      </c>
      <c r="LF7" s="10" t="s">
        <v>440</v>
      </c>
      <c r="LG7" s="10" t="s">
        <v>441</v>
      </c>
      <c r="LH7" s="10" t="s">
        <v>442</v>
      </c>
      <c r="LI7" s="10" t="s">
        <v>443</v>
      </c>
      <c r="LJ7" s="10" t="s">
        <v>444</v>
      </c>
      <c r="LK7" s="10" t="s">
        <v>445</v>
      </c>
      <c r="LL7" s="10" t="s">
        <v>446</v>
      </c>
      <c r="LM7" s="10" t="s">
        <v>447</v>
      </c>
      <c r="LN7" s="10" t="s">
        <v>448</v>
      </c>
      <c r="LO7" s="10" t="s">
        <v>449</v>
      </c>
      <c r="LP7" s="10" t="s">
        <v>450</v>
      </c>
      <c r="LQ7" s="10" t="s">
        <v>451</v>
      </c>
      <c r="LR7" s="10" t="s">
        <v>452</v>
      </c>
      <c r="LS7" s="10" t="s">
        <v>453</v>
      </c>
      <c r="LT7" s="10" t="s">
        <v>454</v>
      </c>
      <c r="LU7" s="10" t="s">
        <v>455</v>
      </c>
      <c r="LV7" s="11" t="s">
        <v>53</v>
      </c>
      <c r="LW7" s="10" t="s">
        <v>456</v>
      </c>
      <c r="LX7" s="10" t="s">
        <v>457</v>
      </c>
      <c r="LY7" s="10" t="s">
        <v>458</v>
      </c>
      <c r="LZ7" s="10" t="s">
        <v>459</v>
      </c>
      <c r="MA7" s="10" t="s">
        <v>460</v>
      </c>
      <c r="MB7" s="10" t="s">
        <v>461</v>
      </c>
      <c r="MC7" s="10" t="s">
        <v>462</v>
      </c>
      <c r="MD7" s="10" t="s">
        <v>463</v>
      </c>
      <c r="ME7" s="10" t="s">
        <v>464</v>
      </c>
      <c r="MF7" s="10" t="s">
        <v>465</v>
      </c>
      <c r="MG7" s="10" t="s">
        <v>466</v>
      </c>
      <c r="MH7" s="10" t="s">
        <v>467</v>
      </c>
      <c r="MI7" s="10" t="s">
        <v>468</v>
      </c>
      <c r="MJ7" s="10" t="s">
        <v>469</v>
      </c>
      <c r="MK7" s="10" t="s">
        <v>470</v>
      </c>
      <c r="ML7" s="10" t="s">
        <v>471</v>
      </c>
      <c r="MM7" s="10" t="s">
        <v>472</v>
      </c>
      <c r="MN7" s="10" t="s">
        <v>473</v>
      </c>
      <c r="MO7" s="10" t="s">
        <v>474</v>
      </c>
      <c r="MP7" s="10" t="s">
        <v>475</v>
      </c>
      <c r="MQ7" s="11" t="s">
        <v>53</v>
      </c>
      <c r="MR7" s="10" t="s">
        <v>476</v>
      </c>
      <c r="MS7" s="10" t="s">
        <v>477</v>
      </c>
      <c r="MT7" s="10" t="s">
        <v>478</v>
      </c>
      <c r="MU7" s="10" t="s">
        <v>479</v>
      </c>
      <c r="MV7" s="10" t="s">
        <v>480</v>
      </c>
      <c r="MW7" s="10" t="s">
        <v>481</v>
      </c>
      <c r="MX7" s="10" t="s">
        <v>482</v>
      </c>
      <c r="MY7" s="10" t="s">
        <v>483</v>
      </c>
      <c r="MZ7" s="10" t="s">
        <v>484</v>
      </c>
      <c r="NA7" s="10" t="s">
        <v>485</v>
      </c>
      <c r="NB7" s="10" t="s">
        <v>486</v>
      </c>
      <c r="NC7" s="10" t="s">
        <v>487</v>
      </c>
      <c r="ND7" s="10" t="s">
        <v>488</v>
      </c>
      <c r="NE7" s="10" t="s">
        <v>489</v>
      </c>
      <c r="NF7" s="10" t="s">
        <v>490</v>
      </c>
      <c r="NG7" s="10" t="s">
        <v>491</v>
      </c>
      <c r="NH7" s="10" t="s">
        <v>492</v>
      </c>
      <c r="NI7" s="10" t="s">
        <v>493</v>
      </c>
      <c r="NJ7" s="10" t="s">
        <v>494</v>
      </c>
      <c r="NK7" s="10" t="s">
        <v>495</v>
      </c>
      <c r="NL7" s="11" t="s">
        <v>53</v>
      </c>
      <c r="NM7" s="10" t="s">
        <v>496</v>
      </c>
      <c r="NN7" s="10" t="s">
        <v>497</v>
      </c>
      <c r="NO7" s="10" t="s">
        <v>498</v>
      </c>
      <c r="NP7" s="10" t="s">
        <v>499</v>
      </c>
      <c r="NQ7" s="10" t="s">
        <v>500</v>
      </c>
      <c r="NR7" s="10" t="s">
        <v>501</v>
      </c>
      <c r="NS7" s="10" t="s">
        <v>502</v>
      </c>
      <c r="NT7" s="10" t="s">
        <v>503</v>
      </c>
      <c r="NU7" s="10" t="s">
        <v>504</v>
      </c>
      <c r="NV7" s="10" t="s">
        <v>505</v>
      </c>
      <c r="NW7" s="10" t="s">
        <v>506</v>
      </c>
      <c r="NX7" s="10" t="s">
        <v>507</v>
      </c>
      <c r="NY7" s="10" t="s">
        <v>508</v>
      </c>
      <c r="NZ7" s="10" t="s">
        <v>509</v>
      </c>
      <c r="OA7" s="10" t="s">
        <v>510</v>
      </c>
      <c r="OB7" s="10" t="s">
        <v>511</v>
      </c>
      <c r="OC7" s="10" t="s">
        <v>512</v>
      </c>
      <c r="OD7" s="10" t="s">
        <v>513</v>
      </c>
      <c r="OE7" s="10" t="s">
        <v>514</v>
      </c>
      <c r="OF7" s="10" t="s">
        <v>515</v>
      </c>
      <c r="OG7" s="11" t="s">
        <v>53</v>
      </c>
      <c r="OH7" s="10" t="s">
        <v>516</v>
      </c>
      <c r="OI7" s="10" t="s">
        <v>517</v>
      </c>
      <c r="OJ7" s="10" t="s">
        <v>518</v>
      </c>
      <c r="OK7" s="10" t="s">
        <v>519</v>
      </c>
      <c r="OL7" s="10" t="s">
        <v>520</v>
      </c>
      <c r="OM7" s="10" t="s">
        <v>521</v>
      </c>
      <c r="ON7" s="10" t="s">
        <v>522</v>
      </c>
      <c r="OO7" s="10" t="s">
        <v>523</v>
      </c>
      <c r="OP7" s="10" t="s">
        <v>524</v>
      </c>
      <c r="OQ7" s="10" t="s">
        <v>525</v>
      </c>
      <c r="OR7" s="10" t="s">
        <v>526</v>
      </c>
      <c r="OS7" s="10" t="s">
        <v>527</v>
      </c>
      <c r="OT7" s="10" t="s">
        <v>527</v>
      </c>
      <c r="OU7" s="10" t="s">
        <v>527</v>
      </c>
      <c r="OV7" s="10" t="s">
        <v>527</v>
      </c>
      <c r="OW7" s="10" t="s">
        <v>527</v>
      </c>
      <c r="OX7" s="10" t="s">
        <v>527</v>
      </c>
      <c r="OY7" s="10" t="s">
        <v>527</v>
      </c>
      <c r="OZ7" s="10" t="s">
        <v>527</v>
      </c>
      <c r="PA7" s="10" t="s">
        <v>527</v>
      </c>
      <c r="PB7" s="11" t="s">
        <v>53</v>
      </c>
      <c r="PC7" s="10"/>
      <c r="PD7" s="10"/>
      <c r="PE7" s="10" t="s">
        <v>528</v>
      </c>
      <c r="PF7" s="10" t="s">
        <v>529</v>
      </c>
      <c r="PG7" s="10" t="s">
        <v>530</v>
      </c>
      <c r="PH7" s="10" t="s">
        <v>531</v>
      </c>
      <c r="PI7" s="10" t="s">
        <v>532</v>
      </c>
      <c r="PJ7" s="10" t="s">
        <v>533</v>
      </c>
      <c r="PK7" s="10" t="s">
        <v>534</v>
      </c>
      <c r="PL7" s="10" t="s">
        <v>535</v>
      </c>
      <c r="PM7" s="10" t="s">
        <v>536</v>
      </c>
      <c r="PN7" s="10" t="s">
        <v>537</v>
      </c>
      <c r="PO7" s="10" t="s">
        <v>538</v>
      </c>
      <c r="PP7" s="10" t="s">
        <v>539</v>
      </c>
      <c r="PQ7" s="10" t="s">
        <v>540</v>
      </c>
      <c r="PR7" s="10" t="s">
        <v>541</v>
      </c>
      <c r="PS7" s="10" t="s">
        <v>542</v>
      </c>
      <c r="PT7" s="10" t="s">
        <v>543</v>
      </c>
      <c r="PU7" s="10" t="s">
        <v>544</v>
      </c>
      <c r="PV7" s="10" t="s">
        <v>545</v>
      </c>
      <c r="PW7" s="10" t="s">
        <v>546</v>
      </c>
      <c r="PX7" s="10" t="s">
        <v>547</v>
      </c>
      <c r="PY7" s="11" t="s">
        <v>53</v>
      </c>
      <c r="PZ7" s="10"/>
      <c r="QA7" s="10" t="s">
        <v>548</v>
      </c>
      <c r="QB7" s="10" t="s">
        <v>549</v>
      </c>
      <c r="QC7" s="10" t="s">
        <v>550</v>
      </c>
      <c r="QD7" s="10" t="s">
        <v>551</v>
      </c>
      <c r="QE7" s="10" t="s">
        <v>552</v>
      </c>
      <c r="QF7" s="10" t="s">
        <v>553</v>
      </c>
      <c r="QG7" s="10" t="s">
        <v>554</v>
      </c>
      <c r="QH7" s="10" t="s">
        <v>555</v>
      </c>
      <c r="QI7" s="10" t="s">
        <v>556</v>
      </c>
      <c r="QJ7" s="10" t="s">
        <v>557</v>
      </c>
      <c r="QK7" s="10" t="s">
        <v>558</v>
      </c>
      <c r="QL7" s="10" t="s">
        <v>559</v>
      </c>
      <c r="QM7" s="10" t="s">
        <v>560</v>
      </c>
      <c r="QN7" s="10" t="s">
        <v>561</v>
      </c>
      <c r="QO7" s="10" t="s">
        <v>562</v>
      </c>
      <c r="QP7" s="10" t="s">
        <v>563</v>
      </c>
      <c r="QQ7" s="10" t="s">
        <v>564</v>
      </c>
      <c r="QR7" s="10" t="s">
        <v>565</v>
      </c>
      <c r="QS7" s="10" t="s">
        <v>566</v>
      </c>
      <c r="QT7" s="10" t="s">
        <v>567</v>
      </c>
      <c r="QU7" s="11" t="s">
        <v>53</v>
      </c>
      <c r="QV7" s="10"/>
      <c r="QW7" s="11"/>
      <c r="QX7" s="10" t="s">
        <v>568</v>
      </c>
      <c r="QY7" s="10" t="s">
        <v>569</v>
      </c>
      <c r="QZ7" s="10" t="s">
        <v>570</v>
      </c>
      <c r="RA7" s="10" t="s">
        <v>571</v>
      </c>
      <c r="RB7" s="10" t="s">
        <v>572</v>
      </c>
      <c r="RC7" s="10" t="s">
        <v>573</v>
      </c>
      <c r="RD7" s="10" t="s">
        <v>574</v>
      </c>
      <c r="RE7" s="10" t="s">
        <v>575</v>
      </c>
      <c r="RF7" s="10" t="s">
        <v>576</v>
      </c>
      <c r="RG7" s="10" t="s">
        <v>577</v>
      </c>
      <c r="RH7" s="10" t="s">
        <v>578</v>
      </c>
      <c r="RI7" s="10" t="s">
        <v>579</v>
      </c>
      <c r="RJ7" s="10" t="s">
        <v>580</v>
      </c>
      <c r="RK7" s="10" t="s">
        <v>581</v>
      </c>
      <c r="RL7" s="10" t="s">
        <v>582</v>
      </c>
      <c r="RM7" s="10" t="s">
        <v>583</v>
      </c>
      <c r="RN7" s="10" t="s">
        <v>584</v>
      </c>
      <c r="RO7" s="10" t="s">
        <v>585</v>
      </c>
      <c r="RP7" s="10" t="s">
        <v>586</v>
      </c>
      <c r="RQ7" s="10" t="s">
        <v>587</v>
      </c>
      <c r="RR7" s="11" t="s">
        <v>53</v>
      </c>
      <c r="RS7" s="10" t="s">
        <v>588</v>
      </c>
      <c r="RT7" s="10" t="s">
        <v>589</v>
      </c>
      <c r="RU7" s="10" t="s">
        <v>590</v>
      </c>
      <c r="RV7" s="10" t="s">
        <v>591</v>
      </c>
      <c r="RW7" s="10" t="s">
        <v>592</v>
      </c>
      <c r="RX7" s="10" t="s">
        <v>593</v>
      </c>
      <c r="RY7" s="10" t="s">
        <v>594</v>
      </c>
      <c r="RZ7" s="10" t="s">
        <v>595</v>
      </c>
      <c r="SA7" s="10" t="s">
        <v>596</v>
      </c>
      <c r="SB7" s="10" t="s">
        <v>597</v>
      </c>
      <c r="SC7" s="10" t="s">
        <v>598</v>
      </c>
      <c r="SD7" s="10" t="s">
        <v>599</v>
      </c>
      <c r="SE7" s="10" t="s">
        <v>600</v>
      </c>
      <c r="SF7" s="10" t="s">
        <v>601</v>
      </c>
      <c r="SG7" s="10" t="s">
        <v>602</v>
      </c>
      <c r="SH7" s="10" t="s">
        <v>603</v>
      </c>
      <c r="SI7" s="10" t="s">
        <v>604</v>
      </c>
      <c r="SJ7" s="10" t="s">
        <v>605</v>
      </c>
      <c r="SK7" s="10" t="s">
        <v>606</v>
      </c>
      <c r="SL7" s="10" t="s">
        <v>607</v>
      </c>
      <c r="SM7" s="11" t="s">
        <v>53</v>
      </c>
      <c r="SN7" s="10" t="s">
        <v>608</v>
      </c>
      <c r="SO7" s="10" t="s">
        <v>609</v>
      </c>
      <c r="SP7" s="10" t="s">
        <v>610</v>
      </c>
      <c r="SQ7" s="10" t="s">
        <v>611</v>
      </c>
      <c r="SR7" s="10" t="s">
        <v>612</v>
      </c>
      <c r="SS7" s="10" t="s">
        <v>613</v>
      </c>
      <c r="ST7" s="10" t="s">
        <v>614</v>
      </c>
      <c r="SU7" s="10" t="s">
        <v>615</v>
      </c>
      <c r="SV7" s="10" t="s">
        <v>616</v>
      </c>
      <c r="SW7" s="10" t="s">
        <v>617</v>
      </c>
      <c r="SX7" s="10" t="s">
        <v>618</v>
      </c>
      <c r="SY7" s="10" t="s">
        <v>619</v>
      </c>
      <c r="SZ7" s="10" t="s">
        <v>620</v>
      </c>
      <c r="TA7" s="10" t="s">
        <v>621</v>
      </c>
      <c r="TB7" s="10" t="s">
        <v>622</v>
      </c>
      <c r="TC7" s="10" t="s">
        <v>623</v>
      </c>
      <c r="TD7" s="10" t="s">
        <v>624</v>
      </c>
      <c r="TE7" s="10" t="s">
        <v>625</v>
      </c>
      <c r="TF7" s="10" t="s">
        <v>626</v>
      </c>
      <c r="TG7" s="10" t="s">
        <v>627</v>
      </c>
      <c r="TH7" s="11" t="s">
        <v>53</v>
      </c>
      <c r="TI7" s="10" t="s">
        <v>628</v>
      </c>
      <c r="TJ7" s="10" t="s">
        <v>629</v>
      </c>
      <c r="TK7" s="10" t="s">
        <v>630</v>
      </c>
      <c r="TL7" s="10" t="s">
        <v>631</v>
      </c>
      <c r="TM7" s="10" t="s">
        <v>632</v>
      </c>
      <c r="TN7" s="10" t="s">
        <v>633</v>
      </c>
      <c r="TO7" s="10" t="s">
        <v>634</v>
      </c>
      <c r="TP7" s="10" t="s">
        <v>635</v>
      </c>
      <c r="TQ7" s="10" t="s">
        <v>636</v>
      </c>
      <c r="TR7" s="10" t="s">
        <v>637</v>
      </c>
      <c r="TS7" s="10" t="s">
        <v>638</v>
      </c>
      <c r="TT7" s="10" t="s">
        <v>639</v>
      </c>
      <c r="TU7" s="10" t="s">
        <v>640</v>
      </c>
      <c r="TV7" s="10" t="s">
        <v>641</v>
      </c>
      <c r="TW7" s="10" t="s">
        <v>642</v>
      </c>
      <c r="TX7" s="10" t="s">
        <v>643</v>
      </c>
      <c r="TY7" s="10" t="s">
        <v>644</v>
      </c>
      <c r="TZ7" s="10" t="s">
        <v>645</v>
      </c>
      <c r="UA7" s="10" t="s">
        <v>646</v>
      </c>
      <c r="UB7" s="10" t="s">
        <v>647</v>
      </c>
      <c r="UC7" s="11" t="s">
        <v>53</v>
      </c>
      <c r="UD7" s="10" t="s">
        <v>648</v>
      </c>
      <c r="UE7" s="10" t="s">
        <v>649</v>
      </c>
      <c r="UF7" s="10" t="s">
        <v>650</v>
      </c>
      <c r="UG7" s="10" t="s">
        <v>651</v>
      </c>
      <c r="UH7" s="10" t="s">
        <v>652</v>
      </c>
      <c r="UI7" s="10" t="s">
        <v>653</v>
      </c>
      <c r="UJ7" s="10" t="s">
        <v>654</v>
      </c>
      <c r="UK7" s="10" t="s">
        <v>655</v>
      </c>
      <c r="UL7" s="10" t="s">
        <v>656</v>
      </c>
      <c r="UM7" s="10" t="s">
        <v>657</v>
      </c>
      <c r="UN7" s="10" t="s">
        <v>658</v>
      </c>
      <c r="UO7" s="10" t="s">
        <v>659</v>
      </c>
      <c r="UP7" s="10" t="s">
        <v>660</v>
      </c>
      <c r="UQ7" s="10" t="s">
        <v>661</v>
      </c>
      <c r="UR7" s="10" t="s">
        <v>662</v>
      </c>
      <c r="US7" s="10" t="s">
        <v>663</v>
      </c>
      <c r="UT7" s="10" t="s">
        <v>664</v>
      </c>
      <c r="UU7" s="10" t="s">
        <v>665</v>
      </c>
      <c r="UV7" s="10" t="s">
        <v>666</v>
      </c>
      <c r="UW7" s="10" t="s">
        <v>667</v>
      </c>
      <c r="UX7" s="11" t="s">
        <v>53</v>
      </c>
      <c r="UY7" s="10" t="s">
        <v>668</v>
      </c>
      <c r="UZ7" s="10" t="s">
        <v>669</v>
      </c>
      <c r="VA7" s="10" t="s">
        <v>670</v>
      </c>
      <c r="VB7" s="10" t="s">
        <v>671</v>
      </c>
      <c r="VC7" s="10" t="s">
        <v>672</v>
      </c>
      <c r="VD7" s="10" t="s">
        <v>673</v>
      </c>
      <c r="VE7" s="10" t="s">
        <v>674</v>
      </c>
      <c r="VF7" s="10" t="s">
        <v>675</v>
      </c>
      <c r="VG7" s="10" t="s">
        <v>676</v>
      </c>
      <c r="VH7" s="10" t="s">
        <v>677</v>
      </c>
      <c r="VI7" s="10" t="s">
        <v>678</v>
      </c>
      <c r="VJ7" s="10" t="s">
        <v>679</v>
      </c>
      <c r="VK7" s="10" t="s">
        <v>680</v>
      </c>
      <c r="VL7" s="10" t="s">
        <v>681</v>
      </c>
      <c r="VM7" s="10" t="s">
        <v>682</v>
      </c>
      <c r="VN7" s="10" t="s">
        <v>683</v>
      </c>
      <c r="VO7" s="10" t="s">
        <v>684</v>
      </c>
      <c r="VP7" s="10" t="s">
        <v>685</v>
      </c>
      <c r="VQ7" s="10" t="s">
        <v>686</v>
      </c>
      <c r="VR7" s="10" t="s">
        <v>687</v>
      </c>
      <c r="VS7" s="11" t="s">
        <v>53</v>
      </c>
      <c r="VT7" s="10" t="s">
        <v>688</v>
      </c>
      <c r="VU7" s="10" t="s">
        <v>689</v>
      </c>
      <c r="VV7" s="10" t="s">
        <v>690</v>
      </c>
      <c r="VW7" s="10" t="s">
        <v>691</v>
      </c>
      <c r="VX7" s="10" t="s">
        <v>692</v>
      </c>
      <c r="VY7" s="10" t="s">
        <v>693</v>
      </c>
      <c r="VZ7" s="10" t="s">
        <v>694</v>
      </c>
      <c r="WA7" s="10" t="s">
        <v>695</v>
      </c>
      <c r="WB7" s="10" t="s">
        <v>696</v>
      </c>
      <c r="WC7" s="10" t="s">
        <v>697</v>
      </c>
      <c r="WD7" s="10" t="s">
        <v>698</v>
      </c>
      <c r="WE7" s="10" t="s">
        <v>699</v>
      </c>
      <c r="WF7" s="10" t="s">
        <v>527</v>
      </c>
      <c r="WG7" s="10" t="s">
        <v>527</v>
      </c>
      <c r="WH7" s="10" t="s">
        <v>527</v>
      </c>
      <c r="WI7" s="10" t="s">
        <v>527</v>
      </c>
      <c r="WJ7" s="10" t="s">
        <v>527</v>
      </c>
      <c r="WK7" s="10" t="s">
        <v>527</v>
      </c>
      <c r="WL7" s="10" t="s">
        <v>527</v>
      </c>
      <c r="WM7" s="10" t="s">
        <v>527</v>
      </c>
      <c r="WN7" s="11" t="s">
        <v>53</v>
      </c>
      <c r="WO7" s="10" t="s">
        <v>700</v>
      </c>
      <c r="WP7" s="10" t="s">
        <v>701</v>
      </c>
      <c r="WQ7" s="10" t="s">
        <v>702</v>
      </c>
      <c r="WR7" s="10" t="s">
        <v>703</v>
      </c>
      <c r="WS7" s="10" t="s">
        <v>704</v>
      </c>
      <c r="WT7" s="10" t="s">
        <v>705</v>
      </c>
      <c r="WU7" s="10" t="s">
        <v>706</v>
      </c>
      <c r="WV7" s="10" t="s">
        <v>707</v>
      </c>
      <c r="WW7" s="10" t="s">
        <v>708</v>
      </c>
      <c r="WX7" s="10" t="s">
        <v>709</v>
      </c>
      <c r="WY7" s="10" t="s">
        <v>710</v>
      </c>
      <c r="WZ7" s="10" t="s">
        <v>711</v>
      </c>
      <c r="XA7" s="10" t="s">
        <v>712</v>
      </c>
      <c r="XB7" s="10" t="s">
        <v>713</v>
      </c>
      <c r="XC7" s="10" t="s">
        <v>714</v>
      </c>
      <c r="XD7" s="10" t="s">
        <v>715</v>
      </c>
      <c r="XE7" s="10" t="s">
        <v>716</v>
      </c>
      <c r="XF7" s="10" t="s">
        <v>717</v>
      </c>
      <c r="XG7" s="10" t="s">
        <v>718</v>
      </c>
      <c r="XH7" s="10" t="s">
        <v>719</v>
      </c>
      <c r="XI7" s="11" t="s">
        <v>53</v>
      </c>
      <c r="XJ7" s="12"/>
      <c r="XK7" s="10" t="s">
        <v>720</v>
      </c>
      <c r="XL7" s="10" t="s">
        <v>721</v>
      </c>
      <c r="XM7" s="10" t="s">
        <v>722</v>
      </c>
      <c r="XN7" s="10" t="s">
        <v>722</v>
      </c>
      <c r="XO7" s="10" t="s">
        <v>722</v>
      </c>
      <c r="XP7" s="11" t="s">
        <v>167</v>
      </c>
      <c r="XQ7" s="10" t="s">
        <v>723</v>
      </c>
      <c r="XR7" s="10" t="s">
        <v>724</v>
      </c>
      <c r="XS7" s="10" t="s">
        <v>725</v>
      </c>
      <c r="XT7" s="10" t="s">
        <v>726</v>
      </c>
      <c r="XU7" s="10" t="s">
        <v>727</v>
      </c>
      <c r="XV7" s="10" t="s">
        <v>728</v>
      </c>
      <c r="XW7" s="10" t="s">
        <v>729</v>
      </c>
      <c r="XX7" s="10" t="s">
        <v>730</v>
      </c>
      <c r="XY7" s="10" t="s">
        <v>731</v>
      </c>
      <c r="XZ7" s="10" t="s">
        <v>732</v>
      </c>
      <c r="YA7" s="10" t="s">
        <v>733</v>
      </c>
      <c r="YB7" s="10" t="s">
        <v>734</v>
      </c>
      <c r="YC7" s="10" t="s">
        <v>735</v>
      </c>
      <c r="YD7" s="10" t="s">
        <v>736</v>
      </c>
      <c r="YE7" s="16" t="s">
        <v>53</v>
      </c>
      <c r="YF7" s="17"/>
      <c r="YG7" s="94"/>
    </row>
    <row r="8" spans="1:657" s="100" customFormat="1" ht="15.75" x14ac:dyDescent="0.25">
      <c r="A8" s="18">
        <v>1</v>
      </c>
      <c r="B8" s="19">
        <f t="shared" ref="B8:BM8" si="0">A8+1</f>
        <v>2</v>
      </c>
      <c r="C8" s="19">
        <f t="shared" si="0"/>
        <v>3</v>
      </c>
      <c r="D8" s="19">
        <f t="shared" si="0"/>
        <v>4</v>
      </c>
      <c r="E8" s="11">
        <f t="shared" si="0"/>
        <v>5</v>
      </c>
      <c r="F8" s="11">
        <f t="shared" si="0"/>
        <v>6</v>
      </c>
      <c r="G8" s="19">
        <f t="shared" si="0"/>
        <v>7</v>
      </c>
      <c r="H8" s="19">
        <f t="shared" si="0"/>
        <v>8</v>
      </c>
      <c r="I8" s="19">
        <f t="shared" si="0"/>
        <v>9</v>
      </c>
      <c r="J8" s="19">
        <f t="shared" si="0"/>
        <v>10</v>
      </c>
      <c r="K8" s="19">
        <f t="shared" si="0"/>
        <v>11</v>
      </c>
      <c r="L8" s="19">
        <f t="shared" si="0"/>
        <v>12</v>
      </c>
      <c r="M8" s="19">
        <f t="shared" si="0"/>
        <v>13</v>
      </c>
      <c r="N8" s="19">
        <f t="shared" si="0"/>
        <v>14</v>
      </c>
      <c r="O8" s="19">
        <f t="shared" si="0"/>
        <v>15</v>
      </c>
      <c r="P8" s="19">
        <f t="shared" si="0"/>
        <v>16</v>
      </c>
      <c r="Q8" s="19">
        <f t="shared" si="0"/>
        <v>17</v>
      </c>
      <c r="R8" s="19">
        <f t="shared" si="0"/>
        <v>18</v>
      </c>
      <c r="S8" s="19">
        <f t="shared" si="0"/>
        <v>19</v>
      </c>
      <c r="T8" s="19">
        <f t="shared" si="0"/>
        <v>20</v>
      </c>
      <c r="U8" s="19">
        <f t="shared" si="0"/>
        <v>21</v>
      </c>
      <c r="V8" s="19">
        <f t="shared" si="0"/>
        <v>22</v>
      </c>
      <c r="W8" s="19">
        <f t="shared" si="0"/>
        <v>23</v>
      </c>
      <c r="X8" s="19">
        <f t="shared" si="0"/>
        <v>24</v>
      </c>
      <c r="Y8" s="11">
        <f t="shared" si="0"/>
        <v>25</v>
      </c>
      <c r="Z8" s="11">
        <f t="shared" si="0"/>
        <v>26</v>
      </c>
      <c r="AA8" s="11">
        <f t="shared" si="0"/>
        <v>27</v>
      </c>
      <c r="AB8" s="11">
        <f t="shared" si="0"/>
        <v>28</v>
      </c>
      <c r="AC8" s="19">
        <f t="shared" si="0"/>
        <v>29</v>
      </c>
      <c r="AD8" s="11">
        <f t="shared" si="0"/>
        <v>30</v>
      </c>
      <c r="AE8" s="11">
        <f t="shared" si="0"/>
        <v>31</v>
      </c>
      <c r="AF8" s="11">
        <f t="shared" si="0"/>
        <v>32</v>
      </c>
      <c r="AG8" s="11">
        <f t="shared" si="0"/>
        <v>33</v>
      </c>
      <c r="AH8" s="11">
        <f t="shared" si="0"/>
        <v>34</v>
      </c>
      <c r="AI8" s="11">
        <f t="shared" si="0"/>
        <v>35</v>
      </c>
      <c r="AJ8" s="11">
        <f t="shared" si="0"/>
        <v>36</v>
      </c>
      <c r="AK8" s="11">
        <f t="shared" si="0"/>
        <v>37</v>
      </c>
      <c r="AL8" s="11">
        <f t="shared" si="0"/>
        <v>38</v>
      </c>
      <c r="AM8" s="11">
        <f t="shared" si="0"/>
        <v>39</v>
      </c>
      <c r="AN8" s="11">
        <f t="shared" si="0"/>
        <v>40</v>
      </c>
      <c r="AO8" s="11">
        <f t="shared" si="0"/>
        <v>41</v>
      </c>
      <c r="AP8" s="11">
        <f t="shared" si="0"/>
        <v>42</v>
      </c>
      <c r="AQ8" s="11">
        <f t="shared" si="0"/>
        <v>43</v>
      </c>
      <c r="AR8" s="11">
        <f t="shared" si="0"/>
        <v>44</v>
      </c>
      <c r="AS8" s="11">
        <f t="shared" si="0"/>
        <v>45</v>
      </c>
      <c r="AT8" s="19">
        <f t="shared" si="0"/>
        <v>46</v>
      </c>
      <c r="AU8" s="19">
        <f t="shared" si="0"/>
        <v>47</v>
      </c>
      <c r="AV8" s="19">
        <f t="shared" si="0"/>
        <v>48</v>
      </c>
      <c r="AW8" s="19">
        <f t="shared" si="0"/>
        <v>49</v>
      </c>
      <c r="AX8" s="19">
        <f t="shared" si="0"/>
        <v>50</v>
      </c>
      <c r="AY8" s="19">
        <f t="shared" si="0"/>
        <v>51</v>
      </c>
      <c r="AZ8" s="19">
        <f t="shared" si="0"/>
        <v>52</v>
      </c>
      <c r="BA8" s="19">
        <f t="shared" si="0"/>
        <v>53</v>
      </c>
      <c r="BB8" s="19">
        <f t="shared" si="0"/>
        <v>54</v>
      </c>
      <c r="BC8" s="19">
        <f t="shared" si="0"/>
        <v>55</v>
      </c>
      <c r="BD8" s="19">
        <f t="shared" si="0"/>
        <v>56</v>
      </c>
      <c r="BE8" s="19">
        <f t="shared" si="0"/>
        <v>57</v>
      </c>
      <c r="BF8" s="19">
        <f t="shared" si="0"/>
        <v>58</v>
      </c>
      <c r="BG8" s="19">
        <f t="shared" si="0"/>
        <v>59</v>
      </c>
      <c r="BH8" s="19">
        <f t="shared" si="0"/>
        <v>60</v>
      </c>
      <c r="BI8" s="19">
        <f t="shared" si="0"/>
        <v>61</v>
      </c>
      <c r="BJ8" s="19">
        <f t="shared" si="0"/>
        <v>62</v>
      </c>
      <c r="BK8" s="19">
        <f t="shared" si="0"/>
        <v>63</v>
      </c>
      <c r="BL8" s="19">
        <f t="shared" si="0"/>
        <v>64</v>
      </c>
      <c r="BM8" s="19">
        <f t="shared" si="0"/>
        <v>65</v>
      </c>
      <c r="BN8" s="19">
        <f t="shared" ref="BN8:DY8" si="1">BM8+1</f>
        <v>66</v>
      </c>
      <c r="BO8" s="11">
        <f t="shared" si="1"/>
        <v>67</v>
      </c>
      <c r="BP8" s="11">
        <f t="shared" si="1"/>
        <v>68</v>
      </c>
      <c r="BQ8" s="11">
        <f t="shared" si="1"/>
        <v>69</v>
      </c>
      <c r="BR8" s="11">
        <f t="shared" si="1"/>
        <v>70</v>
      </c>
      <c r="BS8" s="11">
        <f t="shared" si="1"/>
        <v>71</v>
      </c>
      <c r="BT8" s="11">
        <f t="shared" si="1"/>
        <v>72</v>
      </c>
      <c r="BU8" s="11">
        <f t="shared" si="1"/>
        <v>73</v>
      </c>
      <c r="BV8" s="11">
        <f t="shared" si="1"/>
        <v>74</v>
      </c>
      <c r="BW8" s="11">
        <f t="shared" si="1"/>
        <v>75</v>
      </c>
      <c r="BX8" s="11">
        <f t="shared" si="1"/>
        <v>76</v>
      </c>
      <c r="BY8" s="11">
        <f t="shared" si="1"/>
        <v>77</v>
      </c>
      <c r="BZ8" s="11">
        <f t="shared" si="1"/>
        <v>78</v>
      </c>
      <c r="CA8" s="11">
        <f t="shared" si="1"/>
        <v>79</v>
      </c>
      <c r="CB8" s="11">
        <f t="shared" si="1"/>
        <v>80</v>
      </c>
      <c r="CC8" s="11">
        <f t="shared" si="1"/>
        <v>81</v>
      </c>
      <c r="CD8" s="11">
        <f t="shared" si="1"/>
        <v>82</v>
      </c>
      <c r="CE8" s="11">
        <f t="shared" si="1"/>
        <v>83</v>
      </c>
      <c r="CF8" s="11">
        <f t="shared" si="1"/>
        <v>84</v>
      </c>
      <c r="CG8" s="11">
        <f t="shared" si="1"/>
        <v>85</v>
      </c>
      <c r="CH8" s="11">
        <f t="shared" si="1"/>
        <v>86</v>
      </c>
      <c r="CI8" s="11">
        <f t="shared" si="1"/>
        <v>87</v>
      </c>
      <c r="CJ8" s="11">
        <f t="shared" si="1"/>
        <v>88</v>
      </c>
      <c r="CK8" s="11">
        <f t="shared" si="1"/>
        <v>89</v>
      </c>
      <c r="CL8" s="11">
        <f t="shared" si="1"/>
        <v>90</v>
      </c>
      <c r="CM8" s="11">
        <f t="shared" si="1"/>
        <v>91</v>
      </c>
      <c r="CN8" s="11">
        <f t="shared" si="1"/>
        <v>92</v>
      </c>
      <c r="CO8" s="11">
        <f t="shared" si="1"/>
        <v>93</v>
      </c>
      <c r="CP8" s="11">
        <f t="shared" si="1"/>
        <v>94</v>
      </c>
      <c r="CQ8" s="11">
        <f t="shared" si="1"/>
        <v>95</v>
      </c>
      <c r="CR8" s="11">
        <f t="shared" si="1"/>
        <v>96</v>
      </c>
      <c r="CS8" s="11">
        <f t="shared" si="1"/>
        <v>97</v>
      </c>
      <c r="CT8" s="11">
        <f t="shared" si="1"/>
        <v>98</v>
      </c>
      <c r="CU8" s="11">
        <f t="shared" si="1"/>
        <v>99</v>
      </c>
      <c r="CV8" s="11">
        <f t="shared" si="1"/>
        <v>100</v>
      </c>
      <c r="CW8" s="11">
        <f t="shared" si="1"/>
        <v>101</v>
      </c>
      <c r="CX8" s="11">
        <f t="shared" si="1"/>
        <v>102</v>
      </c>
      <c r="CY8" s="11">
        <f t="shared" si="1"/>
        <v>103</v>
      </c>
      <c r="CZ8" s="11">
        <f t="shared" si="1"/>
        <v>104</v>
      </c>
      <c r="DA8" s="11">
        <f t="shared" si="1"/>
        <v>105</v>
      </c>
      <c r="DB8" s="19">
        <f t="shared" si="1"/>
        <v>106</v>
      </c>
      <c r="DC8" s="20">
        <f t="shared" si="1"/>
        <v>107</v>
      </c>
      <c r="DD8" s="20">
        <f t="shared" si="1"/>
        <v>108</v>
      </c>
      <c r="DE8" s="20">
        <f t="shared" si="1"/>
        <v>109</v>
      </c>
      <c r="DF8" s="19">
        <f t="shared" si="1"/>
        <v>110</v>
      </c>
      <c r="DG8" s="19">
        <f t="shared" si="1"/>
        <v>111</v>
      </c>
      <c r="DH8" s="19">
        <f t="shared" si="1"/>
        <v>112</v>
      </c>
      <c r="DI8" s="19">
        <f t="shared" si="1"/>
        <v>113</v>
      </c>
      <c r="DJ8" s="19">
        <f t="shared" si="1"/>
        <v>114</v>
      </c>
      <c r="DK8" s="19">
        <f t="shared" si="1"/>
        <v>115</v>
      </c>
      <c r="DL8" s="19">
        <f t="shared" si="1"/>
        <v>116</v>
      </c>
      <c r="DM8" s="19">
        <f t="shared" si="1"/>
        <v>117</v>
      </c>
      <c r="DN8" s="20">
        <f t="shared" si="1"/>
        <v>118</v>
      </c>
      <c r="DO8" s="19">
        <f t="shared" si="1"/>
        <v>119</v>
      </c>
      <c r="DP8" s="19">
        <f t="shared" si="1"/>
        <v>120</v>
      </c>
      <c r="DQ8" s="19">
        <f t="shared" si="1"/>
        <v>121</v>
      </c>
      <c r="DR8" s="19">
        <f t="shared" si="1"/>
        <v>122</v>
      </c>
      <c r="DS8" s="19">
        <f t="shared" si="1"/>
        <v>123</v>
      </c>
      <c r="DT8" s="19">
        <f t="shared" si="1"/>
        <v>124</v>
      </c>
      <c r="DU8" s="19">
        <f t="shared" si="1"/>
        <v>125</v>
      </c>
      <c r="DV8" s="19">
        <f t="shared" si="1"/>
        <v>126</v>
      </c>
      <c r="DW8" s="19">
        <f t="shared" si="1"/>
        <v>127</v>
      </c>
      <c r="DX8" s="19">
        <f t="shared" si="1"/>
        <v>128</v>
      </c>
      <c r="DY8" s="19">
        <f t="shared" si="1"/>
        <v>129</v>
      </c>
      <c r="DZ8" s="19">
        <f t="shared" ref="DZ8:GK8" si="2">DY8+1</f>
        <v>130</v>
      </c>
      <c r="EA8" s="19">
        <f t="shared" si="2"/>
        <v>131</v>
      </c>
      <c r="EB8" s="19">
        <f t="shared" si="2"/>
        <v>132</v>
      </c>
      <c r="EC8" s="19">
        <f t="shared" si="2"/>
        <v>133</v>
      </c>
      <c r="ED8" s="19">
        <f t="shared" si="2"/>
        <v>134</v>
      </c>
      <c r="EE8" s="19">
        <f t="shared" si="2"/>
        <v>135</v>
      </c>
      <c r="EF8" s="19">
        <f t="shared" si="2"/>
        <v>136</v>
      </c>
      <c r="EG8" s="19">
        <f t="shared" si="2"/>
        <v>137</v>
      </c>
      <c r="EH8" s="19">
        <f t="shared" si="2"/>
        <v>138</v>
      </c>
      <c r="EI8" s="19">
        <f t="shared" si="2"/>
        <v>139</v>
      </c>
      <c r="EJ8" s="19">
        <f t="shared" si="2"/>
        <v>140</v>
      </c>
      <c r="EK8" s="19">
        <f t="shared" si="2"/>
        <v>141</v>
      </c>
      <c r="EL8" s="19">
        <f t="shared" si="2"/>
        <v>142</v>
      </c>
      <c r="EM8" s="19">
        <f t="shared" si="2"/>
        <v>143</v>
      </c>
      <c r="EN8" s="19">
        <f t="shared" si="2"/>
        <v>144</v>
      </c>
      <c r="EO8" s="19">
        <f t="shared" si="2"/>
        <v>145</v>
      </c>
      <c r="EP8" s="19">
        <f t="shared" si="2"/>
        <v>146</v>
      </c>
      <c r="EQ8" s="19">
        <f t="shared" si="2"/>
        <v>147</v>
      </c>
      <c r="ER8" s="19">
        <f t="shared" si="2"/>
        <v>148</v>
      </c>
      <c r="ES8" s="19">
        <f t="shared" si="2"/>
        <v>149</v>
      </c>
      <c r="ET8" s="19">
        <f t="shared" si="2"/>
        <v>150</v>
      </c>
      <c r="EU8" s="19">
        <f t="shared" si="2"/>
        <v>151</v>
      </c>
      <c r="EV8" s="19">
        <f t="shared" si="2"/>
        <v>152</v>
      </c>
      <c r="EW8" s="19">
        <f t="shared" si="2"/>
        <v>153</v>
      </c>
      <c r="EX8" s="19">
        <f t="shared" si="2"/>
        <v>154</v>
      </c>
      <c r="EY8" s="19">
        <f t="shared" si="2"/>
        <v>155</v>
      </c>
      <c r="EZ8" s="19">
        <f t="shared" si="2"/>
        <v>156</v>
      </c>
      <c r="FA8" s="19">
        <f t="shared" si="2"/>
        <v>157</v>
      </c>
      <c r="FB8" s="19">
        <f t="shared" si="2"/>
        <v>158</v>
      </c>
      <c r="FC8" s="19">
        <f t="shared" si="2"/>
        <v>159</v>
      </c>
      <c r="FD8" s="19">
        <f t="shared" si="2"/>
        <v>160</v>
      </c>
      <c r="FE8" s="19">
        <f t="shared" si="2"/>
        <v>161</v>
      </c>
      <c r="FF8" s="19">
        <f t="shared" si="2"/>
        <v>162</v>
      </c>
      <c r="FG8" s="19">
        <f t="shared" si="2"/>
        <v>163</v>
      </c>
      <c r="FH8" s="19">
        <f t="shared" si="2"/>
        <v>164</v>
      </c>
      <c r="FI8" s="19">
        <f t="shared" si="2"/>
        <v>165</v>
      </c>
      <c r="FJ8" s="19">
        <f t="shared" si="2"/>
        <v>166</v>
      </c>
      <c r="FK8" s="21">
        <f t="shared" si="2"/>
        <v>167</v>
      </c>
      <c r="FL8" s="21">
        <f t="shared" si="2"/>
        <v>168</v>
      </c>
      <c r="FM8" s="21">
        <f t="shared" si="2"/>
        <v>169</v>
      </c>
      <c r="FN8" s="21">
        <f t="shared" si="2"/>
        <v>170</v>
      </c>
      <c r="FO8" s="21">
        <f t="shared" si="2"/>
        <v>171</v>
      </c>
      <c r="FP8" s="21">
        <f t="shared" si="2"/>
        <v>172</v>
      </c>
      <c r="FQ8" s="21">
        <f t="shared" si="2"/>
        <v>173</v>
      </c>
      <c r="FR8" s="21">
        <f t="shared" si="2"/>
        <v>174</v>
      </c>
      <c r="FS8" s="21">
        <f t="shared" si="2"/>
        <v>175</v>
      </c>
      <c r="FT8" s="21">
        <f t="shared" si="2"/>
        <v>176</v>
      </c>
      <c r="FU8" s="21">
        <f t="shared" si="2"/>
        <v>177</v>
      </c>
      <c r="FV8" s="21">
        <f t="shared" si="2"/>
        <v>178</v>
      </c>
      <c r="FW8" s="21">
        <f t="shared" si="2"/>
        <v>179</v>
      </c>
      <c r="FX8" s="21">
        <f t="shared" si="2"/>
        <v>180</v>
      </c>
      <c r="FY8" s="21">
        <f t="shared" si="2"/>
        <v>181</v>
      </c>
      <c r="FZ8" s="21">
        <f t="shared" si="2"/>
        <v>182</v>
      </c>
      <c r="GA8" s="21">
        <f t="shared" si="2"/>
        <v>183</v>
      </c>
      <c r="GB8" s="21">
        <f t="shared" si="2"/>
        <v>184</v>
      </c>
      <c r="GC8" s="21">
        <f t="shared" si="2"/>
        <v>185</v>
      </c>
      <c r="GD8" s="21">
        <f t="shared" si="2"/>
        <v>186</v>
      </c>
      <c r="GE8" s="21">
        <f t="shared" si="2"/>
        <v>187</v>
      </c>
      <c r="GF8" s="19">
        <f t="shared" si="2"/>
        <v>188</v>
      </c>
      <c r="GG8" s="19">
        <f t="shared" si="2"/>
        <v>189</v>
      </c>
      <c r="GH8" s="19">
        <f t="shared" si="2"/>
        <v>190</v>
      </c>
      <c r="GI8" s="19">
        <f t="shared" si="2"/>
        <v>191</v>
      </c>
      <c r="GJ8" s="19">
        <f t="shared" si="2"/>
        <v>192</v>
      </c>
      <c r="GK8" s="19">
        <f t="shared" si="2"/>
        <v>193</v>
      </c>
      <c r="GL8" s="19">
        <f t="shared" ref="GL8:IW8" si="3">GK8+1</f>
        <v>194</v>
      </c>
      <c r="GM8" s="19">
        <f t="shared" si="3"/>
        <v>195</v>
      </c>
      <c r="GN8" s="19">
        <f t="shared" si="3"/>
        <v>196</v>
      </c>
      <c r="GO8" s="19">
        <f t="shared" si="3"/>
        <v>197</v>
      </c>
      <c r="GP8" s="19">
        <f t="shared" si="3"/>
        <v>198</v>
      </c>
      <c r="GQ8" s="19">
        <f t="shared" si="3"/>
        <v>199</v>
      </c>
      <c r="GR8" s="19">
        <f t="shared" si="3"/>
        <v>200</v>
      </c>
      <c r="GS8" s="19">
        <f t="shared" si="3"/>
        <v>201</v>
      </c>
      <c r="GT8" s="19">
        <f t="shared" si="3"/>
        <v>202</v>
      </c>
      <c r="GU8" s="19">
        <f t="shared" si="3"/>
        <v>203</v>
      </c>
      <c r="GV8" s="19">
        <f t="shared" si="3"/>
        <v>204</v>
      </c>
      <c r="GW8" s="19">
        <f t="shared" si="3"/>
        <v>205</v>
      </c>
      <c r="GX8" s="19">
        <f t="shared" si="3"/>
        <v>206</v>
      </c>
      <c r="GY8" s="19">
        <f t="shared" si="3"/>
        <v>207</v>
      </c>
      <c r="GZ8" s="19">
        <f t="shared" si="3"/>
        <v>208</v>
      </c>
      <c r="HA8" s="19">
        <f t="shared" si="3"/>
        <v>209</v>
      </c>
      <c r="HB8" s="19">
        <f t="shared" si="3"/>
        <v>210</v>
      </c>
      <c r="HC8" s="19">
        <f t="shared" si="3"/>
        <v>211</v>
      </c>
      <c r="HD8" s="19">
        <f t="shared" si="3"/>
        <v>212</v>
      </c>
      <c r="HE8" s="19">
        <f t="shared" si="3"/>
        <v>213</v>
      </c>
      <c r="HF8" s="19">
        <f t="shared" si="3"/>
        <v>214</v>
      </c>
      <c r="HG8" s="19">
        <f t="shared" si="3"/>
        <v>215</v>
      </c>
      <c r="HH8" s="19">
        <f t="shared" si="3"/>
        <v>216</v>
      </c>
      <c r="HI8" s="19">
        <f t="shared" si="3"/>
        <v>217</v>
      </c>
      <c r="HJ8" s="19">
        <f t="shared" si="3"/>
        <v>218</v>
      </c>
      <c r="HK8" s="19">
        <f t="shared" si="3"/>
        <v>219</v>
      </c>
      <c r="HL8" s="19">
        <f t="shared" si="3"/>
        <v>220</v>
      </c>
      <c r="HM8" s="19">
        <f t="shared" si="3"/>
        <v>221</v>
      </c>
      <c r="HN8" s="19">
        <f t="shared" si="3"/>
        <v>222</v>
      </c>
      <c r="HO8" s="19">
        <f t="shared" si="3"/>
        <v>223</v>
      </c>
      <c r="HP8" s="19">
        <f t="shared" si="3"/>
        <v>224</v>
      </c>
      <c r="HQ8" s="19">
        <f t="shared" si="3"/>
        <v>225</v>
      </c>
      <c r="HR8" s="19">
        <f t="shared" si="3"/>
        <v>226</v>
      </c>
      <c r="HS8" s="19">
        <f t="shared" si="3"/>
        <v>227</v>
      </c>
      <c r="HT8" s="19">
        <f t="shared" si="3"/>
        <v>228</v>
      </c>
      <c r="HU8" s="19">
        <f t="shared" si="3"/>
        <v>229</v>
      </c>
      <c r="HV8" s="19">
        <f t="shared" si="3"/>
        <v>230</v>
      </c>
      <c r="HW8" s="19">
        <f t="shared" si="3"/>
        <v>231</v>
      </c>
      <c r="HX8" s="19">
        <f t="shared" si="3"/>
        <v>232</v>
      </c>
      <c r="HY8" s="19">
        <f t="shared" si="3"/>
        <v>233</v>
      </c>
      <c r="HZ8" s="19">
        <f t="shared" si="3"/>
        <v>234</v>
      </c>
      <c r="IA8" s="19">
        <f t="shared" si="3"/>
        <v>235</v>
      </c>
      <c r="IB8" s="19">
        <f t="shared" si="3"/>
        <v>236</v>
      </c>
      <c r="IC8" s="19">
        <f t="shared" si="3"/>
        <v>237</v>
      </c>
      <c r="ID8" s="19">
        <f t="shared" si="3"/>
        <v>238</v>
      </c>
      <c r="IE8" s="19">
        <f t="shared" si="3"/>
        <v>239</v>
      </c>
      <c r="IF8" s="19">
        <f t="shared" si="3"/>
        <v>240</v>
      </c>
      <c r="IG8" s="19">
        <f t="shared" si="3"/>
        <v>241</v>
      </c>
      <c r="IH8" s="19">
        <f t="shared" si="3"/>
        <v>242</v>
      </c>
      <c r="II8" s="19">
        <f t="shared" si="3"/>
        <v>243</v>
      </c>
      <c r="IJ8" s="19">
        <f t="shared" si="3"/>
        <v>244</v>
      </c>
      <c r="IK8" s="19">
        <f t="shared" si="3"/>
        <v>245</v>
      </c>
      <c r="IL8" s="19">
        <f t="shared" si="3"/>
        <v>246</v>
      </c>
      <c r="IM8" s="19">
        <f t="shared" si="3"/>
        <v>247</v>
      </c>
      <c r="IN8" s="19">
        <f t="shared" si="3"/>
        <v>248</v>
      </c>
      <c r="IO8" s="19">
        <f t="shared" si="3"/>
        <v>249</v>
      </c>
      <c r="IP8" s="19">
        <f t="shared" si="3"/>
        <v>250</v>
      </c>
      <c r="IQ8" s="19">
        <f t="shared" si="3"/>
        <v>251</v>
      </c>
      <c r="IR8" s="19">
        <f t="shared" si="3"/>
        <v>252</v>
      </c>
      <c r="IS8" s="19">
        <f t="shared" si="3"/>
        <v>253</v>
      </c>
      <c r="IT8" s="19">
        <f t="shared" si="3"/>
        <v>254</v>
      </c>
      <c r="IU8" s="19">
        <f t="shared" si="3"/>
        <v>255</v>
      </c>
      <c r="IV8" s="19">
        <f t="shared" si="3"/>
        <v>256</v>
      </c>
      <c r="IW8" s="19">
        <f t="shared" si="3"/>
        <v>257</v>
      </c>
      <c r="IX8" s="19">
        <f t="shared" ref="IX8:LI8" si="4">IW8+1</f>
        <v>258</v>
      </c>
      <c r="IY8" s="19">
        <f t="shared" si="4"/>
        <v>259</v>
      </c>
      <c r="IZ8" s="19">
        <f t="shared" si="4"/>
        <v>260</v>
      </c>
      <c r="JA8" s="19">
        <f t="shared" si="4"/>
        <v>261</v>
      </c>
      <c r="JB8" s="19">
        <f t="shared" si="4"/>
        <v>262</v>
      </c>
      <c r="JC8" s="19">
        <f t="shared" si="4"/>
        <v>263</v>
      </c>
      <c r="JD8" s="19">
        <f t="shared" si="4"/>
        <v>264</v>
      </c>
      <c r="JE8" s="19">
        <f t="shared" si="4"/>
        <v>265</v>
      </c>
      <c r="JF8" s="19">
        <f t="shared" si="4"/>
        <v>266</v>
      </c>
      <c r="JG8" s="19">
        <f t="shared" si="4"/>
        <v>267</v>
      </c>
      <c r="JH8" s="19">
        <f t="shared" si="4"/>
        <v>268</v>
      </c>
      <c r="JI8" s="19">
        <f t="shared" si="4"/>
        <v>269</v>
      </c>
      <c r="JJ8" s="19">
        <f t="shared" si="4"/>
        <v>270</v>
      </c>
      <c r="JK8" s="19">
        <f t="shared" si="4"/>
        <v>271</v>
      </c>
      <c r="JL8" s="19">
        <f t="shared" si="4"/>
        <v>272</v>
      </c>
      <c r="JM8" s="19">
        <f t="shared" si="4"/>
        <v>273</v>
      </c>
      <c r="JN8" s="19">
        <f t="shared" si="4"/>
        <v>274</v>
      </c>
      <c r="JO8" s="19">
        <f t="shared" si="4"/>
        <v>275</v>
      </c>
      <c r="JP8" s="19">
        <f t="shared" si="4"/>
        <v>276</v>
      </c>
      <c r="JQ8" s="19">
        <f t="shared" si="4"/>
        <v>277</v>
      </c>
      <c r="JR8" s="19">
        <f t="shared" si="4"/>
        <v>278</v>
      </c>
      <c r="JS8" s="19">
        <f t="shared" si="4"/>
        <v>279</v>
      </c>
      <c r="JT8" s="19">
        <f t="shared" si="4"/>
        <v>280</v>
      </c>
      <c r="JU8" s="19">
        <f t="shared" si="4"/>
        <v>281</v>
      </c>
      <c r="JV8" s="19">
        <f t="shared" si="4"/>
        <v>282</v>
      </c>
      <c r="JW8" s="19">
        <f t="shared" si="4"/>
        <v>283</v>
      </c>
      <c r="JX8" s="19">
        <f t="shared" si="4"/>
        <v>284</v>
      </c>
      <c r="JY8" s="19">
        <f t="shared" si="4"/>
        <v>285</v>
      </c>
      <c r="JZ8" s="19">
        <f t="shared" si="4"/>
        <v>286</v>
      </c>
      <c r="KA8" s="19">
        <f t="shared" si="4"/>
        <v>287</v>
      </c>
      <c r="KB8" s="19">
        <f t="shared" si="4"/>
        <v>288</v>
      </c>
      <c r="KC8" s="19">
        <f t="shared" si="4"/>
        <v>289</v>
      </c>
      <c r="KD8" s="19">
        <f t="shared" si="4"/>
        <v>290</v>
      </c>
      <c r="KE8" s="19">
        <f t="shared" si="4"/>
        <v>291</v>
      </c>
      <c r="KF8" s="19">
        <f t="shared" si="4"/>
        <v>292</v>
      </c>
      <c r="KG8" s="19">
        <f t="shared" si="4"/>
        <v>293</v>
      </c>
      <c r="KH8" s="19">
        <f t="shared" si="4"/>
        <v>294</v>
      </c>
      <c r="KI8" s="19">
        <f t="shared" si="4"/>
        <v>295</v>
      </c>
      <c r="KJ8" s="19">
        <f t="shared" si="4"/>
        <v>296</v>
      </c>
      <c r="KK8" s="19">
        <f t="shared" si="4"/>
        <v>297</v>
      </c>
      <c r="KL8" s="19">
        <f t="shared" si="4"/>
        <v>298</v>
      </c>
      <c r="KM8" s="19">
        <f t="shared" si="4"/>
        <v>299</v>
      </c>
      <c r="KN8" s="19">
        <f t="shared" si="4"/>
        <v>300</v>
      </c>
      <c r="KO8" s="19">
        <f t="shared" si="4"/>
        <v>301</v>
      </c>
      <c r="KP8" s="19">
        <f t="shared" si="4"/>
        <v>302</v>
      </c>
      <c r="KQ8" s="19">
        <f t="shared" si="4"/>
        <v>303</v>
      </c>
      <c r="KR8" s="19">
        <f t="shared" si="4"/>
        <v>304</v>
      </c>
      <c r="KS8" s="19">
        <f t="shared" si="4"/>
        <v>305</v>
      </c>
      <c r="KT8" s="19">
        <f t="shared" si="4"/>
        <v>306</v>
      </c>
      <c r="KU8" s="19">
        <f t="shared" si="4"/>
        <v>307</v>
      </c>
      <c r="KV8" s="19">
        <f t="shared" si="4"/>
        <v>308</v>
      </c>
      <c r="KW8" s="19">
        <f t="shared" si="4"/>
        <v>309</v>
      </c>
      <c r="KX8" s="19">
        <f t="shared" si="4"/>
        <v>310</v>
      </c>
      <c r="KY8" s="19">
        <f t="shared" si="4"/>
        <v>311</v>
      </c>
      <c r="KZ8" s="19">
        <f t="shared" si="4"/>
        <v>312</v>
      </c>
      <c r="LA8" s="19">
        <f t="shared" si="4"/>
        <v>313</v>
      </c>
      <c r="LB8" s="19">
        <f t="shared" si="4"/>
        <v>314</v>
      </c>
      <c r="LC8" s="19">
        <f t="shared" si="4"/>
        <v>315</v>
      </c>
      <c r="LD8" s="19">
        <f t="shared" si="4"/>
        <v>316</v>
      </c>
      <c r="LE8" s="19">
        <f t="shared" si="4"/>
        <v>317</v>
      </c>
      <c r="LF8" s="19">
        <f t="shared" si="4"/>
        <v>318</v>
      </c>
      <c r="LG8" s="19">
        <f t="shared" si="4"/>
        <v>319</v>
      </c>
      <c r="LH8" s="19">
        <f t="shared" si="4"/>
        <v>320</v>
      </c>
      <c r="LI8" s="19">
        <f t="shared" si="4"/>
        <v>321</v>
      </c>
      <c r="LJ8" s="19">
        <f t="shared" ref="LJ8:NU8" si="5">LI8+1</f>
        <v>322</v>
      </c>
      <c r="LK8" s="19">
        <f t="shared" si="5"/>
        <v>323</v>
      </c>
      <c r="LL8" s="19">
        <f t="shared" si="5"/>
        <v>324</v>
      </c>
      <c r="LM8" s="19">
        <f t="shared" si="5"/>
        <v>325</v>
      </c>
      <c r="LN8" s="19">
        <f t="shared" si="5"/>
        <v>326</v>
      </c>
      <c r="LO8" s="19">
        <f t="shared" si="5"/>
        <v>327</v>
      </c>
      <c r="LP8" s="19">
        <f t="shared" si="5"/>
        <v>328</v>
      </c>
      <c r="LQ8" s="19">
        <f t="shared" si="5"/>
        <v>329</v>
      </c>
      <c r="LR8" s="19">
        <f t="shared" si="5"/>
        <v>330</v>
      </c>
      <c r="LS8" s="19">
        <f t="shared" si="5"/>
        <v>331</v>
      </c>
      <c r="LT8" s="19">
        <f t="shared" si="5"/>
        <v>332</v>
      </c>
      <c r="LU8" s="19">
        <f t="shared" si="5"/>
        <v>333</v>
      </c>
      <c r="LV8" s="19">
        <f t="shared" si="5"/>
        <v>334</v>
      </c>
      <c r="LW8" s="19">
        <f t="shared" si="5"/>
        <v>335</v>
      </c>
      <c r="LX8" s="19">
        <f t="shared" si="5"/>
        <v>336</v>
      </c>
      <c r="LY8" s="19">
        <f t="shared" si="5"/>
        <v>337</v>
      </c>
      <c r="LZ8" s="19">
        <f t="shared" si="5"/>
        <v>338</v>
      </c>
      <c r="MA8" s="19">
        <f t="shared" si="5"/>
        <v>339</v>
      </c>
      <c r="MB8" s="19">
        <f t="shared" si="5"/>
        <v>340</v>
      </c>
      <c r="MC8" s="19">
        <f t="shared" si="5"/>
        <v>341</v>
      </c>
      <c r="MD8" s="19">
        <f t="shared" si="5"/>
        <v>342</v>
      </c>
      <c r="ME8" s="19">
        <f t="shared" si="5"/>
        <v>343</v>
      </c>
      <c r="MF8" s="19">
        <f t="shared" si="5"/>
        <v>344</v>
      </c>
      <c r="MG8" s="19">
        <f t="shared" si="5"/>
        <v>345</v>
      </c>
      <c r="MH8" s="19">
        <f t="shared" si="5"/>
        <v>346</v>
      </c>
      <c r="MI8" s="19">
        <f t="shared" si="5"/>
        <v>347</v>
      </c>
      <c r="MJ8" s="19">
        <f t="shared" si="5"/>
        <v>348</v>
      </c>
      <c r="MK8" s="19">
        <f t="shared" si="5"/>
        <v>349</v>
      </c>
      <c r="ML8" s="19">
        <f t="shared" si="5"/>
        <v>350</v>
      </c>
      <c r="MM8" s="19">
        <f t="shared" si="5"/>
        <v>351</v>
      </c>
      <c r="MN8" s="19">
        <f t="shared" si="5"/>
        <v>352</v>
      </c>
      <c r="MO8" s="19">
        <f t="shared" si="5"/>
        <v>353</v>
      </c>
      <c r="MP8" s="19">
        <f t="shared" si="5"/>
        <v>354</v>
      </c>
      <c r="MQ8" s="19">
        <f t="shared" si="5"/>
        <v>355</v>
      </c>
      <c r="MR8" s="19">
        <f t="shared" si="5"/>
        <v>356</v>
      </c>
      <c r="MS8" s="19">
        <f t="shared" si="5"/>
        <v>357</v>
      </c>
      <c r="MT8" s="19">
        <f t="shared" si="5"/>
        <v>358</v>
      </c>
      <c r="MU8" s="19">
        <f t="shared" si="5"/>
        <v>359</v>
      </c>
      <c r="MV8" s="19">
        <f t="shared" si="5"/>
        <v>360</v>
      </c>
      <c r="MW8" s="19">
        <f t="shared" si="5"/>
        <v>361</v>
      </c>
      <c r="MX8" s="19">
        <f t="shared" si="5"/>
        <v>362</v>
      </c>
      <c r="MY8" s="19">
        <f t="shared" si="5"/>
        <v>363</v>
      </c>
      <c r="MZ8" s="19">
        <f t="shared" si="5"/>
        <v>364</v>
      </c>
      <c r="NA8" s="19">
        <f t="shared" si="5"/>
        <v>365</v>
      </c>
      <c r="NB8" s="19">
        <f t="shared" si="5"/>
        <v>366</v>
      </c>
      <c r="NC8" s="19">
        <f t="shared" si="5"/>
        <v>367</v>
      </c>
      <c r="ND8" s="19">
        <f t="shared" si="5"/>
        <v>368</v>
      </c>
      <c r="NE8" s="19">
        <f t="shared" si="5"/>
        <v>369</v>
      </c>
      <c r="NF8" s="19">
        <f t="shared" si="5"/>
        <v>370</v>
      </c>
      <c r="NG8" s="19">
        <f t="shared" si="5"/>
        <v>371</v>
      </c>
      <c r="NH8" s="19">
        <f t="shared" si="5"/>
        <v>372</v>
      </c>
      <c r="NI8" s="19">
        <f t="shared" si="5"/>
        <v>373</v>
      </c>
      <c r="NJ8" s="19">
        <f t="shared" si="5"/>
        <v>374</v>
      </c>
      <c r="NK8" s="19">
        <f t="shared" si="5"/>
        <v>375</v>
      </c>
      <c r="NL8" s="19">
        <f t="shared" si="5"/>
        <v>376</v>
      </c>
      <c r="NM8" s="19">
        <f t="shared" si="5"/>
        <v>377</v>
      </c>
      <c r="NN8" s="19">
        <f t="shared" si="5"/>
        <v>378</v>
      </c>
      <c r="NO8" s="19">
        <f t="shared" si="5"/>
        <v>379</v>
      </c>
      <c r="NP8" s="19">
        <f t="shared" si="5"/>
        <v>380</v>
      </c>
      <c r="NQ8" s="19">
        <f t="shared" si="5"/>
        <v>381</v>
      </c>
      <c r="NR8" s="19">
        <f t="shared" si="5"/>
        <v>382</v>
      </c>
      <c r="NS8" s="19">
        <f t="shared" si="5"/>
        <v>383</v>
      </c>
      <c r="NT8" s="19">
        <f t="shared" si="5"/>
        <v>384</v>
      </c>
      <c r="NU8" s="19">
        <f t="shared" si="5"/>
        <v>385</v>
      </c>
      <c r="NV8" s="19">
        <f t="shared" ref="NV8:QG8" si="6">NU8+1</f>
        <v>386</v>
      </c>
      <c r="NW8" s="19">
        <f t="shared" si="6"/>
        <v>387</v>
      </c>
      <c r="NX8" s="19">
        <f t="shared" si="6"/>
        <v>388</v>
      </c>
      <c r="NY8" s="19">
        <f t="shared" si="6"/>
        <v>389</v>
      </c>
      <c r="NZ8" s="19">
        <f t="shared" si="6"/>
        <v>390</v>
      </c>
      <c r="OA8" s="19">
        <f t="shared" si="6"/>
        <v>391</v>
      </c>
      <c r="OB8" s="19">
        <f t="shared" si="6"/>
        <v>392</v>
      </c>
      <c r="OC8" s="19">
        <f t="shared" si="6"/>
        <v>393</v>
      </c>
      <c r="OD8" s="19">
        <f t="shared" si="6"/>
        <v>394</v>
      </c>
      <c r="OE8" s="19">
        <f t="shared" si="6"/>
        <v>395</v>
      </c>
      <c r="OF8" s="19">
        <f t="shared" si="6"/>
        <v>396</v>
      </c>
      <c r="OG8" s="19">
        <f t="shared" si="6"/>
        <v>397</v>
      </c>
      <c r="OH8" s="19">
        <f t="shared" si="6"/>
        <v>398</v>
      </c>
      <c r="OI8" s="19">
        <f t="shared" si="6"/>
        <v>399</v>
      </c>
      <c r="OJ8" s="19">
        <f t="shared" si="6"/>
        <v>400</v>
      </c>
      <c r="OK8" s="19">
        <f t="shared" si="6"/>
        <v>401</v>
      </c>
      <c r="OL8" s="19">
        <f t="shared" si="6"/>
        <v>402</v>
      </c>
      <c r="OM8" s="19">
        <f t="shared" si="6"/>
        <v>403</v>
      </c>
      <c r="ON8" s="19">
        <f t="shared" si="6"/>
        <v>404</v>
      </c>
      <c r="OO8" s="19">
        <f t="shared" si="6"/>
        <v>405</v>
      </c>
      <c r="OP8" s="19">
        <f t="shared" si="6"/>
        <v>406</v>
      </c>
      <c r="OQ8" s="19">
        <f t="shared" si="6"/>
        <v>407</v>
      </c>
      <c r="OR8" s="19">
        <f t="shared" si="6"/>
        <v>408</v>
      </c>
      <c r="OS8" s="19">
        <f t="shared" si="6"/>
        <v>409</v>
      </c>
      <c r="OT8" s="19">
        <f t="shared" si="6"/>
        <v>410</v>
      </c>
      <c r="OU8" s="19">
        <f t="shared" si="6"/>
        <v>411</v>
      </c>
      <c r="OV8" s="19">
        <f t="shared" si="6"/>
        <v>412</v>
      </c>
      <c r="OW8" s="19">
        <f t="shared" si="6"/>
        <v>413</v>
      </c>
      <c r="OX8" s="19">
        <f t="shared" si="6"/>
        <v>414</v>
      </c>
      <c r="OY8" s="19">
        <f t="shared" si="6"/>
        <v>415</v>
      </c>
      <c r="OZ8" s="19">
        <f t="shared" si="6"/>
        <v>416</v>
      </c>
      <c r="PA8" s="19">
        <f t="shared" si="6"/>
        <v>417</v>
      </c>
      <c r="PB8" s="19">
        <f t="shared" si="6"/>
        <v>418</v>
      </c>
      <c r="PC8" s="19">
        <f t="shared" si="6"/>
        <v>419</v>
      </c>
      <c r="PD8" s="19">
        <f t="shared" si="6"/>
        <v>420</v>
      </c>
      <c r="PE8" s="19">
        <f t="shared" si="6"/>
        <v>421</v>
      </c>
      <c r="PF8" s="19">
        <f t="shared" si="6"/>
        <v>422</v>
      </c>
      <c r="PG8" s="19">
        <f t="shared" si="6"/>
        <v>423</v>
      </c>
      <c r="PH8" s="19">
        <f t="shared" si="6"/>
        <v>424</v>
      </c>
      <c r="PI8" s="19">
        <f t="shared" si="6"/>
        <v>425</v>
      </c>
      <c r="PJ8" s="19">
        <f t="shared" si="6"/>
        <v>426</v>
      </c>
      <c r="PK8" s="19">
        <f t="shared" si="6"/>
        <v>427</v>
      </c>
      <c r="PL8" s="19">
        <f t="shared" si="6"/>
        <v>428</v>
      </c>
      <c r="PM8" s="19">
        <f t="shared" si="6"/>
        <v>429</v>
      </c>
      <c r="PN8" s="19">
        <f t="shared" si="6"/>
        <v>430</v>
      </c>
      <c r="PO8" s="19">
        <f t="shared" si="6"/>
        <v>431</v>
      </c>
      <c r="PP8" s="19">
        <f t="shared" si="6"/>
        <v>432</v>
      </c>
      <c r="PQ8" s="19">
        <f t="shared" si="6"/>
        <v>433</v>
      </c>
      <c r="PR8" s="19">
        <f t="shared" si="6"/>
        <v>434</v>
      </c>
      <c r="PS8" s="19">
        <f t="shared" si="6"/>
        <v>435</v>
      </c>
      <c r="PT8" s="19">
        <f t="shared" si="6"/>
        <v>436</v>
      </c>
      <c r="PU8" s="19">
        <f t="shared" si="6"/>
        <v>437</v>
      </c>
      <c r="PV8" s="19">
        <f t="shared" si="6"/>
        <v>438</v>
      </c>
      <c r="PW8" s="19">
        <f t="shared" si="6"/>
        <v>439</v>
      </c>
      <c r="PX8" s="19">
        <f t="shared" si="6"/>
        <v>440</v>
      </c>
      <c r="PY8" s="19">
        <f t="shared" si="6"/>
        <v>441</v>
      </c>
      <c r="PZ8" s="19">
        <f t="shared" si="6"/>
        <v>442</v>
      </c>
      <c r="QA8" s="19">
        <f t="shared" si="6"/>
        <v>443</v>
      </c>
      <c r="QB8" s="19">
        <f t="shared" si="6"/>
        <v>444</v>
      </c>
      <c r="QC8" s="19">
        <f t="shared" si="6"/>
        <v>445</v>
      </c>
      <c r="QD8" s="19">
        <f t="shared" si="6"/>
        <v>446</v>
      </c>
      <c r="QE8" s="19">
        <f t="shared" si="6"/>
        <v>447</v>
      </c>
      <c r="QF8" s="19">
        <f t="shared" si="6"/>
        <v>448</v>
      </c>
      <c r="QG8" s="19">
        <f t="shared" si="6"/>
        <v>449</v>
      </c>
      <c r="QH8" s="19">
        <f t="shared" ref="QH8:SS8" si="7">QG8+1</f>
        <v>450</v>
      </c>
      <c r="QI8" s="19">
        <f t="shared" si="7"/>
        <v>451</v>
      </c>
      <c r="QJ8" s="19">
        <f t="shared" si="7"/>
        <v>452</v>
      </c>
      <c r="QK8" s="19">
        <f t="shared" si="7"/>
        <v>453</v>
      </c>
      <c r="QL8" s="19">
        <f t="shared" si="7"/>
        <v>454</v>
      </c>
      <c r="QM8" s="19">
        <f t="shared" si="7"/>
        <v>455</v>
      </c>
      <c r="QN8" s="19">
        <f t="shared" si="7"/>
        <v>456</v>
      </c>
      <c r="QO8" s="19">
        <f t="shared" si="7"/>
        <v>457</v>
      </c>
      <c r="QP8" s="19">
        <f t="shared" si="7"/>
        <v>458</v>
      </c>
      <c r="QQ8" s="19">
        <f t="shared" si="7"/>
        <v>459</v>
      </c>
      <c r="QR8" s="19">
        <f t="shared" si="7"/>
        <v>460</v>
      </c>
      <c r="QS8" s="19">
        <f t="shared" si="7"/>
        <v>461</v>
      </c>
      <c r="QT8" s="19">
        <f t="shared" si="7"/>
        <v>462</v>
      </c>
      <c r="QU8" s="19">
        <f t="shared" si="7"/>
        <v>463</v>
      </c>
      <c r="QV8" s="19">
        <f t="shared" si="7"/>
        <v>464</v>
      </c>
      <c r="QW8" s="20">
        <f t="shared" si="7"/>
        <v>465</v>
      </c>
      <c r="QX8" s="19">
        <f t="shared" si="7"/>
        <v>466</v>
      </c>
      <c r="QY8" s="19">
        <f t="shared" si="7"/>
        <v>467</v>
      </c>
      <c r="QZ8" s="19">
        <f t="shared" si="7"/>
        <v>468</v>
      </c>
      <c r="RA8" s="19">
        <f t="shared" si="7"/>
        <v>469</v>
      </c>
      <c r="RB8" s="19">
        <f t="shared" si="7"/>
        <v>470</v>
      </c>
      <c r="RC8" s="19">
        <f t="shared" si="7"/>
        <v>471</v>
      </c>
      <c r="RD8" s="19">
        <f t="shared" si="7"/>
        <v>472</v>
      </c>
      <c r="RE8" s="19">
        <f t="shared" si="7"/>
        <v>473</v>
      </c>
      <c r="RF8" s="19">
        <f t="shared" si="7"/>
        <v>474</v>
      </c>
      <c r="RG8" s="19">
        <f t="shared" si="7"/>
        <v>475</v>
      </c>
      <c r="RH8" s="19">
        <f t="shared" si="7"/>
        <v>476</v>
      </c>
      <c r="RI8" s="19">
        <f t="shared" si="7"/>
        <v>477</v>
      </c>
      <c r="RJ8" s="19">
        <f t="shared" si="7"/>
        <v>478</v>
      </c>
      <c r="RK8" s="19">
        <f t="shared" si="7"/>
        <v>479</v>
      </c>
      <c r="RL8" s="19">
        <f t="shared" si="7"/>
        <v>480</v>
      </c>
      <c r="RM8" s="19">
        <f t="shared" si="7"/>
        <v>481</v>
      </c>
      <c r="RN8" s="19">
        <f t="shared" si="7"/>
        <v>482</v>
      </c>
      <c r="RO8" s="19">
        <f t="shared" si="7"/>
        <v>483</v>
      </c>
      <c r="RP8" s="19">
        <f t="shared" si="7"/>
        <v>484</v>
      </c>
      <c r="RQ8" s="19">
        <f t="shared" si="7"/>
        <v>485</v>
      </c>
      <c r="RR8" s="19">
        <f t="shared" si="7"/>
        <v>486</v>
      </c>
      <c r="RS8" s="19">
        <f t="shared" si="7"/>
        <v>487</v>
      </c>
      <c r="RT8" s="19">
        <f t="shared" si="7"/>
        <v>488</v>
      </c>
      <c r="RU8" s="19">
        <f t="shared" si="7"/>
        <v>489</v>
      </c>
      <c r="RV8" s="19">
        <f t="shared" si="7"/>
        <v>490</v>
      </c>
      <c r="RW8" s="19">
        <f t="shared" si="7"/>
        <v>491</v>
      </c>
      <c r="RX8" s="19">
        <f t="shared" si="7"/>
        <v>492</v>
      </c>
      <c r="RY8" s="19">
        <f t="shared" si="7"/>
        <v>493</v>
      </c>
      <c r="RZ8" s="19">
        <f t="shared" si="7"/>
        <v>494</v>
      </c>
      <c r="SA8" s="19">
        <f t="shared" si="7"/>
        <v>495</v>
      </c>
      <c r="SB8" s="19">
        <f t="shared" si="7"/>
        <v>496</v>
      </c>
      <c r="SC8" s="19">
        <f t="shared" si="7"/>
        <v>497</v>
      </c>
      <c r="SD8" s="19">
        <f t="shared" si="7"/>
        <v>498</v>
      </c>
      <c r="SE8" s="19">
        <f t="shared" si="7"/>
        <v>499</v>
      </c>
      <c r="SF8" s="19">
        <f t="shared" si="7"/>
        <v>500</v>
      </c>
      <c r="SG8" s="19">
        <f t="shared" si="7"/>
        <v>501</v>
      </c>
      <c r="SH8" s="19">
        <f t="shared" si="7"/>
        <v>502</v>
      </c>
      <c r="SI8" s="19">
        <f t="shared" si="7"/>
        <v>503</v>
      </c>
      <c r="SJ8" s="19">
        <f t="shared" si="7"/>
        <v>504</v>
      </c>
      <c r="SK8" s="19">
        <f t="shared" si="7"/>
        <v>505</v>
      </c>
      <c r="SL8" s="19">
        <f t="shared" si="7"/>
        <v>506</v>
      </c>
      <c r="SM8" s="19">
        <f t="shared" si="7"/>
        <v>507</v>
      </c>
      <c r="SN8" s="19">
        <f t="shared" si="7"/>
        <v>508</v>
      </c>
      <c r="SO8" s="19">
        <f t="shared" si="7"/>
        <v>509</v>
      </c>
      <c r="SP8" s="19">
        <f t="shared" si="7"/>
        <v>510</v>
      </c>
      <c r="SQ8" s="19">
        <f t="shared" si="7"/>
        <v>511</v>
      </c>
      <c r="SR8" s="19">
        <f t="shared" si="7"/>
        <v>512</v>
      </c>
      <c r="SS8" s="19">
        <f t="shared" si="7"/>
        <v>513</v>
      </c>
      <c r="ST8" s="19">
        <f t="shared" ref="ST8:VE8" si="8">SS8+1</f>
        <v>514</v>
      </c>
      <c r="SU8" s="19">
        <f t="shared" si="8"/>
        <v>515</v>
      </c>
      <c r="SV8" s="19">
        <f t="shared" si="8"/>
        <v>516</v>
      </c>
      <c r="SW8" s="19">
        <f t="shared" si="8"/>
        <v>517</v>
      </c>
      <c r="SX8" s="19">
        <f t="shared" si="8"/>
        <v>518</v>
      </c>
      <c r="SY8" s="19">
        <f t="shared" si="8"/>
        <v>519</v>
      </c>
      <c r="SZ8" s="19">
        <f t="shared" si="8"/>
        <v>520</v>
      </c>
      <c r="TA8" s="19">
        <f t="shared" si="8"/>
        <v>521</v>
      </c>
      <c r="TB8" s="19">
        <f t="shared" si="8"/>
        <v>522</v>
      </c>
      <c r="TC8" s="19">
        <f t="shared" si="8"/>
        <v>523</v>
      </c>
      <c r="TD8" s="19">
        <f t="shared" si="8"/>
        <v>524</v>
      </c>
      <c r="TE8" s="19">
        <f t="shared" si="8"/>
        <v>525</v>
      </c>
      <c r="TF8" s="19">
        <f t="shared" si="8"/>
        <v>526</v>
      </c>
      <c r="TG8" s="19">
        <f t="shared" si="8"/>
        <v>527</v>
      </c>
      <c r="TH8" s="19">
        <f t="shared" si="8"/>
        <v>528</v>
      </c>
      <c r="TI8" s="19">
        <f t="shared" si="8"/>
        <v>529</v>
      </c>
      <c r="TJ8" s="19">
        <f t="shared" si="8"/>
        <v>530</v>
      </c>
      <c r="TK8" s="19">
        <f t="shared" si="8"/>
        <v>531</v>
      </c>
      <c r="TL8" s="19">
        <f t="shared" si="8"/>
        <v>532</v>
      </c>
      <c r="TM8" s="19">
        <f t="shared" si="8"/>
        <v>533</v>
      </c>
      <c r="TN8" s="19">
        <f t="shared" si="8"/>
        <v>534</v>
      </c>
      <c r="TO8" s="19">
        <f t="shared" si="8"/>
        <v>535</v>
      </c>
      <c r="TP8" s="19">
        <f t="shared" si="8"/>
        <v>536</v>
      </c>
      <c r="TQ8" s="19">
        <f t="shared" si="8"/>
        <v>537</v>
      </c>
      <c r="TR8" s="19">
        <f t="shared" si="8"/>
        <v>538</v>
      </c>
      <c r="TS8" s="19">
        <f t="shared" si="8"/>
        <v>539</v>
      </c>
      <c r="TT8" s="19">
        <f t="shared" si="8"/>
        <v>540</v>
      </c>
      <c r="TU8" s="19">
        <f t="shared" si="8"/>
        <v>541</v>
      </c>
      <c r="TV8" s="19">
        <f t="shared" si="8"/>
        <v>542</v>
      </c>
      <c r="TW8" s="19">
        <f t="shared" si="8"/>
        <v>543</v>
      </c>
      <c r="TX8" s="19">
        <f t="shared" si="8"/>
        <v>544</v>
      </c>
      <c r="TY8" s="19">
        <f t="shared" si="8"/>
        <v>545</v>
      </c>
      <c r="TZ8" s="19">
        <f t="shared" si="8"/>
        <v>546</v>
      </c>
      <c r="UA8" s="19">
        <f t="shared" si="8"/>
        <v>547</v>
      </c>
      <c r="UB8" s="19">
        <f t="shared" si="8"/>
        <v>548</v>
      </c>
      <c r="UC8" s="19">
        <f t="shared" si="8"/>
        <v>549</v>
      </c>
      <c r="UD8" s="19">
        <f t="shared" si="8"/>
        <v>550</v>
      </c>
      <c r="UE8" s="19">
        <f t="shared" si="8"/>
        <v>551</v>
      </c>
      <c r="UF8" s="19">
        <f t="shared" si="8"/>
        <v>552</v>
      </c>
      <c r="UG8" s="19">
        <f t="shared" si="8"/>
        <v>553</v>
      </c>
      <c r="UH8" s="19">
        <f t="shared" si="8"/>
        <v>554</v>
      </c>
      <c r="UI8" s="19">
        <f t="shared" si="8"/>
        <v>555</v>
      </c>
      <c r="UJ8" s="19">
        <f t="shared" si="8"/>
        <v>556</v>
      </c>
      <c r="UK8" s="19">
        <f t="shared" si="8"/>
        <v>557</v>
      </c>
      <c r="UL8" s="19">
        <f t="shared" si="8"/>
        <v>558</v>
      </c>
      <c r="UM8" s="19">
        <f t="shared" si="8"/>
        <v>559</v>
      </c>
      <c r="UN8" s="19">
        <f t="shared" si="8"/>
        <v>560</v>
      </c>
      <c r="UO8" s="19">
        <f t="shared" si="8"/>
        <v>561</v>
      </c>
      <c r="UP8" s="19">
        <f t="shared" si="8"/>
        <v>562</v>
      </c>
      <c r="UQ8" s="19">
        <f t="shared" si="8"/>
        <v>563</v>
      </c>
      <c r="UR8" s="19">
        <f t="shared" si="8"/>
        <v>564</v>
      </c>
      <c r="US8" s="19">
        <f t="shared" si="8"/>
        <v>565</v>
      </c>
      <c r="UT8" s="19">
        <f t="shared" si="8"/>
        <v>566</v>
      </c>
      <c r="UU8" s="19">
        <f t="shared" si="8"/>
        <v>567</v>
      </c>
      <c r="UV8" s="19">
        <f t="shared" si="8"/>
        <v>568</v>
      </c>
      <c r="UW8" s="19">
        <f t="shared" si="8"/>
        <v>569</v>
      </c>
      <c r="UX8" s="19">
        <f t="shared" si="8"/>
        <v>570</v>
      </c>
      <c r="UY8" s="19">
        <f t="shared" si="8"/>
        <v>571</v>
      </c>
      <c r="UZ8" s="19">
        <f t="shared" si="8"/>
        <v>572</v>
      </c>
      <c r="VA8" s="19">
        <f t="shared" si="8"/>
        <v>573</v>
      </c>
      <c r="VB8" s="19">
        <f t="shared" si="8"/>
        <v>574</v>
      </c>
      <c r="VC8" s="19">
        <f t="shared" si="8"/>
        <v>575</v>
      </c>
      <c r="VD8" s="19">
        <f t="shared" si="8"/>
        <v>576</v>
      </c>
      <c r="VE8" s="19">
        <f t="shared" si="8"/>
        <v>577</v>
      </c>
      <c r="VF8" s="19">
        <f t="shared" ref="VF8:XI8" si="9">VE8+1</f>
        <v>578</v>
      </c>
      <c r="VG8" s="19">
        <f t="shared" si="9"/>
        <v>579</v>
      </c>
      <c r="VH8" s="19">
        <f t="shared" si="9"/>
        <v>580</v>
      </c>
      <c r="VI8" s="19">
        <f t="shared" si="9"/>
        <v>581</v>
      </c>
      <c r="VJ8" s="19">
        <f t="shared" si="9"/>
        <v>582</v>
      </c>
      <c r="VK8" s="19">
        <f t="shared" si="9"/>
        <v>583</v>
      </c>
      <c r="VL8" s="19">
        <f t="shared" si="9"/>
        <v>584</v>
      </c>
      <c r="VM8" s="19">
        <f t="shared" si="9"/>
        <v>585</v>
      </c>
      <c r="VN8" s="19">
        <f t="shared" si="9"/>
        <v>586</v>
      </c>
      <c r="VO8" s="19">
        <f t="shared" si="9"/>
        <v>587</v>
      </c>
      <c r="VP8" s="19">
        <f t="shared" si="9"/>
        <v>588</v>
      </c>
      <c r="VQ8" s="19">
        <f t="shared" si="9"/>
        <v>589</v>
      </c>
      <c r="VR8" s="19">
        <f t="shared" si="9"/>
        <v>590</v>
      </c>
      <c r="VS8" s="19">
        <f t="shared" si="9"/>
        <v>591</v>
      </c>
      <c r="VT8" s="19">
        <f t="shared" si="9"/>
        <v>592</v>
      </c>
      <c r="VU8" s="19">
        <f t="shared" si="9"/>
        <v>593</v>
      </c>
      <c r="VV8" s="19">
        <f t="shared" si="9"/>
        <v>594</v>
      </c>
      <c r="VW8" s="19">
        <f t="shared" si="9"/>
        <v>595</v>
      </c>
      <c r="VX8" s="19">
        <f t="shared" si="9"/>
        <v>596</v>
      </c>
      <c r="VY8" s="19">
        <f t="shared" si="9"/>
        <v>597</v>
      </c>
      <c r="VZ8" s="19">
        <f t="shared" si="9"/>
        <v>598</v>
      </c>
      <c r="WA8" s="19">
        <f t="shared" si="9"/>
        <v>599</v>
      </c>
      <c r="WB8" s="19">
        <f t="shared" si="9"/>
        <v>600</v>
      </c>
      <c r="WC8" s="19">
        <f t="shared" si="9"/>
        <v>601</v>
      </c>
      <c r="WD8" s="19">
        <f t="shared" si="9"/>
        <v>602</v>
      </c>
      <c r="WE8" s="19">
        <f t="shared" si="9"/>
        <v>603</v>
      </c>
      <c r="WF8" s="19">
        <f t="shared" si="9"/>
        <v>604</v>
      </c>
      <c r="WG8" s="19">
        <f t="shared" si="9"/>
        <v>605</v>
      </c>
      <c r="WH8" s="19">
        <f t="shared" si="9"/>
        <v>606</v>
      </c>
      <c r="WI8" s="19">
        <f t="shared" si="9"/>
        <v>607</v>
      </c>
      <c r="WJ8" s="19">
        <f t="shared" si="9"/>
        <v>608</v>
      </c>
      <c r="WK8" s="19">
        <f t="shared" si="9"/>
        <v>609</v>
      </c>
      <c r="WL8" s="19">
        <f t="shared" si="9"/>
        <v>610</v>
      </c>
      <c r="WM8" s="19">
        <f t="shared" si="9"/>
        <v>611</v>
      </c>
      <c r="WN8" s="19">
        <f t="shared" si="9"/>
        <v>612</v>
      </c>
      <c r="WO8" s="19">
        <f t="shared" si="9"/>
        <v>613</v>
      </c>
      <c r="WP8" s="19">
        <f t="shared" si="9"/>
        <v>614</v>
      </c>
      <c r="WQ8" s="19">
        <f t="shared" si="9"/>
        <v>615</v>
      </c>
      <c r="WR8" s="19">
        <f t="shared" si="9"/>
        <v>616</v>
      </c>
      <c r="WS8" s="19">
        <f t="shared" si="9"/>
        <v>617</v>
      </c>
      <c r="WT8" s="19">
        <f t="shared" si="9"/>
        <v>618</v>
      </c>
      <c r="WU8" s="19">
        <f t="shared" si="9"/>
        <v>619</v>
      </c>
      <c r="WV8" s="19">
        <f t="shared" si="9"/>
        <v>620</v>
      </c>
      <c r="WW8" s="19">
        <f t="shared" si="9"/>
        <v>621</v>
      </c>
      <c r="WX8" s="19">
        <f t="shared" si="9"/>
        <v>622</v>
      </c>
      <c r="WY8" s="19">
        <f t="shared" si="9"/>
        <v>623</v>
      </c>
      <c r="WZ8" s="19">
        <f t="shared" si="9"/>
        <v>624</v>
      </c>
      <c r="XA8" s="19">
        <f t="shared" si="9"/>
        <v>625</v>
      </c>
      <c r="XB8" s="19">
        <f t="shared" si="9"/>
        <v>626</v>
      </c>
      <c r="XC8" s="19">
        <f t="shared" si="9"/>
        <v>627</v>
      </c>
      <c r="XD8" s="19">
        <f t="shared" si="9"/>
        <v>628</v>
      </c>
      <c r="XE8" s="19">
        <f t="shared" si="9"/>
        <v>629</v>
      </c>
      <c r="XF8" s="19">
        <f t="shared" si="9"/>
        <v>630</v>
      </c>
      <c r="XG8" s="19">
        <f t="shared" si="9"/>
        <v>631</v>
      </c>
      <c r="XH8" s="19">
        <f t="shared" si="9"/>
        <v>632</v>
      </c>
      <c r="XI8" s="19">
        <f t="shared" si="9"/>
        <v>633</v>
      </c>
      <c r="XJ8" s="22">
        <f>XI8+1</f>
        <v>634</v>
      </c>
      <c r="XK8" s="19">
        <f t="shared" ref="XK8:YE8" si="10">XJ8+1</f>
        <v>635</v>
      </c>
      <c r="XL8" s="19">
        <f t="shared" si="10"/>
        <v>636</v>
      </c>
      <c r="XM8" s="19">
        <f t="shared" si="10"/>
        <v>637</v>
      </c>
      <c r="XN8" s="19">
        <f t="shared" si="10"/>
        <v>638</v>
      </c>
      <c r="XO8" s="19">
        <f t="shared" si="10"/>
        <v>639</v>
      </c>
      <c r="XP8" s="20">
        <f t="shared" si="10"/>
        <v>640</v>
      </c>
      <c r="XQ8" s="19">
        <f t="shared" si="10"/>
        <v>641</v>
      </c>
      <c r="XR8" s="19">
        <f t="shared" si="10"/>
        <v>642</v>
      </c>
      <c r="XS8" s="19">
        <f t="shared" si="10"/>
        <v>643</v>
      </c>
      <c r="XT8" s="19">
        <f t="shared" si="10"/>
        <v>644</v>
      </c>
      <c r="XU8" s="19">
        <f t="shared" si="10"/>
        <v>645</v>
      </c>
      <c r="XV8" s="19">
        <f t="shared" si="10"/>
        <v>646</v>
      </c>
      <c r="XW8" s="19">
        <f t="shared" si="10"/>
        <v>647</v>
      </c>
      <c r="XX8" s="19">
        <f t="shared" si="10"/>
        <v>648</v>
      </c>
      <c r="XY8" s="19">
        <f t="shared" si="10"/>
        <v>649</v>
      </c>
      <c r="XZ8" s="19">
        <f t="shared" si="10"/>
        <v>650</v>
      </c>
      <c r="YA8" s="19">
        <f t="shared" si="10"/>
        <v>651</v>
      </c>
      <c r="YB8" s="19">
        <f t="shared" si="10"/>
        <v>652</v>
      </c>
      <c r="YC8" s="19">
        <f t="shared" si="10"/>
        <v>653</v>
      </c>
      <c r="YD8" s="19">
        <f t="shared" si="10"/>
        <v>654</v>
      </c>
      <c r="YE8" s="23">
        <f t="shared" si="10"/>
        <v>655</v>
      </c>
      <c r="YF8" s="24">
        <f>XJ8+1</f>
        <v>635</v>
      </c>
      <c r="YG8" s="99"/>
    </row>
    <row r="9" spans="1:657" s="100" customFormat="1" ht="90" customHeight="1" x14ac:dyDescent="0.25">
      <c r="A9" s="101"/>
      <c r="B9" s="10" t="s">
        <v>168</v>
      </c>
      <c r="C9" s="10"/>
      <c r="D9" s="10"/>
      <c r="E9" s="10" t="s">
        <v>169</v>
      </c>
      <c r="F9" s="10" t="s">
        <v>170</v>
      </c>
      <c r="G9" s="28"/>
      <c r="H9" s="28"/>
      <c r="I9" s="28"/>
      <c r="J9" s="28"/>
      <c r="K9" s="28"/>
      <c r="L9" s="10"/>
      <c r="M9" s="10"/>
      <c r="N9" s="28"/>
      <c r="O9" s="28"/>
      <c r="P9" s="28"/>
      <c r="Q9" s="102" t="s">
        <v>171</v>
      </c>
      <c r="R9" s="102" t="s">
        <v>172</v>
      </c>
      <c r="S9" s="10" t="s">
        <v>173</v>
      </c>
      <c r="T9" s="10"/>
      <c r="U9" s="10"/>
      <c r="V9" s="10"/>
      <c r="W9" s="10"/>
      <c r="X9" s="10"/>
      <c r="Y9" s="103"/>
      <c r="Z9" s="103"/>
      <c r="AA9" s="103"/>
      <c r="AB9" s="103"/>
      <c r="AC9" s="10" t="s">
        <v>174</v>
      </c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 t="s">
        <v>175</v>
      </c>
      <c r="AS9" s="103" t="s">
        <v>176</v>
      </c>
      <c r="AT9" s="463"/>
      <c r="AU9" s="463"/>
      <c r="AV9" s="463" t="s">
        <v>177</v>
      </c>
      <c r="AW9" s="463"/>
      <c r="AX9" s="10"/>
      <c r="AY9" s="10"/>
      <c r="AZ9" s="10"/>
      <c r="BA9" s="10"/>
      <c r="BB9" s="10"/>
      <c r="BC9" s="10"/>
      <c r="BD9" s="10"/>
      <c r="BE9" s="10" t="s">
        <v>178</v>
      </c>
      <c r="BF9" s="10"/>
      <c r="BG9" s="10"/>
      <c r="BH9" s="10"/>
      <c r="BI9" s="10"/>
      <c r="BJ9" s="10"/>
      <c r="BK9" s="10"/>
      <c r="BL9" s="10"/>
      <c r="BM9" s="28"/>
      <c r="BN9" s="10" t="s">
        <v>179</v>
      </c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" t="s">
        <v>180</v>
      </c>
      <c r="CL9" s="10" t="s">
        <v>181</v>
      </c>
      <c r="CM9" s="10" t="s">
        <v>182</v>
      </c>
      <c r="CN9" s="10" t="s">
        <v>183</v>
      </c>
      <c r="CO9" s="10" t="s">
        <v>183</v>
      </c>
      <c r="CP9" s="10" t="s">
        <v>183</v>
      </c>
      <c r="CQ9" s="10" t="s">
        <v>184</v>
      </c>
      <c r="CR9" s="103"/>
      <c r="CS9" s="103"/>
      <c r="CT9" s="103"/>
      <c r="CU9" s="103"/>
      <c r="CV9" s="103"/>
      <c r="CW9" s="103"/>
      <c r="CX9" s="103"/>
      <c r="CY9" s="103" t="s">
        <v>185</v>
      </c>
      <c r="CZ9" s="103" t="s">
        <v>186</v>
      </c>
      <c r="DA9" s="103"/>
      <c r="DB9" s="28"/>
      <c r="DC9" s="11"/>
      <c r="DD9" s="10" t="s">
        <v>187</v>
      </c>
      <c r="DE9" s="11"/>
      <c r="DF9" s="10" t="s">
        <v>188</v>
      </c>
      <c r="DG9" s="10"/>
      <c r="DH9" s="10"/>
      <c r="DI9" s="10"/>
      <c r="DJ9" s="10"/>
      <c r="DK9" s="10" t="s">
        <v>189</v>
      </c>
      <c r="DL9" s="10" t="s">
        <v>190</v>
      </c>
      <c r="DM9" s="10"/>
      <c r="DN9" s="11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1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2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1" t="s">
        <v>191</v>
      </c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1" t="s">
        <v>192</v>
      </c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1" t="s">
        <v>193</v>
      </c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1" t="s">
        <v>194</v>
      </c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1" t="s">
        <v>195</v>
      </c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1" t="s">
        <v>196</v>
      </c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1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1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1" t="s">
        <v>197</v>
      </c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1"/>
      <c r="OH9" s="10" t="s">
        <v>198</v>
      </c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1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1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1"/>
      <c r="QV9" s="10" t="s">
        <v>199</v>
      </c>
      <c r="QW9" s="11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1" t="s">
        <v>200</v>
      </c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1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1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1" t="s">
        <v>201</v>
      </c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1" t="s">
        <v>202</v>
      </c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1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1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1"/>
      <c r="XJ9" s="12" t="s">
        <v>203</v>
      </c>
      <c r="XK9" s="10"/>
      <c r="XL9" s="10"/>
      <c r="XM9" s="10"/>
      <c r="XN9" s="10"/>
      <c r="XO9" s="10"/>
      <c r="XP9" s="11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6"/>
      <c r="YF9" s="17"/>
      <c r="YG9" s="99"/>
    </row>
    <row r="10" spans="1:657" s="95" customFormat="1" ht="72" thickBot="1" x14ac:dyDescent="0.3">
      <c r="A10" s="33" t="s">
        <v>0</v>
      </c>
      <c r="B10" s="34" t="s">
        <v>204</v>
      </c>
      <c r="C10" s="34" t="s">
        <v>205</v>
      </c>
      <c r="D10" s="34" t="s">
        <v>205</v>
      </c>
      <c r="E10" s="34" t="s">
        <v>204</v>
      </c>
      <c r="F10" s="34" t="s">
        <v>204</v>
      </c>
      <c r="G10" s="34" t="s">
        <v>204</v>
      </c>
      <c r="H10" s="34" t="s">
        <v>204</v>
      </c>
      <c r="I10" s="34" t="s">
        <v>204</v>
      </c>
      <c r="J10" s="34" t="s">
        <v>204</v>
      </c>
      <c r="K10" s="34" t="s">
        <v>204</v>
      </c>
      <c r="L10" s="34" t="s">
        <v>204</v>
      </c>
      <c r="M10" s="34" t="s">
        <v>204</v>
      </c>
      <c r="N10" s="34" t="s">
        <v>204</v>
      </c>
      <c r="O10" s="34" t="s">
        <v>204</v>
      </c>
      <c r="P10" s="34" t="s">
        <v>204</v>
      </c>
      <c r="Q10" s="34" t="s">
        <v>206</v>
      </c>
      <c r="R10" s="34" t="s">
        <v>206</v>
      </c>
      <c r="S10" s="34" t="s">
        <v>206</v>
      </c>
      <c r="T10" s="34"/>
      <c r="U10" s="34" t="s">
        <v>206</v>
      </c>
      <c r="V10" s="34" t="s">
        <v>206</v>
      </c>
      <c r="W10" s="34" t="s">
        <v>206</v>
      </c>
      <c r="X10" s="34"/>
      <c r="Y10" s="34" t="s">
        <v>206</v>
      </c>
      <c r="Z10" s="34" t="s">
        <v>206</v>
      </c>
      <c r="AA10" s="34" t="s">
        <v>206</v>
      </c>
      <c r="AB10" s="34" t="s">
        <v>206</v>
      </c>
      <c r="AC10" s="34" t="s">
        <v>206</v>
      </c>
      <c r="AD10" s="34" t="s">
        <v>206</v>
      </c>
      <c r="AE10" s="34" t="s">
        <v>206</v>
      </c>
      <c r="AF10" s="34" t="s">
        <v>206</v>
      </c>
      <c r="AG10" s="34" t="s">
        <v>206</v>
      </c>
      <c r="AH10" s="34" t="s">
        <v>206</v>
      </c>
      <c r="AI10" s="34" t="s">
        <v>206</v>
      </c>
      <c r="AJ10" s="34" t="s">
        <v>206</v>
      </c>
      <c r="AK10" s="34" t="s">
        <v>207</v>
      </c>
      <c r="AL10" s="34" t="s">
        <v>207</v>
      </c>
      <c r="AM10" s="34" t="s">
        <v>207</v>
      </c>
      <c r="AN10" s="34" t="s">
        <v>207</v>
      </c>
      <c r="AO10" s="34" t="s">
        <v>207</v>
      </c>
      <c r="AP10" s="34" t="s">
        <v>207</v>
      </c>
      <c r="AQ10" s="34" t="s">
        <v>206</v>
      </c>
      <c r="AR10" s="34" t="s">
        <v>208</v>
      </c>
      <c r="AS10" s="34" t="s">
        <v>208</v>
      </c>
      <c r="AT10" s="34" t="s">
        <v>208</v>
      </c>
      <c r="AU10" s="34" t="s">
        <v>209</v>
      </c>
      <c r="AV10" s="34" t="s">
        <v>208</v>
      </c>
      <c r="AW10" s="34" t="s">
        <v>209</v>
      </c>
      <c r="AX10" s="34" t="s">
        <v>210</v>
      </c>
      <c r="AY10" s="34" t="s">
        <v>210</v>
      </c>
      <c r="AZ10" s="34" t="s">
        <v>210</v>
      </c>
      <c r="BA10" s="34" t="s">
        <v>210</v>
      </c>
      <c r="BB10" s="34" t="s">
        <v>210</v>
      </c>
      <c r="BC10" s="34" t="s">
        <v>210</v>
      </c>
      <c r="BD10" s="34" t="s">
        <v>208</v>
      </c>
      <c r="BE10" s="34" t="s">
        <v>208</v>
      </c>
      <c r="BF10" s="34" t="s">
        <v>210</v>
      </c>
      <c r="BG10" s="34" t="s">
        <v>210</v>
      </c>
      <c r="BH10" s="34" t="s">
        <v>210</v>
      </c>
      <c r="BI10" s="34" t="s">
        <v>210</v>
      </c>
      <c r="BJ10" s="34" t="s">
        <v>210</v>
      </c>
      <c r="BK10" s="34" t="s">
        <v>210</v>
      </c>
      <c r="BL10" s="34" t="s">
        <v>208</v>
      </c>
      <c r="BM10" s="34" t="s">
        <v>210</v>
      </c>
      <c r="BN10" s="34" t="s">
        <v>204</v>
      </c>
      <c r="BO10" s="34" t="s">
        <v>205</v>
      </c>
      <c r="BP10" s="34" t="s">
        <v>204</v>
      </c>
      <c r="BQ10" s="34" t="s">
        <v>211</v>
      </c>
      <c r="BR10" s="34" t="s">
        <v>212</v>
      </c>
      <c r="BS10" s="34" t="s">
        <v>204</v>
      </c>
      <c r="BT10" s="34" t="s">
        <v>213</v>
      </c>
      <c r="BU10" s="34" t="s">
        <v>212</v>
      </c>
      <c r="BV10" s="34" t="s">
        <v>213</v>
      </c>
      <c r="BW10" s="34" t="s">
        <v>212</v>
      </c>
      <c r="BX10" s="34" t="s">
        <v>204</v>
      </c>
      <c r="BY10" s="34" t="s">
        <v>204</v>
      </c>
      <c r="BZ10" s="34" t="s">
        <v>204</v>
      </c>
      <c r="CA10" s="34" t="s">
        <v>204</v>
      </c>
      <c r="CB10" s="34" t="s">
        <v>204</v>
      </c>
      <c r="CC10" s="34" t="s">
        <v>204</v>
      </c>
      <c r="CD10" s="34" t="s">
        <v>204</v>
      </c>
      <c r="CE10" s="34" t="s">
        <v>204</v>
      </c>
      <c r="CF10" s="34" t="s">
        <v>204</v>
      </c>
      <c r="CG10" s="34" t="s">
        <v>204</v>
      </c>
      <c r="CH10" s="34" t="s">
        <v>204</v>
      </c>
      <c r="CI10" s="34" t="s">
        <v>204</v>
      </c>
      <c r="CJ10" s="34" t="s">
        <v>204</v>
      </c>
      <c r="CK10" s="34" t="s">
        <v>214</v>
      </c>
      <c r="CL10" s="34" t="s">
        <v>214</v>
      </c>
      <c r="CM10" s="34" t="s">
        <v>206</v>
      </c>
      <c r="CN10" s="34" t="s">
        <v>215</v>
      </c>
      <c r="CO10" s="34" t="s">
        <v>215</v>
      </c>
      <c r="CP10" s="34" t="s">
        <v>215</v>
      </c>
      <c r="CQ10" s="34" t="s">
        <v>216</v>
      </c>
      <c r="CR10" s="34" t="s">
        <v>210</v>
      </c>
      <c r="CS10" s="34" t="s">
        <v>210</v>
      </c>
      <c r="CT10" s="34" t="s">
        <v>210</v>
      </c>
      <c r="CU10" s="34" t="s">
        <v>210</v>
      </c>
      <c r="CV10" s="34" t="s">
        <v>210</v>
      </c>
      <c r="CW10" s="34" t="s">
        <v>210</v>
      </c>
      <c r="CX10" s="34" t="s">
        <v>206</v>
      </c>
      <c r="CY10" s="34" t="s">
        <v>217</v>
      </c>
      <c r="CZ10" s="34" t="s">
        <v>211</v>
      </c>
      <c r="DA10" s="34" t="s">
        <v>211</v>
      </c>
      <c r="DB10" s="34" t="s">
        <v>218</v>
      </c>
      <c r="DC10" s="35" t="s">
        <v>219</v>
      </c>
      <c r="DD10" s="34" t="s">
        <v>220</v>
      </c>
      <c r="DE10" s="35" t="s">
        <v>219</v>
      </c>
      <c r="DF10" s="34" t="s">
        <v>220</v>
      </c>
      <c r="DG10" s="34" t="s">
        <v>219</v>
      </c>
      <c r="DH10" s="34" t="s">
        <v>219</v>
      </c>
      <c r="DI10" s="34" t="s">
        <v>219</v>
      </c>
      <c r="DJ10" s="34" t="s">
        <v>219</v>
      </c>
      <c r="DK10" s="34" t="s">
        <v>219</v>
      </c>
      <c r="DL10" s="34" t="s">
        <v>219</v>
      </c>
      <c r="DM10" s="34" t="s">
        <v>219</v>
      </c>
      <c r="DN10" s="35" t="s">
        <v>219</v>
      </c>
      <c r="DO10" s="34" t="s">
        <v>219</v>
      </c>
      <c r="DP10" s="34" t="s">
        <v>219</v>
      </c>
      <c r="DQ10" s="34" t="s">
        <v>219</v>
      </c>
      <c r="DR10" s="34" t="s">
        <v>219</v>
      </c>
      <c r="DS10" s="34" t="s">
        <v>219</v>
      </c>
      <c r="DT10" s="34" t="s">
        <v>219</v>
      </c>
      <c r="DU10" s="34" t="s">
        <v>219</v>
      </c>
      <c r="DV10" s="34" t="s">
        <v>219</v>
      </c>
      <c r="DW10" s="34" t="s">
        <v>219</v>
      </c>
      <c r="DX10" s="34" t="s">
        <v>219</v>
      </c>
      <c r="DY10" s="34" t="s">
        <v>219</v>
      </c>
      <c r="DZ10" s="34" t="s">
        <v>219</v>
      </c>
      <c r="EA10" s="34" t="s">
        <v>219</v>
      </c>
      <c r="EB10" s="34" t="s">
        <v>219</v>
      </c>
      <c r="EC10" s="34" t="s">
        <v>219</v>
      </c>
      <c r="ED10" s="34" t="s">
        <v>219</v>
      </c>
      <c r="EE10" s="34" t="s">
        <v>219</v>
      </c>
      <c r="EF10" s="34" t="s">
        <v>219</v>
      </c>
      <c r="EG10" s="34" t="s">
        <v>219</v>
      </c>
      <c r="EH10" s="34" t="s">
        <v>219</v>
      </c>
      <c r="EI10" s="34" t="s">
        <v>219</v>
      </c>
      <c r="EJ10" s="34" t="s">
        <v>219</v>
      </c>
      <c r="EK10" s="34" t="s">
        <v>219</v>
      </c>
      <c r="EL10" s="34" t="s">
        <v>219</v>
      </c>
      <c r="EM10" s="34" t="s">
        <v>219</v>
      </c>
      <c r="EN10" s="34" t="s">
        <v>219</v>
      </c>
      <c r="EO10" s="34" t="s">
        <v>219</v>
      </c>
      <c r="EP10" s="34" t="s">
        <v>219</v>
      </c>
      <c r="EQ10" s="34" t="s">
        <v>219</v>
      </c>
      <c r="ER10" s="34" t="s">
        <v>219</v>
      </c>
      <c r="ES10" s="34" t="s">
        <v>219</v>
      </c>
      <c r="ET10" s="34" t="s">
        <v>219</v>
      </c>
      <c r="EU10" s="34" t="s">
        <v>219</v>
      </c>
      <c r="EV10" s="34" t="s">
        <v>219</v>
      </c>
      <c r="EW10" s="34" t="s">
        <v>219</v>
      </c>
      <c r="EX10" s="34" t="s">
        <v>219</v>
      </c>
      <c r="EY10" s="34" t="s">
        <v>219</v>
      </c>
      <c r="EZ10" s="34" t="s">
        <v>219</v>
      </c>
      <c r="FA10" s="34" t="s">
        <v>219</v>
      </c>
      <c r="FB10" s="34" t="s">
        <v>219</v>
      </c>
      <c r="FC10" s="34" t="s">
        <v>219</v>
      </c>
      <c r="FD10" s="34" t="s">
        <v>219</v>
      </c>
      <c r="FE10" s="34" t="s">
        <v>219</v>
      </c>
      <c r="FF10" s="34" t="s">
        <v>219</v>
      </c>
      <c r="FG10" s="34" t="s">
        <v>219</v>
      </c>
      <c r="FH10" s="34" t="s">
        <v>219</v>
      </c>
      <c r="FI10" s="34" t="s">
        <v>219</v>
      </c>
      <c r="FJ10" s="34" t="s">
        <v>219</v>
      </c>
      <c r="FK10" s="36" t="s">
        <v>219</v>
      </c>
      <c r="FL10" s="36" t="s">
        <v>219</v>
      </c>
      <c r="FM10" s="36" t="s">
        <v>219</v>
      </c>
      <c r="FN10" s="36" t="s">
        <v>219</v>
      </c>
      <c r="FO10" s="36" t="s">
        <v>219</v>
      </c>
      <c r="FP10" s="36" t="s">
        <v>219</v>
      </c>
      <c r="FQ10" s="36" t="s">
        <v>219</v>
      </c>
      <c r="FR10" s="36" t="s">
        <v>219</v>
      </c>
      <c r="FS10" s="36" t="s">
        <v>219</v>
      </c>
      <c r="FT10" s="36" t="s">
        <v>219</v>
      </c>
      <c r="FU10" s="36" t="s">
        <v>219</v>
      </c>
      <c r="FV10" s="36" t="s">
        <v>219</v>
      </c>
      <c r="FW10" s="36" t="s">
        <v>219</v>
      </c>
      <c r="FX10" s="36" t="s">
        <v>219</v>
      </c>
      <c r="FY10" s="36" t="s">
        <v>219</v>
      </c>
      <c r="FZ10" s="36" t="s">
        <v>219</v>
      </c>
      <c r="GA10" s="36" t="s">
        <v>219</v>
      </c>
      <c r="GB10" s="36" t="s">
        <v>219</v>
      </c>
      <c r="GC10" s="36" t="s">
        <v>219</v>
      </c>
      <c r="GD10" s="36" t="s">
        <v>219</v>
      </c>
      <c r="GE10" s="36" t="s">
        <v>219</v>
      </c>
      <c r="GF10" s="34" t="s">
        <v>219</v>
      </c>
      <c r="GG10" s="34" t="s">
        <v>219</v>
      </c>
      <c r="GH10" s="34" t="s">
        <v>219</v>
      </c>
      <c r="GI10" s="34" t="s">
        <v>219</v>
      </c>
      <c r="GJ10" s="34" t="s">
        <v>219</v>
      </c>
      <c r="GK10" s="34" t="s">
        <v>219</v>
      </c>
      <c r="GL10" s="34" t="s">
        <v>219</v>
      </c>
      <c r="GM10" s="34" t="s">
        <v>219</v>
      </c>
      <c r="GN10" s="34" t="s">
        <v>219</v>
      </c>
      <c r="GO10" s="34" t="s">
        <v>219</v>
      </c>
      <c r="GP10" s="34" t="s">
        <v>219</v>
      </c>
      <c r="GQ10" s="34" t="s">
        <v>219</v>
      </c>
      <c r="GR10" s="34" t="s">
        <v>219</v>
      </c>
      <c r="GS10" s="34" t="s">
        <v>219</v>
      </c>
      <c r="GT10" s="34" t="s">
        <v>219</v>
      </c>
      <c r="GU10" s="34" t="s">
        <v>219</v>
      </c>
      <c r="GV10" s="34" t="s">
        <v>219</v>
      </c>
      <c r="GW10" s="34" t="s">
        <v>219</v>
      </c>
      <c r="GX10" s="34" t="s">
        <v>219</v>
      </c>
      <c r="GY10" s="34" t="s">
        <v>219</v>
      </c>
      <c r="GZ10" s="34" t="s">
        <v>219</v>
      </c>
      <c r="HA10" s="34" t="s">
        <v>219</v>
      </c>
      <c r="HB10" s="34" t="s">
        <v>219</v>
      </c>
      <c r="HC10" s="34" t="s">
        <v>219</v>
      </c>
      <c r="HD10" s="34" t="s">
        <v>219</v>
      </c>
      <c r="HE10" s="34" t="s">
        <v>219</v>
      </c>
      <c r="HF10" s="34" t="s">
        <v>219</v>
      </c>
      <c r="HG10" s="34" t="s">
        <v>219</v>
      </c>
      <c r="HH10" s="34" t="s">
        <v>219</v>
      </c>
      <c r="HI10" s="34" t="s">
        <v>219</v>
      </c>
      <c r="HJ10" s="34" t="s">
        <v>219</v>
      </c>
      <c r="HK10" s="34" t="s">
        <v>219</v>
      </c>
      <c r="HL10" s="34" t="s">
        <v>219</v>
      </c>
      <c r="HM10" s="34" t="s">
        <v>219</v>
      </c>
      <c r="HN10" s="34" t="s">
        <v>219</v>
      </c>
      <c r="HO10" s="34" t="s">
        <v>219</v>
      </c>
      <c r="HP10" s="34" t="s">
        <v>219</v>
      </c>
      <c r="HQ10" s="34" t="s">
        <v>219</v>
      </c>
      <c r="HR10" s="34" t="s">
        <v>219</v>
      </c>
      <c r="HS10" s="34" t="s">
        <v>219</v>
      </c>
      <c r="HT10" s="34" t="s">
        <v>219</v>
      </c>
      <c r="HU10" s="34" t="s">
        <v>219</v>
      </c>
      <c r="HV10" s="34" t="s">
        <v>219</v>
      </c>
      <c r="HW10" s="34" t="s">
        <v>219</v>
      </c>
      <c r="HX10" s="34" t="s">
        <v>219</v>
      </c>
      <c r="HY10" s="34" t="s">
        <v>219</v>
      </c>
      <c r="HZ10" s="34" t="s">
        <v>219</v>
      </c>
      <c r="IA10" s="34" t="s">
        <v>219</v>
      </c>
      <c r="IB10" s="34" t="s">
        <v>219</v>
      </c>
      <c r="IC10" s="34" t="s">
        <v>219</v>
      </c>
      <c r="ID10" s="34" t="s">
        <v>219</v>
      </c>
      <c r="IE10" s="34" t="s">
        <v>219</v>
      </c>
      <c r="IF10" s="34" t="s">
        <v>219</v>
      </c>
      <c r="IG10" s="34" t="s">
        <v>219</v>
      </c>
      <c r="IH10" s="34" t="s">
        <v>219</v>
      </c>
      <c r="II10" s="34" t="s">
        <v>219</v>
      </c>
      <c r="IJ10" s="34" t="s">
        <v>219</v>
      </c>
      <c r="IK10" s="34" t="s">
        <v>219</v>
      </c>
      <c r="IL10" s="34" t="s">
        <v>219</v>
      </c>
      <c r="IM10" s="34" t="s">
        <v>219</v>
      </c>
      <c r="IN10" s="34" t="s">
        <v>219</v>
      </c>
      <c r="IO10" s="34" t="s">
        <v>219</v>
      </c>
      <c r="IP10" s="34" t="s">
        <v>219</v>
      </c>
      <c r="IQ10" s="34" t="s">
        <v>219</v>
      </c>
      <c r="IR10" s="34" t="s">
        <v>219</v>
      </c>
      <c r="IS10" s="34" t="s">
        <v>219</v>
      </c>
      <c r="IT10" s="34" t="s">
        <v>219</v>
      </c>
      <c r="IU10" s="34" t="s">
        <v>219</v>
      </c>
      <c r="IV10" s="34" t="s">
        <v>219</v>
      </c>
      <c r="IW10" s="34" t="s">
        <v>219</v>
      </c>
      <c r="IX10" s="34" t="s">
        <v>219</v>
      </c>
      <c r="IY10" s="34" t="s">
        <v>219</v>
      </c>
      <c r="IZ10" s="34" t="s">
        <v>219</v>
      </c>
      <c r="JA10" s="34" t="s">
        <v>219</v>
      </c>
      <c r="JB10" s="34" t="s">
        <v>219</v>
      </c>
      <c r="JC10" s="34" t="s">
        <v>219</v>
      </c>
      <c r="JD10" s="34" t="s">
        <v>219</v>
      </c>
      <c r="JE10" s="34" t="s">
        <v>219</v>
      </c>
      <c r="JF10" s="34" t="s">
        <v>219</v>
      </c>
      <c r="JG10" s="34" t="s">
        <v>219</v>
      </c>
      <c r="JH10" s="34" t="s">
        <v>219</v>
      </c>
      <c r="JI10" s="34" t="s">
        <v>219</v>
      </c>
      <c r="JJ10" s="34" t="s">
        <v>219</v>
      </c>
      <c r="JK10" s="34" t="s">
        <v>219</v>
      </c>
      <c r="JL10" s="34" t="s">
        <v>219</v>
      </c>
      <c r="JM10" s="34" t="s">
        <v>219</v>
      </c>
      <c r="JN10" s="34" t="s">
        <v>219</v>
      </c>
      <c r="JO10" s="34" t="s">
        <v>219</v>
      </c>
      <c r="JP10" s="34" t="s">
        <v>219</v>
      </c>
      <c r="JQ10" s="34" t="s">
        <v>219</v>
      </c>
      <c r="JR10" s="34" t="s">
        <v>219</v>
      </c>
      <c r="JS10" s="34" t="s">
        <v>219</v>
      </c>
      <c r="JT10" s="34" t="s">
        <v>219</v>
      </c>
      <c r="JU10" s="34" t="s">
        <v>219</v>
      </c>
      <c r="JV10" s="34" t="s">
        <v>219</v>
      </c>
      <c r="JW10" s="34" t="s">
        <v>219</v>
      </c>
      <c r="JX10" s="34" t="s">
        <v>219</v>
      </c>
      <c r="JY10" s="34" t="s">
        <v>219</v>
      </c>
      <c r="JZ10" s="34" t="s">
        <v>219</v>
      </c>
      <c r="KA10" s="34" t="s">
        <v>219</v>
      </c>
      <c r="KB10" s="34" t="s">
        <v>219</v>
      </c>
      <c r="KC10" s="34" t="s">
        <v>219</v>
      </c>
      <c r="KD10" s="34" t="s">
        <v>219</v>
      </c>
      <c r="KE10" s="34" t="s">
        <v>219</v>
      </c>
      <c r="KF10" s="34" t="s">
        <v>219</v>
      </c>
      <c r="KG10" s="34" t="s">
        <v>219</v>
      </c>
      <c r="KH10" s="34" t="s">
        <v>219</v>
      </c>
      <c r="KI10" s="34" t="s">
        <v>219</v>
      </c>
      <c r="KJ10" s="34" t="s">
        <v>219</v>
      </c>
      <c r="KK10" s="34" t="s">
        <v>219</v>
      </c>
      <c r="KL10" s="34" t="s">
        <v>219</v>
      </c>
      <c r="KM10" s="34" t="s">
        <v>219</v>
      </c>
      <c r="KN10" s="34" t="s">
        <v>219</v>
      </c>
      <c r="KO10" s="34" t="s">
        <v>219</v>
      </c>
      <c r="KP10" s="34" t="s">
        <v>219</v>
      </c>
      <c r="KQ10" s="34" t="s">
        <v>219</v>
      </c>
      <c r="KR10" s="34" t="s">
        <v>219</v>
      </c>
      <c r="KS10" s="34" t="s">
        <v>219</v>
      </c>
      <c r="KT10" s="34" t="s">
        <v>219</v>
      </c>
      <c r="KU10" s="34" t="s">
        <v>219</v>
      </c>
      <c r="KV10" s="34" t="s">
        <v>219</v>
      </c>
      <c r="KW10" s="34" t="s">
        <v>219</v>
      </c>
      <c r="KX10" s="34" t="s">
        <v>219</v>
      </c>
      <c r="KY10" s="34" t="s">
        <v>219</v>
      </c>
      <c r="KZ10" s="34" t="s">
        <v>219</v>
      </c>
      <c r="LA10" s="34" t="s">
        <v>219</v>
      </c>
      <c r="LB10" s="34" t="s">
        <v>219</v>
      </c>
      <c r="LC10" s="34" t="s">
        <v>219</v>
      </c>
      <c r="LD10" s="34" t="s">
        <v>219</v>
      </c>
      <c r="LE10" s="34" t="s">
        <v>219</v>
      </c>
      <c r="LF10" s="34" t="s">
        <v>219</v>
      </c>
      <c r="LG10" s="34" t="s">
        <v>219</v>
      </c>
      <c r="LH10" s="34" t="s">
        <v>219</v>
      </c>
      <c r="LI10" s="34" t="s">
        <v>219</v>
      </c>
      <c r="LJ10" s="34" t="s">
        <v>219</v>
      </c>
      <c r="LK10" s="34" t="s">
        <v>219</v>
      </c>
      <c r="LL10" s="34" t="s">
        <v>219</v>
      </c>
      <c r="LM10" s="34" t="s">
        <v>219</v>
      </c>
      <c r="LN10" s="34" t="s">
        <v>219</v>
      </c>
      <c r="LO10" s="34" t="s">
        <v>219</v>
      </c>
      <c r="LP10" s="34" t="s">
        <v>219</v>
      </c>
      <c r="LQ10" s="34" t="s">
        <v>219</v>
      </c>
      <c r="LR10" s="34" t="s">
        <v>219</v>
      </c>
      <c r="LS10" s="34" t="s">
        <v>219</v>
      </c>
      <c r="LT10" s="34" t="s">
        <v>219</v>
      </c>
      <c r="LU10" s="34" t="s">
        <v>219</v>
      </c>
      <c r="LV10" s="34" t="s">
        <v>219</v>
      </c>
      <c r="LW10" s="34" t="s">
        <v>219</v>
      </c>
      <c r="LX10" s="34" t="s">
        <v>219</v>
      </c>
      <c r="LY10" s="34" t="s">
        <v>219</v>
      </c>
      <c r="LZ10" s="34" t="s">
        <v>219</v>
      </c>
      <c r="MA10" s="34" t="s">
        <v>219</v>
      </c>
      <c r="MB10" s="34" t="s">
        <v>219</v>
      </c>
      <c r="MC10" s="34" t="s">
        <v>219</v>
      </c>
      <c r="MD10" s="34" t="s">
        <v>219</v>
      </c>
      <c r="ME10" s="34" t="s">
        <v>219</v>
      </c>
      <c r="MF10" s="34" t="s">
        <v>219</v>
      </c>
      <c r="MG10" s="34" t="s">
        <v>219</v>
      </c>
      <c r="MH10" s="34" t="s">
        <v>219</v>
      </c>
      <c r="MI10" s="34" t="s">
        <v>219</v>
      </c>
      <c r="MJ10" s="34" t="s">
        <v>219</v>
      </c>
      <c r="MK10" s="34" t="s">
        <v>219</v>
      </c>
      <c r="ML10" s="34" t="s">
        <v>219</v>
      </c>
      <c r="MM10" s="34" t="s">
        <v>219</v>
      </c>
      <c r="MN10" s="34" t="s">
        <v>219</v>
      </c>
      <c r="MO10" s="34" t="s">
        <v>219</v>
      </c>
      <c r="MP10" s="34" t="s">
        <v>219</v>
      </c>
      <c r="MQ10" s="34" t="s">
        <v>219</v>
      </c>
      <c r="MR10" s="34" t="s">
        <v>219</v>
      </c>
      <c r="MS10" s="34" t="s">
        <v>219</v>
      </c>
      <c r="MT10" s="34" t="s">
        <v>219</v>
      </c>
      <c r="MU10" s="34" t="s">
        <v>219</v>
      </c>
      <c r="MV10" s="34" t="s">
        <v>219</v>
      </c>
      <c r="MW10" s="34" t="s">
        <v>219</v>
      </c>
      <c r="MX10" s="34" t="s">
        <v>219</v>
      </c>
      <c r="MY10" s="34" t="s">
        <v>219</v>
      </c>
      <c r="MZ10" s="34" t="s">
        <v>219</v>
      </c>
      <c r="NA10" s="34" t="s">
        <v>219</v>
      </c>
      <c r="NB10" s="34" t="s">
        <v>219</v>
      </c>
      <c r="NC10" s="34" t="s">
        <v>219</v>
      </c>
      <c r="ND10" s="34" t="s">
        <v>219</v>
      </c>
      <c r="NE10" s="34" t="s">
        <v>219</v>
      </c>
      <c r="NF10" s="34" t="s">
        <v>219</v>
      </c>
      <c r="NG10" s="34" t="s">
        <v>219</v>
      </c>
      <c r="NH10" s="34" t="s">
        <v>219</v>
      </c>
      <c r="NI10" s="34" t="s">
        <v>219</v>
      </c>
      <c r="NJ10" s="34" t="s">
        <v>219</v>
      </c>
      <c r="NK10" s="34" t="s">
        <v>219</v>
      </c>
      <c r="NL10" s="34" t="s">
        <v>219</v>
      </c>
      <c r="NM10" s="34" t="s">
        <v>219</v>
      </c>
      <c r="NN10" s="34" t="s">
        <v>219</v>
      </c>
      <c r="NO10" s="34" t="s">
        <v>219</v>
      </c>
      <c r="NP10" s="34" t="s">
        <v>219</v>
      </c>
      <c r="NQ10" s="34" t="s">
        <v>219</v>
      </c>
      <c r="NR10" s="34" t="s">
        <v>219</v>
      </c>
      <c r="NS10" s="34" t="s">
        <v>219</v>
      </c>
      <c r="NT10" s="34" t="s">
        <v>219</v>
      </c>
      <c r="NU10" s="34" t="s">
        <v>219</v>
      </c>
      <c r="NV10" s="34" t="s">
        <v>219</v>
      </c>
      <c r="NW10" s="34" t="s">
        <v>219</v>
      </c>
      <c r="NX10" s="34" t="s">
        <v>219</v>
      </c>
      <c r="NY10" s="34" t="s">
        <v>219</v>
      </c>
      <c r="NZ10" s="34" t="s">
        <v>219</v>
      </c>
      <c r="OA10" s="34" t="s">
        <v>219</v>
      </c>
      <c r="OB10" s="34" t="s">
        <v>219</v>
      </c>
      <c r="OC10" s="34" t="s">
        <v>219</v>
      </c>
      <c r="OD10" s="34" t="s">
        <v>219</v>
      </c>
      <c r="OE10" s="34" t="s">
        <v>219</v>
      </c>
      <c r="OF10" s="34" t="s">
        <v>219</v>
      </c>
      <c r="OG10" s="34" t="s">
        <v>219</v>
      </c>
      <c r="OH10" s="34" t="s">
        <v>219</v>
      </c>
      <c r="OI10" s="34" t="s">
        <v>219</v>
      </c>
      <c r="OJ10" s="34" t="s">
        <v>219</v>
      </c>
      <c r="OK10" s="34" t="s">
        <v>219</v>
      </c>
      <c r="OL10" s="34" t="s">
        <v>219</v>
      </c>
      <c r="OM10" s="34" t="s">
        <v>219</v>
      </c>
      <c r="ON10" s="34" t="s">
        <v>219</v>
      </c>
      <c r="OO10" s="34" t="s">
        <v>219</v>
      </c>
      <c r="OP10" s="34" t="s">
        <v>219</v>
      </c>
      <c r="OQ10" s="34" t="s">
        <v>219</v>
      </c>
      <c r="OR10" s="34" t="s">
        <v>219</v>
      </c>
      <c r="OS10" s="34" t="s">
        <v>219</v>
      </c>
      <c r="OT10" s="34"/>
      <c r="OU10" s="34"/>
      <c r="OV10" s="34"/>
      <c r="OW10" s="34"/>
      <c r="OX10" s="34"/>
      <c r="OY10" s="34"/>
      <c r="OZ10" s="34"/>
      <c r="PA10" s="34"/>
      <c r="PB10" s="34" t="s">
        <v>219</v>
      </c>
      <c r="PC10" s="34" t="s">
        <v>219</v>
      </c>
      <c r="PD10" s="34" t="s">
        <v>219</v>
      </c>
      <c r="PE10" s="34" t="s">
        <v>219</v>
      </c>
      <c r="PF10" s="34" t="s">
        <v>219</v>
      </c>
      <c r="PG10" s="34" t="s">
        <v>219</v>
      </c>
      <c r="PH10" s="34" t="s">
        <v>219</v>
      </c>
      <c r="PI10" s="34" t="s">
        <v>219</v>
      </c>
      <c r="PJ10" s="34" t="s">
        <v>219</v>
      </c>
      <c r="PK10" s="34" t="s">
        <v>219</v>
      </c>
      <c r="PL10" s="34" t="s">
        <v>219</v>
      </c>
      <c r="PM10" s="34" t="s">
        <v>219</v>
      </c>
      <c r="PN10" s="34" t="s">
        <v>219</v>
      </c>
      <c r="PO10" s="34" t="s">
        <v>219</v>
      </c>
      <c r="PP10" s="34" t="s">
        <v>219</v>
      </c>
      <c r="PQ10" s="34" t="s">
        <v>219</v>
      </c>
      <c r="PR10" s="34" t="s">
        <v>219</v>
      </c>
      <c r="PS10" s="34" t="s">
        <v>219</v>
      </c>
      <c r="PT10" s="34" t="s">
        <v>219</v>
      </c>
      <c r="PU10" s="34" t="s">
        <v>219</v>
      </c>
      <c r="PV10" s="34" t="s">
        <v>219</v>
      </c>
      <c r="PW10" s="34" t="s">
        <v>219</v>
      </c>
      <c r="PX10" s="34" t="s">
        <v>219</v>
      </c>
      <c r="PY10" s="34" t="s">
        <v>219</v>
      </c>
      <c r="PZ10" s="34" t="s">
        <v>219</v>
      </c>
      <c r="QA10" s="34" t="s">
        <v>219</v>
      </c>
      <c r="QB10" s="34" t="s">
        <v>219</v>
      </c>
      <c r="QC10" s="34" t="s">
        <v>219</v>
      </c>
      <c r="QD10" s="34" t="s">
        <v>219</v>
      </c>
      <c r="QE10" s="34" t="s">
        <v>219</v>
      </c>
      <c r="QF10" s="34" t="s">
        <v>219</v>
      </c>
      <c r="QG10" s="34" t="s">
        <v>219</v>
      </c>
      <c r="QH10" s="34" t="s">
        <v>219</v>
      </c>
      <c r="QI10" s="34" t="s">
        <v>219</v>
      </c>
      <c r="QJ10" s="34" t="s">
        <v>219</v>
      </c>
      <c r="QK10" s="34" t="s">
        <v>219</v>
      </c>
      <c r="QL10" s="34" t="s">
        <v>219</v>
      </c>
      <c r="QM10" s="34" t="s">
        <v>219</v>
      </c>
      <c r="QN10" s="34" t="s">
        <v>219</v>
      </c>
      <c r="QO10" s="34" t="s">
        <v>219</v>
      </c>
      <c r="QP10" s="34" t="s">
        <v>219</v>
      </c>
      <c r="QQ10" s="34" t="s">
        <v>219</v>
      </c>
      <c r="QR10" s="34" t="s">
        <v>219</v>
      </c>
      <c r="QS10" s="34" t="s">
        <v>219</v>
      </c>
      <c r="QT10" s="34" t="s">
        <v>219</v>
      </c>
      <c r="QU10" s="34" t="s">
        <v>219</v>
      </c>
      <c r="QV10" s="34" t="s">
        <v>219</v>
      </c>
      <c r="QW10" s="35" t="s">
        <v>219</v>
      </c>
      <c r="QX10" s="34" t="s">
        <v>219</v>
      </c>
      <c r="QY10" s="34" t="s">
        <v>219</v>
      </c>
      <c r="QZ10" s="34" t="s">
        <v>219</v>
      </c>
      <c r="RA10" s="34" t="s">
        <v>219</v>
      </c>
      <c r="RB10" s="34" t="s">
        <v>219</v>
      </c>
      <c r="RC10" s="34" t="s">
        <v>219</v>
      </c>
      <c r="RD10" s="34" t="s">
        <v>219</v>
      </c>
      <c r="RE10" s="34" t="s">
        <v>219</v>
      </c>
      <c r="RF10" s="34" t="s">
        <v>219</v>
      </c>
      <c r="RG10" s="34" t="s">
        <v>219</v>
      </c>
      <c r="RH10" s="34" t="s">
        <v>219</v>
      </c>
      <c r="RI10" s="34" t="s">
        <v>219</v>
      </c>
      <c r="RJ10" s="34" t="s">
        <v>219</v>
      </c>
      <c r="RK10" s="34" t="s">
        <v>219</v>
      </c>
      <c r="RL10" s="34" t="s">
        <v>219</v>
      </c>
      <c r="RM10" s="34" t="s">
        <v>219</v>
      </c>
      <c r="RN10" s="34" t="s">
        <v>219</v>
      </c>
      <c r="RO10" s="34" t="s">
        <v>219</v>
      </c>
      <c r="RP10" s="34" t="s">
        <v>219</v>
      </c>
      <c r="RQ10" s="34" t="s">
        <v>219</v>
      </c>
      <c r="RR10" s="34" t="s">
        <v>219</v>
      </c>
      <c r="RS10" s="34" t="s">
        <v>219</v>
      </c>
      <c r="RT10" s="34" t="s">
        <v>219</v>
      </c>
      <c r="RU10" s="34" t="s">
        <v>219</v>
      </c>
      <c r="RV10" s="34" t="s">
        <v>219</v>
      </c>
      <c r="RW10" s="34" t="s">
        <v>219</v>
      </c>
      <c r="RX10" s="34" t="s">
        <v>219</v>
      </c>
      <c r="RY10" s="34" t="s">
        <v>219</v>
      </c>
      <c r="RZ10" s="34" t="s">
        <v>219</v>
      </c>
      <c r="SA10" s="34" t="s">
        <v>219</v>
      </c>
      <c r="SB10" s="34" t="s">
        <v>219</v>
      </c>
      <c r="SC10" s="34" t="s">
        <v>219</v>
      </c>
      <c r="SD10" s="34" t="s">
        <v>219</v>
      </c>
      <c r="SE10" s="34" t="s">
        <v>219</v>
      </c>
      <c r="SF10" s="34" t="s">
        <v>219</v>
      </c>
      <c r="SG10" s="34" t="s">
        <v>219</v>
      </c>
      <c r="SH10" s="34" t="s">
        <v>219</v>
      </c>
      <c r="SI10" s="34" t="s">
        <v>219</v>
      </c>
      <c r="SJ10" s="34" t="s">
        <v>219</v>
      </c>
      <c r="SK10" s="34" t="s">
        <v>219</v>
      </c>
      <c r="SL10" s="34" t="s">
        <v>219</v>
      </c>
      <c r="SM10" s="34" t="s">
        <v>219</v>
      </c>
      <c r="SN10" s="34" t="s">
        <v>219</v>
      </c>
      <c r="SO10" s="34" t="s">
        <v>219</v>
      </c>
      <c r="SP10" s="34" t="s">
        <v>219</v>
      </c>
      <c r="SQ10" s="34" t="s">
        <v>219</v>
      </c>
      <c r="SR10" s="34" t="s">
        <v>219</v>
      </c>
      <c r="SS10" s="34" t="s">
        <v>219</v>
      </c>
      <c r="ST10" s="34" t="s">
        <v>219</v>
      </c>
      <c r="SU10" s="34" t="s">
        <v>219</v>
      </c>
      <c r="SV10" s="34" t="s">
        <v>219</v>
      </c>
      <c r="SW10" s="34" t="s">
        <v>219</v>
      </c>
      <c r="SX10" s="34" t="s">
        <v>219</v>
      </c>
      <c r="SY10" s="34" t="s">
        <v>219</v>
      </c>
      <c r="SZ10" s="34" t="s">
        <v>219</v>
      </c>
      <c r="TA10" s="34" t="s">
        <v>219</v>
      </c>
      <c r="TB10" s="34" t="s">
        <v>219</v>
      </c>
      <c r="TC10" s="34" t="s">
        <v>219</v>
      </c>
      <c r="TD10" s="34" t="s">
        <v>219</v>
      </c>
      <c r="TE10" s="34" t="s">
        <v>219</v>
      </c>
      <c r="TF10" s="34" t="s">
        <v>219</v>
      </c>
      <c r="TG10" s="34" t="s">
        <v>219</v>
      </c>
      <c r="TH10" s="34" t="s">
        <v>219</v>
      </c>
      <c r="TI10" s="34" t="s">
        <v>219</v>
      </c>
      <c r="TJ10" s="34" t="s">
        <v>219</v>
      </c>
      <c r="TK10" s="34" t="s">
        <v>219</v>
      </c>
      <c r="TL10" s="34" t="s">
        <v>219</v>
      </c>
      <c r="TM10" s="34" t="s">
        <v>219</v>
      </c>
      <c r="TN10" s="34" t="s">
        <v>219</v>
      </c>
      <c r="TO10" s="34" t="s">
        <v>219</v>
      </c>
      <c r="TP10" s="34" t="s">
        <v>219</v>
      </c>
      <c r="TQ10" s="34" t="s">
        <v>219</v>
      </c>
      <c r="TR10" s="34" t="s">
        <v>219</v>
      </c>
      <c r="TS10" s="34" t="s">
        <v>219</v>
      </c>
      <c r="TT10" s="34" t="s">
        <v>219</v>
      </c>
      <c r="TU10" s="34" t="s">
        <v>219</v>
      </c>
      <c r="TV10" s="34" t="s">
        <v>219</v>
      </c>
      <c r="TW10" s="34" t="s">
        <v>219</v>
      </c>
      <c r="TX10" s="34" t="s">
        <v>219</v>
      </c>
      <c r="TY10" s="34" t="s">
        <v>219</v>
      </c>
      <c r="TZ10" s="34" t="s">
        <v>219</v>
      </c>
      <c r="UA10" s="34" t="s">
        <v>219</v>
      </c>
      <c r="UB10" s="34" t="s">
        <v>219</v>
      </c>
      <c r="UC10" s="34" t="s">
        <v>219</v>
      </c>
      <c r="UD10" s="34" t="s">
        <v>219</v>
      </c>
      <c r="UE10" s="34" t="s">
        <v>219</v>
      </c>
      <c r="UF10" s="34" t="s">
        <v>219</v>
      </c>
      <c r="UG10" s="34" t="s">
        <v>219</v>
      </c>
      <c r="UH10" s="34" t="s">
        <v>219</v>
      </c>
      <c r="UI10" s="34" t="s">
        <v>219</v>
      </c>
      <c r="UJ10" s="34" t="s">
        <v>219</v>
      </c>
      <c r="UK10" s="34" t="s">
        <v>219</v>
      </c>
      <c r="UL10" s="34" t="s">
        <v>219</v>
      </c>
      <c r="UM10" s="34" t="s">
        <v>219</v>
      </c>
      <c r="UN10" s="34" t="s">
        <v>219</v>
      </c>
      <c r="UO10" s="34" t="s">
        <v>219</v>
      </c>
      <c r="UP10" s="34" t="s">
        <v>219</v>
      </c>
      <c r="UQ10" s="34" t="s">
        <v>219</v>
      </c>
      <c r="UR10" s="34" t="s">
        <v>219</v>
      </c>
      <c r="US10" s="34" t="s">
        <v>219</v>
      </c>
      <c r="UT10" s="34" t="s">
        <v>219</v>
      </c>
      <c r="UU10" s="34" t="s">
        <v>219</v>
      </c>
      <c r="UV10" s="34" t="s">
        <v>219</v>
      </c>
      <c r="UW10" s="34" t="s">
        <v>219</v>
      </c>
      <c r="UX10" s="34" t="s">
        <v>219</v>
      </c>
      <c r="UY10" s="34" t="s">
        <v>219</v>
      </c>
      <c r="UZ10" s="34" t="s">
        <v>219</v>
      </c>
      <c r="VA10" s="34" t="s">
        <v>219</v>
      </c>
      <c r="VB10" s="34" t="s">
        <v>219</v>
      </c>
      <c r="VC10" s="34" t="s">
        <v>219</v>
      </c>
      <c r="VD10" s="34" t="s">
        <v>219</v>
      </c>
      <c r="VE10" s="34" t="s">
        <v>219</v>
      </c>
      <c r="VF10" s="34" t="s">
        <v>219</v>
      </c>
      <c r="VG10" s="34" t="s">
        <v>219</v>
      </c>
      <c r="VH10" s="34" t="s">
        <v>219</v>
      </c>
      <c r="VI10" s="34" t="s">
        <v>219</v>
      </c>
      <c r="VJ10" s="34" t="s">
        <v>219</v>
      </c>
      <c r="VK10" s="34" t="s">
        <v>219</v>
      </c>
      <c r="VL10" s="34" t="s">
        <v>219</v>
      </c>
      <c r="VM10" s="34" t="s">
        <v>219</v>
      </c>
      <c r="VN10" s="34" t="s">
        <v>219</v>
      </c>
      <c r="VO10" s="34" t="s">
        <v>219</v>
      </c>
      <c r="VP10" s="34" t="s">
        <v>219</v>
      </c>
      <c r="VQ10" s="34" t="s">
        <v>219</v>
      </c>
      <c r="VR10" s="34" t="s">
        <v>219</v>
      </c>
      <c r="VS10" s="34" t="s">
        <v>219</v>
      </c>
      <c r="VT10" s="34" t="s">
        <v>219</v>
      </c>
      <c r="VU10" s="34" t="s">
        <v>219</v>
      </c>
      <c r="VV10" s="34" t="s">
        <v>219</v>
      </c>
      <c r="VW10" s="34" t="s">
        <v>219</v>
      </c>
      <c r="VX10" s="34" t="s">
        <v>219</v>
      </c>
      <c r="VY10" s="34" t="s">
        <v>219</v>
      </c>
      <c r="VZ10" s="34" t="s">
        <v>219</v>
      </c>
      <c r="WA10" s="34" t="s">
        <v>219</v>
      </c>
      <c r="WB10" s="34" t="s">
        <v>219</v>
      </c>
      <c r="WC10" s="34" t="s">
        <v>219</v>
      </c>
      <c r="WD10" s="34"/>
      <c r="WE10" s="34"/>
      <c r="WF10" s="34" t="s">
        <v>219</v>
      </c>
      <c r="WG10" s="34"/>
      <c r="WH10" s="34"/>
      <c r="WI10" s="34"/>
      <c r="WJ10" s="34"/>
      <c r="WK10" s="34"/>
      <c r="WL10" s="34"/>
      <c r="WM10" s="34"/>
      <c r="WN10" s="34" t="s">
        <v>219</v>
      </c>
      <c r="WO10" s="34" t="s">
        <v>219</v>
      </c>
      <c r="WP10" s="34" t="s">
        <v>219</v>
      </c>
      <c r="WQ10" s="34" t="s">
        <v>219</v>
      </c>
      <c r="WR10" s="34" t="s">
        <v>219</v>
      </c>
      <c r="WS10" s="34" t="s">
        <v>219</v>
      </c>
      <c r="WT10" s="34" t="s">
        <v>219</v>
      </c>
      <c r="WU10" s="34" t="s">
        <v>219</v>
      </c>
      <c r="WV10" s="34" t="s">
        <v>219</v>
      </c>
      <c r="WW10" s="34" t="s">
        <v>219</v>
      </c>
      <c r="WX10" s="34" t="s">
        <v>219</v>
      </c>
      <c r="WY10" s="34" t="s">
        <v>219</v>
      </c>
      <c r="WZ10" s="34" t="s">
        <v>219</v>
      </c>
      <c r="XA10" s="34" t="s">
        <v>219</v>
      </c>
      <c r="XB10" s="34" t="s">
        <v>219</v>
      </c>
      <c r="XC10" s="34" t="s">
        <v>219</v>
      </c>
      <c r="XD10" s="34" t="s">
        <v>219</v>
      </c>
      <c r="XE10" s="34" t="s">
        <v>219</v>
      </c>
      <c r="XF10" s="34" t="s">
        <v>219</v>
      </c>
      <c r="XG10" s="34" t="s">
        <v>219</v>
      </c>
      <c r="XH10" s="34" t="s">
        <v>219</v>
      </c>
      <c r="XI10" s="34" t="s">
        <v>219</v>
      </c>
      <c r="XJ10" s="37" t="s">
        <v>219</v>
      </c>
      <c r="XK10" s="34" t="s">
        <v>219</v>
      </c>
      <c r="XL10" s="34" t="s">
        <v>219</v>
      </c>
      <c r="XM10" s="34" t="s">
        <v>219</v>
      </c>
      <c r="XN10" s="34" t="s">
        <v>219</v>
      </c>
      <c r="XO10" s="34" t="s">
        <v>219</v>
      </c>
      <c r="XP10" s="35" t="s">
        <v>219</v>
      </c>
      <c r="XQ10" s="34" t="s">
        <v>219</v>
      </c>
      <c r="XR10" s="34" t="s">
        <v>219</v>
      </c>
      <c r="XS10" s="34" t="s">
        <v>219</v>
      </c>
      <c r="XT10" s="34" t="s">
        <v>219</v>
      </c>
      <c r="XU10" s="34" t="s">
        <v>219</v>
      </c>
      <c r="XV10" s="34" t="s">
        <v>219</v>
      </c>
      <c r="XW10" s="34" t="s">
        <v>219</v>
      </c>
      <c r="XX10" s="34" t="s">
        <v>219</v>
      </c>
      <c r="XY10" s="34" t="s">
        <v>219</v>
      </c>
      <c r="XZ10" s="34" t="s">
        <v>219</v>
      </c>
      <c r="YA10" s="34" t="s">
        <v>219</v>
      </c>
      <c r="YB10" s="34" t="s">
        <v>219</v>
      </c>
      <c r="YC10" s="34" t="s">
        <v>219</v>
      </c>
      <c r="YD10" s="34" t="s">
        <v>219</v>
      </c>
      <c r="YE10" s="38" t="s">
        <v>219</v>
      </c>
      <c r="YF10" s="39" t="s">
        <v>213</v>
      </c>
      <c r="YG10" s="94"/>
    </row>
    <row r="11" spans="1:657" s="105" customFormat="1" ht="15" customHeight="1" x14ac:dyDescent="0.25">
      <c r="A11" s="133">
        <v>1</v>
      </c>
      <c r="B11" s="134" t="s">
        <v>221</v>
      </c>
      <c r="C11" s="135" t="s">
        <v>221</v>
      </c>
      <c r="D11" s="136">
        <f ca="1">COUNTIF('Полная ст-ть с уч.НЗС (Авто)'!$YO$11:INDIRECT("'Полная ст-ть с уч.НЗС (Авто)'!YO"&amp;$J$26),C11)</f>
        <v>0</v>
      </c>
      <c r="E11" s="134"/>
      <c r="F11" s="134"/>
      <c r="G11" s="134"/>
      <c r="H11" s="134"/>
      <c r="I11" s="137">
        <f ca="1">IF($D11=0,0,SUMIF('Полная ст-ть с уч.НЗС (Авто)'!$YO$11:INDIRECT("'Полная ст-ть с уч.НЗС (Авто)'!YO"&amp;$J$26),$C11,'Полная ст-ть с уч.НЗС (Авто)'!I$11:INDIRECT("'Полная ст-ть с уч.НЗС (Авто)'!I"&amp;$J$26))/$D11)</f>
        <v>0</v>
      </c>
      <c r="J11" s="138"/>
      <c r="K11" s="137">
        <f ca="1">IF($D11=0,0,SUMIF('Полная ст-ть с уч.НЗС (Авто)'!$YO$11:INDIRECT("'Полная ст-ть с уч.НЗС (Авто)'!YO"&amp;$J$26),$C11,'Полная ст-ть с уч.НЗС (Авто)'!K$11:INDIRECT("'Полная ст-ть с уч.НЗС (Авто)'!K"&amp;$J$26))/$D11)</f>
        <v>0</v>
      </c>
      <c r="L11" s="137"/>
      <c r="M11" s="137">
        <f ca="1">IF($D11=0,0,SUMIF('Полная ст-ть с уч.НЗС (Авто)'!$YO$11:INDIRECT("'Полная ст-ть с уч.НЗС (Авто)'!YO"&amp;$J$26),$C11,'Полная ст-ть с уч.НЗС (Авто)'!M$11:INDIRECT("'Полная ст-ть с уч.НЗС (Авто)'!M"&amp;$J$26))/$D11)</f>
        <v>0</v>
      </c>
      <c r="N11" s="137"/>
      <c r="O11" s="137">
        <f ca="1">IF($D11=0,0,SUMIF('Полная ст-ть с уч.НЗС (Авто)'!$YO$11:INDIRECT("'Полная ст-ть с уч.НЗС (Авто)'!YO"&amp;$J$26),$C11,'Полная ст-ть с уч.НЗС (Авто)'!O$11:INDIRECT("'Полная ст-ть с уч.НЗС (Авто)'!O"&amp;$J$26))/$D11)</f>
        <v>0</v>
      </c>
      <c r="P11" s="137"/>
      <c r="Q11" s="137">
        <f ca="1">IF($D11=0,0,SUMIF('Полная ст-ть с уч.НЗС (Авто)'!$YO$11:INDIRECT("'Полная ст-ть с уч.НЗС (Авто)'!YO"&amp;$J$26),$C11,'Полная ст-ть с уч.НЗС (Авто)'!Q$11:INDIRECT("'Полная ст-ть с уч.НЗС (Авто)'!Q"&amp;$J$26))/$D11)</f>
        <v>0</v>
      </c>
      <c r="R11" s="137">
        <f ca="1">IF($D11=0,0,SUMIF('Полная ст-ть с уч.НЗС (Авто)'!$YO$11:INDIRECT("'Полная ст-ть с уч.НЗС (Авто)'!YO"&amp;$J$26),$C11,'Полная ст-ть с уч.НЗС (Авто)'!R$11:INDIRECT("'Полная ст-ть с уч.НЗС (Авто)'!R"&amp;$J$26))/$D11)</f>
        <v>0</v>
      </c>
      <c r="S11" s="137">
        <f ca="1">IF($D11=0,0,SUMIF('Полная ст-ть с уч.НЗС (Авто)'!$YO$11:INDIRECT("'Полная ст-ть с уч.НЗС (Авто)'!YO"&amp;$J$26),$C11,'Полная ст-ть с уч.НЗС (Авто)'!S$11:INDIRECT("'Полная ст-ть с уч.НЗС (Авто)'!S"&amp;$J$26))/$D11)</f>
        <v>0</v>
      </c>
      <c r="T11" s="137">
        <f ca="1">IF($D11=0,0,SUMIF('Полная ст-ть с уч.НЗС (Авто)'!$YO$11:INDIRECT("'Полная ст-ть с уч.НЗС (Авто)'!YO"&amp;$J$26),$C11,'Полная ст-ть с уч.НЗС (Авто)'!T$11:INDIRECT("'Полная ст-ть с уч.НЗС (Авто)'!T"&amp;$J$26))/$D11)</f>
        <v>0</v>
      </c>
      <c r="U11" s="137">
        <f ca="1">IF($D11=0,0,SUMIF('Полная ст-ть с уч.НЗС (Авто)'!$YO$11:INDIRECT("'Полная ст-ть с уч.НЗС (Авто)'!YO"&amp;$J$26),$C11,'Полная ст-ть с уч.НЗС (Авто)'!U$11:INDIRECT("'Полная ст-ть с уч.НЗС (Авто)'!U"&amp;$J$26))/$D11)</f>
        <v>0</v>
      </c>
      <c r="V11" s="137">
        <f ca="1">IF($D11=0,0,SUMIF('Полная ст-ть с уч.НЗС (Авто)'!$YO$11:INDIRECT("'Полная ст-ть с уч.НЗС (Авто)'!YO"&amp;$J$26),$C11,'Полная ст-ть с уч.НЗС (Авто)'!V$11:INDIRECT("'Полная ст-ть с уч.НЗС (Авто)'!V"&amp;$J$26))/$D11)</f>
        <v>0</v>
      </c>
      <c r="W11" s="137">
        <f ca="1">IF($D11=0,0,SUMIF('Полная ст-ть с уч.НЗС (Авто)'!$YO$11:INDIRECT("'Полная ст-ть с уч.НЗС (Авто)'!YO"&amp;$J$26),$C11,'Полная ст-ть с уч.НЗС (Авто)'!W$11:INDIRECT("'Полная ст-ть с уч.НЗС (Авто)'!W"&amp;$J$26))/$D11)</f>
        <v>0</v>
      </c>
      <c r="X11" s="137">
        <f ca="1">IF($D11=0,0,SUMIF('Полная ст-ть с уч.НЗС (Авто)'!$YO$11:INDIRECT("'Полная ст-ть с уч.НЗС (Авто)'!YO"&amp;$J$26),$C11,'Полная ст-ть с уч.НЗС (Авто)'!X$11:INDIRECT("'Полная ст-ть с уч.НЗС (Авто)'!X"&amp;$J$26))/$D11)</f>
        <v>0</v>
      </c>
      <c r="Y11" s="137">
        <f ca="1">IF($D11=0,0,SUMIF('Полная ст-ть с уч.НЗС (Авто)'!$YO$11:INDIRECT("'Полная ст-ть с уч.НЗС (Авто)'!YO"&amp;$J$26),$C11,'Полная ст-ть с уч.НЗС (Авто)'!Y$11:INDIRECT("'Полная ст-ть с уч.НЗС (Авто)'!Y"&amp;$J$26))/$D11)</f>
        <v>0</v>
      </c>
      <c r="Z11" s="137">
        <f ca="1">IF($D11=0,0,SUMIF('Полная ст-ть с уч.НЗС (Авто)'!$YO$11:INDIRECT("'Полная ст-ть с уч.НЗС (Авто)'!YO"&amp;$J$26),$C11,'Полная ст-ть с уч.НЗС (Авто)'!Z$11:INDIRECT("'Полная ст-ть с уч.НЗС (Авто)'!Z"&amp;$J$26))/$D11)</f>
        <v>0</v>
      </c>
      <c r="AA11" s="137">
        <f ca="1">IF($D11=0,0,SUMIF('Полная ст-ть с уч.НЗС (Авто)'!$YO$11:INDIRECT("'Полная ст-ть с уч.НЗС (Авто)'!YO"&amp;$J$26),$C11,'Полная ст-ть с уч.НЗС (Авто)'!AA$11:INDIRECT("'Полная ст-ть с уч.НЗС (Авто)'!AA"&amp;$J$26))/$D11)</f>
        <v>0</v>
      </c>
      <c r="AB11" s="137">
        <f ca="1">IF($D11=0,0,SUMIF('Полная ст-ть с уч.НЗС (Авто)'!$YO$11:INDIRECT("'Полная ст-ть с уч.НЗС (Авто)'!YO"&amp;$J$26),$C11,'Полная ст-ть с уч.НЗС (Авто)'!AB$11:INDIRECT("'Полная ст-ть с уч.НЗС (Авто)'!AB"&amp;$J$26))/$D11)</f>
        <v>0</v>
      </c>
      <c r="AC11" s="137">
        <f ca="1">IF($D11=0,0,SUMIF('Полная ст-ть с уч.НЗС (Авто)'!$YO$11:INDIRECT("'Полная ст-ть с уч.НЗС (Авто)'!YO"&amp;$J$26),$C11,'Полная ст-ть с уч.НЗС (Авто)'!AC$11:INDIRECT("'Полная ст-ть с уч.НЗС (Авто)'!AC"&amp;$J$26))/$D11)</f>
        <v>0</v>
      </c>
      <c r="AD11" s="137">
        <f ca="1">IF($D11=0,0,SUMIF('Полная ст-ть с уч.НЗС (Авто)'!$YO$11:INDIRECT("'Полная ст-ть с уч.НЗС (Авто)'!YO"&amp;$J$26),$C11,'Полная ст-ть с уч.НЗС (Авто)'!AD$11:INDIRECT("'Полная ст-ть с уч.НЗС (Авто)'!AD"&amp;$J$26))/$D11)</f>
        <v>0</v>
      </c>
      <c r="AE11" s="137">
        <f ca="1">IF($D11=0,0,SUMIF('Полная ст-ть с уч.НЗС (Авто)'!$YO$11:INDIRECT("'Полная ст-ть с уч.НЗС (Авто)'!YO"&amp;$J$26),$C11,'Полная ст-ть с уч.НЗС (Авто)'!AE$11:INDIRECT("'Полная ст-ть с уч.НЗС (Авто)'!AE"&amp;$J$26))/$D11)</f>
        <v>0</v>
      </c>
      <c r="AF11" s="137">
        <f ca="1">IF($D11=0,0,SUMIF('Полная ст-ть с уч.НЗС (Авто)'!$YO$11:INDIRECT("'Полная ст-ть с уч.НЗС (Авто)'!YO"&amp;$J$26),$C11,'Полная ст-ть с уч.НЗС (Авто)'!AF$11:INDIRECT("'Полная ст-ть с уч.НЗС (Авто)'!AF"&amp;$J$26))/$D11)</f>
        <v>0</v>
      </c>
      <c r="AG11" s="137">
        <f ca="1">IF($D11=0,0,SUMIF('Полная ст-ть с уч.НЗС (Авто)'!$YO$11:INDIRECT("'Полная ст-ть с уч.НЗС (Авто)'!YO"&amp;$J$26),$C11,'Полная ст-ть с уч.НЗС (Авто)'!AG$11:INDIRECT("'Полная ст-ть с уч.НЗС (Авто)'!AG"&amp;$J$26))/$D11)</f>
        <v>0</v>
      </c>
      <c r="AH11" s="137">
        <f ca="1">IF($D11=0,0,SUMIF('Полная ст-ть с уч.НЗС (Авто)'!$YO$11:INDIRECT("'Полная ст-ть с уч.НЗС (Авто)'!YO"&amp;$J$26),$C11,'Полная ст-ть с уч.НЗС (Авто)'!AH$11:INDIRECT("'Полная ст-ть с уч.НЗС (Авто)'!AH"&amp;$J$26))/$D11)</f>
        <v>0</v>
      </c>
      <c r="AI11" s="137">
        <f ca="1">IF($D11=0,0,SUMIF('Полная ст-ть с уч.НЗС (Авто)'!$YO$11:INDIRECT("'Полная ст-ть с уч.НЗС (Авто)'!YO"&amp;$J$26),$C11,'Полная ст-ть с уч.НЗС (Авто)'!AI$11:INDIRECT("'Полная ст-ть с уч.НЗС (Авто)'!AI"&amp;$J$26))/$D11)</f>
        <v>0</v>
      </c>
      <c r="AJ11" s="137">
        <f ca="1">IF($D11=0,0,SUMIF('Полная ст-ть с уч.НЗС (Авто)'!$YO$11:INDIRECT("'Полная ст-ть с уч.НЗС (Авто)'!YO"&amp;$J$26),$C11,'Полная ст-ть с уч.НЗС (Авто)'!AJ$11:INDIRECT("'Полная ст-ть с уч.НЗС (Авто)'!AJ"&amp;$J$26))/$D11)</f>
        <v>0</v>
      </c>
      <c r="AK11" s="137">
        <f ca="1">IF($D11=0,0,SUMIF('Полная ст-ть с уч.НЗС (Авто)'!$YO$11:INDIRECT("'Полная ст-ть с уч.НЗС (Авто)'!YO"&amp;$J$26),$C11,'Полная ст-ть с уч.НЗС (Авто)'!AK$11:INDIRECT("'Полная ст-ть с уч.НЗС (Авто)'!AK"&amp;$J$26))/$D11)</f>
        <v>0</v>
      </c>
      <c r="AL11" s="137">
        <f ca="1">IF($D11=0,0,SUMIF('Полная ст-ть с уч.НЗС (Авто)'!$YO$11:INDIRECT("'Полная ст-ть с уч.НЗС (Авто)'!YO"&amp;$J$26),$C11,'Полная ст-ть с уч.НЗС (Авто)'!AL$11:INDIRECT("'Полная ст-ть с уч.НЗС (Авто)'!AL"&amp;$J$26))/$D11)</f>
        <v>0</v>
      </c>
      <c r="AM11" s="137">
        <f ca="1">IF($D11=0,0,SUMIF('Полная ст-ть с уч.НЗС (Авто)'!$YO$11:INDIRECT("'Полная ст-ть с уч.НЗС (Авто)'!YO"&amp;$J$26),$C11,'Полная ст-ть с уч.НЗС (Авто)'!AM$11:INDIRECT("'Полная ст-ть с уч.НЗС (Авто)'!AM"&amp;$J$26))/$D11)</f>
        <v>0</v>
      </c>
      <c r="AN11" s="137">
        <f ca="1">IF($D11=0,0,SUMIF('Полная ст-ть с уч.НЗС (Авто)'!$YO$11:INDIRECT("'Полная ст-ть с уч.НЗС (Авто)'!YO"&amp;$J$26),$C11,'Полная ст-ть с уч.НЗС (Авто)'!AN$11:INDIRECT("'Полная ст-ть с уч.НЗС (Авто)'!AN"&amp;$J$26))/$D11)</f>
        <v>0</v>
      </c>
      <c r="AO11" s="137">
        <f ca="1">IF($D11=0,0,SUMIF('Полная ст-ть с уч.НЗС (Авто)'!$YO$11:INDIRECT("'Полная ст-ть с уч.НЗС (Авто)'!YO"&amp;$J$26),$C11,'Полная ст-ть с уч.НЗС (Авто)'!AO$11:INDIRECT("'Полная ст-ть с уч.НЗС (Авто)'!AO"&amp;$J$26))/$D11)</f>
        <v>0</v>
      </c>
      <c r="AP11" s="137">
        <f ca="1">IF($D11=0,0,SUMIF('Полная ст-ть с уч.НЗС (Авто)'!$YO$11:INDIRECT("'Полная ст-ть с уч.НЗС (Авто)'!YO"&amp;$J$26),$C11,'Полная ст-ть с уч.НЗС (Авто)'!AP$11:INDIRECT("'Полная ст-ть с уч.НЗС (Авто)'!AP"&amp;$J$26))/$D11)</f>
        <v>0</v>
      </c>
      <c r="AQ11" s="137">
        <f ca="1">IF($D11=0,0,SUMIF('Полная ст-ть с уч.НЗС (Авто)'!$YO$11:INDIRECT("'Полная ст-ть с уч.НЗС (Авто)'!YO"&amp;$J$26),$C11,'Полная ст-ть с уч.НЗС (Авто)'!AQ$11:INDIRECT("'Полная ст-ть с уч.НЗС (Авто)'!AQ"&amp;$J$26))/$D11)</f>
        <v>0</v>
      </c>
      <c r="AR11" s="139"/>
      <c r="AS11" s="139"/>
      <c r="AT11" s="140"/>
      <c r="AU11" s="140"/>
      <c r="AV11" s="140"/>
      <c r="AW11" s="140"/>
      <c r="AX11" s="137">
        <f ca="1">IF($D11=0,0,SUMIF('Полная ст-ть с уч.НЗС (Авто)'!$YO$11:INDIRECT("'Полная ст-ть с уч.НЗС (Авто)'!YO"&amp;$J$26),$C11,'Полная ст-ть с уч.НЗС (Авто)'!AX$11:INDIRECT("'Полная ст-ть с уч.НЗС (Авто)'!AX"&amp;$J$26))/$D11)</f>
        <v>0</v>
      </c>
      <c r="AY11" s="137">
        <f ca="1">IF($D11=0,0,SUMIF('Полная ст-ть с уч.НЗС (Авто)'!$YO$11:INDIRECT("'Полная ст-ть с уч.НЗС (Авто)'!YO"&amp;$J$26),$C11,'Полная ст-ть с уч.НЗС (Авто)'!AY$11:INDIRECT("'Полная ст-ть с уч.НЗС (Авто)'!AY"&amp;$J$26))/$D11)</f>
        <v>0</v>
      </c>
      <c r="AZ11" s="137">
        <f ca="1">IF($D11=0,0,SUMIF('Полная ст-ть с уч.НЗС (Авто)'!$YO$11:INDIRECT("'Полная ст-ть с уч.НЗС (Авто)'!YO"&amp;$J$26),$C11,'Полная ст-ть с уч.НЗС (Авто)'!AZ$11:INDIRECT("'Полная ст-ть с уч.НЗС (Авто)'!AZ"&amp;$J$26))/$D11)</f>
        <v>0</v>
      </c>
      <c r="BA11" s="137">
        <f ca="1">IF($D11=0,0,SUMIF('Полная ст-ть с уч.НЗС (Авто)'!$YO$11:INDIRECT("'Полная ст-ть с уч.НЗС (Авто)'!YO"&amp;$J$26),$C11,'Полная ст-ть с уч.НЗС (Авто)'!BA$11:INDIRECT("'Полная ст-ть с уч.НЗС (Авто)'!BA"&amp;$J$26))/$D11)</f>
        <v>0</v>
      </c>
      <c r="BB11" s="137">
        <f ca="1">IF($D11=0,0,SUMIF('Полная ст-ть с уч.НЗС (Авто)'!$YO$11:INDIRECT("'Полная ст-ть с уч.НЗС (Авто)'!YO"&amp;$J$26),$C11,'Полная ст-ть с уч.НЗС (Авто)'!BB$11:INDIRECT("'Полная ст-ть с уч.НЗС (Авто)'!BB"&amp;$J$26))/$D11)</f>
        <v>0</v>
      </c>
      <c r="BC11" s="137">
        <f ca="1">IF($D11=0,0,SUMIF('Полная ст-ть с уч.НЗС (Авто)'!$YO$11:INDIRECT("'Полная ст-ть с уч.НЗС (Авто)'!YO"&amp;$J$26),$C11,'Полная ст-ть с уч.НЗС (Авто)'!BC$11:INDIRECT("'Полная ст-ть с уч.НЗС (Авто)'!BC"&amp;$J$26))/$D11)</f>
        <v>0</v>
      </c>
      <c r="BD11" s="140"/>
      <c r="BE11" s="140"/>
      <c r="BF11" s="137">
        <f ca="1">IF($D11=0,0,SUMIF('Полная ст-ть с уч.НЗС (Авто)'!$YO$11:INDIRECT("'Полная ст-ть с уч.НЗС (Авто)'!YO"&amp;$J$26),$C11,'Полная ст-ть с уч.НЗС (Авто)'!BF$11:INDIRECT("'Полная ст-ть с уч.НЗС (Авто)'!BF"&amp;$J$26))/$D11)</f>
        <v>0</v>
      </c>
      <c r="BG11" s="137">
        <f ca="1">IF($D11=0,0,SUMIF('Полная ст-ть с уч.НЗС (Авто)'!$YO$11:INDIRECT("'Полная ст-ть с уч.НЗС (Авто)'!YO"&amp;$J$26),$C11,'Полная ст-ть с уч.НЗС (Авто)'!BG$11:INDIRECT("'Полная ст-ть с уч.НЗС (Авто)'!BG"&amp;$J$26))/$D11)</f>
        <v>0</v>
      </c>
      <c r="BH11" s="137">
        <f ca="1">IF($D11=0,0,SUMIF('Полная ст-ть с уч.НЗС (Авто)'!$YO$11:INDIRECT("'Полная ст-ть с уч.НЗС (Авто)'!YO"&amp;$J$26),$C11,'Полная ст-ть с уч.НЗС (Авто)'!BH$11:INDIRECT("'Полная ст-ть с уч.НЗС (Авто)'!BH"&amp;$J$26))/$D11)</f>
        <v>0</v>
      </c>
      <c r="BI11" s="137">
        <f ca="1">IF($D11=0,0,SUMIF('Полная ст-ть с уч.НЗС (Авто)'!$YO$11:INDIRECT("'Полная ст-ть с уч.НЗС (Авто)'!YO"&amp;$J$26),$C11,'Полная ст-ть с уч.НЗС (Авто)'!BI$11:INDIRECT("'Полная ст-ть с уч.НЗС (Авто)'!BI"&amp;$J$26))/$D11)</f>
        <v>0</v>
      </c>
      <c r="BJ11" s="137">
        <f ca="1">IF($D11=0,0,SUMIF('Полная ст-ть с уч.НЗС (Авто)'!$YO$11:INDIRECT("'Полная ст-ть с уч.НЗС (Авто)'!YO"&amp;$J$26),$C11,'Полная ст-ть с уч.НЗС (Авто)'!BJ$11:INDIRECT("'Полная ст-ть с уч.НЗС (Авто)'!BJ"&amp;$J$26))/$D11)</f>
        <v>0</v>
      </c>
      <c r="BK11" s="137">
        <f ca="1">IF($D11=0,0,SUMIF('Полная ст-ть с уч.НЗС (Авто)'!$YO$11:INDIRECT("'Полная ст-ть с уч.НЗС (Авто)'!YO"&amp;$J$26),$C11,'Полная ст-ть с уч.НЗС (Авто)'!BK$11:INDIRECT("'Полная ст-ть с уч.НЗС (Авто)'!BK"&amp;$J$26))/$D11)</f>
        <v>0</v>
      </c>
      <c r="BL11" s="140"/>
      <c r="BM11" s="137">
        <f ca="1">IF($D11=0,0,SUMIF('Полная ст-ть с уч.НЗС (Авто)'!$YO$11:INDIRECT("'Полная ст-ть с уч.НЗС (Авто)'!YO"&amp;$J$26),$C11,'Полная ст-ть с уч.НЗС (Авто)'!BM$11:INDIRECT("'Полная ст-ть с уч.НЗС (Авто)'!BM"&amp;$J$26))/$D11)</f>
        <v>0</v>
      </c>
      <c r="BN11" s="140"/>
      <c r="BO11" s="137"/>
      <c r="BP11" s="137"/>
      <c r="BQ11" s="137">
        <f ca="1">IF($D11=0,0,SUMIF('Полная ст-ть с уч.НЗС (Авто)'!$YO$11:INDIRECT("'Полная ст-ть с уч.НЗС (Авто)'!YO"&amp;$J$26),$C11,'Полная ст-ть с уч.НЗС (Авто)'!BQ$11:INDIRECT("'Полная ст-ть с уч.НЗС (Авто)'!BQ"&amp;$J$26))/$D11)</f>
        <v>0</v>
      </c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>
        <f ca="1">IF($D11=0,0,SUMIF('Полная ст-ть с уч.НЗС (Авто)'!$YO$11:INDIRECT("'Полная ст-ть с уч.НЗС (Авто)'!YO"&amp;$J$26),$C11,'Полная ст-ть с уч.НЗС (Авто)'!CK$11:INDIRECT("'Полная ст-ть с уч.НЗС (Авто)'!CK"&amp;$J$26))/$D11)</f>
        <v>0</v>
      </c>
      <c r="CL11" s="137">
        <f ca="1">IF($D11=0,0,SUMIF('Полная ст-ть с уч.НЗС (Авто)'!$YO$11:INDIRECT("'Полная ст-ть с уч.НЗС (Авто)'!YO"&amp;$J$26),$C11,'Полная ст-ть с уч.НЗС (Авто)'!CL$11:INDIRECT("'Полная ст-ть с уч.НЗС (Авто)'!CL"&amp;$J$26))/$D11)</f>
        <v>0</v>
      </c>
      <c r="CM11" s="137">
        <f ca="1">IF($D11=0,0,SUMIF('Полная ст-ть с уч.НЗС (Авто)'!$YO$11:INDIRECT("'Полная ст-ть с уч.НЗС (Авто)'!YO"&amp;$J$26),$C11,'Полная ст-ть с уч.НЗС (Авто)'!CM$11:INDIRECT("'Полная ст-ть с уч.НЗС (Авто)'!CM"&amp;$J$26))/$D11)</f>
        <v>0</v>
      </c>
      <c r="CN11" s="137">
        <f ca="1">IF($D11=0,0,SUMIF('Полная ст-ть с уч.НЗС (Авто)'!$YO$11:INDIRECT("'Полная ст-ть с уч.НЗС (Авто)'!YO"&amp;$J$26),$C11,'Полная ст-ть с уч.НЗС (Авто)'!CN$11:INDIRECT("'Полная ст-ть с уч.НЗС (Авто)'!CN"&amp;$J$26))/$D11)</f>
        <v>0</v>
      </c>
      <c r="CO11" s="137">
        <f ca="1">IF($D11=0,0,SUMIF('Полная ст-ть с уч.НЗС (Авто)'!$YO$11:INDIRECT("'Полная ст-ть с уч.НЗС (Авто)'!YO"&amp;$J$26),$C11,'Полная ст-ть с уч.НЗС (Авто)'!CO$11:INDIRECT("'Полная ст-ть с уч.НЗС (Авто)'!CO"&amp;$J$26))/$D11)</f>
        <v>0</v>
      </c>
      <c r="CP11" s="137">
        <f ca="1">IF($D11=0,0,SUMIF('Полная ст-ть с уч.НЗС (Авто)'!$YO$11:INDIRECT("'Полная ст-ть с уч.НЗС (Авто)'!YO"&amp;$J$26),$C11,'Полная ст-ть с уч.НЗС (Авто)'!CP$11:INDIRECT("'Полная ст-ть с уч.НЗС (Авто)'!CO"&amp;$J$26))/$D11)</f>
        <v>0</v>
      </c>
      <c r="CQ11" s="137">
        <f ca="1">IF($D11=0,0,SUMIF('Полная ст-ть с уч.НЗС (Авто)'!$YO$11:INDIRECT("'Полная ст-ть с уч.НЗС (Авто)'!YO"&amp;$J$26),$C11,'Полная ст-ть с уч.НЗС (Авто)'!CQ$11:INDIRECT("'Полная ст-ть с уч.НЗС (Авто)'!CQ"&amp;$J$26))/$D11)</f>
        <v>0</v>
      </c>
      <c r="CR11" s="137">
        <f ca="1">IF($D11=0,0,SUMIF('Полная ст-ть с уч.НЗС (Авто)'!$YO$11:INDIRECT("'Полная ст-ть с уч.НЗС (Авто)'!YO"&amp;$J$26),$C11,'Полная ст-ть с уч.НЗС (Авто)'!CR$11:INDIRECT("'Полная ст-ть с уч.НЗС (Авто)'!CR"&amp;$J$26))/$D11)</f>
        <v>0</v>
      </c>
      <c r="CS11" s="137">
        <f ca="1">IF($D11=0,0,SUMIF('Полная ст-ть с уч.НЗС (Авто)'!$YO$11:INDIRECT("'Полная ст-ть с уч.НЗС (Авто)'!YO"&amp;$J$26),$C11,'Полная ст-ть с уч.НЗС (Авто)'!CS$11:INDIRECT("'Полная ст-ть с уч.НЗС (Авто)'!CS"&amp;$J$26))/$D11)</f>
        <v>0</v>
      </c>
      <c r="CT11" s="137">
        <f ca="1">IF($D11=0,0,SUMIF('Полная ст-ть с уч.НЗС (Авто)'!$YO$11:INDIRECT("'Полная ст-ть с уч.НЗС (Авто)'!YO"&amp;$J$26),$C11,'Полная ст-ть с уч.НЗС (Авто)'!CT$11:INDIRECT("'Полная ст-ть с уч.НЗС (Авто)'!CT"&amp;$J$26))/$D11)</f>
        <v>0</v>
      </c>
      <c r="CU11" s="137">
        <f ca="1">IF($D11=0,0,SUMIF('Полная ст-ть с уч.НЗС (Авто)'!$YO$11:INDIRECT("'Полная ст-ть с уч.НЗС (Авто)'!YO"&amp;$J$26),$C11,'Полная ст-ть с уч.НЗС (Авто)'!CU$11:INDIRECT("'Полная ст-ть с уч.НЗС (Авто)'!CU"&amp;$J$26))/$D11)</f>
        <v>0</v>
      </c>
      <c r="CV11" s="137">
        <f ca="1">IF($D11=0,0,SUMIF('Полная ст-ть с уч.НЗС (Авто)'!$YO$11:INDIRECT("'Полная ст-ть с уч.НЗС (Авто)'!YO"&amp;$J$26),$C11,'Полная ст-ть с уч.НЗС (Авто)'!CV$11:INDIRECT("'Полная ст-ть с уч.НЗС (Авто)'!CV"&amp;$J$26))/$D11)</f>
        <v>0</v>
      </c>
      <c r="CW11" s="137">
        <f ca="1">IF($D11=0,0,SUMIF('Полная ст-ть с уч.НЗС (Авто)'!$YO$11:INDIRECT("'Полная ст-ть с уч.НЗС (Авто)'!YO"&amp;$J$26),$C11,'Полная ст-ть с уч.НЗС (Авто)'!CW$11:INDIRECT("'Полная ст-ть с уч.НЗС (Авто)'!CW"&amp;$J$26))/$D11)</f>
        <v>0</v>
      </c>
      <c r="CX11" s="137">
        <f ca="1">IF($D11=0,0,SUMIF('Полная ст-ть с уч.НЗС (Авто)'!$YO$11:INDIRECT("'Полная ст-ть с уч.НЗС (Авто)'!YO"&amp;$J$26),$C11,'Полная ст-ть с уч.НЗС (Авто)'!CX$11:INDIRECT("'Полная ст-ть с уч.НЗС (Авто)'!CX"&amp;$J$26))/$D11)</f>
        <v>0</v>
      </c>
      <c r="CY11" s="137">
        <f ca="1">IF($D11=0,0,SUMIF('Полная ст-ть с уч.НЗС (Авто)'!$YO$11:INDIRECT("'Полная ст-ть с уч.НЗС (Авто)'!YO"&amp;$J$26),$C11,'Полная ст-ть с уч.НЗС (Авто)'!CY$11:INDIRECT("'Полная ст-ть с уч.НЗС (Авто)'!CY"&amp;$J$26))/$D11)</f>
        <v>0</v>
      </c>
      <c r="CZ11" s="137">
        <f ca="1">IF($D11=0,0,SUMIF('Полная ст-ть с уч.НЗС (Авто)'!$YO$11:INDIRECT("'Полная ст-ть с уч.НЗС (Авто)'!YO"&amp;$J$26),$C11,'Полная ст-ть с уч.НЗС (Авто)'!CZ$11:INDIRECT("'Полная ст-ть с уч.НЗС (Авто)'!CZ"&amp;$J$26))/$D11)</f>
        <v>0</v>
      </c>
      <c r="DA11" s="137">
        <f ca="1">IF($D11=0,0,SUMIF('Полная ст-ть с уч.НЗС (Авто)'!$YO$11:INDIRECT("'Полная ст-ть с уч.НЗС (Авто)'!YO"&amp;$J$26),$C11,'Полная ст-ть с уч.НЗС (Авто)'!DA$11:INDIRECT("'Полная ст-ть с уч.НЗС (Авто)'!DA"&amp;$J$26))/$D11)</f>
        <v>0</v>
      </c>
      <c r="DB11" s="137">
        <f ca="1">IF($D11=0,0,SUMIF('Полная ст-ть с уч.НЗС (Авто)'!$YO$11:INDIRECT("'Полная ст-ть с уч.НЗС (Авто)'!YO"&amp;$J$26),$C11,'Полная ст-ть с уч.НЗС (Авто)'!DB$11:INDIRECT("'Полная ст-ть с уч.НЗС (Авто)'!DB"&amp;$J$26))/$D11)</f>
        <v>0</v>
      </c>
      <c r="DC11" s="137">
        <f ca="1">IF($D11=0,0,SUMIF('Полная ст-ть с уч.НЗС (Авто)'!$YO$11:INDIRECT("'Полная ст-ть с уч.НЗС (Авто)'!YO"&amp;$J$26),$C11,'Полная ст-ть с уч.НЗС (Авто)'!DC$11:INDIRECT("'Полная ст-ть с уч.НЗС (Авто)'!DC"&amp;$J$26))/$D11)</f>
        <v>0</v>
      </c>
      <c r="DD11" s="137"/>
      <c r="DE11" s="137">
        <f ca="1">IF($D11=0,0,SUMIF('Полная ст-ть с уч.НЗС (Авто)'!$YO$11:INDIRECT("'Полная ст-ть с уч.НЗС (Авто)'!YO"&amp;$J$26),$C11,'Полная ст-ть с уч.НЗС (Авто)'!DE$11:INDIRECT("'Полная ст-ть с уч.НЗС (Авто)'!DE"&amp;$J$26))/$D11)</f>
        <v>0</v>
      </c>
      <c r="DF11" s="137"/>
      <c r="DG11" s="137">
        <f ca="1">IF($D11=0,0,SUMIF('Полная ст-ть с уч.НЗС (Авто)'!$YO$11:INDIRECT("'Полная ст-ть с уч.НЗС (Авто)'!YO"&amp;$J$26),$C11,'Полная ст-ть с уч.НЗС (Авто)'!DG$11:INDIRECT("'Полная ст-ть с уч.НЗС (Авто)'!DG"&amp;$J$26))/$D11)</f>
        <v>0</v>
      </c>
      <c r="DH11" s="137">
        <f ca="1">IF($D11=0,0,SUMIF('Полная ст-ть с уч.НЗС (Авто)'!$YO$11:INDIRECT("'Полная ст-ть с уч.НЗС (Авто)'!YO"&amp;$J$26),$C11,'Полная ст-ть с уч.НЗС (Авто)'!DH$11:INDIRECT("'Полная ст-ть с уч.НЗС (Авто)'!DH"&amp;$J$26))/$D11)</f>
        <v>0</v>
      </c>
      <c r="DI11" s="137">
        <f ca="1">IF($D11=0,0,SUMIF('Полная ст-ть с уч.НЗС (Авто)'!$YO$11:INDIRECT("'Полная ст-ть с уч.НЗС (Авто)'!YO"&amp;$J$26),$C11,'Полная ст-ть с уч.НЗС (Авто)'!DI$11:INDIRECT("'Полная ст-ть с уч.НЗС (Авто)'!DI"&amp;$J$26))/$D11)</f>
        <v>0</v>
      </c>
      <c r="DJ11" s="137">
        <f ca="1">IF($D11=0,0,SUMIF('Полная ст-ть с уч.НЗС (Авто)'!$YO$11:INDIRECT("'Полная ст-ть с уч.НЗС (Авто)'!YO"&amp;$J$26),$C11,'Полная ст-ть с уч.НЗС (Авто)'!DJ$11:INDIRECT("'Полная ст-ть с уч.НЗС (Авто)'!DJ"&amp;$J$26))/$D11)</f>
        <v>0</v>
      </c>
      <c r="DK11" s="137">
        <f ca="1">IF($D11=0,0,SUMIF('Полная ст-ть с уч.НЗС (Авто)'!$YO$11:INDIRECT("'Полная ст-ть с уч.НЗС (Авто)'!YO"&amp;$J$26),$C11,'Полная ст-ть с уч.НЗС (Авто)'!DK$11:INDIRECT("'Полная ст-ть с уч.НЗС (Авто)'!DK"&amp;$J$26))/$D11)</f>
        <v>0</v>
      </c>
      <c r="DL11" s="137">
        <f ca="1">IF($D11=0,0,SUMIF('Полная ст-ть с уч.НЗС (Авто)'!$YO$11:INDIRECT("'Полная ст-ть с уч.НЗС (Авто)'!YO"&amp;$J$26),$C11,'Полная ст-ть с уч.НЗС (Авто)'!DL$11:INDIRECT("'Полная ст-ть с уч.НЗС (Авто)'!DL"&amp;$J$26))/$D11)</f>
        <v>0</v>
      </c>
      <c r="DM11" s="137">
        <f ca="1">IF($D11=0,0,SUMIF('Полная ст-ть с уч.НЗС (Авто)'!$YO$11:INDIRECT("'Полная ст-ть с уч.НЗС (Авто)'!YO"&amp;$J$26),$C11,'Полная ст-ть с уч.НЗС (Авто)'!DM$11:INDIRECT("'Полная ст-ть с уч.НЗС (Авто)'!DM"&amp;$J$26))/$D11)</f>
        <v>0</v>
      </c>
      <c r="DN11" s="137">
        <f ca="1">IF($D11=0,0,SUMIF('Полная ст-ть с уч.НЗС (Авто)'!$YO$11:INDIRECT("'Полная ст-ть с уч.НЗС (Авто)'!YO"&amp;$J$26),$C11,'Полная ст-ть с уч.НЗС (Авто)'!DN$11:INDIRECT("'Полная ст-ть с уч.НЗС (Авто)'!DN"&amp;$J$26))/$D11)</f>
        <v>0</v>
      </c>
      <c r="DO11" s="137">
        <f ca="1">IF($D11=0,0,SUMIF('Полная ст-ть с уч.НЗС (Авто)'!$YO$11:INDIRECT("'Полная ст-ть с уч.НЗС (Авто)'!YO"&amp;$J$26),$C11,'Полная ст-ть с уч.НЗС (Авто)'!DO$11:INDIRECT("'Полная ст-ть с уч.НЗС (Авто)'!DO"&amp;$J$26))/$D11)</f>
        <v>0</v>
      </c>
      <c r="DP11" s="137">
        <f ca="1">IF($D11=0,0,SUMIF('Полная ст-ть с уч.НЗС (Авто)'!$YO$11:INDIRECT("'Полная ст-ть с уч.НЗС (Авто)'!YO"&amp;$J$26),$C11,'Полная ст-ть с уч.НЗС (Авто)'!DP$11:INDIRECT("'Полная ст-ть с уч.НЗС (Авто)'!DP"&amp;$J$26))/$D11)</f>
        <v>0</v>
      </c>
      <c r="DQ11" s="137">
        <f ca="1">IF($D11=0,0,SUMIF('Полная ст-ть с уч.НЗС (Авто)'!$YO$11:INDIRECT("'Полная ст-ть с уч.НЗС (Авто)'!YO"&amp;$J$26),$C11,'Полная ст-ть с уч.НЗС (Авто)'!DQ$11:INDIRECT("'Полная ст-ть с уч.НЗС (Авто)'!DQ"&amp;$J$26))/$D11)</f>
        <v>0</v>
      </c>
      <c r="DR11" s="137">
        <f ca="1">IF($D11=0,0,SUMIF('Полная ст-ть с уч.НЗС (Авто)'!$YO$11:INDIRECT("'Полная ст-ть с уч.НЗС (Авто)'!YO"&amp;$J$26),$C11,'Полная ст-ть с уч.НЗС (Авто)'!DR$11:INDIRECT("'Полная ст-ть с уч.НЗС (Авто)'!DR"&amp;$J$26))/$D11)</f>
        <v>0</v>
      </c>
      <c r="DS11" s="137">
        <f ca="1">IF($D11=0,0,SUMIF('Полная ст-ть с уч.НЗС (Авто)'!$YO$11:INDIRECT("'Полная ст-ть с уч.НЗС (Авто)'!YO"&amp;$J$26),$C11,'Полная ст-ть с уч.НЗС (Авто)'!DS$11:INDIRECT("'Полная ст-ть с уч.НЗС (Авто)'!DS"&amp;$J$26))/$D11)</f>
        <v>0</v>
      </c>
      <c r="DT11" s="137">
        <f ca="1">IF($D11=0,0,SUMIF('Полная ст-ть с уч.НЗС (Авто)'!$YO$11:INDIRECT("'Полная ст-ть с уч.НЗС (Авто)'!YO"&amp;$J$26),$C11,'Полная ст-ть с уч.НЗС (Авто)'!DT$11:INDIRECT("'Полная ст-ть с уч.НЗС (Авто)'!DT"&amp;$J$26))/$D11)</f>
        <v>0</v>
      </c>
      <c r="DU11" s="137">
        <f ca="1">IF($D11=0,0,SUMIF('Полная ст-ть с уч.НЗС (Авто)'!$YO$11:INDIRECT("'Полная ст-ть с уч.НЗС (Авто)'!YO"&amp;$J$26),$C11,'Полная ст-ть с уч.НЗС (Авто)'!DU$11:INDIRECT("'Полная ст-ть с уч.НЗС (Авто)'!DU"&amp;$J$26))/$D11)</f>
        <v>0</v>
      </c>
      <c r="DV11" s="137">
        <f ca="1">IF($D11=0,0,SUMIF('Полная ст-ть с уч.НЗС (Авто)'!$YO$11:INDIRECT("'Полная ст-ть с уч.НЗС (Авто)'!YO"&amp;$J$26),$C11,'Полная ст-ть с уч.НЗС (Авто)'!DV$11:INDIRECT("'Полная ст-ть с уч.НЗС (Авто)'!DV"&amp;$J$26))/$D11)</f>
        <v>0</v>
      </c>
      <c r="DW11" s="137">
        <f ca="1">IF($D11=0,0,SUMIF('Полная ст-ть с уч.НЗС (Авто)'!$YO$11:INDIRECT("'Полная ст-ть с уч.НЗС (Авто)'!YO"&amp;$J$26),$C11,'Полная ст-ть с уч.НЗС (Авто)'!DW$11:INDIRECT("'Полная ст-ть с уч.НЗС (Авто)'!DW"&amp;$J$26))/$D11)</f>
        <v>0</v>
      </c>
      <c r="DX11" s="137">
        <f ca="1">IF($D11=0,0,SUMIF('Полная ст-ть с уч.НЗС (Авто)'!$YO$11:INDIRECT("'Полная ст-ть с уч.НЗС (Авто)'!YO"&amp;$J$26),$C11,'Полная ст-ть с уч.НЗС (Авто)'!DX$11:INDIRECT("'Полная ст-ть с уч.НЗС (Авто)'!DX"&amp;$J$26))/$D11)</f>
        <v>0</v>
      </c>
      <c r="DY11" s="137">
        <f ca="1">IF($D11=0,0,SUMIF('Полная ст-ть с уч.НЗС (Авто)'!$YO$11:INDIRECT("'Полная ст-ть с уч.НЗС (Авто)'!YO"&amp;$J$26),$C11,'Полная ст-ть с уч.НЗС (Авто)'!DY$11:INDIRECT("'Полная ст-ть с уч.НЗС (Авто)'!DY"&amp;$J$26))/$D11)</f>
        <v>0</v>
      </c>
      <c r="DZ11" s="137">
        <f ca="1">IF($D11=0,0,SUMIF('Полная ст-ть с уч.НЗС (Авто)'!$YO$11:INDIRECT("'Полная ст-ть с уч.НЗС (Авто)'!YO"&amp;$J$26),$C11,'Полная ст-ть с уч.НЗС (Авто)'!DZ$11:INDIRECT("'Полная ст-ть с уч.НЗС (Авто)'!DZ"&amp;$J$26))/$D11)</f>
        <v>0</v>
      </c>
      <c r="EA11" s="137">
        <f ca="1">IF($D11=0,0,SUMIF('Полная ст-ть с уч.НЗС (Авто)'!$YO$11:INDIRECT("'Полная ст-ть с уч.НЗС (Авто)'!YO"&amp;$J$26),$C11,'Полная ст-ть с уч.НЗС (Авто)'!EA$11:INDIRECT("'Полная ст-ть с уч.НЗС (Авто)'!EA"&amp;$J$26))/$D11)</f>
        <v>0</v>
      </c>
      <c r="EB11" s="137">
        <f ca="1">IF($D11=0,0,SUMIF('Полная ст-ть с уч.НЗС (Авто)'!$YO$11:INDIRECT("'Полная ст-ть с уч.НЗС (Авто)'!YO"&amp;$J$26),$C11,'Полная ст-ть с уч.НЗС (Авто)'!EB$11:INDIRECT("'Полная ст-ть с уч.НЗС (Авто)'!EB"&amp;$J$26))/$D11)</f>
        <v>0</v>
      </c>
      <c r="EC11" s="137">
        <f ca="1">IF($D11=0,0,SUMIF('Полная ст-ть с уч.НЗС (Авто)'!$YO$11:INDIRECT("'Полная ст-ть с уч.НЗС (Авто)'!YO"&amp;$J$26),$C11,'Полная ст-ть с уч.НЗС (Авто)'!EC$11:INDIRECT("'Полная ст-ть с уч.НЗС (Авто)'!EC"&amp;$J$26))/$D11)</f>
        <v>0</v>
      </c>
      <c r="ED11" s="137">
        <f ca="1">IF($D11=0,0,SUMIF('Полная ст-ть с уч.НЗС (Авто)'!$YO$11:INDIRECT("'Полная ст-ть с уч.НЗС (Авто)'!YO"&amp;$J$26),$C11,'Полная ст-ть с уч.НЗС (Авто)'!ED$11:INDIRECT("'Полная ст-ть с уч.НЗС (Авто)'!ED"&amp;$J$26))/$D11)</f>
        <v>0</v>
      </c>
      <c r="EE11" s="137">
        <f ca="1">IF($D11=0,0,SUMIF('Полная ст-ть с уч.НЗС (Авто)'!$YO$11:INDIRECT("'Полная ст-ть с уч.НЗС (Авто)'!YO"&amp;$J$26),$C11,'Полная ст-ть с уч.НЗС (Авто)'!EE$11:INDIRECT("'Полная ст-ть с уч.НЗС (Авто)'!EE"&amp;$J$26))/$D11)</f>
        <v>0</v>
      </c>
      <c r="EF11" s="137">
        <f ca="1">IF($D11=0,0,SUMIF('Полная ст-ть с уч.НЗС (Авто)'!$YO$11:INDIRECT("'Полная ст-ть с уч.НЗС (Авто)'!YO"&amp;$J$26),$C11,'Полная ст-ть с уч.НЗС (Авто)'!EF$11:INDIRECT("'Полная ст-ть с уч.НЗС (Авто)'!EF"&amp;$J$26))/$D11)</f>
        <v>0</v>
      </c>
      <c r="EG11" s="137">
        <f ca="1">IF($D11=0,0,SUMIF('Полная ст-ть с уч.НЗС (Авто)'!$YO$11:INDIRECT("'Полная ст-ть с уч.НЗС (Авто)'!YO"&amp;$J$26),$C11,'Полная ст-ть с уч.НЗС (Авто)'!EG$11:INDIRECT("'Полная ст-ть с уч.НЗС (Авто)'!EG"&amp;$J$26))/$D11)</f>
        <v>0</v>
      </c>
      <c r="EH11" s="137">
        <f ca="1">IF($D11=0,0,SUMIF('Полная ст-ть с уч.НЗС (Авто)'!$YO$11:INDIRECT("'Полная ст-ть с уч.НЗС (Авто)'!YO"&amp;$J$26),$C11,'Полная ст-ть с уч.НЗС (Авто)'!EH$11:INDIRECT("'Полная ст-ть с уч.НЗС (Авто)'!EH"&amp;$J$26))/$D11)</f>
        <v>0</v>
      </c>
      <c r="EI11" s="137">
        <f ca="1">IF($D11=0,0,SUMIF('Полная ст-ть с уч.НЗС (Авто)'!$YO$11:INDIRECT("'Полная ст-ть с уч.НЗС (Авто)'!YO"&amp;$J$26),$C11,'Полная ст-ть с уч.НЗС (Авто)'!EI$11:INDIRECT("'Полная ст-ть с уч.НЗС (Авто)'!EI"&amp;$J$26))/$D11)</f>
        <v>0</v>
      </c>
      <c r="EJ11" s="137">
        <f ca="1">IF($D11=0,0,SUMIF('Полная ст-ть с уч.НЗС (Авто)'!$YO$11:INDIRECT("'Полная ст-ть с уч.НЗС (Авто)'!YO"&amp;$J$26),$C11,'Полная ст-ть с уч.НЗС (Авто)'!EJ$11:INDIRECT("'Полная ст-ть с уч.НЗС (Авто)'!EJ"&amp;$J$26))/$D11)</f>
        <v>0</v>
      </c>
      <c r="EK11" s="137">
        <f ca="1">IF($D11=0,0,SUMIF('Полная ст-ть с уч.НЗС (Авто)'!$YO$11:INDIRECT("'Полная ст-ть с уч.НЗС (Авто)'!YO"&amp;$J$26),$C11,'Полная ст-ть с уч.НЗС (Авто)'!EK$11:INDIRECT("'Полная ст-ть с уч.НЗС (Авто)'!EK"&amp;$J$26))/$D11)</f>
        <v>0</v>
      </c>
      <c r="EL11" s="137">
        <f ca="1">IF($D11=0,0,SUMIF('Полная ст-ть с уч.НЗС (Авто)'!$YO$11:INDIRECT("'Полная ст-ть с уч.НЗС (Авто)'!YO"&amp;$J$26),$C11,'Полная ст-ть с уч.НЗС (Авто)'!EL$11:INDIRECT("'Полная ст-ть с уч.НЗС (Авто)'!EL"&amp;$J$26))/$D11)</f>
        <v>0</v>
      </c>
      <c r="EM11" s="137">
        <f ca="1">IF($D11=0,0,SUMIF('Полная ст-ть с уч.НЗС (Авто)'!$YO$11:INDIRECT("'Полная ст-ть с уч.НЗС (Авто)'!YO"&amp;$J$26),$C11,'Полная ст-ть с уч.НЗС (Авто)'!EM$11:INDIRECT("'Полная ст-ть с уч.НЗС (Авто)'!EM"&amp;$J$26))/$D11)</f>
        <v>0</v>
      </c>
      <c r="EN11" s="137">
        <f ca="1">IF($D11=0,0,SUMIF('Полная ст-ть с уч.НЗС (Авто)'!$YO$11:INDIRECT("'Полная ст-ть с уч.НЗС (Авто)'!YO"&amp;$J$26),$C11,'Полная ст-ть с уч.НЗС (Авто)'!EN$11:INDIRECT("'Полная ст-ть с уч.НЗС (Авто)'!EN"&amp;$J$26))/$D11)</f>
        <v>0</v>
      </c>
      <c r="EO11" s="137">
        <f ca="1">IF($D11=0,0,SUMIF('Полная ст-ть с уч.НЗС (Авто)'!$YO$11:INDIRECT("'Полная ст-ть с уч.НЗС (Авто)'!YO"&amp;$J$26),$C11,'Полная ст-ть с уч.НЗС (Авто)'!EO$11:INDIRECT("'Полная ст-ть с уч.НЗС (Авто)'!EO"&amp;$J$26))/$D11)</f>
        <v>0</v>
      </c>
      <c r="EP11" s="137">
        <f ca="1">IF($D11=0,0,SUMIF('Полная ст-ть с уч.НЗС (Авто)'!$YO$11:INDIRECT("'Полная ст-ть с уч.НЗС (Авто)'!YO"&amp;$J$26),$C11,'Полная ст-ть с уч.НЗС (Авто)'!EP$11:INDIRECT("'Полная ст-ть с уч.НЗС (Авто)'!EP"&amp;$J$26))/$D11)</f>
        <v>0</v>
      </c>
      <c r="EQ11" s="137">
        <f ca="1">IF($D11=0,0,SUMIF('Полная ст-ть с уч.НЗС (Авто)'!$YO$11:INDIRECT("'Полная ст-ть с уч.НЗС (Авто)'!YO"&amp;$J$26),$C11,'Полная ст-ть с уч.НЗС (Авто)'!EQ$11:INDIRECT("'Полная ст-ть с уч.НЗС (Авто)'!EQ"&amp;$J$26))/$D11)</f>
        <v>0</v>
      </c>
      <c r="ER11" s="137">
        <f ca="1">IF($D11=0,0,SUMIF('Полная ст-ть с уч.НЗС (Авто)'!$YO$11:INDIRECT("'Полная ст-ть с уч.НЗС (Авто)'!YO"&amp;$J$26),$C11,'Полная ст-ть с уч.НЗС (Авто)'!ER$11:INDIRECT("'Полная ст-ть с уч.НЗС (Авто)'!ER"&amp;$J$26))/$D11)</f>
        <v>0</v>
      </c>
      <c r="ES11" s="137">
        <f ca="1">IF($D11=0,0,SUMIF('Полная ст-ть с уч.НЗС (Авто)'!$YO$11:INDIRECT("'Полная ст-ть с уч.НЗС (Авто)'!YO"&amp;$J$26),$C11,'Полная ст-ть с уч.НЗС (Авто)'!ES$11:INDIRECT("'Полная ст-ть с уч.НЗС (Авто)'!ES"&amp;$J$26))/$D11)</f>
        <v>0</v>
      </c>
      <c r="ET11" s="137">
        <f ca="1">IF($D11=0,0,SUMIF('Полная ст-ть с уч.НЗС (Авто)'!$YO$11:INDIRECT("'Полная ст-ть с уч.НЗС (Авто)'!YO"&amp;$J$26),$C11,'Полная ст-ть с уч.НЗС (Авто)'!ET$11:INDIRECT("'Полная ст-ть с уч.НЗС (Авто)'!ET"&amp;$J$26))/$D11)</f>
        <v>0</v>
      </c>
      <c r="EU11" s="137">
        <f ca="1">IF($D11=0,0,SUMIF('Полная ст-ть с уч.НЗС (Авто)'!$YO$11:INDIRECT("'Полная ст-ть с уч.НЗС (Авто)'!YO"&amp;$J$26),$C11,'Полная ст-ть с уч.НЗС (Авто)'!EU$11:INDIRECT("'Полная ст-ть с уч.НЗС (Авто)'!EU"&amp;$J$26))/$D11)</f>
        <v>0</v>
      </c>
      <c r="EV11" s="137">
        <f ca="1">IF($D11=0,0,SUMIF('Полная ст-ть с уч.НЗС (Авто)'!$YO$11:INDIRECT("'Полная ст-ть с уч.НЗС (Авто)'!YO"&amp;$J$26),$C11,'Полная ст-ть с уч.НЗС (Авто)'!EV$11:INDIRECT("'Полная ст-ть с уч.НЗС (Авто)'!EV"&amp;$J$26))/$D11)</f>
        <v>0</v>
      </c>
      <c r="EW11" s="137">
        <f ca="1">IF($D11=0,0,SUMIF('Полная ст-ть с уч.НЗС (Авто)'!$YO$11:INDIRECT("'Полная ст-ть с уч.НЗС (Авто)'!YO"&amp;$J$26),$C11,'Полная ст-ть с уч.НЗС (Авто)'!EW$11:INDIRECT("'Полная ст-ть с уч.НЗС (Авто)'!EW"&amp;$J$26))/$D11)</f>
        <v>0</v>
      </c>
      <c r="EX11" s="137">
        <f ca="1">IF($D11=0,0,SUMIF('Полная ст-ть с уч.НЗС (Авто)'!$YO$11:INDIRECT("'Полная ст-ть с уч.НЗС (Авто)'!YO"&amp;$J$26),$C11,'Полная ст-ть с уч.НЗС (Авто)'!EX$11:INDIRECT("'Полная ст-ть с уч.НЗС (Авто)'!EX"&amp;$J$26))/$D11)</f>
        <v>0</v>
      </c>
      <c r="EY11" s="137">
        <f ca="1">IF($D11=0,0,SUMIF('Полная ст-ть с уч.НЗС (Авто)'!$YO$11:INDIRECT("'Полная ст-ть с уч.НЗС (Авто)'!YO"&amp;$J$26),$C11,'Полная ст-ть с уч.НЗС (Авто)'!EY$11:INDIRECT("'Полная ст-ть с уч.НЗС (Авто)'!EY"&amp;$J$26))/$D11)</f>
        <v>0</v>
      </c>
      <c r="EZ11" s="137">
        <f ca="1">IF($D11=0,0,SUMIF('Полная ст-ть с уч.НЗС (Авто)'!$YO$11:INDIRECT("'Полная ст-ть с уч.НЗС (Авто)'!YO"&amp;$J$26),$C11,'Полная ст-ть с уч.НЗС (Авто)'!EZ$11:INDIRECT("'Полная ст-ть с уч.НЗС (Авто)'!EZ"&amp;$J$26))/$D11)</f>
        <v>0</v>
      </c>
      <c r="FA11" s="137">
        <f ca="1">IF($D11=0,0,SUMIF('Полная ст-ть с уч.НЗС (Авто)'!$YO$11:INDIRECT("'Полная ст-ть с уч.НЗС (Авто)'!YO"&amp;$J$26),$C11,'Полная ст-ть с уч.НЗС (Авто)'!FA$11:INDIRECT("'Полная ст-ть с уч.НЗС (Авто)'!FA"&amp;$J$26))/$D11)</f>
        <v>0</v>
      </c>
      <c r="FB11" s="137">
        <f ca="1">IF($D11=0,0,SUMIF('Полная ст-ть с уч.НЗС (Авто)'!$YO$11:INDIRECT("'Полная ст-ть с уч.НЗС (Авто)'!YO"&amp;$J$26),$C11,'Полная ст-ть с уч.НЗС (Авто)'!FB$11:INDIRECT("'Полная ст-ть с уч.НЗС (Авто)'!FB"&amp;$J$26))/$D11)</f>
        <v>0</v>
      </c>
      <c r="FC11" s="137">
        <f ca="1">IF($D11=0,0,SUMIF('Полная ст-ть с уч.НЗС (Авто)'!$YO$11:INDIRECT("'Полная ст-ть с уч.НЗС (Авто)'!YO"&amp;$J$26),$C11,'Полная ст-ть с уч.НЗС (Авто)'!FC$11:INDIRECT("'Полная ст-ть с уч.НЗС (Авто)'!FC"&amp;$J$26))/$D11)</f>
        <v>0</v>
      </c>
      <c r="FD11" s="137">
        <f ca="1">IF($D11=0,0,SUMIF('Полная ст-ть с уч.НЗС (Авто)'!$YO$11:INDIRECT("'Полная ст-ть с уч.НЗС (Авто)'!YO"&amp;$J$26),$C11,'Полная ст-ть с уч.НЗС (Авто)'!FD$11:INDIRECT("'Полная ст-ть с уч.НЗС (Авто)'!FD"&amp;$J$26))/$D11)</f>
        <v>0</v>
      </c>
      <c r="FE11" s="137">
        <f ca="1">IF($D11=0,0,SUMIF('Полная ст-ть с уч.НЗС (Авто)'!$YO$11:INDIRECT("'Полная ст-ть с уч.НЗС (Авто)'!YO"&amp;$J$26),$C11,'Полная ст-ть с уч.НЗС (Авто)'!FE$11:INDIRECT("'Полная ст-ть с уч.НЗС (Авто)'!FE"&amp;$J$26))/$D11)</f>
        <v>0</v>
      </c>
      <c r="FF11" s="137">
        <f ca="1">IF($D11=0,0,SUMIF('Полная ст-ть с уч.НЗС (Авто)'!$YO$11:INDIRECT("'Полная ст-ть с уч.НЗС (Авто)'!YO"&amp;$J$26),$C11,'Полная ст-ть с уч.НЗС (Авто)'!FF$11:INDIRECT("'Полная ст-ть с уч.НЗС (Авто)'!FF"&amp;$J$26))/$D11)</f>
        <v>0</v>
      </c>
      <c r="FG11" s="137">
        <f ca="1">IF($D11=0,0,SUMIF('Полная ст-ть с уч.НЗС (Авто)'!$YO$11:INDIRECT("'Полная ст-ть с уч.НЗС (Авто)'!YO"&amp;$J$26),$C11,'Полная ст-ть с уч.НЗС (Авто)'!FG$11:INDIRECT("'Полная ст-ть с уч.НЗС (Авто)'!FG"&amp;$J$26))/$D11)</f>
        <v>0</v>
      </c>
      <c r="FH11" s="137">
        <f ca="1">IF($D11=0,0,SUMIF('Полная ст-ть с уч.НЗС (Авто)'!$YO$11:INDIRECT("'Полная ст-ть с уч.НЗС (Авто)'!YO"&amp;$J$26),$C11,'Полная ст-ть с уч.НЗС (Авто)'!FH$11:INDIRECT("'Полная ст-ть с уч.НЗС (Авто)'!FH"&amp;$J$26))/$D11)</f>
        <v>0</v>
      </c>
      <c r="FI11" s="137">
        <f ca="1">IF($D11=0,0,SUMIF('Полная ст-ть с уч.НЗС (Авто)'!$YO$11:INDIRECT("'Полная ст-ть с уч.НЗС (Авто)'!YO"&amp;$J$26),$C11,'Полная ст-ть с уч.НЗС (Авто)'!FI$11:INDIRECT("'Полная ст-ть с уч.НЗС (Авто)'!FI"&amp;$J$26))/$D11)</f>
        <v>0</v>
      </c>
      <c r="FJ11" s="137">
        <f ca="1">IF($D11=0,0,SUMIF('Полная ст-ть с уч.НЗС (Авто)'!$YO$11:INDIRECT("'Полная ст-ть с уч.НЗС (Авто)'!YO"&amp;$J$26),$C11,'Полная ст-ть с уч.НЗС (Авто)'!FJ$11:INDIRECT("'Полная ст-ть с уч.НЗС (Авто)'!FJ"&amp;$J$26))/$D11)</f>
        <v>0</v>
      </c>
      <c r="FK11" s="137">
        <f ca="1">IF($D11=0,0,SUMIF('Полная ст-ть с уч.НЗС (Авто)'!$YO$11:INDIRECT("'Полная ст-ть с уч.НЗС (Авто)'!YO"&amp;$J$26),$C11,'Полная ст-ть с уч.НЗС (Авто)'!FK$11:INDIRECT("'Полная ст-ть с уч.НЗС (Авто)'!FK"&amp;$J$26))/$D11)</f>
        <v>0</v>
      </c>
      <c r="FL11" s="137">
        <f ca="1">IF($D11=0,0,SUMIF('Полная ст-ть с уч.НЗС (Авто)'!$YO$11:INDIRECT("'Полная ст-ть с уч.НЗС (Авто)'!YO"&amp;$J$26),$C11,'Полная ст-ть с уч.НЗС (Авто)'!FL$11:INDIRECT("'Полная ст-ть с уч.НЗС (Авто)'!FL"&amp;$J$26))/$D11)</f>
        <v>0</v>
      </c>
      <c r="FM11" s="137">
        <f ca="1">IF($D11=0,0,SUMIF('Полная ст-ть с уч.НЗС (Авто)'!$YO$11:INDIRECT("'Полная ст-ть с уч.НЗС (Авто)'!YO"&amp;$J$26),$C11,'Полная ст-ть с уч.НЗС (Авто)'!FM$11:INDIRECT("'Полная ст-ть с уч.НЗС (Авто)'!FM"&amp;$J$26))/$D11)</f>
        <v>0</v>
      </c>
      <c r="FN11" s="137">
        <f ca="1">IF($D11=0,0,SUMIF('Полная ст-ть с уч.НЗС (Авто)'!$YO$11:INDIRECT("'Полная ст-ть с уч.НЗС (Авто)'!YO"&amp;$J$26),$C11,'Полная ст-ть с уч.НЗС (Авто)'!FN$11:INDIRECT("'Полная ст-ть с уч.НЗС (Авто)'!FN"&amp;$J$26))/$D11)</f>
        <v>0</v>
      </c>
      <c r="FO11" s="137">
        <f ca="1">IF($D11=0,0,SUMIF('Полная ст-ть с уч.НЗС (Авто)'!$YO$11:INDIRECT("'Полная ст-ть с уч.НЗС (Авто)'!YO"&amp;$J$26),$C11,'Полная ст-ть с уч.НЗС (Авто)'!FO$11:INDIRECT("'Полная ст-ть с уч.НЗС (Авто)'!FO"&amp;$J$26))/$D11)</f>
        <v>0</v>
      </c>
      <c r="FP11" s="137">
        <f ca="1">IF($D11=0,0,SUMIF('Полная ст-ть с уч.НЗС (Авто)'!$YO$11:INDIRECT("'Полная ст-ть с уч.НЗС (Авто)'!YO"&amp;$J$26),$C11,'Полная ст-ть с уч.НЗС (Авто)'!FP$11:INDIRECT("'Полная ст-ть с уч.НЗС (Авто)'!FP"&amp;$J$26))/$D11)</f>
        <v>0</v>
      </c>
      <c r="FQ11" s="137">
        <f ca="1">IF($D11=0,0,SUMIF('Полная ст-ть с уч.НЗС (Авто)'!$YO$11:INDIRECT("'Полная ст-ть с уч.НЗС (Авто)'!YO"&amp;$J$26),$C11,'Полная ст-ть с уч.НЗС (Авто)'!FQ$11:INDIRECT("'Полная ст-ть с уч.НЗС (Авто)'!FQ"&amp;$J$26))/$D11)</f>
        <v>0</v>
      </c>
      <c r="FR11" s="137">
        <f ca="1">IF($D11=0,0,SUMIF('Полная ст-ть с уч.НЗС (Авто)'!$YO$11:INDIRECT("'Полная ст-ть с уч.НЗС (Авто)'!YO"&amp;$J$26),$C11,'Полная ст-ть с уч.НЗС (Авто)'!FR$11:INDIRECT("'Полная ст-ть с уч.НЗС (Авто)'!FR"&amp;$J$26))/$D11)</f>
        <v>0</v>
      </c>
      <c r="FS11" s="137">
        <f ca="1">IF($D11=0,0,SUMIF('Полная ст-ть с уч.НЗС (Авто)'!$YO$11:INDIRECT("'Полная ст-ть с уч.НЗС (Авто)'!YO"&amp;$J$26),$C11,'Полная ст-ть с уч.НЗС (Авто)'!FS$11:INDIRECT("'Полная ст-ть с уч.НЗС (Авто)'!FS"&amp;$J$26))/$D11)</f>
        <v>0</v>
      </c>
      <c r="FT11" s="137">
        <f ca="1">IF($D11=0,0,SUMIF('Полная ст-ть с уч.НЗС (Авто)'!$YO$11:INDIRECT("'Полная ст-ть с уч.НЗС (Авто)'!YO"&amp;$J$26),$C11,'Полная ст-ть с уч.НЗС (Авто)'!FT$11:INDIRECT("'Полная ст-ть с уч.НЗС (Авто)'!FT"&amp;$J$26))/$D11)</f>
        <v>0</v>
      </c>
      <c r="FU11" s="137">
        <f ca="1">IF($D11=0,0,SUMIF('Полная ст-ть с уч.НЗС (Авто)'!$YO$11:INDIRECT("'Полная ст-ть с уч.НЗС (Авто)'!YO"&amp;$J$26),$C11,'Полная ст-ть с уч.НЗС (Авто)'!FU$11:INDIRECT("'Полная ст-ть с уч.НЗС (Авто)'!FU"&amp;$J$26))/$D11)</f>
        <v>0</v>
      </c>
      <c r="FV11" s="137">
        <f ca="1">IF($D11=0,0,SUMIF('Полная ст-ть с уч.НЗС (Авто)'!$YO$11:INDIRECT("'Полная ст-ть с уч.НЗС (Авто)'!YO"&amp;$J$26),$C11,'Полная ст-ть с уч.НЗС (Авто)'!FV$11:INDIRECT("'Полная ст-ть с уч.НЗС (Авто)'!FV"&amp;$J$26))/$D11)</f>
        <v>0</v>
      </c>
      <c r="FW11" s="137">
        <f ca="1">IF($D11=0,0,SUMIF('Полная ст-ть с уч.НЗС (Авто)'!$YO$11:INDIRECT("'Полная ст-ть с уч.НЗС (Авто)'!YO"&amp;$J$26),$C11,'Полная ст-ть с уч.НЗС (Авто)'!FW$11:INDIRECT("'Полная ст-ть с уч.НЗС (Авто)'!FW"&amp;$J$26))/$D11)</f>
        <v>0</v>
      </c>
      <c r="FX11" s="137">
        <f ca="1">IF($D11=0,0,SUMIF('Полная ст-ть с уч.НЗС (Авто)'!$YO$11:INDIRECT("'Полная ст-ть с уч.НЗС (Авто)'!YO"&amp;$J$26),$C11,'Полная ст-ть с уч.НЗС (Авто)'!FX$11:INDIRECT("'Полная ст-ть с уч.НЗС (Авто)'!FX"&amp;$J$26))/$D11)</f>
        <v>0</v>
      </c>
      <c r="FY11" s="137">
        <f ca="1">IF($D11=0,0,SUMIF('Полная ст-ть с уч.НЗС (Авто)'!$YO$11:INDIRECT("'Полная ст-ть с уч.НЗС (Авто)'!YO"&amp;$J$26),$C11,'Полная ст-ть с уч.НЗС (Авто)'!FY$11:INDIRECT("'Полная ст-ть с уч.НЗС (Авто)'!FY"&amp;$J$26))/$D11)</f>
        <v>0</v>
      </c>
      <c r="FZ11" s="137">
        <f ca="1">IF($D11=0,0,SUMIF('Полная ст-ть с уч.НЗС (Авто)'!$YO$11:INDIRECT("'Полная ст-ть с уч.НЗС (Авто)'!YO"&amp;$J$26),$C11,'Полная ст-ть с уч.НЗС (Авто)'!FZ$11:INDIRECT("'Полная ст-ть с уч.НЗС (Авто)'!FZ"&amp;$J$26))/$D11)</f>
        <v>0</v>
      </c>
      <c r="GA11" s="137">
        <f ca="1">IF($D11=0,0,SUMIF('Полная ст-ть с уч.НЗС (Авто)'!$YO$11:INDIRECT("'Полная ст-ть с уч.НЗС (Авто)'!YO"&amp;$J$26),$C11,'Полная ст-ть с уч.НЗС (Авто)'!GA$11:INDIRECT("'Полная ст-ть с уч.НЗС (Авто)'!GA"&amp;$J$26))/$D11)</f>
        <v>0</v>
      </c>
      <c r="GB11" s="137">
        <f ca="1">IF($D11=0,0,SUMIF('Полная ст-ть с уч.НЗС (Авто)'!$YO$11:INDIRECT("'Полная ст-ть с уч.НЗС (Авто)'!YO"&amp;$J$26),$C11,'Полная ст-ть с уч.НЗС (Авто)'!GB$11:INDIRECT("'Полная ст-ть с уч.НЗС (Авто)'!GB"&amp;$J$26))/$D11)</f>
        <v>0</v>
      </c>
      <c r="GC11" s="137">
        <f ca="1">IF($D11=0,0,SUMIF('Полная ст-ть с уч.НЗС (Авто)'!$YO$11:INDIRECT("'Полная ст-ть с уч.НЗС (Авто)'!YO"&amp;$J$26),$C11,'Полная ст-ть с уч.НЗС (Авто)'!GC$11:INDIRECT("'Полная ст-ть с уч.НЗС (Авто)'!GC"&amp;$J$26))/$D11)</f>
        <v>0</v>
      </c>
      <c r="GD11" s="137">
        <f ca="1">IF($D11=0,0,SUMIF('Полная ст-ть с уч.НЗС (Авто)'!$YO$11:INDIRECT("'Полная ст-ть с уч.НЗС (Авто)'!YO"&amp;$J$26),$C11,'Полная ст-ть с уч.НЗС (Авто)'!GD$11:INDIRECT("'Полная ст-ть с уч.НЗС (Авто)'!GD"&amp;$J$26))/$D11)</f>
        <v>0</v>
      </c>
      <c r="GE11" s="137">
        <f ca="1">IF($D11=0,0,SUMIF('Полная ст-ть с уч.НЗС (Авто)'!$YO$11:INDIRECT("'Полная ст-ть с уч.НЗС (Авто)'!YO"&amp;$J$26),$C11,'Полная ст-ть с уч.НЗС (Авто)'!GE$11:INDIRECT("'Полная ст-ть с уч.НЗС (Авто)'!GE"&amp;$J$26))/$D11)</f>
        <v>0</v>
      </c>
      <c r="GF11" s="137">
        <f ca="1">IF($D11=0,0,SUMIF('Полная ст-ть с уч.НЗС (Авто)'!$YO$11:INDIRECT("'Полная ст-ть с уч.НЗС (Авто)'!YO"&amp;$J$26),$C11,'Полная ст-ть с уч.НЗС (Авто)'!GF$11:INDIRECT("'Полная ст-ть с уч.НЗС (Авто)'!GF"&amp;$J$26))/$D11)</f>
        <v>0</v>
      </c>
      <c r="GG11" s="137">
        <f ca="1">IF($D11=0,0,SUMIF('Полная ст-ть с уч.НЗС (Авто)'!$YO$11:INDIRECT("'Полная ст-ть с уч.НЗС (Авто)'!YO"&amp;$J$26),$C11,'Полная ст-ть с уч.НЗС (Авто)'!GG$11:INDIRECT("'Полная ст-ть с уч.НЗС (Авто)'!GG"&amp;$J$26))/$D11)</f>
        <v>0</v>
      </c>
      <c r="GH11" s="137">
        <f ca="1">IF($D11=0,0,SUMIF('Полная ст-ть с уч.НЗС (Авто)'!$YO$11:INDIRECT("'Полная ст-ть с уч.НЗС (Авто)'!YO"&amp;$J$26),$C11,'Полная ст-ть с уч.НЗС (Авто)'!GH$11:INDIRECT("'Полная ст-ть с уч.НЗС (Авто)'!GH"&amp;$J$26))/$D11)</f>
        <v>0</v>
      </c>
      <c r="GI11" s="137">
        <f ca="1">IF($D11=0,0,SUMIF('Полная ст-ть с уч.НЗС (Авто)'!$YO$11:INDIRECT("'Полная ст-ть с уч.НЗС (Авто)'!YO"&amp;$J$26),$C11,'Полная ст-ть с уч.НЗС (Авто)'!GI$11:INDIRECT("'Полная ст-ть с уч.НЗС (Авто)'!GI"&amp;$J$26))/$D11)</f>
        <v>0</v>
      </c>
      <c r="GJ11" s="137">
        <f ca="1">IF($D11=0,0,SUMIF('Полная ст-ть с уч.НЗС (Авто)'!$YO$11:INDIRECT("'Полная ст-ть с уч.НЗС (Авто)'!YO"&amp;$J$26),$C11,'Полная ст-ть с уч.НЗС (Авто)'!GJ$11:INDIRECT("'Полная ст-ть с уч.НЗС (Авто)'!GJ"&amp;$J$26))/$D11)</f>
        <v>0</v>
      </c>
      <c r="GK11" s="137">
        <f ca="1">IF($D11=0,0,SUMIF('Полная ст-ть с уч.НЗС (Авто)'!$YO$11:INDIRECT("'Полная ст-ть с уч.НЗС (Авто)'!YO"&amp;$J$26),$C11,'Полная ст-ть с уч.НЗС (Авто)'!GK$11:INDIRECT("'Полная ст-ть с уч.НЗС (Авто)'!GK"&amp;$J$26))/$D11)</f>
        <v>0</v>
      </c>
      <c r="GL11" s="137">
        <f ca="1">IF($D11=0,0,SUMIF('Полная ст-ть с уч.НЗС (Авто)'!$YO$11:INDIRECT("'Полная ст-ть с уч.НЗС (Авто)'!YO"&amp;$J$26),$C11,'Полная ст-ть с уч.НЗС (Авто)'!GL$11:INDIRECT("'Полная ст-ть с уч.НЗС (Авто)'!GL"&amp;$J$26))/$D11)</f>
        <v>0</v>
      </c>
      <c r="GM11" s="137">
        <f ca="1">IF($D11=0,0,SUMIF('Полная ст-ть с уч.НЗС (Авто)'!$YO$11:INDIRECT("'Полная ст-ть с уч.НЗС (Авто)'!YO"&amp;$J$26),$C11,'Полная ст-ть с уч.НЗС (Авто)'!GM$11:INDIRECT("'Полная ст-ть с уч.НЗС (Авто)'!GM"&amp;$J$26))/$D11)</f>
        <v>0</v>
      </c>
      <c r="GN11" s="137">
        <f ca="1">IF($D11=0,0,SUMIF('Полная ст-ть с уч.НЗС (Авто)'!$YO$11:INDIRECT("'Полная ст-ть с уч.НЗС (Авто)'!YO"&amp;$J$26),$C11,'Полная ст-ть с уч.НЗС (Авто)'!GN$11:INDIRECT("'Полная ст-ть с уч.НЗС (Авто)'!GN"&amp;$J$26))/$D11)</f>
        <v>0</v>
      </c>
      <c r="GO11" s="137">
        <f ca="1">IF($D11=0,0,SUMIF('Полная ст-ть с уч.НЗС (Авто)'!$YO$11:INDIRECT("'Полная ст-ть с уч.НЗС (Авто)'!YO"&amp;$J$26),$C11,'Полная ст-ть с уч.НЗС (Авто)'!GO$11:INDIRECT("'Полная ст-ть с уч.НЗС (Авто)'!GO"&amp;$J$26))/$D11)</f>
        <v>0</v>
      </c>
      <c r="GP11" s="137">
        <f ca="1">IF($D11=0,0,SUMIF('Полная ст-ть с уч.НЗС (Авто)'!$YO$11:INDIRECT("'Полная ст-ть с уч.НЗС (Авто)'!YO"&amp;$J$26),$C11,'Полная ст-ть с уч.НЗС (Авто)'!GP$11:INDIRECT("'Полная ст-ть с уч.НЗС (Авто)'!GP"&amp;$J$26))/$D11)</f>
        <v>0</v>
      </c>
      <c r="GQ11" s="137">
        <f ca="1">IF($D11=0,0,SUMIF('Полная ст-ть с уч.НЗС (Авто)'!$YO$11:INDIRECT("'Полная ст-ть с уч.НЗС (Авто)'!YO"&amp;$J$26),$C11,'Полная ст-ть с уч.НЗС (Авто)'!GQ$11:INDIRECT("'Полная ст-ть с уч.НЗС (Авто)'!GP"&amp;$J$26))/$D11)</f>
        <v>0</v>
      </c>
      <c r="GR11" s="137">
        <f ca="1">IF($D11=0,0,SUMIF('Полная ст-ть с уч.НЗС (Авто)'!$YO$11:INDIRECT("'Полная ст-ть с уч.НЗС (Авто)'!YO"&amp;$J$26),$C11,'Полная ст-ть с уч.НЗС (Авто)'!GR$11:INDIRECT("'Полная ст-ть с уч.НЗС (Авто)'!GR"&amp;$J$26))/$D11)</f>
        <v>0</v>
      </c>
      <c r="GS11" s="137">
        <f ca="1">IF($D11=0,0,SUMIF('Полная ст-ть с уч.НЗС (Авто)'!$YO$11:INDIRECT("'Полная ст-ть с уч.НЗС (Авто)'!YO"&amp;$J$26),$C11,'Полная ст-ть с уч.НЗС (Авто)'!GS$11:INDIRECT("'Полная ст-ть с уч.НЗС (Авто)'!GS"&amp;$J$26))/$D11)</f>
        <v>0</v>
      </c>
      <c r="GT11" s="137">
        <f ca="1">IF($D11=0,0,SUMIF('Полная ст-ть с уч.НЗС (Авто)'!$YO$11:INDIRECT("'Полная ст-ть с уч.НЗС (Авто)'!YO"&amp;$J$26),$C11,'Полная ст-ть с уч.НЗС (Авто)'!GT$11:INDIRECT("'Полная ст-ть с уч.НЗС (Авто)'!GT"&amp;$J$26))/$D11)</f>
        <v>0</v>
      </c>
      <c r="GU11" s="137">
        <f ca="1">IF($D11=0,0,SUMIF('Полная ст-ть с уч.НЗС (Авто)'!$YO$11:INDIRECT("'Полная ст-ть с уч.НЗС (Авто)'!YO"&amp;$J$26),$C11,'Полная ст-ть с уч.НЗС (Авто)'!GU$11:INDIRECT("'Полная ст-ть с уч.НЗС (Авто)'!GU"&amp;$J$26))/$D11)</f>
        <v>0</v>
      </c>
      <c r="GV11" s="137">
        <f ca="1">IF($D11=0,0,SUMIF('Полная ст-ть с уч.НЗС (Авто)'!$YO$11:INDIRECT("'Полная ст-ть с уч.НЗС (Авто)'!YO"&amp;$J$26),$C11,'Полная ст-ть с уч.НЗС (Авто)'!GV$11:INDIRECT("'Полная ст-ть с уч.НЗС (Авто)'!GV"&amp;$J$26))/$D11)</f>
        <v>0</v>
      </c>
      <c r="GW11" s="137">
        <f ca="1">IF($D11=0,0,SUMIF('Полная ст-ть с уч.НЗС (Авто)'!$YO$11:INDIRECT("'Полная ст-ть с уч.НЗС (Авто)'!YO"&amp;$J$26),$C11,'Полная ст-ть с уч.НЗС (Авто)'!GW$11:INDIRECT("'Полная ст-ть с уч.НЗС (Авто)'!GW"&amp;$J$26))/$D11)</f>
        <v>0</v>
      </c>
      <c r="GX11" s="137">
        <f ca="1">IF($D11=0,0,SUMIF('Полная ст-ть с уч.НЗС (Авто)'!$YO$11:INDIRECT("'Полная ст-ть с уч.НЗС (Авто)'!YO"&amp;$J$26),$C11,'Полная ст-ть с уч.НЗС (Авто)'!GX$11:INDIRECT("'Полная ст-ть с уч.НЗС (Авто)'!GX"&amp;$J$26))/$D11)</f>
        <v>0</v>
      </c>
      <c r="GY11" s="137">
        <f ca="1">IF($D11=0,0,SUMIF('Полная ст-ть с уч.НЗС (Авто)'!$YO$11:INDIRECT("'Полная ст-ть с уч.НЗС (Авто)'!YO"&amp;$J$26),$C11,'Полная ст-ть с уч.НЗС (Авто)'!GY$11:INDIRECT("'Полная ст-ть с уч.НЗС (Авто)'!GY"&amp;$J$26))/$D11)</f>
        <v>0</v>
      </c>
      <c r="GZ11" s="137">
        <f ca="1">IF($D11=0,0,SUMIF('Полная ст-ть с уч.НЗС (Авто)'!$YO$11:INDIRECT("'Полная ст-ть с уч.НЗС (Авто)'!YO"&amp;$J$26),$C11,'Полная ст-ть с уч.НЗС (Авто)'!GZ$11:INDIRECT("'Полная ст-ть с уч.НЗС (Авто)'!GZ"&amp;$J$26))/$D11)</f>
        <v>0</v>
      </c>
      <c r="HA11" s="137">
        <f ca="1">IF($D11=0,0,SUMIF('Полная ст-ть с уч.НЗС (Авто)'!$YO$11:INDIRECT("'Полная ст-ть с уч.НЗС (Авто)'!YO"&amp;$J$26),$C11,'Полная ст-ть с уч.НЗС (Авто)'!HA$11:INDIRECT("'Полная ст-ть с уч.НЗС (Авто)'!HA"&amp;$J$26))/$D11)</f>
        <v>0</v>
      </c>
      <c r="HB11" s="137">
        <f ca="1">IF($D11=0,0,SUMIF('Полная ст-ть с уч.НЗС (Авто)'!$YO$11:INDIRECT("'Полная ст-ть с уч.НЗС (Авто)'!YO"&amp;$J$26),$C11,'Полная ст-ть с уч.НЗС (Авто)'!HB$11:INDIRECT("'Полная ст-ть с уч.НЗС (Авто)'!HB"&amp;$J$26))/$D11)</f>
        <v>0</v>
      </c>
      <c r="HC11" s="137">
        <f ca="1">IF($D11=0,0,SUMIF('Полная ст-ть с уч.НЗС (Авто)'!$YO$11:INDIRECT("'Полная ст-ть с уч.НЗС (Авто)'!YO"&amp;$J$26),$C11,'Полная ст-ть с уч.НЗС (Авто)'!HC$11:INDIRECT("'Полная ст-ть с уч.НЗС (Авто)'!HC"&amp;$J$26))/$D11)</f>
        <v>0</v>
      </c>
      <c r="HD11" s="137">
        <f ca="1">IF($D11=0,0,SUMIF('Полная ст-ть с уч.НЗС (Авто)'!$YO$11:INDIRECT("'Полная ст-ть с уч.НЗС (Авто)'!YO"&amp;$J$26),$C11,'Полная ст-ть с уч.НЗС (Авто)'!HD$11:INDIRECT("'Полная ст-ть с уч.НЗС (Авто)'!HD"&amp;$J$26))/$D11)</f>
        <v>0</v>
      </c>
      <c r="HE11" s="137">
        <f ca="1">IF($D11=0,0,SUMIF('Полная ст-ть с уч.НЗС (Авто)'!$YO$11:INDIRECT("'Полная ст-ть с уч.НЗС (Авто)'!YO"&amp;$J$26),$C11,'Полная ст-ть с уч.НЗС (Авто)'!HE$11:INDIRECT("'Полная ст-ть с уч.НЗС (Авто)'!HE"&amp;$J$26))/$D11)</f>
        <v>0</v>
      </c>
      <c r="HF11" s="137">
        <f ca="1">IF($D11=0,0,SUMIF('Полная ст-ть с уч.НЗС (Авто)'!$YO$11:INDIRECT("'Полная ст-ть с уч.НЗС (Авто)'!YO"&amp;$J$26),$C11,'Полная ст-ть с уч.НЗС (Авто)'!HF$11:INDIRECT("'Полная ст-ть с уч.НЗС (Авто)'!HF"&amp;$J$26))/$D11)</f>
        <v>0</v>
      </c>
      <c r="HG11" s="137">
        <f ca="1">IF($D11=0,0,SUMIF('Полная ст-ть с уч.НЗС (Авто)'!$YO$11:INDIRECT("'Полная ст-ть с уч.НЗС (Авто)'!YO"&amp;$J$26),$C11,'Полная ст-ть с уч.НЗС (Авто)'!HG$11:INDIRECT("'Полная ст-ть с уч.НЗС (Авто)'!HG"&amp;$J$26))/$D11)</f>
        <v>0</v>
      </c>
      <c r="HH11" s="137">
        <f ca="1">IF($D11=0,0,SUMIF('Полная ст-ть с уч.НЗС (Авто)'!$YO$11:INDIRECT("'Полная ст-ть с уч.НЗС (Авто)'!YO"&amp;$J$26),$C11,'Полная ст-ть с уч.НЗС (Авто)'!HH$11:INDIRECT("'Полная ст-ть с уч.НЗС (Авто)'!HH"&amp;$J$26))/$D11)</f>
        <v>0</v>
      </c>
      <c r="HI11" s="137">
        <f ca="1">IF($D11=0,0,SUMIF('Полная ст-ть с уч.НЗС (Авто)'!$YO$11:INDIRECT("'Полная ст-ть с уч.НЗС (Авто)'!YO"&amp;$J$26),$C11,'Полная ст-ть с уч.НЗС (Авто)'!HI$11:INDIRECT("'Полная ст-ть с уч.НЗС (Авто)'!HI"&amp;$J$26))/$D11)</f>
        <v>0</v>
      </c>
      <c r="HJ11" s="137">
        <f ca="1">IF($D11=0,0,SUMIF('Полная ст-ть с уч.НЗС (Авто)'!$YO$11:INDIRECT("'Полная ст-ть с уч.НЗС (Авто)'!YO"&amp;$J$26),$C11,'Полная ст-ть с уч.НЗС (Авто)'!HJ$11:INDIRECT("'Полная ст-ть с уч.НЗС (Авто)'!HJ"&amp;$J$26))/$D11)</f>
        <v>0</v>
      </c>
      <c r="HK11" s="137">
        <f ca="1">IF($D11=0,0,SUMIF('Полная ст-ть с уч.НЗС (Авто)'!$YO$11:INDIRECT("'Полная ст-ть с уч.НЗС (Авто)'!YO"&amp;$J$26),$C11,'Полная ст-ть с уч.НЗС (Авто)'!HK$11:INDIRECT("'Полная ст-ть с уч.НЗС (Авто)'!HK"&amp;$J$26))/$D11)</f>
        <v>0</v>
      </c>
      <c r="HL11" s="137">
        <f ca="1">IF($D11=0,0,SUMIF('Полная ст-ть с уч.НЗС (Авто)'!$YO$11:INDIRECT("'Полная ст-ть с уч.НЗС (Авто)'!YO"&amp;$J$26),$C11,'Полная ст-ть с уч.НЗС (Авто)'!HL$11:INDIRECT("'Полная ст-ть с уч.НЗС (Авто)'!HL"&amp;$J$26))/$D11)</f>
        <v>0</v>
      </c>
      <c r="HM11" s="137">
        <f ca="1">IF($D11=0,0,SUMIF('Полная ст-ть с уч.НЗС (Авто)'!$YO$11:INDIRECT("'Полная ст-ть с уч.НЗС (Авто)'!YO"&amp;$J$26),$C11,'Полная ст-ть с уч.НЗС (Авто)'!HM$11:INDIRECT("'Полная ст-ть с уч.НЗС (Авто)'!HM"&amp;$J$26))/$D11)</f>
        <v>0</v>
      </c>
      <c r="HN11" s="137">
        <f ca="1">IF($D11=0,0,SUMIF('Полная ст-ть с уч.НЗС (Авто)'!$YO$11:INDIRECT("'Полная ст-ть с уч.НЗС (Авто)'!YO"&amp;$J$26),$C11,'Полная ст-ть с уч.НЗС (Авто)'!HN$11:INDIRECT("'Полная ст-ть с уч.НЗС (Авто)'!HN"&amp;$J$26))/$D11)</f>
        <v>0</v>
      </c>
      <c r="HO11" s="137">
        <f ca="1">IF($D11=0,0,SUMIF('Полная ст-ть с уч.НЗС (Авто)'!$YO$11:INDIRECT("'Полная ст-ть с уч.НЗС (Авто)'!YO"&amp;$J$26),$C11,'Полная ст-ть с уч.НЗС (Авто)'!HO$11:INDIRECT("'Полная ст-ть с уч.НЗС (Авто)'!HO"&amp;$J$26))/$D11)</f>
        <v>0</v>
      </c>
      <c r="HP11" s="137">
        <f ca="1">IF($D11=0,0,SUMIF('Полная ст-ть с уч.НЗС (Авто)'!$YO$11:INDIRECT("'Полная ст-ть с уч.НЗС (Авто)'!YO"&amp;$J$26),$C11,'Полная ст-ть с уч.НЗС (Авто)'!HP$11:INDIRECT("'Полная ст-ть с уч.НЗС (Авто)'!HP"&amp;$J$26))/$D11)</f>
        <v>0</v>
      </c>
      <c r="HQ11" s="137">
        <f ca="1">IF($D11=0,0,SUMIF('Полная ст-ть с уч.НЗС (Авто)'!$YO$11:INDIRECT("'Полная ст-ть с уч.НЗС (Авто)'!YO"&amp;$J$26),$C11,'Полная ст-ть с уч.НЗС (Авто)'!HQ$11:INDIRECT("'Полная ст-ть с уч.НЗС (Авто)'!HQ"&amp;$J$26))/$D11)</f>
        <v>0</v>
      </c>
      <c r="HR11" s="137">
        <f ca="1">IF($D11=0,0,SUMIF('Полная ст-ть с уч.НЗС (Авто)'!$YO$11:INDIRECT("'Полная ст-ть с уч.НЗС (Авто)'!YO"&amp;$J$26),$C11,'Полная ст-ть с уч.НЗС (Авто)'!HR$11:INDIRECT("'Полная ст-ть с уч.НЗС (Авто)'!HR"&amp;$J$26))/$D11)</f>
        <v>0</v>
      </c>
      <c r="HS11" s="137">
        <f ca="1">IF($D11=0,0,SUMIF('Полная ст-ть с уч.НЗС (Авто)'!$YO$11:INDIRECT("'Полная ст-ть с уч.НЗС (Авто)'!YO"&amp;$J$26),$C11,'Полная ст-ть с уч.НЗС (Авто)'!HS$11:INDIRECT("'Полная ст-ть с уч.НЗС (Авто)'!HS"&amp;$J$26))/$D11)</f>
        <v>0</v>
      </c>
      <c r="HT11" s="137">
        <f ca="1">IF($D11=0,0,SUMIF('Полная ст-ть с уч.НЗС (Авто)'!$YO$11:INDIRECT("'Полная ст-ть с уч.НЗС (Авто)'!YO"&amp;$J$26),$C11,'Полная ст-ть с уч.НЗС (Авто)'!HT$11:INDIRECT("'Полная ст-ть с уч.НЗС (Авто)'!HT"&amp;$J$26))/$D11)</f>
        <v>0</v>
      </c>
      <c r="HU11" s="137">
        <f ca="1">IF($D11=0,0,SUMIF('Полная ст-ть с уч.НЗС (Авто)'!$YO$11:INDIRECT("'Полная ст-ть с уч.НЗС (Авто)'!YO"&amp;$J$26),$C11,'Полная ст-ть с уч.НЗС (Авто)'!HU$11:INDIRECT("'Полная ст-ть с уч.НЗС (Авто)'!HU"&amp;$J$26))/$D11)</f>
        <v>0</v>
      </c>
      <c r="HV11" s="137">
        <f ca="1">IF($D11=0,0,SUMIF('Полная ст-ть с уч.НЗС (Авто)'!$YO$11:INDIRECT("'Полная ст-ть с уч.НЗС (Авто)'!YO"&amp;$J$26),$C11,'Полная ст-ть с уч.НЗС (Авто)'!HV$11:INDIRECT("'Полная ст-ть с уч.НЗС (Авто)'!HV"&amp;$J$26))/$D11)</f>
        <v>0</v>
      </c>
      <c r="HW11" s="137">
        <f ca="1">IF($D11=0,0,SUMIF('Полная ст-ть с уч.НЗС (Авто)'!$YO$11:INDIRECT("'Полная ст-ть с уч.НЗС (Авто)'!YO"&amp;$J$26),$C11,'Полная ст-ть с уч.НЗС (Авто)'!HW$11:INDIRECT("'Полная ст-ть с уч.НЗС (Авто)'!HW"&amp;$J$26))/$D11)</f>
        <v>0</v>
      </c>
      <c r="HX11" s="137">
        <f ca="1">IF($D11=0,0,SUMIF('Полная ст-ть с уч.НЗС (Авто)'!$YO$11:INDIRECT("'Полная ст-ть с уч.НЗС (Авто)'!YO"&amp;$J$26),$C11,'Полная ст-ть с уч.НЗС (Авто)'!HX$11:INDIRECT("'Полная ст-ть с уч.НЗС (Авто)'!HX"&amp;$J$26))/$D11)</f>
        <v>0</v>
      </c>
      <c r="HY11" s="137">
        <f ca="1">IF($D11=0,0,SUMIF('Полная ст-ть с уч.НЗС (Авто)'!$YO$11:INDIRECT("'Полная ст-ть с уч.НЗС (Авто)'!YO"&amp;$J$26),$C11,'Полная ст-ть с уч.НЗС (Авто)'!HY$11:INDIRECT("'Полная ст-ть с уч.НЗС (Авто)'!HY"&amp;$J$26))/$D11)</f>
        <v>0</v>
      </c>
      <c r="HZ11" s="137">
        <f ca="1">IF($D11=0,0,SUMIF('Полная ст-ть с уч.НЗС (Авто)'!$YO$11:INDIRECT("'Полная ст-ть с уч.НЗС (Авто)'!YO"&amp;$J$26),$C11,'Полная ст-ть с уч.НЗС (Авто)'!HZ$11:INDIRECT("'Полная ст-ть с уч.НЗС (Авто)'!HZ"&amp;$J$26))/$D11)</f>
        <v>0</v>
      </c>
      <c r="IA11" s="137">
        <f ca="1">IF($D11=0,0,SUMIF('Полная ст-ть с уч.НЗС (Авто)'!$YO$11:INDIRECT("'Полная ст-ть с уч.НЗС (Авто)'!YO"&amp;$J$26),$C11,'Полная ст-ть с уч.НЗС (Авто)'!IA$11:INDIRECT("'Полная ст-ть с уч.НЗС (Авто)'!IA"&amp;$J$26))/$D11)</f>
        <v>0</v>
      </c>
      <c r="IB11" s="137">
        <f ca="1">IF($D11=0,0,SUMIF('Полная ст-ть с уч.НЗС (Авто)'!$YO$11:INDIRECT("'Полная ст-ть с уч.НЗС (Авто)'!YO"&amp;$J$26),$C11,'Полная ст-ть с уч.НЗС (Авто)'!IB$11:INDIRECT("'Полная ст-ть с уч.НЗС (Авто)'!IB"&amp;$J$26))/$D11)</f>
        <v>0</v>
      </c>
      <c r="IC11" s="137">
        <f ca="1">IF($D11=0,0,SUMIF('Полная ст-ть с уч.НЗС (Авто)'!$YO$11:INDIRECT("'Полная ст-ть с уч.НЗС (Авто)'!YO"&amp;$J$26),$C11,'Полная ст-ть с уч.НЗС (Авто)'!IC$11:INDIRECT("'Полная ст-ть с уч.НЗС (Авто)'!IC"&amp;$J$26))/$D11)</f>
        <v>0</v>
      </c>
      <c r="ID11" s="137">
        <f ca="1">IF($D11=0,0,SUMIF('Полная ст-ть с уч.НЗС (Авто)'!$YO$11:INDIRECT("'Полная ст-ть с уч.НЗС (Авто)'!YO"&amp;$J$26),$C11,'Полная ст-ть с уч.НЗС (Авто)'!ID$11:INDIRECT("'Полная ст-ть с уч.НЗС (Авто)'!ID"&amp;$J$26))/$D11)</f>
        <v>0</v>
      </c>
      <c r="IE11" s="137">
        <f ca="1">IF($D11=0,0,SUMIF('Полная ст-ть с уч.НЗС (Авто)'!$YO$11:INDIRECT("'Полная ст-ть с уч.НЗС (Авто)'!YO"&amp;$J$26),$C11,'Полная ст-ть с уч.НЗС (Авто)'!IE$11:INDIRECT("'Полная ст-ть с уч.НЗС (Авто)'!IE"&amp;$J$26))/$D11)</f>
        <v>0</v>
      </c>
      <c r="IF11" s="137">
        <f ca="1">IF($D11=0,0,SUMIF('Полная ст-ть с уч.НЗС (Авто)'!$YO$11:INDIRECT("'Полная ст-ть с уч.НЗС (Авто)'!YO"&amp;$J$26),$C11,'Полная ст-ть с уч.НЗС (Авто)'!IF$11:INDIRECT("'Полная ст-ть с уч.НЗС (Авто)'!IF"&amp;$J$26))/$D11)</f>
        <v>0</v>
      </c>
      <c r="IG11" s="137">
        <f ca="1">IF($D11=0,0,SUMIF('Полная ст-ть с уч.НЗС (Авто)'!$YO$11:INDIRECT("'Полная ст-ть с уч.НЗС (Авто)'!YO"&amp;$J$26),$C11,'Полная ст-ть с уч.НЗС (Авто)'!IG$11:INDIRECT("'Полная ст-ть с уч.НЗС (Авто)'!IG"&amp;$J$26))/$D11)</f>
        <v>0</v>
      </c>
      <c r="IH11" s="137">
        <f ca="1">IF($D11=0,0,SUMIF('Полная ст-ть с уч.НЗС (Авто)'!$YO$11:INDIRECT("'Полная ст-ть с уч.НЗС (Авто)'!YO"&amp;$J$26),$C11,'Полная ст-ть с уч.НЗС (Авто)'!IH$11:INDIRECT("'Полная ст-ть с уч.НЗС (Авто)'!IH"&amp;$J$26))/$D11)</f>
        <v>0</v>
      </c>
      <c r="II11" s="137">
        <f ca="1">IF($D11=0,0,SUMIF('Полная ст-ть с уч.НЗС (Авто)'!$YO$11:INDIRECT("'Полная ст-ть с уч.НЗС (Авто)'!YO"&amp;$J$26),$C11,'Полная ст-ть с уч.НЗС (Авто)'!II$11:INDIRECT("'Полная ст-ть с уч.НЗС (Авто)'!II"&amp;$J$26))/$D11)</f>
        <v>0</v>
      </c>
      <c r="IJ11" s="137">
        <f ca="1">IF($D11=0,0,SUMIF('Полная ст-ть с уч.НЗС (Авто)'!$YO$11:INDIRECT("'Полная ст-ть с уч.НЗС (Авто)'!YO"&amp;$J$26),$C11,'Полная ст-ть с уч.НЗС (Авто)'!IJ$11:INDIRECT("'Полная ст-ть с уч.НЗС (Авто)'!IJ"&amp;$J$26))/$D11)</f>
        <v>0</v>
      </c>
      <c r="IK11" s="137">
        <f ca="1">IF($D11=0,0,SUMIF('Полная ст-ть с уч.НЗС (Авто)'!$YO$11:INDIRECT("'Полная ст-ть с уч.НЗС (Авто)'!YO"&amp;$J$26),$C11,'Полная ст-ть с уч.НЗС (Авто)'!IK$11:INDIRECT("'Полная ст-ть с уч.НЗС (Авто)'!IK"&amp;$J$26))/$D11)</f>
        <v>0</v>
      </c>
      <c r="IL11" s="137">
        <f ca="1">IF($D11=0,0,SUMIF('Полная ст-ть с уч.НЗС (Авто)'!$YO$11:INDIRECT("'Полная ст-ть с уч.НЗС (Авто)'!YO"&amp;$J$26),$C11,'Полная ст-ть с уч.НЗС (Авто)'!IL$11:INDIRECT("'Полная ст-ть с уч.НЗС (Авто)'!IL"&amp;$J$26))/$D11)</f>
        <v>0</v>
      </c>
      <c r="IM11" s="137">
        <f ca="1">IF($D11=0,0,SUMIF('Полная ст-ть с уч.НЗС (Авто)'!$YO$11:INDIRECT("'Полная ст-ть с уч.НЗС (Авто)'!YO"&amp;$J$26),$C11,'Полная ст-ть с уч.НЗС (Авто)'!IM$11:INDIRECT("'Полная ст-ть с уч.НЗС (Авто)'!IM"&amp;$J$26))/$D11)</f>
        <v>0</v>
      </c>
      <c r="IN11" s="137">
        <f ca="1">IF($D11=0,0,SUMIF('Полная ст-ть с уч.НЗС (Авто)'!$YO$11:INDIRECT("'Полная ст-ть с уч.НЗС (Авто)'!YO"&amp;$J$26),$C11,'Полная ст-ть с уч.НЗС (Авто)'!IN$11:INDIRECT("'Полная ст-ть с уч.НЗС (Авто)'!IN"&amp;$J$26))/$D11)</f>
        <v>0</v>
      </c>
      <c r="IO11" s="137">
        <f ca="1">IF($D11=0,0,SUMIF('Полная ст-ть с уч.НЗС (Авто)'!$YO$11:INDIRECT("'Полная ст-ть с уч.НЗС (Авто)'!YO"&amp;$J$26),$C11,'Полная ст-ть с уч.НЗС (Авто)'!IO$11:INDIRECT("'Полная ст-ть с уч.НЗС (Авто)'!IO"&amp;$J$26))/$D11)</f>
        <v>0</v>
      </c>
      <c r="IP11" s="137">
        <f ca="1">IF($D11=0,0,SUMIF('Полная ст-ть с уч.НЗС (Авто)'!$YO$11:INDIRECT("'Полная ст-ть с уч.НЗС (Авто)'!YO"&amp;$J$26),$C11,'Полная ст-ть с уч.НЗС (Авто)'!IP$11:INDIRECT("'Полная ст-ть с уч.НЗС (Авто)'!IP"&amp;$J$26))/$D11)</f>
        <v>0</v>
      </c>
      <c r="IQ11" s="137">
        <f ca="1">IF($D11=0,0,SUMIF('Полная ст-ть с уч.НЗС (Авто)'!$YO$11:INDIRECT("'Полная ст-ть с уч.НЗС (Авто)'!YO"&amp;$J$26),$C11,'Полная ст-ть с уч.НЗС (Авто)'!IQ$11:INDIRECT("'Полная ст-ть с уч.НЗС (Авто)'!IQ"&amp;$J$26))/$D11)</f>
        <v>0</v>
      </c>
      <c r="IR11" s="137">
        <f ca="1">IF($D11=0,0,SUMIF('Полная ст-ть с уч.НЗС (Авто)'!$YO$11:INDIRECT("'Полная ст-ть с уч.НЗС (Авто)'!YO"&amp;$J$26),$C11,'Полная ст-ть с уч.НЗС (Авто)'!IR$11:INDIRECT("'Полная ст-ть с уч.НЗС (Авто)'!IR"&amp;$J$26))/$D11)</f>
        <v>0</v>
      </c>
      <c r="IS11" s="137">
        <f ca="1">IF($D11=0,0,SUMIF('Полная ст-ть с уч.НЗС (Авто)'!$YO$11:INDIRECT("'Полная ст-ть с уч.НЗС (Авто)'!YO"&amp;$J$26),$C11,'Полная ст-ть с уч.НЗС (Авто)'!IS$11:INDIRECT("'Полная ст-ть с уч.НЗС (Авто)'!IS"&amp;$J$26))/$D11)</f>
        <v>0</v>
      </c>
      <c r="IT11" s="137">
        <f ca="1">IF($D11=0,0,SUMIF('Полная ст-ть с уч.НЗС (Авто)'!$YO$11:INDIRECT("'Полная ст-ть с уч.НЗС (Авто)'!YO"&amp;$J$26),$C11,'Полная ст-ть с уч.НЗС (Авто)'!IT$11:INDIRECT("'Полная ст-ть с уч.НЗС (Авто)'!IT"&amp;$J$26))/$D11)</f>
        <v>0</v>
      </c>
      <c r="IU11" s="137">
        <f ca="1">IF($D11=0,0,SUMIF('Полная ст-ть с уч.НЗС (Авто)'!$YO$11:INDIRECT("'Полная ст-ть с уч.НЗС (Авто)'!YO"&amp;$J$26),$C11,'Полная ст-ть с уч.НЗС (Авто)'!IU$11:INDIRECT("'Полная ст-ть с уч.НЗС (Авто)'!IU"&amp;$J$26))/$D11)</f>
        <v>0</v>
      </c>
      <c r="IV11" s="137">
        <f ca="1">IF($D11=0,0,SUMIF('Полная ст-ть с уч.НЗС (Авто)'!$YO$11:INDIRECT("'Полная ст-ть с уч.НЗС (Авто)'!YO"&amp;$J$26),$C11,'Полная ст-ть с уч.НЗС (Авто)'!IV$11:INDIRECT("'Полная ст-ть с уч.НЗС (Авто)'!IV"&amp;$J$26))/$D11)</f>
        <v>0</v>
      </c>
      <c r="IW11" s="137">
        <f ca="1">IF($D11=0,0,SUMIF('Полная ст-ть с уч.НЗС (Авто)'!$YO$11:INDIRECT("'Полная ст-ть с уч.НЗС (Авто)'!YO"&amp;$J$26),$C11,'Полная ст-ть с уч.НЗС (Авто)'!IW$11:INDIRECT("'Полная ст-ть с уч.НЗС (Авто)'!IW"&amp;$J$26))/$D11)</f>
        <v>0</v>
      </c>
      <c r="IX11" s="137">
        <f ca="1">IF($D11=0,0,SUMIF('Полная ст-ть с уч.НЗС (Авто)'!$YO$11:INDIRECT("'Полная ст-ть с уч.НЗС (Авто)'!YO"&amp;$J$26),$C11,'Полная ст-ть с уч.НЗС (Авто)'!IX$11:INDIRECT("'Полная ст-ть с уч.НЗС (Авто)'!IX"&amp;$J$26))/$D11)</f>
        <v>0</v>
      </c>
      <c r="IY11" s="137">
        <f ca="1">IF($D11=0,0,SUMIF('Полная ст-ть с уч.НЗС (Авто)'!$YO$11:INDIRECT("'Полная ст-ть с уч.НЗС (Авто)'!YO"&amp;$J$26),$C11,'Полная ст-ть с уч.НЗС (Авто)'!IY$11:INDIRECT("'Полная ст-ть с уч.НЗС (Авто)'!IY"&amp;$J$26))/$D11)</f>
        <v>0</v>
      </c>
      <c r="IZ11" s="137">
        <f ca="1">IF($D11=0,0,SUMIF('Полная ст-ть с уч.НЗС (Авто)'!$YO$11:INDIRECT("'Полная ст-ть с уч.НЗС (Авто)'!YO"&amp;$J$26),$C11,'Полная ст-ть с уч.НЗС (Авто)'!IZ$11:INDIRECT("'Полная ст-ть с уч.НЗС (Авто)'!IZ"&amp;$J$26))/$D11)</f>
        <v>0</v>
      </c>
      <c r="JA11" s="137">
        <f ca="1">IF($D11=0,0,SUMIF('Полная ст-ть с уч.НЗС (Авто)'!$YO$11:INDIRECT("'Полная ст-ть с уч.НЗС (Авто)'!YO"&amp;$J$26),$C11,'Полная ст-ть с уч.НЗС (Авто)'!JA$11:INDIRECT("'Полная ст-ть с уч.НЗС (Авто)'!JA"&amp;$J$26))/$D11)</f>
        <v>0</v>
      </c>
      <c r="JB11" s="137">
        <f ca="1">IF($D11=0,0,SUMIF('Полная ст-ть с уч.НЗС (Авто)'!$YO$11:INDIRECT("'Полная ст-ть с уч.НЗС (Авто)'!YO"&amp;$J$26),$C11,'Полная ст-ть с уч.НЗС (Авто)'!JB$11:INDIRECT("'Полная ст-ть с уч.НЗС (Авто)'!JB"&amp;$J$26))/$D11)</f>
        <v>0</v>
      </c>
      <c r="JC11" s="137">
        <f ca="1">IF($D11=0,0,SUMIF('Полная ст-ть с уч.НЗС (Авто)'!$YO$11:INDIRECT("'Полная ст-ть с уч.НЗС (Авто)'!YO"&amp;$J$26),$C11,'Полная ст-ть с уч.НЗС (Авто)'!JC$11:INDIRECT("'Полная ст-ть с уч.НЗС (Авто)'!JC"&amp;$J$26))/$D11)</f>
        <v>0</v>
      </c>
      <c r="JD11" s="137">
        <f ca="1">IF($D11=0,0,SUMIF('Полная ст-ть с уч.НЗС (Авто)'!$YO$11:INDIRECT("'Полная ст-ть с уч.НЗС (Авто)'!YO"&amp;$J$26),$C11,'Полная ст-ть с уч.НЗС (Авто)'!JD$11:INDIRECT("'Полная ст-ть с уч.НЗС (Авто)'!JD"&amp;$J$26))/$D11)</f>
        <v>0</v>
      </c>
      <c r="JE11" s="137">
        <f ca="1">IF($D11=0,0,SUMIF('Полная ст-ть с уч.НЗС (Авто)'!$YO$11:INDIRECT("'Полная ст-ть с уч.НЗС (Авто)'!YO"&amp;$J$26),$C11,'Полная ст-ть с уч.НЗС (Авто)'!JE$11:INDIRECT("'Полная ст-ть с уч.НЗС (Авто)'!JE"&amp;$J$26))/$D11)</f>
        <v>0</v>
      </c>
      <c r="JF11" s="137">
        <f ca="1">IF($D11=0,0,SUMIF('Полная ст-ть с уч.НЗС (Авто)'!$YO$11:INDIRECT("'Полная ст-ть с уч.НЗС (Авто)'!YO"&amp;$J$26),$C11,'Полная ст-ть с уч.НЗС (Авто)'!JF$11:INDIRECT("'Полная ст-ть с уч.НЗС (Авто)'!JF"&amp;$J$26))/$D11)</f>
        <v>0</v>
      </c>
      <c r="JG11" s="137">
        <f ca="1">IF($D11=0,0,SUMIF('Полная ст-ть с уч.НЗС (Авто)'!$YO$11:INDIRECT("'Полная ст-ть с уч.НЗС (Авто)'!YO"&amp;$J$26),$C11,'Полная ст-ть с уч.НЗС (Авто)'!JG$11:INDIRECT("'Полная ст-ть с уч.НЗС (Авто)'!JG"&amp;$J$26))/$D11)</f>
        <v>0</v>
      </c>
      <c r="JH11" s="137">
        <f ca="1">IF($D11=0,0,SUMIF('Полная ст-ть с уч.НЗС (Авто)'!$YO$11:INDIRECT("'Полная ст-ть с уч.НЗС (Авто)'!YO"&amp;$J$26),$C11,'Полная ст-ть с уч.НЗС (Авто)'!JH$11:INDIRECT("'Полная ст-ть с уч.НЗС (Авто)'!JH"&amp;$J$26))/$D11)</f>
        <v>0</v>
      </c>
      <c r="JI11" s="137">
        <f ca="1">IF($D11=0,0,SUMIF('Полная ст-ть с уч.НЗС (Авто)'!$YO$11:INDIRECT("'Полная ст-ть с уч.НЗС (Авто)'!YO"&amp;$J$26),$C11,'Полная ст-ть с уч.НЗС (Авто)'!JI$11:INDIRECT("'Полная ст-ть с уч.НЗС (Авто)'!JI"&amp;$J$26))/$D11)</f>
        <v>0</v>
      </c>
      <c r="JJ11" s="137">
        <f ca="1">IF($D11=0,0,SUMIF('Полная ст-ть с уч.НЗС (Авто)'!$YO$11:INDIRECT("'Полная ст-ть с уч.НЗС (Авто)'!YO"&amp;$J$26),$C11,'Полная ст-ть с уч.НЗС (Авто)'!JJ$11:INDIRECT("'Полная ст-ть с уч.НЗС (Авто)'!JJ"&amp;$J$26))/$D11)</f>
        <v>0</v>
      </c>
      <c r="JK11" s="137">
        <f ca="1">IF($D11=0,0,SUMIF('Полная ст-ть с уч.НЗС (Авто)'!$YO$11:INDIRECT("'Полная ст-ть с уч.НЗС (Авто)'!YO"&amp;$J$26),$C11,'Полная ст-ть с уч.НЗС (Авто)'!JK$11:INDIRECT("'Полная ст-ть с уч.НЗС (Авто)'!JK"&amp;$J$26))/$D11)</f>
        <v>0</v>
      </c>
      <c r="JL11" s="137">
        <f ca="1">IF($D11=0,0,SUMIF('Полная ст-ть с уч.НЗС (Авто)'!$YO$11:INDIRECT("'Полная ст-ть с уч.НЗС (Авто)'!YO"&amp;$J$26),$C11,'Полная ст-ть с уч.НЗС (Авто)'!JL$11:INDIRECT("'Полная ст-ть с уч.НЗС (Авто)'!JL"&amp;$J$26))/$D11)</f>
        <v>0</v>
      </c>
      <c r="JM11" s="137">
        <f ca="1">IF($D11=0,0,SUMIF('Полная ст-ть с уч.НЗС (Авто)'!$YO$11:INDIRECT("'Полная ст-ть с уч.НЗС (Авто)'!YO"&amp;$J$26),$C11,'Полная ст-ть с уч.НЗС (Авто)'!JM$11:INDIRECT("'Полная ст-ть с уч.НЗС (Авто)'!JM"&amp;$J$26))/$D11)</f>
        <v>0</v>
      </c>
      <c r="JN11" s="137">
        <f ca="1">IF($D11=0,0,SUMIF('Полная ст-ть с уч.НЗС (Авто)'!$YO$11:INDIRECT("'Полная ст-ть с уч.НЗС (Авто)'!YO"&amp;$J$26),$C11,'Полная ст-ть с уч.НЗС (Авто)'!JN$11:INDIRECT("'Полная ст-ть с уч.НЗС (Авто)'!JN"&amp;$J$26))/$D11)</f>
        <v>0</v>
      </c>
      <c r="JO11" s="137">
        <f ca="1">IF($D11=0,0,SUMIF('Полная ст-ть с уч.НЗС (Авто)'!$YO$11:INDIRECT("'Полная ст-ть с уч.НЗС (Авто)'!YO"&amp;$J$26),$C11,'Полная ст-ть с уч.НЗС (Авто)'!JO$11:INDIRECT("'Полная ст-ть с уч.НЗС (Авто)'!JO"&amp;$J$26))/$D11)</f>
        <v>0</v>
      </c>
      <c r="JP11" s="137">
        <f ca="1">IF($D11=0,0,SUMIF('Полная ст-ть с уч.НЗС (Авто)'!$YO$11:INDIRECT("'Полная ст-ть с уч.НЗС (Авто)'!YO"&amp;$J$26),$C11,'Полная ст-ть с уч.НЗС (Авто)'!JP$11:INDIRECT("'Полная ст-ть с уч.НЗС (Авто)'!JP"&amp;$J$26))/$D11)</f>
        <v>0</v>
      </c>
      <c r="JQ11" s="137">
        <f ca="1">IF($D11=0,0,SUMIF('Полная ст-ть с уч.НЗС (Авто)'!$YO$11:INDIRECT("'Полная ст-ть с уч.НЗС (Авто)'!YO"&amp;$J$26),$C11,'Полная ст-ть с уч.НЗС (Авто)'!JQ$11:INDIRECT("'Полная ст-ть с уч.НЗС (Авто)'!JQ"&amp;$J$26))/$D11)</f>
        <v>0</v>
      </c>
      <c r="JR11" s="137">
        <f ca="1">IF($D11=0,0,SUMIF('Полная ст-ть с уч.НЗС (Авто)'!$YO$11:INDIRECT("'Полная ст-ть с уч.НЗС (Авто)'!YO"&amp;$J$26),$C11,'Полная ст-ть с уч.НЗС (Авто)'!JR$11:INDIRECT("'Полная ст-ть с уч.НЗС (Авто)'!JR"&amp;$J$26))/$D11)</f>
        <v>0</v>
      </c>
      <c r="JS11" s="137">
        <f ca="1">IF($D11=0,0,SUMIF('Полная ст-ть с уч.НЗС (Авто)'!$YO$11:INDIRECT("'Полная ст-ть с уч.НЗС (Авто)'!YO"&amp;$J$26),$C11,'Полная ст-ть с уч.НЗС (Авто)'!JS$11:INDIRECT("'Полная ст-ть с уч.НЗС (Авто)'!JS"&amp;$J$26))/$D11)</f>
        <v>0</v>
      </c>
      <c r="JT11" s="137">
        <f ca="1">IF($D11=0,0,SUMIF('Полная ст-ть с уч.НЗС (Авто)'!$YO$11:INDIRECT("'Полная ст-ть с уч.НЗС (Авто)'!YO"&amp;$J$26),$C11,'Полная ст-ть с уч.НЗС (Авто)'!JT$11:INDIRECT("'Полная ст-ть с уч.НЗС (Авто)'!JT"&amp;$J$26))/$D11)</f>
        <v>0</v>
      </c>
      <c r="JU11" s="137">
        <f ca="1">IF($D11=0,0,SUMIF('Полная ст-ть с уч.НЗС (Авто)'!$YO$11:INDIRECT("'Полная ст-ть с уч.НЗС (Авто)'!YO"&amp;$J$26),$C11,'Полная ст-ть с уч.НЗС (Авто)'!JU$11:INDIRECT("'Полная ст-ть с уч.НЗС (Авто)'!JU"&amp;$J$26))/$D11)</f>
        <v>0</v>
      </c>
      <c r="JV11" s="137">
        <f ca="1">IF($D11=0,0,SUMIF('Полная ст-ть с уч.НЗС (Авто)'!$YO$11:INDIRECT("'Полная ст-ть с уч.НЗС (Авто)'!YO"&amp;$J$26),$C11,'Полная ст-ть с уч.НЗС (Авто)'!JV$11:INDIRECT("'Полная ст-ть с уч.НЗС (Авто)'!JV"&amp;$J$26))/$D11)</f>
        <v>0</v>
      </c>
      <c r="JW11" s="137">
        <f ca="1">IF($D11=0,0,SUMIF('Полная ст-ть с уч.НЗС (Авто)'!$YO$11:INDIRECT("'Полная ст-ть с уч.НЗС (Авто)'!YO"&amp;$J$26),$C11,'Полная ст-ть с уч.НЗС (Авто)'!JW$11:INDIRECT("'Полная ст-ть с уч.НЗС (Авто)'!JW"&amp;$J$26))/$D11)</f>
        <v>0</v>
      </c>
      <c r="JX11" s="137">
        <f ca="1">IF($D11=0,0,SUMIF('Полная ст-ть с уч.НЗС (Авто)'!$YO$11:INDIRECT("'Полная ст-ть с уч.НЗС (Авто)'!YO"&amp;$J$26),$C11,'Полная ст-ть с уч.НЗС (Авто)'!JX$11:INDIRECT("'Полная ст-ть с уч.НЗС (Авто)'!JX"&amp;$J$26))/$D11)</f>
        <v>0</v>
      </c>
      <c r="JY11" s="137">
        <f ca="1">IF($D11=0,0,SUMIF('Полная ст-ть с уч.НЗС (Авто)'!$YO$11:INDIRECT("'Полная ст-ть с уч.НЗС (Авто)'!YO"&amp;$J$26),$C11,'Полная ст-ть с уч.НЗС (Авто)'!JY$11:INDIRECT("'Полная ст-ть с уч.НЗС (Авто)'!JY"&amp;$J$26))/$D11)</f>
        <v>0</v>
      </c>
      <c r="JZ11" s="137">
        <f ca="1">IF($D11=0,0,SUMIF('Полная ст-ть с уч.НЗС (Авто)'!$YO$11:INDIRECT("'Полная ст-ть с уч.НЗС (Авто)'!YO"&amp;$J$26),$C11,'Полная ст-ть с уч.НЗС (Авто)'!JZ$11:INDIRECT("'Полная ст-ть с уч.НЗС (Авто)'!JZ"&amp;$J$26))/$D11)</f>
        <v>0</v>
      </c>
      <c r="KA11" s="137">
        <f ca="1">IF($D11=0,0,SUMIF('Полная ст-ть с уч.НЗС (Авто)'!$YO$11:INDIRECT("'Полная ст-ть с уч.НЗС (Авто)'!YO"&amp;$J$26),$C11,'Полная ст-ть с уч.НЗС (Авто)'!KA$11:INDIRECT("'Полная ст-ть с уч.НЗС (Авто)'!KA"&amp;$J$26))/$D11)</f>
        <v>0</v>
      </c>
      <c r="KB11" s="137">
        <f ca="1">IF($D11=0,0,SUMIF('Полная ст-ть с уч.НЗС (Авто)'!$YO$11:INDIRECT("'Полная ст-ть с уч.НЗС (Авто)'!YO"&amp;$J$26),$C11,'Полная ст-ть с уч.НЗС (Авто)'!KB$11:INDIRECT("'Полная ст-ть с уч.НЗС (Авто)'!KB"&amp;$J$26))/$D11)</f>
        <v>0</v>
      </c>
      <c r="KC11" s="137">
        <f ca="1">IF($D11=0,0,SUMIF('Полная ст-ть с уч.НЗС (Авто)'!$YO$11:INDIRECT("'Полная ст-ть с уч.НЗС (Авто)'!YO"&amp;$J$26),$C11,'Полная ст-ть с уч.НЗС (Авто)'!KC$11:INDIRECT("'Полная ст-ть с уч.НЗС (Авто)'!KC"&amp;$J$26))/$D11)</f>
        <v>0</v>
      </c>
      <c r="KD11" s="137">
        <f ca="1">IF($D11=0,0,SUMIF('Полная ст-ть с уч.НЗС (Авто)'!$YO$11:INDIRECT("'Полная ст-ть с уч.НЗС (Авто)'!YO"&amp;$J$26),$C11,'Полная ст-ть с уч.НЗС (Авто)'!KD$11:INDIRECT("'Полная ст-ть с уч.НЗС (Авто)'!KD"&amp;$J$26))/$D11)</f>
        <v>0</v>
      </c>
      <c r="KE11" s="137">
        <f ca="1">IF($D11=0,0,SUMIF('Полная ст-ть с уч.НЗС (Авто)'!$YO$11:INDIRECT("'Полная ст-ть с уч.НЗС (Авто)'!YO"&amp;$J$26),$C11,'Полная ст-ть с уч.НЗС (Авто)'!KE$11:INDIRECT("'Полная ст-ть с уч.НЗС (Авто)'!KE"&amp;$J$26))/$D11)</f>
        <v>0</v>
      </c>
      <c r="KF11" s="137">
        <f ca="1">IF($D11=0,0,SUMIF('Полная ст-ть с уч.НЗС (Авто)'!$YO$11:INDIRECT("'Полная ст-ть с уч.НЗС (Авто)'!YO"&amp;$J$26),$C11,'Полная ст-ть с уч.НЗС (Авто)'!KF$11:INDIRECT("'Полная ст-ть с уч.НЗС (Авто)'!KF"&amp;$J$26))/$D11)</f>
        <v>0</v>
      </c>
      <c r="KG11" s="137">
        <f ca="1">IF($D11=0,0,SUMIF('Полная ст-ть с уч.НЗС (Авто)'!$YO$11:INDIRECT("'Полная ст-ть с уч.НЗС (Авто)'!YO"&amp;$J$26),$C11,'Полная ст-ть с уч.НЗС (Авто)'!KG$11:INDIRECT("'Полная ст-ть с уч.НЗС (Авто)'!KG"&amp;$J$26))/$D11)</f>
        <v>0</v>
      </c>
      <c r="KH11" s="137">
        <f ca="1">IF($D11=0,0,SUMIF('Полная ст-ть с уч.НЗС (Авто)'!$YO$11:INDIRECT("'Полная ст-ть с уч.НЗС (Авто)'!YO"&amp;$J$26),$C11,'Полная ст-ть с уч.НЗС (Авто)'!KH$11:INDIRECT("'Полная ст-ть с уч.НЗС (Авто)'!KH"&amp;$J$26))/$D11)</f>
        <v>0</v>
      </c>
      <c r="KI11" s="137">
        <f ca="1">IF($D11=0,0,SUMIF('Полная ст-ть с уч.НЗС (Авто)'!$YO$11:INDIRECT("'Полная ст-ть с уч.НЗС (Авто)'!YO"&amp;$J$26),$C11,'Полная ст-ть с уч.НЗС (Авто)'!KI$11:INDIRECT("'Полная ст-ть с уч.НЗС (Авто)'!KI"&amp;$J$26))/$D11)</f>
        <v>0</v>
      </c>
      <c r="KJ11" s="137">
        <f ca="1">IF($D11=0,0,SUMIF('Полная ст-ть с уч.НЗС (Авто)'!$YO$11:INDIRECT("'Полная ст-ть с уч.НЗС (Авто)'!YO"&amp;$J$26),$C11,'Полная ст-ть с уч.НЗС (Авто)'!KJ$11:INDIRECT("'Полная ст-ть с уч.НЗС (Авто)'!KJ"&amp;$J$26))/$D11)</f>
        <v>0</v>
      </c>
      <c r="KK11" s="137">
        <f ca="1">IF($D11=0,0,SUMIF('Полная ст-ть с уч.НЗС (Авто)'!$YO$11:INDIRECT("'Полная ст-ть с уч.НЗС (Авто)'!YO"&amp;$J$26),$C11,'Полная ст-ть с уч.НЗС (Авто)'!KK$11:INDIRECT("'Полная ст-ть с уч.НЗС (Авто)'!KK"&amp;$J$26))/$D11)</f>
        <v>0</v>
      </c>
      <c r="KL11" s="137">
        <f ca="1">IF($D11=0,0,SUMIF('Полная ст-ть с уч.НЗС (Авто)'!$YO$11:INDIRECT("'Полная ст-ть с уч.НЗС (Авто)'!YO"&amp;$J$26),$C11,'Полная ст-ть с уч.НЗС (Авто)'!KL$11:INDIRECT("'Полная ст-ть с уч.НЗС (Авто)'!KL"&amp;$J$26))/$D11)</f>
        <v>0</v>
      </c>
      <c r="KM11" s="137">
        <f ca="1">IF($D11=0,0,SUMIF('Полная ст-ть с уч.НЗС (Авто)'!$YO$11:INDIRECT("'Полная ст-ть с уч.НЗС (Авто)'!YO"&amp;$J$26),$C11,'Полная ст-ть с уч.НЗС (Авто)'!KM$11:INDIRECT("'Полная ст-ть с уч.НЗС (Авто)'!KM"&amp;$J$26))/$D11)</f>
        <v>0</v>
      </c>
      <c r="KN11" s="137">
        <f ca="1">IF($D11=0,0,SUMIF('Полная ст-ть с уч.НЗС (Авто)'!$YO$11:INDIRECT("'Полная ст-ть с уч.НЗС (Авто)'!YO"&amp;$J$26),$C11,'Полная ст-ть с уч.НЗС (Авто)'!KN$11:INDIRECT("'Полная ст-ть с уч.НЗС (Авто)'!KN"&amp;$J$26))/$D11)</f>
        <v>0</v>
      </c>
      <c r="KO11" s="137">
        <f ca="1">IF($D11=0,0,SUMIF('Полная ст-ть с уч.НЗС (Авто)'!$YO$11:INDIRECT("'Полная ст-ть с уч.НЗС (Авто)'!YO"&amp;$J$26),$C11,'Полная ст-ть с уч.НЗС (Авто)'!KO$11:INDIRECT("'Полная ст-ть с уч.НЗС (Авто)'!KO"&amp;$J$26))/$D11)</f>
        <v>0</v>
      </c>
      <c r="KP11" s="137">
        <f ca="1">IF($D11=0,0,SUMIF('Полная ст-ть с уч.НЗС (Авто)'!$YO$11:INDIRECT("'Полная ст-ть с уч.НЗС (Авто)'!YO"&amp;$J$26),$C11,'Полная ст-ть с уч.НЗС (Авто)'!KP$11:INDIRECT("'Полная ст-ть с уч.НЗС (Авто)'!KP"&amp;$J$26))/$D11)</f>
        <v>0</v>
      </c>
      <c r="KQ11" s="137">
        <f ca="1">IF($D11=0,0,SUMIF('Полная ст-ть с уч.НЗС (Авто)'!$YO$11:INDIRECT("'Полная ст-ть с уч.НЗС (Авто)'!YO"&amp;$J$26),$C11,'Полная ст-ть с уч.НЗС (Авто)'!KQ$11:INDIRECT("'Полная ст-ть с уч.НЗС (Авто)'!KQ"&amp;$J$26))/$D11)</f>
        <v>0</v>
      </c>
      <c r="KR11" s="137">
        <f ca="1">IF($D11=0,0,SUMIF('Полная ст-ть с уч.НЗС (Авто)'!$YO$11:INDIRECT("'Полная ст-ть с уч.НЗС (Авто)'!YO"&amp;$J$26),$C11,'Полная ст-ть с уч.НЗС (Авто)'!KR$11:INDIRECT("'Полная ст-ть с уч.НЗС (Авто)'!KR"&amp;$J$26))/$D11)</f>
        <v>0</v>
      </c>
      <c r="KS11" s="137">
        <f ca="1">IF($D11=0,0,SUMIF('Полная ст-ть с уч.НЗС (Авто)'!$YO$11:INDIRECT("'Полная ст-ть с уч.НЗС (Авто)'!YO"&amp;$J$26),$C11,'Полная ст-ть с уч.НЗС (Авто)'!KS$11:INDIRECT("'Полная ст-ть с уч.НЗС (Авто)'!KS"&amp;$J$26))/$D11)</f>
        <v>0</v>
      </c>
      <c r="KT11" s="137">
        <f ca="1">IF($D11=0,0,SUMIF('Полная ст-ть с уч.НЗС (Авто)'!$YO$11:INDIRECT("'Полная ст-ть с уч.НЗС (Авто)'!YO"&amp;$J$26),$C11,'Полная ст-ть с уч.НЗС (Авто)'!KT$11:INDIRECT("'Полная ст-ть с уч.НЗС (Авто)'!KT"&amp;$J$26))/$D11)</f>
        <v>0</v>
      </c>
      <c r="KU11" s="137">
        <f ca="1">IF($D11=0,0,SUMIF('Полная ст-ть с уч.НЗС (Авто)'!$YO$11:INDIRECT("'Полная ст-ть с уч.НЗС (Авто)'!YO"&amp;$J$26),$C11,'Полная ст-ть с уч.НЗС (Авто)'!KU$11:INDIRECT("'Полная ст-ть с уч.НЗС (Авто)'!KU"&amp;$J$26))/$D11)</f>
        <v>0</v>
      </c>
      <c r="KV11" s="137">
        <f ca="1">IF($D11=0,0,SUMIF('Полная ст-ть с уч.НЗС (Авто)'!$YO$11:INDIRECT("'Полная ст-ть с уч.НЗС (Авто)'!YO"&amp;$J$26),$C11,'Полная ст-ть с уч.НЗС (Авто)'!KV$11:INDIRECT("'Полная ст-ть с уч.НЗС (Авто)'!KV"&amp;$J$26))/$D11)</f>
        <v>0</v>
      </c>
      <c r="KW11" s="137">
        <f ca="1">IF($D11=0,0,SUMIF('Полная ст-ть с уч.НЗС (Авто)'!$YO$11:INDIRECT("'Полная ст-ть с уч.НЗС (Авто)'!YO"&amp;$J$26),$C11,'Полная ст-ть с уч.НЗС (Авто)'!KW$11:INDIRECT("'Полная ст-ть с уч.НЗС (Авто)'!KW"&amp;$J$26))/$D11)</f>
        <v>0</v>
      </c>
      <c r="KX11" s="137">
        <f ca="1">IF($D11=0,0,SUMIF('Полная ст-ть с уч.НЗС (Авто)'!$YO$11:INDIRECT("'Полная ст-ть с уч.НЗС (Авто)'!YO"&amp;$J$26),$C11,'Полная ст-ть с уч.НЗС (Авто)'!KX$11:INDIRECT("'Полная ст-ть с уч.НЗС (Авто)'!KX"&amp;$J$26))/$D11)</f>
        <v>0</v>
      </c>
      <c r="KY11" s="137">
        <f ca="1">IF($D11=0,0,SUMIF('Полная ст-ть с уч.НЗС (Авто)'!$YO$11:INDIRECT("'Полная ст-ть с уч.НЗС (Авто)'!YO"&amp;$J$26),$C11,'Полная ст-ть с уч.НЗС (Авто)'!KY$11:INDIRECT("'Полная ст-ть с уч.НЗС (Авто)'!KY"&amp;$J$26))/$D11)</f>
        <v>0</v>
      </c>
      <c r="KZ11" s="137">
        <f ca="1">IF($D11=0,0,SUMIF('Полная ст-ть с уч.НЗС (Авто)'!$YO$11:INDIRECT("'Полная ст-ть с уч.НЗС (Авто)'!YO"&amp;$J$26),$C11,'Полная ст-ть с уч.НЗС (Авто)'!KZ$11:INDIRECT("'Полная ст-ть с уч.НЗС (Авто)'!KZ"&amp;$J$26))/$D11)</f>
        <v>0</v>
      </c>
      <c r="LA11" s="137">
        <f ca="1">IF($D11=0,0,SUMIF('Полная ст-ть с уч.НЗС (Авто)'!$YO$11:INDIRECT("'Полная ст-ть с уч.НЗС (Авто)'!YO"&amp;$J$26),$C11,'Полная ст-ть с уч.НЗС (Авто)'!LA$11:INDIRECT("'Полная ст-ть с уч.НЗС (Авто)'!LA"&amp;$J$26))/$D11)</f>
        <v>0</v>
      </c>
      <c r="LB11" s="137">
        <f ca="1">IF($D11=0,0,SUMIF('Полная ст-ть с уч.НЗС (Авто)'!$YO$11:INDIRECT("'Полная ст-ть с уч.НЗС (Авто)'!YO"&amp;$J$26),$C11,'Полная ст-ть с уч.НЗС (Авто)'!LB$11:INDIRECT("'Полная ст-ть с уч.НЗС (Авто)'!LB"&amp;$J$26))/$D11)</f>
        <v>0</v>
      </c>
      <c r="LC11" s="137">
        <f ca="1">IF($D11=0,0,SUMIF('Полная ст-ть с уч.НЗС (Авто)'!$YO$11:INDIRECT("'Полная ст-ть с уч.НЗС (Авто)'!YO"&amp;$J$26),$C11,'Полная ст-ть с уч.НЗС (Авто)'!LC$11:INDIRECT("'Полная ст-ть с уч.НЗС (Авто)'!LC"&amp;$J$26))/$D11)</f>
        <v>0</v>
      </c>
      <c r="LD11" s="137">
        <f ca="1">IF($D11=0,0,SUMIF('Полная ст-ть с уч.НЗС (Авто)'!$YO$11:INDIRECT("'Полная ст-ть с уч.НЗС (Авто)'!YO"&amp;$J$26),$C11,'Полная ст-ть с уч.НЗС (Авто)'!LD$11:INDIRECT("'Полная ст-ть с уч.НЗС (Авто)'!LD"&amp;$J$26))/$D11)</f>
        <v>0</v>
      </c>
      <c r="LE11" s="137">
        <f ca="1">IF($D11=0,0,SUMIF('Полная ст-ть с уч.НЗС (Авто)'!$YO$11:INDIRECT("'Полная ст-ть с уч.НЗС (Авто)'!YO"&amp;$J$26),$C11,'Полная ст-ть с уч.НЗС (Авто)'!LE$11:INDIRECT("'Полная ст-ть с уч.НЗС (Авто)'!LE"&amp;$J$26))/$D11)</f>
        <v>0</v>
      </c>
      <c r="LF11" s="137">
        <f ca="1">IF($D11=0,0,SUMIF('Полная ст-ть с уч.НЗС (Авто)'!$YO$11:INDIRECT("'Полная ст-ть с уч.НЗС (Авто)'!YO"&amp;$J$26),$C11,'Полная ст-ть с уч.НЗС (Авто)'!LF$11:INDIRECT("'Полная ст-ть с уч.НЗС (Авто)'!LF"&amp;$J$26))/$D11)</f>
        <v>0</v>
      </c>
      <c r="LG11" s="137">
        <f ca="1">IF($D11=0,0,SUMIF('Полная ст-ть с уч.НЗС (Авто)'!$YO$11:INDIRECT("'Полная ст-ть с уч.НЗС (Авто)'!YO"&amp;$J$26),$C11,'Полная ст-ть с уч.НЗС (Авто)'!LG$11:INDIRECT("'Полная ст-ть с уч.НЗС (Авто)'!LG"&amp;$J$26))/$D11)</f>
        <v>0</v>
      </c>
      <c r="LH11" s="137">
        <f ca="1">IF($D11=0,0,SUMIF('Полная ст-ть с уч.НЗС (Авто)'!$YO$11:INDIRECT("'Полная ст-ть с уч.НЗС (Авто)'!YO"&amp;$J$26),$C11,'Полная ст-ть с уч.НЗС (Авто)'!LH$11:INDIRECT("'Полная ст-ть с уч.НЗС (Авто)'!LH"&amp;$J$26))/$D11)</f>
        <v>0</v>
      </c>
      <c r="LI11" s="137">
        <f ca="1">IF($D11=0,0,SUMIF('Полная ст-ть с уч.НЗС (Авто)'!$YO$11:INDIRECT("'Полная ст-ть с уч.НЗС (Авто)'!YO"&amp;$J$26),$C11,'Полная ст-ть с уч.НЗС (Авто)'!LI$11:INDIRECT("'Полная ст-ть с уч.НЗС (Авто)'!LI"&amp;$J$26))/$D11)</f>
        <v>0</v>
      </c>
      <c r="LJ11" s="137">
        <f ca="1">IF($D11=0,0,SUMIF('Полная ст-ть с уч.НЗС (Авто)'!$YO$11:INDIRECT("'Полная ст-ть с уч.НЗС (Авто)'!YO"&amp;$J$26),$C11,'Полная ст-ть с уч.НЗС (Авто)'!LJ$11:INDIRECT("'Полная ст-ть с уч.НЗС (Авто)'!LJ"&amp;$J$26))/$D11)</f>
        <v>0</v>
      </c>
      <c r="LK11" s="137">
        <f ca="1">IF($D11=0,0,SUMIF('Полная ст-ть с уч.НЗС (Авто)'!$YO$11:INDIRECT("'Полная ст-ть с уч.НЗС (Авто)'!YO"&amp;$J$26),$C11,'Полная ст-ть с уч.НЗС (Авто)'!LK$11:INDIRECT("'Полная ст-ть с уч.НЗС (Авто)'!LK"&amp;$J$26))/$D11)</f>
        <v>0</v>
      </c>
      <c r="LL11" s="137">
        <f ca="1">IF($D11=0,0,SUMIF('Полная ст-ть с уч.НЗС (Авто)'!$YO$11:INDIRECT("'Полная ст-ть с уч.НЗС (Авто)'!YO"&amp;$J$26),$C11,'Полная ст-ть с уч.НЗС (Авто)'!LL$11:INDIRECT("'Полная ст-ть с уч.НЗС (Авто)'!LL"&amp;$J$26))/$D11)</f>
        <v>0</v>
      </c>
      <c r="LM11" s="137">
        <f ca="1">IF($D11=0,0,SUMIF('Полная ст-ть с уч.НЗС (Авто)'!$YO$11:INDIRECT("'Полная ст-ть с уч.НЗС (Авто)'!YO"&amp;$J$26),$C11,'Полная ст-ть с уч.НЗС (Авто)'!LM$11:INDIRECT("'Полная ст-ть с уч.НЗС (Авто)'!LM"&amp;$J$26))/$D11)</f>
        <v>0</v>
      </c>
      <c r="LN11" s="137">
        <f ca="1">IF($D11=0,0,SUMIF('Полная ст-ть с уч.НЗС (Авто)'!$YO$11:INDIRECT("'Полная ст-ть с уч.НЗС (Авто)'!YO"&amp;$J$26),$C11,'Полная ст-ть с уч.НЗС (Авто)'!LN$11:INDIRECT("'Полная ст-ть с уч.НЗС (Авто)'!LN"&amp;$J$26))/$D11)</f>
        <v>0</v>
      </c>
      <c r="LO11" s="137">
        <f ca="1">IF($D11=0,0,SUMIF('Полная ст-ть с уч.НЗС (Авто)'!$YO$11:INDIRECT("'Полная ст-ть с уч.НЗС (Авто)'!YO"&amp;$J$26),$C11,'Полная ст-ть с уч.НЗС (Авто)'!LO$11:INDIRECT("'Полная ст-ть с уч.НЗС (Авто)'!LO"&amp;$J$26))/$D11)</f>
        <v>0</v>
      </c>
      <c r="LP11" s="137">
        <f ca="1">IF($D11=0,0,SUMIF('Полная ст-ть с уч.НЗС (Авто)'!$YO$11:INDIRECT("'Полная ст-ть с уч.НЗС (Авто)'!YO"&amp;$J$26),$C11,'Полная ст-ть с уч.НЗС (Авто)'!LP$11:INDIRECT("'Полная ст-ть с уч.НЗС (Авто)'!LP"&amp;$J$26))/$D11)</f>
        <v>0</v>
      </c>
      <c r="LQ11" s="137">
        <f ca="1">IF($D11=0,0,SUMIF('Полная ст-ть с уч.НЗС (Авто)'!$YO$11:INDIRECT("'Полная ст-ть с уч.НЗС (Авто)'!YO"&amp;$J$26),$C11,'Полная ст-ть с уч.НЗС (Авто)'!LQ$11:INDIRECT("'Полная ст-ть с уч.НЗС (Авто)'!LQ"&amp;$J$26))/$D11)</f>
        <v>0</v>
      </c>
      <c r="LR11" s="137">
        <f ca="1">IF($D11=0,0,SUMIF('Полная ст-ть с уч.НЗС (Авто)'!$YO$11:INDIRECT("'Полная ст-ть с уч.НЗС (Авто)'!YO"&amp;$J$26),$C11,'Полная ст-ть с уч.НЗС (Авто)'!LR$11:INDIRECT("'Полная ст-ть с уч.НЗС (Авто)'!LR"&amp;$J$26))/$D11)</f>
        <v>0</v>
      </c>
      <c r="LS11" s="137">
        <f ca="1">IF($D11=0,0,SUMIF('Полная ст-ть с уч.НЗС (Авто)'!$YO$11:INDIRECT("'Полная ст-ть с уч.НЗС (Авто)'!YO"&amp;$J$26),$C11,'Полная ст-ть с уч.НЗС (Авто)'!LS$11:INDIRECT("'Полная ст-ть с уч.НЗС (Авто)'!LS"&amp;$J$26))/$D11)</f>
        <v>0</v>
      </c>
      <c r="LT11" s="137">
        <f ca="1">IF($D11=0,0,SUMIF('Полная ст-ть с уч.НЗС (Авто)'!$YO$11:INDIRECT("'Полная ст-ть с уч.НЗС (Авто)'!YO"&amp;$J$26),$C11,'Полная ст-ть с уч.НЗС (Авто)'!LT$11:INDIRECT("'Полная ст-ть с уч.НЗС (Авто)'!LT"&amp;$J$26))/$D11)</f>
        <v>0</v>
      </c>
      <c r="LU11" s="137">
        <f ca="1">IF($D11=0,0,SUMIF('Полная ст-ть с уч.НЗС (Авто)'!$YO$11:INDIRECT("'Полная ст-ть с уч.НЗС (Авто)'!YO"&amp;$J$26),$C11,'Полная ст-ть с уч.НЗС (Авто)'!LU$11:INDIRECT("'Полная ст-ть с уч.НЗС (Авто)'!LU"&amp;$J$26))/$D11)</f>
        <v>0</v>
      </c>
      <c r="LV11" s="137">
        <f ca="1">IF($D11=0,0,SUMIF('Полная ст-ть с уч.НЗС (Авто)'!$YO$11:INDIRECT("'Полная ст-ть с уч.НЗС (Авто)'!YO"&amp;$J$26),$C11,'Полная ст-ть с уч.НЗС (Авто)'!LV$11:INDIRECT("'Полная ст-ть с уч.НЗС (Авто)'!LV"&amp;$J$26))/$D11)</f>
        <v>0</v>
      </c>
      <c r="LW11" s="137">
        <f ca="1">IF($D11=0,0,SUMIF('Полная ст-ть с уч.НЗС (Авто)'!$YO$11:INDIRECT("'Полная ст-ть с уч.НЗС (Авто)'!YO"&amp;$J$26),$C11,'Полная ст-ть с уч.НЗС (Авто)'!LW$11:INDIRECT("'Полная ст-ть с уч.НЗС (Авто)'!LW"&amp;$J$26))/$D11)</f>
        <v>0</v>
      </c>
      <c r="LX11" s="137">
        <f ca="1">IF($D11=0,0,SUMIF('Полная ст-ть с уч.НЗС (Авто)'!$YO$11:INDIRECT("'Полная ст-ть с уч.НЗС (Авто)'!YO"&amp;$J$26),$C11,'Полная ст-ть с уч.НЗС (Авто)'!LX$11:INDIRECT("'Полная ст-ть с уч.НЗС (Авто)'!LX"&amp;$J$26))/$D11)</f>
        <v>0</v>
      </c>
      <c r="LY11" s="137">
        <f ca="1">IF($D11=0,0,SUMIF('Полная ст-ть с уч.НЗС (Авто)'!$YO$11:INDIRECT("'Полная ст-ть с уч.НЗС (Авто)'!YO"&amp;$J$26),$C11,'Полная ст-ть с уч.НЗС (Авто)'!LY$11:INDIRECT("'Полная ст-ть с уч.НЗС (Авто)'!LY"&amp;$J$26))/$D11)</f>
        <v>0</v>
      </c>
      <c r="LZ11" s="137">
        <f ca="1">IF($D11=0,0,SUMIF('Полная ст-ть с уч.НЗС (Авто)'!$YO$11:INDIRECT("'Полная ст-ть с уч.НЗС (Авто)'!YO"&amp;$J$26),$C11,'Полная ст-ть с уч.НЗС (Авто)'!LZ$11:INDIRECT("'Полная ст-ть с уч.НЗС (Авто)'!LZ"&amp;$J$26))/$D11)</f>
        <v>0</v>
      </c>
      <c r="MA11" s="137">
        <f ca="1">IF($D11=0,0,SUMIF('Полная ст-ть с уч.НЗС (Авто)'!$YO$11:INDIRECT("'Полная ст-ть с уч.НЗС (Авто)'!YO"&amp;$J$26),$C11,'Полная ст-ть с уч.НЗС (Авто)'!MA$11:INDIRECT("'Полная ст-ть с уч.НЗС (Авто)'!MA"&amp;$J$26))/$D11)</f>
        <v>0</v>
      </c>
      <c r="MB11" s="137">
        <f ca="1">IF($D11=0,0,SUMIF('Полная ст-ть с уч.НЗС (Авто)'!$YO$11:INDIRECT("'Полная ст-ть с уч.НЗС (Авто)'!YO"&amp;$J$26),$C11,'Полная ст-ть с уч.НЗС (Авто)'!MB$11:INDIRECT("'Полная ст-ть с уч.НЗС (Авто)'!MB"&amp;$J$26))/$D11)</f>
        <v>0</v>
      </c>
      <c r="MC11" s="137">
        <f ca="1">IF($D11=0,0,SUMIF('Полная ст-ть с уч.НЗС (Авто)'!$YO$11:INDIRECT("'Полная ст-ть с уч.НЗС (Авто)'!YO"&amp;$J$26),$C11,'Полная ст-ть с уч.НЗС (Авто)'!MC$11:INDIRECT("'Полная ст-ть с уч.НЗС (Авто)'!MC"&amp;$J$26))/$D11)</f>
        <v>0</v>
      </c>
      <c r="MD11" s="137">
        <f ca="1">IF($D11=0,0,SUMIF('Полная ст-ть с уч.НЗС (Авто)'!$YO$11:INDIRECT("'Полная ст-ть с уч.НЗС (Авто)'!YO"&amp;$J$26),$C11,'Полная ст-ть с уч.НЗС (Авто)'!MD$11:INDIRECT("'Полная ст-ть с уч.НЗС (Авто)'!MD"&amp;$J$26))/$D11)</f>
        <v>0</v>
      </c>
      <c r="ME11" s="137">
        <f ca="1">IF($D11=0,0,SUMIF('Полная ст-ть с уч.НЗС (Авто)'!$YO$11:INDIRECT("'Полная ст-ть с уч.НЗС (Авто)'!YO"&amp;$J$26),$C11,'Полная ст-ть с уч.НЗС (Авто)'!ME$11:INDIRECT("'Полная ст-ть с уч.НЗС (Авто)'!ME"&amp;$J$26))/$D11)</f>
        <v>0</v>
      </c>
      <c r="MF11" s="137">
        <f ca="1">IF($D11=0,0,SUMIF('Полная ст-ть с уч.НЗС (Авто)'!$YO$11:INDIRECT("'Полная ст-ть с уч.НЗС (Авто)'!YO"&amp;$J$26),$C11,'Полная ст-ть с уч.НЗС (Авто)'!MF$11:INDIRECT("'Полная ст-ть с уч.НЗС (Авто)'!MF"&amp;$J$26))/$D11)</f>
        <v>0</v>
      </c>
      <c r="MG11" s="137">
        <f ca="1">IF($D11=0,0,SUMIF('Полная ст-ть с уч.НЗС (Авто)'!$YO$11:INDIRECT("'Полная ст-ть с уч.НЗС (Авто)'!YO"&amp;$J$26),$C11,'Полная ст-ть с уч.НЗС (Авто)'!MG$11:INDIRECT("'Полная ст-ть с уч.НЗС (Авто)'!MG"&amp;$J$26))/$D11)</f>
        <v>0</v>
      </c>
      <c r="MH11" s="137">
        <f ca="1">IF($D11=0,0,SUMIF('Полная ст-ть с уч.НЗС (Авто)'!$YO$11:INDIRECT("'Полная ст-ть с уч.НЗС (Авто)'!YO"&amp;$J$26),$C11,'Полная ст-ть с уч.НЗС (Авто)'!MH$11:INDIRECT("'Полная ст-ть с уч.НЗС (Авто)'!MH"&amp;$J$26))/$D11)</f>
        <v>0</v>
      </c>
      <c r="MI11" s="137">
        <f ca="1">IF($D11=0,0,SUMIF('Полная ст-ть с уч.НЗС (Авто)'!$YO$11:INDIRECT("'Полная ст-ть с уч.НЗС (Авто)'!YO"&amp;$J$26),$C11,'Полная ст-ть с уч.НЗС (Авто)'!MI$11:INDIRECT("'Полная ст-ть с уч.НЗС (Авто)'!MI"&amp;$J$26))/$D11)</f>
        <v>0</v>
      </c>
      <c r="MJ11" s="137">
        <f ca="1">IF($D11=0,0,SUMIF('Полная ст-ть с уч.НЗС (Авто)'!$YO$11:INDIRECT("'Полная ст-ть с уч.НЗС (Авто)'!YO"&amp;$J$26),$C11,'Полная ст-ть с уч.НЗС (Авто)'!MJ$11:INDIRECT("'Полная ст-ть с уч.НЗС (Авто)'!MJ"&amp;$J$26))/$D11)</f>
        <v>0</v>
      </c>
      <c r="MK11" s="137">
        <f ca="1">IF($D11=0,0,SUMIF('Полная ст-ть с уч.НЗС (Авто)'!$YO$11:INDIRECT("'Полная ст-ть с уч.НЗС (Авто)'!YO"&amp;$J$26),$C11,'Полная ст-ть с уч.НЗС (Авто)'!MK$11:INDIRECT("'Полная ст-ть с уч.НЗС (Авто)'!MK"&amp;$J$26))/$D11)</f>
        <v>0</v>
      </c>
      <c r="ML11" s="137">
        <f ca="1">IF($D11=0,0,SUMIF('Полная ст-ть с уч.НЗС (Авто)'!$YO$11:INDIRECT("'Полная ст-ть с уч.НЗС (Авто)'!YO"&amp;$J$26),$C11,'Полная ст-ть с уч.НЗС (Авто)'!ML$11:INDIRECT("'Полная ст-ть с уч.НЗС (Авто)'!ML"&amp;$J$26))/$D11)</f>
        <v>0</v>
      </c>
      <c r="MM11" s="137">
        <f ca="1">IF($D11=0,0,SUMIF('Полная ст-ть с уч.НЗС (Авто)'!$YO$11:INDIRECT("'Полная ст-ть с уч.НЗС (Авто)'!YO"&amp;$J$26),$C11,'Полная ст-ть с уч.НЗС (Авто)'!MM$11:INDIRECT("'Полная ст-ть с уч.НЗС (Авто)'!MM"&amp;$J$26))/$D11)</f>
        <v>0</v>
      </c>
      <c r="MN11" s="137">
        <f ca="1">IF($D11=0,0,SUMIF('Полная ст-ть с уч.НЗС (Авто)'!$YO$11:INDIRECT("'Полная ст-ть с уч.НЗС (Авто)'!YO"&amp;$J$26),$C11,'Полная ст-ть с уч.НЗС (Авто)'!MN$11:INDIRECT("'Полная ст-ть с уч.НЗС (Авто)'!MN"&amp;$J$26))/$D11)</f>
        <v>0</v>
      </c>
      <c r="MO11" s="137">
        <f ca="1">IF($D11=0,0,SUMIF('Полная ст-ть с уч.НЗС (Авто)'!$YO$11:INDIRECT("'Полная ст-ть с уч.НЗС (Авто)'!YO"&amp;$J$26),$C11,'Полная ст-ть с уч.НЗС (Авто)'!MO$11:INDIRECT("'Полная ст-ть с уч.НЗС (Авто)'!MO"&amp;$J$26))/$D11)</f>
        <v>0</v>
      </c>
      <c r="MP11" s="137">
        <f ca="1">IF($D11=0,0,SUMIF('Полная ст-ть с уч.НЗС (Авто)'!$YO$11:INDIRECT("'Полная ст-ть с уч.НЗС (Авто)'!YO"&amp;$J$26),$C11,'Полная ст-ть с уч.НЗС (Авто)'!MP$11:INDIRECT("'Полная ст-ть с уч.НЗС (Авто)'!MP"&amp;$J$26))/$D11)</f>
        <v>0</v>
      </c>
      <c r="MQ11" s="137">
        <f ca="1">IF($D11=0,0,SUMIF('Полная ст-ть с уч.НЗС (Авто)'!$YO$11:INDIRECT("'Полная ст-ть с уч.НЗС (Авто)'!YO"&amp;$J$26),$C11,'Полная ст-ть с уч.НЗС (Авто)'!MQ$11:INDIRECT("'Полная ст-ть с уч.НЗС (Авто)'!MQ"&amp;$J$26))/$D11)</f>
        <v>0</v>
      </c>
      <c r="MR11" s="137">
        <f ca="1">IF($D11=0,0,SUMIF('Полная ст-ть с уч.НЗС (Авто)'!$YO$11:INDIRECT("'Полная ст-ть с уч.НЗС (Авто)'!YO"&amp;$J$26),$C11,'Полная ст-ть с уч.НЗС (Авто)'!MR$11:INDIRECT("'Полная ст-ть с уч.НЗС (Авто)'!MR"&amp;$J$26))/$D11)</f>
        <v>0</v>
      </c>
      <c r="MS11" s="137">
        <f ca="1">IF($D11=0,0,SUMIF('Полная ст-ть с уч.НЗС (Авто)'!$YO$11:INDIRECT("'Полная ст-ть с уч.НЗС (Авто)'!YO"&amp;$J$26),$C11,'Полная ст-ть с уч.НЗС (Авто)'!MS$11:INDIRECT("'Полная ст-ть с уч.НЗС (Авто)'!MS"&amp;$J$26))/$D11)</f>
        <v>0</v>
      </c>
      <c r="MT11" s="137">
        <f ca="1">IF($D11=0,0,SUMIF('Полная ст-ть с уч.НЗС (Авто)'!$YO$11:INDIRECT("'Полная ст-ть с уч.НЗС (Авто)'!YO"&amp;$J$26),$C11,'Полная ст-ть с уч.НЗС (Авто)'!MT$11:INDIRECT("'Полная ст-ть с уч.НЗС (Авто)'!MT"&amp;$J$26))/$D11)</f>
        <v>0</v>
      </c>
      <c r="MU11" s="137">
        <f ca="1">IF($D11=0,0,SUMIF('Полная ст-ть с уч.НЗС (Авто)'!$YO$11:INDIRECT("'Полная ст-ть с уч.НЗС (Авто)'!YO"&amp;$J$26),$C11,'Полная ст-ть с уч.НЗС (Авто)'!MU$11:INDIRECT("'Полная ст-ть с уч.НЗС (Авто)'!MU"&amp;$J$26))/$D11)</f>
        <v>0</v>
      </c>
      <c r="MV11" s="137">
        <f ca="1">IF($D11=0,0,SUMIF('Полная ст-ть с уч.НЗС (Авто)'!$YO$11:INDIRECT("'Полная ст-ть с уч.НЗС (Авто)'!YO"&amp;$J$26),$C11,'Полная ст-ть с уч.НЗС (Авто)'!MV$11:INDIRECT("'Полная ст-ть с уч.НЗС (Авто)'!MV"&amp;$J$26))/$D11)</f>
        <v>0</v>
      </c>
      <c r="MW11" s="137">
        <f ca="1">IF($D11=0,0,SUMIF('Полная ст-ть с уч.НЗС (Авто)'!$YO$11:INDIRECT("'Полная ст-ть с уч.НЗС (Авто)'!YO"&amp;$J$26),$C11,'Полная ст-ть с уч.НЗС (Авто)'!MW$11:INDIRECT("'Полная ст-ть с уч.НЗС (Авто)'!MW"&amp;$J$26))/$D11)</f>
        <v>0</v>
      </c>
      <c r="MX11" s="137">
        <f ca="1">IF($D11=0,0,SUMIF('Полная ст-ть с уч.НЗС (Авто)'!$YO$11:INDIRECT("'Полная ст-ть с уч.НЗС (Авто)'!YO"&amp;$J$26),$C11,'Полная ст-ть с уч.НЗС (Авто)'!MX$11:INDIRECT("'Полная ст-ть с уч.НЗС (Авто)'!MX"&amp;$J$26))/$D11)</f>
        <v>0</v>
      </c>
      <c r="MY11" s="137">
        <f ca="1">IF($D11=0,0,SUMIF('Полная ст-ть с уч.НЗС (Авто)'!$YO$11:INDIRECT("'Полная ст-ть с уч.НЗС (Авто)'!YO"&amp;$J$26),$C11,'Полная ст-ть с уч.НЗС (Авто)'!MY$11:INDIRECT("'Полная ст-ть с уч.НЗС (Авто)'!MY"&amp;$J$26))/$D11)</f>
        <v>0</v>
      </c>
      <c r="MZ11" s="137">
        <f ca="1">IF($D11=0,0,SUMIF('Полная ст-ть с уч.НЗС (Авто)'!$YO$11:INDIRECT("'Полная ст-ть с уч.НЗС (Авто)'!YO"&amp;$J$26),$C11,'Полная ст-ть с уч.НЗС (Авто)'!MZ$11:INDIRECT("'Полная ст-ть с уч.НЗС (Авто)'!MZ"&amp;$J$26))/$D11)</f>
        <v>0</v>
      </c>
      <c r="NA11" s="137">
        <f ca="1">IF($D11=0,0,SUMIF('Полная ст-ть с уч.НЗС (Авто)'!$YO$11:INDIRECT("'Полная ст-ть с уч.НЗС (Авто)'!YO"&amp;$J$26),$C11,'Полная ст-ть с уч.НЗС (Авто)'!NA$11:INDIRECT("'Полная ст-ть с уч.НЗС (Авто)'!NA"&amp;$J$26))/$D11)</f>
        <v>0</v>
      </c>
      <c r="NB11" s="137">
        <f ca="1">IF($D11=0,0,SUMIF('Полная ст-ть с уч.НЗС (Авто)'!$YO$11:INDIRECT("'Полная ст-ть с уч.НЗС (Авто)'!YO"&amp;$J$26),$C11,'Полная ст-ть с уч.НЗС (Авто)'!NB$11:INDIRECT("'Полная ст-ть с уч.НЗС (Авто)'!NB"&amp;$J$26))/$D11)</f>
        <v>0</v>
      </c>
      <c r="NC11" s="137">
        <f ca="1">IF($D11=0,0,SUMIF('Полная ст-ть с уч.НЗС (Авто)'!$YO$11:INDIRECT("'Полная ст-ть с уч.НЗС (Авто)'!YO"&amp;$J$26),$C11,'Полная ст-ть с уч.НЗС (Авто)'!NC$11:INDIRECT("'Полная ст-ть с уч.НЗС (Авто)'!NC"&amp;$J$26))/$D11)</f>
        <v>0</v>
      </c>
      <c r="ND11" s="137">
        <f ca="1">IF($D11=0,0,SUMIF('Полная ст-ть с уч.НЗС (Авто)'!$YO$11:INDIRECT("'Полная ст-ть с уч.НЗС (Авто)'!YO"&amp;$J$26),$C11,'Полная ст-ть с уч.НЗС (Авто)'!ND$11:INDIRECT("'Полная ст-ть с уч.НЗС (Авто)'!ND"&amp;$J$26))/$D11)</f>
        <v>0</v>
      </c>
      <c r="NE11" s="137">
        <f ca="1">IF($D11=0,0,SUMIF('Полная ст-ть с уч.НЗС (Авто)'!$YO$11:INDIRECT("'Полная ст-ть с уч.НЗС (Авто)'!YO"&amp;$J$26),$C11,'Полная ст-ть с уч.НЗС (Авто)'!NE$11:INDIRECT("'Полная ст-ть с уч.НЗС (Авто)'!NE"&amp;$J$26))/$D11)</f>
        <v>0</v>
      </c>
      <c r="NF11" s="137">
        <f ca="1">IF($D11=0,0,SUMIF('Полная ст-ть с уч.НЗС (Авто)'!$YO$11:INDIRECT("'Полная ст-ть с уч.НЗС (Авто)'!YO"&amp;$J$26),$C11,'Полная ст-ть с уч.НЗС (Авто)'!NF$11:INDIRECT("'Полная ст-ть с уч.НЗС (Авто)'!NF"&amp;$J$26))/$D11)</f>
        <v>0</v>
      </c>
      <c r="NG11" s="137">
        <f ca="1">IF($D11=0,0,SUMIF('Полная ст-ть с уч.НЗС (Авто)'!$YO$11:INDIRECT("'Полная ст-ть с уч.НЗС (Авто)'!YO"&amp;$J$26),$C11,'Полная ст-ть с уч.НЗС (Авто)'!NG$11:INDIRECT("'Полная ст-ть с уч.НЗС (Авто)'!NG"&amp;$J$26))/$D11)</f>
        <v>0</v>
      </c>
      <c r="NH11" s="137">
        <f ca="1">IF($D11=0,0,SUMIF('Полная ст-ть с уч.НЗС (Авто)'!$YO$11:INDIRECT("'Полная ст-ть с уч.НЗС (Авто)'!YO"&amp;$J$26),$C11,'Полная ст-ть с уч.НЗС (Авто)'!NH$11:INDIRECT("'Полная ст-ть с уч.НЗС (Авто)'!NH"&amp;$J$26))/$D11)</f>
        <v>0</v>
      </c>
      <c r="NI11" s="137">
        <f ca="1">IF($D11=0,0,SUMIF('Полная ст-ть с уч.НЗС (Авто)'!$YO$11:INDIRECT("'Полная ст-ть с уч.НЗС (Авто)'!YO"&amp;$J$26),$C11,'Полная ст-ть с уч.НЗС (Авто)'!NI$11:INDIRECT("'Полная ст-ть с уч.НЗС (Авто)'!NI"&amp;$J$26))/$D11)</f>
        <v>0</v>
      </c>
      <c r="NJ11" s="137">
        <f ca="1">IF($D11=0,0,SUMIF('Полная ст-ть с уч.НЗС (Авто)'!$YO$11:INDIRECT("'Полная ст-ть с уч.НЗС (Авто)'!YO"&amp;$J$26),$C11,'Полная ст-ть с уч.НЗС (Авто)'!NJ$11:INDIRECT("'Полная ст-ть с уч.НЗС (Авто)'!NJ"&amp;$J$26))/$D11)</f>
        <v>0</v>
      </c>
      <c r="NK11" s="137">
        <f ca="1">IF($D11=0,0,SUMIF('Полная ст-ть с уч.НЗС (Авто)'!$YO$11:INDIRECT("'Полная ст-ть с уч.НЗС (Авто)'!YO"&amp;$J$26),$C11,'Полная ст-ть с уч.НЗС (Авто)'!NK$11:INDIRECT("'Полная ст-ть с уч.НЗС (Авто)'!NK"&amp;$J$26))/$D11)</f>
        <v>0</v>
      </c>
      <c r="NL11" s="137">
        <f ca="1">IF($D11=0,0,SUMIF('Полная ст-ть с уч.НЗС (Авто)'!$YO$11:INDIRECT("'Полная ст-ть с уч.НЗС (Авто)'!YO"&amp;$J$26),$C11,'Полная ст-ть с уч.НЗС (Авто)'!NL$11:INDIRECT("'Полная ст-ть с уч.НЗС (Авто)'!NL"&amp;$J$26))/$D11)</f>
        <v>0</v>
      </c>
      <c r="NM11" s="137">
        <f ca="1">IF($D11=0,0,SUMIF('Полная ст-ть с уч.НЗС (Авто)'!$YO$11:INDIRECT("'Полная ст-ть с уч.НЗС (Авто)'!YO"&amp;$J$26),$C11,'Полная ст-ть с уч.НЗС (Авто)'!NM$11:INDIRECT("'Полная ст-ть с уч.НЗС (Авто)'!NM"&amp;$J$26))/$D11)</f>
        <v>0</v>
      </c>
      <c r="NN11" s="137">
        <f ca="1">IF($D11=0,0,SUMIF('Полная ст-ть с уч.НЗС (Авто)'!$YO$11:INDIRECT("'Полная ст-ть с уч.НЗС (Авто)'!YO"&amp;$J$26),$C11,'Полная ст-ть с уч.НЗС (Авто)'!NN$11:INDIRECT("'Полная ст-ть с уч.НЗС (Авто)'!NN"&amp;$J$26))/$D11)</f>
        <v>0</v>
      </c>
      <c r="NO11" s="137">
        <f ca="1">IF($D11=0,0,SUMIF('Полная ст-ть с уч.НЗС (Авто)'!$YO$11:INDIRECT("'Полная ст-ть с уч.НЗС (Авто)'!YO"&amp;$J$26),$C11,'Полная ст-ть с уч.НЗС (Авто)'!NO$11:INDIRECT("'Полная ст-ть с уч.НЗС (Авто)'!NO"&amp;$J$26))/$D11)</f>
        <v>0</v>
      </c>
      <c r="NP11" s="137">
        <f ca="1">IF($D11=0,0,SUMIF('Полная ст-ть с уч.НЗС (Авто)'!$YO$11:INDIRECT("'Полная ст-ть с уч.НЗС (Авто)'!YO"&amp;$J$26),$C11,'Полная ст-ть с уч.НЗС (Авто)'!NP$11:INDIRECT("'Полная ст-ть с уч.НЗС (Авто)'!NP"&amp;$J$26))/$D11)</f>
        <v>0</v>
      </c>
      <c r="NQ11" s="137">
        <f ca="1">IF($D11=0,0,SUMIF('Полная ст-ть с уч.НЗС (Авто)'!$YO$11:INDIRECT("'Полная ст-ть с уч.НЗС (Авто)'!YO"&amp;$J$26),$C11,'Полная ст-ть с уч.НЗС (Авто)'!NQ$11:INDIRECT("'Полная ст-ть с уч.НЗС (Авто)'!NQ"&amp;$J$26))/$D11)</f>
        <v>0</v>
      </c>
      <c r="NR11" s="137">
        <f ca="1">IF($D11=0,0,SUMIF('Полная ст-ть с уч.НЗС (Авто)'!$YO$11:INDIRECT("'Полная ст-ть с уч.НЗС (Авто)'!YO"&amp;$J$26),$C11,'Полная ст-ть с уч.НЗС (Авто)'!NR$11:INDIRECT("'Полная ст-ть с уч.НЗС (Авто)'!NR"&amp;$J$26))/$D11)</f>
        <v>0</v>
      </c>
      <c r="NS11" s="137">
        <f ca="1">IF($D11=0,0,SUMIF('Полная ст-ть с уч.НЗС (Авто)'!$YO$11:INDIRECT("'Полная ст-ть с уч.НЗС (Авто)'!YO"&amp;$J$26),$C11,'Полная ст-ть с уч.НЗС (Авто)'!NS$11:INDIRECT("'Полная ст-ть с уч.НЗС (Авто)'!NS"&amp;$J$26))/$D11)</f>
        <v>0</v>
      </c>
      <c r="NT11" s="137">
        <f ca="1">IF($D11=0,0,SUMIF('Полная ст-ть с уч.НЗС (Авто)'!$YO$11:INDIRECT("'Полная ст-ть с уч.НЗС (Авто)'!YO"&amp;$J$26),$C11,'Полная ст-ть с уч.НЗС (Авто)'!NT$11:INDIRECT("'Полная ст-ть с уч.НЗС (Авто)'!NT"&amp;$J$26))/$D11)</f>
        <v>0</v>
      </c>
      <c r="NU11" s="137">
        <f ca="1">IF($D11=0,0,SUMIF('Полная ст-ть с уч.НЗС (Авто)'!$YO$11:INDIRECT("'Полная ст-ть с уч.НЗС (Авто)'!YO"&amp;$J$26),$C11,'Полная ст-ть с уч.НЗС (Авто)'!NU$11:INDIRECT("'Полная ст-ть с уч.НЗС (Авто)'!NU"&amp;$J$26))/$D11)</f>
        <v>0</v>
      </c>
      <c r="NV11" s="137">
        <f ca="1">IF($D11=0,0,SUMIF('Полная ст-ть с уч.НЗС (Авто)'!$YO$11:INDIRECT("'Полная ст-ть с уч.НЗС (Авто)'!YO"&amp;$J$26),$C11,'Полная ст-ть с уч.НЗС (Авто)'!NV$11:INDIRECT("'Полная ст-ть с уч.НЗС (Авто)'!NV"&amp;$J$26))/$D11)</f>
        <v>0</v>
      </c>
      <c r="NW11" s="137">
        <f ca="1">IF($D11=0,0,SUMIF('Полная ст-ть с уч.НЗС (Авто)'!$YO$11:INDIRECT("'Полная ст-ть с уч.НЗС (Авто)'!YO"&amp;$J$26),$C11,'Полная ст-ть с уч.НЗС (Авто)'!NW$11:INDIRECT("'Полная ст-ть с уч.НЗС (Авто)'!NW"&amp;$J$26))/$D11)</f>
        <v>0</v>
      </c>
      <c r="NX11" s="137">
        <f ca="1">IF($D11=0,0,SUMIF('Полная ст-ть с уч.НЗС (Авто)'!$YO$11:INDIRECT("'Полная ст-ть с уч.НЗС (Авто)'!YO"&amp;$J$26),$C11,'Полная ст-ть с уч.НЗС (Авто)'!NX$11:INDIRECT("'Полная ст-ть с уч.НЗС (Авто)'!NX"&amp;$J$26))/$D11)</f>
        <v>0</v>
      </c>
      <c r="NY11" s="137">
        <f ca="1">IF($D11=0,0,SUMIF('Полная ст-ть с уч.НЗС (Авто)'!$YO$11:INDIRECT("'Полная ст-ть с уч.НЗС (Авто)'!YO"&amp;$J$26),$C11,'Полная ст-ть с уч.НЗС (Авто)'!NY$11:INDIRECT("'Полная ст-ть с уч.НЗС (Авто)'!NY"&amp;$J$26))/$D11)</f>
        <v>0</v>
      </c>
      <c r="NZ11" s="137">
        <f ca="1">IF($D11=0,0,SUMIF('Полная ст-ть с уч.НЗС (Авто)'!$YO$11:INDIRECT("'Полная ст-ть с уч.НЗС (Авто)'!YO"&amp;$J$26),$C11,'Полная ст-ть с уч.НЗС (Авто)'!NZ$11:INDIRECT("'Полная ст-ть с уч.НЗС (Авто)'!NZ"&amp;$J$26))/$D11)</f>
        <v>0</v>
      </c>
      <c r="OA11" s="137">
        <f ca="1">IF($D11=0,0,SUMIF('Полная ст-ть с уч.НЗС (Авто)'!$YO$11:INDIRECT("'Полная ст-ть с уч.НЗС (Авто)'!YO"&amp;$J$26),$C11,'Полная ст-ть с уч.НЗС (Авто)'!OA$11:INDIRECT("'Полная ст-ть с уч.НЗС (Авто)'!OA"&amp;$J$26))/$D11)</f>
        <v>0</v>
      </c>
      <c r="OB11" s="137">
        <f ca="1">IF($D11=0,0,SUMIF('Полная ст-ть с уч.НЗС (Авто)'!$YO$11:INDIRECT("'Полная ст-ть с уч.НЗС (Авто)'!YO"&amp;$J$26),$C11,'Полная ст-ть с уч.НЗС (Авто)'!OB$11:INDIRECT("'Полная ст-ть с уч.НЗС (Авто)'!OB"&amp;$J$26))/$D11)</f>
        <v>0</v>
      </c>
      <c r="OC11" s="137">
        <f ca="1">IF($D11=0,0,SUMIF('Полная ст-ть с уч.НЗС (Авто)'!$YO$11:INDIRECT("'Полная ст-ть с уч.НЗС (Авто)'!YO"&amp;$J$26),$C11,'Полная ст-ть с уч.НЗС (Авто)'!OC$11:INDIRECT("'Полная ст-ть с уч.НЗС (Авто)'!OC"&amp;$J$26))/$D11)</f>
        <v>0</v>
      </c>
      <c r="OD11" s="137">
        <f ca="1">IF($D11=0,0,SUMIF('Полная ст-ть с уч.НЗС (Авто)'!$YO$11:INDIRECT("'Полная ст-ть с уч.НЗС (Авто)'!YO"&amp;$J$26),$C11,'Полная ст-ть с уч.НЗС (Авто)'!OD$11:INDIRECT("'Полная ст-ть с уч.НЗС (Авто)'!OD"&amp;$J$26))/$D11)</f>
        <v>0</v>
      </c>
      <c r="OE11" s="137">
        <f ca="1">IF($D11=0,0,SUMIF('Полная ст-ть с уч.НЗС (Авто)'!$YO$11:INDIRECT("'Полная ст-ть с уч.НЗС (Авто)'!YO"&amp;$J$26),$C11,'Полная ст-ть с уч.НЗС (Авто)'!OE$11:INDIRECT("'Полная ст-ть с уч.НЗС (Авто)'!OE"&amp;$J$26))/$D11)</f>
        <v>0</v>
      </c>
      <c r="OF11" s="137">
        <f ca="1">IF($D11=0,0,SUMIF('Полная ст-ть с уч.НЗС (Авто)'!$YO$11:INDIRECT("'Полная ст-ть с уч.НЗС (Авто)'!YO"&amp;$J$26),$C11,'Полная ст-ть с уч.НЗС (Авто)'!OF$11:INDIRECT("'Полная ст-ть с уч.НЗС (Авто)'!OF"&amp;$J$26))/$D11)</f>
        <v>0</v>
      </c>
      <c r="OG11" s="137">
        <f ca="1">IF($D11=0,0,SUMIF('Полная ст-ть с уч.НЗС (Авто)'!$YO$11:INDIRECT("'Полная ст-ть с уч.НЗС (Авто)'!YO"&amp;$J$26),$C11,'Полная ст-ть с уч.НЗС (Авто)'!OG$11:INDIRECT("'Полная ст-ть с уч.НЗС (Авто)'!OG"&amp;$J$26))/$D11)</f>
        <v>0</v>
      </c>
      <c r="OH11" s="137">
        <f ca="1">IF($D11=0,0,SUMIF('Полная ст-ть с уч.НЗС (Авто)'!$YO$11:INDIRECT("'Полная ст-ть с уч.НЗС (Авто)'!YO"&amp;$J$26),$C11,'Полная ст-ть с уч.НЗС (Авто)'!OH$11:INDIRECT("'Полная ст-ть с уч.НЗС (Авто)'!OH"&amp;$J$26))/$D11)</f>
        <v>0</v>
      </c>
      <c r="OI11" s="137">
        <f ca="1">IF($D11=0,0,SUMIF('Полная ст-ть с уч.НЗС (Авто)'!$YO$11:INDIRECT("'Полная ст-ть с уч.НЗС (Авто)'!YO"&amp;$J$26),$C11,'Полная ст-ть с уч.НЗС (Авто)'!OI$11:INDIRECT("'Полная ст-ть с уч.НЗС (Авто)'!OI"&amp;$J$26))/$D11)</f>
        <v>0</v>
      </c>
      <c r="OJ11" s="137">
        <f ca="1">IF($D11=0,0,SUMIF('Полная ст-ть с уч.НЗС (Авто)'!$YO$11:INDIRECT("'Полная ст-ть с уч.НЗС (Авто)'!YO"&amp;$J$26),$C11,'Полная ст-ть с уч.НЗС (Авто)'!OJ$11:INDIRECT("'Полная ст-ть с уч.НЗС (Авто)'!OJ"&amp;$J$26))/$D11)</f>
        <v>0</v>
      </c>
      <c r="OK11" s="137">
        <f ca="1">IF($D11=0,0,SUMIF('Полная ст-ть с уч.НЗС (Авто)'!$YO$11:INDIRECT("'Полная ст-ть с уч.НЗС (Авто)'!YO"&amp;$J$26),$C11,'Полная ст-ть с уч.НЗС (Авто)'!OK$11:INDIRECT("'Полная ст-ть с уч.НЗС (Авто)'!OK"&amp;$J$26))/$D11)</f>
        <v>0</v>
      </c>
      <c r="OL11" s="137">
        <f ca="1">IF($D11=0,0,SUMIF('Полная ст-ть с уч.НЗС (Авто)'!$YO$11:INDIRECT("'Полная ст-ть с уч.НЗС (Авто)'!YO"&amp;$J$26),$C11,'Полная ст-ть с уч.НЗС (Авто)'!OL$11:INDIRECT("'Полная ст-ть с уч.НЗС (Авто)'!OL"&amp;$J$26))/$D11)</f>
        <v>0</v>
      </c>
      <c r="OM11" s="137">
        <f ca="1">IF($D11=0,0,SUMIF('Полная ст-ть с уч.НЗС (Авто)'!$YO$11:INDIRECT("'Полная ст-ть с уч.НЗС (Авто)'!YO"&amp;$J$26),$C11,'Полная ст-ть с уч.НЗС (Авто)'!OM$11:INDIRECT("'Полная ст-ть с уч.НЗС (Авто)'!OM"&amp;$J$26))/$D11)</f>
        <v>0</v>
      </c>
      <c r="ON11" s="137">
        <f ca="1">IF($D11=0,0,SUMIF('Полная ст-ть с уч.НЗС (Авто)'!$YO$11:INDIRECT("'Полная ст-ть с уч.НЗС (Авто)'!YO"&amp;$J$26),$C11,'Полная ст-ть с уч.НЗС (Авто)'!ON$11:INDIRECT("'Полная ст-ть с уч.НЗС (Авто)'!ON"&amp;$J$26))/$D11)</f>
        <v>0</v>
      </c>
      <c r="OO11" s="137">
        <f ca="1">IF($D11=0,0,SUMIF('Полная ст-ть с уч.НЗС (Авто)'!$YO$11:INDIRECT("'Полная ст-ть с уч.НЗС (Авто)'!YO"&amp;$J$26),$C11,'Полная ст-ть с уч.НЗС (Авто)'!OO$11:INDIRECT("'Полная ст-ть с уч.НЗС (Авто)'!OO"&amp;$J$26))/$D11)</f>
        <v>0</v>
      </c>
      <c r="OP11" s="137">
        <f ca="1">IF($D11=0,0,SUMIF('Полная ст-ть с уч.НЗС (Авто)'!$YO$11:INDIRECT("'Полная ст-ть с уч.НЗС (Авто)'!YO"&amp;$J$26),$C11,'Полная ст-ть с уч.НЗС (Авто)'!OP$11:INDIRECT("'Полная ст-ть с уч.НЗС (Авто)'!OP"&amp;$J$26))/$D11)</f>
        <v>0</v>
      </c>
      <c r="OQ11" s="137">
        <f ca="1">IF($D11=0,0,SUMIF('Полная ст-ть с уч.НЗС (Авто)'!$YO$11:INDIRECT("'Полная ст-ть с уч.НЗС (Авто)'!YO"&amp;$J$26),$C11,'Полная ст-ть с уч.НЗС (Авто)'!OQ$11:INDIRECT("'Полная ст-ть с уч.НЗС (Авто)'!OQ"&amp;$J$26))/$D11)</f>
        <v>0</v>
      </c>
      <c r="OR11" s="137">
        <f ca="1">IF($D11=0,0,SUMIF('Полная ст-ть с уч.НЗС (Авто)'!$YO$11:INDIRECT("'Полная ст-ть с уч.НЗС (Авто)'!YO"&amp;$J$26),$C11,'Полная ст-ть с уч.НЗС (Авто)'!OR$11:INDIRECT("'Полная ст-ть с уч.НЗС (Авто)'!OR"&amp;$J$26))/$D11)</f>
        <v>0</v>
      </c>
      <c r="OS11" s="137">
        <f ca="1">IF($D11=0,0,SUMIF('Полная ст-ть с уч.НЗС (Авто)'!$YO$11:INDIRECT("'Полная ст-ть с уч.НЗС (Авто)'!YO"&amp;$J$26),$C11,'Полная ст-ть с уч.НЗС (Авто)'!OS$11:INDIRECT("'Полная ст-ть с уч.НЗС (Авто)'!OS"&amp;$J$26))/$D11)</f>
        <v>0</v>
      </c>
      <c r="OT11" s="137">
        <f ca="1">IF($D11=0,0,SUMIF('Полная ст-ть с уч.НЗС (Авто)'!$YO$11:INDIRECT("'Полная ст-ть с уч.НЗС (Авто)'!YO"&amp;$J$26),$C11,'Полная ст-ть с уч.НЗС (Авто)'!OT$11:INDIRECT("'Полная ст-ть с уч.НЗС (Авто)'!OT"&amp;$J$26))/$D11)</f>
        <v>0</v>
      </c>
      <c r="OU11" s="137">
        <f ca="1">IF($D11=0,0,SUMIF('Полная ст-ть с уч.НЗС (Авто)'!$YO$11:INDIRECT("'Полная ст-ть с уч.НЗС (Авто)'!YO"&amp;$J$26),$C11,'Полная ст-ть с уч.НЗС (Авто)'!OU$11:INDIRECT("'Полная ст-ть с уч.НЗС (Авто)'!OU"&amp;$J$26))/$D11)</f>
        <v>0</v>
      </c>
      <c r="OV11" s="137">
        <f ca="1">IF($D11=0,0,SUMIF('Полная ст-ть с уч.НЗС (Авто)'!$YO$11:INDIRECT("'Полная ст-ть с уч.НЗС (Авто)'!YO"&amp;$J$26),$C11,'Полная ст-ть с уч.НЗС (Авто)'!OV$11:INDIRECT("'Полная ст-ть с уч.НЗС (Авто)'!OV"&amp;$J$26))/$D11)</f>
        <v>0</v>
      </c>
      <c r="OW11" s="137">
        <f ca="1">IF($D11=0,0,SUMIF('Полная ст-ть с уч.НЗС (Авто)'!$YO$11:INDIRECT("'Полная ст-ть с уч.НЗС (Авто)'!YO"&amp;$J$26),$C11,'Полная ст-ть с уч.НЗС (Авто)'!OW$11:INDIRECT("'Полная ст-ть с уч.НЗС (Авто)'!OW"&amp;$J$26))/$D11)</f>
        <v>0</v>
      </c>
      <c r="OX11" s="137">
        <f ca="1">IF($D11=0,0,SUMIF('Полная ст-ть с уч.НЗС (Авто)'!$YO$11:INDIRECT("'Полная ст-ть с уч.НЗС (Авто)'!YO"&amp;$J$26),$C11,'Полная ст-ть с уч.НЗС (Авто)'!OX$11:INDIRECT("'Полная ст-ть с уч.НЗС (Авто)'!OX"&amp;$J$26))/$D11)</f>
        <v>0</v>
      </c>
      <c r="OY11" s="137">
        <f ca="1">IF($D11=0,0,SUMIF('Полная ст-ть с уч.НЗС (Авто)'!$YO$11:INDIRECT("'Полная ст-ть с уч.НЗС (Авто)'!YO"&amp;$J$26),$C11,'Полная ст-ть с уч.НЗС (Авто)'!OY$11:INDIRECT("'Полная ст-ть с уч.НЗС (Авто)'!OY"&amp;$J$26))/$D11)</f>
        <v>0</v>
      </c>
      <c r="OZ11" s="137">
        <f ca="1">IF($D11=0,0,SUMIF('Полная ст-ть с уч.НЗС (Авто)'!$YO$11:INDIRECT("'Полная ст-ть с уч.НЗС (Авто)'!YO"&amp;$J$26),$C11,'Полная ст-ть с уч.НЗС (Авто)'!OZ$11:INDIRECT("'Полная ст-ть с уч.НЗС (Авто)'!OZ"&amp;$J$26))/$D11)</f>
        <v>0</v>
      </c>
      <c r="PA11" s="137">
        <f ca="1">IF($D11=0,0,SUMIF('Полная ст-ть с уч.НЗС (Авто)'!$YO$11:INDIRECT("'Полная ст-ть с уч.НЗС (Авто)'!YO"&amp;$J$26),$C11,'Полная ст-ть с уч.НЗС (Авто)'!PA$11:INDIRECT("'Полная ст-ть с уч.НЗС (Авто)'!PA"&amp;$J$26))/$D11)</f>
        <v>0</v>
      </c>
      <c r="PB11" s="137">
        <f ca="1">IF($D11=0,0,SUMIF('Полная ст-ть с уч.НЗС (Авто)'!$YO$11:INDIRECT("'Полная ст-ть с уч.НЗС (Авто)'!YO"&amp;$J$26),$C11,'Полная ст-ть с уч.НЗС (Авто)'!PB$11:INDIRECT("'Полная ст-ть с уч.НЗС (Авто)'!PB"&amp;$J$26))/$D11)</f>
        <v>0</v>
      </c>
      <c r="PC11" s="137">
        <f ca="1">IF($D11=0,0,SUMIF('Полная ст-ть с уч.НЗС (Авто)'!$YO$11:INDIRECT("'Полная ст-ть с уч.НЗС (Авто)'!YO"&amp;$J$26),$C11,'Полная ст-ть с уч.НЗС (Авто)'!PC$11:INDIRECT("'Полная ст-ть с уч.НЗС (Авто)'!PC"&amp;$J$26))/$D11)</f>
        <v>0</v>
      </c>
      <c r="PD11" s="137">
        <f ca="1">IF($D11=0,0,SUMIF('Полная ст-ть с уч.НЗС (Авто)'!$YO$11:INDIRECT("'Полная ст-ть с уч.НЗС (Авто)'!YO"&amp;$J$26),$C11,'Полная ст-ть с уч.НЗС (Авто)'!PD$11:INDIRECT("'Полная ст-ть с уч.НЗС (Авто)'!PD"&amp;$J$26))/$D11)</f>
        <v>0</v>
      </c>
      <c r="PE11" s="137">
        <f ca="1">IF($D11=0,0,SUMIF('Полная ст-ть с уч.НЗС (Авто)'!$YO$11:INDIRECT("'Полная ст-ть с уч.НЗС (Авто)'!YO"&amp;$J$26),$C11,'Полная ст-ть с уч.НЗС (Авто)'!PE$11:INDIRECT("'Полная ст-ть с уч.НЗС (Авто)'!PE"&amp;$J$26))/$D11)</f>
        <v>0</v>
      </c>
      <c r="PF11" s="137">
        <f ca="1">IF($D11=0,0,SUMIF('Полная ст-ть с уч.НЗС (Авто)'!$YO$11:INDIRECT("'Полная ст-ть с уч.НЗС (Авто)'!YO"&amp;$J$26),$C11,'Полная ст-ть с уч.НЗС (Авто)'!PF$11:INDIRECT("'Полная ст-ть с уч.НЗС (Авто)'!PF"&amp;$J$26))/$D11)</f>
        <v>0</v>
      </c>
      <c r="PG11" s="137">
        <f ca="1">IF($D11=0,0,SUMIF('Полная ст-ть с уч.НЗС (Авто)'!$YO$11:INDIRECT("'Полная ст-ть с уч.НЗС (Авто)'!YO"&amp;$J$26),$C11,'Полная ст-ть с уч.НЗС (Авто)'!PG$11:INDIRECT("'Полная ст-ть с уч.НЗС (Авто)'!PG"&amp;$J$26))/$D11)</f>
        <v>0</v>
      </c>
      <c r="PH11" s="137">
        <f ca="1">IF($D11=0,0,SUMIF('Полная ст-ть с уч.НЗС (Авто)'!$YO$11:INDIRECT("'Полная ст-ть с уч.НЗС (Авто)'!YO"&amp;$J$26),$C11,'Полная ст-ть с уч.НЗС (Авто)'!PH$11:INDIRECT("'Полная ст-ть с уч.НЗС (Авто)'!PH"&amp;$J$26))/$D11)</f>
        <v>0</v>
      </c>
      <c r="PI11" s="137">
        <f ca="1">IF($D11=0,0,SUMIF('Полная ст-ть с уч.НЗС (Авто)'!$YO$11:INDIRECT("'Полная ст-ть с уч.НЗС (Авто)'!YO"&amp;$J$26),$C11,'Полная ст-ть с уч.НЗС (Авто)'!PI$11:INDIRECT("'Полная ст-ть с уч.НЗС (Авто)'!PI"&amp;$J$26))/$D11)</f>
        <v>0</v>
      </c>
      <c r="PJ11" s="137">
        <f ca="1">IF($D11=0,0,SUMIF('Полная ст-ть с уч.НЗС (Авто)'!$YO$11:INDIRECT("'Полная ст-ть с уч.НЗС (Авто)'!YO"&amp;$J$26),$C11,'Полная ст-ть с уч.НЗС (Авто)'!PJ$11:INDIRECT("'Полная ст-ть с уч.НЗС (Авто)'!PJ"&amp;$J$26))/$D11)</f>
        <v>0</v>
      </c>
      <c r="PK11" s="137">
        <f ca="1">IF($D11=0,0,SUMIF('Полная ст-ть с уч.НЗС (Авто)'!$YO$11:INDIRECT("'Полная ст-ть с уч.НЗС (Авто)'!YO"&amp;$J$26),$C11,'Полная ст-ть с уч.НЗС (Авто)'!PK$11:INDIRECT("'Полная ст-ть с уч.НЗС (Авто)'!PK"&amp;$J$26))/$D11)</f>
        <v>0</v>
      </c>
      <c r="PL11" s="137">
        <f ca="1">IF($D11=0,0,SUMIF('Полная ст-ть с уч.НЗС (Авто)'!$YO$11:INDIRECT("'Полная ст-ть с уч.НЗС (Авто)'!YO"&amp;$J$26),$C11,'Полная ст-ть с уч.НЗС (Авто)'!PL$11:INDIRECT("'Полная ст-ть с уч.НЗС (Авто)'!PL"&amp;$J$26))/$D11)</f>
        <v>0</v>
      </c>
      <c r="PM11" s="137">
        <f ca="1">IF($D11=0,0,SUMIF('Полная ст-ть с уч.НЗС (Авто)'!$YO$11:INDIRECT("'Полная ст-ть с уч.НЗС (Авто)'!YO"&amp;$J$26),$C11,'Полная ст-ть с уч.НЗС (Авто)'!PM$11:INDIRECT("'Полная ст-ть с уч.НЗС (Авто)'!PM"&amp;$J$26))/$D11)</f>
        <v>0</v>
      </c>
      <c r="PN11" s="137">
        <f ca="1">IF($D11=0,0,SUMIF('Полная ст-ть с уч.НЗС (Авто)'!$YO$11:INDIRECT("'Полная ст-ть с уч.НЗС (Авто)'!YO"&amp;$J$26),$C11,'Полная ст-ть с уч.НЗС (Авто)'!PN$11:INDIRECT("'Полная ст-ть с уч.НЗС (Авто)'!PN"&amp;$J$26))/$D11)</f>
        <v>0</v>
      </c>
      <c r="PO11" s="137">
        <f ca="1">IF($D11=0,0,SUMIF('Полная ст-ть с уч.НЗС (Авто)'!$YO$11:INDIRECT("'Полная ст-ть с уч.НЗС (Авто)'!YO"&amp;$J$26),$C11,'Полная ст-ть с уч.НЗС (Авто)'!PO$11:INDIRECT("'Полная ст-ть с уч.НЗС (Авто)'!PO"&amp;$J$26))/$D11)</f>
        <v>0</v>
      </c>
      <c r="PP11" s="137">
        <f ca="1">IF($D11=0,0,SUMIF('Полная ст-ть с уч.НЗС (Авто)'!$YO$11:INDIRECT("'Полная ст-ть с уч.НЗС (Авто)'!YO"&amp;$J$26),$C11,'Полная ст-ть с уч.НЗС (Авто)'!PP$11:INDIRECT("'Полная ст-ть с уч.НЗС (Авто)'!PP"&amp;$J$26))/$D11)</f>
        <v>0</v>
      </c>
      <c r="PQ11" s="137">
        <f ca="1">IF($D11=0,0,SUMIF('Полная ст-ть с уч.НЗС (Авто)'!$YO$11:INDIRECT("'Полная ст-ть с уч.НЗС (Авто)'!YO"&amp;$J$26),$C11,'Полная ст-ть с уч.НЗС (Авто)'!PQ$11:INDIRECT("'Полная ст-ть с уч.НЗС (Авто)'!PQ"&amp;$J$26))/$D11)</f>
        <v>0</v>
      </c>
      <c r="PR11" s="137">
        <f ca="1">IF($D11=0,0,SUMIF('Полная ст-ть с уч.НЗС (Авто)'!$YO$11:INDIRECT("'Полная ст-ть с уч.НЗС (Авто)'!YO"&amp;$J$26),$C11,'Полная ст-ть с уч.НЗС (Авто)'!PR$11:INDIRECT("'Полная ст-ть с уч.НЗС (Авто)'!PR"&amp;$J$26))/$D11)</f>
        <v>0</v>
      </c>
      <c r="PS11" s="137">
        <f ca="1">IF($D11=0,0,SUMIF('Полная ст-ть с уч.НЗС (Авто)'!$YO$11:INDIRECT("'Полная ст-ть с уч.НЗС (Авто)'!YO"&amp;$J$26),$C11,'Полная ст-ть с уч.НЗС (Авто)'!PS$11:INDIRECT("'Полная ст-ть с уч.НЗС (Авто)'!PS"&amp;$J$26))/$D11)</f>
        <v>0</v>
      </c>
      <c r="PT11" s="137">
        <f ca="1">IF($D11=0,0,SUMIF('Полная ст-ть с уч.НЗС (Авто)'!$YO$11:INDIRECT("'Полная ст-ть с уч.НЗС (Авто)'!YO"&amp;$J$26),$C11,'Полная ст-ть с уч.НЗС (Авто)'!PT$11:INDIRECT("'Полная ст-ть с уч.НЗС (Авто)'!PT"&amp;$J$26))/$D11)</f>
        <v>0</v>
      </c>
      <c r="PU11" s="137">
        <f ca="1">IF($D11=0,0,SUMIF('Полная ст-ть с уч.НЗС (Авто)'!$YO$11:INDIRECT("'Полная ст-ть с уч.НЗС (Авто)'!YO"&amp;$J$26),$C11,'Полная ст-ть с уч.НЗС (Авто)'!PU$11:INDIRECT("'Полная ст-ть с уч.НЗС (Авто)'!PU"&amp;$J$26))/$D11)</f>
        <v>0</v>
      </c>
      <c r="PV11" s="137">
        <f ca="1">IF($D11=0,0,SUMIF('Полная ст-ть с уч.НЗС (Авто)'!$YO$11:INDIRECT("'Полная ст-ть с уч.НЗС (Авто)'!YO"&amp;$J$26),$C11,'Полная ст-ть с уч.НЗС (Авто)'!PV$11:INDIRECT("'Полная ст-ть с уч.НЗС (Авто)'!PV"&amp;$J$26))/$D11)</f>
        <v>0</v>
      </c>
      <c r="PW11" s="137">
        <f ca="1">IF($D11=0,0,SUMIF('Полная ст-ть с уч.НЗС (Авто)'!$YO$11:INDIRECT("'Полная ст-ть с уч.НЗС (Авто)'!YO"&amp;$J$26),$C11,'Полная ст-ть с уч.НЗС (Авто)'!PW$11:INDIRECT("'Полная ст-ть с уч.НЗС (Авто)'!PW"&amp;$J$26))/$D11)</f>
        <v>0</v>
      </c>
      <c r="PX11" s="137">
        <f ca="1">IF($D11=0,0,SUMIF('Полная ст-ть с уч.НЗС (Авто)'!$YO$11:INDIRECT("'Полная ст-ть с уч.НЗС (Авто)'!YO"&amp;$J$26),$C11,'Полная ст-ть с уч.НЗС (Авто)'!PX$11:INDIRECT("'Полная ст-ть с уч.НЗС (Авто)'!PX"&amp;$J$26))/$D11)</f>
        <v>0</v>
      </c>
      <c r="PY11" s="137">
        <f ca="1">IF($D11=0,0,SUMIF('Полная ст-ть с уч.НЗС (Авто)'!$YO$11:INDIRECT("'Полная ст-ть с уч.НЗС (Авто)'!YO"&amp;$J$26),$C11,'Полная ст-ть с уч.НЗС (Авто)'!PY$11:INDIRECT("'Полная ст-ть с уч.НЗС (Авто)'!PY"&amp;$J$26))/$D11)</f>
        <v>0</v>
      </c>
      <c r="PZ11" s="137">
        <f ca="1">IF($D11=0,0,SUMIF('Полная ст-ть с уч.НЗС (Авто)'!$YO$11:INDIRECT("'Полная ст-ть с уч.НЗС (Авто)'!YO"&amp;$J$26),$C11,'Полная ст-ть с уч.НЗС (Авто)'!PZ$11:INDIRECT("'Полная ст-ть с уч.НЗС (Авто)'!PZ"&amp;$J$26))/$D11)</f>
        <v>0</v>
      </c>
      <c r="QA11" s="137">
        <f ca="1">IF($D11=0,0,SUMIF('Полная ст-ть с уч.НЗС (Авто)'!$YO$11:INDIRECT("'Полная ст-ть с уч.НЗС (Авто)'!YO"&amp;$J$26),$C11,'Полная ст-ть с уч.НЗС (Авто)'!QA$11:INDIRECT("'Полная ст-ть с уч.НЗС (Авто)'!QA"&amp;$J$26))/$D11)</f>
        <v>0</v>
      </c>
      <c r="QB11" s="137">
        <f ca="1">IF($D11=0,0,SUMIF('Полная ст-ть с уч.НЗС (Авто)'!$YO$11:INDIRECT("'Полная ст-ть с уч.НЗС (Авто)'!YO"&amp;$J$26),$C11,'Полная ст-ть с уч.НЗС (Авто)'!QB$11:INDIRECT("'Полная ст-ть с уч.НЗС (Авто)'!QB"&amp;$J$26))/$D11)</f>
        <v>0</v>
      </c>
      <c r="QC11" s="137">
        <f ca="1">IF($D11=0,0,SUMIF('Полная ст-ть с уч.НЗС (Авто)'!$YO$11:INDIRECT("'Полная ст-ть с уч.НЗС (Авто)'!YO"&amp;$J$26),$C11,'Полная ст-ть с уч.НЗС (Авто)'!QC$11:INDIRECT("'Полная ст-ть с уч.НЗС (Авто)'!QC"&amp;$J$26))/$D11)</f>
        <v>0</v>
      </c>
      <c r="QD11" s="137">
        <f ca="1">IF($D11=0,0,SUMIF('Полная ст-ть с уч.НЗС (Авто)'!$YO$11:INDIRECT("'Полная ст-ть с уч.НЗС (Авто)'!YO"&amp;$J$26),$C11,'Полная ст-ть с уч.НЗС (Авто)'!QD$11:INDIRECT("'Полная ст-ть с уч.НЗС (Авто)'!QD"&amp;$J$26))/$D11)</f>
        <v>0</v>
      </c>
      <c r="QE11" s="137">
        <f ca="1">IF($D11=0,0,SUMIF('Полная ст-ть с уч.НЗС (Авто)'!$YO$11:INDIRECT("'Полная ст-ть с уч.НЗС (Авто)'!YO"&amp;$J$26),$C11,'Полная ст-ть с уч.НЗС (Авто)'!QE$11:INDIRECT("'Полная ст-ть с уч.НЗС (Авто)'!QE"&amp;$J$26))/$D11)</f>
        <v>0</v>
      </c>
      <c r="QF11" s="137">
        <f ca="1">IF($D11=0,0,SUMIF('Полная ст-ть с уч.НЗС (Авто)'!$YO$11:INDIRECT("'Полная ст-ть с уч.НЗС (Авто)'!YO"&amp;$J$26),$C11,'Полная ст-ть с уч.НЗС (Авто)'!QF$11:INDIRECT("'Полная ст-ть с уч.НЗС (Авто)'!QF"&amp;$J$26))/$D11)</f>
        <v>0</v>
      </c>
      <c r="QG11" s="137">
        <f ca="1">IF($D11=0,0,SUMIF('Полная ст-ть с уч.НЗС (Авто)'!$YO$11:INDIRECT("'Полная ст-ть с уч.НЗС (Авто)'!YO"&amp;$J$26),$C11,'Полная ст-ть с уч.НЗС (Авто)'!QG$11:INDIRECT("'Полная ст-ть с уч.НЗС (Авто)'!QG"&amp;$J$26))/$D11)</f>
        <v>0</v>
      </c>
      <c r="QH11" s="137">
        <f ca="1">IF($D11=0,0,SUMIF('Полная ст-ть с уч.НЗС (Авто)'!$YO$11:INDIRECT("'Полная ст-ть с уч.НЗС (Авто)'!YO"&amp;$J$26),$C11,'Полная ст-ть с уч.НЗС (Авто)'!QH$11:INDIRECT("'Полная ст-ть с уч.НЗС (Авто)'!QH"&amp;$J$26))/$D11)</f>
        <v>0</v>
      </c>
      <c r="QI11" s="137">
        <f ca="1">IF($D11=0,0,SUMIF('Полная ст-ть с уч.НЗС (Авто)'!$YO$11:INDIRECT("'Полная ст-ть с уч.НЗС (Авто)'!YO"&amp;$J$26),$C11,'Полная ст-ть с уч.НЗС (Авто)'!QI$11:INDIRECT("'Полная ст-ть с уч.НЗС (Авто)'!QI"&amp;$J$26))/$D11)</f>
        <v>0</v>
      </c>
      <c r="QJ11" s="137">
        <f ca="1">IF($D11=0,0,SUMIF('Полная ст-ть с уч.НЗС (Авто)'!$YO$11:INDIRECT("'Полная ст-ть с уч.НЗС (Авто)'!YO"&amp;$J$26),$C11,'Полная ст-ть с уч.НЗС (Авто)'!QJ$11:INDIRECT("'Полная ст-ть с уч.НЗС (Авто)'!QJ"&amp;$J$26))/$D11)</f>
        <v>0</v>
      </c>
      <c r="QK11" s="137">
        <f ca="1">IF($D11=0,0,SUMIF('Полная ст-ть с уч.НЗС (Авто)'!$YO$11:INDIRECT("'Полная ст-ть с уч.НЗС (Авто)'!YO"&amp;$J$26),$C11,'Полная ст-ть с уч.НЗС (Авто)'!QK$11:INDIRECT("'Полная ст-ть с уч.НЗС (Авто)'!QK"&amp;$J$26))/$D11)</f>
        <v>0</v>
      </c>
      <c r="QL11" s="137">
        <f ca="1">IF($D11=0,0,SUMIF('Полная ст-ть с уч.НЗС (Авто)'!$YO$11:INDIRECT("'Полная ст-ть с уч.НЗС (Авто)'!YO"&amp;$J$26),$C11,'Полная ст-ть с уч.НЗС (Авто)'!QL$11:INDIRECT("'Полная ст-ть с уч.НЗС (Авто)'!QL"&amp;$J$26))/$D11)</f>
        <v>0</v>
      </c>
      <c r="QM11" s="137">
        <f ca="1">IF($D11=0,0,SUMIF('Полная ст-ть с уч.НЗС (Авто)'!$YO$11:INDIRECT("'Полная ст-ть с уч.НЗС (Авто)'!YO"&amp;$J$26),$C11,'Полная ст-ть с уч.НЗС (Авто)'!QM$11:INDIRECT("'Полная ст-ть с уч.НЗС (Авто)'!QM"&amp;$J$26))/$D11)</f>
        <v>0</v>
      </c>
      <c r="QN11" s="137">
        <f ca="1">IF($D11=0,0,SUMIF('Полная ст-ть с уч.НЗС (Авто)'!$YO$11:INDIRECT("'Полная ст-ть с уч.НЗС (Авто)'!YO"&amp;$J$26),$C11,'Полная ст-ть с уч.НЗС (Авто)'!QN$11:INDIRECT("'Полная ст-ть с уч.НЗС (Авто)'!QN"&amp;$J$26))/$D11)</f>
        <v>0</v>
      </c>
      <c r="QO11" s="137">
        <f ca="1">IF($D11=0,0,SUMIF('Полная ст-ть с уч.НЗС (Авто)'!$YO$11:INDIRECT("'Полная ст-ть с уч.НЗС (Авто)'!YO"&amp;$J$26),$C11,'Полная ст-ть с уч.НЗС (Авто)'!QO$11:INDIRECT("'Полная ст-ть с уч.НЗС (Авто)'!QO"&amp;$J$26))/$D11)</f>
        <v>0</v>
      </c>
      <c r="QP11" s="137">
        <f ca="1">IF($D11=0,0,SUMIF('Полная ст-ть с уч.НЗС (Авто)'!$YO$11:INDIRECT("'Полная ст-ть с уч.НЗС (Авто)'!YO"&amp;$J$26),$C11,'Полная ст-ть с уч.НЗС (Авто)'!QP$11:INDIRECT("'Полная ст-ть с уч.НЗС (Авто)'!QP"&amp;$J$26))/$D11)</f>
        <v>0</v>
      </c>
      <c r="QQ11" s="137">
        <f ca="1">IF($D11=0,0,SUMIF('Полная ст-ть с уч.НЗС (Авто)'!$YO$11:INDIRECT("'Полная ст-ть с уч.НЗС (Авто)'!YO"&amp;$J$26),$C11,'Полная ст-ть с уч.НЗС (Авто)'!QQ$11:INDIRECT("'Полная ст-ть с уч.НЗС (Авто)'!QQ"&amp;$J$26))/$D11)</f>
        <v>0</v>
      </c>
      <c r="QR11" s="137">
        <f ca="1">IF($D11=0,0,SUMIF('Полная ст-ть с уч.НЗС (Авто)'!$YO$11:INDIRECT("'Полная ст-ть с уч.НЗС (Авто)'!YO"&amp;$J$26),$C11,'Полная ст-ть с уч.НЗС (Авто)'!QR$11:INDIRECT("'Полная ст-ть с уч.НЗС (Авто)'!QR"&amp;$J$26))/$D11)</f>
        <v>0</v>
      </c>
      <c r="QS11" s="137">
        <f ca="1">IF($D11=0,0,SUMIF('Полная ст-ть с уч.НЗС (Авто)'!$YO$11:INDIRECT("'Полная ст-ть с уч.НЗС (Авто)'!YO"&amp;$J$26),$C11,'Полная ст-ть с уч.НЗС (Авто)'!QS$11:INDIRECT("'Полная ст-ть с уч.НЗС (Авто)'!QS"&amp;$J$26))/$D11)</f>
        <v>0</v>
      </c>
      <c r="QT11" s="137">
        <f ca="1">IF($D11=0,0,SUMIF('Полная ст-ть с уч.НЗС (Авто)'!$YO$11:INDIRECT("'Полная ст-ть с уч.НЗС (Авто)'!YO"&amp;$J$26),$C11,'Полная ст-ть с уч.НЗС (Авто)'!QT$11:INDIRECT("'Полная ст-ть с уч.НЗС (Авто)'!QT"&amp;$J$26))/$D11)</f>
        <v>0</v>
      </c>
      <c r="QU11" s="137">
        <f ca="1">IF($D11=0,0,SUMIF('Полная ст-ть с уч.НЗС (Авто)'!$YO$11:INDIRECT("'Полная ст-ть с уч.НЗС (Авто)'!YO"&amp;$J$26),$C11,'Полная ст-ть с уч.НЗС (Авто)'!QU$11:INDIRECT("'Полная ст-ть с уч.НЗС (Авто)'!QU"&amp;$J$26))/$D11)</f>
        <v>0</v>
      </c>
      <c r="QV11" s="137">
        <f ca="1">IF($D11=0,0,SUMIF('Полная ст-ть с уч.НЗС (Авто)'!$YO$11:INDIRECT("'Полная ст-ть с уч.НЗС (Авто)'!YO"&amp;$J$26),$C11,'Полная ст-ть с уч.НЗС (Авто)'!QV$11:INDIRECT("'Полная ст-ть с уч.НЗС (Авто)'!QV"&amp;$J$26))/$D11)</f>
        <v>0</v>
      </c>
      <c r="QW11" s="137">
        <f ca="1">IF($D11=0,0,SUMIF('Полная ст-ть с уч.НЗС (Авто)'!$YO$11:INDIRECT("'Полная ст-ть с уч.НЗС (Авто)'!YO"&amp;$J$26),$C11,'Полная ст-ть с уч.НЗС (Авто)'!QW$11:INDIRECT("'Полная ст-ть с уч.НЗС (Авто)'!QW"&amp;$J$26))/$D11)</f>
        <v>0</v>
      </c>
      <c r="QX11" s="137">
        <f ca="1">IF($D11=0,0,SUMIF('Полная ст-ть с уч.НЗС (Авто)'!$YO$11:INDIRECT("'Полная ст-ть с уч.НЗС (Авто)'!YO"&amp;$J$26),$C11,'Полная ст-ть с уч.НЗС (Авто)'!QX$11:INDIRECT("'Полная ст-ть с уч.НЗС (Авто)'!QX"&amp;$J$26))/$D11)</f>
        <v>0</v>
      </c>
      <c r="QY11" s="137">
        <f ca="1">IF($D11=0,0,SUMIF('Полная ст-ть с уч.НЗС (Авто)'!$YO$11:INDIRECT("'Полная ст-ть с уч.НЗС (Авто)'!YO"&amp;$J$26),$C11,'Полная ст-ть с уч.НЗС (Авто)'!QY$11:INDIRECT("'Полная ст-ть с уч.НЗС (Авто)'!QY"&amp;$J$26))/$D11)</f>
        <v>0</v>
      </c>
      <c r="QZ11" s="137">
        <f ca="1">IF($D11=0,0,SUMIF('Полная ст-ть с уч.НЗС (Авто)'!$YO$11:INDIRECT("'Полная ст-ть с уч.НЗС (Авто)'!YO"&amp;$J$26),$C11,'Полная ст-ть с уч.НЗС (Авто)'!QZ$11:INDIRECT("'Полная ст-ть с уч.НЗС (Авто)'!QZ"&amp;$J$26))/$D11)</f>
        <v>0</v>
      </c>
      <c r="RA11" s="137">
        <f ca="1">IF($D11=0,0,SUMIF('Полная ст-ть с уч.НЗС (Авто)'!$YO$11:INDIRECT("'Полная ст-ть с уч.НЗС (Авто)'!YO"&amp;$J$26),$C11,'Полная ст-ть с уч.НЗС (Авто)'!RA$11:INDIRECT("'Полная ст-ть с уч.НЗС (Авто)'!RA"&amp;$J$26))/$D11)</f>
        <v>0</v>
      </c>
      <c r="RB11" s="137">
        <f ca="1">IF($D11=0,0,SUMIF('Полная ст-ть с уч.НЗС (Авто)'!$YO$11:INDIRECT("'Полная ст-ть с уч.НЗС (Авто)'!YO"&amp;$J$26),$C11,'Полная ст-ть с уч.НЗС (Авто)'!RB$11:INDIRECT("'Полная ст-ть с уч.НЗС (Авто)'!RB"&amp;$J$26))/$D11)</f>
        <v>0</v>
      </c>
      <c r="RC11" s="137">
        <f ca="1">IF($D11=0,0,SUMIF('Полная ст-ть с уч.НЗС (Авто)'!$YO$11:INDIRECT("'Полная ст-ть с уч.НЗС (Авто)'!YO"&amp;$J$26),$C11,'Полная ст-ть с уч.НЗС (Авто)'!RC$11:INDIRECT("'Полная ст-ть с уч.НЗС (Авто)'!RC"&amp;$J$26))/$D11)</f>
        <v>0</v>
      </c>
      <c r="RD11" s="137">
        <f ca="1">IF($D11=0,0,SUMIF('Полная ст-ть с уч.НЗС (Авто)'!$YO$11:INDIRECT("'Полная ст-ть с уч.НЗС (Авто)'!YO"&amp;$J$26),$C11,'Полная ст-ть с уч.НЗС (Авто)'!RD$11:INDIRECT("'Полная ст-ть с уч.НЗС (Авто)'!RD"&amp;$J$26))/$D11)</f>
        <v>0</v>
      </c>
      <c r="RE11" s="137">
        <f ca="1">IF($D11=0,0,SUMIF('Полная ст-ть с уч.НЗС (Авто)'!$YO$11:INDIRECT("'Полная ст-ть с уч.НЗС (Авто)'!YO"&amp;$J$26),$C11,'Полная ст-ть с уч.НЗС (Авто)'!RE$11:INDIRECT("'Полная ст-ть с уч.НЗС (Авто)'!RE"&amp;$J$26))/$D11)</f>
        <v>0</v>
      </c>
      <c r="RF11" s="137">
        <f ca="1">IF($D11=0,0,SUMIF('Полная ст-ть с уч.НЗС (Авто)'!$YO$11:INDIRECT("'Полная ст-ть с уч.НЗС (Авто)'!YO"&amp;$J$26),$C11,'Полная ст-ть с уч.НЗС (Авто)'!RF$11:INDIRECT("'Полная ст-ть с уч.НЗС (Авто)'!RF"&amp;$J$26))/$D11)</f>
        <v>0</v>
      </c>
      <c r="RG11" s="137">
        <f ca="1">IF($D11=0,0,SUMIF('Полная ст-ть с уч.НЗС (Авто)'!$YO$11:INDIRECT("'Полная ст-ть с уч.НЗС (Авто)'!YO"&amp;$J$26),$C11,'Полная ст-ть с уч.НЗС (Авто)'!RG$11:INDIRECT("'Полная ст-ть с уч.НЗС (Авто)'!RG"&amp;$J$26))/$D11)</f>
        <v>0</v>
      </c>
      <c r="RH11" s="137">
        <f ca="1">IF($D11=0,0,SUMIF('Полная ст-ть с уч.НЗС (Авто)'!$YO$11:INDIRECT("'Полная ст-ть с уч.НЗС (Авто)'!YO"&amp;$J$26),$C11,'Полная ст-ть с уч.НЗС (Авто)'!RH$11:INDIRECT("'Полная ст-ть с уч.НЗС (Авто)'!RH"&amp;$J$26))/$D11)</f>
        <v>0</v>
      </c>
      <c r="RI11" s="137">
        <f ca="1">IF($D11=0,0,SUMIF('Полная ст-ть с уч.НЗС (Авто)'!$YO$11:INDIRECT("'Полная ст-ть с уч.НЗС (Авто)'!YO"&amp;$J$26),$C11,'Полная ст-ть с уч.НЗС (Авто)'!RI$11:INDIRECT("'Полная ст-ть с уч.НЗС (Авто)'!RI"&amp;$J$26))/$D11)</f>
        <v>0</v>
      </c>
      <c r="RJ11" s="137">
        <f ca="1">IF($D11=0,0,SUMIF('Полная ст-ть с уч.НЗС (Авто)'!$YO$11:INDIRECT("'Полная ст-ть с уч.НЗС (Авто)'!YO"&amp;$J$26),$C11,'Полная ст-ть с уч.НЗС (Авто)'!RJ$11:INDIRECT("'Полная ст-ть с уч.НЗС (Авто)'!RJ"&amp;$J$26))/$D11)</f>
        <v>0</v>
      </c>
      <c r="RK11" s="137">
        <f ca="1">IF($D11=0,0,SUMIF('Полная ст-ть с уч.НЗС (Авто)'!$YO$11:INDIRECT("'Полная ст-ть с уч.НЗС (Авто)'!YO"&amp;$J$26),$C11,'Полная ст-ть с уч.НЗС (Авто)'!RK$11:INDIRECT("'Полная ст-ть с уч.НЗС (Авто)'!RK"&amp;$J$26))/$D11)</f>
        <v>0</v>
      </c>
      <c r="RL11" s="137">
        <f ca="1">IF($D11=0,0,SUMIF('Полная ст-ть с уч.НЗС (Авто)'!$YO$11:INDIRECT("'Полная ст-ть с уч.НЗС (Авто)'!YO"&amp;$J$26),$C11,'Полная ст-ть с уч.НЗС (Авто)'!RL$11:INDIRECT("'Полная ст-ть с уч.НЗС (Авто)'!RL"&amp;$J$26))/$D11)</f>
        <v>0</v>
      </c>
      <c r="RM11" s="137">
        <f ca="1">IF($D11=0,0,SUMIF('Полная ст-ть с уч.НЗС (Авто)'!$YO$11:INDIRECT("'Полная ст-ть с уч.НЗС (Авто)'!YO"&amp;$J$26),$C11,'Полная ст-ть с уч.НЗС (Авто)'!RM$11:INDIRECT("'Полная ст-ть с уч.НЗС (Авто)'!RM"&amp;$J$26))/$D11)</f>
        <v>0</v>
      </c>
      <c r="RN11" s="137">
        <f ca="1">IF($D11=0,0,SUMIF('Полная ст-ть с уч.НЗС (Авто)'!$YO$11:INDIRECT("'Полная ст-ть с уч.НЗС (Авто)'!YO"&amp;$J$26),$C11,'Полная ст-ть с уч.НЗС (Авто)'!RN$11:INDIRECT("'Полная ст-ть с уч.НЗС (Авто)'!RN"&amp;$J$26))/$D11)</f>
        <v>0</v>
      </c>
      <c r="RO11" s="137">
        <f ca="1">IF($D11=0,0,SUMIF('Полная ст-ть с уч.НЗС (Авто)'!$YO$11:INDIRECT("'Полная ст-ть с уч.НЗС (Авто)'!YO"&amp;$J$26),$C11,'Полная ст-ть с уч.НЗС (Авто)'!RO$11:INDIRECT("'Полная ст-ть с уч.НЗС (Авто)'!RO"&amp;$J$26))/$D11)</f>
        <v>0</v>
      </c>
      <c r="RP11" s="137">
        <f ca="1">IF($D11=0,0,SUMIF('Полная ст-ть с уч.НЗС (Авто)'!$YO$11:INDIRECT("'Полная ст-ть с уч.НЗС (Авто)'!YO"&amp;$J$26),$C11,'Полная ст-ть с уч.НЗС (Авто)'!RP$11:INDIRECT("'Полная ст-ть с уч.НЗС (Авто)'!RP"&amp;$J$26))/$D11)</f>
        <v>0</v>
      </c>
      <c r="RQ11" s="137">
        <f ca="1">IF($D11=0,0,SUMIF('Полная ст-ть с уч.НЗС (Авто)'!$YO$11:INDIRECT("'Полная ст-ть с уч.НЗС (Авто)'!YO"&amp;$J$26),$C11,'Полная ст-ть с уч.НЗС (Авто)'!RQ$11:INDIRECT("'Полная ст-ть с уч.НЗС (Авто)'!RQ"&amp;$J$26))/$D11)</f>
        <v>0</v>
      </c>
      <c r="RR11" s="137">
        <f ca="1">IF($D11=0,0,SUMIF('Полная ст-ть с уч.НЗС (Авто)'!$YO$11:INDIRECT("'Полная ст-ть с уч.НЗС (Авто)'!YO"&amp;$J$26),$C11,'Полная ст-ть с уч.НЗС (Авто)'!RR$11:INDIRECT("'Полная ст-ть с уч.НЗС (Авто)'!RR"&amp;$J$26))/$D11)</f>
        <v>0</v>
      </c>
      <c r="RS11" s="137">
        <f ca="1">IF($D11=0,0,SUMIF('Полная ст-ть с уч.НЗС (Авто)'!$YO$11:INDIRECT("'Полная ст-ть с уч.НЗС (Авто)'!YO"&amp;$J$26),$C11,'Полная ст-ть с уч.НЗС (Авто)'!RS$11:INDIRECT("'Полная ст-ть с уч.НЗС (Авто)'!RS"&amp;$J$26))/$D11)</f>
        <v>0</v>
      </c>
      <c r="RT11" s="137">
        <f ca="1">IF($D11=0,0,SUMIF('Полная ст-ть с уч.НЗС (Авто)'!$YO$11:INDIRECT("'Полная ст-ть с уч.НЗС (Авто)'!YO"&amp;$J$26),$C11,'Полная ст-ть с уч.НЗС (Авто)'!RT$11:INDIRECT("'Полная ст-ть с уч.НЗС (Авто)'!RT"&amp;$J$26))/$D11)</f>
        <v>0</v>
      </c>
      <c r="RU11" s="137">
        <f ca="1">IF($D11=0,0,SUMIF('Полная ст-ть с уч.НЗС (Авто)'!$YO$11:INDIRECT("'Полная ст-ть с уч.НЗС (Авто)'!YO"&amp;$J$26),$C11,'Полная ст-ть с уч.НЗС (Авто)'!RU$11:INDIRECT("'Полная ст-ть с уч.НЗС (Авто)'!RU"&amp;$J$26))/$D11)</f>
        <v>0</v>
      </c>
      <c r="RV11" s="137">
        <f ca="1">IF($D11=0,0,SUMIF('Полная ст-ть с уч.НЗС (Авто)'!$YO$11:INDIRECT("'Полная ст-ть с уч.НЗС (Авто)'!YO"&amp;$J$26),$C11,'Полная ст-ть с уч.НЗС (Авто)'!RV$11:INDIRECT("'Полная ст-ть с уч.НЗС (Авто)'!RV"&amp;$J$26))/$D11)</f>
        <v>0</v>
      </c>
      <c r="RW11" s="137">
        <f ca="1">IF($D11=0,0,SUMIF('Полная ст-ть с уч.НЗС (Авто)'!$YO$11:INDIRECT("'Полная ст-ть с уч.НЗС (Авто)'!YO"&amp;$J$26),$C11,'Полная ст-ть с уч.НЗС (Авто)'!RW$11:INDIRECT("'Полная ст-ть с уч.НЗС (Авто)'!RW"&amp;$J$26))/$D11)</f>
        <v>0</v>
      </c>
      <c r="RX11" s="137">
        <f ca="1">IF($D11=0,0,SUMIF('Полная ст-ть с уч.НЗС (Авто)'!$YO$11:INDIRECT("'Полная ст-ть с уч.НЗС (Авто)'!YO"&amp;$J$26),$C11,'Полная ст-ть с уч.НЗС (Авто)'!RX$11:INDIRECT("'Полная ст-ть с уч.НЗС (Авто)'!RX"&amp;$J$26))/$D11)</f>
        <v>0</v>
      </c>
      <c r="RY11" s="137">
        <f ca="1">IF($D11=0,0,SUMIF('Полная ст-ть с уч.НЗС (Авто)'!$YO$11:INDIRECT("'Полная ст-ть с уч.НЗС (Авто)'!YO"&amp;$J$26),$C11,'Полная ст-ть с уч.НЗС (Авто)'!RY$11:INDIRECT("'Полная ст-ть с уч.НЗС (Авто)'!RY"&amp;$J$26))/$D11)</f>
        <v>0</v>
      </c>
      <c r="RZ11" s="137">
        <f ca="1">IF($D11=0,0,SUMIF('Полная ст-ть с уч.НЗС (Авто)'!$YO$11:INDIRECT("'Полная ст-ть с уч.НЗС (Авто)'!YO"&amp;$J$26),$C11,'Полная ст-ть с уч.НЗС (Авто)'!RZ$11:INDIRECT("'Полная ст-ть с уч.НЗС (Авто)'!RZ"&amp;$J$26))/$D11)</f>
        <v>0</v>
      </c>
      <c r="SA11" s="137">
        <f ca="1">IF($D11=0,0,SUMIF('Полная ст-ть с уч.НЗС (Авто)'!$YO$11:INDIRECT("'Полная ст-ть с уч.НЗС (Авто)'!YO"&amp;$J$26),$C11,'Полная ст-ть с уч.НЗС (Авто)'!SA$11:INDIRECT("'Полная ст-ть с уч.НЗС (Авто)'!SA"&amp;$J$26))/$D11)</f>
        <v>0</v>
      </c>
      <c r="SB11" s="137">
        <f ca="1">IF($D11=0,0,SUMIF('Полная ст-ть с уч.НЗС (Авто)'!$YO$11:INDIRECT("'Полная ст-ть с уч.НЗС (Авто)'!YO"&amp;$J$26),$C11,'Полная ст-ть с уч.НЗС (Авто)'!SB$11:INDIRECT("'Полная ст-ть с уч.НЗС (Авто)'!SB"&amp;$J$26))/$D11)</f>
        <v>0</v>
      </c>
      <c r="SC11" s="137">
        <f ca="1">IF($D11=0,0,SUMIF('Полная ст-ть с уч.НЗС (Авто)'!$YO$11:INDIRECT("'Полная ст-ть с уч.НЗС (Авто)'!YO"&amp;$J$26),$C11,'Полная ст-ть с уч.НЗС (Авто)'!SC$11:INDIRECT("'Полная ст-ть с уч.НЗС (Авто)'!SC"&amp;$J$26))/$D11)</f>
        <v>0</v>
      </c>
      <c r="SD11" s="137">
        <f ca="1">IF($D11=0,0,SUMIF('Полная ст-ть с уч.НЗС (Авто)'!$YO$11:INDIRECT("'Полная ст-ть с уч.НЗС (Авто)'!YO"&amp;$J$26),$C11,'Полная ст-ть с уч.НЗС (Авто)'!SD$11:INDIRECT("'Полная ст-ть с уч.НЗС (Авто)'!SD"&amp;$J$26))/$D11)</f>
        <v>0</v>
      </c>
      <c r="SE11" s="137">
        <f ca="1">IF($D11=0,0,SUMIF('Полная ст-ть с уч.НЗС (Авто)'!$YO$11:INDIRECT("'Полная ст-ть с уч.НЗС (Авто)'!YO"&amp;$J$26),$C11,'Полная ст-ть с уч.НЗС (Авто)'!SE$11:INDIRECT("'Полная ст-ть с уч.НЗС (Авто)'!SE"&amp;$J$26))/$D11)</f>
        <v>0</v>
      </c>
      <c r="SF11" s="137">
        <f ca="1">IF($D11=0,0,SUMIF('Полная ст-ть с уч.НЗС (Авто)'!$YO$11:INDIRECT("'Полная ст-ть с уч.НЗС (Авто)'!YO"&amp;$J$26),$C11,'Полная ст-ть с уч.НЗС (Авто)'!SF$11:INDIRECT("'Полная ст-ть с уч.НЗС (Авто)'!SF"&amp;$J$26))/$D11)</f>
        <v>0</v>
      </c>
      <c r="SG11" s="137">
        <f ca="1">IF($D11=0,0,SUMIF('Полная ст-ть с уч.НЗС (Авто)'!$YO$11:INDIRECT("'Полная ст-ть с уч.НЗС (Авто)'!YO"&amp;$J$26),$C11,'Полная ст-ть с уч.НЗС (Авто)'!SG$11:INDIRECT("'Полная ст-ть с уч.НЗС (Авто)'!SG"&amp;$J$26))/$D11)</f>
        <v>0</v>
      </c>
      <c r="SH11" s="137">
        <f ca="1">IF($D11=0,0,SUMIF('Полная ст-ть с уч.НЗС (Авто)'!$YO$11:INDIRECT("'Полная ст-ть с уч.НЗС (Авто)'!YO"&amp;$J$26),$C11,'Полная ст-ть с уч.НЗС (Авто)'!SH$11:INDIRECT("'Полная ст-ть с уч.НЗС (Авто)'!SH"&amp;$J$26))/$D11)</f>
        <v>0</v>
      </c>
      <c r="SI11" s="137">
        <f ca="1">IF($D11=0,0,SUMIF('Полная ст-ть с уч.НЗС (Авто)'!$YO$11:INDIRECT("'Полная ст-ть с уч.НЗС (Авто)'!YO"&amp;$J$26),$C11,'Полная ст-ть с уч.НЗС (Авто)'!SI$11:INDIRECT("'Полная ст-ть с уч.НЗС (Авто)'!SI"&amp;$J$26))/$D11)</f>
        <v>0</v>
      </c>
      <c r="SJ11" s="137">
        <f ca="1">IF($D11=0,0,SUMIF('Полная ст-ть с уч.НЗС (Авто)'!$YO$11:INDIRECT("'Полная ст-ть с уч.НЗС (Авто)'!YO"&amp;$J$26),$C11,'Полная ст-ть с уч.НЗС (Авто)'!SJ$11:INDIRECT("'Полная ст-ть с уч.НЗС (Авто)'!SJ"&amp;$J$26))/$D11)</f>
        <v>0</v>
      </c>
      <c r="SK11" s="137">
        <f ca="1">IF($D11=0,0,SUMIF('Полная ст-ть с уч.НЗС (Авто)'!$YO$11:INDIRECT("'Полная ст-ть с уч.НЗС (Авто)'!YO"&amp;$J$26),$C11,'Полная ст-ть с уч.НЗС (Авто)'!SK$11:INDIRECT("'Полная ст-ть с уч.НЗС (Авто)'!SK"&amp;$J$26))/$D11)</f>
        <v>0</v>
      </c>
      <c r="SL11" s="137">
        <f ca="1">IF($D11=0,0,SUMIF('Полная ст-ть с уч.НЗС (Авто)'!$YO$11:INDIRECT("'Полная ст-ть с уч.НЗС (Авто)'!YO"&amp;$J$26),$C11,'Полная ст-ть с уч.НЗС (Авто)'!SL$11:INDIRECT("'Полная ст-ть с уч.НЗС (Авто)'!SL"&amp;$J$26))/$D11)</f>
        <v>0</v>
      </c>
      <c r="SM11" s="137">
        <f ca="1">IF($D11=0,0,SUMIF('Полная ст-ть с уч.НЗС (Авто)'!$YO$11:INDIRECT("'Полная ст-ть с уч.НЗС (Авто)'!YO"&amp;$J$26),$C11,'Полная ст-ть с уч.НЗС (Авто)'!SM$11:INDIRECT("'Полная ст-ть с уч.НЗС (Авто)'!SM"&amp;$J$26))/$D11)</f>
        <v>0</v>
      </c>
      <c r="SN11" s="137">
        <f ca="1">IF($D11=0,0,SUMIF('Полная ст-ть с уч.НЗС (Авто)'!$YO$11:INDIRECT("'Полная ст-ть с уч.НЗС (Авто)'!YO"&amp;$J$26),$C11,'Полная ст-ть с уч.НЗС (Авто)'!SN$11:INDIRECT("'Полная ст-ть с уч.НЗС (Авто)'!SN"&amp;$J$26))/$D11)</f>
        <v>0</v>
      </c>
      <c r="SO11" s="137">
        <f ca="1">IF($D11=0,0,SUMIF('Полная ст-ть с уч.НЗС (Авто)'!$YO$11:INDIRECT("'Полная ст-ть с уч.НЗС (Авто)'!YO"&amp;$J$26),$C11,'Полная ст-ть с уч.НЗС (Авто)'!SO$11:INDIRECT("'Полная ст-ть с уч.НЗС (Авто)'!SO"&amp;$J$26))/$D11)</f>
        <v>0</v>
      </c>
      <c r="SP11" s="137">
        <f ca="1">IF($D11=0,0,SUMIF('Полная ст-ть с уч.НЗС (Авто)'!$YO$11:INDIRECT("'Полная ст-ть с уч.НЗС (Авто)'!YO"&amp;$J$26),$C11,'Полная ст-ть с уч.НЗС (Авто)'!SP$11:INDIRECT("'Полная ст-ть с уч.НЗС (Авто)'!SP"&amp;$J$26))/$D11)</f>
        <v>0</v>
      </c>
      <c r="SQ11" s="137">
        <f ca="1">IF($D11=0,0,SUMIF('Полная ст-ть с уч.НЗС (Авто)'!$YO$11:INDIRECT("'Полная ст-ть с уч.НЗС (Авто)'!YO"&amp;$J$26),$C11,'Полная ст-ть с уч.НЗС (Авто)'!SQ$11:INDIRECT("'Полная ст-ть с уч.НЗС (Авто)'!SQ"&amp;$J$26))/$D11)</f>
        <v>0</v>
      </c>
      <c r="SR11" s="137">
        <f ca="1">IF($D11=0,0,SUMIF('Полная ст-ть с уч.НЗС (Авто)'!$YO$11:INDIRECT("'Полная ст-ть с уч.НЗС (Авто)'!YO"&amp;$J$26),$C11,'Полная ст-ть с уч.НЗС (Авто)'!SR$11:INDIRECT("'Полная ст-ть с уч.НЗС (Авто)'!SR"&amp;$J$26))/$D11)</f>
        <v>0</v>
      </c>
      <c r="SS11" s="137">
        <f ca="1">IF($D11=0,0,SUMIF('Полная ст-ть с уч.НЗС (Авто)'!$YO$11:INDIRECT("'Полная ст-ть с уч.НЗС (Авто)'!YO"&amp;$J$26),$C11,'Полная ст-ть с уч.НЗС (Авто)'!SS$11:INDIRECT("'Полная ст-ть с уч.НЗС (Авто)'!SS"&amp;$J$26))/$D11)</f>
        <v>0</v>
      </c>
      <c r="ST11" s="137">
        <f ca="1">IF($D11=0,0,SUMIF('Полная ст-ть с уч.НЗС (Авто)'!$YO$11:INDIRECT("'Полная ст-ть с уч.НЗС (Авто)'!YO"&amp;$J$26),$C11,'Полная ст-ть с уч.НЗС (Авто)'!ST$11:INDIRECT("'Полная ст-ть с уч.НЗС (Авто)'!ST"&amp;$J$26))/$D11)</f>
        <v>0</v>
      </c>
      <c r="SU11" s="137">
        <f ca="1">IF($D11=0,0,SUMIF('Полная ст-ть с уч.НЗС (Авто)'!$YO$11:INDIRECT("'Полная ст-ть с уч.НЗС (Авто)'!YO"&amp;$J$26),$C11,'Полная ст-ть с уч.НЗС (Авто)'!SU$11:INDIRECT("'Полная ст-ть с уч.НЗС (Авто)'!SU"&amp;$J$26))/$D11)</f>
        <v>0</v>
      </c>
      <c r="SV11" s="137">
        <f ca="1">IF($D11=0,0,SUMIF('Полная ст-ть с уч.НЗС (Авто)'!$YO$11:INDIRECT("'Полная ст-ть с уч.НЗС (Авто)'!YO"&amp;$J$26),$C11,'Полная ст-ть с уч.НЗС (Авто)'!SV$11:INDIRECT("'Полная ст-ть с уч.НЗС (Авто)'!SV"&amp;$J$26))/$D11)</f>
        <v>0</v>
      </c>
      <c r="SW11" s="137">
        <f ca="1">IF($D11=0,0,SUMIF('Полная ст-ть с уч.НЗС (Авто)'!$YO$11:INDIRECT("'Полная ст-ть с уч.НЗС (Авто)'!YO"&amp;$J$26),$C11,'Полная ст-ть с уч.НЗС (Авто)'!SW$11:INDIRECT("'Полная ст-ть с уч.НЗС (Авто)'!SW"&amp;$J$26))/$D11)</f>
        <v>0</v>
      </c>
      <c r="SX11" s="137">
        <f ca="1">IF($D11=0,0,SUMIF('Полная ст-ть с уч.НЗС (Авто)'!$YO$11:INDIRECT("'Полная ст-ть с уч.НЗС (Авто)'!YO"&amp;$J$26),$C11,'Полная ст-ть с уч.НЗС (Авто)'!SX$11:INDIRECT("'Полная ст-ть с уч.НЗС (Авто)'!SX"&amp;$J$26))/$D11)</f>
        <v>0</v>
      </c>
      <c r="SY11" s="137">
        <f ca="1">IF($D11=0,0,SUMIF('Полная ст-ть с уч.НЗС (Авто)'!$YO$11:INDIRECT("'Полная ст-ть с уч.НЗС (Авто)'!YO"&amp;$J$26),$C11,'Полная ст-ть с уч.НЗС (Авто)'!SY$11:INDIRECT("'Полная ст-ть с уч.НЗС (Авто)'!SY"&amp;$J$26))/$D11)</f>
        <v>0</v>
      </c>
      <c r="SZ11" s="137">
        <f ca="1">IF($D11=0,0,SUMIF('Полная ст-ть с уч.НЗС (Авто)'!$YO$11:INDIRECT("'Полная ст-ть с уч.НЗС (Авто)'!YO"&amp;$J$26),$C11,'Полная ст-ть с уч.НЗС (Авто)'!SZ$11:INDIRECT("'Полная ст-ть с уч.НЗС (Авто)'!SZ"&amp;$J$26))/$D11)</f>
        <v>0</v>
      </c>
      <c r="TA11" s="137">
        <f ca="1">IF($D11=0,0,SUMIF('Полная ст-ть с уч.НЗС (Авто)'!$YO$11:INDIRECT("'Полная ст-ть с уч.НЗС (Авто)'!YO"&amp;$J$26),$C11,'Полная ст-ть с уч.НЗС (Авто)'!TA$11:INDIRECT("'Полная ст-ть с уч.НЗС (Авто)'!TA"&amp;$J$26))/$D11)</f>
        <v>0</v>
      </c>
      <c r="TB11" s="137">
        <f ca="1">IF($D11=0,0,SUMIF('Полная ст-ть с уч.НЗС (Авто)'!$YO$11:INDIRECT("'Полная ст-ть с уч.НЗС (Авто)'!YO"&amp;$J$26),$C11,'Полная ст-ть с уч.НЗС (Авто)'!TB$11:INDIRECT("'Полная ст-ть с уч.НЗС (Авто)'!TB"&amp;$J$26))/$D11)</f>
        <v>0</v>
      </c>
      <c r="TC11" s="137">
        <f ca="1">IF($D11=0,0,SUMIF('Полная ст-ть с уч.НЗС (Авто)'!$YO$11:INDIRECT("'Полная ст-ть с уч.НЗС (Авто)'!YO"&amp;$J$26),$C11,'Полная ст-ть с уч.НЗС (Авто)'!TC$11:INDIRECT("'Полная ст-ть с уч.НЗС (Авто)'!TC"&amp;$J$26))/$D11)</f>
        <v>0</v>
      </c>
      <c r="TD11" s="137">
        <f ca="1">IF($D11=0,0,SUMIF('Полная ст-ть с уч.НЗС (Авто)'!$YO$11:INDIRECT("'Полная ст-ть с уч.НЗС (Авто)'!YO"&amp;$J$26),$C11,'Полная ст-ть с уч.НЗС (Авто)'!TD$11:INDIRECT("'Полная ст-ть с уч.НЗС (Авто)'!TD"&amp;$J$26))/$D11)</f>
        <v>0</v>
      </c>
      <c r="TE11" s="137">
        <f ca="1">IF($D11=0,0,SUMIF('Полная ст-ть с уч.НЗС (Авто)'!$YO$11:INDIRECT("'Полная ст-ть с уч.НЗС (Авто)'!YO"&amp;$J$26),$C11,'Полная ст-ть с уч.НЗС (Авто)'!TE$11:INDIRECT("'Полная ст-ть с уч.НЗС (Авто)'!TE"&amp;$J$26))/$D11)</f>
        <v>0</v>
      </c>
      <c r="TF11" s="137">
        <f ca="1">IF($D11=0,0,SUMIF('Полная ст-ть с уч.НЗС (Авто)'!$YO$11:INDIRECT("'Полная ст-ть с уч.НЗС (Авто)'!YO"&amp;$J$26),$C11,'Полная ст-ть с уч.НЗС (Авто)'!TF$11:INDIRECT("'Полная ст-ть с уч.НЗС (Авто)'!TF"&amp;$J$26))/$D11)</f>
        <v>0</v>
      </c>
      <c r="TG11" s="137">
        <f ca="1">IF($D11=0,0,SUMIF('Полная ст-ть с уч.НЗС (Авто)'!$YO$11:INDIRECT("'Полная ст-ть с уч.НЗС (Авто)'!YO"&amp;$J$26),$C11,'Полная ст-ть с уч.НЗС (Авто)'!TG$11:INDIRECT("'Полная ст-ть с уч.НЗС (Авто)'!TG"&amp;$J$26))/$D11)</f>
        <v>0</v>
      </c>
      <c r="TH11" s="137">
        <f ca="1">IF($D11=0,0,SUMIF('Полная ст-ть с уч.НЗС (Авто)'!$YO$11:INDIRECT("'Полная ст-ть с уч.НЗС (Авто)'!YO"&amp;$J$26),$C11,'Полная ст-ть с уч.НЗС (Авто)'!TH$11:INDIRECT("'Полная ст-ть с уч.НЗС (Авто)'!TH"&amp;$J$26))/$D11)</f>
        <v>0</v>
      </c>
      <c r="TI11" s="137">
        <f ca="1">IF($D11=0,0,SUMIF('Полная ст-ть с уч.НЗС (Авто)'!$YO$11:INDIRECT("'Полная ст-ть с уч.НЗС (Авто)'!YO"&amp;$J$26),$C11,'Полная ст-ть с уч.НЗС (Авто)'!TI$11:INDIRECT("'Полная ст-ть с уч.НЗС (Авто)'!TI"&amp;$J$26))/$D11)</f>
        <v>0</v>
      </c>
      <c r="TJ11" s="137">
        <f ca="1">IF($D11=0,0,SUMIF('Полная ст-ть с уч.НЗС (Авто)'!$YO$11:INDIRECT("'Полная ст-ть с уч.НЗС (Авто)'!YO"&amp;$J$26),$C11,'Полная ст-ть с уч.НЗС (Авто)'!TJ$11:INDIRECT("'Полная ст-ть с уч.НЗС (Авто)'!TJ"&amp;$J$26))/$D11)</f>
        <v>0</v>
      </c>
      <c r="TK11" s="137">
        <f ca="1">IF($D11=0,0,SUMIF('Полная ст-ть с уч.НЗС (Авто)'!$YO$11:INDIRECT("'Полная ст-ть с уч.НЗС (Авто)'!YO"&amp;$J$26),$C11,'Полная ст-ть с уч.НЗС (Авто)'!TK$11:INDIRECT("'Полная ст-ть с уч.НЗС (Авто)'!TK"&amp;$J$26))/$D11)</f>
        <v>0</v>
      </c>
      <c r="TL11" s="137">
        <f ca="1">IF($D11=0,0,SUMIF('Полная ст-ть с уч.НЗС (Авто)'!$YO$11:INDIRECT("'Полная ст-ть с уч.НЗС (Авто)'!YO"&amp;$J$26),$C11,'Полная ст-ть с уч.НЗС (Авто)'!TL$11:INDIRECT("'Полная ст-ть с уч.НЗС (Авто)'!TL"&amp;$J$26))/$D11)</f>
        <v>0</v>
      </c>
      <c r="TM11" s="137">
        <f ca="1">IF($D11=0,0,SUMIF('Полная ст-ть с уч.НЗС (Авто)'!$YO$11:INDIRECT("'Полная ст-ть с уч.НЗС (Авто)'!YO"&amp;$J$26),$C11,'Полная ст-ть с уч.НЗС (Авто)'!TM$11:INDIRECT("'Полная ст-ть с уч.НЗС (Авто)'!TM"&amp;$J$26))/$D11)</f>
        <v>0</v>
      </c>
      <c r="TN11" s="137">
        <f ca="1">IF($D11=0,0,SUMIF('Полная ст-ть с уч.НЗС (Авто)'!$YO$11:INDIRECT("'Полная ст-ть с уч.НЗС (Авто)'!YO"&amp;$J$26),$C11,'Полная ст-ть с уч.НЗС (Авто)'!TN$11:INDIRECT("'Полная ст-ть с уч.НЗС (Авто)'!TN"&amp;$J$26))/$D11)</f>
        <v>0</v>
      </c>
      <c r="TO11" s="137">
        <f ca="1">IF($D11=0,0,SUMIF('Полная ст-ть с уч.НЗС (Авто)'!$YO$11:INDIRECT("'Полная ст-ть с уч.НЗС (Авто)'!YO"&amp;$J$26),$C11,'Полная ст-ть с уч.НЗС (Авто)'!TO$11:INDIRECT("'Полная ст-ть с уч.НЗС (Авто)'!TO"&amp;$J$26))/$D11)</f>
        <v>0</v>
      </c>
      <c r="TP11" s="137">
        <f ca="1">IF($D11=0,0,SUMIF('Полная ст-ть с уч.НЗС (Авто)'!$YO$11:INDIRECT("'Полная ст-ть с уч.НЗС (Авто)'!YO"&amp;$J$26),$C11,'Полная ст-ть с уч.НЗС (Авто)'!TP$11:INDIRECT("'Полная ст-ть с уч.НЗС (Авто)'!TP"&amp;$J$26))/$D11)</f>
        <v>0</v>
      </c>
      <c r="TQ11" s="137">
        <f ca="1">IF($D11=0,0,SUMIF('Полная ст-ть с уч.НЗС (Авто)'!$YO$11:INDIRECT("'Полная ст-ть с уч.НЗС (Авто)'!YO"&amp;$J$26),$C11,'Полная ст-ть с уч.НЗС (Авто)'!TQ$11:INDIRECT("'Полная ст-ть с уч.НЗС (Авто)'!TQ"&amp;$J$26))/$D11)</f>
        <v>0</v>
      </c>
      <c r="TR11" s="137">
        <f ca="1">IF($D11=0,0,SUMIF('Полная ст-ть с уч.НЗС (Авто)'!$YO$11:INDIRECT("'Полная ст-ть с уч.НЗС (Авто)'!YO"&amp;$J$26),$C11,'Полная ст-ть с уч.НЗС (Авто)'!TR$11:INDIRECT("'Полная ст-ть с уч.НЗС (Авто)'!TR"&amp;$J$26))/$D11)</f>
        <v>0</v>
      </c>
      <c r="TS11" s="137">
        <f ca="1">IF($D11=0,0,SUMIF('Полная ст-ть с уч.НЗС (Авто)'!$YO$11:INDIRECT("'Полная ст-ть с уч.НЗС (Авто)'!YO"&amp;$J$26),$C11,'Полная ст-ть с уч.НЗС (Авто)'!TS$11:INDIRECT("'Полная ст-ть с уч.НЗС (Авто)'!TS"&amp;$J$26))/$D11)</f>
        <v>0</v>
      </c>
      <c r="TT11" s="137">
        <f ca="1">IF($D11=0,0,SUMIF('Полная ст-ть с уч.НЗС (Авто)'!$YO$11:INDIRECT("'Полная ст-ть с уч.НЗС (Авто)'!YO"&amp;$J$26),$C11,'Полная ст-ть с уч.НЗС (Авто)'!TT$11:INDIRECT("'Полная ст-ть с уч.НЗС (Авто)'!TT"&amp;$J$26))/$D11)</f>
        <v>0</v>
      </c>
      <c r="TU11" s="137">
        <f ca="1">IF($D11=0,0,SUMIF('Полная ст-ть с уч.НЗС (Авто)'!$YO$11:INDIRECT("'Полная ст-ть с уч.НЗС (Авто)'!YO"&amp;$J$26),$C11,'Полная ст-ть с уч.НЗС (Авто)'!TU$11:INDIRECT("'Полная ст-ть с уч.НЗС (Авто)'!TU"&amp;$J$26))/$D11)</f>
        <v>0</v>
      </c>
      <c r="TV11" s="137">
        <f ca="1">IF($D11=0,0,SUMIF('Полная ст-ть с уч.НЗС (Авто)'!$YO$11:INDIRECT("'Полная ст-ть с уч.НЗС (Авто)'!YO"&amp;$J$26),$C11,'Полная ст-ть с уч.НЗС (Авто)'!TV$11:INDIRECT("'Полная ст-ть с уч.НЗС (Авто)'!TV"&amp;$J$26))/$D11)</f>
        <v>0</v>
      </c>
      <c r="TW11" s="137">
        <f ca="1">IF($D11=0,0,SUMIF('Полная ст-ть с уч.НЗС (Авто)'!$YO$11:INDIRECT("'Полная ст-ть с уч.НЗС (Авто)'!YO"&amp;$J$26),$C11,'Полная ст-ть с уч.НЗС (Авто)'!TW$11:INDIRECT("'Полная ст-ть с уч.НЗС (Авто)'!TW"&amp;$J$26))/$D11)</f>
        <v>0</v>
      </c>
      <c r="TX11" s="137">
        <f ca="1">IF($D11=0,0,SUMIF('Полная ст-ть с уч.НЗС (Авто)'!$YO$11:INDIRECT("'Полная ст-ть с уч.НЗС (Авто)'!YO"&amp;$J$26),$C11,'Полная ст-ть с уч.НЗС (Авто)'!TX$11:INDIRECT("'Полная ст-ть с уч.НЗС (Авто)'!TX"&amp;$J$26))/$D11)</f>
        <v>0</v>
      </c>
      <c r="TY11" s="137">
        <f ca="1">IF($D11=0,0,SUMIF('Полная ст-ть с уч.НЗС (Авто)'!$YO$11:INDIRECT("'Полная ст-ть с уч.НЗС (Авто)'!YO"&amp;$J$26),$C11,'Полная ст-ть с уч.НЗС (Авто)'!TY$11:INDIRECT("'Полная ст-ть с уч.НЗС (Авто)'!TY"&amp;$J$26))/$D11)</f>
        <v>0</v>
      </c>
      <c r="TZ11" s="137">
        <f ca="1">IF($D11=0,0,SUMIF('Полная ст-ть с уч.НЗС (Авто)'!$YO$11:INDIRECT("'Полная ст-ть с уч.НЗС (Авто)'!YO"&amp;$J$26),$C11,'Полная ст-ть с уч.НЗС (Авто)'!TZ$11:INDIRECT("'Полная ст-ть с уч.НЗС (Авто)'!TZ"&amp;$J$26))/$D11)</f>
        <v>0</v>
      </c>
      <c r="UA11" s="137">
        <f ca="1">IF($D11=0,0,SUMIF('Полная ст-ть с уч.НЗС (Авто)'!$YO$11:INDIRECT("'Полная ст-ть с уч.НЗС (Авто)'!YO"&amp;$J$26),$C11,'Полная ст-ть с уч.НЗС (Авто)'!UA$11:INDIRECT("'Полная ст-ть с уч.НЗС (Авто)'!UA"&amp;$J$26))/$D11)</f>
        <v>0</v>
      </c>
      <c r="UB11" s="137">
        <f ca="1">IF($D11=0,0,SUMIF('Полная ст-ть с уч.НЗС (Авто)'!$YO$11:INDIRECT("'Полная ст-ть с уч.НЗС (Авто)'!YO"&amp;$J$26),$C11,'Полная ст-ть с уч.НЗС (Авто)'!UB$11:INDIRECT("'Полная ст-ть с уч.НЗС (Авто)'!UB"&amp;$J$26))/$D11)</f>
        <v>0</v>
      </c>
      <c r="UC11" s="137">
        <f ca="1">IF($D11=0,0,SUMIF('Полная ст-ть с уч.НЗС (Авто)'!$YO$11:INDIRECT("'Полная ст-ть с уч.НЗС (Авто)'!YO"&amp;$J$26),$C11,'Полная ст-ть с уч.НЗС (Авто)'!UC$11:INDIRECT("'Полная ст-ть с уч.НЗС (Авто)'!UC"&amp;$J$26))/$D11)</f>
        <v>0</v>
      </c>
      <c r="UD11" s="137">
        <f ca="1">IF($D11=0,0,SUMIF('Полная ст-ть с уч.НЗС (Авто)'!$YO$11:INDIRECT("'Полная ст-ть с уч.НЗС (Авто)'!YO"&amp;$J$26),$C11,'Полная ст-ть с уч.НЗС (Авто)'!UD$11:INDIRECT("'Полная ст-ть с уч.НЗС (Авто)'!UD"&amp;$J$26))/$D11)</f>
        <v>0</v>
      </c>
      <c r="UE11" s="137">
        <f ca="1">IF($D11=0,0,SUMIF('Полная ст-ть с уч.НЗС (Авто)'!$YO$11:INDIRECT("'Полная ст-ть с уч.НЗС (Авто)'!YO"&amp;$J$26),$C11,'Полная ст-ть с уч.НЗС (Авто)'!UE$11:INDIRECT("'Полная ст-ть с уч.НЗС (Авто)'!UE"&amp;$J$26))/$D11)</f>
        <v>0</v>
      </c>
      <c r="UF11" s="137">
        <f ca="1">IF($D11=0,0,SUMIF('Полная ст-ть с уч.НЗС (Авто)'!$YO$11:INDIRECT("'Полная ст-ть с уч.НЗС (Авто)'!YO"&amp;$J$26),$C11,'Полная ст-ть с уч.НЗС (Авто)'!UF$11:INDIRECT("'Полная ст-ть с уч.НЗС (Авто)'!UF"&amp;$J$26))/$D11)</f>
        <v>0</v>
      </c>
      <c r="UG11" s="137">
        <f ca="1">IF($D11=0,0,SUMIF('Полная ст-ть с уч.НЗС (Авто)'!$YO$11:INDIRECT("'Полная ст-ть с уч.НЗС (Авто)'!YO"&amp;$J$26),$C11,'Полная ст-ть с уч.НЗС (Авто)'!UG$11:INDIRECT("'Полная ст-ть с уч.НЗС (Авто)'!UG"&amp;$J$26))/$D11)</f>
        <v>0</v>
      </c>
      <c r="UH11" s="137">
        <f ca="1">IF($D11=0,0,SUMIF('Полная ст-ть с уч.НЗС (Авто)'!$YO$11:INDIRECT("'Полная ст-ть с уч.НЗС (Авто)'!YO"&amp;$J$26),$C11,'Полная ст-ть с уч.НЗС (Авто)'!UH$11:INDIRECT("'Полная ст-ть с уч.НЗС (Авто)'!UH"&amp;$J$26))/$D11)</f>
        <v>0</v>
      </c>
      <c r="UI11" s="137">
        <f ca="1">IF($D11=0,0,SUMIF('Полная ст-ть с уч.НЗС (Авто)'!$YO$11:INDIRECT("'Полная ст-ть с уч.НЗС (Авто)'!YO"&amp;$J$26),$C11,'Полная ст-ть с уч.НЗС (Авто)'!UI$11:INDIRECT("'Полная ст-ть с уч.НЗС (Авто)'!UI"&amp;$J$26))/$D11)</f>
        <v>0</v>
      </c>
      <c r="UJ11" s="137">
        <f ca="1">IF($D11=0,0,SUMIF('Полная ст-ть с уч.НЗС (Авто)'!$YO$11:INDIRECT("'Полная ст-ть с уч.НЗС (Авто)'!YO"&amp;$J$26),$C11,'Полная ст-ть с уч.НЗС (Авто)'!UJ$11:INDIRECT("'Полная ст-ть с уч.НЗС (Авто)'!UJ"&amp;$J$26))/$D11)</f>
        <v>0</v>
      </c>
      <c r="UK11" s="137">
        <f ca="1">IF($D11=0,0,SUMIF('Полная ст-ть с уч.НЗС (Авто)'!$YO$11:INDIRECT("'Полная ст-ть с уч.НЗС (Авто)'!YO"&amp;$J$26),$C11,'Полная ст-ть с уч.НЗС (Авто)'!UK$11:INDIRECT("'Полная ст-ть с уч.НЗС (Авто)'!UK"&amp;$J$26))/$D11)</f>
        <v>0</v>
      </c>
      <c r="UL11" s="137">
        <f ca="1">IF($D11=0,0,SUMIF('Полная ст-ть с уч.НЗС (Авто)'!$YO$11:INDIRECT("'Полная ст-ть с уч.НЗС (Авто)'!YO"&amp;$J$26),$C11,'Полная ст-ть с уч.НЗС (Авто)'!UL$11:INDIRECT("'Полная ст-ть с уч.НЗС (Авто)'!UL"&amp;$J$26))/$D11)</f>
        <v>0</v>
      </c>
      <c r="UM11" s="137">
        <f ca="1">IF($D11=0,0,SUMIF('Полная ст-ть с уч.НЗС (Авто)'!$YO$11:INDIRECT("'Полная ст-ть с уч.НЗС (Авто)'!YO"&amp;$J$26),$C11,'Полная ст-ть с уч.НЗС (Авто)'!UM$11:INDIRECT("'Полная ст-ть с уч.НЗС (Авто)'!UM"&amp;$J$26))/$D11)</f>
        <v>0</v>
      </c>
      <c r="UN11" s="137">
        <f ca="1">IF($D11=0,0,SUMIF('Полная ст-ть с уч.НЗС (Авто)'!$YO$11:INDIRECT("'Полная ст-ть с уч.НЗС (Авто)'!YO"&amp;$J$26),$C11,'Полная ст-ть с уч.НЗС (Авто)'!UN$11:INDIRECT("'Полная ст-ть с уч.НЗС (Авто)'!UN"&amp;$J$26))/$D11)</f>
        <v>0</v>
      </c>
      <c r="UO11" s="137">
        <f ca="1">IF($D11=0,0,SUMIF('Полная ст-ть с уч.НЗС (Авто)'!$YO$11:INDIRECT("'Полная ст-ть с уч.НЗС (Авто)'!YO"&amp;$J$26),$C11,'Полная ст-ть с уч.НЗС (Авто)'!UO$11:INDIRECT("'Полная ст-ть с уч.НЗС (Авто)'!UO"&amp;$J$26))/$D11)</f>
        <v>0</v>
      </c>
      <c r="UP11" s="137">
        <f ca="1">IF($D11=0,0,SUMIF('Полная ст-ть с уч.НЗС (Авто)'!$YO$11:INDIRECT("'Полная ст-ть с уч.НЗС (Авто)'!YO"&amp;$J$26),$C11,'Полная ст-ть с уч.НЗС (Авто)'!UP$11:INDIRECT("'Полная ст-ть с уч.НЗС (Авто)'!UP"&amp;$J$26))/$D11)</f>
        <v>0</v>
      </c>
      <c r="UQ11" s="137">
        <f ca="1">IF($D11=0,0,SUMIF('Полная ст-ть с уч.НЗС (Авто)'!$YO$11:INDIRECT("'Полная ст-ть с уч.НЗС (Авто)'!YO"&amp;$J$26),$C11,'Полная ст-ть с уч.НЗС (Авто)'!UQ$11:INDIRECT("'Полная ст-ть с уч.НЗС (Авто)'!UQ"&amp;$J$26))/$D11)</f>
        <v>0</v>
      </c>
      <c r="UR11" s="137">
        <f ca="1">IF($D11=0,0,SUMIF('Полная ст-ть с уч.НЗС (Авто)'!$YO$11:INDIRECT("'Полная ст-ть с уч.НЗС (Авто)'!YO"&amp;$J$26),$C11,'Полная ст-ть с уч.НЗС (Авто)'!UR$11:INDIRECT("'Полная ст-ть с уч.НЗС (Авто)'!UR"&amp;$J$26))/$D11)</f>
        <v>0</v>
      </c>
      <c r="US11" s="137">
        <f ca="1">IF($D11=0,0,SUMIF('Полная ст-ть с уч.НЗС (Авто)'!$YO$11:INDIRECT("'Полная ст-ть с уч.НЗС (Авто)'!YO"&amp;$J$26),$C11,'Полная ст-ть с уч.НЗС (Авто)'!US$11:INDIRECT("'Полная ст-ть с уч.НЗС (Авто)'!US"&amp;$J$26))/$D11)</f>
        <v>0</v>
      </c>
      <c r="UT11" s="137">
        <f ca="1">IF($D11=0,0,SUMIF('Полная ст-ть с уч.НЗС (Авто)'!$YO$11:INDIRECT("'Полная ст-ть с уч.НЗС (Авто)'!YO"&amp;$J$26),$C11,'Полная ст-ть с уч.НЗС (Авто)'!UT$11:INDIRECT("'Полная ст-ть с уч.НЗС (Авто)'!UT"&amp;$J$26))/$D11)</f>
        <v>0</v>
      </c>
      <c r="UU11" s="137">
        <f ca="1">IF($D11=0,0,SUMIF('Полная ст-ть с уч.НЗС (Авто)'!$YO$11:INDIRECT("'Полная ст-ть с уч.НЗС (Авто)'!YO"&amp;$J$26),$C11,'Полная ст-ть с уч.НЗС (Авто)'!UU$11:INDIRECT("'Полная ст-ть с уч.НЗС (Авто)'!UU"&amp;$J$26))/$D11)</f>
        <v>0</v>
      </c>
      <c r="UV11" s="137">
        <f ca="1">IF($D11=0,0,SUMIF('Полная ст-ть с уч.НЗС (Авто)'!$YO$11:INDIRECT("'Полная ст-ть с уч.НЗС (Авто)'!YO"&amp;$J$26),$C11,'Полная ст-ть с уч.НЗС (Авто)'!UV$11:INDIRECT("'Полная ст-ть с уч.НЗС (Авто)'!UV"&amp;$J$26))/$D11)</f>
        <v>0</v>
      </c>
      <c r="UW11" s="137">
        <f ca="1">IF($D11=0,0,SUMIF('Полная ст-ть с уч.НЗС (Авто)'!$YO$11:INDIRECT("'Полная ст-ть с уч.НЗС (Авто)'!YO"&amp;$J$26),$C11,'Полная ст-ть с уч.НЗС (Авто)'!UW$11:INDIRECT("'Полная ст-ть с уч.НЗС (Авто)'!UW"&amp;$J$26))/$D11)</f>
        <v>0</v>
      </c>
      <c r="UX11" s="137">
        <f ca="1">IF($D11=0,0,SUMIF('Полная ст-ть с уч.НЗС (Авто)'!$YO$11:INDIRECT("'Полная ст-ть с уч.НЗС (Авто)'!YO"&amp;$J$26),$C11,'Полная ст-ть с уч.НЗС (Авто)'!UX$11:INDIRECT("'Полная ст-ть с уч.НЗС (Авто)'!UX"&amp;$J$26))/$D11)</f>
        <v>0</v>
      </c>
      <c r="UY11" s="137">
        <f ca="1">IF($D11=0,0,SUMIF('Полная ст-ть с уч.НЗС (Авто)'!$YO$11:INDIRECT("'Полная ст-ть с уч.НЗС (Авто)'!YO"&amp;$J$26),$C11,'Полная ст-ть с уч.НЗС (Авто)'!UY$11:INDIRECT("'Полная ст-ть с уч.НЗС (Авто)'!UY"&amp;$J$26))/$D11)</f>
        <v>0</v>
      </c>
      <c r="UZ11" s="137">
        <f ca="1">IF($D11=0,0,SUMIF('Полная ст-ть с уч.НЗС (Авто)'!$YO$11:INDIRECT("'Полная ст-ть с уч.НЗС (Авто)'!YO"&amp;$J$26),$C11,'Полная ст-ть с уч.НЗС (Авто)'!UZ$11:INDIRECT("'Полная ст-ть с уч.НЗС (Авто)'!UZ"&amp;$J$26))/$D11)</f>
        <v>0</v>
      </c>
      <c r="VA11" s="137">
        <f ca="1">IF($D11=0,0,SUMIF('Полная ст-ть с уч.НЗС (Авто)'!$YO$11:INDIRECT("'Полная ст-ть с уч.НЗС (Авто)'!YO"&amp;$J$26),$C11,'Полная ст-ть с уч.НЗС (Авто)'!VA$11:INDIRECT("'Полная ст-ть с уч.НЗС (Авто)'!VA"&amp;$J$26))/$D11)</f>
        <v>0</v>
      </c>
      <c r="VB11" s="137">
        <f ca="1">IF($D11=0,0,SUMIF('Полная ст-ть с уч.НЗС (Авто)'!$YO$11:INDIRECT("'Полная ст-ть с уч.НЗС (Авто)'!YO"&amp;$J$26),$C11,'Полная ст-ть с уч.НЗС (Авто)'!VB$11:INDIRECT("'Полная ст-ть с уч.НЗС (Авто)'!VB"&amp;$J$26))/$D11)</f>
        <v>0</v>
      </c>
      <c r="VC11" s="137">
        <f ca="1">IF($D11=0,0,SUMIF('Полная ст-ть с уч.НЗС (Авто)'!$YO$11:INDIRECT("'Полная ст-ть с уч.НЗС (Авто)'!YO"&amp;$J$26),$C11,'Полная ст-ть с уч.НЗС (Авто)'!VC$11:INDIRECT("'Полная ст-ть с уч.НЗС (Авто)'!VC"&amp;$J$26))/$D11)</f>
        <v>0</v>
      </c>
      <c r="VD11" s="137">
        <f ca="1">IF($D11=0,0,SUMIF('Полная ст-ть с уч.НЗС (Авто)'!$YO$11:INDIRECT("'Полная ст-ть с уч.НЗС (Авто)'!YO"&amp;$J$26),$C11,'Полная ст-ть с уч.НЗС (Авто)'!VD$11:INDIRECT("'Полная ст-ть с уч.НЗС (Авто)'!VD"&amp;$J$26))/$D11)</f>
        <v>0</v>
      </c>
      <c r="VE11" s="137">
        <f ca="1">IF($D11=0,0,SUMIF('Полная ст-ть с уч.НЗС (Авто)'!$YO$11:INDIRECT("'Полная ст-ть с уч.НЗС (Авто)'!YO"&amp;$J$26),$C11,'Полная ст-ть с уч.НЗС (Авто)'!VE$11:INDIRECT("'Полная ст-ть с уч.НЗС (Авто)'!VE"&amp;$J$26))/$D11)</f>
        <v>0</v>
      </c>
      <c r="VF11" s="137">
        <f ca="1">IF($D11=0,0,SUMIF('Полная ст-ть с уч.НЗС (Авто)'!$YO$11:INDIRECT("'Полная ст-ть с уч.НЗС (Авто)'!YO"&amp;$J$26),$C11,'Полная ст-ть с уч.НЗС (Авто)'!VF$11:INDIRECT("'Полная ст-ть с уч.НЗС (Авто)'!VF"&amp;$J$26))/$D11)</f>
        <v>0</v>
      </c>
      <c r="VG11" s="137">
        <f ca="1">IF($D11=0,0,SUMIF('Полная ст-ть с уч.НЗС (Авто)'!$YO$11:INDIRECT("'Полная ст-ть с уч.НЗС (Авто)'!YO"&amp;$J$26),$C11,'Полная ст-ть с уч.НЗС (Авто)'!VG$11:INDIRECT("'Полная ст-ть с уч.НЗС (Авто)'!VG"&amp;$J$26))/$D11)</f>
        <v>0</v>
      </c>
      <c r="VH11" s="137">
        <f ca="1">IF($D11=0,0,SUMIF('Полная ст-ть с уч.НЗС (Авто)'!$YO$11:INDIRECT("'Полная ст-ть с уч.НЗС (Авто)'!YO"&amp;$J$26),$C11,'Полная ст-ть с уч.НЗС (Авто)'!VH$11:INDIRECT("'Полная ст-ть с уч.НЗС (Авто)'!VH"&amp;$J$26))/$D11)</f>
        <v>0</v>
      </c>
      <c r="VI11" s="137">
        <f ca="1">IF($D11=0,0,SUMIF('Полная ст-ть с уч.НЗС (Авто)'!$YO$11:INDIRECT("'Полная ст-ть с уч.НЗС (Авто)'!YO"&amp;$J$26),$C11,'Полная ст-ть с уч.НЗС (Авто)'!VI$11:INDIRECT("'Полная ст-ть с уч.НЗС (Авто)'!VI"&amp;$J$26))/$D11)</f>
        <v>0</v>
      </c>
      <c r="VJ11" s="137">
        <f ca="1">IF($D11=0,0,SUMIF('Полная ст-ть с уч.НЗС (Авто)'!$YO$11:INDIRECT("'Полная ст-ть с уч.НЗС (Авто)'!YO"&amp;$J$26),$C11,'Полная ст-ть с уч.НЗС (Авто)'!VJ$11:INDIRECT("'Полная ст-ть с уч.НЗС (Авто)'!VJ"&amp;$J$26))/$D11)</f>
        <v>0</v>
      </c>
      <c r="VK11" s="137">
        <f ca="1">IF($D11=0,0,SUMIF('Полная ст-ть с уч.НЗС (Авто)'!$YO$11:INDIRECT("'Полная ст-ть с уч.НЗС (Авто)'!YO"&amp;$J$26),$C11,'Полная ст-ть с уч.НЗС (Авто)'!VK$11:INDIRECT("'Полная ст-ть с уч.НЗС (Авто)'!VK"&amp;$J$26))/$D11)</f>
        <v>0</v>
      </c>
      <c r="VL11" s="137">
        <f ca="1">IF($D11=0,0,SUMIF('Полная ст-ть с уч.НЗС (Авто)'!$YO$11:INDIRECT("'Полная ст-ть с уч.НЗС (Авто)'!YO"&amp;$J$26),$C11,'Полная ст-ть с уч.НЗС (Авто)'!VL$11:INDIRECT("'Полная ст-ть с уч.НЗС (Авто)'!VL"&amp;$J$26))/$D11)</f>
        <v>0</v>
      </c>
      <c r="VM11" s="137">
        <f ca="1">IF($D11=0,0,SUMIF('Полная ст-ть с уч.НЗС (Авто)'!$YO$11:INDIRECT("'Полная ст-ть с уч.НЗС (Авто)'!YO"&amp;$J$26),$C11,'Полная ст-ть с уч.НЗС (Авто)'!VM$11:INDIRECT("'Полная ст-ть с уч.НЗС (Авто)'!VM"&amp;$J$26))/$D11)</f>
        <v>0</v>
      </c>
      <c r="VN11" s="137">
        <f ca="1">IF($D11=0,0,SUMIF('Полная ст-ть с уч.НЗС (Авто)'!$YO$11:INDIRECT("'Полная ст-ть с уч.НЗС (Авто)'!YO"&amp;$J$26),$C11,'Полная ст-ть с уч.НЗС (Авто)'!VN$11:INDIRECT("'Полная ст-ть с уч.НЗС (Авто)'!VN"&amp;$J$26))/$D11)</f>
        <v>0</v>
      </c>
      <c r="VO11" s="137">
        <f ca="1">IF($D11=0,0,SUMIF('Полная ст-ть с уч.НЗС (Авто)'!$YO$11:INDIRECT("'Полная ст-ть с уч.НЗС (Авто)'!YO"&amp;$J$26),$C11,'Полная ст-ть с уч.НЗС (Авто)'!VO$11:INDIRECT("'Полная ст-ть с уч.НЗС (Авто)'!VO"&amp;$J$26))/$D11)</f>
        <v>0</v>
      </c>
      <c r="VP11" s="137">
        <f ca="1">IF($D11=0,0,SUMIF('Полная ст-ть с уч.НЗС (Авто)'!$YO$11:INDIRECT("'Полная ст-ть с уч.НЗС (Авто)'!YO"&amp;$J$26),$C11,'Полная ст-ть с уч.НЗС (Авто)'!VP$11:INDIRECT("'Полная ст-ть с уч.НЗС (Авто)'!VP"&amp;$J$26))/$D11)</f>
        <v>0</v>
      </c>
      <c r="VQ11" s="137">
        <f ca="1">IF($D11=0,0,SUMIF('Полная ст-ть с уч.НЗС (Авто)'!$YO$11:INDIRECT("'Полная ст-ть с уч.НЗС (Авто)'!YO"&amp;$J$26),$C11,'Полная ст-ть с уч.НЗС (Авто)'!VQ$11:INDIRECT("'Полная ст-ть с уч.НЗС (Авто)'!VQ"&amp;$J$26))/$D11)</f>
        <v>0</v>
      </c>
      <c r="VR11" s="137">
        <f ca="1">IF($D11=0,0,SUMIF('Полная ст-ть с уч.НЗС (Авто)'!$YO$11:INDIRECT("'Полная ст-ть с уч.НЗС (Авто)'!YO"&amp;$J$26),$C11,'Полная ст-ть с уч.НЗС (Авто)'!VR$11:INDIRECT("'Полная ст-ть с уч.НЗС (Авто)'!VR"&amp;$J$26))/$D11)</f>
        <v>0</v>
      </c>
      <c r="VS11" s="137">
        <f ca="1">IF($D11=0,0,SUMIF('Полная ст-ть с уч.НЗС (Авто)'!$YO$11:INDIRECT("'Полная ст-ть с уч.НЗС (Авто)'!YO"&amp;$J$26),$C11,'Полная ст-ть с уч.НЗС (Авто)'!VS$11:INDIRECT("'Полная ст-ть с уч.НЗС (Авто)'!VS"&amp;$J$26))/$D11)</f>
        <v>0</v>
      </c>
      <c r="VT11" s="137">
        <f ca="1">IF($D11=0,0,SUMIF('Полная ст-ть с уч.НЗС (Авто)'!$YO$11:INDIRECT("'Полная ст-ть с уч.НЗС (Авто)'!YO"&amp;$J$26),$C11,'Полная ст-ть с уч.НЗС (Авто)'!VT$11:INDIRECT("'Полная ст-ть с уч.НЗС (Авто)'!VT"&amp;$J$26))/$D11)</f>
        <v>0</v>
      </c>
      <c r="VU11" s="137">
        <f ca="1">IF($D11=0,0,SUMIF('Полная ст-ть с уч.НЗС (Авто)'!$YO$11:INDIRECT("'Полная ст-ть с уч.НЗС (Авто)'!YO"&amp;$J$26),$C11,'Полная ст-ть с уч.НЗС (Авто)'!VU$11:INDIRECT("'Полная ст-ть с уч.НЗС (Авто)'!VU"&amp;$J$26))/$D11)</f>
        <v>0</v>
      </c>
      <c r="VV11" s="137">
        <f ca="1">IF($D11=0,0,SUMIF('Полная ст-ть с уч.НЗС (Авто)'!$YO$11:INDIRECT("'Полная ст-ть с уч.НЗС (Авто)'!YO"&amp;$J$26),$C11,'Полная ст-ть с уч.НЗС (Авто)'!VV$11:INDIRECT("'Полная ст-ть с уч.НЗС (Авто)'!VV"&amp;$J$26))/$D11)</f>
        <v>0</v>
      </c>
      <c r="VW11" s="137">
        <f ca="1">IF($D11=0,0,SUMIF('Полная ст-ть с уч.НЗС (Авто)'!$YO$11:INDIRECT("'Полная ст-ть с уч.НЗС (Авто)'!YO"&amp;$J$26),$C11,'Полная ст-ть с уч.НЗС (Авто)'!VW$11:INDIRECT("'Полная ст-ть с уч.НЗС (Авто)'!VW"&amp;$J$26))/$D11)</f>
        <v>0</v>
      </c>
      <c r="VX11" s="137">
        <f ca="1">IF($D11=0,0,SUMIF('Полная ст-ть с уч.НЗС (Авто)'!$YO$11:INDIRECT("'Полная ст-ть с уч.НЗС (Авто)'!YO"&amp;$J$26),$C11,'Полная ст-ть с уч.НЗС (Авто)'!VX$11:INDIRECT("'Полная ст-ть с уч.НЗС (Авто)'!VX"&amp;$J$26))/$D11)</f>
        <v>0</v>
      </c>
      <c r="VY11" s="137">
        <f ca="1">IF($D11=0,0,SUMIF('Полная ст-ть с уч.НЗС (Авто)'!$YO$11:INDIRECT("'Полная ст-ть с уч.НЗС (Авто)'!YO"&amp;$J$26),$C11,'Полная ст-ть с уч.НЗС (Авто)'!VY$11:INDIRECT("'Полная ст-ть с уч.НЗС (Авто)'!VY"&amp;$J$26))/$D11)</f>
        <v>0</v>
      </c>
      <c r="VZ11" s="137">
        <f ca="1">IF($D11=0,0,SUMIF('Полная ст-ть с уч.НЗС (Авто)'!$YO$11:INDIRECT("'Полная ст-ть с уч.НЗС (Авто)'!YO"&amp;$J$26),$C11,'Полная ст-ть с уч.НЗС (Авто)'!VZ$11:INDIRECT("'Полная ст-ть с уч.НЗС (Авто)'!VZ"&amp;$J$26))/$D11)</f>
        <v>0</v>
      </c>
      <c r="WA11" s="137">
        <f ca="1">IF($D11=0,0,SUMIF('Полная ст-ть с уч.НЗС (Авто)'!$YO$11:INDIRECT("'Полная ст-ть с уч.НЗС (Авто)'!YO"&amp;$J$26),$C11,'Полная ст-ть с уч.НЗС (Авто)'!WA$11:INDIRECT("'Полная ст-ть с уч.НЗС (Авто)'!WA"&amp;$J$26))/$D11)</f>
        <v>0</v>
      </c>
      <c r="WB11" s="137">
        <f ca="1">IF($D11=0,0,SUMIF('Полная ст-ть с уч.НЗС (Авто)'!$YO$11:INDIRECT("'Полная ст-ть с уч.НЗС (Авто)'!YO"&amp;$J$26),$C11,'Полная ст-ть с уч.НЗС (Авто)'!WB$11:INDIRECT("'Полная ст-ть с уч.НЗС (Авто)'!WB"&amp;$J$26))/$D11)</f>
        <v>0</v>
      </c>
      <c r="WC11" s="137">
        <f ca="1">IF($D11=0,0,SUMIF('Полная ст-ть с уч.НЗС (Авто)'!$YO$11:INDIRECT("'Полная ст-ть с уч.НЗС (Авто)'!YO"&amp;$J$26),$C11,'Полная ст-ть с уч.НЗС (Авто)'!WC$11:INDIRECT("'Полная ст-ть с уч.НЗС (Авто)'!WC"&amp;$J$26))/$D11)</f>
        <v>0</v>
      </c>
      <c r="WD11" s="137">
        <f ca="1">IF($D11=0,0,SUMIF('Полная ст-ть с уч.НЗС (Авто)'!$YO$11:INDIRECT("'Полная ст-ть с уч.НЗС (Авто)'!YO"&amp;$J$26),$C11,'Полная ст-ть с уч.НЗС (Авто)'!WD$11:INDIRECT("'Полная ст-ть с уч.НЗС (Авто)'!WD"&amp;$J$26))/$D11)</f>
        <v>0</v>
      </c>
      <c r="WE11" s="137">
        <f ca="1">IF($D11=0,0,SUMIF('Полная ст-ть с уч.НЗС (Авто)'!$YO$11:INDIRECT("'Полная ст-ть с уч.НЗС (Авто)'!YO"&amp;$J$26),$C11,'Полная ст-ть с уч.НЗС (Авто)'!WE$11:INDIRECT("'Полная ст-ть с уч.НЗС (Авто)'!WE"&amp;$J$26))/$D11)</f>
        <v>0</v>
      </c>
      <c r="WF11" s="137">
        <f ca="1">IF($D11=0,0,SUMIF('Полная ст-ть с уч.НЗС (Авто)'!$YO$11:INDIRECT("'Полная ст-ть с уч.НЗС (Авто)'!YO"&amp;$J$26),$C11,'Полная ст-ть с уч.НЗС (Авто)'!WF$11:INDIRECT("'Полная ст-ть с уч.НЗС (Авто)'!WF"&amp;$J$26))/$D11)</f>
        <v>0</v>
      </c>
      <c r="WG11" s="137">
        <f ca="1">IF($D11=0,0,SUMIF('Полная ст-ть с уч.НЗС (Авто)'!$YO$11:INDIRECT("'Полная ст-ть с уч.НЗС (Авто)'!YO"&amp;$J$26),$C11,'Полная ст-ть с уч.НЗС (Авто)'!WG$11:INDIRECT("'Полная ст-ть с уч.НЗС (Авто)'!WG"&amp;$J$26))/$D11)</f>
        <v>0</v>
      </c>
      <c r="WH11" s="137">
        <f ca="1">IF($D11=0,0,SUMIF('Полная ст-ть с уч.НЗС (Авто)'!$YO$11:INDIRECT("'Полная ст-ть с уч.НЗС (Авто)'!YO"&amp;$J$26),$C11,'Полная ст-ть с уч.НЗС (Авто)'!WH$11:INDIRECT("'Полная ст-ть с уч.НЗС (Авто)'!WH"&amp;$J$26))/$D11)</f>
        <v>0</v>
      </c>
      <c r="WI11" s="137">
        <f ca="1">IF($D11=0,0,SUMIF('Полная ст-ть с уч.НЗС (Авто)'!$YO$11:INDIRECT("'Полная ст-ть с уч.НЗС (Авто)'!YO"&amp;$J$26),$C11,'Полная ст-ть с уч.НЗС (Авто)'!WI$11:INDIRECT("'Полная ст-ть с уч.НЗС (Авто)'!WI"&amp;$J$26))/$D11)</f>
        <v>0</v>
      </c>
      <c r="WJ11" s="137">
        <f ca="1">IF($D11=0,0,SUMIF('Полная ст-ть с уч.НЗС (Авто)'!$YO$11:INDIRECT("'Полная ст-ть с уч.НЗС (Авто)'!YO"&amp;$J$26),$C11,'Полная ст-ть с уч.НЗС (Авто)'!WJ$11:INDIRECT("'Полная ст-ть с уч.НЗС (Авто)'!WJ"&amp;$J$26))/$D11)</f>
        <v>0</v>
      </c>
      <c r="WK11" s="137">
        <f ca="1">IF($D11=0,0,SUMIF('Полная ст-ть с уч.НЗС (Авто)'!$YO$11:INDIRECT("'Полная ст-ть с уч.НЗС (Авто)'!YO"&amp;$J$26),$C11,'Полная ст-ть с уч.НЗС (Авто)'!WK$11:INDIRECT("'Полная ст-ть с уч.НЗС (Авто)'!WK"&amp;$J$26))/$D11)</f>
        <v>0</v>
      </c>
      <c r="WL11" s="137">
        <f ca="1">IF($D11=0,0,SUMIF('Полная ст-ть с уч.НЗС (Авто)'!$YO$11:INDIRECT("'Полная ст-ть с уч.НЗС (Авто)'!YO"&amp;$J$26),$C11,'Полная ст-ть с уч.НЗС (Авто)'!WL$11:INDIRECT("'Полная ст-ть с уч.НЗС (Авто)'!WL"&amp;$J$26))/$D11)</f>
        <v>0</v>
      </c>
      <c r="WM11" s="137">
        <f ca="1">IF($D11=0,0,SUMIF('Полная ст-ть с уч.НЗС (Авто)'!$YO$11:INDIRECT("'Полная ст-ть с уч.НЗС (Авто)'!YO"&amp;$J$26),$C11,'Полная ст-ть с уч.НЗС (Авто)'!WM$11:INDIRECT("'Полная ст-ть с уч.НЗС (Авто)'!WM"&amp;$J$26))/$D11)</f>
        <v>0</v>
      </c>
      <c r="WN11" s="137">
        <f ca="1">IF($D11=0,0,SUMIF('Полная ст-ть с уч.НЗС (Авто)'!$YO$11:INDIRECT("'Полная ст-ть с уч.НЗС (Авто)'!YO"&amp;$J$26),$C11,'Полная ст-ть с уч.НЗС (Авто)'!WN$11:INDIRECT("'Полная ст-ть с уч.НЗС (Авто)'!WN"&amp;$J$26))/$D11)</f>
        <v>0</v>
      </c>
      <c r="WO11" s="137">
        <f ca="1">IF($D11=0,0,SUMIF('Полная ст-ть с уч.НЗС (Авто)'!$YO$11:INDIRECT("'Полная ст-ть с уч.НЗС (Авто)'!YO"&amp;$J$26),$C11,'Полная ст-ть с уч.НЗС (Авто)'!WO$11:INDIRECT("'Полная ст-ть с уч.НЗС (Авто)'!WO"&amp;$J$26))/$D11)</f>
        <v>0</v>
      </c>
      <c r="WP11" s="137">
        <f ca="1">IF($D11=0,0,SUMIF('Полная ст-ть с уч.НЗС (Авто)'!$YO$11:INDIRECT("'Полная ст-ть с уч.НЗС (Авто)'!YO"&amp;$J$26),$C11,'Полная ст-ть с уч.НЗС (Авто)'!WP$11:INDIRECT("'Полная ст-ть с уч.НЗС (Авто)'!WP"&amp;$J$26))/$D11)</f>
        <v>0</v>
      </c>
      <c r="WQ11" s="137">
        <f ca="1">IF($D11=0,0,SUMIF('Полная ст-ть с уч.НЗС (Авто)'!$YO$11:INDIRECT("'Полная ст-ть с уч.НЗС (Авто)'!YO"&amp;$J$26),$C11,'Полная ст-ть с уч.НЗС (Авто)'!WQ$11:INDIRECT("'Полная ст-ть с уч.НЗС (Авто)'!WQ"&amp;$J$26))/$D11)</f>
        <v>0</v>
      </c>
      <c r="WR11" s="137">
        <f ca="1">IF($D11=0,0,SUMIF('Полная ст-ть с уч.НЗС (Авто)'!$YO$11:INDIRECT("'Полная ст-ть с уч.НЗС (Авто)'!YO"&amp;$J$26),$C11,'Полная ст-ть с уч.НЗС (Авто)'!WR$11:INDIRECT("'Полная ст-ть с уч.НЗС (Авто)'!WR"&amp;$J$26))/$D11)</f>
        <v>0</v>
      </c>
      <c r="WS11" s="137">
        <f ca="1">IF($D11=0,0,SUMIF('Полная ст-ть с уч.НЗС (Авто)'!$YO$11:INDIRECT("'Полная ст-ть с уч.НЗС (Авто)'!YO"&amp;$J$26),$C11,'Полная ст-ть с уч.НЗС (Авто)'!WS$11:INDIRECT("'Полная ст-ть с уч.НЗС (Авто)'!WS"&amp;$J$26))/$D11)</f>
        <v>0</v>
      </c>
      <c r="WT11" s="137">
        <f ca="1">IF($D11=0,0,SUMIF('Полная ст-ть с уч.НЗС (Авто)'!$YO$11:INDIRECT("'Полная ст-ть с уч.НЗС (Авто)'!YO"&amp;$J$26),$C11,'Полная ст-ть с уч.НЗС (Авто)'!WT$11:INDIRECT("'Полная ст-ть с уч.НЗС (Авто)'!WT"&amp;$J$26))/$D11)</f>
        <v>0</v>
      </c>
      <c r="WU11" s="137">
        <f ca="1">IF($D11=0,0,SUMIF('Полная ст-ть с уч.НЗС (Авто)'!$YO$11:INDIRECT("'Полная ст-ть с уч.НЗС (Авто)'!YO"&amp;$J$26),$C11,'Полная ст-ть с уч.НЗС (Авто)'!WU$11:INDIRECT("'Полная ст-ть с уч.НЗС (Авто)'!WU"&amp;$J$26))/$D11)</f>
        <v>0</v>
      </c>
      <c r="WV11" s="137">
        <f ca="1">IF($D11=0,0,SUMIF('Полная ст-ть с уч.НЗС (Авто)'!$YO$11:INDIRECT("'Полная ст-ть с уч.НЗС (Авто)'!YO"&amp;$J$26),$C11,'Полная ст-ть с уч.НЗС (Авто)'!WV$11:INDIRECT("'Полная ст-ть с уч.НЗС (Авто)'!WV"&amp;$J$26))/$D11)</f>
        <v>0</v>
      </c>
      <c r="WW11" s="137">
        <f ca="1">IF($D11=0,0,SUMIF('Полная ст-ть с уч.НЗС (Авто)'!$YO$11:INDIRECT("'Полная ст-ть с уч.НЗС (Авто)'!YO"&amp;$J$26),$C11,'Полная ст-ть с уч.НЗС (Авто)'!WW$11:INDIRECT("'Полная ст-ть с уч.НЗС (Авто)'!WW"&amp;$J$26))/$D11)</f>
        <v>0</v>
      </c>
      <c r="WX11" s="137">
        <f ca="1">IF($D11=0,0,SUMIF('Полная ст-ть с уч.НЗС (Авто)'!$YO$11:INDIRECT("'Полная ст-ть с уч.НЗС (Авто)'!YO"&amp;$J$26),$C11,'Полная ст-ть с уч.НЗС (Авто)'!WX$11:INDIRECT("'Полная ст-ть с уч.НЗС (Авто)'!WX"&amp;$J$26))/$D11)</f>
        <v>0</v>
      </c>
      <c r="WY11" s="137">
        <f ca="1">IF($D11=0,0,SUMIF('Полная ст-ть с уч.НЗС (Авто)'!$YO$11:INDIRECT("'Полная ст-ть с уч.НЗС (Авто)'!YO"&amp;$J$26),$C11,'Полная ст-ть с уч.НЗС (Авто)'!WY$11:INDIRECT("'Полная ст-ть с уч.НЗС (Авто)'!WY"&amp;$J$26))/$D11)</f>
        <v>0</v>
      </c>
      <c r="WZ11" s="137">
        <f ca="1">IF($D11=0,0,SUMIF('Полная ст-ть с уч.НЗС (Авто)'!$YO$11:INDIRECT("'Полная ст-ть с уч.НЗС (Авто)'!YO"&amp;$J$26),$C11,'Полная ст-ть с уч.НЗС (Авто)'!WZ$11:INDIRECT("'Полная ст-ть с уч.НЗС (Авто)'!WZ"&amp;$J$26))/$D11)</f>
        <v>0</v>
      </c>
      <c r="XA11" s="137">
        <f ca="1">IF($D11=0,0,SUMIF('Полная ст-ть с уч.НЗС (Авто)'!$YO$11:INDIRECT("'Полная ст-ть с уч.НЗС (Авто)'!YO"&amp;$J$26),$C11,'Полная ст-ть с уч.НЗС (Авто)'!XA$11:INDIRECT("'Полная ст-ть с уч.НЗС (Авто)'!XA"&amp;$J$26))/$D11)</f>
        <v>0</v>
      </c>
      <c r="XB11" s="137">
        <f ca="1">IF($D11=0,0,SUMIF('Полная ст-ть с уч.НЗС (Авто)'!$YO$11:INDIRECT("'Полная ст-ть с уч.НЗС (Авто)'!YO"&amp;$J$26),$C11,'Полная ст-ть с уч.НЗС (Авто)'!XB$11:INDIRECT("'Полная ст-ть с уч.НЗС (Авто)'!XB"&amp;$J$26))/$D11)</f>
        <v>0</v>
      </c>
      <c r="XC11" s="137">
        <f ca="1">IF($D11=0,0,SUMIF('Полная ст-ть с уч.НЗС (Авто)'!$YO$11:INDIRECT("'Полная ст-ть с уч.НЗС (Авто)'!YO"&amp;$J$26),$C11,'Полная ст-ть с уч.НЗС (Авто)'!XC$11:INDIRECT("'Полная ст-ть с уч.НЗС (Авто)'!XC"&amp;$J$26))/$D11)</f>
        <v>0</v>
      </c>
      <c r="XD11" s="137">
        <f ca="1">IF($D11=0,0,SUMIF('Полная ст-ть с уч.НЗС (Авто)'!$YO$11:INDIRECT("'Полная ст-ть с уч.НЗС (Авто)'!YO"&amp;$J$26),$C11,'Полная ст-ть с уч.НЗС (Авто)'!XD$11:INDIRECT("'Полная ст-ть с уч.НЗС (Авто)'!XD"&amp;$J$26))/$D11)</f>
        <v>0</v>
      </c>
      <c r="XE11" s="137">
        <f ca="1">IF($D11=0,0,SUMIF('Полная ст-ть с уч.НЗС (Авто)'!$YO$11:INDIRECT("'Полная ст-ть с уч.НЗС (Авто)'!YO"&amp;$J$26),$C11,'Полная ст-ть с уч.НЗС (Авто)'!XE$11:INDIRECT("'Полная ст-ть с уч.НЗС (Авто)'!XE"&amp;$J$26))/$D11)</f>
        <v>0</v>
      </c>
      <c r="XF11" s="137">
        <f ca="1">IF($D11=0,0,SUMIF('Полная ст-ть с уч.НЗС (Авто)'!$YO$11:INDIRECT("'Полная ст-ть с уч.НЗС (Авто)'!YO"&amp;$J$26),$C11,'Полная ст-ть с уч.НЗС (Авто)'!XF$11:INDIRECT("'Полная ст-ть с уч.НЗС (Авто)'!XF"&amp;$J$26))/$D11)</f>
        <v>0</v>
      </c>
      <c r="XG11" s="137">
        <f ca="1">IF($D11=0,0,SUMIF('Полная ст-ть с уч.НЗС (Авто)'!$YO$11:INDIRECT("'Полная ст-ть с уч.НЗС (Авто)'!YO"&amp;$J$26),$C11,'Полная ст-ть с уч.НЗС (Авто)'!XG$11:INDIRECT("'Полная ст-ть с уч.НЗС (Авто)'!XG"&amp;$J$26))/$D11)</f>
        <v>0</v>
      </c>
      <c r="XH11" s="137">
        <f ca="1">IF($D11=0,0,SUMIF('Полная ст-ть с уч.НЗС (Авто)'!$YO$11:INDIRECT("'Полная ст-ть с уч.НЗС (Авто)'!YO"&amp;$J$26),$C11,'Полная ст-ть с уч.НЗС (Авто)'!XH$11:INDIRECT("'Полная ст-ть с уч.НЗС (Авто)'!XH"&amp;$J$26))/$D11)</f>
        <v>0</v>
      </c>
      <c r="XI11" s="137">
        <f ca="1">IF($D11=0,0,SUMIF('Полная ст-ть с уч.НЗС (Авто)'!$YO$11:INDIRECT("'Полная ст-ть с уч.НЗС (Авто)'!YO"&amp;$J$26),$C11,'Полная ст-ть с уч.НЗС (Авто)'!XI$11:INDIRECT("'Полная ст-ть с уч.НЗС (Авто)'!XI"&amp;$J$26))/$D11)</f>
        <v>0</v>
      </c>
      <c r="XJ11" s="137">
        <f ca="1">IF($D11=0,0,SUMIF('Полная ст-ть с уч.НЗС (Авто)'!$YO$11:INDIRECT("'Полная ст-ть с уч.НЗС (Авто)'!YO"&amp;$J$26),$C11,'Полная ст-ть с уч.НЗС (Авто)'!XJ$11:INDIRECT("'Полная ст-ть с уч.НЗС (Авто)'!XJ"&amp;$J$26))/$D11)</f>
        <v>0</v>
      </c>
      <c r="XK11" s="137">
        <f ca="1">IF($D11=0,0,SUMIF('Полная ст-ть с уч.НЗС (Авто)'!$YO$11:INDIRECT("'Полная ст-ть с уч.НЗС (Авто)'!YO"&amp;$J$26),$C11,'Полная ст-ть с уч.НЗС (Авто)'!XK$11:INDIRECT("'Полная ст-ть с уч.НЗС (Авто)'!XK"&amp;$J$26))/$D11)</f>
        <v>0</v>
      </c>
      <c r="XL11" s="137">
        <f ca="1">IF($D11=0,0,SUMIF('Полная ст-ть с уч.НЗС (Авто)'!$YO$11:INDIRECT("'Полная ст-ть с уч.НЗС (Авто)'!YO"&amp;$J$26),$C11,'Полная ст-ть с уч.НЗС (Авто)'!XL$11:INDIRECT("'Полная ст-ть с уч.НЗС (Авто)'!XL"&amp;$J$26))/$D11)</f>
        <v>0</v>
      </c>
      <c r="XM11" s="137">
        <f ca="1">IF($D11=0,0,SUMIF('Полная ст-ть с уч.НЗС (Авто)'!$YO$11:INDIRECT("'Полная ст-ть с уч.НЗС (Авто)'!YO"&amp;$J$26),$C11,'Полная ст-ть с уч.НЗС (Авто)'!XM$11:INDIRECT("'Полная ст-ть с уч.НЗС (Авто)'!XM"&amp;$J$26))/$D11)</f>
        <v>0</v>
      </c>
      <c r="XN11" s="137">
        <f ca="1">IF($D11=0,0,SUMIF('Полная ст-ть с уч.НЗС (Авто)'!$YO$11:INDIRECT("'Полная ст-ть с уч.НЗС (Авто)'!YO"&amp;$J$26),$C11,'Полная ст-ть с уч.НЗС (Авто)'!XN$11:INDIRECT("'Полная ст-ть с уч.НЗС (Авто)'!XN"&amp;$J$26))/$D11)</f>
        <v>0</v>
      </c>
      <c r="XO11" s="137">
        <f ca="1">IF($D11=0,0,SUMIF('Полная ст-ть с уч.НЗС (Авто)'!$YO$11:INDIRECT("'Полная ст-ть с уч.НЗС (Авто)'!YO"&amp;$J$26),$C11,'Полная ст-ть с уч.НЗС (Авто)'!XO$11:INDIRECT("'Полная ст-ть с уч.НЗС (Авто)'!XO"&amp;$J$26))/$D11)</f>
        <v>0</v>
      </c>
      <c r="XP11" s="141">
        <f ca="1">IF($D11=0,0,SUMIF('Полная ст-ть с уч.НЗС (Авто)'!$YO$11:INDIRECT("'Полная ст-ть с уч.НЗС (Авто)'!YO"&amp;$J$26),$C11,'Полная ст-ть с уч.НЗС (Авто)'!XP$11:INDIRECT("'Полная ст-ть с уч.НЗС (Авто)'!XP"&amp;$J$26))/$D11)</f>
        <v>0</v>
      </c>
      <c r="XQ11" s="137">
        <f ca="1">IF($D11=0,0,SUMIF('Полная ст-ть с уч.НЗС (Авто)'!$YO$11:INDIRECT("'Полная ст-ть с уч.НЗС (Авто)'!YO"&amp;$J$26),$C11,'Полная ст-ть с уч.НЗС (Авто)'!XQ$11:INDIRECT("'Полная ст-ть с уч.НЗС (Авто)'!XQ"&amp;$J$26))/$D11)</f>
        <v>0</v>
      </c>
      <c r="XR11" s="137">
        <f ca="1">IF($D11=0,0,SUMIF('Полная ст-ть с уч.НЗС (Авто)'!$YO$11:INDIRECT("'Полная ст-ть с уч.НЗС (Авто)'!YO"&amp;$J$26),$C11,'Полная ст-ть с уч.НЗС (Авто)'!XR$11:INDIRECT("'Полная ст-ть с уч.НЗС (Авто)'!XR"&amp;$J$26))/$D11)</f>
        <v>0</v>
      </c>
      <c r="XS11" s="137">
        <f ca="1">IF($D11=0,0,SUMIF('Полная ст-ть с уч.НЗС (Авто)'!$YO$11:INDIRECT("'Полная ст-ть с уч.НЗС (Авто)'!YO"&amp;$J$26),$C11,'Полная ст-ть с уч.НЗС (Авто)'!XS$11:INDIRECT("'Полная ст-ть с уч.НЗС (Авто)'!XS"&amp;$J$26))/$D11)</f>
        <v>0</v>
      </c>
      <c r="XT11" s="137">
        <f ca="1">IF($D11=0,0,SUMIF('Полная ст-ть с уч.НЗС (Авто)'!$YO$11:INDIRECT("'Полная ст-ть с уч.НЗС (Авто)'!YO"&amp;$J$26),$C11,'Полная ст-ть с уч.НЗС (Авто)'!XT$11:INDIRECT("'Полная ст-ть с уч.НЗС (Авто)'!XT"&amp;$J$26))/$D11)</f>
        <v>0</v>
      </c>
      <c r="XU11" s="137">
        <f ca="1">IF($D11=0,0,SUMIF('Полная ст-ть с уч.НЗС (Авто)'!$YO$11:INDIRECT("'Полная ст-ть с уч.НЗС (Авто)'!YO"&amp;$J$26),$C11,'Полная ст-ть с уч.НЗС (Авто)'!XU$11:INDIRECT("'Полная ст-ть с уч.НЗС (Авто)'!XU"&amp;$J$26))/$D11)</f>
        <v>0</v>
      </c>
      <c r="XV11" s="137">
        <f ca="1">IF($D11=0,0,SUMIF('Полная ст-ть с уч.НЗС (Авто)'!$YO$11:INDIRECT("'Полная ст-ть с уч.НЗС (Авто)'!YO"&amp;$J$26),$C11,'Полная ст-ть с уч.НЗС (Авто)'!XV$11:INDIRECT("'Полная ст-ть с уч.НЗС (Авто)'!XV"&amp;$J$26))/$D11)</f>
        <v>0</v>
      </c>
      <c r="XW11" s="137">
        <f ca="1">IF($D11=0,0,SUMIF('Полная ст-ть с уч.НЗС (Авто)'!$YO$11:INDIRECT("'Полная ст-ть с уч.НЗС (Авто)'!YO"&amp;$J$26),$C11,'Полная ст-ть с уч.НЗС (Авто)'!XW$11:INDIRECT("'Полная ст-ть с уч.НЗС (Авто)'!XW"&amp;$J$26))/$D11)</f>
        <v>0</v>
      </c>
      <c r="XX11" s="137">
        <f ca="1">IF($D11=0,0,SUMIF('Полная ст-ть с уч.НЗС (Авто)'!$YO$11:INDIRECT("'Полная ст-ть с уч.НЗС (Авто)'!YO"&amp;$J$26),$C11,'Полная ст-ть с уч.НЗС (Авто)'!XX$11:INDIRECT("'Полная ст-ть с уч.НЗС (Авто)'!XX"&amp;$J$26))/$D11)</f>
        <v>0</v>
      </c>
      <c r="XY11" s="137">
        <f ca="1">IF($D11=0,0,SUMIF('Полная ст-ть с уч.НЗС (Авто)'!$YO$11:INDIRECT("'Полная ст-ть с уч.НЗС (Авто)'!YO"&amp;$J$26),$C11,'Полная ст-ть с уч.НЗС (Авто)'!XY$11:INDIRECT("'Полная ст-ть с уч.НЗС (Авто)'!XY"&amp;$J$26))/$D11)</f>
        <v>0</v>
      </c>
      <c r="XZ11" s="137">
        <f ca="1">IF($D11=0,0,SUMIF('Полная ст-ть с уч.НЗС (Авто)'!$YO$11:INDIRECT("'Полная ст-ть с уч.НЗС (Авто)'!YO"&amp;$J$26),$C11,'Полная ст-ть с уч.НЗС (Авто)'!XZ$11:INDIRECT("'Полная ст-ть с уч.НЗС (Авто)'!XZ"&amp;$J$26))/$D11)</f>
        <v>0</v>
      </c>
      <c r="YA11" s="137">
        <f ca="1">IF($D11=0,0,SUMIF('Полная ст-ть с уч.НЗС (Авто)'!$YO$11:INDIRECT("'Полная ст-ть с уч.НЗС (Авто)'!YO"&amp;$J$26),$C11,'Полная ст-ть с уч.НЗС (Авто)'!YA$11:INDIRECT("'Полная ст-ть с уч.НЗС (Авто)'!YA"&amp;$J$26))/$D11)</f>
        <v>0</v>
      </c>
      <c r="YB11" s="137">
        <f ca="1">IF($D11=0,0,SUMIF('Полная ст-ть с уч.НЗС (Авто)'!$YO$11:INDIRECT("'Полная ст-ть с уч.НЗС (Авто)'!YO"&amp;$J$26),$C11,'Полная ст-ть с уч.НЗС (Авто)'!YB$11:INDIRECT("'Полная ст-ть с уч.НЗС (Авто)'!YB"&amp;$J$26))/$D11)</f>
        <v>0</v>
      </c>
      <c r="YC11" s="137">
        <f ca="1">IF($D11=0,0,SUMIF('Полная ст-ть с уч.НЗС (Авто)'!$YO$11:INDIRECT("'Полная ст-ть с уч.НЗС (Авто)'!YO"&amp;$J$26),$C11,'Полная ст-ть с уч.НЗС (Авто)'!YC$11:INDIRECT("'Полная ст-ть с уч.НЗС (Авто)'!YC"&amp;$J$26))/$D11)</f>
        <v>0</v>
      </c>
      <c r="YD11" s="137">
        <f ca="1">IF($D11=0,0,SUMIF('Полная ст-ть с уч.НЗС (Авто)'!$YO$11:INDIRECT("'Полная ст-ть с уч.НЗС (Авто)'!YO"&amp;$J$26),$C11,'Полная ст-ть с уч.НЗС (Авто)'!YD$11:INDIRECT("'Полная ст-ть с уч.НЗС (Авто)'!YD"&amp;$J$26))/$D11)</f>
        <v>0</v>
      </c>
      <c r="YE11" s="141">
        <f ca="1">IF($D11=0,0,SUMIF('Полная ст-ть с уч.НЗС (Авто)'!$YO$11:INDIRECT("'Полная ст-ть с уч.НЗС (Авто)'!YO"&amp;$J$26),$C11,'Полная ст-ть с уч.НЗС (Авто)'!YE$11:INDIRECT("'Полная ст-ть с уч.НЗС (Авто)'!YE"&amp;$J$26))/$D11)</f>
        <v>0</v>
      </c>
      <c r="YF11" s="104"/>
      <c r="YG11" s="94"/>
    </row>
    <row r="12" spans="1:657" s="105" customFormat="1" ht="15" customHeight="1" x14ac:dyDescent="0.25">
      <c r="A12" s="133">
        <v>2</v>
      </c>
      <c r="B12" s="134" t="s">
        <v>222</v>
      </c>
      <c r="C12" s="135" t="s">
        <v>223</v>
      </c>
      <c r="D12" s="136">
        <f ca="1">COUNTIF('Полная ст-ть с уч.НЗС (Авто)'!$YO$11:INDIRECT("'Полная ст-ть с уч.НЗС (Авто)'!YO"&amp;$J$26),C12)</f>
        <v>0</v>
      </c>
      <c r="E12" s="134"/>
      <c r="F12" s="134"/>
      <c r="G12" s="134"/>
      <c r="H12" s="134"/>
      <c r="I12" s="137">
        <f ca="1">IF($D12=0,0,SUMIF('Полная ст-ть с уч.НЗС (Авто)'!$YO$11:INDIRECT("'Полная ст-ть с уч.НЗС (Авто)'!YO"&amp;$J$26),$C12,'Полная ст-ть с уч.НЗС (Авто)'!I$11:INDIRECT("'Полная ст-ть с уч.НЗС (Авто)'!I"&amp;$J$26))/$D12)</f>
        <v>0</v>
      </c>
      <c r="J12" s="138"/>
      <c r="K12" s="137">
        <f ca="1">IF($D12=0,0,SUMIF('Полная ст-ть с уч.НЗС (Авто)'!$YO$11:INDIRECT("'Полная ст-ть с уч.НЗС (Авто)'!YO"&amp;$J$26),$C12,'Полная ст-ть с уч.НЗС (Авто)'!K$11:INDIRECT("'Полная ст-ть с уч.НЗС (Авто)'!K"&amp;$J$26))/$D12)</f>
        <v>0</v>
      </c>
      <c r="L12" s="137"/>
      <c r="M12" s="137">
        <f ca="1">IF($D12=0,0,SUMIF('Полная ст-ть с уч.НЗС (Авто)'!$YO$11:INDIRECT("'Полная ст-ть с уч.НЗС (Авто)'!YO"&amp;$J$26),$C12,'Полная ст-ть с уч.НЗС (Авто)'!M$11:INDIRECT("'Полная ст-ть с уч.НЗС (Авто)'!M"&amp;$J$26))/$D12)</f>
        <v>0</v>
      </c>
      <c r="N12" s="137"/>
      <c r="O12" s="137">
        <f ca="1">IF($D12=0,0,SUMIF('Полная ст-ть с уч.НЗС (Авто)'!$YO$11:INDIRECT("'Полная ст-ть с уч.НЗС (Авто)'!YO"&amp;$J$26),$C12,'Полная ст-ть с уч.НЗС (Авто)'!O$11:INDIRECT("'Полная ст-ть с уч.НЗС (Авто)'!O"&amp;$J$26))/$D12)</f>
        <v>0</v>
      </c>
      <c r="P12" s="137"/>
      <c r="Q12" s="137">
        <f ca="1">IF($D12=0,0,SUMIF('Полная ст-ть с уч.НЗС (Авто)'!$YO$11:INDIRECT("'Полная ст-ть с уч.НЗС (Авто)'!YO"&amp;$J$26),$C12,'Полная ст-ть с уч.НЗС (Авто)'!Q$11:INDIRECT("'Полная ст-ть с уч.НЗС (Авто)'!Q"&amp;$J$26))/$D12)</f>
        <v>0</v>
      </c>
      <c r="R12" s="137">
        <f ca="1">IF($D12=0,0,SUMIF('Полная ст-ть с уч.НЗС (Авто)'!$YO$11:INDIRECT("'Полная ст-ть с уч.НЗС (Авто)'!YO"&amp;$J$26),$C12,'Полная ст-ть с уч.НЗС (Авто)'!R$11:INDIRECT("'Полная ст-ть с уч.НЗС (Авто)'!R"&amp;$J$26))/$D12)</f>
        <v>0</v>
      </c>
      <c r="S12" s="137">
        <f ca="1">IF($D12=0,0,SUMIF('Полная ст-ть с уч.НЗС (Авто)'!$YO$11:INDIRECT("'Полная ст-ть с уч.НЗС (Авто)'!YO"&amp;$J$26),$C12,'Полная ст-ть с уч.НЗС (Авто)'!S$11:INDIRECT("'Полная ст-ть с уч.НЗС (Авто)'!S"&amp;$J$26))/$D12)</f>
        <v>0</v>
      </c>
      <c r="T12" s="137">
        <f ca="1">IF($D12=0,0,SUMIF('Полная ст-ть с уч.НЗС (Авто)'!$YO$11:INDIRECT("'Полная ст-ть с уч.НЗС (Авто)'!YO"&amp;$J$26),$C12,'Полная ст-ть с уч.НЗС (Авто)'!T$11:INDIRECT("'Полная ст-ть с уч.НЗС (Авто)'!T"&amp;$J$26))/$D12)</f>
        <v>0</v>
      </c>
      <c r="U12" s="137">
        <f ca="1">IF($D12=0,0,SUMIF('Полная ст-ть с уч.НЗС (Авто)'!$YO$11:INDIRECT("'Полная ст-ть с уч.НЗС (Авто)'!YO"&amp;$J$26),$C12,'Полная ст-ть с уч.НЗС (Авто)'!U$11:INDIRECT("'Полная ст-ть с уч.НЗС (Авто)'!U"&amp;$J$26))/$D12)</f>
        <v>0</v>
      </c>
      <c r="V12" s="137">
        <f ca="1">IF($D12=0,0,SUMIF('Полная ст-ть с уч.НЗС (Авто)'!$YO$11:INDIRECT("'Полная ст-ть с уч.НЗС (Авто)'!YO"&amp;$J$26),$C12,'Полная ст-ть с уч.НЗС (Авто)'!V$11:INDIRECT("'Полная ст-ть с уч.НЗС (Авто)'!V"&amp;$J$26))/$D12)</f>
        <v>0</v>
      </c>
      <c r="W12" s="137">
        <f ca="1">IF($D12=0,0,SUMIF('Полная ст-ть с уч.НЗС (Авто)'!$YO$11:INDIRECT("'Полная ст-ть с уч.НЗС (Авто)'!YO"&amp;$J$26),$C12,'Полная ст-ть с уч.НЗС (Авто)'!W$11:INDIRECT("'Полная ст-ть с уч.НЗС (Авто)'!W"&amp;$J$26))/$D12)</f>
        <v>0</v>
      </c>
      <c r="X12" s="137">
        <f ca="1">IF($D12=0,0,SUMIF('Полная ст-ть с уч.НЗС (Авто)'!$YO$11:INDIRECT("'Полная ст-ть с уч.НЗС (Авто)'!YO"&amp;$J$26),$C12,'Полная ст-ть с уч.НЗС (Авто)'!X$11:INDIRECT("'Полная ст-ть с уч.НЗС (Авто)'!X"&amp;$J$26))/$D12)</f>
        <v>0</v>
      </c>
      <c r="Y12" s="137">
        <f ca="1">IF($D12=0,0,SUMIF('Полная ст-ть с уч.НЗС (Авто)'!$YO$11:INDIRECT("'Полная ст-ть с уч.НЗС (Авто)'!YO"&amp;$J$26),$C12,'Полная ст-ть с уч.НЗС (Авто)'!Y$11:INDIRECT("'Полная ст-ть с уч.НЗС (Авто)'!Y"&amp;$J$26))/$D12)</f>
        <v>0</v>
      </c>
      <c r="Z12" s="137">
        <f ca="1">IF($D12=0,0,SUMIF('Полная ст-ть с уч.НЗС (Авто)'!$YO$11:INDIRECT("'Полная ст-ть с уч.НЗС (Авто)'!YO"&amp;$J$26),$C12,'Полная ст-ть с уч.НЗС (Авто)'!Z$11:INDIRECT("'Полная ст-ть с уч.НЗС (Авто)'!Z"&amp;$J$26))/$D12)</f>
        <v>0</v>
      </c>
      <c r="AA12" s="137">
        <f ca="1">IF($D12=0,0,SUMIF('Полная ст-ть с уч.НЗС (Авто)'!$YO$11:INDIRECT("'Полная ст-ть с уч.НЗС (Авто)'!YO"&amp;$J$26),$C12,'Полная ст-ть с уч.НЗС (Авто)'!AA$11:INDIRECT("'Полная ст-ть с уч.НЗС (Авто)'!AA"&amp;$J$26))/$D12)</f>
        <v>0</v>
      </c>
      <c r="AB12" s="137">
        <f ca="1">IF($D12=0,0,SUMIF('Полная ст-ть с уч.НЗС (Авто)'!$YO$11:INDIRECT("'Полная ст-ть с уч.НЗС (Авто)'!YO"&amp;$J$26),$C12,'Полная ст-ть с уч.НЗС (Авто)'!AB$11:INDIRECT("'Полная ст-ть с уч.НЗС (Авто)'!AB"&amp;$J$26))/$D12)</f>
        <v>0</v>
      </c>
      <c r="AC12" s="137">
        <f ca="1">IF($D12=0,0,SUMIF('Полная ст-ть с уч.НЗС (Авто)'!$YO$11:INDIRECT("'Полная ст-ть с уч.НЗС (Авто)'!YO"&amp;$J$26),$C12,'Полная ст-ть с уч.НЗС (Авто)'!AC$11:INDIRECT("'Полная ст-ть с уч.НЗС (Авто)'!AC"&amp;$J$26))/$D12)</f>
        <v>0</v>
      </c>
      <c r="AD12" s="137">
        <f ca="1">IF($D12=0,0,SUMIF('Полная ст-ть с уч.НЗС (Авто)'!$YO$11:INDIRECT("'Полная ст-ть с уч.НЗС (Авто)'!YO"&amp;$J$26),$C12,'Полная ст-ть с уч.НЗС (Авто)'!AD$11:INDIRECT("'Полная ст-ть с уч.НЗС (Авто)'!AD"&amp;$J$26))/$D12)</f>
        <v>0</v>
      </c>
      <c r="AE12" s="137">
        <f ca="1">IF($D12=0,0,SUMIF('Полная ст-ть с уч.НЗС (Авто)'!$YO$11:INDIRECT("'Полная ст-ть с уч.НЗС (Авто)'!YO"&amp;$J$26),$C12,'Полная ст-ть с уч.НЗС (Авто)'!AE$11:INDIRECT("'Полная ст-ть с уч.НЗС (Авто)'!AE"&amp;$J$26))/$D12)</f>
        <v>0</v>
      </c>
      <c r="AF12" s="137">
        <f ca="1">IF($D12=0,0,SUMIF('Полная ст-ть с уч.НЗС (Авто)'!$YO$11:INDIRECT("'Полная ст-ть с уч.НЗС (Авто)'!YO"&amp;$J$26),$C12,'Полная ст-ть с уч.НЗС (Авто)'!AF$11:INDIRECT("'Полная ст-ть с уч.НЗС (Авто)'!AF"&amp;$J$26))/$D12)</f>
        <v>0</v>
      </c>
      <c r="AG12" s="137">
        <f ca="1">IF($D12=0,0,SUMIF('Полная ст-ть с уч.НЗС (Авто)'!$YO$11:INDIRECT("'Полная ст-ть с уч.НЗС (Авто)'!YO"&amp;$J$26),$C12,'Полная ст-ть с уч.НЗС (Авто)'!AG$11:INDIRECT("'Полная ст-ть с уч.НЗС (Авто)'!AG"&amp;$J$26))/$D12)</f>
        <v>0</v>
      </c>
      <c r="AH12" s="137">
        <f ca="1">IF($D12=0,0,SUMIF('Полная ст-ть с уч.НЗС (Авто)'!$YO$11:INDIRECT("'Полная ст-ть с уч.НЗС (Авто)'!YO"&amp;$J$26),$C12,'Полная ст-ть с уч.НЗС (Авто)'!AH$11:INDIRECT("'Полная ст-ть с уч.НЗС (Авто)'!AH"&amp;$J$26))/$D12)</f>
        <v>0</v>
      </c>
      <c r="AI12" s="137">
        <f ca="1">IF($D12=0,0,SUMIF('Полная ст-ть с уч.НЗС (Авто)'!$YO$11:INDIRECT("'Полная ст-ть с уч.НЗС (Авто)'!YO"&amp;$J$26),$C12,'Полная ст-ть с уч.НЗС (Авто)'!AI$11:INDIRECT("'Полная ст-ть с уч.НЗС (Авто)'!AI"&amp;$J$26))/$D12)</f>
        <v>0</v>
      </c>
      <c r="AJ12" s="137">
        <f ca="1">IF($D12=0,0,SUMIF('Полная ст-ть с уч.НЗС (Авто)'!$YO$11:INDIRECT("'Полная ст-ть с уч.НЗС (Авто)'!YO"&amp;$J$26),$C12,'Полная ст-ть с уч.НЗС (Авто)'!AJ$11:INDIRECT("'Полная ст-ть с уч.НЗС (Авто)'!AJ"&amp;$J$26))/$D12)</f>
        <v>0</v>
      </c>
      <c r="AK12" s="137">
        <f ca="1">IF($D12=0,0,SUMIF('Полная ст-ть с уч.НЗС (Авто)'!$YO$11:INDIRECT("'Полная ст-ть с уч.НЗС (Авто)'!YO"&amp;$J$26),$C12,'Полная ст-ть с уч.НЗС (Авто)'!AK$11:INDIRECT("'Полная ст-ть с уч.НЗС (Авто)'!AK"&amp;$J$26))/$D12)</f>
        <v>0</v>
      </c>
      <c r="AL12" s="137">
        <f ca="1">IF($D12=0,0,SUMIF('Полная ст-ть с уч.НЗС (Авто)'!$YO$11:INDIRECT("'Полная ст-ть с уч.НЗС (Авто)'!YO"&amp;$J$26),$C12,'Полная ст-ть с уч.НЗС (Авто)'!AL$11:INDIRECT("'Полная ст-ть с уч.НЗС (Авто)'!AL"&amp;$J$26))/$D12)</f>
        <v>0</v>
      </c>
      <c r="AM12" s="137">
        <f ca="1">IF($D12=0,0,SUMIF('Полная ст-ть с уч.НЗС (Авто)'!$YO$11:INDIRECT("'Полная ст-ть с уч.НЗС (Авто)'!YO"&amp;$J$26),$C12,'Полная ст-ть с уч.НЗС (Авто)'!AM$11:INDIRECT("'Полная ст-ть с уч.НЗС (Авто)'!AM"&amp;$J$26))/$D12)</f>
        <v>0</v>
      </c>
      <c r="AN12" s="137">
        <f ca="1">IF($D12=0,0,SUMIF('Полная ст-ть с уч.НЗС (Авто)'!$YO$11:INDIRECT("'Полная ст-ть с уч.НЗС (Авто)'!YO"&amp;$J$26),$C12,'Полная ст-ть с уч.НЗС (Авто)'!AN$11:INDIRECT("'Полная ст-ть с уч.НЗС (Авто)'!AN"&amp;$J$26))/$D12)</f>
        <v>0</v>
      </c>
      <c r="AO12" s="137">
        <f ca="1">IF($D12=0,0,SUMIF('Полная ст-ть с уч.НЗС (Авто)'!$YO$11:INDIRECT("'Полная ст-ть с уч.НЗС (Авто)'!YO"&amp;$J$26),$C12,'Полная ст-ть с уч.НЗС (Авто)'!AO$11:INDIRECT("'Полная ст-ть с уч.НЗС (Авто)'!AO"&amp;$J$26))/$D12)</f>
        <v>0</v>
      </c>
      <c r="AP12" s="137">
        <f ca="1">IF($D12=0,0,SUMIF('Полная ст-ть с уч.НЗС (Авто)'!$YO$11:INDIRECT("'Полная ст-ть с уч.НЗС (Авто)'!YO"&amp;$J$26),$C12,'Полная ст-ть с уч.НЗС (Авто)'!AP$11:INDIRECT("'Полная ст-ть с уч.НЗС (Авто)'!AP"&amp;$J$26))/$D12)</f>
        <v>0</v>
      </c>
      <c r="AQ12" s="137">
        <f ca="1">IF($D12=0,0,SUMIF('Полная ст-ть с уч.НЗС (Авто)'!$YO$11:INDIRECT("'Полная ст-ть с уч.НЗС (Авто)'!YO"&amp;$J$26),$C12,'Полная ст-ть с уч.НЗС (Авто)'!AQ$11:INDIRECT("'Полная ст-ть с уч.НЗС (Авто)'!AQ"&amp;$J$26))/$D12)</f>
        <v>0</v>
      </c>
      <c r="AR12" s="139"/>
      <c r="AS12" s="139"/>
      <c r="AT12" s="140"/>
      <c r="AU12" s="140"/>
      <c r="AV12" s="140"/>
      <c r="AW12" s="140"/>
      <c r="AX12" s="137">
        <f ca="1">IF($D12=0,0,SUMIF('Полная ст-ть с уч.НЗС (Авто)'!$YO$11:INDIRECT("'Полная ст-ть с уч.НЗС (Авто)'!YO"&amp;$J$26),$C12,'Полная ст-ть с уч.НЗС (Авто)'!AX$11:INDIRECT("'Полная ст-ть с уч.НЗС (Авто)'!AX"&amp;$J$26))/$D12)</f>
        <v>0</v>
      </c>
      <c r="AY12" s="137">
        <f ca="1">IF($D12=0,0,SUMIF('Полная ст-ть с уч.НЗС (Авто)'!$YO$11:INDIRECT("'Полная ст-ть с уч.НЗС (Авто)'!YO"&amp;$J$26),$C12,'Полная ст-ть с уч.НЗС (Авто)'!AY$11:INDIRECT("'Полная ст-ть с уч.НЗС (Авто)'!AY"&amp;$J$26))/$D12)</f>
        <v>0</v>
      </c>
      <c r="AZ12" s="137">
        <f ca="1">IF($D12=0,0,SUMIF('Полная ст-ть с уч.НЗС (Авто)'!$YO$11:INDIRECT("'Полная ст-ть с уч.НЗС (Авто)'!YO"&amp;$J$26),$C12,'Полная ст-ть с уч.НЗС (Авто)'!AZ$11:INDIRECT("'Полная ст-ть с уч.НЗС (Авто)'!AZ"&amp;$J$26))/$D12)</f>
        <v>0</v>
      </c>
      <c r="BA12" s="137">
        <f ca="1">IF($D12=0,0,SUMIF('Полная ст-ть с уч.НЗС (Авто)'!$YO$11:INDIRECT("'Полная ст-ть с уч.НЗС (Авто)'!YO"&amp;$J$26),$C12,'Полная ст-ть с уч.НЗС (Авто)'!BA$11:INDIRECT("'Полная ст-ть с уч.НЗС (Авто)'!BA"&amp;$J$26))/$D12)</f>
        <v>0</v>
      </c>
      <c r="BB12" s="137">
        <f ca="1">IF($D12=0,0,SUMIF('Полная ст-ть с уч.НЗС (Авто)'!$YO$11:INDIRECT("'Полная ст-ть с уч.НЗС (Авто)'!YO"&amp;$J$26),$C12,'Полная ст-ть с уч.НЗС (Авто)'!BB$11:INDIRECT("'Полная ст-ть с уч.НЗС (Авто)'!BB"&amp;$J$26))/$D12)</f>
        <v>0</v>
      </c>
      <c r="BC12" s="137">
        <f ca="1">IF($D12=0,0,SUMIF('Полная ст-ть с уч.НЗС (Авто)'!$YO$11:INDIRECT("'Полная ст-ть с уч.НЗС (Авто)'!YO"&amp;$J$26),$C12,'Полная ст-ть с уч.НЗС (Авто)'!BC$11:INDIRECT("'Полная ст-ть с уч.НЗС (Авто)'!BC"&amp;$J$26))/$D12)</f>
        <v>0</v>
      </c>
      <c r="BD12" s="140"/>
      <c r="BE12" s="140"/>
      <c r="BF12" s="137">
        <f ca="1">IF($D12=0,0,SUMIF('Полная ст-ть с уч.НЗС (Авто)'!$YO$11:INDIRECT("'Полная ст-ть с уч.НЗС (Авто)'!YO"&amp;$J$26),$C12,'Полная ст-ть с уч.НЗС (Авто)'!BF$11:INDIRECT("'Полная ст-ть с уч.НЗС (Авто)'!BF"&amp;$J$26))/$D12)</f>
        <v>0</v>
      </c>
      <c r="BG12" s="137">
        <f ca="1">IF($D12=0,0,SUMIF('Полная ст-ть с уч.НЗС (Авто)'!$YO$11:INDIRECT("'Полная ст-ть с уч.НЗС (Авто)'!YO"&amp;$J$26),$C12,'Полная ст-ть с уч.НЗС (Авто)'!BG$11:INDIRECT("'Полная ст-ть с уч.НЗС (Авто)'!BG"&amp;$J$26))/$D12)</f>
        <v>0</v>
      </c>
      <c r="BH12" s="137">
        <f ca="1">IF($D12=0,0,SUMIF('Полная ст-ть с уч.НЗС (Авто)'!$YO$11:INDIRECT("'Полная ст-ть с уч.НЗС (Авто)'!YO"&amp;$J$26),$C12,'Полная ст-ть с уч.НЗС (Авто)'!BH$11:INDIRECT("'Полная ст-ть с уч.НЗС (Авто)'!BH"&amp;$J$26))/$D12)</f>
        <v>0</v>
      </c>
      <c r="BI12" s="137">
        <f ca="1">IF($D12=0,0,SUMIF('Полная ст-ть с уч.НЗС (Авто)'!$YO$11:INDIRECT("'Полная ст-ть с уч.НЗС (Авто)'!YO"&amp;$J$26),$C12,'Полная ст-ть с уч.НЗС (Авто)'!BI$11:INDIRECT("'Полная ст-ть с уч.НЗС (Авто)'!BI"&amp;$J$26))/$D12)</f>
        <v>0</v>
      </c>
      <c r="BJ12" s="137">
        <f ca="1">IF($D12=0,0,SUMIF('Полная ст-ть с уч.НЗС (Авто)'!$YO$11:INDIRECT("'Полная ст-ть с уч.НЗС (Авто)'!YO"&amp;$J$26),$C12,'Полная ст-ть с уч.НЗС (Авто)'!BJ$11:INDIRECT("'Полная ст-ть с уч.НЗС (Авто)'!BJ"&amp;$J$26))/$D12)</f>
        <v>0</v>
      </c>
      <c r="BK12" s="137">
        <f ca="1">IF($D12=0,0,SUMIF('Полная ст-ть с уч.НЗС (Авто)'!$YO$11:INDIRECT("'Полная ст-ть с уч.НЗС (Авто)'!YO"&amp;$J$26),$C12,'Полная ст-ть с уч.НЗС (Авто)'!BK$11:INDIRECT("'Полная ст-ть с уч.НЗС (Авто)'!BK"&amp;$J$26))/$D12)</f>
        <v>0</v>
      </c>
      <c r="BL12" s="140"/>
      <c r="BM12" s="137">
        <f ca="1">IF($D12=0,0,SUMIF('Полная ст-ть с уч.НЗС (Авто)'!$YO$11:INDIRECT("'Полная ст-ть с уч.НЗС (Авто)'!YO"&amp;$J$26),$C12,'Полная ст-ть с уч.НЗС (Авто)'!BM$11:INDIRECT("'Полная ст-ть с уч.НЗС (Авто)'!BM"&amp;$J$26))/$D12)</f>
        <v>0</v>
      </c>
      <c r="BN12" s="140"/>
      <c r="BO12" s="137"/>
      <c r="BP12" s="137"/>
      <c r="BQ12" s="137">
        <f ca="1">IF($D12=0,0,SUMIF('Полная ст-ть с уч.НЗС (Авто)'!$YO$11:INDIRECT("'Полная ст-ть с уч.НЗС (Авто)'!YO"&amp;$J$26),$C12,'Полная ст-ть с уч.НЗС (Авто)'!BQ$11:INDIRECT("'Полная ст-ть с уч.НЗС (Авто)'!BQ"&amp;$J$26))/$D12)</f>
        <v>0</v>
      </c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>
        <f ca="1">IF($D12=0,0,SUMIF('Полная ст-ть с уч.НЗС (Авто)'!$YO$11:INDIRECT("'Полная ст-ть с уч.НЗС (Авто)'!YO"&amp;$J$26),$C12,'Полная ст-ть с уч.НЗС (Авто)'!CK$11:INDIRECT("'Полная ст-ть с уч.НЗС (Авто)'!CK"&amp;$J$26))/$D12)</f>
        <v>0</v>
      </c>
      <c r="CL12" s="137">
        <f ca="1">IF($D12=0,0,SUMIF('Полная ст-ть с уч.НЗС (Авто)'!$YO$11:INDIRECT("'Полная ст-ть с уч.НЗС (Авто)'!YO"&amp;$J$26),$C12,'Полная ст-ть с уч.НЗС (Авто)'!CL$11:INDIRECT("'Полная ст-ть с уч.НЗС (Авто)'!CL"&amp;$J$26))/$D12)</f>
        <v>0</v>
      </c>
      <c r="CM12" s="137">
        <f ca="1">IF($D12=0,0,SUMIF('Полная ст-ть с уч.НЗС (Авто)'!$YO$11:INDIRECT("'Полная ст-ть с уч.НЗС (Авто)'!YO"&amp;$J$26),$C12,'Полная ст-ть с уч.НЗС (Авто)'!CM$11:INDIRECT("'Полная ст-ть с уч.НЗС (Авто)'!CM"&amp;$J$26))/$D12)</f>
        <v>0</v>
      </c>
      <c r="CN12" s="137">
        <f ca="1">IF($D12=0,0,SUMIF('Полная ст-ть с уч.НЗС (Авто)'!$YO$11:INDIRECT("'Полная ст-ть с уч.НЗС (Авто)'!YO"&amp;$J$26),$C12,'Полная ст-ть с уч.НЗС (Авто)'!CN$11:INDIRECT("'Полная ст-ть с уч.НЗС (Авто)'!CN"&amp;$J$26))/$D12)</f>
        <v>0</v>
      </c>
      <c r="CO12" s="137">
        <f ca="1">IF($D12=0,0,SUMIF('Полная ст-ть с уч.НЗС (Авто)'!$YO$11:INDIRECT("'Полная ст-ть с уч.НЗС (Авто)'!YO"&amp;$J$26),$C12,'Полная ст-ть с уч.НЗС (Авто)'!CO$11:INDIRECT("'Полная ст-ть с уч.НЗС (Авто)'!CO"&amp;$J$26))/$D12)</f>
        <v>0</v>
      </c>
      <c r="CP12" s="137">
        <f ca="1">IF($D12=0,0,SUMIF('Полная ст-ть с уч.НЗС (Авто)'!$YO$11:INDIRECT("'Полная ст-ть с уч.НЗС (Авто)'!YO"&amp;$J$26),$C12,'Полная ст-ть с уч.НЗС (Авто)'!CP$11:INDIRECT("'Полная ст-ть с уч.НЗС (Авто)'!CO"&amp;$J$26))/$D12)</f>
        <v>0</v>
      </c>
      <c r="CQ12" s="137">
        <f ca="1">IF($D12=0,0,SUMIF('Полная ст-ть с уч.НЗС (Авто)'!$YO$11:INDIRECT("'Полная ст-ть с уч.НЗС (Авто)'!YO"&amp;$J$26),$C12,'Полная ст-ть с уч.НЗС (Авто)'!CQ$11:INDIRECT("'Полная ст-ть с уч.НЗС (Авто)'!CQ"&amp;$J$26))/$D12)</f>
        <v>0</v>
      </c>
      <c r="CR12" s="137">
        <f ca="1">IF($D12=0,0,SUMIF('Полная ст-ть с уч.НЗС (Авто)'!$YO$11:INDIRECT("'Полная ст-ть с уч.НЗС (Авто)'!YO"&amp;$J$26),$C12,'Полная ст-ть с уч.НЗС (Авто)'!CR$11:INDIRECT("'Полная ст-ть с уч.НЗС (Авто)'!CR"&amp;$J$26))/$D12)</f>
        <v>0</v>
      </c>
      <c r="CS12" s="137">
        <f ca="1">IF($D12=0,0,SUMIF('Полная ст-ть с уч.НЗС (Авто)'!$YO$11:INDIRECT("'Полная ст-ть с уч.НЗС (Авто)'!YO"&amp;$J$26),$C12,'Полная ст-ть с уч.НЗС (Авто)'!CS$11:INDIRECT("'Полная ст-ть с уч.НЗС (Авто)'!CS"&amp;$J$26))/$D12)</f>
        <v>0</v>
      </c>
      <c r="CT12" s="137">
        <f ca="1">IF($D12=0,0,SUMIF('Полная ст-ть с уч.НЗС (Авто)'!$YO$11:INDIRECT("'Полная ст-ть с уч.НЗС (Авто)'!YO"&amp;$J$26),$C12,'Полная ст-ть с уч.НЗС (Авто)'!CT$11:INDIRECT("'Полная ст-ть с уч.НЗС (Авто)'!CT"&amp;$J$26))/$D12)</f>
        <v>0</v>
      </c>
      <c r="CU12" s="137">
        <f ca="1">IF($D12=0,0,SUMIF('Полная ст-ть с уч.НЗС (Авто)'!$YO$11:INDIRECT("'Полная ст-ть с уч.НЗС (Авто)'!YO"&amp;$J$26),$C12,'Полная ст-ть с уч.НЗС (Авто)'!CU$11:INDIRECT("'Полная ст-ть с уч.НЗС (Авто)'!CU"&amp;$J$26))/$D12)</f>
        <v>0</v>
      </c>
      <c r="CV12" s="137">
        <f ca="1">IF($D12=0,0,SUMIF('Полная ст-ть с уч.НЗС (Авто)'!$YO$11:INDIRECT("'Полная ст-ть с уч.НЗС (Авто)'!YO"&amp;$J$26),$C12,'Полная ст-ть с уч.НЗС (Авто)'!CV$11:INDIRECT("'Полная ст-ть с уч.НЗС (Авто)'!CV"&amp;$J$26))/$D12)</f>
        <v>0</v>
      </c>
      <c r="CW12" s="137">
        <f ca="1">IF($D12=0,0,SUMIF('Полная ст-ть с уч.НЗС (Авто)'!$YO$11:INDIRECT("'Полная ст-ть с уч.НЗС (Авто)'!YO"&amp;$J$26),$C12,'Полная ст-ть с уч.НЗС (Авто)'!CW$11:INDIRECT("'Полная ст-ть с уч.НЗС (Авто)'!CW"&amp;$J$26))/$D12)</f>
        <v>0</v>
      </c>
      <c r="CX12" s="137">
        <f ca="1">IF($D12=0,0,SUMIF('Полная ст-ть с уч.НЗС (Авто)'!$YO$11:INDIRECT("'Полная ст-ть с уч.НЗС (Авто)'!YO"&amp;$J$26),$C12,'Полная ст-ть с уч.НЗС (Авто)'!CX$11:INDIRECT("'Полная ст-ть с уч.НЗС (Авто)'!CX"&amp;$J$26))/$D12)</f>
        <v>0</v>
      </c>
      <c r="CY12" s="137">
        <f ca="1">IF($D12=0,0,SUMIF('Полная ст-ть с уч.НЗС (Авто)'!$YO$11:INDIRECT("'Полная ст-ть с уч.НЗС (Авто)'!YO"&amp;$J$26),$C12,'Полная ст-ть с уч.НЗС (Авто)'!CY$11:INDIRECT("'Полная ст-ть с уч.НЗС (Авто)'!CY"&amp;$J$26))/$D12)</f>
        <v>0</v>
      </c>
      <c r="CZ12" s="137">
        <f ca="1">IF($D12=0,0,SUMIF('Полная ст-ть с уч.НЗС (Авто)'!$YO$11:INDIRECT("'Полная ст-ть с уч.НЗС (Авто)'!YO"&amp;$J$26),$C12,'Полная ст-ть с уч.НЗС (Авто)'!CZ$11:INDIRECT("'Полная ст-ть с уч.НЗС (Авто)'!CZ"&amp;$J$26))/$D12)</f>
        <v>0</v>
      </c>
      <c r="DA12" s="137">
        <f ca="1">IF($D12=0,0,SUMIF('Полная ст-ть с уч.НЗС (Авто)'!$YO$11:INDIRECT("'Полная ст-ть с уч.НЗС (Авто)'!YO"&amp;$J$26),$C12,'Полная ст-ть с уч.НЗС (Авто)'!DA$11:INDIRECT("'Полная ст-ть с уч.НЗС (Авто)'!DA"&amp;$J$26))/$D12)</f>
        <v>0</v>
      </c>
      <c r="DB12" s="137">
        <f ca="1">IF($D12=0,0,SUMIF('Полная ст-ть с уч.НЗС (Авто)'!$YO$11:INDIRECT("'Полная ст-ть с уч.НЗС (Авто)'!YO"&amp;$J$26),$C12,'Полная ст-ть с уч.НЗС (Авто)'!DB$11:INDIRECT("'Полная ст-ть с уч.НЗС (Авто)'!DB"&amp;$J$26))/$D12)</f>
        <v>0</v>
      </c>
      <c r="DC12" s="137">
        <f ca="1">IF($D12=0,0,SUMIF('Полная ст-ть с уч.НЗС (Авто)'!$YO$11:INDIRECT("'Полная ст-ть с уч.НЗС (Авто)'!YO"&amp;$J$26),$C12,'Полная ст-ть с уч.НЗС (Авто)'!DC$11:INDIRECT("'Полная ст-ть с уч.НЗС (Авто)'!DC"&amp;$J$26))/$D12)</f>
        <v>0</v>
      </c>
      <c r="DD12" s="137"/>
      <c r="DE12" s="137">
        <f ca="1">IF($D12=0,0,SUMIF('Полная ст-ть с уч.НЗС (Авто)'!$YO$11:INDIRECT("'Полная ст-ть с уч.НЗС (Авто)'!YO"&amp;$J$26),$C12,'Полная ст-ть с уч.НЗС (Авто)'!DE$11:INDIRECT("'Полная ст-ть с уч.НЗС (Авто)'!DE"&amp;$J$26))/$D12)</f>
        <v>0</v>
      </c>
      <c r="DF12" s="137"/>
      <c r="DG12" s="137">
        <f ca="1">IF($D12=0,0,SUMIF('Полная ст-ть с уч.НЗС (Авто)'!$YO$11:INDIRECT("'Полная ст-ть с уч.НЗС (Авто)'!YO"&amp;$J$26),$C12,'Полная ст-ть с уч.НЗС (Авто)'!DG$11:INDIRECT("'Полная ст-ть с уч.НЗС (Авто)'!DG"&amp;$J$26))/$D12)</f>
        <v>0</v>
      </c>
      <c r="DH12" s="137">
        <f ca="1">IF($D12=0,0,SUMIF('Полная ст-ть с уч.НЗС (Авто)'!$YO$11:INDIRECT("'Полная ст-ть с уч.НЗС (Авто)'!YO"&amp;$J$26),$C12,'Полная ст-ть с уч.НЗС (Авто)'!DH$11:INDIRECT("'Полная ст-ть с уч.НЗС (Авто)'!DH"&amp;$J$26))/$D12)</f>
        <v>0</v>
      </c>
      <c r="DI12" s="137">
        <f ca="1">IF($D12=0,0,SUMIF('Полная ст-ть с уч.НЗС (Авто)'!$YO$11:INDIRECT("'Полная ст-ть с уч.НЗС (Авто)'!YO"&amp;$J$26),$C12,'Полная ст-ть с уч.НЗС (Авто)'!DI$11:INDIRECT("'Полная ст-ть с уч.НЗС (Авто)'!DI"&amp;$J$26))/$D12)</f>
        <v>0</v>
      </c>
      <c r="DJ12" s="137">
        <f ca="1">IF($D12=0,0,SUMIF('Полная ст-ть с уч.НЗС (Авто)'!$YO$11:INDIRECT("'Полная ст-ть с уч.НЗС (Авто)'!YO"&amp;$J$26),$C12,'Полная ст-ть с уч.НЗС (Авто)'!DJ$11:INDIRECT("'Полная ст-ть с уч.НЗС (Авто)'!DJ"&amp;$J$26))/$D12)</f>
        <v>0</v>
      </c>
      <c r="DK12" s="137">
        <f ca="1">IF($D12=0,0,SUMIF('Полная ст-ть с уч.НЗС (Авто)'!$YO$11:INDIRECT("'Полная ст-ть с уч.НЗС (Авто)'!YO"&amp;$J$26),$C12,'Полная ст-ть с уч.НЗС (Авто)'!DK$11:INDIRECT("'Полная ст-ть с уч.НЗС (Авто)'!DK"&amp;$J$26))/$D12)</f>
        <v>0</v>
      </c>
      <c r="DL12" s="137">
        <f ca="1">IF($D12=0,0,SUMIF('Полная ст-ть с уч.НЗС (Авто)'!$YO$11:INDIRECT("'Полная ст-ть с уч.НЗС (Авто)'!YO"&amp;$J$26),$C12,'Полная ст-ть с уч.НЗС (Авто)'!DL$11:INDIRECT("'Полная ст-ть с уч.НЗС (Авто)'!DL"&amp;$J$26))/$D12)</f>
        <v>0</v>
      </c>
      <c r="DM12" s="137">
        <f ca="1">IF($D12=0,0,SUMIF('Полная ст-ть с уч.НЗС (Авто)'!$YO$11:INDIRECT("'Полная ст-ть с уч.НЗС (Авто)'!YO"&amp;$J$26),$C12,'Полная ст-ть с уч.НЗС (Авто)'!DM$11:INDIRECT("'Полная ст-ть с уч.НЗС (Авто)'!DM"&amp;$J$26))/$D12)</f>
        <v>0</v>
      </c>
      <c r="DN12" s="137">
        <f ca="1">IF($D12=0,0,SUMIF('Полная ст-ть с уч.НЗС (Авто)'!$YO$11:INDIRECT("'Полная ст-ть с уч.НЗС (Авто)'!YO"&amp;$J$26),$C12,'Полная ст-ть с уч.НЗС (Авто)'!DN$11:INDIRECT("'Полная ст-ть с уч.НЗС (Авто)'!DN"&amp;$J$26))/$D12)</f>
        <v>0</v>
      </c>
      <c r="DO12" s="137">
        <f ca="1">IF($D12=0,0,SUMIF('Полная ст-ть с уч.НЗС (Авто)'!$YO$11:INDIRECT("'Полная ст-ть с уч.НЗС (Авто)'!YO"&amp;$J$26),$C12,'Полная ст-ть с уч.НЗС (Авто)'!DO$11:INDIRECT("'Полная ст-ть с уч.НЗС (Авто)'!DO"&amp;$J$26))/$D12)</f>
        <v>0</v>
      </c>
      <c r="DP12" s="137">
        <f ca="1">IF($D12=0,0,SUMIF('Полная ст-ть с уч.НЗС (Авто)'!$YO$11:INDIRECT("'Полная ст-ть с уч.НЗС (Авто)'!YO"&amp;$J$26),$C12,'Полная ст-ть с уч.НЗС (Авто)'!DP$11:INDIRECT("'Полная ст-ть с уч.НЗС (Авто)'!DP"&amp;$J$26))/$D12)</f>
        <v>0</v>
      </c>
      <c r="DQ12" s="137">
        <f ca="1">IF($D12=0,0,SUMIF('Полная ст-ть с уч.НЗС (Авто)'!$YO$11:INDIRECT("'Полная ст-ть с уч.НЗС (Авто)'!YO"&amp;$J$26),$C12,'Полная ст-ть с уч.НЗС (Авто)'!DQ$11:INDIRECT("'Полная ст-ть с уч.НЗС (Авто)'!DQ"&amp;$J$26))/$D12)</f>
        <v>0</v>
      </c>
      <c r="DR12" s="137">
        <f ca="1">IF($D12=0,0,SUMIF('Полная ст-ть с уч.НЗС (Авто)'!$YO$11:INDIRECT("'Полная ст-ть с уч.НЗС (Авто)'!YO"&amp;$J$26),$C12,'Полная ст-ть с уч.НЗС (Авто)'!DR$11:INDIRECT("'Полная ст-ть с уч.НЗС (Авто)'!DR"&amp;$J$26))/$D12)</f>
        <v>0</v>
      </c>
      <c r="DS12" s="137">
        <f ca="1">IF($D12=0,0,SUMIF('Полная ст-ть с уч.НЗС (Авто)'!$YO$11:INDIRECT("'Полная ст-ть с уч.НЗС (Авто)'!YO"&amp;$J$26),$C12,'Полная ст-ть с уч.НЗС (Авто)'!DS$11:INDIRECT("'Полная ст-ть с уч.НЗС (Авто)'!DS"&amp;$J$26))/$D12)</f>
        <v>0</v>
      </c>
      <c r="DT12" s="137">
        <f ca="1">IF($D12=0,0,SUMIF('Полная ст-ть с уч.НЗС (Авто)'!$YO$11:INDIRECT("'Полная ст-ть с уч.НЗС (Авто)'!YO"&amp;$J$26),$C12,'Полная ст-ть с уч.НЗС (Авто)'!DT$11:INDIRECT("'Полная ст-ть с уч.НЗС (Авто)'!DT"&amp;$J$26))/$D12)</f>
        <v>0</v>
      </c>
      <c r="DU12" s="137">
        <f ca="1">IF($D12=0,0,SUMIF('Полная ст-ть с уч.НЗС (Авто)'!$YO$11:INDIRECT("'Полная ст-ть с уч.НЗС (Авто)'!YO"&amp;$J$26),$C12,'Полная ст-ть с уч.НЗС (Авто)'!DU$11:INDIRECT("'Полная ст-ть с уч.НЗС (Авто)'!DU"&amp;$J$26))/$D12)</f>
        <v>0</v>
      </c>
      <c r="DV12" s="137">
        <f ca="1">IF($D12=0,0,SUMIF('Полная ст-ть с уч.НЗС (Авто)'!$YO$11:INDIRECT("'Полная ст-ть с уч.НЗС (Авто)'!YO"&amp;$J$26),$C12,'Полная ст-ть с уч.НЗС (Авто)'!DV$11:INDIRECT("'Полная ст-ть с уч.НЗС (Авто)'!DV"&amp;$J$26))/$D12)</f>
        <v>0</v>
      </c>
      <c r="DW12" s="137">
        <f ca="1">IF($D12=0,0,SUMIF('Полная ст-ть с уч.НЗС (Авто)'!$YO$11:INDIRECT("'Полная ст-ть с уч.НЗС (Авто)'!YO"&amp;$J$26),$C12,'Полная ст-ть с уч.НЗС (Авто)'!DW$11:INDIRECT("'Полная ст-ть с уч.НЗС (Авто)'!DW"&amp;$J$26))/$D12)</f>
        <v>0</v>
      </c>
      <c r="DX12" s="137">
        <f ca="1">IF($D12=0,0,SUMIF('Полная ст-ть с уч.НЗС (Авто)'!$YO$11:INDIRECT("'Полная ст-ть с уч.НЗС (Авто)'!YO"&amp;$J$26),$C12,'Полная ст-ть с уч.НЗС (Авто)'!DX$11:INDIRECT("'Полная ст-ть с уч.НЗС (Авто)'!DX"&amp;$J$26))/$D12)</f>
        <v>0</v>
      </c>
      <c r="DY12" s="137">
        <f ca="1">IF($D12=0,0,SUMIF('Полная ст-ть с уч.НЗС (Авто)'!$YO$11:INDIRECT("'Полная ст-ть с уч.НЗС (Авто)'!YO"&amp;$J$26),$C12,'Полная ст-ть с уч.НЗС (Авто)'!DY$11:INDIRECT("'Полная ст-ть с уч.НЗС (Авто)'!DY"&amp;$J$26))/$D12)</f>
        <v>0</v>
      </c>
      <c r="DZ12" s="137">
        <f ca="1">IF($D12=0,0,SUMIF('Полная ст-ть с уч.НЗС (Авто)'!$YO$11:INDIRECT("'Полная ст-ть с уч.НЗС (Авто)'!YO"&amp;$J$26),$C12,'Полная ст-ть с уч.НЗС (Авто)'!DZ$11:INDIRECT("'Полная ст-ть с уч.НЗС (Авто)'!DZ"&amp;$J$26))/$D12)</f>
        <v>0</v>
      </c>
      <c r="EA12" s="137">
        <f ca="1">IF($D12=0,0,SUMIF('Полная ст-ть с уч.НЗС (Авто)'!$YO$11:INDIRECT("'Полная ст-ть с уч.НЗС (Авто)'!YO"&amp;$J$26),$C12,'Полная ст-ть с уч.НЗС (Авто)'!EA$11:INDIRECT("'Полная ст-ть с уч.НЗС (Авто)'!EA"&amp;$J$26))/$D12)</f>
        <v>0</v>
      </c>
      <c r="EB12" s="137">
        <f ca="1">IF($D12=0,0,SUMIF('Полная ст-ть с уч.НЗС (Авто)'!$YO$11:INDIRECT("'Полная ст-ть с уч.НЗС (Авто)'!YO"&amp;$J$26),$C12,'Полная ст-ть с уч.НЗС (Авто)'!EB$11:INDIRECT("'Полная ст-ть с уч.НЗС (Авто)'!EB"&amp;$J$26))/$D12)</f>
        <v>0</v>
      </c>
      <c r="EC12" s="137">
        <f ca="1">IF($D12=0,0,SUMIF('Полная ст-ть с уч.НЗС (Авто)'!$YO$11:INDIRECT("'Полная ст-ть с уч.НЗС (Авто)'!YO"&amp;$J$26),$C12,'Полная ст-ть с уч.НЗС (Авто)'!EC$11:INDIRECT("'Полная ст-ть с уч.НЗС (Авто)'!EC"&amp;$J$26))/$D12)</f>
        <v>0</v>
      </c>
      <c r="ED12" s="137">
        <f ca="1">IF($D12=0,0,SUMIF('Полная ст-ть с уч.НЗС (Авто)'!$YO$11:INDIRECT("'Полная ст-ть с уч.НЗС (Авто)'!YO"&amp;$J$26),$C12,'Полная ст-ть с уч.НЗС (Авто)'!ED$11:INDIRECT("'Полная ст-ть с уч.НЗС (Авто)'!ED"&amp;$J$26))/$D12)</f>
        <v>0</v>
      </c>
      <c r="EE12" s="137">
        <f ca="1">IF($D12=0,0,SUMIF('Полная ст-ть с уч.НЗС (Авто)'!$YO$11:INDIRECT("'Полная ст-ть с уч.НЗС (Авто)'!YO"&amp;$J$26),$C12,'Полная ст-ть с уч.НЗС (Авто)'!EE$11:INDIRECT("'Полная ст-ть с уч.НЗС (Авто)'!EE"&amp;$J$26))/$D12)</f>
        <v>0</v>
      </c>
      <c r="EF12" s="137">
        <f ca="1">IF($D12=0,0,SUMIF('Полная ст-ть с уч.НЗС (Авто)'!$YO$11:INDIRECT("'Полная ст-ть с уч.НЗС (Авто)'!YO"&amp;$J$26),$C12,'Полная ст-ть с уч.НЗС (Авто)'!EF$11:INDIRECT("'Полная ст-ть с уч.НЗС (Авто)'!EF"&amp;$J$26))/$D12)</f>
        <v>0</v>
      </c>
      <c r="EG12" s="137">
        <f ca="1">IF($D12=0,0,SUMIF('Полная ст-ть с уч.НЗС (Авто)'!$YO$11:INDIRECT("'Полная ст-ть с уч.НЗС (Авто)'!YO"&amp;$J$26),$C12,'Полная ст-ть с уч.НЗС (Авто)'!EG$11:INDIRECT("'Полная ст-ть с уч.НЗС (Авто)'!EG"&amp;$J$26))/$D12)</f>
        <v>0</v>
      </c>
      <c r="EH12" s="137">
        <f ca="1">IF($D12=0,0,SUMIF('Полная ст-ть с уч.НЗС (Авто)'!$YO$11:INDIRECT("'Полная ст-ть с уч.НЗС (Авто)'!YO"&amp;$J$26),$C12,'Полная ст-ть с уч.НЗС (Авто)'!EH$11:INDIRECT("'Полная ст-ть с уч.НЗС (Авто)'!EH"&amp;$J$26))/$D12)</f>
        <v>0</v>
      </c>
      <c r="EI12" s="137">
        <f ca="1">IF($D12=0,0,SUMIF('Полная ст-ть с уч.НЗС (Авто)'!$YO$11:INDIRECT("'Полная ст-ть с уч.НЗС (Авто)'!YO"&amp;$J$26),$C12,'Полная ст-ть с уч.НЗС (Авто)'!EI$11:INDIRECT("'Полная ст-ть с уч.НЗС (Авто)'!EI"&amp;$J$26))/$D12)</f>
        <v>0</v>
      </c>
      <c r="EJ12" s="137">
        <f ca="1">IF($D12=0,0,SUMIF('Полная ст-ть с уч.НЗС (Авто)'!$YO$11:INDIRECT("'Полная ст-ть с уч.НЗС (Авто)'!YO"&amp;$J$26),$C12,'Полная ст-ть с уч.НЗС (Авто)'!EJ$11:INDIRECT("'Полная ст-ть с уч.НЗС (Авто)'!EJ"&amp;$J$26))/$D12)</f>
        <v>0</v>
      </c>
      <c r="EK12" s="137">
        <f ca="1">IF($D12=0,0,SUMIF('Полная ст-ть с уч.НЗС (Авто)'!$YO$11:INDIRECT("'Полная ст-ть с уч.НЗС (Авто)'!YO"&amp;$J$26),$C12,'Полная ст-ть с уч.НЗС (Авто)'!EK$11:INDIRECT("'Полная ст-ть с уч.НЗС (Авто)'!EK"&amp;$J$26))/$D12)</f>
        <v>0</v>
      </c>
      <c r="EL12" s="137">
        <f ca="1">IF($D12=0,0,SUMIF('Полная ст-ть с уч.НЗС (Авто)'!$YO$11:INDIRECT("'Полная ст-ть с уч.НЗС (Авто)'!YO"&amp;$J$26),$C12,'Полная ст-ть с уч.НЗС (Авто)'!EL$11:INDIRECT("'Полная ст-ть с уч.НЗС (Авто)'!EL"&amp;$J$26))/$D12)</f>
        <v>0</v>
      </c>
      <c r="EM12" s="137">
        <f ca="1">IF($D12=0,0,SUMIF('Полная ст-ть с уч.НЗС (Авто)'!$YO$11:INDIRECT("'Полная ст-ть с уч.НЗС (Авто)'!YO"&amp;$J$26),$C12,'Полная ст-ть с уч.НЗС (Авто)'!EM$11:INDIRECT("'Полная ст-ть с уч.НЗС (Авто)'!EM"&amp;$J$26))/$D12)</f>
        <v>0</v>
      </c>
      <c r="EN12" s="137">
        <f ca="1">IF($D12=0,0,SUMIF('Полная ст-ть с уч.НЗС (Авто)'!$YO$11:INDIRECT("'Полная ст-ть с уч.НЗС (Авто)'!YO"&amp;$J$26),$C12,'Полная ст-ть с уч.НЗС (Авто)'!EN$11:INDIRECT("'Полная ст-ть с уч.НЗС (Авто)'!EN"&amp;$J$26))/$D12)</f>
        <v>0</v>
      </c>
      <c r="EO12" s="137">
        <f ca="1">IF($D12=0,0,SUMIF('Полная ст-ть с уч.НЗС (Авто)'!$YO$11:INDIRECT("'Полная ст-ть с уч.НЗС (Авто)'!YO"&amp;$J$26),$C12,'Полная ст-ть с уч.НЗС (Авто)'!EO$11:INDIRECT("'Полная ст-ть с уч.НЗС (Авто)'!EO"&amp;$J$26))/$D12)</f>
        <v>0</v>
      </c>
      <c r="EP12" s="137">
        <f ca="1">IF($D12=0,0,SUMIF('Полная ст-ть с уч.НЗС (Авто)'!$YO$11:INDIRECT("'Полная ст-ть с уч.НЗС (Авто)'!YO"&amp;$J$26),$C12,'Полная ст-ть с уч.НЗС (Авто)'!EP$11:INDIRECT("'Полная ст-ть с уч.НЗС (Авто)'!EP"&amp;$J$26))/$D12)</f>
        <v>0</v>
      </c>
      <c r="EQ12" s="137">
        <f ca="1">IF($D12=0,0,SUMIF('Полная ст-ть с уч.НЗС (Авто)'!$YO$11:INDIRECT("'Полная ст-ть с уч.НЗС (Авто)'!YO"&amp;$J$26),$C12,'Полная ст-ть с уч.НЗС (Авто)'!EQ$11:INDIRECT("'Полная ст-ть с уч.НЗС (Авто)'!EQ"&amp;$J$26))/$D12)</f>
        <v>0</v>
      </c>
      <c r="ER12" s="137">
        <f ca="1">IF($D12=0,0,SUMIF('Полная ст-ть с уч.НЗС (Авто)'!$YO$11:INDIRECT("'Полная ст-ть с уч.НЗС (Авто)'!YO"&amp;$J$26),$C12,'Полная ст-ть с уч.НЗС (Авто)'!ER$11:INDIRECT("'Полная ст-ть с уч.НЗС (Авто)'!ER"&amp;$J$26))/$D12)</f>
        <v>0</v>
      </c>
      <c r="ES12" s="137">
        <f ca="1">IF($D12=0,0,SUMIF('Полная ст-ть с уч.НЗС (Авто)'!$YO$11:INDIRECT("'Полная ст-ть с уч.НЗС (Авто)'!YO"&amp;$J$26),$C12,'Полная ст-ть с уч.НЗС (Авто)'!ES$11:INDIRECT("'Полная ст-ть с уч.НЗС (Авто)'!ES"&amp;$J$26))/$D12)</f>
        <v>0</v>
      </c>
      <c r="ET12" s="137">
        <f ca="1">IF($D12=0,0,SUMIF('Полная ст-ть с уч.НЗС (Авто)'!$YO$11:INDIRECT("'Полная ст-ть с уч.НЗС (Авто)'!YO"&amp;$J$26),$C12,'Полная ст-ть с уч.НЗС (Авто)'!ET$11:INDIRECT("'Полная ст-ть с уч.НЗС (Авто)'!ET"&amp;$J$26))/$D12)</f>
        <v>0</v>
      </c>
      <c r="EU12" s="137">
        <f ca="1">IF($D12=0,0,SUMIF('Полная ст-ть с уч.НЗС (Авто)'!$YO$11:INDIRECT("'Полная ст-ть с уч.НЗС (Авто)'!YO"&amp;$J$26),$C12,'Полная ст-ть с уч.НЗС (Авто)'!EU$11:INDIRECT("'Полная ст-ть с уч.НЗС (Авто)'!EU"&amp;$J$26))/$D12)</f>
        <v>0</v>
      </c>
      <c r="EV12" s="137">
        <f ca="1">IF($D12=0,0,SUMIF('Полная ст-ть с уч.НЗС (Авто)'!$YO$11:INDIRECT("'Полная ст-ть с уч.НЗС (Авто)'!YO"&amp;$J$26),$C12,'Полная ст-ть с уч.НЗС (Авто)'!EV$11:INDIRECT("'Полная ст-ть с уч.НЗС (Авто)'!EV"&amp;$J$26))/$D12)</f>
        <v>0</v>
      </c>
      <c r="EW12" s="137">
        <f ca="1">IF($D12=0,0,SUMIF('Полная ст-ть с уч.НЗС (Авто)'!$YO$11:INDIRECT("'Полная ст-ть с уч.НЗС (Авто)'!YO"&amp;$J$26),$C12,'Полная ст-ть с уч.НЗС (Авто)'!EW$11:INDIRECT("'Полная ст-ть с уч.НЗС (Авто)'!EW"&amp;$J$26))/$D12)</f>
        <v>0</v>
      </c>
      <c r="EX12" s="137">
        <f ca="1">IF($D12=0,0,SUMIF('Полная ст-ть с уч.НЗС (Авто)'!$YO$11:INDIRECT("'Полная ст-ть с уч.НЗС (Авто)'!YO"&amp;$J$26),$C12,'Полная ст-ть с уч.НЗС (Авто)'!EX$11:INDIRECT("'Полная ст-ть с уч.НЗС (Авто)'!EX"&amp;$J$26))/$D12)</f>
        <v>0</v>
      </c>
      <c r="EY12" s="137">
        <f ca="1">IF($D12=0,0,SUMIF('Полная ст-ть с уч.НЗС (Авто)'!$YO$11:INDIRECT("'Полная ст-ть с уч.НЗС (Авто)'!YO"&amp;$J$26),$C12,'Полная ст-ть с уч.НЗС (Авто)'!EY$11:INDIRECT("'Полная ст-ть с уч.НЗС (Авто)'!EY"&amp;$J$26))/$D12)</f>
        <v>0</v>
      </c>
      <c r="EZ12" s="137">
        <f ca="1">IF($D12=0,0,SUMIF('Полная ст-ть с уч.НЗС (Авто)'!$YO$11:INDIRECT("'Полная ст-ть с уч.НЗС (Авто)'!YO"&amp;$J$26),$C12,'Полная ст-ть с уч.НЗС (Авто)'!EZ$11:INDIRECT("'Полная ст-ть с уч.НЗС (Авто)'!EZ"&amp;$J$26))/$D12)</f>
        <v>0</v>
      </c>
      <c r="FA12" s="137">
        <f ca="1">IF($D12=0,0,SUMIF('Полная ст-ть с уч.НЗС (Авто)'!$YO$11:INDIRECT("'Полная ст-ть с уч.НЗС (Авто)'!YO"&amp;$J$26),$C12,'Полная ст-ть с уч.НЗС (Авто)'!FA$11:INDIRECT("'Полная ст-ть с уч.НЗС (Авто)'!FA"&amp;$J$26))/$D12)</f>
        <v>0</v>
      </c>
      <c r="FB12" s="137">
        <f ca="1">IF($D12=0,0,SUMIF('Полная ст-ть с уч.НЗС (Авто)'!$YO$11:INDIRECT("'Полная ст-ть с уч.НЗС (Авто)'!YO"&amp;$J$26),$C12,'Полная ст-ть с уч.НЗС (Авто)'!FB$11:INDIRECT("'Полная ст-ть с уч.НЗС (Авто)'!FB"&amp;$J$26))/$D12)</f>
        <v>0</v>
      </c>
      <c r="FC12" s="137">
        <f ca="1">IF($D12=0,0,SUMIF('Полная ст-ть с уч.НЗС (Авто)'!$YO$11:INDIRECT("'Полная ст-ть с уч.НЗС (Авто)'!YO"&amp;$J$26),$C12,'Полная ст-ть с уч.НЗС (Авто)'!FC$11:INDIRECT("'Полная ст-ть с уч.НЗС (Авто)'!FC"&amp;$J$26))/$D12)</f>
        <v>0</v>
      </c>
      <c r="FD12" s="137">
        <f ca="1">IF($D12=0,0,SUMIF('Полная ст-ть с уч.НЗС (Авто)'!$YO$11:INDIRECT("'Полная ст-ть с уч.НЗС (Авто)'!YO"&amp;$J$26),$C12,'Полная ст-ть с уч.НЗС (Авто)'!FD$11:INDIRECT("'Полная ст-ть с уч.НЗС (Авто)'!FD"&amp;$J$26))/$D12)</f>
        <v>0</v>
      </c>
      <c r="FE12" s="137">
        <f ca="1">IF($D12=0,0,SUMIF('Полная ст-ть с уч.НЗС (Авто)'!$YO$11:INDIRECT("'Полная ст-ть с уч.НЗС (Авто)'!YO"&amp;$J$26),$C12,'Полная ст-ть с уч.НЗС (Авто)'!FE$11:INDIRECT("'Полная ст-ть с уч.НЗС (Авто)'!FE"&amp;$J$26))/$D12)</f>
        <v>0</v>
      </c>
      <c r="FF12" s="137">
        <f ca="1">IF($D12=0,0,SUMIF('Полная ст-ть с уч.НЗС (Авто)'!$YO$11:INDIRECT("'Полная ст-ть с уч.НЗС (Авто)'!YO"&amp;$J$26),$C12,'Полная ст-ть с уч.НЗС (Авто)'!FF$11:INDIRECT("'Полная ст-ть с уч.НЗС (Авто)'!FF"&amp;$J$26))/$D12)</f>
        <v>0</v>
      </c>
      <c r="FG12" s="137">
        <f ca="1">IF($D12=0,0,SUMIF('Полная ст-ть с уч.НЗС (Авто)'!$YO$11:INDIRECT("'Полная ст-ть с уч.НЗС (Авто)'!YO"&amp;$J$26),$C12,'Полная ст-ть с уч.НЗС (Авто)'!FG$11:INDIRECT("'Полная ст-ть с уч.НЗС (Авто)'!FG"&amp;$J$26))/$D12)</f>
        <v>0</v>
      </c>
      <c r="FH12" s="137">
        <f ca="1">IF($D12=0,0,SUMIF('Полная ст-ть с уч.НЗС (Авто)'!$YO$11:INDIRECT("'Полная ст-ть с уч.НЗС (Авто)'!YO"&amp;$J$26),$C12,'Полная ст-ть с уч.НЗС (Авто)'!FH$11:INDIRECT("'Полная ст-ть с уч.НЗС (Авто)'!FH"&amp;$J$26))/$D12)</f>
        <v>0</v>
      </c>
      <c r="FI12" s="137">
        <f ca="1">IF($D12=0,0,SUMIF('Полная ст-ть с уч.НЗС (Авто)'!$YO$11:INDIRECT("'Полная ст-ть с уч.НЗС (Авто)'!YO"&amp;$J$26),$C12,'Полная ст-ть с уч.НЗС (Авто)'!FI$11:INDIRECT("'Полная ст-ть с уч.НЗС (Авто)'!FI"&amp;$J$26))/$D12)</f>
        <v>0</v>
      </c>
      <c r="FJ12" s="137">
        <f ca="1">IF($D12=0,0,SUMIF('Полная ст-ть с уч.НЗС (Авто)'!$YO$11:INDIRECT("'Полная ст-ть с уч.НЗС (Авто)'!YO"&amp;$J$26),$C12,'Полная ст-ть с уч.НЗС (Авто)'!FJ$11:INDIRECT("'Полная ст-ть с уч.НЗС (Авто)'!FJ"&amp;$J$26))/$D12)</f>
        <v>0</v>
      </c>
      <c r="FK12" s="137">
        <f ca="1">IF($D12=0,0,SUMIF('Полная ст-ть с уч.НЗС (Авто)'!$YO$11:INDIRECT("'Полная ст-ть с уч.НЗС (Авто)'!YO"&amp;$J$26),$C12,'Полная ст-ть с уч.НЗС (Авто)'!FK$11:INDIRECT("'Полная ст-ть с уч.НЗС (Авто)'!FK"&amp;$J$26))/$D12)</f>
        <v>0</v>
      </c>
      <c r="FL12" s="137">
        <f ca="1">IF($D12=0,0,SUMIF('Полная ст-ть с уч.НЗС (Авто)'!$YO$11:INDIRECT("'Полная ст-ть с уч.НЗС (Авто)'!YO"&amp;$J$26),$C12,'Полная ст-ть с уч.НЗС (Авто)'!FL$11:INDIRECT("'Полная ст-ть с уч.НЗС (Авто)'!FL"&amp;$J$26))/$D12)</f>
        <v>0</v>
      </c>
      <c r="FM12" s="137">
        <f ca="1">IF($D12=0,0,SUMIF('Полная ст-ть с уч.НЗС (Авто)'!$YO$11:INDIRECT("'Полная ст-ть с уч.НЗС (Авто)'!YO"&amp;$J$26),$C12,'Полная ст-ть с уч.НЗС (Авто)'!FM$11:INDIRECT("'Полная ст-ть с уч.НЗС (Авто)'!FM"&amp;$J$26))/$D12)</f>
        <v>0</v>
      </c>
      <c r="FN12" s="137">
        <f ca="1">IF($D12=0,0,SUMIF('Полная ст-ть с уч.НЗС (Авто)'!$YO$11:INDIRECT("'Полная ст-ть с уч.НЗС (Авто)'!YO"&amp;$J$26),$C12,'Полная ст-ть с уч.НЗС (Авто)'!FN$11:INDIRECT("'Полная ст-ть с уч.НЗС (Авто)'!FN"&amp;$J$26))/$D12)</f>
        <v>0</v>
      </c>
      <c r="FO12" s="137">
        <f ca="1">IF($D12=0,0,SUMIF('Полная ст-ть с уч.НЗС (Авто)'!$YO$11:INDIRECT("'Полная ст-ть с уч.НЗС (Авто)'!YO"&amp;$J$26),$C12,'Полная ст-ть с уч.НЗС (Авто)'!FO$11:INDIRECT("'Полная ст-ть с уч.НЗС (Авто)'!FO"&amp;$J$26))/$D12)</f>
        <v>0</v>
      </c>
      <c r="FP12" s="137">
        <f ca="1">IF($D12=0,0,SUMIF('Полная ст-ть с уч.НЗС (Авто)'!$YO$11:INDIRECT("'Полная ст-ть с уч.НЗС (Авто)'!YO"&amp;$J$26),$C12,'Полная ст-ть с уч.НЗС (Авто)'!FP$11:INDIRECT("'Полная ст-ть с уч.НЗС (Авто)'!FP"&amp;$J$26))/$D12)</f>
        <v>0</v>
      </c>
      <c r="FQ12" s="137">
        <f ca="1">IF($D12=0,0,SUMIF('Полная ст-ть с уч.НЗС (Авто)'!$YO$11:INDIRECT("'Полная ст-ть с уч.НЗС (Авто)'!YO"&amp;$J$26),$C12,'Полная ст-ть с уч.НЗС (Авто)'!FQ$11:INDIRECT("'Полная ст-ть с уч.НЗС (Авто)'!FQ"&amp;$J$26))/$D12)</f>
        <v>0</v>
      </c>
      <c r="FR12" s="137">
        <f ca="1">IF($D12=0,0,SUMIF('Полная ст-ть с уч.НЗС (Авто)'!$YO$11:INDIRECT("'Полная ст-ть с уч.НЗС (Авто)'!YO"&amp;$J$26),$C12,'Полная ст-ть с уч.НЗС (Авто)'!FR$11:INDIRECT("'Полная ст-ть с уч.НЗС (Авто)'!FR"&amp;$J$26))/$D12)</f>
        <v>0</v>
      </c>
      <c r="FS12" s="137">
        <f ca="1">IF($D12=0,0,SUMIF('Полная ст-ть с уч.НЗС (Авто)'!$YO$11:INDIRECT("'Полная ст-ть с уч.НЗС (Авто)'!YO"&amp;$J$26),$C12,'Полная ст-ть с уч.НЗС (Авто)'!FS$11:INDIRECT("'Полная ст-ть с уч.НЗС (Авто)'!FS"&amp;$J$26))/$D12)</f>
        <v>0</v>
      </c>
      <c r="FT12" s="137">
        <f ca="1">IF($D12=0,0,SUMIF('Полная ст-ть с уч.НЗС (Авто)'!$YO$11:INDIRECT("'Полная ст-ть с уч.НЗС (Авто)'!YO"&amp;$J$26),$C12,'Полная ст-ть с уч.НЗС (Авто)'!FT$11:INDIRECT("'Полная ст-ть с уч.НЗС (Авто)'!FT"&amp;$J$26))/$D12)</f>
        <v>0</v>
      </c>
      <c r="FU12" s="137">
        <f ca="1">IF($D12=0,0,SUMIF('Полная ст-ть с уч.НЗС (Авто)'!$YO$11:INDIRECT("'Полная ст-ть с уч.НЗС (Авто)'!YO"&amp;$J$26),$C12,'Полная ст-ть с уч.НЗС (Авто)'!FU$11:INDIRECT("'Полная ст-ть с уч.НЗС (Авто)'!FU"&amp;$J$26))/$D12)</f>
        <v>0</v>
      </c>
      <c r="FV12" s="137">
        <f ca="1">IF($D12=0,0,SUMIF('Полная ст-ть с уч.НЗС (Авто)'!$YO$11:INDIRECT("'Полная ст-ть с уч.НЗС (Авто)'!YO"&amp;$J$26),$C12,'Полная ст-ть с уч.НЗС (Авто)'!FV$11:INDIRECT("'Полная ст-ть с уч.НЗС (Авто)'!FV"&amp;$J$26))/$D12)</f>
        <v>0</v>
      </c>
      <c r="FW12" s="137">
        <f ca="1">IF($D12=0,0,SUMIF('Полная ст-ть с уч.НЗС (Авто)'!$YO$11:INDIRECT("'Полная ст-ть с уч.НЗС (Авто)'!YO"&amp;$J$26),$C12,'Полная ст-ть с уч.НЗС (Авто)'!FW$11:INDIRECT("'Полная ст-ть с уч.НЗС (Авто)'!FW"&amp;$J$26))/$D12)</f>
        <v>0</v>
      </c>
      <c r="FX12" s="137">
        <f ca="1">IF($D12=0,0,SUMIF('Полная ст-ть с уч.НЗС (Авто)'!$YO$11:INDIRECT("'Полная ст-ть с уч.НЗС (Авто)'!YO"&amp;$J$26),$C12,'Полная ст-ть с уч.НЗС (Авто)'!FX$11:INDIRECT("'Полная ст-ть с уч.НЗС (Авто)'!FX"&amp;$J$26))/$D12)</f>
        <v>0</v>
      </c>
      <c r="FY12" s="137">
        <f ca="1">IF($D12=0,0,SUMIF('Полная ст-ть с уч.НЗС (Авто)'!$YO$11:INDIRECT("'Полная ст-ть с уч.НЗС (Авто)'!YO"&amp;$J$26),$C12,'Полная ст-ть с уч.НЗС (Авто)'!FY$11:INDIRECT("'Полная ст-ть с уч.НЗС (Авто)'!FY"&amp;$J$26))/$D12)</f>
        <v>0</v>
      </c>
      <c r="FZ12" s="137">
        <f ca="1">IF($D12=0,0,SUMIF('Полная ст-ть с уч.НЗС (Авто)'!$YO$11:INDIRECT("'Полная ст-ть с уч.НЗС (Авто)'!YO"&amp;$J$26),$C12,'Полная ст-ть с уч.НЗС (Авто)'!FZ$11:INDIRECT("'Полная ст-ть с уч.НЗС (Авто)'!FZ"&amp;$J$26))/$D12)</f>
        <v>0</v>
      </c>
      <c r="GA12" s="137">
        <f ca="1">IF($D12=0,0,SUMIF('Полная ст-ть с уч.НЗС (Авто)'!$YO$11:INDIRECT("'Полная ст-ть с уч.НЗС (Авто)'!YO"&amp;$J$26),$C12,'Полная ст-ть с уч.НЗС (Авто)'!GA$11:INDIRECT("'Полная ст-ть с уч.НЗС (Авто)'!GA"&amp;$J$26))/$D12)</f>
        <v>0</v>
      </c>
      <c r="GB12" s="137">
        <f ca="1">IF($D12=0,0,SUMIF('Полная ст-ть с уч.НЗС (Авто)'!$YO$11:INDIRECT("'Полная ст-ть с уч.НЗС (Авто)'!YO"&amp;$J$26),$C12,'Полная ст-ть с уч.НЗС (Авто)'!GB$11:INDIRECT("'Полная ст-ть с уч.НЗС (Авто)'!GB"&amp;$J$26))/$D12)</f>
        <v>0</v>
      </c>
      <c r="GC12" s="137">
        <f ca="1">IF($D12=0,0,SUMIF('Полная ст-ть с уч.НЗС (Авто)'!$YO$11:INDIRECT("'Полная ст-ть с уч.НЗС (Авто)'!YO"&amp;$J$26),$C12,'Полная ст-ть с уч.НЗС (Авто)'!GC$11:INDIRECT("'Полная ст-ть с уч.НЗС (Авто)'!GC"&amp;$J$26))/$D12)</f>
        <v>0</v>
      </c>
      <c r="GD12" s="137">
        <f ca="1">IF($D12=0,0,SUMIF('Полная ст-ть с уч.НЗС (Авто)'!$YO$11:INDIRECT("'Полная ст-ть с уч.НЗС (Авто)'!YO"&amp;$J$26),$C12,'Полная ст-ть с уч.НЗС (Авто)'!GD$11:INDIRECT("'Полная ст-ть с уч.НЗС (Авто)'!GD"&amp;$J$26))/$D12)</f>
        <v>0</v>
      </c>
      <c r="GE12" s="137">
        <f ca="1">IF($D12=0,0,SUMIF('Полная ст-ть с уч.НЗС (Авто)'!$YO$11:INDIRECT("'Полная ст-ть с уч.НЗС (Авто)'!YO"&amp;$J$26),$C12,'Полная ст-ть с уч.НЗС (Авто)'!GE$11:INDIRECT("'Полная ст-ть с уч.НЗС (Авто)'!GE"&amp;$J$26))/$D12)</f>
        <v>0</v>
      </c>
      <c r="GF12" s="137">
        <f ca="1">IF($D12=0,0,SUMIF('Полная ст-ть с уч.НЗС (Авто)'!$YO$11:INDIRECT("'Полная ст-ть с уч.НЗС (Авто)'!YO"&amp;$J$26),$C12,'Полная ст-ть с уч.НЗС (Авто)'!GF$11:INDIRECT("'Полная ст-ть с уч.НЗС (Авто)'!GF"&amp;$J$26))/$D12)</f>
        <v>0</v>
      </c>
      <c r="GG12" s="137">
        <f ca="1">IF($D12=0,0,SUMIF('Полная ст-ть с уч.НЗС (Авто)'!$YO$11:INDIRECT("'Полная ст-ть с уч.НЗС (Авто)'!YO"&amp;$J$26),$C12,'Полная ст-ть с уч.НЗС (Авто)'!GG$11:INDIRECT("'Полная ст-ть с уч.НЗС (Авто)'!GG"&amp;$J$26))/$D12)</f>
        <v>0</v>
      </c>
      <c r="GH12" s="137">
        <f ca="1">IF($D12=0,0,SUMIF('Полная ст-ть с уч.НЗС (Авто)'!$YO$11:INDIRECT("'Полная ст-ть с уч.НЗС (Авто)'!YO"&amp;$J$26),$C12,'Полная ст-ть с уч.НЗС (Авто)'!GH$11:INDIRECT("'Полная ст-ть с уч.НЗС (Авто)'!GH"&amp;$J$26))/$D12)</f>
        <v>0</v>
      </c>
      <c r="GI12" s="137">
        <f ca="1">IF($D12=0,0,SUMIF('Полная ст-ть с уч.НЗС (Авто)'!$YO$11:INDIRECT("'Полная ст-ть с уч.НЗС (Авто)'!YO"&amp;$J$26),$C12,'Полная ст-ть с уч.НЗС (Авто)'!GI$11:INDIRECT("'Полная ст-ть с уч.НЗС (Авто)'!GI"&amp;$J$26))/$D12)</f>
        <v>0</v>
      </c>
      <c r="GJ12" s="137">
        <f ca="1">IF($D12=0,0,SUMIF('Полная ст-ть с уч.НЗС (Авто)'!$YO$11:INDIRECT("'Полная ст-ть с уч.НЗС (Авто)'!YO"&amp;$J$26),$C12,'Полная ст-ть с уч.НЗС (Авто)'!GJ$11:INDIRECT("'Полная ст-ть с уч.НЗС (Авто)'!GJ"&amp;$J$26))/$D12)</f>
        <v>0</v>
      </c>
      <c r="GK12" s="137">
        <f ca="1">IF($D12=0,0,SUMIF('Полная ст-ть с уч.НЗС (Авто)'!$YO$11:INDIRECT("'Полная ст-ть с уч.НЗС (Авто)'!YO"&amp;$J$26),$C12,'Полная ст-ть с уч.НЗС (Авто)'!GK$11:INDIRECT("'Полная ст-ть с уч.НЗС (Авто)'!GK"&amp;$J$26))/$D12)</f>
        <v>0</v>
      </c>
      <c r="GL12" s="137">
        <f ca="1">IF($D12=0,0,SUMIF('Полная ст-ть с уч.НЗС (Авто)'!$YO$11:INDIRECT("'Полная ст-ть с уч.НЗС (Авто)'!YO"&amp;$J$26),$C12,'Полная ст-ть с уч.НЗС (Авто)'!GL$11:INDIRECT("'Полная ст-ть с уч.НЗС (Авто)'!GL"&amp;$J$26))/$D12)</f>
        <v>0</v>
      </c>
      <c r="GM12" s="137">
        <f ca="1">IF($D12=0,0,SUMIF('Полная ст-ть с уч.НЗС (Авто)'!$YO$11:INDIRECT("'Полная ст-ть с уч.НЗС (Авто)'!YO"&amp;$J$26),$C12,'Полная ст-ть с уч.НЗС (Авто)'!GM$11:INDIRECT("'Полная ст-ть с уч.НЗС (Авто)'!GM"&amp;$J$26))/$D12)</f>
        <v>0</v>
      </c>
      <c r="GN12" s="137">
        <f ca="1">IF($D12=0,0,SUMIF('Полная ст-ть с уч.НЗС (Авто)'!$YO$11:INDIRECT("'Полная ст-ть с уч.НЗС (Авто)'!YO"&amp;$J$26),$C12,'Полная ст-ть с уч.НЗС (Авто)'!GN$11:INDIRECT("'Полная ст-ть с уч.НЗС (Авто)'!GN"&amp;$J$26))/$D12)</f>
        <v>0</v>
      </c>
      <c r="GO12" s="137">
        <f ca="1">IF($D12=0,0,SUMIF('Полная ст-ть с уч.НЗС (Авто)'!$YO$11:INDIRECT("'Полная ст-ть с уч.НЗС (Авто)'!YO"&amp;$J$26),$C12,'Полная ст-ть с уч.НЗС (Авто)'!GO$11:INDIRECT("'Полная ст-ть с уч.НЗС (Авто)'!GO"&amp;$J$26))/$D12)</f>
        <v>0</v>
      </c>
      <c r="GP12" s="137">
        <f ca="1">IF($D12=0,0,SUMIF('Полная ст-ть с уч.НЗС (Авто)'!$YO$11:INDIRECT("'Полная ст-ть с уч.НЗС (Авто)'!YO"&amp;$J$26),$C12,'Полная ст-ть с уч.НЗС (Авто)'!GP$11:INDIRECT("'Полная ст-ть с уч.НЗС (Авто)'!GP"&amp;$J$26))/$D12)</f>
        <v>0</v>
      </c>
      <c r="GQ12" s="137">
        <f ca="1">IF($D12=0,0,SUMIF('Полная ст-ть с уч.НЗС (Авто)'!$YO$11:INDIRECT("'Полная ст-ть с уч.НЗС (Авто)'!YO"&amp;$J$26),$C12,'Полная ст-ть с уч.НЗС (Авто)'!GQ$11:INDIRECT("'Полная ст-ть с уч.НЗС (Авто)'!GP"&amp;$J$26))/$D12)</f>
        <v>0</v>
      </c>
      <c r="GR12" s="137">
        <f ca="1">IF($D12=0,0,SUMIF('Полная ст-ть с уч.НЗС (Авто)'!$YO$11:INDIRECT("'Полная ст-ть с уч.НЗС (Авто)'!YO"&amp;$J$26),$C12,'Полная ст-ть с уч.НЗС (Авто)'!GR$11:INDIRECT("'Полная ст-ть с уч.НЗС (Авто)'!GR"&amp;$J$26))/$D12)</f>
        <v>0</v>
      </c>
      <c r="GS12" s="137">
        <f ca="1">IF($D12=0,0,SUMIF('Полная ст-ть с уч.НЗС (Авто)'!$YO$11:INDIRECT("'Полная ст-ть с уч.НЗС (Авто)'!YO"&amp;$J$26),$C12,'Полная ст-ть с уч.НЗС (Авто)'!GS$11:INDIRECT("'Полная ст-ть с уч.НЗС (Авто)'!GS"&amp;$J$26))/$D12)</f>
        <v>0</v>
      </c>
      <c r="GT12" s="137">
        <f ca="1">IF($D12=0,0,SUMIF('Полная ст-ть с уч.НЗС (Авто)'!$YO$11:INDIRECT("'Полная ст-ть с уч.НЗС (Авто)'!YO"&amp;$J$26),$C12,'Полная ст-ть с уч.НЗС (Авто)'!GT$11:INDIRECT("'Полная ст-ть с уч.НЗС (Авто)'!GT"&amp;$J$26))/$D12)</f>
        <v>0</v>
      </c>
      <c r="GU12" s="137">
        <f ca="1">IF($D12=0,0,SUMIF('Полная ст-ть с уч.НЗС (Авто)'!$YO$11:INDIRECT("'Полная ст-ть с уч.НЗС (Авто)'!YO"&amp;$J$26),$C12,'Полная ст-ть с уч.НЗС (Авто)'!GU$11:INDIRECT("'Полная ст-ть с уч.НЗС (Авто)'!GU"&amp;$J$26))/$D12)</f>
        <v>0</v>
      </c>
      <c r="GV12" s="137">
        <f ca="1">IF($D12=0,0,SUMIF('Полная ст-ть с уч.НЗС (Авто)'!$YO$11:INDIRECT("'Полная ст-ть с уч.НЗС (Авто)'!YO"&amp;$J$26),$C12,'Полная ст-ть с уч.НЗС (Авто)'!GV$11:INDIRECT("'Полная ст-ть с уч.НЗС (Авто)'!GV"&amp;$J$26))/$D12)</f>
        <v>0</v>
      </c>
      <c r="GW12" s="137">
        <f ca="1">IF($D12=0,0,SUMIF('Полная ст-ть с уч.НЗС (Авто)'!$YO$11:INDIRECT("'Полная ст-ть с уч.НЗС (Авто)'!YO"&amp;$J$26),$C12,'Полная ст-ть с уч.НЗС (Авто)'!GW$11:INDIRECT("'Полная ст-ть с уч.НЗС (Авто)'!GW"&amp;$J$26))/$D12)</f>
        <v>0</v>
      </c>
      <c r="GX12" s="137">
        <f ca="1">IF($D12=0,0,SUMIF('Полная ст-ть с уч.НЗС (Авто)'!$YO$11:INDIRECT("'Полная ст-ть с уч.НЗС (Авто)'!YO"&amp;$J$26),$C12,'Полная ст-ть с уч.НЗС (Авто)'!GX$11:INDIRECT("'Полная ст-ть с уч.НЗС (Авто)'!GX"&amp;$J$26))/$D12)</f>
        <v>0</v>
      </c>
      <c r="GY12" s="137">
        <f ca="1">IF($D12=0,0,SUMIF('Полная ст-ть с уч.НЗС (Авто)'!$YO$11:INDIRECT("'Полная ст-ть с уч.НЗС (Авто)'!YO"&amp;$J$26),$C12,'Полная ст-ть с уч.НЗС (Авто)'!GY$11:INDIRECT("'Полная ст-ть с уч.НЗС (Авто)'!GY"&amp;$J$26))/$D12)</f>
        <v>0</v>
      </c>
      <c r="GZ12" s="137">
        <f ca="1">IF($D12=0,0,SUMIF('Полная ст-ть с уч.НЗС (Авто)'!$YO$11:INDIRECT("'Полная ст-ть с уч.НЗС (Авто)'!YO"&amp;$J$26),$C12,'Полная ст-ть с уч.НЗС (Авто)'!GZ$11:INDIRECT("'Полная ст-ть с уч.НЗС (Авто)'!GZ"&amp;$J$26))/$D12)</f>
        <v>0</v>
      </c>
      <c r="HA12" s="137">
        <f ca="1">IF($D12=0,0,SUMIF('Полная ст-ть с уч.НЗС (Авто)'!$YO$11:INDIRECT("'Полная ст-ть с уч.НЗС (Авто)'!YO"&amp;$J$26),$C12,'Полная ст-ть с уч.НЗС (Авто)'!HA$11:INDIRECT("'Полная ст-ть с уч.НЗС (Авто)'!HA"&amp;$J$26))/$D12)</f>
        <v>0</v>
      </c>
      <c r="HB12" s="137">
        <f ca="1">IF($D12=0,0,SUMIF('Полная ст-ть с уч.НЗС (Авто)'!$YO$11:INDIRECT("'Полная ст-ть с уч.НЗС (Авто)'!YO"&amp;$J$26),$C12,'Полная ст-ть с уч.НЗС (Авто)'!HB$11:INDIRECT("'Полная ст-ть с уч.НЗС (Авто)'!HB"&amp;$J$26))/$D12)</f>
        <v>0</v>
      </c>
      <c r="HC12" s="137">
        <f ca="1">IF($D12=0,0,SUMIF('Полная ст-ть с уч.НЗС (Авто)'!$YO$11:INDIRECT("'Полная ст-ть с уч.НЗС (Авто)'!YO"&amp;$J$26),$C12,'Полная ст-ть с уч.НЗС (Авто)'!HC$11:INDIRECT("'Полная ст-ть с уч.НЗС (Авто)'!HC"&amp;$J$26))/$D12)</f>
        <v>0</v>
      </c>
      <c r="HD12" s="137">
        <f ca="1">IF($D12=0,0,SUMIF('Полная ст-ть с уч.НЗС (Авто)'!$YO$11:INDIRECT("'Полная ст-ть с уч.НЗС (Авто)'!YO"&amp;$J$26),$C12,'Полная ст-ть с уч.НЗС (Авто)'!HD$11:INDIRECT("'Полная ст-ть с уч.НЗС (Авто)'!HD"&amp;$J$26))/$D12)</f>
        <v>0</v>
      </c>
      <c r="HE12" s="137">
        <f ca="1">IF($D12=0,0,SUMIF('Полная ст-ть с уч.НЗС (Авто)'!$YO$11:INDIRECT("'Полная ст-ть с уч.НЗС (Авто)'!YO"&amp;$J$26),$C12,'Полная ст-ть с уч.НЗС (Авто)'!HE$11:INDIRECT("'Полная ст-ть с уч.НЗС (Авто)'!HE"&amp;$J$26))/$D12)</f>
        <v>0</v>
      </c>
      <c r="HF12" s="137">
        <f ca="1">IF($D12=0,0,SUMIF('Полная ст-ть с уч.НЗС (Авто)'!$YO$11:INDIRECT("'Полная ст-ть с уч.НЗС (Авто)'!YO"&amp;$J$26),$C12,'Полная ст-ть с уч.НЗС (Авто)'!HF$11:INDIRECT("'Полная ст-ть с уч.НЗС (Авто)'!HF"&amp;$J$26))/$D12)</f>
        <v>0</v>
      </c>
      <c r="HG12" s="137">
        <f ca="1">IF($D12=0,0,SUMIF('Полная ст-ть с уч.НЗС (Авто)'!$YO$11:INDIRECT("'Полная ст-ть с уч.НЗС (Авто)'!YO"&amp;$J$26),$C12,'Полная ст-ть с уч.НЗС (Авто)'!HG$11:INDIRECT("'Полная ст-ть с уч.НЗС (Авто)'!HG"&amp;$J$26))/$D12)</f>
        <v>0</v>
      </c>
      <c r="HH12" s="137">
        <f ca="1">IF($D12=0,0,SUMIF('Полная ст-ть с уч.НЗС (Авто)'!$YO$11:INDIRECT("'Полная ст-ть с уч.НЗС (Авто)'!YO"&amp;$J$26),$C12,'Полная ст-ть с уч.НЗС (Авто)'!HH$11:INDIRECT("'Полная ст-ть с уч.НЗС (Авто)'!HH"&amp;$J$26))/$D12)</f>
        <v>0</v>
      </c>
      <c r="HI12" s="137">
        <f ca="1">IF($D12=0,0,SUMIF('Полная ст-ть с уч.НЗС (Авто)'!$YO$11:INDIRECT("'Полная ст-ть с уч.НЗС (Авто)'!YO"&amp;$J$26),$C12,'Полная ст-ть с уч.НЗС (Авто)'!HI$11:INDIRECT("'Полная ст-ть с уч.НЗС (Авто)'!HI"&amp;$J$26))/$D12)</f>
        <v>0</v>
      </c>
      <c r="HJ12" s="137">
        <f ca="1">IF($D12=0,0,SUMIF('Полная ст-ть с уч.НЗС (Авто)'!$YO$11:INDIRECT("'Полная ст-ть с уч.НЗС (Авто)'!YO"&amp;$J$26),$C12,'Полная ст-ть с уч.НЗС (Авто)'!HJ$11:INDIRECT("'Полная ст-ть с уч.НЗС (Авто)'!HJ"&amp;$J$26))/$D12)</f>
        <v>0</v>
      </c>
      <c r="HK12" s="137">
        <f ca="1">IF($D12=0,0,SUMIF('Полная ст-ть с уч.НЗС (Авто)'!$YO$11:INDIRECT("'Полная ст-ть с уч.НЗС (Авто)'!YO"&amp;$J$26),$C12,'Полная ст-ть с уч.НЗС (Авто)'!HK$11:INDIRECT("'Полная ст-ть с уч.НЗС (Авто)'!HK"&amp;$J$26))/$D12)</f>
        <v>0</v>
      </c>
      <c r="HL12" s="137">
        <f ca="1">IF($D12=0,0,SUMIF('Полная ст-ть с уч.НЗС (Авто)'!$YO$11:INDIRECT("'Полная ст-ть с уч.НЗС (Авто)'!YO"&amp;$J$26),$C12,'Полная ст-ть с уч.НЗС (Авто)'!HL$11:INDIRECT("'Полная ст-ть с уч.НЗС (Авто)'!HL"&amp;$J$26))/$D12)</f>
        <v>0</v>
      </c>
      <c r="HM12" s="137">
        <f ca="1">IF($D12=0,0,SUMIF('Полная ст-ть с уч.НЗС (Авто)'!$YO$11:INDIRECT("'Полная ст-ть с уч.НЗС (Авто)'!YO"&amp;$J$26),$C12,'Полная ст-ть с уч.НЗС (Авто)'!HM$11:INDIRECT("'Полная ст-ть с уч.НЗС (Авто)'!HM"&amp;$J$26))/$D12)</f>
        <v>0</v>
      </c>
      <c r="HN12" s="137">
        <f ca="1">IF($D12=0,0,SUMIF('Полная ст-ть с уч.НЗС (Авто)'!$YO$11:INDIRECT("'Полная ст-ть с уч.НЗС (Авто)'!YO"&amp;$J$26),$C12,'Полная ст-ть с уч.НЗС (Авто)'!HN$11:INDIRECT("'Полная ст-ть с уч.НЗС (Авто)'!HN"&amp;$J$26))/$D12)</f>
        <v>0</v>
      </c>
      <c r="HO12" s="137">
        <f ca="1">IF($D12=0,0,SUMIF('Полная ст-ть с уч.НЗС (Авто)'!$YO$11:INDIRECT("'Полная ст-ть с уч.НЗС (Авто)'!YO"&amp;$J$26),$C12,'Полная ст-ть с уч.НЗС (Авто)'!HO$11:INDIRECT("'Полная ст-ть с уч.НЗС (Авто)'!HO"&amp;$J$26))/$D12)</f>
        <v>0</v>
      </c>
      <c r="HP12" s="137">
        <f ca="1">IF($D12=0,0,SUMIF('Полная ст-ть с уч.НЗС (Авто)'!$YO$11:INDIRECT("'Полная ст-ть с уч.НЗС (Авто)'!YO"&amp;$J$26),$C12,'Полная ст-ть с уч.НЗС (Авто)'!HP$11:INDIRECT("'Полная ст-ть с уч.НЗС (Авто)'!HP"&amp;$J$26))/$D12)</f>
        <v>0</v>
      </c>
      <c r="HQ12" s="137">
        <f ca="1">IF($D12=0,0,SUMIF('Полная ст-ть с уч.НЗС (Авто)'!$YO$11:INDIRECT("'Полная ст-ть с уч.НЗС (Авто)'!YO"&amp;$J$26),$C12,'Полная ст-ть с уч.НЗС (Авто)'!HQ$11:INDIRECT("'Полная ст-ть с уч.НЗС (Авто)'!HQ"&amp;$J$26))/$D12)</f>
        <v>0</v>
      </c>
      <c r="HR12" s="137">
        <f ca="1">IF($D12=0,0,SUMIF('Полная ст-ть с уч.НЗС (Авто)'!$YO$11:INDIRECT("'Полная ст-ть с уч.НЗС (Авто)'!YO"&amp;$J$26),$C12,'Полная ст-ть с уч.НЗС (Авто)'!HR$11:INDIRECT("'Полная ст-ть с уч.НЗС (Авто)'!HR"&amp;$J$26))/$D12)</f>
        <v>0</v>
      </c>
      <c r="HS12" s="137">
        <f ca="1">IF($D12=0,0,SUMIF('Полная ст-ть с уч.НЗС (Авто)'!$YO$11:INDIRECT("'Полная ст-ть с уч.НЗС (Авто)'!YO"&amp;$J$26),$C12,'Полная ст-ть с уч.НЗС (Авто)'!HS$11:INDIRECT("'Полная ст-ть с уч.НЗС (Авто)'!HS"&amp;$J$26))/$D12)</f>
        <v>0</v>
      </c>
      <c r="HT12" s="137">
        <f ca="1">IF($D12=0,0,SUMIF('Полная ст-ть с уч.НЗС (Авто)'!$YO$11:INDIRECT("'Полная ст-ть с уч.НЗС (Авто)'!YO"&amp;$J$26),$C12,'Полная ст-ть с уч.НЗС (Авто)'!HT$11:INDIRECT("'Полная ст-ть с уч.НЗС (Авто)'!HT"&amp;$J$26))/$D12)</f>
        <v>0</v>
      </c>
      <c r="HU12" s="137">
        <f ca="1">IF($D12=0,0,SUMIF('Полная ст-ть с уч.НЗС (Авто)'!$YO$11:INDIRECT("'Полная ст-ть с уч.НЗС (Авто)'!YO"&amp;$J$26),$C12,'Полная ст-ть с уч.НЗС (Авто)'!HU$11:INDIRECT("'Полная ст-ть с уч.НЗС (Авто)'!HU"&amp;$J$26))/$D12)</f>
        <v>0</v>
      </c>
      <c r="HV12" s="137">
        <f ca="1">IF($D12=0,0,SUMIF('Полная ст-ть с уч.НЗС (Авто)'!$YO$11:INDIRECT("'Полная ст-ть с уч.НЗС (Авто)'!YO"&amp;$J$26),$C12,'Полная ст-ть с уч.НЗС (Авто)'!HV$11:INDIRECT("'Полная ст-ть с уч.НЗС (Авто)'!HV"&amp;$J$26))/$D12)</f>
        <v>0</v>
      </c>
      <c r="HW12" s="137">
        <f ca="1">IF($D12=0,0,SUMIF('Полная ст-ть с уч.НЗС (Авто)'!$YO$11:INDIRECT("'Полная ст-ть с уч.НЗС (Авто)'!YO"&amp;$J$26),$C12,'Полная ст-ть с уч.НЗС (Авто)'!HW$11:INDIRECT("'Полная ст-ть с уч.НЗС (Авто)'!HW"&amp;$J$26))/$D12)</f>
        <v>0</v>
      </c>
      <c r="HX12" s="137">
        <f ca="1">IF($D12=0,0,SUMIF('Полная ст-ть с уч.НЗС (Авто)'!$YO$11:INDIRECT("'Полная ст-ть с уч.НЗС (Авто)'!YO"&amp;$J$26),$C12,'Полная ст-ть с уч.НЗС (Авто)'!HX$11:INDIRECT("'Полная ст-ть с уч.НЗС (Авто)'!HX"&amp;$J$26))/$D12)</f>
        <v>0</v>
      </c>
      <c r="HY12" s="137">
        <f ca="1">IF($D12=0,0,SUMIF('Полная ст-ть с уч.НЗС (Авто)'!$YO$11:INDIRECT("'Полная ст-ть с уч.НЗС (Авто)'!YO"&amp;$J$26),$C12,'Полная ст-ть с уч.НЗС (Авто)'!HY$11:INDIRECT("'Полная ст-ть с уч.НЗС (Авто)'!HY"&amp;$J$26))/$D12)</f>
        <v>0</v>
      </c>
      <c r="HZ12" s="137">
        <f ca="1">IF($D12=0,0,SUMIF('Полная ст-ть с уч.НЗС (Авто)'!$YO$11:INDIRECT("'Полная ст-ть с уч.НЗС (Авто)'!YO"&amp;$J$26),$C12,'Полная ст-ть с уч.НЗС (Авто)'!HZ$11:INDIRECT("'Полная ст-ть с уч.НЗС (Авто)'!HZ"&amp;$J$26))/$D12)</f>
        <v>0</v>
      </c>
      <c r="IA12" s="137">
        <f ca="1">IF($D12=0,0,SUMIF('Полная ст-ть с уч.НЗС (Авто)'!$YO$11:INDIRECT("'Полная ст-ть с уч.НЗС (Авто)'!YO"&amp;$J$26),$C12,'Полная ст-ть с уч.НЗС (Авто)'!IA$11:INDIRECT("'Полная ст-ть с уч.НЗС (Авто)'!IA"&amp;$J$26))/$D12)</f>
        <v>0</v>
      </c>
      <c r="IB12" s="137">
        <f ca="1">IF($D12=0,0,SUMIF('Полная ст-ть с уч.НЗС (Авто)'!$YO$11:INDIRECT("'Полная ст-ть с уч.НЗС (Авто)'!YO"&amp;$J$26),$C12,'Полная ст-ть с уч.НЗС (Авто)'!IB$11:INDIRECT("'Полная ст-ть с уч.НЗС (Авто)'!IB"&amp;$J$26))/$D12)</f>
        <v>0</v>
      </c>
      <c r="IC12" s="137">
        <f ca="1">IF($D12=0,0,SUMIF('Полная ст-ть с уч.НЗС (Авто)'!$YO$11:INDIRECT("'Полная ст-ть с уч.НЗС (Авто)'!YO"&amp;$J$26),$C12,'Полная ст-ть с уч.НЗС (Авто)'!IC$11:INDIRECT("'Полная ст-ть с уч.НЗС (Авто)'!IC"&amp;$J$26))/$D12)</f>
        <v>0</v>
      </c>
      <c r="ID12" s="137">
        <f ca="1">IF($D12=0,0,SUMIF('Полная ст-ть с уч.НЗС (Авто)'!$YO$11:INDIRECT("'Полная ст-ть с уч.НЗС (Авто)'!YO"&amp;$J$26),$C12,'Полная ст-ть с уч.НЗС (Авто)'!ID$11:INDIRECT("'Полная ст-ть с уч.НЗС (Авто)'!ID"&amp;$J$26))/$D12)</f>
        <v>0</v>
      </c>
      <c r="IE12" s="137">
        <f ca="1">IF($D12=0,0,SUMIF('Полная ст-ть с уч.НЗС (Авто)'!$YO$11:INDIRECT("'Полная ст-ть с уч.НЗС (Авто)'!YO"&amp;$J$26),$C12,'Полная ст-ть с уч.НЗС (Авто)'!IE$11:INDIRECT("'Полная ст-ть с уч.НЗС (Авто)'!IE"&amp;$J$26))/$D12)</f>
        <v>0</v>
      </c>
      <c r="IF12" s="137">
        <f ca="1">IF($D12=0,0,SUMIF('Полная ст-ть с уч.НЗС (Авто)'!$YO$11:INDIRECT("'Полная ст-ть с уч.НЗС (Авто)'!YO"&amp;$J$26),$C12,'Полная ст-ть с уч.НЗС (Авто)'!IF$11:INDIRECT("'Полная ст-ть с уч.НЗС (Авто)'!IF"&amp;$J$26))/$D12)</f>
        <v>0</v>
      </c>
      <c r="IG12" s="137">
        <f ca="1">IF($D12=0,0,SUMIF('Полная ст-ть с уч.НЗС (Авто)'!$YO$11:INDIRECT("'Полная ст-ть с уч.НЗС (Авто)'!YO"&amp;$J$26),$C12,'Полная ст-ть с уч.НЗС (Авто)'!IG$11:INDIRECT("'Полная ст-ть с уч.НЗС (Авто)'!IG"&amp;$J$26))/$D12)</f>
        <v>0</v>
      </c>
      <c r="IH12" s="137">
        <f ca="1">IF($D12=0,0,SUMIF('Полная ст-ть с уч.НЗС (Авто)'!$YO$11:INDIRECT("'Полная ст-ть с уч.НЗС (Авто)'!YO"&amp;$J$26),$C12,'Полная ст-ть с уч.НЗС (Авто)'!IH$11:INDIRECT("'Полная ст-ть с уч.НЗС (Авто)'!IH"&amp;$J$26))/$D12)</f>
        <v>0</v>
      </c>
      <c r="II12" s="137">
        <f ca="1">IF($D12=0,0,SUMIF('Полная ст-ть с уч.НЗС (Авто)'!$YO$11:INDIRECT("'Полная ст-ть с уч.НЗС (Авто)'!YO"&amp;$J$26),$C12,'Полная ст-ть с уч.НЗС (Авто)'!II$11:INDIRECT("'Полная ст-ть с уч.НЗС (Авто)'!II"&amp;$J$26))/$D12)</f>
        <v>0</v>
      </c>
      <c r="IJ12" s="137">
        <f ca="1">IF($D12=0,0,SUMIF('Полная ст-ть с уч.НЗС (Авто)'!$YO$11:INDIRECT("'Полная ст-ть с уч.НЗС (Авто)'!YO"&amp;$J$26),$C12,'Полная ст-ть с уч.НЗС (Авто)'!IJ$11:INDIRECT("'Полная ст-ть с уч.НЗС (Авто)'!IJ"&amp;$J$26))/$D12)</f>
        <v>0</v>
      </c>
      <c r="IK12" s="137">
        <f ca="1">IF($D12=0,0,SUMIF('Полная ст-ть с уч.НЗС (Авто)'!$YO$11:INDIRECT("'Полная ст-ть с уч.НЗС (Авто)'!YO"&amp;$J$26),$C12,'Полная ст-ть с уч.НЗС (Авто)'!IK$11:INDIRECT("'Полная ст-ть с уч.НЗС (Авто)'!IK"&amp;$J$26))/$D12)</f>
        <v>0</v>
      </c>
      <c r="IL12" s="137">
        <f ca="1">IF($D12=0,0,SUMIF('Полная ст-ть с уч.НЗС (Авто)'!$YO$11:INDIRECT("'Полная ст-ть с уч.НЗС (Авто)'!YO"&amp;$J$26),$C12,'Полная ст-ть с уч.НЗС (Авто)'!IL$11:INDIRECT("'Полная ст-ть с уч.НЗС (Авто)'!IL"&amp;$J$26))/$D12)</f>
        <v>0</v>
      </c>
      <c r="IM12" s="137">
        <f ca="1">IF($D12=0,0,SUMIF('Полная ст-ть с уч.НЗС (Авто)'!$YO$11:INDIRECT("'Полная ст-ть с уч.НЗС (Авто)'!YO"&amp;$J$26),$C12,'Полная ст-ть с уч.НЗС (Авто)'!IM$11:INDIRECT("'Полная ст-ть с уч.НЗС (Авто)'!IM"&amp;$J$26))/$D12)</f>
        <v>0</v>
      </c>
      <c r="IN12" s="137">
        <f ca="1">IF($D12=0,0,SUMIF('Полная ст-ть с уч.НЗС (Авто)'!$YO$11:INDIRECT("'Полная ст-ть с уч.НЗС (Авто)'!YO"&amp;$J$26),$C12,'Полная ст-ть с уч.НЗС (Авто)'!IN$11:INDIRECT("'Полная ст-ть с уч.НЗС (Авто)'!IN"&amp;$J$26))/$D12)</f>
        <v>0</v>
      </c>
      <c r="IO12" s="137">
        <f ca="1">IF($D12=0,0,SUMIF('Полная ст-ть с уч.НЗС (Авто)'!$YO$11:INDIRECT("'Полная ст-ть с уч.НЗС (Авто)'!YO"&amp;$J$26),$C12,'Полная ст-ть с уч.НЗС (Авто)'!IO$11:INDIRECT("'Полная ст-ть с уч.НЗС (Авто)'!IO"&amp;$J$26))/$D12)</f>
        <v>0</v>
      </c>
      <c r="IP12" s="137">
        <f ca="1">IF($D12=0,0,SUMIF('Полная ст-ть с уч.НЗС (Авто)'!$YO$11:INDIRECT("'Полная ст-ть с уч.НЗС (Авто)'!YO"&amp;$J$26),$C12,'Полная ст-ть с уч.НЗС (Авто)'!IP$11:INDIRECT("'Полная ст-ть с уч.НЗС (Авто)'!IP"&amp;$J$26))/$D12)</f>
        <v>0</v>
      </c>
      <c r="IQ12" s="137">
        <f ca="1">IF($D12=0,0,SUMIF('Полная ст-ть с уч.НЗС (Авто)'!$YO$11:INDIRECT("'Полная ст-ть с уч.НЗС (Авто)'!YO"&amp;$J$26),$C12,'Полная ст-ть с уч.НЗС (Авто)'!IQ$11:INDIRECT("'Полная ст-ть с уч.НЗС (Авто)'!IQ"&amp;$J$26))/$D12)</f>
        <v>0</v>
      </c>
      <c r="IR12" s="137">
        <f ca="1">IF($D12=0,0,SUMIF('Полная ст-ть с уч.НЗС (Авто)'!$YO$11:INDIRECT("'Полная ст-ть с уч.НЗС (Авто)'!YO"&amp;$J$26),$C12,'Полная ст-ть с уч.НЗС (Авто)'!IR$11:INDIRECT("'Полная ст-ть с уч.НЗС (Авто)'!IR"&amp;$J$26))/$D12)</f>
        <v>0</v>
      </c>
      <c r="IS12" s="137">
        <f ca="1">IF($D12=0,0,SUMIF('Полная ст-ть с уч.НЗС (Авто)'!$YO$11:INDIRECT("'Полная ст-ть с уч.НЗС (Авто)'!YO"&amp;$J$26),$C12,'Полная ст-ть с уч.НЗС (Авто)'!IS$11:INDIRECT("'Полная ст-ть с уч.НЗС (Авто)'!IS"&amp;$J$26))/$D12)</f>
        <v>0</v>
      </c>
      <c r="IT12" s="137">
        <f ca="1">IF($D12=0,0,SUMIF('Полная ст-ть с уч.НЗС (Авто)'!$YO$11:INDIRECT("'Полная ст-ть с уч.НЗС (Авто)'!YO"&amp;$J$26),$C12,'Полная ст-ть с уч.НЗС (Авто)'!IT$11:INDIRECT("'Полная ст-ть с уч.НЗС (Авто)'!IT"&amp;$J$26))/$D12)</f>
        <v>0</v>
      </c>
      <c r="IU12" s="137">
        <f ca="1">IF($D12=0,0,SUMIF('Полная ст-ть с уч.НЗС (Авто)'!$YO$11:INDIRECT("'Полная ст-ть с уч.НЗС (Авто)'!YO"&amp;$J$26),$C12,'Полная ст-ть с уч.НЗС (Авто)'!IU$11:INDIRECT("'Полная ст-ть с уч.НЗС (Авто)'!IU"&amp;$J$26))/$D12)</f>
        <v>0</v>
      </c>
      <c r="IV12" s="137">
        <f ca="1">IF($D12=0,0,SUMIF('Полная ст-ть с уч.НЗС (Авто)'!$YO$11:INDIRECT("'Полная ст-ть с уч.НЗС (Авто)'!YO"&amp;$J$26),$C12,'Полная ст-ть с уч.НЗС (Авто)'!IV$11:INDIRECT("'Полная ст-ть с уч.НЗС (Авто)'!IV"&amp;$J$26))/$D12)</f>
        <v>0</v>
      </c>
      <c r="IW12" s="137">
        <f ca="1">IF($D12=0,0,SUMIF('Полная ст-ть с уч.НЗС (Авто)'!$YO$11:INDIRECT("'Полная ст-ть с уч.НЗС (Авто)'!YO"&amp;$J$26),$C12,'Полная ст-ть с уч.НЗС (Авто)'!IW$11:INDIRECT("'Полная ст-ть с уч.НЗС (Авто)'!IW"&amp;$J$26))/$D12)</f>
        <v>0</v>
      </c>
      <c r="IX12" s="137">
        <f ca="1">IF($D12=0,0,SUMIF('Полная ст-ть с уч.НЗС (Авто)'!$YO$11:INDIRECT("'Полная ст-ть с уч.НЗС (Авто)'!YO"&amp;$J$26),$C12,'Полная ст-ть с уч.НЗС (Авто)'!IX$11:INDIRECT("'Полная ст-ть с уч.НЗС (Авто)'!IX"&amp;$J$26))/$D12)</f>
        <v>0</v>
      </c>
      <c r="IY12" s="137">
        <f ca="1">IF($D12=0,0,SUMIF('Полная ст-ть с уч.НЗС (Авто)'!$YO$11:INDIRECT("'Полная ст-ть с уч.НЗС (Авто)'!YO"&amp;$J$26),$C12,'Полная ст-ть с уч.НЗС (Авто)'!IY$11:INDIRECT("'Полная ст-ть с уч.НЗС (Авто)'!IY"&amp;$J$26))/$D12)</f>
        <v>0</v>
      </c>
      <c r="IZ12" s="137">
        <f ca="1">IF($D12=0,0,SUMIF('Полная ст-ть с уч.НЗС (Авто)'!$YO$11:INDIRECT("'Полная ст-ть с уч.НЗС (Авто)'!YO"&amp;$J$26),$C12,'Полная ст-ть с уч.НЗС (Авто)'!IZ$11:INDIRECT("'Полная ст-ть с уч.НЗС (Авто)'!IZ"&amp;$J$26))/$D12)</f>
        <v>0</v>
      </c>
      <c r="JA12" s="137">
        <f ca="1">IF($D12=0,0,SUMIF('Полная ст-ть с уч.НЗС (Авто)'!$YO$11:INDIRECT("'Полная ст-ть с уч.НЗС (Авто)'!YO"&amp;$J$26),$C12,'Полная ст-ть с уч.НЗС (Авто)'!JA$11:INDIRECT("'Полная ст-ть с уч.НЗС (Авто)'!JA"&amp;$J$26))/$D12)</f>
        <v>0</v>
      </c>
      <c r="JB12" s="137">
        <f ca="1">IF($D12=0,0,SUMIF('Полная ст-ть с уч.НЗС (Авто)'!$YO$11:INDIRECT("'Полная ст-ть с уч.НЗС (Авто)'!YO"&amp;$J$26),$C12,'Полная ст-ть с уч.НЗС (Авто)'!JB$11:INDIRECT("'Полная ст-ть с уч.НЗС (Авто)'!JB"&amp;$J$26))/$D12)</f>
        <v>0</v>
      </c>
      <c r="JC12" s="137">
        <f ca="1">IF($D12=0,0,SUMIF('Полная ст-ть с уч.НЗС (Авто)'!$YO$11:INDIRECT("'Полная ст-ть с уч.НЗС (Авто)'!YO"&amp;$J$26),$C12,'Полная ст-ть с уч.НЗС (Авто)'!JC$11:INDIRECT("'Полная ст-ть с уч.НЗС (Авто)'!JC"&amp;$J$26))/$D12)</f>
        <v>0</v>
      </c>
      <c r="JD12" s="137">
        <f ca="1">IF($D12=0,0,SUMIF('Полная ст-ть с уч.НЗС (Авто)'!$YO$11:INDIRECT("'Полная ст-ть с уч.НЗС (Авто)'!YO"&amp;$J$26),$C12,'Полная ст-ть с уч.НЗС (Авто)'!JD$11:INDIRECT("'Полная ст-ть с уч.НЗС (Авто)'!JD"&amp;$J$26))/$D12)</f>
        <v>0</v>
      </c>
      <c r="JE12" s="137">
        <f ca="1">IF($D12=0,0,SUMIF('Полная ст-ть с уч.НЗС (Авто)'!$YO$11:INDIRECT("'Полная ст-ть с уч.НЗС (Авто)'!YO"&amp;$J$26),$C12,'Полная ст-ть с уч.НЗС (Авто)'!JE$11:INDIRECT("'Полная ст-ть с уч.НЗС (Авто)'!JE"&amp;$J$26))/$D12)</f>
        <v>0</v>
      </c>
      <c r="JF12" s="137">
        <f ca="1">IF($D12=0,0,SUMIF('Полная ст-ть с уч.НЗС (Авто)'!$YO$11:INDIRECT("'Полная ст-ть с уч.НЗС (Авто)'!YO"&amp;$J$26),$C12,'Полная ст-ть с уч.НЗС (Авто)'!JF$11:INDIRECT("'Полная ст-ть с уч.НЗС (Авто)'!JF"&amp;$J$26))/$D12)</f>
        <v>0</v>
      </c>
      <c r="JG12" s="137">
        <f ca="1">IF($D12=0,0,SUMIF('Полная ст-ть с уч.НЗС (Авто)'!$YO$11:INDIRECT("'Полная ст-ть с уч.НЗС (Авто)'!YO"&amp;$J$26),$C12,'Полная ст-ть с уч.НЗС (Авто)'!JG$11:INDIRECT("'Полная ст-ть с уч.НЗС (Авто)'!JG"&amp;$J$26))/$D12)</f>
        <v>0</v>
      </c>
      <c r="JH12" s="137">
        <f ca="1">IF($D12=0,0,SUMIF('Полная ст-ть с уч.НЗС (Авто)'!$YO$11:INDIRECT("'Полная ст-ть с уч.НЗС (Авто)'!YO"&amp;$J$26),$C12,'Полная ст-ть с уч.НЗС (Авто)'!JH$11:INDIRECT("'Полная ст-ть с уч.НЗС (Авто)'!JH"&amp;$J$26))/$D12)</f>
        <v>0</v>
      </c>
      <c r="JI12" s="137">
        <f ca="1">IF($D12=0,0,SUMIF('Полная ст-ть с уч.НЗС (Авто)'!$YO$11:INDIRECT("'Полная ст-ть с уч.НЗС (Авто)'!YO"&amp;$J$26),$C12,'Полная ст-ть с уч.НЗС (Авто)'!JI$11:INDIRECT("'Полная ст-ть с уч.НЗС (Авто)'!JI"&amp;$J$26))/$D12)</f>
        <v>0</v>
      </c>
      <c r="JJ12" s="137">
        <f ca="1">IF($D12=0,0,SUMIF('Полная ст-ть с уч.НЗС (Авто)'!$YO$11:INDIRECT("'Полная ст-ть с уч.НЗС (Авто)'!YO"&amp;$J$26),$C12,'Полная ст-ть с уч.НЗС (Авто)'!JJ$11:INDIRECT("'Полная ст-ть с уч.НЗС (Авто)'!JJ"&amp;$J$26))/$D12)</f>
        <v>0</v>
      </c>
      <c r="JK12" s="137">
        <f ca="1">IF($D12=0,0,SUMIF('Полная ст-ть с уч.НЗС (Авто)'!$YO$11:INDIRECT("'Полная ст-ть с уч.НЗС (Авто)'!YO"&amp;$J$26),$C12,'Полная ст-ть с уч.НЗС (Авто)'!JK$11:INDIRECT("'Полная ст-ть с уч.НЗС (Авто)'!JK"&amp;$J$26))/$D12)</f>
        <v>0</v>
      </c>
      <c r="JL12" s="137">
        <f ca="1">IF($D12=0,0,SUMIF('Полная ст-ть с уч.НЗС (Авто)'!$YO$11:INDIRECT("'Полная ст-ть с уч.НЗС (Авто)'!YO"&amp;$J$26),$C12,'Полная ст-ть с уч.НЗС (Авто)'!JL$11:INDIRECT("'Полная ст-ть с уч.НЗС (Авто)'!JL"&amp;$J$26))/$D12)</f>
        <v>0</v>
      </c>
      <c r="JM12" s="137">
        <f ca="1">IF($D12=0,0,SUMIF('Полная ст-ть с уч.НЗС (Авто)'!$YO$11:INDIRECT("'Полная ст-ть с уч.НЗС (Авто)'!YO"&amp;$J$26),$C12,'Полная ст-ть с уч.НЗС (Авто)'!JM$11:INDIRECT("'Полная ст-ть с уч.НЗС (Авто)'!JM"&amp;$J$26))/$D12)</f>
        <v>0</v>
      </c>
      <c r="JN12" s="137">
        <f ca="1">IF($D12=0,0,SUMIF('Полная ст-ть с уч.НЗС (Авто)'!$YO$11:INDIRECT("'Полная ст-ть с уч.НЗС (Авто)'!YO"&amp;$J$26),$C12,'Полная ст-ть с уч.НЗС (Авто)'!JN$11:INDIRECT("'Полная ст-ть с уч.НЗС (Авто)'!JN"&amp;$J$26))/$D12)</f>
        <v>0</v>
      </c>
      <c r="JO12" s="137">
        <f ca="1">IF($D12=0,0,SUMIF('Полная ст-ть с уч.НЗС (Авто)'!$YO$11:INDIRECT("'Полная ст-ть с уч.НЗС (Авто)'!YO"&amp;$J$26),$C12,'Полная ст-ть с уч.НЗС (Авто)'!JO$11:INDIRECT("'Полная ст-ть с уч.НЗС (Авто)'!JO"&amp;$J$26))/$D12)</f>
        <v>0</v>
      </c>
      <c r="JP12" s="137">
        <f ca="1">IF($D12=0,0,SUMIF('Полная ст-ть с уч.НЗС (Авто)'!$YO$11:INDIRECT("'Полная ст-ть с уч.НЗС (Авто)'!YO"&amp;$J$26),$C12,'Полная ст-ть с уч.НЗС (Авто)'!JP$11:INDIRECT("'Полная ст-ть с уч.НЗС (Авто)'!JP"&amp;$J$26))/$D12)</f>
        <v>0</v>
      </c>
      <c r="JQ12" s="137">
        <f ca="1">IF($D12=0,0,SUMIF('Полная ст-ть с уч.НЗС (Авто)'!$YO$11:INDIRECT("'Полная ст-ть с уч.НЗС (Авто)'!YO"&amp;$J$26),$C12,'Полная ст-ть с уч.НЗС (Авто)'!JQ$11:INDIRECT("'Полная ст-ть с уч.НЗС (Авто)'!JQ"&amp;$J$26))/$D12)</f>
        <v>0</v>
      </c>
      <c r="JR12" s="137">
        <f ca="1">IF($D12=0,0,SUMIF('Полная ст-ть с уч.НЗС (Авто)'!$YO$11:INDIRECT("'Полная ст-ть с уч.НЗС (Авто)'!YO"&amp;$J$26),$C12,'Полная ст-ть с уч.НЗС (Авто)'!JR$11:INDIRECT("'Полная ст-ть с уч.НЗС (Авто)'!JR"&amp;$J$26))/$D12)</f>
        <v>0</v>
      </c>
      <c r="JS12" s="137">
        <f ca="1">IF($D12=0,0,SUMIF('Полная ст-ть с уч.НЗС (Авто)'!$YO$11:INDIRECT("'Полная ст-ть с уч.НЗС (Авто)'!YO"&amp;$J$26),$C12,'Полная ст-ть с уч.НЗС (Авто)'!JS$11:INDIRECT("'Полная ст-ть с уч.НЗС (Авто)'!JS"&amp;$J$26))/$D12)</f>
        <v>0</v>
      </c>
      <c r="JT12" s="137">
        <f ca="1">IF($D12=0,0,SUMIF('Полная ст-ть с уч.НЗС (Авто)'!$YO$11:INDIRECT("'Полная ст-ть с уч.НЗС (Авто)'!YO"&amp;$J$26),$C12,'Полная ст-ть с уч.НЗС (Авто)'!JT$11:INDIRECT("'Полная ст-ть с уч.НЗС (Авто)'!JT"&amp;$J$26))/$D12)</f>
        <v>0</v>
      </c>
      <c r="JU12" s="137">
        <f ca="1">IF($D12=0,0,SUMIF('Полная ст-ть с уч.НЗС (Авто)'!$YO$11:INDIRECT("'Полная ст-ть с уч.НЗС (Авто)'!YO"&amp;$J$26),$C12,'Полная ст-ть с уч.НЗС (Авто)'!JU$11:INDIRECT("'Полная ст-ть с уч.НЗС (Авто)'!JU"&amp;$J$26))/$D12)</f>
        <v>0</v>
      </c>
      <c r="JV12" s="137">
        <f ca="1">IF($D12=0,0,SUMIF('Полная ст-ть с уч.НЗС (Авто)'!$YO$11:INDIRECT("'Полная ст-ть с уч.НЗС (Авто)'!YO"&amp;$J$26),$C12,'Полная ст-ть с уч.НЗС (Авто)'!JV$11:INDIRECT("'Полная ст-ть с уч.НЗС (Авто)'!JV"&amp;$J$26))/$D12)</f>
        <v>0</v>
      </c>
      <c r="JW12" s="137">
        <f ca="1">IF($D12=0,0,SUMIF('Полная ст-ть с уч.НЗС (Авто)'!$YO$11:INDIRECT("'Полная ст-ть с уч.НЗС (Авто)'!YO"&amp;$J$26),$C12,'Полная ст-ть с уч.НЗС (Авто)'!JW$11:INDIRECT("'Полная ст-ть с уч.НЗС (Авто)'!JW"&amp;$J$26))/$D12)</f>
        <v>0</v>
      </c>
      <c r="JX12" s="137">
        <f ca="1">IF($D12=0,0,SUMIF('Полная ст-ть с уч.НЗС (Авто)'!$YO$11:INDIRECT("'Полная ст-ть с уч.НЗС (Авто)'!YO"&amp;$J$26),$C12,'Полная ст-ть с уч.НЗС (Авто)'!JX$11:INDIRECT("'Полная ст-ть с уч.НЗС (Авто)'!JX"&amp;$J$26))/$D12)</f>
        <v>0</v>
      </c>
      <c r="JY12" s="137">
        <f ca="1">IF($D12=0,0,SUMIF('Полная ст-ть с уч.НЗС (Авто)'!$YO$11:INDIRECT("'Полная ст-ть с уч.НЗС (Авто)'!YO"&amp;$J$26),$C12,'Полная ст-ть с уч.НЗС (Авто)'!JY$11:INDIRECT("'Полная ст-ть с уч.НЗС (Авто)'!JY"&amp;$J$26))/$D12)</f>
        <v>0</v>
      </c>
      <c r="JZ12" s="137">
        <f ca="1">IF($D12=0,0,SUMIF('Полная ст-ть с уч.НЗС (Авто)'!$YO$11:INDIRECT("'Полная ст-ть с уч.НЗС (Авто)'!YO"&amp;$J$26),$C12,'Полная ст-ть с уч.НЗС (Авто)'!JZ$11:INDIRECT("'Полная ст-ть с уч.НЗС (Авто)'!JZ"&amp;$J$26))/$D12)</f>
        <v>0</v>
      </c>
      <c r="KA12" s="137">
        <f ca="1">IF($D12=0,0,SUMIF('Полная ст-ть с уч.НЗС (Авто)'!$YO$11:INDIRECT("'Полная ст-ть с уч.НЗС (Авто)'!YO"&amp;$J$26),$C12,'Полная ст-ть с уч.НЗС (Авто)'!KA$11:INDIRECT("'Полная ст-ть с уч.НЗС (Авто)'!KA"&amp;$J$26))/$D12)</f>
        <v>0</v>
      </c>
      <c r="KB12" s="137">
        <f ca="1">IF($D12=0,0,SUMIF('Полная ст-ть с уч.НЗС (Авто)'!$YO$11:INDIRECT("'Полная ст-ть с уч.НЗС (Авто)'!YO"&amp;$J$26),$C12,'Полная ст-ть с уч.НЗС (Авто)'!KB$11:INDIRECT("'Полная ст-ть с уч.НЗС (Авто)'!KB"&amp;$J$26))/$D12)</f>
        <v>0</v>
      </c>
      <c r="KC12" s="137">
        <f ca="1">IF($D12=0,0,SUMIF('Полная ст-ть с уч.НЗС (Авто)'!$YO$11:INDIRECT("'Полная ст-ть с уч.НЗС (Авто)'!YO"&amp;$J$26),$C12,'Полная ст-ть с уч.НЗС (Авто)'!KC$11:INDIRECT("'Полная ст-ть с уч.НЗС (Авто)'!KC"&amp;$J$26))/$D12)</f>
        <v>0</v>
      </c>
      <c r="KD12" s="137">
        <f ca="1">IF($D12=0,0,SUMIF('Полная ст-ть с уч.НЗС (Авто)'!$YO$11:INDIRECT("'Полная ст-ть с уч.НЗС (Авто)'!YO"&amp;$J$26),$C12,'Полная ст-ть с уч.НЗС (Авто)'!KD$11:INDIRECT("'Полная ст-ть с уч.НЗС (Авто)'!KD"&amp;$J$26))/$D12)</f>
        <v>0</v>
      </c>
      <c r="KE12" s="137">
        <f ca="1">IF($D12=0,0,SUMIF('Полная ст-ть с уч.НЗС (Авто)'!$YO$11:INDIRECT("'Полная ст-ть с уч.НЗС (Авто)'!YO"&amp;$J$26),$C12,'Полная ст-ть с уч.НЗС (Авто)'!KE$11:INDIRECT("'Полная ст-ть с уч.НЗС (Авто)'!KE"&amp;$J$26))/$D12)</f>
        <v>0</v>
      </c>
      <c r="KF12" s="137">
        <f ca="1">IF($D12=0,0,SUMIF('Полная ст-ть с уч.НЗС (Авто)'!$YO$11:INDIRECT("'Полная ст-ть с уч.НЗС (Авто)'!YO"&amp;$J$26),$C12,'Полная ст-ть с уч.НЗС (Авто)'!KF$11:INDIRECT("'Полная ст-ть с уч.НЗС (Авто)'!KF"&amp;$J$26))/$D12)</f>
        <v>0</v>
      </c>
      <c r="KG12" s="137">
        <f ca="1">IF($D12=0,0,SUMIF('Полная ст-ть с уч.НЗС (Авто)'!$YO$11:INDIRECT("'Полная ст-ть с уч.НЗС (Авто)'!YO"&amp;$J$26),$C12,'Полная ст-ть с уч.НЗС (Авто)'!KG$11:INDIRECT("'Полная ст-ть с уч.НЗС (Авто)'!KG"&amp;$J$26))/$D12)</f>
        <v>0</v>
      </c>
      <c r="KH12" s="137">
        <f ca="1">IF($D12=0,0,SUMIF('Полная ст-ть с уч.НЗС (Авто)'!$YO$11:INDIRECT("'Полная ст-ть с уч.НЗС (Авто)'!YO"&amp;$J$26),$C12,'Полная ст-ть с уч.НЗС (Авто)'!KH$11:INDIRECT("'Полная ст-ть с уч.НЗС (Авто)'!KH"&amp;$J$26))/$D12)</f>
        <v>0</v>
      </c>
      <c r="KI12" s="137">
        <f ca="1">IF($D12=0,0,SUMIF('Полная ст-ть с уч.НЗС (Авто)'!$YO$11:INDIRECT("'Полная ст-ть с уч.НЗС (Авто)'!YO"&amp;$J$26),$C12,'Полная ст-ть с уч.НЗС (Авто)'!KI$11:INDIRECT("'Полная ст-ть с уч.НЗС (Авто)'!KI"&amp;$J$26))/$D12)</f>
        <v>0</v>
      </c>
      <c r="KJ12" s="137">
        <f ca="1">IF($D12=0,0,SUMIF('Полная ст-ть с уч.НЗС (Авто)'!$YO$11:INDIRECT("'Полная ст-ть с уч.НЗС (Авто)'!YO"&amp;$J$26),$C12,'Полная ст-ть с уч.НЗС (Авто)'!KJ$11:INDIRECT("'Полная ст-ть с уч.НЗС (Авто)'!KJ"&amp;$J$26))/$D12)</f>
        <v>0</v>
      </c>
      <c r="KK12" s="137">
        <f ca="1">IF($D12=0,0,SUMIF('Полная ст-ть с уч.НЗС (Авто)'!$YO$11:INDIRECT("'Полная ст-ть с уч.НЗС (Авто)'!YO"&amp;$J$26),$C12,'Полная ст-ть с уч.НЗС (Авто)'!KK$11:INDIRECT("'Полная ст-ть с уч.НЗС (Авто)'!KK"&amp;$J$26))/$D12)</f>
        <v>0</v>
      </c>
      <c r="KL12" s="137">
        <f ca="1">IF($D12=0,0,SUMIF('Полная ст-ть с уч.НЗС (Авто)'!$YO$11:INDIRECT("'Полная ст-ть с уч.НЗС (Авто)'!YO"&amp;$J$26),$C12,'Полная ст-ть с уч.НЗС (Авто)'!KL$11:INDIRECT("'Полная ст-ть с уч.НЗС (Авто)'!KL"&amp;$J$26))/$D12)</f>
        <v>0</v>
      </c>
      <c r="KM12" s="137">
        <f ca="1">IF($D12=0,0,SUMIF('Полная ст-ть с уч.НЗС (Авто)'!$YO$11:INDIRECT("'Полная ст-ть с уч.НЗС (Авто)'!YO"&amp;$J$26),$C12,'Полная ст-ть с уч.НЗС (Авто)'!KM$11:INDIRECT("'Полная ст-ть с уч.НЗС (Авто)'!KM"&amp;$J$26))/$D12)</f>
        <v>0</v>
      </c>
      <c r="KN12" s="137">
        <f ca="1">IF($D12=0,0,SUMIF('Полная ст-ть с уч.НЗС (Авто)'!$YO$11:INDIRECT("'Полная ст-ть с уч.НЗС (Авто)'!YO"&amp;$J$26),$C12,'Полная ст-ть с уч.НЗС (Авто)'!KN$11:INDIRECT("'Полная ст-ть с уч.НЗС (Авто)'!KN"&amp;$J$26))/$D12)</f>
        <v>0</v>
      </c>
      <c r="KO12" s="137">
        <f ca="1">IF($D12=0,0,SUMIF('Полная ст-ть с уч.НЗС (Авто)'!$YO$11:INDIRECT("'Полная ст-ть с уч.НЗС (Авто)'!YO"&amp;$J$26),$C12,'Полная ст-ть с уч.НЗС (Авто)'!KO$11:INDIRECT("'Полная ст-ть с уч.НЗС (Авто)'!KO"&amp;$J$26))/$D12)</f>
        <v>0</v>
      </c>
      <c r="KP12" s="137">
        <f ca="1">IF($D12=0,0,SUMIF('Полная ст-ть с уч.НЗС (Авто)'!$YO$11:INDIRECT("'Полная ст-ть с уч.НЗС (Авто)'!YO"&amp;$J$26),$C12,'Полная ст-ть с уч.НЗС (Авто)'!KP$11:INDIRECT("'Полная ст-ть с уч.НЗС (Авто)'!KP"&amp;$J$26))/$D12)</f>
        <v>0</v>
      </c>
      <c r="KQ12" s="137">
        <f ca="1">IF($D12=0,0,SUMIF('Полная ст-ть с уч.НЗС (Авто)'!$YO$11:INDIRECT("'Полная ст-ть с уч.НЗС (Авто)'!YO"&amp;$J$26),$C12,'Полная ст-ть с уч.НЗС (Авто)'!KQ$11:INDIRECT("'Полная ст-ть с уч.НЗС (Авто)'!KQ"&amp;$J$26))/$D12)</f>
        <v>0</v>
      </c>
      <c r="KR12" s="137">
        <f ca="1">IF($D12=0,0,SUMIF('Полная ст-ть с уч.НЗС (Авто)'!$YO$11:INDIRECT("'Полная ст-ть с уч.НЗС (Авто)'!YO"&amp;$J$26),$C12,'Полная ст-ть с уч.НЗС (Авто)'!KR$11:INDIRECT("'Полная ст-ть с уч.НЗС (Авто)'!KR"&amp;$J$26))/$D12)</f>
        <v>0</v>
      </c>
      <c r="KS12" s="137">
        <f ca="1">IF($D12=0,0,SUMIF('Полная ст-ть с уч.НЗС (Авто)'!$YO$11:INDIRECT("'Полная ст-ть с уч.НЗС (Авто)'!YO"&amp;$J$26),$C12,'Полная ст-ть с уч.НЗС (Авто)'!KS$11:INDIRECT("'Полная ст-ть с уч.НЗС (Авто)'!KS"&amp;$J$26))/$D12)</f>
        <v>0</v>
      </c>
      <c r="KT12" s="137">
        <f ca="1">IF($D12=0,0,SUMIF('Полная ст-ть с уч.НЗС (Авто)'!$YO$11:INDIRECT("'Полная ст-ть с уч.НЗС (Авто)'!YO"&amp;$J$26),$C12,'Полная ст-ть с уч.НЗС (Авто)'!KT$11:INDIRECT("'Полная ст-ть с уч.НЗС (Авто)'!KT"&amp;$J$26))/$D12)</f>
        <v>0</v>
      </c>
      <c r="KU12" s="137">
        <f ca="1">IF($D12=0,0,SUMIF('Полная ст-ть с уч.НЗС (Авто)'!$YO$11:INDIRECT("'Полная ст-ть с уч.НЗС (Авто)'!YO"&amp;$J$26),$C12,'Полная ст-ть с уч.НЗС (Авто)'!KU$11:INDIRECT("'Полная ст-ть с уч.НЗС (Авто)'!KU"&amp;$J$26))/$D12)</f>
        <v>0</v>
      </c>
      <c r="KV12" s="137">
        <f ca="1">IF($D12=0,0,SUMIF('Полная ст-ть с уч.НЗС (Авто)'!$YO$11:INDIRECT("'Полная ст-ть с уч.НЗС (Авто)'!YO"&amp;$J$26),$C12,'Полная ст-ть с уч.НЗС (Авто)'!KV$11:INDIRECT("'Полная ст-ть с уч.НЗС (Авто)'!KV"&amp;$J$26))/$D12)</f>
        <v>0</v>
      </c>
      <c r="KW12" s="137">
        <f ca="1">IF($D12=0,0,SUMIF('Полная ст-ть с уч.НЗС (Авто)'!$YO$11:INDIRECT("'Полная ст-ть с уч.НЗС (Авто)'!YO"&amp;$J$26),$C12,'Полная ст-ть с уч.НЗС (Авто)'!KW$11:INDIRECT("'Полная ст-ть с уч.НЗС (Авто)'!KW"&amp;$J$26))/$D12)</f>
        <v>0</v>
      </c>
      <c r="KX12" s="137">
        <f ca="1">IF($D12=0,0,SUMIF('Полная ст-ть с уч.НЗС (Авто)'!$YO$11:INDIRECT("'Полная ст-ть с уч.НЗС (Авто)'!YO"&amp;$J$26),$C12,'Полная ст-ть с уч.НЗС (Авто)'!KX$11:INDIRECT("'Полная ст-ть с уч.НЗС (Авто)'!KX"&amp;$J$26))/$D12)</f>
        <v>0</v>
      </c>
      <c r="KY12" s="137">
        <f ca="1">IF($D12=0,0,SUMIF('Полная ст-ть с уч.НЗС (Авто)'!$YO$11:INDIRECT("'Полная ст-ть с уч.НЗС (Авто)'!YO"&amp;$J$26),$C12,'Полная ст-ть с уч.НЗС (Авто)'!KY$11:INDIRECT("'Полная ст-ть с уч.НЗС (Авто)'!KY"&amp;$J$26))/$D12)</f>
        <v>0</v>
      </c>
      <c r="KZ12" s="137">
        <f ca="1">IF($D12=0,0,SUMIF('Полная ст-ть с уч.НЗС (Авто)'!$YO$11:INDIRECT("'Полная ст-ть с уч.НЗС (Авто)'!YO"&amp;$J$26),$C12,'Полная ст-ть с уч.НЗС (Авто)'!KZ$11:INDIRECT("'Полная ст-ть с уч.НЗС (Авто)'!KZ"&amp;$J$26))/$D12)</f>
        <v>0</v>
      </c>
      <c r="LA12" s="137">
        <f ca="1">IF($D12=0,0,SUMIF('Полная ст-ть с уч.НЗС (Авто)'!$YO$11:INDIRECT("'Полная ст-ть с уч.НЗС (Авто)'!YO"&amp;$J$26),$C12,'Полная ст-ть с уч.НЗС (Авто)'!LA$11:INDIRECT("'Полная ст-ть с уч.НЗС (Авто)'!LA"&amp;$J$26))/$D12)</f>
        <v>0</v>
      </c>
      <c r="LB12" s="137">
        <f ca="1">IF($D12=0,0,SUMIF('Полная ст-ть с уч.НЗС (Авто)'!$YO$11:INDIRECT("'Полная ст-ть с уч.НЗС (Авто)'!YO"&amp;$J$26),$C12,'Полная ст-ть с уч.НЗС (Авто)'!LB$11:INDIRECT("'Полная ст-ть с уч.НЗС (Авто)'!LB"&amp;$J$26))/$D12)</f>
        <v>0</v>
      </c>
      <c r="LC12" s="137">
        <f ca="1">IF($D12=0,0,SUMIF('Полная ст-ть с уч.НЗС (Авто)'!$YO$11:INDIRECT("'Полная ст-ть с уч.НЗС (Авто)'!YO"&amp;$J$26),$C12,'Полная ст-ть с уч.НЗС (Авто)'!LC$11:INDIRECT("'Полная ст-ть с уч.НЗС (Авто)'!LC"&amp;$J$26))/$D12)</f>
        <v>0</v>
      </c>
      <c r="LD12" s="137">
        <f ca="1">IF($D12=0,0,SUMIF('Полная ст-ть с уч.НЗС (Авто)'!$YO$11:INDIRECT("'Полная ст-ть с уч.НЗС (Авто)'!YO"&amp;$J$26),$C12,'Полная ст-ть с уч.НЗС (Авто)'!LD$11:INDIRECT("'Полная ст-ть с уч.НЗС (Авто)'!LD"&amp;$J$26))/$D12)</f>
        <v>0</v>
      </c>
      <c r="LE12" s="137">
        <f ca="1">IF($D12=0,0,SUMIF('Полная ст-ть с уч.НЗС (Авто)'!$YO$11:INDIRECT("'Полная ст-ть с уч.НЗС (Авто)'!YO"&amp;$J$26),$C12,'Полная ст-ть с уч.НЗС (Авто)'!LE$11:INDIRECT("'Полная ст-ть с уч.НЗС (Авто)'!LE"&amp;$J$26))/$D12)</f>
        <v>0</v>
      </c>
      <c r="LF12" s="137">
        <f ca="1">IF($D12=0,0,SUMIF('Полная ст-ть с уч.НЗС (Авто)'!$YO$11:INDIRECT("'Полная ст-ть с уч.НЗС (Авто)'!YO"&amp;$J$26),$C12,'Полная ст-ть с уч.НЗС (Авто)'!LF$11:INDIRECT("'Полная ст-ть с уч.НЗС (Авто)'!LF"&amp;$J$26))/$D12)</f>
        <v>0</v>
      </c>
      <c r="LG12" s="137">
        <f ca="1">IF($D12=0,0,SUMIF('Полная ст-ть с уч.НЗС (Авто)'!$YO$11:INDIRECT("'Полная ст-ть с уч.НЗС (Авто)'!YO"&amp;$J$26),$C12,'Полная ст-ть с уч.НЗС (Авто)'!LG$11:INDIRECT("'Полная ст-ть с уч.НЗС (Авто)'!LG"&amp;$J$26))/$D12)</f>
        <v>0</v>
      </c>
      <c r="LH12" s="137">
        <f ca="1">IF($D12=0,0,SUMIF('Полная ст-ть с уч.НЗС (Авто)'!$YO$11:INDIRECT("'Полная ст-ть с уч.НЗС (Авто)'!YO"&amp;$J$26),$C12,'Полная ст-ть с уч.НЗС (Авто)'!LH$11:INDIRECT("'Полная ст-ть с уч.НЗС (Авто)'!LH"&amp;$J$26))/$D12)</f>
        <v>0</v>
      </c>
      <c r="LI12" s="137">
        <f ca="1">IF($D12=0,0,SUMIF('Полная ст-ть с уч.НЗС (Авто)'!$YO$11:INDIRECT("'Полная ст-ть с уч.НЗС (Авто)'!YO"&amp;$J$26),$C12,'Полная ст-ть с уч.НЗС (Авто)'!LI$11:INDIRECT("'Полная ст-ть с уч.НЗС (Авто)'!LI"&amp;$J$26))/$D12)</f>
        <v>0</v>
      </c>
      <c r="LJ12" s="137">
        <f ca="1">IF($D12=0,0,SUMIF('Полная ст-ть с уч.НЗС (Авто)'!$YO$11:INDIRECT("'Полная ст-ть с уч.НЗС (Авто)'!YO"&amp;$J$26),$C12,'Полная ст-ть с уч.НЗС (Авто)'!LJ$11:INDIRECT("'Полная ст-ть с уч.НЗС (Авто)'!LJ"&amp;$J$26))/$D12)</f>
        <v>0</v>
      </c>
      <c r="LK12" s="137">
        <f ca="1">IF($D12=0,0,SUMIF('Полная ст-ть с уч.НЗС (Авто)'!$YO$11:INDIRECT("'Полная ст-ть с уч.НЗС (Авто)'!YO"&amp;$J$26),$C12,'Полная ст-ть с уч.НЗС (Авто)'!LK$11:INDIRECT("'Полная ст-ть с уч.НЗС (Авто)'!LK"&amp;$J$26))/$D12)</f>
        <v>0</v>
      </c>
      <c r="LL12" s="137">
        <f ca="1">IF($D12=0,0,SUMIF('Полная ст-ть с уч.НЗС (Авто)'!$YO$11:INDIRECT("'Полная ст-ть с уч.НЗС (Авто)'!YO"&amp;$J$26),$C12,'Полная ст-ть с уч.НЗС (Авто)'!LL$11:INDIRECT("'Полная ст-ть с уч.НЗС (Авто)'!LL"&amp;$J$26))/$D12)</f>
        <v>0</v>
      </c>
      <c r="LM12" s="137">
        <f ca="1">IF($D12=0,0,SUMIF('Полная ст-ть с уч.НЗС (Авто)'!$YO$11:INDIRECT("'Полная ст-ть с уч.НЗС (Авто)'!YO"&amp;$J$26),$C12,'Полная ст-ть с уч.НЗС (Авто)'!LM$11:INDIRECT("'Полная ст-ть с уч.НЗС (Авто)'!LM"&amp;$J$26))/$D12)</f>
        <v>0</v>
      </c>
      <c r="LN12" s="137">
        <f ca="1">IF($D12=0,0,SUMIF('Полная ст-ть с уч.НЗС (Авто)'!$YO$11:INDIRECT("'Полная ст-ть с уч.НЗС (Авто)'!YO"&amp;$J$26),$C12,'Полная ст-ть с уч.НЗС (Авто)'!LN$11:INDIRECT("'Полная ст-ть с уч.НЗС (Авто)'!LN"&amp;$J$26))/$D12)</f>
        <v>0</v>
      </c>
      <c r="LO12" s="137">
        <f ca="1">IF($D12=0,0,SUMIF('Полная ст-ть с уч.НЗС (Авто)'!$YO$11:INDIRECT("'Полная ст-ть с уч.НЗС (Авто)'!YO"&amp;$J$26),$C12,'Полная ст-ть с уч.НЗС (Авто)'!LO$11:INDIRECT("'Полная ст-ть с уч.НЗС (Авто)'!LO"&amp;$J$26))/$D12)</f>
        <v>0</v>
      </c>
      <c r="LP12" s="137">
        <f ca="1">IF($D12=0,0,SUMIF('Полная ст-ть с уч.НЗС (Авто)'!$YO$11:INDIRECT("'Полная ст-ть с уч.НЗС (Авто)'!YO"&amp;$J$26),$C12,'Полная ст-ть с уч.НЗС (Авто)'!LP$11:INDIRECT("'Полная ст-ть с уч.НЗС (Авто)'!LP"&amp;$J$26))/$D12)</f>
        <v>0</v>
      </c>
      <c r="LQ12" s="137">
        <f ca="1">IF($D12=0,0,SUMIF('Полная ст-ть с уч.НЗС (Авто)'!$YO$11:INDIRECT("'Полная ст-ть с уч.НЗС (Авто)'!YO"&amp;$J$26),$C12,'Полная ст-ть с уч.НЗС (Авто)'!LQ$11:INDIRECT("'Полная ст-ть с уч.НЗС (Авто)'!LQ"&amp;$J$26))/$D12)</f>
        <v>0</v>
      </c>
      <c r="LR12" s="137">
        <f ca="1">IF($D12=0,0,SUMIF('Полная ст-ть с уч.НЗС (Авто)'!$YO$11:INDIRECT("'Полная ст-ть с уч.НЗС (Авто)'!YO"&amp;$J$26),$C12,'Полная ст-ть с уч.НЗС (Авто)'!LR$11:INDIRECT("'Полная ст-ть с уч.НЗС (Авто)'!LR"&amp;$J$26))/$D12)</f>
        <v>0</v>
      </c>
      <c r="LS12" s="137">
        <f ca="1">IF($D12=0,0,SUMIF('Полная ст-ть с уч.НЗС (Авто)'!$YO$11:INDIRECT("'Полная ст-ть с уч.НЗС (Авто)'!YO"&amp;$J$26),$C12,'Полная ст-ть с уч.НЗС (Авто)'!LS$11:INDIRECT("'Полная ст-ть с уч.НЗС (Авто)'!LS"&amp;$J$26))/$D12)</f>
        <v>0</v>
      </c>
      <c r="LT12" s="137">
        <f ca="1">IF($D12=0,0,SUMIF('Полная ст-ть с уч.НЗС (Авто)'!$YO$11:INDIRECT("'Полная ст-ть с уч.НЗС (Авто)'!YO"&amp;$J$26),$C12,'Полная ст-ть с уч.НЗС (Авто)'!LT$11:INDIRECT("'Полная ст-ть с уч.НЗС (Авто)'!LT"&amp;$J$26))/$D12)</f>
        <v>0</v>
      </c>
      <c r="LU12" s="137">
        <f ca="1">IF($D12=0,0,SUMIF('Полная ст-ть с уч.НЗС (Авто)'!$YO$11:INDIRECT("'Полная ст-ть с уч.НЗС (Авто)'!YO"&amp;$J$26),$C12,'Полная ст-ть с уч.НЗС (Авто)'!LU$11:INDIRECT("'Полная ст-ть с уч.НЗС (Авто)'!LU"&amp;$J$26))/$D12)</f>
        <v>0</v>
      </c>
      <c r="LV12" s="137">
        <f ca="1">IF($D12=0,0,SUMIF('Полная ст-ть с уч.НЗС (Авто)'!$YO$11:INDIRECT("'Полная ст-ть с уч.НЗС (Авто)'!YO"&amp;$J$26),$C12,'Полная ст-ть с уч.НЗС (Авто)'!LV$11:INDIRECT("'Полная ст-ть с уч.НЗС (Авто)'!LV"&amp;$J$26))/$D12)</f>
        <v>0</v>
      </c>
      <c r="LW12" s="137">
        <f ca="1">IF($D12=0,0,SUMIF('Полная ст-ть с уч.НЗС (Авто)'!$YO$11:INDIRECT("'Полная ст-ть с уч.НЗС (Авто)'!YO"&amp;$J$26),$C12,'Полная ст-ть с уч.НЗС (Авто)'!LW$11:INDIRECT("'Полная ст-ть с уч.НЗС (Авто)'!LW"&amp;$J$26))/$D12)</f>
        <v>0</v>
      </c>
      <c r="LX12" s="137">
        <f ca="1">IF($D12=0,0,SUMIF('Полная ст-ть с уч.НЗС (Авто)'!$YO$11:INDIRECT("'Полная ст-ть с уч.НЗС (Авто)'!YO"&amp;$J$26),$C12,'Полная ст-ть с уч.НЗС (Авто)'!LX$11:INDIRECT("'Полная ст-ть с уч.НЗС (Авто)'!LX"&amp;$J$26))/$D12)</f>
        <v>0</v>
      </c>
      <c r="LY12" s="137">
        <f ca="1">IF($D12=0,0,SUMIF('Полная ст-ть с уч.НЗС (Авто)'!$YO$11:INDIRECT("'Полная ст-ть с уч.НЗС (Авто)'!YO"&amp;$J$26),$C12,'Полная ст-ть с уч.НЗС (Авто)'!LY$11:INDIRECT("'Полная ст-ть с уч.НЗС (Авто)'!LY"&amp;$J$26))/$D12)</f>
        <v>0</v>
      </c>
      <c r="LZ12" s="137">
        <f ca="1">IF($D12=0,0,SUMIF('Полная ст-ть с уч.НЗС (Авто)'!$YO$11:INDIRECT("'Полная ст-ть с уч.НЗС (Авто)'!YO"&amp;$J$26),$C12,'Полная ст-ть с уч.НЗС (Авто)'!LZ$11:INDIRECT("'Полная ст-ть с уч.НЗС (Авто)'!LZ"&amp;$J$26))/$D12)</f>
        <v>0</v>
      </c>
      <c r="MA12" s="137">
        <f ca="1">IF($D12=0,0,SUMIF('Полная ст-ть с уч.НЗС (Авто)'!$YO$11:INDIRECT("'Полная ст-ть с уч.НЗС (Авто)'!YO"&amp;$J$26),$C12,'Полная ст-ть с уч.НЗС (Авто)'!MA$11:INDIRECT("'Полная ст-ть с уч.НЗС (Авто)'!MA"&amp;$J$26))/$D12)</f>
        <v>0</v>
      </c>
      <c r="MB12" s="137">
        <f ca="1">IF($D12=0,0,SUMIF('Полная ст-ть с уч.НЗС (Авто)'!$YO$11:INDIRECT("'Полная ст-ть с уч.НЗС (Авто)'!YO"&amp;$J$26),$C12,'Полная ст-ть с уч.НЗС (Авто)'!MB$11:INDIRECT("'Полная ст-ть с уч.НЗС (Авто)'!MB"&amp;$J$26))/$D12)</f>
        <v>0</v>
      </c>
      <c r="MC12" s="137">
        <f ca="1">IF($D12=0,0,SUMIF('Полная ст-ть с уч.НЗС (Авто)'!$YO$11:INDIRECT("'Полная ст-ть с уч.НЗС (Авто)'!YO"&amp;$J$26),$C12,'Полная ст-ть с уч.НЗС (Авто)'!MC$11:INDIRECT("'Полная ст-ть с уч.НЗС (Авто)'!MC"&amp;$J$26))/$D12)</f>
        <v>0</v>
      </c>
      <c r="MD12" s="137">
        <f ca="1">IF($D12=0,0,SUMIF('Полная ст-ть с уч.НЗС (Авто)'!$YO$11:INDIRECT("'Полная ст-ть с уч.НЗС (Авто)'!YO"&amp;$J$26),$C12,'Полная ст-ть с уч.НЗС (Авто)'!MD$11:INDIRECT("'Полная ст-ть с уч.НЗС (Авто)'!MD"&amp;$J$26))/$D12)</f>
        <v>0</v>
      </c>
      <c r="ME12" s="137">
        <f ca="1">IF($D12=0,0,SUMIF('Полная ст-ть с уч.НЗС (Авто)'!$YO$11:INDIRECT("'Полная ст-ть с уч.НЗС (Авто)'!YO"&amp;$J$26),$C12,'Полная ст-ть с уч.НЗС (Авто)'!ME$11:INDIRECT("'Полная ст-ть с уч.НЗС (Авто)'!ME"&amp;$J$26))/$D12)</f>
        <v>0</v>
      </c>
      <c r="MF12" s="137">
        <f ca="1">IF($D12=0,0,SUMIF('Полная ст-ть с уч.НЗС (Авто)'!$YO$11:INDIRECT("'Полная ст-ть с уч.НЗС (Авто)'!YO"&amp;$J$26),$C12,'Полная ст-ть с уч.НЗС (Авто)'!MF$11:INDIRECT("'Полная ст-ть с уч.НЗС (Авто)'!MF"&amp;$J$26))/$D12)</f>
        <v>0</v>
      </c>
      <c r="MG12" s="137">
        <f ca="1">IF($D12=0,0,SUMIF('Полная ст-ть с уч.НЗС (Авто)'!$YO$11:INDIRECT("'Полная ст-ть с уч.НЗС (Авто)'!YO"&amp;$J$26),$C12,'Полная ст-ть с уч.НЗС (Авто)'!MG$11:INDIRECT("'Полная ст-ть с уч.НЗС (Авто)'!MG"&amp;$J$26))/$D12)</f>
        <v>0</v>
      </c>
      <c r="MH12" s="137">
        <f ca="1">IF($D12=0,0,SUMIF('Полная ст-ть с уч.НЗС (Авто)'!$YO$11:INDIRECT("'Полная ст-ть с уч.НЗС (Авто)'!YO"&amp;$J$26),$C12,'Полная ст-ть с уч.НЗС (Авто)'!MH$11:INDIRECT("'Полная ст-ть с уч.НЗС (Авто)'!MH"&amp;$J$26))/$D12)</f>
        <v>0</v>
      </c>
      <c r="MI12" s="137">
        <f ca="1">IF($D12=0,0,SUMIF('Полная ст-ть с уч.НЗС (Авто)'!$YO$11:INDIRECT("'Полная ст-ть с уч.НЗС (Авто)'!YO"&amp;$J$26),$C12,'Полная ст-ть с уч.НЗС (Авто)'!MI$11:INDIRECT("'Полная ст-ть с уч.НЗС (Авто)'!MI"&amp;$J$26))/$D12)</f>
        <v>0</v>
      </c>
      <c r="MJ12" s="137">
        <f ca="1">IF($D12=0,0,SUMIF('Полная ст-ть с уч.НЗС (Авто)'!$YO$11:INDIRECT("'Полная ст-ть с уч.НЗС (Авто)'!YO"&amp;$J$26),$C12,'Полная ст-ть с уч.НЗС (Авто)'!MJ$11:INDIRECT("'Полная ст-ть с уч.НЗС (Авто)'!MJ"&amp;$J$26))/$D12)</f>
        <v>0</v>
      </c>
      <c r="MK12" s="137">
        <f ca="1">IF($D12=0,0,SUMIF('Полная ст-ть с уч.НЗС (Авто)'!$YO$11:INDIRECT("'Полная ст-ть с уч.НЗС (Авто)'!YO"&amp;$J$26),$C12,'Полная ст-ть с уч.НЗС (Авто)'!MK$11:INDIRECT("'Полная ст-ть с уч.НЗС (Авто)'!MK"&amp;$J$26))/$D12)</f>
        <v>0</v>
      </c>
      <c r="ML12" s="137">
        <f ca="1">IF($D12=0,0,SUMIF('Полная ст-ть с уч.НЗС (Авто)'!$YO$11:INDIRECT("'Полная ст-ть с уч.НЗС (Авто)'!YO"&amp;$J$26),$C12,'Полная ст-ть с уч.НЗС (Авто)'!ML$11:INDIRECT("'Полная ст-ть с уч.НЗС (Авто)'!ML"&amp;$J$26))/$D12)</f>
        <v>0</v>
      </c>
      <c r="MM12" s="137">
        <f ca="1">IF($D12=0,0,SUMIF('Полная ст-ть с уч.НЗС (Авто)'!$YO$11:INDIRECT("'Полная ст-ть с уч.НЗС (Авто)'!YO"&amp;$J$26),$C12,'Полная ст-ть с уч.НЗС (Авто)'!MM$11:INDIRECT("'Полная ст-ть с уч.НЗС (Авто)'!MM"&amp;$J$26))/$D12)</f>
        <v>0</v>
      </c>
      <c r="MN12" s="137">
        <f ca="1">IF($D12=0,0,SUMIF('Полная ст-ть с уч.НЗС (Авто)'!$YO$11:INDIRECT("'Полная ст-ть с уч.НЗС (Авто)'!YO"&amp;$J$26),$C12,'Полная ст-ть с уч.НЗС (Авто)'!MN$11:INDIRECT("'Полная ст-ть с уч.НЗС (Авто)'!MN"&amp;$J$26))/$D12)</f>
        <v>0</v>
      </c>
      <c r="MO12" s="137">
        <f ca="1">IF($D12=0,0,SUMIF('Полная ст-ть с уч.НЗС (Авто)'!$YO$11:INDIRECT("'Полная ст-ть с уч.НЗС (Авто)'!YO"&amp;$J$26),$C12,'Полная ст-ть с уч.НЗС (Авто)'!MO$11:INDIRECT("'Полная ст-ть с уч.НЗС (Авто)'!MO"&amp;$J$26))/$D12)</f>
        <v>0</v>
      </c>
      <c r="MP12" s="137">
        <f ca="1">IF($D12=0,0,SUMIF('Полная ст-ть с уч.НЗС (Авто)'!$YO$11:INDIRECT("'Полная ст-ть с уч.НЗС (Авто)'!YO"&amp;$J$26),$C12,'Полная ст-ть с уч.НЗС (Авто)'!MP$11:INDIRECT("'Полная ст-ть с уч.НЗС (Авто)'!MP"&amp;$J$26))/$D12)</f>
        <v>0</v>
      </c>
      <c r="MQ12" s="137">
        <f ca="1">IF($D12=0,0,SUMIF('Полная ст-ть с уч.НЗС (Авто)'!$YO$11:INDIRECT("'Полная ст-ть с уч.НЗС (Авто)'!YO"&amp;$J$26),$C12,'Полная ст-ть с уч.НЗС (Авто)'!MQ$11:INDIRECT("'Полная ст-ть с уч.НЗС (Авто)'!MQ"&amp;$J$26))/$D12)</f>
        <v>0</v>
      </c>
      <c r="MR12" s="137">
        <f ca="1">IF($D12=0,0,SUMIF('Полная ст-ть с уч.НЗС (Авто)'!$YO$11:INDIRECT("'Полная ст-ть с уч.НЗС (Авто)'!YO"&amp;$J$26),$C12,'Полная ст-ть с уч.НЗС (Авто)'!MR$11:INDIRECT("'Полная ст-ть с уч.НЗС (Авто)'!MR"&amp;$J$26))/$D12)</f>
        <v>0</v>
      </c>
      <c r="MS12" s="137">
        <f ca="1">IF($D12=0,0,SUMIF('Полная ст-ть с уч.НЗС (Авто)'!$YO$11:INDIRECT("'Полная ст-ть с уч.НЗС (Авто)'!YO"&amp;$J$26),$C12,'Полная ст-ть с уч.НЗС (Авто)'!MS$11:INDIRECT("'Полная ст-ть с уч.НЗС (Авто)'!MS"&amp;$J$26))/$D12)</f>
        <v>0</v>
      </c>
      <c r="MT12" s="137">
        <f ca="1">IF($D12=0,0,SUMIF('Полная ст-ть с уч.НЗС (Авто)'!$YO$11:INDIRECT("'Полная ст-ть с уч.НЗС (Авто)'!YO"&amp;$J$26),$C12,'Полная ст-ть с уч.НЗС (Авто)'!MT$11:INDIRECT("'Полная ст-ть с уч.НЗС (Авто)'!MT"&amp;$J$26))/$D12)</f>
        <v>0</v>
      </c>
      <c r="MU12" s="137">
        <f ca="1">IF($D12=0,0,SUMIF('Полная ст-ть с уч.НЗС (Авто)'!$YO$11:INDIRECT("'Полная ст-ть с уч.НЗС (Авто)'!YO"&amp;$J$26),$C12,'Полная ст-ть с уч.НЗС (Авто)'!MU$11:INDIRECT("'Полная ст-ть с уч.НЗС (Авто)'!MU"&amp;$J$26))/$D12)</f>
        <v>0</v>
      </c>
      <c r="MV12" s="137">
        <f ca="1">IF($D12=0,0,SUMIF('Полная ст-ть с уч.НЗС (Авто)'!$YO$11:INDIRECT("'Полная ст-ть с уч.НЗС (Авто)'!YO"&amp;$J$26),$C12,'Полная ст-ть с уч.НЗС (Авто)'!MV$11:INDIRECT("'Полная ст-ть с уч.НЗС (Авто)'!MV"&amp;$J$26))/$D12)</f>
        <v>0</v>
      </c>
      <c r="MW12" s="137">
        <f ca="1">IF($D12=0,0,SUMIF('Полная ст-ть с уч.НЗС (Авто)'!$YO$11:INDIRECT("'Полная ст-ть с уч.НЗС (Авто)'!YO"&amp;$J$26),$C12,'Полная ст-ть с уч.НЗС (Авто)'!MW$11:INDIRECT("'Полная ст-ть с уч.НЗС (Авто)'!MW"&amp;$J$26))/$D12)</f>
        <v>0</v>
      </c>
      <c r="MX12" s="137">
        <f ca="1">IF($D12=0,0,SUMIF('Полная ст-ть с уч.НЗС (Авто)'!$YO$11:INDIRECT("'Полная ст-ть с уч.НЗС (Авто)'!YO"&amp;$J$26),$C12,'Полная ст-ть с уч.НЗС (Авто)'!MX$11:INDIRECT("'Полная ст-ть с уч.НЗС (Авто)'!MX"&amp;$J$26))/$D12)</f>
        <v>0</v>
      </c>
      <c r="MY12" s="137">
        <f ca="1">IF($D12=0,0,SUMIF('Полная ст-ть с уч.НЗС (Авто)'!$YO$11:INDIRECT("'Полная ст-ть с уч.НЗС (Авто)'!YO"&amp;$J$26),$C12,'Полная ст-ть с уч.НЗС (Авто)'!MY$11:INDIRECT("'Полная ст-ть с уч.НЗС (Авто)'!MY"&amp;$J$26))/$D12)</f>
        <v>0</v>
      </c>
      <c r="MZ12" s="137">
        <f ca="1">IF($D12=0,0,SUMIF('Полная ст-ть с уч.НЗС (Авто)'!$YO$11:INDIRECT("'Полная ст-ть с уч.НЗС (Авто)'!YO"&amp;$J$26),$C12,'Полная ст-ть с уч.НЗС (Авто)'!MZ$11:INDIRECT("'Полная ст-ть с уч.НЗС (Авто)'!MZ"&amp;$J$26))/$D12)</f>
        <v>0</v>
      </c>
      <c r="NA12" s="137">
        <f ca="1">IF($D12=0,0,SUMIF('Полная ст-ть с уч.НЗС (Авто)'!$YO$11:INDIRECT("'Полная ст-ть с уч.НЗС (Авто)'!YO"&amp;$J$26),$C12,'Полная ст-ть с уч.НЗС (Авто)'!NA$11:INDIRECT("'Полная ст-ть с уч.НЗС (Авто)'!NA"&amp;$J$26))/$D12)</f>
        <v>0</v>
      </c>
      <c r="NB12" s="137">
        <f ca="1">IF($D12=0,0,SUMIF('Полная ст-ть с уч.НЗС (Авто)'!$YO$11:INDIRECT("'Полная ст-ть с уч.НЗС (Авто)'!YO"&amp;$J$26),$C12,'Полная ст-ть с уч.НЗС (Авто)'!NB$11:INDIRECT("'Полная ст-ть с уч.НЗС (Авто)'!NB"&amp;$J$26))/$D12)</f>
        <v>0</v>
      </c>
      <c r="NC12" s="137">
        <f ca="1">IF($D12=0,0,SUMIF('Полная ст-ть с уч.НЗС (Авто)'!$YO$11:INDIRECT("'Полная ст-ть с уч.НЗС (Авто)'!YO"&amp;$J$26),$C12,'Полная ст-ть с уч.НЗС (Авто)'!NC$11:INDIRECT("'Полная ст-ть с уч.НЗС (Авто)'!NC"&amp;$J$26))/$D12)</f>
        <v>0</v>
      </c>
      <c r="ND12" s="137">
        <f ca="1">IF($D12=0,0,SUMIF('Полная ст-ть с уч.НЗС (Авто)'!$YO$11:INDIRECT("'Полная ст-ть с уч.НЗС (Авто)'!YO"&amp;$J$26),$C12,'Полная ст-ть с уч.НЗС (Авто)'!ND$11:INDIRECT("'Полная ст-ть с уч.НЗС (Авто)'!ND"&amp;$J$26))/$D12)</f>
        <v>0</v>
      </c>
      <c r="NE12" s="137">
        <f ca="1">IF($D12=0,0,SUMIF('Полная ст-ть с уч.НЗС (Авто)'!$YO$11:INDIRECT("'Полная ст-ть с уч.НЗС (Авто)'!YO"&amp;$J$26),$C12,'Полная ст-ть с уч.НЗС (Авто)'!NE$11:INDIRECT("'Полная ст-ть с уч.НЗС (Авто)'!NE"&amp;$J$26))/$D12)</f>
        <v>0</v>
      </c>
      <c r="NF12" s="137">
        <f ca="1">IF($D12=0,0,SUMIF('Полная ст-ть с уч.НЗС (Авто)'!$YO$11:INDIRECT("'Полная ст-ть с уч.НЗС (Авто)'!YO"&amp;$J$26),$C12,'Полная ст-ть с уч.НЗС (Авто)'!NF$11:INDIRECT("'Полная ст-ть с уч.НЗС (Авто)'!NF"&amp;$J$26))/$D12)</f>
        <v>0</v>
      </c>
      <c r="NG12" s="137">
        <f ca="1">IF($D12=0,0,SUMIF('Полная ст-ть с уч.НЗС (Авто)'!$YO$11:INDIRECT("'Полная ст-ть с уч.НЗС (Авто)'!YO"&amp;$J$26),$C12,'Полная ст-ть с уч.НЗС (Авто)'!NG$11:INDIRECT("'Полная ст-ть с уч.НЗС (Авто)'!NG"&amp;$J$26))/$D12)</f>
        <v>0</v>
      </c>
      <c r="NH12" s="137">
        <f ca="1">IF($D12=0,0,SUMIF('Полная ст-ть с уч.НЗС (Авто)'!$YO$11:INDIRECT("'Полная ст-ть с уч.НЗС (Авто)'!YO"&amp;$J$26),$C12,'Полная ст-ть с уч.НЗС (Авто)'!NH$11:INDIRECT("'Полная ст-ть с уч.НЗС (Авто)'!NH"&amp;$J$26))/$D12)</f>
        <v>0</v>
      </c>
      <c r="NI12" s="137">
        <f ca="1">IF($D12=0,0,SUMIF('Полная ст-ть с уч.НЗС (Авто)'!$YO$11:INDIRECT("'Полная ст-ть с уч.НЗС (Авто)'!YO"&amp;$J$26),$C12,'Полная ст-ть с уч.НЗС (Авто)'!NI$11:INDIRECT("'Полная ст-ть с уч.НЗС (Авто)'!NI"&amp;$J$26))/$D12)</f>
        <v>0</v>
      </c>
      <c r="NJ12" s="137">
        <f ca="1">IF($D12=0,0,SUMIF('Полная ст-ть с уч.НЗС (Авто)'!$YO$11:INDIRECT("'Полная ст-ть с уч.НЗС (Авто)'!YO"&amp;$J$26),$C12,'Полная ст-ть с уч.НЗС (Авто)'!NJ$11:INDIRECT("'Полная ст-ть с уч.НЗС (Авто)'!NJ"&amp;$J$26))/$D12)</f>
        <v>0</v>
      </c>
      <c r="NK12" s="137">
        <f ca="1">IF($D12=0,0,SUMIF('Полная ст-ть с уч.НЗС (Авто)'!$YO$11:INDIRECT("'Полная ст-ть с уч.НЗС (Авто)'!YO"&amp;$J$26),$C12,'Полная ст-ть с уч.НЗС (Авто)'!NK$11:INDIRECT("'Полная ст-ть с уч.НЗС (Авто)'!NK"&amp;$J$26))/$D12)</f>
        <v>0</v>
      </c>
      <c r="NL12" s="137">
        <f ca="1">IF($D12=0,0,SUMIF('Полная ст-ть с уч.НЗС (Авто)'!$YO$11:INDIRECT("'Полная ст-ть с уч.НЗС (Авто)'!YO"&amp;$J$26),$C12,'Полная ст-ть с уч.НЗС (Авто)'!NL$11:INDIRECT("'Полная ст-ть с уч.НЗС (Авто)'!NL"&amp;$J$26))/$D12)</f>
        <v>0</v>
      </c>
      <c r="NM12" s="137">
        <f ca="1">IF($D12=0,0,SUMIF('Полная ст-ть с уч.НЗС (Авто)'!$YO$11:INDIRECT("'Полная ст-ть с уч.НЗС (Авто)'!YO"&amp;$J$26),$C12,'Полная ст-ть с уч.НЗС (Авто)'!NM$11:INDIRECT("'Полная ст-ть с уч.НЗС (Авто)'!NM"&amp;$J$26))/$D12)</f>
        <v>0</v>
      </c>
      <c r="NN12" s="137">
        <f ca="1">IF($D12=0,0,SUMIF('Полная ст-ть с уч.НЗС (Авто)'!$YO$11:INDIRECT("'Полная ст-ть с уч.НЗС (Авто)'!YO"&amp;$J$26),$C12,'Полная ст-ть с уч.НЗС (Авто)'!NN$11:INDIRECT("'Полная ст-ть с уч.НЗС (Авто)'!NN"&amp;$J$26))/$D12)</f>
        <v>0</v>
      </c>
      <c r="NO12" s="137">
        <f ca="1">IF($D12=0,0,SUMIF('Полная ст-ть с уч.НЗС (Авто)'!$YO$11:INDIRECT("'Полная ст-ть с уч.НЗС (Авто)'!YO"&amp;$J$26),$C12,'Полная ст-ть с уч.НЗС (Авто)'!NO$11:INDIRECT("'Полная ст-ть с уч.НЗС (Авто)'!NO"&amp;$J$26))/$D12)</f>
        <v>0</v>
      </c>
      <c r="NP12" s="137">
        <f ca="1">IF($D12=0,0,SUMIF('Полная ст-ть с уч.НЗС (Авто)'!$YO$11:INDIRECT("'Полная ст-ть с уч.НЗС (Авто)'!YO"&amp;$J$26),$C12,'Полная ст-ть с уч.НЗС (Авто)'!NP$11:INDIRECT("'Полная ст-ть с уч.НЗС (Авто)'!NP"&amp;$J$26))/$D12)</f>
        <v>0</v>
      </c>
      <c r="NQ12" s="137">
        <f ca="1">IF($D12=0,0,SUMIF('Полная ст-ть с уч.НЗС (Авто)'!$YO$11:INDIRECT("'Полная ст-ть с уч.НЗС (Авто)'!YO"&amp;$J$26),$C12,'Полная ст-ть с уч.НЗС (Авто)'!NQ$11:INDIRECT("'Полная ст-ть с уч.НЗС (Авто)'!NQ"&amp;$J$26))/$D12)</f>
        <v>0</v>
      </c>
      <c r="NR12" s="137">
        <f ca="1">IF($D12=0,0,SUMIF('Полная ст-ть с уч.НЗС (Авто)'!$YO$11:INDIRECT("'Полная ст-ть с уч.НЗС (Авто)'!YO"&amp;$J$26),$C12,'Полная ст-ть с уч.НЗС (Авто)'!NR$11:INDIRECT("'Полная ст-ть с уч.НЗС (Авто)'!NR"&amp;$J$26))/$D12)</f>
        <v>0</v>
      </c>
      <c r="NS12" s="137">
        <f ca="1">IF($D12=0,0,SUMIF('Полная ст-ть с уч.НЗС (Авто)'!$YO$11:INDIRECT("'Полная ст-ть с уч.НЗС (Авто)'!YO"&amp;$J$26),$C12,'Полная ст-ть с уч.НЗС (Авто)'!NS$11:INDIRECT("'Полная ст-ть с уч.НЗС (Авто)'!NS"&amp;$J$26))/$D12)</f>
        <v>0</v>
      </c>
      <c r="NT12" s="137">
        <f ca="1">IF($D12=0,0,SUMIF('Полная ст-ть с уч.НЗС (Авто)'!$YO$11:INDIRECT("'Полная ст-ть с уч.НЗС (Авто)'!YO"&amp;$J$26),$C12,'Полная ст-ть с уч.НЗС (Авто)'!NT$11:INDIRECT("'Полная ст-ть с уч.НЗС (Авто)'!NT"&amp;$J$26))/$D12)</f>
        <v>0</v>
      </c>
      <c r="NU12" s="137">
        <f ca="1">IF($D12=0,0,SUMIF('Полная ст-ть с уч.НЗС (Авто)'!$YO$11:INDIRECT("'Полная ст-ть с уч.НЗС (Авто)'!YO"&amp;$J$26),$C12,'Полная ст-ть с уч.НЗС (Авто)'!NU$11:INDIRECT("'Полная ст-ть с уч.НЗС (Авто)'!NU"&amp;$J$26))/$D12)</f>
        <v>0</v>
      </c>
      <c r="NV12" s="137">
        <f ca="1">IF($D12=0,0,SUMIF('Полная ст-ть с уч.НЗС (Авто)'!$YO$11:INDIRECT("'Полная ст-ть с уч.НЗС (Авто)'!YO"&amp;$J$26),$C12,'Полная ст-ть с уч.НЗС (Авто)'!NV$11:INDIRECT("'Полная ст-ть с уч.НЗС (Авто)'!NV"&amp;$J$26))/$D12)</f>
        <v>0</v>
      </c>
      <c r="NW12" s="137">
        <f ca="1">IF($D12=0,0,SUMIF('Полная ст-ть с уч.НЗС (Авто)'!$YO$11:INDIRECT("'Полная ст-ть с уч.НЗС (Авто)'!YO"&amp;$J$26),$C12,'Полная ст-ть с уч.НЗС (Авто)'!NW$11:INDIRECT("'Полная ст-ть с уч.НЗС (Авто)'!NW"&amp;$J$26))/$D12)</f>
        <v>0</v>
      </c>
      <c r="NX12" s="137">
        <f ca="1">IF($D12=0,0,SUMIF('Полная ст-ть с уч.НЗС (Авто)'!$YO$11:INDIRECT("'Полная ст-ть с уч.НЗС (Авто)'!YO"&amp;$J$26),$C12,'Полная ст-ть с уч.НЗС (Авто)'!NX$11:INDIRECT("'Полная ст-ть с уч.НЗС (Авто)'!NX"&amp;$J$26))/$D12)</f>
        <v>0</v>
      </c>
      <c r="NY12" s="137">
        <f ca="1">IF($D12=0,0,SUMIF('Полная ст-ть с уч.НЗС (Авто)'!$YO$11:INDIRECT("'Полная ст-ть с уч.НЗС (Авто)'!YO"&amp;$J$26),$C12,'Полная ст-ть с уч.НЗС (Авто)'!NY$11:INDIRECT("'Полная ст-ть с уч.НЗС (Авто)'!NY"&amp;$J$26))/$D12)</f>
        <v>0</v>
      </c>
      <c r="NZ12" s="137">
        <f ca="1">IF($D12=0,0,SUMIF('Полная ст-ть с уч.НЗС (Авто)'!$YO$11:INDIRECT("'Полная ст-ть с уч.НЗС (Авто)'!YO"&amp;$J$26),$C12,'Полная ст-ть с уч.НЗС (Авто)'!NZ$11:INDIRECT("'Полная ст-ть с уч.НЗС (Авто)'!NZ"&amp;$J$26))/$D12)</f>
        <v>0</v>
      </c>
      <c r="OA12" s="137">
        <f ca="1">IF($D12=0,0,SUMIF('Полная ст-ть с уч.НЗС (Авто)'!$YO$11:INDIRECT("'Полная ст-ть с уч.НЗС (Авто)'!YO"&amp;$J$26),$C12,'Полная ст-ть с уч.НЗС (Авто)'!OA$11:INDIRECT("'Полная ст-ть с уч.НЗС (Авто)'!OA"&amp;$J$26))/$D12)</f>
        <v>0</v>
      </c>
      <c r="OB12" s="137">
        <f ca="1">IF($D12=0,0,SUMIF('Полная ст-ть с уч.НЗС (Авто)'!$YO$11:INDIRECT("'Полная ст-ть с уч.НЗС (Авто)'!YO"&amp;$J$26),$C12,'Полная ст-ть с уч.НЗС (Авто)'!OB$11:INDIRECT("'Полная ст-ть с уч.НЗС (Авто)'!OB"&amp;$J$26))/$D12)</f>
        <v>0</v>
      </c>
      <c r="OC12" s="137">
        <f ca="1">IF($D12=0,0,SUMIF('Полная ст-ть с уч.НЗС (Авто)'!$YO$11:INDIRECT("'Полная ст-ть с уч.НЗС (Авто)'!YO"&amp;$J$26),$C12,'Полная ст-ть с уч.НЗС (Авто)'!OC$11:INDIRECT("'Полная ст-ть с уч.НЗС (Авто)'!OC"&amp;$J$26))/$D12)</f>
        <v>0</v>
      </c>
      <c r="OD12" s="137">
        <f ca="1">IF($D12=0,0,SUMIF('Полная ст-ть с уч.НЗС (Авто)'!$YO$11:INDIRECT("'Полная ст-ть с уч.НЗС (Авто)'!YO"&amp;$J$26),$C12,'Полная ст-ть с уч.НЗС (Авто)'!OD$11:INDIRECT("'Полная ст-ть с уч.НЗС (Авто)'!OD"&amp;$J$26))/$D12)</f>
        <v>0</v>
      </c>
      <c r="OE12" s="137">
        <f ca="1">IF($D12=0,0,SUMIF('Полная ст-ть с уч.НЗС (Авто)'!$YO$11:INDIRECT("'Полная ст-ть с уч.НЗС (Авто)'!YO"&amp;$J$26),$C12,'Полная ст-ть с уч.НЗС (Авто)'!OE$11:INDIRECT("'Полная ст-ть с уч.НЗС (Авто)'!OE"&amp;$J$26))/$D12)</f>
        <v>0</v>
      </c>
      <c r="OF12" s="137">
        <f ca="1">IF($D12=0,0,SUMIF('Полная ст-ть с уч.НЗС (Авто)'!$YO$11:INDIRECT("'Полная ст-ть с уч.НЗС (Авто)'!YO"&amp;$J$26),$C12,'Полная ст-ть с уч.НЗС (Авто)'!OF$11:INDIRECT("'Полная ст-ть с уч.НЗС (Авто)'!OF"&amp;$J$26))/$D12)</f>
        <v>0</v>
      </c>
      <c r="OG12" s="137">
        <f ca="1">IF($D12=0,0,SUMIF('Полная ст-ть с уч.НЗС (Авто)'!$YO$11:INDIRECT("'Полная ст-ть с уч.НЗС (Авто)'!YO"&amp;$J$26),$C12,'Полная ст-ть с уч.НЗС (Авто)'!OG$11:INDIRECT("'Полная ст-ть с уч.НЗС (Авто)'!OG"&amp;$J$26))/$D12)</f>
        <v>0</v>
      </c>
      <c r="OH12" s="137">
        <f ca="1">IF($D12=0,0,SUMIF('Полная ст-ть с уч.НЗС (Авто)'!$YO$11:INDIRECT("'Полная ст-ть с уч.НЗС (Авто)'!YO"&amp;$J$26),$C12,'Полная ст-ть с уч.НЗС (Авто)'!OH$11:INDIRECT("'Полная ст-ть с уч.НЗС (Авто)'!OH"&amp;$J$26))/$D12)</f>
        <v>0</v>
      </c>
      <c r="OI12" s="137">
        <f ca="1">IF($D12=0,0,SUMIF('Полная ст-ть с уч.НЗС (Авто)'!$YO$11:INDIRECT("'Полная ст-ть с уч.НЗС (Авто)'!YO"&amp;$J$26),$C12,'Полная ст-ть с уч.НЗС (Авто)'!OI$11:INDIRECT("'Полная ст-ть с уч.НЗС (Авто)'!OI"&amp;$J$26))/$D12)</f>
        <v>0</v>
      </c>
      <c r="OJ12" s="137">
        <f ca="1">IF($D12=0,0,SUMIF('Полная ст-ть с уч.НЗС (Авто)'!$YO$11:INDIRECT("'Полная ст-ть с уч.НЗС (Авто)'!YO"&amp;$J$26),$C12,'Полная ст-ть с уч.НЗС (Авто)'!OJ$11:INDIRECT("'Полная ст-ть с уч.НЗС (Авто)'!OJ"&amp;$J$26))/$D12)</f>
        <v>0</v>
      </c>
      <c r="OK12" s="137">
        <f ca="1">IF($D12=0,0,SUMIF('Полная ст-ть с уч.НЗС (Авто)'!$YO$11:INDIRECT("'Полная ст-ть с уч.НЗС (Авто)'!YO"&amp;$J$26),$C12,'Полная ст-ть с уч.НЗС (Авто)'!OK$11:INDIRECT("'Полная ст-ть с уч.НЗС (Авто)'!OK"&amp;$J$26))/$D12)</f>
        <v>0</v>
      </c>
      <c r="OL12" s="137">
        <f ca="1">IF($D12=0,0,SUMIF('Полная ст-ть с уч.НЗС (Авто)'!$YO$11:INDIRECT("'Полная ст-ть с уч.НЗС (Авто)'!YO"&amp;$J$26),$C12,'Полная ст-ть с уч.НЗС (Авто)'!OL$11:INDIRECT("'Полная ст-ть с уч.НЗС (Авто)'!OL"&amp;$J$26))/$D12)</f>
        <v>0</v>
      </c>
      <c r="OM12" s="137">
        <f ca="1">IF($D12=0,0,SUMIF('Полная ст-ть с уч.НЗС (Авто)'!$YO$11:INDIRECT("'Полная ст-ть с уч.НЗС (Авто)'!YO"&amp;$J$26),$C12,'Полная ст-ть с уч.НЗС (Авто)'!OM$11:INDIRECT("'Полная ст-ть с уч.НЗС (Авто)'!OM"&amp;$J$26))/$D12)</f>
        <v>0</v>
      </c>
      <c r="ON12" s="137">
        <f ca="1">IF($D12=0,0,SUMIF('Полная ст-ть с уч.НЗС (Авто)'!$YO$11:INDIRECT("'Полная ст-ть с уч.НЗС (Авто)'!YO"&amp;$J$26),$C12,'Полная ст-ть с уч.НЗС (Авто)'!ON$11:INDIRECT("'Полная ст-ть с уч.НЗС (Авто)'!ON"&amp;$J$26))/$D12)</f>
        <v>0</v>
      </c>
      <c r="OO12" s="137">
        <f ca="1">IF($D12=0,0,SUMIF('Полная ст-ть с уч.НЗС (Авто)'!$YO$11:INDIRECT("'Полная ст-ть с уч.НЗС (Авто)'!YO"&amp;$J$26),$C12,'Полная ст-ть с уч.НЗС (Авто)'!OO$11:INDIRECT("'Полная ст-ть с уч.НЗС (Авто)'!OO"&amp;$J$26))/$D12)</f>
        <v>0</v>
      </c>
      <c r="OP12" s="137">
        <f ca="1">IF($D12=0,0,SUMIF('Полная ст-ть с уч.НЗС (Авто)'!$YO$11:INDIRECT("'Полная ст-ть с уч.НЗС (Авто)'!YO"&amp;$J$26),$C12,'Полная ст-ть с уч.НЗС (Авто)'!OP$11:INDIRECT("'Полная ст-ть с уч.НЗС (Авто)'!OP"&amp;$J$26))/$D12)</f>
        <v>0</v>
      </c>
      <c r="OQ12" s="137">
        <f ca="1">IF($D12=0,0,SUMIF('Полная ст-ть с уч.НЗС (Авто)'!$YO$11:INDIRECT("'Полная ст-ть с уч.НЗС (Авто)'!YO"&amp;$J$26),$C12,'Полная ст-ть с уч.НЗС (Авто)'!OQ$11:INDIRECT("'Полная ст-ть с уч.НЗС (Авто)'!OQ"&amp;$J$26))/$D12)</f>
        <v>0</v>
      </c>
      <c r="OR12" s="137">
        <f ca="1">IF($D12=0,0,SUMIF('Полная ст-ть с уч.НЗС (Авто)'!$YO$11:INDIRECT("'Полная ст-ть с уч.НЗС (Авто)'!YO"&amp;$J$26),$C12,'Полная ст-ть с уч.НЗС (Авто)'!OR$11:INDIRECT("'Полная ст-ть с уч.НЗС (Авто)'!OR"&amp;$J$26))/$D12)</f>
        <v>0</v>
      </c>
      <c r="OS12" s="137">
        <f ca="1">IF($D12=0,0,SUMIF('Полная ст-ть с уч.НЗС (Авто)'!$YO$11:INDIRECT("'Полная ст-ть с уч.НЗС (Авто)'!YO"&amp;$J$26),$C12,'Полная ст-ть с уч.НЗС (Авто)'!OS$11:INDIRECT("'Полная ст-ть с уч.НЗС (Авто)'!OS"&amp;$J$26))/$D12)</f>
        <v>0</v>
      </c>
      <c r="OT12" s="137">
        <f ca="1">IF($D12=0,0,SUMIF('Полная ст-ть с уч.НЗС (Авто)'!$YO$11:INDIRECT("'Полная ст-ть с уч.НЗС (Авто)'!YO"&amp;$J$26),$C12,'Полная ст-ть с уч.НЗС (Авто)'!OT$11:INDIRECT("'Полная ст-ть с уч.НЗС (Авто)'!OT"&amp;$J$26))/$D12)</f>
        <v>0</v>
      </c>
      <c r="OU12" s="137">
        <f ca="1">IF($D12=0,0,SUMIF('Полная ст-ть с уч.НЗС (Авто)'!$YO$11:INDIRECT("'Полная ст-ть с уч.НЗС (Авто)'!YO"&amp;$J$26),$C12,'Полная ст-ть с уч.НЗС (Авто)'!OU$11:INDIRECT("'Полная ст-ть с уч.НЗС (Авто)'!OU"&amp;$J$26))/$D12)</f>
        <v>0</v>
      </c>
      <c r="OV12" s="137">
        <f ca="1">IF($D12=0,0,SUMIF('Полная ст-ть с уч.НЗС (Авто)'!$YO$11:INDIRECT("'Полная ст-ть с уч.НЗС (Авто)'!YO"&amp;$J$26),$C12,'Полная ст-ть с уч.НЗС (Авто)'!OV$11:INDIRECT("'Полная ст-ть с уч.НЗС (Авто)'!OV"&amp;$J$26))/$D12)</f>
        <v>0</v>
      </c>
      <c r="OW12" s="137">
        <f ca="1">IF($D12=0,0,SUMIF('Полная ст-ть с уч.НЗС (Авто)'!$YO$11:INDIRECT("'Полная ст-ть с уч.НЗС (Авто)'!YO"&amp;$J$26),$C12,'Полная ст-ть с уч.НЗС (Авто)'!OW$11:INDIRECT("'Полная ст-ть с уч.НЗС (Авто)'!OW"&amp;$J$26))/$D12)</f>
        <v>0</v>
      </c>
      <c r="OX12" s="137">
        <f ca="1">IF($D12=0,0,SUMIF('Полная ст-ть с уч.НЗС (Авто)'!$YO$11:INDIRECT("'Полная ст-ть с уч.НЗС (Авто)'!YO"&amp;$J$26),$C12,'Полная ст-ть с уч.НЗС (Авто)'!OX$11:INDIRECT("'Полная ст-ть с уч.НЗС (Авто)'!OX"&amp;$J$26))/$D12)</f>
        <v>0</v>
      </c>
      <c r="OY12" s="137">
        <f ca="1">IF($D12=0,0,SUMIF('Полная ст-ть с уч.НЗС (Авто)'!$YO$11:INDIRECT("'Полная ст-ть с уч.НЗС (Авто)'!YO"&amp;$J$26),$C12,'Полная ст-ть с уч.НЗС (Авто)'!OY$11:INDIRECT("'Полная ст-ть с уч.НЗС (Авто)'!OY"&amp;$J$26))/$D12)</f>
        <v>0</v>
      </c>
      <c r="OZ12" s="137">
        <f ca="1">IF($D12=0,0,SUMIF('Полная ст-ть с уч.НЗС (Авто)'!$YO$11:INDIRECT("'Полная ст-ть с уч.НЗС (Авто)'!YO"&amp;$J$26),$C12,'Полная ст-ть с уч.НЗС (Авто)'!OZ$11:INDIRECT("'Полная ст-ть с уч.НЗС (Авто)'!OZ"&amp;$J$26))/$D12)</f>
        <v>0</v>
      </c>
      <c r="PA12" s="137">
        <f ca="1">IF($D12=0,0,SUMIF('Полная ст-ть с уч.НЗС (Авто)'!$YO$11:INDIRECT("'Полная ст-ть с уч.НЗС (Авто)'!YO"&amp;$J$26),$C12,'Полная ст-ть с уч.НЗС (Авто)'!PA$11:INDIRECT("'Полная ст-ть с уч.НЗС (Авто)'!PA"&amp;$J$26))/$D12)</f>
        <v>0</v>
      </c>
      <c r="PB12" s="137">
        <f ca="1">IF($D12=0,0,SUMIF('Полная ст-ть с уч.НЗС (Авто)'!$YO$11:INDIRECT("'Полная ст-ть с уч.НЗС (Авто)'!YO"&amp;$J$26),$C12,'Полная ст-ть с уч.НЗС (Авто)'!PB$11:INDIRECT("'Полная ст-ть с уч.НЗС (Авто)'!PB"&amp;$J$26))/$D12)</f>
        <v>0</v>
      </c>
      <c r="PC12" s="137">
        <f ca="1">IF($D12=0,0,SUMIF('Полная ст-ть с уч.НЗС (Авто)'!$YO$11:INDIRECT("'Полная ст-ть с уч.НЗС (Авто)'!YO"&amp;$J$26),$C12,'Полная ст-ть с уч.НЗС (Авто)'!PC$11:INDIRECT("'Полная ст-ть с уч.НЗС (Авто)'!PC"&amp;$J$26))/$D12)</f>
        <v>0</v>
      </c>
      <c r="PD12" s="137">
        <f ca="1">IF($D12=0,0,SUMIF('Полная ст-ть с уч.НЗС (Авто)'!$YO$11:INDIRECT("'Полная ст-ть с уч.НЗС (Авто)'!YO"&amp;$J$26),$C12,'Полная ст-ть с уч.НЗС (Авто)'!PD$11:INDIRECT("'Полная ст-ть с уч.НЗС (Авто)'!PD"&amp;$J$26))/$D12)</f>
        <v>0</v>
      </c>
      <c r="PE12" s="137">
        <f ca="1">IF($D12=0,0,SUMIF('Полная ст-ть с уч.НЗС (Авто)'!$YO$11:INDIRECT("'Полная ст-ть с уч.НЗС (Авто)'!YO"&amp;$J$26),$C12,'Полная ст-ть с уч.НЗС (Авто)'!PE$11:INDIRECT("'Полная ст-ть с уч.НЗС (Авто)'!PE"&amp;$J$26))/$D12)</f>
        <v>0</v>
      </c>
      <c r="PF12" s="137">
        <f ca="1">IF($D12=0,0,SUMIF('Полная ст-ть с уч.НЗС (Авто)'!$YO$11:INDIRECT("'Полная ст-ть с уч.НЗС (Авто)'!YO"&amp;$J$26),$C12,'Полная ст-ть с уч.НЗС (Авто)'!PF$11:INDIRECT("'Полная ст-ть с уч.НЗС (Авто)'!PF"&amp;$J$26))/$D12)</f>
        <v>0</v>
      </c>
      <c r="PG12" s="137">
        <f ca="1">IF($D12=0,0,SUMIF('Полная ст-ть с уч.НЗС (Авто)'!$YO$11:INDIRECT("'Полная ст-ть с уч.НЗС (Авто)'!YO"&amp;$J$26),$C12,'Полная ст-ть с уч.НЗС (Авто)'!PG$11:INDIRECT("'Полная ст-ть с уч.НЗС (Авто)'!PG"&amp;$J$26))/$D12)</f>
        <v>0</v>
      </c>
      <c r="PH12" s="137">
        <f ca="1">IF($D12=0,0,SUMIF('Полная ст-ть с уч.НЗС (Авто)'!$YO$11:INDIRECT("'Полная ст-ть с уч.НЗС (Авто)'!YO"&amp;$J$26),$C12,'Полная ст-ть с уч.НЗС (Авто)'!PH$11:INDIRECT("'Полная ст-ть с уч.НЗС (Авто)'!PH"&amp;$J$26))/$D12)</f>
        <v>0</v>
      </c>
      <c r="PI12" s="137">
        <f ca="1">IF($D12=0,0,SUMIF('Полная ст-ть с уч.НЗС (Авто)'!$YO$11:INDIRECT("'Полная ст-ть с уч.НЗС (Авто)'!YO"&amp;$J$26),$C12,'Полная ст-ть с уч.НЗС (Авто)'!PI$11:INDIRECT("'Полная ст-ть с уч.НЗС (Авто)'!PI"&amp;$J$26))/$D12)</f>
        <v>0</v>
      </c>
      <c r="PJ12" s="137">
        <f ca="1">IF($D12=0,0,SUMIF('Полная ст-ть с уч.НЗС (Авто)'!$YO$11:INDIRECT("'Полная ст-ть с уч.НЗС (Авто)'!YO"&amp;$J$26),$C12,'Полная ст-ть с уч.НЗС (Авто)'!PJ$11:INDIRECT("'Полная ст-ть с уч.НЗС (Авто)'!PJ"&amp;$J$26))/$D12)</f>
        <v>0</v>
      </c>
      <c r="PK12" s="137">
        <f ca="1">IF($D12=0,0,SUMIF('Полная ст-ть с уч.НЗС (Авто)'!$YO$11:INDIRECT("'Полная ст-ть с уч.НЗС (Авто)'!YO"&amp;$J$26),$C12,'Полная ст-ть с уч.НЗС (Авто)'!PK$11:INDIRECT("'Полная ст-ть с уч.НЗС (Авто)'!PK"&amp;$J$26))/$D12)</f>
        <v>0</v>
      </c>
      <c r="PL12" s="137">
        <f ca="1">IF($D12=0,0,SUMIF('Полная ст-ть с уч.НЗС (Авто)'!$YO$11:INDIRECT("'Полная ст-ть с уч.НЗС (Авто)'!YO"&amp;$J$26),$C12,'Полная ст-ть с уч.НЗС (Авто)'!PL$11:INDIRECT("'Полная ст-ть с уч.НЗС (Авто)'!PL"&amp;$J$26))/$D12)</f>
        <v>0</v>
      </c>
      <c r="PM12" s="137">
        <f ca="1">IF($D12=0,0,SUMIF('Полная ст-ть с уч.НЗС (Авто)'!$YO$11:INDIRECT("'Полная ст-ть с уч.НЗС (Авто)'!YO"&amp;$J$26),$C12,'Полная ст-ть с уч.НЗС (Авто)'!PM$11:INDIRECT("'Полная ст-ть с уч.НЗС (Авто)'!PM"&amp;$J$26))/$D12)</f>
        <v>0</v>
      </c>
      <c r="PN12" s="137">
        <f ca="1">IF($D12=0,0,SUMIF('Полная ст-ть с уч.НЗС (Авто)'!$YO$11:INDIRECT("'Полная ст-ть с уч.НЗС (Авто)'!YO"&amp;$J$26),$C12,'Полная ст-ть с уч.НЗС (Авто)'!PN$11:INDIRECT("'Полная ст-ть с уч.НЗС (Авто)'!PN"&amp;$J$26))/$D12)</f>
        <v>0</v>
      </c>
      <c r="PO12" s="137">
        <f ca="1">IF($D12=0,0,SUMIF('Полная ст-ть с уч.НЗС (Авто)'!$YO$11:INDIRECT("'Полная ст-ть с уч.НЗС (Авто)'!YO"&amp;$J$26),$C12,'Полная ст-ть с уч.НЗС (Авто)'!PO$11:INDIRECT("'Полная ст-ть с уч.НЗС (Авто)'!PO"&amp;$J$26))/$D12)</f>
        <v>0</v>
      </c>
      <c r="PP12" s="137">
        <f ca="1">IF($D12=0,0,SUMIF('Полная ст-ть с уч.НЗС (Авто)'!$YO$11:INDIRECT("'Полная ст-ть с уч.НЗС (Авто)'!YO"&amp;$J$26),$C12,'Полная ст-ть с уч.НЗС (Авто)'!PP$11:INDIRECT("'Полная ст-ть с уч.НЗС (Авто)'!PP"&amp;$J$26))/$D12)</f>
        <v>0</v>
      </c>
      <c r="PQ12" s="137">
        <f ca="1">IF($D12=0,0,SUMIF('Полная ст-ть с уч.НЗС (Авто)'!$YO$11:INDIRECT("'Полная ст-ть с уч.НЗС (Авто)'!YO"&amp;$J$26),$C12,'Полная ст-ть с уч.НЗС (Авто)'!PQ$11:INDIRECT("'Полная ст-ть с уч.НЗС (Авто)'!PQ"&amp;$J$26))/$D12)</f>
        <v>0</v>
      </c>
      <c r="PR12" s="137">
        <f ca="1">IF($D12=0,0,SUMIF('Полная ст-ть с уч.НЗС (Авто)'!$YO$11:INDIRECT("'Полная ст-ть с уч.НЗС (Авто)'!YO"&amp;$J$26),$C12,'Полная ст-ть с уч.НЗС (Авто)'!PR$11:INDIRECT("'Полная ст-ть с уч.НЗС (Авто)'!PR"&amp;$J$26))/$D12)</f>
        <v>0</v>
      </c>
      <c r="PS12" s="137">
        <f ca="1">IF($D12=0,0,SUMIF('Полная ст-ть с уч.НЗС (Авто)'!$YO$11:INDIRECT("'Полная ст-ть с уч.НЗС (Авто)'!YO"&amp;$J$26),$C12,'Полная ст-ть с уч.НЗС (Авто)'!PS$11:INDIRECT("'Полная ст-ть с уч.НЗС (Авто)'!PS"&amp;$J$26))/$D12)</f>
        <v>0</v>
      </c>
      <c r="PT12" s="137">
        <f ca="1">IF($D12=0,0,SUMIF('Полная ст-ть с уч.НЗС (Авто)'!$YO$11:INDIRECT("'Полная ст-ть с уч.НЗС (Авто)'!YO"&amp;$J$26),$C12,'Полная ст-ть с уч.НЗС (Авто)'!PT$11:INDIRECT("'Полная ст-ть с уч.НЗС (Авто)'!PT"&amp;$J$26))/$D12)</f>
        <v>0</v>
      </c>
      <c r="PU12" s="137">
        <f ca="1">IF($D12=0,0,SUMIF('Полная ст-ть с уч.НЗС (Авто)'!$YO$11:INDIRECT("'Полная ст-ть с уч.НЗС (Авто)'!YO"&amp;$J$26),$C12,'Полная ст-ть с уч.НЗС (Авто)'!PU$11:INDIRECT("'Полная ст-ть с уч.НЗС (Авто)'!PU"&amp;$J$26))/$D12)</f>
        <v>0</v>
      </c>
      <c r="PV12" s="137">
        <f ca="1">IF($D12=0,0,SUMIF('Полная ст-ть с уч.НЗС (Авто)'!$YO$11:INDIRECT("'Полная ст-ть с уч.НЗС (Авто)'!YO"&amp;$J$26),$C12,'Полная ст-ть с уч.НЗС (Авто)'!PV$11:INDIRECT("'Полная ст-ть с уч.НЗС (Авто)'!PV"&amp;$J$26))/$D12)</f>
        <v>0</v>
      </c>
      <c r="PW12" s="137">
        <f ca="1">IF($D12=0,0,SUMIF('Полная ст-ть с уч.НЗС (Авто)'!$YO$11:INDIRECT("'Полная ст-ть с уч.НЗС (Авто)'!YO"&amp;$J$26),$C12,'Полная ст-ть с уч.НЗС (Авто)'!PW$11:INDIRECT("'Полная ст-ть с уч.НЗС (Авто)'!PW"&amp;$J$26))/$D12)</f>
        <v>0</v>
      </c>
      <c r="PX12" s="137">
        <f ca="1">IF($D12=0,0,SUMIF('Полная ст-ть с уч.НЗС (Авто)'!$YO$11:INDIRECT("'Полная ст-ть с уч.НЗС (Авто)'!YO"&amp;$J$26),$C12,'Полная ст-ть с уч.НЗС (Авто)'!PX$11:INDIRECT("'Полная ст-ть с уч.НЗС (Авто)'!PX"&amp;$J$26))/$D12)</f>
        <v>0</v>
      </c>
      <c r="PY12" s="137">
        <f ca="1">IF($D12=0,0,SUMIF('Полная ст-ть с уч.НЗС (Авто)'!$YO$11:INDIRECT("'Полная ст-ть с уч.НЗС (Авто)'!YO"&amp;$J$26),$C12,'Полная ст-ть с уч.НЗС (Авто)'!PY$11:INDIRECT("'Полная ст-ть с уч.НЗС (Авто)'!PY"&amp;$J$26))/$D12)</f>
        <v>0</v>
      </c>
      <c r="PZ12" s="137">
        <f ca="1">IF($D12=0,0,SUMIF('Полная ст-ть с уч.НЗС (Авто)'!$YO$11:INDIRECT("'Полная ст-ть с уч.НЗС (Авто)'!YO"&amp;$J$26),$C12,'Полная ст-ть с уч.НЗС (Авто)'!PZ$11:INDIRECT("'Полная ст-ть с уч.НЗС (Авто)'!PZ"&amp;$J$26))/$D12)</f>
        <v>0</v>
      </c>
      <c r="QA12" s="137">
        <f ca="1">IF($D12=0,0,SUMIF('Полная ст-ть с уч.НЗС (Авто)'!$YO$11:INDIRECT("'Полная ст-ть с уч.НЗС (Авто)'!YO"&amp;$J$26),$C12,'Полная ст-ть с уч.НЗС (Авто)'!QA$11:INDIRECT("'Полная ст-ть с уч.НЗС (Авто)'!QA"&amp;$J$26))/$D12)</f>
        <v>0</v>
      </c>
      <c r="QB12" s="137">
        <f ca="1">IF($D12=0,0,SUMIF('Полная ст-ть с уч.НЗС (Авто)'!$YO$11:INDIRECT("'Полная ст-ть с уч.НЗС (Авто)'!YO"&amp;$J$26),$C12,'Полная ст-ть с уч.НЗС (Авто)'!QB$11:INDIRECT("'Полная ст-ть с уч.НЗС (Авто)'!QB"&amp;$J$26))/$D12)</f>
        <v>0</v>
      </c>
      <c r="QC12" s="137">
        <f ca="1">IF($D12=0,0,SUMIF('Полная ст-ть с уч.НЗС (Авто)'!$YO$11:INDIRECT("'Полная ст-ть с уч.НЗС (Авто)'!YO"&amp;$J$26),$C12,'Полная ст-ть с уч.НЗС (Авто)'!QC$11:INDIRECT("'Полная ст-ть с уч.НЗС (Авто)'!QC"&amp;$J$26))/$D12)</f>
        <v>0</v>
      </c>
      <c r="QD12" s="137">
        <f ca="1">IF($D12=0,0,SUMIF('Полная ст-ть с уч.НЗС (Авто)'!$YO$11:INDIRECT("'Полная ст-ть с уч.НЗС (Авто)'!YO"&amp;$J$26),$C12,'Полная ст-ть с уч.НЗС (Авто)'!QD$11:INDIRECT("'Полная ст-ть с уч.НЗС (Авто)'!QD"&amp;$J$26))/$D12)</f>
        <v>0</v>
      </c>
      <c r="QE12" s="137">
        <f ca="1">IF($D12=0,0,SUMIF('Полная ст-ть с уч.НЗС (Авто)'!$YO$11:INDIRECT("'Полная ст-ть с уч.НЗС (Авто)'!YO"&amp;$J$26),$C12,'Полная ст-ть с уч.НЗС (Авто)'!QE$11:INDIRECT("'Полная ст-ть с уч.НЗС (Авто)'!QE"&amp;$J$26))/$D12)</f>
        <v>0</v>
      </c>
      <c r="QF12" s="137">
        <f ca="1">IF($D12=0,0,SUMIF('Полная ст-ть с уч.НЗС (Авто)'!$YO$11:INDIRECT("'Полная ст-ть с уч.НЗС (Авто)'!YO"&amp;$J$26),$C12,'Полная ст-ть с уч.НЗС (Авто)'!QF$11:INDIRECT("'Полная ст-ть с уч.НЗС (Авто)'!QF"&amp;$J$26))/$D12)</f>
        <v>0</v>
      </c>
      <c r="QG12" s="137">
        <f ca="1">IF($D12=0,0,SUMIF('Полная ст-ть с уч.НЗС (Авто)'!$YO$11:INDIRECT("'Полная ст-ть с уч.НЗС (Авто)'!YO"&amp;$J$26),$C12,'Полная ст-ть с уч.НЗС (Авто)'!QG$11:INDIRECT("'Полная ст-ть с уч.НЗС (Авто)'!QG"&amp;$J$26))/$D12)</f>
        <v>0</v>
      </c>
      <c r="QH12" s="137">
        <f ca="1">IF($D12=0,0,SUMIF('Полная ст-ть с уч.НЗС (Авто)'!$YO$11:INDIRECT("'Полная ст-ть с уч.НЗС (Авто)'!YO"&amp;$J$26),$C12,'Полная ст-ть с уч.НЗС (Авто)'!QH$11:INDIRECT("'Полная ст-ть с уч.НЗС (Авто)'!QH"&amp;$J$26))/$D12)</f>
        <v>0</v>
      </c>
      <c r="QI12" s="137">
        <f ca="1">IF($D12=0,0,SUMIF('Полная ст-ть с уч.НЗС (Авто)'!$YO$11:INDIRECT("'Полная ст-ть с уч.НЗС (Авто)'!YO"&amp;$J$26),$C12,'Полная ст-ть с уч.НЗС (Авто)'!QI$11:INDIRECT("'Полная ст-ть с уч.НЗС (Авто)'!QI"&amp;$J$26))/$D12)</f>
        <v>0</v>
      </c>
      <c r="QJ12" s="137">
        <f ca="1">IF($D12=0,0,SUMIF('Полная ст-ть с уч.НЗС (Авто)'!$YO$11:INDIRECT("'Полная ст-ть с уч.НЗС (Авто)'!YO"&amp;$J$26),$C12,'Полная ст-ть с уч.НЗС (Авто)'!QJ$11:INDIRECT("'Полная ст-ть с уч.НЗС (Авто)'!QJ"&amp;$J$26))/$D12)</f>
        <v>0</v>
      </c>
      <c r="QK12" s="137">
        <f ca="1">IF($D12=0,0,SUMIF('Полная ст-ть с уч.НЗС (Авто)'!$YO$11:INDIRECT("'Полная ст-ть с уч.НЗС (Авто)'!YO"&amp;$J$26),$C12,'Полная ст-ть с уч.НЗС (Авто)'!QK$11:INDIRECT("'Полная ст-ть с уч.НЗС (Авто)'!QK"&amp;$J$26))/$D12)</f>
        <v>0</v>
      </c>
      <c r="QL12" s="137">
        <f ca="1">IF($D12=0,0,SUMIF('Полная ст-ть с уч.НЗС (Авто)'!$YO$11:INDIRECT("'Полная ст-ть с уч.НЗС (Авто)'!YO"&amp;$J$26),$C12,'Полная ст-ть с уч.НЗС (Авто)'!QL$11:INDIRECT("'Полная ст-ть с уч.НЗС (Авто)'!QL"&amp;$J$26))/$D12)</f>
        <v>0</v>
      </c>
      <c r="QM12" s="137">
        <f ca="1">IF($D12=0,0,SUMIF('Полная ст-ть с уч.НЗС (Авто)'!$YO$11:INDIRECT("'Полная ст-ть с уч.НЗС (Авто)'!YO"&amp;$J$26),$C12,'Полная ст-ть с уч.НЗС (Авто)'!QM$11:INDIRECT("'Полная ст-ть с уч.НЗС (Авто)'!QM"&amp;$J$26))/$D12)</f>
        <v>0</v>
      </c>
      <c r="QN12" s="137">
        <f ca="1">IF($D12=0,0,SUMIF('Полная ст-ть с уч.НЗС (Авто)'!$YO$11:INDIRECT("'Полная ст-ть с уч.НЗС (Авто)'!YO"&amp;$J$26),$C12,'Полная ст-ть с уч.НЗС (Авто)'!QN$11:INDIRECT("'Полная ст-ть с уч.НЗС (Авто)'!QN"&amp;$J$26))/$D12)</f>
        <v>0</v>
      </c>
      <c r="QO12" s="137">
        <f ca="1">IF($D12=0,0,SUMIF('Полная ст-ть с уч.НЗС (Авто)'!$YO$11:INDIRECT("'Полная ст-ть с уч.НЗС (Авто)'!YO"&amp;$J$26),$C12,'Полная ст-ть с уч.НЗС (Авто)'!QO$11:INDIRECT("'Полная ст-ть с уч.НЗС (Авто)'!QO"&amp;$J$26))/$D12)</f>
        <v>0</v>
      </c>
      <c r="QP12" s="137">
        <f ca="1">IF($D12=0,0,SUMIF('Полная ст-ть с уч.НЗС (Авто)'!$YO$11:INDIRECT("'Полная ст-ть с уч.НЗС (Авто)'!YO"&amp;$J$26),$C12,'Полная ст-ть с уч.НЗС (Авто)'!QP$11:INDIRECT("'Полная ст-ть с уч.НЗС (Авто)'!QP"&amp;$J$26))/$D12)</f>
        <v>0</v>
      </c>
      <c r="QQ12" s="137">
        <f ca="1">IF($D12=0,0,SUMIF('Полная ст-ть с уч.НЗС (Авто)'!$YO$11:INDIRECT("'Полная ст-ть с уч.НЗС (Авто)'!YO"&amp;$J$26),$C12,'Полная ст-ть с уч.НЗС (Авто)'!QQ$11:INDIRECT("'Полная ст-ть с уч.НЗС (Авто)'!QQ"&amp;$J$26))/$D12)</f>
        <v>0</v>
      </c>
      <c r="QR12" s="137">
        <f ca="1">IF($D12=0,0,SUMIF('Полная ст-ть с уч.НЗС (Авто)'!$YO$11:INDIRECT("'Полная ст-ть с уч.НЗС (Авто)'!YO"&amp;$J$26),$C12,'Полная ст-ть с уч.НЗС (Авто)'!QR$11:INDIRECT("'Полная ст-ть с уч.НЗС (Авто)'!QR"&amp;$J$26))/$D12)</f>
        <v>0</v>
      </c>
      <c r="QS12" s="137">
        <f ca="1">IF($D12=0,0,SUMIF('Полная ст-ть с уч.НЗС (Авто)'!$YO$11:INDIRECT("'Полная ст-ть с уч.НЗС (Авто)'!YO"&amp;$J$26),$C12,'Полная ст-ть с уч.НЗС (Авто)'!QS$11:INDIRECT("'Полная ст-ть с уч.НЗС (Авто)'!QS"&amp;$J$26))/$D12)</f>
        <v>0</v>
      </c>
      <c r="QT12" s="137">
        <f ca="1">IF($D12=0,0,SUMIF('Полная ст-ть с уч.НЗС (Авто)'!$YO$11:INDIRECT("'Полная ст-ть с уч.НЗС (Авто)'!YO"&amp;$J$26),$C12,'Полная ст-ть с уч.НЗС (Авто)'!QT$11:INDIRECT("'Полная ст-ть с уч.НЗС (Авто)'!QT"&amp;$J$26))/$D12)</f>
        <v>0</v>
      </c>
      <c r="QU12" s="137">
        <f ca="1">IF($D12=0,0,SUMIF('Полная ст-ть с уч.НЗС (Авто)'!$YO$11:INDIRECT("'Полная ст-ть с уч.НЗС (Авто)'!YO"&amp;$J$26),$C12,'Полная ст-ть с уч.НЗС (Авто)'!QU$11:INDIRECT("'Полная ст-ть с уч.НЗС (Авто)'!QU"&amp;$J$26))/$D12)</f>
        <v>0</v>
      </c>
      <c r="QV12" s="137">
        <f ca="1">IF($D12=0,0,SUMIF('Полная ст-ть с уч.НЗС (Авто)'!$YO$11:INDIRECT("'Полная ст-ть с уч.НЗС (Авто)'!YO"&amp;$J$26),$C12,'Полная ст-ть с уч.НЗС (Авто)'!QV$11:INDIRECT("'Полная ст-ть с уч.НЗС (Авто)'!QV"&amp;$J$26))/$D12)</f>
        <v>0</v>
      </c>
      <c r="QW12" s="137">
        <f ca="1">IF($D12=0,0,SUMIF('Полная ст-ть с уч.НЗС (Авто)'!$YO$11:INDIRECT("'Полная ст-ть с уч.НЗС (Авто)'!YO"&amp;$J$26),$C12,'Полная ст-ть с уч.НЗС (Авто)'!QW$11:INDIRECT("'Полная ст-ть с уч.НЗС (Авто)'!QW"&amp;$J$26))/$D12)</f>
        <v>0</v>
      </c>
      <c r="QX12" s="137">
        <f ca="1">IF($D12=0,0,SUMIF('Полная ст-ть с уч.НЗС (Авто)'!$YO$11:INDIRECT("'Полная ст-ть с уч.НЗС (Авто)'!YO"&amp;$J$26),$C12,'Полная ст-ть с уч.НЗС (Авто)'!QX$11:INDIRECT("'Полная ст-ть с уч.НЗС (Авто)'!QX"&amp;$J$26))/$D12)</f>
        <v>0</v>
      </c>
      <c r="QY12" s="137">
        <f ca="1">IF($D12=0,0,SUMIF('Полная ст-ть с уч.НЗС (Авто)'!$YO$11:INDIRECT("'Полная ст-ть с уч.НЗС (Авто)'!YO"&amp;$J$26),$C12,'Полная ст-ть с уч.НЗС (Авто)'!QY$11:INDIRECT("'Полная ст-ть с уч.НЗС (Авто)'!QY"&amp;$J$26))/$D12)</f>
        <v>0</v>
      </c>
      <c r="QZ12" s="137">
        <f ca="1">IF($D12=0,0,SUMIF('Полная ст-ть с уч.НЗС (Авто)'!$YO$11:INDIRECT("'Полная ст-ть с уч.НЗС (Авто)'!YO"&amp;$J$26),$C12,'Полная ст-ть с уч.НЗС (Авто)'!QZ$11:INDIRECT("'Полная ст-ть с уч.НЗС (Авто)'!QZ"&amp;$J$26))/$D12)</f>
        <v>0</v>
      </c>
      <c r="RA12" s="137">
        <f ca="1">IF($D12=0,0,SUMIF('Полная ст-ть с уч.НЗС (Авто)'!$YO$11:INDIRECT("'Полная ст-ть с уч.НЗС (Авто)'!YO"&amp;$J$26),$C12,'Полная ст-ть с уч.НЗС (Авто)'!RA$11:INDIRECT("'Полная ст-ть с уч.НЗС (Авто)'!RA"&amp;$J$26))/$D12)</f>
        <v>0</v>
      </c>
      <c r="RB12" s="137">
        <f ca="1">IF($D12=0,0,SUMIF('Полная ст-ть с уч.НЗС (Авто)'!$YO$11:INDIRECT("'Полная ст-ть с уч.НЗС (Авто)'!YO"&amp;$J$26),$C12,'Полная ст-ть с уч.НЗС (Авто)'!RB$11:INDIRECT("'Полная ст-ть с уч.НЗС (Авто)'!RB"&amp;$J$26))/$D12)</f>
        <v>0</v>
      </c>
      <c r="RC12" s="137">
        <f ca="1">IF($D12=0,0,SUMIF('Полная ст-ть с уч.НЗС (Авто)'!$YO$11:INDIRECT("'Полная ст-ть с уч.НЗС (Авто)'!YO"&amp;$J$26),$C12,'Полная ст-ть с уч.НЗС (Авто)'!RC$11:INDIRECT("'Полная ст-ть с уч.НЗС (Авто)'!RC"&amp;$J$26))/$D12)</f>
        <v>0</v>
      </c>
      <c r="RD12" s="137">
        <f ca="1">IF($D12=0,0,SUMIF('Полная ст-ть с уч.НЗС (Авто)'!$YO$11:INDIRECT("'Полная ст-ть с уч.НЗС (Авто)'!YO"&amp;$J$26),$C12,'Полная ст-ть с уч.НЗС (Авто)'!RD$11:INDIRECT("'Полная ст-ть с уч.НЗС (Авто)'!RD"&amp;$J$26))/$D12)</f>
        <v>0</v>
      </c>
      <c r="RE12" s="137">
        <f ca="1">IF($D12=0,0,SUMIF('Полная ст-ть с уч.НЗС (Авто)'!$YO$11:INDIRECT("'Полная ст-ть с уч.НЗС (Авто)'!YO"&amp;$J$26),$C12,'Полная ст-ть с уч.НЗС (Авто)'!RE$11:INDIRECT("'Полная ст-ть с уч.НЗС (Авто)'!RE"&amp;$J$26))/$D12)</f>
        <v>0</v>
      </c>
      <c r="RF12" s="137">
        <f ca="1">IF($D12=0,0,SUMIF('Полная ст-ть с уч.НЗС (Авто)'!$YO$11:INDIRECT("'Полная ст-ть с уч.НЗС (Авто)'!YO"&amp;$J$26),$C12,'Полная ст-ть с уч.НЗС (Авто)'!RF$11:INDIRECT("'Полная ст-ть с уч.НЗС (Авто)'!RF"&amp;$J$26))/$D12)</f>
        <v>0</v>
      </c>
      <c r="RG12" s="137">
        <f ca="1">IF($D12=0,0,SUMIF('Полная ст-ть с уч.НЗС (Авто)'!$YO$11:INDIRECT("'Полная ст-ть с уч.НЗС (Авто)'!YO"&amp;$J$26),$C12,'Полная ст-ть с уч.НЗС (Авто)'!RG$11:INDIRECT("'Полная ст-ть с уч.НЗС (Авто)'!RG"&amp;$J$26))/$D12)</f>
        <v>0</v>
      </c>
      <c r="RH12" s="137">
        <f ca="1">IF($D12=0,0,SUMIF('Полная ст-ть с уч.НЗС (Авто)'!$YO$11:INDIRECT("'Полная ст-ть с уч.НЗС (Авто)'!YO"&amp;$J$26),$C12,'Полная ст-ть с уч.НЗС (Авто)'!RH$11:INDIRECT("'Полная ст-ть с уч.НЗС (Авто)'!RH"&amp;$J$26))/$D12)</f>
        <v>0</v>
      </c>
      <c r="RI12" s="137">
        <f ca="1">IF($D12=0,0,SUMIF('Полная ст-ть с уч.НЗС (Авто)'!$YO$11:INDIRECT("'Полная ст-ть с уч.НЗС (Авто)'!YO"&amp;$J$26),$C12,'Полная ст-ть с уч.НЗС (Авто)'!RI$11:INDIRECT("'Полная ст-ть с уч.НЗС (Авто)'!RI"&amp;$J$26))/$D12)</f>
        <v>0</v>
      </c>
      <c r="RJ12" s="137">
        <f ca="1">IF($D12=0,0,SUMIF('Полная ст-ть с уч.НЗС (Авто)'!$YO$11:INDIRECT("'Полная ст-ть с уч.НЗС (Авто)'!YO"&amp;$J$26),$C12,'Полная ст-ть с уч.НЗС (Авто)'!RJ$11:INDIRECT("'Полная ст-ть с уч.НЗС (Авто)'!RJ"&amp;$J$26))/$D12)</f>
        <v>0</v>
      </c>
      <c r="RK12" s="137">
        <f ca="1">IF($D12=0,0,SUMIF('Полная ст-ть с уч.НЗС (Авто)'!$YO$11:INDIRECT("'Полная ст-ть с уч.НЗС (Авто)'!YO"&amp;$J$26),$C12,'Полная ст-ть с уч.НЗС (Авто)'!RK$11:INDIRECT("'Полная ст-ть с уч.НЗС (Авто)'!RK"&amp;$J$26))/$D12)</f>
        <v>0</v>
      </c>
      <c r="RL12" s="137">
        <f ca="1">IF($D12=0,0,SUMIF('Полная ст-ть с уч.НЗС (Авто)'!$YO$11:INDIRECT("'Полная ст-ть с уч.НЗС (Авто)'!YO"&amp;$J$26),$C12,'Полная ст-ть с уч.НЗС (Авто)'!RL$11:INDIRECT("'Полная ст-ть с уч.НЗС (Авто)'!RL"&amp;$J$26))/$D12)</f>
        <v>0</v>
      </c>
      <c r="RM12" s="137">
        <f ca="1">IF($D12=0,0,SUMIF('Полная ст-ть с уч.НЗС (Авто)'!$YO$11:INDIRECT("'Полная ст-ть с уч.НЗС (Авто)'!YO"&amp;$J$26),$C12,'Полная ст-ть с уч.НЗС (Авто)'!RM$11:INDIRECT("'Полная ст-ть с уч.НЗС (Авто)'!RM"&amp;$J$26))/$D12)</f>
        <v>0</v>
      </c>
      <c r="RN12" s="137">
        <f ca="1">IF($D12=0,0,SUMIF('Полная ст-ть с уч.НЗС (Авто)'!$YO$11:INDIRECT("'Полная ст-ть с уч.НЗС (Авто)'!YO"&amp;$J$26),$C12,'Полная ст-ть с уч.НЗС (Авто)'!RN$11:INDIRECT("'Полная ст-ть с уч.НЗС (Авто)'!RN"&amp;$J$26))/$D12)</f>
        <v>0</v>
      </c>
      <c r="RO12" s="137">
        <f ca="1">IF($D12=0,0,SUMIF('Полная ст-ть с уч.НЗС (Авто)'!$YO$11:INDIRECT("'Полная ст-ть с уч.НЗС (Авто)'!YO"&amp;$J$26),$C12,'Полная ст-ть с уч.НЗС (Авто)'!RO$11:INDIRECT("'Полная ст-ть с уч.НЗС (Авто)'!RO"&amp;$J$26))/$D12)</f>
        <v>0</v>
      </c>
      <c r="RP12" s="137">
        <f ca="1">IF($D12=0,0,SUMIF('Полная ст-ть с уч.НЗС (Авто)'!$YO$11:INDIRECT("'Полная ст-ть с уч.НЗС (Авто)'!YO"&amp;$J$26),$C12,'Полная ст-ть с уч.НЗС (Авто)'!RP$11:INDIRECT("'Полная ст-ть с уч.НЗС (Авто)'!RP"&amp;$J$26))/$D12)</f>
        <v>0</v>
      </c>
      <c r="RQ12" s="137">
        <f ca="1">IF($D12=0,0,SUMIF('Полная ст-ть с уч.НЗС (Авто)'!$YO$11:INDIRECT("'Полная ст-ть с уч.НЗС (Авто)'!YO"&amp;$J$26),$C12,'Полная ст-ть с уч.НЗС (Авто)'!RQ$11:INDIRECT("'Полная ст-ть с уч.НЗС (Авто)'!RQ"&amp;$J$26))/$D12)</f>
        <v>0</v>
      </c>
      <c r="RR12" s="137">
        <f ca="1">IF($D12=0,0,SUMIF('Полная ст-ть с уч.НЗС (Авто)'!$YO$11:INDIRECT("'Полная ст-ть с уч.НЗС (Авто)'!YO"&amp;$J$26),$C12,'Полная ст-ть с уч.НЗС (Авто)'!RR$11:INDIRECT("'Полная ст-ть с уч.НЗС (Авто)'!RR"&amp;$J$26))/$D12)</f>
        <v>0</v>
      </c>
      <c r="RS12" s="137">
        <f ca="1">IF($D12=0,0,SUMIF('Полная ст-ть с уч.НЗС (Авто)'!$YO$11:INDIRECT("'Полная ст-ть с уч.НЗС (Авто)'!YO"&amp;$J$26),$C12,'Полная ст-ть с уч.НЗС (Авто)'!RS$11:INDIRECT("'Полная ст-ть с уч.НЗС (Авто)'!RS"&amp;$J$26))/$D12)</f>
        <v>0</v>
      </c>
      <c r="RT12" s="137">
        <f ca="1">IF($D12=0,0,SUMIF('Полная ст-ть с уч.НЗС (Авто)'!$YO$11:INDIRECT("'Полная ст-ть с уч.НЗС (Авто)'!YO"&amp;$J$26),$C12,'Полная ст-ть с уч.НЗС (Авто)'!RT$11:INDIRECT("'Полная ст-ть с уч.НЗС (Авто)'!RT"&amp;$J$26))/$D12)</f>
        <v>0</v>
      </c>
      <c r="RU12" s="137">
        <f ca="1">IF($D12=0,0,SUMIF('Полная ст-ть с уч.НЗС (Авто)'!$YO$11:INDIRECT("'Полная ст-ть с уч.НЗС (Авто)'!YO"&amp;$J$26),$C12,'Полная ст-ть с уч.НЗС (Авто)'!RU$11:INDIRECT("'Полная ст-ть с уч.НЗС (Авто)'!RU"&amp;$J$26))/$D12)</f>
        <v>0</v>
      </c>
      <c r="RV12" s="137">
        <f ca="1">IF($D12=0,0,SUMIF('Полная ст-ть с уч.НЗС (Авто)'!$YO$11:INDIRECT("'Полная ст-ть с уч.НЗС (Авто)'!YO"&amp;$J$26),$C12,'Полная ст-ть с уч.НЗС (Авто)'!RV$11:INDIRECT("'Полная ст-ть с уч.НЗС (Авто)'!RV"&amp;$J$26))/$D12)</f>
        <v>0</v>
      </c>
      <c r="RW12" s="137">
        <f ca="1">IF($D12=0,0,SUMIF('Полная ст-ть с уч.НЗС (Авто)'!$YO$11:INDIRECT("'Полная ст-ть с уч.НЗС (Авто)'!YO"&amp;$J$26),$C12,'Полная ст-ть с уч.НЗС (Авто)'!RW$11:INDIRECT("'Полная ст-ть с уч.НЗС (Авто)'!RW"&amp;$J$26))/$D12)</f>
        <v>0</v>
      </c>
      <c r="RX12" s="137">
        <f ca="1">IF($D12=0,0,SUMIF('Полная ст-ть с уч.НЗС (Авто)'!$YO$11:INDIRECT("'Полная ст-ть с уч.НЗС (Авто)'!YO"&amp;$J$26),$C12,'Полная ст-ть с уч.НЗС (Авто)'!RX$11:INDIRECT("'Полная ст-ть с уч.НЗС (Авто)'!RX"&amp;$J$26))/$D12)</f>
        <v>0</v>
      </c>
      <c r="RY12" s="137">
        <f ca="1">IF($D12=0,0,SUMIF('Полная ст-ть с уч.НЗС (Авто)'!$YO$11:INDIRECT("'Полная ст-ть с уч.НЗС (Авто)'!YO"&amp;$J$26),$C12,'Полная ст-ть с уч.НЗС (Авто)'!RY$11:INDIRECT("'Полная ст-ть с уч.НЗС (Авто)'!RY"&amp;$J$26))/$D12)</f>
        <v>0</v>
      </c>
      <c r="RZ12" s="137">
        <f ca="1">IF($D12=0,0,SUMIF('Полная ст-ть с уч.НЗС (Авто)'!$YO$11:INDIRECT("'Полная ст-ть с уч.НЗС (Авто)'!YO"&amp;$J$26),$C12,'Полная ст-ть с уч.НЗС (Авто)'!RZ$11:INDIRECT("'Полная ст-ть с уч.НЗС (Авто)'!RZ"&amp;$J$26))/$D12)</f>
        <v>0</v>
      </c>
      <c r="SA12" s="137">
        <f ca="1">IF($D12=0,0,SUMIF('Полная ст-ть с уч.НЗС (Авто)'!$YO$11:INDIRECT("'Полная ст-ть с уч.НЗС (Авто)'!YO"&amp;$J$26),$C12,'Полная ст-ть с уч.НЗС (Авто)'!SA$11:INDIRECT("'Полная ст-ть с уч.НЗС (Авто)'!SA"&amp;$J$26))/$D12)</f>
        <v>0</v>
      </c>
      <c r="SB12" s="137">
        <f ca="1">IF($D12=0,0,SUMIF('Полная ст-ть с уч.НЗС (Авто)'!$YO$11:INDIRECT("'Полная ст-ть с уч.НЗС (Авто)'!YO"&amp;$J$26),$C12,'Полная ст-ть с уч.НЗС (Авто)'!SB$11:INDIRECT("'Полная ст-ть с уч.НЗС (Авто)'!SB"&amp;$J$26))/$D12)</f>
        <v>0</v>
      </c>
      <c r="SC12" s="137">
        <f ca="1">IF($D12=0,0,SUMIF('Полная ст-ть с уч.НЗС (Авто)'!$YO$11:INDIRECT("'Полная ст-ть с уч.НЗС (Авто)'!YO"&amp;$J$26),$C12,'Полная ст-ть с уч.НЗС (Авто)'!SC$11:INDIRECT("'Полная ст-ть с уч.НЗС (Авто)'!SC"&amp;$J$26))/$D12)</f>
        <v>0</v>
      </c>
      <c r="SD12" s="137">
        <f ca="1">IF($D12=0,0,SUMIF('Полная ст-ть с уч.НЗС (Авто)'!$YO$11:INDIRECT("'Полная ст-ть с уч.НЗС (Авто)'!YO"&amp;$J$26),$C12,'Полная ст-ть с уч.НЗС (Авто)'!SD$11:INDIRECT("'Полная ст-ть с уч.НЗС (Авто)'!SD"&amp;$J$26))/$D12)</f>
        <v>0</v>
      </c>
      <c r="SE12" s="137">
        <f ca="1">IF($D12=0,0,SUMIF('Полная ст-ть с уч.НЗС (Авто)'!$YO$11:INDIRECT("'Полная ст-ть с уч.НЗС (Авто)'!YO"&amp;$J$26),$C12,'Полная ст-ть с уч.НЗС (Авто)'!SE$11:INDIRECT("'Полная ст-ть с уч.НЗС (Авто)'!SE"&amp;$J$26))/$D12)</f>
        <v>0</v>
      </c>
      <c r="SF12" s="137">
        <f ca="1">IF($D12=0,0,SUMIF('Полная ст-ть с уч.НЗС (Авто)'!$YO$11:INDIRECT("'Полная ст-ть с уч.НЗС (Авто)'!YO"&amp;$J$26),$C12,'Полная ст-ть с уч.НЗС (Авто)'!SF$11:INDIRECT("'Полная ст-ть с уч.НЗС (Авто)'!SF"&amp;$J$26))/$D12)</f>
        <v>0</v>
      </c>
      <c r="SG12" s="137">
        <f ca="1">IF($D12=0,0,SUMIF('Полная ст-ть с уч.НЗС (Авто)'!$YO$11:INDIRECT("'Полная ст-ть с уч.НЗС (Авто)'!YO"&amp;$J$26),$C12,'Полная ст-ть с уч.НЗС (Авто)'!SG$11:INDIRECT("'Полная ст-ть с уч.НЗС (Авто)'!SG"&amp;$J$26))/$D12)</f>
        <v>0</v>
      </c>
      <c r="SH12" s="137">
        <f ca="1">IF($D12=0,0,SUMIF('Полная ст-ть с уч.НЗС (Авто)'!$YO$11:INDIRECT("'Полная ст-ть с уч.НЗС (Авто)'!YO"&amp;$J$26),$C12,'Полная ст-ть с уч.НЗС (Авто)'!SH$11:INDIRECT("'Полная ст-ть с уч.НЗС (Авто)'!SH"&amp;$J$26))/$D12)</f>
        <v>0</v>
      </c>
      <c r="SI12" s="137">
        <f ca="1">IF($D12=0,0,SUMIF('Полная ст-ть с уч.НЗС (Авто)'!$YO$11:INDIRECT("'Полная ст-ть с уч.НЗС (Авто)'!YO"&amp;$J$26),$C12,'Полная ст-ть с уч.НЗС (Авто)'!SI$11:INDIRECT("'Полная ст-ть с уч.НЗС (Авто)'!SI"&amp;$J$26))/$D12)</f>
        <v>0</v>
      </c>
      <c r="SJ12" s="137">
        <f ca="1">IF($D12=0,0,SUMIF('Полная ст-ть с уч.НЗС (Авто)'!$YO$11:INDIRECT("'Полная ст-ть с уч.НЗС (Авто)'!YO"&amp;$J$26),$C12,'Полная ст-ть с уч.НЗС (Авто)'!SJ$11:INDIRECT("'Полная ст-ть с уч.НЗС (Авто)'!SJ"&amp;$J$26))/$D12)</f>
        <v>0</v>
      </c>
      <c r="SK12" s="137">
        <f ca="1">IF($D12=0,0,SUMIF('Полная ст-ть с уч.НЗС (Авто)'!$YO$11:INDIRECT("'Полная ст-ть с уч.НЗС (Авто)'!YO"&amp;$J$26),$C12,'Полная ст-ть с уч.НЗС (Авто)'!SK$11:INDIRECT("'Полная ст-ть с уч.НЗС (Авто)'!SK"&amp;$J$26))/$D12)</f>
        <v>0</v>
      </c>
      <c r="SL12" s="137">
        <f ca="1">IF($D12=0,0,SUMIF('Полная ст-ть с уч.НЗС (Авто)'!$YO$11:INDIRECT("'Полная ст-ть с уч.НЗС (Авто)'!YO"&amp;$J$26),$C12,'Полная ст-ть с уч.НЗС (Авто)'!SL$11:INDIRECT("'Полная ст-ть с уч.НЗС (Авто)'!SL"&amp;$J$26))/$D12)</f>
        <v>0</v>
      </c>
      <c r="SM12" s="137">
        <f ca="1">IF($D12=0,0,SUMIF('Полная ст-ть с уч.НЗС (Авто)'!$YO$11:INDIRECT("'Полная ст-ть с уч.НЗС (Авто)'!YO"&amp;$J$26),$C12,'Полная ст-ть с уч.НЗС (Авто)'!SM$11:INDIRECT("'Полная ст-ть с уч.НЗС (Авто)'!SM"&amp;$J$26))/$D12)</f>
        <v>0</v>
      </c>
      <c r="SN12" s="137">
        <f ca="1">IF($D12=0,0,SUMIF('Полная ст-ть с уч.НЗС (Авто)'!$YO$11:INDIRECT("'Полная ст-ть с уч.НЗС (Авто)'!YO"&amp;$J$26),$C12,'Полная ст-ть с уч.НЗС (Авто)'!SN$11:INDIRECT("'Полная ст-ть с уч.НЗС (Авто)'!SN"&amp;$J$26))/$D12)</f>
        <v>0</v>
      </c>
      <c r="SO12" s="137">
        <f ca="1">IF($D12=0,0,SUMIF('Полная ст-ть с уч.НЗС (Авто)'!$YO$11:INDIRECT("'Полная ст-ть с уч.НЗС (Авто)'!YO"&amp;$J$26),$C12,'Полная ст-ть с уч.НЗС (Авто)'!SO$11:INDIRECT("'Полная ст-ть с уч.НЗС (Авто)'!SO"&amp;$J$26))/$D12)</f>
        <v>0</v>
      </c>
      <c r="SP12" s="137">
        <f ca="1">IF($D12=0,0,SUMIF('Полная ст-ть с уч.НЗС (Авто)'!$YO$11:INDIRECT("'Полная ст-ть с уч.НЗС (Авто)'!YO"&amp;$J$26),$C12,'Полная ст-ть с уч.НЗС (Авто)'!SP$11:INDIRECT("'Полная ст-ть с уч.НЗС (Авто)'!SP"&amp;$J$26))/$D12)</f>
        <v>0</v>
      </c>
      <c r="SQ12" s="137">
        <f ca="1">IF($D12=0,0,SUMIF('Полная ст-ть с уч.НЗС (Авто)'!$YO$11:INDIRECT("'Полная ст-ть с уч.НЗС (Авто)'!YO"&amp;$J$26),$C12,'Полная ст-ть с уч.НЗС (Авто)'!SQ$11:INDIRECT("'Полная ст-ть с уч.НЗС (Авто)'!SQ"&amp;$J$26))/$D12)</f>
        <v>0</v>
      </c>
      <c r="SR12" s="137">
        <f ca="1">IF($D12=0,0,SUMIF('Полная ст-ть с уч.НЗС (Авто)'!$YO$11:INDIRECT("'Полная ст-ть с уч.НЗС (Авто)'!YO"&amp;$J$26),$C12,'Полная ст-ть с уч.НЗС (Авто)'!SR$11:INDIRECT("'Полная ст-ть с уч.НЗС (Авто)'!SR"&amp;$J$26))/$D12)</f>
        <v>0</v>
      </c>
      <c r="SS12" s="137">
        <f ca="1">IF($D12=0,0,SUMIF('Полная ст-ть с уч.НЗС (Авто)'!$YO$11:INDIRECT("'Полная ст-ть с уч.НЗС (Авто)'!YO"&amp;$J$26),$C12,'Полная ст-ть с уч.НЗС (Авто)'!SS$11:INDIRECT("'Полная ст-ть с уч.НЗС (Авто)'!SS"&amp;$J$26))/$D12)</f>
        <v>0</v>
      </c>
      <c r="ST12" s="137">
        <f ca="1">IF($D12=0,0,SUMIF('Полная ст-ть с уч.НЗС (Авто)'!$YO$11:INDIRECT("'Полная ст-ть с уч.НЗС (Авто)'!YO"&amp;$J$26),$C12,'Полная ст-ть с уч.НЗС (Авто)'!ST$11:INDIRECT("'Полная ст-ть с уч.НЗС (Авто)'!ST"&amp;$J$26))/$D12)</f>
        <v>0</v>
      </c>
      <c r="SU12" s="137">
        <f ca="1">IF($D12=0,0,SUMIF('Полная ст-ть с уч.НЗС (Авто)'!$YO$11:INDIRECT("'Полная ст-ть с уч.НЗС (Авто)'!YO"&amp;$J$26),$C12,'Полная ст-ть с уч.НЗС (Авто)'!SU$11:INDIRECT("'Полная ст-ть с уч.НЗС (Авто)'!SU"&amp;$J$26))/$D12)</f>
        <v>0</v>
      </c>
      <c r="SV12" s="137">
        <f ca="1">IF($D12=0,0,SUMIF('Полная ст-ть с уч.НЗС (Авто)'!$YO$11:INDIRECT("'Полная ст-ть с уч.НЗС (Авто)'!YO"&amp;$J$26),$C12,'Полная ст-ть с уч.НЗС (Авто)'!SV$11:INDIRECT("'Полная ст-ть с уч.НЗС (Авто)'!SV"&amp;$J$26))/$D12)</f>
        <v>0</v>
      </c>
      <c r="SW12" s="137">
        <f ca="1">IF($D12=0,0,SUMIF('Полная ст-ть с уч.НЗС (Авто)'!$YO$11:INDIRECT("'Полная ст-ть с уч.НЗС (Авто)'!YO"&amp;$J$26),$C12,'Полная ст-ть с уч.НЗС (Авто)'!SW$11:INDIRECT("'Полная ст-ть с уч.НЗС (Авто)'!SW"&amp;$J$26))/$D12)</f>
        <v>0</v>
      </c>
      <c r="SX12" s="137">
        <f ca="1">IF($D12=0,0,SUMIF('Полная ст-ть с уч.НЗС (Авто)'!$YO$11:INDIRECT("'Полная ст-ть с уч.НЗС (Авто)'!YO"&amp;$J$26),$C12,'Полная ст-ть с уч.НЗС (Авто)'!SX$11:INDIRECT("'Полная ст-ть с уч.НЗС (Авто)'!SX"&amp;$J$26))/$D12)</f>
        <v>0</v>
      </c>
      <c r="SY12" s="137">
        <f ca="1">IF($D12=0,0,SUMIF('Полная ст-ть с уч.НЗС (Авто)'!$YO$11:INDIRECT("'Полная ст-ть с уч.НЗС (Авто)'!YO"&amp;$J$26),$C12,'Полная ст-ть с уч.НЗС (Авто)'!SY$11:INDIRECT("'Полная ст-ть с уч.НЗС (Авто)'!SY"&amp;$J$26))/$D12)</f>
        <v>0</v>
      </c>
      <c r="SZ12" s="137">
        <f ca="1">IF($D12=0,0,SUMIF('Полная ст-ть с уч.НЗС (Авто)'!$YO$11:INDIRECT("'Полная ст-ть с уч.НЗС (Авто)'!YO"&amp;$J$26),$C12,'Полная ст-ть с уч.НЗС (Авто)'!SZ$11:INDIRECT("'Полная ст-ть с уч.НЗС (Авто)'!SZ"&amp;$J$26))/$D12)</f>
        <v>0</v>
      </c>
      <c r="TA12" s="137">
        <f ca="1">IF($D12=0,0,SUMIF('Полная ст-ть с уч.НЗС (Авто)'!$YO$11:INDIRECT("'Полная ст-ть с уч.НЗС (Авто)'!YO"&amp;$J$26),$C12,'Полная ст-ть с уч.НЗС (Авто)'!TA$11:INDIRECT("'Полная ст-ть с уч.НЗС (Авто)'!TA"&amp;$J$26))/$D12)</f>
        <v>0</v>
      </c>
      <c r="TB12" s="137">
        <f ca="1">IF($D12=0,0,SUMIF('Полная ст-ть с уч.НЗС (Авто)'!$YO$11:INDIRECT("'Полная ст-ть с уч.НЗС (Авто)'!YO"&amp;$J$26),$C12,'Полная ст-ть с уч.НЗС (Авто)'!TB$11:INDIRECT("'Полная ст-ть с уч.НЗС (Авто)'!TB"&amp;$J$26))/$D12)</f>
        <v>0</v>
      </c>
      <c r="TC12" s="137">
        <f ca="1">IF($D12=0,0,SUMIF('Полная ст-ть с уч.НЗС (Авто)'!$YO$11:INDIRECT("'Полная ст-ть с уч.НЗС (Авто)'!YO"&amp;$J$26),$C12,'Полная ст-ть с уч.НЗС (Авто)'!TC$11:INDIRECT("'Полная ст-ть с уч.НЗС (Авто)'!TC"&amp;$J$26))/$D12)</f>
        <v>0</v>
      </c>
      <c r="TD12" s="137">
        <f ca="1">IF($D12=0,0,SUMIF('Полная ст-ть с уч.НЗС (Авто)'!$YO$11:INDIRECT("'Полная ст-ть с уч.НЗС (Авто)'!YO"&amp;$J$26),$C12,'Полная ст-ть с уч.НЗС (Авто)'!TD$11:INDIRECT("'Полная ст-ть с уч.НЗС (Авто)'!TD"&amp;$J$26))/$D12)</f>
        <v>0</v>
      </c>
      <c r="TE12" s="137">
        <f ca="1">IF($D12=0,0,SUMIF('Полная ст-ть с уч.НЗС (Авто)'!$YO$11:INDIRECT("'Полная ст-ть с уч.НЗС (Авто)'!YO"&amp;$J$26),$C12,'Полная ст-ть с уч.НЗС (Авто)'!TE$11:INDIRECT("'Полная ст-ть с уч.НЗС (Авто)'!TE"&amp;$J$26))/$D12)</f>
        <v>0</v>
      </c>
      <c r="TF12" s="137">
        <f ca="1">IF($D12=0,0,SUMIF('Полная ст-ть с уч.НЗС (Авто)'!$YO$11:INDIRECT("'Полная ст-ть с уч.НЗС (Авто)'!YO"&amp;$J$26),$C12,'Полная ст-ть с уч.НЗС (Авто)'!TF$11:INDIRECT("'Полная ст-ть с уч.НЗС (Авто)'!TF"&amp;$J$26))/$D12)</f>
        <v>0</v>
      </c>
      <c r="TG12" s="137">
        <f ca="1">IF($D12=0,0,SUMIF('Полная ст-ть с уч.НЗС (Авто)'!$YO$11:INDIRECT("'Полная ст-ть с уч.НЗС (Авто)'!YO"&amp;$J$26),$C12,'Полная ст-ть с уч.НЗС (Авто)'!TG$11:INDIRECT("'Полная ст-ть с уч.НЗС (Авто)'!TG"&amp;$J$26))/$D12)</f>
        <v>0</v>
      </c>
      <c r="TH12" s="137">
        <f ca="1">IF($D12=0,0,SUMIF('Полная ст-ть с уч.НЗС (Авто)'!$YO$11:INDIRECT("'Полная ст-ть с уч.НЗС (Авто)'!YO"&amp;$J$26),$C12,'Полная ст-ть с уч.НЗС (Авто)'!TH$11:INDIRECT("'Полная ст-ть с уч.НЗС (Авто)'!TH"&amp;$J$26))/$D12)</f>
        <v>0</v>
      </c>
      <c r="TI12" s="137">
        <f ca="1">IF($D12=0,0,SUMIF('Полная ст-ть с уч.НЗС (Авто)'!$YO$11:INDIRECT("'Полная ст-ть с уч.НЗС (Авто)'!YO"&amp;$J$26),$C12,'Полная ст-ть с уч.НЗС (Авто)'!TI$11:INDIRECT("'Полная ст-ть с уч.НЗС (Авто)'!TI"&amp;$J$26))/$D12)</f>
        <v>0</v>
      </c>
      <c r="TJ12" s="137">
        <f ca="1">IF($D12=0,0,SUMIF('Полная ст-ть с уч.НЗС (Авто)'!$YO$11:INDIRECT("'Полная ст-ть с уч.НЗС (Авто)'!YO"&amp;$J$26),$C12,'Полная ст-ть с уч.НЗС (Авто)'!TJ$11:INDIRECT("'Полная ст-ть с уч.НЗС (Авто)'!TJ"&amp;$J$26))/$D12)</f>
        <v>0</v>
      </c>
      <c r="TK12" s="137">
        <f ca="1">IF($D12=0,0,SUMIF('Полная ст-ть с уч.НЗС (Авто)'!$YO$11:INDIRECT("'Полная ст-ть с уч.НЗС (Авто)'!YO"&amp;$J$26),$C12,'Полная ст-ть с уч.НЗС (Авто)'!TK$11:INDIRECT("'Полная ст-ть с уч.НЗС (Авто)'!TK"&amp;$J$26))/$D12)</f>
        <v>0</v>
      </c>
      <c r="TL12" s="137">
        <f ca="1">IF($D12=0,0,SUMIF('Полная ст-ть с уч.НЗС (Авто)'!$YO$11:INDIRECT("'Полная ст-ть с уч.НЗС (Авто)'!YO"&amp;$J$26),$C12,'Полная ст-ть с уч.НЗС (Авто)'!TL$11:INDIRECT("'Полная ст-ть с уч.НЗС (Авто)'!TL"&amp;$J$26))/$D12)</f>
        <v>0</v>
      </c>
      <c r="TM12" s="137">
        <f ca="1">IF($D12=0,0,SUMIF('Полная ст-ть с уч.НЗС (Авто)'!$YO$11:INDIRECT("'Полная ст-ть с уч.НЗС (Авто)'!YO"&amp;$J$26),$C12,'Полная ст-ть с уч.НЗС (Авто)'!TM$11:INDIRECT("'Полная ст-ть с уч.НЗС (Авто)'!TM"&amp;$J$26))/$D12)</f>
        <v>0</v>
      </c>
      <c r="TN12" s="137">
        <f ca="1">IF($D12=0,0,SUMIF('Полная ст-ть с уч.НЗС (Авто)'!$YO$11:INDIRECT("'Полная ст-ть с уч.НЗС (Авто)'!YO"&amp;$J$26),$C12,'Полная ст-ть с уч.НЗС (Авто)'!TN$11:INDIRECT("'Полная ст-ть с уч.НЗС (Авто)'!TN"&amp;$J$26))/$D12)</f>
        <v>0</v>
      </c>
      <c r="TO12" s="137">
        <f ca="1">IF($D12=0,0,SUMIF('Полная ст-ть с уч.НЗС (Авто)'!$YO$11:INDIRECT("'Полная ст-ть с уч.НЗС (Авто)'!YO"&amp;$J$26),$C12,'Полная ст-ть с уч.НЗС (Авто)'!TO$11:INDIRECT("'Полная ст-ть с уч.НЗС (Авто)'!TO"&amp;$J$26))/$D12)</f>
        <v>0</v>
      </c>
      <c r="TP12" s="137">
        <f ca="1">IF($D12=0,0,SUMIF('Полная ст-ть с уч.НЗС (Авто)'!$YO$11:INDIRECT("'Полная ст-ть с уч.НЗС (Авто)'!YO"&amp;$J$26),$C12,'Полная ст-ть с уч.НЗС (Авто)'!TP$11:INDIRECT("'Полная ст-ть с уч.НЗС (Авто)'!TP"&amp;$J$26))/$D12)</f>
        <v>0</v>
      </c>
      <c r="TQ12" s="137">
        <f ca="1">IF($D12=0,0,SUMIF('Полная ст-ть с уч.НЗС (Авто)'!$YO$11:INDIRECT("'Полная ст-ть с уч.НЗС (Авто)'!YO"&amp;$J$26),$C12,'Полная ст-ть с уч.НЗС (Авто)'!TQ$11:INDIRECT("'Полная ст-ть с уч.НЗС (Авто)'!TQ"&amp;$J$26))/$D12)</f>
        <v>0</v>
      </c>
      <c r="TR12" s="137">
        <f ca="1">IF($D12=0,0,SUMIF('Полная ст-ть с уч.НЗС (Авто)'!$YO$11:INDIRECT("'Полная ст-ть с уч.НЗС (Авто)'!YO"&amp;$J$26),$C12,'Полная ст-ть с уч.НЗС (Авто)'!TR$11:INDIRECT("'Полная ст-ть с уч.НЗС (Авто)'!TR"&amp;$J$26))/$D12)</f>
        <v>0</v>
      </c>
      <c r="TS12" s="137">
        <f ca="1">IF($D12=0,0,SUMIF('Полная ст-ть с уч.НЗС (Авто)'!$YO$11:INDIRECT("'Полная ст-ть с уч.НЗС (Авто)'!YO"&amp;$J$26),$C12,'Полная ст-ть с уч.НЗС (Авто)'!TS$11:INDIRECT("'Полная ст-ть с уч.НЗС (Авто)'!TS"&amp;$J$26))/$D12)</f>
        <v>0</v>
      </c>
      <c r="TT12" s="137">
        <f ca="1">IF($D12=0,0,SUMIF('Полная ст-ть с уч.НЗС (Авто)'!$YO$11:INDIRECT("'Полная ст-ть с уч.НЗС (Авто)'!YO"&amp;$J$26),$C12,'Полная ст-ть с уч.НЗС (Авто)'!TT$11:INDIRECT("'Полная ст-ть с уч.НЗС (Авто)'!TT"&amp;$J$26))/$D12)</f>
        <v>0</v>
      </c>
      <c r="TU12" s="137">
        <f ca="1">IF($D12=0,0,SUMIF('Полная ст-ть с уч.НЗС (Авто)'!$YO$11:INDIRECT("'Полная ст-ть с уч.НЗС (Авто)'!YO"&amp;$J$26),$C12,'Полная ст-ть с уч.НЗС (Авто)'!TU$11:INDIRECT("'Полная ст-ть с уч.НЗС (Авто)'!TU"&amp;$J$26))/$D12)</f>
        <v>0</v>
      </c>
      <c r="TV12" s="137">
        <f ca="1">IF($D12=0,0,SUMIF('Полная ст-ть с уч.НЗС (Авто)'!$YO$11:INDIRECT("'Полная ст-ть с уч.НЗС (Авто)'!YO"&amp;$J$26),$C12,'Полная ст-ть с уч.НЗС (Авто)'!TV$11:INDIRECT("'Полная ст-ть с уч.НЗС (Авто)'!TV"&amp;$J$26))/$D12)</f>
        <v>0</v>
      </c>
      <c r="TW12" s="137">
        <f ca="1">IF($D12=0,0,SUMIF('Полная ст-ть с уч.НЗС (Авто)'!$YO$11:INDIRECT("'Полная ст-ть с уч.НЗС (Авто)'!YO"&amp;$J$26),$C12,'Полная ст-ть с уч.НЗС (Авто)'!TW$11:INDIRECT("'Полная ст-ть с уч.НЗС (Авто)'!TW"&amp;$J$26))/$D12)</f>
        <v>0</v>
      </c>
      <c r="TX12" s="137">
        <f ca="1">IF($D12=0,0,SUMIF('Полная ст-ть с уч.НЗС (Авто)'!$YO$11:INDIRECT("'Полная ст-ть с уч.НЗС (Авто)'!YO"&amp;$J$26),$C12,'Полная ст-ть с уч.НЗС (Авто)'!TX$11:INDIRECT("'Полная ст-ть с уч.НЗС (Авто)'!TX"&amp;$J$26))/$D12)</f>
        <v>0</v>
      </c>
      <c r="TY12" s="137">
        <f ca="1">IF($D12=0,0,SUMIF('Полная ст-ть с уч.НЗС (Авто)'!$YO$11:INDIRECT("'Полная ст-ть с уч.НЗС (Авто)'!YO"&amp;$J$26),$C12,'Полная ст-ть с уч.НЗС (Авто)'!TY$11:INDIRECT("'Полная ст-ть с уч.НЗС (Авто)'!TY"&amp;$J$26))/$D12)</f>
        <v>0</v>
      </c>
      <c r="TZ12" s="137">
        <f ca="1">IF($D12=0,0,SUMIF('Полная ст-ть с уч.НЗС (Авто)'!$YO$11:INDIRECT("'Полная ст-ть с уч.НЗС (Авто)'!YO"&amp;$J$26),$C12,'Полная ст-ть с уч.НЗС (Авто)'!TZ$11:INDIRECT("'Полная ст-ть с уч.НЗС (Авто)'!TZ"&amp;$J$26))/$D12)</f>
        <v>0</v>
      </c>
      <c r="UA12" s="137">
        <f ca="1">IF($D12=0,0,SUMIF('Полная ст-ть с уч.НЗС (Авто)'!$YO$11:INDIRECT("'Полная ст-ть с уч.НЗС (Авто)'!YO"&amp;$J$26),$C12,'Полная ст-ть с уч.НЗС (Авто)'!UA$11:INDIRECT("'Полная ст-ть с уч.НЗС (Авто)'!UA"&amp;$J$26))/$D12)</f>
        <v>0</v>
      </c>
      <c r="UB12" s="137">
        <f ca="1">IF($D12=0,0,SUMIF('Полная ст-ть с уч.НЗС (Авто)'!$YO$11:INDIRECT("'Полная ст-ть с уч.НЗС (Авто)'!YO"&amp;$J$26),$C12,'Полная ст-ть с уч.НЗС (Авто)'!UB$11:INDIRECT("'Полная ст-ть с уч.НЗС (Авто)'!UB"&amp;$J$26))/$D12)</f>
        <v>0</v>
      </c>
      <c r="UC12" s="137">
        <f ca="1">IF($D12=0,0,SUMIF('Полная ст-ть с уч.НЗС (Авто)'!$YO$11:INDIRECT("'Полная ст-ть с уч.НЗС (Авто)'!YO"&amp;$J$26),$C12,'Полная ст-ть с уч.НЗС (Авто)'!UC$11:INDIRECT("'Полная ст-ть с уч.НЗС (Авто)'!UC"&amp;$J$26))/$D12)</f>
        <v>0</v>
      </c>
      <c r="UD12" s="137">
        <f ca="1">IF($D12=0,0,SUMIF('Полная ст-ть с уч.НЗС (Авто)'!$YO$11:INDIRECT("'Полная ст-ть с уч.НЗС (Авто)'!YO"&amp;$J$26),$C12,'Полная ст-ть с уч.НЗС (Авто)'!UD$11:INDIRECT("'Полная ст-ть с уч.НЗС (Авто)'!UD"&amp;$J$26))/$D12)</f>
        <v>0</v>
      </c>
      <c r="UE12" s="137">
        <f ca="1">IF($D12=0,0,SUMIF('Полная ст-ть с уч.НЗС (Авто)'!$YO$11:INDIRECT("'Полная ст-ть с уч.НЗС (Авто)'!YO"&amp;$J$26),$C12,'Полная ст-ть с уч.НЗС (Авто)'!UE$11:INDIRECT("'Полная ст-ть с уч.НЗС (Авто)'!UE"&amp;$J$26))/$D12)</f>
        <v>0</v>
      </c>
      <c r="UF12" s="137">
        <f ca="1">IF($D12=0,0,SUMIF('Полная ст-ть с уч.НЗС (Авто)'!$YO$11:INDIRECT("'Полная ст-ть с уч.НЗС (Авто)'!YO"&amp;$J$26),$C12,'Полная ст-ть с уч.НЗС (Авто)'!UF$11:INDIRECT("'Полная ст-ть с уч.НЗС (Авто)'!UF"&amp;$J$26))/$D12)</f>
        <v>0</v>
      </c>
      <c r="UG12" s="137">
        <f ca="1">IF($D12=0,0,SUMIF('Полная ст-ть с уч.НЗС (Авто)'!$YO$11:INDIRECT("'Полная ст-ть с уч.НЗС (Авто)'!YO"&amp;$J$26),$C12,'Полная ст-ть с уч.НЗС (Авто)'!UG$11:INDIRECT("'Полная ст-ть с уч.НЗС (Авто)'!UG"&amp;$J$26))/$D12)</f>
        <v>0</v>
      </c>
      <c r="UH12" s="137">
        <f ca="1">IF($D12=0,0,SUMIF('Полная ст-ть с уч.НЗС (Авто)'!$YO$11:INDIRECT("'Полная ст-ть с уч.НЗС (Авто)'!YO"&amp;$J$26),$C12,'Полная ст-ть с уч.НЗС (Авто)'!UH$11:INDIRECT("'Полная ст-ть с уч.НЗС (Авто)'!UH"&amp;$J$26))/$D12)</f>
        <v>0</v>
      </c>
      <c r="UI12" s="137">
        <f ca="1">IF($D12=0,0,SUMIF('Полная ст-ть с уч.НЗС (Авто)'!$YO$11:INDIRECT("'Полная ст-ть с уч.НЗС (Авто)'!YO"&amp;$J$26),$C12,'Полная ст-ть с уч.НЗС (Авто)'!UI$11:INDIRECT("'Полная ст-ть с уч.НЗС (Авто)'!UI"&amp;$J$26))/$D12)</f>
        <v>0</v>
      </c>
      <c r="UJ12" s="137">
        <f ca="1">IF($D12=0,0,SUMIF('Полная ст-ть с уч.НЗС (Авто)'!$YO$11:INDIRECT("'Полная ст-ть с уч.НЗС (Авто)'!YO"&amp;$J$26),$C12,'Полная ст-ть с уч.НЗС (Авто)'!UJ$11:INDIRECT("'Полная ст-ть с уч.НЗС (Авто)'!UJ"&amp;$J$26))/$D12)</f>
        <v>0</v>
      </c>
      <c r="UK12" s="137">
        <f ca="1">IF($D12=0,0,SUMIF('Полная ст-ть с уч.НЗС (Авто)'!$YO$11:INDIRECT("'Полная ст-ть с уч.НЗС (Авто)'!YO"&amp;$J$26),$C12,'Полная ст-ть с уч.НЗС (Авто)'!UK$11:INDIRECT("'Полная ст-ть с уч.НЗС (Авто)'!UK"&amp;$J$26))/$D12)</f>
        <v>0</v>
      </c>
      <c r="UL12" s="137">
        <f ca="1">IF($D12=0,0,SUMIF('Полная ст-ть с уч.НЗС (Авто)'!$YO$11:INDIRECT("'Полная ст-ть с уч.НЗС (Авто)'!YO"&amp;$J$26),$C12,'Полная ст-ть с уч.НЗС (Авто)'!UL$11:INDIRECT("'Полная ст-ть с уч.НЗС (Авто)'!UL"&amp;$J$26))/$D12)</f>
        <v>0</v>
      </c>
      <c r="UM12" s="137">
        <f ca="1">IF($D12=0,0,SUMIF('Полная ст-ть с уч.НЗС (Авто)'!$YO$11:INDIRECT("'Полная ст-ть с уч.НЗС (Авто)'!YO"&amp;$J$26),$C12,'Полная ст-ть с уч.НЗС (Авто)'!UM$11:INDIRECT("'Полная ст-ть с уч.НЗС (Авто)'!UM"&amp;$J$26))/$D12)</f>
        <v>0</v>
      </c>
      <c r="UN12" s="137">
        <f ca="1">IF($D12=0,0,SUMIF('Полная ст-ть с уч.НЗС (Авто)'!$YO$11:INDIRECT("'Полная ст-ть с уч.НЗС (Авто)'!YO"&amp;$J$26),$C12,'Полная ст-ть с уч.НЗС (Авто)'!UN$11:INDIRECT("'Полная ст-ть с уч.НЗС (Авто)'!UN"&amp;$J$26))/$D12)</f>
        <v>0</v>
      </c>
      <c r="UO12" s="137">
        <f ca="1">IF($D12=0,0,SUMIF('Полная ст-ть с уч.НЗС (Авто)'!$YO$11:INDIRECT("'Полная ст-ть с уч.НЗС (Авто)'!YO"&amp;$J$26),$C12,'Полная ст-ть с уч.НЗС (Авто)'!UO$11:INDIRECT("'Полная ст-ть с уч.НЗС (Авто)'!UO"&amp;$J$26))/$D12)</f>
        <v>0</v>
      </c>
      <c r="UP12" s="137">
        <f ca="1">IF($D12=0,0,SUMIF('Полная ст-ть с уч.НЗС (Авто)'!$YO$11:INDIRECT("'Полная ст-ть с уч.НЗС (Авто)'!YO"&amp;$J$26),$C12,'Полная ст-ть с уч.НЗС (Авто)'!UP$11:INDIRECT("'Полная ст-ть с уч.НЗС (Авто)'!UP"&amp;$J$26))/$D12)</f>
        <v>0</v>
      </c>
      <c r="UQ12" s="137">
        <f ca="1">IF($D12=0,0,SUMIF('Полная ст-ть с уч.НЗС (Авто)'!$YO$11:INDIRECT("'Полная ст-ть с уч.НЗС (Авто)'!YO"&amp;$J$26),$C12,'Полная ст-ть с уч.НЗС (Авто)'!UQ$11:INDIRECT("'Полная ст-ть с уч.НЗС (Авто)'!UQ"&amp;$J$26))/$D12)</f>
        <v>0</v>
      </c>
      <c r="UR12" s="137">
        <f ca="1">IF($D12=0,0,SUMIF('Полная ст-ть с уч.НЗС (Авто)'!$YO$11:INDIRECT("'Полная ст-ть с уч.НЗС (Авто)'!YO"&amp;$J$26),$C12,'Полная ст-ть с уч.НЗС (Авто)'!UR$11:INDIRECT("'Полная ст-ть с уч.НЗС (Авто)'!UR"&amp;$J$26))/$D12)</f>
        <v>0</v>
      </c>
      <c r="US12" s="137">
        <f ca="1">IF($D12=0,0,SUMIF('Полная ст-ть с уч.НЗС (Авто)'!$YO$11:INDIRECT("'Полная ст-ть с уч.НЗС (Авто)'!YO"&amp;$J$26),$C12,'Полная ст-ть с уч.НЗС (Авто)'!US$11:INDIRECT("'Полная ст-ть с уч.НЗС (Авто)'!US"&amp;$J$26))/$D12)</f>
        <v>0</v>
      </c>
      <c r="UT12" s="137">
        <f ca="1">IF($D12=0,0,SUMIF('Полная ст-ть с уч.НЗС (Авто)'!$YO$11:INDIRECT("'Полная ст-ть с уч.НЗС (Авто)'!YO"&amp;$J$26),$C12,'Полная ст-ть с уч.НЗС (Авто)'!UT$11:INDIRECT("'Полная ст-ть с уч.НЗС (Авто)'!UT"&amp;$J$26))/$D12)</f>
        <v>0</v>
      </c>
      <c r="UU12" s="137">
        <f ca="1">IF($D12=0,0,SUMIF('Полная ст-ть с уч.НЗС (Авто)'!$YO$11:INDIRECT("'Полная ст-ть с уч.НЗС (Авто)'!YO"&amp;$J$26),$C12,'Полная ст-ть с уч.НЗС (Авто)'!UU$11:INDIRECT("'Полная ст-ть с уч.НЗС (Авто)'!UU"&amp;$J$26))/$D12)</f>
        <v>0</v>
      </c>
      <c r="UV12" s="137">
        <f ca="1">IF($D12=0,0,SUMIF('Полная ст-ть с уч.НЗС (Авто)'!$YO$11:INDIRECT("'Полная ст-ть с уч.НЗС (Авто)'!YO"&amp;$J$26),$C12,'Полная ст-ть с уч.НЗС (Авто)'!UV$11:INDIRECT("'Полная ст-ть с уч.НЗС (Авто)'!UV"&amp;$J$26))/$D12)</f>
        <v>0</v>
      </c>
      <c r="UW12" s="137">
        <f ca="1">IF($D12=0,0,SUMIF('Полная ст-ть с уч.НЗС (Авто)'!$YO$11:INDIRECT("'Полная ст-ть с уч.НЗС (Авто)'!YO"&amp;$J$26),$C12,'Полная ст-ть с уч.НЗС (Авто)'!UW$11:INDIRECT("'Полная ст-ть с уч.НЗС (Авто)'!UW"&amp;$J$26))/$D12)</f>
        <v>0</v>
      </c>
      <c r="UX12" s="137">
        <f ca="1">IF($D12=0,0,SUMIF('Полная ст-ть с уч.НЗС (Авто)'!$YO$11:INDIRECT("'Полная ст-ть с уч.НЗС (Авто)'!YO"&amp;$J$26),$C12,'Полная ст-ть с уч.НЗС (Авто)'!UX$11:INDIRECT("'Полная ст-ть с уч.НЗС (Авто)'!UX"&amp;$J$26))/$D12)</f>
        <v>0</v>
      </c>
      <c r="UY12" s="137">
        <f ca="1">IF($D12=0,0,SUMIF('Полная ст-ть с уч.НЗС (Авто)'!$YO$11:INDIRECT("'Полная ст-ть с уч.НЗС (Авто)'!YO"&amp;$J$26),$C12,'Полная ст-ть с уч.НЗС (Авто)'!UY$11:INDIRECT("'Полная ст-ть с уч.НЗС (Авто)'!UY"&amp;$J$26))/$D12)</f>
        <v>0</v>
      </c>
      <c r="UZ12" s="137">
        <f ca="1">IF($D12=0,0,SUMIF('Полная ст-ть с уч.НЗС (Авто)'!$YO$11:INDIRECT("'Полная ст-ть с уч.НЗС (Авто)'!YO"&amp;$J$26),$C12,'Полная ст-ть с уч.НЗС (Авто)'!UZ$11:INDIRECT("'Полная ст-ть с уч.НЗС (Авто)'!UZ"&amp;$J$26))/$D12)</f>
        <v>0</v>
      </c>
      <c r="VA12" s="137">
        <f ca="1">IF($D12=0,0,SUMIF('Полная ст-ть с уч.НЗС (Авто)'!$YO$11:INDIRECT("'Полная ст-ть с уч.НЗС (Авто)'!YO"&amp;$J$26),$C12,'Полная ст-ть с уч.НЗС (Авто)'!VA$11:INDIRECT("'Полная ст-ть с уч.НЗС (Авто)'!VA"&amp;$J$26))/$D12)</f>
        <v>0</v>
      </c>
      <c r="VB12" s="137">
        <f ca="1">IF($D12=0,0,SUMIF('Полная ст-ть с уч.НЗС (Авто)'!$YO$11:INDIRECT("'Полная ст-ть с уч.НЗС (Авто)'!YO"&amp;$J$26),$C12,'Полная ст-ть с уч.НЗС (Авто)'!VB$11:INDIRECT("'Полная ст-ть с уч.НЗС (Авто)'!VB"&amp;$J$26))/$D12)</f>
        <v>0</v>
      </c>
      <c r="VC12" s="137">
        <f ca="1">IF($D12=0,0,SUMIF('Полная ст-ть с уч.НЗС (Авто)'!$YO$11:INDIRECT("'Полная ст-ть с уч.НЗС (Авто)'!YO"&amp;$J$26),$C12,'Полная ст-ть с уч.НЗС (Авто)'!VC$11:INDIRECT("'Полная ст-ть с уч.НЗС (Авто)'!VC"&amp;$J$26))/$D12)</f>
        <v>0</v>
      </c>
      <c r="VD12" s="137">
        <f ca="1">IF($D12=0,0,SUMIF('Полная ст-ть с уч.НЗС (Авто)'!$YO$11:INDIRECT("'Полная ст-ть с уч.НЗС (Авто)'!YO"&amp;$J$26),$C12,'Полная ст-ть с уч.НЗС (Авто)'!VD$11:INDIRECT("'Полная ст-ть с уч.НЗС (Авто)'!VD"&amp;$J$26))/$D12)</f>
        <v>0</v>
      </c>
      <c r="VE12" s="137">
        <f ca="1">IF($D12=0,0,SUMIF('Полная ст-ть с уч.НЗС (Авто)'!$YO$11:INDIRECT("'Полная ст-ть с уч.НЗС (Авто)'!YO"&amp;$J$26),$C12,'Полная ст-ть с уч.НЗС (Авто)'!VE$11:INDIRECT("'Полная ст-ть с уч.НЗС (Авто)'!VE"&amp;$J$26))/$D12)</f>
        <v>0</v>
      </c>
      <c r="VF12" s="137">
        <f ca="1">IF($D12=0,0,SUMIF('Полная ст-ть с уч.НЗС (Авто)'!$YO$11:INDIRECT("'Полная ст-ть с уч.НЗС (Авто)'!YO"&amp;$J$26),$C12,'Полная ст-ть с уч.НЗС (Авто)'!VF$11:INDIRECT("'Полная ст-ть с уч.НЗС (Авто)'!VF"&amp;$J$26))/$D12)</f>
        <v>0</v>
      </c>
      <c r="VG12" s="137">
        <f ca="1">IF($D12=0,0,SUMIF('Полная ст-ть с уч.НЗС (Авто)'!$YO$11:INDIRECT("'Полная ст-ть с уч.НЗС (Авто)'!YO"&amp;$J$26),$C12,'Полная ст-ть с уч.НЗС (Авто)'!VG$11:INDIRECT("'Полная ст-ть с уч.НЗС (Авто)'!VG"&amp;$J$26))/$D12)</f>
        <v>0</v>
      </c>
      <c r="VH12" s="137">
        <f ca="1">IF($D12=0,0,SUMIF('Полная ст-ть с уч.НЗС (Авто)'!$YO$11:INDIRECT("'Полная ст-ть с уч.НЗС (Авто)'!YO"&amp;$J$26),$C12,'Полная ст-ть с уч.НЗС (Авто)'!VH$11:INDIRECT("'Полная ст-ть с уч.НЗС (Авто)'!VH"&amp;$J$26))/$D12)</f>
        <v>0</v>
      </c>
      <c r="VI12" s="137">
        <f ca="1">IF($D12=0,0,SUMIF('Полная ст-ть с уч.НЗС (Авто)'!$YO$11:INDIRECT("'Полная ст-ть с уч.НЗС (Авто)'!YO"&amp;$J$26),$C12,'Полная ст-ть с уч.НЗС (Авто)'!VI$11:INDIRECT("'Полная ст-ть с уч.НЗС (Авто)'!VI"&amp;$J$26))/$D12)</f>
        <v>0</v>
      </c>
      <c r="VJ12" s="137">
        <f ca="1">IF($D12=0,0,SUMIF('Полная ст-ть с уч.НЗС (Авто)'!$YO$11:INDIRECT("'Полная ст-ть с уч.НЗС (Авто)'!YO"&amp;$J$26),$C12,'Полная ст-ть с уч.НЗС (Авто)'!VJ$11:INDIRECT("'Полная ст-ть с уч.НЗС (Авто)'!VJ"&amp;$J$26))/$D12)</f>
        <v>0</v>
      </c>
      <c r="VK12" s="137">
        <f ca="1">IF($D12=0,0,SUMIF('Полная ст-ть с уч.НЗС (Авто)'!$YO$11:INDIRECT("'Полная ст-ть с уч.НЗС (Авто)'!YO"&amp;$J$26),$C12,'Полная ст-ть с уч.НЗС (Авто)'!VK$11:INDIRECT("'Полная ст-ть с уч.НЗС (Авто)'!VK"&amp;$J$26))/$D12)</f>
        <v>0</v>
      </c>
      <c r="VL12" s="137">
        <f ca="1">IF($D12=0,0,SUMIF('Полная ст-ть с уч.НЗС (Авто)'!$YO$11:INDIRECT("'Полная ст-ть с уч.НЗС (Авто)'!YO"&amp;$J$26),$C12,'Полная ст-ть с уч.НЗС (Авто)'!VL$11:INDIRECT("'Полная ст-ть с уч.НЗС (Авто)'!VL"&amp;$J$26))/$D12)</f>
        <v>0</v>
      </c>
      <c r="VM12" s="137">
        <f ca="1">IF($D12=0,0,SUMIF('Полная ст-ть с уч.НЗС (Авто)'!$YO$11:INDIRECT("'Полная ст-ть с уч.НЗС (Авто)'!YO"&amp;$J$26),$C12,'Полная ст-ть с уч.НЗС (Авто)'!VM$11:INDIRECT("'Полная ст-ть с уч.НЗС (Авто)'!VM"&amp;$J$26))/$D12)</f>
        <v>0</v>
      </c>
      <c r="VN12" s="137">
        <f ca="1">IF($D12=0,0,SUMIF('Полная ст-ть с уч.НЗС (Авто)'!$YO$11:INDIRECT("'Полная ст-ть с уч.НЗС (Авто)'!YO"&amp;$J$26),$C12,'Полная ст-ть с уч.НЗС (Авто)'!VN$11:INDIRECT("'Полная ст-ть с уч.НЗС (Авто)'!VN"&amp;$J$26))/$D12)</f>
        <v>0</v>
      </c>
      <c r="VO12" s="137">
        <f ca="1">IF($D12=0,0,SUMIF('Полная ст-ть с уч.НЗС (Авто)'!$YO$11:INDIRECT("'Полная ст-ть с уч.НЗС (Авто)'!YO"&amp;$J$26),$C12,'Полная ст-ть с уч.НЗС (Авто)'!VO$11:INDIRECT("'Полная ст-ть с уч.НЗС (Авто)'!VO"&amp;$J$26))/$D12)</f>
        <v>0</v>
      </c>
      <c r="VP12" s="137">
        <f ca="1">IF($D12=0,0,SUMIF('Полная ст-ть с уч.НЗС (Авто)'!$YO$11:INDIRECT("'Полная ст-ть с уч.НЗС (Авто)'!YO"&amp;$J$26),$C12,'Полная ст-ть с уч.НЗС (Авто)'!VP$11:INDIRECT("'Полная ст-ть с уч.НЗС (Авто)'!VP"&amp;$J$26))/$D12)</f>
        <v>0</v>
      </c>
      <c r="VQ12" s="137">
        <f ca="1">IF($D12=0,0,SUMIF('Полная ст-ть с уч.НЗС (Авто)'!$YO$11:INDIRECT("'Полная ст-ть с уч.НЗС (Авто)'!YO"&amp;$J$26),$C12,'Полная ст-ть с уч.НЗС (Авто)'!VQ$11:INDIRECT("'Полная ст-ть с уч.НЗС (Авто)'!VQ"&amp;$J$26))/$D12)</f>
        <v>0</v>
      </c>
      <c r="VR12" s="137">
        <f ca="1">IF($D12=0,0,SUMIF('Полная ст-ть с уч.НЗС (Авто)'!$YO$11:INDIRECT("'Полная ст-ть с уч.НЗС (Авто)'!YO"&amp;$J$26),$C12,'Полная ст-ть с уч.НЗС (Авто)'!VR$11:INDIRECT("'Полная ст-ть с уч.НЗС (Авто)'!VR"&amp;$J$26))/$D12)</f>
        <v>0</v>
      </c>
      <c r="VS12" s="137">
        <f ca="1">IF($D12=0,0,SUMIF('Полная ст-ть с уч.НЗС (Авто)'!$YO$11:INDIRECT("'Полная ст-ть с уч.НЗС (Авто)'!YO"&amp;$J$26),$C12,'Полная ст-ть с уч.НЗС (Авто)'!VS$11:INDIRECT("'Полная ст-ть с уч.НЗС (Авто)'!VS"&amp;$J$26))/$D12)</f>
        <v>0</v>
      </c>
      <c r="VT12" s="137">
        <f ca="1">IF($D12=0,0,SUMIF('Полная ст-ть с уч.НЗС (Авто)'!$YO$11:INDIRECT("'Полная ст-ть с уч.НЗС (Авто)'!YO"&amp;$J$26),$C12,'Полная ст-ть с уч.НЗС (Авто)'!VT$11:INDIRECT("'Полная ст-ть с уч.НЗС (Авто)'!VT"&amp;$J$26))/$D12)</f>
        <v>0</v>
      </c>
      <c r="VU12" s="137">
        <f ca="1">IF($D12=0,0,SUMIF('Полная ст-ть с уч.НЗС (Авто)'!$YO$11:INDIRECT("'Полная ст-ть с уч.НЗС (Авто)'!YO"&amp;$J$26),$C12,'Полная ст-ть с уч.НЗС (Авто)'!VU$11:INDIRECT("'Полная ст-ть с уч.НЗС (Авто)'!VU"&amp;$J$26))/$D12)</f>
        <v>0</v>
      </c>
      <c r="VV12" s="137">
        <f ca="1">IF($D12=0,0,SUMIF('Полная ст-ть с уч.НЗС (Авто)'!$YO$11:INDIRECT("'Полная ст-ть с уч.НЗС (Авто)'!YO"&amp;$J$26),$C12,'Полная ст-ть с уч.НЗС (Авто)'!VV$11:INDIRECT("'Полная ст-ть с уч.НЗС (Авто)'!VV"&amp;$J$26))/$D12)</f>
        <v>0</v>
      </c>
      <c r="VW12" s="137">
        <f ca="1">IF($D12=0,0,SUMIF('Полная ст-ть с уч.НЗС (Авто)'!$YO$11:INDIRECT("'Полная ст-ть с уч.НЗС (Авто)'!YO"&amp;$J$26),$C12,'Полная ст-ть с уч.НЗС (Авто)'!VW$11:INDIRECT("'Полная ст-ть с уч.НЗС (Авто)'!VW"&amp;$J$26))/$D12)</f>
        <v>0</v>
      </c>
      <c r="VX12" s="137">
        <f ca="1">IF($D12=0,0,SUMIF('Полная ст-ть с уч.НЗС (Авто)'!$YO$11:INDIRECT("'Полная ст-ть с уч.НЗС (Авто)'!YO"&amp;$J$26),$C12,'Полная ст-ть с уч.НЗС (Авто)'!VX$11:INDIRECT("'Полная ст-ть с уч.НЗС (Авто)'!VX"&amp;$J$26))/$D12)</f>
        <v>0</v>
      </c>
      <c r="VY12" s="137">
        <f ca="1">IF($D12=0,0,SUMIF('Полная ст-ть с уч.НЗС (Авто)'!$YO$11:INDIRECT("'Полная ст-ть с уч.НЗС (Авто)'!YO"&amp;$J$26),$C12,'Полная ст-ть с уч.НЗС (Авто)'!VY$11:INDIRECT("'Полная ст-ть с уч.НЗС (Авто)'!VY"&amp;$J$26))/$D12)</f>
        <v>0</v>
      </c>
      <c r="VZ12" s="137">
        <f ca="1">IF($D12=0,0,SUMIF('Полная ст-ть с уч.НЗС (Авто)'!$YO$11:INDIRECT("'Полная ст-ть с уч.НЗС (Авто)'!YO"&amp;$J$26),$C12,'Полная ст-ть с уч.НЗС (Авто)'!VZ$11:INDIRECT("'Полная ст-ть с уч.НЗС (Авто)'!VZ"&amp;$J$26))/$D12)</f>
        <v>0</v>
      </c>
      <c r="WA12" s="137">
        <f ca="1">IF($D12=0,0,SUMIF('Полная ст-ть с уч.НЗС (Авто)'!$YO$11:INDIRECT("'Полная ст-ть с уч.НЗС (Авто)'!YO"&amp;$J$26),$C12,'Полная ст-ть с уч.НЗС (Авто)'!WA$11:INDIRECT("'Полная ст-ть с уч.НЗС (Авто)'!WA"&amp;$J$26))/$D12)</f>
        <v>0</v>
      </c>
      <c r="WB12" s="137">
        <f ca="1">IF($D12=0,0,SUMIF('Полная ст-ть с уч.НЗС (Авто)'!$YO$11:INDIRECT("'Полная ст-ть с уч.НЗС (Авто)'!YO"&amp;$J$26),$C12,'Полная ст-ть с уч.НЗС (Авто)'!WB$11:INDIRECT("'Полная ст-ть с уч.НЗС (Авто)'!WB"&amp;$J$26))/$D12)</f>
        <v>0</v>
      </c>
      <c r="WC12" s="137">
        <f ca="1">IF($D12=0,0,SUMIF('Полная ст-ть с уч.НЗС (Авто)'!$YO$11:INDIRECT("'Полная ст-ть с уч.НЗС (Авто)'!YO"&amp;$J$26),$C12,'Полная ст-ть с уч.НЗС (Авто)'!WC$11:INDIRECT("'Полная ст-ть с уч.НЗС (Авто)'!WC"&amp;$J$26))/$D12)</f>
        <v>0</v>
      </c>
      <c r="WD12" s="137">
        <f ca="1">IF($D12=0,0,SUMIF('Полная ст-ть с уч.НЗС (Авто)'!$YO$11:INDIRECT("'Полная ст-ть с уч.НЗС (Авто)'!YO"&amp;$J$26),$C12,'Полная ст-ть с уч.НЗС (Авто)'!WD$11:INDIRECT("'Полная ст-ть с уч.НЗС (Авто)'!WD"&amp;$J$26))/$D12)</f>
        <v>0</v>
      </c>
      <c r="WE12" s="137">
        <f ca="1">IF($D12=0,0,SUMIF('Полная ст-ть с уч.НЗС (Авто)'!$YO$11:INDIRECT("'Полная ст-ть с уч.НЗС (Авто)'!YO"&amp;$J$26),$C12,'Полная ст-ть с уч.НЗС (Авто)'!WE$11:INDIRECT("'Полная ст-ть с уч.НЗС (Авто)'!WE"&amp;$J$26))/$D12)</f>
        <v>0</v>
      </c>
      <c r="WF12" s="137">
        <f ca="1">IF($D12=0,0,SUMIF('Полная ст-ть с уч.НЗС (Авто)'!$YO$11:INDIRECT("'Полная ст-ть с уч.НЗС (Авто)'!YO"&amp;$J$26),$C12,'Полная ст-ть с уч.НЗС (Авто)'!WF$11:INDIRECT("'Полная ст-ть с уч.НЗС (Авто)'!WF"&amp;$J$26))/$D12)</f>
        <v>0</v>
      </c>
      <c r="WG12" s="137">
        <f ca="1">IF($D12=0,0,SUMIF('Полная ст-ть с уч.НЗС (Авто)'!$YO$11:INDIRECT("'Полная ст-ть с уч.НЗС (Авто)'!YO"&amp;$J$26),$C12,'Полная ст-ть с уч.НЗС (Авто)'!WG$11:INDIRECT("'Полная ст-ть с уч.НЗС (Авто)'!WG"&amp;$J$26))/$D12)</f>
        <v>0</v>
      </c>
      <c r="WH12" s="137">
        <f ca="1">IF($D12=0,0,SUMIF('Полная ст-ть с уч.НЗС (Авто)'!$YO$11:INDIRECT("'Полная ст-ть с уч.НЗС (Авто)'!YO"&amp;$J$26),$C12,'Полная ст-ть с уч.НЗС (Авто)'!WH$11:INDIRECT("'Полная ст-ть с уч.НЗС (Авто)'!WH"&amp;$J$26))/$D12)</f>
        <v>0</v>
      </c>
      <c r="WI12" s="137">
        <f ca="1">IF($D12=0,0,SUMIF('Полная ст-ть с уч.НЗС (Авто)'!$YO$11:INDIRECT("'Полная ст-ть с уч.НЗС (Авто)'!YO"&amp;$J$26),$C12,'Полная ст-ть с уч.НЗС (Авто)'!WI$11:INDIRECT("'Полная ст-ть с уч.НЗС (Авто)'!WI"&amp;$J$26))/$D12)</f>
        <v>0</v>
      </c>
      <c r="WJ12" s="137">
        <f ca="1">IF($D12=0,0,SUMIF('Полная ст-ть с уч.НЗС (Авто)'!$YO$11:INDIRECT("'Полная ст-ть с уч.НЗС (Авто)'!YO"&amp;$J$26),$C12,'Полная ст-ть с уч.НЗС (Авто)'!WJ$11:INDIRECT("'Полная ст-ть с уч.НЗС (Авто)'!WJ"&amp;$J$26))/$D12)</f>
        <v>0</v>
      </c>
      <c r="WK12" s="137">
        <f ca="1">IF($D12=0,0,SUMIF('Полная ст-ть с уч.НЗС (Авто)'!$YO$11:INDIRECT("'Полная ст-ть с уч.НЗС (Авто)'!YO"&amp;$J$26),$C12,'Полная ст-ть с уч.НЗС (Авто)'!WK$11:INDIRECT("'Полная ст-ть с уч.НЗС (Авто)'!WK"&amp;$J$26))/$D12)</f>
        <v>0</v>
      </c>
      <c r="WL12" s="137">
        <f ca="1">IF($D12=0,0,SUMIF('Полная ст-ть с уч.НЗС (Авто)'!$YO$11:INDIRECT("'Полная ст-ть с уч.НЗС (Авто)'!YO"&amp;$J$26),$C12,'Полная ст-ть с уч.НЗС (Авто)'!WL$11:INDIRECT("'Полная ст-ть с уч.НЗС (Авто)'!WL"&amp;$J$26))/$D12)</f>
        <v>0</v>
      </c>
      <c r="WM12" s="137">
        <f ca="1">IF($D12=0,0,SUMIF('Полная ст-ть с уч.НЗС (Авто)'!$YO$11:INDIRECT("'Полная ст-ть с уч.НЗС (Авто)'!YO"&amp;$J$26),$C12,'Полная ст-ть с уч.НЗС (Авто)'!WM$11:INDIRECT("'Полная ст-ть с уч.НЗС (Авто)'!WM"&amp;$J$26))/$D12)</f>
        <v>0</v>
      </c>
      <c r="WN12" s="137">
        <f ca="1">IF($D12=0,0,SUMIF('Полная ст-ть с уч.НЗС (Авто)'!$YO$11:INDIRECT("'Полная ст-ть с уч.НЗС (Авто)'!YO"&amp;$J$26),$C12,'Полная ст-ть с уч.НЗС (Авто)'!WN$11:INDIRECT("'Полная ст-ть с уч.НЗС (Авто)'!WN"&amp;$J$26))/$D12)</f>
        <v>0</v>
      </c>
      <c r="WO12" s="137">
        <f ca="1">IF($D12=0,0,SUMIF('Полная ст-ть с уч.НЗС (Авто)'!$YO$11:INDIRECT("'Полная ст-ть с уч.НЗС (Авто)'!YO"&amp;$J$26),$C12,'Полная ст-ть с уч.НЗС (Авто)'!WO$11:INDIRECT("'Полная ст-ть с уч.НЗС (Авто)'!WO"&amp;$J$26))/$D12)</f>
        <v>0</v>
      </c>
      <c r="WP12" s="137">
        <f ca="1">IF($D12=0,0,SUMIF('Полная ст-ть с уч.НЗС (Авто)'!$YO$11:INDIRECT("'Полная ст-ть с уч.НЗС (Авто)'!YO"&amp;$J$26),$C12,'Полная ст-ть с уч.НЗС (Авто)'!WP$11:INDIRECT("'Полная ст-ть с уч.НЗС (Авто)'!WP"&amp;$J$26))/$D12)</f>
        <v>0</v>
      </c>
      <c r="WQ12" s="137">
        <f ca="1">IF($D12=0,0,SUMIF('Полная ст-ть с уч.НЗС (Авто)'!$YO$11:INDIRECT("'Полная ст-ть с уч.НЗС (Авто)'!YO"&amp;$J$26),$C12,'Полная ст-ть с уч.НЗС (Авто)'!WQ$11:INDIRECT("'Полная ст-ть с уч.НЗС (Авто)'!WQ"&amp;$J$26))/$D12)</f>
        <v>0</v>
      </c>
      <c r="WR12" s="137">
        <f ca="1">IF($D12=0,0,SUMIF('Полная ст-ть с уч.НЗС (Авто)'!$YO$11:INDIRECT("'Полная ст-ть с уч.НЗС (Авто)'!YO"&amp;$J$26),$C12,'Полная ст-ть с уч.НЗС (Авто)'!WR$11:INDIRECT("'Полная ст-ть с уч.НЗС (Авто)'!WR"&amp;$J$26))/$D12)</f>
        <v>0</v>
      </c>
      <c r="WS12" s="137">
        <f ca="1">IF($D12=0,0,SUMIF('Полная ст-ть с уч.НЗС (Авто)'!$YO$11:INDIRECT("'Полная ст-ть с уч.НЗС (Авто)'!YO"&amp;$J$26),$C12,'Полная ст-ть с уч.НЗС (Авто)'!WS$11:INDIRECT("'Полная ст-ть с уч.НЗС (Авто)'!WS"&amp;$J$26))/$D12)</f>
        <v>0</v>
      </c>
      <c r="WT12" s="137">
        <f ca="1">IF($D12=0,0,SUMIF('Полная ст-ть с уч.НЗС (Авто)'!$YO$11:INDIRECT("'Полная ст-ть с уч.НЗС (Авто)'!YO"&amp;$J$26),$C12,'Полная ст-ть с уч.НЗС (Авто)'!WT$11:INDIRECT("'Полная ст-ть с уч.НЗС (Авто)'!WT"&amp;$J$26))/$D12)</f>
        <v>0</v>
      </c>
      <c r="WU12" s="137">
        <f ca="1">IF($D12=0,0,SUMIF('Полная ст-ть с уч.НЗС (Авто)'!$YO$11:INDIRECT("'Полная ст-ть с уч.НЗС (Авто)'!YO"&amp;$J$26),$C12,'Полная ст-ть с уч.НЗС (Авто)'!WU$11:INDIRECT("'Полная ст-ть с уч.НЗС (Авто)'!WU"&amp;$J$26))/$D12)</f>
        <v>0</v>
      </c>
      <c r="WV12" s="137">
        <f ca="1">IF($D12=0,0,SUMIF('Полная ст-ть с уч.НЗС (Авто)'!$YO$11:INDIRECT("'Полная ст-ть с уч.НЗС (Авто)'!YO"&amp;$J$26),$C12,'Полная ст-ть с уч.НЗС (Авто)'!WV$11:INDIRECT("'Полная ст-ть с уч.НЗС (Авто)'!WV"&amp;$J$26))/$D12)</f>
        <v>0</v>
      </c>
      <c r="WW12" s="137">
        <f ca="1">IF($D12=0,0,SUMIF('Полная ст-ть с уч.НЗС (Авто)'!$YO$11:INDIRECT("'Полная ст-ть с уч.НЗС (Авто)'!YO"&amp;$J$26),$C12,'Полная ст-ть с уч.НЗС (Авто)'!WW$11:INDIRECT("'Полная ст-ть с уч.НЗС (Авто)'!WW"&amp;$J$26))/$D12)</f>
        <v>0</v>
      </c>
      <c r="WX12" s="137">
        <f ca="1">IF($D12=0,0,SUMIF('Полная ст-ть с уч.НЗС (Авто)'!$YO$11:INDIRECT("'Полная ст-ть с уч.НЗС (Авто)'!YO"&amp;$J$26),$C12,'Полная ст-ть с уч.НЗС (Авто)'!WX$11:INDIRECT("'Полная ст-ть с уч.НЗС (Авто)'!WX"&amp;$J$26))/$D12)</f>
        <v>0</v>
      </c>
      <c r="WY12" s="137">
        <f ca="1">IF($D12=0,0,SUMIF('Полная ст-ть с уч.НЗС (Авто)'!$YO$11:INDIRECT("'Полная ст-ть с уч.НЗС (Авто)'!YO"&amp;$J$26),$C12,'Полная ст-ть с уч.НЗС (Авто)'!WY$11:INDIRECT("'Полная ст-ть с уч.НЗС (Авто)'!WY"&amp;$J$26))/$D12)</f>
        <v>0</v>
      </c>
      <c r="WZ12" s="137">
        <f ca="1">IF($D12=0,0,SUMIF('Полная ст-ть с уч.НЗС (Авто)'!$YO$11:INDIRECT("'Полная ст-ть с уч.НЗС (Авто)'!YO"&amp;$J$26),$C12,'Полная ст-ть с уч.НЗС (Авто)'!WZ$11:INDIRECT("'Полная ст-ть с уч.НЗС (Авто)'!WZ"&amp;$J$26))/$D12)</f>
        <v>0</v>
      </c>
      <c r="XA12" s="137">
        <f ca="1">IF($D12=0,0,SUMIF('Полная ст-ть с уч.НЗС (Авто)'!$YO$11:INDIRECT("'Полная ст-ть с уч.НЗС (Авто)'!YO"&amp;$J$26),$C12,'Полная ст-ть с уч.НЗС (Авто)'!XA$11:INDIRECT("'Полная ст-ть с уч.НЗС (Авто)'!XA"&amp;$J$26))/$D12)</f>
        <v>0</v>
      </c>
      <c r="XB12" s="137">
        <f ca="1">IF($D12=0,0,SUMIF('Полная ст-ть с уч.НЗС (Авто)'!$YO$11:INDIRECT("'Полная ст-ть с уч.НЗС (Авто)'!YO"&amp;$J$26),$C12,'Полная ст-ть с уч.НЗС (Авто)'!XB$11:INDIRECT("'Полная ст-ть с уч.НЗС (Авто)'!XB"&amp;$J$26))/$D12)</f>
        <v>0</v>
      </c>
      <c r="XC12" s="137">
        <f ca="1">IF($D12=0,0,SUMIF('Полная ст-ть с уч.НЗС (Авто)'!$YO$11:INDIRECT("'Полная ст-ть с уч.НЗС (Авто)'!YO"&amp;$J$26),$C12,'Полная ст-ть с уч.НЗС (Авто)'!XC$11:INDIRECT("'Полная ст-ть с уч.НЗС (Авто)'!XC"&amp;$J$26))/$D12)</f>
        <v>0</v>
      </c>
      <c r="XD12" s="137">
        <f ca="1">IF($D12=0,0,SUMIF('Полная ст-ть с уч.НЗС (Авто)'!$YO$11:INDIRECT("'Полная ст-ть с уч.НЗС (Авто)'!YO"&amp;$J$26),$C12,'Полная ст-ть с уч.НЗС (Авто)'!XD$11:INDIRECT("'Полная ст-ть с уч.НЗС (Авто)'!XD"&amp;$J$26))/$D12)</f>
        <v>0</v>
      </c>
      <c r="XE12" s="137">
        <f ca="1">IF($D12=0,0,SUMIF('Полная ст-ть с уч.НЗС (Авто)'!$YO$11:INDIRECT("'Полная ст-ть с уч.НЗС (Авто)'!YO"&amp;$J$26),$C12,'Полная ст-ть с уч.НЗС (Авто)'!XE$11:INDIRECT("'Полная ст-ть с уч.НЗС (Авто)'!XE"&amp;$J$26))/$D12)</f>
        <v>0</v>
      </c>
      <c r="XF12" s="137">
        <f ca="1">IF($D12=0,0,SUMIF('Полная ст-ть с уч.НЗС (Авто)'!$YO$11:INDIRECT("'Полная ст-ть с уч.НЗС (Авто)'!YO"&amp;$J$26),$C12,'Полная ст-ть с уч.НЗС (Авто)'!XF$11:INDIRECT("'Полная ст-ть с уч.НЗС (Авто)'!XF"&amp;$J$26))/$D12)</f>
        <v>0</v>
      </c>
      <c r="XG12" s="137">
        <f ca="1">IF($D12=0,0,SUMIF('Полная ст-ть с уч.НЗС (Авто)'!$YO$11:INDIRECT("'Полная ст-ть с уч.НЗС (Авто)'!YO"&amp;$J$26),$C12,'Полная ст-ть с уч.НЗС (Авто)'!XG$11:INDIRECT("'Полная ст-ть с уч.НЗС (Авто)'!XG"&amp;$J$26))/$D12)</f>
        <v>0</v>
      </c>
      <c r="XH12" s="137">
        <f ca="1">IF($D12=0,0,SUMIF('Полная ст-ть с уч.НЗС (Авто)'!$YO$11:INDIRECT("'Полная ст-ть с уч.НЗС (Авто)'!YO"&amp;$J$26),$C12,'Полная ст-ть с уч.НЗС (Авто)'!XH$11:INDIRECT("'Полная ст-ть с уч.НЗС (Авто)'!XH"&amp;$J$26))/$D12)</f>
        <v>0</v>
      </c>
      <c r="XI12" s="137">
        <f ca="1">IF($D12=0,0,SUMIF('Полная ст-ть с уч.НЗС (Авто)'!$YO$11:INDIRECT("'Полная ст-ть с уч.НЗС (Авто)'!YO"&amp;$J$26),$C12,'Полная ст-ть с уч.НЗС (Авто)'!XI$11:INDIRECT("'Полная ст-ть с уч.НЗС (Авто)'!XI"&amp;$J$26))/$D12)</f>
        <v>0</v>
      </c>
      <c r="XJ12" s="137">
        <f ca="1">IF($D12=0,0,SUMIF('Полная ст-ть с уч.НЗС (Авто)'!$YO$11:INDIRECT("'Полная ст-ть с уч.НЗС (Авто)'!YO"&amp;$J$26),$C12,'Полная ст-ть с уч.НЗС (Авто)'!XJ$11:INDIRECT("'Полная ст-ть с уч.НЗС (Авто)'!XJ"&amp;$J$26))/$D12)</f>
        <v>0</v>
      </c>
      <c r="XK12" s="137">
        <f ca="1">IF($D12=0,0,SUMIF('Полная ст-ть с уч.НЗС (Авто)'!$YO$11:INDIRECT("'Полная ст-ть с уч.НЗС (Авто)'!YO"&amp;$J$26),$C12,'Полная ст-ть с уч.НЗС (Авто)'!XK$11:INDIRECT("'Полная ст-ть с уч.НЗС (Авто)'!XK"&amp;$J$26))/$D12)</f>
        <v>0</v>
      </c>
      <c r="XL12" s="137">
        <f ca="1">IF($D12=0,0,SUMIF('Полная ст-ть с уч.НЗС (Авто)'!$YO$11:INDIRECT("'Полная ст-ть с уч.НЗС (Авто)'!YO"&amp;$J$26),$C12,'Полная ст-ть с уч.НЗС (Авто)'!XL$11:INDIRECT("'Полная ст-ть с уч.НЗС (Авто)'!XL"&amp;$J$26))/$D12)</f>
        <v>0</v>
      </c>
      <c r="XM12" s="137">
        <f ca="1">IF($D12=0,0,SUMIF('Полная ст-ть с уч.НЗС (Авто)'!$YO$11:INDIRECT("'Полная ст-ть с уч.НЗС (Авто)'!YO"&amp;$J$26),$C12,'Полная ст-ть с уч.НЗС (Авто)'!XM$11:INDIRECT("'Полная ст-ть с уч.НЗС (Авто)'!XM"&amp;$J$26))/$D12)</f>
        <v>0</v>
      </c>
      <c r="XN12" s="137">
        <f ca="1">IF($D12=0,0,SUMIF('Полная ст-ть с уч.НЗС (Авто)'!$YO$11:INDIRECT("'Полная ст-ть с уч.НЗС (Авто)'!YO"&amp;$J$26),$C12,'Полная ст-ть с уч.НЗС (Авто)'!XN$11:INDIRECT("'Полная ст-ть с уч.НЗС (Авто)'!XN"&amp;$J$26))/$D12)</f>
        <v>0</v>
      </c>
      <c r="XO12" s="137">
        <f ca="1">IF($D12=0,0,SUMIF('Полная ст-ть с уч.НЗС (Авто)'!$YO$11:INDIRECT("'Полная ст-ть с уч.НЗС (Авто)'!YO"&amp;$J$26),$C12,'Полная ст-ть с уч.НЗС (Авто)'!XO$11:INDIRECT("'Полная ст-ть с уч.НЗС (Авто)'!XO"&amp;$J$26))/$D12)</f>
        <v>0</v>
      </c>
      <c r="XP12" s="141">
        <f ca="1">IF($D12=0,0,SUMIF('Полная ст-ть с уч.НЗС (Авто)'!$YO$11:INDIRECT("'Полная ст-ть с уч.НЗС (Авто)'!YO"&amp;$J$26),$C12,'Полная ст-ть с уч.НЗС (Авто)'!XP$11:INDIRECT("'Полная ст-ть с уч.НЗС (Авто)'!XP"&amp;$J$26))/$D12)</f>
        <v>0</v>
      </c>
      <c r="XQ12" s="137">
        <f ca="1">IF($D12=0,0,SUMIF('Полная ст-ть с уч.НЗС (Авто)'!$YO$11:INDIRECT("'Полная ст-ть с уч.НЗС (Авто)'!YO"&amp;$J$26),$C12,'Полная ст-ть с уч.НЗС (Авто)'!XQ$11:INDIRECT("'Полная ст-ть с уч.НЗС (Авто)'!XQ"&amp;$J$26))/$D12)</f>
        <v>0</v>
      </c>
      <c r="XR12" s="137">
        <f ca="1">IF($D12=0,0,SUMIF('Полная ст-ть с уч.НЗС (Авто)'!$YO$11:INDIRECT("'Полная ст-ть с уч.НЗС (Авто)'!YO"&amp;$J$26),$C12,'Полная ст-ть с уч.НЗС (Авто)'!XR$11:INDIRECT("'Полная ст-ть с уч.НЗС (Авто)'!XR"&amp;$J$26))/$D12)</f>
        <v>0</v>
      </c>
      <c r="XS12" s="137">
        <f ca="1">IF($D12=0,0,SUMIF('Полная ст-ть с уч.НЗС (Авто)'!$YO$11:INDIRECT("'Полная ст-ть с уч.НЗС (Авто)'!YO"&amp;$J$26),$C12,'Полная ст-ть с уч.НЗС (Авто)'!XS$11:INDIRECT("'Полная ст-ть с уч.НЗС (Авто)'!XS"&amp;$J$26))/$D12)</f>
        <v>0</v>
      </c>
      <c r="XT12" s="137">
        <f ca="1">IF($D12=0,0,SUMIF('Полная ст-ть с уч.НЗС (Авто)'!$YO$11:INDIRECT("'Полная ст-ть с уч.НЗС (Авто)'!YO"&amp;$J$26),$C12,'Полная ст-ть с уч.НЗС (Авто)'!XT$11:INDIRECT("'Полная ст-ть с уч.НЗС (Авто)'!XT"&amp;$J$26))/$D12)</f>
        <v>0</v>
      </c>
      <c r="XU12" s="137">
        <f ca="1">IF($D12=0,0,SUMIF('Полная ст-ть с уч.НЗС (Авто)'!$YO$11:INDIRECT("'Полная ст-ть с уч.НЗС (Авто)'!YO"&amp;$J$26),$C12,'Полная ст-ть с уч.НЗС (Авто)'!XU$11:INDIRECT("'Полная ст-ть с уч.НЗС (Авто)'!XU"&amp;$J$26))/$D12)</f>
        <v>0</v>
      </c>
      <c r="XV12" s="137">
        <f ca="1">IF($D12=0,0,SUMIF('Полная ст-ть с уч.НЗС (Авто)'!$YO$11:INDIRECT("'Полная ст-ть с уч.НЗС (Авто)'!YO"&amp;$J$26),$C12,'Полная ст-ть с уч.НЗС (Авто)'!XV$11:INDIRECT("'Полная ст-ть с уч.НЗС (Авто)'!XV"&amp;$J$26))/$D12)</f>
        <v>0</v>
      </c>
      <c r="XW12" s="137">
        <f ca="1">IF($D12=0,0,SUMIF('Полная ст-ть с уч.НЗС (Авто)'!$YO$11:INDIRECT("'Полная ст-ть с уч.НЗС (Авто)'!YO"&amp;$J$26),$C12,'Полная ст-ть с уч.НЗС (Авто)'!XW$11:INDIRECT("'Полная ст-ть с уч.НЗС (Авто)'!XW"&amp;$J$26))/$D12)</f>
        <v>0</v>
      </c>
      <c r="XX12" s="137">
        <f ca="1">IF($D12=0,0,SUMIF('Полная ст-ть с уч.НЗС (Авто)'!$YO$11:INDIRECT("'Полная ст-ть с уч.НЗС (Авто)'!YO"&amp;$J$26),$C12,'Полная ст-ть с уч.НЗС (Авто)'!XX$11:INDIRECT("'Полная ст-ть с уч.НЗС (Авто)'!XX"&amp;$J$26))/$D12)</f>
        <v>0</v>
      </c>
      <c r="XY12" s="137">
        <f ca="1">IF($D12=0,0,SUMIF('Полная ст-ть с уч.НЗС (Авто)'!$YO$11:INDIRECT("'Полная ст-ть с уч.НЗС (Авто)'!YO"&amp;$J$26),$C12,'Полная ст-ть с уч.НЗС (Авто)'!XY$11:INDIRECT("'Полная ст-ть с уч.НЗС (Авто)'!XY"&amp;$J$26))/$D12)</f>
        <v>0</v>
      </c>
      <c r="XZ12" s="137">
        <f ca="1">IF($D12=0,0,SUMIF('Полная ст-ть с уч.НЗС (Авто)'!$YO$11:INDIRECT("'Полная ст-ть с уч.НЗС (Авто)'!YO"&amp;$J$26),$C12,'Полная ст-ть с уч.НЗС (Авто)'!XZ$11:INDIRECT("'Полная ст-ть с уч.НЗС (Авто)'!XZ"&amp;$J$26))/$D12)</f>
        <v>0</v>
      </c>
      <c r="YA12" s="137">
        <f ca="1">IF($D12=0,0,SUMIF('Полная ст-ть с уч.НЗС (Авто)'!$YO$11:INDIRECT("'Полная ст-ть с уч.НЗС (Авто)'!YO"&amp;$J$26),$C12,'Полная ст-ть с уч.НЗС (Авто)'!YA$11:INDIRECT("'Полная ст-ть с уч.НЗС (Авто)'!YA"&amp;$J$26))/$D12)</f>
        <v>0</v>
      </c>
      <c r="YB12" s="137">
        <f ca="1">IF($D12=0,0,SUMIF('Полная ст-ть с уч.НЗС (Авто)'!$YO$11:INDIRECT("'Полная ст-ть с уч.НЗС (Авто)'!YO"&amp;$J$26),$C12,'Полная ст-ть с уч.НЗС (Авто)'!YB$11:INDIRECT("'Полная ст-ть с уч.НЗС (Авто)'!YB"&amp;$J$26))/$D12)</f>
        <v>0</v>
      </c>
      <c r="YC12" s="137">
        <f ca="1">IF($D12=0,0,SUMIF('Полная ст-ть с уч.НЗС (Авто)'!$YO$11:INDIRECT("'Полная ст-ть с уч.НЗС (Авто)'!YO"&amp;$J$26),$C12,'Полная ст-ть с уч.НЗС (Авто)'!YC$11:INDIRECT("'Полная ст-ть с уч.НЗС (Авто)'!YC"&amp;$J$26))/$D12)</f>
        <v>0</v>
      </c>
      <c r="YD12" s="137">
        <f ca="1">IF($D12=0,0,SUMIF('Полная ст-ть с уч.НЗС (Авто)'!$YO$11:INDIRECT("'Полная ст-ть с уч.НЗС (Авто)'!YO"&amp;$J$26),$C12,'Полная ст-ть с уч.НЗС (Авто)'!YD$11:INDIRECT("'Полная ст-ть с уч.НЗС (Авто)'!YD"&amp;$J$26))/$D12)</f>
        <v>0</v>
      </c>
      <c r="YE12" s="141">
        <f ca="1">IF($D12=0,0,SUMIF('Полная ст-ть с уч.НЗС (Авто)'!$YO$11:INDIRECT("'Полная ст-ть с уч.НЗС (Авто)'!YO"&amp;$J$26),$C12,'Полная ст-ть с уч.НЗС (Авто)'!YE$11:INDIRECT("'Полная ст-ть с уч.НЗС (Авто)'!YE"&amp;$J$26))/$D12)</f>
        <v>0</v>
      </c>
      <c r="YF12" s="104"/>
      <c r="YG12" s="94"/>
    </row>
    <row r="13" spans="1:657" s="105" customFormat="1" ht="15" customHeight="1" x14ac:dyDescent="0.25">
      <c r="A13" s="133">
        <v>3</v>
      </c>
      <c r="B13" s="134" t="s">
        <v>224</v>
      </c>
      <c r="C13" s="135" t="s">
        <v>224</v>
      </c>
      <c r="D13" s="136">
        <f ca="1">COUNTIF('Полная ст-ть с уч.НЗС (Авто)'!$YO$11:INDIRECT("'Полная ст-ть с уч.НЗС (Авто)'!YO"&amp;$J$26),C13)</f>
        <v>0</v>
      </c>
      <c r="E13" s="134"/>
      <c r="F13" s="134"/>
      <c r="G13" s="134"/>
      <c r="H13" s="134"/>
      <c r="I13" s="137">
        <f ca="1">IF($D13=0,0,SUMIF('Полная ст-ть с уч.НЗС (Авто)'!$YO$11:INDIRECT("'Полная ст-ть с уч.НЗС (Авто)'!YO"&amp;$J$26),$C13,'Полная ст-ть с уч.НЗС (Авто)'!I$11:INDIRECT("'Полная ст-ть с уч.НЗС (Авто)'!I"&amp;$J$26))/$D13)</f>
        <v>0</v>
      </c>
      <c r="J13" s="138"/>
      <c r="K13" s="137">
        <f ca="1">IF($D13=0,0,SUMIF('Полная ст-ть с уч.НЗС (Авто)'!$YO$11:INDIRECT("'Полная ст-ть с уч.НЗС (Авто)'!YO"&amp;$J$26),$C13,'Полная ст-ть с уч.НЗС (Авто)'!K$11:INDIRECT("'Полная ст-ть с уч.НЗС (Авто)'!K"&amp;$J$26))/$D13)</f>
        <v>0</v>
      </c>
      <c r="L13" s="137"/>
      <c r="M13" s="137">
        <f ca="1">IF($D13=0,0,SUMIF('Полная ст-ть с уч.НЗС (Авто)'!$YO$11:INDIRECT("'Полная ст-ть с уч.НЗС (Авто)'!YO"&amp;$J$26),$C13,'Полная ст-ть с уч.НЗС (Авто)'!M$11:INDIRECT("'Полная ст-ть с уч.НЗС (Авто)'!M"&amp;$J$26))/$D13)</f>
        <v>0</v>
      </c>
      <c r="N13" s="137"/>
      <c r="O13" s="137">
        <f ca="1">IF($D13=0,0,SUMIF('Полная ст-ть с уч.НЗС (Авто)'!$YO$11:INDIRECT("'Полная ст-ть с уч.НЗС (Авто)'!YO"&amp;$J$26),$C13,'Полная ст-ть с уч.НЗС (Авто)'!O$11:INDIRECT("'Полная ст-ть с уч.НЗС (Авто)'!O"&amp;$J$26))/$D13)</f>
        <v>0</v>
      </c>
      <c r="P13" s="137"/>
      <c r="Q13" s="137">
        <f ca="1">IF($D13=0,0,SUMIF('Полная ст-ть с уч.НЗС (Авто)'!$YO$11:INDIRECT("'Полная ст-ть с уч.НЗС (Авто)'!YO"&amp;$J$26),$C13,'Полная ст-ть с уч.НЗС (Авто)'!Q$11:INDIRECT("'Полная ст-ть с уч.НЗС (Авто)'!Q"&amp;$J$26))/$D13)</f>
        <v>0</v>
      </c>
      <c r="R13" s="137">
        <f ca="1">IF($D13=0,0,SUMIF('Полная ст-ть с уч.НЗС (Авто)'!$YO$11:INDIRECT("'Полная ст-ть с уч.НЗС (Авто)'!YO"&amp;$J$26),$C13,'Полная ст-ть с уч.НЗС (Авто)'!R$11:INDIRECT("'Полная ст-ть с уч.НЗС (Авто)'!R"&amp;$J$26))/$D13)</f>
        <v>0</v>
      </c>
      <c r="S13" s="137">
        <f ca="1">IF($D13=0,0,SUMIF('Полная ст-ть с уч.НЗС (Авто)'!$YO$11:INDIRECT("'Полная ст-ть с уч.НЗС (Авто)'!YO"&amp;$J$26),$C13,'Полная ст-ть с уч.НЗС (Авто)'!S$11:INDIRECT("'Полная ст-ть с уч.НЗС (Авто)'!S"&amp;$J$26))/$D13)</f>
        <v>0</v>
      </c>
      <c r="T13" s="137">
        <f ca="1">IF($D13=0,0,SUMIF('Полная ст-ть с уч.НЗС (Авто)'!$YO$11:INDIRECT("'Полная ст-ть с уч.НЗС (Авто)'!YO"&amp;$J$26),$C13,'Полная ст-ть с уч.НЗС (Авто)'!T$11:INDIRECT("'Полная ст-ть с уч.НЗС (Авто)'!T"&amp;$J$26))/$D13)</f>
        <v>0</v>
      </c>
      <c r="U13" s="137">
        <f ca="1">IF($D13=0,0,SUMIF('Полная ст-ть с уч.НЗС (Авто)'!$YO$11:INDIRECT("'Полная ст-ть с уч.НЗС (Авто)'!YO"&amp;$J$26),$C13,'Полная ст-ть с уч.НЗС (Авто)'!U$11:INDIRECT("'Полная ст-ть с уч.НЗС (Авто)'!U"&amp;$J$26))/$D13)</f>
        <v>0</v>
      </c>
      <c r="V13" s="137">
        <f ca="1">IF($D13=0,0,SUMIF('Полная ст-ть с уч.НЗС (Авто)'!$YO$11:INDIRECT("'Полная ст-ть с уч.НЗС (Авто)'!YO"&amp;$J$26),$C13,'Полная ст-ть с уч.НЗС (Авто)'!V$11:INDIRECT("'Полная ст-ть с уч.НЗС (Авто)'!V"&amp;$J$26))/$D13)</f>
        <v>0</v>
      </c>
      <c r="W13" s="137">
        <f ca="1">IF($D13=0,0,SUMIF('Полная ст-ть с уч.НЗС (Авто)'!$YO$11:INDIRECT("'Полная ст-ть с уч.НЗС (Авто)'!YO"&amp;$J$26),$C13,'Полная ст-ть с уч.НЗС (Авто)'!W$11:INDIRECT("'Полная ст-ть с уч.НЗС (Авто)'!W"&amp;$J$26))/$D13)</f>
        <v>0</v>
      </c>
      <c r="X13" s="137">
        <f ca="1">IF($D13=0,0,SUMIF('Полная ст-ть с уч.НЗС (Авто)'!$YO$11:INDIRECT("'Полная ст-ть с уч.НЗС (Авто)'!YO"&amp;$J$26),$C13,'Полная ст-ть с уч.НЗС (Авто)'!X$11:INDIRECT("'Полная ст-ть с уч.НЗС (Авто)'!X"&amp;$J$26))/$D13)</f>
        <v>0</v>
      </c>
      <c r="Y13" s="137">
        <f ca="1">IF($D13=0,0,SUMIF('Полная ст-ть с уч.НЗС (Авто)'!$YO$11:INDIRECT("'Полная ст-ть с уч.НЗС (Авто)'!YO"&amp;$J$26),$C13,'Полная ст-ть с уч.НЗС (Авто)'!Y$11:INDIRECT("'Полная ст-ть с уч.НЗС (Авто)'!Y"&amp;$J$26))/$D13)</f>
        <v>0</v>
      </c>
      <c r="Z13" s="137">
        <f ca="1">IF($D13=0,0,SUMIF('Полная ст-ть с уч.НЗС (Авто)'!$YO$11:INDIRECT("'Полная ст-ть с уч.НЗС (Авто)'!YO"&amp;$J$26),$C13,'Полная ст-ть с уч.НЗС (Авто)'!Z$11:INDIRECT("'Полная ст-ть с уч.НЗС (Авто)'!Z"&amp;$J$26))/$D13)</f>
        <v>0</v>
      </c>
      <c r="AA13" s="137">
        <f ca="1">IF($D13=0,0,SUMIF('Полная ст-ть с уч.НЗС (Авто)'!$YO$11:INDIRECT("'Полная ст-ть с уч.НЗС (Авто)'!YO"&amp;$J$26),$C13,'Полная ст-ть с уч.НЗС (Авто)'!AA$11:INDIRECT("'Полная ст-ть с уч.НЗС (Авто)'!AA"&amp;$J$26))/$D13)</f>
        <v>0</v>
      </c>
      <c r="AB13" s="137">
        <f ca="1">IF($D13=0,0,SUMIF('Полная ст-ть с уч.НЗС (Авто)'!$YO$11:INDIRECT("'Полная ст-ть с уч.НЗС (Авто)'!YO"&amp;$J$26),$C13,'Полная ст-ть с уч.НЗС (Авто)'!AB$11:INDIRECT("'Полная ст-ть с уч.НЗС (Авто)'!AB"&amp;$J$26))/$D13)</f>
        <v>0</v>
      </c>
      <c r="AC13" s="137">
        <f ca="1">IF($D13=0,0,SUMIF('Полная ст-ть с уч.НЗС (Авто)'!$YO$11:INDIRECT("'Полная ст-ть с уч.НЗС (Авто)'!YO"&amp;$J$26),$C13,'Полная ст-ть с уч.НЗС (Авто)'!AC$11:INDIRECT("'Полная ст-ть с уч.НЗС (Авто)'!AC"&amp;$J$26))/$D13)</f>
        <v>0</v>
      </c>
      <c r="AD13" s="137">
        <f ca="1">IF($D13=0,0,SUMIF('Полная ст-ть с уч.НЗС (Авто)'!$YO$11:INDIRECT("'Полная ст-ть с уч.НЗС (Авто)'!YO"&amp;$J$26),$C13,'Полная ст-ть с уч.НЗС (Авто)'!AD$11:INDIRECT("'Полная ст-ть с уч.НЗС (Авто)'!AD"&amp;$J$26))/$D13)</f>
        <v>0</v>
      </c>
      <c r="AE13" s="137">
        <f ca="1">IF($D13=0,0,SUMIF('Полная ст-ть с уч.НЗС (Авто)'!$YO$11:INDIRECT("'Полная ст-ть с уч.НЗС (Авто)'!YO"&amp;$J$26),$C13,'Полная ст-ть с уч.НЗС (Авто)'!AE$11:INDIRECT("'Полная ст-ть с уч.НЗС (Авто)'!AE"&amp;$J$26))/$D13)</f>
        <v>0</v>
      </c>
      <c r="AF13" s="137">
        <f ca="1">IF($D13=0,0,SUMIF('Полная ст-ть с уч.НЗС (Авто)'!$YO$11:INDIRECT("'Полная ст-ть с уч.НЗС (Авто)'!YO"&amp;$J$26),$C13,'Полная ст-ть с уч.НЗС (Авто)'!AF$11:INDIRECT("'Полная ст-ть с уч.НЗС (Авто)'!AF"&amp;$J$26))/$D13)</f>
        <v>0</v>
      </c>
      <c r="AG13" s="137">
        <f ca="1">IF($D13=0,0,SUMIF('Полная ст-ть с уч.НЗС (Авто)'!$YO$11:INDIRECT("'Полная ст-ть с уч.НЗС (Авто)'!YO"&amp;$J$26),$C13,'Полная ст-ть с уч.НЗС (Авто)'!AG$11:INDIRECT("'Полная ст-ть с уч.НЗС (Авто)'!AG"&amp;$J$26))/$D13)</f>
        <v>0</v>
      </c>
      <c r="AH13" s="137">
        <f ca="1">IF($D13=0,0,SUMIF('Полная ст-ть с уч.НЗС (Авто)'!$YO$11:INDIRECT("'Полная ст-ть с уч.НЗС (Авто)'!YO"&amp;$J$26),$C13,'Полная ст-ть с уч.НЗС (Авто)'!AH$11:INDIRECT("'Полная ст-ть с уч.НЗС (Авто)'!AH"&amp;$J$26))/$D13)</f>
        <v>0</v>
      </c>
      <c r="AI13" s="137">
        <f ca="1">IF($D13=0,0,SUMIF('Полная ст-ть с уч.НЗС (Авто)'!$YO$11:INDIRECT("'Полная ст-ть с уч.НЗС (Авто)'!YO"&amp;$J$26),$C13,'Полная ст-ть с уч.НЗС (Авто)'!AI$11:INDIRECT("'Полная ст-ть с уч.НЗС (Авто)'!AI"&amp;$J$26))/$D13)</f>
        <v>0</v>
      </c>
      <c r="AJ13" s="137">
        <f ca="1">IF($D13=0,0,SUMIF('Полная ст-ть с уч.НЗС (Авто)'!$YO$11:INDIRECT("'Полная ст-ть с уч.НЗС (Авто)'!YO"&amp;$J$26),$C13,'Полная ст-ть с уч.НЗС (Авто)'!AJ$11:INDIRECT("'Полная ст-ть с уч.НЗС (Авто)'!AJ"&amp;$J$26))/$D13)</f>
        <v>0</v>
      </c>
      <c r="AK13" s="137">
        <f ca="1">IF($D13=0,0,SUMIF('Полная ст-ть с уч.НЗС (Авто)'!$YO$11:INDIRECT("'Полная ст-ть с уч.НЗС (Авто)'!YO"&amp;$J$26),$C13,'Полная ст-ть с уч.НЗС (Авто)'!AK$11:INDIRECT("'Полная ст-ть с уч.НЗС (Авто)'!AK"&amp;$J$26))/$D13)</f>
        <v>0</v>
      </c>
      <c r="AL13" s="137">
        <f ca="1">IF($D13=0,0,SUMIF('Полная ст-ть с уч.НЗС (Авто)'!$YO$11:INDIRECT("'Полная ст-ть с уч.НЗС (Авто)'!YO"&amp;$J$26),$C13,'Полная ст-ть с уч.НЗС (Авто)'!AL$11:INDIRECT("'Полная ст-ть с уч.НЗС (Авто)'!AL"&amp;$J$26))/$D13)</f>
        <v>0</v>
      </c>
      <c r="AM13" s="137">
        <f ca="1">IF($D13=0,0,SUMIF('Полная ст-ть с уч.НЗС (Авто)'!$YO$11:INDIRECT("'Полная ст-ть с уч.НЗС (Авто)'!YO"&amp;$J$26),$C13,'Полная ст-ть с уч.НЗС (Авто)'!AM$11:INDIRECT("'Полная ст-ть с уч.НЗС (Авто)'!AM"&amp;$J$26))/$D13)</f>
        <v>0</v>
      </c>
      <c r="AN13" s="137">
        <f ca="1">IF($D13=0,0,SUMIF('Полная ст-ть с уч.НЗС (Авто)'!$YO$11:INDIRECT("'Полная ст-ть с уч.НЗС (Авто)'!YO"&amp;$J$26),$C13,'Полная ст-ть с уч.НЗС (Авто)'!AN$11:INDIRECT("'Полная ст-ть с уч.НЗС (Авто)'!AN"&amp;$J$26))/$D13)</f>
        <v>0</v>
      </c>
      <c r="AO13" s="137">
        <f ca="1">IF($D13=0,0,SUMIF('Полная ст-ть с уч.НЗС (Авто)'!$YO$11:INDIRECT("'Полная ст-ть с уч.НЗС (Авто)'!YO"&amp;$J$26),$C13,'Полная ст-ть с уч.НЗС (Авто)'!AO$11:INDIRECT("'Полная ст-ть с уч.НЗС (Авто)'!AO"&amp;$J$26))/$D13)</f>
        <v>0</v>
      </c>
      <c r="AP13" s="137">
        <f ca="1">IF($D13=0,0,SUMIF('Полная ст-ть с уч.НЗС (Авто)'!$YO$11:INDIRECT("'Полная ст-ть с уч.НЗС (Авто)'!YO"&amp;$J$26),$C13,'Полная ст-ть с уч.НЗС (Авто)'!AP$11:INDIRECT("'Полная ст-ть с уч.НЗС (Авто)'!AP"&amp;$J$26))/$D13)</f>
        <v>0</v>
      </c>
      <c r="AQ13" s="137">
        <f ca="1">IF($D13=0,0,SUMIF('Полная ст-ть с уч.НЗС (Авто)'!$YO$11:INDIRECT("'Полная ст-ть с уч.НЗС (Авто)'!YO"&amp;$J$26),$C13,'Полная ст-ть с уч.НЗС (Авто)'!AQ$11:INDIRECT("'Полная ст-ть с уч.НЗС (Авто)'!AQ"&amp;$J$26))/$D13)</f>
        <v>0</v>
      </c>
      <c r="AR13" s="139"/>
      <c r="AS13" s="139"/>
      <c r="AT13" s="140"/>
      <c r="AU13" s="140"/>
      <c r="AV13" s="140"/>
      <c r="AW13" s="140"/>
      <c r="AX13" s="137">
        <f ca="1">IF($D13=0,0,SUMIF('Полная ст-ть с уч.НЗС (Авто)'!$YO$11:INDIRECT("'Полная ст-ть с уч.НЗС (Авто)'!YO"&amp;$J$26),$C13,'Полная ст-ть с уч.НЗС (Авто)'!AX$11:INDIRECT("'Полная ст-ть с уч.НЗС (Авто)'!AX"&amp;$J$26))/$D13)</f>
        <v>0</v>
      </c>
      <c r="AY13" s="137">
        <f ca="1">IF($D13=0,0,SUMIF('Полная ст-ть с уч.НЗС (Авто)'!$YO$11:INDIRECT("'Полная ст-ть с уч.НЗС (Авто)'!YO"&amp;$J$26),$C13,'Полная ст-ть с уч.НЗС (Авто)'!AY$11:INDIRECT("'Полная ст-ть с уч.НЗС (Авто)'!AY"&amp;$J$26))/$D13)</f>
        <v>0</v>
      </c>
      <c r="AZ13" s="137">
        <f ca="1">IF($D13=0,0,SUMIF('Полная ст-ть с уч.НЗС (Авто)'!$YO$11:INDIRECT("'Полная ст-ть с уч.НЗС (Авто)'!YO"&amp;$J$26),$C13,'Полная ст-ть с уч.НЗС (Авто)'!AZ$11:INDIRECT("'Полная ст-ть с уч.НЗС (Авто)'!AZ"&amp;$J$26))/$D13)</f>
        <v>0</v>
      </c>
      <c r="BA13" s="137">
        <f ca="1">IF($D13=0,0,SUMIF('Полная ст-ть с уч.НЗС (Авто)'!$YO$11:INDIRECT("'Полная ст-ть с уч.НЗС (Авто)'!YO"&amp;$J$26),$C13,'Полная ст-ть с уч.НЗС (Авто)'!BA$11:INDIRECT("'Полная ст-ть с уч.НЗС (Авто)'!BA"&amp;$J$26))/$D13)</f>
        <v>0</v>
      </c>
      <c r="BB13" s="137">
        <f ca="1">IF($D13=0,0,SUMIF('Полная ст-ть с уч.НЗС (Авто)'!$YO$11:INDIRECT("'Полная ст-ть с уч.НЗС (Авто)'!YO"&amp;$J$26),$C13,'Полная ст-ть с уч.НЗС (Авто)'!BB$11:INDIRECT("'Полная ст-ть с уч.НЗС (Авто)'!BB"&amp;$J$26))/$D13)</f>
        <v>0</v>
      </c>
      <c r="BC13" s="137">
        <f ca="1">IF($D13=0,0,SUMIF('Полная ст-ть с уч.НЗС (Авто)'!$YO$11:INDIRECT("'Полная ст-ть с уч.НЗС (Авто)'!YO"&amp;$J$26),$C13,'Полная ст-ть с уч.НЗС (Авто)'!BC$11:INDIRECT("'Полная ст-ть с уч.НЗС (Авто)'!BC"&amp;$J$26))/$D13)</f>
        <v>0</v>
      </c>
      <c r="BD13" s="140"/>
      <c r="BE13" s="140"/>
      <c r="BF13" s="137">
        <f ca="1">IF($D13=0,0,SUMIF('Полная ст-ть с уч.НЗС (Авто)'!$YO$11:INDIRECT("'Полная ст-ть с уч.НЗС (Авто)'!YO"&amp;$J$26),$C13,'Полная ст-ть с уч.НЗС (Авто)'!BF$11:INDIRECT("'Полная ст-ть с уч.НЗС (Авто)'!BF"&amp;$J$26))/$D13)</f>
        <v>0</v>
      </c>
      <c r="BG13" s="137">
        <f ca="1">IF($D13=0,0,SUMIF('Полная ст-ть с уч.НЗС (Авто)'!$YO$11:INDIRECT("'Полная ст-ть с уч.НЗС (Авто)'!YO"&amp;$J$26),$C13,'Полная ст-ть с уч.НЗС (Авто)'!BG$11:INDIRECT("'Полная ст-ть с уч.НЗС (Авто)'!BG"&amp;$J$26))/$D13)</f>
        <v>0</v>
      </c>
      <c r="BH13" s="137">
        <f ca="1">IF($D13=0,0,SUMIF('Полная ст-ть с уч.НЗС (Авто)'!$YO$11:INDIRECT("'Полная ст-ть с уч.НЗС (Авто)'!YO"&amp;$J$26),$C13,'Полная ст-ть с уч.НЗС (Авто)'!BH$11:INDIRECT("'Полная ст-ть с уч.НЗС (Авто)'!BH"&amp;$J$26))/$D13)</f>
        <v>0</v>
      </c>
      <c r="BI13" s="137">
        <f ca="1">IF($D13=0,0,SUMIF('Полная ст-ть с уч.НЗС (Авто)'!$YO$11:INDIRECT("'Полная ст-ть с уч.НЗС (Авто)'!YO"&amp;$J$26),$C13,'Полная ст-ть с уч.НЗС (Авто)'!BI$11:INDIRECT("'Полная ст-ть с уч.НЗС (Авто)'!BI"&amp;$J$26))/$D13)</f>
        <v>0</v>
      </c>
      <c r="BJ13" s="137">
        <f ca="1">IF($D13=0,0,SUMIF('Полная ст-ть с уч.НЗС (Авто)'!$YO$11:INDIRECT("'Полная ст-ть с уч.НЗС (Авто)'!YO"&amp;$J$26),$C13,'Полная ст-ть с уч.НЗС (Авто)'!BJ$11:INDIRECT("'Полная ст-ть с уч.НЗС (Авто)'!BJ"&amp;$J$26))/$D13)</f>
        <v>0</v>
      </c>
      <c r="BK13" s="137">
        <f ca="1">IF($D13=0,0,SUMIF('Полная ст-ть с уч.НЗС (Авто)'!$YO$11:INDIRECT("'Полная ст-ть с уч.НЗС (Авто)'!YO"&amp;$J$26),$C13,'Полная ст-ть с уч.НЗС (Авто)'!BK$11:INDIRECT("'Полная ст-ть с уч.НЗС (Авто)'!BK"&amp;$J$26))/$D13)</f>
        <v>0</v>
      </c>
      <c r="BL13" s="140"/>
      <c r="BM13" s="137">
        <f ca="1">IF($D13=0,0,SUMIF('Полная ст-ть с уч.НЗС (Авто)'!$YO$11:INDIRECT("'Полная ст-ть с уч.НЗС (Авто)'!YO"&amp;$J$26),$C13,'Полная ст-ть с уч.НЗС (Авто)'!BM$11:INDIRECT("'Полная ст-ть с уч.НЗС (Авто)'!BM"&amp;$J$26))/$D13)</f>
        <v>0</v>
      </c>
      <c r="BN13" s="140"/>
      <c r="BO13" s="137"/>
      <c r="BP13" s="137"/>
      <c r="BQ13" s="137">
        <f ca="1">IF($D13=0,0,SUMIF('Полная ст-ть с уч.НЗС (Авто)'!$YO$11:INDIRECT("'Полная ст-ть с уч.НЗС (Авто)'!YO"&amp;$J$26),$C13,'Полная ст-ть с уч.НЗС (Авто)'!BQ$11:INDIRECT("'Полная ст-ть с уч.НЗС (Авто)'!BQ"&amp;$J$26))/$D13)</f>
        <v>0</v>
      </c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>
        <f ca="1">IF($D13=0,0,SUMIF('Полная ст-ть с уч.НЗС (Авто)'!$YO$11:INDIRECT("'Полная ст-ть с уч.НЗС (Авто)'!YO"&amp;$J$26),$C13,'Полная ст-ть с уч.НЗС (Авто)'!CK$11:INDIRECT("'Полная ст-ть с уч.НЗС (Авто)'!CK"&amp;$J$26))/$D13)</f>
        <v>0</v>
      </c>
      <c r="CL13" s="137">
        <f ca="1">IF($D13=0,0,SUMIF('Полная ст-ть с уч.НЗС (Авто)'!$YO$11:INDIRECT("'Полная ст-ть с уч.НЗС (Авто)'!YO"&amp;$J$26),$C13,'Полная ст-ть с уч.НЗС (Авто)'!CL$11:INDIRECT("'Полная ст-ть с уч.НЗС (Авто)'!CL"&amp;$J$26))/$D13)</f>
        <v>0</v>
      </c>
      <c r="CM13" s="137">
        <f ca="1">IF($D13=0,0,SUMIF('Полная ст-ть с уч.НЗС (Авто)'!$YO$11:INDIRECT("'Полная ст-ть с уч.НЗС (Авто)'!YO"&amp;$J$26),$C13,'Полная ст-ть с уч.НЗС (Авто)'!CM$11:INDIRECT("'Полная ст-ть с уч.НЗС (Авто)'!CM"&amp;$J$26))/$D13)</f>
        <v>0</v>
      </c>
      <c r="CN13" s="137">
        <f ca="1">IF($D13=0,0,SUMIF('Полная ст-ть с уч.НЗС (Авто)'!$YO$11:INDIRECT("'Полная ст-ть с уч.НЗС (Авто)'!YO"&amp;$J$26),$C13,'Полная ст-ть с уч.НЗС (Авто)'!CN$11:INDIRECT("'Полная ст-ть с уч.НЗС (Авто)'!CN"&amp;$J$26))/$D13)</f>
        <v>0</v>
      </c>
      <c r="CO13" s="137">
        <f ca="1">IF($D13=0,0,SUMIF('Полная ст-ть с уч.НЗС (Авто)'!$YO$11:INDIRECT("'Полная ст-ть с уч.НЗС (Авто)'!YO"&amp;$J$26),$C13,'Полная ст-ть с уч.НЗС (Авто)'!CO$11:INDIRECT("'Полная ст-ть с уч.НЗС (Авто)'!CO"&amp;$J$26))/$D13)</f>
        <v>0</v>
      </c>
      <c r="CP13" s="137">
        <f ca="1">IF($D13=0,0,SUMIF('Полная ст-ть с уч.НЗС (Авто)'!$YO$11:INDIRECT("'Полная ст-ть с уч.НЗС (Авто)'!YO"&amp;$J$26),$C13,'Полная ст-ть с уч.НЗС (Авто)'!CP$11:INDIRECT("'Полная ст-ть с уч.НЗС (Авто)'!CO"&amp;$J$26))/$D13)</f>
        <v>0</v>
      </c>
      <c r="CQ13" s="137">
        <f ca="1">IF($D13=0,0,SUMIF('Полная ст-ть с уч.НЗС (Авто)'!$YO$11:INDIRECT("'Полная ст-ть с уч.НЗС (Авто)'!YO"&amp;$J$26),$C13,'Полная ст-ть с уч.НЗС (Авто)'!CQ$11:INDIRECT("'Полная ст-ть с уч.НЗС (Авто)'!CQ"&amp;$J$26))/$D13)</f>
        <v>0</v>
      </c>
      <c r="CR13" s="137">
        <f ca="1">IF($D13=0,0,SUMIF('Полная ст-ть с уч.НЗС (Авто)'!$YO$11:INDIRECT("'Полная ст-ть с уч.НЗС (Авто)'!YO"&amp;$J$26),$C13,'Полная ст-ть с уч.НЗС (Авто)'!CR$11:INDIRECT("'Полная ст-ть с уч.НЗС (Авто)'!CR"&amp;$J$26))/$D13)</f>
        <v>0</v>
      </c>
      <c r="CS13" s="137">
        <f ca="1">IF($D13=0,0,SUMIF('Полная ст-ть с уч.НЗС (Авто)'!$YO$11:INDIRECT("'Полная ст-ть с уч.НЗС (Авто)'!YO"&amp;$J$26),$C13,'Полная ст-ть с уч.НЗС (Авто)'!CS$11:INDIRECT("'Полная ст-ть с уч.НЗС (Авто)'!CS"&amp;$J$26))/$D13)</f>
        <v>0</v>
      </c>
      <c r="CT13" s="137">
        <f ca="1">IF($D13=0,0,SUMIF('Полная ст-ть с уч.НЗС (Авто)'!$YO$11:INDIRECT("'Полная ст-ть с уч.НЗС (Авто)'!YO"&amp;$J$26),$C13,'Полная ст-ть с уч.НЗС (Авто)'!CT$11:INDIRECT("'Полная ст-ть с уч.НЗС (Авто)'!CT"&amp;$J$26))/$D13)</f>
        <v>0</v>
      </c>
      <c r="CU13" s="137">
        <f ca="1">IF($D13=0,0,SUMIF('Полная ст-ть с уч.НЗС (Авто)'!$YO$11:INDIRECT("'Полная ст-ть с уч.НЗС (Авто)'!YO"&amp;$J$26),$C13,'Полная ст-ть с уч.НЗС (Авто)'!CU$11:INDIRECT("'Полная ст-ть с уч.НЗС (Авто)'!CU"&amp;$J$26))/$D13)</f>
        <v>0</v>
      </c>
      <c r="CV13" s="137">
        <f ca="1">IF($D13=0,0,SUMIF('Полная ст-ть с уч.НЗС (Авто)'!$YO$11:INDIRECT("'Полная ст-ть с уч.НЗС (Авто)'!YO"&amp;$J$26),$C13,'Полная ст-ть с уч.НЗС (Авто)'!CV$11:INDIRECT("'Полная ст-ть с уч.НЗС (Авто)'!CV"&amp;$J$26))/$D13)</f>
        <v>0</v>
      </c>
      <c r="CW13" s="137">
        <f ca="1">IF($D13=0,0,SUMIF('Полная ст-ть с уч.НЗС (Авто)'!$YO$11:INDIRECT("'Полная ст-ть с уч.НЗС (Авто)'!YO"&amp;$J$26),$C13,'Полная ст-ть с уч.НЗС (Авто)'!CW$11:INDIRECT("'Полная ст-ть с уч.НЗС (Авто)'!CW"&amp;$J$26))/$D13)</f>
        <v>0</v>
      </c>
      <c r="CX13" s="137">
        <f ca="1">IF($D13=0,0,SUMIF('Полная ст-ть с уч.НЗС (Авто)'!$YO$11:INDIRECT("'Полная ст-ть с уч.НЗС (Авто)'!YO"&amp;$J$26),$C13,'Полная ст-ть с уч.НЗС (Авто)'!CX$11:INDIRECT("'Полная ст-ть с уч.НЗС (Авто)'!CX"&amp;$J$26))/$D13)</f>
        <v>0</v>
      </c>
      <c r="CY13" s="137">
        <f ca="1">IF($D13=0,0,SUMIF('Полная ст-ть с уч.НЗС (Авто)'!$YO$11:INDIRECT("'Полная ст-ть с уч.НЗС (Авто)'!YO"&amp;$J$26),$C13,'Полная ст-ть с уч.НЗС (Авто)'!CY$11:INDIRECT("'Полная ст-ть с уч.НЗС (Авто)'!CY"&amp;$J$26))/$D13)</f>
        <v>0</v>
      </c>
      <c r="CZ13" s="137">
        <f ca="1">IF($D13=0,0,SUMIF('Полная ст-ть с уч.НЗС (Авто)'!$YO$11:INDIRECT("'Полная ст-ть с уч.НЗС (Авто)'!YO"&amp;$J$26),$C13,'Полная ст-ть с уч.НЗС (Авто)'!CZ$11:INDIRECT("'Полная ст-ть с уч.НЗС (Авто)'!CZ"&amp;$J$26))/$D13)</f>
        <v>0</v>
      </c>
      <c r="DA13" s="137">
        <f ca="1">IF($D13=0,0,SUMIF('Полная ст-ть с уч.НЗС (Авто)'!$YO$11:INDIRECT("'Полная ст-ть с уч.НЗС (Авто)'!YO"&amp;$J$26),$C13,'Полная ст-ть с уч.НЗС (Авто)'!DA$11:INDIRECT("'Полная ст-ть с уч.НЗС (Авто)'!DA"&amp;$J$26))/$D13)</f>
        <v>0</v>
      </c>
      <c r="DB13" s="137">
        <f ca="1">IF($D13=0,0,SUMIF('Полная ст-ть с уч.НЗС (Авто)'!$YO$11:INDIRECT("'Полная ст-ть с уч.НЗС (Авто)'!YO"&amp;$J$26),$C13,'Полная ст-ть с уч.НЗС (Авто)'!DB$11:INDIRECT("'Полная ст-ть с уч.НЗС (Авто)'!DB"&amp;$J$26))/$D13)</f>
        <v>0</v>
      </c>
      <c r="DC13" s="137">
        <f ca="1">IF($D13=0,0,SUMIF('Полная ст-ть с уч.НЗС (Авто)'!$YO$11:INDIRECT("'Полная ст-ть с уч.НЗС (Авто)'!YO"&amp;$J$26),$C13,'Полная ст-ть с уч.НЗС (Авто)'!DC$11:INDIRECT("'Полная ст-ть с уч.НЗС (Авто)'!DC"&amp;$J$26))/$D13)</f>
        <v>0</v>
      </c>
      <c r="DD13" s="137"/>
      <c r="DE13" s="137">
        <f ca="1">IF($D13=0,0,SUMIF('Полная ст-ть с уч.НЗС (Авто)'!$YO$11:INDIRECT("'Полная ст-ть с уч.НЗС (Авто)'!YO"&amp;$J$26),$C13,'Полная ст-ть с уч.НЗС (Авто)'!DE$11:INDIRECT("'Полная ст-ть с уч.НЗС (Авто)'!DE"&amp;$J$26))/$D13)</f>
        <v>0</v>
      </c>
      <c r="DF13" s="137"/>
      <c r="DG13" s="137">
        <f ca="1">IF($D13=0,0,SUMIF('Полная ст-ть с уч.НЗС (Авто)'!$YO$11:INDIRECT("'Полная ст-ть с уч.НЗС (Авто)'!YO"&amp;$J$26),$C13,'Полная ст-ть с уч.НЗС (Авто)'!DG$11:INDIRECT("'Полная ст-ть с уч.НЗС (Авто)'!DG"&amp;$J$26))/$D13)</f>
        <v>0</v>
      </c>
      <c r="DH13" s="137">
        <f ca="1">IF($D13=0,0,SUMIF('Полная ст-ть с уч.НЗС (Авто)'!$YO$11:INDIRECT("'Полная ст-ть с уч.НЗС (Авто)'!YO"&amp;$J$26),$C13,'Полная ст-ть с уч.НЗС (Авто)'!DH$11:INDIRECT("'Полная ст-ть с уч.НЗС (Авто)'!DH"&amp;$J$26))/$D13)</f>
        <v>0</v>
      </c>
      <c r="DI13" s="137">
        <f ca="1">IF($D13=0,0,SUMIF('Полная ст-ть с уч.НЗС (Авто)'!$YO$11:INDIRECT("'Полная ст-ть с уч.НЗС (Авто)'!YO"&amp;$J$26),$C13,'Полная ст-ть с уч.НЗС (Авто)'!DI$11:INDIRECT("'Полная ст-ть с уч.НЗС (Авто)'!DI"&amp;$J$26))/$D13)</f>
        <v>0</v>
      </c>
      <c r="DJ13" s="137">
        <f ca="1">IF($D13=0,0,SUMIF('Полная ст-ть с уч.НЗС (Авто)'!$YO$11:INDIRECT("'Полная ст-ть с уч.НЗС (Авто)'!YO"&amp;$J$26),$C13,'Полная ст-ть с уч.НЗС (Авто)'!DJ$11:INDIRECT("'Полная ст-ть с уч.НЗС (Авто)'!DJ"&amp;$J$26))/$D13)</f>
        <v>0</v>
      </c>
      <c r="DK13" s="137">
        <f ca="1">IF($D13=0,0,SUMIF('Полная ст-ть с уч.НЗС (Авто)'!$YO$11:INDIRECT("'Полная ст-ть с уч.НЗС (Авто)'!YO"&amp;$J$26),$C13,'Полная ст-ть с уч.НЗС (Авто)'!DK$11:INDIRECT("'Полная ст-ть с уч.НЗС (Авто)'!DK"&amp;$J$26))/$D13)</f>
        <v>0</v>
      </c>
      <c r="DL13" s="137">
        <f ca="1">IF($D13=0,0,SUMIF('Полная ст-ть с уч.НЗС (Авто)'!$YO$11:INDIRECT("'Полная ст-ть с уч.НЗС (Авто)'!YO"&amp;$J$26),$C13,'Полная ст-ть с уч.НЗС (Авто)'!DL$11:INDIRECT("'Полная ст-ть с уч.НЗС (Авто)'!DL"&amp;$J$26))/$D13)</f>
        <v>0</v>
      </c>
      <c r="DM13" s="137">
        <f ca="1">IF($D13=0,0,SUMIF('Полная ст-ть с уч.НЗС (Авто)'!$YO$11:INDIRECT("'Полная ст-ть с уч.НЗС (Авто)'!YO"&amp;$J$26),$C13,'Полная ст-ть с уч.НЗС (Авто)'!DM$11:INDIRECT("'Полная ст-ть с уч.НЗС (Авто)'!DM"&amp;$J$26))/$D13)</f>
        <v>0</v>
      </c>
      <c r="DN13" s="137">
        <f ca="1">IF($D13=0,0,SUMIF('Полная ст-ть с уч.НЗС (Авто)'!$YO$11:INDIRECT("'Полная ст-ть с уч.НЗС (Авто)'!YO"&amp;$J$26),$C13,'Полная ст-ть с уч.НЗС (Авто)'!DN$11:INDIRECT("'Полная ст-ть с уч.НЗС (Авто)'!DN"&amp;$J$26))/$D13)</f>
        <v>0</v>
      </c>
      <c r="DO13" s="137">
        <f ca="1">IF($D13=0,0,SUMIF('Полная ст-ть с уч.НЗС (Авто)'!$YO$11:INDIRECT("'Полная ст-ть с уч.НЗС (Авто)'!YO"&amp;$J$26),$C13,'Полная ст-ть с уч.НЗС (Авто)'!DO$11:INDIRECT("'Полная ст-ть с уч.НЗС (Авто)'!DO"&amp;$J$26))/$D13)</f>
        <v>0</v>
      </c>
      <c r="DP13" s="137">
        <f ca="1">IF($D13=0,0,SUMIF('Полная ст-ть с уч.НЗС (Авто)'!$YO$11:INDIRECT("'Полная ст-ть с уч.НЗС (Авто)'!YO"&amp;$J$26),$C13,'Полная ст-ть с уч.НЗС (Авто)'!DP$11:INDIRECT("'Полная ст-ть с уч.НЗС (Авто)'!DP"&amp;$J$26))/$D13)</f>
        <v>0</v>
      </c>
      <c r="DQ13" s="137">
        <f ca="1">IF($D13=0,0,SUMIF('Полная ст-ть с уч.НЗС (Авто)'!$YO$11:INDIRECT("'Полная ст-ть с уч.НЗС (Авто)'!YO"&amp;$J$26),$C13,'Полная ст-ть с уч.НЗС (Авто)'!DQ$11:INDIRECT("'Полная ст-ть с уч.НЗС (Авто)'!DQ"&amp;$J$26))/$D13)</f>
        <v>0</v>
      </c>
      <c r="DR13" s="137">
        <f ca="1">IF($D13=0,0,SUMIF('Полная ст-ть с уч.НЗС (Авто)'!$YO$11:INDIRECT("'Полная ст-ть с уч.НЗС (Авто)'!YO"&amp;$J$26),$C13,'Полная ст-ть с уч.НЗС (Авто)'!DR$11:INDIRECT("'Полная ст-ть с уч.НЗС (Авто)'!DR"&amp;$J$26))/$D13)</f>
        <v>0</v>
      </c>
      <c r="DS13" s="137">
        <f ca="1">IF($D13=0,0,SUMIF('Полная ст-ть с уч.НЗС (Авто)'!$YO$11:INDIRECT("'Полная ст-ть с уч.НЗС (Авто)'!YO"&amp;$J$26),$C13,'Полная ст-ть с уч.НЗС (Авто)'!DS$11:INDIRECT("'Полная ст-ть с уч.НЗС (Авто)'!DS"&amp;$J$26))/$D13)</f>
        <v>0</v>
      </c>
      <c r="DT13" s="137">
        <f ca="1">IF($D13=0,0,SUMIF('Полная ст-ть с уч.НЗС (Авто)'!$YO$11:INDIRECT("'Полная ст-ть с уч.НЗС (Авто)'!YO"&amp;$J$26),$C13,'Полная ст-ть с уч.НЗС (Авто)'!DT$11:INDIRECT("'Полная ст-ть с уч.НЗС (Авто)'!DT"&amp;$J$26))/$D13)</f>
        <v>0</v>
      </c>
      <c r="DU13" s="137">
        <f ca="1">IF($D13=0,0,SUMIF('Полная ст-ть с уч.НЗС (Авто)'!$YO$11:INDIRECT("'Полная ст-ть с уч.НЗС (Авто)'!YO"&amp;$J$26),$C13,'Полная ст-ть с уч.НЗС (Авто)'!DU$11:INDIRECT("'Полная ст-ть с уч.НЗС (Авто)'!DU"&amp;$J$26))/$D13)</f>
        <v>0</v>
      </c>
      <c r="DV13" s="137">
        <f ca="1">IF($D13=0,0,SUMIF('Полная ст-ть с уч.НЗС (Авто)'!$YO$11:INDIRECT("'Полная ст-ть с уч.НЗС (Авто)'!YO"&amp;$J$26),$C13,'Полная ст-ть с уч.НЗС (Авто)'!DV$11:INDIRECT("'Полная ст-ть с уч.НЗС (Авто)'!DV"&amp;$J$26))/$D13)</f>
        <v>0</v>
      </c>
      <c r="DW13" s="137">
        <f ca="1">IF($D13=0,0,SUMIF('Полная ст-ть с уч.НЗС (Авто)'!$YO$11:INDIRECT("'Полная ст-ть с уч.НЗС (Авто)'!YO"&amp;$J$26),$C13,'Полная ст-ть с уч.НЗС (Авто)'!DW$11:INDIRECT("'Полная ст-ть с уч.НЗС (Авто)'!DW"&amp;$J$26))/$D13)</f>
        <v>0</v>
      </c>
      <c r="DX13" s="137">
        <f ca="1">IF($D13=0,0,SUMIF('Полная ст-ть с уч.НЗС (Авто)'!$YO$11:INDIRECT("'Полная ст-ть с уч.НЗС (Авто)'!YO"&amp;$J$26),$C13,'Полная ст-ть с уч.НЗС (Авто)'!DX$11:INDIRECT("'Полная ст-ть с уч.НЗС (Авто)'!DX"&amp;$J$26))/$D13)</f>
        <v>0</v>
      </c>
      <c r="DY13" s="137">
        <f ca="1">IF($D13=0,0,SUMIF('Полная ст-ть с уч.НЗС (Авто)'!$YO$11:INDIRECT("'Полная ст-ть с уч.НЗС (Авто)'!YO"&amp;$J$26),$C13,'Полная ст-ть с уч.НЗС (Авто)'!DY$11:INDIRECT("'Полная ст-ть с уч.НЗС (Авто)'!DY"&amp;$J$26))/$D13)</f>
        <v>0</v>
      </c>
      <c r="DZ13" s="137">
        <f ca="1">IF($D13=0,0,SUMIF('Полная ст-ть с уч.НЗС (Авто)'!$YO$11:INDIRECT("'Полная ст-ть с уч.НЗС (Авто)'!YO"&amp;$J$26),$C13,'Полная ст-ть с уч.НЗС (Авто)'!DZ$11:INDIRECT("'Полная ст-ть с уч.НЗС (Авто)'!DZ"&amp;$J$26))/$D13)</f>
        <v>0</v>
      </c>
      <c r="EA13" s="137">
        <f ca="1">IF($D13=0,0,SUMIF('Полная ст-ть с уч.НЗС (Авто)'!$YO$11:INDIRECT("'Полная ст-ть с уч.НЗС (Авто)'!YO"&amp;$J$26),$C13,'Полная ст-ть с уч.НЗС (Авто)'!EA$11:INDIRECT("'Полная ст-ть с уч.НЗС (Авто)'!EA"&amp;$J$26))/$D13)</f>
        <v>0</v>
      </c>
      <c r="EB13" s="137">
        <f ca="1">IF($D13=0,0,SUMIF('Полная ст-ть с уч.НЗС (Авто)'!$YO$11:INDIRECT("'Полная ст-ть с уч.НЗС (Авто)'!YO"&amp;$J$26),$C13,'Полная ст-ть с уч.НЗС (Авто)'!EB$11:INDIRECT("'Полная ст-ть с уч.НЗС (Авто)'!EB"&amp;$J$26))/$D13)</f>
        <v>0</v>
      </c>
      <c r="EC13" s="137">
        <f ca="1">IF($D13=0,0,SUMIF('Полная ст-ть с уч.НЗС (Авто)'!$YO$11:INDIRECT("'Полная ст-ть с уч.НЗС (Авто)'!YO"&amp;$J$26),$C13,'Полная ст-ть с уч.НЗС (Авто)'!EC$11:INDIRECT("'Полная ст-ть с уч.НЗС (Авто)'!EC"&amp;$J$26))/$D13)</f>
        <v>0</v>
      </c>
      <c r="ED13" s="137">
        <f ca="1">IF($D13=0,0,SUMIF('Полная ст-ть с уч.НЗС (Авто)'!$YO$11:INDIRECT("'Полная ст-ть с уч.НЗС (Авто)'!YO"&amp;$J$26),$C13,'Полная ст-ть с уч.НЗС (Авто)'!ED$11:INDIRECT("'Полная ст-ть с уч.НЗС (Авто)'!ED"&amp;$J$26))/$D13)</f>
        <v>0</v>
      </c>
      <c r="EE13" s="137">
        <f ca="1">IF($D13=0,0,SUMIF('Полная ст-ть с уч.НЗС (Авто)'!$YO$11:INDIRECT("'Полная ст-ть с уч.НЗС (Авто)'!YO"&amp;$J$26),$C13,'Полная ст-ть с уч.НЗС (Авто)'!EE$11:INDIRECT("'Полная ст-ть с уч.НЗС (Авто)'!EE"&amp;$J$26))/$D13)</f>
        <v>0</v>
      </c>
      <c r="EF13" s="137">
        <f ca="1">IF($D13=0,0,SUMIF('Полная ст-ть с уч.НЗС (Авто)'!$YO$11:INDIRECT("'Полная ст-ть с уч.НЗС (Авто)'!YO"&amp;$J$26),$C13,'Полная ст-ть с уч.НЗС (Авто)'!EF$11:INDIRECT("'Полная ст-ть с уч.НЗС (Авто)'!EF"&amp;$J$26))/$D13)</f>
        <v>0</v>
      </c>
      <c r="EG13" s="137">
        <f ca="1">IF($D13=0,0,SUMIF('Полная ст-ть с уч.НЗС (Авто)'!$YO$11:INDIRECT("'Полная ст-ть с уч.НЗС (Авто)'!YO"&amp;$J$26),$C13,'Полная ст-ть с уч.НЗС (Авто)'!EG$11:INDIRECT("'Полная ст-ть с уч.НЗС (Авто)'!EG"&amp;$J$26))/$D13)</f>
        <v>0</v>
      </c>
      <c r="EH13" s="137">
        <f ca="1">IF($D13=0,0,SUMIF('Полная ст-ть с уч.НЗС (Авто)'!$YO$11:INDIRECT("'Полная ст-ть с уч.НЗС (Авто)'!YO"&amp;$J$26),$C13,'Полная ст-ть с уч.НЗС (Авто)'!EH$11:INDIRECT("'Полная ст-ть с уч.НЗС (Авто)'!EH"&amp;$J$26))/$D13)</f>
        <v>0</v>
      </c>
      <c r="EI13" s="137">
        <f ca="1">IF($D13=0,0,SUMIF('Полная ст-ть с уч.НЗС (Авто)'!$YO$11:INDIRECT("'Полная ст-ть с уч.НЗС (Авто)'!YO"&amp;$J$26),$C13,'Полная ст-ть с уч.НЗС (Авто)'!EI$11:INDIRECT("'Полная ст-ть с уч.НЗС (Авто)'!EI"&amp;$J$26))/$D13)</f>
        <v>0</v>
      </c>
      <c r="EJ13" s="137">
        <f ca="1">IF($D13=0,0,SUMIF('Полная ст-ть с уч.НЗС (Авто)'!$YO$11:INDIRECT("'Полная ст-ть с уч.НЗС (Авто)'!YO"&amp;$J$26),$C13,'Полная ст-ть с уч.НЗС (Авто)'!EJ$11:INDIRECT("'Полная ст-ть с уч.НЗС (Авто)'!EJ"&amp;$J$26))/$D13)</f>
        <v>0</v>
      </c>
      <c r="EK13" s="137">
        <f ca="1">IF($D13=0,0,SUMIF('Полная ст-ть с уч.НЗС (Авто)'!$YO$11:INDIRECT("'Полная ст-ть с уч.НЗС (Авто)'!YO"&amp;$J$26),$C13,'Полная ст-ть с уч.НЗС (Авто)'!EK$11:INDIRECT("'Полная ст-ть с уч.НЗС (Авто)'!EK"&amp;$J$26))/$D13)</f>
        <v>0</v>
      </c>
      <c r="EL13" s="137">
        <f ca="1">IF($D13=0,0,SUMIF('Полная ст-ть с уч.НЗС (Авто)'!$YO$11:INDIRECT("'Полная ст-ть с уч.НЗС (Авто)'!YO"&amp;$J$26),$C13,'Полная ст-ть с уч.НЗС (Авто)'!EL$11:INDIRECT("'Полная ст-ть с уч.НЗС (Авто)'!EL"&amp;$J$26))/$D13)</f>
        <v>0</v>
      </c>
      <c r="EM13" s="137">
        <f ca="1">IF($D13=0,0,SUMIF('Полная ст-ть с уч.НЗС (Авто)'!$YO$11:INDIRECT("'Полная ст-ть с уч.НЗС (Авто)'!YO"&amp;$J$26),$C13,'Полная ст-ть с уч.НЗС (Авто)'!EM$11:INDIRECT("'Полная ст-ть с уч.НЗС (Авто)'!EM"&amp;$J$26))/$D13)</f>
        <v>0</v>
      </c>
      <c r="EN13" s="137">
        <f ca="1">IF($D13=0,0,SUMIF('Полная ст-ть с уч.НЗС (Авто)'!$YO$11:INDIRECT("'Полная ст-ть с уч.НЗС (Авто)'!YO"&amp;$J$26),$C13,'Полная ст-ть с уч.НЗС (Авто)'!EN$11:INDIRECT("'Полная ст-ть с уч.НЗС (Авто)'!EN"&amp;$J$26))/$D13)</f>
        <v>0</v>
      </c>
      <c r="EO13" s="137">
        <f ca="1">IF($D13=0,0,SUMIF('Полная ст-ть с уч.НЗС (Авто)'!$YO$11:INDIRECT("'Полная ст-ть с уч.НЗС (Авто)'!YO"&amp;$J$26),$C13,'Полная ст-ть с уч.НЗС (Авто)'!EO$11:INDIRECT("'Полная ст-ть с уч.НЗС (Авто)'!EO"&amp;$J$26))/$D13)</f>
        <v>0</v>
      </c>
      <c r="EP13" s="137">
        <f ca="1">IF($D13=0,0,SUMIF('Полная ст-ть с уч.НЗС (Авто)'!$YO$11:INDIRECT("'Полная ст-ть с уч.НЗС (Авто)'!YO"&amp;$J$26),$C13,'Полная ст-ть с уч.НЗС (Авто)'!EP$11:INDIRECT("'Полная ст-ть с уч.НЗС (Авто)'!EP"&amp;$J$26))/$D13)</f>
        <v>0</v>
      </c>
      <c r="EQ13" s="137">
        <f ca="1">IF($D13=0,0,SUMIF('Полная ст-ть с уч.НЗС (Авто)'!$YO$11:INDIRECT("'Полная ст-ть с уч.НЗС (Авто)'!YO"&amp;$J$26),$C13,'Полная ст-ть с уч.НЗС (Авто)'!EQ$11:INDIRECT("'Полная ст-ть с уч.НЗС (Авто)'!EQ"&amp;$J$26))/$D13)</f>
        <v>0</v>
      </c>
      <c r="ER13" s="137">
        <f ca="1">IF($D13=0,0,SUMIF('Полная ст-ть с уч.НЗС (Авто)'!$YO$11:INDIRECT("'Полная ст-ть с уч.НЗС (Авто)'!YO"&amp;$J$26),$C13,'Полная ст-ть с уч.НЗС (Авто)'!ER$11:INDIRECT("'Полная ст-ть с уч.НЗС (Авто)'!ER"&amp;$J$26))/$D13)</f>
        <v>0</v>
      </c>
      <c r="ES13" s="137">
        <f ca="1">IF($D13=0,0,SUMIF('Полная ст-ть с уч.НЗС (Авто)'!$YO$11:INDIRECT("'Полная ст-ть с уч.НЗС (Авто)'!YO"&amp;$J$26),$C13,'Полная ст-ть с уч.НЗС (Авто)'!ES$11:INDIRECT("'Полная ст-ть с уч.НЗС (Авто)'!ES"&amp;$J$26))/$D13)</f>
        <v>0</v>
      </c>
      <c r="ET13" s="137">
        <f ca="1">IF($D13=0,0,SUMIF('Полная ст-ть с уч.НЗС (Авто)'!$YO$11:INDIRECT("'Полная ст-ть с уч.НЗС (Авто)'!YO"&amp;$J$26),$C13,'Полная ст-ть с уч.НЗС (Авто)'!ET$11:INDIRECT("'Полная ст-ть с уч.НЗС (Авто)'!ET"&amp;$J$26))/$D13)</f>
        <v>0</v>
      </c>
      <c r="EU13" s="137">
        <f ca="1">IF($D13=0,0,SUMIF('Полная ст-ть с уч.НЗС (Авто)'!$YO$11:INDIRECT("'Полная ст-ть с уч.НЗС (Авто)'!YO"&amp;$J$26),$C13,'Полная ст-ть с уч.НЗС (Авто)'!EU$11:INDIRECT("'Полная ст-ть с уч.НЗС (Авто)'!EU"&amp;$J$26))/$D13)</f>
        <v>0</v>
      </c>
      <c r="EV13" s="137">
        <f ca="1">IF($D13=0,0,SUMIF('Полная ст-ть с уч.НЗС (Авто)'!$YO$11:INDIRECT("'Полная ст-ть с уч.НЗС (Авто)'!YO"&amp;$J$26),$C13,'Полная ст-ть с уч.НЗС (Авто)'!EV$11:INDIRECT("'Полная ст-ть с уч.НЗС (Авто)'!EV"&amp;$J$26))/$D13)</f>
        <v>0</v>
      </c>
      <c r="EW13" s="137">
        <f ca="1">IF($D13=0,0,SUMIF('Полная ст-ть с уч.НЗС (Авто)'!$YO$11:INDIRECT("'Полная ст-ть с уч.НЗС (Авто)'!YO"&amp;$J$26),$C13,'Полная ст-ть с уч.НЗС (Авто)'!EW$11:INDIRECT("'Полная ст-ть с уч.НЗС (Авто)'!EW"&amp;$J$26))/$D13)</f>
        <v>0</v>
      </c>
      <c r="EX13" s="137">
        <f ca="1">IF($D13=0,0,SUMIF('Полная ст-ть с уч.НЗС (Авто)'!$YO$11:INDIRECT("'Полная ст-ть с уч.НЗС (Авто)'!YO"&amp;$J$26),$C13,'Полная ст-ть с уч.НЗС (Авто)'!EX$11:INDIRECT("'Полная ст-ть с уч.НЗС (Авто)'!EX"&amp;$J$26))/$D13)</f>
        <v>0</v>
      </c>
      <c r="EY13" s="137">
        <f ca="1">IF($D13=0,0,SUMIF('Полная ст-ть с уч.НЗС (Авто)'!$YO$11:INDIRECT("'Полная ст-ть с уч.НЗС (Авто)'!YO"&amp;$J$26),$C13,'Полная ст-ть с уч.НЗС (Авто)'!EY$11:INDIRECT("'Полная ст-ть с уч.НЗС (Авто)'!EY"&amp;$J$26))/$D13)</f>
        <v>0</v>
      </c>
      <c r="EZ13" s="137">
        <f ca="1">IF($D13=0,0,SUMIF('Полная ст-ть с уч.НЗС (Авто)'!$YO$11:INDIRECT("'Полная ст-ть с уч.НЗС (Авто)'!YO"&amp;$J$26),$C13,'Полная ст-ть с уч.НЗС (Авто)'!EZ$11:INDIRECT("'Полная ст-ть с уч.НЗС (Авто)'!EZ"&amp;$J$26))/$D13)</f>
        <v>0</v>
      </c>
      <c r="FA13" s="137">
        <f ca="1">IF($D13=0,0,SUMIF('Полная ст-ть с уч.НЗС (Авто)'!$YO$11:INDIRECT("'Полная ст-ть с уч.НЗС (Авто)'!YO"&amp;$J$26),$C13,'Полная ст-ть с уч.НЗС (Авто)'!FA$11:INDIRECT("'Полная ст-ть с уч.НЗС (Авто)'!FA"&amp;$J$26))/$D13)</f>
        <v>0</v>
      </c>
      <c r="FB13" s="137">
        <f ca="1">IF($D13=0,0,SUMIF('Полная ст-ть с уч.НЗС (Авто)'!$YO$11:INDIRECT("'Полная ст-ть с уч.НЗС (Авто)'!YO"&amp;$J$26),$C13,'Полная ст-ть с уч.НЗС (Авто)'!FB$11:INDIRECT("'Полная ст-ть с уч.НЗС (Авто)'!FB"&amp;$J$26))/$D13)</f>
        <v>0</v>
      </c>
      <c r="FC13" s="137">
        <f ca="1">IF($D13=0,0,SUMIF('Полная ст-ть с уч.НЗС (Авто)'!$YO$11:INDIRECT("'Полная ст-ть с уч.НЗС (Авто)'!YO"&amp;$J$26),$C13,'Полная ст-ть с уч.НЗС (Авто)'!FC$11:INDIRECT("'Полная ст-ть с уч.НЗС (Авто)'!FC"&amp;$J$26))/$D13)</f>
        <v>0</v>
      </c>
      <c r="FD13" s="137">
        <f ca="1">IF($D13=0,0,SUMIF('Полная ст-ть с уч.НЗС (Авто)'!$YO$11:INDIRECT("'Полная ст-ть с уч.НЗС (Авто)'!YO"&amp;$J$26),$C13,'Полная ст-ть с уч.НЗС (Авто)'!FD$11:INDIRECT("'Полная ст-ть с уч.НЗС (Авто)'!FD"&amp;$J$26))/$D13)</f>
        <v>0</v>
      </c>
      <c r="FE13" s="137">
        <f ca="1">IF($D13=0,0,SUMIF('Полная ст-ть с уч.НЗС (Авто)'!$YO$11:INDIRECT("'Полная ст-ть с уч.НЗС (Авто)'!YO"&amp;$J$26),$C13,'Полная ст-ть с уч.НЗС (Авто)'!FE$11:INDIRECT("'Полная ст-ть с уч.НЗС (Авто)'!FE"&amp;$J$26))/$D13)</f>
        <v>0</v>
      </c>
      <c r="FF13" s="137">
        <f ca="1">IF($D13=0,0,SUMIF('Полная ст-ть с уч.НЗС (Авто)'!$YO$11:INDIRECT("'Полная ст-ть с уч.НЗС (Авто)'!YO"&amp;$J$26),$C13,'Полная ст-ть с уч.НЗС (Авто)'!FF$11:INDIRECT("'Полная ст-ть с уч.НЗС (Авто)'!FF"&amp;$J$26))/$D13)</f>
        <v>0</v>
      </c>
      <c r="FG13" s="137">
        <f ca="1">IF($D13=0,0,SUMIF('Полная ст-ть с уч.НЗС (Авто)'!$YO$11:INDIRECT("'Полная ст-ть с уч.НЗС (Авто)'!YO"&amp;$J$26),$C13,'Полная ст-ть с уч.НЗС (Авто)'!FG$11:INDIRECT("'Полная ст-ть с уч.НЗС (Авто)'!FG"&amp;$J$26))/$D13)</f>
        <v>0</v>
      </c>
      <c r="FH13" s="137">
        <f ca="1">IF($D13=0,0,SUMIF('Полная ст-ть с уч.НЗС (Авто)'!$YO$11:INDIRECT("'Полная ст-ть с уч.НЗС (Авто)'!YO"&amp;$J$26),$C13,'Полная ст-ть с уч.НЗС (Авто)'!FH$11:INDIRECT("'Полная ст-ть с уч.НЗС (Авто)'!FH"&amp;$J$26))/$D13)</f>
        <v>0</v>
      </c>
      <c r="FI13" s="137">
        <f ca="1">IF($D13=0,0,SUMIF('Полная ст-ть с уч.НЗС (Авто)'!$YO$11:INDIRECT("'Полная ст-ть с уч.НЗС (Авто)'!YO"&amp;$J$26),$C13,'Полная ст-ть с уч.НЗС (Авто)'!FI$11:INDIRECT("'Полная ст-ть с уч.НЗС (Авто)'!FI"&amp;$J$26))/$D13)</f>
        <v>0</v>
      </c>
      <c r="FJ13" s="137">
        <f ca="1">IF($D13=0,0,SUMIF('Полная ст-ть с уч.НЗС (Авто)'!$YO$11:INDIRECT("'Полная ст-ть с уч.НЗС (Авто)'!YO"&amp;$J$26),$C13,'Полная ст-ть с уч.НЗС (Авто)'!FJ$11:INDIRECT("'Полная ст-ть с уч.НЗС (Авто)'!FJ"&amp;$J$26))/$D13)</f>
        <v>0</v>
      </c>
      <c r="FK13" s="137">
        <f ca="1">IF($D13=0,0,SUMIF('Полная ст-ть с уч.НЗС (Авто)'!$YO$11:INDIRECT("'Полная ст-ть с уч.НЗС (Авто)'!YO"&amp;$J$26),$C13,'Полная ст-ть с уч.НЗС (Авто)'!FK$11:INDIRECT("'Полная ст-ть с уч.НЗС (Авто)'!FK"&amp;$J$26))/$D13)</f>
        <v>0</v>
      </c>
      <c r="FL13" s="137">
        <f ca="1">IF($D13=0,0,SUMIF('Полная ст-ть с уч.НЗС (Авто)'!$YO$11:INDIRECT("'Полная ст-ть с уч.НЗС (Авто)'!YO"&amp;$J$26),$C13,'Полная ст-ть с уч.НЗС (Авто)'!FL$11:INDIRECT("'Полная ст-ть с уч.НЗС (Авто)'!FL"&amp;$J$26))/$D13)</f>
        <v>0</v>
      </c>
      <c r="FM13" s="137">
        <f ca="1">IF($D13=0,0,SUMIF('Полная ст-ть с уч.НЗС (Авто)'!$YO$11:INDIRECT("'Полная ст-ть с уч.НЗС (Авто)'!YO"&amp;$J$26),$C13,'Полная ст-ть с уч.НЗС (Авто)'!FM$11:INDIRECT("'Полная ст-ть с уч.НЗС (Авто)'!FM"&amp;$J$26))/$D13)</f>
        <v>0</v>
      </c>
      <c r="FN13" s="137">
        <f ca="1">IF($D13=0,0,SUMIF('Полная ст-ть с уч.НЗС (Авто)'!$YO$11:INDIRECT("'Полная ст-ть с уч.НЗС (Авто)'!YO"&amp;$J$26),$C13,'Полная ст-ть с уч.НЗС (Авто)'!FN$11:INDIRECT("'Полная ст-ть с уч.НЗС (Авто)'!FN"&amp;$J$26))/$D13)</f>
        <v>0</v>
      </c>
      <c r="FO13" s="137">
        <f ca="1">IF($D13=0,0,SUMIF('Полная ст-ть с уч.НЗС (Авто)'!$YO$11:INDIRECT("'Полная ст-ть с уч.НЗС (Авто)'!YO"&amp;$J$26),$C13,'Полная ст-ть с уч.НЗС (Авто)'!FO$11:INDIRECT("'Полная ст-ть с уч.НЗС (Авто)'!FO"&amp;$J$26))/$D13)</f>
        <v>0</v>
      </c>
      <c r="FP13" s="137">
        <f ca="1">IF($D13=0,0,SUMIF('Полная ст-ть с уч.НЗС (Авто)'!$YO$11:INDIRECT("'Полная ст-ть с уч.НЗС (Авто)'!YO"&amp;$J$26),$C13,'Полная ст-ть с уч.НЗС (Авто)'!FP$11:INDIRECT("'Полная ст-ть с уч.НЗС (Авто)'!FP"&amp;$J$26))/$D13)</f>
        <v>0</v>
      </c>
      <c r="FQ13" s="137">
        <f ca="1">IF($D13=0,0,SUMIF('Полная ст-ть с уч.НЗС (Авто)'!$YO$11:INDIRECT("'Полная ст-ть с уч.НЗС (Авто)'!YO"&amp;$J$26),$C13,'Полная ст-ть с уч.НЗС (Авто)'!FQ$11:INDIRECT("'Полная ст-ть с уч.НЗС (Авто)'!FQ"&amp;$J$26))/$D13)</f>
        <v>0</v>
      </c>
      <c r="FR13" s="137">
        <f ca="1">IF($D13=0,0,SUMIF('Полная ст-ть с уч.НЗС (Авто)'!$YO$11:INDIRECT("'Полная ст-ть с уч.НЗС (Авто)'!YO"&amp;$J$26),$C13,'Полная ст-ть с уч.НЗС (Авто)'!FR$11:INDIRECT("'Полная ст-ть с уч.НЗС (Авто)'!FR"&amp;$J$26))/$D13)</f>
        <v>0</v>
      </c>
      <c r="FS13" s="137">
        <f ca="1">IF($D13=0,0,SUMIF('Полная ст-ть с уч.НЗС (Авто)'!$YO$11:INDIRECT("'Полная ст-ть с уч.НЗС (Авто)'!YO"&amp;$J$26),$C13,'Полная ст-ть с уч.НЗС (Авто)'!FS$11:INDIRECT("'Полная ст-ть с уч.НЗС (Авто)'!FS"&amp;$J$26))/$D13)</f>
        <v>0</v>
      </c>
      <c r="FT13" s="137">
        <f ca="1">IF($D13=0,0,SUMIF('Полная ст-ть с уч.НЗС (Авто)'!$YO$11:INDIRECT("'Полная ст-ть с уч.НЗС (Авто)'!YO"&amp;$J$26),$C13,'Полная ст-ть с уч.НЗС (Авто)'!FT$11:INDIRECT("'Полная ст-ть с уч.НЗС (Авто)'!FT"&amp;$J$26))/$D13)</f>
        <v>0</v>
      </c>
      <c r="FU13" s="137">
        <f ca="1">IF($D13=0,0,SUMIF('Полная ст-ть с уч.НЗС (Авто)'!$YO$11:INDIRECT("'Полная ст-ть с уч.НЗС (Авто)'!YO"&amp;$J$26),$C13,'Полная ст-ть с уч.НЗС (Авто)'!FU$11:INDIRECT("'Полная ст-ть с уч.НЗС (Авто)'!FU"&amp;$J$26))/$D13)</f>
        <v>0</v>
      </c>
      <c r="FV13" s="137">
        <f ca="1">IF($D13=0,0,SUMIF('Полная ст-ть с уч.НЗС (Авто)'!$YO$11:INDIRECT("'Полная ст-ть с уч.НЗС (Авто)'!YO"&amp;$J$26),$C13,'Полная ст-ть с уч.НЗС (Авто)'!FV$11:INDIRECT("'Полная ст-ть с уч.НЗС (Авто)'!FV"&amp;$J$26))/$D13)</f>
        <v>0</v>
      </c>
      <c r="FW13" s="137">
        <f ca="1">IF($D13=0,0,SUMIF('Полная ст-ть с уч.НЗС (Авто)'!$YO$11:INDIRECT("'Полная ст-ть с уч.НЗС (Авто)'!YO"&amp;$J$26),$C13,'Полная ст-ть с уч.НЗС (Авто)'!FW$11:INDIRECT("'Полная ст-ть с уч.НЗС (Авто)'!FW"&amp;$J$26))/$D13)</f>
        <v>0</v>
      </c>
      <c r="FX13" s="137">
        <f ca="1">IF($D13=0,0,SUMIF('Полная ст-ть с уч.НЗС (Авто)'!$YO$11:INDIRECT("'Полная ст-ть с уч.НЗС (Авто)'!YO"&amp;$J$26),$C13,'Полная ст-ть с уч.НЗС (Авто)'!FX$11:INDIRECT("'Полная ст-ть с уч.НЗС (Авто)'!FX"&amp;$J$26))/$D13)</f>
        <v>0</v>
      </c>
      <c r="FY13" s="137">
        <f ca="1">IF($D13=0,0,SUMIF('Полная ст-ть с уч.НЗС (Авто)'!$YO$11:INDIRECT("'Полная ст-ть с уч.НЗС (Авто)'!YO"&amp;$J$26),$C13,'Полная ст-ть с уч.НЗС (Авто)'!FY$11:INDIRECT("'Полная ст-ть с уч.НЗС (Авто)'!FY"&amp;$J$26))/$D13)</f>
        <v>0</v>
      </c>
      <c r="FZ13" s="137">
        <f ca="1">IF($D13=0,0,SUMIF('Полная ст-ть с уч.НЗС (Авто)'!$YO$11:INDIRECT("'Полная ст-ть с уч.НЗС (Авто)'!YO"&amp;$J$26),$C13,'Полная ст-ть с уч.НЗС (Авто)'!FZ$11:INDIRECT("'Полная ст-ть с уч.НЗС (Авто)'!FZ"&amp;$J$26))/$D13)</f>
        <v>0</v>
      </c>
      <c r="GA13" s="137">
        <f ca="1">IF($D13=0,0,SUMIF('Полная ст-ть с уч.НЗС (Авто)'!$YO$11:INDIRECT("'Полная ст-ть с уч.НЗС (Авто)'!YO"&amp;$J$26),$C13,'Полная ст-ть с уч.НЗС (Авто)'!GA$11:INDIRECT("'Полная ст-ть с уч.НЗС (Авто)'!GA"&amp;$J$26))/$D13)</f>
        <v>0</v>
      </c>
      <c r="GB13" s="137">
        <f ca="1">IF($D13=0,0,SUMIF('Полная ст-ть с уч.НЗС (Авто)'!$YO$11:INDIRECT("'Полная ст-ть с уч.НЗС (Авто)'!YO"&amp;$J$26),$C13,'Полная ст-ть с уч.НЗС (Авто)'!GB$11:INDIRECT("'Полная ст-ть с уч.НЗС (Авто)'!GB"&amp;$J$26))/$D13)</f>
        <v>0</v>
      </c>
      <c r="GC13" s="137">
        <f ca="1">IF($D13=0,0,SUMIF('Полная ст-ть с уч.НЗС (Авто)'!$YO$11:INDIRECT("'Полная ст-ть с уч.НЗС (Авто)'!YO"&amp;$J$26),$C13,'Полная ст-ть с уч.НЗС (Авто)'!GC$11:INDIRECT("'Полная ст-ть с уч.НЗС (Авто)'!GC"&amp;$J$26))/$D13)</f>
        <v>0</v>
      </c>
      <c r="GD13" s="137">
        <f ca="1">IF($D13=0,0,SUMIF('Полная ст-ть с уч.НЗС (Авто)'!$YO$11:INDIRECT("'Полная ст-ть с уч.НЗС (Авто)'!YO"&amp;$J$26),$C13,'Полная ст-ть с уч.НЗС (Авто)'!GD$11:INDIRECT("'Полная ст-ть с уч.НЗС (Авто)'!GD"&amp;$J$26))/$D13)</f>
        <v>0</v>
      </c>
      <c r="GE13" s="137">
        <f ca="1">IF($D13=0,0,SUMIF('Полная ст-ть с уч.НЗС (Авто)'!$YO$11:INDIRECT("'Полная ст-ть с уч.НЗС (Авто)'!YO"&amp;$J$26),$C13,'Полная ст-ть с уч.НЗС (Авто)'!GE$11:INDIRECT("'Полная ст-ть с уч.НЗС (Авто)'!GE"&amp;$J$26))/$D13)</f>
        <v>0</v>
      </c>
      <c r="GF13" s="137">
        <f ca="1">IF($D13=0,0,SUMIF('Полная ст-ть с уч.НЗС (Авто)'!$YO$11:INDIRECT("'Полная ст-ть с уч.НЗС (Авто)'!YO"&amp;$J$26),$C13,'Полная ст-ть с уч.НЗС (Авто)'!GF$11:INDIRECT("'Полная ст-ть с уч.НЗС (Авто)'!GF"&amp;$J$26))/$D13)</f>
        <v>0</v>
      </c>
      <c r="GG13" s="137">
        <f ca="1">IF($D13=0,0,SUMIF('Полная ст-ть с уч.НЗС (Авто)'!$YO$11:INDIRECT("'Полная ст-ть с уч.НЗС (Авто)'!YO"&amp;$J$26),$C13,'Полная ст-ть с уч.НЗС (Авто)'!GG$11:INDIRECT("'Полная ст-ть с уч.НЗС (Авто)'!GG"&amp;$J$26))/$D13)</f>
        <v>0</v>
      </c>
      <c r="GH13" s="137">
        <f ca="1">IF($D13=0,0,SUMIF('Полная ст-ть с уч.НЗС (Авто)'!$YO$11:INDIRECT("'Полная ст-ть с уч.НЗС (Авто)'!YO"&amp;$J$26),$C13,'Полная ст-ть с уч.НЗС (Авто)'!GH$11:INDIRECT("'Полная ст-ть с уч.НЗС (Авто)'!GH"&amp;$J$26))/$D13)</f>
        <v>0</v>
      </c>
      <c r="GI13" s="137">
        <f ca="1">IF($D13=0,0,SUMIF('Полная ст-ть с уч.НЗС (Авто)'!$YO$11:INDIRECT("'Полная ст-ть с уч.НЗС (Авто)'!YO"&amp;$J$26),$C13,'Полная ст-ть с уч.НЗС (Авто)'!GI$11:INDIRECT("'Полная ст-ть с уч.НЗС (Авто)'!GI"&amp;$J$26))/$D13)</f>
        <v>0</v>
      </c>
      <c r="GJ13" s="137">
        <f ca="1">IF($D13=0,0,SUMIF('Полная ст-ть с уч.НЗС (Авто)'!$YO$11:INDIRECT("'Полная ст-ть с уч.НЗС (Авто)'!YO"&amp;$J$26),$C13,'Полная ст-ть с уч.НЗС (Авто)'!GJ$11:INDIRECT("'Полная ст-ть с уч.НЗС (Авто)'!GJ"&amp;$J$26))/$D13)</f>
        <v>0</v>
      </c>
      <c r="GK13" s="137">
        <f ca="1">IF($D13=0,0,SUMIF('Полная ст-ть с уч.НЗС (Авто)'!$YO$11:INDIRECT("'Полная ст-ть с уч.НЗС (Авто)'!YO"&amp;$J$26),$C13,'Полная ст-ть с уч.НЗС (Авто)'!GK$11:INDIRECT("'Полная ст-ть с уч.НЗС (Авто)'!GK"&amp;$J$26))/$D13)</f>
        <v>0</v>
      </c>
      <c r="GL13" s="137">
        <f ca="1">IF($D13=0,0,SUMIF('Полная ст-ть с уч.НЗС (Авто)'!$YO$11:INDIRECT("'Полная ст-ть с уч.НЗС (Авто)'!YO"&amp;$J$26),$C13,'Полная ст-ть с уч.НЗС (Авто)'!GL$11:INDIRECT("'Полная ст-ть с уч.НЗС (Авто)'!GL"&amp;$J$26))/$D13)</f>
        <v>0</v>
      </c>
      <c r="GM13" s="137">
        <f ca="1">IF($D13=0,0,SUMIF('Полная ст-ть с уч.НЗС (Авто)'!$YO$11:INDIRECT("'Полная ст-ть с уч.НЗС (Авто)'!YO"&amp;$J$26),$C13,'Полная ст-ть с уч.НЗС (Авто)'!GM$11:INDIRECT("'Полная ст-ть с уч.НЗС (Авто)'!GM"&amp;$J$26))/$D13)</f>
        <v>0</v>
      </c>
      <c r="GN13" s="137">
        <f ca="1">IF($D13=0,0,SUMIF('Полная ст-ть с уч.НЗС (Авто)'!$YO$11:INDIRECT("'Полная ст-ть с уч.НЗС (Авто)'!YO"&amp;$J$26),$C13,'Полная ст-ть с уч.НЗС (Авто)'!GN$11:INDIRECT("'Полная ст-ть с уч.НЗС (Авто)'!GN"&amp;$J$26))/$D13)</f>
        <v>0</v>
      </c>
      <c r="GO13" s="137">
        <f ca="1">IF($D13=0,0,SUMIF('Полная ст-ть с уч.НЗС (Авто)'!$YO$11:INDIRECT("'Полная ст-ть с уч.НЗС (Авто)'!YO"&amp;$J$26),$C13,'Полная ст-ть с уч.НЗС (Авто)'!GO$11:INDIRECT("'Полная ст-ть с уч.НЗС (Авто)'!GO"&amp;$J$26))/$D13)</f>
        <v>0</v>
      </c>
      <c r="GP13" s="137">
        <f ca="1">IF($D13=0,0,SUMIF('Полная ст-ть с уч.НЗС (Авто)'!$YO$11:INDIRECT("'Полная ст-ть с уч.НЗС (Авто)'!YO"&amp;$J$26),$C13,'Полная ст-ть с уч.НЗС (Авто)'!GP$11:INDIRECT("'Полная ст-ть с уч.НЗС (Авто)'!GP"&amp;$J$26))/$D13)</f>
        <v>0</v>
      </c>
      <c r="GQ13" s="137">
        <f ca="1">IF($D13=0,0,SUMIF('Полная ст-ть с уч.НЗС (Авто)'!$YO$11:INDIRECT("'Полная ст-ть с уч.НЗС (Авто)'!YO"&amp;$J$26),$C13,'Полная ст-ть с уч.НЗС (Авто)'!GQ$11:INDIRECT("'Полная ст-ть с уч.НЗС (Авто)'!GP"&amp;$J$26))/$D13)</f>
        <v>0</v>
      </c>
      <c r="GR13" s="137">
        <f ca="1">IF($D13=0,0,SUMIF('Полная ст-ть с уч.НЗС (Авто)'!$YO$11:INDIRECT("'Полная ст-ть с уч.НЗС (Авто)'!YO"&amp;$J$26),$C13,'Полная ст-ть с уч.НЗС (Авто)'!GR$11:INDIRECT("'Полная ст-ть с уч.НЗС (Авто)'!GR"&amp;$J$26))/$D13)</f>
        <v>0</v>
      </c>
      <c r="GS13" s="137">
        <f ca="1">IF($D13=0,0,SUMIF('Полная ст-ть с уч.НЗС (Авто)'!$YO$11:INDIRECT("'Полная ст-ть с уч.НЗС (Авто)'!YO"&amp;$J$26),$C13,'Полная ст-ть с уч.НЗС (Авто)'!GS$11:INDIRECT("'Полная ст-ть с уч.НЗС (Авто)'!GS"&amp;$J$26))/$D13)</f>
        <v>0</v>
      </c>
      <c r="GT13" s="137">
        <f ca="1">IF($D13=0,0,SUMIF('Полная ст-ть с уч.НЗС (Авто)'!$YO$11:INDIRECT("'Полная ст-ть с уч.НЗС (Авто)'!YO"&amp;$J$26),$C13,'Полная ст-ть с уч.НЗС (Авто)'!GT$11:INDIRECT("'Полная ст-ть с уч.НЗС (Авто)'!GT"&amp;$J$26))/$D13)</f>
        <v>0</v>
      </c>
      <c r="GU13" s="137">
        <f ca="1">IF($D13=0,0,SUMIF('Полная ст-ть с уч.НЗС (Авто)'!$YO$11:INDIRECT("'Полная ст-ть с уч.НЗС (Авто)'!YO"&amp;$J$26),$C13,'Полная ст-ть с уч.НЗС (Авто)'!GU$11:INDIRECT("'Полная ст-ть с уч.НЗС (Авто)'!GU"&amp;$J$26))/$D13)</f>
        <v>0</v>
      </c>
      <c r="GV13" s="137">
        <f ca="1">IF($D13=0,0,SUMIF('Полная ст-ть с уч.НЗС (Авто)'!$YO$11:INDIRECT("'Полная ст-ть с уч.НЗС (Авто)'!YO"&amp;$J$26),$C13,'Полная ст-ть с уч.НЗС (Авто)'!GV$11:INDIRECT("'Полная ст-ть с уч.НЗС (Авто)'!GV"&amp;$J$26))/$D13)</f>
        <v>0</v>
      </c>
      <c r="GW13" s="137">
        <f ca="1">IF($D13=0,0,SUMIF('Полная ст-ть с уч.НЗС (Авто)'!$YO$11:INDIRECT("'Полная ст-ть с уч.НЗС (Авто)'!YO"&amp;$J$26),$C13,'Полная ст-ть с уч.НЗС (Авто)'!GW$11:INDIRECT("'Полная ст-ть с уч.НЗС (Авто)'!GW"&amp;$J$26))/$D13)</f>
        <v>0</v>
      </c>
      <c r="GX13" s="137">
        <f ca="1">IF($D13=0,0,SUMIF('Полная ст-ть с уч.НЗС (Авто)'!$YO$11:INDIRECT("'Полная ст-ть с уч.НЗС (Авто)'!YO"&amp;$J$26),$C13,'Полная ст-ть с уч.НЗС (Авто)'!GX$11:INDIRECT("'Полная ст-ть с уч.НЗС (Авто)'!GX"&amp;$J$26))/$D13)</f>
        <v>0</v>
      </c>
      <c r="GY13" s="137">
        <f ca="1">IF($D13=0,0,SUMIF('Полная ст-ть с уч.НЗС (Авто)'!$YO$11:INDIRECT("'Полная ст-ть с уч.НЗС (Авто)'!YO"&amp;$J$26),$C13,'Полная ст-ть с уч.НЗС (Авто)'!GY$11:INDIRECT("'Полная ст-ть с уч.НЗС (Авто)'!GY"&amp;$J$26))/$D13)</f>
        <v>0</v>
      </c>
      <c r="GZ13" s="137">
        <f ca="1">IF($D13=0,0,SUMIF('Полная ст-ть с уч.НЗС (Авто)'!$YO$11:INDIRECT("'Полная ст-ть с уч.НЗС (Авто)'!YO"&amp;$J$26),$C13,'Полная ст-ть с уч.НЗС (Авто)'!GZ$11:INDIRECT("'Полная ст-ть с уч.НЗС (Авто)'!GZ"&amp;$J$26))/$D13)</f>
        <v>0</v>
      </c>
      <c r="HA13" s="137">
        <f ca="1">IF($D13=0,0,SUMIF('Полная ст-ть с уч.НЗС (Авто)'!$YO$11:INDIRECT("'Полная ст-ть с уч.НЗС (Авто)'!YO"&amp;$J$26),$C13,'Полная ст-ть с уч.НЗС (Авто)'!HA$11:INDIRECT("'Полная ст-ть с уч.НЗС (Авто)'!HA"&amp;$J$26))/$D13)</f>
        <v>0</v>
      </c>
      <c r="HB13" s="137">
        <f ca="1">IF($D13=0,0,SUMIF('Полная ст-ть с уч.НЗС (Авто)'!$YO$11:INDIRECT("'Полная ст-ть с уч.НЗС (Авто)'!YO"&amp;$J$26),$C13,'Полная ст-ть с уч.НЗС (Авто)'!HB$11:INDIRECT("'Полная ст-ть с уч.НЗС (Авто)'!HB"&amp;$J$26))/$D13)</f>
        <v>0</v>
      </c>
      <c r="HC13" s="137">
        <f ca="1">IF($D13=0,0,SUMIF('Полная ст-ть с уч.НЗС (Авто)'!$YO$11:INDIRECT("'Полная ст-ть с уч.НЗС (Авто)'!YO"&amp;$J$26),$C13,'Полная ст-ть с уч.НЗС (Авто)'!HC$11:INDIRECT("'Полная ст-ть с уч.НЗС (Авто)'!HC"&amp;$J$26))/$D13)</f>
        <v>0</v>
      </c>
      <c r="HD13" s="137">
        <f ca="1">IF($D13=0,0,SUMIF('Полная ст-ть с уч.НЗС (Авто)'!$YO$11:INDIRECT("'Полная ст-ть с уч.НЗС (Авто)'!YO"&amp;$J$26),$C13,'Полная ст-ть с уч.НЗС (Авто)'!HD$11:INDIRECT("'Полная ст-ть с уч.НЗС (Авто)'!HD"&amp;$J$26))/$D13)</f>
        <v>0</v>
      </c>
      <c r="HE13" s="137">
        <f ca="1">IF($D13=0,0,SUMIF('Полная ст-ть с уч.НЗС (Авто)'!$YO$11:INDIRECT("'Полная ст-ть с уч.НЗС (Авто)'!YO"&amp;$J$26),$C13,'Полная ст-ть с уч.НЗС (Авто)'!HE$11:INDIRECT("'Полная ст-ть с уч.НЗС (Авто)'!HE"&amp;$J$26))/$D13)</f>
        <v>0</v>
      </c>
      <c r="HF13" s="137">
        <f ca="1">IF($D13=0,0,SUMIF('Полная ст-ть с уч.НЗС (Авто)'!$YO$11:INDIRECT("'Полная ст-ть с уч.НЗС (Авто)'!YO"&amp;$J$26),$C13,'Полная ст-ть с уч.НЗС (Авто)'!HF$11:INDIRECT("'Полная ст-ть с уч.НЗС (Авто)'!HF"&amp;$J$26))/$D13)</f>
        <v>0</v>
      </c>
      <c r="HG13" s="137">
        <f ca="1">IF($D13=0,0,SUMIF('Полная ст-ть с уч.НЗС (Авто)'!$YO$11:INDIRECT("'Полная ст-ть с уч.НЗС (Авто)'!YO"&amp;$J$26),$C13,'Полная ст-ть с уч.НЗС (Авто)'!HG$11:INDIRECT("'Полная ст-ть с уч.НЗС (Авто)'!HG"&amp;$J$26))/$D13)</f>
        <v>0</v>
      </c>
      <c r="HH13" s="137">
        <f ca="1">IF($D13=0,0,SUMIF('Полная ст-ть с уч.НЗС (Авто)'!$YO$11:INDIRECT("'Полная ст-ть с уч.НЗС (Авто)'!YO"&amp;$J$26),$C13,'Полная ст-ть с уч.НЗС (Авто)'!HH$11:INDIRECT("'Полная ст-ть с уч.НЗС (Авто)'!HH"&amp;$J$26))/$D13)</f>
        <v>0</v>
      </c>
      <c r="HI13" s="137">
        <f ca="1">IF($D13=0,0,SUMIF('Полная ст-ть с уч.НЗС (Авто)'!$YO$11:INDIRECT("'Полная ст-ть с уч.НЗС (Авто)'!YO"&amp;$J$26),$C13,'Полная ст-ть с уч.НЗС (Авто)'!HI$11:INDIRECT("'Полная ст-ть с уч.НЗС (Авто)'!HI"&amp;$J$26))/$D13)</f>
        <v>0</v>
      </c>
      <c r="HJ13" s="137">
        <f ca="1">IF($D13=0,0,SUMIF('Полная ст-ть с уч.НЗС (Авто)'!$YO$11:INDIRECT("'Полная ст-ть с уч.НЗС (Авто)'!YO"&amp;$J$26),$C13,'Полная ст-ть с уч.НЗС (Авто)'!HJ$11:INDIRECT("'Полная ст-ть с уч.НЗС (Авто)'!HJ"&amp;$J$26))/$D13)</f>
        <v>0</v>
      </c>
      <c r="HK13" s="137">
        <f ca="1">IF($D13=0,0,SUMIF('Полная ст-ть с уч.НЗС (Авто)'!$YO$11:INDIRECT("'Полная ст-ть с уч.НЗС (Авто)'!YO"&amp;$J$26),$C13,'Полная ст-ть с уч.НЗС (Авто)'!HK$11:INDIRECT("'Полная ст-ть с уч.НЗС (Авто)'!HK"&amp;$J$26))/$D13)</f>
        <v>0</v>
      </c>
      <c r="HL13" s="137">
        <f ca="1">IF($D13=0,0,SUMIF('Полная ст-ть с уч.НЗС (Авто)'!$YO$11:INDIRECT("'Полная ст-ть с уч.НЗС (Авто)'!YO"&amp;$J$26),$C13,'Полная ст-ть с уч.НЗС (Авто)'!HL$11:INDIRECT("'Полная ст-ть с уч.НЗС (Авто)'!HL"&amp;$J$26))/$D13)</f>
        <v>0</v>
      </c>
      <c r="HM13" s="137">
        <f ca="1">IF($D13=0,0,SUMIF('Полная ст-ть с уч.НЗС (Авто)'!$YO$11:INDIRECT("'Полная ст-ть с уч.НЗС (Авто)'!YO"&amp;$J$26),$C13,'Полная ст-ть с уч.НЗС (Авто)'!HM$11:INDIRECT("'Полная ст-ть с уч.НЗС (Авто)'!HM"&amp;$J$26))/$D13)</f>
        <v>0</v>
      </c>
      <c r="HN13" s="137">
        <f ca="1">IF($D13=0,0,SUMIF('Полная ст-ть с уч.НЗС (Авто)'!$YO$11:INDIRECT("'Полная ст-ть с уч.НЗС (Авто)'!YO"&amp;$J$26),$C13,'Полная ст-ть с уч.НЗС (Авто)'!HN$11:INDIRECT("'Полная ст-ть с уч.НЗС (Авто)'!HN"&amp;$J$26))/$D13)</f>
        <v>0</v>
      </c>
      <c r="HO13" s="137">
        <f ca="1">IF($D13=0,0,SUMIF('Полная ст-ть с уч.НЗС (Авто)'!$YO$11:INDIRECT("'Полная ст-ть с уч.НЗС (Авто)'!YO"&amp;$J$26),$C13,'Полная ст-ть с уч.НЗС (Авто)'!HO$11:INDIRECT("'Полная ст-ть с уч.НЗС (Авто)'!HO"&amp;$J$26))/$D13)</f>
        <v>0</v>
      </c>
      <c r="HP13" s="137">
        <f ca="1">IF($D13=0,0,SUMIF('Полная ст-ть с уч.НЗС (Авто)'!$YO$11:INDIRECT("'Полная ст-ть с уч.НЗС (Авто)'!YO"&amp;$J$26),$C13,'Полная ст-ть с уч.НЗС (Авто)'!HP$11:INDIRECT("'Полная ст-ть с уч.НЗС (Авто)'!HP"&amp;$J$26))/$D13)</f>
        <v>0</v>
      </c>
      <c r="HQ13" s="137">
        <f ca="1">IF($D13=0,0,SUMIF('Полная ст-ть с уч.НЗС (Авто)'!$YO$11:INDIRECT("'Полная ст-ть с уч.НЗС (Авто)'!YO"&amp;$J$26),$C13,'Полная ст-ть с уч.НЗС (Авто)'!HQ$11:INDIRECT("'Полная ст-ть с уч.НЗС (Авто)'!HQ"&amp;$J$26))/$D13)</f>
        <v>0</v>
      </c>
      <c r="HR13" s="137">
        <f ca="1">IF($D13=0,0,SUMIF('Полная ст-ть с уч.НЗС (Авто)'!$YO$11:INDIRECT("'Полная ст-ть с уч.НЗС (Авто)'!YO"&amp;$J$26),$C13,'Полная ст-ть с уч.НЗС (Авто)'!HR$11:INDIRECT("'Полная ст-ть с уч.НЗС (Авто)'!HR"&amp;$J$26))/$D13)</f>
        <v>0</v>
      </c>
      <c r="HS13" s="137">
        <f ca="1">IF($D13=0,0,SUMIF('Полная ст-ть с уч.НЗС (Авто)'!$YO$11:INDIRECT("'Полная ст-ть с уч.НЗС (Авто)'!YO"&amp;$J$26),$C13,'Полная ст-ть с уч.НЗС (Авто)'!HS$11:INDIRECT("'Полная ст-ть с уч.НЗС (Авто)'!HS"&amp;$J$26))/$D13)</f>
        <v>0</v>
      </c>
      <c r="HT13" s="137">
        <f ca="1">IF($D13=0,0,SUMIF('Полная ст-ть с уч.НЗС (Авто)'!$YO$11:INDIRECT("'Полная ст-ть с уч.НЗС (Авто)'!YO"&amp;$J$26),$C13,'Полная ст-ть с уч.НЗС (Авто)'!HT$11:INDIRECT("'Полная ст-ть с уч.НЗС (Авто)'!HT"&amp;$J$26))/$D13)</f>
        <v>0</v>
      </c>
      <c r="HU13" s="137">
        <f ca="1">IF($D13=0,0,SUMIF('Полная ст-ть с уч.НЗС (Авто)'!$YO$11:INDIRECT("'Полная ст-ть с уч.НЗС (Авто)'!YO"&amp;$J$26),$C13,'Полная ст-ть с уч.НЗС (Авто)'!HU$11:INDIRECT("'Полная ст-ть с уч.НЗС (Авто)'!HU"&amp;$J$26))/$D13)</f>
        <v>0</v>
      </c>
      <c r="HV13" s="137">
        <f ca="1">IF($D13=0,0,SUMIF('Полная ст-ть с уч.НЗС (Авто)'!$YO$11:INDIRECT("'Полная ст-ть с уч.НЗС (Авто)'!YO"&amp;$J$26),$C13,'Полная ст-ть с уч.НЗС (Авто)'!HV$11:INDIRECT("'Полная ст-ть с уч.НЗС (Авто)'!HV"&amp;$J$26))/$D13)</f>
        <v>0</v>
      </c>
      <c r="HW13" s="137">
        <f ca="1">IF($D13=0,0,SUMIF('Полная ст-ть с уч.НЗС (Авто)'!$YO$11:INDIRECT("'Полная ст-ть с уч.НЗС (Авто)'!YO"&amp;$J$26),$C13,'Полная ст-ть с уч.НЗС (Авто)'!HW$11:INDIRECT("'Полная ст-ть с уч.НЗС (Авто)'!HW"&amp;$J$26))/$D13)</f>
        <v>0</v>
      </c>
      <c r="HX13" s="137">
        <f ca="1">IF($D13=0,0,SUMIF('Полная ст-ть с уч.НЗС (Авто)'!$YO$11:INDIRECT("'Полная ст-ть с уч.НЗС (Авто)'!YO"&amp;$J$26),$C13,'Полная ст-ть с уч.НЗС (Авто)'!HX$11:INDIRECT("'Полная ст-ть с уч.НЗС (Авто)'!HX"&amp;$J$26))/$D13)</f>
        <v>0</v>
      </c>
      <c r="HY13" s="137">
        <f ca="1">IF($D13=0,0,SUMIF('Полная ст-ть с уч.НЗС (Авто)'!$YO$11:INDIRECT("'Полная ст-ть с уч.НЗС (Авто)'!YO"&amp;$J$26),$C13,'Полная ст-ть с уч.НЗС (Авто)'!HY$11:INDIRECT("'Полная ст-ть с уч.НЗС (Авто)'!HY"&amp;$J$26))/$D13)</f>
        <v>0</v>
      </c>
      <c r="HZ13" s="137">
        <f ca="1">IF($D13=0,0,SUMIF('Полная ст-ть с уч.НЗС (Авто)'!$YO$11:INDIRECT("'Полная ст-ть с уч.НЗС (Авто)'!YO"&amp;$J$26),$C13,'Полная ст-ть с уч.НЗС (Авто)'!HZ$11:INDIRECT("'Полная ст-ть с уч.НЗС (Авто)'!HZ"&amp;$J$26))/$D13)</f>
        <v>0</v>
      </c>
      <c r="IA13" s="137">
        <f ca="1">IF($D13=0,0,SUMIF('Полная ст-ть с уч.НЗС (Авто)'!$YO$11:INDIRECT("'Полная ст-ть с уч.НЗС (Авто)'!YO"&amp;$J$26),$C13,'Полная ст-ть с уч.НЗС (Авто)'!IA$11:INDIRECT("'Полная ст-ть с уч.НЗС (Авто)'!IA"&amp;$J$26))/$D13)</f>
        <v>0</v>
      </c>
      <c r="IB13" s="137">
        <f ca="1">IF($D13=0,0,SUMIF('Полная ст-ть с уч.НЗС (Авто)'!$YO$11:INDIRECT("'Полная ст-ть с уч.НЗС (Авто)'!YO"&amp;$J$26),$C13,'Полная ст-ть с уч.НЗС (Авто)'!IB$11:INDIRECT("'Полная ст-ть с уч.НЗС (Авто)'!IB"&amp;$J$26))/$D13)</f>
        <v>0</v>
      </c>
      <c r="IC13" s="137">
        <f ca="1">IF($D13=0,0,SUMIF('Полная ст-ть с уч.НЗС (Авто)'!$YO$11:INDIRECT("'Полная ст-ть с уч.НЗС (Авто)'!YO"&amp;$J$26),$C13,'Полная ст-ть с уч.НЗС (Авто)'!IC$11:INDIRECT("'Полная ст-ть с уч.НЗС (Авто)'!IC"&amp;$J$26))/$D13)</f>
        <v>0</v>
      </c>
      <c r="ID13" s="137">
        <f ca="1">IF($D13=0,0,SUMIF('Полная ст-ть с уч.НЗС (Авто)'!$YO$11:INDIRECT("'Полная ст-ть с уч.НЗС (Авто)'!YO"&amp;$J$26),$C13,'Полная ст-ть с уч.НЗС (Авто)'!ID$11:INDIRECT("'Полная ст-ть с уч.НЗС (Авто)'!ID"&amp;$J$26))/$D13)</f>
        <v>0</v>
      </c>
      <c r="IE13" s="137">
        <f ca="1">IF($D13=0,0,SUMIF('Полная ст-ть с уч.НЗС (Авто)'!$YO$11:INDIRECT("'Полная ст-ть с уч.НЗС (Авто)'!YO"&amp;$J$26),$C13,'Полная ст-ть с уч.НЗС (Авто)'!IE$11:INDIRECT("'Полная ст-ть с уч.НЗС (Авто)'!IE"&amp;$J$26))/$D13)</f>
        <v>0</v>
      </c>
      <c r="IF13" s="137">
        <f ca="1">IF($D13=0,0,SUMIF('Полная ст-ть с уч.НЗС (Авто)'!$YO$11:INDIRECT("'Полная ст-ть с уч.НЗС (Авто)'!YO"&amp;$J$26),$C13,'Полная ст-ть с уч.НЗС (Авто)'!IF$11:INDIRECT("'Полная ст-ть с уч.НЗС (Авто)'!IF"&amp;$J$26))/$D13)</f>
        <v>0</v>
      </c>
      <c r="IG13" s="137">
        <f ca="1">IF($D13=0,0,SUMIF('Полная ст-ть с уч.НЗС (Авто)'!$YO$11:INDIRECT("'Полная ст-ть с уч.НЗС (Авто)'!YO"&amp;$J$26),$C13,'Полная ст-ть с уч.НЗС (Авто)'!IG$11:INDIRECT("'Полная ст-ть с уч.НЗС (Авто)'!IG"&amp;$J$26))/$D13)</f>
        <v>0</v>
      </c>
      <c r="IH13" s="137">
        <f ca="1">IF($D13=0,0,SUMIF('Полная ст-ть с уч.НЗС (Авто)'!$YO$11:INDIRECT("'Полная ст-ть с уч.НЗС (Авто)'!YO"&amp;$J$26),$C13,'Полная ст-ть с уч.НЗС (Авто)'!IH$11:INDIRECT("'Полная ст-ть с уч.НЗС (Авто)'!IH"&amp;$J$26))/$D13)</f>
        <v>0</v>
      </c>
      <c r="II13" s="137">
        <f ca="1">IF($D13=0,0,SUMIF('Полная ст-ть с уч.НЗС (Авто)'!$YO$11:INDIRECT("'Полная ст-ть с уч.НЗС (Авто)'!YO"&amp;$J$26),$C13,'Полная ст-ть с уч.НЗС (Авто)'!II$11:INDIRECT("'Полная ст-ть с уч.НЗС (Авто)'!II"&amp;$J$26))/$D13)</f>
        <v>0</v>
      </c>
      <c r="IJ13" s="137">
        <f ca="1">IF($D13=0,0,SUMIF('Полная ст-ть с уч.НЗС (Авто)'!$YO$11:INDIRECT("'Полная ст-ть с уч.НЗС (Авто)'!YO"&amp;$J$26),$C13,'Полная ст-ть с уч.НЗС (Авто)'!IJ$11:INDIRECT("'Полная ст-ть с уч.НЗС (Авто)'!IJ"&amp;$J$26))/$D13)</f>
        <v>0</v>
      </c>
      <c r="IK13" s="137">
        <f ca="1">IF($D13=0,0,SUMIF('Полная ст-ть с уч.НЗС (Авто)'!$YO$11:INDIRECT("'Полная ст-ть с уч.НЗС (Авто)'!YO"&amp;$J$26),$C13,'Полная ст-ть с уч.НЗС (Авто)'!IK$11:INDIRECT("'Полная ст-ть с уч.НЗС (Авто)'!IK"&amp;$J$26))/$D13)</f>
        <v>0</v>
      </c>
      <c r="IL13" s="137">
        <f ca="1">IF($D13=0,0,SUMIF('Полная ст-ть с уч.НЗС (Авто)'!$YO$11:INDIRECT("'Полная ст-ть с уч.НЗС (Авто)'!YO"&amp;$J$26),$C13,'Полная ст-ть с уч.НЗС (Авто)'!IL$11:INDIRECT("'Полная ст-ть с уч.НЗС (Авто)'!IL"&amp;$J$26))/$D13)</f>
        <v>0</v>
      </c>
      <c r="IM13" s="137">
        <f ca="1">IF($D13=0,0,SUMIF('Полная ст-ть с уч.НЗС (Авто)'!$YO$11:INDIRECT("'Полная ст-ть с уч.НЗС (Авто)'!YO"&amp;$J$26),$C13,'Полная ст-ть с уч.НЗС (Авто)'!IM$11:INDIRECT("'Полная ст-ть с уч.НЗС (Авто)'!IM"&amp;$J$26))/$D13)</f>
        <v>0</v>
      </c>
      <c r="IN13" s="137">
        <f ca="1">IF($D13=0,0,SUMIF('Полная ст-ть с уч.НЗС (Авто)'!$YO$11:INDIRECT("'Полная ст-ть с уч.НЗС (Авто)'!YO"&amp;$J$26),$C13,'Полная ст-ть с уч.НЗС (Авто)'!IN$11:INDIRECT("'Полная ст-ть с уч.НЗС (Авто)'!IN"&amp;$J$26))/$D13)</f>
        <v>0</v>
      </c>
      <c r="IO13" s="137">
        <f ca="1">IF($D13=0,0,SUMIF('Полная ст-ть с уч.НЗС (Авто)'!$YO$11:INDIRECT("'Полная ст-ть с уч.НЗС (Авто)'!YO"&amp;$J$26),$C13,'Полная ст-ть с уч.НЗС (Авто)'!IO$11:INDIRECT("'Полная ст-ть с уч.НЗС (Авто)'!IO"&amp;$J$26))/$D13)</f>
        <v>0</v>
      </c>
      <c r="IP13" s="137">
        <f ca="1">IF($D13=0,0,SUMIF('Полная ст-ть с уч.НЗС (Авто)'!$YO$11:INDIRECT("'Полная ст-ть с уч.НЗС (Авто)'!YO"&amp;$J$26),$C13,'Полная ст-ть с уч.НЗС (Авто)'!IP$11:INDIRECT("'Полная ст-ть с уч.НЗС (Авто)'!IP"&amp;$J$26))/$D13)</f>
        <v>0</v>
      </c>
      <c r="IQ13" s="137">
        <f ca="1">IF($D13=0,0,SUMIF('Полная ст-ть с уч.НЗС (Авто)'!$YO$11:INDIRECT("'Полная ст-ть с уч.НЗС (Авто)'!YO"&amp;$J$26),$C13,'Полная ст-ть с уч.НЗС (Авто)'!IQ$11:INDIRECT("'Полная ст-ть с уч.НЗС (Авто)'!IQ"&amp;$J$26))/$D13)</f>
        <v>0</v>
      </c>
      <c r="IR13" s="137">
        <f ca="1">IF($D13=0,0,SUMIF('Полная ст-ть с уч.НЗС (Авто)'!$YO$11:INDIRECT("'Полная ст-ть с уч.НЗС (Авто)'!YO"&amp;$J$26),$C13,'Полная ст-ть с уч.НЗС (Авто)'!IR$11:INDIRECT("'Полная ст-ть с уч.НЗС (Авто)'!IR"&amp;$J$26))/$D13)</f>
        <v>0</v>
      </c>
      <c r="IS13" s="137">
        <f ca="1">IF($D13=0,0,SUMIF('Полная ст-ть с уч.НЗС (Авто)'!$YO$11:INDIRECT("'Полная ст-ть с уч.НЗС (Авто)'!YO"&amp;$J$26),$C13,'Полная ст-ть с уч.НЗС (Авто)'!IS$11:INDIRECT("'Полная ст-ть с уч.НЗС (Авто)'!IS"&amp;$J$26))/$D13)</f>
        <v>0</v>
      </c>
      <c r="IT13" s="137">
        <f ca="1">IF($D13=0,0,SUMIF('Полная ст-ть с уч.НЗС (Авто)'!$YO$11:INDIRECT("'Полная ст-ть с уч.НЗС (Авто)'!YO"&amp;$J$26),$C13,'Полная ст-ть с уч.НЗС (Авто)'!IT$11:INDIRECT("'Полная ст-ть с уч.НЗС (Авто)'!IT"&amp;$J$26))/$D13)</f>
        <v>0</v>
      </c>
      <c r="IU13" s="137">
        <f ca="1">IF($D13=0,0,SUMIF('Полная ст-ть с уч.НЗС (Авто)'!$YO$11:INDIRECT("'Полная ст-ть с уч.НЗС (Авто)'!YO"&amp;$J$26),$C13,'Полная ст-ть с уч.НЗС (Авто)'!IU$11:INDIRECT("'Полная ст-ть с уч.НЗС (Авто)'!IU"&amp;$J$26))/$D13)</f>
        <v>0</v>
      </c>
      <c r="IV13" s="137">
        <f ca="1">IF($D13=0,0,SUMIF('Полная ст-ть с уч.НЗС (Авто)'!$YO$11:INDIRECT("'Полная ст-ть с уч.НЗС (Авто)'!YO"&amp;$J$26),$C13,'Полная ст-ть с уч.НЗС (Авто)'!IV$11:INDIRECT("'Полная ст-ть с уч.НЗС (Авто)'!IV"&amp;$J$26))/$D13)</f>
        <v>0</v>
      </c>
      <c r="IW13" s="137">
        <f ca="1">IF($D13=0,0,SUMIF('Полная ст-ть с уч.НЗС (Авто)'!$YO$11:INDIRECT("'Полная ст-ть с уч.НЗС (Авто)'!YO"&amp;$J$26),$C13,'Полная ст-ть с уч.НЗС (Авто)'!IW$11:INDIRECT("'Полная ст-ть с уч.НЗС (Авто)'!IW"&amp;$J$26))/$D13)</f>
        <v>0</v>
      </c>
      <c r="IX13" s="137">
        <f ca="1">IF($D13=0,0,SUMIF('Полная ст-ть с уч.НЗС (Авто)'!$YO$11:INDIRECT("'Полная ст-ть с уч.НЗС (Авто)'!YO"&amp;$J$26),$C13,'Полная ст-ть с уч.НЗС (Авто)'!IX$11:INDIRECT("'Полная ст-ть с уч.НЗС (Авто)'!IX"&amp;$J$26))/$D13)</f>
        <v>0</v>
      </c>
      <c r="IY13" s="137">
        <f ca="1">IF($D13=0,0,SUMIF('Полная ст-ть с уч.НЗС (Авто)'!$YO$11:INDIRECT("'Полная ст-ть с уч.НЗС (Авто)'!YO"&amp;$J$26),$C13,'Полная ст-ть с уч.НЗС (Авто)'!IY$11:INDIRECT("'Полная ст-ть с уч.НЗС (Авто)'!IY"&amp;$J$26))/$D13)</f>
        <v>0</v>
      </c>
      <c r="IZ13" s="137">
        <f ca="1">IF($D13=0,0,SUMIF('Полная ст-ть с уч.НЗС (Авто)'!$YO$11:INDIRECT("'Полная ст-ть с уч.НЗС (Авто)'!YO"&amp;$J$26),$C13,'Полная ст-ть с уч.НЗС (Авто)'!IZ$11:INDIRECT("'Полная ст-ть с уч.НЗС (Авто)'!IZ"&amp;$J$26))/$D13)</f>
        <v>0</v>
      </c>
      <c r="JA13" s="137">
        <f ca="1">IF($D13=0,0,SUMIF('Полная ст-ть с уч.НЗС (Авто)'!$YO$11:INDIRECT("'Полная ст-ть с уч.НЗС (Авто)'!YO"&amp;$J$26),$C13,'Полная ст-ть с уч.НЗС (Авто)'!JA$11:INDIRECT("'Полная ст-ть с уч.НЗС (Авто)'!JA"&amp;$J$26))/$D13)</f>
        <v>0</v>
      </c>
      <c r="JB13" s="137">
        <f ca="1">IF($D13=0,0,SUMIF('Полная ст-ть с уч.НЗС (Авто)'!$YO$11:INDIRECT("'Полная ст-ть с уч.НЗС (Авто)'!YO"&amp;$J$26),$C13,'Полная ст-ть с уч.НЗС (Авто)'!JB$11:INDIRECT("'Полная ст-ть с уч.НЗС (Авто)'!JB"&amp;$J$26))/$D13)</f>
        <v>0</v>
      </c>
      <c r="JC13" s="137">
        <f ca="1">IF($D13=0,0,SUMIF('Полная ст-ть с уч.НЗС (Авто)'!$YO$11:INDIRECT("'Полная ст-ть с уч.НЗС (Авто)'!YO"&amp;$J$26),$C13,'Полная ст-ть с уч.НЗС (Авто)'!JC$11:INDIRECT("'Полная ст-ть с уч.НЗС (Авто)'!JC"&amp;$J$26))/$D13)</f>
        <v>0</v>
      </c>
      <c r="JD13" s="137">
        <f ca="1">IF($D13=0,0,SUMIF('Полная ст-ть с уч.НЗС (Авто)'!$YO$11:INDIRECT("'Полная ст-ть с уч.НЗС (Авто)'!YO"&amp;$J$26),$C13,'Полная ст-ть с уч.НЗС (Авто)'!JD$11:INDIRECT("'Полная ст-ть с уч.НЗС (Авто)'!JD"&amp;$J$26))/$D13)</f>
        <v>0</v>
      </c>
      <c r="JE13" s="137">
        <f ca="1">IF($D13=0,0,SUMIF('Полная ст-ть с уч.НЗС (Авто)'!$YO$11:INDIRECT("'Полная ст-ть с уч.НЗС (Авто)'!YO"&amp;$J$26),$C13,'Полная ст-ть с уч.НЗС (Авто)'!JE$11:INDIRECT("'Полная ст-ть с уч.НЗС (Авто)'!JE"&amp;$J$26))/$D13)</f>
        <v>0</v>
      </c>
      <c r="JF13" s="137">
        <f ca="1">IF($D13=0,0,SUMIF('Полная ст-ть с уч.НЗС (Авто)'!$YO$11:INDIRECT("'Полная ст-ть с уч.НЗС (Авто)'!YO"&amp;$J$26),$C13,'Полная ст-ть с уч.НЗС (Авто)'!JF$11:INDIRECT("'Полная ст-ть с уч.НЗС (Авто)'!JF"&amp;$J$26))/$D13)</f>
        <v>0</v>
      </c>
      <c r="JG13" s="137">
        <f ca="1">IF($D13=0,0,SUMIF('Полная ст-ть с уч.НЗС (Авто)'!$YO$11:INDIRECT("'Полная ст-ть с уч.НЗС (Авто)'!YO"&amp;$J$26),$C13,'Полная ст-ть с уч.НЗС (Авто)'!JG$11:INDIRECT("'Полная ст-ть с уч.НЗС (Авто)'!JG"&amp;$J$26))/$D13)</f>
        <v>0</v>
      </c>
      <c r="JH13" s="137">
        <f ca="1">IF($D13=0,0,SUMIF('Полная ст-ть с уч.НЗС (Авто)'!$YO$11:INDIRECT("'Полная ст-ть с уч.НЗС (Авто)'!YO"&amp;$J$26),$C13,'Полная ст-ть с уч.НЗС (Авто)'!JH$11:INDIRECT("'Полная ст-ть с уч.НЗС (Авто)'!JH"&amp;$J$26))/$D13)</f>
        <v>0</v>
      </c>
      <c r="JI13" s="137">
        <f ca="1">IF($D13=0,0,SUMIF('Полная ст-ть с уч.НЗС (Авто)'!$YO$11:INDIRECT("'Полная ст-ть с уч.НЗС (Авто)'!YO"&amp;$J$26),$C13,'Полная ст-ть с уч.НЗС (Авто)'!JI$11:INDIRECT("'Полная ст-ть с уч.НЗС (Авто)'!JI"&amp;$J$26))/$D13)</f>
        <v>0</v>
      </c>
      <c r="JJ13" s="137">
        <f ca="1">IF($D13=0,0,SUMIF('Полная ст-ть с уч.НЗС (Авто)'!$YO$11:INDIRECT("'Полная ст-ть с уч.НЗС (Авто)'!YO"&amp;$J$26),$C13,'Полная ст-ть с уч.НЗС (Авто)'!JJ$11:INDIRECT("'Полная ст-ть с уч.НЗС (Авто)'!JJ"&amp;$J$26))/$D13)</f>
        <v>0</v>
      </c>
      <c r="JK13" s="137">
        <f ca="1">IF($D13=0,0,SUMIF('Полная ст-ть с уч.НЗС (Авто)'!$YO$11:INDIRECT("'Полная ст-ть с уч.НЗС (Авто)'!YO"&amp;$J$26),$C13,'Полная ст-ть с уч.НЗС (Авто)'!JK$11:INDIRECT("'Полная ст-ть с уч.НЗС (Авто)'!JK"&amp;$J$26))/$D13)</f>
        <v>0</v>
      </c>
      <c r="JL13" s="137">
        <f ca="1">IF($D13=0,0,SUMIF('Полная ст-ть с уч.НЗС (Авто)'!$YO$11:INDIRECT("'Полная ст-ть с уч.НЗС (Авто)'!YO"&amp;$J$26),$C13,'Полная ст-ть с уч.НЗС (Авто)'!JL$11:INDIRECT("'Полная ст-ть с уч.НЗС (Авто)'!JL"&amp;$J$26))/$D13)</f>
        <v>0</v>
      </c>
      <c r="JM13" s="137">
        <f ca="1">IF($D13=0,0,SUMIF('Полная ст-ть с уч.НЗС (Авто)'!$YO$11:INDIRECT("'Полная ст-ть с уч.НЗС (Авто)'!YO"&amp;$J$26),$C13,'Полная ст-ть с уч.НЗС (Авто)'!JM$11:INDIRECT("'Полная ст-ть с уч.НЗС (Авто)'!JM"&amp;$J$26))/$D13)</f>
        <v>0</v>
      </c>
      <c r="JN13" s="137">
        <f ca="1">IF($D13=0,0,SUMIF('Полная ст-ть с уч.НЗС (Авто)'!$YO$11:INDIRECT("'Полная ст-ть с уч.НЗС (Авто)'!YO"&amp;$J$26),$C13,'Полная ст-ть с уч.НЗС (Авто)'!JN$11:INDIRECT("'Полная ст-ть с уч.НЗС (Авто)'!JN"&amp;$J$26))/$D13)</f>
        <v>0</v>
      </c>
      <c r="JO13" s="137">
        <f ca="1">IF($D13=0,0,SUMIF('Полная ст-ть с уч.НЗС (Авто)'!$YO$11:INDIRECT("'Полная ст-ть с уч.НЗС (Авто)'!YO"&amp;$J$26),$C13,'Полная ст-ть с уч.НЗС (Авто)'!JO$11:INDIRECT("'Полная ст-ть с уч.НЗС (Авто)'!JO"&amp;$J$26))/$D13)</f>
        <v>0</v>
      </c>
      <c r="JP13" s="137">
        <f ca="1">IF($D13=0,0,SUMIF('Полная ст-ть с уч.НЗС (Авто)'!$YO$11:INDIRECT("'Полная ст-ть с уч.НЗС (Авто)'!YO"&amp;$J$26),$C13,'Полная ст-ть с уч.НЗС (Авто)'!JP$11:INDIRECT("'Полная ст-ть с уч.НЗС (Авто)'!JP"&amp;$J$26))/$D13)</f>
        <v>0</v>
      </c>
      <c r="JQ13" s="137">
        <f ca="1">IF($D13=0,0,SUMIF('Полная ст-ть с уч.НЗС (Авто)'!$YO$11:INDIRECT("'Полная ст-ть с уч.НЗС (Авто)'!YO"&amp;$J$26),$C13,'Полная ст-ть с уч.НЗС (Авто)'!JQ$11:INDIRECT("'Полная ст-ть с уч.НЗС (Авто)'!JQ"&amp;$J$26))/$D13)</f>
        <v>0</v>
      </c>
      <c r="JR13" s="137">
        <f ca="1">IF($D13=0,0,SUMIF('Полная ст-ть с уч.НЗС (Авто)'!$YO$11:INDIRECT("'Полная ст-ть с уч.НЗС (Авто)'!YO"&amp;$J$26),$C13,'Полная ст-ть с уч.НЗС (Авто)'!JR$11:INDIRECT("'Полная ст-ть с уч.НЗС (Авто)'!JR"&amp;$J$26))/$D13)</f>
        <v>0</v>
      </c>
      <c r="JS13" s="137">
        <f ca="1">IF($D13=0,0,SUMIF('Полная ст-ть с уч.НЗС (Авто)'!$YO$11:INDIRECT("'Полная ст-ть с уч.НЗС (Авто)'!YO"&amp;$J$26),$C13,'Полная ст-ть с уч.НЗС (Авто)'!JS$11:INDIRECT("'Полная ст-ть с уч.НЗС (Авто)'!JS"&amp;$J$26))/$D13)</f>
        <v>0</v>
      </c>
      <c r="JT13" s="137">
        <f ca="1">IF($D13=0,0,SUMIF('Полная ст-ть с уч.НЗС (Авто)'!$YO$11:INDIRECT("'Полная ст-ть с уч.НЗС (Авто)'!YO"&amp;$J$26),$C13,'Полная ст-ть с уч.НЗС (Авто)'!JT$11:INDIRECT("'Полная ст-ть с уч.НЗС (Авто)'!JT"&amp;$J$26))/$D13)</f>
        <v>0</v>
      </c>
      <c r="JU13" s="137">
        <f ca="1">IF($D13=0,0,SUMIF('Полная ст-ть с уч.НЗС (Авто)'!$YO$11:INDIRECT("'Полная ст-ть с уч.НЗС (Авто)'!YO"&amp;$J$26),$C13,'Полная ст-ть с уч.НЗС (Авто)'!JU$11:INDIRECT("'Полная ст-ть с уч.НЗС (Авто)'!JU"&amp;$J$26))/$D13)</f>
        <v>0</v>
      </c>
      <c r="JV13" s="137">
        <f ca="1">IF($D13=0,0,SUMIF('Полная ст-ть с уч.НЗС (Авто)'!$YO$11:INDIRECT("'Полная ст-ть с уч.НЗС (Авто)'!YO"&amp;$J$26),$C13,'Полная ст-ть с уч.НЗС (Авто)'!JV$11:INDIRECT("'Полная ст-ть с уч.НЗС (Авто)'!JV"&amp;$J$26))/$D13)</f>
        <v>0</v>
      </c>
      <c r="JW13" s="137">
        <f ca="1">IF($D13=0,0,SUMIF('Полная ст-ть с уч.НЗС (Авто)'!$YO$11:INDIRECT("'Полная ст-ть с уч.НЗС (Авто)'!YO"&amp;$J$26),$C13,'Полная ст-ть с уч.НЗС (Авто)'!JW$11:INDIRECT("'Полная ст-ть с уч.НЗС (Авто)'!JW"&amp;$J$26))/$D13)</f>
        <v>0</v>
      </c>
      <c r="JX13" s="137">
        <f ca="1">IF($D13=0,0,SUMIF('Полная ст-ть с уч.НЗС (Авто)'!$YO$11:INDIRECT("'Полная ст-ть с уч.НЗС (Авто)'!YO"&amp;$J$26),$C13,'Полная ст-ть с уч.НЗС (Авто)'!JX$11:INDIRECT("'Полная ст-ть с уч.НЗС (Авто)'!JX"&amp;$J$26))/$D13)</f>
        <v>0</v>
      </c>
      <c r="JY13" s="137">
        <f ca="1">IF($D13=0,0,SUMIF('Полная ст-ть с уч.НЗС (Авто)'!$YO$11:INDIRECT("'Полная ст-ть с уч.НЗС (Авто)'!YO"&amp;$J$26),$C13,'Полная ст-ть с уч.НЗС (Авто)'!JY$11:INDIRECT("'Полная ст-ть с уч.НЗС (Авто)'!JY"&amp;$J$26))/$D13)</f>
        <v>0</v>
      </c>
      <c r="JZ13" s="137">
        <f ca="1">IF($D13=0,0,SUMIF('Полная ст-ть с уч.НЗС (Авто)'!$YO$11:INDIRECT("'Полная ст-ть с уч.НЗС (Авто)'!YO"&amp;$J$26),$C13,'Полная ст-ть с уч.НЗС (Авто)'!JZ$11:INDIRECT("'Полная ст-ть с уч.НЗС (Авто)'!JZ"&amp;$J$26))/$D13)</f>
        <v>0</v>
      </c>
      <c r="KA13" s="137">
        <f ca="1">IF($D13=0,0,SUMIF('Полная ст-ть с уч.НЗС (Авто)'!$YO$11:INDIRECT("'Полная ст-ть с уч.НЗС (Авто)'!YO"&amp;$J$26),$C13,'Полная ст-ть с уч.НЗС (Авто)'!KA$11:INDIRECT("'Полная ст-ть с уч.НЗС (Авто)'!KA"&amp;$J$26))/$D13)</f>
        <v>0</v>
      </c>
      <c r="KB13" s="137">
        <f ca="1">IF($D13=0,0,SUMIF('Полная ст-ть с уч.НЗС (Авто)'!$YO$11:INDIRECT("'Полная ст-ть с уч.НЗС (Авто)'!YO"&amp;$J$26),$C13,'Полная ст-ть с уч.НЗС (Авто)'!KB$11:INDIRECT("'Полная ст-ть с уч.НЗС (Авто)'!KB"&amp;$J$26))/$D13)</f>
        <v>0</v>
      </c>
      <c r="KC13" s="137">
        <f ca="1">IF($D13=0,0,SUMIF('Полная ст-ть с уч.НЗС (Авто)'!$YO$11:INDIRECT("'Полная ст-ть с уч.НЗС (Авто)'!YO"&amp;$J$26),$C13,'Полная ст-ть с уч.НЗС (Авто)'!KC$11:INDIRECT("'Полная ст-ть с уч.НЗС (Авто)'!KC"&amp;$J$26))/$D13)</f>
        <v>0</v>
      </c>
      <c r="KD13" s="137">
        <f ca="1">IF($D13=0,0,SUMIF('Полная ст-ть с уч.НЗС (Авто)'!$YO$11:INDIRECT("'Полная ст-ть с уч.НЗС (Авто)'!YO"&amp;$J$26),$C13,'Полная ст-ть с уч.НЗС (Авто)'!KD$11:INDIRECT("'Полная ст-ть с уч.НЗС (Авто)'!KD"&amp;$J$26))/$D13)</f>
        <v>0</v>
      </c>
      <c r="KE13" s="137">
        <f ca="1">IF($D13=0,0,SUMIF('Полная ст-ть с уч.НЗС (Авто)'!$YO$11:INDIRECT("'Полная ст-ть с уч.НЗС (Авто)'!YO"&amp;$J$26),$C13,'Полная ст-ть с уч.НЗС (Авто)'!KE$11:INDIRECT("'Полная ст-ть с уч.НЗС (Авто)'!KE"&amp;$J$26))/$D13)</f>
        <v>0</v>
      </c>
      <c r="KF13" s="137">
        <f ca="1">IF($D13=0,0,SUMIF('Полная ст-ть с уч.НЗС (Авто)'!$YO$11:INDIRECT("'Полная ст-ть с уч.НЗС (Авто)'!YO"&amp;$J$26),$C13,'Полная ст-ть с уч.НЗС (Авто)'!KF$11:INDIRECT("'Полная ст-ть с уч.НЗС (Авто)'!KF"&amp;$J$26))/$D13)</f>
        <v>0</v>
      </c>
      <c r="KG13" s="137">
        <f ca="1">IF($D13=0,0,SUMIF('Полная ст-ть с уч.НЗС (Авто)'!$YO$11:INDIRECT("'Полная ст-ть с уч.НЗС (Авто)'!YO"&amp;$J$26),$C13,'Полная ст-ть с уч.НЗС (Авто)'!KG$11:INDIRECT("'Полная ст-ть с уч.НЗС (Авто)'!KG"&amp;$J$26))/$D13)</f>
        <v>0</v>
      </c>
      <c r="KH13" s="137">
        <f ca="1">IF($D13=0,0,SUMIF('Полная ст-ть с уч.НЗС (Авто)'!$YO$11:INDIRECT("'Полная ст-ть с уч.НЗС (Авто)'!YO"&amp;$J$26),$C13,'Полная ст-ть с уч.НЗС (Авто)'!KH$11:INDIRECT("'Полная ст-ть с уч.НЗС (Авто)'!KH"&amp;$J$26))/$D13)</f>
        <v>0</v>
      </c>
      <c r="KI13" s="137">
        <f ca="1">IF($D13=0,0,SUMIF('Полная ст-ть с уч.НЗС (Авто)'!$YO$11:INDIRECT("'Полная ст-ть с уч.НЗС (Авто)'!YO"&amp;$J$26),$C13,'Полная ст-ть с уч.НЗС (Авто)'!KI$11:INDIRECT("'Полная ст-ть с уч.НЗС (Авто)'!KI"&amp;$J$26))/$D13)</f>
        <v>0</v>
      </c>
      <c r="KJ13" s="137">
        <f ca="1">IF($D13=0,0,SUMIF('Полная ст-ть с уч.НЗС (Авто)'!$YO$11:INDIRECT("'Полная ст-ть с уч.НЗС (Авто)'!YO"&amp;$J$26),$C13,'Полная ст-ть с уч.НЗС (Авто)'!KJ$11:INDIRECT("'Полная ст-ть с уч.НЗС (Авто)'!KJ"&amp;$J$26))/$D13)</f>
        <v>0</v>
      </c>
      <c r="KK13" s="137">
        <f ca="1">IF($D13=0,0,SUMIF('Полная ст-ть с уч.НЗС (Авто)'!$YO$11:INDIRECT("'Полная ст-ть с уч.НЗС (Авто)'!YO"&amp;$J$26),$C13,'Полная ст-ть с уч.НЗС (Авто)'!KK$11:INDIRECT("'Полная ст-ть с уч.НЗС (Авто)'!KK"&amp;$J$26))/$D13)</f>
        <v>0</v>
      </c>
      <c r="KL13" s="137">
        <f ca="1">IF($D13=0,0,SUMIF('Полная ст-ть с уч.НЗС (Авто)'!$YO$11:INDIRECT("'Полная ст-ть с уч.НЗС (Авто)'!YO"&amp;$J$26),$C13,'Полная ст-ть с уч.НЗС (Авто)'!KL$11:INDIRECT("'Полная ст-ть с уч.НЗС (Авто)'!KL"&amp;$J$26))/$D13)</f>
        <v>0</v>
      </c>
      <c r="KM13" s="137">
        <f ca="1">IF($D13=0,0,SUMIF('Полная ст-ть с уч.НЗС (Авто)'!$YO$11:INDIRECT("'Полная ст-ть с уч.НЗС (Авто)'!YO"&amp;$J$26),$C13,'Полная ст-ть с уч.НЗС (Авто)'!KM$11:INDIRECT("'Полная ст-ть с уч.НЗС (Авто)'!KM"&amp;$J$26))/$D13)</f>
        <v>0</v>
      </c>
      <c r="KN13" s="137">
        <f ca="1">IF($D13=0,0,SUMIF('Полная ст-ть с уч.НЗС (Авто)'!$YO$11:INDIRECT("'Полная ст-ть с уч.НЗС (Авто)'!YO"&amp;$J$26),$C13,'Полная ст-ть с уч.НЗС (Авто)'!KN$11:INDIRECT("'Полная ст-ть с уч.НЗС (Авто)'!KN"&amp;$J$26))/$D13)</f>
        <v>0</v>
      </c>
      <c r="KO13" s="137">
        <f ca="1">IF($D13=0,0,SUMIF('Полная ст-ть с уч.НЗС (Авто)'!$YO$11:INDIRECT("'Полная ст-ть с уч.НЗС (Авто)'!YO"&amp;$J$26),$C13,'Полная ст-ть с уч.НЗС (Авто)'!KO$11:INDIRECT("'Полная ст-ть с уч.НЗС (Авто)'!KO"&amp;$J$26))/$D13)</f>
        <v>0</v>
      </c>
      <c r="KP13" s="137">
        <f ca="1">IF($D13=0,0,SUMIF('Полная ст-ть с уч.НЗС (Авто)'!$YO$11:INDIRECT("'Полная ст-ть с уч.НЗС (Авто)'!YO"&amp;$J$26),$C13,'Полная ст-ть с уч.НЗС (Авто)'!KP$11:INDIRECT("'Полная ст-ть с уч.НЗС (Авто)'!KP"&amp;$J$26))/$D13)</f>
        <v>0</v>
      </c>
      <c r="KQ13" s="137">
        <f ca="1">IF($D13=0,0,SUMIF('Полная ст-ть с уч.НЗС (Авто)'!$YO$11:INDIRECT("'Полная ст-ть с уч.НЗС (Авто)'!YO"&amp;$J$26),$C13,'Полная ст-ть с уч.НЗС (Авто)'!KQ$11:INDIRECT("'Полная ст-ть с уч.НЗС (Авто)'!KQ"&amp;$J$26))/$D13)</f>
        <v>0</v>
      </c>
      <c r="KR13" s="137">
        <f ca="1">IF($D13=0,0,SUMIF('Полная ст-ть с уч.НЗС (Авто)'!$YO$11:INDIRECT("'Полная ст-ть с уч.НЗС (Авто)'!YO"&amp;$J$26),$C13,'Полная ст-ть с уч.НЗС (Авто)'!KR$11:INDIRECT("'Полная ст-ть с уч.НЗС (Авто)'!KR"&amp;$J$26))/$D13)</f>
        <v>0</v>
      </c>
      <c r="KS13" s="137">
        <f ca="1">IF($D13=0,0,SUMIF('Полная ст-ть с уч.НЗС (Авто)'!$YO$11:INDIRECT("'Полная ст-ть с уч.НЗС (Авто)'!YO"&amp;$J$26),$C13,'Полная ст-ть с уч.НЗС (Авто)'!KS$11:INDIRECT("'Полная ст-ть с уч.НЗС (Авто)'!KS"&amp;$J$26))/$D13)</f>
        <v>0</v>
      </c>
      <c r="KT13" s="137">
        <f ca="1">IF($D13=0,0,SUMIF('Полная ст-ть с уч.НЗС (Авто)'!$YO$11:INDIRECT("'Полная ст-ть с уч.НЗС (Авто)'!YO"&amp;$J$26),$C13,'Полная ст-ть с уч.НЗС (Авто)'!KT$11:INDIRECT("'Полная ст-ть с уч.НЗС (Авто)'!KT"&amp;$J$26))/$D13)</f>
        <v>0</v>
      </c>
      <c r="KU13" s="137">
        <f ca="1">IF($D13=0,0,SUMIF('Полная ст-ть с уч.НЗС (Авто)'!$YO$11:INDIRECT("'Полная ст-ть с уч.НЗС (Авто)'!YO"&amp;$J$26),$C13,'Полная ст-ть с уч.НЗС (Авто)'!KU$11:INDIRECT("'Полная ст-ть с уч.НЗС (Авто)'!KU"&amp;$J$26))/$D13)</f>
        <v>0</v>
      </c>
      <c r="KV13" s="137">
        <f ca="1">IF($D13=0,0,SUMIF('Полная ст-ть с уч.НЗС (Авто)'!$YO$11:INDIRECT("'Полная ст-ть с уч.НЗС (Авто)'!YO"&amp;$J$26),$C13,'Полная ст-ть с уч.НЗС (Авто)'!KV$11:INDIRECT("'Полная ст-ть с уч.НЗС (Авто)'!KV"&amp;$J$26))/$D13)</f>
        <v>0</v>
      </c>
      <c r="KW13" s="137">
        <f ca="1">IF($D13=0,0,SUMIF('Полная ст-ть с уч.НЗС (Авто)'!$YO$11:INDIRECT("'Полная ст-ть с уч.НЗС (Авто)'!YO"&amp;$J$26),$C13,'Полная ст-ть с уч.НЗС (Авто)'!KW$11:INDIRECT("'Полная ст-ть с уч.НЗС (Авто)'!KW"&amp;$J$26))/$D13)</f>
        <v>0</v>
      </c>
      <c r="KX13" s="137">
        <f ca="1">IF($D13=0,0,SUMIF('Полная ст-ть с уч.НЗС (Авто)'!$YO$11:INDIRECT("'Полная ст-ть с уч.НЗС (Авто)'!YO"&amp;$J$26),$C13,'Полная ст-ть с уч.НЗС (Авто)'!KX$11:INDIRECT("'Полная ст-ть с уч.НЗС (Авто)'!KX"&amp;$J$26))/$D13)</f>
        <v>0</v>
      </c>
      <c r="KY13" s="137">
        <f ca="1">IF($D13=0,0,SUMIF('Полная ст-ть с уч.НЗС (Авто)'!$YO$11:INDIRECT("'Полная ст-ть с уч.НЗС (Авто)'!YO"&amp;$J$26),$C13,'Полная ст-ть с уч.НЗС (Авто)'!KY$11:INDIRECT("'Полная ст-ть с уч.НЗС (Авто)'!KY"&amp;$J$26))/$D13)</f>
        <v>0</v>
      </c>
      <c r="KZ13" s="137">
        <f ca="1">IF($D13=0,0,SUMIF('Полная ст-ть с уч.НЗС (Авто)'!$YO$11:INDIRECT("'Полная ст-ть с уч.НЗС (Авто)'!YO"&amp;$J$26),$C13,'Полная ст-ть с уч.НЗС (Авто)'!KZ$11:INDIRECT("'Полная ст-ть с уч.НЗС (Авто)'!KZ"&amp;$J$26))/$D13)</f>
        <v>0</v>
      </c>
      <c r="LA13" s="137">
        <f ca="1">IF($D13=0,0,SUMIF('Полная ст-ть с уч.НЗС (Авто)'!$YO$11:INDIRECT("'Полная ст-ть с уч.НЗС (Авто)'!YO"&amp;$J$26),$C13,'Полная ст-ть с уч.НЗС (Авто)'!LA$11:INDIRECT("'Полная ст-ть с уч.НЗС (Авто)'!LA"&amp;$J$26))/$D13)</f>
        <v>0</v>
      </c>
      <c r="LB13" s="137">
        <f ca="1">IF($D13=0,0,SUMIF('Полная ст-ть с уч.НЗС (Авто)'!$YO$11:INDIRECT("'Полная ст-ть с уч.НЗС (Авто)'!YO"&amp;$J$26),$C13,'Полная ст-ть с уч.НЗС (Авто)'!LB$11:INDIRECT("'Полная ст-ть с уч.НЗС (Авто)'!LB"&amp;$J$26))/$D13)</f>
        <v>0</v>
      </c>
      <c r="LC13" s="137">
        <f ca="1">IF($D13=0,0,SUMIF('Полная ст-ть с уч.НЗС (Авто)'!$YO$11:INDIRECT("'Полная ст-ть с уч.НЗС (Авто)'!YO"&amp;$J$26),$C13,'Полная ст-ть с уч.НЗС (Авто)'!LC$11:INDIRECT("'Полная ст-ть с уч.НЗС (Авто)'!LC"&amp;$J$26))/$D13)</f>
        <v>0</v>
      </c>
      <c r="LD13" s="137">
        <f ca="1">IF($D13=0,0,SUMIF('Полная ст-ть с уч.НЗС (Авто)'!$YO$11:INDIRECT("'Полная ст-ть с уч.НЗС (Авто)'!YO"&amp;$J$26),$C13,'Полная ст-ть с уч.НЗС (Авто)'!LD$11:INDIRECT("'Полная ст-ть с уч.НЗС (Авто)'!LD"&amp;$J$26))/$D13)</f>
        <v>0</v>
      </c>
      <c r="LE13" s="137">
        <f ca="1">IF($D13=0,0,SUMIF('Полная ст-ть с уч.НЗС (Авто)'!$YO$11:INDIRECT("'Полная ст-ть с уч.НЗС (Авто)'!YO"&amp;$J$26),$C13,'Полная ст-ть с уч.НЗС (Авто)'!LE$11:INDIRECT("'Полная ст-ть с уч.НЗС (Авто)'!LE"&amp;$J$26))/$D13)</f>
        <v>0</v>
      </c>
      <c r="LF13" s="137">
        <f ca="1">IF($D13=0,0,SUMIF('Полная ст-ть с уч.НЗС (Авто)'!$YO$11:INDIRECT("'Полная ст-ть с уч.НЗС (Авто)'!YO"&amp;$J$26),$C13,'Полная ст-ть с уч.НЗС (Авто)'!LF$11:INDIRECT("'Полная ст-ть с уч.НЗС (Авто)'!LF"&amp;$J$26))/$D13)</f>
        <v>0</v>
      </c>
      <c r="LG13" s="137">
        <f ca="1">IF($D13=0,0,SUMIF('Полная ст-ть с уч.НЗС (Авто)'!$YO$11:INDIRECT("'Полная ст-ть с уч.НЗС (Авто)'!YO"&amp;$J$26),$C13,'Полная ст-ть с уч.НЗС (Авто)'!LG$11:INDIRECT("'Полная ст-ть с уч.НЗС (Авто)'!LG"&amp;$J$26))/$D13)</f>
        <v>0</v>
      </c>
      <c r="LH13" s="137">
        <f ca="1">IF($D13=0,0,SUMIF('Полная ст-ть с уч.НЗС (Авто)'!$YO$11:INDIRECT("'Полная ст-ть с уч.НЗС (Авто)'!YO"&amp;$J$26),$C13,'Полная ст-ть с уч.НЗС (Авто)'!LH$11:INDIRECT("'Полная ст-ть с уч.НЗС (Авто)'!LH"&amp;$J$26))/$D13)</f>
        <v>0</v>
      </c>
      <c r="LI13" s="137">
        <f ca="1">IF($D13=0,0,SUMIF('Полная ст-ть с уч.НЗС (Авто)'!$YO$11:INDIRECT("'Полная ст-ть с уч.НЗС (Авто)'!YO"&amp;$J$26),$C13,'Полная ст-ть с уч.НЗС (Авто)'!LI$11:INDIRECT("'Полная ст-ть с уч.НЗС (Авто)'!LI"&amp;$J$26))/$D13)</f>
        <v>0</v>
      </c>
      <c r="LJ13" s="137">
        <f ca="1">IF($D13=0,0,SUMIF('Полная ст-ть с уч.НЗС (Авто)'!$YO$11:INDIRECT("'Полная ст-ть с уч.НЗС (Авто)'!YO"&amp;$J$26),$C13,'Полная ст-ть с уч.НЗС (Авто)'!LJ$11:INDIRECT("'Полная ст-ть с уч.НЗС (Авто)'!LJ"&amp;$J$26))/$D13)</f>
        <v>0</v>
      </c>
      <c r="LK13" s="137">
        <f ca="1">IF($D13=0,0,SUMIF('Полная ст-ть с уч.НЗС (Авто)'!$YO$11:INDIRECT("'Полная ст-ть с уч.НЗС (Авто)'!YO"&amp;$J$26),$C13,'Полная ст-ть с уч.НЗС (Авто)'!LK$11:INDIRECT("'Полная ст-ть с уч.НЗС (Авто)'!LK"&amp;$J$26))/$D13)</f>
        <v>0</v>
      </c>
      <c r="LL13" s="137">
        <f ca="1">IF($D13=0,0,SUMIF('Полная ст-ть с уч.НЗС (Авто)'!$YO$11:INDIRECT("'Полная ст-ть с уч.НЗС (Авто)'!YO"&amp;$J$26),$C13,'Полная ст-ть с уч.НЗС (Авто)'!LL$11:INDIRECT("'Полная ст-ть с уч.НЗС (Авто)'!LL"&amp;$J$26))/$D13)</f>
        <v>0</v>
      </c>
      <c r="LM13" s="137">
        <f ca="1">IF($D13=0,0,SUMIF('Полная ст-ть с уч.НЗС (Авто)'!$YO$11:INDIRECT("'Полная ст-ть с уч.НЗС (Авто)'!YO"&amp;$J$26),$C13,'Полная ст-ть с уч.НЗС (Авто)'!LM$11:INDIRECT("'Полная ст-ть с уч.НЗС (Авто)'!LM"&amp;$J$26))/$D13)</f>
        <v>0</v>
      </c>
      <c r="LN13" s="137">
        <f ca="1">IF($D13=0,0,SUMIF('Полная ст-ть с уч.НЗС (Авто)'!$YO$11:INDIRECT("'Полная ст-ть с уч.НЗС (Авто)'!YO"&amp;$J$26),$C13,'Полная ст-ть с уч.НЗС (Авто)'!LN$11:INDIRECT("'Полная ст-ть с уч.НЗС (Авто)'!LN"&amp;$J$26))/$D13)</f>
        <v>0</v>
      </c>
      <c r="LO13" s="137">
        <f ca="1">IF($D13=0,0,SUMIF('Полная ст-ть с уч.НЗС (Авто)'!$YO$11:INDIRECT("'Полная ст-ть с уч.НЗС (Авто)'!YO"&amp;$J$26),$C13,'Полная ст-ть с уч.НЗС (Авто)'!LO$11:INDIRECT("'Полная ст-ть с уч.НЗС (Авто)'!LO"&amp;$J$26))/$D13)</f>
        <v>0</v>
      </c>
      <c r="LP13" s="137">
        <f ca="1">IF($D13=0,0,SUMIF('Полная ст-ть с уч.НЗС (Авто)'!$YO$11:INDIRECT("'Полная ст-ть с уч.НЗС (Авто)'!YO"&amp;$J$26),$C13,'Полная ст-ть с уч.НЗС (Авто)'!LP$11:INDIRECT("'Полная ст-ть с уч.НЗС (Авто)'!LP"&amp;$J$26))/$D13)</f>
        <v>0</v>
      </c>
      <c r="LQ13" s="137">
        <f ca="1">IF($D13=0,0,SUMIF('Полная ст-ть с уч.НЗС (Авто)'!$YO$11:INDIRECT("'Полная ст-ть с уч.НЗС (Авто)'!YO"&amp;$J$26),$C13,'Полная ст-ть с уч.НЗС (Авто)'!LQ$11:INDIRECT("'Полная ст-ть с уч.НЗС (Авто)'!LQ"&amp;$J$26))/$D13)</f>
        <v>0</v>
      </c>
      <c r="LR13" s="137">
        <f ca="1">IF($D13=0,0,SUMIF('Полная ст-ть с уч.НЗС (Авто)'!$YO$11:INDIRECT("'Полная ст-ть с уч.НЗС (Авто)'!YO"&amp;$J$26),$C13,'Полная ст-ть с уч.НЗС (Авто)'!LR$11:INDIRECT("'Полная ст-ть с уч.НЗС (Авто)'!LR"&amp;$J$26))/$D13)</f>
        <v>0</v>
      </c>
      <c r="LS13" s="137">
        <f ca="1">IF($D13=0,0,SUMIF('Полная ст-ть с уч.НЗС (Авто)'!$YO$11:INDIRECT("'Полная ст-ть с уч.НЗС (Авто)'!YO"&amp;$J$26),$C13,'Полная ст-ть с уч.НЗС (Авто)'!LS$11:INDIRECT("'Полная ст-ть с уч.НЗС (Авто)'!LS"&amp;$J$26))/$D13)</f>
        <v>0</v>
      </c>
      <c r="LT13" s="137">
        <f ca="1">IF($D13=0,0,SUMIF('Полная ст-ть с уч.НЗС (Авто)'!$YO$11:INDIRECT("'Полная ст-ть с уч.НЗС (Авто)'!YO"&amp;$J$26),$C13,'Полная ст-ть с уч.НЗС (Авто)'!LT$11:INDIRECT("'Полная ст-ть с уч.НЗС (Авто)'!LT"&amp;$J$26))/$D13)</f>
        <v>0</v>
      </c>
      <c r="LU13" s="137">
        <f ca="1">IF($D13=0,0,SUMIF('Полная ст-ть с уч.НЗС (Авто)'!$YO$11:INDIRECT("'Полная ст-ть с уч.НЗС (Авто)'!YO"&amp;$J$26),$C13,'Полная ст-ть с уч.НЗС (Авто)'!LU$11:INDIRECT("'Полная ст-ть с уч.НЗС (Авто)'!LU"&amp;$J$26))/$D13)</f>
        <v>0</v>
      </c>
      <c r="LV13" s="137">
        <f ca="1">IF($D13=0,0,SUMIF('Полная ст-ть с уч.НЗС (Авто)'!$YO$11:INDIRECT("'Полная ст-ть с уч.НЗС (Авто)'!YO"&amp;$J$26),$C13,'Полная ст-ть с уч.НЗС (Авто)'!LV$11:INDIRECT("'Полная ст-ть с уч.НЗС (Авто)'!LV"&amp;$J$26))/$D13)</f>
        <v>0</v>
      </c>
      <c r="LW13" s="137">
        <f ca="1">IF($D13=0,0,SUMIF('Полная ст-ть с уч.НЗС (Авто)'!$YO$11:INDIRECT("'Полная ст-ть с уч.НЗС (Авто)'!YO"&amp;$J$26),$C13,'Полная ст-ть с уч.НЗС (Авто)'!LW$11:INDIRECT("'Полная ст-ть с уч.НЗС (Авто)'!LW"&amp;$J$26))/$D13)</f>
        <v>0</v>
      </c>
      <c r="LX13" s="137">
        <f ca="1">IF($D13=0,0,SUMIF('Полная ст-ть с уч.НЗС (Авто)'!$YO$11:INDIRECT("'Полная ст-ть с уч.НЗС (Авто)'!YO"&amp;$J$26),$C13,'Полная ст-ть с уч.НЗС (Авто)'!LX$11:INDIRECT("'Полная ст-ть с уч.НЗС (Авто)'!LX"&amp;$J$26))/$D13)</f>
        <v>0</v>
      </c>
      <c r="LY13" s="137">
        <f ca="1">IF($D13=0,0,SUMIF('Полная ст-ть с уч.НЗС (Авто)'!$YO$11:INDIRECT("'Полная ст-ть с уч.НЗС (Авто)'!YO"&amp;$J$26),$C13,'Полная ст-ть с уч.НЗС (Авто)'!LY$11:INDIRECT("'Полная ст-ть с уч.НЗС (Авто)'!LY"&amp;$J$26))/$D13)</f>
        <v>0</v>
      </c>
      <c r="LZ13" s="137">
        <f ca="1">IF($D13=0,0,SUMIF('Полная ст-ть с уч.НЗС (Авто)'!$YO$11:INDIRECT("'Полная ст-ть с уч.НЗС (Авто)'!YO"&amp;$J$26),$C13,'Полная ст-ть с уч.НЗС (Авто)'!LZ$11:INDIRECT("'Полная ст-ть с уч.НЗС (Авто)'!LZ"&amp;$J$26))/$D13)</f>
        <v>0</v>
      </c>
      <c r="MA13" s="137">
        <f ca="1">IF($D13=0,0,SUMIF('Полная ст-ть с уч.НЗС (Авто)'!$YO$11:INDIRECT("'Полная ст-ть с уч.НЗС (Авто)'!YO"&amp;$J$26),$C13,'Полная ст-ть с уч.НЗС (Авто)'!MA$11:INDIRECT("'Полная ст-ть с уч.НЗС (Авто)'!MA"&amp;$J$26))/$D13)</f>
        <v>0</v>
      </c>
      <c r="MB13" s="137">
        <f ca="1">IF($D13=0,0,SUMIF('Полная ст-ть с уч.НЗС (Авто)'!$YO$11:INDIRECT("'Полная ст-ть с уч.НЗС (Авто)'!YO"&amp;$J$26),$C13,'Полная ст-ть с уч.НЗС (Авто)'!MB$11:INDIRECT("'Полная ст-ть с уч.НЗС (Авто)'!MB"&amp;$J$26))/$D13)</f>
        <v>0</v>
      </c>
      <c r="MC13" s="137">
        <f ca="1">IF($D13=0,0,SUMIF('Полная ст-ть с уч.НЗС (Авто)'!$YO$11:INDIRECT("'Полная ст-ть с уч.НЗС (Авто)'!YO"&amp;$J$26),$C13,'Полная ст-ть с уч.НЗС (Авто)'!MC$11:INDIRECT("'Полная ст-ть с уч.НЗС (Авто)'!MC"&amp;$J$26))/$D13)</f>
        <v>0</v>
      </c>
      <c r="MD13" s="137">
        <f ca="1">IF($D13=0,0,SUMIF('Полная ст-ть с уч.НЗС (Авто)'!$YO$11:INDIRECT("'Полная ст-ть с уч.НЗС (Авто)'!YO"&amp;$J$26),$C13,'Полная ст-ть с уч.НЗС (Авто)'!MD$11:INDIRECT("'Полная ст-ть с уч.НЗС (Авто)'!MD"&amp;$J$26))/$D13)</f>
        <v>0</v>
      </c>
      <c r="ME13" s="137">
        <f ca="1">IF($D13=0,0,SUMIF('Полная ст-ть с уч.НЗС (Авто)'!$YO$11:INDIRECT("'Полная ст-ть с уч.НЗС (Авто)'!YO"&amp;$J$26),$C13,'Полная ст-ть с уч.НЗС (Авто)'!ME$11:INDIRECT("'Полная ст-ть с уч.НЗС (Авто)'!ME"&amp;$J$26))/$D13)</f>
        <v>0</v>
      </c>
      <c r="MF13" s="137">
        <f ca="1">IF($D13=0,0,SUMIF('Полная ст-ть с уч.НЗС (Авто)'!$YO$11:INDIRECT("'Полная ст-ть с уч.НЗС (Авто)'!YO"&amp;$J$26),$C13,'Полная ст-ть с уч.НЗС (Авто)'!MF$11:INDIRECT("'Полная ст-ть с уч.НЗС (Авто)'!MF"&amp;$J$26))/$D13)</f>
        <v>0</v>
      </c>
      <c r="MG13" s="137">
        <f ca="1">IF($D13=0,0,SUMIF('Полная ст-ть с уч.НЗС (Авто)'!$YO$11:INDIRECT("'Полная ст-ть с уч.НЗС (Авто)'!YO"&amp;$J$26),$C13,'Полная ст-ть с уч.НЗС (Авто)'!MG$11:INDIRECT("'Полная ст-ть с уч.НЗС (Авто)'!MG"&amp;$J$26))/$D13)</f>
        <v>0</v>
      </c>
      <c r="MH13" s="137">
        <f ca="1">IF($D13=0,0,SUMIF('Полная ст-ть с уч.НЗС (Авто)'!$YO$11:INDIRECT("'Полная ст-ть с уч.НЗС (Авто)'!YO"&amp;$J$26),$C13,'Полная ст-ть с уч.НЗС (Авто)'!MH$11:INDIRECT("'Полная ст-ть с уч.НЗС (Авто)'!MH"&amp;$J$26))/$D13)</f>
        <v>0</v>
      </c>
      <c r="MI13" s="137">
        <f ca="1">IF($D13=0,0,SUMIF('Полная ст-ть с уч.НЗС (Авто)'!$YO$11:INDIRECT("'Полная ст-ть с уч.НЗС (Авто)'!YO"&amp;$J$26),$C13,'Полная ст-ть с уч.НЗС (Авто)'!MI$11:INDIRECT("'Полная ст-ть с уч.НЗС (Авто)'!MI"&amp;$J$26))/$D13)</f>
        <v>0</v>
      </c>
      <c r="MJ13" s="137">
        <f ca="1">IF($D13=0,0,SUMIF('Полная ст-ть с уч.НЗС (Авто)'!$YO$11:INDIRECT("'Полная ст-ть с уч.НЗС (Авто)'!YO"&amp;$J$26),$C13,'Полная ст-ть с уч.НЗС (Авто)'!MJ$11:INDIRECT("'Полная ст-ть с уч.НЗС (Авто)'!MJ"&amp;$J$26))/$D13)</f>
        <v>0</v>
      </c>
      <c r="MK13" s="137">
        <f ca="1">IF($D13=0,0,SUMIF('Полная ст-ть с уч.НЗС (Авто)'!$YO$11:INDIRECT("'Полная ст-ть с уч.НЗС (Авто)'!YO"&amp;$J$26),$C13,'Полная ст-ть с уч.НЗС (Авто)'!MK$11:INDIRECT("'Полная ст-ть с уч.НЗС (Авто)'!MK"&amp;$J$26))/$D13)</f>
        <v>0</v>
      </c>
      <c r="ML13" s="137">
        <f ca="1">IF($D13=0,0,SUMIF('Полная ст-ть с уч.НЗС (Авто)'!$YO$11:INDIRECT("'Полная ст-ть с уч.НЗС (Авто)'!YO"&amp;$J$26),$C13,'Полная ст-ть с уч.НЗС (Авто)'!ML$11:INDIRECT("'Полная ст-ть с уч.НЗС (Авто)'!ML"&amp;$J$26))/$D13)</f>
        <v>0</v>
      </c>
      <c r="MM13" s="137">
        <f ca="1">IF($D13=0,0,SUMIF('Полная ст-ть с уч.НЗС (Авто)'!$YO$11:INDIRECT("'Полная ст-ть с уч.НЗС (Авто)'!YO"&amp;$J$26),$C13,'Полная ст-ть с уч.НЗС (Авто)'!MM$11:INDIRECT("'Полная ст-ть с уч.НЗС (Авто)'!MM"&amp;$J$26))/$D13)</f>
        <v>0</v>
      </c>
      <c r="MN13" s="137">
        <f ca="1">IF($D13=0,0,SUMIF('Полная ст-ть с уч.НЗС (Авто)'!$YO$11:INDIRECT("'Полная ст-ть с уч.НЗС (Авто)'!YO"&amp;$J$26),$C13,'Полная ст-ть с уч.НЗС (Авто)'!MN$11:INDIRECT("'Полная ст-ть с уч.НЗС (Авто)'!MN"&amp;$J$26))/$D13)</f>
        <v>0</v>
      </c>
      <c r="MO13" s="137">
        <f ca="1">IF($D13=0,0,SUMIF('Полная ст-ть с уч.НЗС (Авто)'!$YO$11:INDIRECT("'Полная ст-ть с уч.НЗС (Авто)'!YO"&amp;$J$26),$C13,'Полная ст-ть с уч.НЗС (Авто)'!MO$11:INDIRECT("'Полная ст-ть с уч.НЗС (Авто)'!MO"&amp;$J$26))/$D13)</f>
        <v>0</v>
      </c>
      <c r="MP13" s="137">
        <f ca="1">IF($D13=0,0,SUMIF('Полная ст-ть с уч.НЗС (Авто)'!$YO$11:INDIRECT("'Полная ст-ть с уч.НЗС (Авто)'!YO"&amp;$J$26),$C13,'Полная ст-ть с уч.НЗС (Авто)'!MP$11:INDIRECT("'Полная ст-ть с уч.НЗС (Авто)'!MP"&amp;$J$26))/$D13)</f>
        <v>0</v>
      </c>
      <c r="MQ13" s="137">
        <f ca="1">IF($D13=0,0,SUMIF('Полная ст-ть с уч.НЗС (Авто)'!$YO$11:INDIRECT("'Полная ст-ть с уч.НЗС (Авто)'!YO"&amp;$J$26),$C13,'Полная ст-ть с уч.НЗС (Авто)'!MQ$11:INDIRECT("'Полная ст-ть с уч.НЗС (Авто)'!MQ"&amp;$J$26))/$D13)</f>
        <v>0</v>
      </c>
      <c r="MR13" s="137">
        <f ca="1">IF($D13=0,0,SUMIF('Полная ст-ть с уч.НЗС (Авто)'!$YO$11:INDIRECT("'Полная ст-ть с уч.НЗС (Авто)'!YO"&amp;$J$26),$C13,'Полная ст-ть с уч.НЗС (Авто)'!MR$11:INDIRECT("'Полная ст-ть с уч.НЗС (Авто)'!MR"&amp;$J$26))/$D13)</f>
        <v>0</v>
      </c>
      <c r="MS13" s="137">
        <f ca="1">IF($D13=0,0,SUMIF('Полная ст-ть с уч.НЗС (Авто)'!$YO$11:INDIRECT("'Полная ст-ть с уч.НЗС (Авто)'!YO"&amp;$J$26),$C13,'Полная ст-ть с уч.НЗС (Авто)'!MS$11:INDIRECT("'Полная ст-ть с уч.НЗС (Авто)'!MS"&amp;$J$26))/$D13)</f>
        <v>0</v>
      </c>
      <c r="MT13" s="137">
        <f ca="1">IF($D13=0,0,SUMIF('Полная ст-ть с уч.НЗС (Авто)'!$YO$11:INDIRECT("'Полная ст-ть с уч.НЗС (Авто)'!YO"&amp;$J$26),$C13,'Полная ст-ть с уч.НЗС (Авто)'!MT$11:INDIRECT("'Полная ст-ть с уч.НЗС (Авто)'!MT"&amp;$J$26))/$D13)</f>
        <v>0</v>
      </c>
      <c r="MU13" s="137">
        <f ca="1">IF($D13=0,0,SUMIF('Полная ст-ть с уч.НЗС (Авто)'!$YO$11:INDIRECT("'Полная ст-ть с уч.НЗС (Авто)'!YO"&amp;$J$26),$C13,'Полная ст-ть с уч.НЗС (Авто)'!MU$11:INDIRECT("'Полная ст-ть с уч.НЗС (Авто)'!MU"&amp;$J$26))/$D13)</f>
        <v>0</v>
      </c>
      <c r="MV13" s="137">
        <f ca="1">IF($D13=0,0,SUMIF('Полная ст-ть с уч.НЗС (Авто)'!$YO$11:INDIRECT("'Полная ст-ть с уч.НЗС (Авто)'!YO"&amp;$J$26),$C13,'Полная ст-ть с уч.НЗС (Авто)'!MV$11:INDIRECT("'Полная ст-ть с уч.НЗС (Авто)'!MV"&amp;$J$26))/$D13)</f>
        <v>0</v>
      </c>
      <c r="MW13" s="137">
        <f ca="1">IF($D13=0,0,SUMIF('Полная ст-ть с уч.НЗС (Авто)'!$YO$11:INDIRECT("'Полная ст-ть с уч.НЗС (Авто)'!YO"&amp;$J$26),$C13,'Полная ст-ть с уч.НЗС (Авто)'!MW$11:INDIRECT("'Полная ст-ть с уч.НЗС (Авто)'!MW"&amp;$J$26))/$D13)</f>
        <v>0</v>
      </c>
      <c r="MX13" s="137">
        <f ca="1">IF($D13=0,0,SUMIF('Полная ст-ть с уч.НЗС (Авто)'!$YO$11:INDIRECT("'Полная ст-ть с уч.НЗС (Авто)'!YO"&amp;$J$26),$C13,'Полная ст-ть с уч.НЗС (Авто)'!MX$11:INDIRECT("'Полная ст-ть с уч.НЗС (Авто)'!MX"&amp;$J$26))/$D13)</f>
        <v>0</v>
      </c>
      <c r="MY13" s="137">
        <f ca="1">IF($D13=0,0,SUMIF('Полная ст-ть с уч.НЗС (Авто)'!$YO$11:INDIRECT("'Полная ст-ть с уч.НЗС (Авто)'!YO"&amp;$J$26),$C13,'Полная ст-ть с уч.НЗС (Авто)'!MY$11:INDIRECT("'Полная ст-ть с уч.НЗС (Авто)'!MY"&amp;$J$26))/$D13)</f>
        <v>0</v>
      </c>
      <c r="MZ13" s="137">
        <f ca="1">IF($D13=0,0,SUMIF('Полная ст-ть с уч.НЗС (Авто)'!$YO$11:INDIRECT("'Полная ст-ть с уч.НЗС (Авто)'!YO"&amp;$J$26),$C13,'Полная ст-ть с уч.НЗС (Авто)'!MZ$11:INDIRECT("'Полная ст-ть с уч.НЗС (Авто)'!MZ"&amp;$J$26))/$D13)</f>
        <v>0</v>
      </c>
      <c r="NA13" s="137">
        <f ca="1">IF($D13=0,0,SUMIF('Полная ст-ть с уч.НЗС (Авто)'!$YO$11:INDIRECT("'Полная ст-ть с уч.НЗС (Авто)'!YO"&amp;$J$26),$C13,'Полная ст-ть с уч.НЗС (Авто)'!NA$11:INDIRECT("'Полная ст-ть с уч.НЗС (Авто)'!NA"&amp;$J$26))/$D13)</f>
        <v>0</v>
      </c>
      <c r="NB13" s="137">
        <f ca="1">IF($D13=0,0,SUMIF('Полная ст-ть с уч.НЗС (Авто)'!$YO$11:INDIRECT("'Полная ст-ть с уч.НЗС (Авто)'!YO"&amp;$J$26),$C13,'Полная ст-ть с уч.НЗС (Авто)'!NB$11:INDIRECT("'Полная ст-ть с уч.НЗС (Авто)'!NB"&amp;$J$26))/$D13)</f>
        <v>0</v>
      </c>
      <c r="NC13" s="137">
        <f ca="1">IF($D13=0,0,SUMIF('Полная ст-ть с уч.НЗС (Авто)'!$YO$11:INDIRECT("'Полная ст-ть с уч.НЗС (Авто)'!YO"&amp;$J$26),$C13,'Полная ст-ть с уч.НЗС (Авто)'!NC$11:INDIRECT("'Полная ст-ть с уч.НЗС (Авто)'!NC"&amp;$J$26))/$D13)</f>
        <v>0</v>
      </c>
      <c r="ND13" s="137">
        <f ca="1">IF($D13=0,0,SUMIF('Полная ст-ть с уч.НЗС (Авто)'!$YO$11:INDIRECT("'Полная ст-ть с уч.НЗС (Авто)'!YO"&amp;$J$26),$C13,'Полная ст-ть с уч.НЗС (Авто)'!ND$11:INDIRECT("'Полная ст-ть с уч.НЗС (Авто)'!ND"&amp;$J$26))/$D13)</f>
        <v>0</v>
      </c>
      <c r="NE13" s="137">
        <f ca="1">IF($D13=0,0,SUMIF('Полная ст-ть с уч.НЗС (Авто)'!$YO$11:INDIRECT("'Полная ст-ть с уч.НЗС (Авто)'!YO"&amp;$J$26),$C13,'Полная ст-ть с уч.НЗС (Авто)'!NE$11:INDIRECT("'Полная ст-ть с уч.НЗС (Авто)'!NE"&amp;$J$26))/$D13)</f>
        <v>0</v>
      </c>
      <c r="NF13" s="137">
        <f ca="1">IF($D13=0,0,SUMIF('Полная ст-ть с уч.НЗС (Авто)'!$YO$11:INDIRECT("'Полная ст-ть с уч.НЗС (Авто)'!YO"&amp;$J$26),$C13,'Полная ст-ть с уч.НЗС (Авто)'!NF$11:INDIRECT("'Полная ст-ть с уч.НЗС (Авто)'!NF"&amp;$J$26))/$D13)</f>
        <v>0</v>
      </c>
      <c r="NG13" s="137">
        <f ca="1">IF($D13=0,0,SUMIF('Полная ст-ть с уч.НЗС (Авто)'!$YO$11:INDIRECT("'Полная ст-ть с уч.НЗС (Авто)'!YO"&amp;$J$26),$C13,'Полная ст-ть с уч.НЗС (Авто)'!NG$11:INDIRECT("'Полная ст-ть с уч.НЗС (Авто)'!NG"&amp;$J$26))/$D13)</f>
        <v>0</v>
      </c>
      <c r="NH13" s="137">
        <f ca="1">IF($D13=0,0,SUMIF('Полная ст-ть с уч.НЗС (Авто)'!$YO$11:INDIRECT("'Полная ст-ть с уч.НЗС (Авто)'!YO"&amp;$J$26),$C13,'Полная ст-ть с уч.НЗС (Авто)'!NH$11:INDIRECT("'Полная ст-ть с уч.НЗС (Авто)'!NH"&amp;$J$26))/$D13)</f>
        <v>0</v>
      </c>
      <c r="NI13" s="137">
        <f ca="1">IF($D13=0,0,SUMIF('Полная ст-ть с уч.НЗС (Авто)'!$YO$11:INDIRECT("'Полная ст-ть с уч.НЗС (Авто)'!YO"&amp;$J$26),$C13,'Полная ст-ть с уч.НЗС (Авто)'!NI$11:INDIRECT("'Полная ст-ть с уч.НЗС (Авто)'!NI"&amp;$J$26))/$D13)</f>
        <v>0</v>
      </c>
      <c r="NJ13" s="137">
        <f ca="1">IF($D13=0,0,SUMIF('Полная ст-ть с уч.НЗС (Авто)'!$YO$11:INDIRECT("'Полная ст-ть с уч.НЗС (Авто)'!YO"&amp;$J$26),$C13,'Полная ст-ть с уч.НЗС (Авто)'!NJ$11:INDIRECT("'Полная ст-ть с уч.НЗС (Авто)'!NJ"&amp;$J$26))/$D13)</f>
        <v>0</v>
      </c>
      <c r="NK13" s="137">
        <f ca="1">IF($D13=0,0,SUMIF('Полная ст-ть с уч.НЗС (Авто)'!$YO$11:INDIRECT("'Полная ст-ть с уч.НЗС (Авто)'!YO"&amp;$J$26),$C13,'Полная ст-ть с уч.НЗС (Авто)'!NK$11:INDIRECT("'Полная ст-ть с уч.НЗС (Авто)'!NK"&amp;$J$26))/$D13)</f>
        <v>0</v>
      </c>
      <c r="NL13" s="137">
        <f ca="1">IF($D13=0,0,SUMIF('Полная ст-ть с уч.НЗС (Авто)'!$YO$11:INDIRECT("'Полная ст-ть с уч.НЗС (Авто)'!YO"&amp;$J$26),$C13,'Полная ст-ть с уч.НЗС (Авто)'!NL$11:INDIRECT("'Полная ст-ть с уч.НЗС (Авто)'!NL"&amp;$J$26))/$D13)</f>
        <v>0</v>
      </c>
      <c r="NM13" s="137">
        <f ca="1">IF($D13=0,0,SUMIF('Полная ст-ть с уч.НЗС (Авто)'!$YO$11:INDIRECT("'Полная ст-ть с уч.НЗС (Авто)'!YO"&amp;$J$26),$C13,'Полная ст-ть с уч.НЗС (Авто)'!NM$11:INDIRECT("'Полная ст-ть с уч.НЗС (Авто)'!NM"&amp;$J$26))/$D13)</f>
        <v>0</v>
      </c>
      <c r="NN13" s="137">
        <f ca="1">IF($D13=0,0,SUMIF('Полная ст-ть с уч.НЗС (Авто)'!$YO$11:INDIRECT("'Полная ст-ть с уч.НЗС (Авто)'!YO"&amp;$J$26),$C13,'Полная ст-ть с уч.НЗС (Авто)'!NN$11:INDIRECT("'Полная ст-ть с уч.НЗС (Авто)'!NN"&amp;$J$26))/$D13)</f>
        <v>0</v>
      </c>
      <c r="NO13" s="137">
        <f ca="1">IF($D13=0,0,SUMIF('Полная ст-ть с уч.НЗС (Авто)'!$YO$11:INDIRECT("'Полная ст-ть с уч.НЗС (Авто)'!YO"&amp;$J$26),$C13,'Полная ст-ть с уч.НЗС (Авто)'!NO$11:INDIRECT("'Полная ст-ть с уч.НЗС (Авто)'!NO"&amp;$J$26))/$D13)</f>
        <v>0</v>
      </c>
      <c r="NP13" s="137">
        <f ca="1">IF($D13=0,0,SUMIF('Полная ст-ть с уч.НЗС (Авто)'!$YO$11:INDIRECT("'Полная ст-ть с уч.НЗС (Авто)'!YO"&amp;$J$26),$C13,'Полная ст-ть с уч.НЗС (Авто)'!NP$11:INDIRECT("'Полная ст-ть с уч.НЗС (Авто)'!NP"&amp;$J$26))/$D13)</f>
        <v>0</v>
      </c>
      <c r="NQ13" s="137">
        <f ca="1">IF($D13=0,0,SUMIF('Полная ст-ть с уч.НЗС (Авто)'!$YO$11:INDIRECT("'Полная ст-ть с уч.НЗС (Авто)'!YO"&amp;$J$26),$C13,'Полная ст-ть с уч.НЗС (Авто)'!NQ$11:INDIRECT("'Полная ст-ть с уч.НЗС (Авто)'!NQ"&amp;$J$26))/$D13)</f>
        <v>0</v>
      </c>
      <c r="NR13" s="137">
        <f ca="1">IF($D13=0,0,SUMIF('Полная ст-ть с уч.НЗС (Авто)'!$YO$11:INDIRECT("'Полная ст-ть с уч.НЗС (Авто)'!YO"&amp;$J$26),$C13,'Полная ст-ть с уч.НЗС (Авто)'!NR$11:INDIRECT("'Полная ст-ть с уч.НЗС (Авто)'!NR"&amp;$J$26))/$D13)</f>
        <v>0</v>
      </c>
      <c r="NS13" s="137">
        <f ca="1">IF($D13=0,0,SUMIF('Полная ст-ть с уч.НЗС (Авто)'!$YO$11:INDIRECT("'Полная ст-ть с уч.НЗС (Авто)'!YO"&amp;$J$26),$C13,'Полная ст-ть с уч.НЗС (Авто)'!NS$11:INDIRECT("'Полная ст-ть с уч.НЗС (Авто)'!NS"&amp;$J$26))/$D13)</f>
        <v>0</v>
      </c>
      <c r="NT13" s="137">
        <f ca="1">IF($D13=0,0,SUMIF('Полная ст-ть с уч.НЗС (Авто)'!$YO$11:INDIRECT("'Полная ст-ть с уч.НЗС (Авто)'!YO"&amp;$J$26),$C13,'Полная ст-ть с уч.НЗС (Авто)'!NT$11:INDIRECT("'Полная ст-ть с уч.НЗС (Авто)'!NT"&amp;$J$26))/$D13)</f>
        <v>0</v>
      </c>
      <c r="NU13" s="137">
        <f ca="1">IF($D13=0,0,SUMIF('Полная ст-ть с уч.НЗС (Авто)'!$YO$11:INDIRECT("'Полная ст-ть с уч.НЗС (Авто)'!YO"&amp;$J$26),$C13,'Полная ст-ть с уч.НЗС (Авто)'!NU$11:INDIRECT("'Полная ст-ть с уч.НЗС (Авто)'!NU"&amp;$J$26))/$D13)</f>
        <v>0</v>
      </c>
      <c r="NV13" s="137">
        <f ca="1">IF($D13=0,0,SUMIF('Полная ст-ть с уч.НЗС (Авто)'!$YO$11:INDIRECT("'Полная ст-ть с уч.НЗС (Авто)'!YO"&amp;$J$26),$C13,'Полная ст-ть с уч.НЗС (Авто)'!NV$11:INDIRECT("'Полная ст-ть с уч.НЗС (Авто)'!NV"&amp;$J$26))/$D13)</f>
        <v>0</v>
      </c>
      <c r="NW13" s="137">
        <f ca="1">IF($D13=0,0,SUMIF('Полная ст-ть с уч.НЗС (Авто)'!$YO$11:INDIRECT("'Полная ст-ть с уч.НЗС (Авто)'!YO"&amp;$J$26),$C13,'Полная ст-ть с уч.НЗС (Авто)'!NW$11:INDIRECT("'Полная ст-ть с уч.НЗС (Авто)'!NW"&amp;$J$26))/$D13)</f>
        <v>0</v>
      </c>
      <c r="NX13" s="137">
        <f ca="1">IF($D13=0,0,SUMIF('Полная ст-ть с уч.НЗС (Авто)'!$YO$11:INDIRECT("'Полная ст-ть с уч.НЗС (Авто)'!YO"&amp;$J$26),$C13,'Полная ст-ть с уч.НЗС (Авто)'!NX$11:INDIRECT("'Полная ст-ть с уч.НЗС (Авто)'!NX"&amp;$J$26))/$D13)</f>
        <v>0</v>
      </c>
      <c r="NY13" s="137">
        <f ca="1">IF($D13=0,0,SUMIF('Полная ст-ть с уч.НЗС (Авто)'!$YO$11:INDIRECT("'Полная ст-ть с уч.НЗС (Авто)'!YO"&amp;$J$26),$C13,'Полная ст-ть с уч.НЗС (Авто)'!NY$11:INDIRECT("'Полная ст-ть с уч.НЗС (Авто)'!NY"&amp;$J$26))/$D13)</f>
        <v>0</v>
      </c>
      <c r="NZ13" s="137">
        <f ca="1">IF($D13=0,0,SUMIF('Полная ст-ть с уч.НЗС (Авто)'!$YO$11:INDIRECT("'Полная ст-ть с уч.НЗС (Авто)'!YO"&amp;$J$26),$C13,'Полная ст-ть с уч.НЗС (Авто)'!NZ$11:INDIRECT("'Полная ст-ть с уч.НЗС (Авто)'!NZ"&amp;$J$26))/$D13)</f>
        <v>0</v>
      </c>
      <c r="OA13" s="137">
        <f ca="1">IF($D13=0,0,SUMIF('Полная ст-ть с уч.НЗС (Авто)'!$YO$11:INDIRECT("'Полная ст-ть с уч.НЗС (Авто)'!YO"&amp;$J$26),$C13,'Полная ст-ть с уч.НЗС (Авто)'!OA$11:INDIRECT("'Полная ст-ть с уч.НЗС (Авто)'!OA"&amp;$J$26))/$D13)</f>
        <v>0</v>
      </c>
      <c r="OB13" s="137">
        <f ca="1">IF($D13=0,0,SUMIF('Полная ст-ть с уч.НЗС (Авто)'!$YO$11:INDIRECT("'Полная ст-ть с уч.НЗС (Авто)'!YO"&amp;$J$26),$C13,'Полная ст-ть с уч.НЗС (Авто)'!OB$11:INDIRECT("'Полная ст-ть с уч.НЗС (Авто)'!OB"&amp;$J$26))/$D13)</f>
        <v>0</v>
      </c>
      <c r="OC13" s="137">
        <f ca="1">IF($D13=0,0,SUMIF('Полная ст-ть с уч.НЗС (Авто)'!$YO$11:INDIRECT("'Полная ст-ть с уч.НЗС (Авто)'!YO"&amp;$J$26),$C13,'Полная ст-ть с уч.НЗС (Авто)'!OC$11:INDIRECT("'Полная ст-ть с уч.НЗС (Авто)'!OC"&amp;$J$26))/$D13)</f>
        <v>0</v>
      </c>
      <c r="OD13" s="137">
        <f ca="1">IF($D13=0,0,SUMIF('Полная ст-ть с уч.НЗС (Авто)'!$YO$11:INDIRECT("'Полная ст-ть с уч.НЗС (Авто)'!YO"&amp;$J$26),$C13,'Полная ст-ть с уч.НЗС (Авто)'!OD$11:INDIRECT("'Полная ст-ть с уч.НЗС (Авто)'!OD"&amp;$J$26))/$D13)</f>
        <v>0</v>
      </c>
      <c r="OE13" s="137">
        <f ca="1">IF($D13=0,0,SUMIF('Полная ст-ть с уч.НЗС (Авто)'!$YO$11:INDIRECT("'Полная ст-ть с уч.НЗС (Авто)'!YO"&amp;$J$26),$C13,'Полная ст-ть с уч.НЗС (Авто)'!OE$11:INDIRECT("'Полная ст-ть с уч.НЗС (Авто)'!OE"&amp;$J$26))/$D13)</f>
        <v>0</v>
      </c>
      <c r="OF13" s="137">
        <f ca="1">IF($D13=0,0,SUMIF('Полная ст-ть с уч.НЗС (Авто)'!$YO$11:INDIRECT("'Полная ст-ть с уч.НЗС (Авто)'!YO"&amp;$J$26),$C13,'Полная ст-ть с уч.НЗС (Авто)'!OF$11:INDIRECT("'Полная ст-ть с уч.НЗС (Авто)'!OF"&amp;$J$26))/$D13)</f>
        <v>0</v>
      </c>
      <c r="OG13" s="137">
        <f ca="1">IF($D13=0,0,SUMIF('Полная ст-ть с уч.НЗС (Авто)'!$YO$11:INDIRECT("'Полная ст-ть с уч.НЗС (Авто)'!YO"&amp;$J$26),$C13,'Полная ст-ть с уч.НЗС (Авто)'!OG$11:INDIRECT("'Полная ст-ть с уч.НЗС (Авто)'!OG"&amp;$J$26))/$D13)</f>
        <v>0</v>
      </c>
      <c r="OH13" s="137">
        <f ca="1">IF($D13=0,0,SUMIF('Полная ст-ть с уч.НЗС (Авто)'!$YO$11:INDIRECT("'Полная ст-ть с уч.НЗС (Авто)'!YO"&amp;$J$26),$C13,'Полная ст-ть с уч.НЗС (Авто)'!OH$11:INDIRECT("'Полная ст-ть с уч.НЗС (Авто)'!OH"&amp;$J$26))/$D13)</f>
        <v>0</v>
      </c>
      <c r="OI13" s="137">
        <f ca="1">IF($D13=0,0,SUMIF('Полная ст-ть с уч.НЗС (Авто)'!$YO$11:INDIRECT("'Полная ст-ть с уч.НЗС (Авто)'!YO"&amp;$J$26),$C13,'Полная ст-ть с уч.НЗС (Авто)'!OI$11:INDIRECT("'Полная ст-ть с уч.НЗС (Авто)'!OI"&amp;$J$26))/$D13)</f>
        <v>0</v>
      </c>
      <c r="OJ13" s="137">
        <f ca="1">IF($D13=0,0,SUMIF('Полная ст-ть с уч.НЗС (Авто)'!$YO$11:INDIRECT("'Полная ст-ть с уч.НЗС (Авто)'!YO"&amp;$J$26),$C13,'Полная ст-ть с уч.НЗС (Авто)'!OJ$11:INDIRECT("'Полная ст-ть с уч.НЗС (Авто)'!OJ"&amp;$J$26))/$D13)</f>
        <v>0</v>
      </c>
      <c r="OK13" s="137">
        <f ca="1">IF($D13=0,0,SUMIF('Полная ст-ть с уч.НЗС (Авто)'!$YO$11:INDIRECT("'Полная ст-ть с уч.НЗС (Авто)'!YO"&amp;$J$26),$C13,'Полная ст-ть с уч.НЗС (Авто)'!OK$11:INDIRECT("'Полная ст-ть с уч.НЗС (Авто)'!OK"&amp;$J$26))/$D13)</f>
        <v>0</v>
      </c>
      <c r="OL13" s="137">
        <f ca="1">IF($D13=0,0,SUMIF('Полная ст-ть с уч.НЗС (Авто)'!$YO$11:INDIRECT("'Полная ст-ть с уч.НЗС (Авто)'!YO"&amp;$J$26),$C13,'Полная ст-ть с уч.НЗС (Авто)'!OL$11:INDIRECT("'Полная ст-ть с уч.НЗС (Авто)'!OL"&amp;$J$26))/$D13)</f>
        <v>0</v>
      </c>
      <c r="OM13" s="137">
        <f ca="1">IF($D13=0,0,SUMIF('Полная ст-ть с уч.НЗС (Авто)'!$YO$11:INDIRECT("'Полная ст-ть с уч.НЗС (Авто)'!YO"&amp;$J$26),$C13,'Полная ст-ть с уч.НЗС (Авто)'!OM$11:INDIRECT("'Полная ст-ть с уч.НЗС (Авто)'!OM"&amp;$J$26))/$D13)</f>
        <v>0</v>
      </c>
      <c r="ON13" s="137">
        <f ca="1">IF($D13=0,0,SUMIF('Полная ст-ть с уч.НЗС (Авто)'!$YO$11:INDIRECT("'Полная ст-ть с уч.НЗС (Авто)'!YO"&amp;$J$26),$C13,'Полная ст-ть с уч.НЗС (Авто)'!ON$11:INDIRECT("'Полная ст-ть с уч.НЗС (Авто)'!ON"&amp;$J$26))/$D13)</f>
        <v>0</v>
      </c>
      <c r="OO13" s="137">
        <f ca="1">IF($D13=0,0,SUMIF('Полная ст-ть с уч.НЗС (Авто)'!$YO$11:INDIRECT("'Полная ст-ть с уч.НЗС (Авто)'!YO"&amp;$J$26),$C13,'Полная ст-ть с уч.НЗС (Авто)'!OO$11:INDIRECT("'Полная ст-ть с уч.НЗС (Авто)'!OO"&amp;$J$26))/$D13)</f>
        <v>0</v>
      </c>
      <c r="OP13" s="137">
        <f ca="1">IF($D13=0,0,SUMIF('Полная ст-ть с уч.НЗС (Авто)'!$YO$11:INDIRECT("'Полная ст-ть с уч.НЗС (Авто)'!YO"&amp;$J$26),$C13,'Полная ст-ть с уч.НЗС (Авто)'!OP$11:INDIRECT("'Полная ст-ть с уч.НЗС (Авто)'!OP"&amp;$J$26))/$D13)</f>
        <v>0</v>
      </c>
      <c r="OQ13" s="137">
        <f ca="1">IF($D13=0,0,SUMIF('Полная ст-ть с уч.НЗС (Авто)'!$YO$11:INDIRECT("'Полная ст-ть с уч.НЗС (Авто)'!YO"&amp;$J$26),$C13,'Полная ст-ть с уч.НЗС (Авто)'!OQ$11:INDIRECT("'Полная ст-ть с уч.НЗС (Авто)'!OQ"&amp;$J$26))/$D13)</f>
        <v>0</v>
      </c>
      <c r="OR13" s="137">
        <f ca="1">IF($D13=0,0,SUMIF('Полная ст-ть с уч.НЗС (Авто)'!$YO$11:INDIRECT("'Полная ст-ть с уч.НЗС (Авто)'!YO"&amp;$J$26),$C13,'Полная ст-ть с уч.НЗС (Авто)'!OR$11:INDIRECT("'Полная ст-ть с уч.НЗС (Авто)'!OR"&amp;$J$26))/$D13)</f>
        <v>0</v>
      </c>
      <c r="OS13" s="137">
        <f ca="1">IF($D13=0,0,SUMIF('Полная ст-ть с уч.НЗС (Авто)'!$YO$11:INDIRECT("'Полная ст-ть с уч.НЗС (Авто)'!YO"&amp;$J$26),$C13,'Полная ст-ть с уч.НЗС (Авто)'!OS$11:INDIRECT("'Полная ст-ть с уч.НЗС (Авто)'!OS"&amp;$J$26))/$D13)</f>
        <v>0</v>
      </c>
      <c r="OT13" s="137">
        <f ca="1">IF($D13=0,0,SUMIF('Полная ст-ть с уч.НЗС (Авто)'!$YO$11:INDIRECT("'Полная ст-ть с уч.НЗС (Авто)'!YO"&amp;$J$26),$C13,'Полная ст-ть с уч.НЗС (Авто)'!OT$11:INDIRECT("'Полная ст-ть с уч.НЗС (Авто)'!OT"&amp;$J$26))/$D13)</f>
        <v>0</v>
      </c>
      <c r="OU13" s="137">
        <f ca="1">IF($D13=0,0,SUMIF('Полная ст-ть с уч.НЗС (Авто)'!$YO$11:INDIRECT("'Полная ст-ть с уч.НЗС (Авто)'!YO"&amp;$J$26),$C13,'Полная ст-ть с уч.НЗС (Авто)'!OU$11:INDIRECT("'Полная ст-ть с уч.НЗС (Авто)'!OU"&amp;$J$26))/$D13)</f>
        <v>0</v>
      </c>
      <c r="OV13" s="137">
        <f ca="1">IF($D13=0,0,SUMIF('Полная ст-ть с уч.НЗС (Авто)'!$YO$11:INDIRECT("'Полная ст-ть с уч.НЗС (Авто)'!YO"&amp;$J$26),$C13,'Полная ст-ть с уч.НЗС (Авто)'!OV$11:INDIRECT("'Полная ст-ть с уч.НЗС (Авто)'!OV"&amp;$J$26))/$D13)</f>
        <v>0</v>
      </c>
      <c r="OW13" s="137">
        <f ca="1">IF($D13=0,0,SUMIF('Полная ст-ть с уч.НЗС (Авто)'!$YO$11:INDIRECT("'Полная ст-ть с уч.НЗС (Авто)'!YO"&amp;$J$26),$C13,'Полная ст-ть с уч.НЗС (Авто)'!OW$11:INDIRECT("'Полная ст-ть с уч.НЗС (Авто)'!OW"&amp;$J$26))/$D13)</f>
        <v>0</v>
      </c>
      <c r="OX13" s="137">
        <f ca="1">IF($D13=0,0,SUMIF('Полная ст-ть с уч.НЗС (Авто)'!$YO$11:INDIRECT("'Полная ст-ть с уч.НЗС (Авто)'!YO"&amp;$J$26),$C13,'Полная ст-ть с уч.НЗС (Авто)'!OX$11:INDIRECT("'Полная ст-ть с уч.НЗС (Авто)'!OX"&amp;$J$26))/$D13)</f>
        <v>0</v>
      </c>
      <c r="OY13" s="137">
        <f ca="1">IF($D13=0,0,SUMIF('Полная ст-ть с уч.НЗС (Авто)'!$YO$11:INDIRECT("'Полная ст-ть с уч.НЗС (Авто)'!YO"&amp;$J$26),$C13,'Полная ст-ть с уч.НЗС (Авто)'!OY$11:INDIRECT("'Полная ст-ть с уч.НЗС (Авто)'!OY"&amp;$J$26))/$D13)</f>
        <v>0</v>
      </c>
      <c r="OZ13" s="137">
        <f ca="1">IF($D13=0,0,SUMIF('Полная ст-ть с уч.НЗС (Авто)'!$YO$11:INDIRECT("'Полная ст-ть с уч.НЗС (Авто)'!YO"&amp;$J$26),$C13,'Полная ст-ть с уч.НЗС (Авто)'!OZ$11:INDIRECT("'Полная ст-ть с уч.НЗС (Авто)'!OZ"&amp;$J$26))/$D13)</f>
        <v>0</v>
      </c>
      <c r="PA13" s="137">
        <f ca="1">IF($D13=0,0,SUMIF('Полная ст-ть с уч.НЗС (Авто)'!$YO$11:INDIRECT("'Полная ст-ть с уч.НЗС (Авто)'!YO"&amp;$J$26),$C13,'Полная ст-ть с уч.НЗС (Авто)'!PA$11:INDIRECT("'Полная ст-ть с уч.НЗС (Авто)'!PA"&amp;$J$26))/$D13)</f>
        <v>0</v>
      </c>
      <c r="PB13" s="137">
        <f ca="1">IF($D13=0,0,SUMIF('Полная ст-ть с уч.НЗС (Авто)'!$YO$11:INDIRECT("'Полная ст-ть с уч.НЗС (Авто)'!YO"&amp;$J$26),$C13,'Полная ст-ть с уч.НЗС (Авто)'!PB$11:INDIRECT("'Полная ст-ть с уч.НЗС (Авто)'!PB"&amp;$J$26))/$D13)</f>
        <v>0</v>
      </c>
      <c r="PC13" s="137">
        <f ca="1">IF($D13=0,0,SUMIF('Полная ст-ть с уч.НЗС (Авто)'!$YO$11:INDIRECT("'Полная ст-ть с уч.НЗС (Авто)'!YO"&amp;$J$26),$C13,'Полная ст-ть с уч.НЗС (Авто)'!PC$11:INDIRECT("'Полная ст-ть с уч.НЗС (Авто)'!PC"&amp;$J$26))/$D13)</f>
        <v>0</v>
      </c>
      <c r="PD13" s="137">
        <f ca="1">IF($D13=0,0,SUMIF('Полная ст-ть с уч.НЗС (Авто)'!$YO$11:INDIRECT("'Полная ст-ть с уч.НЗС (Авто)'!YO"&amp;$J$26),$C13,'Полная ст-ть с уч.НЗС (Авто)'!PD$11:INDIRECT("'Полная ст-ть с уч.НЗС (Авто)'!PD"&amp;$J$26))/$D13)</f>
        <v>0</v>
      </c>
      <c r="PE13" s="137">
        <f ca="1">IF($D13=0,0,SUMIF('Полная ст-ть с уч.НЗС (Авто)'!$YO$11:INDIRECT("'Полная ст-ть с уч.НЗС (Авто)'!YO"&amp;$J$26),$C13,'Полная ст-ть с уч.НЗС (Авто)'!PE$11:INDIRECT("'Полная ст-ть с уч.НЗС (Авто)'!PE"&amp;$J$26))/$D13)</f>
        <v>0</v>
      </c>
      <c r="PF13" s="137">
        <f ca="1">IF($D13=0,0,SUMIF('Полная ст-ть с уч.НЗС (Авто)'!$YO$11:INDIRECT("'Полная ст-ть с уч.НЗС (Авто)'!YO"&amp;$J$26),$C13,'Полная ст-ть с уч.НЗС (Авто)'!PF$11:INDIRECT("'Полная ст-ть с уч.НЗС (Авто)'!PF"&amp;$J$26))/$D13)</f>
        <v>0</v>
      </c>
      <c r="PG13" s="137">
        <f ca="1">IF($D13=0,0,SUMIF('Полная ст-ть с уч.НЗС (Авто)'!$YO$11:INDIRECT("'Полная ст-ть с уч.НЗС (Авто)'!YO"&amp;$J$26),$C13,'Полная ст-ть с уч.НЗС (Авто)'!PG$11:INDIRECT("'Полная ст-ть с уч.НЗС (Авто)'!PG"&amp;$J$26))/$D13)</f>
        <v>0</v>
      </c>
      <c r="PH13" s="137">
        <f ca="1">IF($D13=0,0,SUMIF('Полная ст-ть с уч.НЗС (Авто)'!$YO$11:INDIRECT("'Полная ст-ть с уч.НЗС (Авто)'!YO"&amp;$J$26),$C13,'Полная ст-ть с уч.НЗС (Авто)'!PH$11:INDIRECT("'Полная ст-ть с уч.НЗС (Авто)'!PH"&amp;$J$26))/$D13)</f>
        <v>0</v>
      </c>
      <c r="PI13" s="137">
        <f ca="1">IF($D13=0,0,SUMIF('Полная ст-ть с уч.НЗС (Авто)'!$YO$11:INDIRECT("'Полная ст-ть с уч.НЗС (Авто)'!YO"&amp;$J$26),$C13,'Полная ст-ть с уч.НЗС (Авто)'!PI$11:INDIRECT("'Полная ст-ть с уч.НЗС (Авто)'!PI"&amp;$J$26))/$D13)</f>
        <v>0</v>
      </c>
      <c r="PJ13" s="137">
        <f ca="1">IF($D13=0,0,SUMIF('Полная ст-ть с уч.НЗС (Авто)'!$YO$11:INDIRECT("'Полная ст-ть с уч.НЗС (Авто)'!YO"&amp;$J$26),$C13,'Полная ст-ть с уч.НЗС (Авто)'!PJ$11:INDIRECT("'Полная ст-ть с уч.НЗС (Авто)'!PJ"&amp;$J$26))/$D13)</f>
        <v>0</v>
      </c>
      <c r="PK13" s="137">
        <f ca="1">IF($D13=0,0,SUMIF('Полная ст-ть с уч.НЗС (Авто)'!$YO$11:INDIRECT("'Полная ст-ть с уч.НЗС (Авто)'!YO"&amp;$J$26),$C13,'Полная ст-ть с уч.НЗС (Авто)'!PK$11:INDIRECT("'Полная ст-ть с уч.НЗС (Авто)'!PK"&amp;$J$26))/$D13)</f>
        <v>0</v>
      </c>
      <c r="PL13" s="137">
        <f ca="1">IF($D13=0,0,SUMIF('Полная ст-ть с уч.НЗС (Авто)'!$YO$11:INDIRECT("'Полная ст-ть с уч.НЗС (Авто)'!YO"&amp;$J$26),$C13,'Полная ст-ть с уч.НЗС (Авто)'!PL$11:INDIRECT("'Полная ст-ть с уч.НЗС (Авто)'!PL"&amp;$J$26))/$D13)</f>
        <v>0</v>
      </c>
      <c r="PM13" s="137">
        <f ca="1">IF($D13=0,0,SUMIF('Полная ст-ть с уч.НЗС (Авто)'!$YO$11:INDIRECT("'Полная ст-ть с уч.НЗС (Авто)'!YO"&amp;$J$26),$C13,'Полная ст-ть с уч.НЗС (Авто)'!PM$11:INDIRECT("'Полная ст-ть с уч.НЗС (Авто)'!PM"&amp;$J$26))/$D13)</f>
        <v>0</v>
      </c>
      <c r="PN13" s="137">
        <f ca="1">IF($D13=0,0,SUMIF('Полная ст-ть с уч.НЗС (Авто)'!$YO$11:INDIRECT("'Полная ст-ть с уч.НЗС (Авто)'!YO"&amp;$J$26),$C13,'Полная ст-ть с уч.НЗС (Авто)'!PN$11:INDIRECT("'Полная ст-ть с уч.НЗС (Авто)'!PN"&amp;$J$26))/$D13)</f>
        <v>0</v>
      </c>
      <c r="PO13" s="137">
        <f ca="1">IF($D13=0,0,SUMIF('Полная ст-ть с уч.НЗС (Авто)'!$YO$11:INDIRECT("'Полная ст-ть с уч.НЗС (Авто)'!YO"&amp;$J$26),$C13,'Полная ст-ть с уч.НЗС (Авто)'!PO$11:INDIRECT("'Полная ст-ть с уч.НЗС (Авто)'!PO"&amp;$J$26))/$D13)</f>
        <v>0</v>
      </c>
      <c r="PP13" s="137">
        <f ca="1">IF($D13=0,0,SUMIF('Полная ст-ть с уч.НЗС (Авто)'!$YO$11:INDIRECT("'Полная ст-ть с уч.НЗС (Авто)'!YO"&amp;$J$26),$C13,'Полная ст-ть с уч.НЗС (Авто)'!PP$11:INDIRECT("'Полная ст-ть с уч.НЗС (Авто)'!PP"&amp;$J$26))/$D13)</f>
        <v>0</v>
      </c>
      <c r="PQ13" s="137">
        <f ca="1">IF($D13=0,0,SUMIF('Полная ст-ть с уч.НЗС (Авто)'!$YO$11:INDIRECT("'Полная ст-ть с уч.НЗС (Авто)'!YO"&amp;$J$26),$C13,'Полная ст-ть с уч.НЗС (Авто)'!PQ$11:INDIRECT("'Полная ст-ть с уч.НЗС (Авто)'!PQ"&amp;$J$26))/$D13)</f>
        <v>0</v>
      </c>
      <c r="PR13" s="137">
        <f ca="1">IF($D13=0,0,SUMIF('Полная ст-ть с уч.НЗС (Авто)'!$YO$11:INDIRECT("'Полная ст-ть с уч.НЗС (Авто)'!YO"&amp;$J$26),$C13,'Полная ст-ть с уч.НЗС (Авто)'!PR$11:INDIRECT("'Полная ст-ть с уч.НЗС (Авто)'!PR"&amp;$J$26))/$D13)</f>
        <v>0</v>
      </c>
      <c r="PS13" s="137">
        <f ca="1">IF($D13=0,0,SUMIF('Полная ст-ть с уч.НЗС (Авто)'!$YO$11:INDIRECT("'Полная ст-ть с уч.НЗС (Авто)'!YO"&amp;$J$26),$C13,'Полная ст-ть с уч.НЗС (Авто)'!PS$11:INDIRECT("'Полная ст-ть с уч.НЗС (Авто)'!PS"&amp;$J$26))/$D13)</f>
        <v>0</v>
      </c>
      <c r="PT13" s="137">
        <f ca="1">IF($D13=0,0,SUMIF('Полная ст-ть с уч.НЗС (Авто)'!$YO$11:INDIRECT("'Полная ст-ть с уч.НЗС (Авто)'!YO"&amp;$J$26),$C13,'Полная ст-ть с уч.НЗС (Авто)'!PT$11:INDIRECT("'Полная ст-ть с уч.НЗС (Авто)'!PT"&amp;$J$26))/$D13)</f>
        <v>0</v>
      </c>
      <c r="PU13" s="137">
        <f ca="1">IF($D13=0,0,SUMIF('Полная ст-ть с уч.НЗС (Авто)'!$YO$11:INDIRECT("'Полная ст-ть с уч.НЗС (Авто)'!YO"&amp;$J$26),$C13,'Полная ст-ть с уч.НЗС (Авто)'!PU$11:INDIRECT("'Полная ст-ть с уч.НЗС (Авто)'!PU"&amp;$J$26))/$D13)</f>
        <v>0</v>
      </c>
      <c r="PV13" s="137">
        <f ca="1">IF($D13=0,0,SUMIF('Полная ст-ть с уч.НЗС (Авто)'!$YO$11:INDIRECT("'Полная ст-ть с уч.НЗС (Авто)'!YO"&amp;$J$26),$C13,'Полная ст-ть с уч.НЗС (Авто)'!PV$11:INDIRECT("'Полная ст-ть с уч.НЗС (Авто)'!PV"&amp;$J$26))/$D13)</f>
        <v>0</v>
      </c>
      <c r="PW13" s="137">
        <f ca="1">IF($D13=0,0,SUMIF('Полная ст-ть с уч.НЗС (Авто)'!$YO$11:INDIRECT("'Полная ст-ть с уч.НЗС (Авто)'!YO"&amp;$J$26),$C13,'Полная ст-ть с уч.НЗС (Авто)'!PW$11:INDIRECT("'Полная ст-ть с уч.НЗС (Авто)'!PW"&amp;$J$26))/$D13)</f>
        <v>0</v>
      </c>
      <c r="PX13" s="137">
        <f ca="1">IF($D13=0,0,SUMIF('Полная ст-ть с уч.НЗС (Авто)'!$YO$11:INDIRECT("'Полная ст-ть с уч.НЗС (Авто)'!YO"&amp;$J$26),$C13,'Полная ст-ть с уч.НЗС (Авто)'!PX$11:INDIRECT("'Полная ст-ть с уч.НЗС (Авто)'!PX"&amp;$J$26))/$D13)</f>
        <v>0</v>
      </c>
      <c r="PY13" s="137">
        <f ca="1">IF($D13=0,0,SUMIF('Полная ст-ть с уч.НЗС (Авто)'!$YO$11:INDIRECT("'Полная ст-ть с уч.НЗС (Авто)'!YO"&amp;$J$26),$C13,'Полная ст-ть с уч.НЗС (Авто)'!PY$11:INDIRECT("'Полная ст-ть с уч.НЗС (Авто)'!PY"&amp;$J$26))/$D13)</f>
        <v>0</v>
      </c>
      <c r="PZ13" s="137">
        <f ca="1">IF($D13=0,0,SUMIF('Полная ст-ть с уч.НЗС (Авто)'!$YO$11:INDIRECT("'Полная ст-ть с уч.НЗС (Авто)'!YO"&amp;$J$26),$C13,'Полная ст-ть с уч.НЗС (Авто)'!PZ$11:INDIRECT("'Полная ст-ть с уч.НЗС (Авто)'!PZ"&amp;$J$26))/$D13)</f>
        <v>0</v>
      </c>
      <c r="QA13" s="137">
        <f ca="1">IF($D13=0,0,SUMIF('Полная ст-ть с уч.НЗС (Авто)'!$YO$11:INDIRECT("'Полная ст-ть с уч.НЗС (Авто)'!YO"&amp;$J$26),$C13,'Полная ст-ть с уч.НЗС (Авто)'!QA$11:INDIRECT("'Полная ст-ть с уч.НЗС (Авто)'!QA"&amp;$J$26))/$D13)</f>
        <v>0</v>
      </c>
      <c r="QB13" s="137">
        <f ca="1">IF($D13=0,0,SUMIF('Полная ст-ть с уч.НЗС (Авто)'!$YO$11:INDIRECT("'Полная ст-ть с уч.НЗС (Авто)'!YO"&amp;$J$26),$C13,'Полная ст-ть с уч.НЗС (Авто)'!QB$11:INDIRECT("'Полная ст-ть с уч.НЗС (Авто)'!QB"&amp;$J$26))/$D13)</f>
        <v>0</v>
      </c>
      <c r="QC13" s="137">
        <f ca="1">IF($D13=0,0,SUMIF('Полная ст-ть с уч.НЗС (Авто)'!$YO$11:INDIRECT("'Полная ст-ть с уч.НЗС (Авто)'!YO"&amp;$J$26),$C13,'Полная ст-ть с уч.НЗС (Авто)'!QC$11:INDIRECT("'Полная ст-ть с уч.НЗС (Авто)'!QC"&amp;$J$26))/$D13)</f>
        <v>0</v>
      </c>
      <c r="QD13" s="137">
        <f ca="1">IF($D13=0,0,SUMIF('Полная ст-ть с уч.НЗС (Авто)'!$YO$11:INDIRECT("'Полная ст-ть с уч.НЗС (Авто)'!YO"&amp;$J$26),$C13,'Полная ст-ть с уч.НЗС (Авто)'!QD$11:INDIRECT("'Полная ст-ть с уч.НЗС (Авто)'!QD"&amp;$J$26))/$D13)</f>
        <v>0</v>
      </c>
      <c r="QE13" s="137">
        <f ca="1">IF($D13=0,0,SUMIF('Полная ст-ть с уч.НЗС (Авто)'!$YO$11:INDIRECT("'Полная ст-ть с уч.НЗС (Авто)'!YO"&amp;$J$26),$C13,'Полная ст-ть с уч.НЗС (Авто)'!QE$11:INDIRECT("'Полная ст-ть с уч.НЗС (Авто)'!QE"&amp;$J$26))/$D13)</f>
        <v>0</v>
      </c>
      <c r="QF13" s="137">
        <f ca="1">IF($D13=0,0,SUMIF('Полная ст-ть с уч.НЗС (Авто)'!$YO$11:INDIRECT("'Полная ст-ть с уч.НЗС (Авто)'!YO"&amp;$J$26),$C13,'Полная ст-ть с уч.НЗС (Авто)'!QF$11:INDIRECT("'Полная ст-ть с уч.НЗС (Авто)'!QF"&amp;$J$26))/$D13)</f>
        <v>0</v>
      </c>
      <c r="QG13" s="137">
        <f ca="1">IF($D13=0,0,SUMIF('Полная ст-ть с уч.НЗС (Авто)'!$YO$11:INDIRECT("'Полная ст-ть с уч.НЗС (Авто)'!YO"&amp;$J$26),$C13,'Полная ст-ть с уч.НЗС (Авто)'!QG$11:INDIRECT("'Полная ст-ть с уч.НЗС (Авто)'!QG"&amp;$J$26))/$D13)</f>
        <v>0</v>
      </c>
      <c r="QH13" s="137">
        <f ca="1">IF($D13=0,0,SUMIF('Полная ст-ть с уч.НЗС (Авто)'!$YO$11:INDIRECT("'Полная ст-ть с уч.НЗС (Авто)'!YO"&amp;$J$26),$C13,'Полная ст-ть с уч.НЗС (Авто)'!QH$11:INDIRECT("'Полная ст-ть с уч.НЗС (Авто)'!QH"&amp;$J$26))/$D13)</f>
        <v>0</v>
      </c>
      <c r="QI13" s="137">
        <f ca="1">IF($D13=0,0,SUMIF('Полная ст-ть с уч.НЗС (Авто)'!$YO$11:INDIRECT("'Полная ст-ть с уч.НЗС (Авто)'!YO"&amp;$J$26),$C13,'Полная ст-ть с уч.НЗС (Авто)'!QI$11:INDIRECT("'Полная ст-ть с уч.НЗС (Авто)'!QI"&amp;$J$26))/$D13)</f>
        <v>0</v>
      </c>
      <c r="QJ13" s="137">
        <f ca="1">IF($D13=0,0,SUMIF('Полная ст-ть с уч.НЗС (Авто)'!$YO$11:INDIRECT("'Полная ст-ть с уч.НЗС (Авто)'!YO"&amp;$J$26),$C13,'Полная ст-ть с уч.НЗС (Авто)'!QJ$11:INDIRECT("'Полная ст-ть с уч.НЗС (Авто)'!QJ"&amp;$J$26))/$D13)</f>
        <v>0</v>
      </c>
      <c r="QK13" s="137">
        <f ca="1">IF($D13=0,0,SUMIF('Полная ст-ть с уч.НЗС (Авто)'!$YO$11:INDIRECT("'Полная ст-ть с уч.НЗС (Авто)'!YO"&amp;$J$26),$C13,'Полная ст-ть с уч.НЗС (Авто)'!QK$11:INDIRECT("'Полная ст-ть с уч.НЗС (Авто)'!QK"&amp;$J$26))/$D13)</f>
        <v>0</v>
      </c>
      <c r="QL13" s="137">
        <f ca="1">IF($D13=0,0,SUMIF('Полная ст-ть с уч.НЗС (Авто)'!$YO$11:INDIRECT("'Полная ст-ть с уч.НЗС (Авто)'!YO"&amp;$J$26),$C13,'Полная ст-ть с уч.НЗС (Авто)'!QL$11:INDIRECT("'Полная ст-ть с уч.НЗС (Авто)'!QL"&amp;$J$26))/$D13)</f>
        <v>0</v>
      </c>
      <c r="QM13" s="137">
        <f ca="1">IF($D13=0,0,SUMIF('Полная ст-ть с уч.НЗС (Авто)'!$YO$11:INDIRECT("'Полная ст-ть с уч.НЗС (Авто)'!YO"&amp;$J$26),$C13,'Полная ст-ть с уч.НЗС (Авто)'!QM$11:INDIRECT("'Полная ст-ть с уч.НЗС (Авто)'!QM"&amp;$J$26))/$D13)</f>
        <v>0</v>
      </c>
      <c r="QN13" s="137">
        <f ca="1">IF($D13=0,0,SUMIF('Полная ст-ть с уч.НЗС (Авто)'!$YO$11:INDIRECT("'Полная ст-ть с уч.НЗС (Авто)'!YO"&amp;$J$26),$C13,'Полная ст-ть с уч.НЗС (Авто)'!QN$11:INDIRECT("'Полная ст-ть с уч.НЗС (Авто)'!QN"&amp;$J$26))/$D13)</f>
        <v>0</v>
      </c>
      <c r="QO13" s="137">
        <f ca="1">IF($D13=0,0,SUMIF('Полная ст-ть с уч.НЗС (Авто)'!$YO$11:INDIRECT("'Полная ст-ть с уч.НЗС (Авто)'!YO"&amp;$J$26),$C13,'Полная ст-ть с уч.НЗС (Авто)'!QO$11:INDIRECT("'Полная ст-ть с уч.НЗС (Авто)'!QO"&amp;$J$26))/$D13)</f>
        <v>0</v>
      </c>
      <c r="QP13" s="137">
        <f ca="1">IF($D13=0,0,SUMIF('Полная ст-ть с уч.НЗС (Авто)'!$YO$11:INDIRECT("'Полная ст-ть с уч.НЗС (Авто)'!YO"&amp;$J$26),$C13,'Полная ст-ть с уч.НЗС (Авто)'!QP$11:INDIRECT("'Полная ст-ть с уч.НЗС (Авто)'!QP"&amp;$J$26))/$D13)</f>
        <v>0</v>
      </c>
      <c r="QQ13" s="137">
        <f ca="1">IF($D13=0,0,SUMIF('Полная ст-ть с уч.НЗС (Авто)'!$YO$11:INDIRECT("'Полная ст-ть с уч.НЗС (Авто)'!YO"&amp;$J$26),$C13,'Полная ст-ть с уч.НЗС (Авто)'!QQ$11:INDIRECT("'Полная ст-ть с уч.НЗС (Авто)'!QQ"&amp;$J$26))/$D13)</f>
        <v>0</v>
      </c>
      <c r="QR13" s="137">
        <f ca="1">IF($D13=0,0,SUMIF('Полная ст-ть с уч.НЗС (Авто)'!$YO$11:INDIRECT("'Полная ст-ть с уч.НЗС (Авто)'!YO"&amp;$J$26),$C13,'Полная ст-ть с уч.НЗС (Авто)'!QR$11:INDIRECT("'Полная ст-ть с уч.НЗС (Авто)'!QR"&amp;$J$26))/$D13)</f>
        <v>0</v>
      </c>
      <c r="QS13" s="137">
        <f ca="1">IF($D13=0,0,SUMIF('Полная ст-ть с уч.НЗС (Авто)'!$YO$11:INDIRECT("'Полная ст-ть с уч.НЗС (Авто)'!YO"&amp;$J$26),$C13,'Полная ст-ть с уч.НЗС (Авто)'!QS$11:INDIRECT("'Полная ст-ть с уч.НЗС (Авто)'!QS"&amp;$J$26))/$D13)</f>
        <v>0</v>
      </c>
      <c r="QT13" s="137">
        <f ca="1">IF($D13=0,0,SUMIF('Полная ст-ть с уч.НЗС (Авто)'!$YO$11:INDIRECT("'Полная ст-ть с уч.НЗС (Авто)'!YO"&amp;$J$26),$C13,'Полная ст-ть с уч.НЗС (Авто)'!QT$11:INDIRECT("'Полная ст-ть с уч.НЗС (Авто)'!QT"&amp;$J$26))/$D13)</f>
        <v>0</v>
      </c>
      <c r="QU13" s="137">
        <f ca="1">IF($D13=0,0,SUMIF('Полная ст-ть с уч.НЗС (Авто)'!$YO$11:INDIRECT("'Полная ст-ть с уч.НЗС (Авто)'!YO"&amp;$J$26),$C13,'Полная ст-ть с уч.НЗС (Авто)'!QU$11:INDIRECT("'Полная ст-ть с уч.НЗС (Авто)'!QU"&amp;$J$26))/$D13)</f>
        <v>0</v>
      </c>
      <c r="QV13" s="137">
        <f ca="1">IF($D13=0,0,SUMIF('Полная ст-ть с уч.НЗС (Авто)'!$YO$11:INDIRECT("'Полная ст-ть с уч.НЗС (Авто)'!YO"&amp;$J$26),$C13,'Полная ст-ть с уч.НЗС (Авто)'!QV$11:INDIRECT("'Полная ст-ть с уч.НЗС (Авто)'!QV"&amp;$J$26))/$D13)</f>
        <v>0</v>
      </c>
      <c r="QW13" s="137">
        <f ca="1">IF($D13=0,0,SUMIF('Полная ст-ть с уч.НЗС (Авто)'!$YO$11:INDIRECT("'Полная ст-ть с уч.НЗС (Авто)'!YO"&amp;$J$26),$C13,'Полная ст-ть с уч.НЗС (Авто)'!QW$11:INDIRECT("'Полная ст-ть с уч.НЗС (Авто)'!QW"&amp;$J$26))/$D13)</f>
        <v>0</v>
      </c>
      <c r="QX13" s="137">
        <f ca="1">IF($D13=0,0,SUMIF('Полная ст-ть с уч.НЗС (Авто)'!$YO$11:INDIRECT("'Полная ст-ть с уч.НЗС (Авто)'!YO"&amp;$J$26),$C13,'Полная ст-ть с уч.НЗС (Авто)'!QX$11:INDIRECT("'Полная ст-ть с уч.НЗС (Авто)'!QX"&amp;$J$26))/$D13)</f>
        <v>0</v>
      </c>
      <c r="QY13" s="137">
        <f ca="1">IF($D13=0,0,SUMIF('Полная ст-ть с уч.НЗС (Авто)'!$YO$11:INDIRECT("'Полная ст-ть с уч.НЗС (Авто)'!YO"&amp;$J$26),$C13,'Полная ст-ть с уч.НЗС (Авто)'!QY$11:INDIRECT("'Полная ст-ть с уч.НЗС (Авто)'!QY"&amp;$J$26))/$D13)</f>
        <v>0</v>
      </c>
      <c r="QZ13" s="137">
        <f ca="1">IF($D13=0,0,SUMIF('Полная ст-ть с уч.НЗС (Авто)'!$YO$11:INDIRECT("'Полная ст-ть с уч.НЗС (Авто)'!YO"&amp;$J$26),$C13,'Полная ст-ть с уч.НЗС (Авто)'!QZ$11:INDIRECT("'Полная ст-ть с уч.НЗС (Авто)'!QZ"&amp;$J$26))/$D13)</f>
        <v>0</v>
      </c>
      <c r="RA13" s="137">
        <f ca="1">IF($D13=0,0,SUMIF('Полная ст-ть с уч.НЗС (Авто)'!$YO$11:INDIRECT("'Полная ст-ть с уч.НЗС (Авто)'!YO"&amp;$J$26),$C13,'Полная ст-ть с уч.НЗС (Авто)'!RA$11:INDIRECT("'Полная ст-ть с уч.НЗС (Авто)'!RA"&amp;$J$26))/$D13)</f>
        <v>0</v>
      </c>
      <c r="RB13" s="137">
        <f ca="1">IF($D13=0,0,SUMIF('Полная ст-ть с уч.НЗС (Авто)'!$YO$11:INDIRECT("'Полная ст-ть с уч.НЗС (Авто)'!YO"&amp;$J$26),$C13,'Полная ст-ть с уч.НЗС (Авто)'!RB$11:INDIRECT("'Полная ст-ть с уч.НЗС (Авто)'!RB"&amp;$J$26))/$D13)</f>
        <v>0</v>
      </c>
      <c r="RC13" s="137">
        <f ca="1">IF($D13=0,0,SUMIF('Полная ст-ть с уч.НЗС (Авто)'!$YO$11:INDIRECT("'Полная ст-ть с уч.НЗС (Авто)'!YO"&amp;$J$26),$C13,'Полная ст-ть с уч.НЗС (Авто)'!RC$11:INDIRECT("'Полная ст-ть с уч.НЗС (Авто)'!RC"&amp;$J$26))/$D13)</f>
        <v>0</v>
      </c>
      <c r="RD13" s="137">
        <f ca="1">IF($D13=0,0,SUMIF('Полная ст-ть с уч.НЗС (Авто)'!$YO$11:INDIRECT("'Полная ст-ть с уч.НЗС (Авто)'!YO"&amp;$J$26),$C13,'Полная ст-ть с уч.НЗС (Авто)'!RD$11:INDIRECT("'Полная ст-ть с уч.НЗС (Авто)'!RD"&amp;$J$26))/$D13)</f>
        <v>0</v>
      </c>
      <c r="RE13" s="137">
        <f ca="1">IF($D13=0,0,SUMIF('Полная ст-ть с уч.НЗС (Авто)'!$YO$11:INDIRECT("'Полная ст-ть с уч.НЗС (Авто)'!YO"&amp;$J$26),$C13,'Полная ст-ть с уч.НЗС (Авто)'!RE$11:INDIRECT("'Полная ст-ть с уч.НЗС (Авто)'!RE"&amp;$J$26))/$D13)</f>
        <v>0</v>
      </c>
      <c r="RF13" s="137">
        <f ca="1">IF($D13=0,0,SUMIF('Полная ст-ть с уч.НЗС (Авто)'!$YO$11:INDIRECT("'Полная ст-ть с уч.НЗС (Авто)'!YO"&amp;$J$26),$C13,'Полная ст-ть с уч.НЗС (Авто)'!RF$11:INDIRECT("'Полная ст-ть с уч.НЗС (Авто)'!RF"&amp;$J$26))/$D13)</f>
        <v>0</v>
      </c>
      <c r="RG13" s="137">
        <f ca="1">IF($D13=0,0,SUMIF('Полная ст-ть с уч.НЗС (Авто)'!$YO$11:INDIRECT("'Полная ст-ть с уч.НЗС (Авто)'!YO"&amp;$J$26),$C13,'Полная ст-ть с уч.НЗС (Авто)'!RG$11:INDIRECT("'Полная ст-ть с уч.НЗС (Авто)'!RG"&amp;$J$26))/$D13)</f>
        <v>0</v>
      </c>
      <c r="RH13" s="137">
        <f ca="1">IF($D13=0,0,SUMIF('Полная ст-ть с уч.НЗС (Авто)'!$YO$11:INDIRECT("'Полная ст-ть с уч.НЗС (Авто)'!YO"&amp;$J$26),$C13,'Полная ст-ть с уч.НЗС (Авто)'!RH$11:INDIRECT("'Полная ст-ть с уч.НЗС (Авто)'!RH"&amp;$J$26))/$D13)</f>
        <v>0</v>
      </c>
      <c r="RI13" s="137">
        <f ca="1">IF($D13=0,0,SUMIF('Полная ст-ть с уч.НЗС (Авто)'!$YO$11:INDIRECT("'Полная ст-ть с уч.НЗС (Авто)'!YO"&amp;$J$26),$C13,'Полная ст-ть с уч.НЗС (Авто)'!RI$11:INDIRECT("'Полная ст-ть с уч.НЗС (Авто)'!RI"&amp;$J$26))/$D13)</f>
        <v>0</v>
      </c>
      <c r="RJ13" s="137">
        <f ca="1">IF($D13=0,0,SUMIF('Полная ст-ть с уч.НЗС (Авто)'!$YO$11:INDIRECT("'Полная ст-ть с уч.НЗС (Авто)'!YO"&amp;$J$26),$C13,'Полная ст-ть с уч.НЗС (Авто)'!RJ$11:INDIRECT("'Полная ст-ть с уч.НЗС (Авто)'!RJ"&amp;$J$26))/$D13)</f>
        <v>0</v>
      </c>
      <c r="RK13" s="137">
        <f ca="1">IF($D13=0,0,SUMIF('Полная ст-ть с уч.НЗС (Авто)'!$YO$11:INDIRECT("'Полная ст-ть с уч.НЗС (Авто)'!YO"&amp;$J$26),$C13,'Полная ст-ть с уч.НЗС (Авто)'!RK$11:INDIRECT("'Полная ст-ть с уч.НЗС (Авто)'!RK"&amp;$J$26))/$D13)</f>
        <v>0</v>
      </c>
      <c r="RL13" s="137">
        <f ca="1">IF($D13=0,0,SUMIF('Полная ст-ть с уч.НЗС (Авто)'!$YO$11:INDIRECT("'Полная ст-ть с уч.НЗС (Авто)'!YO"&amp;$J$26),$C13,'Полная ст-ть с уч.НЗС (Авто)'!RL$11:INDIRECT("'Полная ст-ть с уч.НЗС (Авто)'!RL"&amp;$J$26))/$D13)</f>
        <v>0</v>
      </c>
      <c r="RM13" s="137">
        <f ca="1">IF($D13=0,0,SUMIF('Полная ст-ть с уч.НЗС (Авто)'!$YO$11:INDIRECT("'Полная ст-ть с уч.НЗС (Авто)'!YO"&amp;$J$26),$C13,'Полная ст-ть с уч.НЗС (Авто)'!RM$11:INDIRECT("'Полная ст-ть с уч.НЗС (Авто)'!RM"&amp;$J$26))/$D13)</f>
        <v>0</v>
      </c>
      <c r="RN13" s="137">
        <f ca="1">IF($D13=0,0,SUMIF('Полная ст-ть с уч.НЗС (Авто)'!$YO$11:INDIRECT("'Полная ст-ть с уч.НЗС (Авто)'!YO"&amp;$J$26),$C13,'Полная ст-ть с уч.НЗС (Авто)'!RN$11:INDIRECT("'Полная ст-ть с уч.НЗС (Авто)'!RN"&amp;$J$26))/$D13)</f>
        <v>0</v>
      </c>
      <c r="RO13" s="137">
        <f ca="1">IF($D13=0,0,SUMIF('Полная ст-ть с уч.НЗС (Авто)'!$YO$11:INDIRECT("'Полная ст-ть с уч.НЗС (Авто)'!YO"&amp;$J$26),$C13,'Полная ст-ть с уч.НЗС (Авто)'!RO$11:INDIRECT("'Полная ст-ть с уч.НЗС (Авто)'!RO"&amp;$J$26))/$D13)</f>
        <v>0</v>
      </c>
      <c r="RP13" s="137">
        <f ca="1">IF($D13=0,0,SUMIF('Полная ст-ть с уч.НЗС (Авто)'!$YO$11:INDIRECT("'Полная ст-ть с уч.НЗС (Авто)'!YO"&amp;$J$26),$C13,'Полная ст-ть с уч.НЗС (Авто)'!RP$11:INDIRECT("'Полная ст-ть с уч.НЗС (Авто)'!RP"&amp;$J$26))/$D13)</f>
        <v>0</v>
      </c>
      <c r="RQ13" s="137">
        <f ca="1">IF($D13=0,0,SUMIF('Полная ст-ть с уч.НЗС (Авто)'!$YO$11:INDIRECT("'Полная ст-ть с уч.НЗС (Авто)'!YO"&amp;$J$26),$C13,'Полная ст-ть с уч.НЗС (Авто)'!RQ$11:INDIRECT("'Полная ст-ть с уч.НЗС (Авто)'!RQ"&amp;$J$26))/$D13)</f>
        <v>0</v>
      </c>
      <c r="RR13" s="137">
        <f ca="1">IF($D13=0,0,SUMIF('Полная ст-ть с уч.НЗС (Авто)'!$YO$11:INDIRECT("'Полная ст-ть с уч.НЗС (Авто)'!YO"&amp;$J$26),$C13,'Полная ст-ть с уч.НЗС (Авто)'!RR$11:INDIRECT("'Полная ст-ть с уч.НЗС (Авто)'!RR"&amp;$J$26))/$D13)</f>
        <v>0</v>
      </c>
      <c r="RS13" s="137">
        <f ca="1">IF($D13=0,0,SUMIF('Полная ст-ть с уч.НЗС (Авто)'!$YO$11:INDIRECT("'Полная ст-ть с уч.НЗС (Авто)'!YO"&amp;$J$26),$C13,'Полная ст-ть с уч.НЗС (Авто)'!RS$11:INDIRECT("'Полная ст-ть с уч.НЗС (Авто)'!RS"&amp;$J$26))/$D13)</f>
        <v>0</v>
      </c>
      <c r="RT13" s="137">
        <f ca="1">IF($D13=0,0,SUMIF('Полная ст-ть с уч.НЗС (Авто)'!$YO$11:INDIRECT("'Полная ст-ть с уч.НЗС (Авто)'!YO"&amp;$J$26),$C13,'Полная ст-ть с уч.НЗС (Авто)'!RT$11:INDIRECT("'Полная ст-ть с уч.НЗС (Авто)'!RT"&amp;$J$26))/$D13)</f>
        <v>0</v>
      </c>
      <c r="RU13" s="137">
        <f ca="1">IF($D13=0,0,SUMIF('Полная ст-ть с уч.НЗС (Авто)'!$YO$11:INDIRECT("'Полная ст-ть с уч.НЗС (Авто)'!YO"&amp;$J$26),$C13,'Полная ст-ть с уч.НЗС (Авто)'!RU$11:INDIRECT("'Полная ст-ть с уч.НЗС (Авто)'!RU"&amp;$J$26))/$D13)</f>
        <v>0</v>
      </c>
      <c r="RV13" s="137">
        <f ca="1">IF($D13=0,0,SUMIF('Полная ст-ть с уч.НЗС (Авто)'!$YO$11:INDIRECT("'Полная ст-ть с уч.НЗС (Авто)'!YO"&amp;$J$26),$C13,'Полная ст-ть с уч.НЗС (Авто)'!RV$11:INDIRECT("'Полная ст-ть с уч.НЗС (Авто)'!RV"&amp;$J$26))/$D13)</f>
        <v>0</v>
      </c>
      <c r="RW13" s="137">
        <f ca="1">IF($D13=0,0,SUMIF('Полная ст-ть с уч.НЗС (Авто)'!$YO$11:INDIRECT("'Полная ст-ть с уч.НЗС (Авто)'!YO"&amp;$J$26),$C13,'Полная ст-ть с уч.НЗС (Авто)'!RW$11:INDIRECT("'Полная ст-ть с уч.НЗС (Авто)'!RW"&amp;$J$26))/$D13)</f>
        <v>0</v>
      </c>
      <c r="RX13" s="137">
        <f ca="1">IF($D13=0,0,SUMIF('Полная ст-ть с уч.НЗС (Авто)'!$YO$11:INDIRECT("'Полная ст-ть с уч.НЗС (Авто)'!YO"&amp;$J$26),$C13,'Полная ст-ть с уч.НЗС (Авто)'!RX$11:INDIRECT("'Полная ст-ть с уч.НЗС (Авто)'!RX"&amp;$J$26))/$D13)</f>
        <v>0</v>
      </c>
      <c r="RY13" s="137">
        <f ca="1">IF($D13=0,0,SUMIF('Полная ст-ть с уч.НЗС (Авто)'!$YO$11:INDIRECT("'Полная ст-ть с уч.НЗС (Авто)'!YO"&amp;$J$26),$C13,'Полная ст-ть с уч.НЗС (Авто)'!RY$11:INDIRECT("'Полная ст-ть с уч.НЗС (Авто)'!RY"&amp;$J$26))/$D13)</f>
        <v>0</v>
      </c>
      <c r="RZ13" s="137">
        <f ca="1">IF($D13=0,0,SUMIF('Полная ст-ть с уч.НЗС (Авто)'!$YO$11:INDIRECT("'Полная ст-ть с уч.НЗС (Авто)'!YO"&amp;$J$26),$C13,'Полная ст-ть с уч.НЗС (Авто)'!RZ$11:INDIRECT("'Полная ст-ть с уч.НЗС (Авто)'!RZ"&amp;$J$26))/$D13)</f>
        <v>0</v>
      </c>
      <c r="SA13" s="137">
        <f ca="1">IF($D13=0,0,SUMIF('Полная ст-ть с уч.НЗС (Авто)'!$YO$11:INDIRECT("'Полная ст-ть с уч.НЗС (Авто)'!YO"&amp;$J$26),$C13,'Полная ст-ть с уч.НЗС (Авто)'!SA$11:INDIRECT("'Полная ст-ть с уч.НЗС (Авто)'!SA"&amp;$J$26))/$D13)</f>
        <v>0</v>
      </c>
      <c r="SB13" s="137">
        <f ca="1">IF($D13=0,0,SUMIF('Полная ст-ть с уч.НЗС (Авто)'!$YO$11:INDIRECT("'Полная ст-ть с уч.НЗС (Авто)'!YO"&amp;$J$26),$C13,'Полная ст-ть с уч.НЗС (Авто)'!SB$11:INDIRECT("'Полная ст-ть с уч.НЗС (Авто)'!SB"&amp;$J$26))/$D13)</f>
        <v>0</v>
      </c>
      <c r="SC13" s="137">
        <f ca="1">IF($D13=0,0,SUMIF('Полная ст-ть с уч.НЗС (Авто)'!$YO$11:INDIRECT("'Полная ст-ть с уч.НЗС (Авто)'!YO"&amp;$J$26),$C13,'Полная ст-ть с уч.НЗС (Авто)'!SC$11:INDIRECT("'Полная ст-ть с уч.НЗС (Авто)'!SC"&amp;$J$26))/$D13)</f>
        <v>0</v>
      </c>
      <c r="SD13" s="137">
        <f ca="1">IF($D13=0,0,SUMIF('Полная ст-ть с уч.НЗС (Авто)'!$YO$11:INDIRECT("'Полная ст-ть с уч.НЗС (Авто)'!YO"&amp;$J$26),$C13,'Полная ст-ть с уч.НЗС (Авто)'!SD$11:INDIRECT("'Полная ст-ть с уч.НЗС (Авто)'!SD"&amp;$J$26))/$D13)</f>
        <v>0</v>
      </c>
      <c r="SE13" s="137">
        <f ca="1">IF($D13=0,0,SUMIF('Полная ст-ть с уч.НЗС (Авто)'!$YO$11:INDIRECT("'Полная ст-ть с уч.НЗС (Авто)'!YO"&amp;$J$26),$C13,'Полная ст-ть с уч.НЗС (Авто)'!SE$11:INDIRECT("'Полная ст-ть с уч.НЗС (Авто)'!SE"&amp;$J$26))/$D13)</f>
        <v>0</v>
      </c>
      <c r="SF13" s="137">
        <f ca="1">IF($D13=0,0,SUMIF('Полная ст-ть с уч.НЗС (Авто)'!$YO$11:INDIRECT("'Полная ст-ть с уч.НЗС (Авто)'!YO"&amp;$J$26),$C13,'Полная ст-ть с уч.НЗС (Авто)'!SF$11:INDIRECT("'Полная ст-ть с уч.НЗС (Авто)'!SF"&amp;$J$26))/$D13)</f>
        <v>0</v>
      </c>
      <c r="SG13" s="137">
        <f ca="1">IF($D13=0,0,SUMIF('Полная ст-ть с уч.НЗС (Авто)'!$YO$11:INDIRECT("'Полная ст-ть с уч.НЗС (Авто)'!YO"&amp;$J$26),$C13,'Полная ст-ть с уч.НЗС (Авто)'!SG$11:INDIRECT("'Полная ст-ть с уч.НЗС (Авто)'!SG"&amp;$J$26))/$D13)</f>
        <v>0</v>
      </c>
      <c r="SH13" s="137">
        <f ca="1">IF($D13=0,0,SUMIF('Полная ст-ть с уч.НЗС (Авто)'!$YO$11:INDIRECT("'Полная ст-ть с уч.НЗС (Авто)'!YO"&amp;$J$26),$C13,'Полная ст-ть с уч.НЗС (Авто)'!SH$11:INDIRECT("'Полная ст-ть с уч.НЗС (Авто)'!SH"&amp;$J$26))/$D13)</f>
        <v>0</v>
      </c>
      <c r="SI13" s="137">
        <f ca="1">IF($D13=0,0,SUMIF('Полная ст-ть с уч.НЗС (Авто)'!$YO$11:INDIRECT("'Полная ст-ть с уч.НЗС (Авто)'!YO"&amp;$J$26),$C13,'Полная ст-ть с уч.НЗС (Авто)'!SI$11:INDIRECT("'Полная ст-ть с уч.НЗС (Авто)'!SI"&amp;$J$26))/$D13)</f>
        <v>0</v>
      </c>
      <c r="SJ13" s="137">
        <f ca="1">IF($D13=0,0,SUMIF('Полная ст-ть с уч.НЗС (Авто)'!$YO$11:INDIRECT("'Полная ст-ть с уч.НЗС (Авто)'!YO"&amp;$J$26),$C13,'Полная ст-ть с уч.НЗС (Авто)'!SJ$11:INDIRECT("'Полная ст-ть с уч.НЗС (Авто)'!SJ"&amp;$J$26))/$D13)</f>
        <v>0</v>
      </c>
      <c r="SK13" s="137">
        <f ca="1">IF($D13=0,0,SUMIF('Полная ст-ть с уч.НЗС (Авто)'!$YO$11:INDIRECT("'Полная ст-ть с уч.НЗС (Авто)'!YO"&amp;$J$26),$C13,'Полная ст-ть с уч.НЗС (Авто)'!SK$11:INDIRECT("'Полная ст-ть с уч.НЗС (Авто)'!SK"&amp;$J$26))/$D13)</f>
        <v>0</v>
      </c>
      <c r="SL13" s="137">
        <f ca="1">IF($D13=0,0,SUMIF('Полная ст-ть с уч.НЗС (Авто)'!$YO$11:INDIRECT("'Полная ст-ть с уч.НЗС (Авто)'!YO"&amp;$J$26),$C13,'Полная ст-ть с уч.НЗС (Авто)'!SL$11:INDIRECT("'Полная ст-ть с уч.НЗС (Авто)'!SL"&amp;$J$26))/$D13)</f>
        <v>0</v>
      </c>
      <c r="SM13" s="137">
        <f ca="1">IF($D13=0,0,SUMIF('Полная ст-ть с уч.НЗС (Авто)'!$YO$11:INDIRECT("'Полная ст-ть с уч.НЗС (Авто)'!YO"&amp;$J$26),$C13,'Полная ст-ть с уч.НЗС (Авто)'!SM$11:INDIRECT("'Полная ст-ть с уч.НЗС (Авто)'!SM"&amp;$J$26))/$D13)</f>
        <v>0</v>
      </c>
      <c r="SN13" s="137">
        <f ca="1">IF($D13=0,0,SUMIF('Полная ст-ть с уч.НЗС (Авто)'!$YO$11:INDIRECT("'Полная ст-ть с уч.НЗС (Авто)'!YO"&amp;$J$26),$C13,'Полная ст-ть с уч.НЗС (Авто)'!SN$11:INDIRECT("'Полная ст-ть с уч.НЗС (Авто)'!SN"&amp;$J$26))/$D13)</f>
        <v>0</v>
      </c>
      <c r="SO13" s="137">
        <f ca="1">IF($D13=0,0,SUMIF('Полная ст-ть с уч.НЗС (Авто)'!$YO$11:INDIRECT("'Полная ст-ть с уч.НЗС (Авто)'!YO"&amp;$J$26),$C13,'Полная ст-ть с уч.НЗС (Авто)'!SO$11:INDIRECT("'Полная ст-ть с уч.НЗС (Авто)'!SO"&amp;$J$26))/$D13)</f>
        <v>0</v>
      </c>
      <c r="SP13" s="137">
        <f ca="1">IF($D13=0,0,SUMIF('Полная ст-ть с уч.НЗС (Авто)'!$YO$11:INDIRECT("'Полная ст-ть с уч.НЗС (Авто)'!YO"&amp;$J$26),$C13,'Полная ст-ть с уч.НЗС (Авто)'!SP$11:INDIRECT("'Полная ст-ть с уч.НЗС (Авто)'!SP"&amp;$J$26))/$D13)</f>
        <v>0</v>
      </c>
      <c r="SQ13" s="137">
        <f ca="1">IF($D13=0,0,SUMIF('Полная ст-ть с уч.НЗС (Авто)'!$YO$11:INDIRECT("'Полная ст-ть с уч.НЗС (Авто)'!YO"&amp;$J$26),$C13,'Полная ст-ть с уч.НЗС (Авто)'!SQ$11:INDIRECT("'Полная ст-ть с уч.НЗС (Авто)'!SQ"&amp;$J$26))/$D13)</f>
        <v>0</v>
      </c>
      <c r="SR13" s="137">
        <f ca="1">IF($D13=0,0,SUMIF('Полная ст-ть с уч.НЗС (Авто)'!$YO$11:INDIRECT("'Полная ст-ть с уч.НЗС (Авто)'!YO"&amp;$J$26),$C13,'Полная ст-ть с уч.НЗС (Авто)'!SR$11:INDIRECT("'Полная ст-ть с уч.НЗС (Авто)'!SR"&amp;$J$26))/$D13)</f>
        <v>0</v>
      </c>
      <c r="SS13" s="137">
        <f ca="1">IF($D13=0,0,SUMIF('Полная ст-ть с уч.НЗС (Авто)'!$YO$11:INDIRECT("'Полная ст-ть с уч.НЗС (Авто)'!YO"&amp;$J$26),$C13,'Полная ст-ть с уч.НЗС (Авто)'!SS$11:INDIRECT("'Полная ст-ть с уч.НЗС (Авто)'!SS"&amp;$J$26))/$D13)</f>
        <v>0</v>
      </c>
      <c r="ST13" s="137">
        <f ca="1">IF($D13=0,0,SUMIF('Полная ст-ть с уч.НЗС (Авто)'!$YO$11:INDIRECT("'Полная ст-ть с уч.НЗС (Авто)'!YO"&amp;$J$26),$C13,'Полная ст-ть с уч.НЗС (Авто)'!ST$11:INDIRECT("'Полная ст-ть с уч.НЗС (Авто)'!ST"&amp;$J$26))/$D13)</f>
        <v>0</v>
      </c>
      <c r="SU13" s="137">
        <f ca="1">IF($D13=0,0,SUMIF('Полная ст-ть с уч.НЗС (Авто)'!$YO$11:INDIRECT("'Полная ст-ть с уч.НЗС (Авто)'!YO"&amp;$J$26),$C13,'Полная ст-ть с уч.НЗС (Авто)'!SU$11:INDIRECT("'Полная ст-ть с уч.НЗС (Авто)'!SU"&amp;$J$26))/$D13)</f>
        <v>0</v>
      </c>
      <c r="SV13" s="137">
        <f ca="1">IF($D13=0,0,SUMIF('Полная ст-ть с уч.НЗС (Авто)'!$YO$11:INDIRECT("'Полная ст-ть с уч.НЗС (Авто)'!YO"&amp;$J$26),$C13,'Полная ст-ть с уч.НЗС (Авто)'!SV$11:INDIRECT("'Полная ст-ть с уч.НЗС (Авто)'!SV"&amp;$J$26))/$D13)</f>
        <v>0</v>
      </c>
      <c r="SW13" s="137">
        <f ca="1">IF($D13=0,0,SUMIF('Полная ст-ть с уч.НЗС (Авто)'!$YO$11:INDIRECT("'Полная ст-ть с уч.НЗС (Авто)'!YO"&amp;$J$26),$C13,'Полная ст-ть с уч.НЗС (Авто)'!SW$11:INDIRECT("'Полная ст-ть с уч.НЗС (Авто)'!SW"&amp;$J$26))/$D13)</f>
        <v>0</v>
      </c>
      <c r="SX13" s="137">
        <f ca="1">IF($D13=0,0,SUMIF('Полная ст-ть с уч.НЗС (Авто)'!$YO$11:INDIRECT("'Полная ст-ть с уч.НЗС (Авто)'!YO"&amp;$J$26),$C13,'Полная ст-ть с уч.НЗС (Авто)'!SX$11:INDIRECT("'Полная ст-ть с уч.НЗС (Авто)'!SX"&amp;$J$26))/$D13)</f>
        <v>0</v>
      </c>
      <c r="SY13" s="137">
        <f ca="1">IF($D13=0,0,SUMIF('Полная ст-ть с уч.НЗС (Авто)'!$YO$11:INDIRECT("'Полная ст-ть с уч.НЗС (Авто)'!YO"&amp;$J$26),$C13,'Полная ст-ть с уч.НЗС (Авто)'!SY$11:INDIRECT("'Полная ст-ть с уч.НЗС (Авто)'!SY"&amp;$J$26))/$D13)</f>
        <v>0</v>
      </c>
      <c r="SZ13" s="137">
        <f ca="1">IF($D13=0,0,SUMIF('Полная ст-ть с уч.НЗС (Авто)'!$YO$11:INDIRECT("'Полная ст-ть с уч.НЗС (Авто)'!YO"&amp;$J$26),$C13,'Полная ст-ть с уч.НЗС (Авто)'!SZ$11:INDIRECT("'Полная ст-ть с уч.НЗС (Авто)'!SZ"&amp;$J$26))/$D13)</f>
        <v>0</v>
      </c>
      <c r="TA13" s="137">
        <f ca="1">IF($D13=0,0,SUMIF('Полная ст-ть с уч.НЗС (Авто)'!$YO$11:INDIRECT("'Полная ст-ть с уч.НЗС (Авто)'!YO"&amp;$J$26),$C13,'Полная ст-ть с уч.НЗС (Авто)'!TA$11:INDIRECT("'Полная ст-ть с уч.НЗС (Авто)'!TA"&amp;$J$26))/$D13)</f>
        <v>0</v>
      </c>
      <c r="TB13" s="137">
        <f ca="1">IF($D13=0,0,SUMIF('Полная ст-ть с уч.НЗС (Авто)'!$YO$11:INDIRECT("'Полная ст-ть с уч.НЗС (Авто)'!YO"&amp;$J$26),$C13,'Полная ст-ть с уч.НЗС (Авто)'!TB$11:INDIRECT("'Полная ст-ть с уч.НЗС (Авто)'!TB"&amp;$J$26))/$D13)</f>
        <v>0</v>
      </c>
      <c r="TC13" s="137">
        <f ca="1">IF($D13=0,0,SUMIF('Полная ст-ть с уч.НЗС (Авто)'!$YO$11:INDIRECT("'Полная ст-ть с уч.НЗС (Авто)'!YO"&amp;$J$26),$C13,'Полная ст-ть с уч.НЗС (Авто)'!TC$11:INDIRECT("'Полная ст-ть с уч.НЗС (Авто)'!TC"&amp;$J$26))/$D13)</f>
        <v>0</v>
      </c>
      <c r="TD13" s="137">
        <f ca="1">IF($D13=0,0,SUMIF('Полная ст-ть с уч.НЗС (Авто)'!$YO$11:INDIRECT("'Полная ст-ть с уч.НЗС (Авто)'!YO"&amp;$J$26),$C13,'Полная ст-ть с уч.НЗС (Авто)'!TD$11:INDIRECT("'Полная ст-ть с уч.НЗС (Авто)'!TD"&amp;$J$26))/$D13)</f>
        <v>0</v>
      </c>
      <c r="TE13" s="137">
        <f ca="1">IF($D13=0,0,SUMIF('Полная ст-ть с уч.НЗС (Авто)'!$YO$11:INDIRECT("'Полная ст-ть с уч.НЗС (Авто)'!YO"&amp;$J$26),$C13,'Полная ст-ть с уч.НЗС (Авто)'!TE$11:INDIRECT("'Полная ст-ть с уч.НЗС (Авто)'!TE"&amp;$J$26))/$D13)</f>
        <v>0</v>
      </c>
      <c r="TF13" s="137">
        <f ca="1">IF($D13=0,0,SUMIF('Полная ст-ть с уч.НЗС (Авто)'!$YO$11:INDIRECT("'Полная ст-ть с уч.НЗС (Авто)'!YO"&amp;$J$26),$C13,'Полная ст-ть с уч.НЗС (Авто)'!TF$11:INDIRECT("'Полная ст-ть с уч.НЗС (Авто)'!TF"&amp;$J$26))/$D13)</f>
        <v>0</v>
      </c>
      <c r="TG13" s="137">
        <f ca="1">IF($D13=0,0,SUMIF('Полная ст-ть с уч.НЗС (Авто)'!$YO$11:INDIRECT("'Полная ст-ть с уч.НЗС (Авто)'!YO"&amp;$J$26),$C13,'Полная ст-ть с уч.НЗС (Авто)'!TG$11:INDIRECT("'Полная ст-ть с уч.НЗС (Авто)'!TG"&amp;$J$26))/$D13)</f>
        <v>0</v>
      </c>
      <c r="TH13" s="137">
        <f ca="1">IF($D13=0,0,SUMIF('Полная ст-ть с уч.НЗС (Авто)'!$YO$11:INDIRECT("'Полная ст-ть с уч.НЗС (Авто)'!YO"&amp;$J$26),$C13,'Полная ст-ть с уч.НЗС (Авто)'!TH$11:INDIRECT("'Полная ст-ть с уч.НЗС (Авто)'!TH"&amp;$J$26))/$D13)</f>
        <v>0</v>
      </c>
      <c r="TI13" s="137">
        <f ca="1">IF($D13=0,0,SUMIF('Полная ст-ть с уч.НЗС (Авто)'!$YO$11:INDIRECT("'Полная ст-ть с уч.НЗС (Авто)'!YO"&amp;$J$26),$C13,'Полная ст-ть с уч.НЗС (Авто)'!TI$11:INDIRECT("'Полная ст-ть с уч.НЗС (Авто)'!TI"&amp;$J$26))/$D13)</f>
        <v>0</v>
      </c>
      <c r="TJ13" s="137">
        <f ca="1">IF($D13=0,0,SUMIF('Полная ст-ть с уч.НЗС (Авто)'!$YO$11:INDIRECT("'Полная ст-ть с уч.НЗС (Авто)'!YO"&amp;$J$26),$C13,'Полная ст-ть с уч.НЗС (Авто)'!TJ$11:INDIRECT("'Полная ст-ть с уч.НЗС (Авто)'!TJ"&amp;$J$26))/$D13)</f>
        <v>0</v>
      </c>
      <c r="TK13" s="137">
        <f ca="1">IF($D13=0,0,SUMIF('Полная ст-ть с уч.НЗС (Авто)'!$YO$11:INDIRECT("'Полная ст-ть с уч.НЗС (Авто)'!YO"&amp;$J$26),$C13,'Полная ст-ть с уч.НЗС (Авто)'!TK$11:INDIRECT("'Полная ст-ть с уч.НЗС (Авто)'!TK"&amp;$J$26))/$D13)</f>
        <v>0</v>
      </c>
      <c r="TL13" s="137">
        <f ca="1">IF($D13=0,0,SUMIF('Полная ст-ть с уч.НЗС (Авто)'!$YO$11:INDIRECT("'Полная ст-ть с уч.НЗС (Авто)'!YO"&amp;$J$26),$C13,'Полная ст-ть с уч.НЗС (Авто)'!TL$11:INDIRECT("'Полная ст-ть с уч.НЗС (Авто)'!TL"&amp;$J$26))/$D13)</f>
        <v>0</v>
      </c>
      <c r="TM13" s="137">
        <f ca="1">IF($D13=0,0,SUMIF('Полная ст-ть с уч.НЗС (Авто)'!$YO$11:INDIRECT("'Полная ст-ть с уч.НЗС (Авто)'!YO"&amp;$J$26),$C13,'Полная ст-ть с уч.НЗС (Авто)'!TM$11:INDIRECT("'Полная ст-ть с уч.НЗС (Авто)'!TM"&amp;$J$26))/$D13)</f>
        <v>0</v>
      </c>
      <c r="TN13" s="137">
        <f ca="1">IF($D13=0,0,SUMIF('Полная ст-ть с уч.НЗС (Авто)'!$YO$11:INDIRECT("'Полная ст-ть с уч.НЗС (Авто)'!YO"&amp;$J$26),$C13,'Полная ст-ть с уч.НЗС (Авто)'!TN$11:INDIRECT("'Полная ст-ть с уч.НЗС (Авто)'!TN"&amp;$J$26))/$D13)</f>
        <v>0</v>
      </c>
      <c r="TO13" s="137">
        <f ca="1">IF($D13=0,0,SUMIF('Полная ст-ть с уч.НЗС (Авто)'!$YO$11:INDIRECT("'Полная ст-ть с уч.НЗС (Авто)'!YO"&amp;$J$26),$C13,'Полная ст-ть с уч.НЗС (Авто)'!TO$11:INDIRECT("'Полная ст-ть с уч.НЗС (Авто)'!TO"&amp;$J$26))/$D13)</f>
        <v>0</v>
      </c>
      <c r="TP13" s="137">
        <f ca="1">IF($D13=0,0,SUMIF('Полная ст-ть с уч.НЗС (Авто)'!$YO$11:INDIRECT("'Полная ст-ть с уч.НЗС (Авто)'!YO"&amp;$J$26),$C13,'Полная ст-ть с уч.НЗС (Авто)'!TP$11:INDIRECT("'Полная ст-ть с уч.НЗС (Авто)'!TP"&amp;$J$26))/$D13)</f>
        <v>0</v>
      </c>
      <c r="TQ13" s="137">
        <f ca="1">IF($D13=0,0,SUMIF('Полная ст-ть с уч.НЗС (Авто)'!$YO$11:INDIRECT("'Полная ст-ть с уч.НЗС (Авто)'!YO"&amp;$J$26),$C13,'Полная ст-ть с уч.НЗС (Авто)'!TQ$11:INDIRECT("'Полная ст-ть с уч.НЗС (Авто)'!TQ"&amp;$J$26))/$D13)</f>
        <v>0</v>
      </c>
      <c r="TR13" s="137">
        <f ca="1">IF($D13=0,0,SUMIF('Полная ст-ть с уч.НЗС (Авто)'!$YO$11:INDIRECT("'Полная ст-ть с уч.НЗС (Авто)'!YO"&amp;$J$26),$C13,'Полная ст-ть с уч.НЗС (Авто)'!TR$11:INDIRECT("'Полная ст-ть с уч.НЗС (Авто)'!TR"&amp;$J$26))/$D13)</f>
        <v>0</v>
      </c>
      <c r="TS13" s="137">
        <f ca="1">IF($D13=0,0,SUMIF('Полная ст-ть с уч.НЗС (Авто)'!$YO$11:INDIRECT("'Полная ст-ть с уч.НЗС (Авто)'!YO"&amp;$J$26),$C13,'Полная ст-ть с уч.НЗС (Авто)'!TS$11:INDIRECT("'Полная ст-ть с уч.НЗС (Авто)'!TS"&amp;$J$26))/$D13)</f>
        <v>0</v>
      </c>
      <c r="TT13" s="137">
        <f ca="1">IF($D13=0,0,SUMIF('Полная ст-ть с уч.НЗС (Авто)'!$YO$11:INDIRECT("'Полная ст-ть с уч.НЗС (Авто)'!YO"&amp;$J$26),$C13,'Полная ст-ть с уч.НЗС (Авто)'!TT$11:INDIRECT("'Полная ст-ть с уч.НЗС (Авто)'!TT"&amp;$J$26))/$D13)</f>
        <v>0</v>
      </c>
      <c r="TU13" s="137">
        <f ca="1">IF($D13=0,0,SUMIF('Полная ст-ть с уч.НЗС (Авто)'!$YO$11:INDIRECT("'Полная ст-ть с уч.НЗС (Авто)'!YO"&amp;$J$26),$C13,'Полная ст-ть с уч.НЗС (Авто)'!TU$11:INDIRECT("'Полная ст-ть с уч.НЗС (Авто)'!TU"&amp;$J$26))/$D13)</f>
        <v>0</v>
      </c>
      <c r="TV13" s="137">
        <f ca="1">IF($D13=0,0,SUMIF('Полная ст-ть с уч.НЗС (Авто)'!$YO$11:INDIRECT("'Полная ст-ть с уч.НЗС (Авто)'!YO"&amp;$J$26),$C13,'Полная ст-ть с уч.НЗС (Авто)'!TV$11:INDIRECT("'Полная ст-ть с уч.НЗС (Авто)'!TV"&amp;$J$26))/$D13)</f>
        <v>0</v>
      </c>
      <c r="TW13" s="137">
        <f ca="1">IF($D13=0,0,SUMIF('Полная ст-ть с уч.НЗС (Авто)'!$YO$11:INDIRECT("'Полная ст-ть с уч.НЗС (Авто)'!YO"&amp;$J$26),$C13,'Полная ст-ть с уч.НЗС (Авто)'!TW$11:INDIRECT("'Полная ст-ть с уч.НЗС (Авто)'!TW"&amp;$J$26))/$D13)</f>
        <v>0</v>
      </c>
      <c r="TX13" s="137">
        <f ca="1">IF($D13=0,0,SUMIF('Полная ст-ть с уч.НЗС (Авто)'!$YO$11:INDIRECT("'Полная ст-ть с уч.НЗС (Авто)'!YO"&amp;$J$26),$C13,'Полная ст-ть с уч.НЗС (Авто)'!TX$11:INDIRECT("'Полная ст-ть с уч.НЗС (Авто)'!TX"&amp;$J$26))/$D13)</f>
        <v>0</v>
      </c>
      <c r="TY13" s="137">
        <f ca="1">IF($D13=0,0,SUMIF('Полная ст-ть с уч.НЗС (Авто)'!$YO$11:INDIRECT("'Полная ст-ть с уч.НЗС (Авто)'!YO"&amp;$J$26),$C13,'Полная ст-ть с уч.НЗС (Авто)'!TY$11:INDIRECT("'Полная ст-ть с уч.НЗС (Авто)'!TY"&amp;$J$26))/$D13)</f>
        <v>0</v>
      </c>
      <c r="TZ13" s="137">
        <f ca="1">IF($D13=0,0,SUMIF('Полная ст-ть с уч.НЗС (Авто)'!$YO$11:INDIRECT("'Полная ст-ть с уч.НЗС (Авто)'!YO"&amp;$J$26),$C13,'Полная ст-ть с уч.НЗС (Авто)'!TZ$11:INDIRECT("'Полная ст-ть с уч.НЗС (Авто)'!TZ"&amp;$J$26))/$D13)</f>
        <v>0</v>
      </c>
      <c r="UA13" s="137">
        <f ca="1">IF($D13=0,0,SUMIF('Полная ст-ть с уч.НЗС (Авто)'!$YO$11:INDIRECT("'Полная ст-ть с уч.НЗС (Авто)'!YO"&amp;$J$26),$C13,'Полная ст-ть с уч.НЗС (Авто)'!UA$11:INDIRECT("'Полная ст-ть с уч.НЗС (Авто)'!UA"&amp;$J$26))/$D13)</f>
        <v>0</v>
      </c>
      <c r="UB13" s="137">
        <f ca="1">IF($D13=0,0,SUMIF('Полная ст-ть с уч.НЗС (Авто)'!$YO$11:INDIRECT("'Полная ст-ть с уч.НЗС (Авто)'!YO"&amp;$J$26),$C13,'Полная ст-ть с уч.НЗС (Авто)'!UB$11:INDIRECT("'Полная ст-ть с уч.НЗС (Авто)'!UB"&amp;$J$26))/$D13)</f>
        <v>0</v>
      </c>
      <c r="UC13" s="137">
        <f ca="1">IF($D13=0,0,SUMIF('Полная ст-ть с уч.НЗС (Авто)'!$YO$11:INDIRECT("'Полная ст-ть с уч.НЗС (Авто)'!YO"&amp;$J$26),$C13,'Полная ст-ть с уч.НЗС (Авто)'!UC$11:INDIRECT("'Полная ст-ть с уч.НЗС (Авто)'!UC"&amp;$J$26))/$D13)</f>
        <v>0</v>
      </c>
      <c r="UD13" s="137">
        <f ca="1">IF($D13=0,0,SUMIF('Полная ст-ть с уч.НЗС (Авто)'!$YO$11:INDIRECT("'Полная ст-ть с уч.НЗС (Авто)'!YO"&amp;$J$26),$C13,'Полная ст-ть с уч.НЗС (Авто)'!UD$11:INDIRECT("'Полная ст-ть с уч.НЗС (Авто)'!UD"&amp;$J$26))/$D13)</f>
        <v>0</v>
      </c>
      <c r="UE13" s="137">
        <f ca="1">IF($D13=0,0,SUMIF('Полная ст-ть с уч.НЗС (Авто)'!$YO$11:INDIRECT("'Полная ст-ть с уч.НЗС (Авто)'!YO"&amp;$J$26),$C13,'Полная ст-ть с уч.НЗС (Авто)'!UE$11:INDIRECT("'Полная ст-ть с уч.НЗС (Авто)'!UE"&amp;$J$26))/$D13)</f>
        <v>0</v>
      </c>
      <c r="UF13" s="137">
        <f ca="1">IF($D13=0,0,SUMIF('Полная ст-ть с уч.НЗС (Авто)'!$YO$11:INDIRECT("'Полная ст-ть с уч.НЗС (Авто)'!YO"&amp;$J$26),$C13,'Полная ст-ть с уч.НЗС (Авто)'!UF$11:INDIRECT("'Полная ст-ть с уч.НЗС (Авто)'!UF"&amp;$J$26))/$D13)</f>
        <v>0</v>
      </c>
      <c r="UG13" s="137">
        <f ca="1">IF($D13=0,0,SUMIF('Полная ст-ть с уч.НЗС (Авто)'!$YO$11:INDIRECT("'Полная ст-ть с уч.НЗС (Авто)'!YO"&amp;$J$26),$C13,'Полная ст-ть с уч.НЗС (Авто)'!UG$11:INDIRECT("'Полная ст-ть с уч.НЗС (Авто)'!UG"&amp;$J$26))/$D13)</f>
        <v>0</v>
      </c>
      <c r="UH13" s="137">
        <f ca="1">IF($D13=0,0,SUMIF('Полная ст-ть с уч.НЗС (Авто)'!$YO$11:INDIRECT("'Полная ст-ть с уч.НЗС (Авто)'!YO"&amp;$J$26),$C13,'Полная ст-ть с уч.НЗС (Авто)'!UH$11:INDIRECT("'Полная ст-ть с уч.НЗС (Авто)'!UH"&amp;$J$26))/$D13)</f>
        <v>0</v>
      </c>
      <c r="UI13" s="137">
        <f ca="1">IF($D13=0,0,SUMIF('Полная ст-ть с уч.НЗС (Авто)'!$YO$11:INDIRECT("'Полная ст-ть с уч.НЗС (Авто)'!YO"&amp;$J$26),$C13,'Полная ст-ть с уч.НЗС (Авто)'!UI$11:INDIRECT("'Полная ст-ть с уч.НЗС (Авто)'!UI"&amp;$J$26))/$D13)</f>
        <v>0</v>
      </c>
      <c r="UJ13" s="137">
        <f ca="1">IF($D13=0,0,SUMIF('Полная ст-ть с уч.НЗС (Авто)'!$YO$11:INDIRECT("'Полная ст-ть с уч.НЗС (Авто)'!YO"&amp;$J$26),$C13,'Полная ст-ть с уч.НЗС (Авто)'!UJ$11:INDIRECT("'Полная ст-ть с уч.НЗС (Авто)'!UJ"&amp;$J$26))/$D13)</f>
        <v>0</v>
      </c>
      <c r="UK13" s="137">
        <f ca="1">IF($D13=0,0,SUMIF('Полная ст-ть с уч.НЗС (Авто)'!$YO$11:INDIRECT("'Полная ст-ть с уч.НЗС (Авто)'!YO"&amp;$J$26),$C13,'Полная ст-ть с уч.НЗС (Авто)'!UK$11:INDIRECT("'Полная ст-ть с уч.НЗС (Авто)'!UK"&amp;$J$26))/$D13)</f>
        <v>0</v>
      </c>
      <c r="UL13" s="137">
        <f ca="1">IF($D13=0,0,SUMIF('Полная ст-ть с уч.НЗС (Авто)'!$YO$11:INDIRECT("'Полная ст-ть с уч.НЗС (Авто)'!YO"&amp;$J$26),$C13,'Полная ст-ть с уч.НЗС (Авто)'!UL$11:INDIRECT("'Полная ст-ть с уч.НЗС (Авто)'!UL"&amp;$J$26))/$D13)</f>
        <v>0</v>
      </c>
      <c r="UM13" s="137">
        <f ca="1">IF($D13=0,0,SUMIF('Полная ст-ть с уч.НЗС (Авто)'!$YO$11:INDIRECT("'Полная ст-ть с уч.НЗС (Авто)'!YO"&amp;$J$26),$C13,'Полная ст-ть с уч.НЗС (Авто)'!UM$11:INDIRECT("'Полная ст-ть с уч.НЗС (Авто)'!UM"&amp;$J$26))/$D13)</f>
        <v>0</v>
      </c>
      <c r="UN13" s="137">
        <f ca="1">IF($D13=0,0,SUMIF('Полная ст-ть с уч.НЗС (Авто)'!$YO$11:INDIRECT("'Полная ст-ть с уч.НЗС (Авто)'!YO"&amp;$J$26),$C13,'Полная ст-ть с уч.НЗС (Авто)'!UN$11:INDIRECT("'Полная ст-ть с уч.НЗС (Авто)'!UN"&amp;$J$26))/$D13)</f>
        <v>0</v>
      </c>
      <c r="UO13" s="137">
        <f ca="1">IF($D13=0,0,SUMIF('Полная ст-ть с уч.НЗС (Авто)'!$YO$11:INDIRECT("'Полная ст-ть с уч.НЗС (Авто)'!YO"&amp;$J$26),$C13,'Полная ст-ть с уч.НЗС (Авто)'!UO$11:INDIRECT("'Полная ст-ть с уч.НЗС (Авто)'!UO"&amp;$J$26))/$D13)</f>
        <v>0</v>
      </c>
      <c r="UP13" s="137">
        <f ca="1">IF($D13=0,0,SUMIF('Полная ст-ть с уч.НЗС (Авто)'!$YO$11:INDIRECT("'Полная ст-ть с уч.НЗС (Авто)'!YO"&amp;$J$26),$C13,'Полная ст-ть с уч.НЗС (Авто)'!UP$11:INDIRECT("'Полная ст-ть с уч.НЗС (Авто)'!UP"&amp;$J$26))/$D13)</f>
        <v>0</v>
      </c>
      <c r="UQ13" s="137">
        <f ca="1">IF($D13=0,0,SUMIF('Полная ст-ть с уч.НЗС (Авто)'!$YO$11:INDIRECT("'Полная ст-ть с уч.НЗС (Авто)'!YO"&amp;$J$26),$C13,'Полная ст-ть с уч.НЗС (Авто)'!UQ$11:INDIRECT("'Полная ст-ть с уч.НЗС (Авто)'!UQ"&amp;$J$26))/$D13)</f>
        <v>0</v>
      </c>
      <c r="UR13" s="137">
        <f ca="1">IF($D13=0,0,SUMIF('Полная ст-ть с уч.НЗС (Авто)'!$YO$11:INDIRECT("'Полная ст-ть с уч.НЗС (Авто)'!YO"&amp;$J$26),$C13,'Полная ст-ть с уч.НЗС (Авто)'!UR$11:INDIRECT("'Полная ст-ть с уч.НЗС (Авто)'!UR"&amp;$J$26))/$D13)</f>
        <v>0</v>
      </c>
      <c r="US13" s="137">
        <f ca="1">IF($D13=0,0,SUMIF('Полная ст-ть с уч.НЗС (Авто)'!$YO$11:INDIRECT("'Полная ст-ть с уч.НЗС (Авто)'!YO"&amp;$J$26),$C13,'Полная ст-ть с уч.НЗС (Авто)'!US$11:INDIRECT("'Полная ст-ть с уч.НЗС (Авто)'!US"&amp;$J$26))/$D13)</f>
        <v>0</v>
      </c>
      <c r="UT13" s="137">
        <f ca="1">IF($D13=0,0,SUMIF('Полная ст-ть с уч.НЗС (Авто)'!$YO$11:INDIRECT("'Полная ст-ть с уч.НЗС (Авто)'!YO"&amp;$J$26),$C13,'Полная ст-ть с уч.НЗС (Авто)'!UT$11:INDIRECT("'Полная ст-ть с уч.НЗС (Авто)'!UT"&amp;$J$26))/$D13)</f>
        <v>0</v>
      </c>
      <c r="UU13" s="137">
        <f ca="1">IF($D13=0,0,SUMIF('Полная ст-ть с уч.НЗС (Авто)'!$YO$11:INDIRECT("'Полная ст-ть с уч.НЗС (Авто)'!YO"&amp;$J$26),$C13,'Полная ст-ть с уч.НЗС (Авто)'!UU$11:INDIRECT("'Полная ст-ть с уч.НЗС (Авто)'!UU"&amp;$J$26))/$D13)</f>
        <v>0</v>
      </c>
      <c r="UV13" s="137">
        <f ca="1">IF($D13=0,0,SUMIF('Полная ст-ть с уч.НЗС (Авто)'!$YO$11:INDIRECT("'Полная ст-ть с уч.НЗС (Авто)'!YO"&amp;$J$26),$C13,'Полная ст-ть с уч.НЗС (Авто)'!UV$11:INDIRECT("'Полная ст-ть с уч.НЗС (Авто)'!UV"&amp;$J$26))/$D13)</f>
        <v>0</v>
      </c>
      <c r="UW13" s="137">
        <f ca="1">IF($D13=0,0,SUMIF('Полная ст-ть с уч.НЗС (Авто)'!$YO$11:INDIRECT("'Полная ст-ть с уч.НЗС (Авто)'!YO"&amp;$J$26),$C13,'Полная ст-ть с уч.НЗС (Авто)'!UW$11:INDIRECT("'Полная ст-ть с уч.НЗС (Авто)'!UW"&amp;$J$26))/$D13)</f>
        <v>0</v>
      </c>
      <c r="UX13" s="137">
        <f ca="1">IF($D13=0,0,SUMIF('Полная ст-ть с уч.НЗС (Авто)'!$YO$11:INDIRECT("'Полная ст-ть с уч.НЗС (Авто)'!YO"&amp;$J$26),$C13,'Полная ст-ть с уч.НЗС (Авто)'!UX$11:INDIRECT("'Полная ст-ть с уч.НЗС (Авто)'!UX"&amp;$J$26))/$D13)</f>
        <v>0</v>
      </c>
      <c r="UY13" s="137">
        <f ca="1">IF($D13=0,0,SUMIF('Полная ст-ть с уч.НЗС (Авто)'!$YO$11:INDIRECT("'Полная ст-ть с уч.НЗС (Авто)'!YO"&amp;$J$26),$C13,'Полная ст-ть с уч.НЗС (Авто)'!UY$11:INDIRECT("'Полная ст-ть с уч.НЗС (Авто)'!UY"&amp;$J$26))/$D13)</f>
        <v>0</v>
      </c>
      <c r="UZ13" s="137">
        <f ca="1">IF($D13=0,0,SUMIF('Полная ст-ть с уч.НЗС (Авто)'!$YO$11:INDIRECT("'Полная ст-ть с уч.НЗС (Авто)'!YO"&amp;$J$26),$C13,'Полная ст-ть с уч.НЗС (Авто)'!UZ$11:INDIRECT("'Полная ст-ть с уч.НЗС (Авто)'!UZ"&amp;$J$26))/$D13)</f>
        <v>0</v>
      </c>
      <c r="VA13" s="137">
        <f ca="1">IF($D13=0,0,SUMIF('Полная ст-ть с уч.НЗС (Авто)'!$YO$11:INDIRECT("'Полная ст-ть с уч.НЗС (Авто)'!YO"&amp;$J$26),$C13,'Полная ст-ть с уч.НЗС (Авто)'!VA$11:INDIRECT("'Полная ст-ть с уч.НЗС (Авто)'!VA"&amp;$J$26))/$D13)</f>
        <v>0</v>
      </c>
      <c r="VB13" s="137">
        <f ca="1">IF($D13=0,0,SUMIF('Полная ст-ть с уч.НЗС (Авто)'!$YO$11:INDIRECT("'Полная ст-ть с уч.НЗС (Авто)'!YO"&amp;$J$26),$C13,'Полная ст-ть с уч.НЗС (Авто)'!VB$11:INDIRECT("'Полная ст-ть с уч.НЗС (Авто)'!VB"&amp;$J$26))/$D13)</f>
        <v>0</v>
      </c>
      <c r="VC13" s="137">
        <f ca="1">IF($D13=0,0,SUMIF('Полная ст-ть с уч.НЗС (Авто)'!$YO$11:INDIRECT("'Полная ст-ть с уч.НЗС (Авто)'!YO"&amp;$J$26),$C13,'Полная ст-ть с уч.НЗС (Авто)'!VC$11:INDIRECT("'Полная ст-ть с уч.НЗС (Авто)'!VC"&amp;$J$26))/$D13)</f>
        <v>0</v>
      </c>
      <c r="VD13" s="137">
        <f ca="1">IF($D13=0,0,SUMIF('Полная ст-ть с уч.НЗС (Авто)'!$YO$11:INDIRECT("'Полная ст-ть с уч.НЗС (Авто)'!YO"&amp;$J$26),$C13,'Полная ст-ть с уч.НЗС (Авто)'!VD$11:INDIRECT("'Полная ст-ть с уч.НЗС (Авто)'!VD"&amp;$J$26))/$D13)</f>
        <v>0</v>
      </c>
      <c r="VE13" s="137">
        <f ca="1">IF($D13=0,0,SUMIF('Полная ст-ть с уч.НЗС (Авто)'!$YO$11:INDIRECT("'Полная ст-ть с уч.НЗС (Авто)'!YO"&amp;$J$26),$C13,'Полная ст-ть с уч.НЗС (Авто)'!VE$11:INDIRECT("'Полная ст-ть с уч.НЗС (Авто)'!VE"&amp;$J$26))/$D13)</f>
        <v>0</v>
      </c>
      <c r="VF13" s="137">
        <f ca="1">IF($D13=0,0,SUMIF('Полная ст-ть с уч.НЗС (Авто)'!$YO$11:INDIRECT("'Полная ст-ть с уч.НЗС (Авто)'!YO"&amp;$J$26),$C13,'Полная ст-ть с уч.НЗС (Авто)'!VF$11:INDIRECT("'Полная ст-ть с уч.НЗС (Авто)'!VF"&amp;$J$26))/$D13)</f>
        <v>0</v>
      </c>
      <c r="VG13" s="137">
        <f ca="1">IF($D13=0,0,SUMIF('Полная ст-ть с уч.НЗС (Авто)'!$YO$11:INDIRECT("'Полная ст-ть с уч.НЗС (Авто)'!YO"&amp;$J$26),$C13,'Полная ст-ть с уч.НЗС (Авто)'!VG$11:INDIRECT("'Полная ст-ть с уч.НЗС (Авто)'!VG"&amp;$J$26))/$D13)</f>
        <v>0</v>
      </c>
      <c r="VH13" s="137">
        <f ca="1">IF($D13=0,0,SUMIF('Полная ст-ть с уч.НЗС (Авто)'!$YO$11:INDIRECT("'Полная ст-ть с уч.НЗС (Авто)'!YO"&amp;$J$26),$C13,'Полная ст-ть с уч.НЗС (Авто)'!VH$11:INDIRECT("'Полная ст-ть с уч.НЗС (Авто)'!VH"&amp;$J$26))/$D13)</f>
        <v>0</v>
      </c>
      <c r="VI13" s="137">
        <f ca="1">IF($D13=0,0,SUMIF('Полная ст-ть с уч.НЗС (Авто)'!$YO$11:INDIRECT("'Полная ст-ть с уч.НЗС (Авто)'!YO"&amp;$J$26),$C13,'Полная ст-ть с уч.НЗС (Авто)'!VI$11:INDIRECT("'Полная ст-ть с уч.НЗС (Авто)'!VI"&amp;$J$26))/$D13)</f>
        <v>0</v>
      </c>
      <c r="VJ13" s="137">
        <f ca="1">IF($D13=0,0,SUMIF('Полная ст-ть с уч.НЗС (Авто)'!$YO$11:INDIRECT("'Полная ст-ть с уч.НЗС (Авто)'!YO"&amp;$J$26),$C13,'Полная ст-ть с уч.НЗС (Авто)'!VJ$11:INDIRECT("'Полная ст-ть с уч.НЗС (Авто)'!VJ"&amp;$J$26))/$D13)</f>
        <v>0</v>
      </c>
      <c r="VK13" s="137">
        <f ca="1">IF($D13=0,0,SUMIF('Полная ст-ть с уч.НЗС (Авто)'!$YO$11:INDIRECT("'Полная ст-ть с уч.НЗС (Авто)'!YO"&amp;$J$26),$C13,'Полная ст-ть с уч.НЗС (Авто)'!VK$11:INDIRECT("'Полная ст-ть с уч.НЗС (Авто)'!VK"&amp;$J$26))/$D13)</f>
        <v>0</v>
      </c>
      <c r="VL13" s="137">
        <f ca="1">IF($D13=0,0,SUMIF('Полная ст-ть с уч.НЗС (Авто)'!$YO$11:INDIRECT("'Полная ст-ть с уч.НЗС (Авто)'!YO"&amp;$J$26),$C13,'Полная ст-ть с уч.НЗС (Авто)'!VL$11:INDIRECT("'Полная ст-ть с уч.НЗС (Авто)'!VL"&amp;$J$26))/$D13)</f>
        <v>0</v>
      </c>
      <c r="VM13" s="137">
        <f ca="1">IF($D13=0,0,SUMIF('Полная ст-ть с уч.НЗС (Авто)'!$YO$11:INDIRECT("'Полная ст-ть с уч.НЗС (Авто)'!YO"&amp;$J$26),$C13,'Полная ст-ть с уч.НЗС (Авто)'!VM$11:INDIRECT("'Полная ст-ть с уч.НЗС (Авто)'!VM"&amp;$J$26))/$D13)</f>
        <v>0</v>
      </c>
      <c r="VN13" s="137">
        <f ca="1">IF($D13=0,0,SUMIF('Полная ст-ть с уч.НЗС (Авто)'!$YO$11:INDIRECT("'Полная ст-ть с уч.НЗС (Авто)'!YO"&amp;$J$26),$C13,'Полная ст-ть с уч.НЗС (Авто)'!VN$11:INDIRECT("'Полная ст-ть с уч.НЗС (Авто)'!VN"&amp;$J$26))/$D13)</f>
        <v>0</v>
      </c>
      <c r="VO13" s="137">
        <f ca="1">IF($D13=0,0,SUMIF('Полная ст-ть с уч.НЗС (Авто)'!$YO$11:INDIRECT("'Полная ст-ть с уч.НЗС (Авто)'!YO"&amp;$J$26),$C13,'Полная ст-ть с уч.НЗС (Авто)'!VO$11:INDIRECT("'Полная ст-ть с уч.НЗС (Авто)'!VO"&amp;$J$26))/$D13)</f>
        <v>0</v>
      </c>
      <c r="VP13" s="137">
        <f ca="1">IF($D13=0,0,SUMIF('Полная ст-ть с уч.НЗС (Авто)'!$YO$11:INDIRECT("'Полная ст-ть с уч.НЗС (Авто)'!YO"&amp;$J$26),$C13,'Полная ст-ть с уч.НЗС (Авто)'!VP$11:INDIRECT("'Полная ст-ть с уч.НЗС (Авто)'!VP"&amp;$J$26))/$D13)</f>
        <v>0</v>
      </c>
      <c r="VQ13" s="137">
        <f ca="1">IF($D13=0,0,SUMIF('Полная ст-ть с уч.НЗС (Авто)'!$YO$11:INDIRECT("'Полная ст-ть с уч.НЗС (Авто)'!YO"&amp;$J$26),$C13,'Полная ст-ть с уч.НЗС (Авто)'!VQ$11:INDIRECT("'Полная ст-ть с уч.НЗС (Авто)'!VQ"&amp;$J$26))/$D13)</f>
        <v>0</v>
      </c>
      <c r="VR13" s="137">
        <f ca="1">IF($D13=0,0,SUMIF('Полная ст-ть с уч.НЗС (Авто)'!$YO$11:INDIRECT("'Полная ст-ть с уч.НЗС (Авто)'!YO"&amp;$J$26),$C13,'Полная ст-ть с уч.НЗС (Авто)'!VR$11:INDIRECT("'Полная ст-ть с уч.НЗС (Авто)'!VR"&amp;$J$26))/$D13)</f>
        <v>0</v>
      </c>
      <c r="VS13" s="137">
        <f ca="1">IF($D13=0,0,SUMIF('Полная ст-ть с уч.НЗС (Авто)'!$YO$11:INDIRECT("'Полная ст-ть с уч.НЗС (Авто)'!YO"&amp;$J$26),$C13,'Полная ст-ть с уч.НЗС (Авто)'!VS$11:INDIRECT("'Полная ст-ть с уч.НЗС (Авто)'!VS"&amp;$J$26))/$D13)</f>
        <v>0</v>
      </c>
      <c r="VT13" s="137">
        <f ca="1">IF($D13=0,0,SUMIF('Полная ст-ть с уч.НЗС (Авто)'!$YO$11:INDIRECT("'Полная ст-ть с уч.НЗС (Авто)'!YO"&amp;$J$26),$C13,'Полная ст-ть с уч.НЗС (Авто)'!VT$11:INDIRECT("'Полная ст-ть с уч.НЗС (Авто)'!VT"&amp;$J$26))/$D13)</f>
        <v>0</v>
      </c>
      <c r="VU13" s="137">
        <f ca="1">IF($D13=0,0,SUMIF('Полная ст-ть с уч.НЗС (Авто)'!$YO$11:INDIRECT("'Полная ст-ть с уч.НЗС (Авто)'!YO"&amp;$J$26),$C13,'Полная ст-ть с уч.НЗС (Авто)'!VU$11:INDIRECT("'Полная ст-ть с уч.НЗС (Авто)'!VU"&amp;$J$26))/$D13)</f>
        <v>0</v>
      </c>
      <c r="VV13" s="137">
        <f ca="1">IF($D13=0,0,SUMIF('Полная ст-ть с уч.НЗС (Авто)'!$YO$11:INDIRECT("'Полная ст-ть с уч.НЗС (Авто)'!YO"&amp;$J$26),$C13,'Полная ст-ть с уч.НЗС (Авто)'!VV$11:INDIRECT("'Полная ст-ть с уч.НЗС (Авто)'!VV"&amp;$J$26))/$D13)</f>
        <v>0</v>
      </c>
      <c r="VW13" s="137">
        <f ca="1">IF($D13=0,0,SUMIF('Полная ст-ть с уч.НЗС (Авто)'!$YO$11:INDIRECT("'Полная ст-ть с уч.НЗС (Авто)'!YO"&amp;$J$26),$C13,'Полная ст-ть с уч.НЗС (Авто)'!VW$11:INDIRECT("'Полная ст-ть с уч.НЗС (Авто)'!VW"&amp;$J$26))/$D13)</f>
        <v>0</v>
      </c>
      <c r="VX13" s="137">
        <f ca="1">IF($D13=0,0,SUMIF('Полная ст-ть с уч.НЗС (Авто)'!$YO$11:INDIRECT("'Полная ст-ть с уч.НЗС (Авто)'!YO"&amp;$J$26),$C13,'Полная ст-ть с уч.НЗС (Авто)'!VX$11:INDIRECT("'Полная ст-ть с уч.НЗС (Авто)'!VX"&amp;$J$26))/$D13)</f>
        <v>0</v>
      </c>
      <c r="VY13" s="137">
        <f ca="1">IF($D13=0,0,SUMIF('Полная ст-ть с уч.НЗС (Авто)'!$YO$11:INDIRECT("'Полная ст-ть с уч.НЗС (Авто)'!YO"&amp;$J$26),$C13,'Полная ст-ть с уч.НЗС (Авто)'!VY$11:INDIRECT("'Полная ст-ть с уч.НЗС (Авто)'!VY"&amp;$J$26))/$D13)</f>
        <v>0</v>
      </c>
      <c r="VZ13" s="137">
        <f ca="1">IF($D13=0,0,SUMIF('Полная ст-ть с уч.НЗС (Авто)'!$YO$11:INDIRECT("'Полная ст-ть с уч.НЗС (Авто)'!YO"&amp;$J$26),$C13,'Полная ст-ть с уч.НЗС (Авто)'!VZ$11:INDIRECT("'Полная ст-ть с уч.НЗС (Авто)'!VZ"&amp;$J$26))/$D13)</f>
        <v>0</v>
      </c>
      <c r="WA13" s="137">
        <f ca="1">IF($D13=0,0,SUMIF('Полная ст-ть с уч.НЗС (Авто)'!$YO$11:INDIRECT("'Полная ст-ть с уч.НЗС (Авто)'!YO"&amp;$J$26),$C13,'Полная ст-ть с уч.НЗС (Авто)'!WA$11:INDIRECT("'Полная ст-ть с уч.НЗС (Авто)'!WA"&amp;$J$26))/$D13)</f>
        <v>0</v>
      </c>
      <c r="WB13" s="137">
        <f ca="1">IF($D13=0,0,SUMIF('Полная ст-ть с уч.НЗС (Авто)'!$YO$11:INDIRECT("'Полная ст-ть с уч.НЗС (Авто)'!YO"&amp;$J$26),$C13,'Полная ст-ть с уч.НЗС (Авто)'!WB$11:INDIRECT("'Полная ст-ть с уч.НЗС (Авто)'!WB"&amp;$J$26))/$D13)</f>
        <v>0</v>
      </c>
      <c r="WC13" s="137">
        <f ca="1">IF($D13=0,0,SUMIF('Полная ст-ть с уч.НЗС (Авто)'!$YO$11:INDIRECT("'Полная ст-ть с уч.НЗС (Авто)'!YO"&amp;$J$26),$C13,'Полная ст-ть с уч.НЗС (Авто)'!WC$11:INDIRECT("'Полная ст-ть с уч.НЗС (Авто)'!WC"&amp;$J$26))/$D13)</f>
        <v>0</v>
      </c>
      <c r="WD13" s="137">
        <f ca="1">IF($D13=0,0,SUMIF('Полная ст-ть с уч.НЗС (Авто)'!$YO$11:INDIRECT("'Полная ст-ть с уч.НЗС (Авто)'!YO"&amp;$J$26),$C13,'Полная ст-ть с уч.НЗС (Авто)'!WD$11:INDIRECT("'Полная ст-ть с уч.НЗС (Авто)'!WD"&amp;$J$26))/$D13)</f>
        <v>0</v>
      </c>
      <c r="WE13" s="137">
        <f ca="1">IF($D13=0,0,SUMIF('Полная ст-ть с уч.НЗС (Авто)'!$YO$11:INDIRECT("'Полная ст-ть с уч.НЗС (Авто)'!YO"&amp;$J$26),$C13,'Полная ст-ть с уч.НЗС (Авто)'!WE$11:INDIRECT("'Полная ст-ть с уч.НЗС (Авто)'!WE"&amp;$J$26))/$D13)</f>
        <v>0</v>
      </c>
      <c r="WF13" s="137">
        <f ca="1">IF($D13=0,0,SUMIF('Полная ст-ть с уч.НЗС (Авто)'!$YO$11:INDIRECT("'Полная ст-ть с уч.НЗС (Авто)'!YO"&amp;$J$26),$C13,'Полная ст-ть с уч.НЗС (Авто)'!WF$11:INDIRECT("'Полная ст-ть с уч.НЗС (Авто)'!WF"&amp;$J$26))/$D13)</f>
        <v>0</v>
      </c>
      <c r="WG13" s="137">
        <f ca="1">IF($D13=0,0,SUMIF('Полная ст-ть с уч.НЗС (Авто)'!$YO$11:INDIRECT("'Полная ст-ть с уч.НЗС (Авто)'!YO"&amp;$J$26),$C13,'Полная ст-ть с уч.НЗС (Авто)'!WG$11:INDIRECT("'Полная ст-ть с уч.НЗС (Авто)'!WG"&amp;$J$26))/$D13)</f>
        <v>0</v>
      </c>
      <c r="WH13" s="137">
        <f ca="1">IF($D13=0,0,SUMIF('Полная ст-ть с уч.НЗС (Авто)'!$YO$11:INDIRECT("'Полная ст-ть с уч.НЗС (Авто)'!YO"&amp;$J$26),$C13,'Полная ст-ть с уч.НЗС (Авто)'!WH$11:INDIRECT("'Полная ст-ть с уч.НЗС (Авто)'!WH"&amp;$J$26))/$D13)</f>
        <v>0</v>
      </c>
      <c r="WI13" s="137">
        <f ca="1">IF($D13=0,0,SUMIF('Полная ст-ть с уч.НЗС (Авто)'!$YO$11:INDIRECT("'Полная ст-ть с уч.НЗС (Авто)'!YO"&amp;$J$26),$C13,'Полная ст-ть с уч.НЗС (Авто)'!WI$11:INDIRECT("'Полная ст-ть с уч.НЗС (Авто)'!WI"&amp;$J$26))/$D13)</f>
        <v>0</v>
      </c>
      <c r="WJ13" s="137">
        <f ca="1">IF($D13=0,0,SUMIF('Полная ст-ть с уч.НЗС (Авто)'!$YO$11:INDIRECT("'Полная ст-ть с уч.НЗС (Авто)'!YO"&amp;$J$26),$C13,'Полная ст-ть с уч.НЗС (Авто)'!WJ$11:INDIRECT("'Полная ст-ть с уч.НЗС (Авто)'!WJ"&amp;$J$26))/$D13)</f>
        <v>0</v>
      </c>
      <c r="WK13" s="137">
        <f ca="1">IF($D13=0,0,SUMIF('Полная ст-ть с уч.НЗС (Авто)'!$YO$11:INDIRECT("'Полная ст-ть с уч.НЗС (Авто)'!YO"&amp;$J$26),$C13,'Полная ст-ть с уч.НЗС (Авто)'!WK$11:INDIRECT("'Полная ст-ть с уч.НЗС (Авто)'!WK"&amp;$J$26))/$D13)</f>
        <v>0</v>
      </c>
      <c r="WL13" s="137">
        <f ca="1">IF($D13=0,0,SUMIF('Полная ст-ть с уч.НЗС (Авто)'!$YO$11:INDIRECT("'Полная ст-ть с уч.НЗС (Авто)'!YO"&amp;$J$26),$C13,'Полная ст-ть с уч.НЗС (Авто)'!WL$11:INDIRECT("'Полная ст-ть с уч.НЗС (Авто)'!WL"&amp;$J$26))/$D13)</f>
        <v>0</v>
      </c>
      <c r="WM13" s="137">
        <f ca="1">IF($D13=0,0,SUMIF('Полная ст-ть с уч.НЗС (Авто)'!$YO$11:INDIRECT("'Полная ст-ть с уч.НЗС (Авто)'!YO"&amp;$J$26),$C13,'Полная ст-ть с уч.НЗС (Авто)'!WM$11:INDIRECT("'Полная ст-ть с уч.НЗС (Авто)'!WM"&amp;$J$26))/$D13)</f>
        <v>0</v>
      </c>
      <c r="WN13" s="137">
        <f ca="1">IF($D13=0,0,SUMIF('Полная ст-ть с уч.НЗС (Авто)'!$YO$11:INDIRECT("'Полная ст-ть с уч.НЗС (Авто)'!YO"&amp;$J$26),$C13,'Полная ст-ть с уч.НЗС (Авто)'!WN$11:INDIRECT("'Полная ст-ть с уч.НЗС (Авто)'!WN"&amp;$J$26))/$D13)</f>
        <v>0</v>
      </c>
      <c r="WO13" s="137">
        <f ca="1">IF($D13=0,0,SUMIF('Полная ст-ть с уч.НЗС (Авто)'!$YO$11:INDIRECT("'Полная ст-ть с уч.НЗС (Авто)'!YO"&amp;$J$26),$C13,'Полная ст-ть с уч.НЗС (Авто)'!WO$11:INDIRECT("'Полная ст-ть с уч.НЗС (Авто)'!WO"&amp;$J$26))/$D13)</f>
        <v>0</v>
      </c>
      <c r="WP13" s="137">
        <f ca="1">IF($D13=0,0,SUMIF('Полная ст-ть с уч.НЗС (Авто)'!$YO$11:INDIRECT("'Полная ст-ть с уч.НЗС (Авто)'!YO"&amp;$J$26),$C13,'Полная ст-ть с уч.НЗС (Авто)'!WP$11:INDIRECT("'Полная ст-ть с уч.НЗС (Авто)'!WP"&amp;$J$26))/$D13)</f>
        <v>0</v>
      </c>
      <c r="WQ13" s="137">
        <f ca="1">IF($D13=0,0,SUMIF('Полная ст-ть с уч.НЗС (Авто)'!$YO$11:INDIRECT("'Полная ст-ть с уч.НЗС (Авто)'!YO"&amp;$J$26),$C13,'Полная ст-ть с уч.НЗС (Авто)'!WQ$11:INDIRECT("'Полная ст-ть с уч.НЗС (Авто)'!WQ"&amp;$J$26))/$D13)</f>
        <v>0</v>
      </c>
      <c r="WR13" s="137">
        <f ca="1">IF($D13=0,0,SUMIF('Полная ст-ть с уч.НЗС (Авто)'!$YO$11:INDIRECT("'Полная ст-ть с уч.НЗС (Авто)'!YO"&amp;$J$26),$C13,'Полная ст-ть с уч.НЗС (Авто)'!WR$11:INDIRECT("'Полная ст-ть с уч.НЗС (Авто)'!WR"&amp;$J$26))/$D13)</f>
        <v>0</v>
      </c>
      <c r="WS13" s="137">
        <f ca="1">IF($D13=0,0,SUMIF('Полная ст-ть с уч.НЗС (Авто)'!$YO$11:INDIRECT("'Полная ст-ть с уч.НЗС (Авто)'!YO"&amp;$J$26),$C13,'Полная ст-ть с уч.НЗС (Авто)'!WS$11:INDIRECT("'Полная ст-ть с уч.НЗС (Авто)'!WS"&amp;$J$26))/$D13)</f>
        <v>0</v>
      </c>
      <c r="WT13" s="137">
        <f ca="1">IF($D13=0,0,SUMIF('Полная ст-ть с уч.НЗС (Авто)'!$YO$11:INDIRECT("'Полная ст-ть с уч.НЗС (Авто)'!YO"&amp;$J$26),$C13,'Полная ст-ть с уч.НЗС (Авто)'!WT$11:INDIRECT("'Полная ст-ть с уч.НЗС (Авто)'!WT"&amp;$J$26))/$D13)</f>
        <v>0</v>
      </c>
      <c r="WU13" s="137">
        <f ca="1">IF($D13=0,0,SUMIF('Полная ст-ть с уч.НЗС (Авто)'!$YO$11:INDIRECT("'Полная ст-ть с уч.НЗС (Авто)'!YO"&amp;$J$26),$C13,'Полная ст-ть с уч.НЗС (Авто)'!WU$11:INDIRECT("'Полная ст-ть с уч.НЗС (Авто)'!WU"&amp;$J$26))/$D13)</f>
        <v>0</v>
      </c>
      <c r="WV13" s="137">
        <f ca="1">IF($D13=0,0,SUMIF('Полная ст-ть с уч.НЗС (Авто)'!$YO$11:INDIRECT("'Полная ст-ть с уч.НЗС (Авто)'!YO"&amp;$J$26),$C13,'Полная ст-ть с уч.НЗС (Авто)'!WV$11:INDIRECT("'Полная ст-ть с уч.НЗС (Авто)'!WV"&amp;$J$26))/$D13)</f>
        <v>0</v>
      </c>
      <c r="WW13" s="137">
        <f ca="1">IF($D13=0,0,SUMIF('Полная ст-ть с уч.НЗС (Авто)'!$YO$11:INDIRECT("'Полная ст-ть с уч.НЗС (Авто)'!YO"&amp;$J$26),$C13,'Полная ст-ть с уч.НЗС (Авто)'!WW$11:INDIRECT("'Полная ст-ть с уч.НЗС (Авто)'!WW"&amp;$J$26))/$D13)</f>
        <v>0</v>
      </c>
      <c r="WX13" s="137">
        <f ca="1">IF($D13=0,0,SUMIF('Полная ст-ть с уч.НЗС (Авто)'!$YO$11:INDIRECT("'Полная ст-ть с уч.НЗС (Авто)'!YO"&amp;$J$26),$C13,'Полная ст-ть с уч.НЗС (Авто)'!WX$11:INDIRECT("'Полная ст-ть с уч.НЗС (Авто)'!WX"&amp;$J$26))/$D13)</f>
        <v>0</v>
      </c>
      <c r="WY13" s="137">
        <f ca="1">IF($D13=0,0,SUMIF('Полная ст-ть с уч.НЗС (Авто)'!$YO$11:INDIRECT("'Полная ст-ть с уч.НЗС (Авто)'!YO"&amp;$J$26),$C13,'Полная ст-ть с уч.НЗС (Авто)'!WY$11:INDIRECT("'Полная ст-ть с уч.НЗС (Авто)'!WY"&amp;$J$26))/$D13)</f>
        <v>0</v>
      </c>
      <c r="WZ13" s="137">
        <f ca="1">IF($D13=0,0,SUMIF('Полная ст-ть с уч.НЗС (Авто)'!$YO$11:INDIRECT("'Полная ст-ть с уч.НЗС (Авто)'!YO"&amp;$J$26),$C13,'Полная ст-ть с уч.НЗС (Авто)'!WZ$11:INDIRECT("'Полная ст-ть с уч.НЗС (Авто)'!WZ"&amp;$J$26))/$D13)</f>
        <v>0</v>
      </c>
      <c r="XA13" s="137">
        <f ca="1">IF($D13=0,0,SUMIF('Полная ст-ть с уч.НЗС (Авто)'!$YO$11:INDIRECT("'Полная ст-ть с уч.НЗС (Авто)'!YO"&amp;$J$26),$C13,'Полная ст-ть с уч.НЗС (Авто)'!XA$11:INDIRECT("'Полная ст-ть с уч.НЗС (Авто)'!XA"&amp;$J$26))/$D13)</f>
        <v>0</v>
      </c>
      <c r="XB13" s="137">
        <f ca="1">IF($D13=0,0,SUMIF('Полная ст-ть с уч.НЗС (Авто)'!$YO$11:INDIRECT("'Полная ст-ть с уч.НЗС (Авто)'!YO"&amp;$J$26),$C13,'Полная ст-ть с уч.НЗС (Авто)'!XB$11:INDIRECT("'Полная ст-ть с уч.НЗС (Авто)'!XB"&amp;$J$26))/$D13)</f>
        <v>0</v>
      </c>
      <c r="XC13" s="137">
        <f ca="1">IF($D13=0,0,SUMIF('Полная ст-ть с уч.НЗС (Авто)'!$YO$11:INDIRECT("'Полная ст-ть с уч.НЗС (Авто)'!YO"&amp;$J$26),$C13,'Полная ст-ть с уч.НЗС (Авто)'!XC$11:INDIRECT("'Полная ст-ть с уч.НЗС (Авто)'!XC"&amp;$J$26))/$D13)</f>
        <v>0</v>
      </c>
      <c r="XD13" s="137">
        <f ca="1">IF($D13=0,0,SUMIF('Полная ст-ть с уч.НЗС (Авто)'!$YO$11:INDIRECT("'Полная ст-ть с уч.НЗС (Авто)'!YO"&amp;$J$26),$C13,'Полная ст-ть с уч.НЗС (Авто)'!XD$11:INDIRECT("'Полная ст-ть с уч.НЗС (Авто)'!XD"&amp;$J$26))/$D13)</f>
        <v>0</v>
      </c>
      <c r="XE13" s="137">
        <f ca="1">IF($D13=0,0,SUMIF('Полная ст-ть с уч.НЗС (Авто)'!$YO$11:INDIRECT("'Полная ст-ть с уч.НЗС (Авто)'!YO"&amp;$J$26),$C13,'Полная ст-ть с уч.НЗС (Авто)'!XE$11:INDIRECT("'Полная ст-ть с уч.НЗС (Авто)'!XE"&amp;$J$26))/$D13)</f>
        <v>0</v>
      </c>
      <c r="XF13" s="137">
        <f ca="1">IF($D13=0,0,SUMIF('Полная ст-ть с уч.НЗС (Авто)'!$YO$11:INDIRECT("'Полная ст-ть с уч.НЗС (Авто)'!YO"&amp;$J$26),$C13,'Полная ст-ть с уч.НЗС (Авто)'!XF$11:INDIRECT("'Полная ст-ть с уч.НЗС (Авто)'!XF"&amp;$J$26))/$D13)</f>
        <v>0</v>
      </c>
      <c r="XG13" s="137">
        <f ca="1">IF($D13=0,0,SUMIF('Полная ст-ть с уч.НЗС (Авто)'!$YO$11:INDIRECT("'Полная ст-ть с уч.НЗС (Авто)'!YO"&amp;$J$26),$C13,'Полная ст-ть с уч.НЗС (Авто)'!XG$11:INDIRECT("'Полная ст-ть с уч.НЗС (Авто)'!XG"&amp;$J$26))/$D13)</f>
        <v>0</v>
      </c>
      <c r="XH13" s="137">
        <f ca="1">IF($D13=0,0,SUMIF('Полная ст-ть с уч.НЗС (Авто)'!$YO$11:INDIRECT("'Полная ст-ть с уч.НЗС (Авто)'!YO"&amp;$J$26),$C13,'Полная ст-ть с уч.НЗС (Авто)'!XH$11:INDIRECT("'Полная ст-ть с уч.НЗС (Авто)'!XH"&amp;$J$26))/$D13)</f>
        <v>0</v>
      </c>
      <c r="XI13" s="137">
        <f ca="1">IF($D13=0,0,SUMIF('Полная ст-ть с уч.НЗС (Авто)'!$YO$11:INDIRECT("'Полная ст-ть с уч.НЗС (Авто)'!YO"&amp;$J$26),$C13,'Полная ст-ть с уч.НЗС (Авто)'!XI$11:INDIRECT("'Полная ст-ть с уч.НЗС (Авто)'!XI"&amp;$J$26))/$D13)</f>
        <v>0</v>
      </c>
      <c r="XJ13" s="137">
        <f ca="1">IF($D13=0,0,SUMIF('Полная ст-ть с уч.НЗС (Авто)'!$YO$11:INDIRECT("'Полная ст-ть с уч.НЗС (Авто)'!YO"&amp;$J$26),$C13,'Полная ст-ть с уч.НЗС (Авто)'!XJ$11:INDIRECT("'Полная ст-ть с уч.НЗС (Авто)'!XJ"&amp;$J$26))/$D13)</f>
        <v>0</v>
      </c>
      <c r="XK13" s="137">
        <f ca="1">IF($D13=0,0,SUMIF('Полная ст-ть с уч.НЗС (Авто)'!$YO$11:INDIRECT("'Полная ст-ть с уч.НЗС (Авто)'!YO"&amp;$J$26),$C13,'Полная ст-ть с уч.НЗС (Авто)'!XK$11:INDIRECT("'Полная ст-ть с уч.НЗС (Авто)'!XK"&amp;$J$26))/$D13)</f>
        <v>0</v>
      </c>
      <c r="XL13" s="137">
        <f ca="1">IF($D13=0,0,SUMIF('Полная ст-ть с уч.НЗС (Авто)'!$YO$11:INDIRECT("'Полная ст-ть с уч.НЗС (Авто)'!YO"&amp;$J$26),$C13,'Полная ст-ть с уч.НЗС (Авто)'!XL$11:INDIRECT("'Полная ст-ть с уч.НЗС (Авто)'!XL"&amp;$J$26))/$D13)</f>
        <v>0</v>
      </c>
      <c r="XM13" s="137">
        <f ca="1">IF($D13=0,0,SUMIF('Полная ст-ть с уч.НЗС (Авто)'!$YO$11:INDIRECT("'Полная ст-ть с уч.НЗС (Авто)'!YO"&amp;$J$26),$C13,'Полная ст-ть с уч.НЗС (Авто)'!XM$11:INDIRECT("'Полная ст-ть с уч.НЗС (Авто)'!XM"&amp;$J$26))/$D13)</f>
        <v>0</v>
      </c>
      <c r="XN13" s="137">
        <f ca="1">IF($D13=0,0,SUMIF('Полная ст-ть с уч.НЗС (Авто)'!$YO$11:INDIRECT("'Полная ст-ть с уч.НЗС (Авто)'!YO"&amp;$J$26),$C13,'Полная ст-ть с уч.НЗС (Авто)'!XN$11:INDIRECT("'Полная ст-ть с уч.НЗС (Авто)'!XN"&amp;$J$26))/$D13)</f>
        <v>0</v>
      </c>
      <c r="XO13" s="137">
        <f ca="1">IF($D13=0,0,SUMIF('Полная ст-ть с уч.НЗС (Авто)'!$YO$11:INDIRECT("'Полная ст-ть с уч.НЗС (Авто)'!YO"&amp;$J$26),$C13,'Полная ст-ть с уч.НЗС (Авто)'!XO$11:INDIRECT("'Полная ст-ть с уч.НЗС (Авто)'!XO"&amp;$J$26))/$D13)</f>
        <v>0</v>
      </c>
      <c r="XP13" s="141">
        <f ca="1">IF($D13=0,0,SUMIF('Полная ст-ть с уч.НЗС (Авто)'!$YO$11:INDIRECT("'Полная ст-ть с уч.НЗС (Авто)'!YO"&amp;$J$26),$C13,'Полная ст-ть с уч.НЗС (Авто)'!XP$11:INDIRECT("'Полная ст-ть с уч.НЗС (Авто)'!XP"&amp;$J$26))/$D13)</f>
        <v>0</v>
      </c>
      <c r="XQ13" s="137">
        <f ca="1">IF($D13=0,0,SUMIF('Полная ст-ть с уч.НЗС (Авто)'!$YO$11:INDIRECT("'Полная ст-ть с уч.НЗС (Авто)'!YO"&amp;$J$26),$C13,'Полная ст-ть с уч.НЗС (Авто)'!XQ$11:INDIRECT("'Полная ст-ть с уч.НЗС (Авто)'!XQ"&amp;$J$26))/$D13)</f>
        <v>0</v>
      </c>
      <c r="XR13" s="137">
        <f ca="1">IF($D13=0,0,SUMIF('Полная ст-ть с уч.НЗС (Авто)'!$YO$11:INDIRECT("'Полная ст-ть с уч.НЗС (Авто)'!YO"&amp;$J$26),$C13,'Полная ст-ть с уч.НЗС (Авто)'!XR$11:INDIRECT("'Полная ст-ть с уч.НЗС (Авто)'!XR"&amp;$J$26))/$D13)</f>
        <v>0</v>
      </c>
      <c r="XS13" s="137">
        <f ca="1">IF($D13=0,0,SUMIF('Полная ст-ть с уч.НЗС (Авто)'!$YO$11:INDIRECT("'Полная ст-ть с уч.НЗС (Авто)'!YO"&amp;$J$26),$C13,'Полная ст-ть с уч.НЗС (Авто)'!XS$11:INDIRECT("'Полная ст-ть с уч.НЗС (Авто)'!XS"&amp;$J$26))/$D13)</f>
        <v>0</v>
      </c>
      <c r="XT13" s="137">
        <f ca="1">IF($D13=0,0,SUMIF('Полная ст-ть с уч.НЗС (Авто)'!$YO$11:INDIRECT("'Полная ст-ть с уч.НЗС (Авто)'!YO"&amp;$J$26),$C13,'Полная ст-ть с уч.НЗС (Авто)'!XT$11:INDIRECT("'Полная ст-ть с уч.НЗС (Авто)'!XT"&amp;$J$26))/$D13)</f>
        <v>0</v>
      </c>
      <c r="XU13" s="137">
        <f ca="1">IF($D13=0,0,SUMIF('Полная ст-ть с уч.НЗС (Авто)'!$YO$11:INDIRECT("'Полная ст-ть с уч.НЗС (Авто)'!YO"&amp;$J$26),$C13,'Полная ст-ть с уч.НЗС (Авто)'!XU$11:INDIRECT("'Полная ст-ть с уч.НЗС (Авто)'!XU"&amp;$J$26))/$D13)</f>
        <v>0</v>
      </c>
      <c r="XV13" s="137">
        <f ca="1">IF($D13=0,0,SUMIF('Полная ст-ть с уч.НЗС (Авто)'!$YO$11:INDIRECT("'Полная ст-ть с уч.НЗС (Авто)'!YO"&amp;$J$26),$C13,'Полная ст-ть с уч.НЗС (Авто)'!XV$11:INDIRECT("'Полная ст-ть с уч.НЗС (Авто)'!XV"&amp;$J$26))/$D13)</f>
        <v>0</v>
      </c>
      <c r="XW13" s="137">
        <f ca="1">IF($D13=0,0,SUMIF('Полная ст-ть с уч.НЗС (Авто)'!$YO$11:INDIRECT("'Полная ст-ть с уч.НЗС (Авто)'!YO"&amp;$J$26),$C13,'Полная ст-ть с уч.НЗС (Авто)'!XW$11:INDIRECT("'Полная ст-ть с уч.НЗС (Авто)'!XW"&amp;$J$26))/$D13)</f>
        <v>0</v>
      </c>
      <c r="XX13" s="137">
        <f ca="1">IF($D13=0,0,SUMIF('Полная ст-ть с уч.НЗС (Авто)'!$YO$11:INDIRECT("'Полная ст-ть с уч.НЗС (Авто)'!YO"&amp;$J$26),$C13,'Полная ст-ть с уч.НЗС (Авто)'!XX$11:INDIRECT("'Полная ст-ть с уч.НЗС (Авто)'!XX"&amp;$J$26))/$D13)</f>
        <v>0</v>
      </c>
      <c r="XY13" s="137">
        <f ca="1">IF($D13=0,0,SUMIF('Полная ст-ть с уч.НЗС (Авто)'!$YO$11:INDIRECT("'Полная ст-ть с уч.НЗС (Авто)'!YO"&amp;$J$26),$C13,'Полная ст-ть с уч.НЗС (Авто)'!XY$11:INDIRECT("'Полная ст-ть с уч.НЗС (Авто)'!XY"&amp;$J$26))/$D13)</f>
        <v>0</v>
      </c>
      <c r="XZ13" s="137">
        <f ca="1">IF($D13=0,0,SUMIF('Полная ст-ть с уч.НЗС (Авто)'!$YO$11:INDIRECT("'Полная ст-ть с уч.НЗС (Авто)'!YO"&amp;$J$26),$C13,'Полная ст-ть с уч.НЗС (Авто)'!XZ$11:INDIRECT("'Полная ст-ть с уч.НЗС (Авто)'!XZ"&amp;$J$26))/$D13)</f>
        <v>0</v>
      </c>
      <c r="YA13" s="137">
        <f ca="1">IF($D13=0,0,SUMIF('Полная ст-ть с уч.НЗС (Авто)'!$YO$11:INDIRECT("'Полная ст-ть с уч.НЗС (Авто)'!YO"&amp;$J$26),$C13,'Полная ст-ть с уч.НЗС (Авто)'!YA$11:INDIRECT("'Полная ст-ть с уч.НЗС (Авто)'!YA"&amp;$J$26))/$D13)</f>
        <v>0</v>
      </c>
      <c r="YB13" s="137">
        <f ca="1">IF($D13=0,0,SUMIF('Полная ст-ть с уч.НЗС (Авто)'!$YO$11:INDIRECT("'Полная ст-ть с уч.НЗС (Авто)'!YO"&amp;$J$26),$C13,'Полная ст-ть с уч.НЗС (Авто)'!YB$11:INDIRECT("'Полная ст-ть с уч.НЗС (Авто)'!YB"&amp;$J$26))/$D13)</f>
        <v>0</v>
      </c>
      <c r="YC13" s="137">
        <f ca="1">IF($D13=0,0,SUMIF('Полная ст-ть с уч.НЗС (Авто)'!$YO$11:INDIRECT("'Полная ст-ть с уч.НЗС (Авто)'!YO"&amp;$J$26),$C13,'Полная ст-ть с уч.НЗС (Авто)'!YC$11:INDIRECT("'Полная ст-ть с уч.НЗС (Авто)'!YC"&amp;$J$26))/$D13)</f>
        <v>0</v>
      </c>
      <c r="YD13" s="137">
        <f ca="1">IF($D13=0,0,SUMIF('Полная ст-ть с уч.НЗС (Авто)'!$YO$11:INDIRECT("'Полная ст-ть с уч.НЗС (Авто)'!YO"&amp;$J$26),$C13,'Полная ст-ть с уч.НЗС (Авто)'!YD$11:INDIRECT("'Полная ст-ть с уч.НЗС (Авто)'!YD"&amp;$J$26))/$D13)</f>
        <v>0</v>
      </c>
      <c r="YE13" s="141">
        <f ca="1">IF($D13=0,0,SUMIF('Полная ст-ть с уч.НЗС (Авто)'!$YO$11:INDIRECT("'Полная ст-ть с уч.НЗС (Авто)'!YO"&amp;$J$26),$C13,'Полная ст-ть с уч.НЗС (Авто)'!YE$11:INDIRECT("'Полная ст-ть с уч.НЗС (Авто)'!YE"&amp;$J$26))/$D13)</f>
        <v>0</v>
      </c>
      <c r="YF13" s="104"/>
      <c r="YG13" s="94"/>
    </row>
    <row r="14" spans="1:657" s="105" customFormat="1" ht="15" customHeight="1" x14ac:dyDescent="0.25">
      <c r="A14" s="133">
        <v>4</v>
      </c>
      <c r="B14" s="134" t="s">
        <v>225</v>
      </c>
      <c r="C14" s="135" t="s">
        <v>226</v>
      </c>
      <c r="D14" s="136">
        <f ca="1">COUNTIF('Полная ст-ть с уч.НЗС (Авто)'!$YO$11:INDIRECT("'Полная ст-ть с уч.НЗС (Авто)'!YO"&amp;$J$26),C14)</f>
        <v>0</v>
      </c>
      <c r="E14" s="134"/>
      <c r="F14" s="134"/>
      <c r="G14" s="134"/>
      <c r="H14" s="134"/>
      <c r="I14" s="137">
        <f ca="1">IF($D14=0,0,SUMIF('Полная ст-ть с уч.НЗС (Авто)'!$YO$11:INDIRECT("'Полная ст-ть с уч.НЗС (Авто)'!YO"&amp;$J$26),$C14,'Полная ст-ть с уч.НЗС (Авто)'!I$11:INDIRECT("'Полная ст-ть с уч.НЗС (Авто)'!I"&amp;$J$26))/$D14)</f>
        <v>0</v>
      </c>
      <c r="J14" s="138"/>
      <c r="K14" s="137">
        <f ca="1">IF($D14=0,0,SUMIF('Полная ст-ть с уч.НЗС (Авто)'!$YO$11:INDIRECT("'Полная ст-ть с уч.НЗС (Авто)'!YO"&amp;$J$26),$C14,'Полная ст-ть с уч.НЗС (Авто)'!K$11:INDIRECT("'Полная ст-ть с уч.НЗС (Авто)'!K"&amp;$J$26))/$D14)</f>
        <v>0</v>
      </c>
      <c r="L14" s="137"/>
      <c r="M14" s="137">
        <f ca="1">IF($D14=0,0,SUMIF('Полная ст-ть с уч.НЗС (Авто)'!$YO$11:INDIRECT("'Полная ст-ть с уч.НЗС (Авто)'!YO"&amp;$J$26),$C14,'Полная ст-ть с уч.НЗС (Авто)'!M$11:INDIRECT("'Полная ст-ть с уч.НЗС (Авто)'!M"&amp;$J$26))/$D14)</f>
        <v>0</v>
      </c>
      <c r="N14" s="137"/>
      <c r="O14" s="137">
        <f ca="1">IF($D14=0,0,SUMIF('Полная ст-ть с уч.НЗС (Авто)'!$YO$11:INDIRECT("'Полная ст-ть с уч.НЗС (Авто)'!YO"&amp;$J$26),$C14,'Полная ст-ть с уч.НЗС (Авто)'!O$11:INDIRECT("'Полная ст-ть с уч.НЗС (Авто)'!O"&amp;$J$26))/$D14)</f>
        <v>0</v>
      </c>
      <c r="P14" s="137"/>
      <c r="Q14" s="137">
        <f ca="1">IF($D14=0,0,SUMIF('Полная ст-ть с уч.НЗС (Авто)'!$YO$11:INDIRECT("'Полная ст-ть с уч.НЗС (Авто)'!YO"&amp;$J$26),$C14,'Полная ст-ть с уч.НЗС (Авто)'!Q$11:INDIRECT("'Полная ст-ть с уч.НЗС (Авто)'!Q"&amp;$J$26))/$D14)</f>
        <v>0</v>
      </c>
      <c r="R14" s="137">
        <f ca="1">IF($D14=0,0,SUMIF('Полная ст-ть с уч.НЗС (Авто)'!$YO$11:INDIRECT("'Полная ст-ть с уч.НЗС (Авто)'!YO"&amp;$J$26),$C14,'Полная ст-ть с уч.НЗС (Авто)'!R$11:INDIRECT("'Полная ст-ть с уч.НЗС (Авто)'!R"&amp;$J$26))/$D14)</f>
        <v>0</v>
      </c>
      <c r="S14" s="137">
        <f ca="1">IF($D14=0,0,SUMIF('Полная ст-ть с уч.НЗС (Авто)'!$YO$11:INDIRECT("'Полная ст-ть с уч.НЗС (Авто)'!YO"&amp;$J$26),$C14,'Полная ст-ть с уч.НЗС (Авто)'!S$11:INDIRECT("'Полная ст-ть с уч.НЗС (Авто)'!S"&amp;$J$26))/$D14)</f>
        <v>0</v>
      </c>
      <c r="T14" s="137">
        <f ca="1">IF($D14=0,0,SUMIF('Полная ст-ть с уч.НЗС (Авто)'!$YO$11:INDIRECT("'Полная ст-ть с уч.НЗС (Авто)'!YO"&amp;$J$26),$C14,'Полная ст-ть с уч.НЗС (Авто)'!T$11:INDIRECT("'Полная ст-ть с уч.НЗС (Авто)'!T"&amp;$J$26))/$D14)</f>
        <v>0</v>
      </c>
      <c r="U14" s="137">
        <f ca="1">IF($D14=0,0,SUMIF('Полная ст-ть с уч.НЗС (Авто)'!$YO$11:INDIRECT("'Полная ст-ть с уч.НЗС (Авто)'!YO"&amp;$J$26),$C14,'Полная ст-ть с уч.НЗС (Авто)'!U$11:INDIRECT("'Полная ст-ть с уч.НЗС (Авто)'!U"&amp;$J$26))/$D14)</f>
        <v>0</v>
      </c>
      <c r="V14" s="137">
        <f ca="1">IF($D14=0,0,SUMIF('Полная ст-ть с уч.НЗС (Авто)'!$YO$11:INDIRECT("'Полная ст-ть с уч.НЗС (Авто)'!YO"&amp;$J$26),$C14,'Полная ст-ть с уч.НЗС (Авто)'!V$11:INDIRECT("'Полная ст-ть с уч.НЗС (Авто)'!V"&amp;$J$26))/$D14)</f>
        <v>0</v>
      </c>
      <c r="W14" s="137">
        <f ca="1">IF($D14=0,0,SUMIF('Полная ст-ть с уч.НЗС (Авто)'!$YO$11:INDIRECT("'Полная ст-ть с уч.НЗС (Авто)'!YO"&amp;$J$26),$C14,'Полная ст-ть с уч.НЗС (Авто)'!W$11:INDIRECT("'Полная ст-ть с уч.НЗС (Авто)'!W"&amp;$J$26))/$D14)</f>
        <v>0</v>
      </c>
      <c r="X14" s="137">
        <f ca="1">IF($D14=0,0,SUMIF('Полная ст-ть с уч.НЗС (Авто)'!$YO$11:INDIRECT("'Полная ст-ть с уч.НЗС (Авто)'!YO"&amp;$J$26),$C14,'Полная ст-ть с уч.НЗС (Авто)'!X$11:INDIRECT("'Полная ст-ть с уч.НЗС (Авто)'!X"&amp;$J$26))/$D14)</f>
        <v>0</v>
      </c>
      <c r="Y14" s="137">
        <f ca="1">IF($D14=0,0,SUMIF('Полная ст-ть с уч.НЗС (Авто)'!$YO$11:INDIRECT("'Полная ст-ть с уч.НЗС (Авто)'!YO"&amp;$J$26),$C14,'Полная ст-ть с уч.НЗС (Авто)'!Y$11:INDIRECT("'Полная ст-ть с уч.НЗС (Авто)'!Y"&amp;$J$26))/$D14)</f>
        <v>0</v>
      </c>
      <c r="Z14" s="137">
        <f ca="1">IF($D14=0,0,SUMIF('Полная ст-ть с уч.НЗС (Авто)'!$YO$11:INDIRECT("'Полная ст-ть с уч.НЗС (Авто)'!YO"&amp;$J$26),$C14,'Полная ст-ть с уч.НЗС (Авто)'!Z$11:INDIRECT("'Полная ст-ть с уч.НЗС (Авто)'!Z"&amp;$J$26))/$D14)</f>
        <v>0</v>
      </c>
      <c r="AA14" s="137">
        <f ca="1">IF($D14=0,0,SUMIF('Полная ст-ть с уч.НЗС (Авто)'!$YO$11:INDIRECT("'Полная ст-ть с уч.НЗС (Авто)'!YO"&amp;$J$26),$C14,'Полная ст-ть с уч.НЗС (Авто)'!AA$11:INDIRECT("'Полная ст-ть с уч.НЗС (Авто)'!AA"&amp;$J$26))/$D14)</f>
        <v>0</v>
      </c>
      <c r="AB14" s="137">
        <f ca="1">IF($D14=0,0,SUMIF('Полная ст-ть с уч.НЗС (Авто)'!$YO$11:INDIRECT("'Полная ст-ть с уч.НЗС (Авто)'!YO"&amp;$J$26),$C14,'Полная ст-ть с уч.НЗС (Авто)'!AB$11:INDIRECT("'Полная ст-ть с уч.НЗС (Авто)'!AB"&amp;$J$26))/$D14)</f>
        <v>0</v>
      </c>
      <c r="AC14" s="137">
        <f ca="1">IF($D14=0,0,SUMIF('Полная ст-ть с уч.НЗС (Авто)'!$YO$11:INDIRECT("'Полная ст-ть с уч.НЗС (Авто)'!YO"&amp;$J$26),$C14,'Полная ст-ть с уч.НЗС (Авто)'!AC$11:INDIRECT("'Полная ст-ть с уч.НЗС (Авто)'!AC"&amp;$J$26))/$D14)</f>
        <v>0</v>
      </c>
      <c r="AD14" s="137">
        <f ca="1">IF($D14=0,0,SUMIF('Полная ст-ть с уч.НЗС (Авто)'!$YO$11:INDIRECT("'Полная ст-ть с уч.НЗС (Авто)'!YO"&amp;$J$26),$C14,'Полная ст-ть с уч.НЗС (Авто)'!AD$11:INDIRECT("'Полная ст-ть с уч.НЗС (Авто)'!AD"&amp;$J$26))/$D14)</f>
        <v>0</v>
      </c>
      <c r="AE14" s="137">
        <f ca="1">IF($D14=0,0,SUMIF('Полная ст-ть с уч.НЗС (Авто)'!$YO$11:INDIRECT("'Полная ст-ть с уч.НЗС (Авто)'!YO"&amp;$J$26),$C14,'Полная ст-ть с уч.НЗС (Авто)'!AE$11:INDIRECT("'Полная ст-ть с уч.НЗС (Авто)'!AE"&amp;$J$26))/$D14)</f>
        <v>0</v>
      </c>
      <c r="AF14" s="137">
        <f ca="1">IF($D14=0,0,SUMIF('Полная ст-ть с уч.НЗС (Авто)'!$YO$11:INDIRECT("'Полная ст-ть с уч.НЗС (Авто)'!YO"&amp;$J$26),$C14,'Полная ст-ть с уч.НЗС (Авто)'!AF$11:INDIRECT("'Полная ст-ть с уч.НЗС (Авто)'!AF"&amp;$J$26))/$D14)</f>
        <v>0</v>
      </c>
      <c r="AG14" s="137">
        <f ca="1">IF($D14=0,0,SUMIF('Полная ст-ть с уч.НЗС (Авто)'!$YO$11:INDIRECT("'Полная ст-ть с уч.НЗС (Авто)'!YO"&amp;$J$26),$C14,'Полная ст-ть с уч.НЗС (Авто)'!AG$11:INDIRECT("'Полная ст-ть с уч.НЗС (Авто)'!AG"&amp;$J$26))/$D14)</f>
        <v>0</v>
      </c>
      <c r="AH14" s="137">
        <f ca="1">IF($D14=0,0,SUMIF('Полная ст-ть с уч.НЗС (Авто)'!$YO$11:INDIRECT("'Полная ст-ть с уч.НЗС (Авто)'!YO"&amp;$J$26),$C14,'Полная ст-ть с уч.НЗС (Авто)'!AH$11:INDIRECT("'Полная ст-ть с уч.НЗС (Авто)'!AH"&amp;$J$26))/$D14)</f>
        <v>0</v>
      </c>
      <c r="AI14" s="137">
        <f ca="1">IF($D14=0,0,SUMIF('Полная ст-ть с уч.НЗС (Авто)'!$YO$11:INDIRECT("'Полная ст-ть с уч.НЗС (Авто)'!YO"&amp;$J$26),$C14,'Полная ст-ть с уч.НЗС (Авто)'!AI$11:INDIRECT("'Полная ст-ть с уч.НЗС (Авто)'!AI"&amp;$J$26))/$D14)</f>
        <v>0</v>
      </c>
      <c r="AJ14" s="137">
        <f ca="1">IF($D14=0,0,SUMIF('Полная ст-ть с уч.НЗС (Авто)'!$YO$11:INDIRECT("'Полная ст-ть с уч.НЗС (Авто)'!YO"&amp;$J$26),$C14,'Полная ст-ть с уч.НЗС (Авто)'!AJ$11:INDIRECT("'Полная ст-ть с уч.НЗС (Авто)'!AJ"&amp;$J$26))/$D14)</f>
        <v>0</v>
      </c>
      <c r="AK14" s="137">
        <f ca="1">IF($D14=0,0,SUMIF('Полная ст-ть с уч.НЗС (Авто)'!$YO$11:INDIRECT("'Полная ст-ть с уч.НЗС (Авто)'!YO"&amp;$J$26),$C14,'Полная ст-ть с уч.НЗС (Авто)'!AK$11:INDIRECT("'Полная ст-ть с уч.НЗС (Авто)'!AK"&amp;$J$26))/$D14)</f>
        <v>0</v>
      </c>
      <c r="AL14" s="137">
        <f ca="1">IF($D14=0,0,SUMIF('Полная ст-ть с уч.НЗС (Авто)'!$YO$11:INDIRECT("'Полная ст-ть с уч.НЗС (Авто)'!YO"&amp;$J$26),$C14,'Полная ст-ть с уч.НЗС (Авто)'!AL$11:INDIRECT("'Полная ст-ть с уч.НЗС (Авто)'!AL"&amp;$J$26))/$D14)</f>
        <v>0</v>
      </c>
      <c r="AM14" s="137">
        <f ca="1">IF($D14=0,0,SUMIF('Полная ст-ть с уч.НЗС (Авто)'!$YO$11:INDIRECT("'Полная ст-ть с уч.НЗС (Авто)'!YO"&amp;$J$26),$C14,'Полная ст-ть с уч.НЗС (Авто)'!AM$11:INDIRECT("'Полная ст-ть с уч.НЗС (Авто)'!AM"&amp;$J$26))/$D14)</f>
        <v>0</v>
      </c>
      <c r="AN14" s="137">
        <f ca="1">IF($D14=0,0,SUMIF('Полная ст-ть с уч.НЗС (Авто)'!$YO$11:INDIRECT("'Полная ст-ть с уч.НЗС (Авто)'!YO"&amp;$J$26),$C14,'Полная ст-ть с уч.НЗС (Авто)'!AN$11:INDIRECT("'Полная ст-ть с уч.НЗС (Авто)'!AN"&amp;$J$26))/$D14)</f>
        <v>0</v>
      </c>
      <c r="AO14" s="137">
        <f ca="1">IF($D14=0,0,SUMIF('Полная ст-ть с уч.НЗС (Авто)'!$YO$11:INDIRECT("'Полная ст-ть с уч.НЗС (Авто)'!YO"&amp;$J$26),$C14,'Полная ст-ть с уч.НЗС (Авто)'!AO$11:INDIRECT("'Полная ст-ть с уч.НЗС (Авто)'!AO"&amp;$J$26))/$D14)</f>
        <v>0</v>
      </c>
      <c r="AP14" s="137">
        <f ca="1">IF($D14=0,0,SUMIF('Полная ст-ть с уч.НЗС (Авто)'!$YO$11:INDIRECT("'Полная ст-ть с уч.НЗС (Авто)'!YO"&amp;$J$26),$C14,'Полная ст-ть с уч.НЗС (Авто)'!AP$11:INDIRECT("'Полная ст-ть с уч.НЗС (Авто)'!AP"&amp;$J$26))/$D14)</f>
        <v>0</v>
      </c>
      <c r="AQ14" s="137">
        <f ca="1">IF($D14=0,0,SUMIF('Полная ст-ть с уч.НЗС (Авто)'!$YO$11:INDIRECT("'Полная ст-ть с уч.НЗС (Авто)'!YO"&amp;$J$26),$C14,'Полная ст-ть с уч.НЗС (Авто)'!AQ$11:INDIRECT("'Полная ст-ть с уч.НЗС (Авто)'!AQ"&amp;$J$26))/$D14)</f>
        <v>0</v>
      </c>
      <c r="AR14" s="139"/>
      <c r="AS14" s="139"/>
      <c r="AT14" s="140"/>
      <c r="AU14" s="140"/>
      <c r="AV14" s="140"/>
      <c r="AW14" s="140"/>
      <c r="AX14" s="137">
        <f ca="1">IF($D14=0,0,SUMIF('Полная ст-ть с уч.НЗС (Авто)'!$YO$11:INDIRECT("'Полная ст-ть с уч.НЗС (Авто)'!YO"&amp;$J$26),$C14,'Полная ст-ть с уч.НЗС (Авто)'!AX$11:INDIRECT("'Полная ст-ть с уч.НЗС (Авто)'!AX"&amp;$J$26))/$D14)</f>
        <v>0</v>
      </c>
      <c r="AY14" s="137">
        <f ca="1">IF($D14=0,0,SUMIF('Полная ст-ть с уч.НЗС (Авто)'!$YO$11:INDIRECT("'Полная ст-ть с уч.НЗС (Авто)'!YO"&amp;$J$26),$C14,'Полная ст-ть с уч.НЗС (Авто)'!AY$11:INDIRECT("'Полная ст-ть с уч.НЗС (Авто)'!AY"&amp;$J$26))/$D14)</f>
        <v>0</v>
      </c>
      <c r="AZ14" s="137">
        <f ca="1">IF($D14=0,0,SUMIF('Полная ст-ть с уч.НЗС (Авто)'!$YO$11:INDIRECT("'Полная ст-ть с уч.НЗС (Авто)'!YO"&amp;$J$26),$C14,'Полная ст-ть с уч.НЗС (Авто)'!AZ$11:INDIRECT("'Полная ст-ть с уч.НЗС (Авто)'!AZ"&amp;$J$26))/$D14)</f>
        <v>0</v>
      </c>
      <c r="BA14" s="137">
        <f ca="1">IF($D14=0,0,SUMIF('Полная ст-ть с уч.НЗС (Авто)'!$YO$11:INDIRECT("'Полная ст-ть с уч.НЗС (Авто)'!YO"&amp;$J$26),$C14,'Полная ст-ть с уч.НЗС (Авто)'!BA$11:INDIRECT("'Полная ст-ть с уч.НЗС (Авто)'!BA"&amp;$J$26))/$D14)</f>
        <v>0</v>
      </c>
      <c r="BB14" s="137">
        <f ca="1">IF($D14=0,0,SUMIF('Полная ст-ть с уч.НЗС (Авто)'!$YO$11:INDIRECT("'Полная ст-ть с уч.НЗС (Авто)'!YO"&amp;$J$26),$C14,'Полная ст-ть с уч.НЗС (Авто)'!BB$11:INDIRECT("'Полная ст-ть с уч.НЗС (Авто)'!BB"&amp;$J$26))/$D14)</f>
        <v>0</v>
      </c>
      <c r="BC14" s="137">
        <f ca="1">IF($D14=0,0,SUMIF('Полная ст-ть с уч.НЗС (Авто)'!$YO$11:INDIRECT("'Полная ст-ть с уч.НЗС (Авто)'!YO"&amp;$J$26),$C14,'Полная ст-ть с уч.НЗС (Авто)'!BC$11:INDIRECT("'Полная ст-ть с уч.НЗС (Авто)'!BC"&amp;$J$26))/$D14)</f>
        <v>0</v>
      </c>
      <c r="BD14" s="140"/>
      <c r="BE14" s="140"/>
      <c r="BF14" s="137">
        <f ca="1">IF($D14=0,0,SUMIF('Полная ст-ть с уч.НЗС (Авто)'!$YO$11:INDIRECT("'Полная ст-ть с уч.НЗС (Авто)'!YO"&amp;$J$26),$C14,'Полная ст-ть с уч.НЗС (Авто)'!BF$11:INDIRECT("'Полная ст-ть с уч.НЗС (Авто)'!BF"&amp;$J$26))/$D14)</f>
        <v>0</v>
      </c>
      <c r="BG14" s="137">
        <f ca="1">IF($D14=0,0,SUMIF('Полная ст-ть с уч.НЗС (Авто)'!$YO$11:INDIRECT("'Полная ст-ть с уч.НЗС (Авто)'!YO"&amp;$J$26),$C14,'Полная ст-ть с уч.НЗС (Авто)'!BG$11:INDIRECT("'Полная ст-ть с уч.НЗС (Авто)'!BG"&amp;$J$26))/$D14)</f>
        <v>0</v>
      </c>
      <c r="BH14" s="137">
        <f ca="1">IF($D14=0,0,SUMIF('Полная ст-ть с уч.НЗС (Авто)'!$YO$11:INDIRECT("'Полная ст-ть с уч.НЗС (Авто)'!YO"&amp;$J$26),$C14,'Полная ст-ть с уч.НЗС (Авто)'!BH$11:INDIRECT("'Полная ст-ть с уч.НЗС (Авто)'!BH"&amp;$J$26))/$D14)</f>
        <v>0</v>
      </c>
      <c r="BI14" s="137">
        <f ca="1">IF($D14=0,0,SUMIF('Полная ст-ть с уч.НЗС (Авто)'!$YO$11:INDIRECT("'Полная ст-ть с уч.НЗС (Авто)'!YO"&amp;$J$26),$C14,'Полная ст-ть с уч.НЗС (Авто)'!BI$11:INDIRECT("'Полная ст-ть с уч.НЗС (Авто)'!BI"&amp;$J$26))/$D14)</f>
        <v>0</v>
      </c>
      <c r="BJ14" s="137">
        <f ca="1">IF($D14=0,0,SUMIF('Полная ст-ть с уч.НЗС (Авто)'!$YO$11:INDIRECT("'Полная ст-ть с уч.НЗС (Авто)'!YO"&amp;$J$26),$C14,'Полная ст-ть с уч.НЗС (Авто)'!BJ$11:INDIRECT("'Полная ст-ть с уч.НЗС (Авто)'!BJ"&amp;$J$26))/$D14)</f>
        <v>0</v>
      </c>
      <c r="BK14" s="137">
        <f ca="1">IF($D14=0,0,SUMIF('Полная ст-ть с уч.НЗС (Авто)'!$YO$11:INDIRECT("'Полная ст-ть с уч.НЗС (Авто)'!YO"&amp;$J$26),$C14,'Полная ст-ть с уч.НЗС (Авто)'!BK$11:INDIRECT("'Полная ст-ть с уч.НЗС (Авто)'!BK"&amp;$J$26))/$D14)</f>
        <v>0</v>
      </c>
      <c r="BL14" s="140"/>
      <c r="BM14" s="137">
        <f ca="1">IF($D14=0,0,SUMIF('Полная ст-ть с уч.НЗС (Авто)'!$YO$11:INDIRECT("'Полная ст-ть с уч.НЗС (Авто)'!YO"&amp;$J$26),$C14,'Полная ст-ть с уч.НЗС (Авто)'!BM$11:INDIRECT("'Полная ст-ть с уч.НЗС (Авто)'!BM"&amp;$J$26))/$D14)</f>
        <v>0</v>
      </c>
      <c r="BN14" s="140"/>
      <c r="BO14" s="137"/>
      <c r="BP14" s="137"/>
      <c r="BQ14" s="137">
        <f ca="1">IF($D14=0,0,SUMIF('Полная ст-ть с уч.НЗС (Авто)'!$YO$11:INDIRECT("'Полная ст-ть с уч.НЗС (Авто)'!YO"&amp;$J$26),$C14,'Полная ст-ть с уч.НЗС (Авто)'!BQ$11:INDIRECT("'Полная ст-ть с уч.НЗС (Авто)'!BQ"&amp;$J$26))/$D14)</f>
        <v>0</v>
      </c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7"/>
      <c r="CG14" s="137"/>
      <c r="CH14" s="137"/>
      <c r="CI14" s="137"/>
      <c r="CJ14" s="137"/>
      <c r="CK14" s="137">
        <f ca="1">IF($D14=0,0,SUMIF('Полная ст-ть с уч.НЗС (Авто)'!$YO$11:INDIRECT("'Полная ст-ть с уч.НЗС (Авто)'!YO"&amp;$J$26),$C14,'Полная ст-ть с уч.НЗС (Авто)'!CK$11:INDIRECT("'Полная ст-ть с уч.НЗС (Авто)'!CK"&amp;$J$26))/$D14)</f>
        <v>0</v>
      </c>
      <c r="CL14" s="137">
        <f ca="1">IF($D14=0,0,SUMIF('Полная ст-ть с уч.НЗС (Авто)'!$YO$11:INDIRECT("'Полная ст-ть с уч.НЗС (Авто)'!YO"&amp;$J$26),$C14,'Полная ст-ть с уч.НЗС (Авто)'!CL$11:INDIRECT("'Полная ст-ть с уч.НЗС (Авто)'!CL"&amp;$J$26))/$D14)</f>
        <v>0</v>
      </c>
      <c r="CM14" s="137">
        <f ca="1">IF($D14=0,0,SUMIF('Полная ст-ть с уч.НЗС (Авто)'!$YO$11:INDIRECT("'Полная ст-ть с уч.НЗС (Авто)'!YO"&amp;$J$26),$C14,'Полная ст-ть с уч.НЗС (Авто)'!CM$11:INDIRECT("'Полная ст-ть с уч.НЗС (Авто)'!CM"&amp;$J$26))/$D14)</f>
        <v>0</v>
      </c>
      <c r="CN14" s="137">
        <f ca="1">IF($D14=0,0,SUMIF('Полная ст-ть с уч.НЗС (Авто)'!$YO$11:INDIRECT("'Полная ст-ть с уч.НЗС (Авто)'!YO"&amp;$J$26),$C14,'Полная ст-ть с уч.НЗС (Авто)'!CN$11:INDIRECT("'Полная ст-ть с уч.НЗС (Авто)'!CN"&amp;$J$26))/$D14)</f>
        <v>0</v>
      </c>
      <c r="CO14" s="137">
        <f ca="1">IF($D14=0,0,SUMIF('Полная ст-ть с уч.НЗС (Авто)'!$YO$11:INDIRECT("'Полная ст-ть с уч.НЗС (Авто)'!YO"&amp;$J$26),$C14,'Полная ст-ть с уч.НЗС (Авто)'!CO$11:INDIRECT("'Полная ст-ть с уч.НЗС (Авто)'!CO"&amp;$J$26))/$D14)</f>
        <v>0</v>
      </c>
      <c r="CP14" s="137">
        <f ca="1">IF($D14=0,0,SUMIF('Полная ст-ть с уч.НЗС (Авто)'!$YO$11:INDIRECT("'Полная ст-ть с уч.НЗС (Авто)'!YO"&amp;$J$26),$C14,'Полная ст-ть с уч.НЗС (Авто)'!CP$11:INDIRECT("'Полная ст-ть с уч.НЗС (Авто)'!CO"&amp;$J$26))/$D14)</f>
        <v>0</v>
      </c>
      <c r="CQ14" s="137">
        <f ca="1">IF($D14=0,0,SUMIF('Полная ст-ть с уч.НЗС (Авто)'!$YO$11:INDIRECT("'Полная ст-ть с уч.НЗС (Авто)'!YO"&amp;$J$26),$C14,'Полная ст-ть с уч.НЗС (Авто)'!CQ$11:INDIRECT("'Полная ст-ть с уч.НЗС (Авто)'!CQ"&amp;$J$26))/$D14)</f>
        <v>0</v>
      </c>
      <c r="CR14" s="137">
        <f ca="1">IF($D14=0,0,SUMIF('Полная ст-ть с уч.НЗС (Авто)'!$YO$11:INDIRECT("'Полная ст-ть с уч.НЗС (Авто)'!YO"&amp;$J$26),$C14,'Полная ст-ть с уч.НЗС (Авто)'!CR$11:INDIRECT("'Полная ст-ть с уч.НЗС (Авто)'!CR"&amp;$J$26))/$D14)</f>
        <v>0</v>
      </c>
      <c r="CS14" s="137">
        <f ca="1">IF($D14=0,0,SUMIF('Полная ст-ть с уч.НЗС (Авто)'!$YO$11:INDIRECT("'Полная ст-ть с уч.НЗС (Авто)'!YO"&amp;$J$26),$C14,'Полная ст-ть с уч.НЗС (Авто)'!CS$11:INDIRECT("'Полная ст-ть с уч.НЗС (Авто)'!CS"&amp;$J$26))/$D14)</f>
        <v>0</v>
      </c>
      <c r="CT14" s="137">
        <f ca="1">IF($D14=0,0,SUMIF('Полная ст-ть с уч.НЗС (Авто)'!$YO$11:INDIRECT("'Полная ст-ть с уч.НЗС (Авто)'!YO"&amp;$J$26),$C14,'Полная ст-ть с уч.НЗС (Авто)'!CT$11:INDIRECT("'Полная ст-ть с уч.НЗС (Авто)'!CT"&amp;$J$26))/$D14)</f>
        <v>0</v>
      </c>
      <c r="CU14" s="137">
        <f ca="1">IF($D14=0,0,SUMIF('Полная ст-ть с уч.НЗС (Авто)'!$YO$11:INDIRECT("'Полная ст-ть с уч.НЗС (Авто)'!YO"&amp;$J$26),$C14,'Полная ст-ть с уч.НЗС (Авто)'!CU$11:INDIRECT("'Полная ст-ть с уч.НЗС (Авто)'!CU"&amp;$J$26))/$D14)</f>
        <v>0</v>
      </c>
      <c r="CV14" s="137">
        <f ca="1">IF($D14=0,0,SUMIF('Полная ст-ть с уч.НЗС (Авто)'!$YO$11:INDIRECT("'Полная ст-ть с уч.НЗС (Авто)'!YO"&amp;$J$26),$C14,'Полная ст-ть с уч.НЗС (Авто)'!CV$11:INDIRECT("'Полная ст-ть с уч.НЗС (Авто)'!CV"&amp;$J$26))/$D14)</f>
        <v>0</v>
      </c>
      <c r="CW14" s="137">
        <f ca="1">IF($D14=0,0,SUMIF('Полная ст-ть с уч.НЗС (Авто)'!$YO$11:INDIRECT("'Полная ст-ть с уч.НЗС (Авто)'!YO"&amp;$J$26),$C14,'Полная ст-ть с уч.НЗС (Авто)'!CW$11:INDIRECT("'Полная ст-ть с уч.НЗС (Авто)'!CW"&amp;$J$26))/$D14)</f>
        <v>0</v>
      </c>
      <c r="CX14" s="137">
        <f ca="1">IF($D14=0,0,SUMIF('Полная ст-ть с уч.НЗС (Авто)'!$YO$11:INDIRECT("'Полная ст-ть с уч.НЗС (Авто)'!YO"&amp;$J$26),$C14,'Полная ст-ть с уч.НЗС (Авто)'!CX$11:INDIRECT("'Полная ст-ть с уч.НЗС (Авто)'!CX"&amp;$J$26))/$D14)</f>
        <v>0</v>
      </c>
      <c r="CY14" s="137">
        <f ca="1">IF($D14=0,0,SUMIF('Полная ст-ть с уч.НЗС (Авто)'!$YO$11:INDIRECT("'Полная ст-ть с уч.НЗС (Авто)'!YO"&amp;$J$26),$C14,'Полная ст-ть с уч.НЗС (Авто)'!CY$11:INDIRECT("'Полная ст-ть с уч.НЗС (Авто)'!CY"&amp;$J$26))/$D14)</f>
        <v>0</v>
      </c>
      <c r="CZ14" s="137">
        <f ca="1">IF($D14=0,0,SUMIF('Полная ст-ть с уч.НЗС (Авто)'!$YO$11:INDIRECT("'Полная ст-ть с уч.НЗС (Авто)'!YO"&amp;$J$26),$C14,'Полная ст-ть с уч.НЗС (Авто)'!CZ$11:INDIRECT("'Полная ст-ть с уч.НЗС (Авто)'!CZ"&amp;$J$26))/$D14)</f>
        <v>0</v>
      </c>
      <c r="DA14" s="137">
        <f ca="1">IF($D14=0,0,SUMIF('Полная ст-ть с уч.НЗС (Авто)'!$YO$11:INDIRECT("'Полная ст-ть с уч.НЗС (Авто)'!YO"&amp;$J$26),$C14,'Полная ст-ть с уч.НЗС (Авто)'!DA$11:INDIRECT("'Полная ст-ть с уч.НЗС (Авто)'!DA"&amp;$J$26))/$D14)</f>
        <v>0</v>
      </c>
      <c r="DB14" s="137">
        <f ca="1">IF($D14=0,0,SUMIF('Полная ст-ть с уч.НЗС (Авто)'!$YO$11:INDIRECT("'Полная ст-ть с уч.НЗС (Авто)'!YO"&amp;$J$26),$C14,'Полная ст-ть с уч.НЗС (Авто)'!DB$11:INDIRECT("'Полная ст-ть с уч.НЗС (Авто)'!DB"&amp;$J$26))/$D14)</f>
        <v>0</v>
      </c>
      <c r="DC14" s="137">
        <f ca="1">IF($D14=0,0,SUMIF('Полная ст-ть с уч.НЗС (Авто)'!$YO$11:INDIRECT("'Полная ст-ть с уч.НЗС (Авто)'!YO"&amp;$J$26),$C14,'Полная ст-ть с уч.НЗС (Авто)'!DC$11:INDIRECT("'Полная ст-ть с уч.НЗС (Авто)'!DC"&amp;$J$26))/$D14)</f>
        <v>0</v>
      </c>
      <c r="DD14" s="137"/>
      <c r="DE14" s="137">
        <f ca="1">IF($D14=0,0,SUMIF('Полная ст-ть с уч.НЗС (Авто)'!$YO$11:INDIRECT("'Полная ст-ть с уч.НЗС (Авто)'!YO"&amp;$J$26),$C14,'Полная ст-ть с уч.НЗС (Авто)'!DE$11:INDIRECT("'Полная ст-ть с уч.НЗС (Авто)'!DE"&amp;$J$26))/$D14)</f>
        <v>0</v>
      </c>
      <c r="DF14" s="137"/>
      <c r="DG14" s="137">
        <f ca="1">IF($D14=0,0,SUMIF('Полная ст-ть с уч.НЗС (Авто)'!$YO$11:INDIRECT("'Полная ст-ть с уч.НЗС (Авто)'!YO"&amp;$J$26),$C14,'Полная ст-ть с уч.НЗС (Авто)'!DG$11:INDIRECT("'Полная ст-ть с уч.НЗС (Авто)'!DG"&amp;$J$26))/$D14)</f>
        <v>0</v>
      </c>
      <c r="DH14" s="137">
        <f ca="1">IF($D14=0,0,SUMIF('Полная ст-ть с уч.НЗС (Авто)'!$YO$11:INDIRECT("'Полная ст-ть с уч.НЗС (Авто)'!YO"&amp;$J$26),$C14,'Полная ст-ть с уч.НЗС (Авто)'!DH$11:INDIRECT("'Полная ст-ть с уч.НЗС (Авто)'!DH"&amp;$J$26))/$D14)</f>
        <v>0</v>
      </c>
      <c r="DI14" s="137">
        <f ca="1">IF($D14=0,0,SUMIF('Полная ст-ть с уч.НЗС (Авто)'!$YO$11:INDIRECT("'Полная ст-ть с уч.НЗС (Авто)'!YO"&amp;$J$26),$C14,'Полная ст-ть с уч.НЗС (Авто)'!DI$11:INDIRECT("'Полная ст-ть с уч.НЗС (Авто)'!DI"&amp;$J$26))/$D14)</f>
        <v>0</v>
      </c>
      <c r="DJ14" s="137">
        <f ca="1">IF($D14=0,0,SUMIF('Полная ст-ть с уч.НЗС (Авто)'!$YO$11:INDIRECT("'Полная ст-ть с уч.НЗС (Авто)'!YO"&amp;$J$26),$C14,'Полная ст-ть с уч.НЗС (Авто)'!DJ$11:INDIRECT("'Полная ст-ть с уч.НЗС (Авто)'!DJ"&amp;$J$26))/$D14)</f>
        <v>0</v>
      </c>
      <c r="DK14" s="137">
        <f ca="1">IF($D14=0,0,SUMIF('Полная ст-ть с уч.НЗС (Авто)'!$YO$11:INDIRECT("'Полная ст-ть с уч.НЗС (Авто)'!YO"&amp;$J$26),$C14,'Полная ст-ть с уч.НЗС (Авто)'!DK$11:INDIRECT("'Полная ст-ть с уч.НЗС (Авто)'!DK"&amp;$J$26))/$D14)</f>
        <v>0</v>
      </c>
      <c r="DL14" s="137">
        <f ca="1">IF($D14=0,0,SUMIF('Полная ст-ть с уч.НЗС (Авто)'!$YO$11:INDIRECT("'Полная ст-ть с уч.НЗС (Авто)'!YO"&amp;$J$26),$C14,'Полная ст-ть с уч.НЗС (Авто)'!DL$11:INDIRECT("'Полная ст-ть с уч.НЗС (Авто)'!DL"&amp;$J$26))/$D14)</f>
        <v>0</v>
      </c>
      <c r="DM14" s="137">
        <f ca="1">IF($D14=0,0,SUMIF('Полная ст-ть с уч.НЗС (Авто)'!$YO$11:INDIRECT("'Полная ст-ть с уч.НЗС (Авто)'!YO"&amp;$J$26),$C14,'Полная ст-ть с уч.НЗС (Авто)'!DM$11:INDIRECT("'Полная ст-ть с уч.НЗС (Авто)'!DM"&amp;$J$26))/$D14)</f>
        <v>0</v>
      </c>
      <c r="DN14" s="137">
        <f ca="1">IF($D14=0,0,SUMIF('Полная ст-ть с уч.НЗС (Авто)'!$YO$11:INDIRECT("'Полная ст-ть с уч.НЗС (Авто)'!YO"&amp;$J$26),$C14,'Полная ст-ть с уч.НЗС (Авто)'!DN$11:INDIRECT("'Полная ст-ть с уч.НЗС (Авто)'!DN"&amp;$J$26))/$D14)</f>
        <v>0</v>
      </c>
      <c r="DO14" s="137">
        <f ca="1">IF($D14=0,0,SUMIF('Полная ст-ть с уч.НЗС (Авто)'!$YO$11:INDIRECT("'Полная ст-ть с уч.НЗС (Авто)'!YO"&amp;$J$26),$C14,'Полная ст-ть с уч.НЗС (Авто)'!DO$11:INDIRECT("'Полная ст-ть с уч.НЗС (Авто)'!DO"&amp;$J$26))/$D14)</f>
        <v>0</v>
      </c>
      <c r="DP14" s="137">
        <f ca="1">IF($D14=0,0,SUMIF('Полная ст-ть с уч.НЗС (Авто)'!$YO$11:INDIRECT("'Полная ст-ть с уч.НЗС (Авто)'!YO"&amp;$J$26),$C14,'Полная ст-ть с уч.НЗС (Авто)'!DP$11:INDIRECT("'Полная ст-ть с уч.НЗС (Авто)'!DP"&amp;$J$26))/$D14)</f>
        <v>0</v>
      </c>
      <c r="DQ14" s="137">
        <f ca="1">IF($D14=0,0,SUMIF('Полная ст-ть с уч.НЗС (Авто)'!$YO$11:INDIRECT("'Полная ст-ть с уч.НЗС (Авто)'!YO"&amp;$J$26),$C14,'Полная ст-ть с уч.НЗС (Авто)'!DQ$11:INDIRECT("'Полная ст-ть с уч.НЗС (Авто)'!DQ"&amp;$J$26))/$D14)</f>
        <v>0</v>
      </c>
      <c r="DR14" s="137">
        <f ca="1">IF($D14=0,0,SUMIF('Полная ст-ть с уч.НЗС (Авто)'!$YO$11:INDIRECT("'Полная ст-ть с уч.НЗС (Авто)'!YO"&amp;$J$26),$C14,'Полная ст-ть с уч.НЗС (Авто)'!DR$11:INDIRECT("'Полная ст-ть с уч.НЗС (Авто)'!DR"&amp;$J$26))/$D14)</f>
        <v>0</v>
      </c>
      <c r="DS14" s="137">
        <f ca="1">IF($D14=0,0,SUMIF('Полная ст-ть с уч.НЗС (Авто)'!$YO$11:INDIRECT("'Полная ст-ть с уч.НЗС (Авто)'!YO"&amp;$J$26),$C14,'Полная ст-ть с уч.НЗС (Авто)'!DS$11:INDIRECT("'Полная ст-ть с уч.НЗС (Авто)'!DS"&amp;$J$26))/$D14)</f>
        <v>0</v>
      </c>
      <c r="DT14" s="137">
        <f ca="1">IF($D14=0,0,SUMIF('Полная ст-ть с уч.НЗС (Авто)'!$YO$11:INDIRECT("'Полная ст-ть с уч.НЗС (Авто)'!YO"&amp;$J$26),$C14,'Полная ст-ть с уч.НЗС (Авто)'!DT$11:INDIRECT("'Полная ст-ть с уч.НЗС (Авто)'!DT"&amp;$J$26))/$D14)</f>
        <v>0</v>
      </c>
      <c r="DU14" s="137">
        <f ca="1">IF($D14=0,0,SUMIF('Полная ст-ть с уч.НЗС (Авто)'!$YO$11:INDIRECT("'Полная ст-ть с уч.НЗС (Авто)'!YO"&amp;$J$26),$C14,'Полная ст-ть с уч.НЗС (Авто)'!DU$11:INDIRECT("'Полная ст-ть с уч.НЗС (Авто)'!DU"&amp;$J$26))/$D14)</f>
        <v>0</v>
      </c>
      <c r="DV14" s="137">
        <f ca="1">IF($D14=0,0,SUMIF('Полная ст-ть с уч.НЗС (Авто)'!$YO$11:INDIRECT("'Полная ст-ть с уч.НЗС (Авто)'!YO"&amp;$J$26),$C14,'Полная ст-ть с уч.НЗС (Авто)'!DV$11:INDIRECT("'Полная ст-ть с уч.НЗС (Авто)'!DV"&amp;$J$26))/$D14)</f>
        <v>0</v>
      </c>
      <c r="DW14" s="137">
        <f ca="1">IF($D14=0,0,SUMIF('Полная ст-ть с уч.НЗС (Авто)'!$YO$11:INDIRECT("'Полная ст-ть с уч.НЗС (Авто)'!YO"&amp;$J$26),$C14,'Полная ст-ть с уч.НЗС (Авто)'!DW$11:INDIRECT("'Полная ст-ть с уч.НЗС (Авто)'!DW"&amp;$J$26))/$D14)</f>
        <v>0</v>
      </c>
      <c r="DX14" s="137">
        <f ca="1">IF($D14=0,0,SUMIF('Полная ст-ть с уч.НЗС (Авто)'!$YO$11:INDIRECT("'Полная ст-ть с уч.НЗС (Авто)'!YO"&amp;$J$26),$C14,'Полная ст-ть с уч.НЗС (Авто)'!DX$11:INDIRECT("'Полная ст-ть с уч.НЗС (Авто)'!DX"&amp;$J$26))/$D14)</f>
        <v>0</v>
      </c>
      <c r="DY14" s="137">
        <f ca="1">IF($D14=0,0,SUMIF('Полная ст-ть с уч.НЗС (Авто)'!$YO$11:INDIRECT("'Полная ст-ть с уч.НЗС (Авто)'!YO"&amp;$J$26),$C14,'Полная ст-ть с уч.НЗС (Авто)'!DY$11:INDIRECT("'Полная ст-ть с уч.НЗС (Авто)'!DY"&amp;$J$26))/$D14)</f>
        <v>0</v>
      </c>
      <c r="DZ14" s="137">
        <f ca="1">IF($D14=0,0,SUMIF('Полная ст-ть с уч.НЗС (Авто)'!$YO$11:INDIRECT("'Полная ст-ть с уч.НЗС (Авто)'!YO"&amp;$J$26),$C14,'Полная ст-ть с уч.НЗС (Авто)'!DZ$11:INDIRECT("'Полная ст-ть с уч.НЗС (Авто)'!DZ"&amp;$J$26))/$D14)</f>
        <v>0</v>
      </c>
      <c r="EA14" s="137">
        <f ca="1">IF($D14=0,0,SUMIF('Полная ст-ть с уч.НЗС (Авто)'!$YO$11:INDIRECT("'Полная ст-ть с уч.НЗС (Авто)'!YO"&amp;$J$26),$C14,'Полная ст-ть с уч.НЗС (Авто)'!EA$11:INDIRECT("'Полная ст-ть с уч.НЗС (Авто)'!EA"&amp;$J$26))/$D14)</f>
        <v>0</v>
      </c>
      <c r="EB14" s="137">
        <f ca="1">IF($D14=0,0,SUMIF('Полная ст-ть с уч.НЗС (Авто)'!$YO$11:INDIRECT("'Полная ст-ть с уч.НЗС (Авто)'!YO"&amp;$J$26),$C14,'Полная ст-ть с уч.НЗС (Авто)'!EB$11:INDIRECT("'Полная ст-ть с уч.НЗС (Авто)'!EB"&amp;$J$26))/$D14)</f>
        <v>0</v>
      </c>
      <c r="EC14" s="137">
        <f ca="1">IF($D14=0,0,SUMIF('Полная ст-ть с уч.НЗС (Авто)'!$YO$11:INDIRECT("'Полная ст-ть с уч.НЗС (Авто)'!YO"&amp;$J$26),$C14,'Полная ст-ть с уч.НЗС (Авто)'!EC$11:INDIRECT("'Полная ст-ть с уч.НЗС (Авто)'!EC"&amp;$J$26))/$D14)</f>
        <v>0</v>
      </c>
      <c r="ED14" s="137">
        <f ca="1">IF($D14=0,0,SUMIF('Полная ст-ть с уч.НЗС (Авто)'!$YO$11:INDIRECT("'Полная ст-ть с уч.НЗС (Авто)'!YO"&amp;$J$26),$C14,'Полная ст-ть с уч.НЗС (Авто)'!ED$11:INDIRECT("'Полная ст-ть с уч.НЗС (Авто)'!ED"&amp;$J$26))/$D14)</f>
        <v>0</v>
      </c>
      <c r="EE14" s="137">
        <f ca="1">IF($D14=0,0,SUMIF('Полная ст-ть с уч.НЗС (Авто)'!$YO$11:INDIRECT("'Полная ст-ть с уч.НЗС (Авто)'!YO"&amp;$J$26),$C14,'Полная ст-ть с уч.НЗС (Авто)'!EE$11:INDIRECT("'Полная ст-ть с уч.НЗС (Авто)'!EE"&amp;$J$26))/$D14)</f>
        <v>0</v>
      </c>
      <c r="EF14" s="137">
        <f ca="1">IF($D14=0,0,SUMIF('Полная ст-ть с уч.НЗС (Авто)'!$YO$11:INDIRECT("'Полная ст-ть с уч.НЗС (Авто)'!YO"&amp;$J$26),$C14,'Полная ст-ть с уч.НЗС (Авто)'!EF$11:INDIRECT("'Полная ст-ть с уч.НЗС (Авто)'!EF"&amp;$J$26))/$D14)</f>
        <v>0</v>
      </c>
      <c r="EG14" s="137">
        <f ca="1">IF($D14=0,0,SUMIF('Полная ст-ть с уч.НЗС (Авто)'!$YO$11:INDIRECT("'Полная ст-ть с уч.НЗС (Авто)'!YO"&amp;$J$26),$C14,'Полная ст-ть с уч.НЗС (Авто)'!EG$11:INDIRECT("'Полная ст-ть с уч.НЗС (Авто)'!EG"&amp;$J$26))/$D14)</f>
        <v>0</v>
      </c>
      <c r="EH14" s="137">
        <f ca="1">IF($D14=0,0,SUMIF('Полная ст-ть с уч.НЗС (Авто)'!$YO$11:INDIRECT("'Полная ст-ть с уч.НЗС (Авто)'!YO"&amp;$J$26),$C14,'Полная ст-ть с уч.НЗС (Авто)'!EH$11:INDIRECT("'Полная ст-ть с уч.НЗС (Авто)'!EH"&amp;$J$26))/$D14)</f>
        <v>0</v>
      </c>
      <c r="EI14" s="137">
        <f ca="1">IF($D14=0,0,SUMIF('Полная ст-ть с уч.НЗС (Авто)'!$YO$11:INDIRECT("'Полная ст-ть с уч.НЗС (Авто)'!YO"&amp;$J$26),$C14,'Полная ст-ть с уч.НЗС (Авто)'!EI$11:INDIRECT("'Полная ст-ть с уч.НЗС (Авто)'!EI"&amp;$J$26))/$D14)</f>
        <v>0</v>
      </c>
      <c r="EJ14" s="137">
        <f ca="1">IF($D14=0,0,SUMIF('Полная ст-ть с уч.НЗС (Авто)'!$YO$11:INDIRECT("'Полная ст-ть с уч.НЗС (Авто)'!YO"&amp;$J$26),$C14,'Полная ст-ть с уч.НЗС (Авто)'!EJ$11:INDIRECT("'Полная ст-ть с уч.НЗС (Авто)'!EJ"&amp;$J$26))/$D14)</f>
        <v>0</v>
      </c>
      <c r="EK14" s="137">
        <f ca="1">IF($D14=0,0,SUMIF('Полная ст-ть с уч.НЗС (Авто)'!$YO$11:INDIRECT("'Полная ст-ть с уч.НЗС (Авто)'!YO"&amp;$J$26),$C14,'Полная ст-ть с уч.НЗС (Авто)'!EK$11:INDIRECT("'Полная ст-ть с уч.НЗС (Авто)'!EK"&amp;$J$26))/$D14)</f>
        <v>0</v>
      </c>
      <c r="EL14" s="137">
        <f ca="1">IF($D14=0,0,SUMIF('Полная ст-ть с уч.НЗС (Авто)'!$YO$11:INDIRECT("'Полная ст-ть с уч.НЗС (Авто)'!YO"&amp;$J$26),$C14,'Полная ст-ть с уч.НЗС (Авто)'!EL$11:INDIRECT("'Полная ст-ть с уч.НЗС (Авто)'!EL"&amp;$J$26))/$D14)</f>
        <v>0</v>
      </c>
      <c r="EM14" s="137">
        <f ca="1">IF($D14=0,0,SUMIF('Полная ст-ть с уч.НЗС (Авто)'!$YO$11:INDIRECT("'Полная ст-ть с уч.НЗС (Авто)'!YO"&amp;$J$26),$C14,'Полная ст-ть с уч.НЗС (Авто)'!EM$11:INDIRECT("'Полная ст-ть с уч.НЗС (Авто)'!EM"&amp;$J$26))/$D14)</f>
        <v>0</v>
      </c>
      <c r="EN14" s="137">
        <f ca="1">IF($D14=0,0,SUMIF('Полная ст-ть с уч.НЗС (Авто)'!$YO$11:INDIRECT("'Полная ст-ть с уч.НЗС (Авто)'!YO"&amp;$J$26),$C14,'Полная ст-ть с уч.НЗС (Авто)'!EN$11:INDIRECT("'Полная ст-ть с уч.НЗС (Авто)'!EN"&amp;$J$26))/$D14)</f>
        <v>0</v>
      </c>
      <c r="EO14" s="137">
        <f ca="1">IF($D14=0,0,SUMIF('Полная ст-ть с уч.НЗС (Авто)'!$YO$11:INDIRECT("'Полная ст-ть с уч.НЗС (Авто)'!YO"&amp;$J$26),$C14,'Полная ст-ть с уч.НЗС (Авто)'!EO$11:INDIRECT("'Полная ст-ть с уч.НЗС (Авто)'!EO"&amp;$J$26))/$D14)</f>
        <v>0</v>
      </c>
      <c r="EP14" s="137">
        <f ca="1">IF($D14=0,0,SUMIF('Полная ст-ть с уч.НЗС (Авто)'!$YO$11:INDIRECT("'Полная ст-ть с уч.НЗС (Авто)'!YO"&amp;$J$26),$C14,'Полная ст-ть с уч.НЗС (Авто)'!EP$11:INDIRECT("'Полная ст-ть с уч.НЗС (Авто)'!EP"&amp;$J$26))/$D14)</f>
        <v>0</v>
      </c>
      <c r="EQ14" s="137">
        <f ca="1">IF($D14=0,0,SUMIF('Полная ст-ть с уч.НЗС (Авто)'!$YO$11:INDIRECT("'Полная ст-ть с уч.НЗС (Авто)'!YO"&amp;$J$26),$C14,'Полная ст-ть с уч.НЗС (Авто)'!EQ$11:INDIRECT("'Полная ст-ть с уч.НЗС (Авто)'!EQ"&amp;$J$26))/$D14)</f>
        <v>0</v>
      </c>
      <c r="ER14" s="137">
        <f ca="1">IF($D14=0,0,SUMIF('Полная ст-ть с уч.НЗС (Авто)'!$YO$11:INDIRECT("'Полная ст-ть с уч.НЗС (Авто)'!YO"&amp;$J$26),$C14,'Полная ст-ть с уч.НЗС (Авто)'!ER$11:INDIRECT("'Полная ст-ть с уч.НЗС (Авто)'!ER"&amp;$J$26))/$D14)</f>
        <v>0</v>
      </c>
      <c r="ES14" s="137">
        <f ca="1">IF($D14=0,0,SUMIF('Полная ст-ть с уч.НЗС (Авто)'!$YO$11:INDIRECT("'Полная ст-ть с уч.НЗС (Авто)'!YO"&amp;$J$26),$C14,'Полная ст-ть с уч.НЗС (Авто)'!ES$11:INDIRECT("'Полная ст-ть с уч.НЗС (Авто)'!ES"&amp;$J$26))/$D14)</f>
        <v>0</v>
      </c>
      <c r="ET14" s="137">
        <f ca="1">IF($D14=0,0,SUMIF('Полная ст-ть с уч.НЗС (Авто)'!$YO$11:INDIRECT("'Полная ст-ть с уч.НЗС (Авто)'!YO"&amp;$J$26),$C14,'Полная ст-ть с уч.НЗС (Авто)'!ET$11:INDIRECT("'Полная ст-ть с уч.НЗС (Авто)'!ET"&amp;$J$26))/$D14)</f>
        <v>0</v>
      </c>
      <c r="EU14" s="137">
        <f ca="1">IF($D14=0,0,SUMIF('Полная ст-ть с уч.НЗС (Авто)'!$YO$11:INDIRECT("'Полная ст-ть с уч.НЗС (Авто)'!YO"&amp;$J$26),$C14,'Полная ст-ть с уч.НЗС (Авто)'!EU$11:INDIRECT("'Полная ст-ть с уч.НЗС (Авто)'!EU"&amp;$J$26))/$D14)</f>
        <v>0</v>
      </c>
      <c r="EV14" s="137">
        <f ca="1">IF($D14=0,0,SUMIF('Полная ст-ть с уч.НЗС (Авто)'!$YO$11:INDIRECT("'Полная ст-ть с уч.НЗС (Авто)'!YO"&amp;$J$26),$C14,'Полная ст-ть с уч.НЗС (Авто)'!EV$11:INDIRECT("'Полная ст-ть с уч.НЗС (Авто)'!EV"&amp;$J$26))/$D14)</f>
        <v>0</v>
      </c>
      <c r="EW14" s="137">
        <f ca="1">IF($D14=0,0,SUMIF('Полная ст-ть с уч.НЗС (Авто)'!$YO$11:INDIRECT("'Полная ст-ть с уч.НЗС (Авто)'!YO"&amp;$J$26),$C14,'Полная ст-ть с уч.НЗС (Авто)'!EW$11:INDIRECT("'Полная ст-ть с уч.НЗС (Авто)'!EW"&amp;$J$26))/$D14)</f>
        <v>0</v>
      </c>
      <c r="EX14" s="137">
        <f ca="1">IF($D14=0,0,SUMIF('Полная ст-ть с уч.НЗС (Авто)'!$YO$11:INDIRECT("'Полная ст-ть с уч.НЗС (Авто)'!YO"&amp;$J$26),$C14,'Полная ст-ть с уч.НЗС (Авто)'!EX$11:INDIRECT("'Полная ст-ть с уч.НЗС (Авто)'!EX"&amp;$J$26))/$D14)</f>
        <v>0</v>
      </c>
      <c r="EY14" s="137">
        <f ca="1">IF($D14=0,0,SUMIF('Полная ст-ть с уч.НЗС (Авто)'!$YO$11:INDIRECT("'Полная ст-ть с уч.НЗС (Авто)'!YO"&amp;$J$26),$C14,'Полная ст-ть с уч.НЗС (Авто)'!EY$11:INDIRECT("'Полная ст-ть с уч.НЗС (Авто)'!EY"&amp;$J$26))/$D14)</f>
        <v>0</v>
      </c>
      <c r="EZ14" s="137">
        <f ca="1">IF($D14=0,0,SUMIF('Полная ст-ть с уч.НЗС (Авто)'!$YO$11:INDIRECT("'Полная ст-ть с уч.НЗС (Авто)'!YO"&amp;$J$26),$C14,'Полная ст-ть с уч.НЗС (Авто)'!EZ$11:INDIRECT("'Полная ст-ть с уч.НЗС (Авто)'!EZ"&amp;$J$26))/$D14)</f>
        <v>0</v>
      </c>
      <c r="FA14" s="137">
        <f ca="1">IF($D14=0,0,SUMIF('Полная ст-ть с уч.НЗС (Авто)'!$YO$11:INDIRECT("'Полная ст-ть с уч.НЗС (Авто)'!YO"&amp;$J$26),$C14,'Полная ст-ть с уч.НЗС (Авто)'!FA$11:INDIRECT("'Полная ст-ть с уч.НЗС (Авто)'!FA"&amp;$J$26))/$D14)</f>
        <v>0</v>
      </c>
      <c r="FB14" s="137">
        <f ca="1">IF($D14=0,0,SUMIF('Полная ст-ть с уч.НЗС (Авто)'!$YO$11:INDIRECT("'Полная ст-ть с уч.НЗС (Авто)'!YO"&amp;$J$26),$C14,'Полная ст-ть с уч.НЗС (Авто)'!FB$11:INDIRECT("'Полная ст-ть с уч.НЗС (Авто)'!FB"&amp;$J$26))/$D14)</f>
        <v>0</v>
      </c>
      <c r="FC14" s="137">
        <f ca="1">IF($D14=0,0,SUMIF('Полная ст-ть с уч.НЗС (Авто)'!$YO$11:INDIRECT("'Полная ст-ть с уч.НЗС (Авто)'!YO"&amp;$J$26),$C14,'Полная ст-ть с уч.НЗС (Авто)'!FC$11:INDIRECT("'Полная ст-ть с уч.НЗС (Авто)'!FC"&amp;$J$26))/$D14)</f>
        <v>0</v>
      </c>
      <c r="FD14" s="137">
        <f ca="1">IF($D14=0,0,SUMIF('Полная ст-ть с уч.НЗС (Авто)'!$YO$11:INDIRECT("'Полная ст-ть с уч.НЗС (Авто)'!YO"&amp;$J$26),$C14,'Полная ст-ть с уч.НЗС (Авто)'!FD$11:INDIRECT("'Полная ст-ть с уч.НЗС (Авто)'!FD"&amp;$J$26))/$D14)</f>
        <v>0</v>
      </c>
      <c r="FE14" s="137">
        <f ca="1">IF($D14=0,0,SUMIF('Полная ст-ть с уч.НЗС (Авто)'!$YO$11:INDIRECT("'Полная ст-ть с уч.НЗС (Авто)'!YO"&amp;$J$26),$C14,'Полная ст-ть с уч.НЗС (Авто)'!FE$11:INDIRECT("'Полная ст-ть с уч.НЗС (Авто)'!FE"&amp;$J$26))/$D14)</f>
        <v>0</v>
      </c>
      <c r="FF14" s="137">
        <f ca="1">IF($D14=0,0,SUMIF('Полная ст-ть с уч.НЗС (Авто)'!$YO$11:INDIRECT("'Полная ст-ть с уч.НЗС (Авто)'!YO"&amp;$J$26),$C14,'Полная ст-ть с уч.НЗС (Авто)'!FF$11:INDIRECT("'Полная ст-ть с уч.НЗС (Авто)'!FF"&amp;$J$26))/$D14)</f>
        <v>0</v>
      </c>
      <c r="FG14" s="137">
        <f ca="1">IF($D14=0,0,SUMIF('Полная ст-ть с уч.НЗС (Авто)'!$YO$11:INDIRECT("'Полная ст-ть с уч.НЗС (Авто)'!YO"&amp;$J$26),$C14,'Полная ст-ть с уч.НЗС (Авто)'!FG$11:INDIRECT("'Полная ст-ть с уч.НЗС (Авто)'!FG"&amp;$J$26))/$D14)</f>
        <v>0</v>
      </c>
      <c r="FH14" s="137">
        <f ca="1">IF($D14=0,0,SUMIF('Полная ст-ть с уч.НЗС (Авто)'!$YO$11:INDIRECT("'Полная ст-ть с уч.НЗС (Авто)'!YO"&amp;$J$26),$C14,'Полная ст-ть с уч.НЗС (Авто)'!FH$11:INDIRECT("'Полная ст-ть с уч.НЗС (Авто)'!FH"&amp;$J$26))/$D14)</f>
        <v>0</v>
      </c>
      <c r="FI14" s="137">
        <f ca="1">IF($D14=0,0,SUMIF('Полная ст-ть с уч.НЗС (Авто)'!$YO$11:INDIRECT("'Полная ст-ть с уч.НЗС (Авто)'!YO"&amp;$J$26),$C14,'Полная ст-ть с уч.НЗС (Авто)'!FI$11:INDIRECT("'Полная ст-ть с уч.НЗС (Авто)'!FI"&amp;$J$26))/$D14)</f>
        <v>0</v>
      </c>
      <c r="FJ14" s="137">
        <f ca="1">IF($D14=0,0,SUMIF('Полная ст-ть с уч.НЗС (Авто)'!$YO$11:INDIRECT("'Полная ст-ть с уч.НЗС (Авто)'!YO"&amp;$J$26),$C14,'Полная ст-ть с уч.НЗС (Авто)'!FJ$11:INDIRECT("'Полная ст-ть с уч.НЗС (Авто)'!FJ"&amp;$J$26))/$D14)</f>
        <v>0</v>
      </c>
      <c r="FK14" s="137">
        <f ca="1">IF($D14=0,0,SUMIF('Полная ст-ть с уч.НЗС (Авто)'!$YO$11:INDIRECT("'Полная ст-ть с уч.НЗС (Авто)'!YO"&amp;$J$26),$C14,'Полная ст-ть с уч.НЗС (Авто)'!FK$11:INDIRECT("'Полная ст-ть с уч.НЗС (Авто)'!FK"&amp;$J$26))/$D14)</f>
        <v>0</v>
      </c>
      <c r="FL14" s="137">
        <f ca="1">IF($D14=0,0,SUMIF('Полная ст-ть с уч.НЗС (Авто)'!$YO$11:INDIRECT("'Полная ст-ть с уч.НЗС (Авто)'!YO"&amp;$J$26),$C14,'Полная ст-ть с уч.НЗС (Авто)'!FL$11:INDIRECT("'Полная ст-ть с уч.НЗС (Авто)'!FL"&amp;$J$26))/$D14)</f>
        <v>0</v>
      </c>
      <c r="FM14" s="137">
        <f ca="1">IF($D14=0,0,SUMIF('Полная ст-ть с уч.НЗС (Авто)'!$YO$11:INDIRECT("'Полная ст-ть с уч.НЗС (Авто)'!YO"&amp;$J$26),$C14,'Полная ст-ть с уч.НЗС (Авто)'!FM$11:INDIRECT("'Полная ст-ть с уч.НЗС (Авто)'!FM"&amp;$J$26))/$D14)</f>
        <v>0</v>
      </c>
      <c r="FN14" s="137">
        <f ca="1">IF($D14=0,0,SUMIF('Полная ст-ть с уч.НЗС (Авто)'!$YO$11:INDIRECT("'Полная ст-ть с уч.НЗС (Авто)'!YO"&amp;$J$26),$C14,'Полная ст-ть с уч.НЗС (Авто)'!FN$11:INDIRECT("'Полная ст-ть с уч.НЗС (Авто)'!FN"&amp;$J$26))/$D14)</f>
        <v>0</v>
      </c>
      <c r="FO14" s="137">
        <f ca="1">IF($D14=0,0,SUMIF('Полная ст-ть с уч.НЗС (Авто)'!$YO$11:INDIRECT("'Полная ст-ть с уч.НЗС (Авто)'!YO"&amp;$J$26),$C14,'Полная ст-ть с уч.НЗС (Авто)'!FO$11:INDIRECT("'Полная ст-ть с уч.НЗС (Авто)'!FO"&amp;$J$26))/$D14)</f>
        <v>0</v>
      </c>
      <c r="FP14" s="137">
        <f ca="1">IF($D14=0,0,SUMIF('Полная ст-ть с уч.НЗС (Авто)'!$YO$11:INDIRECT("'Полная ст-ть с уч.НЗС (Авто)'!YO"&amp;$J$26),$C14,'Полная ст-ть с уч.НЗС (Авто)'!FP$11:INDIRECT("'Полная ст-ть с уч.НЗС (Авто)'!FP"&amp;$J$26))/$D14)</f>
        <v>0</v>
      </c>
      <c r="FQ14" s="137">
        <f ca="1">IF($D14=0,0,SUMIF('Полная ст-ть с уч.НЗС (Авто)'!$YO$11:INDIRECT("'Полная ст-ть с уч.НЗС (Авто)'!YO"&amp;$J$26),$C14,'Полная ст-ть с уч.НЗС (Авто)'!FQ$11:INDIRECT("'Полная ст-ть с уч.НЗС (Авто)'!FQ"&amp;$J$26))/$D14)</f>
        <v>0</v>
      </c>
      <c r="FR14" s="137">
        <f ca="1">IF($D14=0,0,SUMIF('Полная ст-ть с уч.НЗС (Авто)'!$YO$11:INDIRECT("'Полная ст-ть с уч.НЗС (Авто)'!YO"&amp;$J$26),$C14,'Полная ст-ть с уч.НЗС (Авто)'!FR$11:INDIRECT("'Полная ст-ть с уч.НЗС (Авто)'!FR"&amp;$J$26))/$D14)</f>
        <v>0</v>
      </c>
      <c r="FS14" s="137">
        <f ca="1">IF($D14=0,0,SUMIF('Полная ст-ть с уч.НЗС (Авто)'!$YO$11:INDIRECT("'Полная ст-ть с уч.НЗС (Авто)'!YO"&amp;$J$26),$C14,'Полная ст-ть с уч.НЗС (Авто)'!FS$11:INDIRECT("'Полная ст-ть с уч.НЗС (Авто)'!FS"&amp;$J$26))/$D14)</f>
        <v>0</v>
      </c>
      <c r="FT14" s="137">
        <f ca="1">IF($D14=0,0,SUMIF('Полная ст-ть с уч.НЗС (Авто)'!$YO$11:INDIRECT("'Полная ст-ть с уч.НЗС (Авто)'!YO"&amp;$J$26),$C14,'Полная ст-ть с уч.НЗС (Авто)'!FT$11:INDIRECT("'Полная ст-ть с уч.НЗС (Авто)'!FT"&amp;$J$26))/$D14)</f>
        <v>0</v>
      </c>
      <c r="FU14" s="137">
        <f ca="1">IF($D14=0,0,SUMIF('Полная ст-ть с уч.НЗС (Авто)'!$YO$11:INDIRECT("'Полная ст-ть с уч.НЗС (Авто)'!YO"&amp;$J$26),$C14,'Полная ст-ть с уч.НЗС (Авто)'!FU$11:INDIRECT("'Полная ст-ть с уч.НЗС (Авто)'!FU"&amp;$J$26))/$D14)</f>
        <v>0</v>
      </c>
      <c r="FV14" s="137">
        <f ca="1">IF($D14=0,0,SUMIF('Полная ст-ть с уч.НЗС (Авто)'!$YO$11:INDIRECT("'Полная ст-ть с уч.НЗС (Авто)'!YO"&amp;$J$26),$C14,'Полная ст-ть с уч.НЗС (Авто)'!FV$11:INDIRECT("'Полная ст-ть с уч.НЗС (Авто)'!FV"&amp;$J$26))/$D14)</f>
        <v>0</v>
      </c>
      <c r="FW14" s="137">
        <f ca="1">IF($D14=0,0,SUMIF('Полная ст-ть с уч.НЗС (Авто)'!$YO$11:INDIRECT("'Полная ст-ть с уч.НЗС (Авто)'!YO"&amp;$J$26),$C14,'Полная ст-ть с уч.НЗС (Авто)'!FW$11:INDIRECT("'Полная ст-ть с уч.НЗС (Авто)'!FW"&amp;$J$26))/$D14)</f>
        <v>0</v>
      </c>
      <c r="FX14" s="137">
        <f ca="1">IF($D14=0,0,SUMIF('Полная ст-ть с уч.НЗС (Авто)'!$YO$11:INDIRECT("'Полная ст-ть с уч.НЗС (Авто)'!YO"&amp;$J$26),$C14,'Полная ст-ть с уч.НЗС (Авто)'!FX$11:INDIRECT("'Полная ст-ть с уч.НЗС (Авто)'!FX"&amp;$J$26))/$D14)</f>
        <v>0</v>
      </c>
      <c r="FY14" s="137">
        <f ca="1">IF($D14=0,0,SUMIF('Полная ст-ть с уч.НЗС (Авто)'!$YO$11:INDIRECT("'Полная ст-ть с уч.НЗС (Авто)'!YO"&amp;$J$26),$C14,'Полная ст-ть с уч.НЗС (Авто)'!FY$11:INDIRECT("'Полная ст-ть с уч.НЗС (Авто)'!FY"&amp;$J$26))/$D14)</f>
        <v>0</v>
      </c>
      <c r="FZ14" s="137">
        <f ca="1">IF($D14=0,0,SUMIF('Полная ст-ть с уч.НЗС (Авто)'!$YO$11:INDIRECT("'Полная ст-ть с уч.НЗС (Авто)'!YO"&amp;$J$26),$C14,'Полная ст-ть с уч.НЗС (Авто)'!FZ$11:INDIRECT("'Полная ст-ть с уч.НЗС (Авто)'!FZ"&amp;$J$26))/$D14)</f>
        <v>0</v>
      </c>
      <c r="GA14" s="137">
        <f ca="1">IF($D14=0,0,SUMIF('Полная ст-ть с уч.НЗС (Авто)'!$YO$11:INDIRECT("'Полная ст-ть с уч.НЗС (Авто)'!YO"&amp;$J$26),$C14,'Полная ст-ть с уч.НЗС (Авто)'!GA$11:INDIRECT("'Полная ст-ть с уч.НЗС (Авто)'!GA"&amp;$J$26))/$D14)</f>
        <v>0</v>
      </c>
      <c r="GB14" s="137">
        <f ca="1">IF($D14=0,0,SUMIF('Полная ст-ть с уч.НЗС (Авто)'!$YO$11:INDIRECT("'Полная ст-ть с уч.НЗС (Авто)'!YO"&amp;$J$26),$C14,'Полная ст-ть с уч.НЗС (Авто)'!GB$11:INDIRECT("'Полная ст-ть с уч.НЗС (Авто)'!GB"&amp;$J$26))/$D14)</f>
        <v>0</v>
      </c>
      <c r="GC14" s="137">
        <f ca="1">IF($D14=0,0,SUMIF('Полная ст-ть с уч.НЗС (Авто)'!$YO$11:INDIRECT("'Полная ст-ть с уч.НЗС (Авто)'!YO"&amp;$J$26),$C14,'Полная ст-ть с уч.НЗС (Авто)'!GC$11:INDIRECT("'Полная ст-ть с уч.НЗС (Авто)'!GC"&amp;$J$26))/$D14)</f>
        <v>0</v>
      </c>
      <c r="GD14" s="137">
        <f ca="1">IF($D14=0,0,SUMIF('Полная ст-ть с уч.НЗС (Авто)'!$YO$11:INDIRECT("'Полная ст-ть с уч.НЗС (Авто)'!YO"&amp;$J$26),$C14,'Полная ст-ть с уч.НЗС (Авто)'!GD$11:INDIRECT("'Полная ст-ть с уч.НЗС (Авто)'!GD"&amp;$J$26))/$D14)</f>
        <v>0</v>
      </c>
      <c r="GE14" s="137">
        <f ca="1">IF($D14=0,0,SUMIF('Полная ст-ть с уч.НЗС (Авто)'!$YO$11:INDIRECT("'Полная ст-ть с уч.НЗС (Авто)'!YO"&amp;$J$26),$C14,'Полная ст-ть с уч.НЗС (Авто)'!GE$11:INDIRECT("'Полная ст-ть с уч.НЗС (Авто)'!GE"&amp;$J$26))/$D14)</f>
        <v>0</v>
      </c>
      <c r="GF14" s="137">
        <f ca="1">IF($D14=0,0,SUMIF('Полная ст-ть с уч.НЗС (Авто)'!$YO$11:INDIRECT("'Полная ст-ть с уч.НЗС (Авто)'!YO"&amp;$J$26),$C14,'Полная ст-ть с уч.НЗС (Авто)'!GF$11:INDIRECT("'Полная ст-ть с уч.НЗС (Авто)'!GF"&amp;$J$26))/$D14)</f>
        <v>0</v>
      </c>
      <c r="GG14" s="137">
        <f ca="1">IF($D14=0,0,SUMIF('Полная ст-ть с уч.НЗС (Авто)'!$YO$11:INDIRECT("'Полная ст-ть с уч.НЗС (Авто)'!YO"&amp;$J$26),$C14,'Полная ст-ть с уч.НЗС (Авто)'!GG$11:INDIRECT("'Полная ст-ть с уч.НЗС (Авто)'!GG"&amp;$J$26))/$D14)</f>
        <v>0</v>
      </c>
      <c r="GH14" s="137">
        <f ca="1">IF($D14=0,0,SUMIF('Полная ст-ть с уч.НЗС (Авто)'!$YO$11:INDIRECT("'Полная ст-ть с уч.НЗС (Авто)'!YO"&amp;$J$26),$C14,'Полная ст-ть с уч.НЗС (Авто)'!GH$11:INDIRECT("'Полная ст-ть с уч.НЗС (Авто)'!GH"&amp;$J$26))/$D14)</f>
        <v>0</v>
      </c>
      <c r="GI14" s="137">
        <f ca="1">IF($D14=0,0,SUMIF('Полная ст-ть с уч.НЗС (Авто)'!$YO$11:INDIRECT("'Полная ст-ть с уч.НЗС (Авто)'!YO"&amp;$J$26),$C14,'Полная ст-ть с уч.НЗС (Авто)'!GI$11:INDIRECT("'Полная ст-ть с уч.НЗС (Авто)'!GI"&amp;$J$26))/$D14)</f>
        <v>0</v>
      </c>
      <c r="GJ14" s="137">
        <f ca="1">IF($D14=0,0,SUMIF('Полная ст-ть с уч.НЗС (Авто)'!$YO$11:INDIRECT("'Полная ст-ть с уч.НЗС (Авто)'!YO"&amp;$J$26),$C14,'Полная ст-ть с уч.НЗС (Авто)'!GJ$11:INDIRECT("'Полная ст-ть с уч.НЗС (Авто)'!GJ"&amp;$J$26))/$D14)</f>
        <v>0</v>
      </c>
      <c r="GK14" s="137">
        <f ca="1">IF($D14=0,0,SUMIF('Полная ст-ть с уч.НЗС (Авто)'!$YO$11:INDIRECT("'Полная ст-ть с уч.НЗС (Авто)'!YO"&amp;$J$26),$C14,'Полная ст-ть с уч.НЗС (Авто)'!GK$11:INDIRECT("'Полная ст-ть с уч.НЗС (Авто)'!GK"&amp;$J$26))/$D14)</f>
        <v>0</v>
      </c>
      <c r="GL14" s="137">
        <f ca="1">IF($D14=0,0,SUMIF('Полная ст-ть с уч.НЗС (Авто)'!$YO$11:INDIRECT("'Полная ст-ть с уч.НЗС (Авто)'!YO"&amp;$J$26),$C14,'Полная ст-ть с уч.НЗС (Авто)'!GL$11:INDIRECT("'Полная ст-ть с уч.НЗС (Авто)'!GL"&amp;$J$26))/$D14)</f>
        <v>0</v>
      </c>
      <c r="GM14" s="137">
        <f ca="1">IF($D14=0,0,SUMIF('Полная ст-ть с уч.НЗС (Авто)'!$YO$11:INDIRECT("'Полная ст-ть с уч.НЗС (Авто)'!YO"&amp;$J$26),$C14,'Полная ст-ть с уч.НЗС (Авто)'!GM$11:INDIRECT("'Полная ст-ть с уч.НЗС (Авто)'!GM"&amp;$J$26))/$D14)</f>
        <v>0</v>
      </c>
      <c r="GN14" s="137">
        <f ca="1">IF($D14=0,0,SUMIF('Полная ст-ть с уч.НЗС (Авто)'!$YO$11:INDIRECT("'Полная ст-ть с уч.НЗС (Авто)'!YO"&amp;$J$26),$C14,'Полная ст-ть с уч.НЗС (Авто)'!GN$11:INDIRECT("'Полная ст-ть с уч.НЗС (Авто)'!GN"&amp;$J$26))/$D14)</f>
        <v>0</v>
      </c>
      <c r="GO14" s="137">
        <f ca="1">IF($D14=0,0,SUMIF('Полная ст-ть с уч.НЗС (Авто)'!$YO$11:INDIRECT("'Полная ст-ть с уч.НЗС (Авто)'!YO"&amp;$J$26),$C14,'Полная ст-ть с уч.НЗС (Авто)'!GO$11:INDIRECT("'Полная ст-ть с уч.НЗС (Авто)'!GO"&amp;$J$26))/$D14)</f>
        <v>0</v>
      </c>
      <c r="GP14" s="137">
        <f ca="1">IF($D14=0,0,SUMIF('Полная ст-ть с уч.НЗС (Авто)'!$YO$11:INDIRECT("'Полная ст-ть с уч.НЗС (Авто)'!YO"&amp;$J$26),$C14,'Полная ст-ть с уч.НЗС (Авто)'!GP$11:INDIRECT("'Полная ст-ть с уч.НЗС (Авто)'!GP"&amp;$J$26))/$D14)</f>
        <v>0</v>
      </c>
      <c r="GQ14" s="137">
        <f ca="1">IF($D14=0,0,SUMIF('Полная ст-ть с уч.НЗС (Авто)'!$YO$11:INDIRECT("'Полная ст-ть с уч.НЗС (Авто)'!YO"&amp;$J$26),$C14,'Полная ст-ть с уч.НЗС (Авто)'!GQ$11:INDIRECT("'Полная ст-ть с уч.НЗС (Авто)'!GP"&amp;$J$26))/$D14)</f>
        <v>0</v>
      </c>
      <c r="GR14" s="137">
        <f ca="1">IF($D14=0,0,SUMIF('Полная ст-ть с уч.НЗС (Авто)'!$YO$11:INDIRECT("'Полная ст-ть с уч.НЗС (Авто)'!YO"&amp;$J$26),$C14,'Полная ст-ть с уч.НЗС (Авто)'!GR$11:INDIRECT("'Полная ст-ть с уч.НЗС (Авто)'!GR"&amp;$J$26))/$D14)</f>
        <v>0</v>
      </c>
      <c r="GS14" s="137">
        <f ca="1">IF($D14=0,0,SUMIF('Полная ст-ть с уч.НЗС (Авто)'!$YO$11:INDIRECT("'Полная ст-ть с уч.НЗС (Авто)'!YO"&amp;$J$26),$C14,'Полная ст-ть с уч.НЗС (Авто)'!GS$11:INDIRECT("'Полная ст-ть с уч.НЗС (Авто)'!GS"&amp;$J$26))/$D14)</f>
        <v>0</v>
      </c>
      <c r="GT14" s="137">
        <f ca="1">IF($D14=0,0,SUMIF('Полная ст-ть с уч.НЗС (Авто)'!$YO$11:INDIRECT("'Полная ст-ть с уч.НЗС (Авто)'!YO"&amp;$J$26),$C14,'Полная ст-ть с уч.НЗС (Авто)'!GT$11:INDIRECT("'Полная ст-ть с уч.НЗС (Авто)'!GT"&amp;$J$26))/$D14)</f>
        <v>0</v>
      </c>
      <c r="GU14" s="137">
        <f ca="1">IF($D14=0,0,SUMIF('Полная ст-ть с уч.НЗС (Авто)'!$YO$11:INDIRECT("'Полная ст-ть с уч.НЗС (Авто)'!YO"&amp;$J$26),$C14,'Полная ст-ть с уч.НЗС (Авто)'!GU$11:INDIRECT("'Полная ст-ть с уч.НЗС (Авто)'!GU"&amp;$J$26))/$D14)</f>
        <v>0</v>
      </c>
      <c r="GV14" s="137">
        <f ca="1">IF($D14=0,0,SUMIF('Полная ст-ть с уч.НЗС (Авто)'!$YO$11:INDIRECT("'Полная ст-ть с уч.НЗС (Авто)'!YO"&amp;$J$26),$C14,'Полная ст-ть с уч.НЗС (Авто)'!GV$11:INDIRECT("'Полная ст-ть с уч.НЗС (Авто)'!GV"&amp;$J$26))/$D14)</f>
        <v>0</v>
      </c>
      <c r="GW14" s="137">
        <f ca="1">IF($D14=0,0,SUMIF('Полная ст-ть с уч.НЗС (Авто)'!$YO$11:INDIRECT("'Полная ст-ть с уч.НЗС (Авто)'!YO"&amp;$J$26),$C14,'Полная ст-ть с уч.НЗС (Авто)'!GW$11:INDIRECT("'Полная ст-ть с уч.НЗС (Авто)'!GW"&amp;$J$26))/$D14)</f>
        <v>0</v>
      </c>
      <c r="GX14" s="137">
        <f ca="1">IF($D14=0,0,SUMIF('Полная ст-ть с уч.НЗС (Авто)'!$YO$11:INDIRECT("'Полная ст-ть с уч.НЗС (Авто)'!YO"&amp;$J$26),$C14,'Полная ст-ть с уч.НЗС (Авто)'!GX$11:INDIRECT("'Полная ст-ть с уч.НЗС (Авто)'!GX"&amp;$J$26))/$D14)</f>
        <v>0</v>
      </c>
      <c r="GY14" s="137">
        <f ca="1">IF($D14=0,0,SUMIF('Полная ст-ть с уч.НЗС (Авто)'!$YO$11:INDIRECT("'Полная ст-ть с уч.НЗС (Авто)'!YO"&amp;$J$26),$C14,'Полная ст-ть с уч.НЗС (Авто)'!GY$11:INDIRECT("'Полная ст-ть с уч.НЗС (Авто)'!GY"&amp;$J$26))/$D14)</f>
        <v>0</v>
      </c>
      <c r="GZ14" s="137">
        <f ca="1">IF($D14=0,0,SUMIF('Полная ст-ть с уч.НЗС (Авто)'!$YO$11:INDIRECT("'Полная ст-ть с уч.НЗС (Авто)'!YO"&amp;$J$26),$C14,'Полная ст-ть с уч.НЗС (Авто)'!GZ$11:INDIRECT("'Полная ст-ть с уч.НЗС (Авто)'!GZ"&amp;$J$26))/$D14)</f>
        <v>0</v>
      </c>
      <c r="HA14" s="137">
        <f ca="1">IF($D14=0,0,SUMIF('Полная ст-ть с уч.НЗС (Авто)'!$YO$11:INDIRECT("'Полная ст-ть с уч.НЗС (Авто)'!YO"&amp;$J$26),$C14,'Полная ст-ть с уч.НЗС (Авто)'!HA$11:INDIRECT("'Полная ст-ть с уч.НЗС (Авто)'!HA"&amp;$J$26))/$D14)</f>
        <v>0</v>
      </c>
      <c r="HB14" s="137">
        <f ca="1">IF($D14=0,0,SUMIF('Полная ст-ть с уч.НЗС (Авто)'!$YO$11:INDIRECT("'Полная ст-ть с уч.НЗС (Авто)'!YO"&amp;$J$26),$C14,'Полная ст-ть с уч.НЗС (Авто)'!HB$11:INDIRECT("'Полная ст-ть с уч.НЗС (Авто)'!HB"&amp;$J$26))/$D14)</f>
        <v>0</v>
      </c>
      <c r="HC14" s="137">
        <f ca="1">IF($D14=0,0,SUMIF('Полная ст-ть с уч.НЗС (Авто)'!$YO$11:INDIRECT("'Полная ст-ть с уч.НЗС (Авто)'!YO"&amp;$J$26),$C14,'Полная ст-ть с уч.НЗС (Авто)'!HC$11:INDIRECT("'Полная ст-ть с уч.НЗС (Авто)'!HC"&amp;$J$26))/$D14)</f>
        <v>0</v>
      </c>
      <c r="HD14" s="137">
        <f ca="1">IF($D14=0,0,SUMIF('Полная ст-ть с уч.НЗС (Авто)'!$YO$11:INDIRECT("'Полная ст-ть с уч.НЗС (Авто)'!YO"&amp;$J$26),$C14,'Полная ст-ть с уч.НЗС (Авто)'!HD$11:INDIRECT("'Полная ст-ть с уч.НЗС (Авто)'!HD"&amp;$J$26))/$D14)</f>
        <v>0</v>
      </c>
      <c r="HE14" s="137">
        <f ca="1">IF($D14=0,0,SUMIF('Полная ст-ть с уч.НЗС (Авто)'!$YO$11:INDIRECT("'Полная ст-ть с уч.НЗС (Авто)'!YO"&amp;$J$26),$C14,'Полная ст-ть с уч.НЗС (Авто)'!HE$11:INDIRECT("'Полная ст-ть с уч.НЗС (Авто)'!HE"&amp;$J$26))/$D14)</f>
        <v>0</v>
      </c>
      <c r="HF14" s="137">
        <f ca="1">IF($D14=0,0,SUMIF('Полная ст-ть с уч.НЗС (Авто)'!$YO$11:INDIRECT("'Полная ст-ть с уч.НЗС (Авто)'!YO"&amp;$J$26),$C14,'Полная ст-ть с уч.НЗС (Авто)'!HF$11:INDIRECT("'Полная ст-ть с уч.НЗС (Авто)'!HF"&amp;$J$26))/$D14)</f>
        <v>0</v>
      </c>
      <c r="HG14" s="137">
        <f ca="1">IF($D14=0,0,SUMIF('Полная ст-ть с уч.НЗС (Авто)'!$YO$11:INDIRECT("'Полная ст-ть с уч.НЗС (Авто)'!YO"&amp;$J$26),$C14,'Полная ст-ть с уч.НЗС (Авто)'!HG$11:INDIRECT("'Полная ст-ть с уч.НЗС (Авто)'!HG"&amp;$J$26))/$D14)</f>
        <v>0</v>
      </c>
      <c r="HH14" s="137">
        <f ca="1">IF($D14=0,0,SUMIF('Полная ст-ть с уч.НЗС (Авто)'!$YO$11:INDIRECT("'Полная ст-ть с уч.НЗС (Авто)'!YO"&amp;$J$26),$C14,'Полная ст-ть с уч.НЗС (Авто)'!HH$11:INDIRECT("'Полная ст-ть с уч.НЗС (Авто)'!HH"&amp;$J$26))/$D14)</f>
        <v>0</v>
      </c>
      <c r="HI14" s="137">
        <f ca="1">IF($D14=0,0,SUMIF('Полная ст-ть с уч.НЗС (Авто)'!$YO$11:INDIRECT("'Полная ст-ть с уч.НЗС (Авто)'!YO"&amp;$J$26),$C14,'Полная ст-ть с уч.НЗС (Авто)'!HI$11:INDIRECT("'Полная ст-ть с уч.НЗС (Авто)'!HI"&amp;$J$26))/$D14)</f>
        <v>0</v>
      </c>
      <c r="HJ14" s="137">
        <f ca="1">IF($D14=0,0,SUMIF('Полная ст-ть с уч.НЗС (Авто)'!$YO$11:INDIRECT("'Полная ст-ть с уч.НЗС (Авто)'!YO"&amp;$J$26),$C14,'Полная ст-ть с уч.НЗС (Авто)'!HJ$11:INDIRECT("'Полная ст-ть с уч.НЗС (Авто)'!HJ"&amp;$J$26))/$D14)</f>
        <v>0</v>
      </c>
      <c r="HK14" s="137">
        <f ca="1">IF($D14=0,0,SUMIF('Полная ст-ть с уч.НЗС (Авто)'!$YO$11:INDIRECT("'Полная ст-ть с уч.НЗС (Авто)'!YO"&amp;$J$26),$C14,'Полная ст-ть с уч.НЗС (Авто)'!HK$11:INDIRECT("'Полная ст-ть с уч.НЗС (Авто)'!HK"&amp;$J$26))/$D14)</f>
        <v>0</v>
      </c>
      <c r="HL14" s="137">
        <f ca="1">IF($D14=0,0,SUMIF('Полная ст-ть с уч.НЗС (Авто)'!$YO$11:INDIRECT("'Полная ст-ть с уч.НЗС (Авто)'!YO"&amp;$J$26),$C14,'Полная ст-ть с уч.НЗС (Авто)'!HL$11:INDIRECT("'Полная ст-ть с уч.НЗС (Авто)'!HL"&amp;$J$26))/$D14)</f>
        <v>0</v>
      </c>
      <c r="HM14" s="137">
        <f ca="1">IF($D14=0,0,SUMIF('Полная ст-ть с уч.НЗС (Авто)'!$YO$11:INDIRECT("'Полная ст-ть с уч.НЗС (Авто)'!YO"&amp;$J$26),$C14,'Полная ст-ть с уч.НЗС (Авто)'!HM$11:INDIRECT("'Полная ст-ть с уч.НЗС (Авто)'!HM"&amp;$J$26))/$D14)</f>
        <v>0</v>
      </c>
      <c r="HN14" s="137">
        <f ca="1">IF($D14=0,0,SUMIF('Полная ст-ть с уч.НЗС (Авто)'!$YO$11:INDIRECT("'Полная ст-ть с уч.НЗС (Авто)'!YO"&amp;$J$26),$C14,'Полная ст-ть с уч.НЗС (Авто)'!HN$11:INDIRECT("'Полная ст-ть с уч.НЗС (Авто)'!HN"&amp;$J$26))/$D14)</f>
        <v>0</v>
      </c>
      <c r="HO14" s="137">
        <f ca="1">IF($D14=0,0,SUMIF('Полная ст-ть с уч.НЗС (Авто)'!$YO$11:INDIRECT("'Полная ст-ть с уч.НЗС (Авто)'!YO"&amp;$J$26),$C14,'Полная ст-ть с уч.НЗС (Авто)'!HO$11:INDIRECT("'Полная ст-ть с уч.НЗС (Авто)'!HO"&amp;$J$26))/$D14)</f>
        <v>0</v>
      </c>
      <c r="HP14" s="137">
        <f ca="1">IF($D14=0,0,SUMIF('Полная ст-ть с уч.НЗС (Авто)'!$YO$11:INDIRECT("'Полная ст-ть с уч.НЗС (Авто)'!YO"&amp;$J$26),$C14,'Полная ст-ть с уч.НЗС (Авто)'!HP$11:INDIRECT("'Полная ст-ть с уч.НЗС (Авто)'!HP"&amp;$J$26))/$D14)</f>
        <v>0</v>
      </c>
      <c r="HQ14" s="137">
        <f ca="1">IF($D14=0,0,SUMIF('Полная ст-ть с уч.НЗС (Авто)'!$YO$11:INDIRECT("'Полная ст-ть с уч.НЗС (Авто)'!YO"&amp;$J$26),$C14,'Полная ст-ть с уч.НЗС (Авто)'!HQ$11:INDIRECT("'Полная ст-ть с уч.НЗС (Авто)'!HQ"&amp;$J$26))/$D14)</f>
        <v>0</v>
      </c>
      <c r="HR14" s="137">
        <f ca="1">IF($D14=0,0,SUMIF('Полная ст-ть с уч.НЗС (Авто)'!$YO$11:INDIRECT("'Полная ст-ть с уч.НЗС (Авто)'!YO"&amp;$J$26),$C14,'Полная ст-ть с уч.НЗС (Авто)'!HR$11:INDIRECT("'Полная ст-ть с уч.НЗС (Авто)'!HR"&amp;$J$26))/$D14)</f>
        <v>0</v>
      </c>
      <c r="HS14" s="137">
        <f ca="1">IF($D14=0,0,SUMIF('Полная ст-ть с уч.НЗС (Авто)'!$YO$11:INDIRECT("'Полная ст-ть с уч.НЗС (Авто)'!YO"&amp;$J$26),$C14,'Полная ст-ть с уч.НЗС (Авто)'!HS$11:INDIRECT("'Полная ст-ть с уч.НЗС (Авто)'!HS"&amp;$J$26))/$D14)</f>
        <v>0</v>
      </c>
      <c r="HT14" s="137">
        <f ca="1">IF($D14=0,0,SUMIF('Полная ст-ть с уч.НЗС (Авто)'!$YO$11:INDIRECT("'Полная ст-ть с уч.НЗС (Авто)'!YO"&amp;$J$26),$C14,'Полная ст-ть с уч.НЗС (Авто)'!HT$11:INDIRECT("'Полная ст-ть с уч.НЗС (Авто)'!HT"&amp;$J$26))/$D14)</f>
        <v>0</v>
      </c>
      <c r="HU14" s="137">
        <f ca="1">IF($D14=0,0,SUMIF('Полная ст-ть с уч.НЗС (Авто)'!$YO$11:INDIRECT("'Полная ст-ть с уч.НЗС (Авто)'!YO"&amp;$J$26),$C14,'Полная ст-ть с уч.НЗС (Авто)'!HU$11:INDIRECT("'Полная ст-ть с уч.НЗС (Авто)'!HU"&amp;$J$26))/$D14)</f>
        <v>0</v>
      </c>
      <c r="HV14" s="137">
        <f ca="1">IF($D14=0,0,SUMIF('Полная ст-ть с уч.НЗС (Авто)'!$YO$11:INDIRECT("'Полная ст-ть с уч.НЗС (Авто)'!YO"&amp;$J$26),$C14,'Полная ст-ть с уч.НЗС (Авто)'!HV$11:INDIRECT("'Полная ст-ть с уч.НЗС (Авто)'!HV"&amp;$J$26))/$D14)</f>
        <v>0</v>
      </c>
      <c r="HW14" s="137">
        <f ca="1">IF($D14=0,0,SUMIF('Полная ст-ть с уч.НЗС (Авто)'!$YO$11:INDIRECT("'Полная ст-ть с уч.НЗС (Авто)'!YO"&amp;$J$26),$C14,'Полная ст-ть с уч.НЗС (Авто)'!HW$11:INDIRECT("'Полная ст-ть с уч.НЗС (Авто)'!HW"&amp;$J$26))/$D14)</f>
        <v>0</v>
      </c>
      <c r="HX14" s="137">
        <f ca="1">IF($D14=0,0,SUMIF('Полная ст-ть с уч.НЗС (Авто)'!$YO$11:INDIRECT("'Полная ст-ть с уч.НЗС (Авто)'!YO"&amp;$J$26),$C14,'Полная ст-ть с уч.НЗС (Авто)'!HX$11:INDIRECT("'Полная ст-ть с уч.НЗС (Авто)'!HX"&amp;$J$26))/$D14)</f>
        <v>0</v>
      </c>
      <c r="HY14" s="137">
        <f ca="1">IF($D14=0,0,SUMIF('Полная ст-ть с уч.НЗС (Авто)'!$YO$11:INDIRECT("'Полная ст-ть с уч.НЗС (Авто)'!YO"&amp;$J$26),$C14,'Полная ст-ть с уч.НЗС (Авто)'!HY$11:INDIRECT("'Полная ст-ть с уч.НЗС (Авто)'!HY"&amp;$J$26))/$D14)</f>
        <v>0</v>
      </c>
      <c r="HZ14" s="137">
        <f ca="1">IF($D14=0,0,SUMIF('Полная ст-ть с уч.НЗС (Авто)'!$YO$11:INDIRECT("'Полная ст-ть с уч.НЗС (Авто)'!YO"&amp;$J$26),$C14,'Полная ст-ть с уч.НЗС (Авто)'!HZ$11:INDIRECT("'Полная ст-ть с уч.НЗС (Авто)'!HZ"&amp;$J$26))/$D14)</f>
        <v>0</v>
      </c>
      <c r="IA14" s="137">
        <f ca="1">IF($D14=0,0,SUMIF('Полная ст-ть с уч.НЗС (Авто)'!$YO$11:INDIRECT("'Полная ст-ть с уч.НЗС (Авто)'!YO"&amp;$J$26),$C14,'Полная ст-ть с уч.НЗС (Авто)'!IA$11:INDIRECT("'Полная ст-ть с уч.НЗС (Авто)'!IA"&amp;$J$26))/$D14)</f>
        <v>0</v>
      </c>
      <c r="IB14" s="137">
        <f ca="1">IF($D14=0,0,SUMIF('Полная ст-ть с уч.НЗС (Авто)'!$YO$11:INDIRECT("'Полная ст-ть с уч.НЗС (Авто)'!YO"&amp;$J$26),$C14,'Полная ст-ть с уч.НЗС (Авто)'!IB$11:INDIRECT("'Полная ст-ть с уч.НЗС (Авто)'!IB"&amp;$J$26))/$D14)</f>
        <v>0</v>
      </c>
      <c r="IC14" s="137">
        <f ca="1">IF($D14=0,0,SUMIF('Полная ст-ть с уч.НЗС (Авто)'!$YO$11:INDIRECT("'Полная ст-ть с уч.НЗС (Авто)'!YO"&amp;$J$26),$C14,'Полная ст-ть с уч.НЗС (Авто)'!IC$11:INDIRECT("'Полная ст-ть с уч.НЗС (Авто)'!IC"&amp;$J$26))/$D14)</f>
        <v>0</v>
      </c>
      <c r="ID14" s="137">
        <f ca="1">IF($D14=0,0,SUMIF('Полная ст-ть с уч.НЗС (Авто)'!$YO$11:INDIRECT("'Полная ст-ть с уч.НЗС (Авто)'!YO"&amp;$J$26),$C14,'Полная ст-ть с уч.НЗС (Авто)'!ID$11:INDIRECT("'Полная ст-ть с уч.НЗС (Авто)'!ID"&amp;$J$26))/$D14)</f>
        <v>0</v>
      </c>
      <c r="IE14" s="137">
        <f ca="1">IF($D14=0,0,SUMIF('Полная ст-ть с уч.НЗС (Авто)'!$YO$11:INDIRECT("'Полная ст-ть с уч.НЗС (Авто)'!YO"&amp;$J$26),$C14,'Полная ст-ть с уч.НЗС (Авто)'!IE$11:INDIRECT("'Полная ст-ть с уч.НЗС (Авто)'!IE"&amp;$J$26))/$D14)</f>
        <v>0</v>
      </c>
      <c r="IF14" s="137">
        <f ca="1">IF($D14=0,0,SUMIF('Полная ст-ть с уч.НЗС (Авто)'!$YO$11:INDIRECT("'Полная ст-ть с уч.НЗС (Авто)'!YO"&amp;$J$26),$C14,'Полная ст-ть с уч.НЗС (Авто)'!IF$11:INDIRECT("'Полная ст-ть с уч.НЗС (Авто)'!IF"&amp;$J$26))/$D14)</f>
        <v>0</v>
      </c>
      <c r="IG14" s="137">
        <f ca="1">IF($D14=0,0,SUMIF('Полная ст-ть с уч.НЗС (Авто)'!$YO$11:INDIRECT("'Полная ст-ть с уч.НЗС (Авто)'!YO"&amp;$J$26),$C14,'Полная ст-ть с уч.НЗС (Авто)'!IG$11:INDIRECT("'Полная ст-ть с уч.НЗС (Авто)'!IG"&amp;$J$26))/$D14)</f>
        <v>0</v>
      </c>
      <c r="IH14" s="137">
        <f ca="1">IF($D14=0,0,SUMIF('Полная ст-ть с уч.НЗС (Авто)'!$YO$11:INDIRECT("'Полная ст-ть с уч.НЗС (Авто)'!YO"&amp;$J$26),$C14,'Полная ст-ть с уч.НЗС (Авто)'!IH$11:INDIRECT("'Полная ст-ть с уч.НЗС (Авто)'!IH"&amp;$J$26))/$D14)</f>
        <v>0</v>
      </c>
      <c r="II14" s="137">
        <f ca="1">IF($D14=0,0,SUMIF('Полная ст-ть с уч.НЗС (Авто)'!$YO$11:INDIRECT("'Полная ст-ть с уч.НЗС (Авто)'!YO"&amp;$J$26),$C14,'Полная ст-ть с уч.НЗС (Авто)'!II$11:INDIRECT("'Полная ст-ть с уч.НЗС (Авто)'!II"&amp;$J$26))/$D14)</f>
        <v>0</v>
      </c>
      <c r="IJ14" s="137">
        <f ca="1">IF($D14=0,0,SUMIF('Полная ст-ть с уч.НЗС (Авто)'!$YO$11:INDIRECT("'Полная ст-ть с уч.НЗС (Авто)'!YO"&amp;$J$26),$C14,'Полная ст-ть с уч.НЗС (Авто)'!IJ$11:INDIRECT("'Полная ст-ть с уч.НЗС (Авто)'!IJ"&amp;$J$26))/$D14)</f>
        <v>0</v>
      </c>
      <c r="IK14" s="137">
        <f ca="1">IF($D14=0,0,SUMIF('Полная ст-ть с уч.НЗС (Авто)'!$YO$11:INDIRECT("'Полная ст-ть с уч.НЗС (Авто)'!YO"&amp;$J$26),$C14,'Полная ст-ть с уч.НЗС (Авто)'!IK$11:INDIRECT("'Полная ст-ть с уч.НЗС (Авто)'!IK"&amp;$J$26))/$D14)</f>
        <v>0</v>
      </c>
      <c r="IL14" s="137">
        <f ca="1">IF($D14=0,0,SUMIF('Полная ст-ть с уч.НЗС (Авто)'!$YO$11:INDIRECT("'Полная ст-ть с уч.НЗС (Авто)'!YO"&amp;$J$26),$C14,'Полная ст-ть с уч.НЗС (Авто)'!IL$11:INDIRECT("'Полная ст-ть с уч.НЗС (Авто)'!IL"&amp;$J$26))/$D14)</f>
        <v>0</v>
      </c>
      <c r="IM14" s="137">
        <f ca="1">IF($D14=0,0,SUMIF('Полная ст-ть с уч.НЗС (Авто)'!$YO$11:INDIRECT("'Полная ст-ть с уч.НЗС (Авто)'!YO"&amp;$J$26),$C14,'Полная ст-ть с уч.НЗС (Авто)'!IM$11:INDIRECT("'Полная ст-ть с уч.НЗС (Авто)'!IM"&amp;$J$26))/$D14)</f>
        <v>0</v>
      </c>
      <c r="IN14" s="137">
        <f ca="1">IF($D14=0,0,SUMIF('Полная ст-ть с уч.НЗС (Авто)'!$YO$11:INDIRECT("'Полная ст-ть с уч.НЗС (Авто)'!YO"&amp;$J$26),$C14,'Полная ст-ть с уч.НЗС (Авто)'!IN$11:INDIRECT("'Полная ст-ть с уч.НЗС (Авто)'!IN"&amp;$J$26))/$D14)</f>
        <v>0</v>
      </c>
      <c r="IO14" s="137">
        <f ca="1">IF($D14=0,0,SUMIF('Полная ст-ть с уч.НЗС (Авто)'!$YO$11:INDIRECT("'Полная ст-ть с уч.НЗС (Авто)'!YO"&amp;$J$26),$C14,'Полная ст-ть с уч.НЗС (Авто)'!IO$11:INDIRECT("'Полная ст-ть с уч.НЗС (Авто)'!IO"&amp;$J$26))/$D14)</f>
        <v>0</v>
      </c>
      <c r="IP14" s="137">
        <f ca="1">IF($D14=0,0,SUMIF('Полная ст-ть с уч.НЗС (Авто)'!$YO$11:INDIRECT("'Полная ст-ть с уч.НЗС (Авто)'!YO"&amp;$J$26),$C14,'Полная ст-ть с уч.НЗС (Авто)'!IP$11:INDIRECT("'Полная ст-ть с уч.НЗС (Авто)'!IP"&amp;$J$26))/$D14)</f>
        <v>0</v>
      </c>
      <c r="IQ14" s="137">
        <f ca="1">IF($D14=0,0,SUMIF('Полная ст-ть с уч.НЗС (Авто)'!$YO$11:INDIRECT("'Полная ст-ть с уч.НЗС (Авто)'!YO"&amp;$J$26),$C14,'Полная ст-ть с уч.НЗС (Авто)'!IQ$11:INDIRECT("'Полная ст-ть с уч.НЗС (Авто)'!IQ"&amp;$J$26))/$D14)</f>
        <v>0</v>
      </c>
      <c r="IR14" s="137">
        <f ca="1">IF($D14=0,0,SUMIF('Полная ст-ть с уч.НЗС (Авто)'!$YO$11:INDIRECT("'Полная ст-ть с уч.НЗС (Авто)'!YO"&amp;$J$26),$C14,'Полная ст-ть с уч.НЗС (Авто)'!IR$11:INDIRECT("'Полная ст-ть с уч.НЗС (Авто)'!IR"&amp;$J$26))/$D14)</f>
        <v>0</v>
      </c>
      <c r="IS14" s="137">
        <f ca="1">IF($D14=0,0,SUMIF('Полная ст-ть с уч.НЗС (Авто)'!$YO$11:INDIRECT("'Полная ст-ть с уч.НЗС (Авто)'!YO"&amp;$J$26),$C14,'Полная ст-ть с уч.НЗС (Авто)'!IS$11:INDIRECT("'Полная ст-ть с уч.НЗС (Авто)'!IS"&amp;$J$26))/$D14)</f>
        <v>0</v>
      </c>
      <c r="IT14" s="137">
        <f ca="1">IF($D14=0,0,SUMIF('Полная ст-ть с уч.НЗС (Авто)'!$YO$11:INDIRECT("'Полная ст-ть с уч.НЗС (Авто)'!YO"&amp;$J$26),$C14,'Полная ст-ть с уч.НЗС (Авто)'!IT$11:INDIRECT("'Полная ст-ть с уч.НЗС (Авто)'!IT"&amp;$J$26))/$D14)</f>
        <v>0</v>
      </c>
      <c r="IU14" s="137">
        <f ca="1">IF($D14=0,0,SUMIF('Полная ст-ть с уч.НЗС (Авто)'!$YO$11:INDIRECT("'Полная ст-ть с уч.НЗС (Авто)'!YO"&amp;$J$26),$C14,'Полная ст-ть с уч.НЗС (Авто)'!IU$11:INDIRECT("'Полная ст-ть с уч.НЗС (Авто)'!IU"&amp;$J$26))/$D14)</f>
        <v>0</v>
      </c>
      <c r="IV14" s="137">
        <f ca="1">IF($D14=0,0,SUMIF('Полная ст-ть с уч.НЗС (Авто)'!$YO$11:INDIRECT("'Полная ст-ть с уч.НЗС (Авто)'!YO"&amp;$J$26),$C14,'Полная ст-ть с уч.НЗС (Авто)'!IV$11:INDIRECT("'Полная ст-ть с уч.НЗС (Авто)'!IV"&amp;$J$26))/$D14)</f>
        <v>0</v>
      </c>
      <c r="IW14" s="137">
        <f ca="1">IF($D14=0,0,SUMIF('Полная ст-ть с уч.НЗС (Авто)'!$YO$11:INDIRECT("'Полная ст-ть с уч.НЗС (Авто)'!YO"&amp;$J$26),$C14,'Полная ст-ть с уч.НЗС (Авто)'!IW$11:INDIRECT("'Полная ст-ть с уч.НЗС (Авто)'!IW"&amp;$J$26))/$D14)</f>
        <v>0</v>
      </c>
      <c r="IX14" s="137">
        <f ca="1">IF($D14=0,0,SUMIF('Полная ст-ть с уч.НЗС (Авто)'!$YO$11:INDIRECT("'Полная ст-ть с уч.НЗС (Авто)'!YO"&amp;$J$26),$C14,'Полная ст-ть с уч.НЗС (Авто)'!IX$11:INDIRECT("'Полная ст-ть с уч.НЗС (Авто)'!IX"&amp;$J$26))/$D14)</f>
        <v>0</v>
      </c>
      <c r="IY14" s="137">
        <f ca="1">IF($D14=0,0,SUMIF('Полная ст-ть с уч.НЗС (Авто)'!$YO$11:INDIRECT("'Полная ст-ть с уч.НЗС (Авто)'!YO"&amp;$J$26),$C14,'Полная ст-ть с уч.НЗС (Авто)'!IY$11:INDIRECT("'Полная ст-ть с уч.НЗС (Авто)'!IY"&amp;$J$26))/$D14)</f>
        <v>0</v>
      </c>
      <c r="IZ14" s="137">
        <f ca="1">IF($D14=0,0,SUMIF('Полная ст-ть с уч.НЗС (Авто)'!$YO$11:INDIRECT("'Полная ст-ть с уч.НЗС (Авто)'!YO"&amp;$J$26),$C14,'Полная ст-ть с уч.НЗС (Авто)'!IZ$11:INDIRECT("'Полная ст-ть с уч.НЗС (Авто)'!IZ"&amp;$J$26))/$D14)</f>
        <v>0</v>
      </c>
      <c r="JA14" s="137">
        <f ca="1">IF($D14=0,0,SUMIF('Полная ст-ть с уч.НЗС (Авто)'!$YO$11:INDIRECT("'Полная ст-ть с уч.НЗС (Авто)'!YO"&amp;$J$26),$C14,'Полная ст-ть с уч.НЗС (Авто)'!JA$11:INDIRECT("'Полная ст-ть с уч.НЗС (Авто)'!JA"&amp;$J$26))/$D14)</f>
        <v>0</v>
      </c>
      <c r="JB14" s="137">
        <f ca="1">IF($D14=0,0,SUMIF('Полная ст-ть с уч.НЗС (Авто)'!$YO$11:INDIRECT("'Полная ст-ть с уч.НЗС (Авто)'!YO"&amp;$J$26),$C14,'Полная ст-ть с уч.НЗС (Авто)'!JB$11:INDIRECT("'Полная ст-ть с уч.НЗС (Авто)'!JB"&amp;$J$26))/$D14)</f>
        <v>0</v>
      </c>
      <c r="JC14" s="137">
        <f ca="1">IF($D14=0,0,SUMIF('Полная ст-ть с уч.НЗС (Авто)'!$YO$11:INDIRECT("'Полная ст-ть с уч.НЗС (Авто)'!YO"&amp;$J$26),$C14,'Полная ст-ть с уч.НЗС (Авто)'!JC$11:INDIRECT("'Полная ст-ть с уч.НЗС (Авто)'!JC"&amp;$J$26))/$D14)</f>
        <v>0</v>
      </c>
      <c r="JD14" s="137">
        <f ca="1">IF($D14=0,0,SUMIF('Полная ст-ть с уч.НЗС (Авто)'!$YO$11:INDIRECT("'Полная ст-ть с уч.НЗС (Авто)'!YO"&amp;$J$26),$C14,'Полная ст-ть с уч.НЗС (Авто)'!JD$11:INDIRECT("'Полная ст-ть с уч.НЗС (Авто)'!JD"&amp;$J$26))/$D14)</f>
        <v>0</v>
      </c>
      <c r="JE14" s="137">
        <f ca="1">IF($D14=0,0,SUMIF('Полная ст-ть с уч.НЗС (Авто)'!$YO$11:INDIRECT("'Полная ст-ть с уч.НЗС (Авто)'!YO"&amp;$J$26),$C14,'Полная ст-ть с уч.НЗС (Авто)'!JE$11:INDIRECT("'Полная ст-ть с уч.НЗС (Авто)'!JE"&amp;$J$26))/$D14)</f>
        <v>0</v>
      </c>
      <c r="JF14" s="137">
        <f ca="1">IF($D14=0,0,SUMIF('Полная ст-ть с уч.НЗС (Авто)'!$YO$11:INDIRECT("'Полная ст-ть с уч.НЗС (Авто)'!YO"&amp;$J$26),$C14,'Полная ст-ть с уч.НЗС (Авто)'!JF$11:INDIRECT("'Полная ст-ть с уч.НЗС (Авто)'!JF"&amp;$J$26))/$D14)</f>
        <v>0</v>
      </c>
      <c r="JG14" s="137">
        <f ca="1">IF($D14=0,0,SUMIF('Полная ст-ть с уч.НЗС (Авто)'!$YO$11:INDIRECT("'Полная ст-ть с уч.НЗС (Авто)'!YO"&amp;$J$26),$C14,'Полная ст-ть с уч.НЗС (Авто)'!JG$11:INDIRECT("'Полная ст-ть с уч.НЗС (Авто)'!JG"&amp;$J$26))/$D14)</f>
        <v>0</v>
      </c>
      <c r="JH14" s="137">
        <f ca="1">IF($D14=0,0,SUMIF('Полная ст-ть с уч.НЗС (Авто)'!$YO$11:INDIRECT("'Полная ст-ть с уч.НЗС (Авто)'!YO"&amp;$J$26),$C14,'Полная ст-ть с уч.НЗС (Авто)'!JH$11:INDIRECT("'Полная ст-ть с уч.НЗС (Авто)'!JH"&amp;$J$26))/$D14)</f>
        <v>0</v>
      </c>
      <c r="JI14" s="137">
        <f ca="1">IF($D14=0,0,SUMIF('Полная ст-ть с уч.НЗС (Авто)'!$YO$11:INDIRECT("'Полная ст-ть с уч.НЗС (Авто)'!YO"&amp;$J$26),$C14,'Полная ст-ть с уч.НЗС (Авто)'!JI$11:INDIRECT("'Полная ст-ть с уч.НЗС (Авто)'!JI"&amp;$J$26))/$D14)</f>
        <v>0</v>
      </c>
      <c r="JJ14" s="137">
        <f ca="1">IF($D14=0,0,SUMIF('Полная ст-ть с уч.НЗС (Авто)'!$YO$11:INDIRECT("'Полная ст-ть с уч.НЗС (Авто)'!YO"&amp;$J$26),$C14,'Полная ст-ть с уч.НЗС (Авто)'!JJ$11:INDIRECT("'Полная ст-ть с уч.НЗС (Авто)'!JJ"&amp;$J$26))/$D14)</f>
        <v>0</v>
      </c>
      <c r="JK14" s="137">
        <f ca="1">IF($D14=0,0,SUMIF('Полная ст-ть с уч.НЗС (Авто)'!$YO$11:INDIRECT("'Полная ст-ть с уч.НЗС (Авто)'!YO"&amp;$J$26),$C14,'Полная ст-ть с уч.НЗС (Авто)'!JK$11:INDIRECT("'Полная ст-ть с уч.НЗС (Авто)'!JK"&amp;$J$26))/$D14)</f>
        <v>0</v>
      </c>
      <c r="JL14" s="137">
        <f ca="1">IF($D14=0,0,SUMIF('Полная ст-ть с уч.НЗС (Авто)'!$YO$11:INDIRECT("'Полная ст-ть с уч.НЗС (Авто)'!YO"&amp;$J$26),$C14,'Полная ст-ть с уч.НЗС (Авто)'!JL$11:INDIRECT("'Полная ст-ть с уч.НЗС (Авто)'!JL"&amp;$J$26))/$D14)</f>
        <v>0</v>
      </c>
      <c r="JM14" s="137">
        <f ca="1">IF($D14=0,0,SUMIF('Полная ст-ть с уч.НЗС (Авто)'!$YO$11:INDIRECT("'Полная ст-ть с уч.НЗС (Авто)'!YO"&amp;$J$26),$C14,'Полная ст-ть с уч.НЗС (Авто)'!JM$11:INDIRECT("'Полная ст-ть с уч.НЗС (Авто)'!JM"&amp;$J$26))/$D14)</f>
        <v>0</v>
      </c>
      <c r="JN14" s="137">
        <f ca="1">IF($D14=0,0,SUMIF('Полная ст-ть с уч.НЗС (Авто)'!$YO$11:INDIRECT("'Полная ст-ть с уч.НЗС (Авто)'!YO"&amp;$J$26),$C14,'Полная ст-ть с уч.НЗС (Авто)'!JN$11:INDIRECT("'Полная ст-ть с уч.НЗС (Авто)'!JN"&amp;$J$26))/$D14)</f>
        <v>0</v>
      </c>
      <c r="JO14" s="137">
        <f ca="1">IF($D14=0,0,SUMIF('Полная ст-ть с уч.НЗС (Авто)'!$YO$11:INDIRECT("'Полная ст-ть с уч.НЗС (Авто)'!YO"&amp;$J$26),$C14,'Полная ст-ть с уч.НЗС (Авто)'!JO$11:INDIRECT("'Полная ст-ть с уч.НЗС (Авто)'!JO"&amp;$J$26))/$D14)</f>
        <v>0</v>
      </c>
      <c r="JP14" s="137">
        <f ca="1">IF($D14=0,0,SUMIF('Полная ст-ть с уч.НЗС (Авто)'!$YO$11:INDIRECT("'Полная ст-ть с уч.НЗС (Авто)'!YO"&amp;$J$26),$C14,'Полная ст-ть с уч.НЗС (Авто)'!JP$11:INDIRECT("'Полная ст-ть с уч.НЗС (Авто)'!JP"&amp;$J$26))/$D14)</f>
        <v>0</v>
      </c>
      <c r="JQ14" s="137">
        <f ca="1">IF($D14=0,0,SUMIF('Полная ст-ть с уч.НЗС (Авто)'!$YO$11:INDIRECT("'Полная ст-ть с уч.НЗС (Авто)'!YO"&amp;$J$26),$C14,'Полная ст-ть с уч.НЗС (Авто)'!JQ$11:INDIRECT("'Полная ст-ть с уч.НЗС (Авто)'!JQ"&amp;$J$26))/$D14)</f>
        <v>0</v>
      </c>
      <c r="JR14" s="137">
        <f ca="1">IF($D14=0,0,SUMIF('Полная ст-ть с уч.НЗС (Авто)'!$YO$11:INDIRECT("'Полная ст-ть с уч.НЗС (Авто)'!YO"&amp;$J$26),$C14,'Полная ст-ть с уч.НЗС (Авто)'!JR$11:INDIRECT("'Полная ст-ть с уч.НЗС (Авто)'!JR"&amp;$J$26))/$D14)</f>
        <v>0</v>
      </c>
      <c r="JS14" s="137">
        <f ca="1">IF($D14=0,0,SUMIF('Полная ст-ть с уч.НЗС (Авто)'!$YO$11:INDIRECT("'Полная ст-ть с уч.НЗС (Авто)'!YO"&amp;$J$26),$C14,'Полная ст-ть с уч.НЗС (Авто)'!JS$11:INDIRECT("'Полная ст-ть с уч.НЗС (Авто)'!JS"&amp;$J$26))/$D14)</f>
        <v>0</v>
      </c>
      <c r="JT14" s="137">
        <f ca="1">IF($D14=0,0,SUMIF('Полная ст-ть с уч.НЗС (Авто)'!$YO$11:INDIRECT("'Полная ст-ть с уч.НЗС (Авто)'!YO"&amp;$J$26),$C14,'Полная ст-ть с уч.НЗС (Авто)'!JT$11:INDIRECT("'Полная ст-ть с уч.НЗС (Авто)'!JT"&amp;$J$26))/$D14)</f>
        <v>0</v>
      </c>
      <c r="JU14" s="137">
        <f ca="1">IF($D14=0,0,SUMIF('Полная ст-ть с уч.НЗС (Авто)'!$YO$11:INDIRECT("'Полная ст-ть с уч.НЗС (Авто)'!YO"&amp;$J$26),$C14,'Полная ст-ть с уч.НЗС (Авто)'!JU$11:INDIRECT("'Полная ст-ть с уч.НЗС (Авто)'!JU"&amp;$J$26))/$D14)</f>
        <v>0</v>
      </c>
      <c r="JV14" s="137">
        <f ca="1">IF($D14=0,0,SUMIF('Полная ст-ть с уч.НЗС (Авто)'!$YO$11:INDIRECT("'Полная ст-ть с уч.НЗС (Авто)'!YO"&amp;$J$26),$C14,'Полная ст-ть с уч.НЗС (Авто)'!JV$11:INDIRECT("'Полная ст-ть с уч.НЗС (Авто)'!JV"&amp;$J$26))/$D14)</f>
        <v>0</v>
      </c>
      <c r="JW14" s="137">
        <f ca="1">IF($D14=0,0,SUMIF('Полная ст-ть с уч.НЗС (Авто)'!$YO$11:INDIRECT("'Полная ст-ть с уч.НЗС (Авто)'!YO"&amp;$J$26),$C14,'Полная ст-ть с уч.НЗС (Авто)'!JW$11:INDIRECT("'Полная ст-ть с уч.НЗС (Авто)'!JW"&amp;$J$26))/$D14)</f>
        <v>0</v>
      </c>
      <c r="JX14" s="137">
        <f ca="1">IF($D14=0,0,SUMIF('Полная ст-ть с уч.НЗС (Авто)'!$YO$11:INDIRECT("'Полная ст-ть с уч.НЗС (Авто)'!YO"&amp;$J$26),$C14,'Полная ст-ть с уч.НЗС (Авто)'!JX$11:INDIRECT("'Полная ст-ть с уч.НЗС (Авто)'!JX"&amp;$J$26))/$D14)</f>
        <v>0</v>
      </c>
      <c r="JY14" s="137">
        <f ca="1">IF($D14=0,0,SUMIF('Полная ст-ть с уч.НЗС (Авто)'!$YO$11:INDIRECT("'Полная ст-ть с уч.НЗС (Авто)'!YO"&amp;$J$26),$C14,'Полная ст-ть с уч.НЗС (Авто)'!JY$11:INDIRECT("'Полная ст-ть с уч.НЗС (Авто)'!JY"&amp;$J$26))/$D14)</f>
        <v>0</v>
      </c>
      <c r="JZ14" s="137">
        <f ca="1">IF($D14=0,0,SUMIF('Полная ст-ть с уч.НЗС (Авто)'!$YO$11:INDIRECT("'Полная ст-ть с уч.НЗС (Авто)'!YO"&amp;$J$26),$C14,'Полная ст-ть с уч.НЗС (Авто)'!JZ$11:INDIRECT("'Полная ст-ть с уч.НЗС (Авто)'!JZ"&amp;$J$26))/$D14)</f>
        <v>0</v>
      </c>
      <c r="KA14" s="137">
        <f ca="1">IF($D14=0,0,SUMIF('Полная ст-ть с уч.НЗС (Авто)'!$YO$11:INDIRECT("'Полная ст-ть с уч.НЗС (Авто)'!YO"&amp;$J$26),$C14,'Полная ст-ть с уч.НЗС (Авто)'!KA$11:INDIRECT("'Полная ст-ть с уч.НЗС (Авто)'!KA"&amp;$J$26))/$D14)</f>
        <v>0</v>
      </c>
      <c r="KB14" s="137">
        <f ca="1">IF($D14=0,0,SUMIF('Полная ст-ть с уч.НЗС (Авто)'!$YO$11:INDIRECT("'Полная ст-ть с уч.НЗС (Авто)'!YO"&amp;$J$26),$C14,'Полная ст-ть с уч.НЗС (Авто)'!KB$11:INDIRECT("'Полная ст-ть с уч.НЗС (Авто)'!KB"&amp;$J$26))/$D14)</f>
        <v>0</v>
      </c>
      <c r="KC14" s="137">
        <f ca="1">IF($D14=0,0,SUMIF('Полная ст-ть с уч.НЗС (Авто)'!$YO$11:INDIRECT("'Полная ст-ть с уч.НЗС (Авто)'!YO"&amp;$J$26),$C14,'Полная ст-ть с уч.НЗС (Авто)'!KC$11:INDIRECT("'Полная ст-ть с уч.НЗС (Авто)'!KC"&amp;$J$26))/$D14)</f>
        <v>0</v>
      </c>
      <c r="KD14" s="137">
        <f ca="1">IF($D14=0,0,SUMIF('Полная ст-ть с уч.НЗС (Авто)'!$YO$11:INDIRECT("'Полная ст-ть с уч.НЗС (Авто)'!YO"&amp;$J$26),$C14,'Полная ст-ть с уч.НЗС (Авто)'!KD$11:INDIRECT("'Полная ст-ть с уч.НЗС (Авто)'!KD"&amp;$J$26))/$D14)</f>
        <v>0</v>
      </c>
      <c r="KE14" s="137">
        <f ca="1">IF($D14=0,0,SUMIF('Полная ст-ть с уч.НЗС (Авто)'!$YO$11:INDIRECT("'Полная ст-ть с уч.НЗС (Авто)'!YO"&amp;$J$26),$C14,'Полная ст-ть с уч.НЗС (Авто)'!KE$11:INDIRECT("'Полная ст-ть с уч.НЗС (Авто)'!KE"&amp;$J$26))/$D14)</f>
        <v>0</v>
      </c>
      <c r="KF14" s="137">
        <f ca="1">IF($D14=0,0,SUMIF('Полная ст-ть с уч.НЗС (Авто)'!$YO$11:INDIRECT("'Полная ст-ть с уч.НЗС (Авто)'!YO"&amp;$J$26),$C14,'Полная ст-ть с уч.НЗС (Авто)'!KF$11:INDIRECT("'Полная ст-ть с уч.НЗС (Авто)'!KF"&amp;$J$26))/$D14)</f>
        <v>0</v>
      </c>
      <c r="KG14" s="137">
        <f ca="1">IF($D14=0,0,SUMIF('Полная ст-ть с уч.НЗС (Авто)'!$YO$11:INDIRECT("'Полная ст-ть с уч.НЗС (Авто)'!YO"&amp;$J$26),$C14,'Полная ст-ть с уч.НЗС (Авто)'!KG$11:INDIRECT("'Полная ст-ть с уч.НЗС (Авто)'!KG"&amp;$J$26))/$D14)</f>
        <v>0</v>
      </c>
      <c r="KH14" s="137">
        <f ca="1">IF($D14=0,0,SUMIF('Полная ст-ть с уч.НЗС (Авто)'!$YO$11:INDIRECT("'Полная ст-ть с уч.НЗС (Авто)'!YO"&amp;$J$26),$C14,'Полная ст-ть с уч.НЗС (Авто)'!KH$11:INDIRECT("'Полная ст-ть с уч.НЗС (Авто)'!KH"&amp;$J$26))/$D14)</f>
        <v>0</v>
      </c>
      <c r="KI14" s="137">
        <f ca="1">IF($D14=0,0,SUMIF('Полная ст-ть с уч.НЗС (Авто)'!$YO$11:INDIRECT("'Полная ст-ть с уч.НЗС (Авто)'!YO"&amp;$J$26),$C14,'Полная ст-ть с уч.НЗС (Авто)'!KI$11:INDIRECT("'Полная ст-ть с уч.НЗС (Авто)'!KI"&amp;$J$26))/$D14)</f>
        <v>0</v>
      </c>
      <c r="KJ14" s="137">
        <f ca="1">IF($D14=0,0,SUMIF('Полная ст-ть с уч.НЗС (Авто)'!$YO$11:INDIRECT("'Полная ст-ть с уч.НЗС (Авто)'!YO"&amp;$J$26),$C14,'Полная ст-ть с уч.НЗС (Авто)'!KJ$11:INDIRECT("'Полная ст-ть с уч.НЗС (Авто)'!KJ"&amp;$J$26))/$D14)</f>
        <v>0</v>
      </c>
      <c r="KK14" s="137">
        <f ca="1">IF($D14=0,0,SUMIF('Полная ст-ть с уч.НЗС (Авто)'!$YO$11:INDIRECT("'Полная ст-ть с уч.НЗС (Авто)'!YO"&amp;$J$26),$C14,'Полная ст-ть с уч.НЗС (Авто)'!KK$11:INDIRECT("'Полная ст-ть с уч.НЗС (Авто)'!KK"&amp;$J$26))/$D14)</f>
        <v>0</v>
      </c>
      <c r="KL14" s="137">
        <f ca="1">IF($D14=0,0,SUMIF('Полная ст-ть с уч.НЗС (Авто)'!$YO$11:INDIRECT("'Полная ст-ть с уч.НЗС (Авто)'!YO"&amp;$J$26),$C14,'Полная ст-ть с уч.НЗС (Авто)'!KL$11:INDIRECT("'Полная ст-ть с уч.НЗС (Авто)'!KL"&amp;$J$26))/$D14)</f>
        <v>0</v>
      </c>
      <c r="KM14" s="137">
        <f ca="1">IF($D14=0,0,SUMIF('Полная ст-ть с уч.НЗС (Авто)'!$YO$11:INDIRECT("'Полная ст-ть с уч.НЗС (Авто)'!YO"&amp;$J$26),$C14,'Полная ст-ть с уч.НЗС (Авто)'!KM$11:INDIRECT("'Полная ст-ть с уч.НЗС (Авто)'!KM"&amp;$J$26))/$D14)</f>
        <v>0</v>
      </c>
      <c r="KN14" s="137">
        <f ca="1">IF($D14=0,0,SUMIF('Полная ст-ть с уч.НЗС (Авто)'!$YO$11:INDIRECT("'Полная ст-ть с уч.НЗС (Авто)'!YO"&amp;$J$26),$C14,'Полная ст-ть с уч.НЗС (Авто)'!KN$11:INDIRECT("'Полная ст-ть с уч.НЗС (Авто)'!KN"&amp;$J$26))/$D14)</f>
        <v>0</v>
      </c>
      <c r="KO14" s="137">
        <f ca="1">IF($D14=0,0,SUMIF('Полная ст-ть с уч.НЗС (Авто)'!$YO$11:INDIRECT("'Полная ст-ть с уч.НЗС (Авто)'!YO"&amp;$J$26),$C14,'Полная ст-ть с уч.НЗС (Авто)'!KO$11:INDIRECT("'Полная ст-ть с уч.НЗС (Авто)'!KO"&amp;$J$26))/$D14)</f>
        <v>0</v>
      </c>
      <c r="KP14" s="137">
        <f ca="1">IF($D14=0,0,SUMIF('Полная ст-ть с уч.НЗС (Авто)'!$YO$11:INDIRECT("'Полная ст-ть с уч.НЗС (Авто)'!YO"&amp;$J$26),$C14,'Полная ст-ть с уч.НЗС (Авто)'!KP$11:INDIRECT("'Полная ст-ть с уч.НЗС (Авто)'!KP"&amp;$J$26))/$D14)</f>
        <v>0</v>
      </c>
      <c r="KQ14" s="137">
        <f ca="1">IF($D14=0,0,SUMIF('Полная ст-ть с уч.НЗС (Авто)'!$YO$11:INDIRECT("'Полная ст-ть с уч.НЗС (Авто)'!YO"&amp;$J$26),$C14,'Полная ст-ть с уч.НЗС (Авто)'!KQ$11:INDIRECT("'Полная ст-ть с уч.НЗС (Авто)'!KQ"&amp;$J$26))/$D14)</f>
        <v>0</v>
      </c>
      <c r="KR14" s="137">
        <f ca="1">IF($D14=0,0,SUMIF('Полная ст-ть с уч.НЗС (Авто)'!$YO$11:INDIRECT("'Полная ст-ть с уч.НЗС (Авто)'!YO"&amp;$J$26),$C14,'Полная ст-ть с уч.НЗС (Авто)'!KR$11:INDIRECT("'Полная ст-ть с уч.НЗС (Авто)'!KR"&amp;$J$26))/$D14)</f>
        <v>0</v>
      </c>
      <c r="KS14" s="137">
        <f ca="1">IF($D14=0,0,SUMIF('Полная ст-ть с уч.НЗС (Авто)'!$YO$11:INDIRECT("'Полная ст-ть с уч.НЗС (Авто)'!YO"&amp;$J$26),$C14,'Полная ст-ть с уч.НЗС (Авто)'!KS$11:INDIRECT("'Полная ст-ть с уч.НЗС (Авто)'!KS"&amp;$J$26))/$D14)</f>
        <v>0</v>
      </c>
      <c r="KT14" s="137">
        <f ca="1">IF($D14=0,0,SUMIF('Полная ст-ть с уч.НЗС (Авто)'!$YO$11:INDIRECT("'Полная ст-ть с уч.НЗС (Авто)'!YO"&amp;$J$26),$C14,'Полная ст-ть с уч.НЗС (Авто)'!KT$11:INDIRECT("'Полная ст-ть с уч.НЗС (Авто)'!KT"&amp;$J$26))/$D14)</f>
        <v>0</v>
      </c>
      <c r="KU14" s="137">
        <f ca="1">IF($D14=0,0,SUMIF('Полная ст-ть с уч.НЗС (Авто)'!$YO$11:INDIRECT("'Полная ст-ть с уч.НЗС (Авто)'!YO"&amp;$J$26),$C14,'Полная ст-ть с уч.НЗС (Авто)'!KU$11:INDIRECT("'Полная ст-ть с уч.НЗС (Авто)'!KU"&amp;$J$26))/$D14)</f>
        <v>0</v>
      </c>
      <c r="KV14" s="137">
        <f ca="1">IF($D14=0,0,SUMIF('Полная ст-ть с уч.НЗС (Авто)'!$YO$11:INDIRECT("'Полная ст-ть с уч.НЗС (Авто)'!YO"&amp;$J$26),$C14,'Полная ст-ть с уч.НЗС (Авто)'!KV$11:INDIRECT("'Полная ст-ть с уч.НЗС (Авто)'!KV"&amp;$J$26))/$D14)</f>
        <v>0</v>
      </c>
      <c r="KW14" s="137">
        <f ca="1">IF($D14=0,0,SUMIF('Полная ст-ть с уч.НЗС (Авто)'!$YO$11:INDIRECT("'Полная ст-ть с уч.НЗС (Авто)'!YO"&amp;$J$26),$C14,'Полная ст-ть с уч.НЗС (Авто)'!KW$11:INDIRECT("'Полная ст-ть с уч.НЗС (Авто)'!KW"&amp;$J$26))/$D14)</f>
        <v>0</v>
      </c>
      <c r="KX14" s="137">
        <f ca="1">IF($D14=0,0,SUMIF('Полная ст-ть с уч.НЗС (Авто)'!$YO$11:INDIRECT("'Полная ст-ть с уч.НЗС (Авто)'!YO"&amp;$J$26),$C14,'Полная ст-ть с уч.НЗС (Авто)'!KX$11:INDIRECT("'Полная ст-ть с уч.НЗС (Авто)'!KX"&amp;$J$26))/$D14)</f>
        <v>0</v>
      </c>
      <c r="KY14" s="137">
        <f ca="1">IF($D14=0,0,SUMIF('Полная ст-ть с уч.НЗС (Авто)'!$YO$11:INDIRECT("'Полная ст-ть с уч.НЗС (Авто)'!YO"&amp;$J$26),$C14,'Полная ст-ть с уч.НЗС (Авто)'!KY$11:INDIRECT("'Полная ст-ть с уч.НЗС (Авто)'!KY"&amp;$J$26))/$D14)</f>
        <v>0</v>
      </c>
      <c r="KZ14" s="137">
        <f ca="1">IF($D14=0,0,SUMIF('Полная ст-ть с уч.НЗС (Авто)'!$YO$11:INDIRECT("'Полная ст-ть с уч.НЗС (Авто)'!YO"&amp;$J$26),$C14,'Полная ст-ть с уч.НЗС (Авто)'!KZ$11:INDIRECT("'Полная ст-ть с уч.НЗС (Авто)'!KZ"&amp;$J$26))/$D14)</f>
        <v>0</v>
      </c>
      <c r="LA14" s="137">
        <f ca="1">IF($D14=0,0,SUMIF('Полная ст-ть с уч.НЗС (Авто)'!$YO$11:INDIRECT("'Полная ст-ть с уч.НЗС (Авто)'!YO"&amp;$J$26),$C14,'Полная ст-ть с уч.НЗС (Авто)'!LA$11:INDIRECT("'Полная ст-ть с уч.НЗС (Авто)'!LA"&amp;$J$26))/$D14)</f>
        <v>0</v>
      </c>
      <c r="LB14" s="137">
        <f ca="1">IF($D14=0,0,SUMIF('Полная ст-ть с уч.НЗС (Авто)'!$YO$11:INDIRECT("'Полная ст-ть с уч.НЗС (Авто)'!YO"&amp;$J$26),$C14,'Полная ст-ть с уч.НЗС (Авто)'!LB$11:INDIRECT("'Полная ст-ть с уч.НЗС (Авто)'!LB"&amp;$J$26))/$D14)</f>
        <v>0</v>
      </c>
      <c r="LC14" s="137">
        <f ca="1">IF($D14=0,0,SUMIF('Полная ст-ть с уч.НЗС (Авто)'!$YO$11:INDIRECT("'Полная ст-ть с уч.НЗС (Авто)'!YO"&amp;$J$26),$C14,'Полная ст-ть с уч.НЗС (Авто)'!LC$11:INDIRECT("'Полная ст-ть с уч.НЗС (Авто)'!LC"&amp;$J$26))/$D14)</f>
        <v>0</v>
      </c>
      <c r="LD14" s="137">
        <f ca="1">IF($D14=0,0,SUMIF('Полная ст-ть с уч.НЗС (Авто)'!$YO$11:INDIRECT("'Полная ст-ть с уч.НЗС (Авто)'!YO"&amp;$J$26),$C14,'Полная ст-ть с уч.НЗС (Авто)'!LD$11:INDIRECT("'Полная ст-ть с уч.НЗС (Авто)'!LD"&amp;$J$26))/$D14)</f>
        <v>0</v>
      </c>
      <c r="LE14" s="137">
        <f ca="1">IF($D14=0,0,SUMIF('Полная ст-ть с уч.НЗС (Авто)'!$YO$11:INDIRECT("'Полная ст-ть с уч.НЗС (Авто)'!YO"&amp;$J$26),$C14,'Полная ст-ть с уч.НЗС (Авто)'!LE$11:INDIRECT("'Полная ст-ть с уч.НЗС (Авто)'!LE"&amp;$J$26))/$D14)</f>
        <v>0</v>
      </c>
      <c r="LF14" s="137">
        <f ca="1">IF($D14=0,0,SUMIF('Полная ст-ть с уч.НЗС (Авто)'!$YO$11:INDIRECT("'Полная ст-ть с уч.НЗС (Авто)'!YO"&amp;$J$26),$C14,'Полная ст-ть с уч.НЗС (Авто)'!LF$11:INDIRECT("'Полная ст-ть с уч.НЗС (Авто)'!LF"&amp;$J$26))/$D14)</f>
        <v>0</v>
      </c>
      <c r="LG14" s="137">
        <f ca="1">IF($D14=0,0,SUMIF('Полная ст-ть с уч.НЗС (Авто)'!$YO$11:INDIRECT("'Полная ст-ть с уч.НЗС (Авто)'!YO"&amp;$J$26),$C14,'Полная ст-ть с уч.НЗС (Авто)'!LG$11:INDIRECT("'Полная ст-ть с уч.НЗС (Авто)'!LG"&amp;$J$26))/$D14)</f>
        <v>0</v>
      </c>
      <c r="LH14" s="137">
        <f ca="1">IF($D14=0,0,SUMIF('Полная ст-ть с уч.НЗС (Авто)'!$YO$11:INDIRECT("'Полная ст-ть с уч.НЗС (Авто)'!YO"&amp;$J$26),$C14,'Полная ст-ть с уч.НЗС (Авто)'!LH$11:INDIRECT("'Полная ст-ть с уч.НЗС (Авто)'!LH"&amp;$J$26))/$D14)</f>
        <v>0</v>
      </c>
      <c r="LI14" s="137">
        <f ca="1">IF($D14=0,0,SUMIF('Полная ст-ть с уч.НЗС (Авто)'!$YO$11:INDIRECT("'Полная ст-ть с уч.НЗС (Авто)'!YO"&amp;$J$26),$C14,'Полная ст-ть с уч.НЗС (Авто)'!LI$11:INDIRECT("'Полная ст-ть с уч.НЗС (Авто)'!LI"&amp;$J$26))/$D14)</f>
        <v>0</v>
      </c>
      <c r="LJ14" s="137">
        <f ca="1">IF($D14=0,0,SUMIF('Полная ст-ть с уч.НЗС (Авто)'!$YO$11:INDIRECT("'Полная ст-ть с уч.НЗС (Авто)'!YO"&amp;$J$26),$C14,'Полная ст-ть с уч.НЗС (Авто)'!LJ$11:INDIRECT("'Полная ст-ть с уч.НЗС (Авто)'!LJ"&amp;$J$26))/$D14)</f>
        <v>0</v>
      </c>
      <c r="LK14" s="137">
        <f ca="1">IF($D14=0,0,SUMIF('Полная ст-ть с уч.НЗС (Авто)'!$YO$11:INDIRECT("'Полная ст-ть с уч.НЗС (Авто)'!YO"&amp;$J$26),$C14,'Полная ст-ть с уч.НЗС (Авто)'!LK$11:INDIRECT("'Полная ст-ть с уч.НЗС (Авто)'!LK"&amp;$J$26))/$D14)</f>
        <v>0</v>
      </c>
      <c r="LL14" s="137">
        <f ca="1">IF($D14=0,0,SUMIF('Полная ст-ть с уч.НЗС (Авто)'!$YO$11:INDIRECT("'Полная ст-ть с уч.НЗС (Авто)'!YO"&amp;$J$26),$C14,'Полная ст-ть с уч.НЗС (Авто)'!LL$11:INDIRECT("'Полная ст-ть с уч.НЗС (Авто)'!LL"&amp;$J$26))/$D14)</f>
        <v>0</v>
      </c>
      <c r="LM14" s="137">
        <f ca="1">IF($D14=0,0,SUMIF('Полная ст-ть с уч.НЗС (Авто)'!$YO$11:INDIRECT("'Полная ст-ть с уч.НЗС (Авто)'!YO"&amp;$J$26),$C14,'Полная ст-ть с уч.НЗС (Авто)'!LM$11:INDIRECT("'Полная ст-ть с уч.НЗС (Авто)'!LM"&amp;$J$26))/$D14)</f>
        <v>0</v>
      </c>
      <c r="LN14" s="137">
        <f ca="1">IF($D14=0,0,SUMIF('Полная ст-ть с уч.НЗС (Авто)'!$YO$11:INDIRECT("'Полная ст-ть с уч.НЗС (Авто)'!YO"&amp;$J$26),$C14,'Полная ст-ть с уч.НЗС (Авто)'!LN$11:INDIRECT("'Полная ст-ть с уч.НЗС (Авто)'!LN"&amp;$J$26))/$D14)</f>
        <v>0</v>
      </c>
      <c r="LO14" s="137">
        <f ca="1">IF($D14=0,0,SUMIF('Полная ст-ть с уч.НЗС (Авто)'!$YO$11:INDIRECT("'Полная ст-ть с уч.НЗС (Авто)'!YO"&amp;$J$26),$C14,'Полная ст-ть с уч.НЗС (Авто)'!LO$11:INDIRECT("'Полная ст-ть с уч.НЗС (Авто)'!LO"&amp;$J$26))/$D14)</f>
        <v>0</v>
      </c>
      <c r="LP14" s="137">
        <f ca="1">IF($D14=0,0,SUMIF('Полная ст-ть с уч.НЗС (Авто)'!$YO$11:INDIRECT("'Полная ст-ть с уч.НЗС (Авто)'!YO"&amp;$J$26),$C14,'Полная ст-ть с уч.НЗС (Авто)'!LP$11:INDIRECT("'Полная ст-ть с уч.НЗС (Авто)'!LP"&amp;$J$26))/$D14)</f>
        <v>0</v>
      </c>
      <c r="LQ14" s="137">
        <f ca="1">IF($D14=0,0,SUMIF('Полная ст-ть с уч.НЗС (Авто)'!$YO$11:INDIRECT("'Полная ст-ть с уч.НЗС (Авто)'!YO"&amp;$J$26),$C14,'Полная ст-ть с уч.НЗС (Авто)'!LQ$11:INDIRECT("'Полная ст-ть с уч.НЗС (Авто)'!LQ"&amp;$J$26))/$D14)</f>
        <v>0</v>
      </c>
      <c r="LR14" s="137">
        <f ca="1">IF($D14=0,0,SUMIF('Полная ст-ть с уч.НЗС (Авто)'!$YO$11:INDIRECT("'Полная ст-ть с уч.НЗС (Авто)'!YO"&amp;$J$26),$C14,'Полная ст-ть с уч.НЗС (Авто)'!LR$11:INDIRECT("'Полная ст-ть с уч.НЗС (Авто)'!LR"&amp;$J$26))/$D14)</f>
        <v>0</v>
      </c>
      <c r="LS14" s="137">
        <f ca="1">IF($D14=0,0,SUMIF('Полная ст-ть с уч.НЗС (Авто)'!$YO$11:INDIRECT("'Полная ст-ть с уч.НЗС (Авто)'!YO"&amp;$J$26),$C14,'Полная ст-ть с уч.НЗС (Авто)'!LS$11:INDIRECT("'Полная ст-ть с уч.НЗС (Авто)'!LS"&amp;$J$26))/$D14)</f>
        <v>0</v>
      </c>
      <c r="LT14" s="137">
        <f ca="1">IF($D14=0,0,SUMIF('Полная ст-ть с уч.НЗС (Авто)'!$YO$11:INDIRECT("'Полная ст-ть с уч.НЗС (Авто)'!YO"&amp;$J$26),$C14,'Полная ст-ть с уч.НЗС (Авто)'!LT$11:INDIRECT("'Полная ст-ть с уч.НЗС (Авто)'!LT"&amp;$J$26))/$D14)</f>
        <v>0</v>
      </c>
      <c r="LU14" s="137">
        <f ca="1">IF($D14=0,0,SUMIF('Полная ст-ть с уч.НЗС (Авто)'!$YO$11:INDIRECT("'Полная ст-ть с уч.НЗС (Авто)'!YO"&amp;$J$26),$C14,'Полная ст-ть с уч.НЗС (Авто)'!LU$11:INDIRECT("'Полная ст-ть с уч.НЗС (Авто)'!LU"&amp;$J$26))/$D14)</f>
        <v>0</v>
      </c>
      <c r="LV14" s="137">
        <f ca="1">IF($D14=0,0,SUMIF('Полная ст-ть с уч.НЗС (Авто)'!$YO$11:INDIRECT("'Полная ст-ть с уч.НЗС (Авто)'!YO"&amp;$J$26),$C14,'Полная ст-ть с уч.НЗС (Авто)'!LV$11:INDIRECT("'Полная ст-ть с уч.НЗС (Авто)'!LV"&amp;$J$26))/$D14)</f>
        <v>0</v>
      </c>
      <c r="LW14" s="137">
        <f ca="1">IF($D14=0,0,SUMIF('Полная ст-ть с уч.НЗС (Авто)'!$YO$11:INDIRECT("'Полная ст-ть с уч.НЗС (Авто)'!YO"&amp;$J$26),$C14,'Полная ст-ть с уч.НЗС (Авто)'!LW$11:INDIRECT("'Полная ст-ть с уч.НЗС (Авто)'!LW"&amp;$J$26))/$D14)</f>
        <v>0</v>
      </c>
      <c r="LX14" s="137">
        <f ca="1">IF($D14=0,0,SUMIF('Полная ст-ть с уч.НЗС (Авто)'!$YO$11:INDIRECT("'Полная ст-ть с уч.НЗС (Авто)'!YO"&amp;$J$26),$C14,'Полная ст-ть с уч.НЗС (Авто)'!LX$11:INDIRECT("'Полная ст-ть с уч.НЗС (Авто)'!LX"&amp;$J$26))/$D14)</f>
        <v>0</v>
      </c>
      <c r="LY14" s="137">
        <f ca="1">IF($D14=0,0,SUMIF('Полная ст-ть с уч.НЗС (Авто)'!$YO$11:INDIRECT("'Полная ст-ть с уч.НЗС (Авто)'!YO"&amp;$J$26),$C14,'Полная ст-ть с уч.НЗС (Авто)'!LY$11:INDIRECT("'Полная ст-ть с уч.НЗС (Авто)'!LY"&amp;$J$26))/$D14)</f>
        <v>0</v>
      </c>
      <c r="LZ14" s="137">
        <f ca="1">IF($D14=0,0,SUMIF('Полная ст-ть с уч.НЗС (Авто)'!$YO$11:INDIRECT("'Полная ст-ть с уч.НЗС (Авто)'!YO"&amp;$J$26),$C14,'Полная ст-ть с уч.НЗС (Авто)'!LZ$11:INDIRECT("'Полная ст-ть с уч.НЗС (Авто)'!LZ"&amp;$J$26))/$D14)</f>
        <v>0</v>
      </c>
      <c r="MA14" s="137">
        <f ca="1">IF($D14=0,0,SUMIF('Полная ст-ть с уч.НЗС (Авто)'!$YO$11:INDIRECT("'Полная ст-ть с уч.НЗС (Авто)'!YO"&amp;$J$26),$C14,'Полная ст-ть с уч.НЗС (Авто)'!MA$11:INDIRECT("'Полная ст-ть с уч.НЗС (Авто)'!MA"&amp;$J$26))/$D14)</f>
        <v>0</v>
      </c>
      <c r="MB14" s="137">
        <f ca="1">IF($D14=0,0,SUMIF('Полная ст-ть с уч.НЗС (Авто)'!$YO$11:INDIRECT("'Полная ст-ть с уч.НЗС (Авто)'!YO"&amp;$J$26),$C14,'Полная ст-ть с уч.НЗС (Авто)'!MB$11:INDIRECT("'Полная ст-ть с уч.НЗС (Авто)'!MB"&amp;$J$26))/$D14)</f>
        <v>0</v>
      </c>
      <c r="MC14" s="137">
        <f ca="1">IF($D14=0,0,SUMIF('Полная ст-ть с уч.НЗС (Авто)'!$YO$11:INDIRECT("'Полная ст-ть с уч.НЗС (Авто)'!YO"&amp;$J$26),$C14,'Полная ст-ть с уч.НЗС (Авто)'!MC$11:INDIRECT("'Полная ст-ть с уч.НЗС (Авто)'!MC"&amp;$J$26))/$D14)</f>
        <v>0</v>
      </c>
      <c r="MD14" s="137">
        <f ca="1">IF($D14=0,0,SUMIF('Полная ст-ть с уч.НЗС (Авто)'!$YO$11:INDIRECT("'Полная ст-ть с уч.НЗС (Авто)'!YO"&amp;$J$26),$C14,'Полная ст-ть с уч.НЗС (Авто)'!MD$11:INDIRECT("'Полная ст-ть с уч.НЗС (Авто)'!MD"&amp;$J$26))/$D14)</f>
        <v>0</v>
      </c>
      <c r="ME14" s="137">
        <f ca="1">IF($D14=0,0,SUMIF('Полная ст-ть с уч.НЗС (Авто)'!$YO$11:INDIRECT("'Полная ст-ть с уч.НЗС (Авто)'!YO"&amp;$J$26),$C14,'Полная ст-ть с уч.НЗС (Авто)'!ME$11:INDIRECT("'Полная ст-ть с уч.НЗС (Авто)'!ME"&amp;$J$26))/$D14)</f>
        <v>0</v>
      </c>
      <c r="MF14" s="137">
        <f ca="1">IF($D14=0,0,SUMIF('Полная ст-ть с уч.НЗС (Авто)'!$YO$11:INDIRECT("'Полная ст-ть с уч.НЗС (Авто)'!YO"&amp;$J$26),$C14,'Полная ст-ть с уч.НЗС (Авто)'!MF$11:INDIRECT("'Полная ст-ть с уч.НЗС (Авто)'!MF"&amp;$J$26))/$D14)</f>
        <v>0</v>
      </c>
      <c r="MG14" s="137">
        <f ca="1">IF($D14=0,0,SUMIF('Полная ст-ть с уч.НЗС (Авто)'!$YO$11:INDIRECT("'Полная ст-ть с уч.НЗС (Авто)'!YO"&amp;$J$26),$C14,'Полная ст-ть с уч.НЗС (Авто)'!MG$11:INDIRECT("'Полная ст-ть с уч.НЗС (Авто)'!MG"&amp;$J$26))/$D14)</f>
        <v>0</v>
      </c>
      <c r="MH14" s="137">
        <f ca="1">IF($D14=0,0,SUMIF('Полная ст-ть с уч.НЗС (Авто)'!$YO$11:INDIRECT("'Полная ст-ть с уч.НЗС (Авто)'!YO"&amp;$J$26),$C14,'Полная ст-ть с уч.НЗС (Авто)'!MH$11:INDIRECT("'Полная ст-ть с уч.НЗС (Авто)'!MH"&amp;$J$26))/$D14)</f>
        <v>0</v>
      </c>
      <c r="MI14" s="137">
        <f ca="1">IF($D14=0,0,SUMIF('Полная ст-ть с уч.НЗС (Авто)'!$YO$11:INDIRECT("'Полная ст-ть с уч.НЗС (Авто)'!YO"&amp;$J$26),$C14,'Полная ст-ть с уч.НЗС (Авто)'!MI$11:INDIRECT("'Полная ст-ть с уч.НЗС (Авто)'!MI"&amp;$J$26))/$D14)</f>
        <v>0</v>
      </c>
      <c r="MJ14" s="137">
        <f ca="1">IF($D14=0,0,SUMIF('Полная ст-ть с уч.НЗС (Авто)'!$YO$11:INDIRECT("'Полная ст-ть с уч.НЗС (Авто)'!YO"&amp;$J$26),$C14,'Полная ст-ть с уч.НЗС (Авто)'!MJ$11:INDIRECT("'Полная ст-ть с уч.НЗС (Авто)'!MJ"&amp;$J$26))/$D14)</f>
        <v>0</v>
      </c>
      <c r="MK14" s="137">
        <f ca="1">IF($D14=0,0,SUMIF('Полная ст-ть с уч.НЗС (Авто)'!$YO$11:INDIRECT("'Полная ст-ть с уч.НЗС (Авто)'!YO"&amp;$J$26),$C14,'Полная ст-ть с уч.НЗС (Авто)'!MK$11:INDIRECT("'Полная ст-ть с уч.НЗС (Авто)'!MK"&amp;$J$26))/$D14)</f>
        <v>0</v>
      </c>
      <c r="ML14" s="137">
        <f ca="1">IF($D14=0,0,SUMIF('Полная ст-ть с уч.НЗС (Авто)'!$YO$11:INDIRECT("'Полная ст-ть с уч.НЗС (Авто)'!YO"&amp;$J$26),$C14,'Полная ст-ть с уч.НЗС (Авто)'!ML$11:INDIRECT("'Полная ст-ть с уч.НЗС (Авто)'!ML"&amp;$J$26))/$D14)</f>
        <v>0</v>
      </c>
      <c r="MM14" s="137">
        <f ca="1">IF($D14=0,0,SUMIF('Полная ст-ть с уч.НЗС (Авто)'!$YO$11:INDIRECT("'Полная ст-ть с уч.НЗС (Авто)'!YO"&amp;$J$26),$C14,'Полная ст-ть с уч.НЗС (Авто)'!MM$11:INDIRECT("'Полная ст-ть с уч.НЗС (Авто)'!MM"&amp;$J$26))/$D14)</f>
        <v>0</v>
      </c>
      <c r="MN14" s="137">
        <f ca="1">IF($D14=0,0,SUMIF('Полная ст-ть с уч.НЗС (Авто)'!$YO$11:INDIRECT("'Полная ст-ть с уч.НЗС (Авто)'!YO"&amp;$J$26),$C14,'Полная ст-ть с уч.НЗС (Авто)'!MN$11:INDIRECT("'Полная ст-ть с уч.НЗС (Авто)'!MN"&amp;$J$26))/$D14)</f>
        <v>0</v>
      </c>
      <c r="MO14" s="137">
        <f ca="1">IF($D14=0,0,SUMIF('Полная ст-ть с уч.НЗС (Авто)'!$YO$11:INDIRECT("'Полная ст-ть с уч.НЗС (Авто)'!YO"&amp;$J$26),$C14,'Полная ст-ть с уч.НЗС (Авто)'!MO$11:INDIRECT("'Полная ст-ть с уч.НЗС (Авто)'!MO"&amp;$J$26))/$D14)</f>
        <v>0</v>
      </c>
      <c r="MP14" s="137">
        <f ca="1">IF($D14=0,0,SUMIF('Полная ст-ть с уч.НЗС (Авто)'!$YO$11:INDIRECT("'Полная ст-ть с уч.НЗС (Авто)'!YO"&amp;$J$26),$C14,'Полная ст-ть с уч.НЗС (Авто)'!MP$11:INDIRECT("'Полная ст-ть с уч.НЗС (Авто)'!MP"&amp;$J$26))/$D14)</f>
        <v>0</v>
      </c>
      <c r="MQ14" s="137">
        <f ca="1">IF($D14=0,0,SUMIF('Полная ст-ть с уч.НЗС (Авто)'!$YO$11:INDIRECT("'Полная ст-ть с уч.НЗС (Авто)'!YO"&amp;$J$26),$C14,'Полная ст-ть с уч.НЗС (Авто)'!MQ$11:INDIRECT("'Полная ст-ть с уч.НЗС (Авто)'!MQ"&amp;$J$26))/$D14)</f>
        <v>0</v>
      </c>
      <c r="MR14" s="137">
        <f ca="1">IF($D14=0,0,SUMIF('Полная ст-ть с уч.НЗС (Авто)'!$YO$11:INDIRECT("'Полная ст-ть с уч.НЗС (Авто)'!YO"&amp;$J$26),$C14,'Полная ст-ть с уч.НЗС (Авто)'!MR$11:INDIRECT("'Полная ст-ть с уч.НЗС (Авто)'!MR"&amp;$J$26))/$D14)</f>
        <v>0</v>
      </c>
      <c r="MS14" s="137">
        <f ca="1">IF($D14=0,0,SUMIF('Полная ст-ть с уч.НЗС (Авто)'!$YO$11:INDIRECT("'Полная ст-ть с уч.НЗС (Авто)'!YO"&amp;$J$26),$C14,'Полная ст-ть с уч.НЗС (Авто)'!MS$11:INDIRECT("'Полная ст-ть с уч.НЗС (Авто)'!MS"&amp;$J$26))/$D14)</f>
        <v>0</v>
      </c>
      <c r="MT14" s="137">
        <f ca="1">IF($D14=0,0,SUMIF('Полная ст-ть с уч.НЗС (Авто)'!$YO$11:INDIRECT("'Полная ст-ть с уч.НЗС (Авто)'!YO"&amp;$J$26),$C14,'Полная ст-ть с уч.НЗС (Авто)'!MT$11:INDIRECT("'Полная ст-ть с уч.НЗС (Авто)'!MT"&amp;$J$26))/$D14)</f>
        <v>0</v>
      </c>
      <c r="MU14" s="137">
        <f ca="1">IF($D14=0,0,SUMIF('Полная ст-ть с уч.НЗС (Авто)'!$YO$11:INDIRECT("'Полная ст-ть с уч.НЗС (Авто)'!YO"&amp;$J$26),$C14,'Полная ст-ть с уч.НЗС (Авто)'!MU$11:INDIRECT("'Полная ст-ть с уч.НЗС (Авто)'!MU"&amp;$J$26))/$D14)</f>
        <v>0</v>
      </c>
      <c r="MV14" s="137">
        <f ca="1">IF($D14=0,0,SUMIF('Полная ст-ть с уч.НЗС (Авто)'!$YO$11:INDIRECT("'Полная ст-ть с уч.НЗС (Авто)'!YO"&amp;$J$26),$C14,'Полная ст-ть с уч.НЗС (Авто)'!MV$11:INDIRECT("'Полная ст-ть с уч.НЗС (Авто)'!MV"&amp;$J$26))/$D14)</f>
        <v>0</v>
      </c>
      <c r="MW14" s="137">
        <f ca="1">IF($D14=0,0,SUMIF('Полная ст-ть с уч.НЗС (Авто)'!$YO$11:INDIRECT("'Полная ст-ть с уч.НЗС (Авто)'!YO"&amp;$J$26),$C14,'Полная ст-ть с уч.НЗС (Авто)'!MW$11:INDIRECT("'Полная ст-ть с уч.НЗС (Авто)'!MW"&amp;$J$26))/$D14)</f>
        <v>0</v>
      </c>
      <c r="MX14" s="137">
        <f ca="1">IF($D14=0,0,SUMIF('Полная ст-ть с уч.НЗС (Авто)'!$YO$11:INDIRECT("'Полная ст-ть с уч.НЗС (Авто)'!YO"&amp;$J$26),$C14,'Полная ст-ть с уч.НЗС (Авто)'!MX$11:INDIRECT("'Полная ст-ть с уч.НЗС (Авто)'!MX"&amp;$J$26))/$D14)</f>
        <v>0</v>
      </c>
      <c r="MY14" s="137">
        <f ca="1">IF($D14=0,0,SUMIF('Полная ст-ть с уч.НЗС (Авто)'!$YO$11:INDIRECT("'Полная ст-ть с уч.НЗС (Авто)'!YO"&amp;$J$26),$C14,'Полная ст-ть с уч.НЗС (Авто)'!MY$11:INDIRECT("'Полная ст-ть с уч.НЗС (Авто)'!MY"&amp;$J$26))/$D14)</f>
        <v>0</v>
      </c>
      <c r="MZ14" s="137">
        <f ca="1">IF($D14=0,0,SUMIF('Полная ст-ть с уч.НЗС (Авто)'!$YO$11:INDIRECT("'Полная ст-ть с уч.НЗС (Авто)'!YO"&amp;$J$26),$C14,'Полная ст-ть с уч.НЗС (Авто)'!MZ$11:INDIRECT("'Полная ст-ть с уч.НЗС (Авто)'!MZ"&amp;$J$26))/$D14)</f>
        <v>0</v>
      </c>
      <c r="NA14" s="137">
        <f ca="1">IF($D14=0,0,SUMIF('Полная ст-ть с уч.НЗС (Авто)'!$YO$11:INDIRECT("'Полная ст-ть с уч.НЗС (Авто)'!YO"&amp;$J$26),$C14,'Полная ст-ть с уч.НЗС (Авто)'!NA$11:INDIRECT("'Полная ст-ть с уч.НЗС (Авто)'!NA"&amp;$J$26))/$D14)</f>
        <v>0</v>
      </c>
      <c r="NB14" s="137">
        <f ca="1">IF($D14=0,0,SUMIF('Полная ст-ть с уч.НЗС (Авто)'!$YO$11:INDIRECT("'Полная ст-ть с уч.НЗС (Авто)'!YO"&amp;$J$26),$C14,'Полная ст-ть с уч.НЗС (Авто)'!NB$11:INDIRECT("'Полная ст-ть с уч.НЗС (Авто)'!NB"&amp;$J$26))/$D14)</f>
        <v>0</v>
      </c>
      <c r="NC14" s="137">
        <f ca="1">IF($D14=0,0,SUMIF('Полная ст-ть с уч.НЗС (Авто)'!$YO$11:INDIRECT("'Полная ст-ть с уч.НЗС (Авто)'!YO"&amp;$J$26),$C14,'Полная ст-ть с уч.НЗС (Авто)'!NC$11:INDIRECT("'Полная ст-ть с уч.НЗС (Авто)'!NC"&amp;$J$26))/$D14)</f>
        <v>0</v>
      </c>
      <c r="ND14" s="137">
        <f ca="1">IF($D14=0,0,SUMIF('Полная ст-ть с уч.НЗС (Авто)'!$YO$11:INDIRECT("'Полная ст-ть с уч.НЗС (Авто)'!YO"&amp;$J$26),$C14,'Полная ст-ть с уч.НЗС (Авто)'!ND$11:INDIRECT("'Полная ст-ть с уч.НЗС (Авто)'!ND"&amp;$J$26))/$D14)</f>
        <v>0</v>
      </c>
      <c r="NE14" s="137">
        <f ca="1">IF($D14=0,0,SUMIF('Полная ст-ть с уч.НЗС (Авто)'!$YO$11:INDIRECT("'Полная ст-ть с уч.НЗС (Авто)'!YO"&amp;$J$26),$C14,'Полная ст-ть с уч.НЗС (Авто)'!NE$11:INDIRECT("'Полная ст-ть с уч.НЗС (Авто)'!NE"&amp;$J$26))/$D14)</f>
        <v>0</v>
      </c>
      <c r="NF14" s="137">
        <f ca="1">IF($D14=0,0,SUMIF('Полная ст-ть с уч.НЗС (Авто)'!$YO$11:INDIRECT("'Полная ст-ть с уч.НЗС (Авто)'!YO"&amp;$J$26),$C14,'Полная ст-ть с уч.НЗС (Авто)'!NF$11:INDIRECT("'Полная ст-ть с уч.НЗС (Авто)'!NF"&amp;$J$26))/$D14)</f>
        <v>0</v>
      </c>
      <c r="NG14" s="137">
        <f ca="1">IF($D14=0,0,SUMIF('Полная ст-ть с уч.НЗС (Авто)'!$YO$11:INDIRECT("'Полная ст-ть с уч.НЗС (Авто)'!YO"&amp;$J$26),$C14,'Полная ст-ть с уч.НЗС (Авто)'!NG$11:INDIRECT("'Полная ст-ть с уч.НЗС (Авто)'!NG"&amp;$J$26))/$D14)</f>
        <v>0</v>
      </c>
      <c r="NH14" s="137">
        <f ca="1">IF($D14=0,0,SUMIF('Полная ст-ть с уч.НЗС (Авто)'!$YO$11:INDIRECT("'Полная ст-ть с уч.НЗС (Авто)'!YO"&amp;$J$26),$C14,'Полная ст-ть с уч.НЗС (Авто)'!NH$11:INDIRECT("'Полная ст-ть с уч.НЗС (Авто)'!NH"&amp;$J$26))/$D14)</f>
        <v>0</v>
      </c>
      <c r="NI14" s="137">
        <f ca="1">IF($D14=0,0,SUMIF('Полная ст-ть с уч.НЗС (Авто)'!$YO$11:INDIRECT("'Полная ст-ть с уч.НЗС (Авто)'!YO"&amp;$J$26),$C14,'Полная ст-ть с уч.НЗС (Авто)'!NI$11:INDIRECT("'Полная ст-ть с уч.НЗС (Авто)'!NI"&amp;$J$26))/$D14)</f>
        <v>0</v>
      </c>
      <c r="NJ14" s="137">
        <f ca="1">IF($D14=0,0,SUMIF('Полная ст-ть с уч.НЗС (Авто)'!$YO$11:INDIRECT("'Полная ст-ть с уч.НЗС (Авто)'!YO"&amp;$J$26),$C14,'Полная ст-ть с уч.НЗС (Авто)'!NJ$11:INDIRECT("'Полная ст-ть с уч.НЗС (Авто)'!NJ"&amp;$J$26))/$D14)</f>
        <v>0</v>
      </c>
      <c r="NK14" s="137">
        <f ca="1">IF($D14=0,0,SUMIF('Полная ст-ть с уч.НЗС (Авто)'!$YO$11:INDIRECT("'Полная ст-ть с уч.НЗС (Авто)'!YO"&amp;$J$26),$C14,'Полная ст-ть с уч.НЗС (Авто)'!NK$11:INDIRECT("'Полная ст-ть с уч.НЗС (Авто)'!NK"&amp;$J$26))/$D14)</f>
        <v>0</v>
      </c>
      <c r="NL14" s="137">
        <f ca="1">IF($D14=0,0,SUMIF('Полная ст-ть с уч.НЗС (Авто)'!$YO$11:INDIRECT("'Полная ст-ть с уч.НЗС (Авто)'!YO"&amp;$J$26),$C14,'Полная ст-ть с уч.НЗС (Авто)'!NL$11:INDIRECT("'Полная ст-ть с уч.НЗС (Авто)'!NL"&amp;$J$26))/$D14)</f>
        <v>0</v>
      </c>
      <c r="NM14" s="137">
        <f ca="1">IF($D14=0,0,SUMIF('Полная ст-ть с уч.НЗС (Авто)'!$YO$11:INDIRECT("'Полная ст-ть с уч.НЗС (Авто)'!YO"&amp;$J$26),$C14,'Полная ст-ть с уч.НЗС (Авто)'!NM$11:INDIRECT("'Полная ст-ть с уч.НЗС (Авто)'!NM"&amp;$J$26))/$D14)</f>
        <v>0</v>
      </c>
      <c r="NN14" s="137">
        <f ca="1">IF($D14=0,0,SUMIF('Полная ст-ть с уч.НЗС (Авто)'!$YO$11:INDIRECT("'Полная ст-ть с уч.НЗС (Авто)'!YO"&amp;$J$26),$C14,'Полная ст-ть с уч.НЗС (Авто)'!NN$11:INDIRECT("'Полная ст-ть с уч.НЗС (Авто)'!NN"&amp;$J$26))/$D14)</f>
        <v>0</v>
      </c>
      <c r="NO14" s="137">
        <f ca="1">IF($D14=0,0,SUMIF('Полная ст-ть с уч.НЗС (Авто)'!$YO$11:INDIRECT("'Полная ст-ть с уч.НЗС (Авто)'!YO"&amp;$J$26),$C14,'Полная ст-ть с уч.НЗС (Авто)'!NO$11:INDIRECT("'Полная ст-ть с уч.НЗС (Авто)'!NO"&amp;$J$26))/$D14)</f>
        <v>0</v>
      </c>
      <c r="NP14" s="137">
        <f ca="1">IF($D14=0,0,SUMIF('Полная ст-ть с уч.НЗС (Авто)'!$YO$11:INDIRECT("'Полная ст-ть с уч.НЗС (Авто)'!YO"&amp;$J$26),$C14,'Полная ст-ть с уч.НЗС (Авто)'!NP$11:INDIRECT("'Полная ст-ть с уч.НЗС (Авто)'!NP"&amp;$J$26))/$D14)</f>
        <v>0</v>
      </c>
      <c r="NQ14" s="137">
        <f ca="1">IF($D14=0,0,SUMIF('Полная ст-ть с уч.НЗС (Авто)'!$YO$11:INDIRECT("'Полная ст-ть с уч.НЗС (Авто)'!YO"&amp;$J$26),$C14,'Полная ст-ть с уч.НЗС (Авто)'!NQ$11:INDIRECT("'Полная ст-ть с уч.НЗС (Авто)'!NQ"&amp;$J$26))/$D14)</f>
        <v>0</v>
      </c>
      <c r="NR14" s="137">
        <f ca="1">IF($D14=0,0,SUMIF('Полная ст-ть с уч.НЗС (Авто)'!$YO$11:INDIRECT("'Полная ст-ть с уч.НЗС (Авто)'!YO"&amp;$J$26),$C14,'Полная ст-ть с уч.НЗС (Авто)'!NR$11:INDIRECT("'Полная ст-ть с уч.НЗС (Авто)'!NR"&amp;$J$26))/$D14)</f>
        <v>0</v>
      </c>
      <c r="NS14" s="137">
        <f ca="1">IF($D14=0,0,SUMIF('Полная ст-ть с уч.НЗС (Авто)'!$YO$11:INDIRECT("'Полная ст-ть с уч.НЗС (Авто)'!YO"&amp;$J$26),$C14,'Полная ст-ть с уч.НЗС (Авто)'!NS$11:INDIRECT("'Полная ст-ть с уч.НЗС (Авто)'!NS"&amp;$J$26))/$D14)</f>
        <v>0</v>
      </c>
      <c r="NT14" s="137">
        <f ca="1">IF($D14=0,0,SUMIF('Полная ст-ть с уч.НЗС (Авто)'!$YO$11:INDIRECT("'Полная ст-ть с уч.НЗС (Авто)'!YO"&amp;$J$26),$C14,'Полная ст-ть с уч.НЗС (Авто)'!NT$11:INDIRECT("'Полная ст-ть с уч.НЗС (Авто)'!NT"&amp;$J$26))/$D14)</f>
        <v>0</v>
      </c>
      <c r="NU14" s="137">
        <f ca="1">IF($D14=0,0,SUMIF('Полная ст-ть с уч.НЗС (Авто)'!$YO$11:INDIRECT("'Полная ст-ть с уч.НЗС (Авто)'!YO"&amp;$J$26),$C14,'Полная ст-ть с уч.НЗС (Авто)'!NU$11:INDIRECT("'Полная ст-ть с уч.НЗС (Авто)'!NU"&amp;$J$26))/$D14)</f>
        <v>0</v>
      </c>
      <c r="NV14" s="137">
        <f ca="1">IF($D14=0,0,SUMIF('Полная ст-ть с уч.НЗС (Авто)'!$YO$11:INDIRECT("'Полная ст-ть с уч.НЗС (Авто)'!YO"&amp;$J$26),$C14,'Полная ст-ть с уч.НЗС (Авто)'!NV$11:INDIRECT("'Полная ст-ть с уч.НЗС (Авто)'!NV"&amp;$J$26))/$D14)</f>
        <v>0</v>
      </c>
      <c r="NW14" s="137">
        <f ca="1">IF($D14=0,0,SUMIF('Полная ст-ть с уч.НЗС (Авто)'!$YO$11:INDIRECT("'Полная ст-ть с уч.НЗС (Авто)'!YO"&amp;$J$26),$C14,'Полная ст-ть с уч.НЗС (Авто)'!NW$11:INDIRECT("'Полная ст-ть с уч.НЗС (Авто)'!NW"&amp;$J$26))/$D14)</f>
        <v>0</v>
      </c>
      <c r="NX14" s="137">
        <f ca="1">IF($D14=0,0,SUMIF('Полная ст-ть с уч.НЗС (Авто)'!$YO$11:INDIRECT("'Полная ст-ть с уч.НЗС (Авто)'!YO"&amp;$J$26),$C14,'Полная ст-ть с уч.НЗС (Авто)'!NX$11:INDIRECT("'Полная ст-ть с уч.НЗС (Авто)'!NX"&amp;$J$26))/$D14)</f>
        <v>0</v>
      </c>
      <c r="NY14" s="137">
        <f ca="1">IF($D14=0,0,SUMIF('Полная ст-ть с уч.НЗС (Авто)'!$YO$11:INDIRECT("'Полная ст-ть с уч.НЗС (Авто)'!YO"&amp;$J$26),$C14,'Полная ст-ть с уч.НЗС (Авто)'!NY$11:INDIRECT("'Полная ст-ть с уч.НЗС (Авто)'!NY"&amp;$J$26))/$D14)</f>
        <v>0</v>
      </c>
      <c r="NZ14" s="137">
        <f ca="1">IF($D14=0,0,SUMIF('Полная ст-ть с уч.НЗС (Авто)'!$YO$11:INDIRECT("'Полная ст-ть с уч.НЗС (Авто)'!YO"&amp;$J$26),$C14,'Полная ст-ть с уч.НЗС (Авто)'!NZ$11:INDIRECT("'Полная ст-ть с уч.НЗС (Авто)'!NZ"&amp;$J$26))/$D14)</f>
        <v>0</v>
      </c>
      <c r="OA14" s="137">
        <f ca="1">IF($D14=0,0,SUMIF('Полная ст-ть с уч.НЗС (Авто)'!$YO$11:INDIRECT("'Полная ст-ть с уч.НЗС (Авто)'!YO"&amp;$J$26),$C14,'Полная ст-ть с уч.НЗС (Авто)'!OA$11:INDIRECT("'Полная ст-ть с уч.НЗС (Авто)'!OA"&amp;$J$26))/$D14)</f>
        <v>0</v>
      </c>
      <c r="OB14" s="137">
        <f ca="1">IF($D14=0,0,SUMIF('Полная ст-ть с уч.НЗС (Авто)'!$YO$11:INDIRECT("'Полная ст-ть с уч.НЗС (Авто)'!YO"&amp;$J$26),$C14,'Полная ст-ть с уч.НЗС (Авто)'!OB$11:INDIRECT("'Полная ст-ть с уч.НЗС (Авто)'!OB"&amp;$J$26))/$D14)</f>
        <v>0</v>
      </c>
      <c r="OC14" s="137">
        <f ca="1">IF($D14=0,0,SUMIF('Полная ст-ть с уч.НЗС (Авто)'!$YO$11:INDIRECT("'Полная ст-ть с уч.НЗС (Авто)'!YO"&amp;$J$26),$C14,'Полная ст-ть с уч.НЗС (Авто)'!OC$11:INDIRECT("'Полная ст-ть с уч.НЗС (Авто)'!OC"&amp;$J$26))/$D14)</f>
        <v>0</v>
      </c>
      <c r="OD14" s="137">
        <f ca="1">IF($D14=0,0,SUMIF('Полная ст-ть с уч.НЗС (Авто)'!$YO$11:INDIRECT("'Полная ст-ть с уч.НЗС (Авто)'!YO"&amp;$J$26),$C14,'Полная ст-ть с уч.НЗС (Авто)'!OD$11:INDIRECT("'Полная ст-ть с уч.НЗС (Авто)'!OD"&amp;$J$26))/$D14)</f>
        <v>0</v>
      </c>
      <c r="OE14" s="137">
        <f ca="1">IF($D14=0,0,SUMIF('Полная ст-ть с уч.НЗС (Авто)'!$YO$11:INDIRECT("'Полная ст-ть с уч.НЗС (Авто)'!YO"&amp;$J$26),$C14,'Полная ст-ть с уч.НЗС (Авто)'!OE$11:INDIRECT("'Полная ст-ть с уч.НЗС (Авто)'!OE"&amp;$J$26))/$D14)</f>
        <v>0</v>
      </c>
      <c r="OF14" s="137">
        <f ca="1">IF($D14=0,0,SUMIF('Полная ст-ть с уч.НЗС (Авто)'!$YO$11:INDIRECT("'Полная ст-ть с уч.НЗС (Авто)'!YO"&amp;$J$26),$C14,'Полная ст-ть с уч.НЗС (Авто)'!OF$11:INDIRECT("'Полная ст-ть с уч.НЗС (Авто)'!OF"&amp;$J$26))/$D14)</f>
        <v>0</v>
      </c>
      <c r="OG14" s="137">
        <f ca="1">IF($D14=0,0,SUMIF('Полная ст-ть с уч.НЗС (Авто)'!$YO$11:INDIRECT("'Полная ст-ть с уч.НЗС (Авто)'!YO"&amp;$J$26),$C14,'Полная ст-ть с уч.НЗС (Авто)'!OG$11:INDIRECT("'Полная ст-ть с уч.НЗС (Авто)'!OG"&amp;$J$26))/$D14)</f>
        <v>0</v>
      </c>
      <c r="OH14" s="137">
        <f ca="1">IF($D14=0,0,SUMIF('Полная ст-ть с уч.НЗС (Авто)'!$YO$11:INDIRECT("'Полная ст-ть с уч.НЗС (Авто)'!YO"&amp;$J$26),$C14,'Полная ст-ть с уч.НЗС (Авто)'!OH$11:INDIRECT("'Полная ст-ть с уч.НЗС (Авто)'!OH"&amp;$J$26))/$D14)</f>
        <v>0</v>
      </c>
      <c r="OI14" s="137">
        <f ca="1">IF($D14=0,0,SUMIF('Полная ст-ть с уч.НЗС (Авто)'!$YO$11:INDIRECT("'Полная ст-ть с уч.НЗС (Авто)'!YO"&amp;$J$26),$C14,'Полная ст-ть с уч.НЗС (Авто)'!OI$11:INDIRECT("'Полная ст-ть с уч.НЗС (Авто)'!OI"&amp;$J$26))/$D14)</f>
        <v>0</v>
      </c>
      <c r="OJ14" s="137">
        <f ca="1">IF($D14=0,0,SUMIF('Полная ст-ть с уч.НЗС (Авто)'!$YO$11:INDIRECT("'Полная ст-ть с уч.НЗС (Авто)'!YO"&amp;$J$26),$C14,'Полная ст-ть с уч.НЗС (Авто)'!OJ$11:INDIRECT("'Полная ст-ть с уч.НЗС (Авто)'!OJ"&amp;$J$26))/$D14)</f>
        <v>0</v>
      </c>
      <c r="OK14" s="137">
        <f ca="1">IF($D14=0,0,SUMIF('Полная ст-ть с уч.НЗС (Авто)'!$YO$11:INDIRECT("'Полная ст-ть с уч.НЗС (Авто)'!YO"&amp;$J$26),$C14,'Полная ст-ть с уч.НЗС (Авто)'!OK$11:INDIRECT("'Полная ст-ть с уч.НЗС (Авто)'!OK"&amp;$J$26))/$D14)</f>
        <v>0</v>
      </c>
      <c r="OL14" s="137">
        <f ca="1">IF($D14=0,0,SUMIF('Полная ст-ть с уч.НЗС (Авто)'!$YO$11:INDIRECT("'Полная ст-ть с уч.НЗС (Авто)'!YO"&amp;$J$26),$C14,'Полная ст-ть с уч.НЗС (Авто)'!OL$11:INDIRECT("'Полная ст-ть с уч.НЗС (Авто)'!OL"&amp;$J$26))/$D14)</f>
        <v>0</v>
      </c>
      <c r="OM14" s="137">
        <f ca="1">IF($D14=0,0,SUMIF('Полная ст-ть с уч.НЗС (Авто)'!$YO$11:INDIRECT("'Полная ст-ть с уч.НЗС (Авто)'!YO"&amp;$J$26),$C14,'Полная ст-ть с уч.НЗС (Авто)'!OM$11:INDIRECT("'Полная ст-ть с уч.НЗС (Авто)'!OM"&amp;$J$26))/$D14)</f>
        <v>0</v>
      </c>
      <c r="ON14" s="137">
        <f ca="1">IF($D14=0,0,SUMIF('Полная ст-ть с уч.НЗС (Авто)'!$YO$11:INDIRECT("'Полная ст-ть с уч.НЗС (Авто)'!YO"&amp;$J$26),$C14,'Полная ст-ть с уч.НЗС (Авто)'!ON$11:INDIRECT("'Полная ст-ть с уч.НЗС (Авто)'!ON"&amp;$J$26))/$D14)</f>
        <v>0</v>
      </c>
      <c r="OO14" s="137">
        <f ca="1">IF($D14=0,0,SUMIF('Полная ст-ть с уч.НЗС (Авто)'!$YO$11:INDIRECT("'Полная ст-ть с уч.НЗС (Авто)'!YO"&amp;$J$26),$C14,'Полная ст-ть с уч.НЗС (Авто)'!OO$11:INDIRECT("'Полная ст-ть с уч.НЗС (Авто)'!OO"&amp;$J$26))/$D14)</f>
        <v>0</v>
      </c>
      <c r="OP14" s="137">
        <f ca="1">IF($D14=0,0,SUMIF('Полная ст-ть с уч.НЗС (Авто)'!$YO$11:INDIRECT("'Полная ст-ть с уч.НЗС (Авто)'!YO"&amp;$J$26),$C14,'Полная ст-ть с уч.НЗС (Авто)'!OP$11:INDIRECT("'Полная ст-ть с уч.НЗС (Авто)'!OP"&amp;$J$26))/$D14)</f>
        <v>0</v>
      </c>
      <c r="OQ14" s="137">
        <f ca="1">IF($D14=0,0,SUMIF('Полная ст-ть с уч.НЗС (Авто)'!$YO$11:INDIRECT("'Полная ст-ть с уч.НЗС (Авто)'!YO"&amp;$J$26),$C14,'Полная ст-ть с уч.НЗС (Авто)'!OQ$11:INDIRECT("'Полная ст-ть с уч.НЗС (Авто)'!OQ"&amp;$J$26))/$D14)</f>
        <v>0</v>
      </c>
      <c r="OR14" s="137">
        <f ca="1">IF($D14=0,0,SUMIF('Полная ст-ть с уч.НЗС (Авто)'!$YO$11:INDIRECT("'Полная ст-ть с уч.НЗС (Авто)'!YO"&amp;$J$26),$C14,'Полная ст-ть с уч.НЗС (Авто)'!OR$11:INDIRECT("'Полная ст-ть с уч.НЗС (Авто)'!OR"&amp;$J$26))/$D14)</f>
        <v>0</v>
      </c>
      <c r="OS14" s="137">
        <f ca="1">IF($D14=0,0,SUMIF('Полная ст-ть с уч.НЗС (Авто)'!$YO$11:INDIRECT("'Полная ст-ть с уч.НЗС (Авто)'!YO"&amp;$J$26),$C14,'Полная ст-ть с уч.НЗС (Авто)'!OS$11:INDIRECT("'Полная ст-ть с уч.НЗС (Авто)'!OS"&amp;$J$26))/$D14)</f>
        <v>0</v>
      </c>
      <c r="OT14" s="137">
        <f ca="1">IF($D14=0,0,SUMIF('Полная ст-ть с уч.НЗС (Авто)'!$YO$11:INDIRECT("'Полная ст-ть с уч.НЗС (Авто)'!YO"&amp;$J$26),$C14,'Полная ст-ть с уч.НЗС (Авто)'!OT$11:INDIRECT("'Полная ст-ть с уч.НЗС (Авто)'!OT"&amp;$J$26))/$D14)</f>
        <v>0</v>
      </c>
      <c r="OU14" s="137">
        <f ca="1">IF($D14=0,0,SUMIF('Полная ст-ть с уч.НЗС (Авто)'!$YO$11:INDIRECT("'Полная ст-ть с уч.НЗС (Авто)'!YO"&amp;$J$26),$C14,'Полная ст-ть с уч.НЗС (Авто)'!OU$11:INDIRECT("'Полная ст-ть с уч.НЗС (Авто)'!OU"&amp;$J$26))/$D14)</f>
        <v>0</v>
      </c>
      <c r="OV14" s="137">
        <f ca="1">IF($D14=0,0,SUMIF('Полная ст-ть с уч.НЗС (Авто)'!$YO$11:INDIRECT("'Полная ст-ть с уч.НЗС (Авто)'!YO"&amp;$J$26),$C14,'Полная ст-ть с уч.НЗС (Авто)'!OV$11:INDIRECT("'Полная ст-ть с уч.НЗС (Авто)'!OV"&amp;$J$26))/$D14)</f>
        <v>0</v>
      </c>
      <c r="OW14" s="137">
        <f ca="1">IF($D14=0,0,SUMIF('Полная ст-ть с уч.НЗС (Авто)'!$YO$11:INDIRECT("'Полная ст-ть с уч.НЗС (Авто)'!YO"&amp;$J$26),$C14,'Полная ст-ть с уч.НЗС (Авто)'!OW$11:INDIRECT("'Полная ст-ть с уч.НЗС (Авто)'!OW"&amp;$J$26))/$D14)</f>
        <v>0</v>
      </c>
      <c r="OX14" s="137">
        <f ca="1">IF($D14=0,0,SUMIF('Полная ст-ть с уч.НЗС (Авто)'!$YO$11:INDIRECT("'Полная ст-ть с уч.НЗС (Авто)'!YO"&amp;$J$26),$C14,'Полная ст-ть с уч.НЗС (Авто)'!OX$11:INDIRECT("'Полная ст-ть с уч.НЗС (Авто)'!OX"&amp;$J$26))/$D14)</f>
        <v>0</v>
      </c>
      <c r="OY14" s="137">
        <f ca="1">IF($D14=0,0,SUMIF('Полная ст-ть с уч.НЗС (Авто)'!$YO$11:INDIRECT("'Полная ст-ть с уч.НЗС (Авто)'!YO"&amp;$J$26),$C14,'Полная ст-ть с уч.НЗС (Авто)'!OY$11:INDIRECT("'Полная ст-ть с уч.НЗС (Авто)'!OY"&amp;$J$26))/$D14)</f>
        <v>0</v>
      </c>
      <c r="OZ14" s="137">
        <f ca="1">IF($D14=0,0,SUMIF('Полная ст-ть с уч.НЗС (Авто)'!$YO$11:INDIRECT("'Полная ст-ть с уч.НЗС (Авто)'!YO"&amp;$J$26),$C14,'Полная ст-ть с уч.НЗС (Авто)'!OZ$11:INDIRECT("'Полная ст-ть с уч.НЗС (Авто)'!OZ"&amp;$J$26))/$D14)</f>
        <v>0</v>
      </c>
      <c r="PA14" s="137">
        <f ca="1">IF($D14=0,0,SUMIF('Полная ст-ть с уч.НЗС (Авто)'!$YO$11:INDIRECT("'Полная ст-ть с уч.НЗС (Авто)'!YO"&amp;$J$26),$C14,'Полная ст-ть с уч.НЗС (Авто)'!PA$11:INDIRECT("'Полная ст-ть с уч.НЗС (Авто)'!PA"&amp;$J$26))/$D14)</f>
        <v>0</v>
      </c>
      <c r="PB14" s="137">
        <f ca="1">IF($D14=0,0,SUMIF('Полная ст-ть с уч.НЗС (Авто)'!$YO$11:INDIRECT("'Полная ст-ть с уч.НЗС (Авто)'!YO"&amp;$J$26),$C14,'Полная ст-ть с уч.НЗС (Авто)'!PB$11:INDIRECT("'Полная ст-ть с уч.НЗС (Авто)'!PB"&amp;$J$26))/$D14)</f>
        <v>0</v>
      </c>
      <c r="PC14" s="137">
        <f ca="1">IF($D14=0,0,SUMIF('Полная ст-ть с уч.НЗС (Авто)'!$YO$11:INDIRECT("'Полная ст-ть с уч.НЗС (Авто)'!YO"&amp;$J$26),$C14,'Полная ст-ть с уч.НЗС (Авто)'!PC$11:INDIRECT("'Полная ст-ть с уч.НЗС (Авто)'!PC"&amp;$J$26))/$D14)</f>
        <v>0</v>
      </c>
      <c r="PD14" s="137">
        <f ca="1">IF($D14=0,0,SUMIF('Полная ст-ть с уч.НЗС (Авто)'!$YO$11:INDIRECT("'Полная ст-ть с уч.НЗС (Авто)'!YO"&amp;$J$26),$C14,'Полная ст-ть с уч.НЗС (Авто)'!PD$11:INDIRECT("'Полная ст-ть с уч.НЗС (Авто)'!PD"&amp;$J$26))/$D14)</f>
        <v>0</v>
      </c>
      <c r="PE14" s="137">
        <f ca="1">IF($D14=0,0,SUMIF('Полная ст-ть с уч.НЗС (Авто)'!$YO$11:INDIRECT("'Полная ст-ть с уч.НЗС (Авто)'!YO"&amp;$J$26),$C14,'Полная ст-ть с уч.НЗС (Авто)'!PE$11:INDIRECT("'Полная ст-ть с уч.НЗС (Авто)'!PE"&amp;$J$26))/$D14)</f>
        <v>0</v>
      </c>
      <c r="PF14" s="137">
        <f ca="1">IF($D14=0,0,SUMIF('Полная ст-ть с уч.НЗС (Авто)'!$YO$11:INDIRECT("'Полная ст-ть с уч.НЗС (Авто)'!YO"&amp;$J$26),$C14,'Полная ст-ть с уч.НЗС (Авто)'!PF$11:INDIRECT("'Полная ст-ть с уч.НЗС (Авто)'!PF"&amp;$J$26))/$D14)</f>
        <v>0</v>
      </c>
      <c r="PG14" s="137">
        <f ca="1">IF($D14=0,0,SUMIF('Полная ст-ть с уч.НЗС (Авто)'!$YO$11:INDIRECT("'Полная ст-ть с уч.НЗС (Авто)'!YO"&amp;$J$26),$C14,'Полная ст-ть с уч.НЗС (Авто)'!PG$11:INDIRECT("'Полная ст-ть с уч.НЗС (Авто)'!PG"&amp;$J$26))/$D14)</f>
        <v>0</v>
      </c>
      <c r="PH14" s="137">
        <f ca="1">IF($D14=0,0,SUMIF('Полная ст-ть с уч.НЗС (Авто)'!$YO$11:INDIRECT("'Полная ст-ть с уч.НЗС (Авто)'!YO"&amp;$J$26),$C14,'Полная ст-ть с уч.НЗС (Авто)'!PH$11:INDIRECT("'Полная ст-ть с уч.НЗС (Авто)'!PH"&amp;$J$26))/$D14)</f>
        <v>0</v>
      </c>
      <c r="PI14" s="137">
        <f ca="1">IF($D14=0,0,SUMIF('Полная ст-ть с уч.НЗС (Авто)'!$YO$11:INDIRECT("'Полная ст-ть с уч.НЗС (Авто)'!YO"&amp;$J$26),$C14,'Полная ст-ть с уч.НЗС (Авто)'!PI$11:INDIRECT("'Полная ст-ть с уч.НЗС (Авто)'!PI"&amp;$J$26))/$D14)</f>
        <v>0</v>
      </c>
      <c r="PJ14" s="137">
        <f ca="1">IF($D14=0,0,SUMIF('Полная ст-ть с уч.НЗС (Авто)'!$YO$11:INDIRECT("'Полная ст-ть с уч.НЗС (Авто)'!YO"&amp;$J$26),$C14,'Полная ст-ть с уч.НЗС (Авто)'!PJ$11:INDIRECT("'Полная ст-ть с уч.НЗС (Авто)'!PJ"&amp;$J$26))/$D14)</f>
        <v>0</v>
      </c>
      <c r="PK14" s="137">
        <f ca="1">IF($D14=0,0,SUMIF('Полная ст-ть с уч.НЗС (Авто)'!$YO$11:INDIRECT("'Полная ст-ть с уч.НЗС (Авто)'!YO"&amp;$J$26),$C14,'Полная ст-ть с уч.НЗС (Авто)'!PK$11:INDIRECT("'Полная ст-ть с уч.НЗС (Авто)'!PK"&amp;$J$26))/$D14)</f>
        <v>0</v>
      </c>
      <c r="PL14" s="137">
        <f ca="1">IF($D14=0,0,SUMIF('Полная ст-ть с уч.НЗС (Авто)'!$YO$11:INDIRECT("'Полная ст-ть с уч.НЗС (Авто)'!YO"&amp;$J$26),$C14,'Полная ст-ть с уч.НЗС (Авто)'!PL$11:INDIRECT("'Полная ст-ть с уч.НЗС (Авто)'!PL"&amp;$J$26))/$D14)</f>
        <v>0</v>
      </c>
      <c r="PM14" s="137">
        <f ca="1">IF($D14=0,0,SUMIF('Полная ст-ть с уч.НЗС (Авто)'!$YO$11:INDIRECT("'Полная ст-ть с уч.НЗС (Авто)'!YO"&amp;$J$26),$C14,'Полная ст-ть с уч.НЗС (Авто)'!PM$11:INDIRECT("'Полная ст-ть с уч.НЗС (Авто)'!PM"&amp;$J$26))/$D14)</f>
        <v>0</v>
      </c>
      <c r="PN14" s="137">
        <f ca="1">IF($D14=0,0,SUMIF('Полная ст-ть с уч.НЗС (Авто)'!$YO$11:INDIRECT("'Полная ст-ть с уч.НЗС (Авто)'!YO"&amp;$J$26),$C14,'Полная ст-ть с уч.НЗС (Авто)'!PN$11:INDIRECT("'Полная ст-ть с уч.НЗС (Авто)'!PN"&amp;$J$26))/$D14)</f>
        <v>0</v>
      </c>
      <c r="PO14" s="137">
        <f ca="1">IF($D14=0,0,SUMIF('Полная ст-ть с уч.НЗС (Авто)'!$YO$11:INDIRECT("'Полная ст-ть с уч.НЗС (Авто)'!YO"&amp;$J$26),$C14,'Полная ст-ть с уч.НЗС (Авто)'!PO$11:INDIRECT("'Полная ст-ть с уч.НЗС (Авто)'!PO"&amp;$J$26))/$D14)</f>
        <v>0</v>
      </c>
      <c r="PP14" s="137">
        <f ca="1">IF($D14=0,0,SUMIF('Полная ст-ть с уч.НЗС (Авто)'!$YO$11:INDIRECT("'Полная ст-ть с уч.НЗС (Авто)'!YO"&amp;$J$26),$C14,'Полная ст-ть с уч.НЗС (Авто)'!PP$11:INDIRECT("'Полная ст-ть с уч.НЗС (Авто)'!PP"&amp;$J$26))/$D14)</f>
        <v>0</v>
      </c>
      <c r="PQ14" s="137">
        <f ca="1">IF($D14=0,0,SUMIF('Полная ст-ть с уч.НЗС (Авто)'!$YO$11:INDIRECT("'Полная ст-ть с уч.НЗС (Авто)'!YO"&amp;$J$26),$C14,'Полная ст-ть с уч.НЗС (Авто)'!PQ$11:INDIRECT("'Полная ст-ть с уч.НЗС (Авто)'!PQ"&amp;$J$26))/$D14)</f>
        <v>0</v>
      </c>
      <c r="PR14" s="137">
        <f ca="1">IF($D14=0,0,SUMIF('Полная ст-ть с уч.НЗС (Авто)'!$YO$11:INDIRECT("'Полная ст-ть с уч.НЗС (Авто)'!YO"&amp;$J$26),$C14,'Полная ст-ть с уч.НЗС (Авто)'!PR$11:INDIRECT("'Полная ст-ть с уч.НЗС (Авто)'!PR"&amp;$J$26))/$D14)</f>
        <v>0</v>
      </c>
      <c r="PS14" s="137">
        <f ca="1">IF($D14=0,0,SUMIF('Полная ст-ть с уч.НЗС (Авто)'!$YO$11:INDIRECT("'Полная ст-ть с уч.НЗС (Авто)'!YO"&amp;$J$26),$C14,'Полная ст-ть с уч.НЗС (Авто)'!PS$11:INDIRECT("'Полная ст-ть с уч.НЗС (Авто)'!PS"&amp;$J$26))/$D14)</f>
        <v>0</v>
      </c>
      <c r="PT14" s="137">
        <f ca="1">IF($D14=0,0,SUMIF('Полная ст-ть с уч.НЗС (Авто)'!$YO$11:INDIRECT("'Полная ст-ть с уч.НЗС (Авто)'!YO"&amp;$J$26),$C14,'Полная ст-ть с уч.НЗС (Авто)'!PT$11:INDIRECT("'Полная ст-ть с уч.НЗС (Авто)'!PT"&amp;$J$26))/$D14)</f>
        <v>0</v>
      </c>
      <c r="PU14" s="137">
        <f ca="1">IF($D14=0,0,SUMIF('Полная ст-ть с уч.НЗС (Авто)'!$YO$11:INDIRECT("'Полная ст-ть с уч.НЗС (Авто)'!YO"&amp;$J$26),$C14,'Полная ст-ть с уч.НЗС (Авто)'!PU$11:INDIRECT("'Полная ст-ть с уч.НЗС (Авто)'!PU"&amp;$J$26))/$D14)</f>
        <v>0</v>
      </c>
      <c r="PV14" s="137">
        <f ca="1">IF($D14=0,0,SUMIF('Полная ст-ть с уч.НЗС (Авто)'!$YO$11:INDIRECT("'Полная ст-ть с уч.НЗС (Авто)'!YO"&amp;$J$26),$C14,'Полная ст-ть с уч.НЗС (Авто)'!PV$11:INDIRECT("'Полная ст-ть с уч.НЗС (Авто)'!PV"&amp;$J$26))/$D14)</f>
        <v>0</v>
      </c>
      <c r="PW14" s="137">
        <f ca="1">IF($D14=0,0,SUMIF('Полная ст-ть с уч.НЗС (Авто)'!$YO$11:INDIRECT("'Полная ст-ть с уч.НЗС (Авто)'!YO"&amp;$J$26),$C14,'Полная ст-ть с уч.НЗС (Авто)'!PW$11:INDIRECT("'Полная ст-ть с уч.НЗС (Авто)'!PW"&amp;$J$26))/$D14)</f>
        <v>0</v>
      </c>
      <c r="PX14" s="137">
        <f ca="1">IF($D14=0,0,SUMIF('Полная ст-ть с уч.НЗС (Авто)'!$YO$11:INDIRECT("'Полная ст-ть с уч.НЗС (Авто)'!YO"&amp;$J$26),$C14,'Полная ст-ть с уч.НЗС (Авто)'!PX$11:INDIRECT("'Полная ст-ть с уч.НЗС (Авто)'!PX"&amp;$J$26))/$D14)</f>
        <v>0</v>
      </c>
      <c r="PY14" s="137">
        <f ca="1">IF($D14=0,0,SUMIF('Полная ст-ть с уч.НЗС (Авто)'!$YO$11:INDIRECT("'Полная ст-ть с уч.НЗС (Авто)'!YO"&amp;$J$26),$C14,'Полная ст-ть с уч.НЗС (Авто)'!PY$11:INDIRECT("'Полная ст-ть с уч.НЗС (Авто)'!PY"&amp;$J$26))/$D14)</f>
        <v>0</v>
      </c>
      <c r="PZ14" s="137">
        <f ca="1">IF($D14=0,0,SUMIF('Полная ст-ть с уч.НЗС (Авто)'!$YO$11:INDIRECT("'Полная ст-ть с уч.НЗС (Авто)'!YO"&amp;$J$26),$C14,'Полная ст-ть с уч.НЗС (Авто)'!PZ$11:INDIRECT("'Полная ст-ть с уч.НЗС (Авто)'!PZ"&amp;$J$26))/$D14)</f>
        <v>0</v>
      </c>
      <c r="QA14" s="137">
        <f ca="1">IF($D14=0,0,SUMIF('Полная ст-ть с уч.НЗС (Авто)'!$YO$11:INDIRECT("'Полная ст-ть с уч.НЗС (Авто)'!YO"&amp;$J$26),$C14,'Полная ст-ть с уч.НЗС (Авто)'!QA$11:INDIRECT("'Полная ст-ть с уч.НЗС (Авто)'!QA"&amp;$J$26))/$D14)</f>
        <v>0</v>
      </c>
      <c r="QB14" s="137">
        <f ca="1">IF($D14=0,0,SUMIF('Полная ст-ть с уч.НЗС (Авто)'!$YO$11:INDIRECT("'Полная ст-ть с уч.НЗС (Авто)'!YO"&amp;$J$26),$C14,'Полная ст-ть с уч.НЗС (Авто)'!QB$11:INDIRECT("'Полная ст-ть с уч.НЗС (Авто)'!QB"&amp;$J$26))/$D14)</f>
        <v>0</v>
      </c>
      <c r="QC14" s="137">
        <f ca="1">IF($D14=0,0,SUMIF('Полная ст-ть с уч.НЗС (Авто)'!$YO$11:INDIRECT("'Полная ст-ть с уч.НЗС (Авто)'!YO"&amp;$J$26),$C14,'Полная ст-ть с уч.НЗС (Авто)'!QC$11:INDIRECT("'Полная ст-ть с уч.НЗС (Авто)'!QC"&amp;$J$26))/$D14)</f>
        <v>0</v>
      </c>
      <c r="QD14" s="137">
        <f ca="1">IF($D14=0,0,SUMIF('Полная ст-ть с уч.НЗС (Авто)'!$YO$11:INDIRECT("'Полная ст-ть с уч.НЗС (Авто)'!YO"&amp;$J$26),$C14,'Полная ст-ть с уч.НЗС (Авто)'!QD$11:INDIRECT("'Полная ст-ть с уч.НЗС (Авто)'!QD"&amp;$J$26))/$D14)</f>
        <v>0</v>
      </c>
      <c r="QE14" s="137">
        <f ca="1">IF($D14=0,0,SUMIF('Полная ст-ть с уч.НЗС (Авто)'!$YO$11:INDIRECT("'Полная ст-ть с уч.НЗС (Авто)'!YO"&amp;$J$26),$C14,'Полная ст-ть с уч.НЗС (Авто)'!QE$11:INDIRECT("'Полная ст-ть с уч.НЗС (Авто)'!QE"&amp;$J$26))/$D14)</f>
        <v>0</v>
      </c>
      <c r="QF14" s="137">
        <f ca="1">IF($D14=0,0,SUMIF('Полная ст-ть с уч.НЗС (Авто)'!$YO$11:INDIRECT("'Полная ст-ть с уч.НЗС (Авто)'!YO"&amp;$J$26),$C14,'Полная ст-ть с уч.НЗС (Авто)'!QF$11:INDIRECT("'Полная ст-ть с уч.НЗС (Авто)'!QF"&amp;$J$26))/$D14)</f>
        <v>0</v>
      </c>
      <c r="QG14" s="137">
        <f ca="1">IF($D14=0,0,SUMIF('Полная ст-ть с уч.НЗС (Авто)'!$YO$11:INDIRECT("'Полная ст-ть с уч.НЗС (Авто)'!YO"&amp;$J$26),$C14,'Полная ст-ть с уч.НЗС (Авто)'!QG$11:INDIRECT("'Полная ст-ть с уч.НЗС (Авто)'!QG"&amp;$J$26))/$D14)</f>
        <v>0</v>
      </c>
      <c r="QH14" s="137">
        <f ca="1">IF($D14=0,0,SUMIF('Полная ст-ть с уч.НЗС (Авто)'!$YO$11:INDIRECT("'Полная ст-ть с уч.НЗС (Авто)'!YO"&amp;$J$26),$C14,'Полная ст-ть с уч.НЗС (Авто)'!QH$11:INDIRECT("'Полная ст-ть с уч.НЗС (Авто)'!QH"&amp;$J$26))/$D14)</f>
        <v>0</v>
      </c>
      <c r="QI14" s="137">
        <f ca="1">IF($D14=0,0,SUMIF('Полная ст-ть с уч.НЗС (Авто)'!$YO$11:INDIRECT("'Полная ст-ть с уч.НЗС (Авто)'!YO"&amp;$J$26),$C14,'Полная ст-ть с уч.НЗС (Авто)'!QI$11:INDIRECT("'Полная ст-ть с уч.НЗС (Авто)'!QI"&amp;$J$26))/$D14)</f>
        <v>0</v>
      </c>
      <c r="QJ14" s="137">
        <f ca="1">IF($D14=0,0,SUMIF('Полная ст-ть с уч.НЗС (Авто)'!$YO$11:INDIRECT("'Полная ст-ть с уч.НЗС (Авто)'!YO"&amp;$J$26),$C14,'Полная ст-ть с уч.НЗС (Авто)'!QJ$11:INDIRECT("'Полная ст-ть с уч.НЗС (Авто)'!QJ"&amp;$J$26))/$D14)</f>
        <v>0</v>
      </c>
      <c r="QK14" s="137">
        <f ca="1">IF($D14=0,0,SUMIF('Полная ст-ть с уч.НЗС (Авто)'!$YO$11:INDIRECT("'Полная ст-ть с уч.НЗС (Авто)'!YO"&amp;$J$26),$C14,'Полная ст-ть с уч.НЗС (Авто)'!QK$11:INDIRECT("'Полная ст-ть с уч.НЗС (Авто)'!QK"&amp;$J$26))/$D14)</f>
        <v>0</v>
      </c>
      <c r="QL14" s="137">
        <f ca="1">IF($D14=0,0,SUMIF('Полная ст-ть с уч.НЗС (Авто)'!$YO$11:INDIRECT("'Полная ст-ть с уч.НЗС (Авто)'!YO"&amp;$J$26),$C14,'Полная ст-ть с уч.НЗС (Авто)'!QL$11:INDIRECT("'Полная ст-ть с уч.НЗС (Авто)'!QL"&amp;$J$26))/$D14)</f>
        <v>0</v>
      </c>
      <c r="QM14" s="137">
        <f ca="1">IF($D14=0,0,SUMIF('Полная ст-ть с уч.НЗС (Авто)'!$YO$11:INDIRECT("'Полная ст-ть с уч.НЗС (Авто)'!YO"&amp;$J$26),$C14,'Полная ст-ть с уч.НЗС (Авто)'!QM$11:INDIRECT("'Полная ст-ть с уч.НЗС (Авто)'!QM"&amp;$J$26))/$D14)</f>
        <v>0</v>
      </c>
      <c r="QN14" s="137">
        <f ca="1">IF($D14=0,0,SUMIF('Полная ст-ть с уч.НЗС (Авто)'!$YO$11:INDIRECT("'Полная ст-ть с уч.НЗС (Авто)'!YO"&amp;$J$26),$C14,'Полная ст-ть с уч.НЗС (Авто)'!QN$11:INDIRECT("'Полная ст-ть с уч.НЗС (Авто)'!QN"&amp;$J$26))/$D14)</f>
        <v>0</v>
      </c>
      <c r="QO14" s="137">
        <f ca="1">IF($D14=0,0,SUMIF('Полная ст-ть с уч.НЗС (Авто)'!$YO$11:INDIRECT("'Полная ст-ть с уч.НЗС (Авто)'!YO"&amp;$J$26),$C14,'Полная ст-ть с уч.НЗС (Авто)'!QO$11:INDIRECT("'Полная ст-ть с уч.НЗС (Авто)'!QO"&amp;$J$26))/$D14)</f>
        <v>0</v>
      </c>
      <c r="QP14" s="137">
        <f ca="1">IF($D14=0,0,SUMIF('Полная ст-ть с уч.НЗС (Авто)'!$YO$11:INDIRECT("'Полная ст-ть с уч.НЗС (Авто)'!YO"&amp;$J$26),$C14,'Полная ст-ть с уч.НЗС (Авто)'!QP$11:INDIRECT("'Полная ст-ть с уч.НЗС (Авто)'!QP"&amp;$J$26))/$D14)</f>
        <v>0</v>
      </c>
      <c r="QQ14" s="137">
        <f ca="1">IF($D14=0,0,SUMIF('Полная ст-ть с уч.НЗС (Авто)'!$YO$11:INDIRECT("'Полная ст-ть с уч.НЗС (Авто)'!YO"&amp;$J$26),$C14,'Полная ст-ть с уч.НЗС (Авто)'!QQ$11:INDIRECT("'Полная ст-ть с уч.НЗС (Авто)'!QQ"&amp;$J$26))/$D14)</f>
        <v>0</v>
      </c>
      <c r="QR14" s="137">
        <f ca="1">IF($D14=0,0,SUMIF('Полная ст-ть с уч.НЗС (Авто)'!$YO$11:INDIRECT("'Полная ст-ть с уч.НЗС (Авто)'!YO"&amp;$J$26),$C14,'Полная ст-ть с уч.НЗС (Авто)'!QR$11:INDIRECT("'Полная ст-ть с уч.НЗС (Авто)'!QR"&amp;$J$26))/$D14)</f>
        <v>0</v>
      </c>
      <c r="QS14" s="137">
        <f ca="1">IF($D14=0,0,SUMIF('Полная ст-ть с уч.НЗС (Авто)'!$YO$11:INDIRECT("'Полная ст-ть с уч.НЗС (Авто)'!YO"&amp;$J$26),$C14,'Полная ст-ть с уч.НЗС (Авто)'!QS$11:INDIRECT("'Полная ст-ть с уч.НЗС (Авто)'!QS"&amp;$J$26))/$D14)</f>
        <v>0</v>
      </c>
      <c r="QT14" s="137">
        <f ca="1">IF($D14=0,0,SUMIF('Полная ст-ть с уч.НЗС (Авто)'!$YO$11:INDIRECT("'Полная ст-ть с уч.НЗС (Авто)'!YO"&amp;$J$26),$C14,'Полная ст-ть с уч.НЗС (Авто)'!QT$11:INDIRECT("'Полная ст-ть с уч.НЗС (Авто)'!QT"&amp;$J$26))/$D14)</f>
        <v>0</v>
      </c>
      <c r="QU14" s="137">
        <f ca="1">IF($D14=0,0,SUMIF('Полная ст-ть с уч.НЗС (Авто)'!$YO$11:INDIRECT("'Полная ст-ть с уч.НЗС (Авто)'!YO"&amp;$J$26),$C14,'Полная ст-ть с уч.НЗС (Авто)'!QU$11:INDIRECT("'Полная ст-ть с уч.НЗС (Авто)'!QU"&amp;$J$26))/$D14)</f>
        <v>0</v>
      </c>
      <c r="QV14" s="137">
        <f ca="1">IF($D14=0,0,SUMIF('Полная ст-ть с уч.НЗС (Авто)'!$YO$11:INDIRECT("'Полная ст-ть с уч.НЗС (Авто)'!YO"&amp;$J$26),$C14,'Полная ст-ть с уч.НЗС (Авто)'!QV$11:INDIRECT("'Полная ст-ть с уч.НЗС (Авто)'!QV"&amp;$J$26))/$D14)</f>
        <v>0</v>
      </c>
      <c r="QW14" s="137">
        <f ca="1">IF($D14=0,0,SUMIF('Полная ст-ть с уч.НЗС (Авто)'!$YO$11:INDIRECT("'Полная ст-ть с уч.НЗС (Авто)'!YO"&amp;$J$26),$C14,'Полная ст-ть с уч.НЗС (Авто)'!QW$11:INDIRECT("'Полная ст-ть с уч.НЗС (Авто)'!QW"&amp;$J$26))/$D14)</f>
        <v>0</v>
      </c>
      <c r="QX14" s="137">
        <f ca="1">IF($D14=0,0,SUMIF('Полная ст-ть с уч.НЗС (Авто)'!$YO$11:INDIRECT("'Полная ст-ть с уч.НЗС (Авто)'!YO"&amp;$J$26),$C14,'Полная ст-ть с уч.НЗС (Авто)'!QX$11:INDIRECT("'Полная ст-ть с уч.НЗС (Авто)'!QX"&amp;$J$26))/$D14)</f>
        <v>0</v>
      </c>
      <c r="QY14" s="137">
        <f ca="1">IF($D14=0,0,SUMIF('Полная ст-ть с уч.НЗС (Авто)'!$YO$11:INDIRECT("'Полная ст-ть с уч.НЗС (Авто)'!YO"&amp;$J$26),$C14,'Полная ст-ть с уч.НЗС (Авто)'!QY$11:INDIRECT("'Полная ст-ть с уч.НЗС (Авто)'!QY"&amp;$J$26))/$D14)</f>
        <v>0</v>
      </c>
      <c r="QZ14" s="137">
        <f ca="1">IF($D14=0,0,SUMIF('Полная ст-ть с уч.НЗС (Авто)'!$YO$11:INDIRECT("'Полная ст-ть с уч.НЗС (Авто)'!YO"&amp;$J$26),$C14,'Полная ст-ть с уч.НЗС (Авто)'!QZ$11:INDIRECT("'Полная ст-ть с уч.НЗС (Авто)'!QZ"&amp;$J$26))/$D14)</f>
        <v>0</v>
      </c>
      <c r="RA14" s="137">
        <f ca="1">IF($D14=0,0,SUMIF('Полная ст-ть с уч.НЗС (Авто)'!$YO$11:INDIRECT("'Полная ст-ть с уч.НЗС (Авто)'!YO"&amp;$J$26),$C14,'Полная ст-ть с уч.НЗС (Авто)'!RA$11:INDIRECT("'Полная ст-ть с уч.НЗС (Авто)'!RA"&amp;$J$26))/$D14)</f>
        <v>0</v>
      </c>
      <c r="RB14" s="137">
        <f ca="1">IF($D14=0,0,SUMIF('Полная ст-ть с уч.НЗС (Авто)'!$YO$11:INDIRECT("'Полная ст-ть с уч.НЗС (Авто)'!YO"&amp;$J$26),$C14,'Полная ст-ть с уч.НЗС (Авто)'!RB$11:INDIRECT("'Полная ст-ть с уч.НЗС (Авто)'!RB"&amp;$J$26))/$D14)</f>
        <v>0</v>
      </c>
      <c r="RC14" s="137">
        <f ca="1">IF($D14=0,0,SUMIF('Полная ст-ть с уч.НЗС (Авто)'!$YO$11:INDIRECT("'Полная ст-ть с уч.НЗС (Авто)'!YO"&amp;$J$26),$C14,'Полная ст-ть с уч.НЗС (Авто)'!RC$11:INDIRECT("'Полная ст-ть с уч.НЗС (Авто)'!RC"&amp;$J$26))/$D14)</f>
        <v>0</v>
      </c>
      <c r="RD14" s="137">
        <f ca="1">IF($D14=0,0,SUMIF('Полная ст-ть с уч.НЗС (Авто)'!$YO$11:INDIRECT("'Полная ст-ть с уч.НЗС (Авто)'!YO"&amp;$J$26),$C14,'Полная ст-ть с уч.НЗС (Авто)'!RD$11:INDIRECT("'Полная ст-ть с уч.НЗС (Авто)'!RD"&amp;$J$26))/$D14)</f>
        <v>0</v>
      </c>
      <c r="RE14" s="137">
        <f ca="1">IF($D14=0,0,SUMIF('Полная ст-ть с уч.НЗС (Авто)'!$YO$11:INDIRECT("'Полная ст-ть с уч.НЗС (Авто)'!YO"&amp;$J$26),$C14,'Полная ст-ть с уч.НЗС (Авто)'!RE$11:INDIRECT("'Полная ст-ть с уч.НЗС (Авто)'!RE"&amp;$J$26))/$D14)</f>
        <v>0</v>
      </c>
      <c r="RF14" s="137">
        <f ca="1">IF($D14=0,0,SUMIF('Полная ст-ть с уч.НЗС (Авто)'!$YO$11:INDIRECT("'Полная ст-ть с уч.НЗС (Авто)'!YO"&amp;$J$26),$C14,'Полная ст-ть с уч.НЗС (Авто)'!RF$11:INDIRECT("'Полная ст-ть с уч.НЗС (Авто)'!RF"&amp;$J$26))/$D14)</f>
        <v>0</v>
      </c>
      <c r="RG14" s="137">
        <f ca="1">IF($D14=0,0,SUMIF('Полная ст-ть с уч.НЗС (Авто)'!$YO$11:INDIRECT("'Полная ст-ть с уч.НЗС (Авто)'!YO"&amp;$J$26),$C14,'Полная ст-ть с уч.НЗС (Авто)'!RG$11:INDIRECT("'Полная ст-ть с уч.НЗС (Авто)'!RG"&amp;$J$26))/$D14)</f>
        <v>0</v>
      </c>
      <c r="RH14" s="137">
        <f ca="1">IF($D14=0,0,SUMIF('Полная ст-ть с уч.НЗС (Авто)'!$YO$11:INDIRECT("'Полная ст-ть с уч.НЗС (Авто)'!YO"&amp;$J$26),$C14,'Полная ст-ть с уч.НЗС (Авто)'!RH$11:INDIRECT("'Полная ст-ть с уч.НЗС (Авто)'!RH"&amp;$J$26))/$D14)</f>
        <v>0</v>
      </c>
      <c r="RI14" s="137">
        <f ca="1">IF($D14=0,0,SUMIF('Полная ст-ть с уч.НЗС (Авто)'!$YO$11:INDIRECT("'Полная ст-ть с уч.НЗС (Авто)'!YO"&amp;$J$26),$C14,'Полная ст-ть с уч.НЗС (Авто)'!RI$11:INDIRECT("'Полная ст-ть с уч.НЗС (Авто)'!RI"&amp;$J$26))/$D14)</f>
        <v>0</v>
      </c>
      <c r="RJ14" s="137">
        <f ca="1">IF($D14=0,0,SUMIF('Полная ст-ть с уч.НЗС (Авто)'!$YO$11:INDIRECT("'Полная ст-ть с уч.НЗС (Авто)'!YO"&amp;$J$26),$C14,'Полная ст-ть с уч.НЗС (Авто)'!RJ$11:INDIRECT("'Полная ст-ть с уч.НЗС (Авто)'!RJ"&amp;$J$26))/$D14)</f>
        <v>0</v>
      </c>
      <c r="RK14" s="137">
        <f ca="1">IF($D14=0,0,SUMIF('Полная ст-ть с уч.НЗС (Авто)'!$YO$11:INDIRECT("'Полная ст-ть с уч.НЗС (Авто)'!YO"&amp;$J$26),$C14,'Полная ст-ть с уч.НЗС (Авто)'!RK$11:INDIRECT("'Полная ст-ть с уч.НЗС (Авто)'!RK"&amp;$J$26))/$D14)</f>
        <v>0</v>
      </c>
      <c r="RL14" s="137">
        <f ca="1">IF($D14=0,0,SUMIF('Полная ст-ть с уч.НЗС (Авто)'!$YO$11:INDIRECT("'Полная ст-ть с уч.НЗС (Авто)'!YO"&amp;$J$26),$C14,'Полная ст-ть с уч.НЗС (Авто)'!RL$11:INDIRECT("'Полная ст-ть с уч.НЗС (Авто)'!RL"&amp;$J$26))/$D14)</f>
        <v>0</v>
      </c>
      <c r="RM14" s="137">
        <f ca="1">IF($D14=0,0,SUMIF('Полная ст-ть с уч.НЗС (Авто)'!$YO$11:INDIRECT("'Полная ст-ть с уч.НЗС (Авто)'!YO"&amp;$J$26),$C14,'Полная ст-ть с уч.НЗС (Авто)'!RM$11:INDIRECT("'Полная ст-ть с уч.НЗС (Авто)'!RM"&amp;$J$26))/$D14)</f>
        <v>0</v>
      </c>
      <c r="RN14" s="137">
        <f ca="1">IF($D14=0,0,SUMIF('Полная ст-ть с уч.НЗС (Авто)'!$YO$11:INDIRECT("'Полная ст-ть с уч.НЗС (Авто)'!YO"&amp;$J$26),$C14,'Полная ст-ть с уч.НЗС (Авто)'!RN$11:INDIRECT("'Полная ст-ть с уч.НЗС (Авто)'!RN"&amp;$J$26))/$D14)</f>
        <v>0</v>
      </c>
      <c r="RO14" s="137">
        <f ca="1">IF($D14=0,0,SUMIF('Полная ст-ть с уч.НЗС (Авто)'!$YO$11:INDIRECT("'Полная ст-ть с уч.НЗС (Авто)'!YO"&amp;$J$26),$C14,'Полная ст-ть с уч.НЗС (Авто)'!RO$11:INDIRECT("'Полная ст-ть с уч.НЗС (Авто)'!RO"&amp;$J$26))/$D14)</f>
        <v>0</v>
      </c>
      <c r="RP14" s="137">
        <f ca="1">IF($D14=0,0,SUMIF('Полная ст-ть с уч.НЗС (Авто)'!$YO$11:INDIRECT("'Полная ст-ть с уч.НЗС (Авто)'!YO"&amp;$J$26),$C14,'Полная ст-ть с уч.НЗС (Авто)'!RP$11:INDIRECT("'Полная ст-ть с уч.НЗС (Авто)'!RP"&amp;$J$26))/$D14)</f>
        <v>0</v>
      </c>
      <c r="RQ14" s="137">
        <f ca="1">IF($D14=0,0,SUMIF('Полная ст-ть с уч.НЗС (Авто)'!$YO$11:INDIRECT("'Полная ст-ть с уч.НЗС (Авто)'!YO"&amp;$J$26),$C14,'Полная ст-ть с уч.НЗС (Авто)'!RQ$11:INDIRECT("'Полная ст-ть с уч.НЗС (Авто)'!RQ"&amp;$J$26))/$D14)</f>
        <v>0</v>
      </c>
      <c r="RR14" s="137">
        <f ca="1">IF($D14=0,0,SUMIF('Полная ст-ть с уч.НЗС (Авто)'!$YO$11:INDIRECT("'Полная ст-ть с уч.НЗС (Авто)'!YO"&amp;$J$26),$C14,'Полная ст-ть с уч.НЗС (Авто)'!RR$11:INDIRECT("'Полная ст-ть с уч.НЗС (Авто)'!RR"&amp;$J$26))/$D14)</f>
        <v>0</v>
      </c>
      <c r="RS14" s="137">
        <f ca="1">IF($D14=0,0,SUMIF('Полная ст-ть с уч.НЗС (Авто)'!$YO$11:INDIRECT("'Полная ст-ть с уч.НЗС (Авто)'!YO"&amp;$J$26),$C14,'Полная ст-ть с уч.НЗС (Авто)'!RS$11:INDIRECT("'Полная ст-ть с уч.НЗС (Авто)'!RS"&amp;$J$26))/$D14)</f>
        <v>0</v>
      </c>
      <c r="RT14" s="137">
        <f ca="1">IF($D14=0,0,SUMIF('Полная ст-ть с уч.НЗС (Авто)'!$YO$11:INDIRECT("'Полная ст-ть с уч.НЗС (Авто)'!YO"&amp;$J$26),$C14,'Полная ст-ть с уч.НЗС (Авто)'!RT$11:INDIRECT("'Полная ст-ть с уч.НЗС (Авто)'!RT"&amp;$J$26))/$D14)</f>
        <v>0</v>
      </c>
      <c r="RU14" s="137">
        <f ca="1">IF($D14=0,0,SUMIF('Полная ст-ть с уч.НЗС (Авто)'!$YO$11:INDIRECT("'Полная ст-ть с уч.НЗС (Авто)'!YO"&amp;$J$26),$C14,'Полная ст-ть с уч.НЗС (Авто)'!RU$11:INDIRECT("'Полная ст-ть с уч.НЗС (Авто)'!RU"&amp;$J$26))/$D14)</f>
        <v>0</v>
      </c>
      <c r="RV14" s="137">
        <f ca="1">IF($D14=0,0,SUMIF('Полная ст-ть с уч.НЗС (Авто)'!$YO$11:INDIRECT("'Полная ст-ть с уч.НЗС (Авто)'!YO"&amp;$J$26),$C14,'Полная ст-ть с уч.НЗС (Авто)'!RV$11:INDIRECT("'Полная ст-ть с уч.НЗС (Авто)'!RV"&amp;$J$26))/$D14)</f>
        <v>0</v>
      </c>
      <c r="RW14" s="137">
        <f ca="1">IF($D14=0,0,SUMIF('Полная ст-ть с уч.НЗС (Авто)'!$YO$11:INDIRECT("'Полная ст-ть с уч.НЗС (Авто)'!YO"&amp;$J$26),$C14,'Полная ст-ть с уч.НЗС (Авто)'!RW$11:INDIRECT("'Полная ст-ть с уч.НЗС (Авто)'!RW"&amp;$J$26))/$D14)</f>
        <v>0</v>
      </c>
      <c r="RX14" s="137">
        <f ca="1">IF($D14=0,0,SUMIF('Полная ст-ть с уч.НЗС (Авто)'!$YO$11:INDIRECT("'Полная ст-ть с уч.НЗС (Авто)'!YO"&amp;$J$26),$C14,'Полная ст-ть с уч.НЗС (Авто)'!RX$11:INDIRECT("'Полная ст-ть с уч.НЗС (Авто)'!RX"&amp;$J$26))/$D14)</f>
        <v>0</v>
      </c>
      <c r="RY14" s="137">
        <f ca="1">IF($D14=0,0,SUMIF('Полная ст-ть с уч.НЗС (Авто)'!$YO$11:INDIRECT("'Полная ст-ть с уч.НЗС (Авто)'!YO"&amp;$J$26),$C14,'Полная ст-ть с уч.НЗС (Авто)'!RY$11:INDIRECT("'Полная ст-ть с уч.НЗС (Авто)'!RY"&amp;$J$26))/$D14)</f>
        <v>0</v>
      </c>
      <c r="RZ14" s="137">
        <f ca="1">IF($D14=0,0,SUMIF('Полная ст-ть с уч.НЗС (Авто)'!$YO$11:INDIRECT("'Полная ст-ть с уч.НЗС (Авто)'!YO"&amp;$J$26),$C14,'Полная ст-ть с уч.НЗС (Авто)'!RZ$11:INDIRECT("'Полная ст-ть с уч.НЗС (Авто)'!RZ"&amp;$J$26))/$D14)</f>
        <v>0</v>
      </c>
      <c r="SA14" s="137">
        <f ca="1">IF($D14=0,0,SUMIF('Полная ст-ть с уч.НЗС (Авто)'!$YO$11:INDIRECT("'Полная ст-ть с уч.НЗС (Авто)'!YO"&amp;$J$26),$C14,'Полная ст-ть с уч.НЗС (Авто)'!SA$11:INDIRECT("'Полная ст-ть с уч.НЗС (Авто)'!SA"&amp;$J$26))/$D14)</f>
        <v>0</v>
      </c>
      <c r="SB14" s="137">
        <f ca="1">IF($D14=0,0,SUMIF('Полная ст-ть с уч.НЗС (Авто)'!$YO$11:INDIRECT("'Полная ст-ть с уч.НЗС (Авто)'!YO"&amp;$J$26),$C14,'Полная ст-ть с уч.НЗС (Авто)'!SB$11:INDIRECT("'Полная ст-ть с уч.НЗС (Авто)'!SB"&amp;$J$26))/$D14)</f>
        <v>0</v>
      </c>
      <c r="SC14" s="137">
        <f ca="1">IF($D14=0,0,SUMIF('Полная ст-ть с уч.НЗС (Авто)'!$YO$11:INDIRECT("'Полная ст-ть с уч.НЗС (Авто)'!YO"&amp;$J$26),$C14,'Полная ст-ть с уч.НЗС (Авто)'!SC$11:INDIRECT("'Полная ст-ть с уч.НЗС (Авто)'!SC"&amp;$J$26))/$D14)</f>
        <v>0</v>
      </c>
      <c r="SD14" s="137">
        <f ca="1">IF($D14=0,0,SUMIF('Полная ст-ть с уч.НЗС (Авто)'!$YO$11:INDIRECT("'Полная ст-ть с уч.НЗС (Авто)'!YO"&amp;$J$26),$C14,'Полная ст-ть с уч.НЗС (Авто)'!SD$11:INDIRECT("'Полная ст-ть с уч.НЗС (Авто)'!SD"&amp;$J$26))/$D14)</f>
        <v>0</v>
      </c>
      <c r="SE14" s="137">
        <f ca="1">IF($D14=0,0,SUMIF('Полная ст-ть с уч.НЗС (Авто)'!$YO$11:INDIRECT("'Полная ст-ть с уч.НЗС (Авто)'!YO"&amp;$J$26),$C14,'Полная ст-ть с уч.НЗС (Авто)'!SE$11:INDIRECT("'Полная ст-ть с уч.НЗС (Авто)'!SE"&amp;$J$26))/$D14)</f>
        <v>0</v>
      </c>
      <c r="SF14" s="137">
        <f ca="1">IF($D14=0,0,SUMIF('Полная ст-ть с уч.НЗС (Авто)'!$YO$11:INDIRECT("'Полная ст-ть с уч.НЗС (Авто)'!YO"&amp;$J$26),$C14,'Полная ст-ть с уч.НЗС (Авто)'!SF$11:INDIRECT("'Полная ст-ть с уч.НЗС (Авто)'!SF"&amp;$J$26))/$D14)</f>
        <v>0</v>
      </c>
      <c r="SG14" s="137">
        <f ca="1">IF($D14=0,0,SUMIF('Полная ст-ть с уч.НЗС (Авто)'!$YO$11:INDIRECT("'Полная ст-ть с уч.НЗС (Авто)'!YO"&amp;$J$26),$C14,'Полная ст-ть с уч.НЗС (Авто)'!SG$11:INDIRECT("'Полная ст-ть с уч.НЗС (Авто)'!SG"&amp;$J$26))/$D14)</f>
        <v>0</v>
      </c>
      <c r="SH14" s="137">
        <f ca="1">IF($D14=0,0,SUMIF('Полная ст-ть с уч.НЗС (Авто)'!$YO$11:INDIRECT("'Полная ст-ть с уч.НЗС (Авто)'!YO"&amp;$J$26),$C14,'Полная ст-ть с уч.НЗС (Авто)'!SH$11:INDIRECT("'Полная ст-ть с уч.НЗС (Авто)'!SH"&amp;$J$26))/$D14)</f>
        <v>0</v>
      </c>
      <c r="SI14" s="137">
        <f ca="1">IF($D14=0,0,SUMIF('Полная ст-ть с уч.НЗС (Авто)'!$YO$11:INDIRECT("'Полная ст-ть с уч.НЗС (Авто)'!YO"&amp;$J$26),$C14,'Полная ст-ть с уч.НЗС (Авто)'!SI$11:INDIRECT("'Полная ст-ть с уч.НЗС (Авто)'!SI"&amp;$J$26))/$D14)</f>
        <v>0</v>
      </c>
      <c r="SJ14" s="137">
        <f ca="1">IF($D14=0,0,SUMIF('Полная ст-ть с уч.НЗС (Авто)'!$YO$11:INDIRECT("'Полная ст-ть с уч.НЗС (Авто)'!YO"&amp;$J$26),$C14,'Полная ст-ть с уч.НЗС (Авто)'!SJ$11:INDIRECT("'Полная ст-ть с уч.НЗС (Авто)'!SJ"&amp;$J$26))/$D14)</f>
        <v>0</v>
      </c>
      <c r="SK14" s="137">
        <f ca="1">IF($D14=0,0,SUMIF('Полная ст-ть с уч.НЗС (Авто)'!$YO$11:INDIRECT("'Полная ст-ть с уч.НЗС (Авто)'!YO"&amp;$J$26),$C14,'Полная ст-ть с уч.НЗС (Авто)'!SK$11:INDIRECT("'Полная ст-ть с уч.НЗС (Авто)'!SK"&amp;$J$26))/$D14)</f>
        <v>0</v>
      </c>
      <c r="SL14" s="137">
        <f ca="1">IF($D14=0,0,SUMIF('Полная ст-ть с уч.НЗС (Авто)'!$YO$11:INDIRECT("'Полная ст-ть с уч.НЗС (Авто)'!YO"&amp;$J$26),$C14,'Полная ст-ть с уч.НЗС (Авто)'!SL$11:INDIRECT("'Полная ст-ть с уч.НЗС (Авто)'!SL"&amp;$J$26))/$D14)</f>
        <v>0</v>
      </c>
      <c r="SM14" s="137">
        <f ca="1">IF($D14=0,0,SUMIF('Полная ст-ть с уч.НЗС (Авто)'!$YO$11:INDIRECT("'Полная ст-ть с уч.НЗС (Авто)'!YO"&amp;$J$26),$C14,'Полная ст-ть с уч.НЗС (Авто)'!SM$11:INDIRECT("'Полная ст-ть с уч.НЗС (Авто)'!SM"&amp;$J$26))/$D14)</f>
        <v>0</v>
      </c>
      <c r="SN14" s="137">
        <f ca="1">IF($D14=0,0,SUMIF('Полная ст-ть с уч.НЗС (Авто)'!$YO$11:INDIRECT("'Полная ст-ть с уч.НЗС (Авто)'!YO"&amp;$J$26),$C14,'Полная ст-ть с уч.НЗС (Авто)'!SN$11:INDIRECT("'Полная ст-ть с уч.НЗС (Авто)'!SN"&amp;$J$26))/$D14)</f>
        <v>0</v>
      </c>
      <c r="SO14" s="137">
        <f ca="1">IF($D14=0,0,SUMIF('Полная ст-ть с уч.НЗС (Авто)'!$YO$11:INDIRECT("'Полная ст-ть с уч.НЗС (Авто)'!YO"&amp;$J$26),$C14,'Полная ст-ть с уч.НЗС (Авто)'!SO$11:INDIRECT("'Полная ст-ть с уч.НЗС (Авто)'!SO"&amp;$J$26))/$D14)</f>
        <v>0</v>
      </c>
      <c r="SP14" s="137">
        <f ca="1">IF($D14=0,0,SUMIF('Полная ст-ть с уч.НЗС (Авто)'!$YO$11:INDIRECT("'Полная ст-ть с уч.НЗС (Авто)'!YO"&amp;$J$26),$C14,'Полная ст-ть с уч.НЗС (Авто)'!SP$11:INDIRECT("'Полная ст-ть с уч.НЗС (Авто)'!SP"&amp;$J$26))/$D14)</f>
        <v>0</v>
      </c>
      <c r="SQ14" s="137">
        <f ca="1">IF($D14=0,0,SUMIF('Полная ст-ть с уч.НЗС (Авто)'!$YO$11:INDIRECT("'Полная ст-ть с уч.НЗС (Авто)'!YO"&amp;$J$26),$C14,'Полная ст-ть с уч.НЗС (Авто)'!SQ$11:INDIRECT("'Полная ст-ть с уч.НЗС (Авто)'!SQ"&amp;$J$26))/$D14)</f>
        <v>0</v>
      </c>
      <c r="SR14" s="137">
        <f ca="1">IF($D14=0,0,SUMIF('Полная ст-ть с уч.НЗС (Авто)'!$YO$11:INDIRECT("'Полная ст-ть с уч.НЗС (Авто)'!YO"&amp;$J$26),$C14,'Полная ст-ть с уч.НЗС (Авто)'!SR$11:INDIRECT("'Полная ст-ть с уч.НЗС (Авто)'!SR"&amp;$J$26))/$D14)</f>
        <v>0</v>
      </c>
      <c r="SS14" s="137">
        <f ca="1">IF($D14=0,0,SUMIF('Полная ст-ть с уч.НЗС (Авто)'!$YO$11:INDIRECT("'Полная ст-ть с уч.НЗС (Авто)'!YO"&amp;$J$26),$C14,'Полная ст-ть с уч.НЗС (Авто)'!SS$11:INDIRECT("'Полная ст-ть с уч.НЗС (Авто)'!SS"&amp;$J$26))/$D14)</f>
        <v>0</v>
      </c>
      <c r="ST14" s="137">
        <f ca="1">IF($D14=0,0,SUMIF('Полная ст-ть с уч.НЗС (Авто)'!$YO$11:INDIRECT("'Полная ст-ть с уч.НЗС (Авто)'!YO"&amp;$J$26),$C14,'Полная ст-ть с уч.НЗС (Авто)'!ST$11:INDIRECT("'Полная ст-ть с уч.НЗС (Авто)'!ST"&amp;$J$26))/$D14)</f>
        <v>0</v>
      </c>
      <c r="SU14" s="137">
        <f ca="1">IF($D14=0,0,SUMIF('Полная ст-ть с уч.НЗС (Авто)'!$YO$11:INDIRECT("'Полная ст-ть с уч.НЗС (Авто)'!YO"&amp;$J$26),$C14,'Полная ст-ть с уч.НЗС (Авто)'!SU$11:INDIRECT("'Полная ст-ть с уч.НЗС (Авто)'!SU"&amp;$J$26))/$D14)</f>
        <v>0</v>
      </c>
      <c r="SV14" s="137">
        <f ca="1">IF($D14=0,0,SUMIF('Полная ст-ть с уч.НЗС (Авто)'!$YO$11:INDIRECT("'Полная ст-ть с уч.НЗС (Авто)'!YO"&amp;$J$26),$C14,'Полная ст-ть с уч.НЗС (Авто)'!SV$11:INDIRECT("'Полная ст-ть с уч.НЗС (Авто)'!SV"&amp;$J$26))/$D14)</f>
        <v>0</v>
      </c>
      <c r="SW14" s="137">
        <f ca="1">IF($D14=0,0,SUMIF('Полная ст-ть с уч.НЗС (Авто)'!$YO$11:INDIRECT("'Полная ст-ть с уч.НЗС (Авто)'!YO"&amp;$J$26),$C14,'Полная ст-ть с уч.НЗС (Авто)'!SW$11:INDIRECT("'Полная ст-ть с уч.НЗС (Авто)'!SW"&amp;$J$26))/$D14)</f>
        <v>0</v>
      </c>
      <c r="SX14" s="137">
        <f ca="1">IF($D14=0,0,SUMIF('Полная ст-ть с уч.НЗС (Авто)'!$YO$11:INDIRECT("'Полная ст-ть с уч.НЗС (Авто)'!YO"&amp;$J$26),$C14,'Полная ст-ть с уч.НЗС (Авто)'!SX$11:INDIRECT("'Полная ст-ть с уч.НЗС (Авто)'!SX"&amp;$J$26))/$D14)</f>
        <v>0</v>
      </c>
      <c r="SY14" s="137">
        <f ca="1">IF($D14=0,0,SUMIF('Полная ст-ть с уч.НЗС (Авто)'!$YO$11:INDIRECT("'Полная ст-ть с уч.НЗС (Авто)'!YO"&amp;$J$26),$C14,'Полная ст-ть с уч.НЗС (Авто)'!SY$11:INDIRECT("'Полная ст-ть с уч.НЗС (Авто)'!SY"&amp;$J$26))/$D14)</f>
        <v>0</v>
      </c>
      <c r="SZ14" s="137">
        <f ca="1">IF($D14=0,0,SUMIF('Полная ст-ть с уч.НЗС (Авто)'!$YO$11:INDIRECT("'Полная ст-ть с уч.НЗС (Авто)'!YO"&amp;$J$26),$C14,'Полная ст-ть с уч.НЗС (Авто)'!SZ$11:INDIRECT("'Полная ст-ть с уч.НЗС (Авто)'!SZ"&amp;$J$26))/$D14)</f>
        <v>0</v>
      </c>
      <c r="TA14" s="137">
        <f ca="1">IF($D14=0,0,SUMIF('Полная ст-ть с уч.НЗС (Авто)'!$YO$11:INDIRECT("'Полная ст-ть с уч.НЗС (Авто)'!YO"&amp;$J$26),$C14,'Полная ст-ть с уч.НЗС (Авто)'!TA$11:INDIRECT("'Полная ст-ть с уч.НЗС (Авто)'!TA"&amp;$J$26))/$D14)</f>
        <v>0</v>
      </c>
      <c r="TB14" s="137">
        <f ca="1">IF($D14=0,0,SUMIF('Полная ст-ть с уч.НЗС (Авто)'!$YO$11:INDIRECT("'Полная ст-ть с уч.НЗС (Авто)'!YO"&amp;$J$26),$C14,'Полная ст-ть с уч.НЗС (Авто)'!TB$11:INDIRECT("'Полная ст-ть с уч.НЗС (Авто)'!TB"&amp;$J$26))/$D14)</f>
        <v>0</v>
      </c>
      <c r="TC14" s="137">
        <f ca="1">IF($D14=0,0,SUMIF('Полная ст-ть с уч.НЗС (Авто)'!$YO$11:INDIRECT("'Полная ст-ть с уч.НЗС (Авто)'!YO"&amp;$J$26),$C14,'Полная ст-ть с уч.НЗС (Авто)'!TC$11:INDIRECT("'Полная ст-ть с уч.НЗС (Авто)'!TC"&amp;$J$26))/$D14)</f>
        <v>0</v>
      </c>
      <c r="TD14" s="137">
        <f ca="1">IF($D14=0,0,SUMIF('Полная ст-ть с уч.НЗС (Авто)'!$YO$11:INDIRECT("'Полная ст-ть с уч.НЗС (Авто)'!YO"&amp;$J$26),$C14,'Полная ст-ть с уч.НЗС (Авто)'!TD$11:INDIRECT("'Полная ст-ть с уч.НЗС (Авто)'!TD"&amp;$J$26))/$D14)</f>
        <v>0</v>
      </c>
      <c r="TE14" s="137">
        <f ca="1">IF($D14=0,0,SUMIF('Полная ст-ть с уч.НЗС (Авто)'!$YO$11:INDIRECT("'Полная ст-ть с уч.НЗС (Авто)'!YO"&amp;$J$26),$C14,'Полная ст-ть с уч.НЗС (Авто)'!TE$11:INDIRECT("'Полная ст-ть с уч.НЗС (Авто)'!TE"&amp;$J$26))/$D14)</f>
        <v>0</v>
      </c>
      <c r="TF14" s="137">
        <f ca="1">IF($D14=0,0,SUMIF('Полная ст-ть с уч.НЗС (Авто)'!$YO$11:INDIRECT("'Полная ст-ть с уч.НЗС (Авто)'!YO"&amp;$J$26),$C14,'Полная ст-ть с уч.НЗС (Авто)'!TF$11:INDIRECT("'Полная ст-ть с уч.НЗС (Авто)'!TF"&amp;$J$26))/$D14)</f>
        <v>0</v>
      </c>
      <c r="TG14" s="137">
        <f ca="1">IF($D14=0,0,SUMIF('Полная ст-ть с уч.НЗС (Авто)'!$YO$11:INDIRECT("'Полная ст-ть с уч.НЗС (Авто)'!YO"&amp;$J$26),$C14,'Полная ст-ть с уч.НЗС (Авто)'!TG$11:INDIRECT("'Полная ст-ть с уч.НЗС (Авто)'!TG"&amp;$J$26))/$D14)</f>
        <v>0</v>
      </c>
      <c r="TH14" s="137">
        <f ca="1">IF($D14=0,0,SUMIF('Полная ст-ть с уч.НЗС (Авто)'!$YO$11:INDIRECT("'Полная ст-ть с уч.НЗС (Авто)'!YO"&amp;$J$26),$C14,'Полная ст-ть с уч.НЗС (Авто)'!TH$11:INDIRECT("'Полная ст-ть с уч.НЗС (Авто)'!TH"&amp;$J$26))/$D14)</f>
        <v>0</v>
      </c>
      <c r="TI14" s="137">
        <f ca="1">IF($D14=0,0,SUMIF('Полная ст-ть с уч.НЗС (Авто)'!$YO$11:INDIRECT("'Полная ст-ть с уч.НЗС (Авто)'!YO"&amp;$J$26),$C14,'Полная ст-ть с уч.НЗС (Авто)'!TI$11:INDIRECT("'Полная ст-ть с уч.НЗС (Авто)'!TI"&amp;$J$26))/$D14)</f>
        <v>0</v>
      </c>
      <c r="TJ14" s="137">
        <f ca="1">IF($D14=0,0,SUMIF('Полная ст-ть с уч.НЗС (Авто)'!$YO$11:INDIRECT("'Полная ст-ть с уч.НЗС (Авто)'!YO"&amp;$J$26),$C14,'Полная ст-ть с уч.НЗС (Авто)'!TJ$11:INDIRECT("'Полная ст-ть с уч.НЗС (Авто)'!TJ"&amp;$J$26))/$D14)</f>
        <v>0</v>
      </c>
      <c r="TK14" s="137">
        <f ca="1">IF($D14=0,0,SUMIF('Полная ст-ть с уч.НЗС (Авто)'!$YO$11:INDIRECT("'Полная ст-ть с уч.НЗС (Авто)'!YO"&amp;$J$26),$C14,'Полная ст-ть с уч.НЗС (Авто)'!TK$11:INDIRECT("'Полная ст-ть с уч.НЗС (Авто)'!TK"&amp;$J$26))/$D14)</f>
        <v>0</v>
      </c>
      <c r="TL14" s="137">
        <f ca="1">IF($D14=0,0,SUMIF('Полная ст-ть с уч.НЗС (Авто)'!$YO$11:INDIRECT("'Полная ст-ть с уч.НЗС (Авто)'!YO"&amp;$J$26),$C14,'Полная ст-ть с уч.НЗС (Авто)'!TL$11:INDIRECT("'Полная ст-ть с уч.НЗС (Авто)'!TL"&amp;$J$26))/$D14)</f>
        <v>0</v>
      </c>
      <c r="TM14" s="137">
        <f ca="1">IF($D14=0,0,SUMIF('Полная ст-ть с уч.НЗС (Авто)'!$YO$11:INDIRECT("'Полная ст-ть с уч.НЗС (Авто)'!YO"&amp;$J$26),$C14,'Полная ст-ть с уч.НЗС (Авто)'!TM$11:INDIRECT("'Полная ст-ть с уч.НЗС (Авто)'!TM"&amp;$J$26))/$D14)</f>
        <v>0</v>
      </c>
      <c r="TN14" s="137">
        <f ca="1">IF($D14=0,0,SUMIF('Полная ст-ть с уч.НЗС (Авто)'!$YO$11:INDIRECT("'Полная ст-ть с уч.НЗС (Авто)'!YO"&amp;$J$26),$C14,'Полная ст-ть с уч.НЗС (Авто)'!TN$11:INDIRECT("'Полная ст-ть с уч.НЗС (Авто)'!TN"&amp;$J$26))/$D14)</f>
        <v>0</v>
      </c>
      <c r="TO14" s="137">
        <f ca="1">IF($D14=0,0,SUMIF('Полная ст-ть с уч.НЗС (Авто)'!$YO$11:INDIRECT("'Полная ст-ть с уч.НЗС (Авто)'!YO"&amp;$J$26),$C14,'Полная ст-ть с уч.НЗС (Авто)'!TO$11:INDIRECT("'Полная ст-ть с уч.НЗС (Авто)'!TO"&amp;$J$26))/$D14)</f>
        <v>0</v>
      </c>
      <c r="TP14" s="137">
        <f ca="1">IF($D14=0,0,SUMIF('Полная ст-ть с уч.НЗС (Авто)'!$YO$11:INDIRECT("'Полная ст-ть с уч.НЗС (Авто)'!YO"&amp;$J$26),$C14,'Полная ст-ть с уч.НЗС (Авто)'!TP$11:INDIRECT("'Полная ст-ть с уч.НЗС (Авто)'!TP"&amp;$J$26))/$D14)</f>
        <v>0</v>
      </c>
      <c r="TQ14" s="137">
        <f ca="1">IF($D14=0,0,SUMIF('Полная ст-ть с уч.НЗС (Авто)'!$YO$11:INDIRECT("'Полная ст-ть с уч.НЗС (Авто)'!YO"&amp;$J$26),$C14,'Полная ст-ть с уч.НЗС (Авто)'!TQ$11:INDIRECT("'Полная ст-ть с уч.НЗС (Авто)'!TQ"&amp;$J$26))/$D14)</f>
        <v>0</v>
      </c>
      <c r="TR14" s="137">
        <f ca="1">IF($D14=0,0,SUMIF('Полная ст-ть с уч.НЗС (Авто)'!$YO$11:INDIRECT("'Полная ст-ть с уч.НЗС (Авто)'!YO"&amp;$J$26),$C14,'Полная ст-ть с уч.НЗС (Авто)'!TR$11:INDIRECT("'Полная ст-ть с уч.НЗС (Авто)'!TR"&amp;$J$26))/$D14)</f>
        <v>0</v>
      </c>
      <c r="TS14" s="137">
        <f ca="1">IF($D14=0,0,SUMIF('Полная ст-ть с уч.НЗС (Авто)'!$YO$11:INDIRECT("'Полная ст-ть с уч.НЗС (Авто)'!YO"&amp;$J$26),$C14,'Полная ст-ть с уч.НЗС (Авто)'!TS$11:INDIRECT("'Полная ст-ть с уч.НЗС (Авто)'!TS"&amp;$J$26))/$D14)</f>
        <v>0</v>
      </c>
      <c r="TT14" s="137">
        <f ca="1">IF($D14=0,0,SUMIF('Полная ст-ть с уч.НЗС (Авто)'!$YO$11:INDIRECT("'Полная ст-ть с уч.НЗС (Авто)'!YO"&amp;$J$26),$C14,'Полная ст-ть с уч.НЗС (Авто)'!TT$11:INDIRECT("'Полная ст-ть с уч.НЗС (Авто)'!TT"&amp;$J$26))/$D14)</f>
        <v>0</v>
      </c>
      <c r="TU14" s="137">
        <f ca="1">IF($D14=0,0,SUMIF('Полная ст-ть с уч.НЗС (Авто)'!$YO$11:INDIRECT("'Полная ст-ть с уч.НЗС (Авто)'!YO"&amp;$J$26),$C14,'Полная ст-ть с уч.НЗС (Авто)'!TU$11:INDIRECT("'Полная ст-ть с уч.НЗС (Авто)'!TU"&amp;$J$26))/$D14)</f>
        <v>0</v>
      </c>
      <c r="TV14" s="137">
        <f ca="1">IF($D14=0,0,SUMIF('Полная ст-ть с уч.НЗС (Авто)'!$YO$11:INDIRECT("'Полная ст-ть с уч.НЗС (Авто)'!YO"&amp;$J$26),$C14,'Полная ст-ть с уч.НЗС (Авто)'!TV$11:INDIRECT("'Полная ст-ть с уч.НЗС (Авто)'!TV"&amp;$J$26))/$D14)</f>
        <v>0</v>
      </c>
      <c r="TW14" s="137">
        <f ca="1">IF($D14=0,0,SUMIF('Полная ст-ть с уч.НЗС (Авто)'!$YO$11:INDIRECT("'Полная ст-ть с уч.НЗС (Авто)'!YO"&amp;$J$26),$C14,'Полная ст-ть с уч.НЗС (Авто)'!TW$11:INDIRECT("'Полная ст-ть с уч.НЗС (Авто)'!TW"&amp;$J$26))/$D14)</f>
        <v>0</v>
      </c>
      <c r="TX14" s="137">
        <f ca="1">IF($D14=0,0,SUMIF('Полная ст-ть с уч.НЗС (Авто)'!$YO$11:INDIRECT("'Полная ст-ть с уч.НЗС (Авто)'!YO"&amp;$J$26),$C14,'Полная ст-ть с уч.НЗС (Авто)'!TX$11:INDIRECT("'Полная ст-ть с уч.НЗС (Авто)'!TX"&amp;$J$26))/$D14)</f>
        <v>0</v>
      </c>
      <c r="TY14" s="137">
        <f ca="1">IF($D14=0,0,SUMIF('Полная ст-ть с уч.НЗС (Авто)'!$YO$11:INDIRECT("'Полная ст-ть с уч.НЗС (Авто)'!YO"&amp;$J$26),$C14,'Полная ст-ть с уч.НЗС (Авто)'!TY$11:INDIRECT("'Полная ст-ть с уч.НЗС (Авто)'!TY"&amp;$J$26))/$D14)</f>
        <v>0</v>
      </c>
      <c r="TZ14" s="137">
        <f ca="1">IF($D14=0,0,SUMIF('Полная ст-ть с уч.НЗС (Авто)'!$YO$11:INDIRECT("'Полная ст-ть с уч.НЗС (Авто)'!YO"&amp;$J$26),$C14,'Полная ст-ть с уч.НЗС (Авто)'!TZ$11:INDIRECT("'Полная ст-ть с уч.НЗС (Авто)'!TZ"&amp;$J$26))/$D14)</f>
        <v>0</v>
      </c>
      <c r="UA14" s="137">
        <f ca="1">IF($D14=0,0,SUMIF('Полная ст-ть с уч.НЗС (Авто)'!$YO$11:INDIRECT("'Полная ст-ть с уч.НЗС (Авто)'!YO"&amp;$J$26),$C14,'Полная ст-ть с уч.НЗС (Авто)'!UA$11:INDIRECT("'Полная ст-ть с уч.НЗС (Авто)'!UA"&amp;$J$26))/$D14)</f>
        <v>0</v>
      </c>
      <c r="UB14" s="137">
        <f ca="1">IF($D14=0,0,SUMIF('Полная ст-ть с уч.НЗС (Авто)'!$YO$11:INDIRECT("'Полная ст-ть с уч.НЗС (Авто)'!YO"&amp;$J$26),$C14,'Полная ст-ть с уч.НЗС (Авто)'!UB$11:INDIRECT("'Полная ст-ть с уч.НЗС (Авто)'!UB"&amp;$J$26))/$D14)</f>
        <v>0</v>
      </c>
      <c r="UC14" s="137">
        <f ca="1">IF($D14=0,0,SUMIF('Полная ст-ть с уч.НЗС (Авто)'!$YO$11:INDIRECT("'Полная ст-ть с уч.НЗС (Авто)'!YO"&amp;$J$26),$C14,'Полная ст-ть с уч.НЗС (Авто)'!UC$11:INDIRECT("'Полная ст-ть с уч.НЗС (Авто)'!UC"&amp;$J$26))/$D14)</f>
        <v>0</v>
      </c>
      <c r="UD14" s="137">
        <f ca="1">IF($D14=0,0,SUMIF('Полная ст-ть с уч.НЗС (Авто)'!$YO$11:INDIRECT("'Полная ст-ть с уч.НЗС (Авто)'!YO"&amp;$J$26),$C14,'Полная ст-ть с уч.НЗС (Авто)'!UD$11:INDIRECT("'Полная ст-ть с уч.НЗС (Авто)'!UD"&amp;$J$26))/$D14)</f>
        <v>0</v>
      </c>
      <c r="UE14" s="137">
        <f ca="1">IF($D14=0,0,SUMIF('Полная ст-ть с уч.НЗС (Авто)'!$YO$11:INDIRECT("'Полная ст-ть с уч.НЗС (Авто)'!YO"&amp;$J$26),$C14,'Полная ст-ть с уч.НЗС (Авто)'!UE$11:INDIRECT("'Полная ст-ть с уч.НЗС (Авто)'!UE"&amp;$J$26))/$D14)</f>
        <v>0</v>
      </c>
      <c r="UF14" s="137">
        <f ca="1">IF($D14=0,0,SUMIF('Полная ст-ть с уч.НЗС (Авто)'!$YO$11:INDIRECT("'Полная ст-ть с уч.НЗС (Авто)'!YO"&amp;$J$26),$C14,'Полная ст-ть с уч.НЗС (Авто)'!UF$11:INDIRECT("'Полная ст-ть с уч.НЗС (Авто)'!UF"&amp;$J$26))/$D14)</f>
        <v>0</v>
      </c>
      <c r="UG14" s="137">
        <f ca="1">IF($D14=0,0,SUMIF('Полная ст-ть с уч.НЗС (Авто)'!$YO$11:INDIRECT("'Полная ст-ть с уч.НЗС (Авто)'!YO"&amp;$J$26),$C14,'Полная ст-ть с уч.НЗС (Авто)'!UG$11:INDIRECT("'Полная ст-ть с уч.НЗС (Авто)'!UG"&amp;$J$26))/$D14)</f>
        <v>0</v>
      </c>
      <c r="UH14" s="137">
        <f ca="1">IF($D14=0,0,SUMIF('Полная ст-ть с уч.НЗС (Авто)'!$YO$11:INDIRECT("'Полная ст-ть с уч.НЗС (Авто)'!YO"&amp;$J$26),$C14,'Полная ст-ть с уч.НЗС (Авто)'!UH$11:INDIRECT("'Полная ст-ть с уч.НЗС (Авто)'!UH"&amp;$J$26))/$D14)</f>
        <v>0</v>
      </c>
      <c r="UI14" s="137">
        <f ca="1">IF($D14=0,0,SUMIF('Полная ст-ть с уч.НЗС (Авто)'!$YO$11:INDIRECT("'Полная ст-ть с уч.НЗС (Авто)'!YO"&amp;$J$26),$C14,'Полная ст-ть с уч.НЗС (Авто)'!UI$11:INDIRECT("'Полная ст-ть с уч.НЗС (Авто)'!UI"&amp;$J$26))/$D14)</f>
        <v>0</v>
      </c>
      <c r="UJ14" s="137">
        <f ca="1">IF($D14=0,0,SUMIF('Полная ст-ть с уч.НЗС (Авто)'!$YO$11:INDIRECT("'Полная ст-ть с уч.НЗС (Авто)'!YO"&amp;$J$26),$C14,'Полная ст-ть с уч.НЗС (Авто)'!UJ$11:INDIRECT("'Полная ст-ть с уч.НЗС (Авто)'!UJ"&amp;$J$26))/$D14)</f>
        <v>0</v>
      </c>
      <c r="UK14" s="137">
        <f ca="1">IF($D14=0,0,SUMIF('Полная ст-ть с уч.НЗС (Авто)'!$YO$11:INDIRECT("'Полная ст-ть с уч.НЗС (Авто)'!YO"&amp;$J$26),$C14,'Полная ст-ть с уч.НЗС (Авто)'!UK$11:INDIRECT("'Полная ст-ть с уч.НЗС (Авто)'!UK"&amp;$J$26))/$D14)</f>
        <v>0</v>
      </c>
      <c r="UL14" s="137">
        <f ca="1">IF($D14=0,0,SUMIF('Полная ст-ть с уч.НЗС (Авто)'!$YO$11:INDIRECT("'Полная ст-ть с уч.НЗС (Авто)'!YO"&amp;$J$26),$C14,'Полная ст-ть с уч.НЗС (Авто)'!UL$11:INDIRECT("'Полная ст-ть с уч.НЗС (Авто)'!UL"&amp;$J$26))/$D14)</f>
        <v>0</v>
      </c>
      <c r="UM14" s="137">
        <f ca="1">IF($D14=0,0,SUMIF('Полная ст-ть с уч.НЗС (Авто)'!$YO$11:INDIRECT("'Полная ст-ть с уч.НЗС (Авто)'!YO"&amp;$J$26),$C14,'Полная ст-ть с уч.НЗС (Авто)'!UM$11:INDIRECT("'Полная ст-ть с уч.НЗС (Авто)'!UM"&amp;$J$26))/$D14)</f>
        <v>0</v>
      </c>
      <c r="UN14" s="137">
        <f ca="1">IF($D14=0,0,SUMIF('Полная ст-ть с уч.НЗС (Авто)'!$YO$11:INDIRECT("'Полная ст-ть с уч.НЗС (Авто)'!YO"&amp;$J$26),$C14,'Полная ст-ть с уч.НЗС (Авто)'!UN$11:INDIRECT("'Полная ст-ть с уч.НЗС (Авто)'!UN"&amp;$J$26))/$D14)</f>
        <v>0</v>
      </c>
      <c r="UO14" s="137">
        <f ca="1">IF($D14=0,0,SUMIF('Полная ст-ть с уч.НЗС (Авто)'!$YO$11:INDIRECT("'Полная ст-ть с уч.НЗС (Авто)'!YO"&amp;$J$26),$C14,'Полная ст-ть с уч.НЗС (Авто)'!UO$11:INDIRECT("'Полная ст-ть с уч.НЗС (Авто)'!UO"&amp;$J$26))/$D14)</f>
        <v>0</v>
      </c>
      <c r="UP14" s="137">
        <f ca="1">IF($D14=0,0,SUMIF('Полная ст-ть с уч.НЗС (Авто)'!$YO$11:INDIRECT("'Полная ст-ть с уч.НЗС (Авто)'!YO"&amp;$J$26),$C14,'Полная ст-ть с уч.НЗС (Авто)'!UP$11:INDIRECT("'Полная ст-ть с уч.НЗС (Авто)'!UP"&amp;$J$26))/$D14)</f>
        <v>0</v>
      </c>
      <c r="UQ14" s="137">
        <f ca="1">IF($D14=0,0,SUMIF('Полная ст-ть с уч.НЗС (Авто)'!$YO$11:INDIRECT("'Полная ст-ть с уч.НЗС (Авто)'!YO"&amp;$J$26),$C14,'Полная ст-ть с уч.НЗС (Авто)'!UQ$11:INDIRECT("'Полная ст-ть с уч.НЗС (Авто)'!UQ"&amp;$J$26))/$D14)</f>
        <v>0</v>
      </c>
      <c r="UR14" s="137">
        <f ca="1">IF($D14=0,0,SUMIF('Полная ст-ть с уч.НЗС (Авто)'!$YO$11:INDIRECT("'Полная ст-ть с уч.НЗС (Авто)'!YO"&amp;$J$26),$C14,'Полная ст-ть с уч.НЗС (Авто)'!UR$11:INDIRECT("'Полная ст-ть с уч.НЗС (Авто)'!UR"&amp;$J$26))/$D14)</f>
        <v>0</v>
      </c>
      <c r="US14" s="137">
        <f ca="1">IF($D14=0,0,SUMIF('Полная ст-ть с уч.НЗС (Авто)'!$YO$11:INDIRECT("'Полная ст-ть с уч.НЗС (Авто)'!YO"&amp;$J$26),$C14,'Полная ст-ть с уч.НЗС (Авто)'!US$11:INDIRECT("'Полная ст-ть с уч.НЗС (Авто)'!US"&amp;$J$26))/$D14)</f>
        <v>0</v>
      </c>
      <c r="UT14" s="137">
        <f ca="1">IF($D14=0,0,SUMIF('Полная ст-ть с уч.НЗС (Авто)'!$YO$11:INDIRECT("'Полная ст-ть с уч.НЗС (Авто)'!YO"&amp;$J$26),$C14,'Полная ст-ть с уч.НЗС (Авто)'!UT$11:INDIRECT("'Полная ст-ть с уч.НЗС (Авто)'!UT"&amp;$J$26))/$D14)</f>
        <v>0</v>
      </c>
      <c r="UU14" s="137">
        <f ca="1">IF($D14=0,0,SUMIF('Полная ст-ть с уч.НЗС (Авто)'!$YO$11:INDIRECT("'Полная ст-ть с уч.НЗС (Авто)'!YO"&amp;$J$26),$C14,'Полная ст-ть с уч.НЗС (Авто)'!UU$11:INDIRECT("'Полная ст-ть с уч.НЗС (Авто)'!UU"&amp;$J$26))/$D14)</f>
        <v>0</v>
      </c>
      <c r="UV14" s="137">
        <f ca="1">IF($D14=0,0,SUMIF('Полная ст-ть с уч.НЗС (Авто)'!$YO$11:INDIRECT("'Полная ст-ть с уч.НЗС (Авто)'!YO"&amp;$J$26),$C14,'Полная ст-ть с уч.НЗС (Авто)'!UV$11:INDIRECT("'Полная ст-ть с уч.НЗС (Авто)'!UV"&amp;$J$26))/$D14)</f>
        <v>0</v>
      </c>
      <c r="UW14" s="137">
        <f ca="1">IF($D14=0,0,SUMIF('Полная ст-ть с уч.НЗС (Авто)'!$YO$11:INDIRECT("'Полная ст-ть с уч.НЗС (Авто)'!YO"&amp;$J$26),$C14,'Полная ст-ть с уч.НЗС (Авто)'!UW$11:INDIRECT("'Полная ст-ть с уч.НЗС (Авто)'!UW"&amp;$J$26))/$D14)</f>
        <v>0</v>
      </c>
      <c r="UX14" s="137">
        <f ca="1">IF($D14=0,0,SUMIF('Полная ст-ть с уч.НЗС (Авто)'!$YO$11:INDIRECT("'Полная ст-ть с уч.НЗС (Авто)'!YO"&amp;$J$26),$C14,'Полная ст-ть с уч.НЗС (Авто)'!UX$11:INDIRECT("'Полная ст-ть с уч.НЗС (Авто)'!UX"&amp;$J$26))/$D14)</f>
        <v>0</v>
      </c>
      <c r="UY14" s="137">
        <f ca="1">IF($D14=0,0,SUMIF('Полная ст-ть с уч.НЗС (Авто)'!$YO$11:INDIRECT("'Полная ст-ть с уч.НЗС (Авто)'!YO"&amp;$J$26),$C14,'Полная ст-ть с уч.НЗС (Авто)'!UY$11:INDIRECT("'Полная ст-ть с уч.НЗС (Авто)'!UY"&amp;$J$26))/$D14)</f>
        <v>0</v>
      </c>
      <c r="UZ14" s="137">
        <f ca="1">IF($D14=0,0,SUMIF('Полная ст-ть с уч.НЗС (Авто)'!$YO$11:INDIRECT("'Полная ст-ть с уч.НЗС (Авто)'!YO"&amp;$J$26),$C14,'Полная ст-ть с уч.НЗС (Авто)'!UZ$11:INDIRECT("'Полная ст-ть с уч.НЗС (Авто)'!UZ"&amp;$J$26))/$D14)</f>
        <v>0</v>
      </c>
      <c r="VA14" s="137">
        <f ca="1">IF($D14=0,0,SUMIF('Полная ст-ть с уч.НЗС (Авто)'!$YO$11:INDIRECT("'Полная ст-ть с уч.НЗС (Авто)'!YO"&amp;$J$26),$C14,'Полная ст-ть с уч.НЗС (Авто)'!VA$11:INDIRECT("'Полная ст-ть с уч.НЗС (Авто)'!VA"&amp;$J$26))/$D14)</f>
        <v>0</v>
      </c>
      <c r="VB14" s="137">
        <f ca="1">IF($D14=0,0,SUMIF('Полная ст-ть с уч.НЗС (Авто)'!$YO$11:INDIRECT("'Полная ст-ть с уч.НЗС (Авто)'!YO"&amp;$J$26),$C14,'Полная ст-ть с уч.НЗС (Авто)'!VB$11:INDIRECT("'Полная ст-ть с уч.НЗС (Авто)'!VB"&amp;$J$26))/$D14)</f>
        <v>0</v>
      </c>
      <c r="VC14" s="137">
        <f ca="1">IF($D14=0,0,SUMIF('Полная ст-ть с уч.НЗС (Авто)'!$YO$11:INDIRECT("'Полная ст-ть с уч.НЗС (Авто)'!YO"&amp;$J$26),$C14,'Полная ст-ть с уч.НЗС (Авто)'!VC$11:INDIRECT("'Полная ст-ть с уч.НЗС (Авто)'!VC"&amp;$J$26))/$D14)</f>
        <v>0</v>
      </c>
      <c r="VD14" s="137">
        <f ca="1">IF($D14=0,0,SUMIF('Полная ст-ть с уч.НЗС (Авто)'!$YO$11:INDIRECT("'Полная ст-ть с уч.НЗС (Авто)'!YO"&amp;$J$26),$C14,'Полная ст-ть с уч.НЗС (Авто)'!VD$11:INDIRECT("'Полная ст-ть с уч.НЗС (Авто)'!VD"&amp;$J$26))/$D14)</f>
        <v>0</v>
      </c>
      <c r="VE14" s="137">
        <f ca="1">IF($D14=0,0,SUMIF('Полная ст-ть с уч.НЗС (Авто)'!$YO$11:INDIRECT("'Полная ст-ть с уч.НЗС (Авто)'!YO"&amp;$J$26),$C14,'Полная ст-ть с уч.НЗС (Авто)'!VE$11:INDIRECT("'Полная ст-ть с уч.НЗС (Авто)'!VE"&amp;$J$26))/$D14)</f>
        <v>0</v>
      </c>
      <c r="VF14" s="137">
        <f ca="1">IF($D14=0,0,SUMIF('Полная ст-ть с уч.НЗС (Авто)'!$YO$11:INDIRECT("'Полная ст-ть с уч.НЗС (Авто)'!YO"&amp;$J$26),$C14,'Полная ст-ть с уч.НЗС (Авто)'!VF$11:INDIRECT("'Полная ст-ть с уч.НЗС (Авто)'!VF"&amp;$J$26))/$D14)</f>
        <v>0</v>
      </c>
      <c r="VG14" s="137">
        <f ca="1">IF($D14=0,0,SUMIF('Полная ст-ть с уч.НЗС (Авто)'!$YO$11:INDIRECT("'Полная ст-ть с уч.НЗС (Авто)'!YO"&amp;$J$26),$C14,'Полная ст-ть с уч.НЗС (Авто)'!VG$11:INDIRECT("'Полная ст-ть с уч.НЗС (Авто)'!VG"&amp;$J$26))/$D14)</f>
        <v>0</v>
      </c>
      <c r="VH14" s="137">
        <f ca="1">IF($D14=0,0,SUMIF('Полная ст-ть с уч.НЗС (Авто)'!$YO$11:INDIRECT("'Полная ст-ть с уч.НЗС (Авто)'!YO"&amp;$J$26),$C14,'Полная ст-ть с уч.НЗС (Авто)'!VH$11:INDIRECT("'Полная ст-ть с уч.НЗС (Авто)'!VH"&amp;$J$26))/$D14)</f>
        <v>0</v>
      </c>
      <c r="VI14" s="137">
        <f ca="1">IF($D14=0,0,SUMIF('Полная ст-ть с уч.НЗС (Авто)'!$YO$11:INDIRECT("'Полная ст-ть с уч.НЗС (Авто)'!YO"&amp;$J$26),$C14,'Полная ст-ть с уч.НЗС (Авто)'!VI$11:INDIRECT("'Полная ст-ть с уч.НЗС (Авто)'!VI"&amp;$J$26))/$D14)</f>
        <v>0</v>
      </c>
      <c r="VJ14" s="137">
        <f ca="1">IF($D14=0,0,SUMIF('Полная ст-ть с уч.НЗС (Авто)'!$YO$11:INDIRECT("'Полная ст-ть с уч.НЗС (Авто)'!YO"&amp;$J$26),$C14,'Полная ст-ть с уч.НЗС (Авто)'!VJ$11:INDIRECT("'Полная ст-ть с уч.НЗС (Авто)'!VJ"&amp;$J$26))/$D14)</f>
        <v>0</v>
      </c>
      <c r="VK14" s="137">
        <f ca="1">IF($D14=0,0,SUMIF('Полная ст-ть с уч.НЗС (Авто)'!$YO$11:INDIRECT("'Полная ст-ть с уч.НЗС (Авто)'!YO"&amp;$J$26),$C14,'Полная ст-ть с уч.НЗС (Авто)'!VK$11:INDIRECT("'Полная ст-ть с уч.НЗС (Авто)'!VK"&amp;$J$26))/$D14)</f>
        <v>0</v>
      </c>
      <c r="VL14" s="137">
        <f ca="1">IF($D14=0,0,SUMIF('Полная ст-ть с уч.НЗС (Авто)'!$YO$11:INDIRECT("'Полная ст-ть с уч.НЗС (Авто)'!YO"&amp;$J$26),$C14,'Полная ст-ть с уч.НЗС (Авто)'!VL$11:INDIRECT("'Полная ст-ть с уч.НЗС (Авто)'!VL"&amp;$J$26))/$D14)</f>
        <v>0</v>
      </c>
      <c r="VM14" s="137">
        <f ca="1">IF($D14=0,0,SUMIF('Полная ст-ть с уч.НЗС (Авто)'!$YO$11:INDIRECT("'Полная ст-ть с уч.НЗС (Авто)'!YO"&amp;$J$26),$C14,'Полная ст-ть с уч.НЗС (Авто)'!VM$11:INDIRECT("'Полная ст-ть с уч.НЗС (Авто)'!VM"&amp;$J$26))/$D14)</f>
        <v>0</v>
      </c>
      <c r="VN14" s="137">
        <f ca="1">IF($D14=0,0,SUMIF('Полная ст-ть с уч.НЗС (Авто)'!$YO$11:INDIRECT("'Полная ст-ть с уч.НЗС (Авто)'!YO"&amp;$J$26),$C14,'Полная ст-ть с уч.НЗС (Авто)'!VN$11:INDIRECT("'Полная ст-ть с уч.НЗС (Авто)'!VN"&amp;$J$26))/$D14)</f>
        <v>0</v>
      </c>
      <c r="VO14" s="137">
        <f ca="1">IF($D14=0,0,SUMIF('Полная ст-ть с уч.НЗС (Авто)'!$YO$11:INDIRECT("'Полная ст-ть с уч.НЗС (Авто)'!YO"&amp;$J$26),$C14,'Полная ст-ть с уч.НЗС (Авто)'!VO$11:INDIRECT("'Полная ст-ть с уч.НЗС (Авто)'!VO"&amp;$J$26))/$D14)</f>
        <v>0</v>
      </c>
      <c r="VP14" s="137">
        <f ca="1">IF($D14=0,0,SUMIF('Полная ст-ть с уч.НЗС (Авто)'!$YO$11:INDIRECT("'Полная ст-ть с уч.НЗС (Авто)'!YO"&amp;$J$26),$C14,'Полная ст-ть с уч.НЗС (Авто)'!VP$11:INDIRECT("'Полная ст-ть с уч.НЗС (Авто)'!VP"&amp;$J$26))/$D14)</f>
        <v>0</v>
      </c>
      <c r="VQ14" s="137">
        <f ca="1">IF($D14=0,0,SUMIF('Полная ст-ть с уч.НЗС (Авто)'!$YO$11:INDIRECT("'Полная ст-ть с уч.НЗС (Авто)'!YO"&amp;$J$26),$C14,'Полная ст-ть с уч.НЗС (Авто)'!VQ$11:INDIRECT("'Полная ст-ть с уч.НЗС (Авто)'!VQ"&amp;$J$26))/$D14)</f>
        <v>0</v>
      </c>
      <c r="VR14" s="137">
        <f ca="1">IF($D14=0,0,SUMIF('Полная ст-ть с уч.НЗС (Авто)'!$YO$11:INDIRECT("'Полная ст-ть с уч.НЗС (Авто)'!YO"&amp;$J$26),$C14,'Полная ст-ть с уч.НЗС (Авто)'!VR$11:INDIRECT("'Полная ст-ть с уч.НЗС (Авто)'!VR"&amp;$J$26))/$D14)</f>
        <v>0</v>
      </c>
      <c r="VS14" s="137">
        <f ca="1">IF($D14=0,0,SUMIF('Полная ст-ть с уч.НЗС (Авто)'!$YO$11:INDIRECT("'Полная ст-ть с уч.НЗС (Авто)'!YO"&amp;$J$26),$C14,'Полная ст-ть с уч.НЗС (Авто)'!VS$11:INDIRECT("'Полная ст-ть с уч.НЗС (Авто)'!VS"&amp;$J$26))/$D14)</f>
        <v>0</v>
      </c>
      <c r="VT14" s="137">
        <f ca="1">IF($D14=0,0,SUMIF('Полная ст-ть с уч.НЗС (Авто)'!$YO$11:INDIRECT("'Полная ст-ть с уч.НЗС (Авто)'!YO"&amp;$J$26),$C14,'Полная ст-ть с уч.НЗС (Авто)'!VT$11:INDIRECT("'Полная ст-ть с уч.НЗС (Авто)'!VT"&amp;$J$26))/$D14)</f>
        <v>0</v>
      </c>
      <c r="VU14" s="137">
        <f ca="1">IF($D14=0,0,SUMIF('Полная ст-ть с уч.НЗС (Авто)'!$YO$11:INDIRECT("'Полная ст-ть с уч.НЗС (Авто)'!YO"&amp;$J$26),$C14,'Полная ст-ть с уч.НЗС (Авто)'!VU$11:INDIRECT("'Полная ст-ть с уч.НЗС (Авто)'!VU"&amp;$J$26))/$D14)</f>
        <v>0</v>
      </c>
      <c r="VV14" s="137">
        <f ca="1">IF($D14=0,0,SUMIF('Полная ст-ть с уч.НЗС (Авто)'!$YO$11:INDIRECT("'Полная ст-ть с уч.НЗС (Авто)'!YO"&amp;$J$26),$C14,'Полная ст-ть с уч.НЗС (Авто)'!VV$11:INDIRECT("'Полная ст-ть с уч.НЗС (Авто)'!VV"&amp;$J$26))/$D14)</f>
        <v>0</v>
      </c>
      <c r="VW14" s="137">
        <f ca="1">IF($D14=0,0,SUMIF('Полная ст-ть с уч.НЗС (Авто)'!$YO$11:INDIRECT("'Полная ст-ть с уч.НЗС (Авто)'!YO"&amp;$J$26),$C14,'Полная ст-ть с уч.НЗС (Авто)'!VW$11:INDIRECT("'Полная ст-ть с уч.НЗС (Авто)'!VW"&amp;$J$26))/$D14)</f>
        <v>0</v>
      </c>
      <c r="VX14" s="137">
        <f ca="1">IF($D14=0,0,SUMIF('Полная ст-ть с уч.НЗС (Авто)'!$YO$11:INDIRECT("'Полная ст-ть с уч.НЗС (Авто)'!YO"&amp;$J$26),$C14,'Полная ст-ть с уч.НЗС (Авто)'!VX$11:INDIRECT("'Полная ст-ть с уч.НЗС (Авто)'!VX"&amp;$J$26))/$D14)</f>
        <v>0</v>
      </c>
      <c r="VY14" s="137">
        <f ca="1">IF($D14=0,0,SUMIF('Полная ст-ть с уч.НЗС (Авто)'!$YO$11:INDIRECT("'Полная ст-ть с уч.НЗС (Авто)'!YO"&amp;$J$26),$C14,'Полная ст-ть с уч.НЗС (Авто)'!VY$11:INDIRECT("'Полная ст-ть с уч.НЗС (Авто)'!VY"&amp;$J$26))/$D14)</f>
        <v>0</v>
      </c>
      <c r="VZ14" s="137">
        <f ca="1">IF($D14=0,0,SUMIF('Полная ст-ть с уч.НЗС (Авто)'!$YO$11:INDIRECT("'Полная ст-ть с уч.НЗС (Авто)'!YO"&amp;$J$26),$C14,'Полная ст-ть с уч.НЗС (Авто)'!VZ$11:INDIRECT("'Полная ст-ть с уч.НЗС (Авто)'!VZ"&amp;$J$26))/$D14)</f>
        <v>0</v>
      </c>
      <c r="WA14" s="137">
        <f ca="1">IF($D14=0,0,SUMIF('Полная ст-ть с уч.НЗС (Авто)'!$YO$11:INDIRECT("'Полная ст-ть с уч.НЗС (Авто)'!YO"&amp;$J$26),$C14,'Полная ст-ть с уч.НЗС (Авто)'!WA$11:INDIRECT("'Полная ст-ть с уч.НЗС (Авто)'!WA"&amp;$J$26))/$D14)</f>
        <v>0</v>
      </c>
      <c r="WB14" s="137">
        <f ca="1">IF($D14=0,0,SUMIF('Полная ст-ть с уч.НЗС (Авто)'!$YO$11:INDIRECT("'Полная ст-ть с уч.НЗС (Авто)'!YO"&amp;$J$26),$C14,'Полная ст-ть с уч.НЗС (Авто)'!WB$11:INDIRECT("'Полная ст-ть с уч.НЗС (Авто)'!WB"&amp;$J$26))/$D14)</f>
        <v>0</v>
      </c>
      <c r="WC14" s="137">
        <f ca="1">IF($D14=0,0,SUMIF('Полная ст-ть с уч.НЗС (Авто)'!$YO$11:INDIRECT("'Полная ст-ть с уч.НЗС (Авто)'!YO"&amp;$J$26),$C14,'Полная ст-ть с уч.НЗС (Авто)'!WC$11:INDIRECT("'Полная ст-ть с уч.НЗС (Авто)'!WC"&amp;$J$26))/$D14)</f>
        <v>0</v>
      </c>
      <c r="WD14" s="137">
        <f ca="1">IF($D14=0,0,SUMIF('Полная ст-ть с уч.НЗС (Авто)'!$YO$11:INDIRECT("'Полная ст-ть с уч.НЗС (Авто)'!YO"&amp;$J$26),$C14,'Полная ст-ть с уч.НЗС (Авто)'!WD$11:INDIRECT("'Полная ст-ть с уч.НЗС (Авто)'!WD"&amp;$J$26))/$D14)</f>
        <v>0</v>
      </c>
      <c r="WE14" s="137">
        <f ca="1">IF($D14=0,0,SUMIF('Полная ст-ть с уч.НЗС (Авто)'!$YO$11:INDIRECT("'Полная ст-ть с уч.НЗС (Авто)'!YO"&amp;$J$26),$C14,'Полная ст-ть с уч.НЗС (Авто)'!WE$11:INDIRECT("'Полная ст-ть с уч.НЗС (Авто)'!WE"&amp;$J$26))/$D14)</f>
        <v>0</v>
      </c>
      <c r="WF14" s="137">
        <f ca="1">IF($D14=0,0,SUMIF('Полная ст-ть с уч.НЗС (Авто)'!$YO$11:INDIRECT("'Полная ст-ть с уч.НЗС (Авто)'!YO"&amp;$J$26),$C14,'Полная ст-ть с уч.НЗС (Авто)'!WF$11:INDIRECT("'Полная ст-ть с уч.НЗС (Авто)'!WF"&amp;$J$26))/$D14)</f>
        <v>0</v>
      </c>
      <c r="WG14" s="137">
        <f ca="1">IF($D14=0,0,SUMIF('Полная ст-ть с уч.НЗС (Авто)'!$YO$11:INDIRECT("'Полная ст-ть с уч.НЗС (Авто)'!YO"&amp;$J$26),$C14,'Полная ст-ть с уч.НЗС (Авто)'!WG$11:INDIRECT("'Полная ст-ть с уч.НЗС (Авто)'!WG"&amp;$J$26))/$D14)</f>
        <v>0</v>
      </c>
      <c r="WH14" s="137">
        <f ca="1">IF($D14=0,0,SUMIF('Полная ст-ть с уч.НЗС (Авто)'!$YO$11:INDIRECT("'Полная ст-ть с уч.НЗС (Авто)'!YO"&amp;$J$26),$C14,'Полная ст-ть с уч.НЗС (Авто)'!WH$11:INDIRECT("'Полная ст-ть с уч.НЗС (Авто)'!WH"&amp;$J$26))/$D14)</f>
        <v>0</v>
      </c>
      <c r="WI14" s="137">
        <f ca="1">IF($D14=0,0,SUMIF('Полная ст-ть с уч.НЗС (Авто)'!$YO$11:INDIRECT("'Полная ст-ть с уч.НЗС (Авто)'!YO"&amp;$J$26),$C14,'Полная ст-ть с уч.НЗС (Авто)'!WI$11:INDIRECT("'Полная ст-ть с уч.НЗС (Авто)'!WI"&amp;$J$26))/$D14)</f>
        <v>0</v>
      </c>
      <c r="WJ14" s="137">
        <f ca="1">IF($D14=0,0,SUMIF('Полная ст-ть с уч.НЗС (Авто)'!$YO$11:INDIRECT("'Полная ст-ть с уч.НЗС (Авто)'!YO"&amp;$J$26),$C14,'Полная ст-ть с уч.НЗС (Авто)'!WJ$11:INDIRECT("'Полная ст-ть с уч.НЗС (Авто)'!WJ"&amp;$J$26))/$D14)</f>
        <v>0</v>
      </c>
      <c r="WK14" s="137">
        <f ca="1">IF($D14=0,0,SUMIF('Полная ст-ть с уч.НЗС (Авто)'!$YO$11:INDIRECT("'Полная ст-ть с уч.НЗС (Авто)'!YO"&amp;$J$26),$C14,'Полная ст-ть с уч.НЗС (Авто)'!WK$11:INDIRECT("'Полная ст-ть с уч.НЗС (Авто)'!WK"&amp;$J$26))/$D14)</f>
        <v>0</v>
      </c>
      <c r="WL14" s="137">
        <f ca="1">IF($D14=0,0,SUMIF('Полная ст-ть с уч.НЗС (Авто)'!$YO$11:INDIRECT("'Полная ст-ть с уч.НЗС (Авто)'!YO"&amp;$J$26),$C14,'Полная ст-ть с уч.НЗС (Авто)'!WL$11:INDIRECT("'Полная ст-ть с уч.НЗС (Авто)'!WL"&amp;$J$26))/$D14)</f>
        <v>0</v>
      </c>
      <c r="WM14" s="137">
        <f ca="1">IF($D14=0,0,SUMIF('Полная ст-ть с уч.НЗС (Авто)'!$YO$11:INDIRECT("'Полная ст-ть с уч.НЗС (Авто)'!YO"&amp;$J$26),$C14,'Полная ст-ть с уч.НЗС (Авто)'!WM$11:INDIRECT("'Полная ст-ть с уч.НЗС (Авто)'!WM"&amp;$J$26))/$D14)</f>
        <v>0</v>
      </c>
      <c r="WN14" s="137">
        <f ca="1">IF($D14=0,0,SUMIF('Полная ст-ть с уч.НЗС (Авто)'!$YO$11:INDIRECT("'Полная ст-ть с уч.НЗС (Авто)'!YO"&amp;$J$26),$C14,'Полная ст-ть с уч.НЗС (Авто)'!WN$11:INDIRECT("'Полная ст-ть с уч.НЗС (Авто)'!WN"&amp;$J$26))/$D14)</f>
        <v>0</v>
      </c>
      <c r="WO14" s="137">
        <f ca="1">IF($D14=0,0,SUMIF('Полная ст-ть с уч.НЗС (Авто)'!$YO$11:INDIRECT("'Полная ст-ть с уч.НЗС (Авто)'!YO"&amp;$J$26),$C14,'Полная ст-ть с уч.НЗС (Авто)'!WO$11:INDIRECT("'Полная ст-ть с уч.НЗС (Авто)'!WO"&amp;$J$26))/$D14)</f>
        <v>0</v>
      </c>
      <c r="WP14" s="137">
        <f ca="1">IF($D14=0,0,SUMIF('Полная ст-ть с уч.НЗС (Авто)'!$YO$11:INDIRECT("'Полная ст-ть с уч.НЗС (Авто)'!YO"&amp;$J$26),$C14,'Полная ст-ть с уч.НЗС (Авто)'!WP$11:INDIRECT("'Полная ст-ть с уч.НЗС (Авто)'!WP"&amp;$J$26))/$D14)</f>
        <v>0</v>
      </c>
      <c r="WQ14" s="137">
        <f ca="1">IF($D14=0,0,SUMIF('Полная ст-ть с уч.НЗС (Авто)'!$YO$11:INDIRECT("'Полная ст-ть с уч.НЗС (Авто)'!YO"&amp;$J$26),$C14,'Полная ст-ть с уч.НЗС (Авто)'!WQ$11:INDIRECT("'Полная ст-ть с уч.НЗС (Авто)'!WQ"&amp;$J$26))/$D14)</f>
        <v>0</v>
      </c>
      <c r="WR14" s="137">
        <f ca="1">IF($D14=0,0,SUMIF('Полная ст-ть с уч.НЗС (Авто)'!$YO$11:INDIRECT("'Полная ст-ть с уч.НЗС (Авто)'!YO"&amp;$J$26),$C14,'Полная ст-ть с уч.НЗС (Авто)'!WR$11:INDIRECT("'Полная ст-ть с уч.НЗС (Авто)'!WR"&amp;$J$26))/$D14)</f>
        <v>0</v>
      </c>
      <c r="WS14" s="137">
        <f ca="1">IF($D14=0,0,SUMIF('Полная ст-ть с уч.НЗС (Авто)'!$YO$11:INDIRECT("'Полная ст-ть с уч.НЗС (Авто)'!YO"&amp;$J$26),$C14,'Полная ст-ть с уч.НЗС (Авто)'!WS$11:INDIRECT("'Полная ст-ть с уч.НЗС (Авто)'!WS"&amp;$J$26))/$D14)</f>
        <v>0</v>
      </c>
      <c r="WT14" s="137">
        <f ca="1">IF($D14=0,0,SUMIF('Полная ст-ть с уч.НЗС (Авто)'!$YO$11:INDIRECT("'Полная ст-ть с уч.НЗС (Авто)'!YO"&amp;$J$26),$C14,'Полная ст-ть с уч.НЗС (Авто)'!WT$11:INDIRECT("'Полная ст-ть с уч.НЗС (Авто)'!WT"&amp;$J$26))/$D14)</f>
        <v>0</v>
      </c>
      <c r="WU14" s="137">
        <f ca="1">IF($D14=0,0,SUMIF('Полная ст-ть с уч.НЗС (Авто)'!$YO$11:INDIRECT("'Полная ст-ть с уч.НЗС (Авто)'!YO"&amp;$J$26),$C14,'Полная ст-ть с уч.НЗС (Авто)'!WU$11:INDIRECT("'Полная ст-ть с уч.НЗС (Авто)'!WU"&amp;$J$26))/$D14)</f>
        <v>0</v>
      </c>
      <c r="WV14" s="137">
        <f ca="1">IF($D14=0,0,SUMIF('Полная ст-ть с уч.НЗС (Авто)'!$YO$11:INDIRECT("'Полная ст-ть с уч.НЗС (Авто)'!YO"&amp;$J$26),$C14,'Полная ст-ть с уч.НЗС (Авто)'!WV$11:INDIRECT("'Полная ст-ть с уч.НЗС (Авто)'!WV"&amp;$J$26))/$D14)</f>
        <v>0</v>
      </c>
      <c r="WW14" s="137">
        <f ca="1">IF($D14=0,0,SUMIF('Полная ст-ть с уч.НЗС (Авто)'!$YO$11:INDIRECT("'Полная ст-ть с уч.НЗС (Авто)'!YO"&amp;$J$26),$C14,'Полная ст-ть с уч.НЗС (Авто)'!WW$11:INDIRECT("'Полная ст-ть с уч.НЗС (Авто)'!WW"&amp;$J$26))/$D14)</f>
        <v>0</v>
      </c>
      <c r="WX14" s="137">
        <f ca="1">IF($D14=0,0,SUMIF('Полная ст-ть с уч.НЗС (Авто)'!$YO$11:INDIRECT("'Полная ст-ть с уч.НЗС (Авто)'!YO"&amp;$J$26),$C14,'Полная ст-ть с уч.НЗС (Авто)'!WX$11:INDIRECT("'Полная ст-ть с уч.НЗС (Авто)'!WX"&amp;$J$26))/$D14)</f>
        <v>0</v>
      </c>
      <c r="WY14" s="137">
        <f ca="1">IF($D14=0,0,SUMIF('Полная ст-ть с уч.НЗС (Авто)'!$YO$11:INDIRECT("'Полная ст-ть с уч.НЗС (Авто)'!YO"&amp;$J$26),$C14,'Полная ст-ть с уч.НЗС (Авто)'!WY$11:INDIRECT("'Полная ст-ть с уч.НЗС (Авто)'!WY"&amp;$J$26))/$D14)</f>
        <v>0</v>
      </c>
      <c r="WZ14" s="137">
        <f ca="1">IF($D14=0,0,SUMIF('Полная ст-ть с уч.НЗС (Авто)'!$YO$11:INDIRECT("'Полная ст-ть с уч.НЗС (Авто)'!YO"&amp;$J$26),$C14,'Полная ст-ть с уч.НЗС (Авто)'!WZ$11:INDIRECT("'Полная ст-ть с уч.НЗС (Авто)'!WZ"&amp;$J$26))/$D14)</f>
        <v>0</v>
      </c>
      <c r="XA14" s="137">
        <f ca="1">IF($D14=0,0,SUMIF('Полная ст-ть с уч.НЗС (Авто)'!$YO$11:INDIRECT("'Полная ст-ть с уч.НЗС (Авто)'!YO"&amp;$J$26),$C14,'Полная ст-ть с уч.НЗС (Авто)'!XA$11:INDIRECT("'Полная ст-ть с уч.НЗС (Авто)'!XA"&amp;$J$26))/$D14)</f>
        <v>0</v>
      </c>
      <c r="XB14" s="137">
        <f ca="1">IF($D14=0,0,SUMIF('Полная ст-ть с уч.НЗС (Авто)'!$YO$11:INDIRECT("'Полная ст-ть с уч.НЗС (Авто)'!YO"&amp;$J$26),$C14,'Полная ст-ть с уч.НЗС (Авто)'!XB$11:INDIRECT("'Полная ст-ть с уч.НЗС (Авто)'!XB"&amp;$J$26))/$D14)</f>
        <v>0</v>
      </c>
      <c r="XC14" s="137">
        <f ca="1">IF($D14=0,0,SUMIF('Полная ст-ть с уч.НЗС (Авто)'!$YO$11:INDIRECT("'Полная ст-ть с уч.НЗС (Авто)'!YO"&amp;$J$26),$C14,'Полная ст-ть с уч.НЗС (Авто)'!XC$11:INDIRECT("'Полная ст-ть с уч.НЗС (Авто)'!XC"&amp;$J$26))/$D14)</f>
        <v>0</v>
      </c>
      <c r="XD14" s="137">
        <f ca="1">IF($D14=0,0,SUMIF('Полная ст-ть с уч.НЗС (Авто)'!$YO$11:INDIRECT("'Полная ст-ть с уч.НЗС (Авто)'!YO"&amp;$J$26),$C14,'Полная ст-ть с уч.НЗС (Авто)'!XD$11:INDIRECT("'Полная ст-ть с уч.НЗС (Авто)'!XD"&amp;$J$26))/$D14)</f>
        <v>0</v>
      </c>
      <c r="XE14" s="137">
        <f ca="1">IF($D14=0,0,SUMIF('Полная ст-ть с уч.НЗС (Авто)'!$YO$11:INDIRECT("'Полная ст-ть с уч.НЗС (Авто)'!YO"&amp;$J$26),$C14,'Полная ст-ть с уч.НЗС (Авто)'!XE$11:INDIRECT("'Полная ст-ть с уч.НЗС (Авто)'!XE"&amp;$J$26))/$D14)</f>
        <v>0</v>
      </c>
      <c r="XF14" s="137">
        <f ca="1">IF($D14=0,0,SUMIF('Полная ст-ть с уч.НЗС (Авто)'!$YO$11:INDIRECT("'Полная ст-ть с уч.НЗС (Авто)'!YO"&amp;$J$26),$C14,'Полная ст-ть с уч.НЗС (Авто)'!XF$11:INDIRECT("'Полная ст-ть с уч.НЗС (Авто)'!XF"&amp;$J$26))/$D14)</f>
        <v>0</v>
      </c>
      <c r="XG14" s="137">
        <f ca="1">IF($D14=0,0,SUMIF('Полная ст-ть с уч.НЗС (Авто)'!$YO$11:INDIRECT("'Полная ст-ть с уч.НЗС (Авто)'!YO"&amp;$J$26),$C14,'Полная ст-ть с уч.НЗС (Авто)'!XG$11:INDIRECT("'Полная ст-ть с уч.НЗС (Авто)'!XG"&amp;$J$26))/$D14)</f>
        <v>0</v>
      </c>
      <c r="XH14" s="137">
        <f ca="1">IF($D14=0,0,SUMIF('Полная ст-ть с уч.НЗС (Авто)'!$YO$11:INDIRECT("'Полная ст-ть с уч.НЗС (Авто)'!YO"&amp;$J$26),$C14,'Полная ст-ть с уч.НЗС (Авто)'!XH$11:INDIRECT("'Полная ст-ть с уч.НЗС (Авто)'!XH"&amp;$J$26))/$D14)</f>
        <v>0</v>
      </c>
      <c r="XI14" s="137">
        <f ca="1">IF($D14=0,0,SUMIF('Полная ст-ть с уч.НЗС (Авто)'!$YO$11:INDIRECT("'Полная ст-ть с уч.НЗС (Авто)'!YO"&amp;$J$26),$C14,'Полная ст-ть с уч.НЗС (Авто)'!XI$11:INDIRECT("'Полная ст-ть с уч.НЗС (Авто)'!XI"&amp;$J$26))/$D14)</f>
        <v>0</v>
      </c>
      <c r="XJ14" s="137">
        <f ca="1">IF($D14=0,0,SUMIF('Полная ст-ть с уч.НЗС (Авто)'!$YO$11:INDIRECT("'Полная ст-ть с уч.НЗС (Авто)'!YO"&amp;$J$26),$C14,'Полная ст-ть с уч.НЗС (Авто)'!XJ$11:INDIRECT("'Полная ст-ть с уч.НЗС (Авто)'!XJ"&amp;$J$26))/$D14)</f>
        <v>0</v>
      </c>
      <c r="XK14" s="137">
        <f ca="1">IF($D14=0,0,SUMIF('Полная ст-ть с уч.НЗС (Авто)'!$YO$11:INDIRECT("'Полная ст-ть с уч.НЗС (Авто)'!YO"&amp;$J$26),$C14,'Полная ст-ть с уч.НЗС (Авто)'!XK$11:INDIRECT("'Полная ст-ть с уч.НЗС (Авто)'!XK"&amp;$J$26))/$D14)</f>
        <v>0</v>
      </c>
      <c r="XL14" s="137">
        <f ca="1">IF($D14=0,0,SUMIF('Полная ст-ть с уч.НЗС (Авто)'!$YO$11:INDIRECT("'Полная ст-ть с уч.НЗС (Авто)'!YO"&amp;$J$26),$C14,'Полная ст-ть с уч.НЗС (Авто)'!XL$11:INDIRECT("'Полная ст-ть с уч.НЗС (Авто)'!XL"&amp;$J$26))/$D14)</f>
        <v>0</v>
      </c>
      <c r="XM14" s="137">
        <f ca="1">IF($D14=0,0,SUMIF('Полная ст-ть с уч.НЗС (Авто)'!$YO$11:INDIRECT("'Полная ст-ть с уч.НЗС (Авто)'!YO"&amp;$J$26),$C14,'Полная ст-ть с уч.НЗС (Авто)'!XM$11:INDIRECT("'Полная ст-ть с уч.НЗС (Авто)'!XM"&amp;$J$26))/$D14)</f>
        <v>0</v>
      </c>
      <c r="XN14" s="137">
        <f ca="1">IF($D14=0,0,SUMIF('Полная ст-ть с уч.НЗС (Авто)'!$YO$11:INDIRECT("'Полная ст-ть с уч.НЗС (Авто)'!YO"&amp;$J$26),$C14,'Полная ст-ть с уч.НЗС (Авто)'!XN$11:INDIRECT("'Полная ст-ть с уч.НЗС (Авто)'!XN"&amp;$J$26))/$D14)</f>
        <v>0</v>
      </c>
      <c r="XO14" s="137">
        <f ca="1">IF($D14=0,0,SUMIF('Полная ст-ть с уч.НЗС (Авто)'!$YO$11:INDIRECT("'Полная ст-ть с уч.НЗС (Авто)'!YO"&amp;$J$26),$C14,'Полная ст-ть с уч.НЗС (Авто)'!XO$11:INDIRECT("'Полная ст-ть с уч.НЗС (Авто)'!XO"&amp;$J$26))/$D14)</f>
        <v>0</v>
      </c>
      <c r="XP14" s="141">
        <f ca="1">IF($D14=0,0,SUMIF('Полная ст-ть с уч.НЗС (Авто)'!$YO$11:INDIRECT("'Полная ст-ть с уч.НЗС (Авто)'!YO"&amp;$J$26),$C14,'Полная ст-ть с уч.НЗС (Авто)'!XP$11:INDIRECT("'Полная ст-ть с уч.НЗС (Авто)'!XP"&amp;$J$26))/$D14)</f>
        <v>0</v>
      </c>
      <c r="XQ14" s="137">
        <f ca="1">IF($D14=0,0,SUMIF('Полная ст-ть с уч.НЗС (Авто)'!$YO$11:INDIRECT("'Полная ст-ть с уч.НЗС (Авто)'!YO"&amp;$J$26),$C14,'Полная ст-ть с уч.НЗС (Авто)'!XQ$11:INDIRECT("'Полная ст-ть с уч.НЗС (Авто)'!XQ"&amp;$J$26))/$D14)</f>
        <v>0</v>
      </c>
      <c r="XR14" s="137">
        <f ca="1">IF($D14=0,0,SUMIF('Полная ст-ть с уч.НЗС (Авто)'!$YO$11:INDIRECT("'Полная ст-ть с уч.НЗС (Авто)'!YO"&amp;$J$26),$C14,'Полная ст-ть с уч.НЗС (Авто)'!XR$11:INDIRECT("'Полная ст-ть с уч.НЗС (Авто)'!XR"&amp;$J$26))/$D14)</f>
        <v>0</v>
      </c>
      <c r="XS14" s="137">
        <f ca="1">IF($D14=0,0,SUMIF('Полная ст-ть с уч.НЗС (Авто)'!$YO$11:INDIRECT("'Полная ст-ть с уч.НЗС (Авто)'!YO"&amp;$J$26),$C14,'Полная ст-ть с уч.НЗС (Авто)'!XS$11:INDIRECT("'Полная ст-ть с уч.НЗС (Авто)'!XS"&amp;$J$26))/$D14)</f>
        <v>0</v>
      </c>
      <c r="XT14" s="137">
        <f ca="1">IF($D14=0,0,SUMIF('Полная ст-ть с уч.НЗС (Авто)'!$YO$11:INDIRECT("'Полная ст-ть с уч.НЗС (Авто)'!YO"&amp;$J$26),$C14,'Полная ст-ть с уч.НЗС (Авто)'!XT$11:INDIRECT("'Полная ст-ть с уч.НЗС (Авто)'!XT"&amp;$J$26))/$D14)</f>
        <v>0</v>
      </c>
      <c r="XU14" s="137">
        <f ca="1">IF($D14=0,0,SUMIF('Полная ст-ть с уч.НЗС (Авто)'!$YO$11:INDIRECT("'Полная ст-ть с уч.НЗС (Авто)'!YO"&amp;$J$26),$C14,'Полная ст-ть с уч.НЗС (Авто)'!XU$11:INDIRECT("'Полная ст-ть с уч.НЗС (Авто)'!XU"&amp;$J$26))/$D14)</f>
        <v>0</v>
      </c>
      <c r="XV14" s="137">
        <f ca="1">IF($D14=0,0,SUMIF('Полная ст-ть с уч.НЗС (Авто)'!$YO$11:INDIRECT("'Полная ст-ть с уч.НЗС (Авто)'!YO"&amp;$J$26),$C14,'Полная ст-ть с уч.НЗС (Авто)'!XV$11:INDIRECT("'Полная ст-ть с уч.НЗС (Авто)'!XV"&amp;$J$26))/$D14)</f>
        <v>0</v>
      </c>
      <c r="XW14" s="137">
        <f ca="1">IF($D14=0,0,SUMIF('Полная ст-ть с уч.НЗС (Авто)'!$YO$11:INDIRECT("'Полная ст-ть с уч.НЗС (Авто)'!YO"&amp;$J$26),$C14,'Полная ст-ть с уч.НЗС (Авто)'!XW$11:INDIRECT("'Полная ст-ть с уч.НЗС (Авто)'!XW"&amp;$J$26))/$D14)</f>
        <v>0</v>
      </c>
      <c r="XX14" s="137">
        <f ca="1">IF($D14=0,0,SUMIF('Полная ст-ть с уч.НЗС (Авто)'!$YO$11:INDIRECT("'Полная ст-ть с уч.НЗС (Авто)'!YO"&amp;$J$26),$C14,'Полная ст-ть с уч.НЗС (Авто)'!XX$11:INDIRECT("'Полная ст-ть с уч.НЗС (Авто)'!XX"&amp;$J$26))/$D14)</f>
        <v>0</v>
      </c>
      <c r="XY14" s="137">
        <f ca="1">IF($D14=0,0,SUMIF('Полная ст-ть с уч.НЗС (Авто)'!$YO$11:INDIRECT("'Полная ст-ть с уч.НЗС (Авто)'!YO"&amp;$J$26),$C14,'Полная ст-ть с уч.НЗС (Авто)'!XY$11:INDIRECT("'Полная ст-ть с уч.НЗС (Авто)'!XY"&amp;$J$26))/$D14)</f>
        <v>0</v>
      </c>
      <c r="XZ14" s="137">
        <f ca="1">IF($D14=0,0,SUMIF('Полная ст-ть с уч.НЗС (Авто)'!$YO$11:INDIRECT("'Полная ст-ть с уч.НЗС (Авто)'!YO"&amp;$J$26),$C14,'Полная ст-ть с уч.НЗС (Авто)'!XZ$11:INDIRECT("'Полная ст-ть с уч.НЗС (Авто)'!XZ"&amp;$J$26))/$D14)</f>
        <v>0</v>
      </c>
      <c r="YA14" s="137">
        <f ca="1">IF($D14=0,0,SUMIF('Полная ст-ть с уч.НЗС (Авто)'!$YO$11:INDIRECT("'Полная ст-ть с уч.НЗС (Авто)'!YO"&amp;$J$26),$C14,'Полная ст-ть с уч.НЗС (Авто)'!YA$11:INDIRECT("'Полная ст-ть с уч.НЗС (Авто)'!YA"&amp;$J$26))/$D14)</f>
        <v>0</v>
      </c>
      <c r="YB14" s="137">
        <f ca="1">IF($D14=0,0,SUMIF('Полная ст-ть с уч.НЗС (Авто)'!$YO$11:INDIRECT("'Полная ст-ть с уч.НЗС (Авто)'!YO"&amp;$J$26),$C14,'Полная ст-ть с уч.НЗС (Авто)'!YB$11:INDIRECT("'Полная ст-ть с уч.НЗС (Авто)'!YB"&amp;$J$26))/$D14)</f>
        <v>0</v>
      </c>
      <c r="YC14" s="137">
        <f ca="1">IF($D14=0,0,SUMIF('Полная ст-ть с уч.НЗС (Авто)'!$YO$11:INDIRECT("'Полная ст-ть с уч.НЗС (Авто)'!YO"&amp;$J$26),$C14,'Полная ст-ть с уч.НЗС (Авто)'!YC$11:INDIRECT("'Полная ст-ть с уч.НЗС (Авто)'!YC"&amp;$J$26))/$D14)</f>
        <v>0</v>
      </c>
      <c r="YD14" s="137">
        <f ca="1">IF($D14=0,0,SUMIF('Полная ст-ть с уч.НЗС (Авто)'!$YO$11:INDIRECT("'Полная ст-ть с уч.НЗС (Авто)'!YO"&amp;$J$26),$C14,'Полная ст-ть с уч.НЗС (Авто)'!YD$11:INDIRECT("'Полная ст-ть с уч.НЗС (Авто)'!YD"&amp;$J$26))/$D14)</f>
        <v>0</v>
      </c>
      <c r="YE14" s="141">
        <f ca="1">IF($D14=0,0,SUMIF('Полная ст-ть с уч.НЗС (Авто)'!$YO$11:INDIRECT("'Полная ст-ть с уч.НЗС (Авто)'!YO"&amp;$J$26),$C14,'Полная ст-ть с уч.НЗС (Авто)'!YE$11:INDIRECT("'Полная ст-ть с уч.НЗС (Авто)'!YE"&amp;$J$26))/$D14)</f>
        <v>0</v>
      </c>
      <c r="YF14" s="104"/>
      <c r="YG14" s="94"/>
    </row>
    <row r="15" spans="1:657" s="105" customFormat="1" ht="15" customHeight="1" x14ac:dyDescent="0.25">
      <c r="A15" s="133">
        <v>5</v>
      </c>
      <c r="B15" s="134" t="s">
        <v>227</v>
      </c>
      <c r="C15" s="135" t="s">
        <v>228</v>
      </c>
      <c r="D15" s="136">
        <f ca="1">COUNTIF('Полная ст-ть с уч.НЗС (Авто)'!$YO$11:INDIRECT("'Полная ст-ть с уч.НЗС (Авто)'!YO"&amp;$J$26),C15)</f>
        <v>0</v>
      </c>
      <c r="E15" s="134"/>
      <c r="F15" s="134"/>
      <c r="G15" s="134"/>
      <c r="H15" s="134"/>
      <c r="I15" s="137">
        <f ca="1">IF($D15=0,0,SUMIF('Полная ст-ть с уч.НЗС (Авто)'!$YO$11:INDIRECT("'Полная ст-ть с уч.НЗС (Авто)'!YO"&amp;$J$26),$C15,'Полная ст-ть с уч.НЗС (Авто)'!I$11:INDIRECT("'Полная ст-ть с уч.НЗС (Авто)'!I"&amp;$J$26))/$D15)</f>
        <v>0</v>
      </c>
      <c r="J15" s="138"/>
      <c r="K15" s="137">
        <f ca="1">IF($D15=0,0,SUMIF('Полная ст-ть с уч.НЗС (Авто)'!$YO$11:INDIRECT("'Полная ст-ть с уч.НЗС (Авто)'!YO"&amp;$J$26),$C15,'Полная ст-ть с уч.НЗС (Авто)'!K$11:INDIRECT("'Полная ст-ть с уч.НЗС (Авто)'!K"&amp;$J$26))/$D15)</f>
        <v>0</v>
      </c>
      <c r="L15" s="137"/>
      <c r="M15" s="137">
        <f ca="1">IF($D15=0,0,SUMIF('Полная ст-ть с уч.НЗС (Авто)'!$YO$11:INDIRECT("'Полная ст-ть с уч.НЗС (Авто)'!YO"&amp;$J$26),$C15,'Полная ст-ть с уч.НЗС (Авто)'!M$11:INDIRECT("'Полная ст-ть с уч.НЗС (Авто)'!M"&amp;$J$26))/$D15)</f>
        <v>0</v>
      </c>
      <c r="N15" s="137"/>
      <c r="O15" s="137">
        <f ca="1">IF($D15=0,0,SUMIF('Полная ст-ть с уч.НЗС (Авто)'!$YO$11:INDIRECT("'Полная ст-ть с уч.НЗС (Авто)'!YO"&amp;$J$26),$C15,'Полная ст-ть с уч.НЗС (Авто)'!O$11:INDIRECT("'Полная ст-ть с уч.НЗС (Авто)'!O"&amp;$J$26))/$D15)</f>
        <v>0</v>
      </c>
      <c r="P15" s="137"/>
      <c r="Q15" s="137">
        <f ca="1">IF($D15=0,0,SUMIF('Полная ст-ть с уч.НЗС (Авто)'!$YO$11:INDIRECT("'Полная ст-ть с уч.НЗС (Авто)'!YO"&amp;$J$26),$C15,'Полная ст-ть с уч.НЗС (Авто)'!Q$11:INDIRECT("'Полная ст-ть с уч.НЗС (Авто)'!Q"&amp;$J$26))/$D15)</f>
        <v>0</v>
      </c>
      <c r="R15" s="137">
        <f ca="1">IF($D15=0,0,SUMIF('Полная ст-ть с уч.НЗС (Авто)'!$YO$11:INDIRECT("'Полная ст-ть с уч.НЗС (Авто)'!YO"&amp;$J$26),$C15,'Полная ст-ть с уч.НЗС (Авто)'!R$11:INDIRECT("'Полная ст-ть с уч.НЗС (Авто)'!R"&amp;$J$26))/$D15)</f>
        <v>0</v>
      </c>
      <c r="S15" s="137">
        <f ca="1">IF($D15=0,0,SUMIF('Полная ст-ть с уч.НЗС (Авто)'!$YO$11:INDIRECT("'Полная ст-ть с уч.НЗС (Авто)'!YO"&amp;$J$26),$C15,'Полная ст-ть с уч.НЗС (Авто)'!S$11:INDIRECT("'Полная ст-ть с уч.НЗС (Авто)'!S"&amp;$J$26))/$D15)</f>
        <v>0</v>
      </c>
      <c r="T15" s="137">
        <f ca="1">IF($D15=0,0,SUMIF('Полная ст-ть с уч.НЗС (Авто)'!$YO$11:INDIRECT("'Полная ст-ть с уч.НЗС (Авто)'!YO"&amp;$J$26),$C15,'Полная ст-ть с уч.НЗС (Авто)'!T$11:INDIRECT("'Полная ст-ть с уч.НЗС (Авто)'!T"&amp;$J$26))/$D15)</f>
        <v>0</v>
      </c>
      <c r="U15" s="137">
        <f ca="1">IF($D15=0,0,SUMIF('Полная ст-ть с уч.НЗС (Авто)'!$YO$11:INDIRECT("'Полная ст-ть с уч.НЗС (Авто)'!YO"&amp;$J$26),$C15,'Полная ст-ть с уч.НЗС (Авто)'!U$11:INDIRECT("'Полная ст-ть с уч.НЗС (Авто)'!U"&amp;$J$26))/$D15)</f>
        <v>0</v>
      </c>
      <c r="V15" s="137">
        <f ca="1">IF($D15=0,0,SUMIF('Полная ст-ть с уч.НЗС (Авто)'!$YO$11:INDIRECT("'Полная ст-ть с уч.НЗС (Авто)'!YO"&amp;$J$26),$C15,'Полная ст-ть с уч.НЗС (Авто)'!V$11:INDIRECT("'Полная ст-ть с уч.НЗС (Авто)'!V"&amp;$J$26))/$D15)</f>
        <v>0</v>
      </c>
      <c r="W15" s="137">
        <f ca="1">IF($D15=0,0,SUMIF('Полная ст-ть с уч.НЗС (Авто)'!$YO$11:INDIRECT("'Полная ст-ть с уч.НЗС (Авто)'!YO"&amp;$J$26),$C15,'Полная ст-ть с уч.НЗС (Авто)'!W$11:INDIRECT("'Полная ст-ть с уч.НЗС (Авто)'!W"&amp;$J$26))/$D15)</f>
        <v>0</v>
      </c>
      <c r="X15" s="137">
        <f ca="1">IF($D15=0,0,SUMIF('Полная ст-ть с уч.НЗС (Авто)'!$YO$11:INDIRECT("'Полная ст-ть с уч.НЗС (Авто)'!YO"&amp;$J$26),$C15,'Полная ст-ть с уч.НЗС (Авто)'!X$11:INDIRECT("'Полная ст-ть с уч.НЗС (Авто)'!X"&amp;$J$26))/$D15)</f>
        <v>0</v>
      </c>
      <c r="Y15" s="137">
        <f ca="1">IF($D15=0,0,SUMIF('Полная ст-ть с уч.НЗС (Авто)'!$YO$11:INDIRECT("'Полная ст-ть с уч.НЗС (Авто)'!YO"&amp;$J$26),$C15,'Полная ст-ть с уч.НЗС (Авто)'!Y$11:INDIRECT("'Полная ст-ть с уч.НЗС (Авто)'!Y"&amp;$J$26))/$D15)</f>
        <v>0</v>
      </c>
      <c r="Z15" s="137">
        <f ca="1">IF($D15=0,0,SUMIF('Полная ст-ть с уч.НЗС (Авто)'!$YO$11:INDIRECT("'Полная ст-ть с уч.НЗС (Авто)'!YO"&amp;$J$26),$C15,'Полная ст-ть с уч.НЗС (Авто)'!Z$11:INDIRECT("'Полная ст-ть с уч.НЗС (Авто)'!Z"&amp;$J$26))/$D15)</f>
        <v>0</v>
      </c>
      <c r="AA15" s="137">
        <f ca="1">IF($D15=0,0,SUMIF('Полная ст-ть с уч.НЗС (Авто)'!$YO$11:INDIRECT("'Полная ст-ть с уч.НЗС (Авто)'!YO"&amp;$J$26),$C15,'Полная ст-ть с уч.НЗС (Авто)'!AA$11:INDIRECT("'Полная ст-ть с уч.НЗС (Авто)'!AA"&amp;$J$26))/$D15)</f>
        <v>0</v>
      </c>
      <c r="AB15" s="137">
        <f ca="1">IF($D15=0,0,SUMIF('Полная ст-ть с уч.НЗС (Авто)'!$YO$11:INDIRECT("'Полная ст-ть с уч.НЗС (Авто)'!YO"&amp;$J$26),$C15,'Полная ст-ть с уч.НЗС (Авто)'!AB$11:INDIRECT("'Полная ст-ть с уч.НЗС (Авто)'!AB"&amp;$J$26))/$D15)</f>
        <v>0</v>
      </c>
      <c r="AC15" s="137">
        <f ca="1">IF($D15=0,0,SUMIF('Полная ст-ть с уч.НЗС (Авто)'!$YO$11:INDIRECT("'Полная ст-ть с уч.НЗС (Авто)'!YO"&amp;$J$26),$C15,'Полная ст-ть с уч.НЗС (Авто)'!AC$11:INDIRECT("'Полная ст-ть с уч.НЗС (Авто)'!AC"&amp;$J$26))/$D15)</f>
        <v>0</v>
      </c>
      <c r="AD15" s="137">
        <f ca="1">IF($D15=0,0,SUMIF('Полная ст-ть с уч.НЗС (Авто)'!$YO$11:INDIRECT("'Полная ст-ть с уч.НЗС (Авто)'!YO"&amp;$J$26),$C15,'Полная ст-ть с уч.НЗС (Авто)'!AD$11:INDIRECT("'Полная ст-ть с уч.НЗС (Авто)'!AD"&amp;$J$26))/$D15)</f>
        <v>0</v>
      </c>
      <c r="AE15" s="137">
        <f ca="1">IF($D15=0,0,SUMIF('Полная ст-ть с уч.НЗС (Авто)'!$YO$11:INDIRECT("'Полная ст-ть с уч.НЗС (Авто)'!YO"&amp;$J$26),$C15,'Полная ст-ть с уч.НЗС (Авто)'!AE$11:INDIRECT("'Полная ст-ть с уч.НЗС (Авто)'!AE"&amp;$J$26))/$D15)</f>
        <v>0</v>
      </c>
      <c r="AF15" s="137">
        <f ca="1">IF($D15=0,0,SUMIF('Полная ст-ть с уч.НЗС (Авто)'!$YO$11:INDIRECT("'Полная ст-ть с уч.НЗС (Авто)'!YO"&amp;$J$26),$C15,'Полная ст-ть с уч.НЗС (Авто)'!AF$11:INDIRECT("'Полная ст-ть с уч.НЗС (Авто)'!AF"&amp;$J$26))/$D15)</f>
        <v>0</v>
      </c>
      <c r="AG15" s="137">
        <f ca="1">IF($D15=0,0,SUMIF('Полная ст-ть с уч.НЗС (Авто)'!$YO$11:INDIRECT("'Полная ст-ть с уч.НЗС (Авто)'!YO"&amp;$J$26),$C15,'Полная ст-ть с уч.НЗС (Авто)'!AG$11:INDIRECT("'Полная ст-ть с уч.НЗС (Авто)'!AG"&amp;$J$26))/$D15)</f>
        <v>0</v>
      </c>
      <c r="AH15" s="137">
        <f ca="1">IF($D15=0,0,SUMIF('Полная ст-ть с уч.НЗС (Авто)'!$YO$11:INDIRECT("'Полная ст-ть с уч.НЗС (Авто)'!YO"&amp;$J$26),$C15,'Полная ст-ть с уч.НЗС (Авто)'!AH$11:INDIRECT("'Полная ст-ть с уч.НЗС (Авто)'!AH"&amp;$J$26))/$D15)</f>
        <v>0</v>
      </c>
      <c r="AI15" s="137">
        <f ca="1">IF($D15=0,0,SUMIF('Полная ст-ть с уч.НЗС (Авто)'!$YO$11:INDIRECT("'Полная ст-ть с уч.НЗС (Авто)'!YO"&amp;$J$26),$C15,'Полная ст-ть с уч.НЗС (Авто)'!AI$11:INDIRECT("'Полная ст-ть с уч.НЗС (Авто)'!AI"&amp;$J$26))/$D15)</f>
        <v>0</v>
      </c>
      <c r="AJ15" s="137">
        <f ca="1">IF($D15=0,0,SUMIF('Полная ст-ть с уч.НЗС (Авто)'!$YO$11:INDIRECT("'Полная ст-ть с уч.НЗС (Авто)'!YO"&amp;$J$26),$C15,'Полная ст-ть с уч.НЗС (Авто)'!AJ$11:INDIRECT("'Полная ст-ть с уч.НЗС (Авто)'!AJ"&amp;$J$26))/$D15)</f>
        <v>0</v>
      </c>
      <c r="AK15" s="137">
        <f ca="1">IF($D15=0,0,SUMIF('Полная ст-ть с уч.НЗС (Авто)'!$YO$11:INDIRECT("'Полная ст-ть с уч.НЗС (Авто)'!YO"&amp;$J$26),$C15,'Полная ст-ть с уч.НЗС (Авто)'!AK$11:INDIRECT("'Полная ст-ть с уч.НЗС (Авто)'!AK"&amp;$J$26))/$D15)</f>
        <v>0</v>
      </c>
      <c r="AL15" s="137">
        <f ca="1">IF($D15=0,0,SUMIF('Полная ст-ть с уч.НЗС (Авто)'!$YO$11:INDIRECT("'Полная ст-ть с уч.НЗС (Авто)'!YO"&amp;$J$26),$C15,'Полная ст-ть с уч.НЗС (Авто)'!AL$11:INDIRECT("'Полная ст-ть с уч.НЗС (Авто)'!AL"&amp;$J$26))/$D15)</f>
        <v>0</v>
      </c>
      <c r="AM15" s="137">
        <f ca="1">IF($D15=0,0,SUMIF('Полная ст-ть с уч.НЗС (Авто)'!$YO$11:INDIRECT("'Полная ст-ть с уч.НЗС (Авто)'!YO"&amp;$J$26),$C15,'Полная ст-ть с уч.НЗС (Авто)'!AM$11:INDIRECT("'Полная ст-ть с уч.НЗС (Авто)'!AM"&amp;$J$26))/$D15)</f>
        <v>0</v>
      </c>
      <c r="AN15" s="137">
        <f ca="1">IF($D15=0,0,SUMIF('Полная ст-ть с уч.НЗС (Авто)'!$YO$11:INDIRECT("'Полная ст-ть с уч.НЗС (Авто)'!YO"&amp;$J$26),$C15,'Полная ст-ть с уч.НЗС (Авто)'!AN$11:INDIRECT("'Полная ст-ть с уч.НЗС (Авто)'!AN"&amp;$J$26))/$D15)</f>
        <v>0</v>
      </c>
      <c r="AO15" s="137">
        <f ca="1">IF($D15=0,0,SUMIF('Полная ст-ть с уч.НЗС (Авто)'!$YO$11:INDIRECT("'Полная ст-ть с уч.НЗС (Авто)'!YO"&amp;$J$26),$C15,'Полная ст-ть с уч.НЗС (Авто)'!AO$11:INDIRECT("'Полная ст-ть с уч.НЗС (Авто)'!AO"&amp;$J$26))/$D15)</f>
        <v>0</v>
      </c>
      <c r="AP15" s="137">
        <f ca="1">IF($D15=0,0,SUMIF('Полная ст-ть с уч.НЗС (Авто)'!$YO$11:INDIRECT("'Полная ст-ть с уч.НЗС (Авто)'!YO"&amp;$J$26),$C15,'Полная ст-ть с уч.НЗС (Авто)'!AP$11:INDIRECT("'Полная ст-ть с уч.НЗС (Авто)'!AP"&amp;$J$26))/$D15)</f>
        <v>0</v>
      </c>
      <c r="AQ15" s="137">
        <f ca="1">IF($D15=0,0,SUMIF('Полная ст-ть с уч.НЗС (Авто)'!$YO$11:INDIRECT("'Полная ст-ть с уч.НЗС (Авто)'!YO"&amp;$J$26),$C15,'Полная ст-ть с уч.НЗС (Авто)'!AQ$11:INDIRECT("'Полная ст-ть с уч.НЗС (Авто)'!AQ"&amp;$J$26))/$D15)</f>
        <v>0</v>
      </c>
      <c r="AR15" s="139"/>
      <c r="AS15" s="139"/>
      <c r="AT15" s="140"/>
      <c r="AU15" s="140"/>
      <c r="AV15" s="140"/>
      <c r="AW15" s="140"/>
      <c r="AX15" s="137">
        <f ca="1">IF($D15=0,0,SUMIF('Полная ст-ть с уч.НЗС (Авто)'!$YO$11:INDIRECT("'Полная ст-ть с уч.НЗС (Авто)'!YO"&amp;$J$26),$C15,'Полная ст-ть с уч.НЗС (Авто)'!AX$11:INDIRECT("'Полная ст-ть с уч.НЗС (Авто)'!AX"&amp;$J$26))/$D15)</f>
        <v>0</v>
      </c>
      <c r="AY15" s="137">
        <f ca="1">IF($D15=0,0,SUMIF('Полная ст-ть с уч.НЗС (Авто)'!$YO$11:INDIRECT("'Полная ст-ть с уч.НЗС (Авто)'!YO"&amp;$J$26),$C15,'Полная ст-ть с уч.НЗС (Авто)'!AY$11:INDIRECT("'Полная ст-ть с уч.НЗС (Авто)'!AY"&amp;$J$26))/$D15)</f>
        <v>0</v>
      </c>
      <c r="AZ15" s="137">
        <f ca="1">IF($D15=0,0,SUMIF('Полная ст-ть с уч.НЗС (Авто)'!$YO$11:INDIRECT("'Полная ст-ть с уч.НЗС (Авто)'!YO"&amp;$J$26),$C15,'Полная ст-ть с уч.НЗС (Авто)'!AZ$11:INDIRECT("'Полная ст-ть с уч.НЗС (Авто)'!AZ"&amp;$J$26))/$D15)</f>
        <v>0</v>
      </c>
      <c r="BA15" s="137">
        <f ca="1">IF($D15=0,0,SUMIF('Полная ст-ть с уч.НЗС (Авто)'!$YO$11:INDIRECT("'Полная ст-ть с уч.НЗС (Авто)'!YO"&amp;$J$26),$C15,'Полная ст-ть с уч.НЗС (Авто)'!BA$11:INDIRECT("'Полная ст-ть с уч.НЗС (Авто)'!BA"&amp;$J$26))/$D15)</f>
        <v>0</v>
      </c>
      <c r="BB15" s="137">
        <f ca="1">IF($D15=0,0,SUMIF('Полная ст-ть с уч.НЗС (Авто)'!$YO$11:INDIRECT("'Полная ст-ть с уч.НЗС (Авто)'!YO"&amp;$J$26),$C15,'Полная ст-ть с уч.НЗС (Авто)'!BB$11:INDIRECT("'Полная ст-ть с уч.НЗС (Авто)'!BB"&amp;$J$26))/$D15)</f>
        <v>0</v>
      </c>
      <c r="BC15" s="137">
        <f ca="1">IF($D15=0,0,SUMIF('Полная ст-ть с уч.НЗС (Авто)'!$YO$11:INDIRECT("'Полная ст-ть с уч.НЗС (Авто)'!YO"&amp;$J$26),$C15,'Полная ст-ть с уч.НЗС (Авто)'!BC$11:INDIRECT("'Полная ст-ть с уч.НЗС (Авто)'!BC"&amp;$J$26))/$D15)</f>
        <v>0</v>
      </c>
      <c r="BD15" s="140"/>
      <c r="BE15" s="140"/>
      <c r="BF15" s="137">
        <f ca="1">IF($D15=0,0,SUMIF('Полная ст-ть с уч.НЗС (Авто)'!$YO$11:INDIRECT("'Полная ст-ть с уч.НЗС (Авто)'!YO"&amp;$J$26),$C15,'Полная ст-ть с уч.НЗС (Авто)'!BF$11:INDIRECT("'Полная ст-ть с уч.НЗС (Авто)'!BF"&amp;$J$26))/$D15)</f>
        <v>0</v>
      </c>
      <c r="BG15" s="137">
        <f ca="1">IF($D15=0,0,SUMIF('Полная ст-ть с уч.НЗС (Авто)'!$YO$11:INDIRECT("'Полная ст-ть с уч.НЗС (Авто)'!YO"&amp;$J$26),$C15,'Полная ст-ть с уч.НЗС (Авто)'!BG$11:INDIRECT("'Полная ст-ть с уч.НЗС (Авто)'!BG"&amp;$J$26))/$D15)</f>
        <v>0</v>
      </c>
      <c r="BH15" s="137">
        <f ca="1">IF($D15=0,0,SUMIF('Полная ст-ть с уч.НЗС (Авто)'!$YO$11:INDIRECT("'Полная ст-ть с уч.НЗС (Авто)'!YO"&amp;$J$26),$C15,'Полная ст-ть с уч.НЗС (Авто)'!BH$11:INDIRECT("'Полная ст-ть с уч.НЗС (Авто)'!BH"&amp;$J$26))/$D15)</f>
        <v>0</v>
      </c>
      <c r="BI15" s="137">
        <f ca="1">IF($D15=0,0,SUMIF('Полная ст-ть с уч.НЗС (Авто)'!$YO$11:INDIRECT("'Полная ст-ть с уч.НЗС (Авто)'!YO"&amp;$J$26),$C15,'Полная ст-ть с уч.НЗС (Авто)'!BI$11:INDIRECT("'Полная ст-ть с уч.НЗС (Авто)'!BI"&amp;$J$26))/$D15)</f>
        <v>0</v>
      </c>
      <c r="BJ15" s="137">
        <f ca="1">IF($D15=0,0,SUMIF('Полная ст-ть с уч.НЗС (Авто)'!$YO$11:INDIRECT("'Полная ст-ть с уч.НЗС (Авто)'!YO"&amp;$J$26),$C15,'Полная ст-ть с уч.НЗС (Авто)'!BJ$11:INDIRECT("'Полная ст-ть с уч.НЗС (Авто)'!BJ"&amp;$J$26))/$D15)</f>
        <v>0</v>
      </c>
      <c r="BK15" s="137">
        <f ca="1">IF($D15=0,0,SUMIF('Полная ст-ть с уч.НЗС (Авто)'!$YO$11:INDIRECT("'Полная ст-ть с уч.НЗС (Авто)'!YO"&amp;$J$26),$C15,'Полная ст-ть с уч.НЗС (Авто)'!BK$11:INDIRECT("'Полная ст-ть с уч.НЗС (Авто)'!BK"&amp;$J$26))/$D15)</f>
        <v>0</v>
      </c>
      <c r="BL15" s="140"/>
      <c r="BM15" s="137">
        <f ca="1">IF($D15=0,0,SUMIF('Полная ст-ть с уч.НЗС (Авто)'!$YO$11:INDIRECT("'Полная ст-ть с уч.НЗС (Авто)'!YO"&amp;$J$26),$C15,'Полная ст-ть с уч.НЗС (Авто)'!BM$11:INDIRECT("'Полная ст-ть с уч.НЗС (Авто)'!BM"&amp;$J$26))/$D15)</f>
        <v>0</v>
      </c>
      <c r="BN15" s="140"/>
      <c r="BO15" s="137"/>
      <c r="BP15" s="137"/>
      <c r="BQ15" s="137">
        <f ca="1">IF($D15=0,0,SUMIF('Полная ст-ть с уч.НЗС (Авто)'!$YO$11:INDIRECT("'Полная ст-ть с уч.НЗС (Авто)'!YO"&amp;$J$26),$C15,'Полная ст-ть с уч.НЗС (Авто)'!BQ$11:INDIRECT("'Полная ст-ть с уч.НЗС (Авто)'!BQ"&amp;$J$26))/$D15)</f>
        <v>0</v>
      </c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7"/>
      <c r="CG15" s="137"/>
      <c r="CH15" s="137"/>
      <c r="CI15" s="137"/>
      <c r="CJ15" s="137"/>
      <c r="CK15" s="137">
        <f ca="1">IF($D15=0,0,SUMIF('Полная ст-ть с уч.НЗС (Авто)'!$YO$11:INDIRECT("'Полная ст-ть с уч.НЗС (Авто)'!YO"&amp;$J$26),$C15,'Полная ст-ть с уч.НЗС (Авто)'!CK$11:INDIRECT("'Полная ст-ть с уч.НЗС (Авто)'!CK"&amp;$J$26))/$D15)</f>
        <v>0</v>
      </c>
      <c r="CL15" s="137">
        <f ca="1">IF($D15=0,0,SUMIF('Полная ст-ть с уч.НЗС (Авто)'!$YO$11:INDIRECT("'Полная ст-ть с уч.НЗС (Авто)'!YO"&amp;$J$26),$C15,'Полная ст-ть с уч.НЗС (Авто)'!CL$11:INDIRECT("'Полная ст-ть с уч.НЗС (Авто)'!CL"&amp;$J$26))/$D15)</f>
        <v>0</v>
      </c>
      <c r="CM15" s="137">
        <f ca="1">IF($D15=0,0,SUMIF('Полная ст-ть с уч.НЗС (Авто)'!$YO$11:INDIRECT("'Полная ст-ть с уч.НЗС (Авто)'!YO"&amp;$J$26),$C15,'Полная ст-ть с уч.НЗС (Авто)'!CM$11:INDIRECT("'Полная ст-ть с уч.НЗС (Авто)'!CM"&amp;$J$26))/$D15)</f>
        <v>0</v>
      </c>
      <c r="CN15" s="137">
        <f ca="1">IF($D15=0,0,SUMIF('Полная ст-ть с уч.НЗС (Авто)'!$YO$11:INDIRECT("'Полная ст-ть с уч.НЗС (Авто)'!YO"&amp;$J$26),$C15,'Полная ст-ть с уч.НЗС (Авто)'!CN$11:INDIRECT("'Полная ст-ть с уч.НЗС (Авто)'!CN"&amp;$J$26))/$D15)</f>
        <v>0</v>
      </c>
      <c r="CO15" s="137">
        <f ca="1">IF($D15=0,0,SUMIF('Полная ст-ть с уч.НЗС (Авто)'!$YO$11:INDIRECT("'Полная ст-ть с уч.НЗС (Авто)'!YO"&amp;$J$26),$C15,'Полная ст-ть с уч.НЗС (Авто)'!CO$11:INDIRECT("'Полная ст-ть с уч.НЗС (Авто)'!CO"&amp;$J$26))/$D15)</f>
        <v>0</v>
      </c>
      <c r="CP15" s="137">
        <f ca="1">IF($D15=0,0,SUMIF('Полная ст-ть с уч.НЗС (Авто)'!$YO$11:INDIRECT("'Полная ст-ть с уч.НЗС (Авто)'!YO"&amp;$J$26),$C15,'Полная ст-ть с уч.НЗС (Авто)'!CP$11:INDIRECT("'Полная ст-ть с уч.НЗС (Авто)'!CO"&amp;$J$26))/$D15)</f>
        <v>0</v>
      </c>
      <c r="CQ15" s="137">
        <f ca="1">IF($D15=0,0,SUMIF('Полная ст-ть с уч.НЗС (Авто)'!$YO$11:INDIRECT("'Полная ст-ть с уч.НЗС (Авто)'!YO"&amp;$J$26),$C15,'Полная ст-ть с уч.НЗС (Авто)'!CQ$11:INDIRECT("'Полная ст-ть с уч.НЗС (Авто)'!CQ"&amp;$J$26))/$D15)</f>
        <v>0</v>
      </c>
      <c r="CR15" s="137">
        <f ca="1">IF($D15=0,0,SUMIF('Полная ст-ть с уч.НЗС (Авто)'!$YO$11:INDIRECT("'Полная ст-ть с уч.НЗС (Авто)'!YO"&amp;$J$26),$C15,'Полная ст-ть с уч.НЗС (Авто)'!CR$11:INDIRECT("'Полная ст-ть с уч.НЗС (Авто)'!CR"&amp;$J$26))/$D15)</f>
        <v>0</v>
      </c>
      <c r="CS15" s="137">
        <f ca="1">IF($D15=0,0,SUMIF('Полная ст-ть с уч.НЗС (Авто)'!$YO$11:INDIRECT("'Полная ст-ть с уч.НЗС (Авто)'!YO"&amp;$J$26),$C15,'Полная ст-ть с уч.НЗС (Авто)'!CS$11:INDIRECT("'Полная ст-ть с уч.НЗС (Авто)'!CS"&amp;$J$26))/$D15)</f>
        <v>0</v>
      </c>
      <c r="CT15" s="137">
        <f ca="1">IF($D15=0,0,SUMIF('Полная ст-ть с уч.НЗС (Авто)'!$YO$11:INDIRECT("'Полная ст-ть с уч.НЗС (Авто)'!YO"&amp;$J$26),$C15,'Полная ст-ть с уч.НЗС (Авто)'!CT$11:INDIRECT("'Полная ст-ть с уч.НЗС (Авто)'!CT"&amp;$J$26))/$D15)</f>
        <v>0</v>
      </c>
      <c r="CU15" s="137">
        <f ca="1">IF($D15=0,0,SUMIF('Полная ст-ть с уч.НЗС (Авто)'!$YO$11:INDIRECT("'Полная ст-ть с уч.НЗС (Авто)'!YO"&amp;$J$26),$C15,'Полная ст-ть с уч.НЗС (Авто)'!CU$11:INDIRECT("'Полная ст-ть с уч.НЗС (Авто)'!CU"&amp;$J$26))/$D15)</f>
        <v>0</v>
      </c>
      <c r="CV15" s="137">
        <f ca="1">IF($D15=0,0,SUMIF('Полная ст-ть с уч.НЗС (Авто)'!$YO$11:INDIRECT("'Полная ст-ть с уч.НЗС (Авто)'!YO"&amp;$J$26),$C15,'Полная ст-ть с уч.НЗС (Авто)'!CV$11:INDIRECT("'Полная ст-ть с уч.НЗС (Авто)'!CV"&amp;$J$26))/$D15)</f>
        <v>0</v>
      </c>
      <c r="CW15" s="137">
        <f ca="1">IF($D15=0,0,SUMIF('Полная ст-ть с уч.НЗС (Авто)'!$YO$11:INDIRECT("'Полная ст-ть с уч.НЗС (Авто)'!YO"&amp;$J$26),$C15,'Полная ст-ть с уч.НЗС (Авто)'!CW$11:INDIRECT("'Полная ст-ть с уч.НЗС (Авто)'!CW"&amp;$J$26))/$D15)</f>
        <v>0</v>
      </c>
      <c r="CX15" s="137">
        <f ca="1">IF($D15=0,0,SUMIF('Полная ст-ть с уч.НЗС (Авто)'!$YO$11:INDIRECT("'Полная ст-ть с уч.НЗС (Авто)'!YO"&amp;$J$26),$C15,'Полная ст-ть с уч.НЗС (Авто)'!CX$11:INDIRECT("'Полная ст-ть с уч.НЗС (Авто)'!CX"&amp;$J$26))/$D15)</f>
        <v>0</v>
      </c>
      <c r="CY15" s="137">
        <f ca="1">IF($D15=0,0,SUMIF('Полная ст-ть с уч.НЗС (Авто)'!$YO$11:INDIRECT("'Полная ст-ть с уч.НЗС (Авто)'!YO"&amp;$J$26),$C15,'Полная ст-ть с уч.НЗС (Авто)'!CY$11:INDIRECT("'Полная ст-ть с уч.НЗС (Авто)'!CY"&amp;$J$26))/$D15)</f>
        <v>0</v>
      </c>
      <c r="CZ15" s="137">
        <f ca="1">IF($D15=0,0,SUMIF('Полная ст-ть с уч.НЗС (Авто)'!$YO$11:INDIRECT("'Полная ст-ть с уч.НЗС (Авто)'!YO"&amp;$J$26),$C15,'Полная ст-ть с уч.НЗС (Авто)'!CZ$11:INDIRECT("'Полная ст-ть с уч.НЗС (Авто)'!CZ"&amp;$J$26))/$D15)</f>
        <v>0</v>
      </c>
      <c r="DA15" s="137">
        <f ca="1">IF($D15=0,0,SUMIF('Полная ст-ть с уч.НЗС (Авто)'!$YO$11:INDIRECT("'Полная ст-ть с уч.НЗС (Авто)'!YO"&amp;$J$26),$C15,'Полная ст-ть с уч.НЗС (Авто)'!DA$11:INDIRECT("'Полная ст-ть с уч.НЗС (Авто)'!DA"&amp;$J$26))/$D15)</f>
        <v>0</v>
      </c>
      <c r="DB15" s="137">
        <f ca="1">IF($D15=0,0,SUMIF('Полная ст-ть с уч.НЗС (Авто)'!$YO$11:INDIRECT("'Полная ст-ть с уч.НЗС (Авто)'!YO"&amp;$J$26),$C15,'Полная ст-ть с уч.НЗС (Авто)'!DB$11:INDIRECT("'Полная ст-ть с уч.НЗС (Авто)'!DB"&amp;$J$26))/$D15)</f>
        <v>0</v>
      </c>
      <c r="DC15" s="137">
        <f ca="1">IF($D15=0,0,SUMIF('Полная ст-ть с уч.НЗС (Авто)'!$YO$11:INDIRECT("'Полная ст-ть с уч.НЗС (Авто)'!YO"&amp;$J$26),$C15,'Полная ст-ть с уч.НЗС (Авто)'!DC$11:INDIRECT("'Полная ст-ть с уч.НЗС (Авто)'!DC"&amp;$J$26))/$D15)</f>
        <v>0</v>
      </c>
      <c r="DD15" s="137"/>
      <c r="DE15" s="137">
        <f ca="1">IF($D15=0,0,SUMIF('Полная ст-ть с уч.НЗС (Авто)'!$YO$11:INDIRECT("'Полная ст-ть с уч.НЗС (Авто)'!YO"&amp;$J$26),$C15,'Полная ст-ть с уч.НЗС (Авто)'!DE$11:INDIRECT("'Полная ст-ть с уч.НЗС (Авто)'!DE"&amp;$J$26))/$D15)</f>
        <v>0</v>
      </c>
      <c r="DF15" s="137"/>
      <c r="DG15" s="137">
        <f ca="1">IF($D15=0,0,SUMIF('Полная ст-ть с уч.НЗС (Авто)'!$YO$11:INDIRECT("'Полная ст-ть с уч.НЗС (Авто)'!YO"&amp;$J$26),$C15,'Полная ст-ть с уч.НЗС (Авто)'!DG$11:INDIRECT("'Полная ст-ть с уч.НЗС (Авто)'!DG"&amp;$J$26))/$D15)</f>
        <v>0</v>
      </c>
      <c r="DH15" s="137">
        <f ca="1">IF($D15=0,0,SUMIF('Полная ст-ть с уч.НЗС (Авто)'!$YO$11:INDIRECT("'Полная ст-ть с уч.НЗС (Авто)'!YO"&amp;$J$26),$C15,'Полная ст-ть с уч.НЗС (Авто)'!DH$11:INDIRECT("'Полная ст-ть с уч.НЗС (Авто)'!DH"&amp;$J$26))/$D15)</f>
        <v>0</v>
      </c>
      <c r="DI15" s="137">
        <f ca="1">IF($D15=0,0,SUMIF('Полная ст-ть с уч.НЗС (Авто)'!$YO$11:INDIRECT("'Полная ст-ть с уч.НЗС (Авто)'!YO"&amp;$J$26),$C15,'Полная ст-ть с уч.НЗС (Авто)'!DI$11:INDIRECT("'Полная ст-ть с уч.НЗС (Авто)'!DI"&amp;$J$26))/$D15)</f>
        <v>0</v>
      </c>
      <c r="DJ15" s="137">
        <f ca="1">IF($D15=0,0,SUMIF('Полная ст-ть с уч.НЗС (Авто)'!$YO$11:INDIRECT("'Полная ст-ть с уч.НЗС (Авто)'!YO"&amp;$J$26),$C15,'Полная ст-ть с уч.НЗС (Авто)'!DJ$11:INDIRECT("'Полная ст-ть с уч.НЗС (Авто)'!DJ"&amp;$J$26))/$D15)</f>
        <v>0</v>
      </c>
      <c r="DK15" s="137">
        <f ca="1">IF($D15=0,0,SUMIF('Полная ст-ть с уч.НЗС (Авто)'!$YO$11:INDIRECT("'Полная ст-ть с уч.НЗС (Авто)'!YO"&amp;$J$26),$C15,'Полная ст-ть с уч.НЗС (Авто)'!DK$11:INDIRECT("'Полная ст-ть с уч.НЗС (Авто)'!DK"&amp;$J$26))/$D15)</f>
        <v>0</v>
      </c>
      <c r="DL15" s="137">
        <f ca="1">IF($D15=0,0,SUMIF('Полная ст-ть с уч.НЗС (Авто)'!$YO$11:INDIRECT("'Полная ст-ть с уч.НЗС (Авто)'!YO"&amp;$J$26),$C15,'Полная ст-ть с уч.НЗС (Авто)'!DL$11:INDIRECT("'Полная ст-ть с уч.НЗС (Авто)'!DL"&amp;$J$26))/$D15)</f>
        <v>0</v>
      </c>
      <c r="DM15" s="137">
        <f ca="1">IF($D15=0,0,SUMIF('Полная ст-ть с уч.НЗС (Авто)'!$YO$11:INDIRECT("'Полная ст-ть с уч.НЗС (Авто)'!YO"&amp;$J$26),$C15,'Полная ст-ть с уч.НЗС (Авто)'!DM$11:INDIRECT("'Полная ст-ть с уч.НЗС (Авто)'!DM"&amp;$J$26))/$D15)</f>
        <v>0</v>
      </c>
      <c r="DN15" s="137">
        <f ca="1">IF($D15=0,0,SUMIF('Полная ст-ть с уч.НЗС (Авто)'!$YO$11:INDIRECT("'Полная ст-ть с уч.НЗС (Авто)'!YO"&amp;$J$26),$C15,'Полная ст-ть с уч.НЗС (Авто)'!DN$11:INDIRECT("'Полная ст-ть с уч.НЗС (Авто)'!DN"&amp;$J$26))/$D15)</f>
        <v>0</v>
      </c>
      <c r="DO15" s="137">
        <f ca="1">IF($D15=0,0,SUMIF('Полная ст-ть с уч.НЗС (Авто)'!$YO$11:INDIRECT("'Полная ст-ть с уч.НЗС (Авто)'!YO"&amp;$J$26),$C15,'Полная ст-ть с уч.НЗС (Авто)'!DO$11:INDIRECT("'Полная ст-ть с уч.НЗС (Авто)'!DO"&amp;$J$26))/$D15)</f>
        <v>0</v>
      </c>
      <c r="DP15" s="137">
        <f ca="1">IF($D15=0,0,SUMIF('Полная ст-ть с уч.НЗС (Авто)'!$YO$11:INDIRECT("'Полная ст-ть с уч.НЗС (Авто)'!YO"&amp;$J$26),$C15,'Полная ст-ть с уч.НЗС (Авто)'!DP$11:INDIRECT("'Полная ст-ть с уч.НЗС (Авто)'!DP"&amp;$J$26))/$D15)</f>
        <v>0</v>
      </c>
      <c r="DQ15" s="137">
        <f ca="1">IF($D15=0,0,SUMIF('Полная ст-ть с уч.НЗС (Авто)'!$YO$11:INDIRECT("'Полная ст-ть с уч.НЗС (Авто)'!YO"&amp;$J$26),$C15,'Полная ст-ть с уч.НЗС (Авто)'!DQ$11:INDIRECT("'Полная ст-ть с уч.НЗС (Авто)'!DQ"&amp;$J$26))/$D15)</f>
        <v>0</v>
      </c>
      <c r="DR15" s="137">
        <f ca="1">IF($D15=0,0,SUMIF('Полная ст-ть с уч.НЗС (Авто)'!$YO$11:INDIRECT("'Полная ст-ть с уч.НЗС (Авто)'!YO"&amp;$J$26),$C15,'Полная ст-ть с уч.НЗС (Авто)'!DR$11:INDIRECT("'Полная ст-ть с уч.НЗС (Авто)'!DR"&amp;$J$26))/$D15)</f>
        <v>0</v>
      </c>
      <c r="DS15" s="137">
        <f ca="1">IF($D15=0,0,SUMIF('Полная ст-ть с уч.НЗС (Авто)'!$YO$11:INDIRECT("'Полная ст-ть с уч.НЗС (Авто)'!YO"&amp;$J$26),$C15,'Полная ст-ть с уч.НЗС (Авто)'!DS$11:INDIRECT("'Полная ст-ть с уч.НЗС (Авто)'!DS"&amp;$J$26))/$D15)</f>
        <v>0</v>
      </c>
      <c r="DT15" s="137">
        <f ca="1">IF($D15=0,0,SUMIF('Полная ст-ть с уч.НЗС (Авто)'!$YO$11:INDIRECT("'Полная ст-ть с уч.НЗС (Авто)'!YO"&amp;$J$26),$C15,'Полная ст-ть с уч.НЗС (Авто)'!DT$11:INDIRECT("'Полная ст-ть с уч.НЗС (Авто)'!DT"&amp;$J$26))/$D15)</f>
        <v>0</v>
      </c>
      <c r="DU15" s="137">
        <f ca="1">IF($D15=0,0,SUMIF('Полная ст-ть с уч.НЗС (Авто)'!$YO$11:INDIRECT("'Полная ст-ть с уч.НЗС (Авто)'!YO"&amp;$J$26),$C15,'Полная ст-ть с уч.НЗС (Авто)'!DU$11:INDIRECT("'Полная ст-ть с уч.НЗС (Авто)'!DU"&amp;$J$26))/$D15)</f>
        <v>0</v>
      </c>
      <c r="DV15" s="137">
        <f ca="1">IF($D15=0,0,SUMIF('Полная ст-ть с уч.НЗС (Авто)'!$YO$11:INDIRECT("'Полная ст-ть с уч.НЗС (Авто)'!YO"&amp;$J$26),$C15,'Полная ст-ть с уч.НЗС (Авто)'!DV$11:INDIRECT("'Полная ст-ть с уч.НЗС (Авто)'!DV"&amp;$J$26))/$D15)</f>
        <v>0</v>
      </c>
      <c r="DW15" s="137">
        <f ca="1">IF($D15=0,0,SUMIF('Полная ст-ть с уч.НЗС (Авто)'!$YO$11:INDIRECT("'Полная ст-ть с уч.НЗС (Авто)'!YO"&amp;$J$26),$C15,'Полная ст-ть с уч.НЗС (Авто)'!DW$11:INDIRECT("'Полная ст-ть с уч.НЗС (Авто)'!DW"&amp;$J$26))/$D15)</f>
        <v>0</v>
      </c>
      <c r="DX15" s="137">
        <f ca="1">IF($D15=0,0,SUMIF('Полная ст-ть с уч.НЗС (Авто)'!$YO$11:INDIRECT("'Полная ст-ть с уч.НЗС (Авто)'!YO"&amp;$J$26),$C15,'Полная ст-ть с уч.НЗС (Авто)'!DX$11:INDIRECT("'Полная ст-ть с уч.НЗС (Авто)'!DX"&amp;$J$26))/$D15)</f>
        <v>0</v>
      </c>
      <c r="DY15" s="137">
        <f ca="1">IF($D15=0,0,SUMIF('Полная ст-ть с уч.НЗС (Авто)'!$YO$11:INDIRECT("'Полная ст-ть с уч.НЗС (Авто)'!YO"&amp;$J$26),$C15,'Полная ст-ть с уч.НЗС (Авто)'!DY$11:INDIRECT("'Полная ст-ть с уч.НЗС (Авто)'!DY"&amp;$J$26))/$D15)</f>
        <v>0</v>
      </c>
      <c r="DZ15" s="137">
        <f ca="1">IF($D15=0,0,SUMIF('Полная ст-ть с уч.НЗС (Авто)'!$YO$11:INDIRECT("'Полная ст-ть с уч.НЗС (Авто)'!YO"&amp;$J$26),$C15,'Полная ст-ть с уч.НЗС (Авто)'!DZ$11:INDIRECT("'Полная ст-ть с уч.НЗС (Авто)'!DZ"&amp;$J$26))/$D15)</f>
        <v>0</v>
      </c>
      <c r="EA15" s="137">
        <f ca="1">IF($D15=0,0,SUMIF('Полная ст-ть с уч.НЗС (Авто)'!$YO$11:INDIRECT("'Полная ст-ть с уч.НЗС (Авто)'!YO"&amp;$J$26),$C15,'Полная ст-ть с уч.НЗС (Авто)'!EA$11:INDIRECT("'Полная ст-ть с уч.НЗС (Авто)'!EA"&amp;$J$26))/$D15)</f>
        <v>0</v>
      </c>
      <c r="EB15" s="137">
        <f ca="1">IF($D15=0,0,SUMIF('Полная ст-ть с уч.НЗС (Авто)'!$YO$11:INDIRECT("'Полная ст-ть с уч.НЗС (Авто)'!YO"&amp;$J$26),$C15,'Полная ст-ть с уч.НЗС (Авто)'!EB$11:INDIRECT("'Полная ст-ть с уч.НЗС (Авто)'!EB"&amp;$J$26))/$D15)</f>
        <v>0</v>
      </c>
      <c r="EC15" s="137">
        <f ca="1">IF($D15=0,0,SUMIF('Полная ст-ть с уч.НЗС (Авто)'!$YO$11:INDIRECT("'Полная ст-ть с уч.НЗС (Авто)'!YO"&amp;$J$26),$C15,'Полная ст-ть с уч.НЗС (Авто)'!EC$11:INDIRECT("'Полная ст-ть с уч.НЗС (Авто)'!EC"&amp;$J$26))/$D15)</f>
        <v>0</v>
      </c>
      <c r="ED15" s="137">
        <f ca="1">IF($D15=0,0,SUMIF('Полная ст-ть с уч.НЗС (Авто)'!$YO$11:INDIRECT("'Полная ст-ть с уч.НЗС (Авто)'!YO"&amp;$J$26),$C15,'Полная ст-ть с уч.НЗС (Авто)'!ED$11:INDIRECT("'Полная ст-ть с уч.НЗС (Авто)'!ED"&amp;$J$26))/$D15)</f>
        <v>0</v>
      </c>
      <c r="EE15" s="137">
        <f ca="1">IF($D15=0,0,SUMIF('Полная ст-ть с уч.НЗС (Авто)'!$YO$11:INDIRECT("'Полная ст-ть с уч.НЗС (Авто)'!YO"&amp;$J$26),$C15,'Полная ст-ть с уч.НЗС (Авто)'!EE$11:INDIRECT("'Полная ст-ть с уч.НЗС (Авто)'!EE"&amp;$J$26))/$D15)</f>
        <v>0</v>
      </c>
      <c r="EF15" s="137">
        <f ca="1">IF($D15=0,0,SUMIF('Полная ст-ть с уч.НЗС (Авто)'!$YO$11:INDIRECT("'Полная ст-ть с уч.НЗС (Авто)'!YO"&amp;$J$26),$C15,'Полная ст-ть с уч.НЗС (Авто)'!EF$11:INDIRECT("'Полная ст-ть с уч.НЗС (Авто)'!EF"&amp;$J$26))/$D15)</f>
        <v>0</v>
      </c>
      <c r="EG15" s="137">
        <f ca="1">IF($D15=0,0,SUMIF('Полная ст-ть с уч.НЗС (Авто)'!$YO$11:INDIRECT("'Полная ст-ть с уч.НЗС (Авто)'!YO"&amp;$J$26),$C15,'Полная ст-ть с уч.НЗС (Авто)'!EG$11:INDIRECT("'Полная ст-ть с уч.НЗС (Авто)'!EG"&amp;$J$26))/$D15)</f>
        <v>0</v>
      </c>
      <c r="EH15" s="137">
        <f ca="1">IF($D15=0,0,SUMIF('Полная ст-ть с уч.НЗС (Авто)'!$YO$11:INDIRECT("'Полная ст-ть с уч.НЗС (Авто)'!YO"&amp;$J$26),$C15,'Полная ст-ть с уч.НЗС (Авто)'!EH$11:INDIRECT("'Полная ст-ть с уч.НЗС (Авто)'!EH"&amp;$J$26))/$D15)</f>
        <v>0</v>
      </c>
      <c r="EI15" s="137">
        <f ca="1">IF($D15=0,0,SUMIF('Полная ст-ть с уч.НЗС (Авто)'!$YO$11:INDIRECT("'Полная ст-ть с уч.НЗС (Авто)'!YO"&amp;$J$26),$C15,'Полная ст-ть с уч.НЗС (Авто)'!EI$11:INDIRECT("'Полная ст-ть с уч.НЗС (Авто)'!EI"&amp;$J$26))/$D15)</f>
        <v>0</v>
      </c>
      <c r="EJ15" s="137">
        <f ca="1">IF($D15=0,0,SUMIF('Полная ст-ть с уч.НЗС (Авто)'!$YO$11:INDIRECT("'Полная ст-ть с уч.НЗС (Авто)'!YO"&amp;$J$26),$C15,'Полная ст-ть с уч.НЗС (Авто)'!EJ$11:INDIRECT("'Полная ст-ть с уч.НЗС (Авто)'!EJ"&amp;$J$26))/$D15)</f>
        <v>0</v>
      </c>
      <c r="EK15" s="137">
        <f ca="1">IF($D15=0,0,SUMIF('Полная ст-ть с уч.НЗС (Авто)'!$YO$11:INDIRECT("'Полная ст-ть с уч.НЗС (Авто)'!YO"&amp;$J$26),$C15,'Полная ст-ть с уч.НЗС (Авто)'!EK$11:INDIRECT("'Полная ст-ть с уч.НЗС (Авто)'!EK"&amp;$J$26))/$D15)</f>
        <v>0</v>
      </c>
      <c r="EL15" s="137">
        <f ca="1">IF($D15=0,0,SUMIF('Полная ст-ть с уч.НЗС (Авто)'!$YO$11:INDIRECT("'Полная ст-ть с уч.НЗС (Авто)'!YO"&amp;$J$26),$C15,'Полная ст-ть с уч.НЗС (Авто)'!EL$11:INDIRECT("'Полная ст-ть с уч.НЗС (Авто)'!EL"&amp;$J$26))/$D15)</f>
        <v>0</v>
      </c>
      <c r="EM15" s="137">
        <f ca="1">IF($D15=0,0,SUMIF('Полная ст-ть с уч.НЗС (Авто)'!$YO$11:INDIRECT("'Полная ст-ть с уч.НЗС (Авто)'!YO"&amp;$J$26),$C15,'Полная ст-ть с уч.НЗС (Авто)'!EM$11:INDIRECT("'Полная ст-ть с уч.НЗС (Авто)'!EM"&amp;$J$26))/$D15)</f>
        <v>0</v>
      </c>
      <c r="EN15" s="137">
        <f ca="1">IF($D15=0,0,SUMIF('Полная ст-ть с уч.НЗС (Авто)'!$YO$11:INDIRECT("'Полная ст-ть с уч.НЗС (Авто)'!YO"&amp;$J$26),$C15,'Полная ст-ть с уч.НЗС (Авто)'!EN$11:INDIRECT("'Полная ст-ть с уч.НЗС (Авто)'!EN"&amp;$J$26))/$D15)</f>
        <v>0</v>
      </c>
      <c r="EO15" s="137">
        <f ca="1">IF($D15=0,0,SUMIF('Полная ст-ть с уч.НЗС (Авто)'!$YO$11:INDIRECT("'Полная ст-ть с уч.НЗС (Авто)'!YO"&amp;$J$26),$C15,'Полная ст-ть с уч.НЗС (Авто)'!EO$11:INDIRECT("'Полная ст-ть с уч.НЗС (Авто)'!EO"&amp;$J$26))/$D15)</f>
        <v>0</v>
      </c>
      <c r="EP15" s="137">
        <f ca="1">IF($D15=0,0,SUMIF('Полная ст-ть с уч.НЗС (Авто)'!$YO$11:INDIRECT("'Полная ст-ть с уч.НЗС (Авто)'!YO"&amp;$J$26),$C15,'Полная ст-ть с уч.НЗС (Авто)'!EP$11:INDIRECT("'Полная ст-ть с уч.НЗС (Авто)'!EP"&amp;$J$26))/$D15)</f>
        <v>0</v>
      </c>
      <c r="EQ15" s="137">
        <f ca="1">IF($D15=0,0,SUMIF('Полная ст-ть с уч.НЗС (Авто)'!$YO$11:INDIRECT("'Полная ст-ть с уч.НЗС (Авто)'!YO"&amp;$J$26),$C15,'Полная ст-ть с уч.НЗС (Авто)'!EQ$11:INDIRECT("'Полная ст-ть с уч.НЗС (Авто)'!EQ"&amp;$J$26))/$D15)</f>
        <v>0</v>
      </c>
      <c r="ER15" s="137">
        <f ca="1">IF($D15=0,0,SUMIF('Полная ст-ть с уч.НЗС (Авто)'!$YO$11:INDIRECT("'Полная ст-ть с уч.НЗС (Авто)'!YO"&amp;$J$26),$C15,'Полная ст-ть с уч.НЗС (Авто)'!ER$11:INDIRECT("'Полная ст-ть с уч.НЗС (Авто)'!ER"&amp;$J$26))/$D15)</f>
        <v>0</v>
      </c>
      <c r="ES15" s="137">
        <f ca="1">IF($D15=0,0,SUMIF('Полная ст-ть с уч.НЗС (Авто)'!$YO$11:INDIRECT("'Полная ст-ть с уч.НЗС (Авто)'!YO"&amp;$J$26),$C15,'Полная ст-ть с уч.НЗС (Авто)'!ES$11:INDIRECT("'Полная ст-ть с уч.НЗС (Авто)'!ES"&amp;$J$26))/$D15)</f>
        <v>0</v>
      </c>
      <c r="ET15" s="137">
        <f ca="1">IF($D15=0,0,SUMIF('Полная ст-ть с уч.НЗС (Авто)'!$YO$11:INDIRECT("'Полная ст-ть с уч.НЗС (Авто)'!YO"&amp;$J$26),$C15,'Полная ст-ть с уч.НЗС (Авто)'!ET$11:INDIRECT("'Полная ст-ть с уч.НЗС (Авто)'!ET"&amp;$J$26))/$D15)</f>
        <v>0</v>
      </c>
      <c r="EU15" s="137">
        <f ca="1">IF($D15=0,0,SUMIF('Полная ст-ть с уч.НЗС (Авто)'!$YO$11:INDIRECT("'Полная ст-ть с уч.НЗС (Авто)'!YO"&amp;$J$26),$C15,'Полная ст-ть с уч.НЗС (Авто)'!EU$11:INDIRECT("'Полная ст-ть с уч.НЗС (Авто)'!EU"&amp;$J$26))/$D15)</f>
        <v>0</v>
      </c>
      <c r="EV15" s="137">
        <f ca="1">IF($D15=0,0,SUMIF('Полная ст-ть с уч.НЗС (Авто)'!$YO$11:INDIRECT("'Полная ст-ть с уч.НЗС (Авто)'!YO"&amp;$J$26),$C15,'Полная ст-ть с уч.НЗС (Авто)'!EV$11:INDIRECT("'Полная ст-ть с уч.НЗС (Авто)'!EV"&amp;$J$26))/$D15)</f>
        <v>0</v>
      </c>
      <c r="EW15" s="137">
        <f ca="1">IF($D15=0,0,SUMIF('Полная ст-ть с уч.НЗС (Авто)'!$YO$11:INDIRECT("'Полная ст-ть с уч.НЗС (Авто)'!YO"&amp;$J$26),$C15,'Полная ст-ть с уч.НЗС (Авто)'!EW$11:INDIRECT("'Полная ст-ть с уч.НЗС (Авто)'!EW"&amp;$J$26))/$D15)</f>
        <v>0</v>
      </c>
      <c r="EX15" s="137">
        <f ca="1">IF($D15=0,0,SUMIF('Полная ст-ть с уч.НЗС (Авто)'!$YO$11:INDIRECT("'Полная ст-ть с уч.НЗС (Авто)'!YO"&amp;$J$26),$C15,'Полная ст-ть с уч.НЗС (Авто)'!EX$11:INDIRECT("'Полная ст-ть с уч.НЗС (Авто)'!EX"&amp;$J$26))/$D15)</f>
        <v>0</v>
      </c>
      <c r="EY15" s="137">
        <f ca="1">IF($D15=0,0,SUMIF('Полная ст-ть с уч.НЗС (Авто)'!$YO$11:INDIRECT("'Полная ст-ть с уч.НЗС (Авто)'!YO"&amp;$J$26),$C15,'Полная ст-ть с уч.НЗС (Авто)'!EY$11:INDIRECT("'Полная ст-ть с уч.НЗС (Авто)'!EY"&amp;$J$26))/$D15)</f>
        <v>0</v>
      </c>
      <c r="EZ15" s="137">
        <f ca="1">IF($D15=0,0,SUMIF('Полная ст-ть с уч.НЗС (Авто)'!$YO$11:INDIRECT("'Полная ст-ть с уч.НЗС (Авто)'!YO"&amp;$J$26),$C15,'Полная ст-ть с уч.НЗС (Авто)'!EZ$11:INDIRECT("'Полная ст-ть с уч.НЗС (Авто)'!EZ"&amp;$J$26))/$D15)</f>
        <v>0</v>
      </c>
      <c r="FA15" s="137">
        <f ca="1">IF($D15=0,0,SUMIF('Полная ст-ть с уч.НЗС (Авто)'!$YO$11:INDIRECT("'Полная ст-ть с уч.НЗС (Авто)'!YO"&amp;$J$26),$C15,'Полная ст-ть с уч.НЗС (Авто)'!FA$11:INDIRECT("'Полная ст-ть с уч.НЗС (Авто)'!FA"&amp;$J$26))/$D15)</f>
        <v>0</v>
      </c>
      <c r="FB15" s="137">
        <f ca="1">IF($D15=0,0,SUMIF('Полная ст-ть с уч.НЗС (Авто)'!$YO$11:INDIRECT("'Полная ст-ть с уч.НЗС (Авто)'!YO"&amp;$J$26),$C15,'Полная ст-ть с уч.НЗС (Авто)'!FB$11:INDIRECT("'Полная ст-ть с уч.НЗС (Авто)'!FB"&amp;$J$26))/$D15)</f>
        <v>0</v>
      </c>
      <c r="FC15" s="137">
        <f ca="1">IF($D15=0,0,SUMIF('Полная ст-ть с уч.НЗС (Авто)'!$YO$11:INDIRECT("'Полная ст-ть с уч.НЗС (Авто)'!YO"&amp;$J$26),$C15,'Полная ст-ть с уч.НЗС (Авто)'!FC$11:INDIRECT("'Полная ст-ть с уч.НЗС (Авто)'!FC"&amp;$J$26))/$D15)</f>
        <v>0</v>
      </c>
      <c r="FD15" s="137">
        <f ca="1">IF($D15=0,0,SUMIF('Полная ст-ть с уч.НЗС (Авто)'!$YO$11:INDIRECT("'Полная ст-ть с уч.НЗС (Авто)'!YO"&amp;$J$26),$C15,'Полная ст-ть с уч.НЗС (Авто)'!FD$11:INDIRECT("'Полная ст-ть с уч.НЗС (Авто)'!FD"&amp;$J$26))/$D15)</f>
        <v>0</v>
      </c>
      <c r="FE15" s="137">
        <f ca="1">IF($D15=0,0,SUMIF('Полная ст-ть с уч.НЗС (Авто)'!$YO$11:INDIRECT("'Полная ст-ть с уч.НЗС (Авто)'!YO"&amp;$J$26),$C15,'Полная ст-ть с уч.НЗС (Авто)'!FE$11:INDIRECT("'Полная ст-ть с уч.НЗС (Авто)'!FE"&amp;$J$26))/$D15)</f>
        <v>0</v>
      </c>
      <c r="FF15" s="137">
        <f ca="1">IF($D15=0,0,SUMIF('Полная ст-ть с уч.НЗС (Авто)'!$YO$11:INDIRECT("'Полная ст-ть с уч.НЗС (Авто)'!YO"&amp;$J$26),$C15,'Полная ст-ть с уч.НЗС (Авто)'!FF$11:INDIRECT("'Полная ст-ть с уч.НЗС (Авто)'!FF"&amp;$J$26))/$D15)</f>
        <v>0</v>
      </c>
      <c r="FG15" s="137">
        <f ca="1">IF($D15=0,0,SUMIF('Полная ст-ть с уч.НЗС (Авто)'!$YO$11:INDIRECT("'Полная ст-ть с уч.НЗС (Авто)'!YO"&amp;$J$26),$C15,'Полная ст-ть с уч.НЗС (Авто)'!FG$11:INDIRECT("'Полная ст-ть с уч.НЗС (Авто)'!FG"&amp;$J$26))/$D15)</f>
        <v>0</v>
      </c>
      <c r="FH15" s="137">
        <f ca="1">IF($D15=0,0,SUMIF('Полная ст-ть с уч.НЗС (Авто)'!$YO$11:INDIRECT("'Полная ст-ть с уч.НЗС (Авто)'!YO"&amp;$J$26),$C15,'Полная ст-ть с уч.НЗС (Авто)'!FH$11:INDIRECT("'Полная ст-ть с уч.НЗС (Авто)'!FH"&amp;$J$26))/$D15)</f>
        <v>0</v>
      </c>
      <c r="FI15" s="137">
        <f ca="1">IF($D15=0,0,SUMIF('Полная ст-ть с уч.НЗС (Авто)'!$YO$11:INDIRECT("'Полная ст-ть с уч.НЗС (Авто)'!YO"&amp;$J$26),$C15,'Полная ст-ть с уч.НЗС (Авто)'!FI$11:INDIRECT("'Полная ст-ть с уч.НЗС (Авто)'!FI"&amp;$J$26))/$D15)</f>
        <v>0</v>
      </c>
      <c r="FJ15" s="137">
        <f ca="1">IF($D15=0,0,SUMIF('Полная ст-ть с уч.НЗС (Авто)'!$YO$11:INDIRECT("'Полная ст-ть с уч.НЗС (Авто)'!YO"&amp;$J$26),$C15,'Полная ст-ть с уч.НЗС (Авто)'!FJ$11:INDIRECT("'Полная ст-ть с уч.НЗС (Авто)'!FJ"&amp;$J$26))/$D15)</f>
        <v>0</v>
      </c>
      <c r="FK15" s="137">
        <f ca="1">IF($D15=0,0,SUMIF('Полная ст-ть с уч.НЗС (Авто)'!$YO$11:INDIRECT("'Полная ст-ть с уч.НЗС (Авто)'!YO"&amp;$J$26),$C15,'Полная ст-ть с уч.НЗС (Авто)'!FK$11:INDIRECT("'Полная ст-ть с уч.НЗС (Авто)'!FK"&amp;$J$26))/$D15)</f>
        <v>0</v>
      </c>
      <c r="FL15" s="137">
        <f ca="1">IF($D15=0,0,SUMIF('Полная ст-ть с уч.НЗС (Авто)'!$YO$11:INDIRECT("'Полная ст-ть с уч.НЗС (Авто)'!YO"&amp;$J$26),$C15,'Полная ст-ть с уч.НЗС (Авто)'!FL$11:INDIRECT("'Полная ст-ть с уч.НЗС (Авто)'!FL"&amp;$J$26))/$D15)</f>
        <v>0</v>
      </c>
      <c r="FM15" s="137">
        <f ca="1">IF($D15=0,0,SUMIF('Полная ст-ть с уч.НЗС (Авто)'!$YO$11:INDIRECT("'Полная ст-ть с уч.НЗС (Авто)'!YO"&amp;$J$26),$C15,'Полная ст-ть с уч.НЗС (Авто)'!FM$11:INDIRECT("'Полная ст-ть с уч.НЗС (Авто)'!FM"&amp;$J$26))/$D15)</f>
        <v>0</v>
      </c>
      <c r="FN15" s="137">
        <f ca="1">IF($D15=0,0,SUMIF('Полная ст-ть с уч.НЗС (Авто)'!$YO$11:INDIRECT("'Полная ст-ть с уч.НЗС (Авто)'!YO"&amp;$J$26),$C15,'Полная ст-ть с уч.НЗС (Авто)'!FN$11:INDIRECT("'Полная ст-ть с уч.НЗС (Авто)'!FN"&amp;$J$26))/$D15)</f>
        <v>0</v>
      </c>
      <c r="FO15" s="137">
        <f ca="1">IF($D15=0,0,SUMIF('Полная ст-ть с уч.НЗС (Авто)'!$YO$11:INDIRECT("'Полная ст-ть с уч.НЗС (Авто)'!YO"&amp;$J$26),$C15,'Полная ст-ть с уч.НЗС (Авто)'!FO$11:INDIRECT("'Полная ст-ть с уч.НЗС (Авто)'!FO"&amp;$J$26))/$D15)</f>
        <v>0</v>
      </c>
      <c r="FP15" s="137">
        <f ca="1">IF($D15=0,0,SUMIF('Полная ст-ть с уч.НЗС (Авто)'!$YO$11:INDIRECT("'Полная ст-ть с уч.НЗС (Авто)'!YO"&amp;$J$26),$C15,'Полная ст-ть с уч.НЗС (Авто)'!FP$11:INDIRECT("'Полная ст-ть с уч.НЗС (Авто)'!FP"&amp;$J$26))/$D15)</f>
        <v>0</v>
      </c>
      <c r="FQ15" s="137">
        <f ca="1">IF($D15=0,0,SUMIF('Полная ст-ть с уч.НЗС (Авто)'!$YO$11:INDIRECT("'Полная ст-ть с уч.НЗС (Авто)'!YO"&amp;$J$26),$C15,'Полная ст-ть с уч.НЗС (Авто)'!FQ$11:INDIRECT("'Полная ст-ть с уч.НЗС (Авто)'!FQ"&amp;$J$26))/$D15)</f>
        <v>0</v>
      </c>
      <c r="FR15" s="137">
        <f ca="1">IF($D15=0,0,SUMIF('Полная ст-ть с уч.НЗС (Авто)'!$YO$11:INDIRECT("'Полная ст-ть с уч.НЗС (Авто)'!YO"&amp;$J$26),$C15,'Полная ст-ть с уч.НЗС (Авто)'!FR$11:INDIRECT("'Полная ст-ть с уч.НЗС (Авто)'!FR"&amp;$J$26))/$D15)</f>
        <v>0</v>
      </c>
      <c r="FS15" s="137">
        <f ca="1">IF($D15=0,0,SUMIF('Полная ст-ть с уч.НЗС (Авто)'!$YO$11:INDIRECT("'Полная ст-ть с уч.НЗС (Авто)'!YO"&amp;$J$26),$C15,'Полная ст-ть с уч.НЗС (Авто)'!FS$11:INDIRECT("'Полная ст-ть с уч.НЗС (Авто)'!FS"&amp;$J$26))/$D15)</f>
        <v>0</v>
      </c>
      <c r="FT15" s="137">
        <f ca="1">IF($D15=0,0,SUMIF('Полная ст-ть с уч.НЗС (Авто)'!$YO$11:INDIRECT("'Полная ст-ть с уч.НЗС (Авто)'!YO"&amp;$J$26),$C15,'Полная ст-ть с уч.НЗС (Авто)'!FT$11:INDIRECT("'Полная ст-ть с уч.НЗС (Авто)'!FT"&amp;$J$26))/$D15)</f>
        <v>0</v>
      </c>
      <c r="FU15" s="137">
        <f ca="1">IF($D15=0,0,SUMIF('Полная ст-ть с уч.НЗС (Авто)'!$YO$11:INDIRECT("'Полная ст-ть с уч.НЗС (Авто)'!YO"&amp;$J$26),$C15,'Полная ст-ть с уч.НЗС (Авто)'!FU$11:INDIRECT("'Полная ст-ть с уч.НЗС (Авто)'!FU"&amp;$J$26))/$D15)</f>
        <v>0</v>
      </c>
      <c r="FV15" s="137">
        <f ca="1">IF($D15=0,0,SUMIF('Полная ст-ть с уч.НЗС (Авто)'!$YO$11:INDIRECT("'Полная ст-ть с уч.НЗС (Авто)'!YO"&amp;$J$26),$C15,'Полная ст-ть с уч.НЗС (Авто)'!FV$11:INDIRECT("'Полная ст-ть с уч.НЗС (Авто)'!FV"&amp;$J$26))/$D15)</f>
        <v>0</v>
      </c>
      <c r="FW15" s="137">
        <f ca="1">IF($D15=0,0,SUMIF('Полная ст-ть с уч.НЗС (Авто)'!$YO$11:INDIRECT("'Полная ст-ть с уч.НЗС (Авто)'!YO"&amp;$J$26),$C15,'Полная ст-ть с уч.НЗС (Авто)'!FW$11:INDIRECT("'Полная ст-ть с уч.НЗС (Авто)'!FW"&amp;$J$26))/$D15)</f>
        <v>0</v>
      </c>
      <c r="FX15" s="137">
        <f ca="1">IF($D15=0,0,SUMIF('Полная ст-ть с уч.НЗС (Авто)'!$YO$11:INDIRECT("'Полная ст-ть с уч.НЗС (Авто)'!YO"&amp;$J$26),$C15,'Полная ст-ть с уч.НЗС (Авто)'!FX$11:INDIRECT("'Полная ст-ть с уч.НЗС (Авто)'!FX"&amp;$J$26))/$D15)</f>
        <v>0</v>
      </c>
      <c r="FY15" s="137">
        <f ca="1">IF($D15=0,0,SUMIF('Полная ст-ть с уч.НЗС (Авто)'!$YO$11:INDIRECT("'Полная ст-ть с уч.НЗС (Авто)'!YO"&amp;$J$26),$C15,'Полная ст-ть с уч.НЗС (Авто)'!FY$11:INDIRECT("'Полная ст-ть с уч.НЗС (Авто)'!FY"&amp;$J$26))/$D15)</f>
        <v>0</v>
      </c>
      <c r="FZ15" s="137">
        <f ca="1">IF($D15=0,0,SUMIF('Полная ст-ть с уч.НЗС (Авто)'!$YO$11:INDIRECT("'Полная ст-ть с уч.НЗС (Авто)'!YO"&amp;$J$26),$C15,'Полная ст-ть с уч.НЗС (Авто)'!FZ$11:INDIRECT("'Полная ст-ть с уч.НЗС (Авто)'!FZ"&amp;$J$26))/$D15)</f>
        <v>0</v>
      </c>
      <c r="GA15" s="137">
        <f ca="1">IF($D15=0,0,SUMIF('Полная ст-ть с уч.НЗС (Авто)'!$YO$11:INDIRECT("'Полная ст-ть с уч.НЗС (Авто)'!YO"&amp;$J$26),$C15,'Полная ст-ть с уч.НЗС (Авто)'!GA$11:INDIRECT("'Полная ст-ть с уч.НЗС (Авто)'!GA"&amp;$J$26))/$D15)</f>
        <v>0</v>
      </c>
      <c r="GB15" s="137">
        <f ca="1">IF($D15=0,0,SUMIF('Полная ст-ть с уч.НЗС (Авто)'!$YO$11:INDIRECT("'Полная ст-ть с уч.НЗС (Авто)'!YO"&amp;$J$26),$C15,'Полная ст-ть с уч.НЗС (Авто)'!GB$11:INDIRECT("'Полная ст-ть с уч.НЗС (Авто)'!GB"&amp;$J$26))/$D15)</f>
        <v>0</v>
      </c>
      <c r="GC15" s="137">
        <f ca="1">IF($D15=0,0,SUMIF('Полная ст-ть с уч.НЗС (Авто)'!$YO$11:INDIRECT("'Полная ст-ть с уч.НЗС (Авто)'!YO"&amp;$J$26),$C15,'Полная ст-ть с уч.НЗС (Авто)'!GC$11:INDIRECT("'Полная ст-ть с уч.НЗС (Авто)'!GC"&amp;$J$26))/$D15)</f>
        <v>0</v>
      </c>
      <c r="GD15" s="137">
        <f ca="1">IF($D15=0,0,SUMIF('Полная ст-ть с уч.НЗС (Авто)'!$YO$11:INDIRECT("'Полная ст-ть с уч.НЗС (Авто)'!YO"&amp;$J$26),$C15,'Полная ст-ть с уч.НЗС (Авто)'!GD$11:INDIRECT("'Полная ст-ть с уч.НЗС (Авто)'!GD"&amp;$J$26))/$D15)</f>
        <v>0</v>
      </c>
      <c r="GE15" s="137">
        <f ca="1">IF($D15=0,0,SUMIF('Полная ст-ть с уч.НЗС (Авто)'!$YO$11:INDIRECT("'Полная ст-ть с уч.НЗС (Авто)'!YO"&amp;$J$26),$C15,'Полная ст-ть с уч.НЗС (Авто)'!GE$11:INDIRECT("'Полная ст-ть с уч.НЗС (Авто)'!GE"&amp;$J$26))/$D15)</f>
        <v>0</v>
      </c>
      <c r="GF15" s="137">
        <f ca="1">IF($D15=0,0,SUMIF('Полная ст-ть с уч.НЗС (Авто)'!$YO$11:INDIRECT("'Полная ст-ть с уч.НЗС (Авто)'!YO"&amp;$J$26),$C15,'Полная ст-ть с уч.НЗС (Авто)'!GF$11:INDIRECT("'Полная ст-ть с уч.НЗС (Авто)'!GF"&amp;$J$26))/$D15)</f>
        <v>0</v>
      </c>
      <c r="GG15" s="137">
        <f ca="1">IF($D15=0,0,SUMIF('Полная ст-ть с уч.НЗС (Авто)'!$YO$11:INDIRECT("'Полная ст-ть с уч.НЗС (Авто)'!YO"&amp;$J$26),$C15,'Полная ст-ть с уч.НЗС (Авто)'!GG$11:INDIRECT("'Полная ст-ть с уч.НЗС (Авто)'!GG"&amp;$J$26))/$D15)</f>
        <v>0</v>
      </c>
      <c r="GH15" s="137">
        <f ca="1">IF($D15=0,0,SUMIF('Полная ст-ть с уч.НЗС (Авто)'!$YO$11:INDIRECT("'Полная ст-ть с уч.НЗС (Авто)'!YO"&amp;$J$26),$C15,'Полная ст-ть с уч.НЗС (Авто)'!GH$11:INDIRECT("'Полная ст-ть с уч.НЗС (Авто)'!GH"&amp;$J$26))/$D15)</f>
        <v>0</v>
      </c>
      <c r="GI15" s="137">
        <f ca="1">IF($D15=0,0,SUMIF('Полная ст-ть с уч.НЗС (Авто)'!$YO$11:INDIRECT("'Полная ст-ть с уч.НЗС (Авто)'!YO"&amp;$J$26),$C15,'Полная ст-ть с уч.НЗС (Авто)'!GI$11:INDIRECT("'Полная ст-ть с уч.НЗС (Авто)'!GI"&amp;$J$26))/$D15)</f>
        <v>0</v>
      </c>
      <c r="GJ15" s="137">
        <f ca="1">IF($D15=0,0,SUMIF('Полная ст-ть с уч.НЗС (Авто)'!$YO$11:INDIRECT("'Полная ст-ть с уч.НЗС (Авто)'!YO"&amp;$J$26),$C15,'Полная ст-ть с уч.НЗС (Авто)'!GJ$11:INDIRECT("'Полная ст-ть с уч.НЗС (Авто)'!GJ"&amp;$J$26))/$D15)</f>
        <v>0</v>
      </c>
      <c r="GK15" s="137">
        <f ca="1">IF($D15=0,0,SUMIF('Полная ст-ть с уч.НЗС (Авто)'!$YO$11:INDIRECT("'Полная ст-ть с уч.НЗС (Авто)'!YO"&amp;$J$26),$C15,'Полная ст-ть с уч.НЗС (Авто)'!GK$11:INDIRECT("'Полная ст-ть с уч.НЗС (Авто)'!GK"&amp;$J$26))/$D15)</f>
        <v>0</v>
      </c>
      <c r="GL15" s="137">
        <f ca="1">IF($D15=0,0,SUMIF('Полная ст-ть с уч.НЗС (Авто)'!$YO$11:INDIRECT("'Полная ст-ть с уч.НЗС (Авто)'!YO"&amp;$J$26),$C15,'Полная ст-ть с уч.НЗС (Авто)'!GL$11:INDIRECT("'Полная ст-ть с уч.НЗС (Авто)'!GL"&amp;$J$26))/$D15)</f>
        <v>0</v>
      </c>
      <c r="GM15" s="137">
        <f ca="1">IF($D15=0,0,SUMIF('Полная ст-ть с уч.НЗС (Авто)'!$YO$11:INDIRECT("'Полная ст-ть с уч.НЗС (Авто)'!YO"&amp;$J$26),$C15,'Полная ст-ть с уч.НЗС (Авто)'!GM$11:INDIRECT("'Полная ст-ть с уч.НЗС (Авто)'!GM"&amp;$J$26))/$D15)</f>
        <v>0</v>
      </c>
      <c r="GN15" s="137">
        <f ca="1">IF($D15=0,0,SUMIF('Полная ст-ть с уч.НЗС (Авто)'!$YO$11:INDIRECT("'Полная ст-ть с уч.НЗС (Авто)'!YO"&amp;$J$26),$C15,'Полная ст-ть с уч.НЗС (Авто)'!GN$11:INDIRECT("'Полная ст-ть с уч.НЗС (Авто)'!GN"&amp;$J$26))/$D15)</f>
        <v>0</v>
      </c>
      <c r="GO15" s="137">
        <f ca="1">IF($D15=0,0,SUMIF('Полная ст-ть с уч.НЗС (Авто)'!$YO$11:INDIRECT("'Полная ст-ть с уч.НЗС (Авто)'!YO"&amp;$J$26),$C15,'Полная ст-ть с уч.НЗС (Авто)'!GO$11:INDIRECT("'Полная ст-ть с уч.НЗС (Авто)'!GO"&amp;$J$26))/$D15)</f>
        <v>0</v>
      </c>
      <c r="GP15" s="137">
        <f ca="1">IF($D15=0,0,SUMIF('Полная ст-ть с уч.НЗС (Авто)'!$YO$11:INDIRECT("'Полная ст-ть с уч.НЗС (Авто)'!YO"&amp;$J$26),$C15,'Полная ст-ть с уч.НЗС (Авто)'!GP$11:INDIRECT("'Полная ст-ть с уч.НЗС (Авто)'!GP"&amp;$J$26))/$D15)</f>
        <v>0</v>
      </c>
      <c r="GQ15" s="137">
        <f ca="1">IF($D15=0,0,SUMIF('Полная ст-ть с уч.НЗС (Авто)'!$YO$11:INDIRECT("'Полная ст-ть с уч.НЗС (Авто)'!YO"&amp;$J$26),$C15,'Полная ст-ть с уч.НЗС (Авто)'!GQ$11:INDIRECT("'Полная ст-ть с уч.НЗС (Авто)'!GP"&amp;$J$26))/$D15)</f>
        <v>0</v>
      </c>
      <c r="GR15" s="137">
        <f ca="1">IF($D15=0,0,SUMIF('Полная ст-ть с уч.НЗС (Авто)'!$YO$11:INDIRECT("'Полная ст-ть с уч.НЗС (Авто)'!YO"&amp;$J$26),$C15,'Полная ст-ть с уч.НЗС (Авто)'!GR$11:INDIRECT("'Полная ст-ть с уч.НЗС (Авто)'!GR"&amp;$J$26))/$D15)</f>
        <v>0</v>
      </c>
      <c r="GS15" s="137">
        <f ca="1">IF($D15=0,0,SUMIF('Полная ст-ть с уч.НЗС (Авто)'!$YO$11:INDIRECT("'Полная ст-ть с уч.НЗС (Авто)'!YO"&amp;$J$26),$C15,'Полная ст-ть с уч.НЗС (Авто)'!GS$11:INDIRECT("'Полная ст-ть с уч.НЗС (Авто)'!GS"&amp;$J$26))/$D15)</f>
        <v>0</v>
      </c>
      <c r="GT15" s="137">
        <f ca="1">IF($D15=0,0,SUMIF('Полная ст-ть с уч.НЗС (Авто)'!$YO$11:INDIRECT("'Полная ст-ть с уч.НЗС (Авто)'!YO"&amp;$J$26),$C15,'Полная ст-ть с уч.НЗС (Авто)'!GT$11:INDIRECT("'Полная ст-ть с уч.НЗС (Авто)'!GT"&amp;$J$26))/$D15)</f>
        <v>0</v>
      </c>
      <c r="GU15" s="137">
        <f ca="1">IF($D15=0,0,SUMIF('Полная ст-ть с уч.НЗС (Авто)'!$YO$11:INDIRECT("'Полная ст-ть с уч.НЗС (Авто)'!YO"&amp;$J$26),$C15,'Полная ст-ть с уч.НЗС (Авто)'!GU$11:INDIRECT("'Полная ст-ть с уч.НЗС (Авто)'!GU"&amp;$J$26))/$D15)</f>
        <v>0</v>
      </c>
      <c r="GV15" s="137">
        <f ca="1">IF($D15=0,0,SUMIF('Полная ст-ть с уч.НЗС (Авто)'!$YO$11:INDIRECT("'Полная ст-ть с уч.НЗС (Авто)'!YO"&amp;$J$26),$C15,'Полная ст-ть с уч.НЗС (Авто)'!GV$11:INDIRECT("'Полная ст-ть с уч.НЗС (Авто)'!GV"&amp;$J$26))/$D15)</f>
        <v>0</v>
      </c>
      <c r="GW15" s="137">
        <f ca="1">IF($D15=0,0,SUMIF('Полная ст-ть с уч.НЗС (Авто)'!$YO$11:INDIRECT("'Полная ст-ть с уч.НЗС (Авто)'!YO"&amp;$J$26),$C15,'Полная ст-ть с уч.НЗС (Авто)'!GW$11:INDIRECT("'Полная ст-ть с уч.НЗС (Авто)'!GW"&amp;$J$26))/$D15)</f>
        <v>0</v>
      </c>
      <c r="GX15" s="137">
        <f ca="1">IF($D15=0,0,SUMIF('Полная ст-ть с уч.НЗС (Авто)'!$YO$11:INDIRECT("'Полная ст-ть с уч.НЗС (Авто)'!YO"&amp;$J$26),$C15,'Полная ст-ть с уч.НЗС (Авто)'!GX$11:INDIRECT("'Полная ст-ть с уч.НЗС (Авто)'!GX"&amp;$J$26))/$D15)</f>
        <v>0</v>
      </c>
      <c r="GY15" s="137">
        <f ca="1">IF($D15=0,0,SUMIF('Полная ст-ть с уч.НЗС (Авто)'!$YO$11:INDIRECT("'Полная ст-ть с уч.НЗС (Авто)'!YO"&amp;$J$26),$C15,'Полная ст-ть с уч.НЗС (Авто)'!GY$11:INDIRECT("'Полная ст-ть с уч.НЗС (Авто)'!GY"&amp;$J$26))/$D15)</f>
        <v>0</v>
      </c>
      <c r="GZ15" s="137">
        <f ca="1">IF($D15=0,0,SUMIF('Полная ст-ть с уч.НЗС (Авто)'!$YO$11:INDIRECT("'Полная ст-ть с уч.НЗС (Авто)'!YO"&amp;$J$26),$C15,'Полная ст-ть с уч.НЗС (Авто)'!GZ$11:INDIRECT("'Полная ст-ть с уч.НЗС (Авто)'!GZ"&amp;$J$26))/$D15)</f>
        <v>0</v>
      </c>
      <c r="HA15" s="137">
        <f ca="1">IF($D15=0,0,SUMIF('Полная ст-ть с уч.НЗС (Авто)'!$YO$11:INDIRECT("'Полная ст-ть с уч.НЗС (Авто)'!YO"&amp;$J$26),$C15,'Полная ст-ть с уч.НЗС (Авто)'!HA$11:INDIRECT("'Полная ст-ть с уч.НЗС (Авто)'!HA"&amp;$J$26))/$D15)</f>
        <v>0</v>
      </c>
      <c r="HB15" s="137">
        <f ca="1">IF($D15=0,0,SUMIF('Полная ст-ть с уч.НЗС (Авто)'!$YO$11:INDIRECT("'Полная ст-ть с уч.НЗС (Авто)'!YO"&amp;$J$26),$C15,'Полная ст-ть с уч.НЗС (Авто)'!HB$11:INDIRECT("'Полная ст-ть с уч.НЗС (Авто)'!HB"&amp;$J$26))/$D15)</f>
        <v>0</v>
      </c>
      <c r="HC15" s="137">
        <f ca="1">IF($D15=0,0,SUMIF('Полная ст-ть с уч.НЗС (Авто)'!$YO$11:INDIRECT("'Полная ст-ть с уч.НЗС (Авто)'!YO"&amp;$J$26),$C15,'Полная ст-ть с уч.НЗС (Авто)'!HC$11:INDIRECT("'Полная ст-ть с уч.НЗС (Авто)'!HC"&amp;$J$26))/$D15)</f>
        <v>0</v>
      </c>
      <c r="HD15" s="137">
        <f ca="1">IF($D15=0,0,SUMIF('Полная ст-ть с уч.НЗС (Авто)'!$YO$11:INDIRECT("'Полная ст-ть с уч.НЗС (Авто)'!YO"&amp;$J$26),$C15,'Полная ст-ть с уч.НЗС (Авто)'!HD$11:INDIRECT("'Полная ст-ть с уч.НЗС (Авто)'!HD"&amp;$J$26))/$D15)</f>
        <v>0</v>
      </c>
      <c r="HE15" s="137">
        <f ca="1">IF($D15=0,0,SUMIF('Полная ст-ть с уч.НЗС (Авто)'!$YO$11:INDIRECT("'Полная ст-ть с уч.НЗС (Авто)'!YO"&amp;$J$26),$C15,'Полная ст-ть с уч.НЗС (Авто)'!HE$11:INDIRECT("'Полная ст-ть с уч.НЗС (Авто)'!HE"&amp;$J$26))/$D15)</f>
        <v>0</v>
      </c>
      <c r="HF15" s="137">
        <f ca="1">IF($D15=0,0,SUMIF('Полная ст-ть с уч.НЗС (Авто)'!$YO$11:INDIRECT("'Полная ст-ть с уч.НЗС (Авто)'!YO"&amp;$J$26),$C15,'Полная ст-ть с уч.НЗС (Авто)'!HF$11:INDIRECT("'Полная ст-ть с уч.НЗС (Авто)'!HF"&amp;$J$26))/$D15)</f>
        <v>0</v>
      </c>
      <c r="HG15" s="137">
        <f ca="1">IF($D15=0,0,SUMIF('Полная ст-ть с уч.НЗС (Авто)'!$YO$11:INDIRECT("'Полная ст-ть с уч.НЗС (Авто)'!YO"&amp;$J$26),$C15,'Полная ст-ть с уч.НЗС (Авто)'!HG$11:INDIRECT("'Полная ст-ть с уч.НЗС (Авто)'!HG"&amp;$J$26))/$D15)</f>
        <v>0</v>
      </c>
      <c r="HH15" s="137">
        <f ca="1">IF($D15=0,0,SUMIF('Полная ст-ть с уч.НЗС (Авто)'!$YO$11:INDIRECT("'Полная ст-ть с уч.НЗС (Авто)'!YO"&amp;$J$26),$C15,'Полная ст-ть с уч.НЗС (Авто)'!HH$11:INDIRECT("'Полная ст-ть с уч.НЗС (Авто)'!HH"&amp;$J$26))/$D15)</f>
        <v>0</v>
      </c>
      <c r="HI15" s="137">
        <f ca="1">IF($D15=0,0,SUMIF('Полная ст-ть с уч.НЗС (Авто)'!$YO$11:INDIRECT("'Полная ст-ть с уч.НЗС (Авто)'!YO"&amp;$J$26),$C15,'Полная ст-ть с уч.НЗС (Авто)'!HI$11:INDIRECT("'Полная ст-ть с уч.НЗС (Авто)'!HI"&amp;$J$26))/$D15)</f>
        <v>0</v>
      </c>
      <c r="HJ15" s="137">
        <f ca="1">IF($D15=0,0,SUMIF('Полная ст-ть с уч.НЗС (Авто)'!$YO$11:INDIRECT("'Полная ст-ть с уч.НЗС (Авто)'!YO"&amp;$J$26),$C15,'Полная ст-ть с уч.НЗС (Авто)'!HJ$11:INDIRECT("'Полная ст-ть с уч.НЗС (Авто)'!HJ"&amp;$J$26))/$D15)</f>
        <v>0</v>
      </c>
      <c r="HK15" s="137">
        <f ca="1">IF($D15=0,0,SUMIF('Полная ст-ть с уч.НЗС (Авто)'!$YO$11:INDIRECT("'Полная ст-ть с уч.НЗС (Авто)'!YO"&amp;$J$26),$C15,'Полная ст-ть с уч.НЗС (Авто)'!HK$11:INDIRECT("'Полная ст-ть с уч.НЗС (Авто)'!HK"&amp;$J$26))/$D15)</f>
        <v>0</v>
      </c>
      <c r="HL15" s="137">
        <f ca="1">IF($D15=0,0,SUMIF('Полная ст-ть с уч.НЗС (Авто)'!$YO$11:INDIRECT("'Полная ст-ть с уч.НЗС (Авто)'!YO"&amp;$J$26),$C15,'Полная ст-ть с уч.НЗС (Авто)'!HL$11:INDIRECT("'Полная ст-ть с уч.НЗС (Авто)'!HL"&amp;$J$26))/$D15)</f>
        <v>0</v>
      </c>
      <c r="HM15" s="137">
        <f ca="1">IF($D15=0,0,SUMIF('Полная ст-ть с уч.НЗС (Авто)'!$YO$11:INDIRECT("'Полная ст-ть с уч.НЗС (Авто)'!YO"&amp;$J$26),$C15,'Полная ст-ть с уч.НЗС (Авто)'!HM$11:INDIRECT("'Полная ст-ть с уч.НЗС (Авто)'!HM"&amp;$J$26))/$D15)</f>
        <v>0</v>
      </c>
      <c r="HN15" s="137">
        <f ca="1">IF($D15=0,0,SUMIF('Полная ст-ть с уч.НЗС (Авто)'!$YO$11:INDIRECT("'Полная ст-ть с уч.НЗС (Авто)'!YO"&amp;$J$26),$C15,'Полная ст-ть с уч.НЗС (Авто)'!HN$11:INDIRECT("'Полная ст-ть с уч.НЗС (Авто)'!HN"&amp;$J$26))/$D15)</f>
        <v>0</v>
      </c>
      <c r="HO15" s="137">
        <f ca="1">IF($D15=0,0,SUMIF('Полная ст-ть с уч.НЗС (Авто)'!$YO$11:INDIRECT("'Полная ст-ть с уч.НЗС (Авто)'!YO"&amp;$J$26),$C15,'Полная ст-ть с уч.НЗС (Авто)'!HO$11:INDIRECT("'Полная ст-ть с уч.НЗС (Авто)'!HO"&amp;$J$26))/$D15)</f>
        <v>0</v>
      </c>
      <c r="HP15" s="137">
        <f ca="1">IF($D15=0,0,SUMIF('Полная ст-ть с уч.НЗС (Авто)'!$YO$11:INDIRECT("'Полная ст-ть с уч.НЗС (Авто)'!YO"&amp;$J$26),$C15,'Полная ст-ть с уч.НЗС (Авто)'!HP$11:INDIRECT("'Полная ст-ть с уч.НЗС (Авто)'!HP"&amp;$J$26))/$D15)</f>
        <v>0</v>
      </c>
      <c r="HQ15" s="137">
        <f ca="1">IF($D15=0,0,SUMIF('Полная ст-ть с уч.НЗС (Авто)'!$YO$11:INDIRECT("'Полная ст-ть с уч.НЗС (Авто)'!YO"&amp;$J$26),$C15,'Полная ст-ть с уч.НЗС (Авто)'!HQ$11:INDIRECT("'Полная ст-ть с уч.НЗС (Авто)'!HQ"&amp;$J$26))/$D15)</f>
        <v>0</v>
      </c>
      <c r="HR15" s="137">
        <f ca="1">IF($D15=0,0,SUMIF('Полная ст-ть с уч.НЗС (Авто)'!$YO$11:INDIRECT("'Полная ст-ть с уч.НЗС (Авто)'!YO"&amp;$J$26),$C15,'Полная ст-ть с уч.НЗС (Авто)'!HR$11:INDIRECT("'Полная ст-ть с уч.НЗС (Авто)'!HR"&amp;$J$26))/$D15)</f>
        <v>0</v>
      </c>
      <c r="HS15" s="137">
        <f ca="1">IF($D15=0,0,SUMIF('Полная ст-ть с уч.НЗС (Авто)'!$YO$11:INDIRECT("'Полная ст-ть с уч.НЗС (Авто)'!YO"&amp;$J$26),$C15,'Полная ст-ть с уч.НЗС (Авто)'!HS$11:INDIRECT("'Полная ст-ть с уч.НЗС (Авто)'!HS"&amp;$J$26))/$D15)</f>
        <v>0</v>
      </c>
      <c r="HT15" s="137">
        <f ca="1">IF($D15=0,0,SUMIF('Полная ст-ть с уч.НЗС (Авто)'!$YO$11:INDIRECT("'Полная ст-ть с уч.НЗС (Авто)'!YO"&amp;$J$26),$C15,'Полная ст-ть с уч.НЗС (Авто)'!HT$11:INDIRECT("'Полная ст-ть с уч.НЗС (Авто)'!HT"&amp;$J$26))/$D15)</f>
        <v>0</v>
      </c>
      <c r="HU15" s="137">
        <f ca="1">IF($D15=0,0,SUMIF('Полная ст-ть с уч.НЗС (Авто)'!$YO$11:INDIRECT("'Полная ст-ть с уч.НЗС (Авто)'!YO"&amp;$J$26),$C15,'Полная ст-ть с уч.НЗС (Авто)'!HU$11:INDIRECT("'Полная ст-ть с уч.НЗС (Авто)'!HU"&amp;$J$26))/$D15)</f>
        <v>0</v>
      </c>
      <c r="HV15" s="137">
        <f ca="1">IF($D15=0,0,SUMIF('Полная ст-ть с уч.НЗС (Авто)'!$YO$11:INDIRECT("'Полная ст-ть с уч.НЗС (Авто)'!YO"&amp;$J$26),$C15,'Полная ст-ть с уч.НЗС (Авто)'!HV$11:INDIRECT("'Полная ст-ть с уч.НЗС (Авто)'!HV"&amp;$J$26))/$D15)</f>
        <v>0</v>
      </c>
      <c r="HW15" s="137">
        <f ca="1">IF($D15=0,0,SUMIF('Полная ст-ть с уч.НЗС (Авто)'!$YO$11:INDIRECT("'Полная ст-ть с уч.НЗС (Авто)'!YO"&amp;$J$26),$C15,'Полная ст-ть с уч.НЗС (Авто)'!HW$11:INDIRECT("'Полная ст-ть с уч.НЗС (Авто)'!HW"&amp;$J$26))/$D15)</f>
        <v>0</v>
      </c>
      <c r="HX15" s="137">
        <f ca="1">IF($D15=0,0,SUMIF('Полная ст-ть с уч.НЗС (Авто)'!$YO$11:INDIRECT("'Полная ст-ть с уч.НЗС (Авто)'!YO"&amp;$J$26),$C15,'Полная ст-ть с уч.НЗС (Авто)'!HX$11:INDIRECT("'Полная ст-ть с уч.НЗС (Авто)'!HX"&amp;$J$26))/$D15)</f>
        <v>0</v>
      </c>
      <c r="HY15" s="137">
        <f ca="1">IF($D15=0,0,SUMIF('Полная ст-ть с уч.НЗС (Авто)'!$YO$11:INDIRECT("'Полная ст-ть с уч.НЗС (Авто)'!YO"&amp;$J$26),$C15,'Полная ст-ть с уч.НЗС (Авто)'!HY$11:INDIRECT("'Полная ст-ть с уч.НЗС (Авто)'!HY"&amp;$J$26))/$D15)</f>
        <v>0</v>
      </c>
      <c r="HZ15" s="137">
        <f ca="1">IF($D15=0,0,SUMIF('Полная ст-ть с уч.НЗС (Авто)'!$YO$11:INDIRECT("'Полная ст-ть с уч.НЗС (Авто)'!YO"&amp;$J$26),$C15,'Полная ст-ть с уч.НЗС (Авто)'!HZ$11:INDIRECT("'Полная ст-ть с уч.НЗС (Авто)'!HZ"&amp;$J$26))/$D15)</f>
        <v>0</v>
      </c>
      <c r="IA15" s="137">
        <f ca="1">IF($D15=0,0,SUMIF('Полная ст-ть с уч.НЗС (Авто)'!$YO$11:INDIRECT("'Полная ст-ть с уч.НЗС (Авто)'!YO"&amp;$J$26),$C15,'Полная ст-ть с уч.НЗС (Авто)'!IA$11:INDIRECT("'Полная ст-ть с уч.НЗС (Авто)'!IA"&amp;$J$26))/$D15)</f>
        <v>0</v>
      </c>
      <c r="IB15" s="137">
        <f ca="1">IF($D15=0,0,SUMIF('Полная ст-ть с уч.НЗС (Авто)'!$YO$11:INDIRECT("'Полная ст-ть с уч.НЗС (Авто)'!YO"&amp;$J$26),$C15,'Полная ст-ть с уч.НЗС (Авто)'!IB$11:INDIRECT("'Полная ст-ть с уч.НЗС (Авто)'!IB"&amp;$J$26))/$D15)</f>
        <v>0</v>
      </c>
      <c r="IC15" s="137">
        <f ca="1">IF($D15=0,0,SUMIF('Полная ст-ть с уч.НЗС (Авто)'!$YO$11:INDIRECT("'Полная ст-ть с уч.НЗС (Авто)'!YO"&amp;$J$26),$C15,'Полная ст-ть с уч.НЗС (Авто)'!IC$11:INDIRECT("'Полная ст-ть с уч.НЗС (Авто)'!IC"&amp;$J$26))/$D15)</f>
        <v>0</v>
      </c>
      <c r="ID15" s="137">
        <f ca="1">IF($D15=0,0,SUMIF('Полная ст-ть с уч.НЗС (Авто)'!$YO$11:INDIRECT("'Полная ст-ть с уч.НЗС (Авто)'!YO"&amp;$J$26),$C15,'Полная ст-ть с уч.НЗС (Авто)'!ID$11:INDIRECT("'Полная ст-ть с уч.НЗС (Авто)'!ID"&amp;$J$26))/$D15)</f>
        <v>0</v>
      </c>
      <c r="IE15" s="137">
        <f ca="1">IF($D15=0,0,SUMIF('Полная ст-ть с уч.НЗС (Авто)'!$YO$11:INDIRECT("'Полная ст-ть с уч.НЗС (Авто)'!YO"&amp;$J$26),$C15,'Полная ст-ть с уч.НЗС (Авто)'!IE$11:INDIRECT("'Полная ст-ть с уч.НЗС (Авто)'!IE"&amp;$J$26))/$D15)</f>
        <v>0</v>
      </c>
      <c r="IF15" s="137">
        <f ca="1">IF($D15=0,0,SUMIF('Полная ст-ть с уч.НЗС (Авто)'!$YO$11:INDIRECT("'Полная ст-ть с уч.НЗС (Авто)'!YO"&amp;$J$26),$C15,'Полная ст-ть с уч.НЗС (Авто)'!IF$11:INDIRECT("'Полная ст-ть с уч.НЗС (Авто)'!IF"&amp;$J$26))/$D15)</f>
        <v>0</v>
      </c>
      <c r="IG15" s="137">
        <f ca="1">IF($D15=0,0,SUMIF('Полная ст-ть с уч.НЗС (Авто)'!$YO$11:INDIRECT("'Полная ст-ть с уч.НЗС (Авто)'!YO"&amp;$J$26),$C15,'Полная ст-ть с уч.НЗС (Авто)'!IG$11:INDIRECT("'Полная ст-ть с уч.НЗС (Авто)'!IG"&amp;$J$26))/$D15)</f>
        <v>0</v>
      </c>
      <c r="IH15" s="137">
        <f ca="1">IF($D15=0,0,SUMIF('Полная ст-ть с уч.НЗС (Авто)'!$YO$11:INDIRECT("'Полная ст-ть с уч.НЗС (Авто)'!YO"&amp;$J$26),$C15,'Полная ст-ть с уч.НЗС (Авто)'!IH$11:INDIRECT("'Полная ст-ть с уч.НЗС (Авто)'!IH"&amp;$J$26))/$D15)</f>
        <v>0</v>
      </c>
      <c r="II15" s="137">
        <f ca="1">IF($D15=0,0,SUMIF('Полная ст-ть с уч.НЗС (Авто)'!$YO$11:INDIRECT("'Полная ст-ть с уч.НЗС (Авто)'!YO"&amp;$J$26),$C15,'Полная ст-ть с уч.НЗС (Авто)'!II$11:INDIRECT("'Полная ст-ть с уч.НЗС (Авто)'!II"&amp;$J$26))/$D15)</f>
        <v>0</v>
      </c>
      <c r="IJ15" s="137">
        <f ca="1">IF($D15=0,0,SUMIF('Полная ст-ть с уч.НЗС (Авто)'!$YO$11:INDIRECT("'Полная ст-ть с уч.НЗС (Авто)'!YO"&amp;$J$26),$C15,'Полная ст-ть с уч.НЗС (Авто)'!IJ$11:INDIRECT("'Полная ст-ть с уч.НЗС (Авто)'!IJ"&amp;$J$26))/$D15)</f>
        <v>0</v>
      </c>
      <c r="IK15" s="137">
        <f ca="1">IF($D15=0,0,SUMIF('Полная ст-ть с уч.НЗС (Авто)'!$YO$11:INDIRECT("'Полная ст-ть с уч.НЗС (Авто)'!YO"&amp;$J$26),$C15,'Полная ст-ть с уч.НЗС (Авто)'!IK$11:INDIRECT("'Полная ст-ть с уч.НЗС (Авто)'!IK"&amp;$J$26))/$D15)</f>
        <v>0</v>
      </c>
      <c r="IL15" s="137">
        <f ca="1">IF($D15=0,0,SUMIF('Полная ст-ть с уч.НЗС (Авто)'!$YO$11:INDIRECT("'Полная ст-ть с уч.НЗС (Авто)'!YO"&amp;$J$26),$C15,'Полная ст-ть с уч.НЗС (Авто)'!IL$11:INDIRECT("'Полная ст-ть с уч.НЗС (Авто)'!IL"&amp;$J$26))/$D15)</f>
        <v>0</v>
      </c>
      <c r="IM15" s="137">
        <f ca="1">IF($D15=0,0,SUMIF('Полная ст-ть с уч.НЗС (Авто)'!$YO$11:INDIRECT("'Полная ст-ть с уч.НЗС (Авто)'!YO"&amp;$J$26),$C15,'Полная ст-ть с уч.НЗС (Авто)'!IM$11:INDIRECT("'Полная ст-ть с уч.НЗС (Авто)'!IM"&amp;$J$26))/$D15)</f>
        <v>0</v>
      </c>
      <c r="IN15" s="137">
        <f ca="1">IF($D15=0,0,SUMIF('Полная ст-ть с уч.НЗС (Авто)'!$YO$11:INDIRECT("'Полная ст-ть с уч.НЗС (Авто)'!YO"&amp;$J$26),$C15,'Полная ст-ть с уч.НЗС (Авто)'!IN$11:INDIRECT("'Полная ст-ть с уч.НЗС (Авто)'!IN"&amp;$J$26))/$D15)</f>
        <v>0</v>
      </c>
      <c r="IO15" s="137">
        <f ca="1">IF($D15=0,0,SUMIF('Полная ст-ть с уч.НЗС (Авто)'!$YO$11:INDIRECT("'Полная ст-ть с уч.НЗС (Авто)'!YO"&amp;$J$26),$C15,'Полная ст-ть с уч.НЗС (Авто)'!IO$11:INDIRECT("'Полная ст-ть с уч.НЗС (Авто)'!IO"&amp;$J$26))/$D15)</f>
        <v>0</v>
      </c>
      <c r="IP15" s="137">
        <f ca="1">IF($D15=0,0,SUMIF('Полная ст-ть с уч.НЗС (Авто)'!$YO$11:INDIRECT("'Полная ст-ть с уч.НЗС (Авто)'!YO"&amp;$J$26),$C15,'Полная ст-ть с уч.НЗС (Авто)'!IP$11:INDIRECT("'Полная ст-ть с уч.НЗС (Авто)'!IP"&amp;$J$26))/$D15)</f>
        <v>0</v>
      </c>
      <c r="IQ15" s="137">
        <f ca="1">IF($D15=0,0,SUMIF('Полная ст-ть с уч.НЗС (Авто)'!$YO$11:INDIRECT("'Полная ст-ть с уч.НЗС (Авто)'!YO"&amp;$J$26),$C15,'Полная ст-ть с уч.НЗС (Авто)'!IQ$11:INDIRECT("'Полная ст-ть с уч.НЗС (Авто)'!IQ"&amp;$J$26))/$D15)</f>
        <v>0</v>
      </c>
      <c r="IR15" s="137">
        <f ca="1">IF($D15=0,0,SUMIF('Полная ст-ть с уч.НЗС (Авто)'!$YO$11:INDIRECT("'Полная ст-ть с уч.НЗС (Авто)'!YO"&amp;$J$26),$C15,'Полная ст-ть с уч.НЗС (Авто)'!IR$11:INDIRECT("'Полная ст-ть с уч.НЗС (Авто)'!IR"&amp;$J$26))/$D15)</f>
        <v>0</v>
      </c>
      <c r="IS15" s="137">
        <f ca="1">IF($D15=0,0,SUMIF('Полная ст-ть с уч.НЗС (Авто)'!$YO$11:INDIRECT("'Полная ст-ть с уч.НЗС (Авто)'!YO"&amp;$J$26),$C15,'Полная ст-ть с уч.НЗС (Авто)'!IS$11:INDIRECT("'Полная ст-ть с уч.НЗС (Авто)'!IS"&amp;$J$26))/$D15)</f>
        <v>0</v>
      </c>
      <c r="IT15" s="137">
        <f ca="1">IF($D15=0,0,SUMIF('Полная ст-ть с уч.НЗС (Авто)'!$YO$11:INDIRECT("'Полная ст-ть с уч.НЗС (Авто)'!YO"&amp;$J$26),$C15,'Полная ст-ть с уч.НЗС (Авто)'!IT$11:INDIRECT("'Полная ст-ть с уч.НЗС (Авто)'!IT"&amp;$J$26))/$D15)</f>
        <v>0</v>
      </c>
      <c r="IU15" s="137">
        <f ca="1">IF($D15=0,0,SUMIF('Полная ст-ть с уч.НЗС (Авто)'!$YO$11:INDIRECT("'Полная ст-ть с уч.НЗС (Авто)'!YO"&amp;$J$26),$C15,'Полная ст-ть с уч.НЗС (Авто)'!IU$11:INDIRECT("'Полная ст-ть с уч.НЗС (Авто)'!IU"&amp;$J$26))/$D15)</f>
        <v>0</v>
      </c>
      <c r="IV15" s="137">
        <f ca="1">IF($D15=0,0,SUMIF('Полная ст-ть с уч.НЗС (Авто)'!$YO$11:INDIRECT("'Полная ст-ть с уч.НЗС (Авто)'!YO"&amp;$J$26),$C15,'Полная ст-ть с уч.НЗС (Авто)'!IV$11:INDIRECT("'Полная ст-ть с уч.НЗС (Авто)'!IV"&amp;$J$26))/$D15)</f>
        <v>0</v>
      </c>
      <c r="IW15" s="137">
        <f ca="1">IF($D15=0,0,SUMIF('Полная ст-ть с уч.НЗС (Авто)'!$YO$11:INDIRECT("'Полная ст-ть с уч.НЗС (Авто)'!YO"&amp;$J$26),$C15,'Полная ст-ть с уч.НЗС (Авто)'!IW$11:INDIRECT("'Полная ст-ть с уч.НЗС (Авто)'!IW"&amp;$J$26))/$D15)</f>
        <v>0</v>
      </c>
      <c r="IX15" s="137">
        <f ca="1">IF($D15=0,0,SUMIF('Полная ст-ть с уч.НЗС (Авто)'!$YO$11:INDIRECT("'Полная ст-ть с уч.НЗС (Авто)'!YO"&amp;$J$26),$C15,'Полная ст-ть с уч.НЗС (Авто)'!IX$11:INDIRECT("'Полная ст-ть с уч.НЗС (Авто)'!IX"&amp;$J$26))/$D15)</f>
        <v>0</v>
      </c>
      <c r="IY15" s="137">
        <f ca="1">IF($D15=0,0,SUMIF('Полная ст-ть с уч.НЗС (Авто)'!$YO$11:INDIRECT("'Полная ст-ть с уч.НЗС (Авто)'!YO"&amp;$J$26),$C15,'Полная ст-ть с уч.НЗС (Авто)'!IY$11:INDIRECT("'Полная ст-ть с уч.НЗС (Авто)'!IY"&amp;$J$26))/$D15)</f>
        <v>0</v>
      </c>
      <c r="IZ15" s="137">
        <f ca="1">IF($D15=0,0,SUMIF('Полная ст-ть с уч.НЗС (Авто)'!$YO$11:INDIRECT("'Полная ст-ть с уч.НЗС (Авто)'!YO"&amp;$J$26),$C15,'Полная ст-ть с уч.НЗС (Авто)'!IZ$11:INDIRECT("'Полная ст-ть с уч.НЗС (Авто)'!IZ"&amp;$J$26))/$D15)</f>
        <v>0</v>
      </c>
      <c r="JA15" s="137">
        <f ca="1">IF($D15=0,0,SUMIF('Полная ст-ть с уч.НЗС (Авто)'!$YO$11:INDIRECT("'Полная ст-ть с уч.НЗС (Авто)'!YO"&amp;$J$26),$C15,'Полная ст-ть с уч.НЗС (Авто)'!JA$11:INDIRECT("'Полная ст-ть с уч.НЗС (Авто)'!JA"&amp;$J$26))/$D15)</f>
        <v>0</v>
      </c>
      <c r="JB15" s="137">
        <f ca="1">IF($D15=0,0,SUMIF('Полная ст-ть с уч.НЗС (Авто)'!$YO$11:INDIRECT("'Полная ст-ть с уч.НЗС (Авто)'!YO"&amp;$J$26),$C15,'Полная ст-ть с уч.НЗС (Авто)'!JB$11:INDIRECT("'Полная ст-ть с уч.НЗС (Авто)'!JB"&amp;$J$26))/$D15)</f>
        <v>0</v>
      </c>
      <c r="JC15" s="137">
        <f ca="1">IF($D15=0,0,SUMIF('Полная ст-ть с уч.НЗС (Авто)'!$YO$11:INDIRECT("'Полная ст-ть с уч.НЗС (Авто)'!YO"&amp;$J$26),$C15,'Полная ст-ть с уч.НЗС (Авто)'!JC$11:INDIRECT("'Полная ст-ть с уч.НЗС (Авто)'!JC"&amp;$J$26))/$D15)</f>
        <v>0</v>
      </c>
      <c r="JD15" s="137">
        <f ca="1">IF($D15=0,0,SUMIF('Полная ст-ть с уч.НЗС (Авто)'!$YO$11:INDIRECT("'Полная ст-ть с уч.НЗС (Авто)'!YO"&amp;$J$26),$C15,'Полная ст-ть с уч.НЗС (Авто)'!JD$11:INDIRECT("'Полная ст-ть с уч.НЗС (Авто)'!JD"&amp;$J$26))/$D15)</f>
        <v>0</v>
      </c>
      <c r="JE15" s="137">
        <f ca="1">IF($D15=0,0,SUMIF('Полная ст-ть с уч.НЗС (Авто)'!$YO$11:INDIRECT("'Полная ст-ть с уч.НЗС (Авто)'!YO"&amp;$J$26),$C15,'Полная ст-ть с уч.НЗС (Авто)'!JE$11:INDIRECT("'Полная ст-ть с уч.НЗС (Авто)'!JE"&amp;$J$26))/$D15)</f>
        <v>0</v>
      </c>
      <c r="JF15" s="137">
        <f ca="1">IF($D15=0,0,SUMIF('Полная ст-ть с уч.НЗС (Авто)'!$YO$11:INDIRECT("'Полная ст-ть с уч.НЗС (Авто)'!YO"&amp;$J$26),$C15,'Полная ст-ть с уч.НЗС (Авто)'!JF$11:INDIRECT("'Полная ст-ть с уч.НЗС (Авто)'!JF"&amp;$J$26))/$D15)</f>
        <v>0</v>
      </c>
      <c r="JG15" s="137">
        <f ca="1">IF($D15=0,0,SUMIF('Полная ст-ть с уч.НЗС (Авто)'!$YO$11:INDIRECT("'Полная ст-ть с уч.НЗС (Авто)'!YO"&amp;$J$26),$C15,'Полная ст-ть с уч.НЗС (Авто)'!JG$11:INDIRECT("'Полная ст-ть с уч.НЗС (Авто)'!JG"&amp;$J$26))/$D15)</f>
        <v>0</v>
      </c>
      <c r="JH15" s="137">
        <f ca="1">IF($D15=0,0,SUMIF('Полная ст-ть с уч.НЗС (Авто)'!$YO$11:INDIRECT("'Полная ст-ть с уч.НЗС (Авто)'!YO"&amp;$J$26),$C15,'Полная ст-ть с уч.НЗС (Авто)'!JH$11:INDIRECT("'Полная ст-ть с уч.НЗС (Авто)'!JH"&amp;$J$26))/$D15)</f>
        <v>0</v>
      </c>
      <c r="JI15" s="137">
        <f ca="1">IF($D15=0,0,SUMIF('Полная ст-ть с уч.НЗС (Авто)'!$YO$11:INDIRECT("'Полная ст-ть с уч.НЗС (Авто)'!YO"&amp;$J$26),$C15,'Полная ст-ть с уч.НЗС (Авто)'!JI$11:INDIRECT("'Полная ст-ть с уч.НЗС (Авто)'!JI"&amp;$J$26))/$D15)</f>
        <v>0</v>
      </c>
      <c r="JJ15" s="137">
        <f ca="1">IF($D15=0,0,SUMIF('Полная ст-ть с уч.НЗС (Авто)'!$YO$11:INDIRECT("'Полная ст-ть с уч.НЗС (Авто)'!YO"&amp;$J$26),$C15,'Полная ст-ть с уч.НЗС (Авто)'!JJ$11:INDIRECT("'Полная ст-ть с уч.НЗС (Авто)'!JJ"&amp;$J$26))/$D15)</f>
        <v>0</v>
      </c>
      <c r="JK15" s="137">
        <f ca="1">IF($D15=0,0,SUMIF('Полная ст-ть с уч.НЗС (Авто)'!$YO$11:INDIRECT("'Полная ст-ть с уч.НЗС (Авто)'!YO"&amp;$J$26),$C15,'Полная ст-ть с уч.НЗС (Авто)'!JK$11:INDIRECT("'Полная ст-ть с уч.НЗС (Авто)'!JK"&amp;$J$26))/$D15)</f>
        <v>0</v>
      </c>
      <c r="JL15" s="137">
        <f ca="1">IF($D15=0,0,SUMIF('Полная ст-ть с уч.НЗС (Авто)'!$YO$11:INDIRECT("'Полная ст-ть с уч.НЗС (Авто)'!YO"&amp;$J$26),$C15,'Полная ст-ть с уч.НЗС (Авто)'!JL$11:INDIRECT("'Полная ст-ть с уч.НЗС (Авто)'!JL"&amp;$J$26))/$D15)</f>
        <v>0</v>
      </c>
      <c r="JM15" s="137">
        <f ca="1">IF($D15=0,0,SUMIF('Полная ст-ть с уч.НЗС (Авто)'!$YO$11:INDIRECT("'Полная ст-ть с уч.НЗС (Авто)'!YO"&amp;$J$26),$C15,'Полная ст-ть с уч.НЗС (Авто)'!JM$11:INDIRECT("'Полная ст-ть с уч.НЗС (Авто)'!JM"&amp;$J$26))/$D15)</f>
        <v>0</v>
      </c>
      <c r="JN15" s="137">
        <f ca="1">IF($D15=0,0,SUMIF('Полная ст-ть с уч.НЗС (Авто)'!$YO$11:INDIRECT("'Полная ст-ть с уч.НЗС (Авто)'!YO"&amp;$J$26),$C15,'Полная ст-ть с уч.НЗС (Авто)'!JN$11:INDIRECT("'Полная ст-ть с уч.НЗС (Авто)'!JN"&amp;$J$26))/$D15)</f>
        <v>0</v>
      </c>
      <c r="JO15" s="137">
        <f ca="1">IF($D15=0,0,SUMIF('Полная ст-ть с уч.НЗС (Авто)'!$YO$11:INDIRECT("'Полная ст-ть с уч.НЗС (Авто)'!YO"&amp;$J$26),$C15,'Полная ст-ть с уч.НЗС (Авто)'!JO$11:INDIRECT("'Полная ст-ть с уч.НЗС (Авто)'!JO"&amp;$J$26))/$D15)</f>
        <v>0</v>
      </c>
      <c r="JP15" s="137">
        <f ca="1">IF($D15=0,0,SUMIF('Полная ст-ть с уч.НЗС (Авто)'!$YO$11:INDIRECT("'Полная ст-ть с уч.НЗС (Авто)'!YO"&amp;$J$26),$C15,'Полная ст-ть с уч.НЗС (Авто)'!JP$11:INDIRECT("'Полная ст-ть с уч.НЗС (Авто)'!JP"&amp;$J$26))/$D15)</f>
        <v>0</v>
      </c>
      <c r="JQ15" s="137">
        <f ca="1">IF($D15=0,0,SUMIF('Полная ст-ть с уч.НЗС (Авто)'!$YO$11:INDIRECT("'Полная ст-ть с уч.НЗС (Авто)'!YO"&amp;$J$26),$C15,'Полная ст-ть с уч.НЗС (Авто)'!JQ$11:INDIRECT("'Полная ст-ть с уч.НЗС (Авто)'!JQ"&amp;$J$26))/$D15)</f>
        <v>0</v>
      </c>
      <c r="JR15" s="137">
        <f ca="1">IF($D15=0,0,SUMIF('Полная ст-ть с уч.НЗС (Авто)'!$YO$11:INDIRECT("'Полная ст-ть с уч.НЗС (Авто)'!YO"&amp;$J$26),$C15,'Полная ст-ть с уч.НЗС (Авто)'!JR$11:INDIRECT("'Полная ст-ть с уч.НЗС (Авто)'!JR"&amp;$J$26))/$D15)</f>
        <v>0</v>
      </c>
      <c r="JS15" s="137">
        <f ca="1">IF($D15=0,0,SUMIF('Полная ст-ть с уч.НЗС (Авто)'!$YO$11:INDIRECT("'Полная ст-ть с уч.НЗС (Авто)'!YO"&amp;$J$26),$C15,'Полная ст-ть с уч.НЗС (Авто)'!JS$11:INDIRECT("'Полная ст-ть с уч.НЗС (Авто)'!JS"&amp;$J$26))/$D15)</f>
        <v>0</v>
      </c>
      <c r="JT15" s="137">
        <f ca="1">IF($D15=0,0,SUMIF('Полная ст-ть с уч.НЗС (Авто)'!$YO$11:INDIRECT("'Полная ст-ть с уч.НЗС (Авто)'!YO"&amp;$J$26),$C15,'Полная ст-ть с уч.НЗС (Авто)'!JT$11:INDIRECT("'Полная ст-ть с уч.НЗС (Авто)'!JT"&amp;$J$26))/$D15)</f>
        <v>0</v>
      </c>
      <c r="JU15" s="137">
        <f ca="1">IF($D15=0,0,SUMIF('Полная ст-ть с уч.НЗС (Авто)'!$YO$11:INDIRECT("'Полная ст-ть с уч.НЗС (Авто)'!YO"&amp;$J$26),$C15,'Полная ст-ть с уч.НЗС (Авто)'!JU$11:INDIRECT("'Полная ст-ть с уч.НЗС (Авто)'!JU"&amp;$J$26))/$D15)</f>
        <v>0</v>
      </c>
      <c r="JV15" s="137">
        <f ca="1">IF($D15=0,0,SUMIF('Полная ст-ть с уч.НЗС (Авто)'!$YO$11:INDIRECT("'Полная ст-ть с уч.НЗС (Авто)'!YO"&amp;$J$26),$C15,'Полная ст-ть с уч.НЗС (Авто)'!JV$11:INDIRECT("'Полная ст-ть с уч.НЗС (Авто)'!JV"&amp;$J$26))/$D15)</f>
        <v>0</v>
      </c>
      <c r="JW15" s="137">
        <f ca="1">IF($D15=0,0,SUMIF('Полная ст-ть с уч.НЗС (Авто)'!$YO$11:INDIRECT("'Полная ст-ть с уч.НЗС (Авто)'!YO"&amp;$J$26),$C15,'Полная ст-ть с уч.НЗС (Авто)'!JW$11:INDIRECT("'Полная ст-ть с уч.НЗС (Авто)'!JW"&amp;$J$26))/$D15)</f>
        <v>0</v>
      </c>
      <c r="JX15" s="137">
        <f ca="1">IF($D15=0,0,SUMIF('Полная ст-ть с уч.НЗС (Авто)'!$YO$11:INDIRECT("'Полная ст-ть с уч.НЗС (Авто)'!YO"&amp;$J$26),$C15,'Полная ст-ть с уч.НЗС (Авто)'!JX$11:INDIRECT("'Полная ст-ть с уч.НЗС (Авто)'!JX"&amp;$J$26))/$D15)</f>
        <v>0</v>
      </c>
      <c r="JY15" s="137">
        <f ca="1">IF($D15=0,0,SUMIF('Полная ст-ть с уч.НЗС (Авто)'!$YO$11:INDIRECT("'Полная ст-ть с уч.НЗС (Авто)'!YO"&amp;$J$26),$C15,'Полная ст-ть с уч.НЗС (Авто)'!JY$11:INDIRECT("'Полная ст-ть с уч.НЗС (Авто)'!JY"&amp;$J$26))/$D15)</f>
        <v>0</v>
      </c>
      <c r="JZ15" s="137">
        <f ca="1">IF($D15=0,0,SUMIF('Полная ст-ть с уч.НЗС (Авто)'!$YO$11:INDIRECT("'Полная ст-ть с уч.НЗС (Авто)'!YO"&amp;$J$26),$C15,'Полная ст-ть с уч.НЗС (Авто)'!JZ$11:INDIRECT("'Полная ст-ть с уч.НЗС (Авто)'!JZ"&amp;$J$26))/$D15)</f>
        <v>0</v>
      </c>
      <c r="KA15" s="137">
        <f ca="1">IF($D15=0,0,SUMIF('Полная ст-ть с уч.НЗС (Авто)'!$YO$11:INDIRECT("'Полная ст-ть с уч.НЗС (Авто)'!YO"&amp;$J$26),$C15,'Полная ст-ть с уч.НЗС (Авто)'!KA$11:INDIRECT("'Полная ст-ть с уч.НЗС (Авто)'!KA"&amp;$J$26))/$D15)</f>
        <v>0</v>
      </c>
      <c r="KB15" s="137">
        <f ca="1">IF($D15=0,0,SUMIF('Полная ст-ть с уч.НЗС (Авто)'!$YO$11:INDIRECT("'Полная ст-ть с уч.НЗС (Авто)'!YO"&amp;$J$26),$C15,'Полная ст-ть с уч.НЗС (Авто)'!KB$11:INDIRECT("'Полная ст-ть с уч.НЗС (Авто)'!KB"&amp;$J$26))/$D15)</f>
        <v>0</v>
      </c>
      <c r="KC15" s="137">
        <f ca="1">IF($D15=0,0,SUMIF('Полная ст-ть с уч.НЗС (Авто)'!$YO$11:INDIRECT("'Полная ст-ть с уч.НЗС (Авто)'!YO"&amp;$J$26),$C15,'Полная ст-ть с уч.НЗС (Авто)'!KC$11:INDIRECT("'Полная ст-ть с уч.НЗС (Авто)'!KC"&amp;$J$26))/$D15)</f>
        <v>0</v>
      </c>
      <c r="KD15" s="137">
        <f ca="1">IF($D15=0,0,SUMIF('Полная ст-ть с уч.НЗС (Авто)'!$YO$11:INDIRECT("'Полная ст-ть с уч.НЗС (Авто)'!YO"&amp;$J$26),$C15,'Полная ст-ть с уч.НЗС (Авто)'!KD$11:INDIRECT("'Полная ст-ть с уч.НЗС (Авто)'!KD"&amp;$J$26))/$D15)</f>
        <v>0</v>
      </c>
      <c r="KE15" s="137">
        <f ca="1">IF($D15=0,0,SUMIF('Полная ст-ть с уч.НЗС (Авто)'!$YO$11:INDIRECT("'Полная ст-ть с уч.НЗС (Авто)'!YO"&amp;$J$26),$C15,'Полная ст-ть с уч.НЗС (Авто)'!KE$11:INDIRECT("'Полная ст-ть с уч.НЗС (Авто)'!KE"&amp;$J$26))/$D15)</f>
        <v>0</v>
      </c>
      <c r="KF15" s="137">
        <f ca="1">IF($D15=0,0,SUMIF('Полная ст-ть с уч.НЗС (Авто)'!$YO$11:INDIRECT("'Полная ст-ть с уч.НЗС (Авто)'!YO"&amp;$J$26),$C15,'Полная ст-ть с уч.НЗС (Авто)'!KF$11:INDIRECT("'Полная ст-ть с уч.НЗС (Авто)'!KF"&amp;$J$26))/$D15)</f>
        <v>0</v>
      </c>
      <c r="KG15" s="137">
        <f ca="1">IF($D15=0,0,SUMIF('Полная ст-ть с уч.НЗС (Авто)'!$YO$11:INDIRECT("'Полная ст-ть с уч.НЗС (Авто)'!YO"&amp;$J$26),$C15,'Полная ст-ть с уч.НЗС (Авто)'!KG$11:INDIRECT("'Полная ст-ть с уч.НЗС (Авто)'!KG"&amp;$J$26))/$D15)</f>
        <v>0</v>
      </c>
      <c r="KH15" s="137">
        <f ca="1">IF($D15=0,0,SUMIF('Полная ст-ть с уч.НЗС (Авто)'!$YO$11:INDIRECT("'Полная ст-ть с уч.НЗС (Авто)'!YO"&amp;$J$26),$C15,'Полная ст-ть с уч.НЗС (Авто)'!KH$11:INDIRECT("'Полная ст-ть с уч.НЗС (Авто)'!KH"&amp;$J$26))/$D15)</f>
        <v>0</v>
      </c>
      <c r="KI15" s="137">
        <f ca="1">IF($D15=0,0,SUMIF('Полная ст-ть с уч.НЗС (Авто)'!$YO$11:INDIRECT("'Полная ст-ть с уч.НЗС (Авто)'!YO"&amp;$J$26),$C15,'Полная ст-ть с уч.НЗС (Авто)'!KI$11:INDIRECT("'Полная ст-ть с уч.НЗС (Авто)'!KI"&amp;$J$26))/$D15)</f>
        <v>0</v>
      </c>
      <c r="KJ15" s="137">
        <f ca="1">IF($D15=0,0,SUMIF('Полная ст-ть с уч.НЗС (Авто)'!$YO$11:INDIRECT("'Полная ст-ть с уч.НЗС (Авто)'!YO"&amp;$J$26),$C15,'Полная ст-ть с уч.НЗС (Авто)'!KJ$11:INDIRECT("'Полная ст-ть с уч.НЗС (Авто)'!KJ"&amp;$J$26))/$D15)</f>
        <v>0</v>
      </c>
      <c r="KK15" s="137">
        <f ca="1">IF($D15=0,0,SUMIF('Полная ст-ть с уч.НЗС (Авто)'!$YO$11:INDIRECT("'Полная ст-ть с уч.НЗС (Авто)'!YO"&amp;$J$26),$C15,'Полная ст-ть с уч.НЗС (Авто)'!KK$11:INDIRECT("'Полная ст-ть с уч.НЗС (Авто)'!KK"&amp;$J$26))/$D15)</f>
        <v>0</v>
      </c>
      <c r="KL15" s="137">
        <f ca="1">IF($D15=0,0,SUMIF('Полная ст-ть с уч.НЗС (Авто)'!$YO$11:INDIRECT("'Полная ст-ть с уч.НЗС (Авто)'!YO"&amp;$J$26),$C15,'Полная ст-ть с уч.НЗС (Авто)'!KL$11:INDIRECT("'Полная ст-ть с уч.НЗС (Авто)'!KL"&amp;$J$26))/$D15)</f>
        <v>0</v>
      </c>
      <c r="KM15" s="137">
        <f ca="1">IF($D15=0,0,SUMIF('Полная ст-ть с уч.НЗС (Авто)'!$YO$11:INDIRECT("'Полная ст-ть с уч.НЗС (Авто)'!YO"&amp;$J$26),$C15,'Полная ст-ть с уч.НЗС (Авто)'!KM$11:INDIRECT("'Полная ст-ть с уч.НЗС (Авто)'!KM"&amp;$J$26))/$D15)</f>
        <v>0</v>
      </c>
      <c r="KN15" s="137">
        <f ca="1">IF($D15=0,0,SUMIF('Полная ст-ть с уч.НЗС (Авто)'!$YO$11:INDIRECT("'Полная ст-ть с уч.НЗС (Авто)'!YO"&amp;$J$26),$C15,'Полная ст-ть с уч.НЗС (Авто)'!KN$11:INDIRECT("'Полная ст-ть с уч.НЗС (Авто)'!KN"&amp;$J$26))/$D15)</f>
        <v>0</v>
      </c>
      <c r="KO15" s="137">
        <f ca="1">IF($D15=0,0,SUMIF('Полная ст-ть с уч.НЗС (Авто)'!$YO$11:INDIRECT("'Полная ст-ть с уч.НЗС (Авто)'!YO"&amp;$J$26),$C15,'Полная ст-ть с уч.НЗС (Авто)'!KO$11:INDIRECT("'Полная ст-ть с уч.НЗС (Авто)'!KO"&amp;$J$26))/$D15)</f>
        <v>0</v>
      </c>
      <c r="KP15" s="137">
        <f ca="1">IF($D15=0,0,SUMIF('Полная ст-ть с уч.НЗС (Авто)'!$YO$11:INDIRECT("'Полная ст-ть с уч.НЗС (Авто)'!YO"&amp;$J$26),$C15,'Полная ст-ть с уч.НЗС (Авто)'!KP$11:INDIRECT("'Полная ст-ть с уч.НЗС (Авто)'!KP"&amp;$J$26))/$D15)</f>
        <v>0</v>
      </c>
      <c r="KQ15" s="137">
        <f ca="1">IF($D15=0,0,SUMIF('Полная ст-ть с уч.НЗС (Авто)'!$YO$11:INDIRECT("'Полная ст-ть с уч.НЗС (Авто)'!YO"&amp;$J$26),$C15,'Полная ст-ть с уч.НЗС (Авто)'!KQ$11:INDIRECT("'Полная ст-ть с уч.НЗС (Авто)'!KQ"&amp;$J$26))/$D15)</f>
        <v>0</v>
      </c>
      <c r="KR15" s="137">
        <f ca="1">IF($D15=0,0,SUMIF('Полная ст-ть с уч.НЗС (Авто)'!$YO$11:INDIRECT("'Полная ст-ть с уч.НЗС (Авто)'!YO"&amp;$J$26),$C15,'Полная ст-ть с уч.НЗС (Авто)'!KR$11:INDIRECT("'Полная ст-ть с уч.НЗС (Авто)'!KR"&amp;$J$26))/$D15)</f>
        <v>0</v>
      </c>
      <c r="KS15" s="137">
        <f ca="1">IF($D15=0,0,SUMIF('Полная ст-ть с уч.НЗС (Авто)'!$YO$11:INDIRECT("'Полная ст-ть с уч.НЗС (Авто)'!YO"&amp;$J$26),$C15,'Полная ст-ть с уч.НЗС (Авто)'!KS$11:INDIRECT("'Полная ст-ть с уч.НЗС (Авто)'!KS"&amp;$J$26))/$D15)</f>
        <v>0</v>
      </c>
      <c r="KT15" s="137">
        <f ca="1">IF($D15=0,0,SUMIF('Полная ст-ть с уч.НЗС (Авто)'!$YO$11:INDIRECT("'Полная ст-ть с уч.НЗС (Авто)'!YO"&amp;$J$26),$C15,'Полная ст-ть с уч.НЗС (Авто)'!KT$11:INDIRECT("'Полная ст-ть с уч.НЗС (Авто)'!KT"&amp;$J$26))/$D15)</f>
        <v>0</v>
      </c>
      <c r="KU15" s="137">
        <f ca="1">IF($D15=0,0,SUMIF('Полная ст-ть с уч.НЗС (Авто)'!$YO$11:INDIRECT("'Полная ст-ть с уч.НЗС (Авто)'!YO"&amp;$J$26),$C15,'Полная ст-ть с уч.НЗС (Авто)'!KU$11:INDIRECT("'Полная ст-ть с уч.НЗС (Авто)'!KU"&amp;$J$26))/$D15)</f>
        <v>0</v>
      </c>
      <c r="KV15" s="137">
        <f ca="1">IF($D15=0,0,SUMIF('Полная ст-ть с уч.НЗС (Авто)'!$YO$11:INDIRECT("'Полная ст-ть с уч.НЗС (Авто)'!YO"&amp;$J$26),$C15,'Полная ст-ть с уч.НЗС (Авто)'!KV$11:INDIRECT("'Полная ст-ть с уч.НЗС (Авто)'!KV"&amp;$J$26))/$D15)</f>
        <v>0</v>
      </c>
      <c r="KW15" s="137">
        <f ca="1">IF($D15=0,0,SUMIF('Полная ст-ть с уч.НЗС (Авто)'!$YO$11:INDIRECT("'Полная ст-ть с уч.НЗС (Авто)'!YO"&amp;$J$26),$C15,'Полная ст-ть с уч.НЗС (Авто)'!KW$11:INDIRECT("'Полная ст-ть с уч.НЗС (Авто)'!KW"&amp;$J$26))/$D15)</f>
        <v>0</v>
      </c>
      <c r="KX15" s="137">
        <f ca="1">IF($D15=0,0,SUMIF('Полная ст-ть с уч.НЗС (Авто)'!$YO$11:INDIRECT("'Полная ст-ть с уч.НЗС (Авто)'!YO"&amp;$J$26),$C15,'Полная ст-ть с уч.НЗС (Авто)'!KX$11:INDIRECT("'Полная ст-ть с уч.НЗС (Авто)'!KX"&amp;$J$26))/$D15)</f>
        <v>0</v>
      </c>
      <c r="KY15" s="137">
        <f ca="1">IF($D15=0,0,SUMIF('Полная ст-ть с уч.НЗС (Авто)'!$YO$11:INDIRECT("'Полная ст-ть с уч.НЗС (Авто)'!YO"&amp;$J$26),$C15,'Полная ст-ть с уч.НЗС (Авто)'!KY$11:INDIRECT("'Полная ст-ть с уч.НЗС (Авто)'!KY"&amp;$J$26))/$D15)</f>
        <v>0</v>
      </c>
      <c r="KZ15" s="137">
        <f ca="1">IF($D15=0,0,SUMIF('Полная ст-ть с уч.НЗС (Авто)'!$YO$11:INDIRECT("'Полная ст-ть с уч.НЗС (Авто)'!YO"&amp;$J$26),$C15,'Полная ст-ть с уч.НЗС (Авто)'!KZ$11:INDIRECT("'Полная ст-ть с уч.НЗС (Авто)'!KZ"&amp;$J$26))/$D15)</f>
        <v>0</v>
      </c>
      <c r="LA15" s="137">
        <f ca="1">IF($D15=0,0,SUMIF('Полная ст-ть с уч.НЗС (Авто)'!$YO$11:INDIRECT("'Полная ст-ть с уч.НЗС (Авто)'!YO"&amp;$J$26),$C15,'Полная ст-ть с уч.НЗС (Авто)'!LA$11:INDIRECT("'Полная ст-ть с уч.НЗС (Авто)'!LA"&amp;$J$26))/$D15)</f>
        <v>0</v>
      </c>
      <c r="LB15" s="137">
        <f ca="1">IF($D15=0,0,SUMIF('Полная ст-ть с уч.НЗС (Авто)'!$YO$11:INDIRECT("'Полная ст-ть с уч.НЗС (Авто)'!YO"&amp;$J$26),$C15,'Полная ст-ть с уч.НЗС (Авто)'!LB$11:INDIRECT("'Полная ст-ть с уч.НЗС (Авто)'!LB"&amp;$J$26))/$D15)</f>
        <v>0</v>
      </c>
      <c r="LC15" s="137">
        <f ca="1">IF($D15=0,0,SUMIF('Полная ст-ть с уч.НЗС (Авто)'!$YO$11:INDIRECT("'Полная ст-ть с уч.НЗС (Авто)'!YO"&amp;$J$26),$C15,'Полная ст-ть с уч.НЗС (Авто)'!LC$11:INDIRECT("'Полная ст-ть с уч.НЗС (Авто)'!LC"&amp;$J$26))/$D15)</f>
        <v>0</v>
      </c>
      <c r="LD15" s="137">
        <f ca="1">IF($D15=0,0,SUMIF('Полная ст-ть с уч.НЗС (Авто)'!$YO$11:INDIRECT("'Полная ст-ть с уч.НЗС (Авто)'!YO"&amp;$J$26),$C15,'Полная ст-ть с уч.НЗС (Авто)'!LD$11:INDIRECT("'Полная ст-ть с уч.НЗС (Авто)'!LD"&amp;$J$26))/$D15)</f>
        <v>0</v>
      </c>
      <c r="LE15" s="137">
        <f ca="1">IF($D15=0,0,SUMIF('Полная ст-ть с уч.НЗС (Авто)'!$YO$11:INDIRECT("'Полная ст-ть с уч.НЗС (Авто)'!YO"&amp;$J$26),$C15,'Полная ст-ть с уч.НЗС (Авто)'!LE$11:INDIRECT("'Полная ст-ть с уч.НЗС (Авто)'!LE"&amp;$J$26))/$D15)</f>
        <v>0</v>
      </c>
      <c r="LF15" s="137">
        <f ca="1">IF($D15=0,0,SUMIF('Полная ст-ть с уч.НЗС (Авто)'!$YO$11:INDIRECT("'Полная ст-ть с уч.НЗС (Авто)'!YO"&amp;$J$26),$C15,'Полная ст-ть с уч.НЗС (Авто)'!LF$11:INDIRECT("'Полная ст-ть с уч.НЗС (Авто)'!LF"&amp;$J$26))/$D15)</f>
        <v>0</v>
      </c>
      <c r="LG15" s="137">
        <f ca="1">IF($D15=0,0,SUMIF('Полная ст-ть с уч.НЗС (Авто)'!$YO$11:INDIRECT("'Полная ст-ть с уч.НЗС (Авто)'!YO"&amp;$J$26),$C15,'Полная ст-ть с уч.НЗС (Авто)'!LG$11:INDIRECT("'Полная ст-ть с уч.НЗС (Авто)'!LG"&amp;$J$26))/$D15)</f>
        <v>0</v>
      </c>
      <c r="LH15" s="137">
        <f ca="1">IF($D15=0,0,SUMIF('Полная ст-ть с уч.НЗС (Авто)'!$YO$11:INDIRECT("'Полная ст-ть с уч.НЗС (Авто)'!YO"&amp;$J$26),$C15,'Полная ст-ть с уч.НЗС (Авто)'!LH$11:INDIRECT("'Полная ст-ть с уч.НЗС (Авто)'!LH"&amp;$J$26))/$D15)</f>
        <v>0</v>
      </c>
      <c r="LI15" s="137">
        <f ca="1">IF($D15=0,0,SUMIF('Полная ст-ть с уч.НЗС (Авто)'!$YO$11:INDIRECT("'Полная ст-ть с уч.НЗС (Авто)'!YO"&amp;$J$26),$C15,'Полная ст-ть с уч.НЗС (Авто)'!LI$11:INDIRECT("'Полная ст-ть с уч.НЗС (Авто)'!LI"&amp;$J$26))/$D15)</f>
        <v>0</v>
      </c>
      <c r="LJ15" s="137">
        <f ca="1">IF($D15=0,0,SUMIF('Полная ст-ть с уч.НЗС (Авто)'!$YO$11:INDIRECT("'Полная ст-ть с уч.НЗС (Авто)'!YO"&amp;$J$26),$C15,'Полная ст-ть с уч.НЗС (Авто)'!LJ$11:INDIRECT("'Полная ст-ть с уч.НЗС (Авто)'!LJ"&amp;$J$26))/$D15)</f>
        <v>0</v>
      </c>
      <c r="LK15" s="137">
        <f ca="1">IF($D15=0,0,SUMIF('Полная ст-ть с уч.НЗС (Авто)'!$YO$11:INDIRECT("'Полная ст-ть с уч.НЗС (Авто)'!YO"&amp;$J$26),$C15,'Полная ст-ть с уч.НЗС (Авто)'!LK$11:INDIRECT("'Полная ст-ть с уч.НЗС (Авто)'!LK"&amp;$J$26))/$D15)</f>
        <v>0</v>
      </c>
      <c r="LL15" s="137">
        <f ca="1">IF($D15=0,0,SUMIF('Полная ст-ть с уч.НЗС (Авто)'!$YO$11:INDIRECT("'Полная ст-ть с уч.НЗС (Авто)'!YO"&amp;$J$26),$C15,'Полная ст-ть с уч.НЗС (Авто)'!LL$11:INDIRECT("'Полная ст-ть с уч.НЗС (Авто)'!LL"&amp;$J$26))/$D15)</f>
        <v>0</v>
      </c>
      <c r="LM15" s="137">
        <f ca="1">IF($D15=0,0,SUMIF('Полная ст-ть с уч.НЗС (Авто)'!$YO$11:INDIRECT("'Полная ст-ть с уч.НЗС (Авто)'!YO"&amp;$J$26),$C15,'Полная ст-ть с уч.НЗС (Авто)'!LM$11:INDIRECT("'Полная ст-ть с уч.НЗС (Авто)'!LM"&amp;$J$26))/$D15)</f>
        <v>0</v>
      </c>
      <c r="LN15" s="137">
        <f ca="1">IF($D15=0,0,SUMIF('Полная ст-ть с уч.НЗС (Авто)'!$YO$11:INDIRECT("'Полная ст-ть с уч.НЗС (Авто)'!YO"&amp;$J$26),$C15,'Полная ст-ть с уч.НЗС (Авто)'!LN$11:INDIRECT("'Полная ст-ть с уч.НЗС (Авто)'!LN"&amp;$J$26))/$D15)</f>
        <v>0</v>
      </c>
      <c r="LO15" s="137">
        <f ca="1">IF($D15=0,0,SUMIF('Полная ст-ть с уч.НЗС (Авто)'!$YO$11:INDIRECT("'Полная ст-ть с уч.НЗС (Авто)'!YO"&amp;$J$26),$C15,'Полная ст-ть с уч.НЗС (Авто)'!LO$11:INDIRECT("'Полная ст-ть с уч.НЗС (Авто)'!LO"&amp;$J$26))/$D15)</f>
        <v>0</v>
      </c>
      <c r="LP15" s="137">
        <f ca="1">IF($D15=0,0,SUMIF('Полная ст-ть с уч.НЗС (Авто)'!$YO$11:INDIRECT("'Полная ст-ть с уч.НЗС (Авто)'!YO"&amp;$J$26),$C15,'Полная ст-ть с уч.НЗС (Авто)'!LP$11:INDIRECT("'Полная ст-ть с уч.НЗС (Авто)'!LP"&amp;$J$26))/$D15)</f>
        <v>0</v>
      </c>
      <c r="LQ15" s="137">
        <f ca="1">IF($D15=0,0,SUMIF('Полная ст-ть с уч.НЗС (Авто)'!$YO$11:INDIRECT("'Полная ст-ть с уч.НЗС (Авто)'!YO"&amp;$J$26),$C15,'Полная ст-ть с уч.НЗС (Авто)'!LQ$11:INDIRECT("'Полная ст-ть с уч.НЗС (Авто)'!LQ"&amp;$J$26))/$D15)</f>
        <v>0</v>
      </c>
      <c r="LR15" s="137">
        <f ca="1">IF($D15=0,0,SUMIF('Полная ст-ть с уч.НЗС (Авто)'!$YO$11:INDIRECT("'Полная ст-ть с уч.НЗС (Авто)'!YO"&amp;$J$26),$C15,'Полная ст-ть с уч.НЗС (Авто)'!LR$11:INDIRECT("'Полная ст-ть с уч.НЗС (Авто)'!LR"&amp;$J$26))/$D15)</f>
        <v>0</v>
      </c>
      <c r="LS15" s="137">
        <f ca="1">IF($D15=0,0,SUMIF('Полная ст-ть с уч.НЗС (Авто)'!$YO$11:INDIRECT("'Полная ст-ть с уч.НЗС (Авто)'!YO"&amp;$J$26),$C15,'Полная ст-ть с уч.НЗС (Авто)'!LS$11:INDIRECT("'Полная ст-ть с уч.НЗС (Авто)'!LS"&amp;$J$26))/$D15)</f>
        <v>0</v>
      </c>
      <c r="LT15" s="137">
        <f ca="1">IF($D15=0,0,SUMIF('Полная ст-ть с уч.НЗС (Авто)'!$YO$11:INDIRECT("'Полная ст-ть с уч.НЗС (Авто)'!YO"&amp;$J$26),$C15,'Полная ст-ть с уч.НЗС (Авто)'!LT$11:INDIRECT("'Полная ст-ть с уч.НЗС (Авто)'!LT"&amp;$J$26))/$D15)</f>
        <v>0</v>
      </c>
      <c r="LU15" s="137">
        <f ca="1">IF($D15=0,0,SUMIF('Полная ст-ть с уч.НЗС (Авто)'!$YO$11:INDIRECT("'Полная ст-ть с уч.НЗС (Авто)'!YO"&amp;$J$26),$C15,'Полная ст-ть с уч.НЗС (Авто)'!LU$11:INDIRECT("'Полная ст-ть с уч.НЗС (Авто)'!LU"&amp;$J$26))/$D15)</f>
        <v>0</v>
      </c>
      <c r="LV15" s="137">
        <f ca="1">IF($D15=0,0,SUMIF('Полная ст-ть с уч.НЗС (Авто)'!$YO$11:INDIRECT("'Полная ст-ть с уч.НЗС (Авто)'!YO"&amp;$J$26),$C15,'Полная ст-ть с уч.НЗС (Авто)'!LV$11:INDIRECT("'Полная ст-ть с уч.НЗС (Авто)'!LV"&amp;$J$26))/$D15)</f>
        <v>0</v>
      </c>
      <c r="LW15" s="137">
        <f ca="1">IF($D15=0,0,SUMIF('Полная ст-ть с уч.НЗС (Авто)'!$YO$11:INDIRECT("'Полная ст-ть с уч.НЗС (Авто)'!YO"&amp;$J$26),$C15,'Полная ст-ть с уч.НЗС (Авто)'!LW$11:INDIRECT("'Полная ст-ть с уч.НЗС (Авто)'!LW"&amp;$J$26))/$D15)</f>
        <v>0</v>
      </c>
      <c r="LX15" s="137">
        <f ca="1">IF($D15=0,0,SUMIF('Полная ст-ть с уч.НЗС (Авто)'!$YO$11:INDIRECT("'Полная ст-ть с уч.НЗС (Авто)'!YO"&amp;$J$26),$C15,'Полная ст-ть с уч.НЗС (Авто)'!LX$11:INDIRECT("'Полная ст-ть с уч.НЗС (Авто)'!LX"&amp;$J$26))/$D15)</f>
        <v>0</v>
      </c>
      <c r="LY15" s="137">
        <f ca="1">IF($D15=0,0,SUMIF('Полная ст-ть с уч.НЗС (Авто)'!$YO$11:INDIRECT("'Полная ст-ть с уч.НЗС (Авто)'!YO"&amp;$J$26),$C15,'Полная ст-ть с уч.НЗС (Авто)'!LY$11:INDIRECT("'Полная ст-ть с уч.НЗС (Авто)'!LY"&amp;$J$26))/$D15)</f>
        <v>0</v>
      </c>
      <c r="LZ15" s="137">
        <f ca="1">IF($D15=0,0,SUMIF('Полная ст-ть с уч.НЗС (Авто)'!$YO$11:INDIRECT("'Полная ст-ть с уч.НЗС (Авто)'!YO"&amp;$J$26),$C15,'Полная ст-ть с уч.НЗС (Авто)'!LZ$11:INDIRECT("'Полная ст-ть с уч.НЗС (Авто)'!LZ"&amp;$J$26))/$D15)</f>
        <v>0</v>
      </c>
      <c r="MA15" s="137">
        <f ca="1">IF($D15=0,0,SUMIF('Полная ст-ть с уч.НЗС (Авто)'!$YO$11:INDIRECT("'Полная ст-ть с уч.НЗС (Авто)'!YO"&amp;$J$26),$C15,'Полная ст-ть с уч.НЗС (Авто)'!MA$11:INDIRECT("'Полная ст-ть с уч.НЗС (Авто)'!MA"&amp;$J$26))/$D15)</f>
        <v>0</v>
      </c>
      <c r="MB15" s="137">
        <f ca="1">IF($D15=0,0,SUMIF('Полная ст-ть с уч.НЗС (Авто)'!$YO$11:INDIRECT("'Полная ст-ть с уч.НЗС (Авто)'!YO"&amp;$J$26),$C15,'Полная ст-ть с уч.НЗС (Авто)'!MB$11:INDIRECT("'Полная ст-ть с уч.НЗС (Авто)'!MB"&amp;$J$26))/$D15)</f>
        <v>0</v>
      </c>
      <c r="MC15" s="137">
        <f ca="1">IF($D15=0,0,SUMIF('Полная ст-ть с уч.НЗС (Авто)'!$YO$11:INDIRECT("'Полная ст-ть с уч.НЗС (Авто)'!YO"&amp;$J$26),$C15,'Полная ст-ть с уч.НЗС (Авто)'!MC$11:INDIRECT("'Полная ст-ть с уч.НЗС (Авто)'!MC"&amp;$J$26))/$D15)</f>
        <v>0</v>
      </c>
      <c r="MD15" s="137">
        <f ca="1">IF($D15=0,0,SUMIF('Полная ст-ть с уч.НЗС (Авто)'!$YO$11:INDIRECT("'Полная ст-ть с уч.НЗС (Авто)'!YO"&amp;$J$26),$C15,'Полная ст-ть с уч.НЗС (Авто)'!MD$11:INDIRECT("'Полная ст-ть с уч.НЗС (Авто)'!MD"&amp;$J$26))/$D15)</f>
        <v>0</v>
      </c>
      <c r="ME15" s="137">
        <f ca="1">IF($D15=0,0,SUMIF('Полная ст-ть с уч.НЗС (Авто)'!$YO$11:INDIRECT("'Полная ст-ть с уч.НЗС (Авто)'!YO"&amp;$J$26),$C15,'Полная ст-ть с уч.НЗС (Авто)'!ME$11:INDIRECT("'Полная ст-ть с уч.НЗС (Авто)'!ME"&amp;$J$26))/$D15)</f>
        <v>0</v>
      </c>
      <c r="MF15" s="137">
        <f ca="1">IF($D15=0,0,SUMIF('Полная ст-ть с уч.НЗС (Авто)'!$YO$11:INDIRECT("'Полная ст-ть с уч.НЗС (Авто)'!YO"&amp;$J$26),$C15,'Полная ст-ть с уч.НЗС (Авто)'!MF$11:INDIRECT("'Полная ст-ть с уч.НЗС (Авто)'!MF"&amp;$J$26))/$D15)</f>
        <v>0</v>
      </c>
      <c r="MG15" s="137">
        <f ca="1">IF($D15=0,0,SUMIF('Полная ст-ть с уч.НЗС (Авто)'!$YO$11:INDIRECT("'Полная ст-ть с уч.НЗС (Авто)'!YO"&amp;$J$26),$C15,'Полная ст-ть с уч.НЗС (Авто)'!MG$11:INDIRECT("'Полная ст-ть с уч.НЗС (Авто)'!MG"&amp;$J$26))/$D15)</f>
        <v>0</v>
      </c>
      <c r="MH15" s="137">
        <f ca="1">IF($D15=0,0,SUMIF('Полная ст-ть с уч.НЗС (Авто)'!$YO$11:INDIRECT("'Полная ст-ть с уч.НЗС (Авто)'!YO"&amp;$J$26),$C15,'Полная ст-ть с уч.НЗС (Авто)'!MH$11:INDIRECT("'Полная ст-ть с уч.НЗС (Авто)'!MH"&amp;$J$26))/$D15)</f>
        <v>0</v>
      </c>
      <c r="MI15" s="137">
        <f ca="1">IF($D15=0,0,SUMIF('Полная ст-ть с уч.НЗС (Авто)'!$YO$11:INDIRECT("'Полная ст-ть с уч.НЗС (Авто)'!YO"&amp;$J$26),$C15,'Полная ст-ть с уч.НЗС (Авто)'!MI$11:INDIRECT("'Полная ст-ть с уч.НЗС (Авто)'!MI"&amp;$J$26))/$D15)</f>
        <v>0</v>
      </c>
      <c r="MJ15" s="137">
        <f ca="1">IF($D15=0,0,SUMIF('Полная ст-ть с уч.НЗС (Авто)'!$YO$11:INDIRECT("'Полная ст-ть с уч.НЗС (Авто)'!YO"&amp;$J$26),$C15,'Полная ст-ть с уч.НЗС (Авто)'!MJ$11:INDIRECT("'Полная ст-ть с уч.НЗС (Авто)'!MJ"&amp;$J$26))/$D15)</f>
        <v>0</v>
      </c>
      <c r="MK15" s="137">
        <f ca="1">IF($D15=0,0,SUMIF('Полная ст-ть с уч.НЗС (Авто)'!$YO$11:INDIRECT("'Полная ст-ть с уч.НЗС (Авто)'!YO"&amp;$J$26),$C15,'Полная ст-ть с уч.НЗС (Авто)'!MK$11:INDIRECT("'Полная ст-ть с уч.НЗС (Авто)'!MK"&amp;$J$26))/$D15)</f>
        <v>0</v>
      </c>
      <c r="ML15" s="137">
        <f ca="1">IF($D15=0,0,SUMIF('Полная ст-ть с уч.НЗС (Авто)'!$YO$11:INDIRECT("'Полная ст-ть с уч.НЗС (Авто)'!YO"&amp;$J$26),$C15,'Полная ст-ть с уч.НЗС (Авто)'!ML$11:INDIRECT("'Полная ст-ть с уч.НЗС (Авто)'!ML"&amp;$J$26))/$D15)</f>
        <v>0</v>
      </c>
      <c r="MM15" s="137">
        <f ca="1">IF($D15=0,0,SUMIF('Полная ст-ть с уч.НЗС (Авто)'!$YO$11:INDIRECT("'Полная ст-ть с уч.НЗС (Авто)'!YO"&amp;$J$26),$C15,'Полная ст-ть с уч.НЗС (Авто)'!MM$11:INDIRECT("'Полная ст-ть с уч.НЗС (Авто)'!MM"&amp;$J$26))/$D15)</f>
        <v>0</v>
      </c>
      <c r="MN15" s="137">
        <f ca="1">IF($D15=0,0,SUMIF('Полная ст-ть с уч.НЗС (Авто)'!$YO$11:INDIRECT("'Полная ст-ть с уч.НЗС (Авто)'!YO"&amp;$J$26),$C15,'Полная ст-ть с уч.НЗС (Авто)'!MN$11:INDIRECT("'Полная ст-ть с уч.НЗС (Авто)'!MN"&amp;$J$26))/$D15)</f>
        <v>0</v>
      </c>
      <c r="MO15" s="137">
        <f ca="1">IF($D15=0,0,SUMIF('Полная ст-ть с уч.НЗС (Авто)'!$YO$11:INDIRECT("'Полная ст-ть с уч.НЗС (Авто)'!YO"&amp;$J$26),$C15,'Полная ст-ть с уч.НЗС (Авто)'!MO$11:INDIRECT("'Полная ст-ть с уч.НЗС (Авто)'!MO"&amp;$J$26))/$D15)</f>
        <v>0</v>
      </c>
      <c r="MP15" s="137">
        <f ca="1">IF($D15=0,0,SUMIF('Полная ст-ть с уч.НЗС (Авто)'!$YO$11:INDIRECT("'Полная ст-ть с уч.НЗС (Авто)'!YO"&amp;$J$26),$C15,'Полная ст-ть с уч.НЗС (Авто)'!MP$11:INDIRECT("'Полная ст-ть с уч.НЗС (Авто)'!MP"&amp;$J$26))/$D15)</f>
        <v>0</v>
      </c>
      <c r="MQ15" s="137">
        <f ca="1">IF($D15=0,0,SUMIF('Полная ст-ть с уч.НЗС (Авто)'!$YO$11:INDIRECT("'Полная ст-ть с уч.НЗС (Авто)'!YO"&amp;$J$26),$C15,'Полная ст-ть с уч.НЗС (Авто)'!MQ$11:INDIRECT("'Полная ст-ть с уч.НЗС (Авто)'!MQ"&amp;$J$26))/$D15)</f>
        <v>0</v>
      </c>
      <c r="MR15" s="137">
        <f ca="1">IF($D15=0,0,SUMIF('Полная ст-ть с уч.НЗС (Авто)'!$YO$11:INDIRECT("'Полная ст-ть с уч.НЗС (Авто)'!YO"&amp;$J$26),$C15,'Полная ст-ть с уч.НЗС (Авто)'!MR$11:INDIRECT("'Полная ст-ть с уч.НЗС (Авто)'!MR"&amp;$J$26))/$D15)</f>
        <v>0</v>
      </c>
      <c r="MS15" s="137">
        <f ca="1">IF($D15=0,0,SUMIF('Полная ст-ть с уч.НЗС (Авто)'!$YO$11:INDIRECT("'Полная ст-ть с уч.НЗС (Авто)'!YO"&amp;$J$26),$C15,'Полная ст-ть с уч.НЗС (Авто)'!MS$11:INDIRECT("'Полная ст-ть с уч.НЗС (Авто)'!MS"&amp;$J$26))/$D15)</f>
        <v>0</v>
      </c>
      <c r="MT15" s="137">
        <f ca="1">IF($D15=0,0,SUMIF('Полная ст-ть с уч.НЗС (Авто)'!$YO$11:INDIRECT("'Полная ст-ть с уч.НЗС (Авто)'!YO"&amp;$J$26),$C15,'Полная ст-ть с уч.НЗС (Авто)'!MT$11:INDIRECT("'Полная ст-ть с уч.НЗС (Авто)'!MT"&amp;$J$26))/$D15)</f>
        <v>0</v>
      </c>
      <c r="MU15" s="137">
        <f ca="1">IF($D15=0,0,SUMIF('Полная ст-ть с уч.НЗС (Авто)'!$YO$11:INDIRECT("'Полная ст-ть с уч.НЗС (Авто)'!YO"&amp;$J$26),$C15,'Полная ст-ть с уч.НЗС (Авто)'!MU$11:INDIRECT("'Полная ст-ть с уч.НЗС (Авто)'!MU"&amp;$J$26))/$D15)</f>
        <v>0</v>
      </c>
      <c r="MV15" s="137">
        <f ca="1">IF($D15=0,0,SUMIF('Полная ст-ть с уч.НЗС (Авто)'!$YO$11:INDIRECT("'Полная ст-ть с уч.НЗС (Авто)'!YO"&amp;$J$26),$C15,'Полная ст-ть с уч.НЗС (Авто)'!MV$11:INDIRECT("'Полная ст-ть с уч.НЗС (Авто)'!MV"&amp;$J$26))/$D15)</f>
        <v>0</v>
      </c>
      <c r="MW15" s="137">
        <f ca="1">IF($D15=0,0,SUMIF('Полная ст-ть с уч.НЗС (Авто)'!$YO$11:INDIRECT("'Полная ст-ть с уч.НЗС (Авто)'!YO"&amp;$J$26),$C15,'Полная ст-ть с уч.НЗС (Авто)'!MW$11:INDIRECT("'Полная ст-ть с уч.НЗС (Авто)'!MW"&amp;$J$26))/$D15)</f>
        <v>0</v>
      </c>
      <c r="MX15" s="137">
        <f ca="1">IF($D15=0,0,SUMIF('Полная ст-ть с уч.НЗС (Авто)'!$YO$11:INDIRECT("'Полная ст-ть с уч.НЗС (Авто)'!YO"&amp;$J$26),$C15,'Полная ст-ть с уч.НЗС (Авто)'!MX$11:INDIRECT("'Полная ст-ть с уч.НЗС (Авто)'!MX"&amp;$J$26))/$D15)</f>
        <v>0</v>
      </c>
      <c r="MY15" s="137">
        <f ca="1">IF($D15=0,0,SUMIF('Полная ст-ть с уч.НЗС (Авто)'!$YO$11:INDIRECT("'Полная ст-ть с уч.НЗС (Авто)'!YO"&amp;$J$26),$C15,'Полная ст-ть с уч.НЗС (Авто)'!MY$11:INDIRECT("'Полная ст-ть с уч.НЗС (Авто)'!MY"&amp;$J$26))/$D15)</f>
        <v>0</v>
      </c>
      <c r="MZ15" s="137">
        <f ca="1">IF($D15=0,0,SUMIF('Полная ст-ть с уч.НЗС (Авто)'!$YO$11:INDIRECT("'Полная ст-ть с уч.НЗС (Авто)'!YO"&amp;$J$26),$C15,'Полная ст-ть с уч.НЗС (Авто)'!MZ$11:INDIRECT("'Полная ст-ть с уч.НЗС (Авто)'!MZ"&amp;$J$26))/$D15)</f>
        <v>0</v>
      </c>
      <c r="NA15" s="137">
        <f ca="1">IF($D15=0,0,SUMIF('Полная ст-ть с уч.НЗС (Авто)'!$YO$11:INDIRECT("'Полная ст-ть с уч.НЗС (Авто)'!YO"&amp;$J$26),$C15,'Полная ст-ть с уч.НЗС (Авто)'!NA$11:INDIRECT("'Полная ст-ть с уч.НЗС (Авто)'!NA"&amp;$J$26))/$D15)</f>
        <v>0</v>
      </c>
      <c r="NB15" s="137">
        <f ca="1">IF($D15=0,0,SUMIF('Полная ст-ть с уч.НЗС (Авто)'!$YO$11:INDIRECT("'Полная ст-ть с уч.НЗС (Авто)'!YO"&amp;$J$26),$C15,'Полная ст-ть с уч.НЗС (Авто)'!NB$11:INDIRECT("'Полная ст-ть с уч.НЗС (Авто)'!NB"&amp;$J$26))/$D15)</f>
        <v>0</v>
      </c>
      <c r="NC15" s="137">
        <f ca="1">IF($D15=0,0,SUMIF('Полная ст-ть с уч.НЗС (Авто)'!$YO$11:INDIRECT("'Полная ст-ть с уч.НЗС (Авто)'!YO"&amp;$J$26),$C15,'Полная ст-ть с уч.НЗС (Авто)'!NC$11:INDIRECT("'Полная ст-ть с уч.НЗС (Авто)'!NC"&amp;$J$26))/$D15)</f>
        <v>0</v>
      </c>
      <c r="ND15" s="137">
        <f ca="1">IF($D15=0,0,SUMIF('Полная ст-ть с уч.НЗС (Авто)'!$YO$11:INDIRECT("'Полная ст-ть с уч.НЗС (Авто)'!YO"&amp;$J$26),$C15,'Полная ст-ть с уч.НЗС (Авто)'!ND$11:INDIRECT("'Полная ст-ть с уч.НЗС (Авто)'!ND"&amp;$J$26))/$D15)</f>
        <v>0</v>
      </c>
      <c r="NE15" s="137">
        <f ca="1">IF($D15=0,0,SUMIF('Полная ст-ть с уч.НЗС (Авто)'!$YO$11:INDIRECT("'Полная ст-ть с уч.НЗС (Авто)'!YO"&amp;$J$26),$C15,'Полная ст-ть с уч.НЗС (Авто)'!NE$11:INDIRECT("'Полная ст-ть с уч.НЗС (Авто)'!NE"&amp;$J$26))/$D15)</f>
        <v>0</v>
      </c>
      <c r="NF15" s="137">
        <f ca="1">IF($D15=0,0,SUMIF('Полная ст-ть с уч.НЗС (Авто)'!$YO$11:INDIRECT("'Полная ст-ть с уч.НЗС (Авто)'!YO"&amp;$J$26),$C15,'Полная ст-ть с уч.НЗС (Авто)'!NF$11:INDIRECT("'Полная ст-ть с уч.НЗС (Авто)'!NF"&amp;$J$26))/$D15)</f>
        <v>0</v>
      </c>
      <c r="NG15" s="137">
        <f ca="1">IF($D15=0,0,SUMIF('Полная ст-ть с уч.НЗС (Авто)'!$YO$11:INDIRECT("'Полная ст-ть с уч.НЗС (Авто)'!YO"&amp;$J$26),$C15,'Полная ст-ть с уч.НЗС (Авто)'!NG$11:INDIRECT("'Полная ст-ть с уч.НЗС (Авто)'!NG"&amp;$J$26))/$D15)</f>
        <v>0</v>
      </c>
      <c r="NH15" s="137">
        <f ca="1">IF($D15=0,0,SUMIF('Полная ст-ть с уч.НЗС (Авто)'!$YO$11:INDIRECT("'Полная ст-ть с уч.НЗС (Авто)'!YO"&amp;$J$26),$C15,'Полная ст-ть с уч.НЗС (Авто)'!NH$11:INDIRECT("'Полная ст-ть с уч.НЗС (Авто)'!NH"&amp;$J$26))/$D15)</f>
        <v>0</v>
      </c>
      <c r="NI15" s="137">
        <f ca="1">IF($D15=0,0,SUMIF('Полная ст-ть с уч.НЗС (Авто)'!$YO$11:INDIRECT("'Полная ст-ть с уч.НЗС (Авто)'!YO"&amp;$J$26),$C15,'Полная ст-ть с уч.НЗС (Авто)'!NI$11:INDIRECT("'Полная ст-ть с уч.НЗС (Авто)'!NI"&amp;$J$26))/$D15)</f>
        <v>0</v>
      </c>
      <c r="NJ15" s="137">
        <f ca="1">IF($D15=0,0,SUMIF('Полная ст-ть с уч.НЗС (Авто)'!$YO$11:INDIRECT("'Полная ст-ть с уч.НЗС (Авто)'!YO"&amp;$J$26),$C15,'Полная ст-ть с уч.НЗС (Авто)'!NJ$11:INDIRECT("'Полная ст-ть с уч.НЗС (Авто)'!NJ"&amp;$J$26))/$D15)</f>
        <v>0</v>
      </c>
      <c r="NK15" s="137">
        <f ca="1">IF($D15=0,0,SUMIF('Полная ст-ть с уч.НЗС (Авто)'!$YO$11:INDIRECT("'Полная ст-ть с уч.НЗС (Авто)'!YO"&amp;$J$26),$C15,'Полная ст-ть с уч.НЗС (Авто)'!NK$11:INDIRECT("'Полная ст-ть с уч.НЗС (Авто)'!NK"&amp;$J$26))/$D15)</f>
        <v>0</v>
      </c>
      <c r="NL15" s="137">
        <f ca="1">IF($D15=0,0,SUMIF('Полная ст-ть с уч.НЗС (Авто)'!$YO$11:INDIRECT("'Полная ст-ть с уч.НЗС (Авто)'!YO"&amp;$J$26),$C15,'Полная ст-ть с уч.НЗС (Авто)'!NL$11:INDIRECT("'Полная ст-ть с уч.НЗС (Авто)'!NL"&amp;$J$26))/$D15)</f>
        <v>0</v>
      </c>
      <c r="NM15" s="137">
        <f ca="1">IF($D15=0,0,SUMIF('Полная ст-ть с уч.НЗС (Авто)'!$YO$11:INDIRECT("'Полная ст-ть с уч.НЗС (Авто)'!YO"&amp;$J$26),$C15,'Полная ст-ть с уч.НЗС (Авто)'!NM$11:INDIRECT("'Полная ст-ть с уч.НЗС (Авто)'!NM"&amp;$J$26))/$D15)</f>
        <v>0</v>
      </c>
      <c r="NN15" s="137">
        <f ca="1">IF($D15=0,0,SUMIF('Полная ст-ть с уч.НЗС (Авто)'!$YO$11:INDIRECT("'Полная ст-ть с уч.НЗС (Авто)'!YO"&amp;$J$26),$C15,'Полная ст-ть с уч.НЗС (Авто)'!NN$11:INDIRECT("'Полная ст-ть с уч.НЗС (Авто)'!NN"&amp;$J$26))/$D15)</f>
        <v>0</v>
      </c>
      <c r="NO15" s="137">
        <f ca="1">IF($D15=0,0,SUMIF('Полная ст-ть с уч.НЗС (Авто)'!$YO$11:INDIRECT("'Полная ст-ть с уч.НЗС (Авто)'!YO"&amp;$J$26),$C15,'Полная ст-ть с уч.НЗС (Авто)'!NO$11:INDIRECT("'Полная ст-ть с уч.НЗС (Авто)'!NO"&amp;$J$26))/$D15)</f>
        <v>0</v>
      </c>
      <c r="NP15" s="137">
        <f ca="1">IF($D15=0,0,SUMIF('Полная ст-ть с уч.НЗС (Авто)'!$YO$11:INDIRECT("'Полная ст-ть с уч.НЗС (Авто)'!YO"&amp;$J$26),$C15,'Полная ст-ть с уч.НЗС (Авто)'!NP$11:INDIRECT("'Полная ст-ть с уч.НЗС (Авто)'!NP"&amp;$J$26))/$D15)</f>
        <v>0</v>
      </c>
      <c r="NQ15" s="137">
        <f ca="1">IF($D15=0,0,SUMIF('Полная ст-ть с уч.НЗС (Авто)'!$YO$11:INDIRECT("'Полная ст-ть с уч.НЗС (Авто)'!YO"&amp;$J$26),$C15,'Полная ст-ть с уч.НЗС (Авто)'!NQ$11:INDIRECT("'Полная ст-ть с уч.НЗС (Авто)'!NQ"&amp;$J$26))/$D15)</f>
        <v>0</v>
      </c>
      <c r="NR15" s="137">
        <f ca="1">IF($D15=0,0,SUMIF('Полная ст-ть с уч.НЗС (Авто)'!$YO$11:INDIRECT("'Полная ст-ть с уч.НЗС (Авто)'!YO"&amp;$J$26),$C15,'Полная ст-ть с уч.НЗС (Авто)'!NR$11:INDIRECT("'Полная ст-ть с уч.НЗС (Авто)'!NR"&amp;$J$26))/$D15)</f>
        <v>0</v>
      </c>
      <c r="NS15" s="137">
        <f ca="1">IF($D15=0,0,SUMIF('Полная ст-ть с уч.НЗС (Авто)'!$YO$11:INDIRECT("'Полная ст-ть с уч.НЗС (Авто)'!YO"&amp;$J$26),$C15,'Полная ст-ть с уч.НЗС (Авто)'!NS$11:INDIRECT("'Полная ст-ть с уч.НЗС (Авто)'!NS"&amp;$J$26))/$D15)</f>
        <v>0</v>
      </c>
      <c r="NT15" s="137">
        <f ca="1">IF($D15=0,0,SUMIF('Полная ст-ть с уч.НЗС (Авто)'!$YO$11:INDIRECT("'Полная ст-ть с уч.НЗС (Авто)'!YO"&amp;$J$26),$C15,'Полная ст-ть с уч.НЗС (Авто)'!NT$11:INDIRECT("'Полная ст-ть с уч.НЗС (Авто)'!NT"&amp;$J$26))/$D15)</f>
        <v>0</v>
      </c>
      <c r="NU15" s="137">
        <f ca="1">IF($D15=0,0,SUMIF('Полная ст-ть с уч.НЗС (Авто)'!$YO$11:INDIRECT("'Полная ст-ть с уч.НЗС (Авто)'!YO"&amp;$J$26),$C15,'Полная ст-ть с уч.НЗС (Авто)'!NU$11:INDIRECT("'Полная ст-ть с уч.НЗС (Авто)'!NU"&amp;$J$26))/$D15)</f>
        <v>0</v>
      </c>
      <c r="NV15" s="137">
        <f ca="1">IF($D15=0,0,SUMIF('Полная ст-ть с уч.НЗС (Авто)'!$YO$11:INDIRECT("'Полная ст-ть с уч.НЗС (Авто)'!YO"&amp;$J$26),$C15,'Полная ст-ть с уч.НЗС (Авто)'!NV$11:INDIRECT("'Полная ст-ть с уч.НЗС (Авто)'!NV"&amp;$J$26))/$D15)</f>
        <v>0</v>
      </c>
      <c r="NW15" s="137">
        <f ca="1">IF($D15=0,0,SUMIF('Полная ст-ть с уч.НЗС (Авто)'!$YO$11:INDIRECT("'Полная ст-ть с уч.НЗС (Авто)'!YO"&amp;$J$26),$C15,'Полная ст-ть с уч.НЗС (Авто)'!NW$11:INDIRECT("'Полная ст-ть с уч.НЗС (Авто)'!NW"&amp;$J$26))/$D15)</f>
        <v>0</v>
      </c>
      <c r="NX15" s="137">
        <f ca="1">IF($D15=0,0,SUMIF('Полная ст-ть с уч.НЗС (Авто)'!$YO$11:INDIRECT("'Полная ст-ть с уч.НЗС (Авто)'!YO"&amp;$J$26),$C15,'Полная ст-ть с уч.НЗС (Авто)'!NX$11:INDIRECT("'Полная ст-ть с уч.НЗС (Авто)'!NX"&amp;$J$26))/$D15)</f>
        <v>0</v>
      </c>
      <c r="NY15" s="137">
        <f ca="1">IF($D15=0,0,SUMIF('Полная ст-ть с уч.НЗС (Авто)'!$YO$11:INDIRECT("'Полная ст-ть с уч.НЗС (Авто)'!YO"&amp;$J$26),$C15,'Полная ст-ть с уч.НЗС (Авто)'!NY$11:INDIRECT("'Полная ст-ть с уч.НЗС (Авто)'!NY"&amp;$J$26))/$D15)</f>
        <v>0</v>
      </c>
      <c r="NZ15" s="137">
        <f ca="1">IF($D15=0,0,SUMIF('Полная ст-ть с уч.НЗС (Авто)'!$YO$11:INDIRECT("'Полная ст-ть с уч.НЗС (Авто)'!YO"&amp;$J$26),$C15,'Полная ст-ть с уч.НЗС (Авто)'!NZ$11:INDIRECT("'Полная ст-ть с уч.НЗС (Авто)'!NZ"&amp;$J$26))/$D15)</f>
        <v>0</v>
      </c>
      <c r="OA15" s="137">
        <f ca="1">IF($D15=0,0,SUMIF('Полная ст-ть с уч.НЗС (Авто)'!$YO$11:INDIRECT("'Полная ст-ть с уч.НЗС (Авто)'!YO"&amp;$J$26),$C15,'Полная ст-ть с уч.НЗС (Авто)'!OA$11:INDIRECT("'Полная ст-ть с уч.НЗС (Авто)'!OA"&amp;$J$26))/$D15)</f>
        <v>0</v>
      </c>
      <c r="OB15" s="137">
        <f ca="1">IF($D15=0,0,SUMIF('Полная ст-ть с уч.НЗС (Авто)'!$YO$11:INDIRECT("'Полная ст-ть с уч.НЗС (Авто)'!YO"&amp;$J$26),$C15,'Полная ст-ть с уч.НЗС (Авто)'!OB$11:INDIRECT("'Полная ст-ть с уч.НЗС (Авто)'!OB"&amp;$J$26))/$D15)</f>
        <v>0</v>
      </c>
      <c r="OC15" s="137">
        <f ca="1">IF($D15=0,0,SUMIF('Полная ст-ть с уч.НЗС (Авто)'!$YO$11:INDIRECT("'Полная ст-ть с уч.НЗС (Авто)'!YO"&amp;$J$26),$C15,'Полная ст-ть с уч.НЗС (Авто)'!OC$11:INDIRECT("'Полная ст-ть с уч.НЗС (Авто)'!OC"&amp;$J$26))/$D15)</f>
        <v>0</v>
      </c>
      <c r="OD15" s="137">
        <f ca="1">IF($D15=0,0,SUMIF('Полная ст-ть с уч.НЗС (Авто)'!$YO$11:INDIRECT("'Полная ст-ть с уч.НЗС (Авто)'!YO"&amp;$J$26),$C15,'Полная ст-ть с уч.НЗС (Авто)'!OD$11:INDIRECT("'Полная ст-ть с уч.НЗС (Авто)'!OD"&amp;$J$26))/$D15)</f>
        <v>0</v>
      </c>
      <c r="OE15" s="137">
        <f ca="1">IF($D15=0,0,SUMIF('Полная ст-ть с уч.НЗС (Авто)'!$YO$11:INDIRECT("'Полная ст-ть с уч.НЗС (Авто)'!YO"&amp;$J$26),$C15,'Полная ст-ть с уч.НЗС (Авто)'!OE$11:INDIRECT("'Полная ст-ть с уч.НЗС (Авто)'!OE"&amp;$J$26))/$D15)</f>
        <v>0</v>
      </c>
      <c r="OF15" s="137">
        <f ca="1">IF($D15=0,0,SUMIF('Полная ст-ть с уч.НЗС (Авто)'!$YO$11:INDIRECT("'Полная ст-ть с уч.НЗС (Авто)'!YO"&amp;$J$26),$C15,'Полная ст-ть с уч.НЗС (Авто)'!OF$11:INDIRECT("'Полная ст-ть с уч.НЗС (Авто)'!OF"&amp;$J$26))/$D15)</f>
        <v>0</v>
      </c>
      <c r="OG15" s="137">
        <f ca="1">IF($D15=0,0,SUMIF('Полная ст-ть с уч.НЗС (Авто)'!$YO$11:INDIRECT("'Полная ст-ть с уч.НЗС (Авто)'!YO"&amp;$J$26),$C15,'Полная ст-ть с уч.НЗС (Авто)'!OG$11:INDIRECT("'Полная ст-ть с уч.НЗС (Авто)'!OG"&amp;$J$26))/$D15)</f>
        <v>0</v>
      </c>
      <c r="OH15" s="137">
        <f ca="1">IF($D15=0,0,SUMIF('Полная ст-ть с уч.НЗС (Авто)'!$YO$11:INDIRECT("'Полная ст-ть с уч.НЗС (Авто)'!YO"&amp;$J$26),$C15,'Полная ст-ть с уч.НЗС (Авто)'!OH$11:INDIRECT("'Полная ст-ть с уч.НЗС (Авто)'!OH"&amp;$J$26))/$D15)</f>
        <v>0</v>
      </c>
      <c r="OI15" s="137">
        <f ca="1">IF($D15=0,0,SUMIF('Полная ст-ть с уч.НЗС (Авто)'!$YO$11:INDIRECT("'Полная ст-ть с уч.НЗС (Авто)'!YO"&amp;$J$26),$C15,'Полная ст-ть с уч.НЗС (Авто)'!OI$11:INDIRECT("'Полная ст-ть с уч.НЗС (Авто)'!OI"&amp;$J$26))/$D15)</f>
        <v>0</v>
      </c>
      <c r="OJ15" s="137">
        <f ca="1">IF($D15=0,0,SUMIF('Полная ст-ть с уч.НЗС (Авто)'!$YO$11:INDIRECT("'Полная ст-ть с уч.НЗС (Авто)'!YO"&amp;$J$26),$C15,'Полная ст-ть с уч.НЗС (Авто)'!OJ$11:INDIRECT("'Полная ст-ть с уч.НЗС (Авто)'!OJ"&amp;$J$26))/$D15)</f>
        <v>0</v>
      </c>
      <c r="OK15" s="137">
        <f ca="1">IF($D15=0,0,SUMIF('Полная ст-ть с уч.НЗС (Авто)'!$YO$11:INDIRECT("'Полная ст-ть с уч.НЗС (Авто)'!YO"&amp;$J$26),$C15,'Полная ст-ть с уч.НЗС (Авто)'!OK$11:INDIRECT("'Полная ст-ть с уч.НЗС (Авто)'!OK"&amp;$J$26))/$D15)</f>
        <v>0</v>
      </c>
      <c r="OL15" s="137">
        <f ca="1">IF($D15=0,0,SUMIF('Полная ст-ть с уч.НЗС (Авто)'!$YO$11:INDIRECT("'Полная ст-ть с уч.НЗС (Авто)'!YO"&amp;$J$26),$C15,'Полная ст-ть с уч.НЗС (Авто)'!OL$11:INDIRECT("'Полная ст-ть с уч.НЗС (Авто)'!OL"&amp;$J$26))/$D15)</f>
        <v>0</v>
      </c>
      <c r="OM15" s="137">
        <f ca="1">IF($D15=0,0,SUMIF('Полная ст-ть с уч.НЗС (Авто)'!$YO$11:INDIRECT("'Полная ст-ть с уч.НЗС (Авто)'!YO"&amp;$J$26),$C15,'Полная ст-ть с уч.НЗС (Авто)'!OM$11:INDIRECT("'Полная ст-ть с уч.НЗС (Авто)'!OM"&amp;$J$26))/$D15)</f>
        <v>0</v>
      </c>
      <c r="ON15" s="137">
        <f ca="1">IF($D15=0,0,SUMIF('Полная ст-ть с уч.НЗС (Авто)'!$YO$11:INDIRECT("'Полная ст-ть с уч.НЗС (Авто)'!YO"&amp;$J$26),$C15,'Полная ст-ть с уч.НЗС (Авто)'!ON$11:INDIRECT("'Полная ст-ть с уч.НЗС (Авто)'!ON"&amp;$J$26))/$D15)</f>
        <v>0</v>
      </c>
      <c r="OO15" s="137">
        <f ca="1">IF($D15=0,0,SUMIF('Полная ст-ть с уч.НЗС (Авто)'!$YO$11:INDIRECT("'Полная ст-ть с уч.НЗС (Авто)'!YO"&amp;$J$26),$C15,'Полная ст-ть с уч.НЗС (Авто)'!OO$11:INDIRECT("'Полная ст-ть с уч.НЗС (Авто)'!OO"&amp;$J$26))/$D15)</f>
        <v>0</v>
      </c>
      <c r="OP15" s="137">
        <f ca="1">IF($D15=0,0,SUMIF('Полная ст-ть с уч.НЗС (Авто)'!$YO$11:INDIRECT("'Полная ст-ть с уч.НЗС (Авто)'!YO"&amp;$J$26),$C15,'Полная ст-ть с уч.НЗС (Авто)'!OP$11:INDIRECT("'Полная ст-ть с уч.НЗС (Авто)'!OP"&amp;$J$26))/$D15)</f>
        <v>0</v>
      </c>
      <c r="OQ15" s="137">
        <f ca="1">IF($D15=0,0,SUMIF('Полная ст-ть с уч.НЗС (Авто)'!$YO$11:INDIRECT("'Полная ст-ть с уч.НЗС (Авто)'!YO"&amp;$J$26),$C15,'Полная ст-ть с уч.НЗС (Авто)'!OQ$11:INDIRECT("'Полная ст-ть с уч.НЗС (Авто)'!OQ"&amp;$J$26))/$D15)</f>
        <v>0</v>
      </c>
      <c r="OR15" s="137">
        <f ca="1">IF($D15=0,0,SUMIF('Полная ст-ть с уч.НЗС (Авто)'!$YO$11:INDIRECT("'Полная ст-ть с уч.НЗС (Авто)'!YO"&amp;$J$26),$C15,'Полная ст-ть с уч.НЗС (Авто)'!OR$11:INDIRECT("'Полная ст-ть с уч.НЗС (Авто)'!OR"&amp;$J$26))/$D15)</f>
        <v>0</v>
      </c>
      <c r="OS15" s="137">
        <f ca="1">IF($D15=0,0,SUMIF('Полная ст-ть с уч.НЗС (Авто)'!$YO$11:INDIRECT("'Полная ст-ть с уч.НЗС (Авто)'!YO"&amp;$J$26),$C15,'Полная ст-ть с уч.НЗС (Авто)'!OS$11:INDIRECT("'Полная ст-ть с уч.НЗС (Авто)'!OS"&amp;$J$26))/$D15)</f>
        <v>0</v>
      </c>
      <c r="OT15" s="137">
        <f ca="1">IF($D15=0,0,SUMIF('Полная ст-ть с уч.НЗС (Авто)'!$YO$11:INDIRECT("'Полная ст-ть с уч.НЗС (Авто)'!YO"&amp;$J$26),$C15,'Полная ст-ть с уч.НЗС (Авто)'!OT$11:INDIRECT("'Полная ст-ть с уч.НЗС (Авто)'!OT"&amp;$J$26))/$D15)</f>
        <v>0</v>
      </c>
      <c r="OU15" s="137">
        <f ca="1">IF($D15=0,0,SUMIF('Полная ст-ть с уч.НЗС (Авто)'!$YO$11:INDIRECT("'Полная ст-ть с уч.НЗС (Авто)'!YO"&amp;$J$26),$C15,'Полная ст-ть с уч.НЗС (Авто)'!OU$11:INDIRECT("'Полная ст-ть с уч.НЗС (Авто)'!OU"&amp;$J$26))/$D15)</f>
        <v>0</v>
      </c>
      <c r="OV15" s="137">
        <f ca="1">IF($D15=0,0,SUMIF('Полная ст-ть с уч.НЗС (Авто)'!$YO$11:INDIRECT("'Полная ст-ть с уч.НЗС (Авто)'!YO"&amp;$J$26),$C15,'Полная ст-ть с уч.НЗС (Авто)'!OV$11:INDIRECT("'Полная ст-ть с уч.НЗС (Авто)'!OV"&amp;$J$26))/$D15)</f>
        <v>0</v>
      </c>
      <c r="OW15" s="137">
        <f ca="1">IF($D15=0,0,SUMIF('Полная ст-ть с уч.НЗС (Авто)'!$YO$11:INDIRECT("'Полная ст-ть с уч.НЗС (Авто)'!YO"&amp;$J$26),$C15,'Полная ст-ть с уч.НЗС (Авто)'!OW$11:INDIRECT("'Полная ст-ть с уч.НЗС (Авто)'!OW"&amp;$J$26))/$D15)</f>
        <v>0</v>
      </c>
      <c r="OX15" s="137">
        <f ca="1">IF($D15=0,0,SUMIF('Полная ст-ть с уч.НЗС (Авто)'!$YO$11:INDIRECT("'Полная ст-ть с уч.НЗС (Авто)'!YO"&amp;$J$26),$C15,'Полная ст-ть с уч.НЗС (Авто)'!OX$11:INDIRECT("'Полная ст-ть с уч.НЗС (Авто)'!OX"&amp;$J$26))/$D15)</f>
        <v>0</v>
      </c>
      <c r="OY15" s="137">
        <f ca="1">IF($D15=0,0,SUMIF('Полная ст-ть с уч.НЗС (Авто)'!$YO$11:INDIRECT("'Полная ст-ть с уч.НЗС (Авто)'!YO"&amp;$J$26),$C15,'Полная ст-ть с уч.НЗС (Авто)'!OY$11:INDIRECT("'Полная ст-ть с уч.НЗС (Авто)'!OY"&amp;$J$26))/$D15)</f>
        <v>0</v>
      </c>
      <c r="OZ15" s="137">
        <f ca="1">IF($D15=0,0,SUMIF('Полная ст-ть с уч.НЗС (Авто)'!$YO$11:INDIRECT("'Полная ст-ть с уч.НЗС (Авто)'!YO"&amp;$J$26),$C15,'Полная ст-ть с уч.НЗС (Авто)'!OZ$11:INDIRECT("'Полная ст-ть с уч.НЗС (Авто)'!OZ"&amp;$J$26))/$D15)</f>
        <v>0</v>
      </c>
      <c r="PA15" s="137">
        <f ca="1">IF($D15=0,0,SUMIF('Полная ст-ть с уч.НЗС (Авто)'!$YO$11:INDIRECT("'Полная ст-ть с уч.НЗС (Авто)'!YO"&amp;$J$26),$C15,'Полная ст-ть с уч.НЗС (Авто)'!PA$11:INDIRECT("'Полная ст-ть с уч.НЗС (Авто)'!PA"&amp;$J$26))/$D15)</f>
        <v>0</v>
      </c>
      <c r="PB15" s="137">
        <f ca="1">IF($D15=0,0,SUMIF('Полная ст-ть с уч.НЗС (Авто)'!$YO$11:INDIRECT("'Полная ст-ть с уч.НЗС (Авто)'!YO"&amp;$J$26),$C15,'Полная ст-ть с уч.НЗС (Авто)'!PB$11:INDIRECT("'Полная ст-ть с уч.НЗС (Авто)'!PB"&amp;$J$26))/$D15)</f>
        <v>0</v>
      </c>
      <c r="PC15" s="137">
        <f ca="1">IF($D15=0,0,SUMIF('Полная ст-ть с уч.НЗС (Авто)'!$YO$11:INDIRECT("'Полная ст-ть с уч.НЗС (Авто)'!YO"&amp;$J$26),$C15,'Полная ст-ть с уч.НЗС (Авто)'!PC$11:INDIRECT("'Полная ст-ть с уч.НЗС (Авто)'!PC"&amp;$J$26))/$D15)</f>
        <v>0</v>
      </c>
      <c r="PD15" s="137">
        <f ca="1">IF($D15=0,0,SUMIF('Полная ст-ть с уч.НЗС (Авто)'!$YO$11:INDIRECT("'Полная ст-ть с уч.НЗС (Авто)'!YO"&amp;$J$26),$C15,'Полная ст-ть с уч.НЗС (Авто)'!PD$11:INDIRECT("'Полная ст-ть с уч.НЗС (Авто)'!PD"&amp;$J$26))/$D15)</f>
        <v>0</v>
      </c>
      <c r="PE15" s="137">
        <f ca="1">IF($D15=0,0,SUMIF('Полная ст-ть с уч.НЗС (Авто)'!$YO$11:INDIRECT("'Полная ст-ть с уч.НЗС (Авто)'!YO"&amp;$J$26),$C15,'Полная ст-ть с уч.НЗС (Авто)'!PE$11:INDIRECT("'Полная ст-ть с уч.НЗС (Авто)'!PE"&amp;$J$26))/$D15)</f>
        <v>0</v>
      </c>
      <c r="PF15" s="137">
        <f ca="1">IF($D15=0,0,SUMIF('Полная ст-ть с уч.НЗС (Авто)'!$YO$11:INDIRECT("'Полная ст-ть с уч.НЗС (Авто)'!YO"&amp;$J$26),$C15,'Полная ст-ть с уч.НЗС (Авто)'!PF$11:INDIRECT("'Полная ст-ть с уч.НЗС (Авто)'!PF"&amp;$J$26))/$D15)</f>
        <v>0</v>
      </c>
      <c r="PG15" s="137">
        <f ca="1">IF($D15=0,0,SUMIF('Полная ст-ть с уч.НЗС (Авто)'!$YO$11:INDIRECT("'Полная ст-ть с уч.НЗС (Авто)'!YO"&amp;$J$26),$C15,'Полная ст-ть с уч.НЗС (Авто)'!PG$11:INDIRECT("'Полная ст-ть с уч.НЗС (Авто)'!PG"&amp;$J$26))/$D15)</f>
        <v>0</v>
      </c>
      <c r="PH15" s="137">
        <f ca="1">IF($D15=0,0,SUMIF('Полная ст-ть с уч.НЗС (Авто)'!$YO$11:INDIRECT("'Полная ст-ть с уч.НЗС (Авто)'!YO"&amp;$J$26),$C15,'Полная ст-ть с уч.НЗС (Авто)'!PH$11:INDIRECT("'Полная ст-ть с уч.НЗС (Авто)'!PH"&amp;$J$26))/$D15)</f>
        <v>0</v>
      </c>
      <c r="PI15" s="137">
        <f ca="1">IF($D15=0,0,SUMIF('Полная ст-ть с уч.НЗС (Авто)'!$YO$11:INDIRECT("'Полная ст-ть с уч.НЗС (Авто)'!YO"&amp;$J$26),$C15,'Полная ст-ть с уч.НЗС (Авто)'!PI$11:INDIRECT("'Полная ст-ть с уч.НЗС (Авто)'!PI"&amp;$J$26))/$D15)</f>
        <v>0</v>
      </c>
      <c r="PJ15" s="137">
        <f ca="1">IF($D15=0,0,SUMIF('Полная ст-ть с уч.НЗС (Авто)'!$YO$11:INDIRECT("'Полная ст-ть с уч.НЗС (Авто)'!YO"&amp;$J$26),$C15,'Полная ст-ть с уч.НЗС (Авто)'!PJ$11:INDIRECT("'Полная ст-ть с уч.НЗС (Авто)'!PJ"&amp;$J$26))/$D15)</f>
        <v>0</v>
      </c>
      <c r="PK15" s="137">
        <f ca="1">IF($D15=0,0,SUMIF('Полная ст-ть с уч.НЗС (Авто)'!$YO$11:INDIRECT("'Полная ст-ть с уч.НЗС (Авто)'!YO"&amp;$J$26),$C15,'Полная ст-ть с уч.НЗС (Авто)'!PK$11:INDIRECT("'Полная ст-ть с уч.НЗС (Авто)'!PK"&amp;$J$26))/$D15)</f>
        <v>0</v>
      </c>
      <c r="PL15" s="137">
        <f ca="1">IF($D15=0,0,SUMIF('Полная ст-ть с уч.НЗС (Авто)'!$YO$11:INDIRECT("'Полная ст-ть с уч.НЗС (Авто)'!YO"&amp;$J$26),$C15,'Полная ст-ть с уч.НЗС (Авто)'!PL$11:INDIRECT("'Полная ст-ть с уч.НЗС (Авто)'!PL"&amp;$J$26))/$D15)</f>
        <v>0</v>
      </c>
      <c r="PM15" s="137">
        <f ca="1">IF($D15=0,0,SUMIF('Полная ст-ть с уч.НЗС (Авто)'!$YO$11:INDIRECT("'Полная ст-ть с уч.НЗС (Авто)'!YO"&amp;$J$26),$C15,'Полная ст-ть с уч.НЗС (Авто)'!PM$11:INDIRECT("'Полная ст-ть с уч.НЗС (Авто)'!PM"&amp;$J$26))/$D15)</f>
        <v>0</v>
      </c>
      <c r="PN15" s="137">
        <f ca="1">IF($D15=0,0,SUMIF('Полная ст-ть с уч.НЗС (Авто)'!$YO$11:INDIRECT("'Полная ст-ть с уч.НЗС (Авто)'!YO"&amp;$J$26),$C15,'Полная ст-ть с уч.НЗС (Авто)'!PN$11:INDIRECT("'Полная ст-ть с уч.НЗС (Авто)'!PN"&amp;$J$26))/$D15)</f>
        <v>0</v>
      </c>
      <c r="PO15" s="137">
        <f ca="1">IF($D15=0,0,SUMIF('Полная ст-ть с уч.НЗС (Авто)'!$YO$11:INDIRECT("'Полная ст-ть с уч.НЗС (Авто)'!YO"&amp;$J$26),$C15,'Полная ст-ть с уч.НЗС (Авто)'!PO$11:INDIRECT("'Полная ст-ть с уч.НЗС (Авто)'!PO"&amp;$J$26))/$D15)</f>
        <v>0</v>
      </c>
      <c r="PP15" s="137">
        <f ca="1">IF($D15=0,0,SUMIF('Полная ст-ть с уч.НЗС (Авто)'!$YO$11:INDIRECT("'Полная ст-ть с уч.НЗС (Авто)'!YO"&amp;$J$26),$C15,'Полная ст-ть с уч.НЗС (Авто)'!PP$11:INDIRECT("'Полная ст-ть с уч.НЗС (Авто)'!PP"&amp;$J$26))/$D15)</f>
        <v>0</v>
      </c>
      <c r="PQ15" s="137">
        <f ca="1">IF($D15=0,0,SUMIF('Полная ст-ть с уч.НЗС (Авто)'!$YO$11:INDIRECT("'Полная ст-ть с уч.НЗС (Авто)'!YO"&amp;$J$26),$C15,'Полная ст-ть с уч.НЗС (Авто)'!PQ$11:INDIRECT("'Полная ст-ть с уч.НЗС (Авто)'!PQ"&amp;$J$26))/$D15)</f>
        <v>0</v>
      </c>
      <c r="PR15" s="137">
        <f ca="1">IF($D15=0,0,SUMIF('Полная ст-ть с уч.НЗС (Авто)'!$YO$11:INDIRECT("'Полная ст-ть с уч.НЗС (Авто)'!YO"&amp;$J$26),$C15,'Полная ст-ть с уч.НЗС (Авто)'!PR$11:INDIRECT("'Полная ст-ть с уч.НЗС (Авто)'!PR"&amp;$J$26))/$D15)</f>
        <v>0</v>
      </c>
      <c r="PS15" s="137">
        <f ca="1">IF($D15=0,0,SUMIF('Полная ст-ть с уч.НЗС (Авто)'!$YO$11:INDIRECT("'Полная ст-ть с уч.НЗС (Авто)'!YO"&amp;$J$26),$C15,'Полная ст-ть с уч.НЗС (Авто)'!PS$11:INDIRECT("'Полная ст-ть с уч.НЗС (Авто)'!PS"&amp;$J$26))/$D15)</f>
        <v>0</v>
      </c>
      <c r="PT15" s="137">
        <f ca="1">IF($D15=0,0,SUMIF('Полная ст-ть с уч.НЗС (Авто)'!$YO$11:INDIRECT("'Полная ст-ть с уч.НЗС (Авто)'!YO"&amp;$J$26),$C15,'Полная ст-ть с уч.НЗС (Авто)'!PT$11:INDIRECT("'Полная ст-ть с уч.НЗС (Авто)'!PT"&amp;$J$26))/$D15)</f>
        <v>0</v>
      </c>
      <c r="PU15" s="137">
        <f ca="1">IF($D15=0,0,SUMIF('Полная ст-ть с уч.НЗС (Авто)'!$YO$11:INDIRECT("'Полная ст-ть с уч.НЗС (Авто)'!YO"&amp;$J$26),$C15,'Полная ст-ть с уч.НЗС (Авто)'!PU$11:INDIRECT("'Полная ст-ть с уч.НЗС (Авто)'!PU"&amp;$J$26))/$D15)</f>
        <v>0</v>
      </c>
      <c r="PV15" s="137">
        <f ca="1">IF($D15=0,0,SUMIF('Полная ст-ть с уч.НЗС (Авто)'!$YO$11:INDIRECT("'Полная ст-ть с уч.НЗС (Авто)'!YO"&amp;$J$26),$C15,'Полная ст-ть с уч.НЗС (Авто)'!PV$11:INDIRECT("'Полная ст-ть с уч.НЗС (Авто)'!PV"&amp;$J$26))/$D15)</f>
        <v>0</v>
      </c>
      <c r="PW15" s="137">
        <f ca="1">IF($D15=0,0,SUMIF('Полная ст-ть с уч.НЗС (Авто)'!$YO$11:INDIRECT("'Полная ст-ть с уч.НЗС (Авто)'!YO"&amp;$J$26),$C15,'Полная ст-ть с уч.НЗС (Авто)'!PW$11:INDIRECT("'Полная ст-ть с уч.НЗС (Авто)'!PW"&amp;$J$26))/$D15)</f>
        <v>0</v>
      </c>
      <c r="PX15" s="137">
        <f ca="1">IF($D15=0,0,SUMIF('Полная ст-ть с уч.НЗС (Авто)'!$YO$11:INDIRECT("'Полная ст-ть с уч.НЗС (Авто)'!YO"&amp;$J$26),$C15,'Полная ст-ть с уч.НЗС (Авто)'!PX$11:INDIRECT("'Полная ст-ть с уч.НЗС (Авто)'!PX"&amp;$J$26))/$D15)</f>
        <v>0</v>
      </c>
      <c r="PY15" s="137">
        <f ca="1">IF($D15=0,0,SUMIF('Полная ст-ть с уч.НЗС (Авто)'!$YO$11:INDIRECT("'Полная ст-ть с уч.НЗС (Авто)'!YO"&amp;$J$26),$C15,'Полная ст-ть с уч.НЗС (Авто)'!PY$11:INDIRECT("'Полная ст-ть с уч.НЗС (Авто)'!PY"&amp;$J$26))/$D15)</f>
        <v>0</v>
      </c>
      <c r="PZ15" s="137">
        <f ca="1">IF($D15=0,0,SUMIF('Полная ст-ть с уч.НЗС (Авто)'!$YO$11:INDIRECT("'Полная ст-ть с уч.НЗС (Авто)'!YO"&amp;$J$26),$C15,'Полная ст-ть с уч.НЗС (Авто)'!PZ$11:INDIRECT("'Полная ст-ть с уч.НЗС (Авто)'!PZ"&amp;$J$26))/$D15)</f>
        <v>0</v>
      </c>
      <c r="QA15" s="137">
        <f ca="1">IF($D15=0,0,SUMIF('Полная ст-ть с уч.НЗС (Авто)'!$YO$11:INDIRECT("'Полная ст-ть с уч.НЗС (Авто)'!YO"&amp;$J$26),$C15,'Полная ст-ть с уч.НЗС (Авто)'!QA$11:INDIRECT("'Полная ст-ть с уч.НЗС (Авто)'!QA"&amp;$J$26))/$D15)</f>
        <v>0</v>
      </c>
      <c r="QB15" s="137">
        <f ca="1">IF($D15=0,0,SUMIF('Полная ст-ть с уч.НЗС (Авто)'!$YO$11:INDIRECT("'Полная ст-ть с уч.НЗС (Авто)'!YO"&amp;$J$26),$C15,'Полная ст-ть с уч.НЗС (Авто)'!QB$11:INDIRECT("'Полная ст-ть с уч.НЗС (Авто)'!QB"&amp;$J$26))/$D15)</f>
        <v>0</v>
      </c>
      <c r="QC15" s="137">
        <f ca="1">IF($D15=0,0,SUMIF('Полная ст-ть с уч.НЗС (Авто)'!$YO$11:INDIRECT("'Полная ст-ть с уч.НЗС (Авто)'!YO"&amp;$J$26),$C15,'Полная ст-ть с уч.НЗС (Авто)'!QC$11:INDIRECT("'Полная ст-ть с уч.НЗС (Авто)'!QC"&amp;$J$26))/$D15)</f>
        <v>0</v>
      </c>
      <c r="QD15" s="137">
        <f ca="1">IF($D15=0,0,SUMIF('Полная ст-ть с уч.НЗС (Авто)'!$YO$11:INDIRECT("'Полная ст-ть с уч.НЗС (Авто)'!YO"&amp;$J$26),$C15,'Полная ст-ть с уч.НЗС (Авто)'!QD$11:INDIRECT("'Полная ст-ть с уч.НЗС (Авто)'!QD"&amp;$J$26))/$D15)</f>
        <v>0</v>
      </c>
      <c r="QE15" s="137">
        <f ca="1">IF($D15=0,0,SUMIF('Полная ст-ть с уч.НЗС (Авто)'!$YO$11:INDIRECT("'Полная ст-ть с уч.НЗС (Авто)'!YO"&amp;$J$26),$C15,'Полная ст-ть с уч.НЗС (Авто)'!QE$11:INDIRECT("'Полная ст-ть с уч.НЗС (Авто)'!QE"&amp;$J$26))/$D15)</f>
        <v>0</v>
      </c>
      <c r="QF15" s="137">
        <f ca="1">IF($D15=0,0,SUMIF('Полная ст-ть с уч.НЗС (Авто)'!$YO$11:INDIRECT("'Полная ст-ть с уч.НЗС (Авто)'!YO"&amp;$J$26),$C15,'Полная ст-ть с уч.НЗС (Авто)'!QF$11:INDIRECT("'Полная ст-ть с уч.НЗС (Авто)'!QF"&amp;$J$26))/$D15)</f>
        <v>0</v>
      </c>
      <c r="QG15" s="137">
        <f ca="1">IF($D15=0,0,SUMIF('Полная ст-ть с уч.НЗС (Авто)'!$YO$11:INDIRECT("'Полная ст-ть с уч.НЗС (Авто)'!YO"&amp;$J$26),$C15,'Полная ст-ть с уч.НЗС (Авто)'!QG$11:INDIRECT("'Полная ст-ть с уч.НЗС (Авто)'!QG"&amp;$J$26))/$D15)</f>
        <v>0</v>
      </c>
      <c r="QH15" s="137">
        <f ca="1">IF($D15=0,0,SUMIF('Полная ст-ть с уч.НЗС (Авто)'!$YO$11:INDIRECT("'Полная ст-ть с уч.НЗС (Авто)'!YO"&amp;$J$26),$C15,'Полная ст-ть с уч.НЗС (Авто)'!QH$11:INDIRECT("'Полная ст-ть с уч.НЗС (Авто)'!QH"&amp;$J$26))/$D15)</f>
        <v>0</v>
      </c>
      <c r="QI15" s="137">
        <f ca="1">IF($D15=0,0,SUMIF('Полная ст-ть с уч.НЗС (Авто)'!$YO$11:INDIRECT("'Полная ст-ть с уч.НЗС (Авто)'!YO"&amp;$J$26),$C15,'Полная ст-ть с уч.НЗС (Авто)'!QI$11:INDIRECT("'Полная ст-ть с уч.НЗС (Авто)'!QI"&amp;$J$26))/$D15)</f>
        <v>0</v>
      </c>
      <c r="QJ15" s="137">
        <f ca="1">IF($D15=0,0,SUMIF('Полная ст-ть с уч.НЗС (Авто)'!$YO$11:INDIRECT("'Полная ст-ть с уч.НЗС (Авто)'!YO"&amp;$J$26),$C15,'Полная ст-ть с уч.НЗС (Авто)'!QJ$11:INDIRECT("'Полная ст-ть с уч.НЗС (Авто)'!QJ"&amp;$J$26))/$D15)</f>
        <v>0</v>
      </c>
      <c r="QK15" s="137">
        <f ca="1">IF($D15=0,0,SUMIF('Полная ст-ть с уч.НЗС (Авто)'!$YO$11:INDIRECT("'Полная ст-ть с уч.НЗС (Авто)'!YO"&amp;$J$26),$C15,'Полная ст-ть с уч.НЗС (Авто)'!QK$11:INDIRECT("'Полная ст-ть с уч.НЗС (Авто)'!QK"&amp;$J$26))/$D15)</f>
        <v>0</v>
      </c>
      <c r="QL15" s="137">
        <f ca="1">IF($D15=0,0,SUMIF('Полная ст-ть с уч.НЗС (Авто)'!$YO$11:INDIRECT("'Полная ст-ть с уч.НЗС (Авто)'!YO"&amp;$J$26),$C15,'Полная ст-ть с уч.НЗС (Авто)'!QL$11:INDIRECT("'Полная ст-ть с уч.НЗС (Авто)'!QL"&amp;$J$26))/$D15)</f>
        <v>0</v>
      </c>
      <c r="QM15" s="137">
        <f ca="1">IF($D15=0,0,SUMIF('Полная ст-ть с уч.НЗС (Авто)'!$YO$11:INDIRECT("'Полная ст-ть с уч.НЗС (Авто)'!YO"&amp;$J$26),$C15,'Полная ст-ть с уч.НЗС (Авто)'!QM$11:INDIRECT("'Полная ст-ть с уч.НЗС (Авто)'!QM"&amp;$J$26))/$D15)</f>
        <v>0</v>
      </c>
      <c r="QN15" s="137">
        <f ca="1">IF($D15=0,0,SUMIF('Полная ст-ть с уч.НЗС (Авто)'!$YO$11:INDIRECT("'Полная ст-ть с уч.НЗС (Авто)'!YO"&amp;$J$26),$C15,'Полная ст-ть с уч.НЗС (Авто)'!QN$11:INDIRECT("'Полная ст-ть с уч.НЗС (Авто)'!QN"&amp;$J$26))/$D15)</f>
        <v>0</v>
      </c>
      <c r="QO15" s="137">
        <f ca="1">IF($D15=0,0,SUMIF('Полная ст-ть с уч.НЗС (Авто)'!$YO$11:INDIRECT("'Полная ст-ть с уч.НЗС (Авто)'!YO"&amp;$J$26),$C15,'Полная ст-ть с уч.НЗС (Авто)'!QO$11:INDIRECT("'Полная ст-ть с уч.НЗС (Авто)'!QO"&amp;$J$26))/$D15)</f>
        <v>0</v>
      </c>
      <c r="QP15" s="137">
        <f ca="1">IF($D15=0,0,SUMIF('Полная ст-ть с уч.НЗС (Авто)'!$YO$11:INDIRECT("'Полная ст-ть с уч.НЗС (Авто)'!YO"&amp;$J$26),$C15,'Полная ст-ть с уч.НЗС (Авто)'!QP$11:INDIRECT("'Полная ст-ть с уч.НЗС (Авто)'!QP"&amp;$J$26))/$D15)</f>
        <v>0</v>
      </c>
      <c r="QQ15" s="137">
        <f ca="1">IF($D15=0,0,SUMIF('Полная ст-ть с уч.НЗС (Авто)'!$YO$11:INDIRECT("'Полная ст-ть с уч.НЗС (Авто)'!YO"&amp;$J$26),$C15,'Полная ст-ть с уч.НЗС (Авто)'!QQ$11:INDIRECT("'Полная ст-ть с уч.НЗС (Авто)'!QQ"&amp;$J$26))/$D15)</f>
        <v>0</v>
      </c>
      <c r="QR15" s="137">
        <f ca="1">IF($D15=0,0,SUMIF('Полная ст-ть с уч.НЗС (Авто)'!$YO$11:INDIRECT("'Полная ст-ть с уч.НЗС (Авто)'!YO"&amp;$J$26),$C15,'Полная ст-ть с уч.НЗС (Авто)'!QR$11:INDIRECT("'Полная ст-ть с уч.НЗС (Авто)'!QR"&amp;$J$26))/$D15)</f>
        <v>0</v>
      </c>
      <c r="QS15" s="137">
        <f ca="1">IF($D15=0,0,SUMIF('Полная ст-ть с уч.НЗС (Авто)'!$YO$11:INDIRECT("'Полная ст-ть с уч.НЗС (Авто)'!YO"&amp;$J$26),$C15,'Полная ст-ть с уч.НЗС (Авто)'!QS$11:INDIRECT("'Полная ст-ть с уч.НЗС (Авто)'!QS"&amp;$J$26))/$D15)</f>
        <v>0</v>
      </c>
      <c r="QT15" s="137">
        <f ca="1">IF($D15=0,0,SUMIF('Полная ст-ть с уч.НЗС (Авто)'!$YO$11:INDIRECT("'Полная ст-ть с уч.НЗС (Авто)'!YO"&amp;$J$26),$C15,'Полная ст-ть с уч.НЗС (Авто)'!QT$11:INDIRECT("'Полная ст-ть с уч.НЗС (Авто)'!QT"&amp;$J$26))/$D15)</f>
        <v>0</v>
      </c>
      <c r="QU15" s="137">
        <f ca="1">IF($D15=0,0,SUMIF('Полная ст-ть с уч.НЗС (Авто)'!$YO$11:INDIRECT("'Полная ст-ть с уч.НЗС (Авто)'!YO"&amp;$J$26),$C15,'Полная ст-ть с уч.НЗС (Авто)'!QU$11:INDIRECT("'Полная ст-ть с уч.НЗС (Авто)'!QU"&amp;$J$26))/$D15)</f>
        <v>0</v>
      </c>
      <c r="QV15" s="137">
        <f ca="1">IF($D15=0,0,SUMIF('Полная ст-ть с уч.НЗС (Авто)'!$YO$11:INDIRECT("'Полная ст-ть с уч.НЗС (Авто)'!YO"&amp;$J$26),$C15,'Полная ст-ть с уч.НЗС (Авто)'!QV$11:INDIRECT("'Полная ст-ть с уч.НЗС (Авто)'!QV"&amp;$J$26))/$D15)</f>
        <v>0</v>
      </c>
      <c r="QW15" s="137">
        <f ca="1">IF($D15=0,0,SUMIF('Полная ст-ть с уч.НЗС (Авто)'!$YO$11:INDIRECT("'Полная ст-ть с уч.НЗС (Авто)'!YO"&amp;$J$26),$C15,'Полная ст-ть с уч.НЗС (Авто)'!QW$11:INDIRECT("'Полная ст-ть с уч.НЗС (Авто)'!QW"&amp;$J$26))/$D15)</f>
        <v>0</v>
      </c>
      <c r="QX15" s="137">
        <f ca="1">IF($D15=0,0,SUMIF('Полная ст-ть с уч.НЗС (Авто)'!$YO$11:INDIRECT("'Полная ст-ть с уч.НЗС (Авто)'!YO"&amp;$J$26),$C15,'Полная ст-ть с уч.НЗС (Авто)'!QX$11:INDIRECT("'Полная ст-ть с уч.НЗС (Авто)'!QX"&amp;$J$26))/$D15)</f>
        <v>0</v>
      </c>
      <c r="QY15" s="137">
        <f ca="1">IF($D15=0,0,SUMIF('Полная ст-ть с уч.НЗС (Авто)'!$YO$11:INDIRECT("'Полная ст-ть с уч.НЗС (Авто)'!YO"&amp;$J$26),$C15,'Полная ст-ть с уч.НЗС (Авто)'!QY$11:INDIRECT("'Полная ст-ть с уч.НЗС (Авто)'!QY"&amp;$J$26))/$D15)</f>
        <v>0</v>
      </c>
      <c r="QZ15" s="137">
        <f ca="1">IF($D15=0,0,SUMIF('Полная ст-ть с уч.НЗС (Авто)'!$YO$11:INDIRECT("'Полная ст-ть с уч.НЗС (Авто)'!YO"&amp;$J$26),$C15,'Полная ст-ть с уч.НЗС (Авто)'!QZ$11:INDIRECT("'Полная ст-ть с уч.НЗС (Авто)'!QZ"&amp;$J$26))/$D15)</f>
        <v>0</v>
      </c>
      <c r="RA15" s="137">
        <f ca="1">IF($D15=0,0,SUMIF('Полная ст-ть с уч.НЗС (Авто)'!$YO$11:INDIRECT("'Полная ст-ть с уч.НЗС (Авто)'!YO"&amp;$J$26),$C15,'Полная ст-ть с уч.НЗС (Авто)'!RA$11:INDIRECT("'Полная ст-ть с уч.НЗС (Авто)'!RA"&amp;$J$26))/$D15)</f>
        <v>0</v>
      </c>
      <c r="RB15" s="137">
        <f ca="1">IF($D15=0,0,SUMIF('Полная ст-ть с уч.НЗС (Авто)'!$YO$11:INDIRECT("'Полная ст-ть с уч.НЗС (Авто)'!YO"&amp;$J$26),$C15,'Полная ст-ть с уч.НЗС (Авто)'!RB$11:INDIRECT("'Полная ст-ть с уч.НЗС (Авто)'!RB"&amp;$J$26))/$D15)</f>
        <v>0</v>
      </c>
      <c r="RC15" s="137">
        <f ca="1">IF($D15=0,0,SUMIF('Полная ст-ть с уч.НЗС (Авто)'!$YO$11:INDIRECT("'Полная ст-ть с уч.НЗС (Авто)'!YO"&amp;$J$26),$C15,'Полная ст-ть с уч.НЗС (Авто)'!RC$11:INDIRECT("'Полная ст-ть с уч.НЗС (Авто)'!RC"&amp;$J$26))/$D15)</f>
        <v>0</v>
      </c>
      <c r="RD15" s="137">
        <f ca="1">IF($D15=0,0,SUMIF('Полная ст-ть с уч.НЗС (Авто)'!$YO$11:INDIRECT("'Полная ст-ть с уч.НЗС (Авто)'!YO"&amp;$J$26),$C15,'Полная ст-ть с уч.НЗС (Авто)'!RD$11:INDIRECT("'Полная ст-ть с уч.НЗС (Авто)'!RD"&amp;$J$26))/$D15)</f>
        <v>0</v>
      </c>
      <c r="RE15" s="137">
        <f ca="1">IF($D15=0,0,SUMIF('Полная ст-ть с уч.НЗС (Авто)'!$YO$11:INDIRECT("'Полная ст-ть с уч.НЗС (Авто)'!YO"&amp;$J$26),$C15,'Полная ст-ть с уч.НЗС (Авто)'!RE$11:INDIRECT("'Полная ст-ть с уч.НЗС (Авто)'!RE"&amp;$J$26))/$D15)</f>
        <v>0</v>
      </c>
      <c r="RF15" s="137">
        <f ca="1">IF($D15=0,0,SUMIF('Полная ст-ть с уч.НЗС (Авто)'!$YO$11:INDIRECT("'Полная ст-ть с уч.НЗС (Авто)'!YO"&amp;$J$26),$C15,'Полная ст-ть с уч.НЗС (Авто)'!RF$11:INDIRECT("'Полная ст-ть с уч.НЗС (Авто)'!RF"&amp;$J$26))/$D15)</f>
        <v>0</v>
      </c>
      <c r="RG15" s="137">
        <f ca="1">IF($D15=0,0,SUMIF('Полная ст-ть с уч.НЗС (Авто)'!$YO$11:INDIRECT("'Полная ст-ть с уч.НЗС (Авто)'!YO"&amp;$J$26),$C15,'Полная ст-ть с уч.НЗС (Авто)'!RG$11:INDIRECT("'Полная ст-ть с уч.НЗС (Авто)'!RG"&amp;$J$26))/$D15)</f>
        <v>0</v>
      </c>
      <c r="RH15" s="137">
        <f ca="1">IF($D15=0,0,SUMIF('Полная ст-ть с уч.НЗС (Авто)'!$YO$11:INDIRECT("'Полная ст-ть с уч.НЗС (Авто)'!YO"&amp;$J$26),$C15,'Полная ст-ть с уч.НЗС (Авто)'!RH$11:INDIRECT("'Полная ст-ть с уч.НЗС (Авто)'!RH"&amp;$J$26))/$D15)</f>
        <v>0</v>
      </c>
      <c r="RI15" s="137">
        <f ca="1">IF($D15=0,0,SUMIF('Полная ст-ть с уч.НЗС (Авто)'!$YO$11:INDIRECT("'Полная ст-ть с уч.НЗС (Авто)'!YO"&amp;$J$26),$C15,'Полная ст-ть с уч.НЗС (Авто)'!RI$11:INDIRECT("'Полная ст-ть с уч.НЗС (Авто)'!RI"&amp;$J$26))/$D15)</f>
        <v>0</v>
      </c>
      <c r="RJ15" s="137">
        <f ca="1">IF($D15=0,0,SUMIF('Полная ст-ть с уч.НЗС (Авто)'!$YO$11:INDIRECT("'Полная ст-ть с уч.НЗС (Авто)'!YO"&amp;$J$26),$C15,'Полная ст-ть с уч.НЗС (Авто)'!RJ$11:INDIRECT("'Полная ст-ть с уч.НЗС (Авто)'!RJ"&amp;$J$26))/$D15)</f>
        <v>0</v>
      </c>
      <c r="RK15" s="137">
        <f ca="1">IF($D15=0,0,SUMIF('Полная ст-ть с уч.НЗС (Авто)'!$YO$11:INDIRECT("'Полная ст-ть с уч.НЗС (Авто)'!YO"&amp;$J$26),$C15,'Полная ст-ть с уч.НЗС (Авто)'!RK$11:INDIRECT("'Полная ст-ть с уч.НЗС (Авто)'!RK"&amp;$J$26))/$D15)</f>
        <v>0</v>
      </c>
      <c r="RL15" s="137">
        <f ca="1">IF($D15=0,0,SUMIF('Полная ст-ть с уч.НЗС (Авто)'!$YO$11:INDIRECT("'Полная ст-ть с уч.НЗС (Авто)'!YO"&amp;$J$26),$C15,'Полная ст-ть с уч.НЗС (Авто)'!RL$11:INDIRECT("'Полная ст-ть с уч.НЗС (Авто)'!RL"&amp;$J$26))/$D15)</f>
        <v>0</v>
      </c>
      <c r="RM15" s="137">
        <f ca="1">IF($D15=0,0,SUMIF('Полная ст-ть с уч.НЗС (Авто)'!$YO$11:INDIRECT("'Полная ст-ть с уч.НЗС (Авто)'!YO"&amp;$J$26),$C15,'Полная ст-ть с уч.НЗС (Авто)'!RM$11:INDIRECT("'Полная ст-ть с уч.НЗС (Авто)'!RM"&amp;$J$26))/$D15)</f>
        <v>0</v>
      </c>
      <c r="RN15" s="137">
        <f ca="1">IF($D15=0,0,SUMIF('Полная ст-ть с уч.НЗС (Авто)'!$YO$11:INDIRECT("'Полная ст-ть с уч.НЗС (Авто)'!YO"&amp;$J$26),$C15,'Полная ст-ть с уч.НЗС (Авто)'!RN$11:INDIRECT("'Полная ст-ть с уч.НЗС (Авто)'!RN"&amp;$J$26))/$D15)</f>
        <v>0</v>
      </c>
      <c r="RO15" s="137">
        <f ca="1">IF($D15=0,0,SUMIF('Полная ст-ть с уч.НЗС (Авто)'!$YO$11:INDIRECT("'Полная ст-ть с уч.НЗС (Авто)'!YO"&amp;$J$26),$C15,'Полная ст-ть с уч.НЗС (Авто)'!RO$11:INDIRECT("'Полная ст-ть с уч.НЗС (Авто)'!RO"&amp;$J$26))/$D15)</f>
        <v>0</v>
      </c>
      <c r="RP15" s="137">
        <f ca="1">IF($D15=0,0,SUMIF('Полная ст-ть с уч.НЗС (Авто)'!$YO$11:INDIRECT("'Полная ст-ть с уч.НЗС (Авто)'!YO"&amp;$J$26),$C15,'Полная ст-ть с уч.НЗС (Авто)'!RP$11:INDIRECT("'Полная ст-ть с уч.НЗС (Авто)'!RP"&amp;$J$26))/$D15)</f>
        <v>0</v>
      </c>
      <c r="RQ15" s="137">
        <f ca="1">IF($D15=0,0,SUMIF('Полная ст-ть с уч.НЗС (Авто)'!$YO$11:INDIRECT("'Полная ст-ть с уч.НЗС (Авто)'!YO"&amp;$J$26),$C15,'Полная ст-ть с уч.НЗС (Авто)'!RQ$11:INDIRECT("'Полная ст-ть с уч.НЗС (Авто)'!RQ"&amp;$J$26))/$D15)</f>
        <v>0</v>
      </c>
      <c r="RR15" s="137">
        <f ca="1">IF($D15=0,0,SUMIF('Полная ст-ть с уч.НЗС (Авто)'!$YO$11:INDIRECT("'Полная ст-ть с уч.НЗС (Авто)'!YO"&amp;$J$26),$C15,'Полная ст-ть с уч.НЗС (Авто)'!RR$11:INDIRECT("'Полная ст-ть с уч.НЗС (Авто)'!RR"&amp;$J$26))/$D15)</f>
        <v>0</v>
      </c>
      <c r="RS15" s="137">
        <f ca="1">IF($D15=0,0,SUMIF('Полная ст-ть с уч.НЗС (Авто)'!$YO$11:INDIRECT("'Полная ст-ть с уч.НЗС (Авто)'!YO"&amp;$J$26),$C15,'Полная ст-ть с уч.НЗС (Авто)'!RS$11:INDIRECT("'Полная ст-ть с уч.НЗС (Авто)'!RS"&amp;$J$26))/$D15)</f>
        <v>0</v>
      </c>
      <c r="RT15" s="137">
        <f ca="1">IF($D15=0,0,SUMIF('Полная ст-ть с уч.НЗС (Авто)'!$YO$11:INDIRECT("'Полная ст-ть с уч.НЗС (Авто)'!YO"&amp;$J$26),$C15,'Полная ст-ть с уч.НЗС (Авто)'!RT$11:INDIRECT("'Полная ст-ть с уч.НЗС (Авто)'!RT"&amp;$J$26))/$D15)</f>
        <v>0</v>
      </c>
      <c r="RU15" s="137">
        <f ca="1">IF($D15=0,0,SUMIF('Полная ст-ть с уч.НЗС (Авто)'!$YO$11:INDIRECT("'Полная ст-ть с уч.НЗС (Авто)'!YO"&amp;$J$26),$C15,'Полная ст-ть с уч.НЗС (Авто)'!RU$11:INDIRECT("'Полная ст-ть с уч.НЗС (Авто)'!RU"&amp;$J$26))/$D15)</f>
        <v>0</v>
      </c>
      <c r="RV15" s="137">
        <f ca="1">IF($D15=0,0,SUMIF('Полная ст-ть с уч.НЗС (Авто)'!$YO$11:INDIRECT("'Полная ст-ть с уч.НЗС (Авто)'!YO"&amp;$J$26),$C15,'Полная ст-ть с уч.НЗС (Авто)'!RV$11:INDIRECT("'Полная ст-ть с уч.НЗС (Авто)'!RV"&amp;$J$26))/$D15)</f>
        <v>0</v>
      </c>
      <c r="RW15" s="137">
        <f ca="1">IF($D15=0,0,SUMIF('Полная ст-ть с уч.НЗС (Авто)'!$YO$11:INDIRECT("'Полная ст-ть с уч.НЗС (Авто)'!YO"&amp;$J$26),$C15,'Полная ст-ть с уч.НЗС (Авто)'!RW$11:INDIRECT("'Полная ст-ть с уч.НЗС (Авто)'!RW"&amp;$J$26))/$D15)</f>
        <v>0</v>
      </c>
      <c r="RX15" s="137">
        <f ca="1">IF($D15=0,0,SUMIF('Полная ст-ть с уч.НЗС (Авто)'!$YO$11:INDIRECT("'Полная ст-ть с уч.НЗС (Авто)'!YO"&amp;$J$26),$C15,'Полная ст-ть с уч.НЗС (Авто)'!RX$11:INDIRECT("'Полная ст-ть с уч.НЗС (Авто)'!RX"&amp;$J$26))/$D15)</f>
        <v>0</v>
      </c>
      <c r="RY15" s="137">
        <f ca="1">IF($D15=0,0,SUMIF('Полная ст-ть с уч.НЗС (Авто)'!$YO$11:INDIRECT("'Полная ст-ть с уч.НЗС (Авто)'!YO"&amp;$J$26),$C15,'Полная ст-ть с уч.НЗС (Авто)'!RY$11:INDIRECT("'Полная ст-ть с уч.НЗС (Авто)'!RY"&amp;$J$26))/$D15)</f>
        <v>0</v>
      </c>
      <c r="RZ15" s="137">
        <f ca="1">IF($D15=0,0,SUMIF('Полная ст-ть с уч.НЗС (Авто)'!$YO$11:INDIRECT("'Полная ст-ть с уч.НЗС (Авто)'!YO"&amp;$J$26),$C15,'Полная ст-ть с уч.НЗС (Авто)'!RZ$11:INDIRECT("'Полная ст-ть с уч.НЗС (Авто)'!RZ"&amp;$J$26))/$D15)</f>
        <v>0</v>
      </c>
      <c r="SA15" s="137">
        <f ca="1">IF($D15=0,0,SUMIF('Полная ст-ть с уч.НЗС (Авто)'!$YO$11:INDIRECT("'Полная ст-ть с уч.НЗС (Авто)'!YO"&amp;$J$26),$C15,'Полная ст-ть с уч.НЗС (Авто)'!SA$11:INDIRECT("'Полная ст-ть с уч.НЗС (Авто)'!SA"&amp;$J$26))/$D15)</f>
        <v>0</v>
      </c>
      <c r="SB15" s="137">
        <f ca="1">IF($D15=0,0,SUMIF('Полная ст-ть с уч.НЗС (Авто)'!$YO$11:INDIRECT("'Полная ст-ть с уч.НЗС (Авто)'!YO"&amp;$J$26),$C15,'Полная ст-ть с уч.НЗС (Авто)'!SB$11:INDIRECT("'Полная ст-ть с уч.НЗС (Авто)'!SB"&amp;$J$26))/$D15)</f>
        <v>0</v>
      </c>
      <c r="SC15" s="137">
        <f ca="1">IF($D15=0,0,SUMIF('Полная ст-ть с уч.НЗС (Авто)'!$YO$11:INDIRECT("'Полная ст-ть с уч.НЗС (Авто)'!YO"&amp;$J$26),$C15,'Полная ст-ть с уч.НЗС (Авто)'!SC$11:INDIRECT("'Полная ст-ть с уч.НЗС (Авто)'!SC"&amp;$J$26))/$D15)</f>
        <v>0</v>
      </c>
      <c r="SD15" s="137">
        <f ca="1">IF($D15=0,0,SUMIF('Полная ст-ть с уч.НЗС (Авто)'!$YO$11:INDIRECT("'Полная ст-ть с уч.НЗС (Авто)'!YO"&amp;$J$26),$C15,'Полная ст-ть с уч.НЗС (Авто)'!SD$11:INDIRECT("'Полная ст-ть с уч.НЗС (Авто)'!SD"&amp;$J$26))/$D15)</f>
        <v>0</v>
      </c>
      <c r="SE15" s="137">
        <f ca="1">IF($D15=0,0,SUMIF('Полная ст-ть с уч.НЗС (Авто)'!$YO$11:INDIRECT("'Полная ст-ть с уч.НЗС (Авто)'!YO"&amp;$J$26),$C15,'Полная ст-ть с уч.НЗС (Авто)'!SE$11:INDIRECT("'Полная ст-ть с уч.НЗС (Авто)'!SE"&amp;$J$26))/$D15)</f>
        <v>0</v>
      </c>
      <c r="SF15" s="137">
        <f ca="1">IF($D15=0,0,SUMIF('Полная ст-ть с уч.НЗС (Авто)'!$YO$11:INDIRECT("'Полная ст-ть с уч.НЗС (Авто)'!YO"&amp;$J$26),$C15,'Полная ст-ть с уч.НЗС (Авто)'!SF$11:INDIRECT("'Полная ст-ть с уч.НЗС (Авто)'!SF"&amp;$J$26))/$D15)</f>
        <v>0</v>
      </c>
      <c r="SG15" s="137">
        <f ca="1">IF($D15=0,0,SUMIF('Полная ст-ть с уч.НЗС (Авто)'!$YO$11:INDIRECT("'Полная ст-ть с уч.НЗС (Авто)'!YO"&amp;$J$26),$C15,'Полная ст-ть с уч.НЗС (Авто)'!SG$11:INDIRECT("'Полная ст-ть с уч.НЗС (Авто)'!SG"&amp;$J$26))/$D15)</f>
        <v>0</v>
      </c>
      <c r="SH15" s="137">
        <f ca="1">IF($D15=0,0,SUMIF('Полная ст-ть с уч.НЗС (Авто)'!$YO$11:INDIRECT("'Полная ст-ть с уч.НЗС (Авто)'!YO"&amp;$J$26),$C15,'Полная ст-ть с уч.НЗС (Авто)'!SH$11:INDIRECT("'Полная ст-ть с уч.НЗС (Авто)'!SH"&amp;$J$26))/$D15)</f>
        <v>0</v>
      </c>
      <c r="SI15" s="137">
        <f ca="1">IF($D15=0,0,SUMIF('Полная ст-ть с уч.НЗС (Авто)'!$YO$11:INDIRECT("'Полная ст-ть с уч.НЗС (Авто)'!YO"&amp;$J$26),$C15,'Полная ст-ть с уч.НЗС (Авто)'!SI$11:INDIRECT("'Полная ст-ть с уч.НЗС (Авто)'!SI"&amp;$J$26))/$D15)</f>
        <v>0</v>
      </c>
      <c r="SJ15" s="137">
        <f ca="1">IF($D15=0,0,SUMIF('Полная ст-ть с уч.НЗС (Авто)'!$YO$11:INDIRECT("'Полная ст-ть с уч.НЗС (Авто)'!YO"&amp;$J$26),$C15,'Полная ст-ть с уч.НЗС (Авто)'!SJ$11:INDIRECT("'Полная ст-ть с уч.НЗС (Авто)'!SJ"&amp;$J$26))/$D15)</f>
        <v>0</v>
      </c>
      <c r="SK15" s="137">
        <f ca="1">IF($D15=0,0,SUMIF('Полная ст-ть с уч.НЗС (Авто)'!$YO$11:INDIRECT("'Полная ст-ть с уч.НЗС (Авто)'!YO"&amp;$J$26),$C15,'Полная ст-ть с уч.НЗС (Авто)'!SK$11:INDIRECT("'Полная ст-ть с уч.НЗС (Авто)'!SK"&amp;$J$26))/$D15)</f>
        <v>0</v>
      </c>
      <c r="SL15" s="137">
        <f ca="1">IF($D15=0,0,SUMIF('Полная ст-ть с уч.НЗС (Авто)'!$YO$11:INDIRECT("'Полная ст-ть с уч.НЗС (Авто)'!YO"&amp;$J$26),$C15,'Полная ст-ть с уч.НЗС (Авто)'!SL$11:INDIRECT("'Полная ст-ть с уч.НЗС (Авто)'!SL"&amp;$J$26))/$D15)</f>
        <v>0</v>
      </c>
      <c r="SM15" s="137">
        <f ca="1">IF($D15=0,0,SUMIF('Полная ст-ть с уч.НЗС (Авто)'!$YO$11:INDIRECT("'Полная ст-ть с уч.НЗС (Авто)'!YO"&amp;$J$26),$C15,'Полная ст-ть с уч.НЗС (Авто)'!SM$11:INDIRECT("'Полная ст-ть с уч.НЗС (Авто)'!SM"&amp;$J$26))/$D15)</f>
        <v>0</v>
      </c>
      <c r="SN15" s="137">
        <f ca="1">IF($D15=0,0,SUMIF('Полная ст-ть с уч.НЗС (Авто)'!$YO$11:INDIRECT("'Полная ст-ть с уч.НЗС (Авто)'!YO"&amp;$J$26),$C15,'Полная ст-ть с уч.НЗС (Авто)'!SN$11:INDIRECT("'Полная ст-ть с уч.НЗС (Авто)'!SN"&amp;$J$26))/$D15)</f>
        <v>0</v>
      </c>
      <c r="SO15" s="137">
        <f ca="1">IF($D15=0,0,SUMIF('Полная ст-ть с уч.НЗС (Авто)'!$YO$11:INDIRECT("'Полная ст-ть с уч.НЗС (Авто)'!YO"&amp;$J$26),$C15,'Полная ст-ть с уч.НЗС (Авто)'!SO$11:INDIRECT("'Полная ст-ть с уч.НЗС (Авто)'!SO"&amp;$J$26))/$D15)</f>
        <v>0</v>
      </c>
      <c r="SP15" s="137">
        <f ca="1">IF($D15=0,0,SUMIF('Полная ст-ть с уч.НЗС (Авто)'!$YO$11:INDIRECT("'Полная ст-ть с уч.НЗС (Авто)'!YO"&amp;$J$26),$C15,'Полная ст-ть с уч.НЗС (Авто)'!SP$11:INDIRECT("'Полная ст-ть с уч.НЗС (Авто)'!SP"&amp;$J$26))/$D15)</f>
        <v>0</v>
      </c>
      <c r="SQ15" s="137">
        <f ca="1">IF($D15=0,0,SUMIF('Полная ст-ть с уч.НЗС (Авто)'!$YO$11:INDIRECT("'Полная ст-ть с уч.НЗС (Авто)'!YO"&amp;$J$26),$C15,'Полная ст-ть с уч.НЗС (Авто)'!SQ$11:INDIRECT("'Полная ст-ть с уч.НЗС (Авто)'!SQ"&amp;$J$26))/$D15)</f>
        <v>0</v>
      </c>
      <c r="SR15" s="137">
        <f ca="1">IF($D15=0,0,SUMIF('Полная ст-ть с уч.НЗС (Авто)'!$YO$11:INDIRECT("'Полная ст-ть с уч.НЗС (Авто)'!YO"&amp;$J$26),$C15,'Полная ст-ть с уч.НЗС (Авто)'!SR$11:INDIRECT("'Полная ст-ть с уч.НЗС (Авто)'!SR"&amp;$J$26))/$D15)</f>
        <v>0</v>
      </c>
      <c r="SS15" s="137">
        <f ca="1">IF($D15=0,0,SUMIF('Полная ст-ть с уч.НЗС (Авто)'!$YO$11:INDIRECT("'Полная ст-ть с уч.НЗС (Авто)'!YO"&amp;$J$26),$C15,'Полная ст-ть с уч.НЗС (Авто)'!SS$11:INDIRECT("'Полная ст-ть с уч.НЗС (Авто)'!SS"&amp;$J$26))/$D15)</f>
        <v>0</v>
      </c>
      <c r="ST15" s="137">
        <f ca="1">IF($D15=0,0,SUMIF('Полная ст-ть с уч.НЗС (Авто)'!$YO$11:INDIRECT("'Полная ст-ть с уч.НЗС (Авто)'!YO"&amp;$J$26),$C15,'Полная ст-ть с уч.НЗС (Авто)'!ST$11:INDIRECT("'Полная ст-ть с уч.НЗС (Авто)'!ST"&amp;$J$26))/$D15)</f>
        <v>0</v>
      </c>
      <c r="SU15" s="137">
        <f ca="1">IF($D15=0,0,SUMIF('Полная ст-ть с уч.НЗС (Авто)'!$YO$11:INDIRECT("'Полная ст-ть с уч.НЗС (Авто)'!YO"&amp;$J$26),$C15,'Полная ст-ть с уч.НЗС (Авто)'!SU$11:INDIRECT("'Полная ст-ть с уч.НЗС (Авто)'!SU"&amp;$J$26))/$D15)</f>
        <v>0</v>
      </c>
      <c r="SV15" s="137">
        <f ca="1">IF($D15=0,0,SUMIF('Полная ст-ть с уч.НЗС (Авто)'!$YO$11:INDIRECT("'Полная ст-ть с уч.НЗС (Авто)'!YO"&amp;$J$26),$C15,'Полная ст-ть с уч.НЗС (Авто)'!SV$11:INDIRECT("'Полная ст-ть с уч.НЗС (Авто)'!SV"&amp;$J$26))/$D15)</f>
        <v>0</v>
      </c>
      <c r="SW15" s="137">
        <f ca="1">IF($D15=0,0,SUMIF('Полная ст-ть с уч.НЗС (Авто)'!$YO$11:INDIRECT("'Полная ст-ть с уч.НЗС (Авто)'!YO"&amp;$J$26),$C15,'Полная ст-ть с уч.НЗС (Авто)'!SW$11:INDIRECT("'Полная ст-ть с уч.НЗС (Авто)'!SW"&amp;$J$26))/$D15)</f>
        <v>0</v>
      </c>
      <c r="SX15" s="137">
        <f ca="1">IF($D15=0,0,SUMIF('Полная ст-ть с уч.НЗС (Авто)'!$YO$11:INDIRECT("'Полная ст-ть с уч.НЗС (Авто)'!YO"&amp;$J$26),$C15,'Полная ст-ть с уч.НЗС (Авто)'!SX$11:INDIRECT("'Полная ст-ть с уч.НЗС (Авто)'!SX"&amp;$J$26))/$D15)</f>
        <v>0</v>
      </c>
      <c r="SY15" s="137">
        <f ca="1">IF($D15=0,0,SUMIF('Полная ст-ть с уч.НЗС (Авто)'!$YO$11:INDIRECT("'Полная ст-ть с уч.НЗС (Авто)'!YO"&amp;$J$26),$C15,'Полная ст-ть с уч.НЗС (Авто)'!SY$11:INDIRECT("'Полная ст-ть с уч.НЗС (Авто)'!SY"&amp;$J$26))/$D15)</f>
        <v>0</v>
      </c>
      <c r="SZ15" s="137">
        <f ca="1">IF($D15=0,0,SUMIF('Полная ст-ть с уч.НЗС (Авто)'!$YO$11:INDIRECT("'Полная ст-ть с уч.НЗС (Авто)'!YO"&amp;$J$26),$C15,'Полная ст-ть с уч.НЗС (Авто)'!SZ$11:INDIRECT("'Полная ст-ть с уч.НЗС (Авто)'!SZ"&amp;$J$26))/$D15)</f>
        <v>0</v>
      </c>
      <c r="TA15" s="137">
        <f ca="1">IF($D15=0,0,SUMIF('Полная ст-ть с уч.НЗС (Авто)'!$YO$11:INDIRECT("'Полная ст-ть с уч.НЗС (Авто)'!YO"&amp;$J$26),$C15,'Полная ст-ть с уч.НЗС (Авто)'!TA$11:INDIRECT("'Полная ст-ть с уч.НЗС (Авто)'!TA"&amp;$J$26))/$D15)</f>
        <v>0</v>
      </c>
      <c r="TB15" s="137">
        <f ca="1">IF($D15=0,0,SUMIF('Полная ст-ть с уч.НЗС (Авто)'!$YO$11:INDIRECT("'Полная ст-ть с уч.НЗС (Авто)'!YO"&amp;$J$26),$C15,'Полная ст-ть с уч.НЗС (Авто)'!TB$11:INDIRECT("'Полная ст-ть с уч.НЗС (Авто)'!TB"&amp;$J$26))/$D15)</f>
        <v>0</v>
      </c>
      <c r="TC15" s="137">
        <f ca="1">IF($D15=0,0,SUMIF('Полная ст-ть с уч.НЗС (Авто)'!$YO$11:INDIRECT("'Полная ст-ть с уч.НЗС (Авто)'!YO"&amp;$J$26),$C15,'Полная ст-ть с уч.НЗС (Авто)'!TC$11:INDIRECT("'Полная ст-ть с уч.НЗС (Авто)'!TC"&amp;$J$26))/$D15)</f>
        <v>0</v>
      </c>
      <c r="TD15" s="137">
        <f ca="1">IF($D15=0,0,SUMIF('Полная ст-ть с уч.НЗС (Авто)'!$YO$11:INDIRECT("'Полная ст-ть с уч.НЗС (Авто)'!YO"&amp;$J$26),$C15,'Полная ст-ть с уч.НЗС (Авто)'!TD$11:INDIRECT("'Полная ст-ть с уч.НЗС (Авто)'!TD"&amp;$J$26))/$D15)</f>
        <v>0</v>
      </c>
      <c r="TE15" s="137">
        <f ca="1">IF($D15=0,0,SUMIF('Полная ст-ть с уч.НЗС (Авто)'!$YO$11:INDIRECT("'Полная ст-ть с уч.НЗС (Авто)'!YO"&amp;$J$26),$C15,'Полная ст-ть с уч.НЗС (Авто)'!TE$11:INDIRECT("'Полная ст-ть с уч.НЗС (Авто)'!TE"&amp;$J$26))/$D15)</f>
        <v>0</v>
      </c>
      <c r="TF15" s="137">
        <f ca="1">IF($D15=0,0,SUMIF('Полная ст-ть с уч.НЗС (Авто)'!$YO$11:INDIRECT("'Полная ст-ть с уч.НЗС (Авто)'!YO"&amp;$J$26),$C15,'Полная ст-ть с уч.НЗС (Авто)'!TF$11:INDIRECT("'Полная ст-ть с уч.НЗС (Авто)'!TF"&amp;$J$26))/$D15)</f>
        <v>0</v>
      </c>
      <c r="TG15" s="137">
        <f ca="1">IF($D15=0,0,SUMIF('Полная ст-ть с уч.НЗС (Авто)'!$YO$11:INDIRECT("'Полная ст-ть с уч.НЗС (Авто)'!YO"&amp;$J$26),$C15,'Полная ст-ть с уч.НЗС (Авто)'!TG$11:INDIRECT("'Полная ст-ть с уч.НЗС (Авто)'!TG"&amp;$J$26))/$D15)</f>
        <v>0</v>
      </c>
      <c r="TH15" s="137">
        <f ca="1">IF($D15=0,0,SUMIF('Полная ст-ть с уч.НЗС (Авто)'!$YO$11:INDIRECT("'Полная ст-ть с уч.НЗС (Авто)'!YO"&amp;$J$26),$C15,'Полная ст-ть с уч.НЗС (Авто)'!TH$11:INDIRECT("'Полная ст-ть с уч.НЗС (Авто)'!TH"&amp;$J$26))/$D15)</f>
        <v>0</v>
      </c>
      <c r="TI15" s="137">
        <f ca="1">IF($D15=0,0,SUMIF('Полная ст-ть с уч.НЗС (Авто)'!$YO$11:INDIRECT("'Полная ст-ть с уч.НЗС (Авто)'!YO"&amp;$J$26),$C15,'Полная ст-ть с уч.НЗС (Авто)'!TI$11:INDIRECT("'Полная ст-ть с уч.НЗС (Авто)'!TI"&amp;$J$26))/$D15)</f>
        <v>0</v>
      </c>
      <c r="TJ15" s="137">
        <f ca="1">IF($D15=0,0,SUMIF('Полная ст-ть с уч.НЗС (Авто)'!$YO$11:INDIRECT("'Полная ст-ть с уч.НЗС (Авто)'!YO"&amp;$J$26),$C15,'Полная ст-ть с уч.НЗС (Авто)'!TJ$11:INDIRECT("'Полная ст-ть с уч.НЗС (Авто)'!TJ"&amp;$J$26))/$D15)</f>
        <v>0</v>
      </c>
      <c r="TK15" s="137">
        <f ca="1">IF($D15=0,0,SUMIF('Полная ст-ть с уч.НЗС (Авто)'!$YO$11:INDIRECT("'Полная ст-ть с уч.НЗС (Авто)'!YO"&amp;$J$26),$C15,'Полная ст-ть с уч.НЗС (Авто)'!TK$11:INDIRECT("'Полная ст-ть с уч.НЗС (Авто)'!TK"&amp;$J$26))/$D15)</f>
        <v>0</v>
      </c>
      <c r="TL15" s="137">
        <f ca="1">IF($D15=0,0,SUMIF('Полная ст-ть с уч.НЗС (Авто)'!$YO$11:INDIRECT("'Полная ст-ть с уч.НЗС (Авто)'!YO"&amp;$J$26),$C15,'Полная ст-ть с уч.НЗС (Авто)'!TL$11:INDIRECT("'Полная ст-ть с уч.НЗС (Авто)'!TL"&amp;$J$26))/$D15)</f>
        <v>0</v>
      </c>
      <c r="TM15" s="137">
        <f ca="1">IF($D15=0,0,SUMIF('Полная ст-ть с уч.НЗС (Авто)'!$YO$11:INDIRECT("'Полная ст-ть с уч.НЗС (Авто)'!YO"&amp;$J$26),$C15,'Полная ст-ть с уч.НЗС (Авто)'!TM$11:INDIRECT("'Полная ст-ть с уч.НЗС (Авто)'!TM"&amp;$J$26))/$D15)</f>
        <v>0</v>
      </c>
      <c r="TN15" s="137">
        <f ca="1">IF($D15=0,0,SUMIF('Полная ст-ть с уч.НЗС (Авто)'!$YO$11:INDIRECT("'Полная ст-ть с уч.НЗС (Авто)'!YO"&amp;$J$26),$C15,'Полная ст-ть с уч.НЗС (Авто)'!TN$11:INDIRECT("'Полная ст-ть с уч.НЗС (Авто)'!TN"&amp;$J$26))/$D15)</f>
        <v>0</v>
      </c>
      <c r="TO15" s="137">
        <f ca="1">IF($D15=0,0,SUMIF('Полная ст-ть с уч.НЗС (Авто)'!$YO$11:INDIRECT("'Полная ст-ть с уч.НЗС (Авто)'!YO"&amp;$J$26),$C15,'Полная ст-ть с уч.НЗС (Авто)'!TO$11:INDIRECT("'Полная ст-ть с уч.НЗС (Авто)'!TO"&amp;$J$26))/$D15)</f>
        <v>0</v>
      </c>
      <c r="TP15" s="137">
        <f ca="1">IF($D15=0,0,SUMIF('Полная ст-ть с уч.НЗС (Авто)'!$YO$11:INDIRECT("'Полная ст-ть с уч.НЗС (Авто)'!YO"&amp;$J$26),$C15,'Полная ст-ть с уч.НЗС (Авто)'!TP$11:INDIRECT("'Полная ст-ть с уч.НЗС (Авто)'!TP"&amp;$J$26))/$D15)</f>
        <v>0</v>
      </c>
      <c r="TQ15" s="137">
        <f ca="1">IF($D15=0,0,SUMIF('Полная ст-ть с уч.НЗС (Авто)'!$YO$11:INDIRECT("'Полная ст-ть с уч.НЗС (Авто)'!YO"&amp;$J$26),$C15,'Полная ст-ть с уч.НЗС (Авто)'!TQ$11:INDIRECT("'Полная ст-ть с уч.НЗС (Авто)'!TQ"&amp;$J$26))/$D15)</f>
        <v>0</v>
      </c>
      <c r="TR15" s="137">
        <f ca="1">IF($D15=0,0,SUMIF('Полная ст-ть с уч.НЗС (Авто)'!$YO$11:INDIRECT("'Полная ст-ть с уч.НЗС (Авто)'!YO"&amp;$J$26),$C15,'Полная ст-ть с уч.НЗС (Авто)'!TR$11:INDIRECT("'Полная ст-ть с уч.НЗС (Авто)'!TR"&amp;$J$26))/$D15)</f>
        <v>0</v>
      </c>
      <c r="TS15" s="137">
        <f ca="1">IF($D15=0,0,SUMIF('Полная ст-ть с уч.НЗС (Авто)'!$YO$11:INDIRECT("'Полная ст-ть с уч.НЗС (Авто)'!YO"&amp;$J$26),$C15,'Полная ст-ть с уч.НЗС (Авто)'!TS$11:INDIRECT("'Полная ст-ть с уч.НЗС (Авто)'!TS"&amp;$J$26))/$D15)</f>
        <v>0</v>
      </c>
      <c r="TT15" s="137">
        <f ca="1">IF($D15=0,0,SUMIF('Полная ст-ть с уч.НЗС (Авто)'!$YO$11:INDIRECT("'Полная ст-ть с уч.НЗС (Авто)'!YO"&amp;$J$26),$C15,'Полная ст-ть с уч.НЗС (Авто)'!TT$11:INDIRECT("'Полная ст-ть с уч.НЗС (Авто)'!TT"&amp;$J$26))/$D15)</f>
        <v>0</v>
      </c>
      <c r="TU15" s="137">
        <f ca="1">IF($D15=0,0,SUMIF('Полная ст-ть с уч.НЗС (Авто)'!$YO$11:INDIRECT("'Полная ст-ть с уч.НЗС (Авто)'!YO"&amp;$J$26),$C15,'Полная ст-ть с уч.НЗС (Авто)'!TU$11:INDIRECT("'Полная ст-ть с уч.НЗС (Авто)'!TU"&amp;$J$26))/$D15)</f>
        <v>0</v>
      </c>
      <c r="TV15" s="137">
        <f ca="1">IF($D15=0,0,SUMIF('Полная ст-ть с уч.НЗС (Авто)'!$YO$11:INDIRECT("'Полная ст-ть с уч.НЗС (Авто)'!YO"&amp;$J$26),$C15,'Полная ст-ть с уч.НЗС (Авто)'!TV$11:INDIRECT("'Полная ст-ть с уч.НЗС (Авто)'!TV"&amp;$J$26))/$D15)</f>
        <v>0</v>
      </c>
      <c r="TW15" s="137">
        <f ca="1">IF($D15=0,0,SUMIF('Полная ст-ть с уч.НЗС (Авто)'!$YO$11:INDIRECT("'Полная ст-ть с уч.НЗС (Авто)'!YO"&amp;$J$26),$C15,'Полная ст-ть с уч.НЗС (Авто)'!TW$11:INDIRECT("'Полная ст-ть с уч.НЗС (Авто)'!TW"&amp;$J$26))/$D15)</f>
        <v>0</v>
      </c>
      <c r="TX15" s="137">
        <f ca="1">IF($D15=0,0,SUMIF('Полная ст-ть с уч.НЗС (Авто)'!$YO$11:INDIRECT("'Полная ст-ть с уч.НЗС (Авто)'!YO"&amp;$J$26),$C15,'Полная ст-ть с уч.НЗС (Авто)'!TX$11:INDIRECT("'Полная ст-ть с уч.НЗС (Авто)'!TX"&amp;$J$26))/$D15)</f>
        <v>0</v>
      </c>
      <c r="TY15" s="137">
        <f ca="1">IF($D15=0,0,SUMIF('Полная ст-ть с уч.НЗС (Авто)'!$YO$11:INDIRECT("'Полная ст-ть с уч.НЗС (Авто)'!YO"&amp;$J$26),$C15,'Полная ст-ть с уч.НЗС (Авто)'!TY$11:INDIRECT("'Полная ст-ть с уч.НЗС (Авто)'!TY"&amp;$J$26))/$D15)</f>
        <v>0</v>
      </c>
      <c r="TZ15" s="137">
        <f ca="1">IF($D15=0,0,SUMIF('Полная ст-ть с уч.НЗС (Авто)'!$YO$11:INDIRECT("'Полная ст-ть с уч.НЗС (Авто)'!YO"&amp;$J$26),$C15,'Полная ст-ть с уч.НЗС (Авто)'!TZ$11:INDIRECT("'Полная ст-ть с уч.НЗС (Авто)'!TZ"&amp;$J$26))/$D15)</f>
        <v>0</v>
      </c>
      <c r="UA15" s="137">
        <f ca="1">IF($D15=0,0,SUMIF('Полная ст-ть с уч.НЗС (Авто)'!$YO$11:INDIRECT("'Полная ст-ть с уч.НЗС (Авто)'!YO"&amp;$J$26),$C15,'Полная ст-ть с уч.НЗС (Авто)'!UA$11:INDIRECT("'Полная ст-ть с уч.НЗС (Авто)'!UA"&amp;$J$26))/$D15)</f>
        <v>0</v>
      </c>
      <c r="UB15" s="137">
        <f ca="1">IF($D15=0,0,SUMIF('Полная ст-ть с уч.НЗС (Авто)'!$YO$11:INDIRECT("'Полная ст-ть с уч.НЗС (Авто)'!YO"&amp;$J$26),$C15,'Полная ст-ть с уч.НЗС (Авто)'!UB$11:INDIRECT("'Полная ст-ть с уч.НЗС (Авто)'!UB"&amp;$J$26))/$D15)</f>
        <v>0</v>
      </c>
      <c r="UC15" s="137">
        <f ca="1">IF($D15=0,0,SUMIF('Полная ст-ть с уч.НЗС (Авто)'!$YO$11:INDIRECT("'Полная ст-ть с уч.НЗС (Авто)'!YO"&amp;$J$26),$C15,'Полная ст-ть с уч.НЗС (Авто)'!UC$11:INDIRECT("'Полная ст-ть с уч.НЗС (Авто)'!UC"&amp;$J$26))/$D15)</f>
        <v>0</v>
      </c>
      <c r="UD15" s="137">
        <f ca="1">IF($D15=0,0,SUMIF('Полная ст-ть с уч.НЗС (Авто)'!$YO$11:INDIRECT("'Полная ст-ть с уч.НЗС (Авто)'!YO"&amp;$J$26),$C15,'Полная ст-ть с уч.НЗС (Авто)'!UD$11:INDIRECT("'Полная ст-ть с уч.НЗС (Авто)'!UD"&amp;$J$26))/$D15)</f>
        <v>0</v>
      </c>
      <c r="UE15" s="137">
        <f ca="1">IF($D15=0,0,SUMIF('Полная ст-ть с уч.НЗС (Авто)'!$YO$11:INDIRECT("'Полная ст-ть с уч.НЗС (Авто)'!YO"&amp;$J$26),$C15,'Полная ст-ть с уч.НЗС (Авто)'!UE$11:INDIRECT("'Полная ст-ть с уч.НЗС (Авто)'!UE"&amp;$J$26))/$D15)</f>
        <v>0</v>
      </c>
      <c r="UF15" s="137">
        <f ca="1">IF($D15=0,0,SUMIF('Полная ст-ть с уч.НЗС (Авто)'!$YO$11:INDIRECT("'Полная ст-ть с уч.НЗС (Авто)'!YO"&amp;$J$26),$C15,'Полная ст-ть с уч.НЗС (Авто)'!UF$11:INDIRECT("'Полная ст-ть с уч.НЗС (Авто)'!UF"&amp;$J$26))/$D15)</f>
        <v>0</v>
      </c>
      <c r="UG15" s="137">
        <f ca="1">IF($D15=0,0,SUMIF('Полная ст-ть с уч.НЗС (Авто)'!$YO$11:INDIRECT("'Полная ст-ть с уч.НЗС (Авто)'!YO"&amp;$J$26),$C15,'Полная ст-ть с уч.НЗС (Авто)'!UG$11:INDIRECT("'Полная ст-ть с уч.НЗС (Авто)'!UG"&amp;$J$26))/$D15)</f>
        <v>0</v>
      </c>
      <c r="UH15" s="137">
        <f ca="1">IF($D15=0,0,SUMIF('Полная ст-ть с уч.НЗС (Авто)'!$YO$11:INDIRECT("'Полная ст-ть с уч.НЗС (Авто)'!YO"&amp;$J$26),$C15,'Полная ст-ть с уч.НЗС (Авто)'!UH$11:INDIRECT("'Полная ст-ть с уч.НЗС (Авто)'!UH"&amp;$J$26))/$D15)</f>
        <v>0</v>
      </c>
      <c r="UI15" s="137">
        <f ca="1">IF($D15=0,0,SUMIF('Полная ст-ть с уч.НЗС (Авто)'!$YO$11:INDIRECT("'Полная ст-ть с уч.НЗС (Авто)'!YO"&amp;$J$26),$C15,'Полная ст-ть с уч.НЗС (Авто)'!UI$11:INDIRECT("'Полная ст-ть с уч.НЗС (Авто)'!UI"&amp;$J$26))/$D15)</f>
        <v>0</v>
      </c>
      <c r="UJ15" s="137">
        <f ca="1">IF($D15=0,0,SUMIF('Полная ст-ть с уч.НЗС (Авто)'!$YO$11:INDIRECT("'Полная ст-ть с уч.НЗС (Авто)'!YO"&amp;$J$26),$C15,'Полная ст-ть с уч.НЗС (Авто)'!UJ$11:INDIRECT("'Полная ст-ть с уч.НЗС (Авто)'!UJ"&amp;$J$26))/$D15)</f>
        <v>0</v>
      </c>
      <c r="UK15" s="137">
        <f ca="1">IF($D15=0,0,SUMIF('Полная ст-ть с уч.НЗС (Авто)'!$YO$11:INDIRECT("'Полная ст-ть с уч.НЗС (Авто)'!YO"&amp;$J$26),$C15,'Полная ст-ть с уч.НЗС (Авто)'!UK$11:INDIRECT("'Полная ст-ть с уч.НЗС (Авто)'!UK"&amp;$J$26))/$D15)</f>
        <v>0</v>
      </c>
      <c r="UL15" s="137">
        <f ca="1">IF($D15=0,0,SUMIF('Полная ст-ть с уч.НЗС (Авто)'!$YO$11:INDIRECT("'Полная ст-ть с уч.НЗС (Авто)'!YO"&amp;$J$26),$C15,'Полная ст-ть с уч.НЗС (Авто)'!UL$11:INDIRECT("'Полная ст-ть с уч.НЗС (Авто)'!UL"&amp;$J$26))/$D15)</f>
        <v>0</v>
      </c>
      <c r="UM15" s="137">
        <f ca="1">IF($D15=0,0,SUMIF('Полная ст-ть с уч.НЗС (Авто)'!$YO$11:INDIRECT("'Полная ст-ть с уч.НЗС (Авто)'!YO"&amp;$J$26),$C15,'Полная ст-ть с уч.НЗС (Авто)'!UM$11:INDIRECT("'Полная ст-ть с уч.НЗС (Авто)'!UM"&amp;$J$26))/$D15)</f>
        <v>0</v>
      </c>
      <c r="UN15" s="137">
        <f ca="1">IF($D15=0,0,SUMIF('Полная ст-ть с уч.НЗС (Авто)'!$YO$11:INDIRECT("'Полная ст-ть с уч.НЗС (Авто)'!YO"&amp;$J$26),$C15,'Полная ст-ть с уч.НЗС (Авто)'!UN$11:INDIRECT("'Полная ст-ть с уч.НЗС (Авто)'!UN"&amp;$J$26))/$D15)</f>
        <v>0</v>
      </c>
      <c r="UO15" s="137">
        <f ca="1">IF($D15=0,0,SUMIF('Полная ст-ть с уч.НЗС (Авто)'!$YO$11:INDIRECT("'Полная ст-ть с уч.НЗС (Авто)'!YO"&amp;$J$26),$C15,'Полная ст-ть с уч.НЗС (Авто)'!UO$11:INDIRECT("'Полная ст-ть с уч.НЗС (Авто)'!UO"&amp;$J$26))/$D15)</f>
        <v>0</v>
      </c>
      <c r="UP15" s="137">
        <f ca="1">IF($D15=0,0,SUMIF('Полная ст-ть с уч.НЗС (Авто)'!$YO$11:INDIRECT("'Полная ст-ть с уч.НЗС (Авто)'!YO"&amp;$J$26),$C15,'Полная ст-ть с уч.НЗС (Авто)'!UP$11:INDIRECT("'Полная ст-ть с уч.НЗС (Авто)'!UP"&amp;$J$26))/$D15)</f>
        <v>0</v>
      </c>
      <c r="UQ15" s="137">
        <f ca="1">IF($D15=0,0,SUMIF('Полная ст-ть с уч.НЗС (Авто)'!$YO$11:INDIRECT("'Полная ст-ть с уч.НЗС (Авто)'!YO"&amp;$J$26),$C15,'Полная ст-ть с уч.НЗС (Авто)'!UQ$11:INDIRECT("'Полная ст-ть с уч.НЗС (Авто)'!UQ"&amp;$J$26))/$D15)</f>
        <v>0</v>
      </c>
      <c r="UR15" s="137">
        <f ca="1">IF($D15=0,0,SUMIF('Полная ст-ть с уч.НЗС (Авто)'!$YO$11:INDIRECT("'Полная ст-ть с уч.НЗС (Авто)'!YO"&amp;$J$26),$C15,'Полная ст-ть с уч.НЗС (Авто)'!UR$11:INDIRECT("'Полная ст-ть с уч.НЗС (Авто)'!UR"&amp;$J$26))/$D15)</f>
        <v>0</v>
      </c>
      <c r="US15" s="137">
        <f ca="1">IF($D15=0,0,SUMIF('Полная ст-ть с уч.НЗС (Авто)'!$YO$11:INDIRECT("'Полная ст-ть с уч.НЗС (Авто)'!YO"&amp;$J$26),$C15,'Полная ст-ть с уч.НЗС (Авто)'!US$11:INDIRECT("'Полная ст-ть с уч.НЗС (Авто)'!US"&amp;$J$26))/$D15)</f>
        <v>0</v>
      </c>
      <c r="UT15" s="137">
        <f ca="1">IF($D15=0,0,SUMIF('Полная ст-ть с уч.НЗС (Авто)'!$YO$11:INDIRECT("'Полная ст-ть с уч.НЗС (Авто)'!YO"&amp;$J$26),$C15,'Полная ст-ть с уч.НЗС (Авто)'!UT$11:INDIRECT("'Полная ст-ть с уч.НЗС (Авто)'!UT"&amp;$J$26))/$D15)</f>
        <v>0</v>
      </c>
      <c r="UU15" s="137">
        <f ca="1">IF($D15=0,0,SUMIF('Полная ст-ть с уч.НЗС (Авто)'!$YO$11:INDIRECT("'Полная ст-ть с уч.НЗС (Авто)'!YO"&amp;$J$26),$C15,'Полная ст-ть с уч.НЗС (Авто)'!UU$11:INDIRECT("'Полная ст-ть с уч.НЗС (Авто)'!UU"&amp;$J$26))/$D15)</f>
        <v>0</v>
      </c>
      <c r="UV15" s="137">
        <f ca="1">IF($D15=0,0,SUMIF('Полная ст-ть с уч.НЗС (Авто)'!$YO$11:INDIRECT("'Полная ст-ть с уч.НЗС (Авто)'!YO"&amp;$J$26),$C15,'Полная ст-ть с уч.НЗС (Авто)'!UV$11:INDIRECT("'Полная ст-ть с уч.НЗС (Авто)'!UV"&amp;$J$26))/$D15)</f>
        <v>0</v>
      </c>
      <c r="UW15" s="137">
        <f ca="1">IF($D15=0,0,SUMIF('Полная ст-ть с уч.НЗС (Авто)'!$YO$11:INDIRECT("'Полная ст-ть с уч.НЗС (Авто)'!YO"&amp;$J$26),$C15,'Полная ст-ть с уч.НЗС (Авто)'!UW$11:INDIRECT("'Полная ст-ть с уч.НЗС (Авто)'!UW"&amp;$J$26))/$D15)</f>
        <v>0</v>
      </c>
      <c r="UX15" s="137">
        <f ca="1">IF($D15=0,0,SUMIF('Полная ст-ть с уч.НЗС (Авто)'!$YO$11:INDIRECT("'Полная ст-ть с уч.НЗС (Авто)'!YO"&amp;$J$26),$C15,'Полная ст-ть с уч.НЗС (Авто)'!UX$11:INDIRECT("'Полная ст-ть с уч.НЗС (Авто)'!UX"&amp;$J$26))/$D15)</f>
        <v>0</v>
      </c>
      <c r="UY15" s="137">
        <f ca="1">IF($D15=0,0,SUMIF('Полная ст-ть с уч.НЗС (Авто)'!$YO$11:INDIRECT("'Полная ст-ть с уч.НЗС (Авто)'!YO"&amp;$J$26),$C15,'Полная ст-ть с уч.НЗС (Авто)'!UY$11:INDIRECT("'Полная ст-ть с уч.НЗС (Авто)'!UY"&amp;$J$26))/$D15)</f>
        <v>0</v>
      </c>
      <c r="UZ15" s="137">
        <f ca="1">IF($D15=0,0,SUMIF('Полная ст-ть с уч.НЗС (Авто)'!$YO$11:INDIRECT("'Полная ст-ть с уч.НЗС (Авто)'!YO"&amp;$J$26),$C15,'Полная ст-ть с уч.НЗС (Авто)'!UZ$11:INDIRECT("'Полная ст-ть с уч.НЗС (Авто)'!UZ"&amp;$J$26))/$D15)</f>
        <v>0</v>
      </c>
      <c r="VA15" s="137">
        <f ca="1">IF($D15=0,0,SUMIF('Полная ст-ть с уч.НЗС (Авто)'!$YO$11:INDIRECT("'Полная ст-ть с уч.НЗС (Авто)'!YO"&amp;$J$26),$C15,'Полная ст-ть с уч.НЗС (Авто)'!VA$11:INDIRECT("'Полная ст-ть с уч.НЗС (Авто)'!VA"&amp;$J$26))/$D15)</f>
        <v>0</v>
      </c>
      <c r="VB15" s="137">
        <f ca="1">IF($D15=0,0,SUMIF('Полная ст-ть с уч.НЗС (Авто)'!$YO$11:INDIRECT("'Полная ст-ть с уч.НЗС (Авто)'!YO"&amp;$J$26),$C15,'Полная ст-ть с уч.НЗС (Авто)'!VB$11:INDIRECT("'Полная ст-ть с уч.НЗС (Авто)'!VB"&amp;$J$26))/$D15)</f>
        <v>0</v>
      </c>
      <c r="VC15" s="137">
        <f ca="1">IF($D15=0,0,SUMIF('Полная ст-ть с уч.НЗС (Авто)'!$YO$11:INDIRECT("'Полная ст-ть с уч.НЗС (Авто)'!YO"&amp;$J$26),$C15,'Полная ст-ть с уч.НЗС (Авто)'!VC$11:INDIRECT("'Полная ст-ть с уч.НЗС (Авто)'!VC"&amp;$J$26))/$D15)</f>
        <v>0</v>
      </c>
      <c r="VD15" s="137">
        <f ca="1">IF($D15=0,0,SUMIF('Полная ст-ть с уч.НЗС (Авто)'!$YO$11:INDIRECT("'Полная ст-ть с уч.НЗС (Авто)'!YO"&amp;$J$26),$C15,'Полная ст-ть с уч.НЗС (Авто)'!VD$11:INDIRECT("'Полная ст-ть с уч.НЗС (Авто)'!VD"&amp;$J$26))/$D15)</f>
        <v>0</v>
      </c>
      <c r="VE15" s="137">
        <f ca="1">IF($D15=0,0,SUMIF('Полная ст-ть с уч.НЗС (Авто)'!$YO$11:INDIRECT("'Полная ст-ть с уч.НЗС (Авто)'!YO"&amp;$J$26),$C15,'Полная ст-ть с уч.НЗС (Авто)'!VE$11:INDIRECT("'Полная ст-ть с уч.НЗС (Авто)'!VE"&amp;$J$26))/$D15)</f>
        <v>0</v>
      </c>
      <c r="VF15" s="137">
        <f ca="1">IF($D15=0,0,SUMIF('Полная ст-ть с уч.НЗС (Авто)'!$YO$11:INDIRECT("'Полная ст-ть с уч.НЗС (Авто)'!YO"&amp;$J$26),$C15,'Полная ст-ть с уч.НЗС (Авто)'!VF$11:INDIRECT("'Полная ст-ть с уч.НЗС (Авто)'!VF"&amp;$J$26))/$D15)</f>
        <v>0</v>
      </c>
      <c r="VG15" s="137">
        <f ca="1">IF($D15=0,0,SUMIF('Полная ст-ть с уч.НЗС (Авто)'!$YO$11:INDIRECT("'Полная ст-ть с уч.НЗС (Авто)'!YO"&amp;$J$26),$C15,'Полная ст-ть с уч.НЗС (Авто)'!VG$11:INDIRECT("'Полная ст-ть с уч.НЗС (Авто)'!VG"&amp;$J$26))/$D15)</f>
        <v>0</v>
      </c>
      <c r="VH15" s="137">
        <f ca="1">IF($D15=0,0,SUMIF('Полная ст-ть с уч.НЗС (Авто)'!$YO$11:INDIRECT("'Полная ст-ть с уч.НЗС (Авто)'!YO"&amp;$J$26),$C15,'Полная ст-ть с уч.НЗС (Авто)'!VH$11:INDIRECT("'Полная ст-ть с уч.НЗС (Авто)'!VH"&amp;$J$26))/$D15)</f>
        <v>0</v>
      </c>
      <c r="VI15" s="137">
        <f ca="1">IF($D15=0,0,SUMIF('Полная ст-ть с уч.НЗС (Авто)'!$YO$11:INDIRECT("'Полная ст-ть с уч.НЗС (Авто)'!YO"&amp;$J$26),$C15,'Полная ст-ть с уч.НЗС (Авто)'!VI$11:INDIRECT("'Полная ст-ть с уч.НЗС (Авто)'!VI"&amp;$J$26))/$D15)</f>
        <v>0</v>
      </c>
      <c r="VJ15" s="137">
        <f ca="1">IF($D15=0,0,SUMIF('Полная ст-ть с уч.НЗС (Авто)'!$YO$11:INDIRECT("'Полная ст-ть с уч.НЗС (Авто)'!YO"&amp;$J$26),$C15,'Полная ст-ть с уч.НЗС (Авто)'!VJ$11:INDIRECT("'Полная ст-ть с уч.НЗС (Авто)'!VJ"&amp;$J$26))/$D15)</f>
        <v>0</v>
      </c>
      <c r="VK15" s="137">
        <f ca="1">IF($D15=0,0,SUMIF('Полная ст-ть с уч.НЗС (Авто)'!$YO$11:INDIRECT("'Полная ст-ть с уч.НЗС (Авто)'!YO"&amp;$J$26),$C15,'Полная ст-ть с уч.НЗС (Авто)'!VK$11:INDIRECT("'Полная ст-ть с уч.НЗС (Авто)'!VK"&amp;$J$26))/$D15)</f>
        <v>0</v>
      </c>
      <c r="VL15" s="137">
        <f ca="1">IF($D15=0,0,SUMIF('Полная ст-ть с уч.НЗС (Авто)'!$YO$11:INDIRECT("'Полная ст-ть с уч.НЗС (Авто)'!YO"&amp;$J$26),$C15,'Полная ст-ть с уч.НЗС (Авто)'!VL$11:INDIRECT("'Полная ст-ть с уч.НЗС (Авто)'!VL"&amp;$J$26))/$D15)</f>
        <v>0</v>
      </c>
      <c r="VM15" s="137">
        <f ca="1">IF($D15=0,0,SUMIF('Полная ст-ть с уч.НЗС (Авто)'!$YO$11:INDIRECT("'Полная ст-ть с уч.НЗС (Авто)'!YO"&amp;$J$26),$C15,'Полная ст-ть с уч.НЗС (Авто)'!VM$11:INDIRECT("'Полная ст-ть с уч.НЗС (Авто)'!VM"&amp;$J$26))/$D15)</f>
        <v>0</v>
      </c>
      <c r="VN15" s="137">
        <f ca="1">IF($D15=0,0,SUMIF('Полная ст-ть с уч.НЗС (Авто)'!$YO$11:INDIRECT("'Полная ст-ть с уч.НЗС (Авто)'!YO"&amp;$J$26),$C15,'Полная ст-ть с уч.НЗС (Авто)'!VN$11:INDIRECT("'Полная ст-ть с уч.НЗС (Авто)'!VN"&amp;$J$26))/$D15)</f>
        <v>0</v>
      </c>
      <c r="VO15" s="137">
        <f ca="1">IF($D15=0,0,SUMIF('Полная ст-ть с уч.НЗС (Авто)'!$YO$11:INDIRECT("'Полная ст-ть с уч.НЗС (Авто)'!YO"&amp;$J$26),$C15,'Полная ст-ть с уч.НЗС (Авто)'!VO$11:INDIRECT("'Полная ст-ть с уч.НЗС (Авто)'!VO"&amp;$J$26))/$D15)</f>
        <v>0</v>
      </c>
      <c r="VP15" s="137">
        <f ca="1">IF($D15=0,0,SUMIF('Полная ст-ть с уч.НЗС (Авто)'!$YO$11:INDIRECT("'Полная ст-ть с уч.НЗС (Авто)'!YO"&amp;$J$26),$C15,'Полная ст-ть с уч.НЗС (Авто)'!VP$11:INDIRECT("'Полная ст-ть с уч.НЗС (Авто)'!VP"&amp;$J$26))/$D15)</f>
        <v>0</v>
      </c>
      <c r="VQ15" s="137">
        <f ca="1">IF($D15=0,0,SUMIF('Полная ст-ть с уч.НЗС (Авто)'!$YO$11:INDIRECT("'Полная ст-ть с уч.НЗС (Авто)'!YO"&amp;$J$26),$C15,'Полная ст-ть с уч.НЗС (Авто)'!VQ$11:INDIRECT("'Полная ст-ть с уч.НЗС (Авто)'!VQ"&amp;$J$26))/$D15)</f>
        <v>0</v>
      </c>
      <c r="VR15" s="137">
        <f ca="1">IF($D15=0,0,SUMIF('Полная ст-ть с уч.НЗС (Авто)'!$YO$11:INDIRECT("'Полная ст-ть с уч.НЗС (Авто)'!YO"&amp;$J$26),$C15,'Полная ст-ть с уч.НЗС (Авто)'!VR$11:INDIRECT("'Полная ст-ть с уч.НЗС (Авто)'!VR"&amp;$J$26))/$D15)</f>
        <v>0</v>
      </c>
      <c r="VS15" s="137">
        <f ca="1">IF($D15=0,0,SUMIF('Полная ст-ть с уч.НЗС (Авто)'!$YO$11:INDIRECT("'Полная ст-ть с уч.НЗС (Авто)'!YO"&amp;$J$26),$C15,'Полная ст-ть с уч.НЗС (Авто)'!VS$11:INDIRECT("'Полная ст-ть с уч.НЗС (Авто)'!VS"&amp;$J$26))/$D15)</f>
        <v>0</v>
      </c>
      <c r="VT15" s="137">
        <f ca="1">IF($D15=0,0,SUMIF('Полная ст-ть с уч.НЗС (Авто)'!$YO$11:INDIRECT("'Полная ст-ть с уч.НЗС (Авто)'!YO"&amp;$J$26),$C15,'Полная ст-ть с уч.НЗС (Авто)'!VT$11:INDIRECT("'Полная ст-ть с уч.НЗС (Авто)'!VT"&amp;$J$26))/$D15)</f>
        <v>0</v>
      </c>
      <c r="VU15" s="137">
        <f ca="1">IF($D15=0,0,SUMIF('Полная ст-ть с уч.НЗС (Авто)'!$YO$11:INDIRECT("'Полная ст-ть с уч.НЗС (Авто)'!YO"&amp;$J$26),$C15,'Полная ст-ть с уч.НЗС (Авто)'!VU$11:INDIRECT("'Полная ст-ть с уч.НЗС (Авто)'!VU"&amp;$J$26))/$D15)</f>
        <v>0</v>
      </c>
      <c r="VV15" s="137">
        <f ca="1">IF($D15=0,0,SUMIF('Полная ст-ть с уч.НЗС (Авто)'!$YO$11:INDIRECT("'Полная ст-ть с уч.НЗС (Авто)'!YO"&amp;$J$26),$C15,'Полная ст-ть с уч.НЗС (Авто)'!VV$11:INDIRECT("'Полная ст-ть с уч.НЗС (Авто)'!VV"&amp;$J$26))/$D15)</f>
        <v>0</v>
      </c>
      <c r="VW15" s="137">
        <f ca="1">IF($D15=0,0,SUMIF('Полная ст-ть с уч.НЗС (Авто)'!$YO$11:INDIRECT("'Полная ст-ть с уч.НЗС (Авто)'!YO"&amp;$J$26),$C15,'Полная ст-ть с уч.НЗС (Авто)'!VW$11:INDIRECT("'Полная ст-ть с уч.НЗС (Авто)'!VW"&amp;$J$26))/$D15)</f>
        <v>0</v>
      </c>
      <c r="VX15" s="137">
        <f ca="1">IF($D15=0,0,SUMIF('Полная ст-ть с уч.НЗС (Авто)'!$YO$11:INDIRECT("'Полная ст-ть с уч.НЗС (Авто)'!YO"&amp;$J$26),$C15,'Полная ст-ть с уч.НЗС (Авто)'!VX$11:INDIRECT("'Полная ст-ть с уч.НЗС (Авто)'!VX"&amp;$J$26))/$D15)</f>
        <v>0</v>
      </c>
      <c r="VY15" s="137">
        <f ca="1">IF($D15=0,0,SUMIF('Полная ст-ть с уч.НЗС (Авто)'!$YO$11:INDIRECT("'Полная ст-ть с уч.НЗС (Авто)'!YO"&amp;$J$26),$C15,'Полная ст-ть с уч.НЗС (Авто)'!VY$11:INDIRECT("'Полная ст-ть с уч.НЗС (Авто)'!VY"&amp;$J$26))/$D15)</f>
        <v>0</v>
      </c>
      <c r="VZ15" s="137">
        <f ca="1">IF($D15=0,0,SUMIF('Полная ст-ть с уч.НЗС (Авто)'!$YO$11:INDIRECT("'Полная ст-ть с уч.НЗС (Авто)'!YO"&amp;$J$26),$C15,'Полная ст-ть с уч.НЗС (Авто)'!VZ$11:INDIRECT("'Полная ст-ть с уч.НЗС (Авто)'!VZ"&amp;$J$26))/$D15)</f>
        <v>0</v>
      </c>
      <c r="WA15" s="137">
        <f ca="1">IF($D15=0,0,SUMIF('Полная ст-ть с уч.НЗС (Авто)'!$YO$11:INDIRECT("'Полная ст-ть с уч.НЗС (Авто)'!YO"&amp;$J$26),$C15,'Полная ст-ть с уч.НЗС (Авто)'!WA$11:INDIRECT("'Полная ст-ть с уч.НЗС (Авто)'!WA"&amp;$J$26))/$D15)</f>
        <v>0</v>
      </c>
      <c r="WB15" s="137">
        <f ca="1">IF($D15=0,0,SUMIF('Полная ст-ть с уч.НЗС (Авто)'!$YO$11:INDIRECT("'Полная ст-ть с уч.НЗС (Авто)'!YO"&amp;$J$26),$C15,'Полная ст-ть с уч.НЗС (Авто)'!WB$11:INDIRECT("'Полная ст-ть с уч.НЗС (Авто)'!WB"&amp;$J$26))/$D15)</f>
        <v>0</v>
      </c>
      <c r="WC15" s="137">
        <f ca="1">IF($D15=0,0,SUMIF('Полная ст-ть с уч.НЗС (Авто)'!$YO$11:INDIRECT("'Полная ст-ть с уч.НЗС (Авто)'!YO"&amp;$J$26),$C15,'Полная ст-ть с уч.НЗС (Авто)'!WC$11:INDIRECT("'Полная ст-ть с уч.НЗС (Авто)'!WC"&amp;$J$26))/$D15)</f>
        <v>0</v>
      </c>
      <c r="WD15" s="137">
        <f ca="1">IF($D15=0,0,SUMIF('Полная ст-ть с уч.НЗС (Авто)'!$YO$11:INDIRECT("'Полная ст-ть с уч.НЗС (Авто)'!YO"&amp;$J$26),$C15,'Полная ст-ть с уч.НЗС (Авто)'!WD$11:INDIRECT("'Полная ст-ть с уч.НЗС (Авто)'!WD"&amp;$J$26))/$D15)</f>
        <v>0</v>
      </c>
      <c r="WE15" s="137">
        <f ca="1">IF($D15=0,0,SUMIF('Полная ст-ть с уч.НЗС (Авто)'!$YO$11:INDIRECT("'Полная ст-ть с уч.НЗС (Авто)'!YO"&amp;$J$26),$C15,'Полная ст-ть с уч.НЗС (Авто)'!WE$11:INDIRECT("'Полная ст-ть с уч.НЗС (Авто)'!WE"&amp;$J$26))/$D15)</f>
        <v>0</v>
      </c>
      <c r="WF15" s="137">
        <f ca="1">IF($D15=0,0,SUMIF('Полная ст-ть с уч.НЗС (Авто)'!$YO$11:INDIRECT("'Полная ст-ть с уч.НЗС (Авто)'!YO"&amp;$J$26),$C15,'Полная ст-ть с уч.НЗС (Авто)'!WF$11:INDIRECT("'Полная ст-ть с уч.НЗС (Авто)'!WF"&amp;$J$26))/$D15)</f>
        <v>0</v>
      </c>
      <c r="WG15" s="137">
        <f ca="1">IF($D15=0,0,SUMIF('Полная ст-ть с уч.НЗС (Авто)'!$YO$11:INDIRECT("'Полная ст-ть с уч.НЗС (Авто)'!YO"&amp;$J$26),$C15,'Полная ст-ть с уч.НЗС (Авто)'!WG$11:INDIRECT("'Полная ст-ть с уч.НЗС (Авто)'!WG"&amp;$J$26))/$D15)</f>
        <v>0</v>
      </c>
      <c r="WH15" s="137">
        <f ca="1">IF($D15=0,0,SUMIF('Полная ст-ть с уч.НЗС (Авто)'!$YO$11:INDIRECT("'Полная ст-ть с уч.НЗС (Авто)'!YO"&amp;$J$26),$C15,'Полная ст-ть с уч.НЗС (Авто)'!WH$11:INDIRECT("'Полная ст-ть с уч.НЗС (Авто)'!WH"&amp;$J$26))/$D15)</f>
        <v>0</v>
      </c>
      <c r="WI15" s="137">
        <f ca="1">IF($D15=0,0,SUMIF('Полная ст-ть с уч.НЗС (Авто)'!$YO$11:INDIRECT("'Полная ст-ть с уч.НЗС (Авто)'!YO"&amp;$J$26),$C15,'Полная ст-ть с уч.НЗС (Авто)'!WI$11:INDIRECT("'Полная ст-ть с уч.НЗС (Авто)'!WI"&amp;$J$26))/$D15)</f>
        <v>0</v>
      </c>
      <c r="WJ15" s="137">
        <f ca="1">IF($D15=0,0,SUMIF('Полная ст-ть с уч.НЗС (Авто)'!$YO$11:INDIRECT("'Полная ст-ть с уч.НЗС (Авто)'!YO"&amp;$J$26),$C15,'Полная ст-ть с уч.НЗС (Авто)'!WJ$11:INDIRECT("'Полная ст-ть с уч.НЗС (Авто)'!WJ"&amp;$J$26))/$D15)</f>
        <v>0</v>
      </c>
      <c r="WK15" s="137">
        <f ca="1">IF($D15=0,0,SUMIF('Полная ст-ть с уч.НЗС (Авто)'!$YO$11:INDIRECT("'Полная ст-ть с уч.НЗС (Авто)'!YO"&amp;$J$26),$C15,'Полная ст-ть с уч.НЗС (Авто)'!WK$11:INDIRECT("'Полная ст-ть с уч.НЗС (Авто)'!WK"&amp;$J$26))/$D15)</f>
        <v>0</v>
      </c>
      <c r="WL15" s="137">
        <f ca="1">IF($D15=0,0,SUMIF('Полная ст-ть с уч.НЗС (Авто)'!$YO$11:INDIRECT("'Полная ст-ть с уч.НЗС (Авто)'!YO"&amp;$J$26),$C15,'Полная ст-ть с уч.НЗС (Авто)'!WL$11:INDIRECT("'Полная ст-ть с уч.НЗС (Авто)'!WL"&amp;$J$26))/$D15)</f>
        <v>0</v>
      </c>
      <c r="WM15" s="137">
        <f ca="1">IF($D15=0,0,SUMIF('Полная ст-ть с уч.НЗС (Авто)'!$YO$11:INDIRECT("'Полная ст-ть с уч.НЗС (Авто)'!YO"&amp;$J$26),$C15,'Полная ст-ть с уч.НЗС (Авто)'!WM$11:INDIRECT("'Полная ст-ть с уч.НЗС (Авто)'!WM"&amp;$J$26))/$D15)</f>
        <v>0</v>
      </c>
      <c r="WN15" s="137">
        <f ca="1">IF($D15=0,0,SUMIF('Полная ст-ть с уч.НЗС (Авто)'!$YO$11:INDIRECT("'Полная ст-ть с уч.НЗС (Авто)'!YO"&amp;$J$26),$C15,'Полная ст-ть с уч.НЗС (Авто)'!WN$11:INDIRECT("'Полная ст-ть с уч.НЗС (Авто)'!WN"&amp;$J$26))/$D15)</f>
        <v>0</v>
      </c>
      <c r="WO15" s="137">
        <f ca="1">IF($D15=0,0,SUMIF('Полная ст-ть с уч.НЗС (Авто)'!$YO$11:INDIRECT("'Полная ст-ть с уч.НЗС (Авто)'!YO"&amp;$J$26),$C15,'Полная ст-ть с уч.НЗС (Авто)'!WO$11:INDIRECT("'Полная ст-ть с уч.НЗС (Авто)'!WO"&amp;$J$26))/$D15)</f>
        <v>0</v>
      </c>
      <c r="WP15" s="137">
        <f ca="1">IF($D15=0,0,SUMIF('Полная ст-ть с уч.НЗС (Авто)'!$YO$11:INDIRECT("'Полная ст-ть с уч.НЗС (Авто)'!YO"&amp;$J$26),$C15,'Полная ст-ть с уч.НЗС (Авто)'!WP$11:INDIRECT("'Полная ст-ть с уч.НЗС (Авто)'!WP"&amp;$J$26))/$D15)</f>
        <v>0</v>
      </c>
      <c r="WQ15" s="137">
        <f ca="1">IF($D15=0,0,SUMIF('Полная ст-ть с уч.НЗС (Авто)'!$YO$11:INDIRECT("'Полная ст-ть с уч.НЗС (Авто)'!YO"&amp;$J$26),$C15,'Полная ст-ть с уч.НЗС (Авто)'!WQ$11:INDIRECT("'Полная ст-ть с уч.НЗС (Авто)'!WQ"&amp;$J$26))/$D15)</f>
        <v>0</v>
      </c>
      <c r="WR15" s="137">
        <f ca="1">IF($D15=0,0,SUMIF('Полная ст-ть с уч.НЗС (Авто)'!$YO$11:INDIRECT("'Полная ст-ть с уч.НЗС (Авто)'!YO"&amp;$J$26),$C15,'Полная ст-ть с уч.НЗС (Авто)'!WR$11:INDIRECT("'Полная ст-ть с уч.НЗС (Авто)'!WR"&amp;$J$26))/$D15)</f>
        <v>0</v>
      </c>
      <c r="WS15" s="137">
        <f ca="1">IF($D15=0,0,SUMIF('Полная ст-ть с уч.НЗС (Авто)'!$YO$11:INDIRECT("'Полная ст-ть с уч.НЗС (Авто)'!YO"&amp;$J$26),$C15,'Полная ст-ть с уч.НЗС (Авто)'!WS$11:INDIRECT("'Полная ст-ть с уч.НЗС (Авто)'!WS"&amp;$J$26))/$D15)</f>
        <v>0</v>
      </c>
      <c r="WT15" s="137">
        <f ca="1">IF($D15=0,0,SUMIF('Полная ст-ть с уч.НЗС (Авто)'!$YO$11:INDIRECT("'Полная ст-ть с уч.НЗС (Авто)'!YO"&amp;$J$26),$C15,'Полная ст-ть с уч.НЗС (Авто)'!WT$11:INDIRECT("'Полная ст-ть с уч.НЗС (Авто)'!WT"&amp;$J$26))/$D15)</f>
        <v>0</v>
      </c>
      <c r="WU15" s="137">
        <f ca="1">IF($D15=0,0,SUMIF('Полная ст-ть с уч.НЗС (Авто)'!$YO$11:INDIRECT("'Полная ст-ть с уч.НЗС (Авто)'!YO"&amp;$J$26),$C15,'Полная ст-ть с уч.НЗС (Авто)'!WU$11:INDIRECT("'Полная ст-ть с уч.НЗС (Авто)'!WU"&amp;$J$26))/$D15)</f>
        <v>0</v>
      </c>
      <c r="WV15" s="137">
        <f ca="1">IF($D15=0,0,SUMIF('Полная ст-ть с уч.НЗС (Авто)'!$YO$11:INDIRECT("'Полная ст-ть с уч.НЗС (Авто)'!YO"&amp;$J$26),$C15,'Полная ст-ть с уч.НЗС (Авто)'!WV$11:INDIRECT("'Полная ст-ть с уч.НЗС (Авто)'!WV"&amp;$J$26))/$D15)</f>
        <v>0</v>
      </c>
      <c r="WW15" s="137">
        <f ca="1">IF($D15=0,0,SUMIF('Полная ст-ть с уч.НЗС (Авто)'!$YO$11:INDIRECT("'Полная ст-ть с уч.НЗС (Авто)'!YO"&amp;$J$26),$C15,'Полная ст-ть с уч.НЗС (Авто)'!WW$11:INDIRECT("'Полная ст-ть с уч.НЗС (Авто)'!WW"&amp;$J$26))/$D15)</f>
        <v>0</v>
      </c>
      <c r="WX15" s="137">
        <f ca="1">IF($D15=0,0,SUMIF('Полная ст-ть с уч.НЗС (Авто)'!$YO$11:INDIRECT("'Полная ст-ть с уч.НЗС (Авто)'!YO"&amp;$J$26),$C15,'Полная ст-ть с уч.НЗС (Авто)'!WX$11:INDIRECT("'Полная ст-ть с уч.НЗС (Авто)'!WX"&amp;$J$26))/$D15)</f>
        <v>0</v>
      </c>
      <c r="WY15" s="137">
        <f ca="1">IF($D15=0,0,SUMIF('Полная ст-ть с уч.НЗС (Авто)'!$YO$11:INDIRECT("'Полная ст-ть с уч.НЗС (Авто)'!YO"&amp;$J$26),$C15,'Полная ст-ть с уч.НЗС (Авто)'!WY$11:INDIRECT("'Полная ст-ть с уч.НЗС (Авто)'!WY"&amp;$J$26))/$D15)</f>
        <v>0</v>
      </c>
      <c r="WZ15" s="137">
        <f ca="1">IF($D15=0,0,SUMIF('Полная ст-ть с уч.НЗС (Авто)'!$YO$11:INDIRECT("'Полная ст-ть с уч.НЗС (Авто)'!YO"&amp;$J$26),$C15,'Полная ст-ть с уч.НЗС (Авто)'!WZ$11:INDIRECT("'Полная ст-ть с уч.НЗС (Авто)'!WZ"&amp;$J$26))/$D15)</f>
        <v>0</v>
      </c>
      <c r="XA15" s="137">
        <f ca="1">IF($D15=0,0,SUMIF('Полная ст-ть с уч.НЗС (Авто)'!$YO$11:INDIRECT("'Полная ст-ть с уч.НЗС (Авто)'!YO"&amp;$J$26),$C15,'Полная ст-ть с уч.НЗС (Авто)'!XA$11:INDIRECT("'Полная ст-ть с уч.НЗС (Авто)'!XA"&amp;$J$26))/$D15)</f>
        <v>0</v>
      </c>
      <c r="XB15" s="137">
        <f ca="1">IF($D15=0,0,SUMIF('Полная ст-ть с уч.НЗС (Авто)'!$YO$11:INDIRECT("'Полная ст-ть с уч.НЗС (Авто)'!YO"&amp;$J$26),$C15,'Полная ст-ть с уч.НЗС (Авто)'!XB$11:INDIRECT("'Полная ст-ть с уч.НЗС (Авто)'!XB"&amp;$J$26))/$D15)</f>
        <v>0</v>
      </c>
      <c r="XC15" s="137">
        <f ca="1">IF($D15=0,0,SUMIF('Полная ст-ть с уч.НЗС (Авто)'!$YO$11:INDIRECT("'Полная ст-ть с уч.НЗС (Авто)'!YO"&amp;$J$26),$C15,'Полная ст-ть с уч.НЗС (Авто)'!XC$11:INDIRECT("'Полная ст-ть с уч.НЗС (Авто)'!XC"&amp;$J$26))/$D15)</f>
        <v>0</v>
      </c>
      <c r="XD15" s="137">
        <f ca="1">IF($D15=0,0,SUMIF('Полная ст-ть с уч.НЗС (Авто)'!$YO$11:INDIRECT("'Полная ст-ть с уч.НЗС (Авто)'!YO"&amp;$J$26),$C15,'Полная ст-ть с уч.НЗС (Авто)'!XD$11:INDIRECT("'Полная ст-ть с уч.НЗС (Авто)'!XD"&amp;$J$26))/$D15)</f>
        <v>0</v>
      </c>
      <c r="XE15" s="137">
        <f ca="1">IF($D15=0,0,SUMIF('Полная ст-ть с уч.НЗС (Авто)'!$YO$11:INDIRECT("'Полная ст-ть с уч.НЗС (Авто)'!YO"&amp;$J$26),$C15,'Полная ст-ть с уч.НЗС (Авто)'!XE$11:INDIRECT("'Полная ст-ть с уч.НЗС (Авто)'!XE"&amp;$J$26))/$D15)</f>
        <v>0</v>
      </c>
      <c r="XF15" s="137">
        <f ca="1">IF($D15=0,0,SUMIF('Полная ст-ть с уч.НЗС (Авто)'!$YO$11:INDIRECT("'Полная ст-ть с уч.НЗС (Авто)'!YO"&amp;$J$26),$C15,'Полная ст-ть с уч.НЗС (Авто)'!XF$11:INDIRECT("'Полная ст-ть с уч.НЗС (Авто)'!XF"&amp;$J$26))/$D15)</f>
        <v>0</v>
      </c>
      <c r="XG15" s="137">
        <f ca="1">IF($D15=0,0,SUMIF('Полная ст-ть с уч.НЗС (Авто)'!$YO$11:INDIRECT("'Полная ст-ть с уч.НЗС (Авто)'!YO"&amp;$J$26),$C15,'Полная ст-ть с уч.НЗС (Авто)'!XG$11:INDIRECT("'Полная ст-ть с уч.НЗС (Авто)'!XG"&amp;$J$26))/$D15)</f>
        <v>0</v>
      </c>
      <c r="XH15" s="137">
        <f ca="1">IF($D15=0,0,SUMIF('Полная ст-ть с уч.НЗС (Авто)'!$YO$11:INDIRECT("'Полная ст-ть с уч.НЗС (Авто)'!YO"&amp;$J$26),$C15,'Полная ст-ть с уч.НЗС (Авто)'!XH$11:INDIRECT("'Полная ст-ть с уч.НЗС (Авто)'!XH"&amp;$J$26))/$D15)</f>
        <v>0</v>
      </c>
      <c r="XI15" s="137">
        <f ca="1">IF($D15=0,0,SUMIF('Полная ст-ть с уч.НЗС (Авто)'!$YO$11:INDIRECT("'Полная ст-ть с уч.НЗС (Авто)'!YO"&amp;$J$26),$C15,'Полная ст-ть с уч.НЗС (Авто)'!XI$11:INDIRECT("'Полная ст-ть с уч.НЗС (Авто)'!XI"&amp;$J$26))/$D15)</f>
        <v>0</v>
      </c>
      <c r="XJ15" s="137">
        <f ca="1">IF($D15=0,0,SUMIF('Полная ст-ть с уч.НЗС (Авто)'!$YO$11:INDIRECT("'Полная ст-ть с уч.НЗС (Авто)'!YO"&amp;$J$26),$C15,'Полная ст-ть с уч.НЗС (Авто)'!XJ$11:INDIRECT("'Полная ст-ть с уч.НЗС (Авто)'!XJ"&amp;$J$26))/$D15)</f>
        <v>0</v>
      </c>
      <c r="XK15" s="137">
        <f ca="1">IF($D15=0,0,SUMIF('Полная ст-ть с уч.НЗС (Авто)'!$YO$11:INDIRECT("'Полная ст-ть с уч.НЗС (Авто)'!YO"&amp;$J$26),$C15,'Полная ст-ть с уч.НЗС (Авто)'!XK$11:INDIRECT("'Полная ст-ть с уч.НЗС (Авто)'!XK"&amp;$J$26))/$D15)</f>
        <v>0</v>
      </c>
      <c r="XL15" s="137">
        <f ca="1">IF($D15=0,0,SUMIF('Полная ст-ть с уч.НЗС (Авто)'!$YO$11:INDIRECT("'Полная ст-ть с уч.НЗС (Авто)'!YO"&amp;$J$26),$C15,'Полная ст-ть с уч.НЗС (Авто)'!XL$11:INDIRECT("'Полная ст-ть с уч.НЗС (Авто)'!XL"&amp;$J$26))/$D15)</f>
        <v>0</v>
      </c>
      <c r="XM15" s="137">
        <f ca="1">IF($D15=0,0,SUMIF('Полная ст-ть с уч.НЗС (Авто)'!$YO$11:INDIRECT("'Полная ст-ть с уч.НЗС (Авто)'!YO"&amp;$J$26),$C15,'Полная ст-ть с уч.НЗС (Авто)'!XM$11:INDIRECT("'Полная ст-ть с уч.НЗС (Авто)'!XM"&amp;$J$26))/$D15)</f>
        <v>0</v>
      </c>
      <c r="XN15" s="137">
        <f ca="1">IF($D15=0,0,SUMIF('Полная ст-ть с уч.НЗС (Авто)'!$YO$11:INDIRECT("'Полная ст-ть с уч.НЗС (Авто)'!YO"&amp;$J$26),$C15,'Полная ст-ть с уч.НЗС (Авто)'!XN$11:INDIRECT("'Полная ст-ть с уч.НЗС (Авто)'!XN"&amp;$J$26))/$D15)</f>
        <v>0</v>
      </c>
      <c r="XO15" s="137">
        <f ca="1">IF($D15=0,0,SUMIF('Полная ст-ть с уч.НЗС (Авто)'!$YO$11:INDIRECT("'Полная ст-ть с уч.НЗС (Авто)'!YO"&amp;$J$26),$C15,'Полная ст-ть с уч.НЗС (Авто)'!XO$11:INDIRECT("'Полная ст-ть с уч.НЗС (Авто)'!XO"&amp;$J$26))/$D15)</f>
        <v>0</v>
      </c>
      <c r="XP15" s="141">
        <f ca="1">IF($D15=0,0,SUMIF('Полная ст-ть с уч.НЗС (Авто)'!$YO$11:INDIRECT("'Полная ст-ть с уч.НЗС (Авто)'!YO"&amp;$J$26),$C15,'Полная ст-ть с уч.НЗС (Авто)'!XP$11:INDIRECT("'Полная ст-ть с уч.НЗС (Авто)'!XP"&amp;$J$26))/$D15)</f>
        <v>0</v>
      </c>
      <c r="XQ15" s="137">
        <f ca="1">IF($D15=0,0,SUMIF('Полная ст-ть с уч.НЗС (Авто)'!$YO$11:INDIRECT("'Полная ст-ть с уч.НЗС (Авто)'!YO"&amp;$J$26),$C15,'Полная ст-ть с уч.НЗС (Авто)'!XQ$11:INDIRECT("'Полная ст-ть с уч.НЗС (Авто)'!XQ"&amp;$J$26))/$D15)</f>
        <v>0</v>
      </c>
      <c r="XR15" s="137">
        <f ca="1">IF($D15=0,0,SUMIF('Полная ст-ть с уч.НЗС (Авто)'!$YO$11:INDIRECT("'Полная ст-ть с уч.НЗС (Авто)'!YO"&amp;$J$26),$C15,'Полная ст-ть с уч.НЗС (Авто)'!XR$11:INDIRECT("'Полная ст-ть с уч.НЗС (Авто)'!XR"&amp;$J$26))/$D15)</f>
        <v>0</v>
      </c>
      <c r="XS15" s="137">
        <f ca="1">IF($D15=0,0,SUMIF('Полная ст-ть с уч.НЗС (Авто)'!$YO$11:INDIRECT("'Полная ст-ть с уч.НЗС (Авто)'!YO"&amp;$J$26),$C15,'Полная ст-ть с уч.НЗС (Авто)'!XS$11:INDIRECT("'Полная ст-ть с уч.НЗС (Авто)'!XS"&amp;$J$26))/$D15)</f>
        <v>0</v>
      </c>
      <c r="XT15" s="137">
        <f ca="1">IF($D15=0,0,SUMIF('Полная ст-ть с уч.НЗС (Авто)'!$YO$11:INDIRECT("'Полная ст-ть с уч.НЗС (Авто)'!YO"&amp;$J$26),$C15,'Полная ст-ть с уч.НЗС (Авто)'!XT$11:INDIRECT("'Полная ст-ть с уч.НЗС (Авто)'!XT"&amp;$J$26))/$D15)</f>
        <v>0</v>
      </c>
      <c r="XU15" s="137">
        <f ca="1">IF($D15=0,0,SUMIF('Полная ст-ть с уч.НЗС (Авто)'!$YO$11:INDIRECT("'Полная ст-ть с уч.НЗС (Авто)'!YO"&amp;$J$26),$C15,'Полная ст-ть с уч.НЗС (Авто)'!XU$11:INDIRECT("'Полная ст-ть с уч.НЗС (Авто)'!XU"&amp;$J$26))/$D15)</f>
        <v>0</v>
      </c>
      <c r="XV15" s="137">
        <f ca="1">IF($D15=0,0,SUMIF('Полная ст-ть с уч.НЗС (Авто)'!$YO$11:INDIRECT("'Полная ст-ть с уч.НЗС (Авто)'!YO"&amp;$J$26),$C15,'Полная ст-ть с уч.НЗС (Авто)'!XV$11:INDIRECT("'Полная ст-ть с уч.НЗС (Авто)'!XV"&amp;$J$26))/$D15)</f>
        <v>0</v>
      </c>
      <c r="XW15" s="137">
        <f ca="1">IF($D15=0,0,SUMIF('Полная ст-ть с уч.НЗС (Авто)'!$YO$11:INDIRECT("'Полная ст-ть с уч.НЗС (Авто)'!YO"&amp;$J$26),$C15,'Полная ст-ть с уч.НЗС (Авто)'!XW$11:INDIRECT("'Полная ст-ть с уч.НЗС (Авто)'!XW"&amp;$J$26))/$D15)</f>
        <v>0</v>
      </c>
      <c r="XX15" s="137">
        <f ca="1">IF($D15=0,0,SUMIF('Полная ст-ть с уч.НЗС (Авто)'!$YO$11:INDIRECT("'Полная ст-ть с уч.НЗС (Авто)'!YO"&amp;$J$26),$C15,'Полная ст-ть с уч.НЗС (Авто)'!XX$11:INDIRECT("'Полная ст-ть с уч.НЗС (Авто)'!XX"&amp;$J$26))/$D15)</f>
        <v>0</v>
      </c>
      <c r="XY15" s="137">
        <f ca="1">IF($D15=0,0,SUMIF('Полная ст-ть с уч.НЗС (Авто)'!$YO$11:INDIRECT("'Полная ст-ть с уч.НЗС (Авто)'!YO"&amp;$J$26),$C15,'Полная ст-ть с уч.НЗС (Авто)'!XY$11:INDIRECT("'Полная ст-ть с уч.НЗС (Авто)'!XY"&amp;$J$26))/$D15)</f>
        <v>0</v>
      </c>
      <c r="XZ15" s="137">
        <f ca="1">IF($D15=0,0,SUMIF('Полная ст-ть с уч.НЗС (Авто)'!$YO$11:INDIRECT("'Полная ст-ть с уч.НЗС (Авто)'!YO"&amp;$J$26),$C15,'Полная ст-ть с уч.НЗС (Авто)'!XZ$11:INDIRECT("'Полная ст-ть с уч.НЗС (Авто)'!XZ"&amp;$J$26))/$D15)</f>
        <v>0</v>
      </c>
      <c r="YA15" s="137">
        <f ca="1">IF($D15=0,0,SUMIF('Полная ст-ть с уч.НЗС (Авто)'!$YO$11:INDIRECT("'Полная ст-ть с уч.НЗС (Авто)'!YO"&amp;$J$26),$C15,'Полная ст-ть с уч.НЗС (Авто)'!YA$11:INDIRECT("'Полная ст-ть с уч.НЗС (Авто)'!YA"&amp;$J$26))/$D15)</f>
        <v>0</v>
      </c>
      <c r="YB15" s="137">
        <f ca="1">IF($D15=0,0,SUMIF('Полная ст-ть с уч.НЗС (Авто)'!$YO$11:INDIRECT("'Полная ст-ть с уч.НЗС (Авто)'!YO"&amp;$J$26),$C15,'Полная ст-ть с уч.НЗС (Авто)'!YB$11:INDIRECT("'Полная ст-ть с уч.НЗС (Авто)'!YB"&amp;$J$26))/$D15)</f>
        <v>0</v>
      </c>
      <c r="YC15" s="137">
        <f ca="1">IF($D15=0,0,SUMIF('Полная ст-ть с уч.НЗС (Авто)'!$YO$11:INDIRECT("'Полная ст-ть с уч.НЗС (Авто)'!YO"&amp;$J$26),$C15,'Полная ст-ть с уч.НЗС (Авто)'!YC$11:INDIRECT("'Полная ст-ть с уч.НЗС (Авто)'!YC"&amp;$J$26))/$D15)</f>
        <v>0</v>
      </c>
      <c r="YD15" s="137">
        <f ca="1">IF($D15=0,0,SUMIF('Полная ст-ть с уч.НЗС (Авто)'!$YO$11:INDIRECT("'Полная ст-ть с уч.НЗС (Авто)'!YO"&amp;$J$26),$C15,'Полная ст-ть с уч.НЗС (Авто)'!YD$11:INDIRECT("'Полная ст-ть с уч.НЗС (Авто)'!YD"&amp;$J$26))/$D15)</f>
        <v>0</v>
      </c>
      <c r="YE15" s="141">
        <f ca="1">IF($D15=0,0,SUMIF('Полная ст-ть с уч.НЗС (Авто)'!$YO$11:INDIRECT("'Полная ст-ть с уч.НЗС (Авто)'!YO"&amp;$J$26),$C15,'Полная ст-ть с уч.НЗС (Авто)'!YE$11:INDIRECT("'Полная ст-ть с уч.НЗС (Авто)'!YE"&amp;$J$26))/$D15)</f>
        <v>0</v>
      </c>
      <c r="YF15" s="104"/>
      <c r="YG15" s="94"/>
    </row>
    <row r="16" spans="1:657" s="105" customFormat="1" ht="15" customHeight="1" x14ac:dyDescent="0.25">
      <c r="A16" s="133">
        <v>6</v>
      </c>
      <c r="B16" s="134" t="s">
        <v>229</v>
      </c>
      <c r="C16" s="135" t="s">
        <v>230</v>
      </c>
      <c r="D16" s="136">
        <f ca="1">COUNTIF('Полная ст-ть с уч.НЗС (Авто)'!$YO$11:INDIRECT("'Полная ст-ть с уч.НЗС (Авто)'!YO"&amp;$J$26),C16)</f>
        <v>0</v>
      </c>
      <c r="E16" s="134"/>
      <c r="F16" s="134"/>
      <c r="G16" s="134"/>
      <c r="H16" s="134"/>
      <c r="I16" s="137">
        <f ca="1">IF($D16=0,0,SUMIF('Полная ст-ть с уч.НЗС (Авто)'!$YO$11:INDIRECT("'Полная ст-ть с уч.НЗС (Авто)'!YO"&amp;$J$26),$C16,'Полная ст-ть с уч.НЗС (Авто)'!I$11:INDIRECT("'Полная ст-ть с уч.НЗС (Авто)'!I"&amp;$J$26))/$D16)</f>
        <v>0</v>
      </c>
      <c r="J16" s="138"/>
      <c r="K16" s="137">
        <f ca="1">IF($D16=0,0,SUMIF('Полная ст-ть с уч.НЗС (Авто)'!$YO$11:INDIRECT("'Полная ст-ть с уч.НЗС (Авто)'!YO"&amp;$J$26),$C16,'Полная ст-ть с уч.НЗС (Авто)'!K$11:INDIRECT("'Полная ст-ть с уч.НЗС (Авто)'!K"&amp;$J$26))/$D16)</f>
        <v>0</v>
      </c>
      <c r="L16" s="137"/>
      <c r="M16" s="137">
        <f ca="1">IF($D16=0,0,SUMIF('Полная ст-ть с уч.НЗС (Авто)'!$YO$11:INDIRECT("'Полная ст-ть с уч.НЗС (Авто)'!YO"&amp;$J$26),$C16,'Полная ст-ть с уч.НЗС (Авто)'!M$11:INDIRECT("'Полная ст-ть с уч.НЗС (Авто)'!M"&amp;$J$26))/$D16)</f>
        <v>0</v>
      </c>
      <c r="N16" s="137"/>
      <c r="O16" s="137">
        <f ca="1">IF($D16=0,0,SUMIF('Полная ст-ть с уч.НЗС (Авто)'!$YO$11:INDIRECT("'Полная ст-ть с уч.НЗС (Авто)'!YO"&amp;$J$26),$C16,'Полная ст-ть с уч.НЗС (Авто)'!O$11:INDIRECT("'Полная ст-ть с уч.НЗС (Авто)'!O"&amp;$J$26))/$D16)</f>
        <v>0</v>
      </c>
      <c r="P16" s="137"/>
      <c r="Q16" s="137">
        <f ca="1">IF($D16=0,0,SUMIF('Полная ст-ть с уч.НЗС (Авто)'!$YO$11:INDIRECT("'Полная ст-ть с уч.НЗС (Авто)'!YO"&amp;$J$26),$C16,'Полная ст-ть с уч.НЗС (Авто)'!Q$11:INDIRECT("'Полная ст-ть с уч.НЗС (Авто)'!Q"&amp;$J$26))/$D16)</f>
        <v>0</v>
      </c>
      <c r="R16" s="137">
        <f ca="1">IF($D16=0,0,SUMIF('Полная ст-ть с уч.НЗС (Авто)'!$YO$11:INDIRECT("'Полная ст-ть с уч.НЗС (Авто)'!YO"&amp;$J$26),$C16,'Полная ст-ть с уч.НЗС (Авто)'!R$11:INDIRECT("'Полная ст-ть с уч.НЗС (Авто)'!R"&amp;$J$26))/$D16)</f>
        <v>0</v>
      </c>
      <c r="S16" s="137">
        <f ca="1">IF($D16=0,0,SUMIF('Полная ст-ть с уч.НЗС (Авто)'!$YO$11:INDIRECT("'Полная ст-ть с уч.НЗС (Авто)'!YO"&amp;$J$26),$C16,'Полная ст-ть с уч.НЗС (Авто)'!S$11:INDIRECT("'Полная ст-ть с уч.НЗС (Авто)'!S"&amp;$J$26))/$D16)</f>
        <v>0</v>
      </c>
      <c r="T16" s="137">
        <f ca="1">IF($D16=0,0,SUMIF('Полная ст-ть с уч.НЗС (Авто)'!$YO$11:INDIRECT("'Полная ст-ть с уч.НЗС (Авто)'!YO"&amp;$J$26),$C16,'Полная ст-ть с уч.НЗС (Авто)'!T$11:INDIRECT("'Полная ст-ть с уч.НЗС (Авто)'!T"&amp;$J$26))/$D16)</f>
        <v>0</v>
      </c>
      <c r="U16" s="137">
        <f ca="1">IF($D16=0,0,SUMIF('Полная ст-ть с уч.НЗС (Авто)'!$YO$11:INDIRECT("'Полная ст-ть с уч.НЗС (Авто)'!YO"&amp;$J$26),$C16,'Полная ст-ть с уч.НЗС (Авто)'!U$11:INDIRECT("'Полная ст-ть с уч.НЗС (Авто)'!U"&amp;$J$26))/$D16)</f>
        <v>0</v>
      </c>
      <c r="V16" s="137">
        <f ca="1">IF($D16=0,0,SUMIF('Полная ст-ть с уч.НЗС (Авто)'!$YO$11:INDIRECT("'Полная ст-ть с уч.НЗС (Авто)'!YO"&amp;$J$26),$C16,'Полная ст-ть с уч.НЗС (Авто)'!V$11:INDIRECT("'Полная ст-ть с уч.НЗС (Авто)'!V"&amp;$J$26))/$D16)</f>
        <v>0</v>
      </c>
      <c r="W16" s="137">
        <f ca="1">IF($D16=0,0,SUMIF('Полная ст-ть с уч.НЗС (Авто)'!$YO$11:INDIRECT("'Полная ст-ть с уч.НЗС (Авто)'!YO"&amp;$J$26),$C16,'Полная ст-ть с уч.НЗС (Авто)'!W$11:INDIRECT("'Полная ст-ть с уч.НЗС (Авто)'!W"&amp;$J$26))/$D16)</f>
        <v>0</v>
      </c>
      <c r="X16" s="137">
        <f ca="1">IF($D16=0,0,SUMIF('Полная ст-ть с уч.НЗС (Авто)'!$YO$11:INDIRECT("'Полная ст-ть с уч.НЗС (Авто)'!YO"&amp;$J$26),$C16,'Полная ст-ть с уч.НЗС (Авто)'!X$11:INDIRECT("'Полная ст-ть с уч.НЗС (Авто)'!X"&amp;$J$26))/$D16)</f>
        <v>0</v>
      </c>
      <c r="Y16" s="137">
        <f ca="1">IF($D16=0,0,SUMIF('Полная ст-ть с уч.НЗС (Авто)'!$YO$11:INDIRECT("'Полная ст-ть с уч.НЗС (Авто)'!YO"&amp;$J$26),$C16,'Полная ст-ть с уч.НЗС (Авто)'!Y$11:INDIRECT("'Полная ст-ть с уч.НЗС (Авто)'!Y"&amp;$J$26))/$D16)</f>
        <v>0</v>
      </c>
      <c r="Z16" s="137">
        <f ca="1">IF($D16=0,0,SUMIF('Полная ст-ть с уч.НЗС (Авто)'!$YO$11:INDIRECT("'Полная ст-ть с уч.НЗС (Авто)'!YO"&amp;$J$26),$C16,'Полная ст-ть с уч.НЗС (Авто)'!Z$11:INDIRECT("'Полная ст-ть с уч.НЗС (Авто)'!Z"&amp;$J$26))/$D16)</f>
        <v>0</v>
      </c>
      <c r="AA16" s="137">
        <f ca="1">IF($D16=0,0,SUMIF('Полная ст-ть с уч.НЗС (Авто)'!$YO$11:INDIRECT("'Полная ст-ть с уч.НЗС (Авто)'!YO"&amp;$J$26),$C16,'Полная ст-ть с уч.НЗС (Авто)'!AA$11:INDIRECT("'Полная ст-ть с уч.НЗС (Авто)'!AA"&amp;$J$26))/$D16)</f>
        <v>0</v>
      </c>
      <c r="AB16" s="137">
        <f ca="1">IF($D16=0,0,SUMIF('Полная ст-ть с уч.НЗС (Авто)'!$YO$11:INDIRECT("'Полная ст-ть с уч.НЗС (Авто)'!YO"&amp;$J$26),$C16,'Полная ст-ть с уч.НЗС (Авто)'!AB$11:INDIRECT("'Полная ст-ть с уч.НЗС (Авто)'!AB"&amp;$J$26))/$D16)</f>
        <v>0</v>
      </c>
      <c r="AC16" s="137">
        <f ca="1">IF($D16=0,0,SUMIF('Полная ст-ть с уч.НЗС (Авто)'!$YO$11:INDIRECT("'Полная ст-ть с уч.НЗС (Авто)'!YO"&amp;$J$26),$C16,'Полная ст-ть с уч.НЗС (Авто)'!AC$11:INDIRECT("'Полная ст-ть с уч.НЗС (Авто)'!AC"&amp;$J$26))/$D16)</f>
        <v>0</v>
      </c>
      <c r="AD16" s="137">
        <f ca="1">IF($D16=0,0,SUMIF('Полная ст-ть с уч.НЗС (Авто)'!$YO$11:INDIRECT("'Полная ст-ть с уч.НЗС (Авто)'!YO"&amp;$J$26),$C16,'Полная ст-ть с уч.НЗС (Авто)'!AD$11:INDIRECT("'Полная ст-ть с уч.НЗС (Авто)'!AD"&amp;$J$26))/$D16)</f>
        <v>0</v>
      </c>
      <c r="AE16" s="137">
        <f ca="1">IF($D16=0,0,SUMIF('Полная ст-ть с уч.НЗС (Авто)'!$YO$11:INDIRECT("'Полная ст-ть с уч.НЗС (Авто)'!YO"&amp;$J$26),$C16,'Полная ст-ть с уч.НЗС (Авто)'!AE$11:INDIRECT("'Полная ст-ть с уч.НЗС (Авто)'!AE"&amp;$J$26))/$D16)</f>
        <v>0</v>
      </c>
      <c r="AF16" s="137">
        <f ca="1">IF($D16=0,0,SUMIF('Полная ст-ть с уч.НЗС (Авто)'!$YO$11:INDIRECT("'Полная ст-ть с уч.НЗС (Авто)'!YO"&amp;$J$26),$C16,'Полная ст-ть с уч.НЗС (Авто)'!AF$11:INDIRECT("'Полная ст-ть с уч.НЗС (Авто)'!AF"&amp;$J$26))/$D16)</f>
        <v>0</v>
      </c>
      <c r="AG16" s="137">
        <f ca="1">IF($D16=0,0,SUMIF('Полная ст-ть с уч.НЗС (Авто)'!$YO$11:INDIRECT("'Полная ст-ть с уч.НЗС (Авто)'!YO"&amp;$J$26),$C16,'Полная ст-ть с уч.НЗС (Авто)'!AG$11:INDIRECT("'Полная ст-ть с уч.НЗС (Авто)'!AG"&amp;$J$26))/$D16)</f>
        <v>0</v>
      </c>
      <c r="AH16" s="137">
        <f ca="1">IF($D16=0,0,SUMIF('Полная ст-ть с уч.НЗС (Авто)'!$YO$11:INDIRECT("'Полная ст-ть с уч.НЗС (Авто)'!YO"&amp;$J$26),$C16,'Полная ст-ть с уч.НЗС (Авто)'!AH$11:INDIRECT("'Полная ст-ть с уч.НЗС (Авто)'!AH"&amp;$J$26))/$D16)</f>
        <v>0</v>
      </c>
      <c r="AI16" s="137">
        <f ca="1">IF($D16=0,0,SUMIF('Полная ст-ть с уч.НЗС (Авто)'!$YO$11:INDIRECT("'Полная ст-ть с уч.НЗС (Авто)'!YO"&amp;$J$26),$C16,'Полная ст-ть с уч.НЗС (Авто)'!AI$11:INDIRECT("'Полная ст-ть с уч.НЗС (Авто)'!AI"&amp;$J$26))/$D16)</f>
        <v>0</v>
      </c>
      <c r="AJ16" s="137">
        <f ca="1">IF($D16=0,0,SUMIF('Полная ст-ть с уч.НЗС (Авто)'!$YO$11:INDIRECT("'Полная ст-ть с уч.НЗС (Авто)'!YO"&amp;$J$26),$C16,'Полная ст-ть с уч.НЗС (Авто)'!AJ$11:INDIRECT("'Полная ст-ть с уч.НЗС (Авто)'!AJ"&amp;$J$26))/$D16)</f>
        <v>0</v>
      </c>
      <c r="AK16" s="137">
        <f ca="1">IF($D16=0,0,SUMIF('Полная ст-ть с уч.НЗС (Авто)'!$YO$11:INDIRECT("'Полная ст-ть с уч.НЗС (Авто)'!YO"&amp;$J$26),$C16,'Полная ст-ть с уч.НЗС (Авто)'!AK$11:INDIRECT("'Полная ст-ть с уч.НЗС (Авто)'!AK"&amp;$J$26))/$D16)</f>
        <v>0</v>
      </c>
      <c r="AL16" s="137">
        <f ca="1">IF($D16=0,0,SUMIF('Полная ст-ть с уч.НЗС (Авто)'!$YO$11:INDIRECT("'Полная ст-ть с уч.НЗС (Авто)'!YO"&amp;$J$26),$C16,'Полная ст-ть с уч.НЗС (Авто)'!AL$11:INDIRECT("'Полная ст-ть с уч.НЗС (Авто)'!AL"&amp;$J$26))/$D16)</f>
        <v>0</v>
      </c>
      <c r="AM16" s="137">
        <f ca="1">IF($D16=0,0,SUMIF('Полная ст-ть с уч.НЗС (Авто)'!$YO$11:INDIRECT("'Полная ст-ть с уч.НЗС (Авто)'!YO"&amp;$J$26),$C16,'Полная ст-ть с уч.НЗС (Авто)'!AM$11:INDIRECT("'Полная ст-ть с уч.НЗС (Авто)'!AM"&amp;$J$26))/$D16)</f>
        <v>0</v>
      </c>
      <c r="AN16" s="137">
        <f ca="1">IF($D16=0,0,SUMIF('Полная ст-ть с уч.НЗС (Авто)'!$YO$11:INDIRECT("'Полная ст-ть с уч.НЗС (Авто)'!YO"&amp;$J$26),$C16,'Полная ст-ть с уч.НЗС (Авто)'!AN$11:INDIRECT("'Полная ст-ть с уч.НЗС (Авто)'!AN"&amp;$J$26))/$D16)</f>
        <v>0</v>
      </c>
      <c r="AO16" s="137">
        <f ca="1">IF($D16=0,0,SUMIF('Полная ст-ть с уч.НЗС (Авто)'!$YO$11:INDIRECT("'Полная ст-ть с уч.НЗС (Авто)'!YO"&amp;$J$26),$C16,'Полная ст-ть с уч.НЗС (Авто)'!AO$11:INDIRECT("'Полная ст-ть с уч.НЗС (Авто)'!AO"&amp;$J$26))/$D16)</f>
        <v>0</v>
      </c>
      <c r="AP16" s="137">
        <f ca="1">IF($D16=0,0,SUMIF('Полная ст-ть с уч.НЗС (Авто)'!$YO$11:INDIRECT("'Полная ст-ть с уч.НЗС (Авто)'!YO"&amp;$J$26),$C16,'Полная ст-ть с уч.НЗС (Авто)'!AP$11:INDIRECT("'Полная ст-ть с уч.НЗС (Авто)'!AP"&amp;$J$26))/$D16)</f>
        <v>0</v>
      </c>
      <c r="AQ16" s="137">
        <f ca="1">IF($D16=0,0,SUMIF('Полная ст-ть с уч.НЗС (Авто)'!$YO$11:INDIRECT("'Полная ст-ть с уч.НЗС (Авто)'!YO"&amp;$J$26),$C16,'Полная ст-ть с уч.НЗС (Авто)'!AQ$11:INDIRECT("'Полная ст-ть с уч.НЗС (Авто)'!AQ"&amp;$J$26))/$D16)</f>
        <v>0</v>
      </c>
      <c r="AR16" s="139"/>
      <c r="AS16" s="139"/>
      <c r="AT16" s="140"/>
      <c r="AU16" s="140"/>
      <c r="AV16" s="140"/>
      <c r="AW16" s="140"/>
      <c r="AX16" s="137">
        <f ca="1">IF($D16=0,0,SUMIF('Полная ст-ть с уч.НЗС (Авто)'!$YO$11:INDIRECT("'Полная ст-ть с уч.НЗС (Авто)'!YO"&amp;$J$26),$C16,'Полная ст-ть с уч.НЗС (Авто)'!AX$11:INDIRECT("'Полная ст-ть с уч.НЗС (Авто)'!AX"&amp;$J$26))/$D16)</f>
        <v>0</v>
      </c>
      <c r="AY16" s="137">
        <f ca="1">IF($D16=0,0,SUMIF('Полная ст-ть с уч.НЗС (Авто)'!$YO$11:INDIRECT("'Полная ст-ть с уч.НЗС (Авто)'!YO"&amp;$J$26),$C16,'Полная ст-ть с уч.НЗС (Авто)'!AY$11:INDIRECT("'Полная ст-ть с уч.НЗС (Авто)'!AY"&amp;$J$26))/$D16)</f>
        <v>0</v>
      </c>
      <c r="AZ16" s="137">
        <f ca="1">IF($D16=0,0,SUMIF('Полная ст-ть с уч.НЗС (Авто)'!$YO$11:INDIRECT("'Полная ст-ть с уч.НЗС (Авто)'!YO"&amp;$J$26),$C16,'Полная ст-ть с уч.НЗС (Авто)'!AZ$11:INDIRECT("'Полная ст-ть с уч.НЗС (Авто)'!AZ"&amp;$J$26))/$D16)</f>
        <v>0</v>
      </c>
      <c r="BA16" s="137">
        <f ca="1">IF($D16=0,0,SUMIF('Полная ст-ть с уч.НЗС (Авто)'!$YO$11:INDIRECT("'Полная ст-ть с уч.НЗС (Авто)'!YO"&amp;$J$26),$C16,'Полная ст-ть с уч.НЗС (Авто)'!BA$11:INDIRECT("'Полная ст-ть с уч.НЗС (Авто)'!BA"&amp;$J$26))/$D16)</f>
        <v>0</v>
      </c>
      <c r="BB16" s="137">
        <f ca="1">IF($D16=0,0,SUMIF('Полная ст-ть с уч.НЗС (Авто)'!$YO$11:INDIRECT("'Полная ст-ть с уч.НЗС (Авто)'!YO"&amp;$J$26),$C16,'Полная ст-ть с уч.НЗС (Авто)'!BB$11:INDIRECT("'Полная ст-ть с уч.НЗС (Авто)'!BB"&amp;$J$26))/$D16)</f>
        <v>0</v>
      </c>
      <c r="BC16" s="137">
        <f ca="1">IF($D16=0,0,SUMIF('Полная ст-ть с уч.НЗС (Авто)'!$YO$11:INDIRECT("'Полная ст-ть с уч.НЗС (Авто)'!YO"&amp;$J$26),$C16,'Полная ст-ть с уч.НЗС (Авто)'!BC$11:INDIRECT("'Полная ст-ть с уч.НЗС (Авто)'!BC"&amp;$J$26))/$D16)</f>
        <v>0</v>
      </c>
      <c r="BD16" s="140"/>
      <c r="BE16" s="140"/>
      <c r="BF16" s="137">
        <f ca="1">IF($D16=0,0,SUMIF('Полная ст-ть с уч.НЗС (Авто)'!$YO$11:INDIRECT("'Полная ст-ть с уч.НЗС (Авто)'!YO"&amp;$J$26),$C16,'Полная ст-ть с уч.НЗС (Авто)'!BF$11:INDIRECT("'Полная ст-ть с уч.НЗС (Авто)'!BF"&amp;$J$26))/$D16)</f>
        <v>0</v>
      </c>
      <c r="BG16" s="137">
        <f ca="1">IF($D16=0,0,SUMIF('Полная ст-ть с уч.НЗС (Авто)'!$YO$11:INDIRECT("'Полная ст-ть с уч.НЗС (Авто)'!YO"&amp;$J$26),$C16,'Полная ст-ть с уч.НЗС (Авто)'!BG$11:INDIRECT("'Полная ст-ть с уч.НЗС (Авто)'!BG"&amp;$J$26))/$D16)</f>
        <v>0</v>
      </c>
      <c r="BH16" s="137">
        <f ca="1">IF($D16=0,0,SUMIF('Полная ст-ть с уч.НЗС (Авто)'!$YO$11:INDIRECT("'Полная ст-ть с уч.НЗС (Авто)'!YO"&amp;$J$26),$C16,'Полная ст-ть с уч.НЗС (Авто)'!BH$11:INDIRECT("'Полная ст-ть с уч.НЗС (Авто)'!BH"&amp;$J$26))/$D16)</f>
        <v>0</v>
      </c>
      <c r="BI16" s="137">
        <f ca="1">IF($D16=0,0,SUMIF('Полная ст-ть с уч.НЗС (Авто)'!$YO$11:INDIRECT("'Полная ст-ть с уч.НЗС (Авто)'!YO"&amp;$J$26),$C16,'Полная ст-ть с уч.НЗС (Авто)'!BI$11:INDIRECT("'Полная ст-ть с уч.НЗС (Авто)'!BI"&amp;$J$26))/$D16)</f>
        <v>0</v>
      </c>
      <c r="BJ16" s="137">
        <f ca="1">IF($D16=0,0,SUMIF('Полная ст-ть с уч.НЗС (Авто)'!$YO$11:INDIRECT("'Полная ст-ть с уч.НЗС (Авто)'!YO"&amp;$J$26),$C16,'Полная ст-ть с уч.НЗС (Авто)'!BJ$11:INDIRECT("'Полная ст-ть с уч.НЗС (Авто)'!BJ"&amp;$J$26))/$D16)</f>
        <v>0</v>
      </c>
      <c r="BK16" s="137">
        <f ca="1">IF($D16=0,0,SUMIF('Полная ст-ть с уч.НЗС (Авто)'!$YO$11:INDIRECT("'Полная ст-ть с уч.НЗС (Авто)'!YO"&amp;$J$26),$C16,'Полная ст-ть с уч.НЗС (Авто)'!BK$11:INDIRECT("'Полная ст-ть с уч.НЗС (Авто)'!BK"&amp;$J$26))/$D16)</f>
        <v>0</v>
      </c>
      <c r="BL16" s="140"/>
      <c r="BM16" s="137">
        <f ca="1">IF($D16=0,0,SUMIF('Полная ст-ть с уч.НЗС (Авто)'!$YO$11:INDIRECT("'Полная ст-ть с уч.НЗС (Авто)'!YO"&amp;$J$26),$C16,'Полная ст-ть с уч.НЗС (Авто)'!BM$11:INDIRECT("'Полная ст-ть с уч.НЗС (Авто)'!BM"&amp;$J$26))/$D16)</f>
        <v>0</v>
      </c>
      <c r="BN16" s="140"/>
      <c r="BO16" s="137"/>
      <c r="BP16" s="137"/>
      <c r="BQ16" s="137">
        <f ca="1">IF($D16=0,0,SUMIF('Полная ст-ть с уч.НЗС (Авто)'!$YO$11:INDIRECT("'Полная ст-ть с уч.НЗС (Авто)'!YO"&amp;$J$26),$C16,'Полная ст-ть с уч.НЗС (Авто)'!BQ$11:INDIRECT("'Полная ст-ть с уч.НЗС (Авто)'!BQ"&amp;$J$26))/$D16)</f>
        <v>0</v>
      </c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>
        <f ca="1">IF($D16=0,0,SUMIF('Полная ст-ть с уч.НЗС (Авто)'!$YO$11:INDIRECT("'Полная ст-ть с уч.НЗС (Авто)'!YO"&amp;$J$26),$C16,'Полная ст-ть с уч.НЗС (Авто)'!CK$11:INDIRECT("'Полная ст-ть с уч.НЗС (Авто)'!CK"&amp;$J$26))/$D16)</f>
        <v>0</v>
      </c>
      <c r="CL16" s="137">
        <f ca="1">IF($D16=0,0,SUMIF('Полная ст-ть с уч.НЗС (Авто)'!$YO$11:INDIRECT("'Полная ст-ть с уч.НЗС (Авто)'!YO"&amp;$J$26),$C16,'Полная ст-ть с уч.НЗС (Авто)'!CL$11:INDIRECT("'Полная ст-ть с уч.НЗС (Авто)'!CL"&amp;$J$26))/$D16)</f>
        <v>0</v>
      </c>
      <c r="CM16" s="137">
        <f ca="1">IF($D16=0,0,SUMIF('Полная ст-ть с уч.НЗС (Авто)'!$YO$11:INDIRECT("'Полная ст-ть с уч.НЗС (Авто)'!YO"&amp;$J$26),$C16,'Полная ст-ть с уч.НЗС (Авто)'!CM$11:INDIRECT("'Полная ст-ть с уч.НЗС (Авто)'!CM"&amp;$J$26))/$D16)</f>
        <v>0</v>
      </c>
      <c r="CN16" s="137">
        <f ca="1">IF($D16=0,0,SUMIF('Полная ст-ть с уч.НЗС (Авто)'!$YO$11:INDIRECT("'Полная ст-ть с уч.НЗС (Авто)'!YO"&amp;$J$26),$C16,'Полная ст-ть с уч.НЗС (Авто)'!CN$11:INDIRECT("'Полная ст-ть с уч.НЗС (Авто)'!CN"&amp;$J$26))/$D16)</f>
        <v>0</v>
      </c>
      <c r="CO16" s="137">
        <f ca="1">IF($D16=0,0,SUMIF('Полная ст-ть с уч.НЗС (Авто)'!$YO$11:INDIRECT("'Полная ст-ть с уч.НЗС (Авто)'!YO"&amp;$J$26),$C16,'Полная ст-ть с уч.НЗС (Авто)'!CO$11:INDIRECT("'Полная ст-ть с уч.НЗС (Авто)'!CO"&amp;$J$26))/$D16)</f>
        <v>0</v>
      </c>
      <c r="CP16" s="137">
        <f ca="1">IF($D16=0,0,SUMIF('Полная ст-ть с уч.НЗС (Авто)'!$YO$11:INDIRECT("'Полная ст-ть с уч.НЗС (Авто)'!YO"&amp;$J$26),$C16,'Полная ст-ть с уч.НЗС (Авто)'!CP$11:INDIRECT("'Полная ст-ть с уч.НЗС (Авто)'!CO"&amp;$J$26))/$D16)</f>
        <v>0</v>
      </c>
      <c r="CQ16" s="137">
        <f ca="1">IF($D16=0,0,SUMIF('Полная ст-ть с уч.НЗС (Авто)'!$YO$11:INDIRECT("'Полная ст-ть с уч.НЗС (Авто)'!YO"&amp;$J$26),$C16,'Полная ст-ть с уч.НЗС (Авто)'!CQ$11:INDIRECT("'Полная ст-ть с уч.НЗС (Авто)'!CQ"&amp;$J$26))/$D16)</f>
        <v>0</v>
      </c>
      <c r="CR16" s="137">
        <f ca="1">IF($D16=0,0,SUMIF('Полная ст-ть с уч.НЗС (Авто)'!$YO$11:INDIRECT("'Полная ст-ть с уч.НЗС (Авто)'!YO"&amp;$J$26),$C16,'Полная ст-ть с уч.НЗС (Авто)'!CR$11:INDIRECT("'Полная ст-ть с уч.НЗС (Авто)'!CR"&amp;$J$26))/$D16)</f>
        <v>0</v>
      </c>
      <c r="CS16" s="137">
        <f ca="1">IF($D16=0,0,SUMIF('Полная ст-ть с уч.НЗС (Авто)'!$YO$11:INDIRECT("'Полная ст-ть с уч.НЗС (Авто)'!YO"&amp;$J$26),$C16,'Полная ст-ть с уч.НЗС (Авто)'!CS$11:INDIRECT("'Полная ст-ть с уч.НЗС (Авто)'!CS"&amp;$J$26))/$D16)</f>
        <v>0</v>
      </c>
      <c r="CT16" s="137">
        <f ca="1">IF($D16=0,0,SUMIF('Полная ст-ть с уч.НЗС (Авто)'!$YO$11:INDIRECT("'Полная ст-ть с уч.НЗС (Авто)'!YO"&amp;$J$26),$C16,'Полная ст-ть с уч.НЗС (Авто)'!CT$11:INDIRECT("'Полная ст-ть с уч.НЗС (Авто)'!CT"&amp;$J$26))/$D16)</f>
        <v>0</v>
      </c>
      <c r="CU16" s="137">
        <f ca="1">IF($D16=0,0,SUMIF('Полная ст-ть с уч.НЗС (Авто)'!$YO$11:INDIRECT("'Полная ст-ть с уч.НЗС (Авто)'!YO"&amp;$J$26),$C16,'Полная ст-ть с уч.НЗС (Авто)'!CU$11:INDIRECT("'Полная ст-ть с уч.НЗС (Авто)'!CU"&amp;$J$26))/$D16)</f>
        <v>0</v>
      </c>
      <c r="CV16" s="137">
        <f ca="1">IF($D16=0,0,SUMIF('Полная ст-ть с уч.НЗС (Авто)'!$YO$11:INDIRECT("'Полная ст-ть с уч.НЗС (Авто)'!YO"&amp;$J$26),$C16,'Полная ст-ть с уч.НЗС (Авто)'!CV$11:INDIRECT("'Полная ст-ть с уч.НЗС (Авто)'!CV"&amp;$J$26))/$D16)</f>
        <v>0</v>
      </c>
      <c r="CW16" s="137">
        <f ca="1">IF($D16=0,0,SUMIF('Полная ст-ть с уч.НЗС (Авто)'!$YO$11:INDIRECT("'Полная ст-ть с уч.НЗС (Авто)'!YO"&amp;$J$26),$C16,'Полная ст-ть с уч.НЗС (Авто)'!CW$11:INDIRECT("'Полная ст-ть с уч.НЗС (Авто)'!CW"&amp;$J$26))/$D16)</f>
        <v>0</v>
      </c>
      <c r="CX16" s="137">
        <f ca="1">IF($D16=0,0,SUMIF('Полная ст-ть с уч.НЗС (Авто)'!$YO$11:INDIRECT("'Полная ст-ть с уч.НЗС (Авто)'!YO"&amp;$J$26),$C16,'Полная ст-ть с уч.НЗС (Авто)'!CX$11:INDIRECT("'Полная ст-ть с уч.НЗС (Авто)'!CX"&amp;$J$26))/$D16)</f>
        <v>0</v>
      </c>
      <c r="CY16" s="137">
        <f ca="1">IF($D16=0,0,SUMIF('Полная ст-ть с уч.НЗС (Авто)'!$YO$11:INDIRECT("'Полная ст-ть с уч.НЗС (Авто)'!YO"&amp;$J$26),$C16,'Полная ст-ть с уч.НЗС (Авто)'!CY$11:INDIRECT("'Полная ст-ть с уч.НЗС (Авто)'!CY"&amp;$J$26))/$D16)</f>
        <v>0</v>
      </c>
      <c r="CZ16" s="137">
        <f ca="1">IF($D16=0,0,SUMIF('Полная ст-ть с уч.НЗС (Авто)'!$YO$11:INDIRECT("'Полная ст-ть с уч.НЗС (Авто)'!YO"&amp;$J$26),$C16,'Полная ст-ть с уч.НЗС (Авто)'!CZ$11:INDIRECT("'Полная ст-ть с уч.НЗС (Авто)'!CZ"&amp;$J$26))/$D16)</f>
        <v>0</v>
      </c>
      <c r="DA16" s="137">
        <f ca="1">IF($D16=0,0,SUMIF('Полная ст-ть с уч.НЗС (Авто)'!$YO$11:INDIRECT("'Полная ст-ть с уч.НЗС (Авто)'!YO"&amp;$J$26),$C16,'Полная ст-ть с уч.НЗС (Авто)'!DA$11:INDIRECT("'Полная ст-ть с уч.НЗС (Авто)'!DA"&amp;$J$26))/$D16)</f>
        <v>0</v>
      </c>
      <c r="DB16" s="137">
        <f ca="1">IF($D16=0,0,SUMIF('Полная ст-ть с уч.НЗС (Авто)'!$YO$11:INDIRECT("'Полная ст-ть с уч.НЗС (Авто)'!YO"&amp;$J$26),$C16,'Полная ст-ть с уч.НЗС (Авто)'!DB$11:INDIRECT("'Полная ст-ть с уч.НЗС (Авто)'!DB"&amp;$J$26))/$D16)</f>
        <v>0</v>
      </c>
      <c r="DC16" s="137">
        <f ca="1">IF($D16=0,0,SUMIF('Полная ст-ть с уч.НЗС (Авто)'!$YO$11:INDIRECT("'Полная ст-ть с уч.НЗС (Авто)'!YO"&amp;$J$26),$C16,'Полная ст-ть с уч.НЗС (Авто)'!DC$11:INDIRECT("'Полная ст-ть с уч.НЗС (Авто)'!DC"&amp;$J$26))/$D16)</f>
        <v>0</v>
      </c>
      <c r="DD16" s="137"/>
      <c r="DE16" s="137">
        <f ca="1">IF($D16=0,0,SUMIF('Полная ст-ть с уч.НЗС (Авто)'!$YO$11:INDIRECT("'Полная ст-ть с уч.НЗС (Авто)'!YO"&amp;$J$26),$C16,'Полная ст-ть с уч.НЗС (Авто)'!DE$11:INDIRECT("'Полная ст-ть с уч.НЗС (Авто)'!DE"&amp;$J$26))/$D16)</f>
        <v>0</v>
      </c>
      <c r="DF16" s="137"/>
      <c r="DG16" s="137">
        <f ca="1">IF($D16=0,0,SUMIF('Полная ст-ть с уч.НЗС (Авто)'!$YO$11:INDIRECT("'Полная ст-ть с уч.НЗС (Авто)'!YO"&amp;$J$26),$C16,'Полная ст-ть с уч.НЗС (Авто)'!DG$11:INDIRECT("'Полная ст-ть с уч.НЗС (Авто)'!DG"&amp;$J$26))/$D16)</f>
        <v>0</v>
      </c>
      <c r="DH16" s="137">
        <f ca="1">IF($D16=0,0,SUMIF('Полная ст-ть с уч.НЗС (Авто)'!$YO$11:INDIRECT("'Полная ст-ть с уч.НЗС (Авто)'!YO"&amp;$J$26),$C16,'Полная ст-ть с уч.НЗС (Авто)'!DH$11:INDIRECT("'Полная ст-ть с уч.НЗС (Авто)'!DH"&amp;$J$26))/$D16)</f>
        <v>0</v>
      </c>
      <c r="DI16" s="137">
        <f ca="1">IF($D16=0,0,SUMIF('Полная ст-ть с уч.НЗС (Авто)'!$YO$11:INDIRECT("'Полная ст-ть с уч.НЗС (Авто)'!YO"&amp;$J$26),$C16,'Полная ст-ть с уч.НЗС (Авто)'!DI$11:INDIRECT("'Полная ст-ть с уч.НЗС (Авто)'!DI"&amp;$J$26))/$D16)</f>
        <v>0</v>
      </c>
      <c r="DJ16" s="137">
        <f ca="1">IF($D16=0,0,SUMIF('Полная ст-ть с уч.НЗС (Авто)'!$YO$11:INDIRECT("'Полная ст-ть с уч.НЗС (Авто)'!YO"&amp;$J$26),$C16,'Полная ст-ть с уч.НЗС (Авто)'!DJ$11:INDIRECT("'Полная ст-ть с уч.НЗС (Авто)'!DJ"&amp;$J$26))/$D16)</f>
        <v>0</v>
      </c>
      <c r="DK16" s="137">
        <f ca="1">IF($D16=0,0,SUMIF('Полная ст-ть с уч.НЗС (Авто)'!$YO$11:INDIRECT("'Полная ст-ть с уч.НЗС (Авто)'!YO"&amp;$J$26),$C16,'Полная ст-ть с уч.НЗС (Авто)'!DK$11:INDIRECT("'Полная ст-ть с уч.НЗС (Авто)'!DK"&amp;$J$26))/$D16)</f>
        <v>0</v>
      </c>
      <c r="DL16" s="137">
        <f ca="1">IF($D16=0,0,SUMIF('Полная ст-ть с уч.НЗС (Авто)'!$YO$11:INDIRECT("'Полная ст-ть с уч.НЗС (Авто)'!YO"&amp;$J$26),$C16,'Полная ст-ть с уч.НЗС (Авто)'!DL$11:INDIRECT("'Полная ст-ть с уч.НЗС (Авто)'!DL"&amp;$J$26))/$D16)</f>
        <v>0</v>
      </c>
      <c r="DM16" s="137">
        <f ca="1">IF($D16=0,0,SUMIF('Полная ст-ть с уч.НЗС (Авто)'!$YO$11:INDIRECT("'Полная ст-ть с уч.НЗС (Авто)'!YO"&amp;$J$26),$C16,'Полная ст-ть с уч.НЗС (Авто)'!DM$11:INDIRECT("'Полная ст-ть с уч.НЗС (Авто)'!DM"&amp;$J$26))/$D16)</f>
        <v>0</v>
      </c>
      <c r="DN16" s="137">
        <f ca="1">IF($D16=0,0,SUMIF('Полная ст-ть с уч.НЗС (Авто)'!$YO$11:INDIRECT("'Полная ст-ть с уч.НЗС (Авто)'!YO"&amp;$J$26),$C16,'Полная ст-ть с уч.НЗС (Авто)'!DN$11:INDIRECT("'Полная ст-ть с уч.НЗС (Авто)'!DN"&amp;$J$26))/$D16)</f>
        <v>0</v>
      </c>
      <c r="DO16" s="137">
        <f ca="1">IF($D16=0,0,SUMIF('Полная ст-ть с уч.НЗС (Авто)'!$YO$11:INDIRECT("'Полная ст-ть с уч.НЗС (Авто)'!YO"&amp;$J$26),$C16,'Полная ст-ть с уч.НЗС (Авто)'!DO$11:INDIRECT("'Полная ст-ть с уч.НЗС (Авто)'!DO"&amp;$J$26))/$D16)</f>
        <v>0</v>
      </c>
      <c r="DP16" s="137">
        <f ca="1">IF($D16=0,0,SUMIF('Полная ст-ть с уч.НЗС (Авто)'!$YO$11:INDIRECT("'Полная ст-ть с уч.НЗС (Авто)'!YO"&amp;$J$26),$C16,'Полная ст-ть с уч.НЗС (Авто)'!DP$11:INDIRECT("'Полная ст-ть с уч.НЗС (Авто)'!DP"&amp;$J$26))/$D16)</f>
        <v>0</v>
      </c>
      <c r="DQ16" s="137">
        <f ca="1">IF($D16=0,0,SUMIF('Полная ст-ть с уч.НЗС (Авто)'!$YO$11:INDIRECT("'Полная ст-ть с уч.НЗС (Авто)'!YO"&amp;$J$26),$C16,'Полная ст-ть с уч.НЗС (Авто)'!DQ$11:INDIRECT("'Полная ст-ть с уч.НЗС (Авто)'!DQ"&amp;$J$26))/$D16)</f>
        <v>0</v>
      </c>
      <c r="DR16" s="137">
        <f ca="1">IF($D16=0,0,SUMIF('Полная ст-ть с уч.НЗС (Авто)'!$YO$11:INDIRECT("'Полная ст-ть с уч.НЗС (Авто)'!YO"&amp;$J$26),$C16,'Полная ст-ть с уч.НЗС (Авто)'!DR$11:INDIRECT("'Полная ст-ть с уч.НЗС (Авто)'!DR"&amp;$J$26))/$D16)</f>
        <v>0</v>
      </c>
      <c r="DS16" s="137">
        <f ca="1">IF($D16=0,0,SUMIF('Полная ст-ть с уч.НЗС (Авто)'!$YO$11:INDIRECT("'Полная ст-ть с уч.НЗС (Авто)'!YO"&amp;$J$26),$C16,'Полная ст-ть с уч.НЗС (Авто)'!DS$11:INDIRECT("'Полная ст-ть с уч.НЗС (Авто)'!DS"&amp;$J$26))/$D16)</f>
        <v>0</v>
      </c>
      <c r="DT16" s="137">
        <f ca="1">IF($D16=0,0,SUMIF('Полная ст-ть с уч.НЗС (Авто)'!$YO$11:INDIRECT("'Полная ст-ть с уч.НЗС (Авто)'!YO"&amp;$J$26),$C16,'Полная ст-ть с уч.НЗС (Авто)'!DT$11:INDIRECT("'Полная ст-ть с уч.НЗС (Авто)'!DT"&amp;$J$26))/$D16)</f>
        <v>0</v>
      </c>
      <c r="DU16" s="137">
        <f ca="1">IF($D16=0,0,SUMIF('Полная ст-ть с уч.НЗС (Авто)'!$YO$11:INDIRECT("'Полная ст-ть с уч.НЗС (Авто)'!YO"&amp;$J$26),$C16,'Полная ст-ть с уч.НЗС (Авто)'!DU$11:INDIRECT("'Полная ст-ть с уч.НЗС (Авто)'!DU"&amp;$J$26))/$D16)</f>
        <v>0</v>
      </c>
      <c r="DV16" s="137">
        <f ca="1">IF($D16=0,0,SUMIF('Полная ст-ть с уч.НЗС (Авто)'!$YO$11:INDIRECT("'Полная ст-ть с уч.НЗС (Авто)'!YO"&amp;$J$26),$C16,'Полная ст-ть с уч.НЗС (Авто)'!DV$11:INDIRECT("'Полная ст-ть с уч.НЗС (Авто)'!DV"&amp;$J$26))/$D16)</f>
        <v>0</v>
      </c>
      <c r="DW16" s="137">
        <f ca="1">IF($D16=0,0,SUMIF('Полная ст-ть с уч.НЗС (Авто)'!$YO$11:INDIRECT("'Полная ст-ть с уч.НЗС (Авто)'!YO"&amp;$J$26),$C16,'Полная ст-ть с уч.НЗС (Авто)'!DW$11:INDIRECT("'Полная ст-ть с уч.НЗС (Авто)'!DW"&amp;$J$26))/$D16)</f>
        <v>0</v>
      </c>
      <c r="DX16" s="137">
        <f ca="1">IF($D16=0,0,SUMIF('Полная ст-ть с уч.НЗС (Авто)'!$YO$11:INDIRECT("'Полная ст-ть с уч.НЗС (Авто)'!YO"&amp;$J$26),$C16,'Полная ст-ть с уч.НЗС (Авто)'!DX$11:INDIRECT("'Полная ст-ть с уч.НЗС (Авто)'!DX"&amp;$J$26))/$D16)</f>
        <v>0</v>
      </c>
      <c r="DY16" s="137">
        <f ca="1">IF($D16=0,0,SUMIF('Полная ст-ть с уч.НЗС (Авто)'!$YO$11:INDIRECT("'Полная ст-ть с уч.НЗС (Авто)'!YO"&amp;$J$26),$C16,'Полная ст-ть с уч.НЗС (Авто)'!DY$11:INDIRECT("'Полная ст-ть с уч.НЗС (Авто)'!DY"&amp;$J$26))/$D16)</f>
        <v>0</v>
      </c>
      <c r="DZ16" s="137">
        <f ca="1">IF($D16=0,0,SUMIF('Полная ст-ть с уч.НЗС (Авто)'!$YO$11:INDIRECT("'Полная ст-ть с уч.НЗС (Авто)'!YO"&amp;$J$26),$C16,'Полная ст-ть с уч.НЗС (Авто)'!DZ$11:INDIRECT("'Полная ст-ть с уч.НЗС (Авто)'!DZ"&amp;$J$26))/$D16)</f>
        <v>0</v>
      </c>
      <c r="EA16" s="137">
        <f ca="1">IF($D16=0,0,SUMIF('Полная ст-ть с уч.НЗС (Авто)'!$YO$11:INDIRECT("'Полная ст-ть с уч.НЗС (Авто)'!YO"&amp;$J$26),$C16,'Полная ст-ть с уч.НЗС (Авто)'!EA$11:INDIRECT("'Полная ст-ть с уч.НЗС (Авто)'!EA"&amp;$J$26))/$D16)</f>
        <v>0</v>
      </c>
      <c r="EB16" s="137">
        <f ca="1">IF($D16=0,0,SUMIF('Полная ст-ть с уч.НЗС (Авто)'!$YO$11:INDIRECT("'Полная ст-ть с уч.НЗС (Авто)'!YO"&amp;$J$26),$C16,'Полная ст-ть с уч.НЗС (Авто)'!EB$11:INDIRECT("'Полная ст-ть с уч.НЗС (Авто)'!EB"&amp;$J$26))/$D16)</f>
        <v>0</v>
      </c>
      <c r="EC16" s="137">
        <f ca="1">IF($D16=0,0,SUMIF('Полная ст-ть с уч.НЗС (Авто)'!$YO$11:INDIRECT("'Полная ст-ть с уч.НЗС (Авто)'!YO"&amp;$J$26),$C16,'Полная ст-ть с уч.НЗС (Авто)'!EC$11:INDIRECT("'Полная ст-ть с уч.НЗС (Авто)'!EC"&amp;$J$26))/$D16)</f>
        <v>0</v>
      </c>
      <c r="ED16" s="137">
        <f ca="1">IF($D16=0,0,SUMIF('Полная ст-ть с уч.НЗС (Авто)'!$YO$11:INDIRECT("'Полная ст-ть с уч.НЗС (Авто)'!YO"&amp;$J$26),$C16,'Полная ст-ть с уч.НЗС (Авто)'!ED$11:INDIRECT("'Полная ст-ть с уч.НЗС (Авто)'!ED"&amp;$J$26))/$D16)</f>
        <v>0</v>
      </c>
      <c r="EE16" s="137">
        <f ca="1">IF($D16=0,0,SUMIF('Полная ст-ть с уч.НЗС (Авто)'!$YO$11:INDIRECT("'Полная ст-ть с уч.НЗС (Авто)'!YO"&amp;$J$26),$C16,'Полная ст-ть с уч.НЗС (Авто)'!EE$11:INDIRECT("'Полная ст-ть с уч.НЗС (Авто)'!EE"&amp;$J$26))/$D16)</f>
        <v>0</v>
      </c>
      <c r="EF16" s="137">
        <f ca="1">IF($D16=0,0,SUMIF('Полная ст-ть с уч.НЗС (Авто)'!$YO$11:INDIRECT("'Полная ст-ть с уч.НЗС (Авто)'!YO"&amp;$J$26),$C16,'Полная ст-ть с уч.НЗС (Авто)'!EF$11:INDIRECT("'Полная ст-ть с уч.НЗС (Авто)'!EF"&amp;$J$26))/$D16)</f>
        <v>0</v>
      </c>
      <c r="EG16" s="137">
        <f ca="1">IF($D16=0,0,SUMIF('Полная ст-ть с уч.НЗС (Авто)'!$YO$11:INDIRECT("'Полная ст-ть с уч.НЗС (Авто)'!YO"&amp;$J$26),$C16,'Полная ст-ть с уч.НЗС (Авто)'!EG$11:INDIRECT("'Полная ст-ть с уч.НЗС (Авто)'!EG"&amp;$J$26))/$D16)</f>
        <v>0</v>
      </c>
      <c r="EH16" s="137">
        <f ca="1">IF($D16=0,0,SUMIF('Полная ст-ть с уч.НЗС (Авто)'!$YO$11:INDIRECT("'Полная ст-ть с уч.НЗС (Авто)'!YO"&amp;$J$26),$C16,'Полная ст-ть с уч.НЗС (Авто)'!EH$11:INDIRECT("'Полная ст-ть с уч.НЗС (Авто)'!EH"&amp;$J$26))/$D16)</f>
        <v>0</v>
      </c>
      <c r="EI16" s="137">
        <f ca="1">IF($D16=0,0,SUMIF('Полная ст-ть с уч.НЗС (Авто)'!$YO$11:INDIRECT("'Полная ст-ть с уч.НЗС (Авто)'!YO"&amp;$J$26),$C16,'Полная ст-ть с уч.НЗС (Авто)'!EI$11:INDIRECT("'Полная ст-ть с уч.НЗС (Авто)'!EI"&amp;$J$26))/$D16)</f>
        <v>0</v>
      </c>
      <c r="EJ16" s="137">
        <f ca="1">IF($D16=0,0,SUMIF('Полная ст-ть с уч.НЗС (Авто)'!$YO$11:INDIRECT("'Полная ст-ть с уч.НЗС (Авто)'!YO"&amp;$J$26),$C16,'Полная ст-ть с уч.НЗС (Авто)'!EJ$11:INDIRECT("'Полная ст-ть с уч.НЗС (Авто)'!EJ"&amp;$J$26))/$D16)</f>
        <v>0</v>
      </c>
      <c r="EK16" s="137">
        <f ca="1">IF($D16=0,0,SUMIF('Полная ст-ть с уч.НЗС (Авто)'!$YO$11:INDIRECT("'Полная ст-ть с уч.НЗС (Авто)'!YO"&amp;$J$26),$C16,'Полная ст-ть с уч.НЗС (Авто)'!EK$11:INDIRECT("'Полная ст-ть с уч.НЗС (Авто)'!EK"&amp;$J$26))/$D16)</f>
        <v>0</v>
      </c>
      <c r="EL16" s="137">
        <f ca="1">IF($D16=0,0,SUMIF('Полная ст-ть с уч.НЗС (Авто)'!$YO$11:INDIRECT("'Полная ст-ть с уч.НЗС (Авто)'!YO"&amp;$J$26),$C16,'Полная ст-ть с уч.НЗС (Авто)'!EL$11:INDIRECT("'Полная ст-ть с уч.НЗС (Авто)'!EL"&amp;$J$26))/$D16)</f>
        <v>0</v>
      </c>
      <c r="EM16" s="137">
        <f ca="1">IF($D16=0,0,SUMIF('Полная ст-ть с уч.НЗС (Авто)'!$YO$11:INDIRECT("'Полная ст-ть с уч.НЗС (Авто)'!YO"&amp;$J$26),$C16,'Полная ст-ть с уч.НЗС (Авто)'!EM$11:INDIRECT("'Полная ст-ть с уч.НЗС (Авто)'!EM"&amp;$J$26))/$D16)</f>
        <v>0</v>
      </c>
      <c r="EN16" s="137">
        <f ca="1">IF($D16=0,0,SUMIF('Полная ст-ть с уч.НЗС (Авто)'!$YO$11:INDIRECT("'Полная ст-ть с уч.НЗС (Авто)'!YO"&amp;$J$26),$C16,'Полная ст-ть с уч.НЗС (Авто)'!EN$11:INDIRECT("'Полная ст-ть с уч.НЗС (Авто)'!EN"&amp;$J$26))/$D16)</f>
        <v>0</v>
      </c>
      <c r="EO16" s="137">
        <f ca="1">IF($D16=0,0,SUMIF('Полная ст-ть с уч.НЗС (Авто)'!$YO$11:INDIRECT("'Полная ст-ть с уч.НЗС (Авто)'!YO"&amp;$J$26),$C16,'Полная ст-ть с уч.НЗС (Авто)'!EO$11:INDIRECT("'Полная ст-ть с уч.НЗС (Авто)'!EO"&amp;$J$26))/$D16)</f>
        <v>0</v>
      </c>
      <c r="EP16" s="137">
        <f ca="1">IF($D16=0,0,SUMIF('Полная ст-ть с уч.НЗС (Авто)'!$YO$11:INDIRECT("'Полная ст-ть с уч.НЗС (Авто)'!YO"&amp;$J$26),$C16,'Полная ст-ть с уч.НЗС (Авто)'!EP$11:INDIRECT("'Полная ст-ть с уч.НЗС (Авто)'!EP"&amp;$J$26))/$D16)</f>
        <v>0</v>
      </c>
      <c r="EQ16" s="137">
        <f ca="1">IF($D16=0,0,SUMIF('Полная ст-ть с уч.НЗС (Авто)'!$YO$11:INDIRECT("'Полная ст-ть с уч.НЗС (Авто)'!YO"&amp;$J$26),$C16,'Полная ст-ть с уч.НЗС (Авто)'!EQ$11:INDIRECT("'Полная ст-ть с уч.НЗС (Авто)'!EQ"&amp;$J$26))/$D16)</f>
        <v>0</v>
      </c>
      <c r="ER16" s="137">
        <f ca="1">IF($D16=0,0,SUMIF('Полная ст-ть с уч.НЗС (Авто)'!$YO$11:INDIRECT("'Полная ст-ть с уч.НЗС (Авто)'!YO"&amp;$J$26),$C16,'Полная ст-ть с уч.НЗС (Авто)'!ER$11:INDIRECT("'Полная ст-ть с уч.НЗС (Авто)'!ER"&amp;$J$26))/$D16)</f>
        <v>0</v>
      </c>
      <c r="ES16" s="137">
        <f ca="1">IF($D16=0,0,SUMIF('Полная ст-ть с уч.НЗС (Авто)'!$YO$11:INDIRECT("'Полная ст-ть с уч.НЗС (Авто)'!YO"&amp;$J$26),$C16,'Полная ст-ть с уч.НЗС (Авто)'!ES$11:INDIRECT("'Полная ст-ть с уч.НЗС (Авто)'!ES"&amp;$J$26))/$D16)</f>
        <v>0</v>
      </c>
      <c r="ET16" s="137">
        <f ca="1">IF($D16=0,0,SUMIF('Полная ст-ть с уч.НЗС (Авто)'!$YO$11:INDIRECT("'Полная ст-ть с уч.НЗС (Авто)'!YO"&amp;$J$26),$C16,'Полная ст-ть с уч.НЗС (Авто)'!ET$11:INDIRECT("'Полная ст-ть с уч.НЗС (Авто)'!ET"&amp;$J$26))/$D16)</f>
        <v>0</v>
      </c>
      <c r="EU16" s="137">
        <f ca="1">IF($D16=0,0,SUMIF('Полная ст-ть с уч.НЗС (Авто)'!$YO$11:INDIRECT("'Полная ст-ть с уч.НЗС (Авто)'!YO"&amp;$J$26),$C16,'Полная ст-ть с уч.НЗС (Авто)'!EU$11:INDIRECT("'Полная ст-ть с уч.НЗС (Авто)'!EU"&amp;$J$26))/$D16)</f>
        <v>0</v>
      </c>
      <c r="EV16" s="137">
        <f ca="1">IF($D16=0,0,SUMIF('Полная ст-ть с уч.НЗС (Авто)'!$YO$11:INDIRECT("'Полная ст-ть с уч.НЗС (Авто)'!YO"&amp;$J$26),$C16,'Полная ст-ть с уч.НЗС (Авто)'!EV$11:INDIRECT("'Полная ст-ть с уч.НЗС (Авто)'!EV"&amp;$J$26))/$D16)</f>
        <v>0</v>
      </c>
      <c r="EW16" s="137">
        <f ca="1">IF($D16=0,0,SUMIF('Полная ст-ть с уч.НЗС (Авто)'!$YO$11:INDIRECT("'Полная ст-ть с уч.НЗС (Авто)'!YO"&amp;$J$26),$C16,'Полная ст-ть с уч.НЗС (Авто)'!EW$11:INDIRECT("'Полная ст-ть с уч.НЗС (Авто)'!EW"&amp;$J$26))/$D16)</f>
        <v>0</v>
      </c>
      <c r="EX16" s="137">
        <f ca="1">IF($D16=0,0,SUMIF('Полная ст-ть с уч.НЗС (Авто)'!$YO$11:INDIRECT("'Полная ст-ть с уч.НЗС (Авто)'!YO"&amp;$J$26),$C16,'Полная ст-ть с уч.НЗС (Авто)'!EX$11:INDIRECT("'Полная ст-ть с уч.НЗС (Авто)'!EX"&amp;$J$26))/$D16)</f>
        <v>0</v>
      </c>
      <c r="EY16" s="137">
        <f ca="1">IF($D16=0,0,SUMIF('Полная ст-ть с уч.НЗС (Авто)'!$YO$11:INDIRECT("'Полная ст-ть с уч.НЗС (Авто)'!YO"&amp;$J$26),$C16,'Полная ст-ть с уч.НЗС (Авто)'!EY$11:INDIRECT("'Полная ст-ть с уч.НЗС (Авто)'!EY"&amp;$J$26))/$D16)</f>
        <v>0</v>
      </c>
      <c r="EZ16" s="137">
        <f ca="1">IF($D16=0,0,SUMIF('Полная ст-ть с уч.НЗС (Авто)'!$YO$11:INDIRECT("'Полная ст-ть с уч.НЗС (Авто)'!YO"&amp;$J$26),$C16,'Полная ст-ть с уч.НЗС (Авто)'!EZ$11:INDIRECT("'Полная ст-ть с уч.НЗС (Авто)'!EZ"&amp;$J$26))/$D16)</f>
        <v>0</v>
      </c>
      <c r="FA16" s="137">
        <f ca="1">IF($D16=0,0,SUMIF('Полная ст-ть с уч.НЗС (Авто)'!$YO$11:INDIRECT("'Полная ст-ть с уч.НЗС (Авто)'!YO"&amp;$J$26),$C16,'Полная ст-ть с уч.НЗС (Авто)'!FA$11:INDIRECT("'Полная ст-ть с уч.НЗС (Авто)'!FA"&amp;$J$26))/$D16)</f>
        <v>0</v>
      </c>
      <c r="FB16" s="137">
        <f ca="1">IF($D16=0,0,SUMIF('Полная ст-ть с уч.НЗС (Авто)'!$YO$11:INDIRECT("'Полная ст-ть с уч.НЗС (Авто)'!YO"&amp;$J$26),$C16,'Полная ст-ть с уч.НЗС (Авто)'!FB$11:INDIRECT("'Полная ст-ть с уч.НЗС (Авто)'!FB"&amp;$J$26))/$D16)</f>
        <v>0</v>
      </c>
      <c r="FC16" s="137">
        <f ca="1">IF($D16=0,0,SUMIF('Полная ст-ть с уч.НЗС (Авто)'!$YO$11:INDIRECT("'Полная ст-ть с уч.НЗС (Авто)'!YO"&amp;$J$26),$C16,'Полная ст-ть с уч.НЗС (Авто)'!FC$11:INDIRECT("'Полная ст-ть с уч.НЗС (Авто)'!FC"&amp;$J$26))/$D16)</f>
        <v>0</v>
      </c>
      <c r="FD16" s="137">
        <f ca="1">IF($D16=0,0,SUMIF('Полная ст-ть с уч.НЗС (Авто)'!$YO$11:INDIRECT("'Полная ст-ть с уч.НЗС (Авто)'!YO"&amp;$J$26),$C16,'Полная ст-ть с уч.НЗС (Авто)'!FD$11:INDIRECT("'Полная ст-ть с уч.НЗС (Авто)'!FD"&amp;$J$26))/$D16)</f>
        <v>0</v>
      </c>
      <c r="FE16" s="137">
        <f ca="1">IF($D16=0,0,SUMIF('Полная ст-ть с уч.НЗС (Авто)'!$YO$11:INDIRECT("'Полная ст-ть с уч.НЗС (Авто)'!YO"&amp;$J$26),$C16,'Полная ст-ть с уч.НЗС (Авто)'!FE$11:INDIRECT("'Полная ст-ть с уч.НЗС (Авто)'!FE"&amp;$J$26))/$D16)</f>
        <v>0</v>
      </c>
      <c r="FF16" s="137">
        <f ca="1">IF($D16=0,0,SUMIF('Полная ст-ть с уч.НЗС (Авто)'!$YO$11:INDIRECT("'Полная ст-ть с уч.НЗС (Авто)'!YO"&amp;$J$26),$C16,'Полная ст-ть с уч.НЗС (Авто)'!FF$11:INDIRECT("'Полная ст-ть с уч.НЗС (Авто)'!FF"&amp;$J$26))/$D16)</f>
        <v>0</v>
      </c>
      <c r="FG16" s="137">
        <f ca="1">IF($D16=0,0,SUMIF('Полная ст-ть с уч.НЗС (Авто)'!$YO$11:INDIRECT("'Полная ст-ть с уч.НЗС (Авто)'!YO"&amp;$J$26),$C16,'Полная ст-ть с уч.НЗС (Авто)'!FG$11:INDIRECT("'Полная ст-ть с уч.НЗС (Авто)'!FG"&amp;$J$26))/$D16)</f>
        <v>0</v>
      </c>
      <c r="FH16" s="137">
        <f ca="1">IF($D16=0,0,SUMIF('Полная ст-ть с уч.НЗС (Авто)'!$YO$11:INDIRECT("'Полная ст-ть с уч.НЗС (Авто)'!YO"&amp;$J$26),$C16,'Полная ст-ть с уч.НЗС (Авто)'!FH$11:INDIRECT("'Полная ст-ть с уч.НЗС (Авто)'!FH"&amp;$J$26))/$D16)</f>
        <v>0</v>
      </c>
      <c r="FI16" s="137">
        <f ca="1">IF($D16=0,0,SUMIF('Полная ст-ть с уч.НЗС (Авто)'!$YO$11:INDIRECT("'Полная ст-ть с уч.НЗС (Авто)'!YO"&amp;$J$26),$C16,'Полная ст-ть с уч.НЗС (Авто)'!FI$11:INDIRECT("'Полная ст-ть с уч.НЗС (Авто)'!FI"&amp;$J$26))/$D16)</f>
        <v>0</v>
      </c>
      <c r="FJ16" s="137">
        <f ca="1">IF($D16=0,0,SUMIF('Полная ст-ть с уч.НЗС (Авто)'!$YO$11:INDIRECT("'Полная ст-ть с уч.НЗС (Авто)'!YO"&amp;$J$26),$C16,'Полная ст-ть с уч.НЗС (Авто)'!FJ$11:INDIRECT("'Полная ст-ть с уч.НЗС (Авто)'!FJ"&amp;$J$26))/$D16)</f>
        <v>0</v>
      </c>
      <c r="FK16" s="137">
        <f ca="1">IF($D16=0,0,SUMIF('Полная ст-ть с уч.НЗС (Авто)'!$YO$11:INDIRECT("'Полная ст-ть с уч.НЗС (Авто)'!YO"&amp;$J$26),$C16,'Полная ст-ть с уч.НЗС (Авто)'!FK$11:INDIRECT("'Полная ст-ть с уч.НЗС (Авто)'!FK"&amp;$J$26))/$D16)</f>
        <v>0</v>
      </c>
      <c r="FL16" s="137">
        <f ca="1">IF($D16=0,0,SUMIF('Полная ст-ть с уч.НЗС (Авто)'!$YO$11:INDIRECT("'Полная ст-ть с уч.НЗС (Авто)'!YO"&amp;$J$26),$C16,'Полная ст-ть с уч.НЗС (Авто)'!FL$11:INDIRECT("'Полная ст-ть с уч.НЗС (Авто)'!FL"&amp;$J$26))/$D16)</f>
        <v>0</v>
      </c>
      <c r="FM16" s="137">
        <f ca="1">IF($D16=0,0,SUMIF('Полная ст-ть с уч.НЗС (Авто)'!$YO$11:INDIRECT("'Полная ст-ть с уч.НЗС (Авто)'!YO"&amp;$J$26),$C16,'Полная ст-ть с уч.НЗС (Авто)'!FM$11:INDIRECT("'Полная ст-ть с уч.НЗС (Авто)'!FM"&amp;$J$26))/$D16)</f>
        <v>0</v>
      </c>
      <c r="FN16" s="137">
        <f ca="1">IF($D16=0,0,SUMIF('Полная ст-ть с уч.НЗС (Авто)'!$YO$11:INDIRECT("'Полная ст-ть с уч.НЗС (Авто)'!YO"&amp;$J$26),$C16,'Полная ст-ть с уч.НЗС (Авто)'!FN$11:INDIRECT("'Полная ст-ть с уч.НЗС (Авто)'!FN"&amp;$J$26))/$D16)</f>
        <v>0</v>
      </c>
      <c r="FO16" s="137">
        <f ca="1">IF($D16=0,0,SUMIF('Полная ст-ть с уч.НЗС (Авто)'!$YO$11:INDIRECT("'Полная ст-ть с уч.НЗС (Авто)'!YO"&amp;$J$26),$C16,'Полная ст-ть с уч.НЗС (Авто)'!FO$11:INDIRECT("'Полная ст-ть с уч.НЗС (Авто)'!FO"&amp;$J$26))/$D16)</f>
        <v>0</v>
      </c>
      <c r="FP16" s="137">
        <f ca="1">IF($D16=0,0,SUMIF('Полная ст-ть с уч.НЗС (Авто)'!$YO$11:INDIRECT("'Полная ст-ть с уч.НЗС (Авто)'!YO"&amp;$J$26),$C16,'Полная ст-ть с уч.НЗС (Авто)'!FP$11:INDIRECT("'Полная ст-ть с уч.НЗС (Авто)'!FP"&amp;$J$26))/$D16)</f>
        <v>0</v>
      </c>
      <c r="FQ16" s="137">
        <f ca="1">IF($D16=0,0,SUMIF('Полная ст-ть с уч.НЗС (Авто)'!$YO$11:INDIRECT("'Полная ст-ть с уч.НЗС (Авто)'!YO"&amp;$J$26),$C16,'Полная ст-ть с уч.НЗС (Авто)'!FQ$11:INDIRECT("'Полная ст-ть с уч.НЗС (Авто)'!FQ"&amp;$J$26))/$D16)</f>
        <v>0</v>
      </c>
      <c r="FR16" s="137">
        <f ca="1">IF($D16=0,0,SUMIF('Полная ст-ть с уч.НЗС (Авто)'!$YO$11:INDIRECT("'Полная ст-ть с уч.НЗС (Авто)'!YO"&amp;$J$26),$C16,'Полная ст-ть с уч.НЗС (Авто)'!FR$11:INDIRECT("'Полная ст-ть с уч.НЗС (Авто)'!FR"&amp;$J$26))/$D16)</f>
        <v>0</v>
      </c>
      <c r="FS16" s="137">
        <f ca="1">IF($D16=0,0,SUMIF('Полная ст-ть с уч.НЗС (Авто)'!$YO$11:INDIRECT("'Полная ст-ть с уч.НЗС (Авто)'!YO"&amp;$J$26),$C16,'Полная ст-ть с уч.НЗС (Авто)'!FS$11:INDIRECT("'Полная ст-ть с уч.НЗС (Авто)'!FS"&amp;$J$26))/$D16)</f>
        <v>0</v>
      </c>
      <c r="FT16" s="137">
        <f ca="1">IF($D16=0,0,SUMIF('Полная ст-ть с уч.НЗС (Авто)'!$YO$11:INDIRECT("'Полная ст-ть с уч.НЗС (Авто)'!YO"&amp;$J$26),$C16,'Полная ст-ть с уч.НЗС (Авто)'!FT$11:INDIRECT("'Полная ст-ть с уч.НЗС (Авто)'!FT"&amp;$J$26))/$D16)</f>
        <v>0</v>
      </c>
      <c r="FU16" s="137">
        <f ca="1">IF($D16=0,0,SUMIF('Полная ст-ть с уч.НЗС (Авто)'!$YO$11:INDIRECT("'Полная ст-ть с уч.НЗС (Авто)'!YO"&amp;$J$26),$C16,'Полная ст-ть с уч.НЗС (Авто)'!FU$11:INDIRECT("'Полная ст-ть с уч.НЗС (Авто)'!FU"&amp;$J$26))/$D16)</f>
        <v>0</v>
      </c>
      <c r="FV16" s="137">
        <f ca="1">IF($D16=0,0,SUMIF('Полная ст-ть с уч.НЗС (Авто)'!$YO$11:INDIRECT("'Полная ст-ть с уч.НЗС (Авто)'!YO"&amp;$J$26),$C16,'Полная ст-ть с уч.НЗС (Авто)'!FV$11:INDIRECT("'Полная ст-ть с уч.НЗС (Авто)'!FV"&amp;$J$26))/$D16)</f>
        <v>0</v>
      </c>
      <c r="FW16" s="137">
        <f ca="1">IF($D16=0,0,SUMIF('Полная ст-ть с уч.НЗС (Авто)'!$YO$11:INDIRECT("'Полная ст-ть с уч.НЗС (Авто)'!YO"&amp;$J$26),$C16,'Полная ст-ть с уч.НЗС (Авто)'!FW$11:INDIRECT("'Полная ст-ть с уч.НЗС (Авто)'!FW"&amp;$J$26))/$D16)</f>
        <v>0</v>
      </c>
      <c r="FX16" s="137">
        <f ca="1">IF($D16=0,0,SUMIF('Полная ст-ть с уч.НЗС (Авто)'!$YO$11:INDIRECT("'Полная ст-ть с уч.НЗС (Авто)'!YO"&amp;$J$26),$C16,'Полная ст-ть с уч.НЗС (Авто)'!FX$11:INDIRECT("'Полная ст-ть с уч.НЗС (Авто)'!FX"&amp;$J$26))/$D16)</f>
        <v>0</v>
      </c>
      <c r="FY16" s="137">
        <f ca="1">IF($D16=0,0,SUMIF('Полная ст-ть с уч.НЗС (Авто)'!$YO$11:INDIRECT("'Полная ст-ть с уч.НЗС (Авто)'!YO"&amp;$J$26),$C16,'Полная ст-ть с уч.НЗС (Авто)'!FY$11:INDIRECT("'Полная ст-ть с уч.НЗС (Авто)'!FY"&amp;$J$26))/$D16)</f>
        <v>0</v>
      </c>
      <c r="FZ16" s="137">
        <f ca="1">IF($D16=0,0,SUMIF('Полная ст-ть с уч.НЗС (Авто)'!$YO$11:INDIRECT("'Полная ст-ть с уч.НЗС (Авто)'!YO"&amp;$J$26),$C16,'Полная ст-ть с уч.НЗС (Авто)'!FZ$11:INDIRECT("'Полная ст-ть с уч.НЗС (Авто)'!FZ"&amp;$J$26))/$D16)</f>
        <v>0</v>
      </c>
      <c r="GA16" s="137">
        <f ca="1">IF($D16=0,0,SUMIF('Полная ст-ть с уч.НЗС (Авто)'!$YO$11:INDIRECT("'Полная ст-ть с уч.НЗС (Авто)'!YO"&amp;$J$26),$C16,'Полная ст-ть с уч.НЗС (Авто)'!GA$11:INDIRECT("'Полная ст-ть с уч.НЗС (Авто)'!GA"&amp;$J$26))/$D16)</f>
        <v>0</v>
      </c>
      <c r="GB16" s="137">
        <f ca="1">IF($D16=0,0,SUMIF('Полная ст-ть с уч.НЗС (Авто)'!$YO$11:INDIRECT("'Полная ст-ть с уч.НЗС (Авто)'!YO"&amp;$J$26),$C16,'Полная ст-ть с уч.НЗС (Авто)'!GB$11:INDIRECT("'Полная ст-ть с уч.НЗС (Авто)'!GB"&amp;$J$26))/$D16)</f>
        <v>0</v>
      </c>
      <c r="GC16" s="137">
        <f ca="1">IF($D16=0,0,SUMIF('Полная ст-ть с уч.НЗС (Авто)'!$YO$11:INDIRECT("'Полная ст-ть с уч.НЗС (Авто)'!YO"&amp;$J$26),$C16,'Полная ст-ть с уч.НЗС (Авто)'!GC$11:INDIRECT("'Полная ст-ть с уч.НЗС (Авто)'!GC"&amp;$J$26))/$D16)</f>
        <v>0</v>
      </c>
      <c r="GD16" s="137">
        <f ca="1">IF($D16=0,0,SUMIF('Полная ст-ть с уч.НЗС (Авто)'!$YO$11:INDIRECT("'Полная ст-ть с уч.НЗС (Авто)'!YO"&amp;$J$26),$C16,'Полная ст-ть с уч.НЗС (Авто)'!GD$11:INDIRECT("'Полная ст-ть с уч.НЗС (Авто)'!GD"&amp;$J$26))/$D16)</f>
        <v>0</v>
      </c>
      <c r="GE16" s="137">
        <f ca="1">IF($D16=0,0,SUMIF('Полная ст-ть с уч.НЗС (Авто)'!$YO$11:INDIRECT("'Полная ст-ть с уч.НЗС (Авто)'!YO"&amp;$J$26),$C16,'Полная ст-ть с уч.НЗС (Авто)'!GE$11:INDIRECT("'Полная ст-ть с уч.НЗС (Авто)'!GE"&amp;$J$26))/$D16)</f>
        <v>0</v>
      </c>
      <c r="GF16" s="137">
        <f ca="1">IF($D16=0,0,SUMIF('Полная ст-ть с уч.НЗС (Авто)'!$YO$11:INDIRECT("'Полная ст-ть с уч.НЗС (Авто)'!YO"&amp;$J$26),$C16,'Полная ст-ть с уч.НЗС (Авто)'!GF$11:INDIRECT("'Полная ст-ть с уч.НЗС (Авто)'!GF"&amp;$J$26))/$D16)</f>
        <v>0</v>
      </c>
      <c r="GG16" s="137">
        <f ca="1">IF($D16=0,0,SUMIF('Полная ст-ть с уч.НЗС (Авто)'!$YO$11:INDIRECT("'Полная ст-ть с уч.НЗС (Авто)'!YO"&amp;$J$26),$C16,'Полная ст-ть с уч.НЗС (Авто)'!GG$11:INDIRECT("'Полная ст-ть с уч.НЗС (Авто)'!GG"&amp;$J$26))/$D16)</f>
        <v>0</v>
      </c>
      <c r="GH16" s="137">
        <f ca="1">IF($D16=0,0,SUMIF('Полная ст-ть с уч.НЗС (Авто)'!$YO$11:INDIRECT("'Полная ст-ть с уч.НЗС (Авто)'!YO"&amp;$J$26),$C16,'Полная ст-ть с уч.НЗС (Авто)'!GH$11:INDIRECT("'Полная ст-ть с уч.НЗС (Авто)'!GH"&amp;$J$26))/$D16)</f>
        <v>0</v>
      </c>
      <c r="GI16" s="137">
        <f ca="1">IF($D16=0,0,SUMIF('Полная ст-ть с уч.НЗС (Авто)'!$YO$11:INDIRECT("'Полная ст-ть с уч.НЗС (Авто)'!YO"&amp;$J$26),$C16,'Полная ст-ть с уч.НЗС (Авто)'!GI$11:INDIRECT("'Полная ст-ть с уч.НЗС (Авто)'!GI"&amp;$J$26))/$D16)</f>
        <v>0</v>
      </c>
      <c r="GJ16" s="137">
        <f ca="1">IF($D16=0,0,SUMIF('Полная ст-ть с уч.НЗС (Авто)'!$YO$11:INDIRECT("'Полная ст-ть с уч.НЗС (Авто)'!YO"&amp;$J$26),$C16,'Полная ст-ть с уч.НЗС (Авто)'!GJ$11:INDIRECT("'Полная ст-ть с уч.НЗС (Авто)'!GJ"&amp;$J$26))/$D16)</f>
        <v>0</v>
      </c>
      <c r="GK16" s="137">
        <f ca="1">IF($D16=0,0,SUMIF('Полная ст-ть с уч.НЗС (Авто)'!$YO$11:INDIRECT("'Полная ст-ть с уч.НЗС (Авто)'!YO"&amp;$J$26),$C16,'Полная ст-ть с уч.НЗС (Авто)'!GK$11:INDIRECT("'Полная ст-ть с уч.НЗС (Авто)'!GK"&amp;$J$26))/$D16)</f>
        <v>0</v>
      </c>
      <c r="GL16" s="137">
        <f ca="1">IF($D16=0,0,SUMIF('Полная ст-ть с уч.НЗС (Авто)'!$YO$11:INDIRECT("'Полная ст-ть с уч.НЗС (Авто)'!YO"&amp;$J$26),$C16,'Полная ст-ть с уч.НЗС (Авто)'!GL$11:INDIRECT("'Полная ст-ть с уч.НЗС (Авто)'!GL"&amp;$J$26))/$D16)</f>
        <v>0</v>
      </c>
      <c r="GM16" s="137">
        <f ca="1">IF($D16=0,0,SUMIF('Полная ст-ть с уч.НЗС (Авто)'!$YO$11:INDIRECT("'Полная ст-ть с уч.НЗС (Авто)'!YO"&amp;$J$26),$C16,'Полная ст-ть с уч.НЗС (Авто)'!GM$11:INDIRECT("'Полная ст-ть с уч.НЗС (Авто)'!GM"&amp;$J$26))/$D16)</f>
        <v>0</v>
      </c>
      <c r="GN16" s="137">
        <f ca="1">IF($D16=0,0,SUMIF('Полная ст-ть с уч.НЗС (Авто)'!$YO$11:INDIRECT("'Полная ст-ть с уч.НЗС (Авто)'!YO"&amp;$J$26),$C16,'Полная ст-ть с уч.НЗС (Авто)'!GN$11:INDIRECT("'Полная ст-ть с уч.НЗС (Авто)'!GN"&amp;$J$26))/$D16)</f>
        <v>0</v>
      </c>
      <c r="GO16" s="137">
        <f ca="1">IF($D16=0,0,SUMIF('Полная ст-ть с уч.НЗС (Авто)'!$YO$11:INDIRECT("'Полная ст-ть с уч.НЗС (Авто)'!YO"&amp;$J$26),$C16,'Полная ст-ть с уч.НЗС (Авто)'!GO$11:INDIRECT("'Полная ст-ть с уч.НЗС (Авто)'!GO"&amp;$J$26))/$D16)</f>
        <v>0</v>
      </c>
      <c r="GP16" s="137">
        <f ca="1">IF($D16=0,0,SUMIF('Полная ст-ть с уч.НЗС (Авто)'!$YO$11:INDIRECT("'Полная ст-ть с уч.НЗС (Авто)'!YO"&amp;$J$26),$C16,'Полная ст-ть с уч.НЗС (Авто)'!GP$11:INDIRECT("'Полная ст-ть с уч.НЗС (Авто)'!GP"&amp;$J$26))/$D16)</f>
        <v>0</v>
      </c>
      <c r="GQ16" s="137">
        <f ca="1">IF($D16=0,0,SUMIF('Полная ст-ть с уч.НЗС (Авто)'!$YO$11:INDIRECT("'Полная ст-ть с уч.НЗС (Авто)'!YO"&amp;$J$26),$C16,'Полная ст-ть с уч.НЗС (Авто)'!GQ$11:INDIRECT("'Полная ст-ть с уч.НЗС (Авто)'!GP"&amp;$J$26))/$D16)</f>
        <v>0</v>
      </c>
      <c r="GR16" s="137">
        <f ca="1">IF($D16=0,0,SUMIF('Полная ст-ть с уч.НЗС (Авто)'!$YO$11:INDIRECT("'Полная ст-ть с уч.НЗС (Авто)'!YO"&amp;$J$26),$C16,'Полная ст-ть с уч.НЗС (Авто)'!GR$11:INDIRECT("'Полная ст-ть с уч.НЗС (Авто)'!GR"&amp;$J$26))/$D16)</f>
        <v>0</v>
      </c>
      <c r="GS16" s="137">
        <f ca="1">IF($D16=0,0,SUMIF('Полная ст-ть с уч.НЗС (Авто)'!$YO$11:INDIRECT("'Полная ст-ть с уч.НЗС (Авто)'!YO"&amp;$J$26),$C16,'Полная ст-ть с уч.НЗС (Авто)'!GS$11:INDIRECT("'Полная ст-ть с уч.НЗС (Авто)'!GS"&amp;$J$26))/$D16)</f>
        <v>0</v>
      </c>
      <c r="GT16" s="137">
        <f ca="1">IF($D16=0,0,SUMIF('Полная ст-ть с уч.НЗС (Авто)'!$YO$11:INDIRECT("'Полная ст-ть с уч.НЗС (Авто)'!YO"&amp;$J$26),$C16,'Полная ст-ть с уч.НЗС (Авто)'!GT$11:INDIRECT("'Полная ст-ть с уч.НЗС (Авто)'!GT"&amp;$J$26))/$D16)</f>
        <v>0</v>
      </c>
      <c r="GU16" s="137">
        <f ca="1">IF($D16=0,0,SUMIF('Полная ст-ть с уч.НЗС (Авто)'!$YO$11:INDIRECT("'Полная ст-ть с уч.НЗС (Авто)'!YO"&amp;$J$26),$C16,'Полная ст-ть с уч.НЗС (Авто)'!GU$11:INDIRECT("'Полная ст-ть с уч.НЗС (Авто)'!GU"&amp;$J$26))/$D16)</f>
        <v>0</v>
      </c>
      <c r="GV16" s="137">
        <f ca="1">IF($D16=0,0,SUMIF('Полная ст-ть с уч.НЗС (Авто)'!$YO$11:INDIRECT("'Полная ст-ть с уч.НЗС (Авто)'!YO"&amp;$J$26),$C16,'Полная ст-ть с уч.НЗС (Авто)'!GV$11:INDIRECT("'Полная ст-ть с уч.НЗС (Авто)'!GV"&amp;$J$26))/$D16)</f>
        <v>0</v>
      </c>
      <c r="GW16" s="137">
        <f ca="1">IF($D16=0,0,SUMIF('Полная ст-ть с уч.НЗС (Авто)'!$YO$11:INDIRECT("'Полная ст-ть с уч.НЗС (Авто)'!YO"&amp;$J$26),$C16,'Полная ст-ть с уч.НЗС (Авто)'!GW$11:INDIRECT("'Полная ст-ть с уч.НЗС (Авто)'!GW"&amp;$J$26))/$D16)</f>
        <v>0</v>
      </c>
      <c r="GX16" s="137">
        <f ca="1">IF($D16=0,0,SUMIF('Полная ст-ть с уч.НЗС (Авто)'!$YO$11:INDIRECT("'Полная ст-ть с уч.НЗС (Авто)'!YO"&amp;$J$26),$C16,'Полная ст-ть с уч.НЗС (Авто)'!GX$11:INDIRECT("'Полная ст-ть с уч.НЗС (Авто)'!GX"&amp;$J$26))/$D16)</f>
        <v>0</v>
      </c>
      <c r="GY16" s="137">
        <f ca="1">IF($D16=0,0,SUMIF('Полная ст-ть с уч.НЗС (Авто)'!$YO$11:INDIRECT("'Полная ст-ть с уч.НЗС (Авто)'!YO"&amp;$J$26),$C16,'Полная ст-ть с уч.НЗС (Авто)'!GY$11:INDIRECT("'Полная ст-ть с уч.НЗС (Авто)'!GY"&amp;$J$26))/$D16)</f>
        <v>0</v>
      </c>
      <c r="GZ16" s="137">
        <f ca="1">IF($D16=0,0,SUMIF('Полная ст-ть с уч.НЗС (Авто)'!$YO$11:INDIRECT("'Полная ст-ть с уч.НЗС (Авто)'!YO"&amp;$J$26),$C16,'Полная ст-ть с уч.НЗС (Авто)'!GZ$11:INDIRECT("'Полная ст-ть с уч.НЗС (Авто)'!GZ"&amp;$J$26))/$D16)</f>
        <v>0</v>
      </c>
      <c r="HA16" s="137">
        <f ca="1">IF($D16=0,0,SUMIF('Полная ст-ть с уч.НЗС (Авто)'!$YO$11:INDIRECT("'Полная ст-ть с уч.НЗС (Авто)'!YO"&amp;$J$26),$C16,'Полная ст-ть с уч.НЗС (Авто)'!HA$11:INDIRECT("'Полная ст-ть с уч.НЗС (Авто)'!HA"&amp;$J$26))/$D16)</f>
        <v>0</v>
      </c>
      <c r="HB16" s="137">
        <f ca="1">IF($D16=0,0,SUMIF('Полная ст-ть с уч.НЗС (Авто)'!$YO$11:INDIRECT("'Полная ст-ть с уч.НЗС (Авто)'!YO"&amp;$J$26),$C16,'Полная ст-ть с уч.НЗС (Авто)'!HB$11:INDIRECT("'Полная ст-ть с уч.НЗС (Авто)'!HB"&amp;$J$26))/$D16)</f>
        <v>0</v>
      </c>
      <c r="HC16" s="137">
        <f ca="1">IF($D16=0,0,SUMIF('Полная ст-ть с уч.НЗС (Авто)'!$YO$11:INDIRECT("'Полная ст-ть с уч.НЗС (Авто)'!YO"&amp;$J$26),$C16,'Полная ст-ть с уч.НЗС (Авто)'!HC$11:INDIRECT("'Полная ст-ть с уч.НЗС (Авто)'!HC"&amp;$J$26))/$D16)</f>
        <v>0</v>
      </c>
      <c r="HD16" s="137">
        <f ca="1">IF($D16=0,0,SUMIF('Полная ст-ть с уч.НЗС (Авто)'!$YO$11:INDIRECT("'Полная ст-ть с уч.НЗС (Авто)'!YO"&amp;$J$26),$C16,'Полная ст-ть с уч.НЗС (Авто)'!HD$11:INDIRECT("'Полная ст-ть с уч.НЗС (Авто)'!HD"&amp;$J$26))/$D16)</f>
        <v>0</v>
      </c>
      <c r="HE16" s="137">
        <f ca="1">IF($D16=0,0,SUMIF('Полная ст-ть с уч.НЗС (Авто)'!$YO$11:INDIRECT("'Полная ст-ть с уч.НЗС (Авто)'!YO"&amp;$J$26),$C16,'Полная ст-ть с уч.НЗС (Авто)'!HE$11:INDIRECT("'Полная ст-ть с уч.НЗС (Авто)'!HE"&amp;$J$26))/$D16)</f>
        <v>0</v>
      </c>
      <c r="HF16" s="137">
        <f ca="1">IF($D16=0,0,SUMIF('Полная ст-ть с уч.НЗС (Авто)'!$YO$11:INDIRECT("'Полная ст-ть с уч.НЗС (Авто)'!YO"&amp;$J$26),$C16,'Полная ст-ть с уч.НЗС (Авто)'!HF$11:INDIRECT("'Полная ст-ть с уч.НЗС (Авто)'!HF"&amp;$J$26))/$D16)</f>
        <v>0</v>
      </c>
      <c r="HG16" s="137">
        <f ca="1">IF($D16=0,0,SUMIF('Полная ст-ть с уч.НЗС (Авто)'!$YO$11:INDIRECT("'Полная ст-ть с уч.НЗС (Авто)'!YO"&amp;$J$26),$C16,'Полная ст-ть с уч.НЗС (Авто)'!HG$11:INDIRECT("'Полная ст-ть с уч.НЗС (Авто)'!HG"&amp;$J$26))/$D16)</f>
        <v>0</v>
      </c>
      <c r="HH16" s="137">
        <f ca="1">IF($D16=0,0,SUMIF('Полная ст-ть с уч.НЗС (Авто)'!$YO$11:INDIRECT("'Полная ст-ть с уч.НЗС (Авто)'!YO"&amp;$J$26),$C16,'Полная ст-ть с уч.НЗС (Авто)'!HH$11:INDIRECT("'Полная ст-ть с уч.НЗС (Авто)'!HH"&amp;$J$26))/$D16)</f>
        <v>0</v>
      </c>
      <c r="HI16" s="137">
        <f ca="1">IF($D16=0,0,SUMIF('Полная ст-ть с уч.НЗС (Авто)'!$YO$11:INDIRECT("'Полная ст-ть с уч.НЗС (Авто)'!YO"&amp;$J$26),$C16,'Полная ст-ть с уч.НЗС (Авто)'!HI$11:INDIRECT("'Полная ст-ть с уч.НЗС (Авто)'!HI"&amp;$J$26))/$D16)</f>
        <v>0</v>
      </c>
      <c r="HJ16" s="137">
        <f ca="1">IF($D16=0,0,SUMIF('Полная ст-ть с уч.НЗС (Авто)'!$YO$11:INDIRECT("'Полная ст-ть с уч.НЗС (Авто)'!YO"&amp;$J$26),$C16,'Полная ст-ть с уч.НЗС (Авто)'!HJ$11:INDIRECT("'Полная ст-ть с уч.НЗС (Авто)'!HJ"&amp;$J$26))/$D16)</f>
        <v>0</v>
      </c>
      <c r="HK16" s="137">
        <f ca="1">IF($D16=0,0,SUMIF('Полная ст-ть с уч.НЗС (Авто)'!$YO$11:INDIRECT("'Полная ст-ть с уч.НЗС (Авто)'!YO"&amp;$J$26),$C16,'Полная ст-ть с уч.НЗС (Авто)'!HK$11:INDIRECT("'Полная ст-ть с уч.НЗС (Авто)'!HK"&amp;$J$26))/$D16)</f>
        <v>0</v>
      </c>
      <c r="HL16" s="137">
        <f ca="1">IF($D16=0,0,SUMIF('Полная ст-ть с уч.НЗС (Авто)'!$YO$11:INDIRECT("'Полная ст-ть с уч.НЗС (Авто)'!YO"&amp;$J$26),$C16,'Полная ст-ть с уч.НЗС (Авто)'!HL$11:INDIRECT("'Полная ст-ть с уч.НЗС (Авто)'!HL"&amp;$J$26))/$D16)</f>
        <v>0</v>
      </c>
      <c r="HM16" s="137">
        <f ca="1">IF($D16=0,0,SUMIF('Полная ст-ть с уч.НЗС (Авто)'!$YO$11:INDIRECT("'Полная ст-ть с уч.НЗС (Авто)'!YO"&amp;$J$26),$C16,'Полная ст-ть с уч.НЗС (Авто)'!HM$11:INDIRECT("'Полная ст-ть с уч.НЗС (Авто)'!HM"&amp;$J$26))/$D16)</f>
        <v>0</v>
      </c>
      <c r="HN16" s="137">
        <f ca="1">IF($D16=0,0,SUMIF('Полная ст-ть с уч.НЗС (Авто)'!$YO$11:INDIRECT("'Полная ст-ть с уч.НЗС (Авто)'!YO"&amp;$J$26),$C16,'Полная ст-ть с уч.НЗС (Авто)'!HN$11:INDIRECT("'Полная ст-ть с уч.НЗС (Авто)'!HN"&amp;$J$26))/$D16)</f>
        <v>0</v>
      </c>
      <c r="HO16" s="137">
        <f ca="1">IF($D16=0,0,SUMIF('Полная ст-ть с уч.НЗС (Авто)'!$YO$11:INDIRECT("'Полная ст-ть с уч.НЗС (Авто)'!YO"&amp;$J$26),$C16,'Полная ст-ть с уч.НЗС (Авто)'!HO$11:INDIRECT("'Полная ст-ть с уч.НЗС (Авто)'!HO"&amp;$J$26))/$D16)</f>
        <v>0</v>
      </c>
      <c r="HP16" s="137">
        <f ca="1">IF($D16=0,0,SUMIF('Полная ст-ть с уч.НЗС (Авто)'!$YO$11:INDIRECT("'Полная ст-ть с уч.НЗС (Авто)'!YO"&amp;$J$26),$C16,'Полная ст-ть с уч.НЗС (Авто)'!HP$11:INDIRECT("'Полная ст-ть с уч.НЗС (Авто)'!HP"&amp;$J$26))/$D16)</f>
        <v>0</v>
      </c>
      <c r="HQ16" s="137">
        <f ca="1">IF($D16=0,0,SUMIF('Полная ст-ть с уч.НЗС (Авто)'!$YO$11:INDIRECT("'Полная ст-ть с уч.НЗС (Авто)'!YO"&amp;$J$26),$C16,'Полная ст-ть с уч.НЗС (Авто)'!HQ$11:INDIRECT("'Полная ст-ть с уч.НЗС (Авто)'!HQ"&amp;$J$26))/$D16)</f>
        <v>0</v>
      </c>
      <c r="HR16" s="137">
        <f ca="1">IF($D16=0,0,SUMIF('Полная ст-ть с уч.НЗС (Авто)'!$YO$11:INDIRECT("'Полная ст-ть с уч.НЗС (Авто)'!YO"&amp;$J$26),$C16,'Полная ст-ть с уч.НЗС (Авто)'!HR$11:INDIRECT("'Полная ст-ть с уч.НЗС (Авто)'!HR"&amp;$J$26))/$D16)</f>
        <v>0</v>
      </c>
      <c r="HS16" s="137">
        <f ca="1">IF($D16=0,0,SUMIF('Полная ст-ть с уч.НЗС (Авто)'!$YO$11:INDIRECT("'Полная ст-ть с уч.НЗС (Авто)'!YO"&amp;$J$26),$C16,'Полная ст-ть с уч.НЗС (Авто)'!HS$11:INDIRECT("'Полная ст-ть с уч.НЗС (Авто)'!HS"&amp;$J$26))/$D16)</f>
        <v>0</v>
      </c>
      <c r="HT16" s="137">
        <f ca="1">IF($D16=0,0,SUMIF('Полная ст-ть с уч.НЗС (Авто)'!$YO$11:INDIRECT("'Полная ст-ть с уч.НЗС (Авто)'!YO"&amp;$J$26),$C16,'Полная ст-ть с уч.НЗС (Авто)'!HT$11:INDIRECT("'Полная ст-ть с уч.НЗС (Авто)'!HT"&amp;$J$26))/$D16)</f>
        <v>0</v>
      </c>
      <c r="HU16" s="137">
        <f ca="1">IF($D16=0,0,SUMIF('Полная ст-ть с уч.НЗС (Авто)'!$YO$11:INDIRECT("'Полная ст-ть с уч.НЗС (Авто)'!YO"&amp;$J$26),$C16,'Полная ст-ть с уч.НЗС (Авто)'!HU$11:INDIRECT("'Полная ст-ть с уч.НЗС (Авто)'!HU"&amp;$J$26))/$D16)</f>
        <v>0</v>
      </c>
      <c r="HV16" s="137">
        <f ca="1">IF($D16=0,0,SUMIF('Полная ст-ть с уч.НЗС (Авто)'!$YO$11:INDIRECT("'Полная ст-ть с уч.НЗС (Авто)'!YO"&amp;$J$26),$C16,'Полная ст-ть с уч.НЗС (Авто)'!HV$11:INDIRECT("'Полная ст-ть с уч.НЗС (Авто)'!HV"&amp;$J$26))/$D16)</f>
        <v>0</v>
      </c>
      <c r="HW16" s="137">
        <f ca="1">IF($D16=0,0,SUMIF('Полная ст-ть с уч.НЗС (Авто)'!$YO$11:INDIRECT("'Полная ст-ть с уч.НЗС (Авто)'!YO"&amp;$J$26),$C16,'Полная ст-ть с уч.НЗС (Авто)'!HW$11:INDIRECT("'Полная ст-ть с уч.НЗС (Авто)'!HW"&amp;$J$26))/$D16)</f>
        <v>0</v>
      </c>
      <c r="HX16" s="137">
        <f ca="1">IF($D16=0,0,SUMIF('Полная ст-ть с уч.НЗС (Авто)'!$YO$11:INDIRECT("'Полная ст-ть с уч.НЗС (Авто)'!YO"&amp;$J$26),$C16,'Полная ст-ть с уч.НЗС (Авто)'!HX$11:INDIRECT("'Полная ст-ть с уч.НЗС (Авто)'!HX"&amp;$J$26))/$D16)</f>
        <v>0</v>
      </c>
      <c r="HY16" s="137">
        <f ca="1">IF($D16=0,0,SUMIF('Полная ст-ть с уч.НЗС (Авто)'!$YO$11:INDIRECT("'Полная ст-ть с уч.НЗС (Авто)'!YO"&amp;$J$26),$C16,'Полная ст-ть с уч.НЗС (Авто)'!HY$11:INDIRECT("'Полная ст-ть с уч.НЗС (Авто)'!HY"&amp;$J$26))/$D16)</f>
        <v>0</v>
      </c>
      <c r="HZ16" s="137">
        <f ca="1">IF($D16=0,0,SUMIF('Полная ст-ть с уч.НЗС (Авто)'!$YO$11:INDIRECT("'Полная ст-ть с уч.НЗС (Авто)'!YO"&amp;$J$26),$C16,'Полная ст-ть с уч.НЗС (Авто)'!HZ$11:INDIRECT("'Полная ст-ть с уч.НЗС (Авто)'!HZ"&amp;$J$26))/$D16)</f>
        <v>0</v>
      </c>
      <c r="IA16" s="137">
        <f ca="1">IF($D16=0,0,SUMIF('Полная ст-ть с уч.НЗС (Авто)'!$YO$11:INDIRECT("'Полная ст-ть с уч.НЗС (Авто)'!YO"&amp;$J$26),$C16,'Полная ст-ть с уч.НЗС (Авто)'!IA$11:INDIRECT("'Полная ст-ть с уч.НЗС (Авто)'!IA"&amp;$J$26))/$D16)</f>
        <v>0</v>
      </c>
      <c r="IB16" s="137">
        <f ca="1">IF($D16=0,0,SUMIF('Полная ст-ть с уч.НЗС (Авто)'!$YO$11:INDIRECT("'Полная ст-ть с уч.НЗС (Авто)'!YO"&amp;$J$26),$C16,'Полная ст-ть с уч.НЗС (Авто)'!IB$11:INDIRECT("'Полная ст-ть с уч.НЗС (Авто)'!IB"&amp;$J$26))/$D16)</f>
        <v>0</v>
      </c>
      <c r="IC16" s="137">
        <f ca="1">IF($D16=0,0,SUMIF('Полная ст-ть с уч.НЗС (Авто)'!$YO$11:INDIRECT("'Полная ст-ть с уч.НЗС (Авто)'!YO"&amp;$J$26),$C16,'Полная ст-ть с уч.НЗС (Авто)'!IC$11:INDIRECT("'Полная ст-ть с уч.НЗС (Авто)'!IC"&amp;$J$26))/$D16)</f>
        <v>0</v>
      </c>
      <c r="ID16" s="137">
        <f ca="1">IF($D16=0,0,SUMIF('Полная ст-ть с уч.НЗС (Авто)'!$YO$11:INDIRECT("'Полная ст-ть с уч.НЗС (Авто)'!YO"&amp;$J$26),$C16,'Полная ст-ть с уч.НЗС (Авто)'!ID$11:INDIRECT("'Полная ст-ть с уч.НЗС (Авто)'!ID"&amp;$J$26))/$D16)</f>
        <v>0</v>
      </c>
      <c r="IE16" s="137">
        <f ca="1">IF($D16=0,0,SUMIF('Полная ст-ть с уч.НЗС (Авто)'!$YO$11:INDIRECT("'Полная ст-ть с уч.НЗС (Авто)'!YO"&amp;$J$26),$C16,'Полная ст-ть с уч.НЗС (Авто)'!IE$11:INDIRECT("'Полная ст-ть с уч.НЗС (Авто)'!IE"&amp;$J$26))/$D16)</f>
        <v>0</v>
      </c>
      <c r="IF16" s="137">
        <f ca="1">IF($D16=0,0,SUMIF('Полная ст-ть с уч.НЗС (Авто)'!$YO$11:INDIRECT("'Полная ст-ть с уч.НЗС (Авто)'!YO"&amp;$J$26),$C16,'Полная ст-ть с уч.НЗС (Авто)'!IF$11:INDIRECT("'Полная ст-ть с уч.НЗС (Авто)'!IF"&amp;$J$26))/$D16)</f>
        <v>0</v>
      </c>
      <c r="IG16" s="137">
        <f ca="1">IF($D16=0,0,SUMIF('Полная ст-ть с уч.НЗС (Авто)'!$YO$11:INDIRECT("'Полная ст-ть с уч.НЗС (Авто)'!YO"&amp;$J$26),$C16,'Полная ст-ть с уч.НЗС (Авто)'!IG$11:INDIRECT("'Полная ст-ть с уч.НЗС (Авто)'!IG"&amp;$J$26))/$D16)</f>
        <v>0</v>
      </c>
      <c r="IH16" s="137">
        <f ca="1">IF($D16=0,0,SUMIF('Полная ст-ть с уч.НЗС (Авто)'!$YO$11:INDIRECT("'Полная ст-ть с уч.НЗС (Авто)'!YO"&amp;$J$26),$C16,'Полная ст-ть с уч.НЗС (Авто)'!IH$11:INDIRECT("'Полная ст-ть с уч.НЗС (Авто)'!IH"&amp;$J$26))/$D16)</f>
        <v>0</v>
      </c>
      <c r="II16" s="137">
        <f ca="1">IF($D16=0,0,SUMIF('Полная ст-ть с уч.НЗС (Авто)'!$YO$11:INDIRECT("'Полная ст-ть с уч.НЗС (Авто)'!YO"&amp;$J$26),$C16,'Полная ст-ть с уч.НЗС (Авто)'!II$11:INDIRECT("'Полная ст-ть с уч.НЗС (Авто)'!II"&amp;$J$26))/$D16)</f>
        <v>0</v>
      </c>
      <c r="IJ16" s="137">
        <f ca="1">IF($D16=0,0,SUMIF('Полная ст-ть с уч.НЗС (Авто)'!$YO$11:INDIRECT("'Полная ст-ть с уч.НЗС (Авто)'!YO"&amp;$J$26),$C16,'Полная ст-ть с уч.НЗС (Авто)'!IJ$11:INDIRECT("'Полная ст-ть с уч.НЗС (Авто)'!IJ"&amp;$J$26))/$D16)</f>
        <v>0</v>
      </c>
      <c r="IK16" s="137">
        <f ca="1">IF($D16=0,0,SUMIF('Полная ст-ть с уч.НЗС (Авто)'!$YO$11:INDIRECT("'Полная ст-ть с уч.НЗС (Авто)'!YO"&amp;$J$26),$C16,'Полная ст-ть с уч.НЗС (Авто)'!IK$11:INDIRECT("'Полная ст-ть с уч.НЗС (Авто)'!IK"&amp;$J$26))/$D16)</f>
        <v>0</v>
      </c>
      <c r="IL16" s="137">
        <f ca="1">IF($D16=0,0,SUMIF('Полная ст-ть с уч.НЗС (Авто)'!$YO$11:INDIRECT("'Полная ст-ть с уч.НЗС (Авто)'!YO"&amp;$J$26),$C16,'Полная ст-ть с уч.НЗС (Авто)'!IL$11:INDIRECT("'Полная ст-ть с уч.НЗС (Авто)'!IL"&amp;$J$26))/$D16)</f>
        <v>0</v>
      </c>
      <c r="IM16" s="137">
        <f ca="1">IF($D16=0,0,SUMIF('Полная ст-ть с уч.НЗС (Авто)'!$YO$11:INDIRECT("'Полная ст-ть с уч.НЗС (Авто)'!YO"&amp;$J$26),$C16,'Полная ст-ть с уч.НЗС (Авто)'!IM$11:INDIRECT("'Полная ст-ть с уч.НЗС (Авто)'!IM"&amp;$J$26))/$D16)</f>
        <v>0</v>
      </c>
      <c r="IN16" s="137">
        <f ca="1">IF($D16=0,0,SUMIF('Полная ст-ть с уч.НЗС (Авто)'!$YO$11:INDIRECT("'Полная ст-ть с уч.НЗС (Авто)'!YO"&amp;$J$26),$C16,'Полная ст-ть с уч.НЗС (Авто)'!IN$11:INDIRECT("'Полная ст-ть с уч.НЗС (Авто)'!IN"&amp;$J$26))/$D16)</f>
        <v>0</v>
      </c>
      <c r="IO16" s="137">
        <f ca="1">IF($D16=0,0,SUMIF('Полная ст-ть с уч.НЗС (Авто)'!$YO$11:INDIRECT("'Полная ст-ть с уч.НЗС (Авто)'!YO"&amp;$J$26),$C16,'Полная ст-ть с уч.НЗС (Авто)'!IO$11:INDIRECT("'Полная ст-ть с уч.НЗС (Авто)'!IO"&amp;$J$26))/$D16)</f>
        <v>0</v>
      </c>
      <c r="IP16" s="137">
        <f ca="1">IF($D16=0,0,SUMIF('Полная ст-ть с уч.НЗС (Авто)'!$YO$11:INDIRECT("'Полная ст-ть с уч.НЗС (Авто)'!YO"&amp;$J$26),$C16,'Полная ст-ть с уч.НЗС (Авто)'!IP$11:INDIRECT("'Полная ст-ть с уч.НЗС (Авто)'!IP"&amp;$J$26))/$D16)</f>
        <v>0</v>
      </c>
      <c r="IQ16" s="137">
        <f ca="1">IF($D16=0,0,SUMIF('Полная ст-ть с уч.НЗС (Авто)'!$YO$11:INDIRECT("'Полная ст-ть с уч.НЗС (Авто)'!YO"&amp;$J$26),$C16,'Полная ст-ть с уч.НЗС (Авто)'!IQ$11:INDIRECT("'Полная ст-ть с уч.НЗС (Авто)'!IQ"&amp;$J$26))/$D16)</f>
        <v>0</v>
      </c>
      <c r="IR16" s="137">
        <f ca="1">IF($D16=0,0,SUMIF('Полная ст-ть с уч.НЗС (Авто)'!$YO$11:INDIRECT("'Полная ст-ть с уч.НЗС (Авто)'!YO"&amp;$J$26),$C16,'Полная ст-ть с уч.НЗС (Авто)'!IR$11:INDIRECT("'Полная ст-ть с уч.НЗС (Авто)'!IR"&amp;$J$26))/$D16)</f>
        <v>0</v>
      </c>
      <c r="IS16" s="137">
        <f ca="1">IF($D16=0,0,SUMIF('Полная ст-ть с уч.НЗС (Авто)'!$YO$11:INDIRECT("'Полная ст-ть с уч.НЗС (Авто)'!YO"&amp;$J$26),$C16,'Полная ст-ть с уч.НЗС (Авто)'!IS$11:INDIRECT("'Полная ст-ть с уч.НЗС (Авто)'!IS"&amp;$J$26))/$D16)</f>
        <v>0</v>
      </c>
      <c r="IT16" s="137">
        <f ca="1">IF($D16=0,0,SUMIF('Полная ст-ть с уч.НЗС (Авто)'!$YO$11:INDIRECT("'Полная ст-ть с уч.НЗС (Авто)'!YO"&amp;$J$26),$C16,'Полная ст-ть с уч.НЗС (Авто)'!IT$11:INDIRECT("'Полная ст-ть с уч.НЗС (Авто)'!IT"&amp;$J$26))/$D16)</f>
        <v>0</v>
      </c>
      <c r="IU16" s="137">
        <f ca="1">IF($D16=0,0,SUMIF('Полная ст-ть с уч.НЗС (Авто)'!$YO$11:INDIRECT("'Полная ст-ть с уч.НЗС (Авто)'!YO"&amp;$J$26),$C16,'Полная ст-ть с уч.НЗС (Авто)'!IU$11:INDIRECT("'Полная ст-ть с уч.НЗС (Авто)'!IU"&amp;$J$26))/$D16)</f>
        <v>0</v>
      </c>
      <c r="IV16" s="137">
        <f ca="1">IF($D16=0,0,SUMIF('Полная ст-ть с уч.НЗС (Авто)'!$YO$11:INDIRECT("'Полная ст-ть с уч.НЗС (Авто)'!YO"&amp;$J$26),$C16,'Полная ст-ть с уч.НЗС (Авто)'!IV$11:INDIRECT("'Полная ст-ть с уч.НЗС (Авто)'!IV"&amp;$J$26))/$D16)</f>
        <v>0</v>
      </c>
      <c r="IW16" s="137">
        <f ca="1">IF($D16=0,0,SUMIF('Полная ст-ть с уч.НЗС (Авто)'!$YO$11:INDIRECT("'Полная ст-ть с уч.НЗС (Авто)'!YO"&amp;$J$26),$C16,'Полная ст-ть с уч.НЗС (Авто)'!IW$11:INDIRECT("'Полная ст-ть с уч.НЗС (Авто)'!IW"&amp;$J$26))/$D16)</f>
        <v>0</v>
      </c>
      <c r="IX16" s="137">
        <f ca="1">IF($D16=0,0,SUMIF('Полная ст-ть с уч.НЗС (Авто)'!$YO$11:INDIRECT("'Полная ст-ть с уч.НЗС (Авто)'!YO"&amp;$J$26),$C16,'Полная ст-ть с уч.НЗС (Авто)'!IX$11:INDIRECT("'Полная ст-ть с уч.НЗС (Авто)'!IX"&amp;$J$26))/$D16)</f>
        <v>0</v>
      </c>
      <c r="IY16" s="137">
        <f ca="1">IF($D16=0,0,SUMIF('Полная ст-ть с уч.НЗС (Авто)'!$YO$11:INDIRECT("'Полная ст-ть с уч.НЗС (Авто)'!YO"&amp;$J$26),$C16,'Полная ст-ть с уч.НЗС (Авто)'!IY$11:INDIRECT("'Полная ст-ть с уч.НЗС (Авто)'!IY"&amp;$J$26))/$D16)</f>
        <v>0</v>
      </c>
      <c r="IZ16" s="137">
        <f ca="1">IF($D16=0,0,SUMIF('Полная ст-ть с уч.НЗС (Авто)'!$YO$11:INDIRECT("'Полная ст-ть с уч.НЗС (Авто)'!YO"&amp;$J$26),$C16,'Полная ст-ть с уч.НЗС (Авто)'!IZ$11:INDIRECT("'Полная ст-ть с уч.НЗС (Авто)'!IZ"&amp;$J$26))/$D16)</f>
        <v>0</v>
      </c>
      <c r="JA16" s="137">
        <f ca="1">IF($D16=0,0,SUMIF('Полная ст-ть с уч.НЗС (Авто)'!$YO$11:INDIRECT("'Полная ст-ть с уч.НЗС (Авто)'!YO"&amp;$J$26),$C16,'Полная ст-ть с уч.НЗС (Авто)'!JA$11:INDIRECT("'Полная ст-ть с уч.НЗС (Авто)'!JA"&amp;$J$26))/$D16)</f>
        <v>0</v>
      </c>
      <c r="JB16" s="137">
        <f ca="1">IF($D16=0,0,SUMIF('Полная ст-ть с уч.НЗС (Авто)'!$YO$11:INDIRECT("'Полная ст-ть с уч.НЗС (Авто)'!YO"&amp;$J$26),$C16,'Полная ст-ть с уч.НЗС (Авто)'!JB$11:INDIRECT("'Полная ст-ть с уч.НЗС (Авто)'!JB"&amp;$J$26))/$D16)</f>
        <v>0</v>
      </c>
      <c r="JC16" s="137">
        <f ca="1">IF($D16=0,0,SUMIF('Полная ст-ть с уч.НЗС (Авто)'!$YO$11:INDIRECT("'Полная ст-ть с уч.НЗС (Авто)'!YO"&amp;$J$26),$C16,'Полная ст-ть с уч.НЗС (Авто)'!JC$11:INDIRECT("'Полная ст-ть с уч.НЗС (Авто)'!JC"&amp;$J$26))/$D16)</f>
        <v>0</v>
      </c>
      <c r="JD16" s="137">
        <f ca="1">IF($D16=0,0,SUMIF('Полная ст-ть с уч.НЗС (Авто)'!$YO$11:INDIRECT("'Полная ст-ть с уч.НЗС (Авто)'!YO"&amp;$J$26),$C16,'Полная ст-ть с уч.НЗС (Авто)'!JD$11:INDIRECT("'Полная ст-ть с уч.НЗС (Авто)'!JD"&amp;$J$26))/$D16)</f>
        <v>0</v>
      </c>
      <c r="JE16" s="137">
        <f ca="1">IF($D16=0,0,SUMIF('Полная ст-ть с уч.НЗС (Авто)'!$YO$11:INDIRECT("'Полная ст-ть с уч.НЗС (Авто)'!YO"&amp;$J$26),$C16,'Полная ст-ть с уч.НЗС (Авто)'!JE$11:INDIRECT("'Полная ст-ть с уч.НЗС (Авто)'!JE"&amp;$J$26))/$D16)</f>
        <v>0</v>
      </c>
      <c r="JF16" s="137">
        <f ca="1">IF($D16=0,0,SUMIF('Полная ст-ть с уч.НЗС (Авто)'!$YO$11:INDIRECT("'Полная ст-ть с уч.НЗС (Авто)'!YO"&amp;$J$26),$C16,'Полная ст-ть с уч.НЗС (Авто)'!JF$11:INDIRECT("'Полная ст-ть с уч.НЗС (Авто)'!JF"&amp;$J$26))/$D16)</f>
        <v>0</v>
      </c>
      <c r="JG16" s="137">
        <f ca="1">IF($D16=0,0,SUMIF('Полная ст-ть с уч.НЗС (Авто)'!$YO$11:INDIRECT("'Полная ст-ть с уч.НЗС (Авто)'!YO"&amp;$J$26),$C16,'Полная ст-ть с уч.НЗС (Авто)'!JG$11:INDIRECT("'Полная ст-ть с уч.НЗС (Авто)'!JG"&amp;$J$26))/$D16)</f>
        <v>0</v>
      </c>
      <c r="JH16" s="137">
        <f ca="1">IF($D16=0,0,SUMIF('Полная ст-ть с уч.НЗС (Авто)'!$YO$11:INDIRECT("'Полная ст-ть с уч.НЗС (Авто)'!YO"&amp;$J$26),$C16,'Полная ст-ть с уч.НЗС (Авто)'!JH$11:INDIRECT("'Полная ст-ть с уч.НЗС (Авто)'!JH"&amp;$J$26))/$D16)</f>
        <v>0</v>
      </c>
      <c r="JI16" s="137">
        <f ca="1">IF($D16=0,0,SUMIF('Полная ст-ть с уч.НЗС (Авто)'!$YO$11:INDIRECT("'Полная ст-ть с уч.НЗС (Авто)'!YO"&amp;$J$26),$C16,'Полная ст-ть с уч.НЗС (Авто)'!JI$11:INDIRECT("'Полная ст-ть с уч.НЗС (Авто)'!JI"&amp;$J$26))/$D16)</f>
        <v>0</v>
      </c>
      <c r="JJ16" s="137">
        <f ca="1">IF($D16=0,0,SUMIF('Полная ст-ть с уч.НЗС (Авто)'!$YO$11:INDIRECT("'Полная ст-ть с уч.НЗС (Авто)'!YO"&amp;$J$26),$C16,'Полная ст-ть с уч.НЗС (Авто)'!JJ$11:INDIRECT("'Полная ст-ть с уч.НЗС (Авто)'!JJ"&amp;$J$26))/$D16)</f>
        <v>0</v>
      </c>
      <c r="JK16" s="137">
        <f ca="1">IF($D16=0,0,SUMIF('Полная ст-ть с уч.НЗС (Авто)'!$YO$11:INDIRECT("'Полная ст-ть с уч.НЗС (Авто)'!YO"&amp;$J$26),$C16,'Полная ст-ть с уч.НЗС (Авто)'!JK$11:INDIRECT("'Полная ст-ть с уч.НЗС (Авто)'!JK"&amp;$J$26))/$D16)</f>
        <v>0</v>
      </c>
      <c r="JL16" s="137">
        <f ca="1">IF($D16=0,0,SUMIF('Полная ст-ть с уч.НЗС (Авто)'!$YO$11:INDIRECT("'Полная ст-ть с уч.НЗС (Авто)'!YO"&amp;$J$26),$C16,'Полная ст-ть с уч.НЗС (Авто)'!JL$11:INDIRECT("'Полная ст-ть с уч.НЗС (Авто)'!JL"&amp;$J$26))/$D16)</f>
        <v>0</v>
      </c>
      <c r="JM16" s="137">
        <f ca="1">IF($D16=0,0,SUMIF('Полная ст-ть с уч.НЗС (Авто)'!$YO$11:INDIRECT("'Полная ст-ть с уч.НЗС (Авто)'!YO"&amp;$J$26),$C16,'Полная ст-ть с уч.НЗС (Авто)'!JM$11:INDIRECT("'Полная ст-ть с уч.НЗС (Авто)'!JM"&amp;$J$26))/$D16)</f>
        <v>0</v>
      </c>
      <c r="JN16" s="137">
        <f ca="1">IF($D16=0,0,SUMIF('Полная ст-ть с уч.НЗС (Авто)'!$YO$11:INDIRECT("'Полная ст-ть с уч.НЗС (Авто)'!YO"&amp;$J$26),$C16,'Полная ст-ть с уч.НЗС (Авто)'!JN$11:INDIRECT("'Полная ст-ть с уч.НЗС (Авто)'!JN"&amp;$J$26))/$D16)</f>
        <v>0</v>
      </c>
      <c r="JO16" s="137">
        <f ca="1">IF($D16=0,0,SUMIF('Полная ст-ть с уч.НЗС (Авто)'!$YO$11:INDIRECT("'Полная ст-ть с уч.НЗС (Авто)'!YO"&amp;$J$26),$C16,'Полная ст-ть с уч.НЗС (Авто)'!JO$11:INDIRECT("'Полная ст-ть с уч.НЗС (Авто)'!JO"&amp;$J$26))/$D16)</f>
        <v>0</v>
      </c>
      <c r="JP16" s="137">
        <f ca="1">IF($D16=0,0,SUMIF('Полная ст-ть с уч.НЗС (Авто)'!$YO$11:INDIRECT("'Полная ст-ть с уч.НЗС (Авто)'!YO"&amp;$J$26),$C16,'Полная ст-ть с уч.НЗС (Авто)'!JP$11:INDIRECT("'Полная ст-ть с уч.НЗС (Авто)'!JP"&amp;$J$26))/$D16)</f>
        <v>0</v>
      </c>
      <c r="JQ16" s="137">
        <f ca="1">IF($D16=0,0,SUMIF('Полная ст-ть с уч.НЗС (Авто)'!$YO$11:INDIRECT("'Полная ст-ть с уч.НЗС (Авто)'!YO"&amp;$J$26),$C16,'Полная ст-ть с уч.НЗС (Авто)'!JQ$11:INDIRECT("'Полная ст-ть с уч.НЗС (Авто)'!JQ"&amp;$J$26))/$D16)</f>
        <v>0</v>
      </c>
      <c r="JR16" s="137">
        <f ca="1">IF($D16=0,0,SUMIF('Полная ст-ть с уч.НЗС (Авто)'!$YO$11:INDIRECT("'Полная ст-ть с уч.НЗС (Авто)'!YO"&amp;$J$26),$C16,'Полная ст-ть с уч.НЗС (Авто)'!JR$11:INDIRECT("'Полная ст-ть с уч.НЗС (Авто)'!JR"&amp;$J$26))/$D16)</f>
        <v>0</v>
      </c>
      <c r="JS16" s="137">
        <f ca="1">IF($D16=0,0,SUMIF('Полная ст-ть с уч.НЗС (Авто)'!$YO$11:INDIRECT("'Полная ст-ть с уч.НЗС (Авто)'!YO"&amp;$J$26),$C16,'Полная ст-ть с уч.НЗС (Авто)'!JS$11:INDIRECT("'Полная ст-ть с уч.НЗС (Авто)'!JS"&amp;$J$26))/$D16)</f>
        <v>0</v>
      </c>
      <c r="JT16" s="137">
        <f ca="1">IF($D16=0,0,SUMIF('Полная ст-ть с уч.НЗС (Авто)'!$YO$11:INDIRECT("'Полная ст-ть с уч.НЗС (Авто)'!YO"&amp;$J$26),$C16,'Полная ст-ть с уч.НЗС (Авто)'!JT$11:INDIRECT("'Полная ст-ть с уч.НЗС (Авто)'!JT"&amp;$J$26))/$D16)</f>
        <v>0</v>
      </c>
      <c r="JU16" s="137">
        <f ca="1">IF($D16=0,0,SUMIF('Полная ст-ть с уч.НЗС (Авто)'!$YO$11:INDIRECT("'Полная ст-ть с уч.НЗС (Авто)'!YO"&amp;$J$26),$C16,'Полная ст-ть с уч.НЗС (Авто)'!JU$11:INDIRECT("'Полная ст-ть с уч.НЗС (Авто)'!JU"&amp;$J$26))/$D16)</f>
        <v>0</v>
      </c>
      <c r="JV16" s="137">
        <f ca="1">IF($D16=0,0,SUMIF('Полная ст-ть с уч.НЗС (Авто)'!$YO$11:INDIRECT("'Полная ст-ть с уч.НЗС (Авто)'!YO"&amp;$J$26),$C16,'Полная ст-ть с уч.НЗС (Авто)'!JV$11:INDIRECT("'Полная ст-ть с уч.НЗС (Авто)'!JV"&amp;$J$26))/$D16)</f>
        <v>0</v>
      </c>
      <c r="JW16" s="137">
        <f ca="1">IF($D16=0,0,SUMIF('Полная ст-ть с уч.НЗС (Авто)'!$YO$11:INDIRECT("'Полная ст-ть с уч.НЗС (Авто)'!YO"&amp;$J$26),$C16,'Полная ст-ть с уч.НЗС (Авто)'!JW$11:INDIRECT("'Полная ст-ть с уч.НЗС (Авто)'!JW"&amp;$J$26))/$D16)</f>
        <v>0</v>
      </c>
      <c r="JX16" s="137">
        <f ca="1">IF($D16=0,0,SUMIF('Полная ст-ть с уч.НЗС (Авто)'!$YO$11:INDIRECT("'Полная ст-ть с уч.НЗС (Авто)'!YO"&amp;$J$26),$C16,'Полная ст-ть с уч.НЗС (Авто)'!JX$11:INDIRECT("'Полная ст-ть с уч.НЗС (Авто)'!JX"&amp;$J$26))/$D16)</f>
        <v>0</v>
      </c>
      <c r="JY16" s="137">
        <f ca="1">IF($D16=0,0,SUMIF('Полная ст-ть с уч.НЗС (Авто)'!$YO$11:INDIRECT("'Полная ст-ть с уч.НЗС (Авто)'!YO"&amp;$J$26),$C16,'Полная ст-ть с уч.НЗС (Авто)'!JY$11:INDIRECT("'Полная ст-ть с уч.НЗС (Авто)'!JY"&amp;$J$26))/$D16)</f>
        <v>0</v>
      </c>
      <c r="JZ16" s="137">
        <f ca="1">IF($D16=0,0,SUMIF('Полная ст-ть с уч.НЗС (Авто)'!$YO$11:INDIRECT("'Полная ст-ть с уч.НЗС (Авто)'!YO"&amp;$J$26),$C16,'Полная ст-ть с уч.НЗС (Авто)'!JZ$11:INDIRECT("'Полная ст-ть с уч.НЗС (Авто)'!JZ"&amp;$J$26))/$D16)</f>
        <v>0</v>
      </c>
      <c r="KA16" s="137">
        <f ca="1">IF($D16=0,0,SUMIF('Полная ст-ть с уч.НЗС (Авто)'!$YO$11:INDIRECT("'Полная ст-ть с уч.НЗС (Авто)'!YO"&amp;$J$26),$C16,'Полная ст-ть с уч.НЗС (Авто)'!KA$11:INDIRECT("'Полная ст-ть с уч.НЗС (Авто)'!KA"&amp;$J$26))/$D16)</f>
        <v>0</v>
      </c>
      <c r="KB16" s="137">
        <f ca="1">IF($D16=0,0,SUMIF('Полная ст-ть с уч.НЗС (Авто)'!$YO$11:INDIRECT("'Полная ст-ть с уч.НЗС (Авто)'!YO"&amp;$J$26),$C16,'Полная ст-ть с уч.НЗС (Авто)'!KB$11:INDIRECT("'Полная ст-ть с уч.НЗС (Авто)'!KB"&amp;$J$26))/$D16)</f>
        <v>0</v>
      </c>
      <c r="KC16" s="137">
        <f ca="1">IF($D16=0,0,SUMIF('Полная ст-ть с уч.НЗС (Авто)'!$YO$11:INDIRECT("'Полная ст-ть с уч.НЗС (Авто)'!YO"&amp;$J$26),$C16,'Полная ст-ть с уч.НЗС (Авто)'!KC$11:INDIRECT("'Полная ст-ть с уч.НЗС (Авто)'!KC"&amp;$J$26))/$D16)</f>
        <v>0</v>
      </c>
      <c r="KD16" s="137">
        <f ca="1">IF($D16=0,0,SUMIF('Полная ст-ть с уч.НЗС (Авто)'!$YO$11:INDIRECT("'Полная ст-ть с уч.НЗС (Авто)'!YO"&amp;$J$26),$C16,'Полная ст-ть с уч.НЗС (Авто)'!KD$11:INDIRECT("'Полная ст-ть с уч.НЗС (Авто)'!KD"&amp;$J$26))/$D16)</f>
        <v>0</v>
      </c>
      <c r="KE16" s="137">
        <f ca="1">IF($D16=0,0,SUMIF('Полная ст-ть с уч.НЗС (Авто)'!$YO$11:INDIRECT("'Полная ст-ть с уч.НЗС (Авто)'!YO"&amp;$J$26),$C16,'Полная ст-ть с уч.НЗС (Авто)'!KE$11:INDIRECT("'Полная ст-ть с уч.НЗС (Авто)'!KE"&amp;$J$26))/$D16)</f>
        <v>0</v>
      </c>
      <c r="KF16" s="137">
        <f ca="1">IF($D16=0,0,SUMIF('Полная ст-ть с уч.НЗС (Авто)'!$YO$11:INDIRECT("'Полная ст-ть с уч.НЗС (Авто)'!YO"&amp;$J$26),$C16,'Полная ст-ть с уч.НЗС (Авто)'!KF$11:INDIRECT("'Полная ст-ть с уч.НЗС (Авто)'!KF"&amp;$J$26))/$D16)</f>
        <v>0</v>
      </c>
      <c r="KG16" s="137">
        <f ca="1">IF($D16=0,0,SUMIF('Полная ст-ть с уч.НЗС (Авто)'!$YO$11:INDIRECT("'Полная ст-ть с уч.НЗС (Авто)'!YO"&amp;$J$26),$C16,'Полная ст-ть с уч.НЗС (Авто)'!KG$11:INDIRECT("'Полная ст-ть с уч.НЗС (Авто)'!KG"&amp;$J$26))/$D16)</f>
        <v>0</v>
      </c>
      <c r="KH16" s="137">
        <f ca="1">IF($D16=0,0,SUMIF('Полная ст-ть с уч.НЗС (Авто)'!$YO$11:INDIRECT("'Полная ст-ть с уч.НЗС (Авто)'!YO"&amp;$J$26),$C16,'Полная ст-ть с уч.НЗС (Авто)'!KH$11:INDIRECT("'Полная ст-ть с уч.НЗС (Авто)'!KH"&amp;$J$26))/$D16)</f>
        <v>0</v>
      </c>
      <c r="KI16" s="137">
        <f ca="1">IF($D16=0,0,SUMIF('Полная ст-ть с уч.НЗС (Авто)'!$YO$11:INDIRECT("'Полная ст-ть с уч.НЗС (Авто)'!YO"&amp;$J$26),$C16,'Полная ст-ть с уч.НЗС (Авто)'!KI$11:INDIRECT("'Полная ст-ть с уч.НЗС (Авто)'!KI"&amp;$J$26))/$D16)</f>
        <v>0</v>
      </c>
      <c r="KJ16" s="137">
        <f ca="1">IF($D16=0,0,SUMIF('Полная ст-ть с уч.НЗС (Авто)'!$YO$11:INDIRECT("'Полная ст-ть с уч.НЗС (Авто)'!YO"&amp;$J$26),$C16,'Полная ст-ть с уч.НЗС (Авто)'!KJ$11:INDIRECT("'Полная ст-ть с уч.НЗС (Авто)'!KJ"&amp;$J$26))/$D16)</f>
        <v>0</v>
      </c>
      <c r="KK16" s="137">
        <f ca="1">IF($D16=0,0,SUMIF('Полная ст-ть с уч.НЗС (Авто)'!$YO$11:INDIRECT("'Полная ст-ть с уч.НЗС (Авто)'!YO"&amp;$J$26),$C16,'Полная ст-ть с уч.НЗС (Авто)'!KK$11:INDIRECT("'Полная ст-ть с уч.НЗС (Авто)'!KK"&amp;$J$26))/$D16)</f>
        <v>0</v>
      </c>
      <c r="KL16" s="137">
        <f ca="1">IF($D16=0,0,SUMIF('Полная ст-ть с уч.НЗС (Авто)'!$YO$11:INDIRECT("'Полная ст-ть с уч.НЗС (Авто)'!YO"&amp;$J$26),$C16,'Полная ст-ть с уч.НЗС (Авто)'!KL$11:INDIRECT("'Полная ст-ть с уч.НЗС (Авто)'!KL"&amp;$J$26))/$D16)</f>
        <v>0</v>
      </c>
      <c r="KM16" s="137">
        <f ca="1">IF($D16=0,0,SUMIF('Полная ст-ть с уч.НЗС (Авто)'!$YO$11:INDIRECT("'Полная ст-ть с уч.НЗС (Авто)'!YO"&amp;$J$26),$C16,'Полная ст-ть с уч.НЗС (Авто)'!KM$11:INDIRECT("'Полная ст-ть с уч.НЗС (Авто)'!KM"&amp;$J$26))/$D16)</f>
        <v>0</v>
      </c>
      <c r="KN16" s="137">
        <f ca="1">IF($D16=0,0,SUMIF('Полная ст-ть с уч.НЗС (Авто)'!$YO$11:INDIRECT("'Полная ст-ть с уч.НЗС (Авто)'!YO"&amp;$J$26),$C16,'Полная ст-ть с уч.НЗС (Авто)'!KN$11:INDIRECT("'Полная ст-ть с уч.НЗС (Авто)'!KN"&amp;$J$26))/$D16)</f>
        <v>0</v>
      </c>
      <c r="KO16" s="137">
        <f ca="1">IF($D16=0,0,SUMIF('Полная ст-ть с уч.НЗС (Авто)'!$YO$11:INDIRECT("'Полная ст-ть с уч.НЗС (Авто)'!YO"&amp;$J$26),$C16,'Полная ст-ть с уч.НЗС (Авто)'!KO$11:INDIRECT("'Полная ст-ть с уч.НЗС (Авто)'!KO"&amp;$J$26))/$D16)</f>
        <v>0</v>
      </c>
      <c r="KP16" s="137">
        <f ca="1">IF($D16=0,0,SUMIF('Полная ст-ть с уч.НЗС (Авто)'!$YO$11:INDIRECT("'Полная ст-ть с уч.НЗС (Авто)'!YO"&amp;$J$26),$C16,'Полная ст-ть с уч.НЗС (Авто)'!KP$11:INDIRECT("'Полная ст-ть с уч.НЗС (Авто)'!KP"&amp;$J$26))/$D16)</f>
        <v>0</v>
      </c>
      <c r="KQ16" s="137">
        <f ca="1">IF($D16=0,0,SUMIF('Полная ст-ть с уч.НЗС (Авто)'!$YO$11:INDIRECT("'Полная ст-ть с уч.НЗС (Авто)'!YO"&amp;$J$26),$C16,'Полная ст-ть с уч.НЗС (Авто)'!KQ$11:INDIRECT("'Полная ст-ть с уч.НЗС (Авто)'!KQ"&amp;$J$26))/$D16)</f>
        <v>0</v>
      </c>
      <c r="KR16" s="137">
        <f ca="1">IF($D16=0,0,SUMIF('Полная ст-ть с уч.НЗС (Авто)'!$YO$11:INDIRECT("'Полная ст-ть с уч.НЗС (Авто)'!YO"&amp;$J$26),$C16,'Полная ст-ть с уч.НЗС (Авто)'!KR$11:INDIRECT("'Полная ст-ть с уч.НЗС (Авто)'!KR"&amp;$J$26))/$D16)</f>
        <v>0</v>
      </c>
      <c r="KS16" s="137">
        <f ca="1">IF($D16=0,0,SUMIF('Полная ст-ть с уч.НЗС (Авто)'!$YO$11:INDIRECT("'Полная ст-ть с уч.НЗС (Авто)'!YO"&amp;$J$26),$C16,'Полная ст-ть с уч.НЗС (Авто)'!KS$11:INDIRECT("'Полная ст-ть с уч.НЗС (Авто)'!KS"&amp;$J$26))/$D16)</f>
        <v>0</v>
      </c>
      <c r="KT16" s="137">
        <f ca="1">IF($D16=0,0,SUMIF('Полная ст-ть с уч.НЗС (Авто)'!$YO$11:INDIRECT("'Полная ст-ть с уч.НЗС (Авто)'!YO"&amp;$J$26),$C16,'Полная ст-ть с уч.НЗС (Авто)'!KT$11:INDIRECT("'Полная ст-ть с уч.НЗС (Авто)'!KT"&amp;$J$26))/$D16)</f>
        <v>0</v>
      </c>
      <c r="KU16" s="137">
        <f ca="1">IF($D16=0,0,SUMIF('Полная ст-ть с уч.НЗС (Авто)'!$YO$11:INDIRECT("'Полная ст-ть с уч.НЗС (Авто)'!YO"&amp;$J$26),$C16,'Полная ст-ть с уч.НЗС (Авто)'!KU$11:INDIRECT("'Полная ст-ть с уч.НЗС (Авто)'!KU"&amp;$J$26))/$D16)</f>
        <v>0</v>
      </c>
      <c r="KV16" s="137">
        <f ca="1">IF($D16=0,0,SUMIF('Полная ст-ть с уч.НЗС (Авто)'!$YO$11:INDIRECT("'Полная ст-ть с уч.НЗС (Авто)'!YO"&amp;$J$26),$C16,'Полная ст-ть с уч.НЗС (Авто)'!KV$11:INDIRECT("'Полная ст-ть с уч.НЗС (Авто)'!KV"&amp;$J$26))/$D16)</f>
        <v>0</v>
      </c>
      <c r="KW16" s="137">
        <f ca="1">IF($D16=0,0,SUMIF('Полная ст-ть с уч.НЗС (Авто)'!$YO$11:INDIRECT("'Полная ст-ть с уч.НЗС (Авто)'!YO"&amp;$J$26),$C16,'Полная ст-ть с уч.НЗС (Авто)'!KW$11:INDIRECT("'Полная ст-ть с уч.НЗС (Авто)'!KW"&amp;$J$26))/$D16)</f>
        <v>0</v>
      </c>
      <c r="KX16" s="137">
        <f ca="1">IF($D16=0,0,SUMIF('Полная ст-ть с уч.НЗС (Авто)'!$YO$11:INDIRECT("'Полная ст-ть с уч.НЗС (Авто)'!YO"&amp;$J$26),$C16,'Полная ст-ть с уч.НЗС (Авто)'!KX$11:INDIRECT("'Полная ст-ть с уч.НЗС (Авто)'!KX"&amp;$J$26))/$D16)</f>
        <v>0</v>
      </c>
      <c r="KY16" s="137">
        <f ca="1">IF($D16=0,0,SUMIF('Полная ст-ть с уч.НЗС (Авто)'!$YO$11:INDIRECT("'Полная ст-ть с уч.НЗС (Авто)'!YO"&amp;$J$26),$C16,'Полная ст-ть с уч.НЗС (Авто)'!KY$11:INDIRECT("'Полная ст-ть с уч.НЗС (Авто)'!KY"&amp;$J$26))/$D16)</f>
        <v>0</v>
      </c>
      <c r="KZ16" s="137">
        <f ca="1">IF($D16=0,0,SUMIF('Полная ст-ть с уч.НЗС (Авто)'!$YO$11:INDIRECT("'Полная ст-ть с уч.НЗС (Авто)'!YO"&amp;$J$26),$C16,'Полная ст-ть с уч.НЗС (Авто)'!KZ$11:INDIRECT("'Полная ст-ть с уч.НЗС (Авто)'!KZ"&amp;$J$26))/$D16)</f>
        <v>0</v>
      </c>
      <c r="LA16" s="137">
        <f ca="1">IF($D16=0,0,SUMIF('Полная ст-ть с уч.НЗС (Авто)'!$YO$11:INDIRECT("'Полная ст-ть с уч.НЗС (Авто)'!YO"&amp;$J$26),$C16,'Полная ст-ть с уч.НЗС (Авто)'!LA$11:INDIRECT("'Полная ст-ть с уч.НЗС (Авто)'!LA"&amp;$J$26))/$D16)</f>
        <v>0</v>
      </c>
      <c r="LB16" s="137">
        <f ca="1">IF($D16=0,0,SUMIF('Полная ст-ть с уч.НЗС (Авто)'!$YO$11:INDIRECT("'Полная ст-ть с уч.НЗС (Авто)'!YO"&amp;$J$26),$C16,'Полная ст-ть с уч.НЗС (Авто)'!LB$11:INDIRECT("'Полная ст-ть с уч.НЗС (Авто)'!LB"&amp;$J$26))/$D16)</f>
        <v>0</v>
      </c>
      <c r="LC16" s="137">
        <f ca="1">IF($D16=0,0,SUMIF('Полная ст-ть с уч.НЗС (Авто)'!$YO$11:INDIRECT("'Полная ст-ть с уч.НЗС (Авто)'!YO"&amp;$J$26),$C16,'Полная ст-ть с уч.НЗС (Авто)'!LC$11:INDIRECT("'Полная ст-ть с уч.НЗС (Авто)'!LC"&amp;$J$26))/$D16)</f>
        <v>0</v>
      </c>
      <c r="LD16" s="137">
        <f ca="1">IF($D16=0,0,SUMIF('Полная ст-ть с уч.НЗС (Авто)'!$YO$11:INDIRECT("'Полная ст-ть с уч.НЗС (Авто)'!YO"&amp;$J$26),$C16,'Полная ст-ть с уч.НЗС (Авто)'!LD$11:INDIRECT("'Полная ст-ть с уч.НЗС (Авто)'!LD"&amp;$J$26))/$D16)</f>
        <v>0</v>
      </c>
      <c r="LE16" s="137">
        <f ca="1">IF($D16=0,0,SUMIF('Полная ст-ть с уч.НЗС (Авто)'!$YO$11:INDIRECT("'Полная ст-ть с уч.НЗС (Авто)'!YO"&amp;$J$26),$C16,'Полная ст-ть с уч.НЗС (Авто)'!LE$11:INDIRECT("'Полная ст-ть с уч.НЗС (Авто)'!LE"&amp;$J$26))/$D16)</f>
        <v>0</v>
      </c>
      <c r="LF16" s="137">
        <f ca="1">IF($D16=0,0,SUMIF('Полная ст-ть с уч.НЗС (Авто)'!$YO$11:INDIRECT("'Полная ст-ть с уч.НЗС (Авто)'!YO"&amp;$J$26),$C16,'Полная ст-ть с уч.НЗС (Авто)'!LF$11:INDIRECT("'Полная ст-ть с уч.НЗС (Авто)'!LF"&amp;$J$26))/$D16)</f>
        <v>0</v>
      </c>
      <c r="LG16" s="137">
        <f ca="1">IF($D16=0,0,SUMIF('Полная ст-ть с уч.НЗС (Авто)'!$YO$11:INDIRECT("'Полная ст-ть с уч.НЗС (Авто)'!YO"&amp;$J$26),$C16,'Полная ст-ть с уч.НЗС (Авто)'!LG$11:INDIRECT("'Полная ст-ть с уч.НЗС (Авто)'!LG"&amp;$J$26))/$D16)</f>
        <v>0</v>
      </c>
      <c r="LH16" s="137">
        <f ca="1">IF($D16=0,0,SUMIF('Полная ст-ть с уч.НЗС (Авто)'!$YO$11:INDIRECT("'Полная ст-ть с уч.НЗС (Авто)'!YO"&amp;$J$26),$C16,'Полная ст-ть с уч.НЗС (Авто)'!LH$11:INDIRECT("'Полная ст-ть с уч.НЗС (Авто)'!LH"&amp;$J$26))/$D16)</f>
        <v>0</v>
      </c>
      <c r="LI16" s="137">
        <f ca="1">IF($D16=0,0,SUMIF('Полная ст-ть с уч.НЗС (Авто)'!$YO$11:INDIRECT("'Полная ст-ть с уч.НЗС (Авто)'!YO"&amp;$J$26),$C16,'Полная ст-ть с уч.НЗС (Авто)'!LI$11:INDIRECT("'Полная ст-ть с уч.НЗС (Авто)'!LI"&amp;$J$26))/$D16)</f>
        <v>0</v>
      </c>
      <c r="LJ16" s="137">
        <f ca="1">IF($D16=0,0,SUMIF('Полная ст-ть с уч.НЗС (Авто)'!$YO$11:INDIRECT("'Полная ст-ть с уч.НЗС (Авто)'!YO"&amp;$J$26),$C16,'Полная ст-ть с уч.НЗС (Авто)'!LJ$11:INDIRECT("'Полная ст-ть с уч.НЗС (Авто)'!LJ"&amp;$J$26))/$D16)</f>
        <v>0</v>
      </c>
      <c r="LK16" s="137">
        <f ca="1">IF($D16=0,0,SUMIF('Полная ст-ть с уч.НЗС (Авто)'!$YO$11:INDIRECT("'Полная ст-ть с уч.НЗС (Авто)'!YO"&amp;$J$26),$C16,'Полная ст-ть с уч.НЗС (Авто)'!LK$11:INDIRECT("'Полная ст-ть с уч.НЗС (Авто)'!LK"&amp;$J$26))/$D16)</f>
        <v>0</v>
      </c>
      <c r="LL16" s="137">
        <f ca="1">IF($D16=0,0,SUMIF('Полная ст-ть с уч.НЗС (Авто)'!$YO$11:INDIRECT("'Полная ст-ть с уч.НЗС (Авто)'!YO"&amp;$J$26),$C16,'Полная ст-ть с уч.НЗС (Авто)'!LL$11:INDIRECT("'Полная ст-ть с уч.НЗС (Авто)'!LL"&amp;$J$26))/$D16)</f>
        <v>0</v>
      </c>
      <c r="LM16" s="137">
        <f ca="1">IF($D16=0,0,SUMIF('Полная ст-ть с уч.НЗС (Авто)'!$YO$11:INDIRECT("'Полная ст-ть с уч.НЗС (Авто)'!YO"&amp;$J$26),$C16,'Полная ст-ть с уч.НЗС (Авто)'!LM$11:INDIRECT("'Полная ст-ть с уч.НЗС (Авто)'!LM"&amp;$J$26))/$D16)</f>
        <v>0</v>
      </c>
      <c r="LN16" s="137">
        <f ca="1">IF($D16=0,0,SUMIF('Полная ст-ть с уч.НЗС (Авто)'!$YO$11:INDIRECT("'Полная ст-ть с уч.НЗС (Авто)'!YO"&amp;$J$26),$C16,'Полная ст-ть с уч.НЗС (Авто)'!LN$11:INDIRECT("'Полная ст-ть с уч.НЗС (Авто)'!LN"&amp;$J$26))/$D16)</f>
        <v>0</v>
      </c>
      <c r="LO16" s="137">
        <f ca="1">IF($D16=0,0,SUMIF('Полная ст-ть с уч.НЗС (Авто)'!$YO$11:INDIRECT("'Полная ст-ть с уч.НЗС (Авто)'!YO"&amp;$J$26),$C16,'Полная ст-ть с уч.НЗС (Авто)'!LO$11:INDIRECT("'Полная ст-ть с уч.НЗС (Авто)'!LO"&amp;$J$26))/$D16)</f>
        <v>0</v>
      </c>
      <c r="LP16" s="137">
        <f ca="1">IF($D16=0,0,SUMIF('Полная ст-ть с уч.НЗС (Авто)'!$YO$11:INDIRECT("'Полная ст-ть с уч.НЗС (Авто)'!YO"&amp;$J$26),$C16,'Полная ст-ть с уч.НЗС (Авто)'!LP$11:INDIRECT("'Полная ст-ть с уч.НЗС (Авто)'!LP"&amp;$J$26))/$D16)</f>
        <v>0</v>
      </c>
      <c r="LQ16" s="137">
        <f ca="1">IF($D16=0,0,SUMIF('Полная ст-ть с уч.НЗС (Авто)'!$YO$11:INDIRECT("'Полная ст-ть с уч.НЗС (Авто)'!YO"&amp;$J$26),$C16,'Полная ст-ть с уч.НЗС (Авто)'!LQ$11:INDIRECT("'Полная ст-ть с уч.НЗС (Авто)'!LQ"&amp;$J$26))/$D16)</f>
        <v>0</v>
      </c>
      <c r="LR16" s="137">
        <f ca="1">IF($D16=0,0,SUMIF('Полная ст-ть с уч.НЗС (Авто)'!$YO$11:INDIRECT("'Полная ст-ть с уч.НЗС (Авто)'!YO"&amp;$J$26),$C16,'Полная ст-ть с уч.НЗС (Авто)'!LR$11:INDIRECT("'Полная ст-ть с уч.НЗС (Авто)'!LR"&amp;$J$26))/$D16)</f>
        <v>0</v>
      </c>
      <c r="LS16" s="137">
        <f ca="1">IF($D16=0,0,SUMIF('Полная ст-ть с уч.НЗС (Авто)'!$YO$11:INDIRECT("'Полная ст-ть с уч.НЗС (Авто)'!YO"&amp;$J$26),$C16,'Полная ст-ть с уч.НЗС (Авто)'!LS$11:INDIRECT("'Полная ст-ть с уч.НЗС (Авто)'!LS"&amp;$J$26))/$D16)</f>
        <v>0</v>
      </c>
      <c r="LT16" s="137">
        <f ca="1">IF($D16=0,0,SUMIF('Полная ст-ть с уч.НЗС (Авто)'!$YO$11:INDIRECT("'Полная ст-ть с уч.НЗС (Авто)'!YO"&amp;$J$26),$C16,'Полная ст-ть с уч.НЗС (Авто)'!LT$11:INDIRECT("'Полная ст-ть с уч.НЗС (Авто)'!LT"&amp;$J$26))/$D16)</f>
        <v>0</v>
      </c>
      <c r="LU16" s="137">
        <f ca="1">IF($D16=0,0,SUMIF('Полная ст-ть с уч.НЗС (Авто)'!$YO$11:INDIRECT("'Полная ст-ть с уч.НЗС (Авто)'!YO"&amp;$J$26),$C16,'Полная ст-ть с уч.НЗС (Авто)'!LU$11:INDIRECT("'Полная ст-ть с уч.НЗС (Авто)'!LU"&amp;$J$26))/$D16)</f>
        <v>0</v>
      </c>
      <c r="LV16" s="137">
        <f ca="1">IF($D16=0,0,SUMIF('Полная ст-ть с уч.НЗС (Авто)'!$YO$11:INDIRECT("'Полная ст-ть с уч.НЗС (Авто)'!YO"&amp;$J$26),$C16,'Полная ст-ть с уч.НЗС (Авто)'!LV$11:INDIRECT("'Полная ст-ть с уч.НЗС (Авто)'!LV"&amp;$J$26))/$D16)</f>
        <v>0</v>
      </c>
      <c r="LW16" s="137">
        <f ca="1">IF($D16=0,0,SUMIF('Полная ст-ть с уч.НЗС (Авто)'!$YO$11:INDIRECT("'Полная ст-ть с уч.НЗС (Авто)'!YO"&amp;$J$26),$C16,'Полная ст-ть с уч.НЗС (Авто)'!LW$11:INDIRECT("'Полная ст-ть с уч.НЗС (Авто)'!LW"&amp;$J$26))/$D16)</f>
        <v>0</v>
      </c>
      <c r="LX16" s="137">
        <f ca="1">IF($D16=0,0,SUMIF('Полная ст-ть с уч.НЗС (Авто)'!$YO$11:INDIRECT("'Полная ст-ть с уч.НЗС (Авто)'!YO"&amp;$J$26),$C16,'Полная ст-ть с уч.НЗС (Авто)'!LX$11:INDIRECT("'Полная ст-ть с уч.НЗС (Авто)'!LX"&amp;$J$26))/$D16)</f>
        <v>0</v>
      </c>
      <c r="LY16" s="137">
        <f ca="1">IF($D16=0,0,SUMIF('Полная ст-ть с уч.НЗС (Авто)'!$YO$11:INDIRECT("'Полная ст-ть с уч.НЗС (Авто)'!YO"&amp;$J$26),$C16,'Полная ст-ть с уч.НЗС (Авто)'!LY$11:INDIRECT("'Полная ст-ть с уч.НЗС (Авто)'!LY"&amp;$J$26))/$D16)</f>
        <v>0</v>
      </c>
      <c r="LZ16" s="137">
        <f ca="1">IF($D16=0,0,SUMIF('Полная ст-ть с уч.НЗС (Авто)'!$YO$11:INDIRECT("'Полная ст-ть с уч.НЗС (Авто)'!YO"&amp;$J$26),$C16,'Полная ст-ть с уч.НЗС (Авто)'!LZ$11:INDIRECT("'Полная ст-ть с уч.НЗС (Авто)'!LZ"&amp;$J$26))/$D16)</f>
        <v>0</v>
      </c>
      <c r="MA16" s="137">
        <f ca="1">IF($D16=0,0,SUMIF('Полная ст-ть с уч.НЗС (Авто)'!$YO$11:INDIRECT("'Полная ст-ть с уч.НЗС (Авто)'!YO"&amp;$J$26),$C16,'Полная ст-ть с уч.НЗС (Авто)'!MA$11:INDIRECT("'Полная ст-ть с уч.НЗС (Авто)'!MA"&amp;$J$26))/$D16)</f>
        <v>0</v>
      </c>
      <c r="MB16" s="137">
        <f ca="1">IF($D16=0,0,SUMIF('Полная ст-ть с уч.НЗС (Авто)'!$YO$11:INDIRECT("'Полная ст-ть с уч.НЗС (Авто)'!YO"&amp;$J$26),$C16,'Полная ст-ть с уч.НЗС (Авто)'!MB$11:INDIRECT("'Полная ст-ть с уч.НЗС (Авто)'!MB"&amp;$J$26))/$D16)</f>
        <v>0</v>
      </c>
      <c r="MC16" s="137">
        <f ca="1">IF($D16=0,0,SUMIF('Полная ст-ть с уч.НЗС (Авто)'!$YO$11:INDIRECT("'Полная ст-ть с уч.НЗС (Авто)'!YO"&amp;$J$26),$C16,'Полная ст-ть с уч.НЗС (Авто)'!MC$11:INDIRECT("'Полная ст-ть с уч.НЗС (Авто)'!MC"&amp;$J$26))/$D16)</f>
        <v>0</v>
      </c>
      <c r="MD16" s="137">
        <f ca="1">IF($D16=0,0,SUMIF('Полная ст-ть с уч.НЗС (Авто)'!$YO$11:INDIRECT("'Полная ст-ть с уч.НЗС (Авто)'!YO"&amp;$J$26),$C16,'Полная ст-ть с уч.НЗС (Авто)'!MD$11:INDIRECT("'Полная ст-ть с уч.НЗС (Авто)'!MD"&amp;$J$26))/$D16)</f>
        <v>0</v>
      </c>
      <c r="ME16" s="137">
        <f ca="1">IF($D16=0,0,SUMIF('Полная ст-ть с уч.НЗС (Авто)'!$YO$11:INDIRECT("'Полная ст-ть с уч.НЗС (Авто)'!YO"&amp;$J$26),$C16,'Полная ст-ть с уч.НЗС (Авто)'!ME$11:INDIRECT("'Полная ст-ть с уч.НЗС (Авто)'!ME"&amp;$J$26))/$D16)</f>
        <v>0</v>
      </c>
      <c r="MF16" s="137">
        <f ca="1">IF($D16=0,0,SUMIF('Полная ст-ть с уч.НЗС (Авто)'!$YO$11:INDIRECT("'Полная ст-ть с уч.НЗС (Авто)'!YO"&amp;$J$26),$C16,'Полная ст-ть с уч.НЗС (Авто)'!MF$11:INDIRECT("'Полная ст-ть с уч.НЗС (Авто)'!MF"&amp;$J$26))/$D16)</f>
        <v>0</v>
      </c>
      <c r="MG16" s="137">
        <f ca="1">IF($D16=0,0,SUMIF('Полная ст-ть с уч.НЗС (Авто)'!$YO$11:INDIRECT("'Полная ст-ть с уч.НЗС (Авто)'!YO"&amp;$J$26),$C16,'Полная ст-ть с уч.НЗС (Авто)'!MG$11:INDIRECT("'Полная ст-ть с уч.НЗС (Авто)'!MG"&amp;$J$26))/$D16)</f>
        <v>0</v>
      </c>
      <c r="MH16" s="137">
        <f ca="1">IF($D16=0,0,SUMIF('Полная ст-ть с уч.НЗС (Авто)'!$YO$11:INDIRECT("'Полная ст-ть с уч.НЗС (Авто)'!YO"&amp;$J$26),$C16,'Полная ст-ть с уч.НЗС (Авто)'!MH$11:INDIRECT("'Полная ст-ть с уч.НЗС (Авто)'!MH"&amp;$J$26))/$D16)</f>
        <v>0</v>
      </c>
      <c r="MI16" s="137">
        <f ca="1">IF($D16=0,0,SUMIF('Полная ст-ть с уч.НЗС (Авто)'!$YO$11:INDIRECT("'Полная ст-ть с уч.НЗС (Авто)'!YO"&amp;$J$26),$C16,'Полная ст-ть с уч.НЗС (Авто)'!MI$11:INDIRECT("'Полная ст-ть с уч.НЗС (Авто)'!MI"&amp;$J$26))/$D16)</f>
        <v>0</v>
      </c>
      <c r="MJ16" s="137">
        <f ca="1">IF($D16=0,0,SUMIF('Полная ст-ть с уч.НЗС (Авто)'!$YO$11:INDIRECT("'Полная ст-ть с уч.НЗС (Авто)'!YO"&amp;$J$26),$C16,'Полная ст-ть с уч.НЗС (Авто)'!MJ$11:INDIRECT("'Полная ст-ть с уч.НЗС (Авто)'!MJ"&amp;$J$26))/$D16)</f>
        <v>0</v>
      </c>
      <c r="MK16" s="137">
        <f ca="1">IF($D16=0,0,SUMIF('Полная ст-ть с уч.НЗС (Авто)'!$YO$11:INDIRECT("'Полная ст-ть с уч.НЗС (Авто)'!YO"&amp;$J$26),$C16,'Полная ст-ть с уч.НЗС (Авто)'!MK$11:INDIRECT("'Полная ст-ть с уч.НЗС (Авто)'!MK"&amp;$J$26))/$D16)</f>
        <v>0</v>
      </c>
      <c r="ML16" s="137">
        <f ca="1">IF($D16=0,0,SUMIF('Полная ст-ть с уч.НЗС (Авто)'!$YO$11:INDIRECT("'Полная ст-ть с уч.НЗС (Авто)'!YO"&amp;$J$26),$C16,'Полная ст-ть с уч.НЗС (Авто)'!ML$11:INDIRECT("'Полная ст-ть с уч.НЗС (Авто)'!ML"&amp;$J$26))/$D16)</f>
        <v>0</v>
      </c>
      <c r="MM16" s="137">
        <f ca="1">IF($D16=0,0,SUMIF('Полная ст-ть с уч.НЗС (Авто)'!$YO$11:INDIRECT("'Полная ст-ть с уч.НЗС (Авто)'!YO"&amp;$J$26),$C16,'Полная ст-ть с уч.НЗС (Авто)'!MM$11:INDIRECT("'Полная ст-ть с уч.НЗС (Авто)'!MM"&amp;$J$26))/$D16)</f>
        <v>0</v>
      </c>
      <c r="MN16" s="137">
        <f ca="1">IF($D16=0,0,SUMIF('Полная ст-ть с уч.НЗС (Авто)'!$YO$11:INDIRECT("'Полная ст-ть с уч.НЗС (Авто)'!YO"&amp;$J$26),$C16,'Полная ст-ть с уч.НЗС (Авто)'!MN$11:INDIRECT("'Полная ст-ть с уч.НЗС (Авто)'!MN"&amp;$J$26))/$D16)</f>
        <v>0</v>
      </c>
      <c r="MO16" s="137">
        <f ca="1">IF($D16=0,0,SUMIF('Полная ст-ть с уч.НЗС (Авто)'!$YO$11:INDIRECT("'Полная ст-ть с уч.НЗС (Авто)'!YO"&amp;$J$26),$C16,'Полная ст-ть с уч.НЗС (Авто)'!MO$11:INDIRECT("'Полная ст-ть с уч.НЗС (Авто)'!MO"&amp;$J$26))/$D16)</f>
        <v>0</v>
      </c>
      <c r="MP16" s="137">
        <f ca="1">IF($D16=0,0,SUMIF('Полная ст-ть с уч.НЗС (Авто)'!$YO$11:INDIRECT("'Полная ст-ть с уч.НЗС (Авто)'!YO"&amp;$J$26),$C16,'Полная ст-ть с уч.НЗС (Авто)'!MP$11:INDIRECT("'Полная ст-ть с уч.НЗС (Авто)'!MP"&amp;$J$26))/$D16)</f>
        <v>0</v>
      </c>
      <c r="MQ16" s="137">
        <f ca="1">IF($D16=0,0,SUMIF('Полная ст-ть с уч.НЗС (Авто)'!$YO$11:INDIRECT("'Полная ст-ть с уч.НЗС (Авто)'!YO"&amp;$J$26),$C16,'Полная ст-ть с уч.НЗС (Авто)'!MQ$11:INDIRECT("'Полная ст-ть с уч.НЗС (Авто)'!MQ"&amp;$J$26))/$D16)</f>
        <v>0</v>
      </c>
      <c r="MR16" s="137">
        <f ca="1">IF($D16=0,0,SUMIF('Полная ст-ть с уч.НЗС (Авто)'!$YO$11:INDIRECT("'Полная ст-ть с уч.НЗС (Авто)'!YO"&amp;$J$26),$C16,'Полная ст-ть с уч.НЗС (Авто)'!MR$11:INDIRECT("'Полная ст-ть с уч.НЗС (Авто)'!MR"&amp;$J$26))/$D16)</f>
        <v>0</v>
      </c>
      <c r="MS16" s="137">
        <f ca="1">IF($D16=0,0,SUMIF('Полная ст-ть с уч.НЗС (Авто)'!$YO$11:INDIRECT("'Полная ст-ть с уч.НЗС (Авто)'!YO"&amp;$J$26),$C16,'Полная ст-ть с уч.НЗС (Авто)'!MS$11:INDIRECT("'Полная ст-ть с уч.НЗС (Авто)'!MS"&amp;$J$26))/$D16)</f>
        <v>0</v>
      </c>
      <c r="MT16" s="137">
        <f ca="1">IF($D16=0,0,SUMIF('Полная ст-ть с уч.НЗС (Авто)'!$YO$11:INDIRECT("'Полная ст-ть с уч.НЗС (Авто)'!YO"&amp;$J$26),$C16,'Полная ст-ть с уч.НЗС (Авто)'!MT$11:INDIRECT("'Полная ст-ть с уч.НЗС (Авто)'!MT"&amp;$J$26))/$D16)</f>
        <v>0</v>
      </c>
      <c r="MU16" s="137">
        <f ca="1">IF($D16=0,0,SUMIF('Полная ст-ть с уч.НЗС (Авто)'!$YO$11:INDIRECT("'Полная ст-ть с уч.НЗС (Авто)'!YO"&amp;$J$26),$C16,'Полная ст-ть с уч.НЗС (Авто)'!MU$11:INDIRECT("'Полная ст-ть с уч.НЗС (Авто)'!MU"&amp;$J$26))/$D16)</f>
        <v>0</v>
      </c>
      <c r="MV16" s="137">
        <f ca="1">IF($D16=0,0,SUMIF('Полная ст-ть с уч.НЗС (Авто)'!$YO$11:INDIRECT("'Полная ст-ть с уч.НЗС (Авто)'!YO"&amp;$J$26),$C16,'Полная ст-ть с уч.НЗС (Авто)'!MV$11:INDIRECT("'Полная ст-ть с уч.НЗС (Авто)'!MV"&amp;$J$26))/$D16)</f>
        <v>0</v>
      </c>
      <c r="MW16" s="137">
        <f ca="1">IF($D16=0,0,SUMIF('Полная ст-ть с уч.НЗС (Авто)'!$YO$11:INDIRECT("'Полная ст-ть с уч.НЗС (Авто)'!YO"&amp;$J$26),$C16,'Полная ст-ть с уч.НЗС (Авто)'!MW$11:INDIRECT("'Полная ст-ть с уч.НЗС (Авто)'!MW"&amp;$J$26))/$D16)</f>
        <v>0</v>
      </c>
      <c r="MX16" s="137">
        <f ca="1">IF($D16=0,0,SUMIF('Полная ст-ть с уч.НЗС (Авто)'!$YO$11:INDIRECT("'Полная ст-ть с уч.НЗС (Авто)'!YO"&amp;$J$26),$C16,'Полная ст-ть с уч.НЗС (Авто)'!MX$11:INDIRECT("'Полная ст-ть с уч.НЗС (Авто)'!MX"&amp;$J$26))/$D16)</f>
        <v>0</v>
      </c>
      <c r="MY16" s="137">
        <f ca="1">IF($D16=0,0,SUMIF('Полная ст-ть с уч.НЗС (Авто)'!$YO$11:INDIRECT("'Полная ст-ть с уч.НЗС (Авто)'!YO"&amp;$J$26),$C16,'Полная ст-ть с уч.НЗС (Авто)'!MY$11:INDIRECT("'Полная ст-ть с уч.НЗС (Авто)'!MY"&amp;$J$26))/$D16)</f>
        <v>0</v>
      </c>
      <c r="MZ16" s="137">
        <f ca="1">IF($D16=0,0,SUMIF('Полная ст-ть с уч.НЗС (Авто)'!$YO$11:INDIRECT("'Полная ст-ть с уч.НЗС (Авто)'!YO"&amp;$J$26),$C16,'Полная ст-ть с уч.НЗС (Авто)'!MZ$11:INDIRECT("'Полная ст-ть с уч.НЗС (Авто)'!MZ"&amp;$J$26))/$D16)</f>
        <v>0</v>
      </c>
      <c r="NA16" s="137">
        <f ca="1">IF($D16=0,0,SUMIF('Полная ст-ть с уч.НЗС (Авто)'!$YO$11:INDIRECT("'Полная ст-ть с уч.НЗС (Авто)'!YO"&amp;$J$26),$C16,'Полная ст-ть с уч.НЗС (Авто)'!NA$11:INDIRECT("'Полная ст-ть с уч.НЗС (Авто)'!NA"&amp;$J$26))/$D16)</f>
        <v>0</v>
      </c>
      <c r="NB16" s="137">
        <f ca="1">IF($D16=0,0,SUMIF('Полная ст-ть с уч.НЗС (Авто)'!$YO$11:INDIRECT("'Полная ст-ть с уч.НЗС (Авто)'!YO"&amp;$J$26),$C16,'Полная ст-ть с уч.НЗС (Авто)'!NB$11:INDIRECT("'Полная ст-ть с уч.НЗС (Авто)'!NB"&amp;$J$26))/$D16)</f>
        <v>0</v>
      </c>
      <c r="NC16" s="137">
        <f ca="1">IF($D16=0,0,SUMIF('Полная ст-ть с уч.НЗС (Авто)'!$YO$11:INDIRECT("'Полная ст-ть с уч.НЗС (Авто)'!YO"&amp;$J$26),$C16,'Полная ст-ть с уч.НЗС (Авто)'!NC$11:INDIRECT("'Полная ст-ть с уч.НЗС (Авто)'!NC"&amp;$J$26))/$D16)</f>
        <v>0</v>
      </c>
      <c r="ND16" s="137">
        <f ca="1">IF($D16=0,0,SUMIF('Полная ст-ть с уч.НЗС (Авто)'!$YO$11:INDIRECT("'Полная ст-ть с уч.НЗС (Авто)'!YO"&amp;$J$26),$C16,'Полная ст-ть с уч.НЗС (Авто)'!ND$11:INDIRECT("'Полная ст-ть с уч.НЗС (Авто)'!ND"&amp;$J$26))/$D16)</f>
        <v>0</v>
      </c>
      <c r="NE16" s="137">
        <f ca="1">IF($D16=0,0,SUMIF('Полная ст-ть с уч.НЗС (Авто)'!$YO$11:INDIRECT("'Полная ст-ть с уч.НЗС (Авто)'!YO"&amp;$J$26),$C16,'Полная ст-ть с уч.НЗС (Авто)'!NE$11:INDIRECT("'Полная ст-ть с уч.НЗС (Авто)'!NE"&amp;$J$26))/$D16)</f>
        <v>0</v>
      </c>
      <c r="NF16" s="137">
        <f ca="1">IF($D16=0,0,SUMIF('Полная ст-ть с уч.НЗС (Авто)'!$YO$11:INDIRECT("'Полная ст-ть с уч.НЗС (Авто)'!YO"&amp;$J$26),$C16,'Полная ст-ть с уч.НЗС (Авто)'!NF$11:INDIRECT("'Полная ст-ть с уч.НЗС (Авто)'!NF"&amp;$J$26))/$D16)</f>
        <v>0</v>
      </c>
      <c r="NG16" s="137">
        <f ca="1">IF($D16=0,0,SUMIF('Полная ст-ть с уч.НЗС (Авто)'!$YO$11:INDIRECT("'Полная ст-ть с уч.НЗС (Авто)'!YO"&amp;$J$26),$C16,'Полная ст-ть с уч.НЗС (Авто)'!NG$11:INDIRECT("'Полная ст-ть с уч.НЗС (Авто)'!NG"&amp;$J$26))/$D16)</f>
        <v>0</v>
      </c>
      <c r="NH16" s="137">
        <f ca="1">IF($D16=0,0,SUMIF('Полная ст-ть с уч.НЗС (Авто)'!$YO$11:INDIRECT("'Полная ст-ть с уч.НЗС (Авто)'!YO"&amp;$J$26),$C16,'Полная ст-ть с уч.НЗС (Авто)'!NH$11:INDIRECT("'Полная ст-ть с уч.НЗС (Авто)'!NH"&amp;$J$26))/$D16)</f>
        <v>0</v>
      </c>
      <c r="NI16" s="137">
        <f ca="1">IF($D16=0,0,SUMIF('Полная ст-ть с уч.НЗС (Авто)'!$YO$11:INDIRECT("'Полная ст-ть с уч.НЗС (Авто)'!YO"&amp;$J$26),$C16,'Полная ст-ть с уч.НЗС (Авто)'!NI$11:INDIRECT("'Полная ст-ть с уч.НЗС (Авто)'!NI"&amp;$J$26))/$D16)</f>
        <v>0</v>
      </c>
      <c r="NJ16" s="137">
        <f ca="1">IF($D16=0,0,SUMIF('Полная ст-ть с уч.НЗС (Авто)'!$YO$11:INDIRECT("'Полная ст-ть с уч.НЗС (Авто)'!YO"&amp;$J$26),$C16,'Полная ст-ть с уч.НЗС (Авто)'!NJ$11:INDIRECT("'Полная ст-ть с уч.НЗС (Авто)'!NJ"&amp;$J$26))/$D16)</f>
        <v>0</v>
      </c>
      <c r="NK16" s="137">
        <f ca="1">IF($D16=0,0,SUMIF('Полная ст-ть с уч.НЗС (Авто)'!$YO$11:INDIRECT("'Полная ст-ть с уч.НЗС (Авто)'!YO"&amp;$J$26),$C16,'Полная ст-ть с уч.НЗС (Авто)'!NK$11:INDIRECT("'Полная ст-ть с уч.НЗС (Авто)'!NK"&amp;$J$26))/$D16)</f>
        <v>0</v>
      </c>
      <c r="NL16" s="137">
        <f ca="1">IF($D16=0,0,SUMIF('Полная ст-ть с уч.НЗС (Авто)'!$YO$11:INDIRECT("'Полная ст-ть с уч.НЗС (Авто)'!YO"&amp;$J$26),$C16,'Полная ст-ть с уч.НЗС (Авто)'!NL$11:INDIRECT("'Полная ст-ть с уч.НЗС (Авто)'!NL"&amp;$J$26))/$D16)</f>
        <v>0</v>
      </c>
      <c r="NM16" s="137">
        <f ca="1">IF($D16=0,0,SUMIF('Полная ст-ть с уч.НЗС (Авто)'!$YO$11:INDIRECT("'Полная ст-ть с уч.НЗС (Авто)'!YO"&amp;$J$26),$C16,'Полная ст-ть с уч.НЗС (Авто)'!NM$11:INDIRECT("'Полная ст-ть с уч.НЗС (Авто)'!NM"&amp;$J$26))/$D16)</f>
        <v>0</v>
      </c>
      <c r="NN16" s="137">
        <f ca="1">IF($D16=0,0,SUMIF('Полная ст-ть с уч.НЗС (Авто)'!$YO$11:INDIRECT("'Полная ст-ть с уч.НЗС (Авто)'!YO"&amp;$J$26),$C16,'Полная ст-ть с уч.НЗС (Авто)'!NN$11:INDIRECT("'Полная ст-ть с уч.НЗС (Авто)'!NN"&amp;$J$26))/$D16)</f>
        <v>0</v>
      </c>
      <c r="NO16" s="137">
        <f ca="1">IF($D16=0,0,SUMIF('Полная ст-ть с уч.НЗС (Авто)'!$YO$11:INDIRECT("'Полная ст-ть с уч.НЗС (Авто)'!YO"&amp;$J$26),$C16,'Полная ст-ть с уч.НЗС (Авто)'!NO$11:INDIRECT("'Полная ст-ть с уч.НЗС (Авто)'!NO"&amp;$J$26))/$D16)</f>
        <v>0</v>
      </c>
      <c r="NP16" s="137">
        <f ca="1">IF($D16=0,0,SUMIF('Полная ст-ть с уч.НЗС (Авто)'!$YO$11:INDIRECT("'Полная ст-ть с уч.НЗС (Авто)'!YO"&amp;$J$26),$C16,'Полная ст-ть с уч.НЗС (Авто)'!NP$11:INDIRECT("'Полная ст-ть с уч.НЗС (Авто)'!NP"&amp;$J$26))/$D16)</f>
        <v>0</v>
      </c>
      <c r="NQ16" s="137">
        <f ca="1">IF($D16=0,0,SUMIF('Полная ст-ть с уч.НЗС (Авто)'!$YO$11:INDIRECT("'Полная ст-ть с уч.НЗС (Авто)'!YO"&amp;$J$26),$C16,'Полная ст-ть с уч.НЗС (Авто)'!NQ$11:INDIRECT("'Полная ст-ть с уч.НЗС (Авто)'!NQ"&amp;$J$26))/$D16)</f>
        <v>0</v>
      </c>
      <c r="NR16" s="137">
        <f ca="1">IF($D16=0,0,SUMIF('Полная ст-ть с уч.НЗС (Авто)'!$YO$11:INDIRECT("'Полная ст-ть с уч.НЗС (Авто)'!YO"&amp;$J$26),$C16,'Полная ст-ть с уч.НЗС (Авто)'!NR$11:INDIRECT("'Полная ст-ть с уч.НЗС (Авто)'!NR"&amp;$J$26))/$D16)</f>
        <v>0</v>
      </c>
      <c r="NS16" s="137">
        <f ca="1">IF($D16=0,0,SUMIF('Полная ст-ть с уч.НЗС (Авто)'!$YO$11:INDIRECT("'Полная ст-ть с уч.НЗС (Авто)'!YO"&amp;$J$26),$C16,'Полная ст-ть с уч.НЗС (Авто)'!NS$11:INDIRECT("'Полная ст-ть с уч.НЗС (Авто)'!NS"&amp;$J$26))/$D16)</f>
        <v>0</v>
      </c>
      <c r="NT16" s="137">
        <f ca="1">IF($D16=0,0,SUMIF('Полная ст-ть с уч.НЗС (Авто)'!$YO$11:INDIRECT("'Полная ст-ть с уч.НЗС (Авто)'!YO"&amp;$J$26),$C16,'Полная ст-ть с уч.НЗС (Авто)'!NT$11:INDIRECT("'Полная ст-ть с уч.НЗС (Авто)'!NT"&amp;$J$26))/$D16)</f>
        <v>0</v>
      </c>
      <c r="NU16" s="137">
        <f ca="1">IF($D16=0,0,SUMIF('Полная ст-ть с уч.НЗС (Авто)'!$YO$11:INDIRECT("'Полная ст-ть с уч.НЗС (Авто)'!YO"&amp;$J$26),$C16,'Полная ст-ть с уч.НЗС (Авто)'!NU$11:INDIRECT("'Полная ст-ть с уч.НЗС (Авто)'!NU"&amp;$J$26))/$D16)</f>
        <v>0</v>
      </c>
      <c r="NV16" s="137">
        <f ca="1">IF($D16=0,0,SUMIF('Полная ст-ть с уч.НЗС (Авто)'!$YO$11:INDIRECT("'Полная ст-ть с уч.НЗС (Авто)'!YO"&amp;$J$26),$C16,'Полная ст-ть с уч.НЗС (Авто)'!NV$11:INDIRECT("'Полная ст-ть с уч.НЗС (Авто)'!NV"&amp;$J$26))/$D16)</f>
        <v>0</v>
      </c>
      <c r="NW16" s="137">
        <f ca="1">IF($D16=0,0,SUMIF('Полная ст-ть с уч.НЗС (Авто)'!$YO$11:INDIRECT("'Полная ст-ть с уч.НЗС (Авто)'!YO"&amp;$J$26),$C16,'Полная ст-ть с уч.НЗС (Авто)'!NW$11:INDIRECT("'Полная ст-ть с уч.НЗС (Авто)'!NW"&amp;$J$26))/$D16)</f>
        <v>0</v>
      </c>
      <c r="NX16" s="137">
        <f ca="1">IF($D16=0,0,SUMIF('Полная ст-ть с уч.НЗС (Авто)'!$YO$11:INDIRECT("'Полная ст-ть с уч.НЗС (Авто)'!YO"&amp;$J$26),$C16,'Полная ст-ть с уч.НЗС (Авто)'!NX$11:INDIRECT("'Полная ст-ть с уч.НЗС (Авто)'!NX"&amp;$J$26))/$D16)</f>
        <v>0</v>
      </c>
      <c r="NY16" s="137">
        <f ca="1">IF($D16=0,0,SUMIF('Полная ст-ть с уч.НЗС (Авто)'!$YO$11:INDIRECT("'Полная ст-ть с уч.НЗС (Авто)'!YO"&amp;$J$26),$C16,'Полная ст-ть с уч.НЗС (Авто)'!NY$11:INDIRECT("'Полная ст-ть с уч.НЗС (Авто)'!NY"&amp;$J$26))/$D16)</f>
        <v>0</v>
      </c>
      <c r="NZ16" s="137">
        <f ca="1">IF($D16=0,0,SUMIF('Полная ст-ть с уч.НЗС (Авто)'!$YO$11:INDIRECT("'Полная ст-ть с уч.НЗС (Авто)'!YO"&amp;$J$26),$C16,'Полная ст-ть с уч.НЗС (Авто)'!NZ$11:INDIRECT("'Полная ст-ть с уч.НЗС (Авто)'!NZ"&amp;$J$26))/$D16)</f>
        <v>0</v>
      </c>
      <c r="OA16" s="137">
        <f ca="1">IF($D16=0,0,SUMIF('Полная ст-ть с уч.НЗС (Авто)'!$YO$11:INDIRECT("'Полная ст-ть с уч.НЗС (Авто)'!YO"&amp;$J$26),$C16,'Полная ст-ть с уч.НЗС (Авто)'!OA$11:INDIRECT("'Полная ст-ть с уч.НЗС (Авто)'!OA"&amp;$J$26))/$D16)</f>
        <v>0</v>
      </c>
      <c r="OB16" s="137">
        <f ca="1">IF($D16=0,0,SUMIF('Полная ст-ть с уч.НЗС (Авто)'!$YO$11:INDIRECT("'Полная ст-ть с уч.НЗС (Авто)'!YO"&amp;$J$26),$C16,'Полная ст-ть с уч.НЗС (Авто)'!OB$11:INDIRECT("'Полная ст-ть с уч.НЗС (Авто)'!OB"&amp;$J$26))/$D16)</f>
        <v>0</v>
      </c>
      <c r="OC16" s="137">
        <f ca="1">IF($D16=0,0,SUMIF('Полная ст-ть с уч.НЗС (Авто)'!$YO$11:INDIRECT("'Полная ст-ть с уч.НЗС (Авто)'!YO"&amp;$J$26),$C16,'Полная ст-ть с уч.НЗС (Авто)'!OC$11:INDIRECT("'Полная ст-ть с уч.НЗС (Авто)'!OC"&amp;$J$26))/$D16)</f>
        <v>0</v>
      </c>
      <c r="OD16" s="137">
        <f ca="1">IF($D16=0,0,SUMIF('Полная ст-ть с уч.НЗС (Авто)'!$YO$11:INDIRECT("'Полная ст-ть с уч.НЗС (Авто)'!YO"&amp;$J$26),$C16,'Полная ст-ть с уч.НЗС (Авто)'!OD$11:INDIRECT("'Полная ст-ть с уч.НЗС (Авто)'!OD"&amp;$J$26))/$D16)</f>
        <v>0</v>
      </c>
      <c r="OE16" s="137">
        <f ca="1">IF($D16=0,0,SUMIF('Полная ст-ть с уч.НЗС (Авто)'!$YO$11:INDIRECT("'Полная ст-ть с уч.НЗС (Авто)'!YO"&amp;$J$26),$C16,'Полная ст-ть с уч.НЗС (Авто)'!OE$11:INDIRECT("'Полная ст-ть с уч.НЗС (Авто)'!OE"&amp;$J$26))/$D16)</f>
        <v>0</v>
      </c>
      <c r="OF16" s="137">
        <f ca="1">IF($D16=0,0,SUMIF('Полная ст-ть с уч.НЗС (Авто)'!$YO$11:INDIRECT("'Полная ст-ть с уч.НЗС (Авто)'!YO"&amp;$J$26),$C16,'Полная ст-ть с уч.НЗС (Авто)'!OF$11:INDIRECT("'Полная ст-ть с уч.НЗС (Авто)'!OF"&amp;$J$26))/$D16)</f>
        <v>0</v>
      </c>
      <c r="OG16" s="137">
        <f ca="1">IF($D16=0,0,SUMIF('Полная ст-ть с уч.НЗС (Авто)'!$YO$11:INDIRECT("'Полная ст-ть с уч.НЗС (Авто)'!YO"&amp;$J$26),$C16,'Полная ст-ть с уч.НЗС (Авто)'!OG$11:INDIRECT("'Полная ст-ть с уч.НЗС (Авто)'!OG"&amp;$J$26))/$D16)</f>
        <v>0</v>
      </c>
      <c r="OH16" s="137">
        <f ca="1">IF($D16=0,0,SUMIF('Полная ст-ть с уч.НЗС (Авто)'!$YO$11:INDIRECT("'Полная ст-ть с уч.НЗС (Авто)'!YO"&amp;$J$26),$C16,'Полная ст-ть с уч.НЗС (Авто)'!OH$11:INDIRECT("'Полная ст-ть с уч.НЗС (Авто)'!OH"&amp;$J$26))/$D16)</f>
        <v>0</v>
      </c>
      <c r="OI16" s="137">
        <f ca="1">IF($D16=0,0,SUMIF('Полная ст-ть с уч.НЗС (Авто)'!$YO$11:INDIRECT("'Полная ст-ть с уч.НЗС (Авто)'!YO"&amp;$J$26),$C16,'Полная ст-ть с уч.НЗС (Авто)'!OI$11:INDIRECT("'Полная ст-ть с уч.НЗС (Авто)'!OI"&amp;$J$26))/$D16)</f>
        <v>0</v>
      </c>
      <c r="OJ16" s="137">
        <f ca="1">IF($D16=0,0,SUMIF('Полная ст-ть с уч.НЗС (Авто)'!$YO$11:INDIRECT("'Полная ст-ть с уч.НЗС (Авто)'!YO"&amp;$J$26),$C16,'Полная ст-ть с уч.НЗС (Авто)'!OJ$11:INDIRECT("'Полная ст-ть с уч.НЗС (Авто)'!OJ"&amp;$J$26))/$D16)</f>
        <v>0</v>
      </c>
      <c r="OK16" s="137">
        <f ca="1">IF($D16=0,0,SUMIF('Полная ст-ть с уч.НЗС (Авто)'!$YO$11:INDIRECT("'Полная ст-ть с уч.НЗС (Авто)'!YO"&amp;$J$26),$C16,'Полная ст-ть с уч.НЗС (Авто)'!OK$11:INDIRECT("'Полная ст-ть с уч.НЗС (Авто)'!OK"&amp;$J$26))/$D16)</f>
        <v>0</v>
      </c>
      <c r="OL16" s="137">
        <f ca="1">IF($D16=0,0,SUMIF('Полная ст-ть с уч.НЗС (Авто)'!$YO$11:INDIRECT("'Полная ст-ть с уч.НЗС (Авто)'!YO"&amp;$J$26),$C16,'Полная ст-ть с уч.НЗС (Авто)'!OL$11:INDIRECT("'Полная ст-ть с уч.НЗС (Авто)'!OL"&amp;$J$26))/$D16)</f>
        <v>0</v>
      </c>
      <c r="OM16" s="137">
        <f ca="1">IF($D16=0,0,SUMIF('Полная ст-ть с уч.НЗС (Авто)'!$YO$11:INDIRECT("'Полная ст-ть с уч.НЗС (Авто)'!YO"&amp;$J$26),$C16,'Полная ст-ть с уч.НЗС (Авто)'!OM$11:INDIRECT("'Полная ст-ть с уч.НЗС (Авто)'!OM"&amp;$J$26))/$D16)</f>
        <v>0</v>
      </c>
      <c r="ON16" s="137">
        <f ca="1">IF($D16=0,0,SUMIF('Полная ст-ть с уч.НЗС (Авто)'!$YO$11:INDIRECT("'Полная ст-ть с уч.НЗС (Авто)'!YO"&amp;$J$26),$C16,'Полная ст-ть с уч.НЗС (Авто)'!ON$11:INDIRECT("'Полная ст-ть с уч.НЗС (Авто)'!ON"&amp;$J$26))/$D16)</f>
        <v>0</v>
      </c>
      <c r="OO16" s="137">
        <f ca="1">IF($D16=0,0,SUMIF('Полная ст-ть с уч.НЗС (Авто)'!$YO$11:INDIRECT("'Полная ст-ть с уч.НЗС (Авто)'!YO"&amp;$J$26),$C16,'Полная ст-ть с уч.НЗС (Авто)'!OO$11:INDIRECT("'Полная ст-ть с уч.НЗС (Авто)'!OO"&amp;$J$26))/$D16)</f>
        <v>0</v>
      </c>
      <c r="OP16" s="137">
        <f ca="1">IF($D16=0,0,SUMIF('Полная ст-ть с уч.НЗС (Авто)'!$YO$11:INDIRECT("'Полная ст-ть с уч.НЗС (Авто)'!YO"&amp;$J$26),$C16,'Полная ст-ть с уч.НЗС (Авто)'!OP$11:INDIRECT("'Полная ст-ть с уч.НЗС (Авто)'!OP"&amp;$J$26))/$D16)</f>
        <v>0</v>
      </c>
      <c r="OQ16" s="137">
        <f ca="1">IF($D16=0,0,SUMIF('Полная ст-ть с уч.НЗС (Авто)'!$YO$11:INDIRECT("'Полная ст-ть с уч.НЗС (Авто)'!YO"&amp;$J$26),$C16,'Полная ст-ть с уч.НЗС (Авто)'!OQ$11:INDIRECT("'Полная ст-ть с уч.НЗС (Авто)'!OQ"&amp;$J$26))/$D16)</f>
        <v>0</v>
      </c>
      <c r="OR16" s="137">
        <f ca="1">IF($D16=0,0,SUMIF('Полная ст-ть с уч.НЗС (Авто)'!$YO$11:INDIRECT("'Полная ст-ть с уч.НЗС (Авто)'!YO"&amp;$J$26),$C16,'Полная ст-ть с уч.НЗС (Авто)'!OR$11:INDIRECT("'Полная ст-ть с уч.НЗС (Авто)'!OR"&amp;$J$26))/$D16)</f>
        <v>0</v>
      </c>
      <c r="OS16" s="137">
        <f ca="1">IF($D16=0,0,SUMIF('Полная ст-ть с уч.НЗС (Авто)'!$YO$11:INDIRECT("'Полная ст-ть с уч.НЗС (Авто)'!YO"&amp;$J$26),$C16,'Полная ст-ть с уч.НЗС (Авто)'!OS$11:INDIRECT("'Полная ст-ть с уч.НЗС (Авто)'!OS"&amp;$J$26))/$D16)</f>
        <v>0</v>
      </c>
      <c r="OT16" s="137">
        <f ca="1">IF($D16=0,0,SUMIF('Полная ст-ть с уч.НЗС (Авто)'!$YO$11:INDIRECT("'Полная ст-ть с уч.НЗС (Авто)'!YO"&amp;$J$26),$C16,'Полная ст-ть с уч.НЗС (Авто)'!OT$11:INDIRECT("'Полная ст-ть с уч.НЗС (Авто)'!OT"&amp;$J$26))/$D16)</f>
        <v>0</v>
      </c>
      <c r="OU16" s="137">
        <f ca="1">IF($D16=0,0,SUMIF('Полная ст-ть с уч.НЗС (Авто)'!$YO$11:INDIRECT("'Полная ст-ть с уч.НЗС (Авто)'!YO"&amp;$J$26),$C16,'Полная ст-ть с уч.НЗС (Авто)'!OU$11:INDIRECT("'Полная ст-ть с уч.НЗС (Авто)'!OU"&amp;$J$26))/$D16)</f>
        <v>0</v>
      </c>
      <c r="OV16" s="137">
        <f ca="1">IF($D16=0,0,SUMIF('Полная ст-ть с уч.НЗС (Авто)'!$YO$11:INDIRECT("'Полная ст-ть с уч.НЗС (Авто)'!YO"&amp;$J$26),$C16,'Полная ст-ть с уч.НЗС (Авто)'!OV$11:INDIRECT("'Полная ст-ть с уч.НЗС (Авто)'!OV"&amp;$J$26))/$D16)</f>
        <v>0</v>
      </c>
      <c r="OW16" s="137">
        <f ca="1">IF($D16=0,0,SUMIF('Полная ст-ть с уч.НЗС (Авто)'!$YO$11:INDIRECT("'Полная ст-ть с уч.НЗС (Авто)'!YO"&amp;$J$26),$C16,'Полная ст-ть с уч.НЗС (Авто)'!OW$11:INDIRECT("'Полная ст-ть с уч.НЗС (Авто)'!OW"&amp;$J$26))/$D16)</f>
        <v>0</v>
      </c>
      <c r="OX16" s="137">
        <f ca="1">IF($D16=0,0,SUMIF('Полная ст-ть с уч.НЗС (Авто)'!$YO$11:INDIRECT("'Полная ст-ть с уч.НЗС (Авто)'!YO"&amp;$J$26),$C16,'Полная ст-ть с уч.НЗС (Авто)'!OX$11:INDIRECT("'Полная ст-ть с уч.НЗС (Авто)'!OX"&amp;$J$26))/$D16)</f>
        <v>0</v>
      </c>
      <c r="OY16" s="137">
        <f ca="1">IF($D16=0,0,SUMIF('Полная ст-ть с уч.НЗС (Авто)'!$YO$11:INDIRECT("'Полная ст-ть с уч.НЗС (Авто)'!YO"&amp;$J$26),$C16,'Полная ст-ть с уч.НЗС (Авто)'!OY$11:INDIRECT("'Полная ст-ть с уч.НЗС (Авто)'!OY"&amp;$J$26))/$D16)</f>
        <v>0</v>
      </c>
      <c r="OZ16" s="137">
        <f ca="1">IF($D16=0,0,SUMIF('Полная ст-ть с уч.НЗС (Авто)'!$YO$11:INDIRECT("'Полная ст-ть с уч.НЗС (Авто)'!YO"&amp;$J$26),$C16,'Полная ст-ть с уч.НЗС (Авто)'!OZ$11:INDIRECT("'Полная ст-ть с уч.НЗС (Авто)'!OZ"&amp;$J$26))/$D16)</f>
        <v>0</v>
      </c>
      <c r="PA16" s="137">
        <f ca="1">IF($D16=0,0,SUMIF('Полная ст-ть с уч.НЗС (Авто)'!$YO$11:INDIRECT("'Полная ст-ть с уч.НЗС (Авто)'!YO"&amp;$J$26),$C16,'Полная ст-ть с уч.НЗС (Авто)'!PA$11:INDIRECT("'Полная ст-ть с уч.НЗС (Авто)'!PA"&amp;$J$26))/$D16)</f>
        <v>0</v>
      </c>
      <c r="PB16" s="137">
        <f ca="1">IF($D16=0,0,SUMIF('Полная ст-ть с уч.НЗС (Авто)'!$YO$11:INDIRECT("'Полная ст-ть с уч.НЗС (Авто)'!YO"&amp;$J$26),$C16,'Полная ст-ть с уч.НЗС (Авто)'!PB$11:INDIRECT("'Полная ст-ть с уч.НЗС (Авто)'!PB"&amp;$J$26))/$D16)</f>
        <v>0</v>
      </c>
      <c r="PC16" s="137">
        <f ca="1">IF($D16=0,0,SUMIF('Полная ст-ть с уч.НЗС (Авто)'!$YO$11:INDIRECT("'Полная ст-ть с уч.НЗС (Авто)'!YO"&amp;$J$26),$C16,'Полная ст-ть с уч.НЗС (Авто)'!PC$11:INDIRECT("'Полная ст-ть с уч.НЗС (Авто)'!PC"&amp;$J$26))/$D16)</f>
        <v>0</v>
      </c>
      <c r="PD16" s="137">
        <f ca="1">IF($D16=0,0,SUMIF('Полная ст-ть с уч.НЗС (Авто)'!$YO$11:INDIRECT("'Полная ст-ть с уч.НЗС (Авто)'!YO"&amp;$J$26),$C16,'Полная ст-ть с уч.НЗС (Авто)'!PD$11:INDIRECT("'Полная ст-ть с уч.НЗС (Авто)'!PD"&amp;$J$26))/$D16)</f>
        <v>0</v>
      </c>
      <c r="PE16" s="137">
        <f ca="1">IF($D16=0,0,SUMIF('Полная ст-ть с уч.НЗС (Авто)'!$YO$11:INDIRECT("'Полная ст-ть с уч.НЗС (Авто)'!YO"&amp;$J$26),$C16,'Полная ст-ть с уч.НЗС (Авто)'!PE$11:INDIRECT("'Полная ст-ть с уч.НЗС (Авто)'!PE"&amp;$J$26))/$D16)</f>
        <v>0</v>
      </c>
      <c r="PF16" s="137">
        <f ca="1">IF($D16=0,0,SUMIF('Полная ст-ть с уч.НЗС (Авто)'!$YO$11:INDIRECT("'Полная ст-ть с уч.НЗС (Авто)'!YO"&amp;$J$26),$C16,'Полная ст-ть с уч.НЗС (Авто)'!PF$11:INDIRECT("'Полная ст-ть с уч.НЗС (Авто)'!PF"&amp;$J$26))/$D16)</f>
        <v>0</v>
      </c>
      <c r="PG16" s="137">
        <f ca="1">IF($D16=0,0,SUMIF('Полная ст-ть с уч.НЗС (Авто)'!$YO$11:INDIRECT("'Полная ст-ть с уч.НЗС (Авто)'!YO"&amp;$J$26),$C16,'Полная ст-ть с уч.НЗС (Авто)'!PG$11:INDIRECT("'Полная ст-ть с уч.НЗС (Авто)'!PG"&amp;$J$26))/$D16)</f>
        <v>0</v>
      </c>
      <c r="PH16" s="137">
        <f ca="1">IF($D16=0,0,SUMIF('Полная ст-ть с уч.НЗС (Авто)'!$YO$11:INDIRECT("'Полная ст-ть с уч.НЗС (Авто)'!YO"&amp;$J$26),$C16,'Полная ст-ть с уч.НЗС (Авто)'!PH$11:INDIRECT("'Полная ст-ть с уч.НЗС (Авто)'!PH"&amp;$J$26))/$D16)</f>
        <v>0</v>
      </c>
      <c r="PI16" s="137">
        <f ca="1">IF($D16=0,0,SUMIF('Полная ст-ть с уч.НЗС (Авто)'!$YO$11:INDIRECT("'Полная ст-ть с уч.НЗС (Авто)'!YO"&amp;$J$26),$C16,'Полная ст-ть с уч.НЗС (Авто)'!PI$11:INDIRECT("'Полная ст-ть с уч.НЗС (Авто)'!PI"&amp;$J$26))/$D16)</f>
        <v>0</v>
      </c>
      <c r="PJ16" s="137">
        <f ca="1">IF($D16=0,0,SUMIF('Полная ст-ть с уч.НЗС (Авто)'!$YO$11:INDIRECT("'Полная ст-ть с уч.НЗС (Авто)'!YO"&amp;$J$26),$C16,'Полная ст-ть с уч.НЗС (Авто)'!PJ$11:INDIRECT("'Полная ст-ть с уч.НЗС (Авто)'!PJ"&amp;$J$26))/$D16)</f>
        <v>0</v>
      </c>
      <c r="PK16" s="137">
        <f ca="1">IF($D16=0,0,SUMIF('Полная ст-ть с уч.НЗС (Авто)'!$YO$11:INDIRECT("'Полная ст-ть с уч.НЗС (Авто)'!YO"&amp;$J$26),$C16,'Полная ст-ть с уч.НЗС (Авто)'!PK$11:INDIRECT("'Полная ст-ть с уч.НЗС (Авто)'!PK"&amp;$J$26))/$D16)</f>
        <v>0</v>
      </c>
      <c r="PL16" s="137">
        <f ca="1">IF($D16=0,0,SUMIF('Полная ст-ть с уч.НЗС (Авто)'!$YO$11:INDIRECT("'Полная ст-ть с уч.НЗС (Авто)'!YO"&amp;$J$26),$C16,'Полная ст-ть с уч.НЗС (Авто)'!PL$11:INDIRECT("'Полная ст-ть с уч.НЗС (Авто)'!PL"&amp;$J$26))/$D16)</f>
        <v>0</v>
      </c>
      <c r="PM16" s="137">
        <f ca="1">IF($D16=0,0,SUMIF('Полная ст-ть с уч.НЗС (Авто)'!$YO$11:INDIRECT("'Полная ст-ть с уч.НЗС (Авто)'!YO"&amp;$J$26),$C16,'Полная ст-ть с уч.НЗС (Авто)'!PM$11:INDIRECT("'Полная ст-ть с уч.НЗС (Авто)'!PM"&amp;$J$26))/$D16)</f>
        <v>0</v>
      </c>
      <c r="PN16" s="137">
        <f ca="1">IF($D16=0,0,SUMIF('Полная ст-ть с уч.НЗС (Авто)'!$YO$11:INDIRECT("'Полная ст-ть с уч.НЗС (Авто)'!YO"&amp;$J$26),$C16,'Полная ст-ть с уч.НЗС (Авто)'!PN$11:INDIRECT("'Полная ст-ть с уч.НЗС (Авто)'!PN"&amp;$J$26))/$D16)</f>
        <v>0</v>
      </c>
      <c r="PO16" s="137">
        <f ca="1">IF($D16=0,0,SUMIF('Полная ст-ть с уч.НЗС (Авто)'!$YO$11:INDIRECT("'Полная ст-ть с уч.НЗС (Авто)'!YO"&amp;$J$26),$C16,'Полная ст-ть с уч.НЗС (Авто)'!PO$11:INDIRECT("'Полная ст-ть с уч.НЗС (Авто)'!PO"&amp;$J$26))/$D16)</f>
        <v>0</v>
      </c>
      <c r="PP16" s="137">
        <f ca="1">IF($D16=0,0,SUMIF('Полная ст-ть с уч.НЗС (Авто)'!$YO$11:INDIRECT("'Полная ст-ть с уч.НЗС (Авто)'!YO"&amp;$J$26),$C16,'Полная ст-ть с уч.НЗС (Авто)'!PP$11:INDIRECT("'Полная ст-ть с уч.НЗС (Авто)'!PP"&amp;$J$26))/$D16)</f>
        <v>0</v>
      </c>
      <c r="PQ16" s="137">
        <f ca="1">IF($D16=0,0,SUMIF('Полная ст-ть с уч.НЗС (Авто)'!$YO$11:INDIRECT("'Полная ст-ть с уч.НЗС (Авто)'!YO"&amp;$J$26),$C16,'Полная ст-ть с уч.НЗС (Авто)'!PQ$11:INDIRECT("'Полная ст-ть с уч.НЗС (Авто)'!PQ"&amp;$J$26))/$D16)</f>
        <v>0</v>
      </c>
      <c r="PR16" s="137">
        <f ca="1">IF($D16=0,0,SUMIF('Полная ст-ть с уч.НЗС (Авто)'!$YO$11:INDIRECT("'Полная ст-ть с уч.НЗС (Авто)'!YO"&amp;$J$26),$C16,'Полная ст-ть с уч.НЗС (Авто)'!PR$11:INDIRECT("'Полная ст-ть с уч.НЗС (Авто)'!PR"&amp;$J$26))/$D16)</f>
        <v>0</v>
      </c>
      <c r="PS16" s="137">
        <f ca="1">IF($D16=0,0,SUMIF('Полная ст-ть с уч.НЗС (Авто)'!$YO$11:INDIRECT("'Полная ст-ть с уч.НЗС (Авто)'!YO"&amp;$J$26),$C16,'Полная ст-ть с уч.НЗС (Авто)'!PS$11:INDIRECT("'Полная ст-ть с уч.НЗС (Авто)'!PS"&amp;$J$26))/$D16)</f>
        <v>0</v>
      </c>
      <c r="PT16" s="137">
        <f ca="1">IF($D16=0,0,SUMIF('Полная ст-ть с уч.НЗС (Авто)'!$YO$11:INDIRECT("'Полная ст-ть с уч.НЗС (Авто)'!YO"&amp;$J$26),$C16,'Полная ст-ть с уч.НЗС (Авто)'!PT$11:INDIRECT("'Полная ст-ть с уч.НЗС (Авто)'!PT"&amp;$J$26))/$D16)</f>
        <v>0</v>
      </c>
      <c r="PU16" s="137">
        <f ca="1">IF($D16=0,0,SUMIF('Полная ст-ть с уч.НЗС (Авто)'!$YO$11:INDIRECT("'Полная ст-ть с уч.НЗС (Авто)'!YO"&amp;$J$26),$C16,'Полная ст-ть с уч.НЗС (Авто)'!PU$11:INDIRECT("'Полная ст-ть с уч.НЗС (Авто)'!PU"&amp;$J$26))/$D16)</f>
        <v>0</v>
      </c>
      <c r="PV16" s="137">
        <f ca="1">IF($D16=0,0,SUMIF('Полная ст-ть с уч.НЗС (Авто)'!$YO$11:INDIRECT("'Полная ст-ть с уч.НЗС (Авто)'!YO"&amp;$J$26),$C16,'Полная ст-ть с уч.НЗС (Авто)'!PV$11:INDIRECT("'Полная ст-ть с уч.НЗС (Авто)'!PV"&amp;$J$26))/$D16)</f>
        <v>0</v>
      </c>
      <c r="PW16" s="137">
        <f ca="1">IF($D16=0,0,SUMIF('Полная ст-ть с уч.НЗС (Авто)'!$YO$11:INDIRECT("'Полная ст-ть с уч.НЗС (Авто)'!YO"&amp;$J$26),$C16,'Полная ст-ть с уч.НЗС (Авто)'!PW$11:INDIRECT("'Полная ст-ть с уч.НЗС (Авто)'!PW"&amp;$J$26))/$D16)</f>
        <v>0</v>
      </c>
      <c r="PX16" s="137">
        <f ca="1">IF($D16=0,0,SUMIF('Полная ст-ть с уч.НЗС (Авто)'!$YO$11:INDIRECT("'Полная ст-ть с уч.НЗС (Авто)'!YO"&amp;$J$26),$C16,'Полная ст-ть с уч.НЗС (Авто)'!PX$11:INDIRECT("'Полная ст-ть с уч.НЗС (Авто)'!PX"&amp;$J$26))/$D16)</f>
        <v>0</v>
      </c>
      <c r="PY16" s="137">
        <f ca="1">IF($D16=0,0,SUMIF('Полная ст-ть с уч.НЗС (Авто)'!$YO$11:INDIRECT("'Полная ст-ть с уч.НЗС (Авто)'!YO"&amp;$J$26),$C16,'Полная ст-ть с уч.НЗС (Авто)'!PY$11:INDIRECT("'Полная ст-ть с уч.НЗС (Авто)'!PY"&amp;$J$26))/$D16)</f>
        <v>0</v>
      </c>
      <c r="PZ16" s="137">
        <f ca="1">IF($D16=0,0,SUMIF('Полная ст-ть с уч.НЗС (Авто)'!$YO$11:INDIRECT("'Полная ст-ть с уч.НЗС (Авто)'!YO"&amp;$J$26),$C16,'Полная ст-ть с уч.НЗС (Авто)'!PZ$11:INDIRECT("'Полная ст-ть с уч.НЗС (Авто)'!PZ"&amp;$J$26))/$D16)</f>
        <v>0</v>
      </c>
      <c r="QA16" s="137">
        <f ca="1">IF($D16=0,0,SUMIF('Полная ст-ть с уч.НЗС (Авто)'!$YO$11:INDIRECT("'Полная ст-ть с уч.НЗС (Авто)'!YO"&amp;$J$26),$C16,'Полная ст-ть с уч.НЗС (Авто)'!QA$11:INDIRECT("'Полная ст-ть с уч.НЗС (Авто)'!QA"&amp;$J$26))/$D16)</f>
        <v>0</v>
      </c>
      <c r="QB16" s="137">
        <f ca="1">IF($D16=0,0,SUMIF('Полная ст-ть с уч.НЗС (Авто)'!$YO$11:INDIRECT("'Полная ст-ть с уч.НЗС (Авто)'!YO"&amp;$J$26),$C16,'Полная ст-ть с уч.НЗС (Авто)'!QB$11:INDIRECT("'Полная ст-ть с уч.НЗС (Авто)'!QB"&amp;$J$26))/$D16)</f>
        <v>0</v>
      </c>
      <c r="QC16" s="137">
        <f ca="1">IF($D16=0,0,SUMIF('Полная ст-ть с уч.НЗС (Авто)'!$YO$11:INDIRECT("'Полная ст-ть с уч.НЗС (Авто)'!YO"&amp;$J$26),$C16,'Полная ст-ть с уч.НЗС (Авто)'!QC$11:INDIRECT("'Полная ст-ть с уч.НЗС (Авто)'!QC"&amp;$J$26))/$D16)</f>
        <v>0</v>
      </c>
      <c r="QD16" s="137">
        <f ca="1">IF($D16=0,0,SUMIF('Полная ст-ть с уч.НЗС (Авто)'!$YO$11:INDIRECT("'Полная ст-ть с уч.НЗС (Авто)'!YO"&amp;$J$26),$C16,'Полная ст-ть с уч.НЗС (Авто)'!QD$11:INDIRECT("'Полная ст-ть с уч.НЗС (Авто)'!QD"&amp;$J$26))/$D16)</f>
        <v>0</v>
      </c>
      <c r="QE16" s="137">
        <f ca="1">IF($D16=0,0,SUMIF('Полная ст-ть с уч.НЗС (Авто)'!$YO$11:INDIRECT("'Полная ст-ть с уч.НЗС (Авто)'!YO"&amp;$J$26),$C16,'Полная ст-ть с уч.НЗС (Авто)'!QE$11:INDIRECT("'Полная ст-ть с уч.НЗС (Авто)'!QE"&amp;$J$26))/$D16)</f>
        <v>0</v>
      </c>
      <c r="QF16" s="137">
        <f ca="1">IF($D16=0,0,SUMIF('Полная ст-ть с уч.НЗС (Авто)'!$YO$11:INDIRECT("'Полная ст-ть с уч.НЗС (Авто)'!YO"&amp;$J$26),$C16,'Полная ст-ть с уч.НЗС (Авто)'!QF$11:INDIRECT("'Полная ст-ть с уч.НЗС (Авто)'!QF"&amp;$J$26))/$D16)</f>
        <v>0</v>
      </c>
      <c r="QG16" s="137">
        <f ca="1">IF($D16=0,0,SUMIF('Полная ст-ть с уч.НЗС (Авто)'!$YO$11:INDIRECT("'Полная ст-ть с уч.НЗС (Авто)'!YO"&amp;$J$26),$C16,'Полная ст-ть с уч.НЗС (Авто)'!QG$11:INDIRECT("'Полная ст-ть с уч.НЗС (Авто)'!QG"&amp;$J$26))/$D16)</f>
        <v>0</v>
      </c>
      <c r="QH16" s="137">
        <f ca="1">IF($D16=0,0,SUMIF('Полная ст-ть с уч.НЗС (Авто)'!$YO$11:INDIRECT("'Полная ст-ть с уч.НЗС (Авто)'!YO"&amp;$J$26),$C16,'Полная ст-ть с уч.НЗС (Авто)'!QH$11:INDIRECT("'Полная ст-ть с уч.НЗС (Авто)'!QH"&amp;$J$26))/$D16)</f>
        <v>0</v>
      </c>
      <c r="QI16" s="137">
        <f ca="1">IF($D16=0,0,SUMIF('Полная ст-ть с уч.НЗС (Авто)'!$YO$11:INDIRECT("'Полная ст-ть с уч.НЗС (Авто)'!YO"&amp;$J$26),$C16,'Полная ст-ть с уч.НЗС (Авто)'!QI$11:INDIRECT("'Полная ст-ть с уч.НЗС (Авто)'!QI"&amp;$J$26))/$D16)</f>
        <v>0</v>
      </c>
      <c r="QJ16" s="137">
        <f ca="1">IF($D16=0,0,SUMIF('Полная ст-ть с уч.НЗС (Авто)'!$YO$11:INDIRECT("'Полная ст-ть с уч.НЗС (Авто)'!YO"&amp;$J$26),$C16,'Полная ст-ть с уч.НЗС (Авто)'!QJ$11:INDIRECT("'Полная ст-ть с уч.НЗС (Авто)'!QJ"&amp;$J$26))/$D16)</f>
        <v>0</v>
      </c>
      <c r="QK16" s="137">
        <f ca="1">IF($D16=0,0,SUMIF('Полная ст-ть с уч.НЗС (Авто)'!$YO$11:INDIRECT("'Полная ст-ть с уч.НЗС (Авто)'!YO"&amp;$J$26),$C16,'Полная ст-ть с уч.НЗС (Авто)'!QK$11:INDIRECT("'Полная ст-ть с уч.НЗС (Авто)'!QK"&amp;$J$26))/$D16)</f>
        <v>0</v>
      </c>
      <c r="QL16" s="137">
        <f ca="1">IF($D16=0,0,SUMIF('Полная ст-ть с уч.НЗС (Авто)'!$YO$11:INDIRECT("'Полная ст-ть с уч.НЗС (Авто)'!YO"&amp;$J$26),$C16,'Полная ст-ть с уч.НЗС (Авто)'!QL$11:INDIRECT("'Полная ст-ть с уч.НЗС (Авто)'!QL"&amp;$J$26))/$D16)</f>
        <v>0</v>
      </c>
      <c r="QM16" s="137">
        <f ca="1">IF($D16=0,0,SUMIF('Полная ст-ть с уч.НЗС (Авто)'!$YO$11:INDIRECT("'Полная ст-ть с уч.НЗС (Авто)'!YO"&amp;$J$26),$C16,'Полная ст-ть с уч.НЗС (Авто)'!QM$11:INDIRECT("'Полная ст-ть с уч.НЗС (Авто)'!QM"&amp;$J$26))/$D16)</f>
        <v>0</v>
      </c>
      <c r="QN16" s="137">
        <f ca="1">IF($D16=0,0,SUMIF('Полная ст-ть с уч.НЗС (Авто)'!$YO$11:INDIRECT("'Полная ст-ть с уч.НЗС (Авто)'!YO"&amp;$J$26),$C16,'Полная ст-ть с уч.НЗС (Авто)'!QN$11:INDIRECT("'Полная ст-ть с уч.НЗС (Авто)'!QN"&amp;$J$26))/$D16)</f>
        <v>0</v>
      </c>
      <c r="QO16" s="137">
        <f ca="1">IF($D16=0,0,SUMIF('Полная ст-ть с уч.НЗС (Авто)'!$YO$11:INDIRECT("'Полная ст-ть с уч.НЗС (Авто)'!YO"&amp;$J$26),$C16,'Полная ст-ть с уч.НЗС (Авто)'!QO$11:INDIRECT("'Полная ст-ть с уч.НЗС (Авто)'!QO"&amp;$J$26))/$D16)</f>
        <v>0</v>
      </c>
      <c r="QP16" s="137">
        <f ca="1">IF($D16=0,0,SUMIF('Полная ст-ть с уч.НЗС (Авто)'!$YO$11:INDIRECT("'Полная ст-ть с уч.НЗС (Авто)'!YO"&amp;$J$26),$C16,'Полная ст-ть с уч.НЗС (Авто)'!QP$11:INDIRECT("'Полная ст-ть с уч.НЗС (Авто)'!QP"&amp;$J$26))/$D16)</f>
        <v>0</v>
      </c>
      <c r="QQ16" s="137">
        <f ca="1">IF($D16=0,0,SUMIF('Полная ст-ть с уч.НЗС (Авто)'!$YO$11:INDIRECT("'Полная ст-ть с уч.НЗС (Авто)'!YO"&amp;$J$26),$C16,'Полная ст-ть с уч.НЗС (Авто)'!QQ$11:INDIRECT("'Полная ст-ть с уч.НЗС (Авто)'!QQ"&amp;$J$26))/$D16)</f>
        <v>0</v>
      </c>
      <c r="QR16" s="137">
        <f ca="1">IF($D16=0,0,SUMIF('Полная ст-ть с уч.НЗС (Авто)'!$YO$11:INDIRECT("'Полная ст-ть с уч.НЗС (Авто)'!YO"&amp;$J$26),$C16,'Полная ст-ть с уч.НЗС (Авто)'!QR$11:INDIRECT("'Полная ст-ть с уч.НЗС (Авто)'!QR"&amp;$J$26))/$D16)</f>
        <v>0</v>
      </c>
      <c r="QS16" s="137">
        <f ca="1">IF($D16=0,0,SUMIF('Полная ст-ть с уч.НЗС (Авто)'!$YO$11:INDIRECT("'Полная ст-ть с уч.НЗС (Авто)'!YO"&amp;$J$26),$C16,'Полная ст-ть с уч.НЗС (Авто)'!QS$11:INDIRECT("'Полная ст-ть с уч.НЗС (Авто)'!QS"&amp;$J$26))/$D16)</f>
        <v>0</v>
      </c>
      <c r="QT16" s="137">
        <f ca="1">IF($D16=0,0,SUMIF('Полная ст-ть с уч.НЗС (Авто)'!$YO$11:INDIRECT("'Полная ст-ть с уч.НЗС (Авто)'!YO"&amp;$J$26),$C16,'Полная ст-ть с уч.НЗС (Авто)'!QT$11:INDIRECT("'Полная ст-ть с уч.НЗС (Авто)'!QT"&amp;$J$26))/$D16)</f>
        <v>0</v>
      </c>
      <c r="QU16" s="137">
        <f ca="1">IF($D16=0,0,SUMIF('Полная ст-ть с уч.НЗС (Авто)'!$YO$11:INDIRECT("'Полная ст-ть с уч.НЗС (Авто)'!YO"&amp;$J$26),$C16,'Полная ст-ть с уч.НЗС (Авто)'!QU$11:INDIRECT("'Полная ст-ть с уч.НЗС (Авто)'!QU"&amp;$J$26))/$D16)</f>
        <v>0</v>
      </c>
      <c r="QV16" s="137">
        <f ca="1">IF($D16=0,0,SUMIF('Полная ст-ть с уч.НЗС (Авто)'!$YO$11:INDIRECT("'Полная ст-ть с уч.НЗС (Авто)'!YO"&amp;$J$26),$C16,'Полная ст-ть с уч.НЗС (Авто)'!QV$11:INDIRECT("'Полная ст-ть с уч.НЗС (Авто)'!QV"&amp;$J$26))/$D16)</f>
        <v>0</v>
      </c>
      <c r="QW16" s="137">
        <f ca="1">IF($D16=0,0,SUMIF('Полная ст-ть с уч.НЗС (Авто)'!$YO$11:INDIRECT("'Полная ст-ть с уч.НЗС (Авто)'!YO"&amp;$J$26),$C16,'Полная ст-ть с уч.НЗС (Авто)'!QW$11:INDIRECT("'Полная ст-ть с уч.НЗС (Авто)'!QW"&amp;$J$26))/$D16)</f>
        <v>0</v>
      </c>
      <c r="QX16" s="137">
        <f ca="1">IF($D16=0,0,SUMIF('Полная ст-ть с уч.НЗС (Авто)'!$YO$11:INDIRECT("'Полная ст-ть с уч.НЗС (Авто)'!YO"&amp;$J$26),$C16,'Полная ст-ть с уч.НЗС (Авто)'!QX$11:INDIRECT("'Полная ст-ть с уч.НЗС (Авто)'!QX"&amp;$J$26))/$D16)</f>
        <v>0</v>
      </c>
      <c r="QY16" s="137">
        <f ca="1">IF($D16=0,0,SUMIF('Полная ст-ть с уч.НЗС (Авто)'!$YO$11:INDIRECT("'Полная ст-ть с уч.НЗС (Авто)'!YO"&amp;$J$26),$C16,'Полная ст-ть с уч.НЗС (Авто)'!QY$11:INDIRECT("'Полная ст-ть с уч.НЗС (Авто)'!QY"&amp;$J$26))/$D16)</f>
        <v>0</v>
      </c>
      <c r="QZ16" s="137">
        <f ca="1">IF($D16=0,0,SUMIF('Полная ст-ть с уч.НЗС (Авто)'!$YO$11:INDIRECT("'Полная ст-ть с уч.НЗС (Авто)'!YO"&amp;$J$26),$C16,'Полная ст-ть с уч.НЗС (Авто)'!QZ$11:INDIRECT("'Полная ст-ть с уч.НЗС (Авто)'!QZ"&amp;$J$26))/$D16)</f>
        <v>0</v>
      </c>
      <c r="RA16" s="137">
        <f ca="1">IF($D16=0,0,SUMIF('Полная ст-ть с уч.НЗС (Авто)'!$YO$11:INDIRECT("'Полная ст-ть с уч.НЗС (Авто)'!YO"&amp;$J$26),$C16,'Полная ст-ть с уч.НЗС (Авто)'!RA$11:INDIRECT("'Полная ст-ть с уч.НЗС (Авто)'!RA"&amp;$J$26))/$D16)</f>
        <v>0</v>
      </c>
      <c r="RB16" s="137">
        <f ca="1">IF($D16=0,0,SUMIF('Полная ст-ть с уч.НЗС (Авто)'!$YO$11:INDIRECT("'Полная ст-ть с уч.НЗС (Авто)'!YO"&amp;$J$26),$C16,'Полная ст-ть с уч.НЗС (Авто)'!RB$11:INDIRECT("'Полная ст-ть с уч.НЗС (Авто)'!RB"&amp;$J$26))/$D16)</f>
        <v>0</v>
      </c>
      <c r="RC16" s="137">
        <f ca="1">IF($D16=0,0,SUMIF('Полная ст-ть с уч.НЗС (Авто)'!$YO$11:INDIRECT("'Полная ст-ть с уч.НЗС (Авто)'!YO"&amp;$J$26),$C16,'Полная ст-ть с уч.НЗС (Авто)'!RC$11:INDIRECT("'Полная ст-ть с уч.НЗС (Авто)'!RC"&amp;$J$26))/$D16)</f>
        <v>0</v>
      </c>
      <c r="RD16" s="137">
        <f ca="1">IF($D16=0,0,SUMIF('Полная ст-ть с уч.НЗС (Авто)'!$YO$11:INDIRECT("'Полная ст-ть с уч.НЗС (Авто)'!YO"&amp;$J$26),$C16,'Полная ст-ть с уч.НЗС (Авто)'!RD$11:INDIRECT("'Полная ст-ть с уч.НЗС (Авто)'!RD"&amp;$J$26))/$D16)</f>
        <v>0</v>
      </c>
      <c r="RE16" s="137">
        <f ca="1">IF($D16=0,0,SUMIF('Полная ст-ть с уч.НЗС (Авто)'!$YO$11:INDIRECT("'Полная ст-ть с уч.НЗС (Авто)'!YO"&amp;$J$26),$C16,'Полная ст-ть с уч.НЗС (Авто)'!RE$11:INDIRECT("'Полная ст-ть с уч.НЗС (Авто)'!RE"&amp;$J$26))/$D16)</f>
        <v>0</v>
      </c>
      <c r="RF16" s="137">
        <f ca="1">IF($D16=0,0,SUMIF('Полная ст-ть с уч.НЗС (Авто)'!$YO$11:INDIRECT("'Полная ст-ть с уч.НЗС (Авто)'!YO"&amp;$J$26),$C16,'Полная ст-ть с уч.НЗС (Авто)'!RF$11:INDIRECT("'Полная ст-ть с уч.НЗС (Авто)'!RF"&amp;$J$26))/$D16)</f>
        <v>0</v>
      </c>
      <c r="RG16" s="137">
        <f ca="1">IF($D16=0,0,SUMIF('Полная ст-ть с уч.НЗС (Авто)'!$YO$11:INDIRECT("'Полная ст-ть с уч.НЗС (Авто)'!YO"&amp;$J$26),$C16,'Полная ст-ть с уч.НЗС (Авто)'!RG$11:INDIRECT("'Полная ст-ть с уч.НЗС (Авто)'!RG"&amp;$J$26))/$D16)</f>
        <v>0</v>
      </c>
      <c r="RH16" s="137">
        <f ca="1">IF($D16=0,0,SUMIF('Полная ст-ть с уч.НЗС (Авто)'!$YO$11:INDIRECT("'Полная ст-ть с уч.НЗС (Авто)'!YO"&amp;$J$26),$C16,'Полная ст-ть с уч.НЗС (Авто)'!RH$11:INDIRECT("'Полная ст-ть с уч.НЗС (Авто)'!RH"&amp;$J$26))/$D16)</f>
        <v>0</v>
      </c>
      <c r="RI16" s="137">
        <f ca="1">IF($D16=0,0,SUMIF('Полная ст-ть с уч.НЗС (Авто)'!$YO$11:INDIRECT("'Полная ст-ть с уч.НЗС (Авто)'!YO"&amp;$J$26),$C16,'Полная ст-ть с уч.НЗС (Авто)'!RI$11:INDIRECT("'Полная ст-ть с уч.НЗС (Авто)'!RI"&amp;$J$26))/$D16)</f>
        <v>0</v>
      </c>
      <c r="RJ16" s="137">
        <f ca="1">IF($D16=0,0,SUMIF('Полная ст-ть с уч.НЗС (Авто)'!$YO$11:INDIRECT("'Полная ст-ть с уч.НЗС (Авто)'!YO"&amp;$J$26),$C16,'Полная ст-ть с уч.НЗС (Авто)'!RJ$11:INDIRECT("'Полная ст-ть с уч.НЗС (Авто)'!RJ"&amp;$J$26))/$D16)</f>
        <v>0</v>
      </c>
      <c r="RK16" s="137">
        <f ca="1">IF($D16=0,0,SUMIF('Полная ст-ть с уч.НЗС (Авто)'!$YO$11:INDIRECT("'Полная ст-ть с уч.НЗС (Авто)'!YO"&amp;$J$26),$C16,'Полная ст-ть с уч.НЗС (Авто)'!RK$11:INDIRECT("'Полная ст-ть с уч.НЗС (Авто)'!RK"&amp;$J$26))/$D16)</f>
        <v>0</v>
      </c>
      <c r="RL16" s="137">
        <f ca="1">IF($D16=0,0,SUMIF('Полная ст-ть с уч.НЗС (Авто)'!$YO$11:INDIRECT("'Полная ст-ть с уч.НЗС (Авто)'!YO"&amp;$J$26),$C16,'Полная ст-ть с уч.НЗС (Авто)'!RL$11:INDIRECT("'Полная ст-ть с уч.НЗС (Авто)'!RL"&amp;$J$26))/$D16)</f>
        <v>0</v>
      </c>
      <c r="RM16" s="137">
        <f ca="1">IF($D16=0,0,SUMIF('Полная ст-ть с уч.НЗС (Авто)'!$YO$11:INDIRECT("'Полная ст-ть с уч.НЗС (Авто)'!YO"&amp;$J$26),$C16,'Полная ст-ть с уч.НЗС (Авто)'!RM$11:INDIRECT("'Полная ст-ть с уч.НЗС (Авто)'!RM"&amp;$J$26))/$D16)</f>
        <v>0</v>
      </c>
      <c r="RN16" s="137">
        <f ca="1">IF($D16=0,0,SUMIF('Полная ст-ть с уч.НЗС (Авто)'!$YO$11:INDIRECT("'Полная ст-ть с уч.НЗС (Авто)'!YO"&amp;$J$26),$C16,'Полная ст-ть с уч.НЗС (Авто)'!RN$11:INDIRECT("'Полная ст-ть с уч.НЗС (Авто)'!RN"&amp;$J$26))/$D16)</f>
        <v>0</v>
      </c>
      <c r="RO16" s="137">
        <f ca="1">IF($D16=0,0,SUMIF('Полная ст-ть с уч.НЗС (Авто)'!$YO$11:INDIRECT("'Полная ст-ть с уч.НЗС (Авто)'!YO"&amp;$J$26),$C16,'Полная ст-ть с уч.НЗС (Авто)'!RO$11:INDIRECT("'Полная ст-ть с уч.НЗС (Авто)'!RO"&amp;$J$26))/$D16)</f>
        <v>0</v>
      </c>
      <c r="RP16" s="137">
        <f ca="1">IF($D16=0,0,SUMIF('Полная ст-ть с уч.НЗС (Авто)'!$YO$11:INDIRECT("'Полная ст-ть с уч.НЗС (Авто)'!YO"&amp;$J$26),$C16,'Полная ст-ть с уч.НЗС (Авто)'!RP$11:INDIRECT("'Полная ст-ть с уч.НЗС (Авто)'!RP"&amp;$J$26))/$D16)</f>
        <v>0</v>
      </c>
      <c r="RQ16" s="137">
        <f ca="1">IF($D16=0,0,SUMIF('Полная ст-ть с уч.НЗС (Авто)'!$YO$11:INDIRECT("'Полная ст-ть с уч.НЗС (Авто)'!YO"&amp;$J$26),$C16,'Полная ст-ть с уч.НЗС (Авто)'!RQ$11:INDIRECT("'Полная ст-ть с уч.НЗС (Авто)'!RQ"&amp;$J$26))/$D16)</f>
        <v>0</v>
      </c>
      <c r="RR16" s="137">
        <f ca="1">IF($D16=0,0,SUMIF('Полная ст-ть с уч.НЗС (Авто)'!$YO$11:INDIRECT("'Полная ст-ть с уч.НЗС (Авто)'!YO"&amp;$J$26),$C16,'Полная ст-ть с уч.НЗС (Авто)'!RR$11:INDIRECT("'Полная ст-ть с уч.НЗС (Авто)'!RR"&amp;$J$26))/$D16)</f>
        <v>0</v>
      </c>
      <c r="RS16" s="137">
        <f ca="1">IF($D16=0,0,SUMIF('Полная ст-ть с уч.НЗС (Авто)'!$YO$11:INDIRECT("'Полная ст-ть с уч.НЗС (Авто)'!YO"&amp;$J$26),$C16,'Полная ст-ть с уч.НЗС (Авто)'!RS$11:INDIRECT("'Полная ст-ть с уч.НЗС (Авто)'!RS"&amp;$J$26))/$D16)</f>
        <v>0</v>
      </c>
      <c r="RT16" s="137">
        <f ca="1">IF($D16=0,0,SUMIF('Полная ст-ть с уч.НЗС (Авто)'!$YO$11:INDIRECT("'Полная ст-ть с уч.НЗС (Авто)'!YO"&amp;$J$26),$C16,'Полная ст-ть с уч.НЗС (Авто)'!RT$11:INDIRECT("'Полная ст-ть с уч.НЗС (Авто)'!RT"&amp;$J$26))/$D16)</f>
        <v>0</v>
      </c>
      <c r="RU16" s="137">
        <f ca="1">IF($D16=0,0,SUMIF('Полная ст-ть с уч.НЗС (Авто)'!$YO$11:INDIRECT("'Полная ст-ть с уч.НЗС (Авто)'!YO"&amp;$J$26),$C16,'Полная ст-ть с уч.НЗС (Авто)'!RU$11:INDIRECT("'Полная ст-ть с уч.НЗС (Авто)'!RU"&amp;$J$26))/$D16)</f>
        <v>0</v>
      </c>
      <c r="RV16" s="137">
        <f ca="1">IF($D16=0,0,SUMIF('Полная ст-ть с уч.НЗС (Авто)'!$YO$11:INDIRECT("'Полная ст-ть с уч.НЗС (Авто)'!YO"&amp;$J$26),$C16,'Полная ст-ть с уч.НЗС (Авто)'!RV$11:INDIRECT("'Полная ст-ть с уч.НЗС (Авто)'!RV"&amp;$J$26))/$D16)</f>
        <v>0</v>
      </c>
      <c r="RW16" s="137">
        <f ca="1">IF($D16=0,0,SUMIF('Полная ст-ть с уч.НЗС (Авто)'!$YO$11:INDIRECT("'Полная ст-ть с уч.НЗС (Авто)'!YO"&amp;$J$26),$C16,'Полная ст-ть с уч.НЗС (Авто)'!RW$11:INDIRECT("'Полная ст-ть с уч.НЗС (Авто)'!RW"&amp;$J$26))/$D16)</f>
        <v>0</v>
      </c>
      <c r="RX16" s="137">
        <f ca="1">IF($D16=0,0,SUMIF('Полная ст-ть с уч.НЗС (Авто)'!$YO$11:INDIRECT("'Полная ст-ть с уч.НЗС (Авто)'!YO"&amp;$J$26),$C16,'Полная ст-ть с уч.НЗС (Авто)'!RX$11:INDIRECT("'Полная ст-ть с уч.НЗС (Авто)'!RX"&amp;$J$26))/$D16)</f>
        <v>0</v>
      </c>
      <c r="RY16" s="137">
        <f ca="1">IF($D16=0,0,SUMIF('Полная ст-ть с уч.НЗС (Авто)'!$YO$11:INDIRECT("'Полная ст-ть с уч.НЗС (Авто)'!YO"&amp;$J$26),$C16,'Полная ст-ть с уч.НЗС (Авто)'!RY$11:INDIRECT("'Полная ст-ть с уч.НЗС (Авто)'!RY"&amp;$J$26))/$D16)</f>
        <v>0</v>
      </c>
      <c r="RZ16" s="137">
        <f ca="1">IF($D16=0,0,SUMIF('Полная ст-ть с уч.НЗС (Авто)'!$YO$11:INDIRECT("'Полная ст-ть с уч.НЗС (Авто)'!YO"&amp;$J$26),$C16,'Полная ст-ть с уч.НЗС (Авто)'!RZ$11:INDIRECT("'Полная ст-ть с уч.НЗС (Авто)'!RZ"&amp;$J$26))/$D16)</f>
        <v>0</v>
      </c>
      <c r="SA16" s="137">
        <f ca="1">IF($D16=0,0,SUMIF('Полная ст-ть с уч.НЗС (Авто)'!$YO$11:INDIRECT("'Полная ст-ть с уч.НЗС (Авто)'!YO"&amp;$J$26),$C16,'Полная ст-ть с уч.НЗС (Авто)'!SA$11:INDIRECT("'Полная ст-ть с уч.НЗС (Авто)'!SA"&amp;$J$26))/$D16)</f>
        <v>0</v>
      </c>
      <c r="SB16" s="137">
        <f ca="1">IF($D16=0,0,SUMIF('Полная ст-ть с уч.НЗС (Авто)'!$YO$11:INDIRECT("'Полная ст-ть с уч.НЗС (Авто)'!YO"&amp;$J$26),$C16,'Полная ст-ть с уч.НЗС (Авто)'!SB$11:INDIRECT("'Полная ст-ть с уч.НЗС (Авто)'!SB"&amp;$J$26))/$D16)</f>
        <v>0</v>
      </c>
      <c r="SC16" s="137">
        <f ca="1">IF($D16=0,0,SUMIF('Полная ст-ть с уч.НЗС (Авто)'!$YO$11:INDIRECT("'Полная ст-ть с уч.НЗС (Авто)'!YO"&amp;$J$26),$C16,'Полная ст-ть с уч.НЗС (Авто)'!SC$11:INDIRECT("'Полная ст-ть с уч.НЗС (Авто)'!SC"&amp;$J$26))/$D16)</f>
        <v>0</v>
      </c>
      <c r="SD16" s="137">
        <f ca="1">IF($D16=0,0,SUMIF('Полная ст-ть с уч.НЗС (Авто)'!$YO$11:INDIRECT("'Полная ст-ть с уч.НЗС (Авто)'!YO"&amp;$J$26),$C16,'Полная ст-ть с уч.НЗС (Авто)'!SD$11:INDIRECT("'Полная ст-ть с уч.НЗС (Авто)'!SD"&amp;$J$26))/$D16)</f>
        <v>0</v>
      </c>
      <c r="SE16" s="137">
        <f ca="1">IF($D16=0,0,SUMIF('Полная ст-ть с уч.НЗС (Авто)'!$YO$11:INDIRECT("'Полная ст-ть с уч.НЗС (Авто)'!YO"&amp;$J$26),$C16,'Полная ст-ть с уч.НЗС (Авто)'!SE$11:INDIRECT("'Полная ст-ть с уч.НЗС (Авто)'!SE"&amp;$J$26))/$D16)</f>
        <v>0</v>
      </c>
      <c r="SF16" s="137">
        <f ca="1">IF($D16=0,0,SUMIF('Полная ст-ть с уч.НЗС (Авто)'!$YO$11:INDIRECT("'Полная ст-ть с уч.НЗС (Авто)'!YO"&amp;$J$26),$C16,'Полная ст-ть с уч.НЗС (Авто)'!SF$11:INDIRECT("'Полная ст-ть с уч.НЗС (Авто)'!SF"&amp;$J$26))/$D16)</f>
        <v>0</v>
      </c>
      <c r="SG16" s="137">
        <f ca="1">IF($D16=0,0,SUMIF('Полная ст-ть с уч.НЗС (Авто)'!$YO$11:INDIRECT("'Полная ст-ть с уч.НЗС (Авто)'!YO"&amp;$J$26),$C16,'Полная ст-ть с уч.НЗС (Авто)'!SG$11:INDIRECT("'Полная ст-ть с уч.НЗС (Авто)'!SG"&amp;$J$26))/$D16)</f>
        <v>0</v>
      </c>
      <c r="SH16" s="137">
        <f ca="1">IF($D16=0,0,SUMIF('Полная ст-ть с уч.НЗС (Авто)'!$YO$11:INDIRECT("'Полная ст-ть с уч.НЗС (Авто)'!YO"&amp;$J$26),$C16,'Полная ст-ть с уч.НЗС (Авто)'!SH$11:INDIRECT("'Полная ст-ть с уч.НЗС (Авто)'!SH"&amp;$J$26))/$D16)</f>
        <v>0</v>
      </c>
      <c r="SI16" s="137">
        <f ca="1">IF($D16=0,0,SUMIF('Полная ст-ть с уч.НЗС (Авто)'!$YO$11:INDIRECT("'Полная ст-ть с уч.НЗС (Авто)'!YO"&amp;$J$26),$C16,'Полная ст-ть с уч.НЗС (Авто)'!SI$11:INDIRECT("'Полная ст-ть с уч.НЗС (Авто)'!SI"&amp;$J$26))/$D16)</f>
        <v>0</v>
      </c>
      <c r="SJ16" s="137">
        <f ca="1">IF($D16=0,0,SUMIF('Полная ст-ть с уч.НЗС (Авто)'!$YO$11:INDIRECT("'Полная ст-ть с уч.НЗС (Авто)'!YO"&amp;$J$26),$C16,'Полная ст-ть с уч.НЗС (Авто)'!SJ$11:INDIRECT("'Полная ст-ть с уч.НЗС (Авто)'!SJ"&amp;$J$26))/$D16)</f>
        <v>0</v>
      </c>
      <c r="SK16" s="137">
        <f ca="1">IF($D16=0,0,SUMIF('Полная ст-ть с уч.НЗС (Авто)'!$YO$11:INDIRECT("'Полная ст-ть с уч.НЗС (Авто)'!YO"&amp;$J$26),$C16,'Полная ст-ть с уч.НЗС (Авто)'!SK$11:INDIRECT("'Полная ст-ть с уч.НЗС (Авто)'!SK"&amp;$J$26))/$D16)</f>
        <v>0</v>
      </c>
      <c r="SL16" s="137">
        <f ca="1">IF($D16=0,0,SUMIF('Полная ст-ть с уч.НЗС (Авто)'!$YO$11:INDIRECT("'Полная ст-ть с уч.НЗС (Авто)'!YO"&amp;$J$26),$C16,'Полная ст-ть с уч.НЗС (Авто)'!SL$11:INDIRECT("'Полная ст-ть с уч.НЗС (Авто)'!SL"&amp;$J$26))/$D16)</f>
        <v>0</v>
      </c>
      <c r="SM16" s="137">
        <f ca="1">IF($D16=0,0,SUMIF('Полная ст-ть с уч.НЗС (Авто)'!$YO$11:INDIRECT("'Полная ст-ть с уч.НЗС (Авто)'!YO"&amp;$J$26),$C16,'Полная ст-ть с уч.НЗС (Авто)'!SM$11:INDIRECT("'Полная ст-ть с уч.НЗС (Авто)'!SM"&amp;$J$26))/$D16)</f>
        <v>0</v>
      </c>
      <c r="SN16" s="137">
        <f ca="1">IF($D16=0,0,SUMIF('Полная ст-ть с уч.НЗС (Авто)'!$YO$11:INDIRECT("'Полная ст-ть с уч.НЗС (Авто)'!YO"&amp;$J$26),$C16,'Полная ст-ть с уч.НЗС (Авто)'!SN$11:INDIRECT("'Полная ст-ть с уч.НЗС (Авто)'!SN"&amp;$J$26))/$D16)</f>
        <v>0</v>
      </c>
      <c r="SO16" s="137">
        <f ca="1">IF($D16=0,0,SUMIF('Полная ст-ть с уч.НЗС (Авто)'!$YO$11:INDIRECT("'Полная ст-ть с уч.НЗС (Авто)'!YO"&amp;$J$26),$C16,'Полная ст-ть с уч.НЗС (Авто)'!SO$11:INDIRECT("'Полная ст-ть с уч.НЗС (Авто)'!SO"&amp;$J$26))/$D16)</f>
        <v>0</v>
      </c>
      <c r="SP16" s="137">
        <f ca="1">IF($D16=0,0,SUMIF('Полная ст-ть с уч.НЗС (Авто)'!$YO$11:INDIRECT("'Полная ст-ть с уч.НЗС (Авто)'!YO"&amp;$J$26),$C16,'Полная ст-ть с уч.НЗС (Авто)'!SP$11:INDIRECT("'Полная ст-ть с уч.НЗС (Авто)'!SP"&amp;$J$26))/$D16)</f>
        <v>0</v>
      </c>
      <c r="SQ16" s="137">
        <f ca="1">IF($D16=0,0,SUMIF('Полная ст-ть с уч.НЗС (Авто)'!$YO$11:INDIRECT("'Полная ст-ть с уч.НЗС (Авто)'!YO"&amp;$J$26),$C16,'Полная ст-ть с уч.НЗС (Авто)'!SQ$11:INDIRECT("'Полная ст-ть с уч.НЗС (Авто)'!SQ"&amp;$J$26))/$D16)</f>
        <v>0</v>
      </c>
      <c r="SR16" s="137">
        <f ca="1">IF($D16=0,0,SUMIF('Полная ст-ть с уч.НЗС (Авто)'!$YO$11:INDIRECT("'Полная ст-ть с уч.НЗС (Авто)'!YO"&amp;$J$26),$C16,'Полная ст-ть с уч.НЗС (Авто)'!SR$11:INDIRECT("'Полная ст-ть с уч.НЗС (Авто)'!SR"&amp;$J$26))/$D16)</f>
        <v>0</v>
      </c>
      <c r="SS16" s="137">
        <f ca="1">IF($D16=0,0,SUMIF('Полная ст-ть с уч.НЗС (Авто)'!$YO$11:INDIRECT("'Полная ст-ть с уч.НЗС (Авто)'!YO"&amp;$J$26),$C16,'Полная ст-ть с уч.НЗС (Авто)'!SS$11:INDIRECT("'Полная ст-ть с уч.НЗС (Авто)'!SS"&amp;$J$26))/$D16)</f>
        <v>0</v>
      </c>
      <c r="ST16" s="137">
        <f ca="1">IF($D16=0,0,SUMIF('Полная ст-ть с уч.НЗС (Авто)'!$YO$11:INDIRECT("'Полная ст-ть с уч.НЗС (Авто)'!YO"&amp;$J$26),$C16,'Полная ст-ть с уч.НЗС (Авто)'!ST$11:INDIRECT("'Полная ст-ть с уч.НЗС (Авто)'!ST"&amp;$J$26))/$D16)</f>
        <v>0</v>
      </c>
      <c r="SU16" s="137">
        <f ca="1">IF($D16=0,0,SUMIF('Полная ст-ть с уч.НЗС (Авто)'!$YO$11:INDIRECT("'Полная ст-ть с уч.НЗС (Авто)'!YO"&amp;$J$26),$C16,'Полная ст-ть с уч.НЗС (Авто)'!SU$11:INDIRECT("'Полная ст-ть с уч.НЗС (Авто)'!SU"&amp;$J$26))/$D16)</f>
        <v>0</v>
      </c>
      <c r="SV16" s="137">
        <f ca="1">IF($D16=0,0,SUMIF('Полная ст-ть с уч.НЗС (Авто)'!$YO$11:INDIRECT("'Полная ст-ть с уч.НЗС (Авто)'!YO"&amp;$J$26),$C16,'Полная ст-ть с уч.НЗС (Авто)'!SV$11:INDIRECT("'Полная ст-ть с уч.НЗС (Авто)'!SV"&amp;$J$26))/$D16)</f>
        <v>0</v>
      </c>
      <c r="SW16" s="137">
        <f ca="1">IF($D16=0,0,SUMIF('Полная ст-ть с уч.НЗС (Авто)'!$YO$11:INDIRECT("'Полная ст-ть с уч.НЗС (Авто)'!YO"&amp;$J$26),$C16,'Полная ст-ть с уч.НЗС (Авто)'!SW$11:INDIRECT("'Полная ст-ть с уч.НЗС (Авто)'!SW"&amp;$J$26))/$D16)</f>
        <v>0</v>
      </c>
      <c r="SX16" s="137">
        <f ca="1">IF($D16=0,0,SUMIF('Полная ст-ть с уч.НЗС (Авто)'!$YO$11:INDIRECT("'Полная ст-ть с уч.НЗС (Авто)'!YO"&amp;$J$26),$C16,'Полная ст-ть с уч.НЗС (Авто)'!SX$11:INDIRECT("'Полная ст-ть с уч.НЗС (Авто)'!SX"&amp;$J$26))/$D16)</f>
        <v>0</v>
      </c>
      <c r="SY16" s="137">
        <f ca="1">IF($D16=0,0,SUMIF('Полная ст-ть с уч.НЗС (Авто)'!$YO$11:INDIRECT("'Полная ст-ть с уч.НЗС (Авто)'!YO"&amp;$J$26),$C16,'Полная ст-ть с уч.НЗС (Авто)'!SY$11:INDIRECT("'Полная ст-ть с уч.НЗС (Авто)'!SY"&amp;$J$26))/$D16)</f>
        <v>0</v>
      </c>
      <c r="SZ16" s="137">
        <f ca="1">IF($D16=0,0,SUMIF('Полная ст-ть с уч.НЗС (Авто)'!$YO$11:INDIRECT("'Полная ст-ть с уч.НЗС (Авто)'!YO"&amp;$J$26),$C16,'Полная ст-ть с уч.НЗС (Авто)'!SZ$11:INDIRECT("'Полная ст-ть с уч.НЗС (Авто)'!SZ"&amp;$J$26))/$D16)</f>
        <v>0</v>
      </c>
      <c r="TA16" s="137">
        <f ca="1">IF($D16=0,0,SUMIF('Полная ст-ть с уч.НЗС (Авто)'!$YO$11:INDIRECT("'Полная ст-ть с уч.НЗС (Авто)'!YO"&amp;$J$26),$C16,'Полная ст-ть с уч.НЗС (Авто)'!TA$11:INDIRECT("'Полная ст-ть с уч.НЗС (Авто)'!TA"&amp;$J$26))/$D16)</f>
        <v>0</v>
      </c>
      <c r="TB16" s="137">
        <f ca="1">IF($D16=0,0,SUMIF('Полная ст-ть с уч.НЗС (Авто)'!$YO$11:INDIRECT("'Полная ст-ть с уч.НЗС (Авто)'!YO"&amp;$J$26),$C16,'Полная ст-ть с уч.НЗС (Авто)'!TB$11:INDIRECT("'Полная ст-ть с уч.НЗС (Авто)'!TB"&amp;$J$26))/$D16)</f>
        <v>0</v>
      </c>
      <c r="TC16" s="137">
        <f ca="1">IF($D16=0,0,SUMIF('Полная ст-ть с уч.НЗС (Авто)'!$YO$11:INDIRECT("'Полная ст-ть с уч.НЗС (Авто)'!YO"&amp;$J$26),$C16,'Полная ст-ть с уч.НЗС (Авто)'!TC$11:INDIRECT("'Полная ст-ть с уч.НЗС (Авто)'!TC"&amp;$J$26))/$D16)</f>
        <v>0</v>
      </c>
      <c r="TD16" s="137">
        <f ca="1">IF($D16=0,0,SUMIF('Полная ст-ть с уч.НЗС (Авто)'!$YO$11:INDIRECT("'Полная ст-ть с уч.НЗС (Авто)'!YO"&amp;$J$26),$C16,'Полная ст-ть с уч.НЗС (Авто)'!TD$11:INDIRECT("'Полная ст-ть с уч.НЗС (Авто)'!TD"&amp;$J$26))/$D16)</f>
        <v>0</v>
      </c>
      <c r="TE16" s="137">
        <f ca="1">IF($D16=0,0,SUMIF('Полная ст-ть с уч.НЗС (Авто)'!$YO$11:INDIRECT("'Полная ст-ть с уч.НЗС (Авто)'!YO"&amp;$J$26),$C16,'Полная ст-ть с уч.НЗС (Авто)'!TE$11:INDIRECT("'Полная ст-ть с уч.НЗС (Авто)'!TE"&amp;$J$26))/$D16)</f>
        <v>0</v>
      </c>
      <c r="TF16" s="137">
        <f ca="1">IF($D16=0,0,SUMIF('Полная ст-ть с уч.НЗС (Авто)'!$YO$11:INDIRECT("'Полная ст-ть с уч.НЗС (Авто)'!YO"&amp;$J$26),$C16,'Полная ст-ть с уч.НЗС (Авто)'!TF$11:INDIRECT("'Полная ст-ть с уч.НЗС (Авто)'!TF"&amp;$J$26))/$D16)</f>
        <v>0</v>
      </c>
      <c r="TG16" s="137">
        <f ca="1">IF($D16=0,0,SUMIF('Полная ст-ть с уч.НЗС (Авто)'!$YO$11:INDIRECT("'Полная ст-ть с уч.НЗС (Авто)'!YO"&amp;$J$26),$C16,'Полная ст-ть с уч.НЗС (Авто)'!TG$11:INDIRECT("'Полная ст-ть с уч.НЗС (Авто)'!TG"&amp;$J$26))/$D16)</f>
        <v>0</v>
      </c>
      <c r="TH16" s="137">
        <f ca="1">IF($D16=0,0,SUMIF('Полная ст-ть с уч.НЗС (Авто)'!$YO$11:INDIRECT("'Полная ст-ть с уч.НЗС (Авто)'!YO"&amp;$J$26),$C16,'Полная ст-ть с уч.НЗС (Авто)'!TH$11:INDIRECT("'Полная ст-ть с уч.НЗС (Авто)'!TH"&amp;$J$26))/$D16)</f>
        <v>0</v>
      </c>
      <c r="TI16" s="137">
        <f ca="1">IF($D16=0,0,SUMIF('Полная ст-ть с уч.НЗС (Авто)'!$YO$11:INDIRECT("'Полная ст-ть с уч.НЗС (Авто)'!YO"&amp;$J$26),$C16,'Полная ст-ть с уч.НЗС (Авто)'!TI$11:INDIRECT("'Полная ст-ть с уч.НЗС (Авто)'!TI"&amp;$J$26))/$D16)</f>
        <v>0</v>
      </c>
      <c r="TJ16" s="137">
        <f ca="1">IF($D16=0,0,SUMIF('Полная ст-ть с уч.НЗС (Авто)'!$YO$11:INDIRECT("'Полная ст-ть с уч.НЗС (Авто)'!YO"&amp;$J$26),$C16,'Полная ст-ть с уч.НЗС (Авто)'!TJ$11:INDIRECT("'Полная ст-ть с уч.НЗС (Авто)'!TJ"&amp;$J$26))/$D16)</f>
        <v>0</v>
      </c>
      <c r="TK16" s="137">
        <f ca="1">IF($D16=0,0,SUMIF('Полная ст-ть с уч.НЗС (Авто)'!$YO$11:INDIRECT("'Полная ст-ть с уч.НЗС (Авто)'!YO"&amp;$J$26),$C16,'Полная ст-ть с уч.НЗС (Авто)'!TK$11:INDIRECT("'Полная ст-ть с уч.НЗС (Авто)'!TK"&amp;$J$26))/$D16)</f>
        <v>0</v>
      </c>
      <c r="TL16" s="137">
        <f ca="1">IF($D16=0,0,SUMIF('Полная ст-ть с уч.НЗС (Авто)'!$YO$11:INDIRECT("'Полная ст-ть с уч.НЗС (Авто)'!YO"&amp;$J$26),$C16,'Полная ст-ть с уч.НЗС (Авто)'!TL$11:INDIRECT("'Полная ст-ть с уч.НЗС (Авто)'!TL"&amp;$J$26))/$D16)</f>
        <v>0</v>
      </c>
      <c r="TM16" s="137">
        <f ca="1">IF($D16=0,0,SUMIF('Полная ст-ть с уч.НЗС (Авто)'!$YO$11:INDIRECT("'Полная ст-ть с уч.НЗС (Авто)'!YO"&amp;$J$26),$C16,'Полная ст-ть с уч.НЗС (Авто)'!TM$11:INDIRECT("'Полная ст-ть с уч.НЗС (Авто)'!TM"&amp;$J$26))/$D16)</f>
        <v>0</v>
      </c>
      <c r="TN16" s="137">
        <f ca="1">IF($D16=0,0,SUMIF('Полная ст-ть с уч.НЗС (Авто)'!$YO$11:INDIRECT("'Полная ст-ть с уч.НЗС (Авто)'!YO"&amp;$J$26),$C16,'Полная ст-ть с уч.НЗС (Авто)'!TN$11:INDIRECT("'Полная ст-ть с уч.НЗС (Авто)'!TN"&amp;$J$26))/$D16)</f>
        <v>0</v>
      </c>
      <c r="TO16" s="137">
        <f ca="1">IF($D16=0,0,SUMIF('Полная ст-ть с уч.НЗС (Авто)'!$YO$11:INDIRECT("'Полная ст-ть с уч.НЗС (Авто)'!YO"&amp;$J$26),$C16,'Полная ст-ть с уч.НЗС (Авто)'!TO$11:INDIRECT("'Полная ст-ть с уч.НЗС (Авто)'!TO"&amp;$J$26))/$D16)</f>
        <v>0</v>
      </c>
      <c r="TP16" s="137">
        <f ca="1">IF($D16=0,0,SUMIF('Полная ст-ть с уч.НЗС (Авто)'!$YO$11:INDIRECT("'Полная ст-ть с уч.НЗС (Авто)'!YO"&amp;$J$26),$C16,'Полная ст-ть с уч.НЗС (Авто)'!TP$11:INDIRECT("'Полная ст-ть с уч.НЗС (Авто)'!TP"&amp;$J$26))/$D16)</f>
        <v>0</v>
      </c>
      <c r="TQ16" s="137">
        <f ca="1">IF($D16=0,0,SUMIF('Полная ст-ть с уч.НЗС (Авто)'!$YO$11:INDIRECT("'Полная ст-ть с уч.НЗС (Авто)'!YO"&amp;$J$26),$C16,'Полная ст-ть с уч.НЗС (Авто)'!TQ$11:INDIRECT("'Полная ст-ть с уч.НЗС (Авто)'!TQ"&amp;$J$26))/$D16)</f>
        <v>0</v>
      </c>
      <c r="TR16" s="137">
        <f ca="1">IF($D16=0,0,SUMIF('Полная ст-ть с уч.НЗС (Авто)'!$YO$11:INDIRECT("'Полная ст-ть с уч.НЗС (Авто)'!YO"&amp;$J$26),$C16,'Полная ст-ть с уч.НЗС (Авто)'!TR$11:INDIRECT("'Полная ст-ть с уч.НЗС (Авто)'!TR"&amp;$J$26))/$D16)</f>
        <v>0</v>
      </c>
      <c r="TS16" s="137">
        <f ca="1">IF($D16=0,0,SUMIF('Полная ст-ть с уч.НЗС (Авто)'!$YO$11:INDIRECT("'Полная ст-ть с уч.НЗС (Авто)'!YO"&amp;$J$26),$C16,'Полная ст-ть с уч.НЗС (Авто)'!TS$11:INDIRECT("'Полная ст-ть с уч.НЗС (Авто)'!TS"&amp;$J$26))/$D16)</f>
        <v>0</v>
      </c>
      <c r="TT16" s="137">
        <f ca="1">IF($D16=0,0,SUMIF('Полная ст-ть с уч.НЗС (Авто)'!$YO$11:INDIRECT("'Полная ст-ть с уч.НЗС (Авто)'!YO"&amp;$J$26),$C16,'Полная ст-ть с уч.НЗС (Авто)'!TT$11:INDIRECT("'Полная ст-ть с уч.НЗС (Авто)'!TT"&amp;$J$26))/$D16)</f>
        <v>0</v>
      </c>
      <c r="TU16" s="137">
        <f ca="1">IF($D16=0,0,SUMIF('Полная ст-ть с уч.НЗС (Авто)'!$YO$11:INDIRECT("'Полная ст-ть с уч.НЗС (Авто)'!YO"&amp;$J$26),$C16,'Полная ст-ть с уч.НЗС (Авто)'!TU$11:INDIRECT("'Полная ст-ть с уч.НЗС (Авто)'!TU"&amp;$J$26))/$D16)</f>
        <v>0</v>
      </c>
      <c r="TV16" s="137">
        <f ca="1">IF($D16=0,0,SUMIF('Полная ст-ть с уч.НЗС (Авто)'!$YO$11:INDIRECT("'Полная ст-ть с уч.НЗС (Авто)'!YO"&amp;$J$26),$C16,'Полная ст-ть с уч.НЗС (Авто)'!TV$11:INDIRECT("'Полная ст-ть с уч.НЗС (Авто)'!TV"&amp;$J$26))/$D16)</f>
        <v>0</v>
      </c>
      <c r="TW16" s="137">
        <f ca="1">IF($D16=0,0,SUMIF('Полная ст-ть с уч.НЗС (Авто)'!$YO$11:INDIRECT("'Полная ст-ть с уч.НЗС (Авто)'!YO"&amp;$J$26),$C16,'Полная ст-ть с уч.НЗС (Авто)'!TW$11:INDIRECT("'Полная ст-ть с уч.НЗС (Авто)'!TW"&amp;$J$26))/$D16)</f>
        <v>0</v>
      </c>
      <c r="TX16" s="137">
        <f ca="1">IF($D16=0,0,SUMIF('Полная ст-ть с уч.НЗС (Авто)'!$YO$11:INDIRECT("'Полная ст-ть с уч.НЗС (Авто)'!YO"&amp;$J$26),$C16,'Полная ст-ть с уч.НЗС (Авто)'!TX$11:INDIRECT("'Полная ст-ть с уч.НЗС (Авто)'!TX"&amp;$J$26))/$D16)</f>
        <v>0</v>
      </c>
      <c r="TY16" s="137">
        <f ca="1">IF($D16=0,0,SUMIF('Полная ст-ть с уч.НЗС (Авто)'!$YO$11:INDIRECT("'Полная ст-ть с уч.НЗС (Авто)'!YO"&amp;$J$26),$C16,'Полная ст-ть с уч.НЗС (Авто)'!TY$11:INDIRECT("'Полная ст-ть с уч.НЗС (Авто)'!TY"&amp;$J$26))/$D16)</f>
        <v>0</v>
      </c>
      <c r="TZ16" s="137">
        <f ca="1">IF($D16=0,0,SUMIF('Полная ст-ть с уч.НЗС (Авто)'!$YO$11:INDIRECT("'Полная ст-ть с уч.НЗС (Авто)'!YO"&amp;$J$26),$C16,'Полная ст-ть с уч.НЗС (Авто)'!TZ$11:INDIRECT("'Полная ст-ть с уч.НЗС (Авто)'!TZ"&amp;$J$26))/$D16)</f>
        <v>0</v>
      </c>
      <c r="UA16" s="137">
        <f ca="1">IF($D16=0,0,SUMIF('Полная ст-ть с уч.НЗС (Авто)'!$YO$11:INDIRECT("'Полная ст-ть с уч.НЗС (Авто)'!YO"&amp;$J$26),$C16,'Полная ст-ть с уч.НЗС (Авто)'!UA$11:INDIRECT("'Полная ст-ть с уч.НЗС (Авто)'!UA"&amp;$J$26))/$D16)</f>
        <v>0</v>
      </c>
      <c r="UB16" s="137">
        <f ca="1">IF($D16=0,0,SUMIF('Полная ст-ть с уч.НЗС (Авто)'!$YO$11:INDIRECT("'Полная ст-ть с уч.НЗС (Авто)'!YO"&amp;$J$26),$C16,'Полная ст-ть с уч.НЗС (Авто)'!UB$11:INDIRECT("'Полная ст-ть с уч.НЗС (Авто)'!UB"&amp;$J$26))/$D16)</f>
        <v>0</v>
      </c>
      <c r="UC16" s="137">
        <f ca="1">IF($D16=0,0,SUMIF('Полная ст-ть с уч.НЗС (Авто)'!$YO$11:INDIRECT("'Полная ст-ть с уч.НЗС (Авто)'!YO"&amp;$J$26),$C16,'Полная ст-ть с уч.НЗС (Авто)'!UC$11:INDIRECT("'Полная ст-ть с уч.НЗС (Авто)'!UC"&amp;$J$26))/$D16)</f>
        <v>0</v>
      </c>
      <c r="UD16" s="137">
        <f ca="1">IF($D16=0,0,SUMIF('Полная ст-ть с уч.НЗС (Авто)'!$YO$11:INDIRECT("'Полная ст-ть с уч.НЗС (Авто)'!YO"&amp;$J$26),$C16,'Полная ст-ть с уч.НЗС (Авто)'!UD$11:INDIRECT("'Полная ст-ть с уч.НЗС (Авто)'!UD"&amp;$J$26))/$D16)</f>
        <v>0</v>
      </c>
      <c r="UE16" s="137">
        <f ca="1">IF($D16=0,0,SUMIF('Полная ст-ть с уч.НЗС (Авто)'!$YO$11:INDIRECT("'Полная ст-ть с уч.НЗС (Авто)'!YO"&amp;$J$26),$C16,'Полная ст-ть с уч.НЗС (Авто)'!UE$11:INDIRECT("'Полная ст-ть с уч.НЗС (Авто)'!UE"&amp;$J$26))/$D16)</f>
        <v>0</v>
      </c>
      <c r="UF16" s="137">
        <f ca="1">IF($D16=0,0,SUMIF('Полная ст-ть с уч.НЗС (Авто)'!$YO$11:INDIRECT("'Полная ст-ть с уч.НЗС (Авто)'!YO"&amp;$J$26),$C16,'Полная ст-ть с уч.НЗС (Авто)'!UF$11:INDIRECT("'Полная ст-ть с уч.НЗС (Авто)'!UF"&amp;$J$26))/$D16)</f>
        <v>0</v>
      </c>
      <c r="UG16" s="137">
        <f ca="1">IF($D16=0,0,SUMIF('Полная ст-ть с уч.НЗС (Авто)'!$YO$11:INDIRECT("'Полная ст-ть с уч.НЗС (Авто)'!YO"&amp;$J$26),$C16,'Полная ст-ть с уч.НЗС (Авто)'!UG$11:INDIRECT("'Полная ст-ть с уч.НЗС (Авто)'!UG"&amp;$J$26))/$D16)</f>
        <v>0</v>
      </c>
      <c r="UH16" s="137">
        <f ca="1">IF($D16=0,0,SUMIF('Полная ст-ть с уч.НЗС (Авто)'!$YO$11:INDIRECT("'Полная ст-ть с уч.НЗС (Авто)'!YO"&amp;$J$26),$C16,'Полная ст-ть с уч.НЗС (Авто)'!UH$11:INDIRECT("'Полная ст-ть с уч.НЗС (Авто)'!UH"&amp;$J$26))/$D16)</f>
        <v>0</v>
      </c>
      <c r="UI16" s="137">
        <f ca="1">IF($D16=0,0,SUMIF('Полная ст-ть с уч.НЗС (Авто)'!$YO$11:INDIRECT("'Полная ст-ть с уч.НЗС (Авто)'!YO"&amp;$J$26),$C16,'Полная ст-ть с уч.НЗС (Авто)'!UI$11:INDIRECT("'Полная ст-ть с уч.НЗС (Авто)'!UI"&amp;$J$26))/$D16)</f>
        <v>0</v>
      </c>
      <c r="UJ16" s="137">
        <f ca="1">IF($D16=0,0,SUMIF('Полная ст-ть с уч.НЗС (Авто)'!$YO$11:INDIRECT("'Полная ст-ть с уч.НЗС (Авто)'!YO"&amp;$J$26),$C16,'Полная ст-ть с уч.НЗС (Авто)'!UJ$11:INDIRECT("'Полная ст-ть с уч.НЗС (Авто)'!UJ"&amp;$J$26))/$D16)</f>
        <v>0</v>
      </c>
      <c r="UK16" s="137">
        <f ca="1">IF($D16=0,0,SUMIF('Полная ст-ть с уч.НЗС (Авто)'!$YO$11:INDIRECT("'Полная ст-ть с уч.НЗС (Авто)'!YO"&amp;$J$26),$C16,'Полная ст-ть с уч.НЗС (Авто)'!UK$11:INDIRECT("'Полная ст-ть с уч.НЗС (Авто)'!UK"&amp;$J$26))/$D16)</f>
        <v>0</v>
      </c>
      <c r="UL16" s="137">
        <f ca="1">IF($D16=0,0,SUMIF('Полная ст-ть с уч.НЗС (Авто)'!$YO$11:INDIRECT("'Полная ст-ть с уч.НЗС (Авто)'!YO"&amp;$J$26),$C16,'Полная ст-ть с уч.НЗС (Авто)'!UL$11:INDIRECT("'Полная ст-ть с уч.НЗС (Авто)'!UL"&amp;$J$26))/$D16)</f>
        <v>0</v>
      </c>
      <c r="UM16" s="137">
        <f ca="1">IF($D16=0,0,SUMIF('Полная ст-ть с уч.НЗС (Авто)'!$YO$11:INDIRECT("'Полная ст-ть с уч.НЗС (Авто)'!YO"&amp;$J$26),$C16,'Полная ст-ть с уч.НЗС (Авто)'!UM$11:INDIRECT("'Полная ст-ть с уч.НЗС (Авто)'!UM"&amp;$J$26))/$D16)</f>
        <v>0</v>
      </c>
      <c r="UN16" s="137">
        <f ca="1">IF($D16=0,0,SUMIF('Полная ст-ть с уч.НЗС (Авто)'!$YO$11:INDIRECT("'Полная ст-ть с уч.НЗС (Авто)'!YO"&amp;$J$26),$C16,'Полная ст-ть с уч.НЗС (Авто)'!UN$11:INDIRECT("'Полная ст-ть с уч.НЗС (Авто)'!UN"&amp;$J$26))/$D16)</f>
        <v>0</v>
      </c>
      <c r="UO16" s="137">
        <f ca="1">IF($D16=0,0,SUMIF('Полная ст-ть с уч.НЗС (Авто)'!$YO$11:INDIRECT("'Полная ст-ть с уч.НЗС (Авто)'!YO"&amp;$J$26),$C16,'Полная ст-ть с уч.НЗС (Авто)'!UO$11:INDIRECT("'Полная ст-ть с уч.НЗС (Авто)'!UO"&amp;$J$26))/$D16)</f>
        <v>0</v>
      </c>
      <c r="UP16" s="137">
        <f ca="1">IF($D16=0,0,SUMIF('Полная ст-ть с уч.НЗС (Авто)'!$YO$11:INDIRECT("'Полная ст-ть с уч.НЗС (Авто)'!YO"&amp;$J$26),$C16,'Полная ст-ть с уч.НЗС (Авто)'!UP$11:INDIRECT("'Полная ст-ть с уч.НЗС (Авто)'!UP"&amp;$J$26))/$D16)</f>
        <v>0</v>
      </c>
      <c r="UQ16" s="137">
        <f ca="1">IF($D16=0,0,SUMIF('Полная ст-ть с уч.НЗС (Авто)'!$YO$11:INDIRECT("'Полная ст-ть с уч.НЗС (Авто)'!YO"&amp;$J$26),$C16,'Полная ст-ть с уч.НЗС (Авто)'!UQ$11:INDIRECT("'Полная ст-ть с уч.НЗС (Авто)'!UQ"&amp;$J$26))/$D16)</f>
        <v>0</v>
      </c>
      <c r="UR16" s="137">
        <f ca="1">IF($D16=0,0,SUMIF('Полная ст-ть с уч.НЗС (Авто)'!$YO$11:INDIRECT("'Полная ст-ть с уч.НЗС (Авто)'!YO"&amp;$J$26),$C16,'Полная ст-ть с уч.НЗС (Авто)'!UR$11:INDIRECT("'Полная ст-ть с уч.НЗС (Авто)'!UR"&amp;$J$26))/$D16)</f>
        <v>0</v>
      </c>
      <c r="US16" s="137">
        <f ca="1">IF($D16=0,0,SUMIF('Полная ст-ть с уч.НЗС (Авто)'!$YO$11:INDIRECT("'Полная ст-ть с уч.НЗС (Авто)'!YO"&amp;$J$26),$C16,'Полная ст-ть с уч.НЗС (Авто)'!US$11:INDIRECT("'Полная ст-ть с уч.НЗС (Авто)'!US"&amp;$J$26))/$D16)</f>
        <v>0</v>
      </c>
      <c r="UT16" s="137">
        <f ca="1">IF($D16=0,0,SUMIF('Полная ст-ть с уч.НЗС (Авто)'!$YO$11:INDIRECT("'Полная ст-ть с уч.НЗС (Авто)'!YO"&amp;$J$26),$C16,'Полная ст-ть с уч.НЗС (Авто)'!UT$11:INDIRECT("'Полная ст-ть с уч.НЗС (Авто)'!UT"&amp;$J$26))/$D16)</f>
        <v>0</v>
      </c>
      <c r="UU16" s="137">
        <f ca="1">IF($D16=0,0,SUMIF('Полная ст-ть с уч.НЗС (Авто)'!$YO$11:INDIRECT("'Полная ст-ть с уч.НЗС (Авто)'!YO"&amp;$J$26),$C16,'Полная ст-ть с уч.НЗС (Авто)'!UU$11:INDIRECT("'Полная ст-ть с уч.НЗС (Авто)'!UU"&amp;$J$26))/$D16)</f>
        <v>0</v>
      </c>
      <c r="UV16" s="137">
        <f ca="1">IF($D16=0,0,SUMIF('Полная ст-ть с уч.НЗС (Авто)'!$YO$11:INDIRECT("'Полная ст-ть с уч.НЗС (Авто)'!YO"&amp;$J$26),$C16,'Полная ст-ть с уч.НЗС (Авто)'!UV$11:INDIRECT("'Полная ст-ть с уч.НЗС (Авто)'!UV"&amp;$J$26))/$D16)</f>
        <v>0</v>
      </c>
      <c r="UW16" s="137">
        <f ca="1">IF($D16=0,0,SUMIF('Полная ст-ть с уч.НЗС (Авто)'!$YO$11:INDIRECT("'Полная ст-ть с уч.НЗС (Авто)'!YO"&amp;$J$26),$C16,'Полная ст-ть с уч.НЗС (Авто)'!UW$11:INDIRECT("'Полная ст-ть с уч.НЗС (Авто)'!UW"&amp;$J$26))/$D16)</f>
        <v>0</v>
      </c>
      <c r="UX16" s="137">
        <f ca="1">IF($D16=0,0,SUMIF('Полная ст-ть с уч.НЗС (Авто)'!$YO$11:INDIRECT("'Полная ст-ть с уч.НЗС (Авто)'!YO"&amp;$J$26),$C16,'Полная ст-ть с уч.НЗС (Авто)'!UX$11:INDIRECT("'Полная ст-ть с уч.НЗС (Авто)'!UX"&amp;$J$26))/$D16)</f>
        <v>0</v>
      </c>
      <c r="UY16" s="137">
        <f ca="1">IF($D16=0,0,SUMIF('Полная ст-ть с уч.НЗС (Авто)'!$YO$11:INDIRECT("'Полная ст-ть с уч.НЗС (Авто)'!YO"&amp;$J$26),$C16,'Полная ст-ть с уч.НЗС (Авто)'!UY$11:INDIRECT("'Полная ст-ть с уч.НЗС (Авто)'!UY"&amp;$J$26))/$D16)</f>
        <v>0</v>
      </c>
      <c r="UZ16" s="137">
        <f ca="1">IF($D16=0,0,SUMIF('Полная ст-ть с уч.НЗС (Авто)'!$YO$11:INDIRECT("'Полная ст-ть с уч.НЗС (Авто)'!YO"&amp;$J$26),$C16,'Полная ст-ть с уч.НЗС (Авто)'!UZ$11:INDIRECT("'Полная ст-ть с уч.НЗС (Авто)'!UZ"&amp;$J$26))/$D16)</f>
        <v>0</v>
      </c>
      <c r="VA16" s="137">
        <f ca="1">IF($D16=0,0,SUMIF('Полная ст-ть с уч.НЗС (Авто)'!$YO$11:INDIRECT("'Полная ст-ть с уч.НЗС (Авто)'!YO"&amp;$J$26),$C16,'Полная ст-ть с уч.НЗС (Авто)'!VA$11:INDIRECT("'Полная ст-ть с уч.НЗС (Авто)'!VA"&amp;$J$26))/$D16)</f>
        <v>0</v>
      </c>
      <c r="VB16" s="137">
        <f ca="1">IF($D16=0,0,SUMIF('Полная ст-ть с уч.НЗС (Авто)'!$YO$11:INDIRECT("'Полная ст-ть с уч.НЗС (Авто)'!YO"&amp;$J$26),$C16,'Полная ст-ть с уч.НЗС (Авто)'!VB$11:INDIRECT("'Полная ст-ть с уч.НЗС (Авто)'!VB"&amp;$J$26))/$D16)</f>
        <v>0</v>
      </c>
      <c r="VC16" s="137">
        <f ca="1">IF($D16=0,0,SUMIF('Полная ст-ть с уч.НЗС (Авто)'!$YO$11:INDIRECT("'Полная ст-ть с уч.НЗС (Авто)'!YO"&amp;$J$26),$C16,'Полная ст-ть с уч.НЗС (Авто)'!VC$11:INDIRECT("'Полная ст-ть с уч.НЗС (Авто)'!VC"&amp;$J$26))/$D16)</f>
        <v>0</v>
      </c>
      <c r="VD16" s="137">
        <f ca="1">IF($D16=0,0,SUMIF('Полная ст-ть с уч.НЗС (Авто)'!$YO$11:INDIRECT("'Полная ст-ть с уч.НЗС (Авто)'!YO"&amp;$J$26),$C16,'Полная ст-ть с уч.НЗС (Авто)'!VD$11:INDIRECT("'Полная ст-ть с уч.НЗС (Авто)'!VD"&amp;$J$26))/$D16)</f>
        <v>0</v>
      </c>
      <c r="VE16" s="137">
        <f ca="1">IF($D16=0,0,SUMIF('Полная ст-ть с уч.НЗС (Авто)'!$YO$11:INDIRECT("'Полная ст-ть с уч.НЗС (Авто)'!YO"&amp;$J$26),$C16,'Полная ст-ть с уч.НЗС (Авто)'!VE$11:INDIRECT("'Полная ст-ть с уч.НЗС (Авто)'!VE"&amp;$J$26))/$D16)</f>
        <v>0</v>
      </c>
      <c r="VF16" s="137">
        <f ca="1">IF($D16=0,0,SUMIF('Полная ст-ть с уч.НЗС (Авто)'!$YO$11:INDIRECT("'Полная ст-ть с уч.НЗС (Авто)'!YO"&amp;$J$26),$C16,'Полная ст-ть с уч.НЗС (Авто)'!VF$11:INDIRECT("'Полная ст-ть с уч.НЗС (Авто)'!VF"&amp;$J$26))/$D16)</f>
        <v>0</v>
      </c>
      <c r="VG16" s="137">
        <f ca="1">IF($D16=0,0,SUMIF('Полная ст-ть с уч.НЗС (Авто)'!$YO$11:INDIRECT("'Полная ст-ть с уч.НЗС (Авто)'!YO"&amp;$J$26),$C16,'Полная ст-ть с уч.НЗС (Авто)'!VG$11:INDIRECT("'Полная ст-ть с уч.НЗС (Авто)'!VG"&amp;$J$26))/$D16)</f>
        <v>0</v>
      </c>
      <c r="VH16" s="137">
        <f ca="1">IF($D16=0,0,SUMIF('Полная ст-ть с уч.НЗС (Авто)'!$YO$11:INDIRECT("'Полная ст-ть с уч.НЗС (Авто)'!YO"&amp;$J$26),$C16,'Полная ст-ть с уч.НЗС (Авто)'!VH$11:INDIRECT("'Полная ст-ть с уч.НЗС (Авто)'!VH"&amp;$J$26))/$D16)</f>
        <v>0</v>
      </c>
      <c r="VI16" s="137">
        <f ca="1">IF($D16=0,0,SUMIF('Полная ст-ть с уч.НЗС (Авто)'!$YO$11:INDIRECT("'Полная ст-ть с уч.НЗС (Авто)'!YO"&amp;$J$26),$C16,'Полная ст-ть с уч.НЗС (Авто)'!VI$11:INDIRECT("'Полная ст-ть с уч.НЗС (Авто)'!VI"&amp;$J$26))/$D16)</f>
        <v>0</v>
      </c>
      <c r="VJ16" s="137">
        <f ca="1">IF($D16=0,0,SUMIF('Полная ст-ть с уч.НЗС (Авто)'!$YO$11:INDIRECT("'Полная ст-ть с уч.НЗС (Авто)'!YO"&amp;$J$26),$C16,'Полная ст-ть с уч.НЗС (Авто)'!VJ$11:INDIRECT("'Полная ст-ть с уч.НЗС (Авто)'!VJ"&amp;$J$26))/$D16)</f>
        <v>0</v>
      </c>
      <c r="VK16" s="137">
        <f ca="1">IF($D16=0,0,SUMIF('Полная ст-ть с уч.НЗС (Авто)'!$YO$11:INDIRECT("'Полная ст-ть с уч.НЗС (Авто)'!YO"&amp;$J$26),$C16,'Полная ст-ть с уч.НЗС (Авто)'!VK$11:INDIRECT("'Полная ст-ть с уч.НЗС (Авто)'!VK"&amp;$J$26))/$D16)</f>
        <v>0</v>
      </c>
      <c r="VL16" s="137">
        <f ca="1">IF($D16=0,0,SUMIF('Полная ст-ть с уч.НЗС (Авто)'!$YO$11:INDIRECT("'Полная ст-ть с уч.НЗС (Авто)'!YO"&amp;$J$26),$C16,'Полная ст-ть с уч.НЗС (Авто)'!VL$11:INDIRECT("'Полная ст-ть с уч.НЗС (Авто)'!VL"&amp;$J$26))/$D16)</f>
        <v>0</v>
      </c>
      <c r="VM16" s="137">
        <f ca="1">IF($D16=0,0,SUMIF('Полная ст-ть с уч.НЗС (Авто)'!$YO$11:INDIRECT("'Полная ст-ть с уч.НЗС (Авто)'!YO"&amp;$J$26),$C16,'Полная ст-ть с уч.НЗС (Авто)'!VM$11:INDIRECT("'Полная ст-ть с уч.НЗС (Авто)'!VM"&amp;$J$26))/$D16)</f>
        <v>0</v>
      </c>
      <c r="VN16" s="137">
        <f ca="1">IF($D16=0,0,SUMIF('Полная ст-ть с уч.НЗС (Авто)'!$YO$11:INDIRECT("'Полная ст-ть с уч.НЗС (Авто)'!YO"&amp;$J$26),$C16,'Полная ст-ть с уч.НЗС (Авто)'!VN$11:INDIRECT("'Полная ст-ть с уч.НЗС (Авто)'!VN"&amp;$J$26))/$D16)</f>
        <v>0</v>
      </c>
      <c r="VO16" s="137">
        <f ca="1">IF($D16=0,0,SUMIF('Полная ст-ть с уч.НЗС (Авто)'!$YO$11:INDIRECT("'Полная ст-ть с уч.НЗС (Авто)'!YO"&amp;$J$26),$C16,'Полная ст-ть с уч.НЗС (Авто)'!VO$11:INDIRECT("'Полная ст-ть с уч.НЗС (Авто)'!VO"&amp;$J$26))/$D16)</f>
        <v>0</v>
      </c>
      <c r="VP16" s="137">
        <f ca="1">IF($D16=0,0,SUMIF('Полная ст-ть с уч.НЗС (Авто)'!$YO$11:INDIRECT("'Полная ст-ть с уч.НЗС (Авто)'!YO"&amp;$J$26),$C16,'Полная ст-ть с уч.НЗС (Авто)'!VP$11:INDIRECT("'Полная ст-ть с уч.НЗС (Авто)'!VP"&amp;$J$26))/$D16)</f>
        <v>0</v>
      </c>
      <c r="VQ16" s="137">
        <f ca="1">IF($D16=0,0,SUMIF('Полная ст-ть с уч.НЗС (Авто)'!$YO$11:INDIRECT("'Полная ст-ть с уч.НЗС (Авто)'!YO"&amp;$J$26),$C16,'Полная ст-ть с уч.НЗС (Авто)'!VQ$11:INDIRECT("'Полная ст-ть с уч.НЗС (Авто)'!VQ"&amp;$J$26))/$D16)</f>
        <v>0</v>
      </c>
      <c r="VR16" s="137">
        <f ca="1">IF($D16=0,0,SUMIF('Полная ст-ть с уч.НЗС (Авто)'!$YO$11:INDIRECT("'Полная ст-ть с уч.НЗС (Авто)'!YO"&amp;$J$26),$C16,'Полная ст-ть с уч.НЗС (Авто)'!VR$11:INDIRECT("'Полная ст-ть с уч.НЗС (Авто)'!VR"&amp;$J$26))/$D16)</f>
        <v>0</v>
      </c>
      <c r="VS16" s="137">
        <f ca="1">IF($D16=0,0,SUMIF('Полная ст-ть с уч.НЗС (Авто)'!$YO$11:INDIRECT("'Полная ст-ть с уч.НЗС (Авто)'!YO"&amp;$J$26),$C16,'Полная ст-ть с уч.НЗС (Авто)'!VS$11:INDIRECT("'Полная ст-ть с уч.НЗС (Авто)'!VS"&amp;$J$26))/$D16)</f>
        <v>0</v>
      </c>
      <c r="VT16" s="137">
        <f ca="1">IF($D16=0,0,SUMIF('Полная ст-ть с уч.НЗС (Авто)'!$YO$11:INDIRECT("'Полная ст-ть с уч.НЗС (Авто)'!YO"&amp;$J$26),$C16,'Полная ст-ть с уч.НЗС (Авто)'!VT$11:INDIRECT("'Полная ст-ть с уч.НЗС (Авто)'!VT"&amp;$J$26))/$D16)</f>
        <v>0</v>
      </c>
      <c r="VU16" s="137">
        <f ca="1">IF($D16=0,0,SUMIF('Полная ст-ть с уч.НЗС (Авто)'!$YO$11:INDIRECT("'Полная ст-ть с уч.НЗС (Авто)'!YO"&amp;$J$26),$C16,'Полная ст-ть с уч.НЗС (Авто)'!VU$11:INDIRECT("'Полная ст-ть с уч.НЗС (Авто)'!VU"&amp;$J$26))/$D16)</f>
        <v>0</v>
      </c>
      <c r="VV16" s="137">
        <f ca="1">IF($D16=0,0,SUMIF('Полная ст-ть с уч.НЗС (Авто)'!$YO$11:INDIRECT("'Полная ст-ть с уч.НЗС (Авто)'!YO"&amp;$J$26),$C16,'Полная ст-ть с уч.НЗС (Авто)'!VV$11:INDIRECT("'Полная ст-ть с уч.НЗС (Авто)'!VV"&amp;$J$26))/$D16)</f>
        <v>0</v>
      </c>
      <c r="VW16" s="137">
        <f ca="1">IF($D16=0,0,SUMIF('Полная ст-ть с уч.НЗС (Авто)'!$YO$11:INDIRECT("'Полная ст-ть с уч.НЗС (Авто)'!YO"&amp;$J$26),$C16,'Полная ст-ть с уч.НЗС (Авто)'!VW$11:INDIRECT("'Полная ст-ть с уч.НЗС (Авто)'!VW"&amp;$J$26))/$D16)</f>
        <v>0</v>
      </c>
      <c r="VX16" s="137">
        <f ca="1">IF($D16=0,0,SUMIF('Полная ст-ть с уч.НЗС (Авто)'!$YO$11:INDIRECT("'Полная ст-ть с уч.НЗС (Авто)'!YO"&amp;$J$26),$C16,'Полная ст-ть с уч.НЗС (Авто)'!VX$11:INDIRECT("'Полная ст-ть с уч.НЗС (Авто)'!VX"&amp;$J$26))/$D16)</f>
        <v>0</v>
      </c>
      <c r="VY16" s="137">
        <f ca="1">IF($D16=0,0,SUMIF('Полная ст-ть с уч.НЗС (Авто)'!$YO$11:INDIRECT("'Полная ст-ть с уч.НЗС (Авто)'!YO"&amp;$J$26),$C16,'Полная ст-ть с уч.НЗС (Авто)'!VY$11:INDIRECT("'Полная ст-ть с уч.НЗС (Авто)'!VY"&amp;$J$26))/$D16)</f>
        <v>0</v>
      </c>
      <c r="VZ16" s="137">
        <f ca="1">IF($D16=0,0,SUMIF('Полная ст-ть с уч.НЗС (Авто)'!$YO$11:INDIRECT("'Полная ст-ть с уч.НЗС (Авто)'!YO"&amp;$J$26),$C16,'Полная ст-ть с уч.НЗС (Авто)'!VZ$11:INDIRECT("'Полная ст-ть с уч.НЗС (Авто)'!VZ"&amp;$J$26))/$D16)</f>
        <v>0</v>
      </c>
      <c r="WA16" s="137">
        <f ca="1">IF($D16=0,0,SUMIF('Полная ст-ть с уч.НЗС (Авто)'!$YO$11:INDIRECT("'Полная ст-ть с уч.НЗС (Авто)'!YO"&amp;$J$26),$C16,'Полная ст-ть с уч.НЗС (Авто)'!WA$11:INDIRECT("'Полная ст-ть с уч.НЗС (Авто)'!WA"&amp;$J$26))/$D16)</f>
        <v>0</v>
      </c>
      <c r="WB16" s="137">
        <f ca="1">IF($D16=0,0,SUMIF('Полная ст-ть с уч.НЗС (Авто)'!$YO$11:INDIRECT("'Полная ст-ть с уч.НЗС (Авто)'!YO"&amp;$J$26),$C16,'Полная ст-ть с уч.НЗС (Авто)'!WB$11:INDIRECT("'Полная ст-ть с уч.НЗС (Авто)'!WB"&amp;$J$26))/$D16)</f>
        <v>0</v>
      </c>
      <c r="WC16" s="137">
        <f ca="1">IF($D16=0,0,SUMIF('Полная ст-ть с уч.НЗС (Авто)'!$YO$11:INDIRECT("'Полная ст-ть с уч.НЗС (Авто)'!YO"&amp;$J$26),$C16,'Полная ст-ть с уч.НЗС (Авто)'!WC$11:INDIRECT("'Полная ст-ть с уч.НЗС (Авто)'!WC"&amp;$J$26))/$D16)</f>
        <v>0</v>
      </c>
      <c r="WD16" s="137">
        <f ca="1">IF($D16=0,0,SUMIF('Полная ст-ть с уч.НЗС (Авто)'!$YO$11:INDIRECT("'Полная ст-ть с уч.НЗС (Авто)'!YO"&amp;$J$26),$C16,'Полная ст-ть с уч.НЗС (Авто)'!WD$11:INDIRECT("'Полная ст-ть с уч.НЗС (Авто)'!WD"&amp;$J$26))/$D16)</f>
        <v>0</v>
      </c>
      <c r="WE16" s="137">
        <f ca="1">IF($D16=0,0,SUMIF('Полная ст-ть с уч.НЗС (Авто)'!$YO$11:INDIRECT("'Полная ст-ть с уч.НЗС (Авто)'!YO"&amp;$J$26),$C16,'Полная ст-ть с уч.НЗС (Авто)'!WE$11:INDIRECT("'Полная ст-ть с уч.НЗС (Авто)'!WE"&amp;$J$26))/$D16)</f>
        <v>0</v>
      </c>
      <c r="WF16" s="137">
        <f ca="1">IF($D16=0,0,SUMIF('Полная ст-ть с уч.НЗС (Авто)'!$YO$11:INDIRECT("'Полная ст-ть с уч.НЗС (Авто)'!YO"&amp;$J$26),$C16,'Полная ст-ть с уч.НЗС (Авто)'!WF$11:INDIRECT("'Полная ст-ть с уч.НЗС (Авто)'!WF"&amp;$J$26))/$D16)</f>
        <v>0</v>
      </c>
      <c r="WG16" s="137">
        <f ca="1">IF($D16=0,0,SUMIF('Полная ст-ть с уч.НЗС (Авто)'!$YO$11:INDIRECT("'Полная ст-ть с уч.НЗС (Авто)'!YO"&amp;$J$26),$C16,'Полная ст-ть с уч.НЗС (Авто)'!WG$11:INDIRECT("'Полная ст-ть с уч.НЗС (Авто)'!WG"&amp;$J$26))/$D16)</f>
        <v>0</v>
      </c>
      <c r="WH16" s="137">
        <f ca="1">IF($D16=0,0,SUMIF('Полная ст-ть с уч.НЗС (Авто)'!$YO$11:INDIRECT("'Полная ст-ть с уч.НЗС (Авто)'!YO"&amp;$J$26),$C16,'Полная ст-ть с уч.НЗС (Авто)'!WH$11:INDIRECT("'Полная ст-ть с уч.НЗС (Авто)'!WH"&amp;$J$26))/$D16)</f>
        <v>0</v>
      </c>
      <c r="WI16" s="137">
        <f ca="1">IF($D16=0,0,SUMIF('Полная ст-ть с уч.НЗС (Авто)'!$YO$11:INDIRECT("'Полная ст-ть с уч.НЗС (Авто)'!YO"&amp;$J$26),$C16,'Полная ст-ть с уч.НЗС (Авто)'!WI$11:INDIRECT("'Полная ст-ть с уч.НЗС (Авто)'!WI"&amp;$J$26))/$D16)</f>
        <v>0</v>
      </c>
      <c r="WJ16" s="137">
        <f ca="1">IF($D16=0,0,SUMIF('Полная ст-ть с уч.НЗС (Авто)'!$YO$11:INDIRECT("'Полная ст-ть с уч.НЗС (Авто)'!YO"&amp;$J$26),$C16,'Полная ст-ть с уч.НЗС (Авто)'!WJ$11:INDIRECT("'Полная ст-ть с уч.НЗС (Авто)'!WJ"&amp;$J$26))/$D16)</f>
        <v>0</v>
      </c>
      <c r="WK16" s="137">
        <f ca="1">IF($D16=0,0,SUMIF('Полная ст-ть с уч.НЗС (Авто)'!$YO$11:INDIRECT("'Полная ст-ть с уч.НЗС (Авто)'!YO"&amp;$J$26),$C16,'Полная ст-ть с уч.НЗС (Авто)'!WK$11:INDIRECT("'Полная ст-ть с уч.НЗС (Авто)'!WK"&amp;$J$26))/$D16)</f>
        <v>0</v>
      </c>
      <c r="WL16" s="137">
        <f ca="1">IF($D16=0,0,SUMIF('Полная ст-ть с уч.НЗС (Авто)'!$YO$11:INDIRECT("'Полная ст-ть с уч.НЗС (Авто)'!YO"&amp;$J$26),$C16,'Полная ст-ть с уч.НЗС (Авто)'!WL$11:INDIRECT("'Полная ст-ть с уч.НЗС (Авто)'!WL"&amp;$J$26))/$D16)</f>
        <v>0</v>
      </c>
      <c r="WM16" s="137">
        <f ca="1">IF($D16=0,0,SUMIF('Полная ст-ть с уч.НЗС (Авто)'!$YO$11:INDIRECT("'Полная ст-ть с уч.НЗС (Авто)'!YO"&amp;$J$26),$C16,'Полная ст-ть с уч.НЗС (Авто)'!WM$11:INDIRECT("'Полная ст-ть с уч.НЗС (Авто)'!WM"&amp;$J$26))/$D16)</f>
        <v>0</v>
      </c>
      <c r="WN16" s="137">
        <f ca="1">IF($D16=0,0,SUMIF('Полная ст-ть с уч.НЗС (Авто)'!$YO$11:INDIRECT("'Полная ст-ть с уч.НЗС (Авто)'!YO"&amp;$J$26),$C16,'Полная ст-ть с уч.НЗС (Авто)'!WN$11:INDIRECT("'Полная ст-ть с уч.НЗС (Авто)'!WN"&amp;$J$26))/$D16)</f>
        <v>0</v>
      </c>
      <c r="WO16" s="137">
        <f ca="1">IF($D16=0,0,SUMIF('Полная ст-ть с уч.НЗС (Авто)'!$YO$11:INDIRECT("'Полная ст-ть с уч.НЗС (Авто)'!YO"&amp;$J$26),$C16,'Полная ст-ть с уч.НЗС (Авто)'!WO$11:INDIRECT("'Полная ст-ть с уч.НЗС (Авто)'!WO"&amp;$J$26))/$D16)</f>
        <v>0</v>
      </c>
      <c r="WP16" s="137">
        <f ca="1">IF($D16=0,0,SUMIF('Полная ст-ть с уч.НЗС (Авто)'!$YO$11:INDIRECT("'Полная ст-ть с уч.НЗС (Авто)'!YO"&amp;$J$26),$C16,'Полная ст-ть с уч.НЗС (Авто)'!WP$11:INDIRECT("'Полная ст-ть с уч.НЗС (Авто)'!WP"&amp;$J$26))/$D16)</f>
        <v>0</v>
      </c>
      <c r="WQ16" s="137">
        <f ca="1">IF($D16=0,0,SUMIF('Полная ст-ть с уч.НЗС (Авто)'!$YO$11:INDIRECT("'Полная ст-ть с уч.НЗС (Авто)'!YO"&amp;$J$26),$C16,'Полная ст-ть с уч.НЗС (Авто)'!WQ$11:INDIRECT("'Полная ст-ть с уч.НЗС (Авто)'!WQ"&amp;$J$26))/$D16)</f>
        <v>0</v>
      </c>
      <c r="WR16" s="137">
        <f ca="1">IF($D16=0,0,SUMIF('Полная ст-ть с уч.НЗС (Авто)'!$YO$11:INDIRECT("'Полная ст-ть с уч.НЗС (Авто)'!YO"&amp;$J$26),$C16,'Полная ст-ть с уч.НЗС (Авто)'!WR$11:INDIRECT("'Полная ст-ть с уч.НЗС (Авто)'!WR"&amp;$J$26))/$D16)</f>
        <v>0</v>
      </c>
      <c r="WS16" s="137">
        <f ca="1">IF($D16=0,0,SUMIF('Полная ст-ть с уч.НЗС (Авто)'!$YO$11:INDIRECT("'Полная ст-ть с уч.НЗС (Авто)'!YO"&amp;$J$26),$C16,'Полная ст-ть с уч.НЗС (Авто)'!WS$11:INDIRECT("'Полная ст-ть с уч.НЗС (Авто)'!WS"&amp;$J$26))/$D16)</f>
        <v>0</v>
      </c>
      <c r="WT16" s="137">
        <f ca="1">IF($D16=0,0,SUMIF('Полная ст-ть с уч.НЗС (Авто)'!$YO$11:INDIRECT("'Полная ст-ть с уч.НЗС (Авто)'!YO"&amp;$J$26),$C16,'Полная ст-ть с уч.НЗС (Авто)'!WT$11:INDIRECT("'Полная ст-ть с уч.НЗС (Авто)'!WT"&amp;$J$26))/$D16)</f>
        <v>0</v>
      </c>
      <c r="WU16" s="137">
        <f ca="1">IF($D16=0,0,SUMIF('Полная ст-ть с уч.НЗС (Авто)'!$YO$11:INDIRECT("'Полная ст-ть с уч.НЗС (Авто)'!YO"&amp;$J$26),$C16,'Полная ст-ть с уч.НЗС (Авто)'!WU$11:INDIRECT("'Полная ст-ть с уч.НЗС (Авто)'!WU"&amp;$J$26))/$D16)</f>
        <v>0</v>
      </c>
      <c r="WV16" s="137">
        <f ca="1">IF($D16=0,0,SUMIF('Полная ст-ть с уч.НЗС (Авто)'!$YO$11:INDIRECT("'Полная ст-ть с уч.НЗС (Авто)'!YO"&amp;$J$26),$C16,'Полная ст-ть с уч.НЗС (Авто)'!WV$11:INDIRECT("'Полная ст-ть с уч.НЗС (Авто)'!WV"&amp;$J$26))/$D16)</f>
        <v>0</v>
      </c>
      <c r="WW16" s="137">
        <f ca="1">IF($D16=0,0,SUMIF('Полная ст-ть с уч.НЗС (Авто)'!$YO$11:INDIRECT("'Полная ст-ть с уч.НЗС (Авто)'!YO"&amp;$J$26),$C16,'Полная ст-ть с уч.НЗС (Авто)'!WW$11:INDIRECT("'Полная ст-ть с уч.НЗС (Авто)'!WW"&amp;$J$26))/$D16)</f>
        <v>0</v>
      </c>
      <c r="WX16" s="137">
        <f ca="1">IF($D16=0,0,SUMIF('Полная ст-ть с уч.НЗС (Авто)'!$YO$11:INDIRECT("'Полная ст-ть с уч.НЗС (Авто)'!YO"&amp;$J$26),$C16,'Полная ст-ть с уч.НЗС (Авто)'!WX$11:INDIRECT("'Полная ст-ть с уч.НЗС (Авто)'!WX"&amp;$J$26))/$D16)</f>
        <v>0</v>
      </c>
      <c r="WY16" s="137">
        <f ca="1">IF($D16=0,0,SUMIF('Полная ст-ть с уч.НЗС (Авто)'!$YO$11:INDIRECT("'Полная ст-ть с уч.НЗС (Авто)'!YO"&amp;$J$26),$C16,'Полная ст-ть с уч.НЗС (Авто)'!WY$11:INDIRECT("'Полная ст-ть с уч.НЗС (Авто)'!WY"&amp;$J$26))/$D16)</f>
        <v>0</v>
      </c>
      <c r="WZ16" s="137">
        <f ca="1">IF($D16=0,0,SUMIF('Полная ст-ть с уч.НЗС (Авто)'!$YO$11:INDIRECT("'Полная ст-ть с уч.НЗС (Авто)'!YO"&amp;$J$26),$C16,'Полная ст-ть с уч.НЗС (Авто)'!WZ$11:INDIRECT("'Полная ст-ть с уч.НЗС (Авто)'!WZ"&amp;$J$26))/$D16)</f>
        <v>0</v>
      </c>
      <c r="XA16" s="137">
        <f ca="1">IF($D16=0,0,SUMIF('Полная ст-ть с уч.НЗС (Авто)'!$YO$11:INDIRECT("'Полная ст-ть с уч.НЗС (Авто)'!YO"&amp;$J$26),$C16,'Полная ст-ть с уч.НЗС (Авто)'!XA$11:INDIRECT("'Полная ст-ть с уч.НЗС (Авто)'!XA"&amp;$J$26))/$D16)</f>
        <v>0</v>
      </c>
      <c r="XB16" s="137">
        <f ca="1">IF($D16=0,0,SUMIF('Полная ст-ть с уч.НЗС (Авто)'!$YO$11:INDIRECT("'Полная ст-ть с уч.НЗС (Авто)'!YO"&amp;$J$26),$C16,'Полная ст-ть с уч.НЗС (Авто)'!XB$11:INDIRECT("'Полная ст-ть с уч.НЗС (Авто)'!XB"&amp;$J$26))/$D16)</f>
        <v>0</v>
      </c>
      <c r="XC16" s="137">
        <f ca="1">IF($D16=0,0,SUMIF('Полная ст-ть с уч.НЗС (Авто)'!$YO$11:INDIRECT("'Полная ст-ть с уч.НЗС (Авто)'!YO"&amp;$J$26),$C16,'Полная ст-ть с уч.НЗС (Авто)'!XC$11:INDIRECT("'Полная ст-ть с уч.НЗС (Авто)'!XC"&amp;$J$26))/$D16)</f>
        <v>0</v>
      </c>
      <c r="XD16" s="137">
        <f ca="1">IF($D16=0,0,SUMIF('Полная ст-ть с уч.НЗС (Авто)'!$YO$11:INDIRECT("'Полная ст-ть с уч.НЗС (Авто)'!YO"&amp;$J$26),$C16,'Полная ст-ть с уч.НЗС (Авто)'!XD$11:INDIRECT("'Полная ст-ть с уч.НЗС (Авто)'!XD"&amp;$J$26))/$D16)</f>
        <v>0</v>
      </c>
      <c r="XE16" s="137">
        <f ca="1">IF($D16=0,0,SUMIF('Полная ст-ть с уч.НЗС (Авто)'!$YO$11:INDIRECT("'Полная ст-ть с уч.НЗС (Авто)'!YO"&amp;$J$26),$C16,'Полная ст-ть с уч.НЗС (Авто)'!XE$11:INDIRECT("'Полная ст-ть с уч.НЗС (Авто)'!XE"&amp;$J$26))/$D16)</f>
        <v>0</v>
      </c>
      <c r="XF16" s="137">
        <f ca="1">IF($D16=0,0,SUMIF('Полная ст-ть с уч.НЗС (Авто)'!$YO$11:INDIRECT("'Полная ст-ть с уч.НЗС (Авто)'!YO"&amp;$J$26),$C16,'Полная ст-ть с уч.НЗС (Авто)'!XF$11:INDIRECT("'Полная ст-ть с уч.НЗС (Авто)'!XF"&amp;$J$26))/$D16)</f>
        <v>0</v>
      </c>
      <c r="XG16" s="137">
        <f ca="1">IF($D16=0,0,SUMIF('Полная ст-ть с уч.НЗС (Авто)'!$YO$11:INDIRECT("'Полная ст-ть с уч.НЗС (Авто)'!YO"&amp;$J$26),$C16,'Полная ст-ть с уч.НЗС (Авто)'!XG$11:INDIRECT("'Полная ст-ть с уч.НЗС (Авто)'!XG"&amp;$J$26))/$D16)</f>
        <v>0</v>
      </c>
      <c r="XH16" s="137">
        <f ca="1">IF($D16=0,0,SUMIF('Полная ст-ть с уч.НЗС (Авто)'!$YO$11:INDIRECT("'Полная ст-ть с уч.НЗС (Авто)'!YO"&amp;$J$26),$C16,'Полная ст-ть с уч.НЗС (Авто)'!XH$11:INDIRECT("'Полная ст-ть с уч.НЗС (Авто)'!XH"&amp;$J$26))/$D16)</f>
        <v>0</v>
      </c>
      <c r="XI16" s="137">
        <f ca="1">IF($D16=0,0,SUMIF('Полная ст-ть с уч.НЗС (Авто)'!$YO$11:INDIRECT("'Полная ст-ть с уч.НЗС (Авто)'!YO"&amp;$J$26),$C16,'Полная ст-ть с уч.НЗС (Авто)'!XI$11:INDIRECT("'Полная ст-ть с уч.НЗС (Авто)'!XI"&amp;$J$26))/$D16)</f>
        <v>0</v>
      </c>
      <c r="XJ16" s="137">
        <f ca="1">IF($D16=0,0,SUMIF('Полная ст-ть с уч.НЗС (Авто)'!$YO$11:INDIRECT("'Полная ст-ть с уч.НЗС (Авто)'!YO"&amp;$J$26),$C16,'Полная ст-ть с уч.НЗС (Авто)'!XJ$11:INDIRECT("'Полная ст-ть с уч.НЗС (Авто)'!XJ"&amp;$J$26))/$D16)</f>
        <v>0</v>
      </c>
      <c r="XK16" s="137">
        <f ca="1">IF($D16=0,0,SUMIF('Полная ст-ть с уч.НЗС (Авто)'!$YO$11:INDIRECT("'Полная ст-ть с уч.НЗС (Авто)'!YO"&amp;$J$26),$C16,'Полная ст-ть с уч.НЗС (Авто)'!XK$11:INDIRECT("'Полная ст-ть с уч.НЗС (Авто)'!XK"&amp;$J$26))/$D16)</f>
        <v>0</v>
      </c>
      <c r="XL16" s="137">
        <f ca="1">IF($D16=0,0,SUMIF('Полная ст-ть с уч.НЗС (Авто)'!$YO$11:INDIRECT("'Полная ст-ть с уч.НЗС (Авто)'!YO"&amp;$J$26),$C16,'Полная ст-ть с уч.НЗС (Авто)'!XL$11:INDIRECT("'Полная ст-ть с уч.НЗС (Авто)'!XL"&amp;$J$26))/$D16)</f>
        <v>0</v>
      </c>
      <c r="XM16" s="137">
        <f ca="1">IF($D16=0,0,SUMIF('Полная ст-ть с уч.НЗС (Авто)'!$YO$11:INDIRECT("'Полная ст-ть с уч.НЗС (Авто)'!YO"&amp;$J$26),$C16,'Полная ст-ть с уч.НЗС (Авто)'!XM$11:INDIRECT("'Полная ст-ть с уч.НЗС (Авто)'!XM"&amp;$J$26))/$D16)</f>
        <v>0</v>
      </c>
      <c r="XN16" s="137">
        <f ca="1">IF($D16=0,0,SUMIF('Полная ст-ть с уч.НЗС (Авто)'!$YO$11:INDIRECT("'Полная ст-ть с уч.НЗС (Авто)'!YO"&amp;$J$26),$C16,'Полная ст-ть с уч.НЗС (Авто)'!XN$11:INDIRECT("'Полная ст-ть с уч.НЗС (Авто)'!XN"&amp;$J$26))/$D16)</f>
        <v>0</v>
      </c>
      <c r="XO16" s="137">
        <f ca="1">IF($D16=0,0,SUMIF('Полная ст-ть с уч.НЗС (Авто)'!$YO$11:INDIRECT("'Полная ст-ть с уч.НЗС (Авто)'!YO"&amp;$J$26),$C16,'Полная ст-ть с уч.НЗС (Авто)'!XO$11:INDIRECT("'Полная ст-ть с уч.НЗС (Авто)'!XO"&amp;$J$26))/$D16)</f>
        <v>0</v>
      </c>
      <c r="XP16" s="141">
        <f ca="1">IF($D16=0,0,SUMIF('Полная ст-ть с уч.НЗС (Авто)'!$YO$11:INDIRECT("'Полная ст-ть с уч.НЗС (Авто)'!YO"&amp;$J$26),$C16,'Полная ст-ть с уч.НЗС (Авто)'!XP$11:INDIRECT("'Полная ст-ть с уч.НЗС (Авто)'!XP"&amp;$J$26))/$D16)</f>
        <v>0</v>
      </c>
      <c r="XQ16" s="137">
        <f ca="1">IF($D16=0,0,SUMIF('Полная ст-ть с уч.НЗС (Авто)'!$YO$11:INDIRECT("'Полная ст-ть с уч.НЗС (Авто)'!YO"&amp;$J$26),$C16,'Полная ст-ть с уч.НЗС (Авто)'!XQ$11:INDIRECT("'Полная ст-ть с уч.НЗС (Авто)'!XQ"&amp;$J$26))/$D16)</f>
        <v>0</v>
      </c>
      <c r="XR16" s="137">
        <f ca="1">IF($D16=0,0,SUMIF('Полная ст-ть с уч.НЗС (Авто)'!$YO$11:INDIRECT("'Полная ст-ть с уч.НЗС (Авто)'!YO"&amp;$J$26),$C16,'Полная ст-ть с уч.НЗС (Авто)'!XR$11:INDIRECT("'Полная ст-ть с уч.НЗС (Авто)'!XR"&amp;$J$26))/$D16)</f>
        <v>0</v>
      </c>
      <c r="XS16" s="137">
        <f ca="1">IF($D16=0,0,SUMIF('Полная ст-ть с уч.НЗС (Авто)'!$YO$11:INDIRECT("'Полная ст-ть с уч.НЗС (Авто)'!YO"&amp;$J$26),$C16,'Полная ст-ть с уч.НЗС (Авто)'!XS$11:INDIRECT("'Полная ст-ть с уч.НЗС (Авто)'!XS"&amp;$J$26))/$D16)</f>
        <v>0</v>
      </c>
      <c r="XT16" s="137">
        <f ca="1">IF($D16=0,0,SUMIF('Полная ст-ть с уч.НЗС (Авто)'!$YO$11:INDIRECT("'Полная ст-ть с уч.НЗС (Авто)'!YO"&amp;$J$26),$C16,'Полная ст-ть с уч.НЗС (Авто)'!XT$11:INDIRECT("'Полная ст-ть с уч.НЗС (Авто)'!XT"&amp;$J$26))/$D16)</f>
        <v>0</v>
      </c>
      <c r="XU16" s="137">
        <f ca="1">IF($D16=0,0,SUMIF('Полная ст-ть с уч.НЗС (Авто)'!$YO$11:INDIRECT("'Полная ст-ть с уч.НЗС (Авто)'!YO"&amp;$J$26),$C16,'Полная ст-ть с уч.НЗС (Авто)'!XU$11:INDIRECT("'Полная ст-ть с уч.НЗС (Авто)'!XU"&amp;$J$26))/$D16)</f>
        <v>0</v>
      </c>
      <c r="XV16" s="137">
        <f ca="1">IF($D16=0,0,SUMIF('Полная ст-ть с уч.НЗС (Авто)'!$YO$11:INDIRECT("'Полная ст-ть с уч.НЗС (Авто)'!YO"&amp;$J$26),$C16,'Полная ст-ть с уч.НЗС (Авто)'!XV$11:INDIRECT("'Полная ст-ть с уч.НЗС (Авто)'!XV"&amp;$J$26))/$D16)</f>
        <v>0</v>
      </c>
      <c r="XW16" s="137">
        <f ca="1">IF($D16=0,0,SUMIF('Полная ст-ть с уч.НЗС (Авто)'!$YO$11:INDIRECT("'Полная ст-ть с уч.НЗС (Авто)'!YO"&amp;$J$26),$C16,'Полная ст-ть с уч.НЗС (Авто)'!XW$11:INDIRECT("'Полная ст-ть с уч.НЗС (Авто)'!XW"&amp;$J$26))/$D16)</f>
        <v>0</v>
      </c>
      <c r="XX16" s="137">
        <f ca="1">IF($D16=0,0,SUMIF('Полная ст-ть с уч.НЗС (Авто)'!$YO$11:INDIRECT("'Полная ст-ть с уч.НЗС (Авто)'!YO"&amp;$J$26),$C16,'Полная ст-ть с уч.НЗС (Авто)'!XX$11:INDIRECT("'Полная ст-ть с уч.НЗС (Авто)'!XX"&amp;$J$26))/$D16)</f>
        <v>0</v>
      </c>
      <c r="XY16" s="137">
        <f ca="1">IF($D16=0,0,SUMIF('Полная ст-ть с уч.НЗС (Авто)'!$YO$11:INDIRECT("'Полная ст-ть с уч.НЗС (Авто)'!YO"&amp;$J$26),$C16,'Полная ст-ть с уч.НЗС (Авто)'!XY$11:INDIRECT("'Полная ст-ть с уч.НЗС (Авто)'!XY"&amp;$J$26))/$D16)</f>
        <v>0</v>
      </c>
      <c r="XZ16" s="137">
        <f ca="1">IF($D16=0,0,SUMIF('Полная ст-ть с уч.НЗС (Авто)'!$YO$11:INDIRECT("'Полная ст-ть с уч.НЗС (Авто)'!YO"&amp;$J$26),$C16,'Полная ст-ть с уч.НЗС (Авто)'!XZ$11:INDIRECT("'Полная ст-ть с уч.НЗС (Авто)'!XZ"&amp;$J$26))/$D16)</f>
        <v>0</v>
      </c>
      <c r="YA16" s="137">
        <f ca="1">IF($D16=0,0,SUMIF('Полная ст-ть с уч.НЗС (Авто)'!$YO$11:INDIRECT("'Полная ст-ть с уч.НЗС (Авто)'!YO"&amp;$J$26),$C16,'Полная ст-ть с уч.НЗС (Авто)'!YA$11:INDIRECT("'Полная ст-ть с уч.НЗС (Авто)'!YA"&amp;$J$26))/$D16)</f>
        <v>0</v>
      </c>
      <c r="YB16" s="137">
        <f ca="1">IF($D16=0,0,SUMIF('Полная ст-ть с уч.НЗС (Авто)'!$YO$11:INDIRECT("'Полная ст-ть с уч.НЗС (Авто)'!YO"&amp;$J$26),$C16,'Полная ст-ть с уч.НЗС (Авто)'!YB$11:INDIRECT("'Полная ст-ть с уч.НЗС (Авто)'!YB"&amp;$J$26))/$D16)</f>
        <v>0</v>
      </c>
      <c r="YC16" s="137">
        <f ca="1">IF($D16=0,0,SUMIF('Полная ст-ть с уч.НЗС (Авто)'!$YO$11:INDIRECT("'Полная ст-ть с уч.НЗС (Авто)'!YO"&amp;$J$26),$C16,'Полная ст-ть с уч.НЗС (Авто)'!YC$11:INDIRECT("'Полная ст-ть с уч.НЗС (Авто)'!YC"&amp;$J$26))/$D16)</f>
        <v>0</v>
      </c>
      <c r="YD16" s="137">
        <f ca="1">IF($D16=0,0,SUMIF('Полная ст-ть с уч.НЗС (Авто)'!$YO$11:INDIRECT("'Полная ст-ть с уч.НЗС (Авто)'!YO"&amp;$J$26),$C16,'Полная ст-ть с уч.НЗС (Авто)'!YD$11:INDIRECT("'Полная ст-ть с уч.НЗС (Авто)'!YD"&amp;$J$26))/$D16)</f>
        <v>0</v>
      </c>
      <c r="YE16" s="141">
        <f ca="1">IF($D16=0,0,SUMIF('Полная ст-ть с уч.НЗС (Авто)'!$YO$11:INDIRECT("'Полная ст-ть с уч.НЗС (Авто)'!YO"&amp;$J$26),$C16,'Полная ст-ть с уч.НЗС (Авто)'!YE$11:INDIRECT("'Полная ст-ть с уч.НЗС (Авто)'!YE"&amp;$J$26))/$D16)</f>
        <v>0</v>
      </c>
      <c r="YF16" s="104"/>
      <c r="YG16" s="94"/>
    </row>
    <row r="17" spans="1:657" s="105" customFormat="1" ht="15" customHeight="1" x14ac:dyDescent="0.25">
      <c r="A17" s="133">
        <v>7</v>
      </c>
      <c r="B17" s="134" t="s">
        <v>231</v>
      </c>
      <c r="C17" s="135" t="s">
        <v>232</v>
      </c>
      <c r="D17" s="136">
        <f ca="1">COUNTIF('Полная ст-ть с уч.НЗС (Авто)'!$YO$11:INDIRECT("'Полная ст-ть с уч.НЗС (Авто)'!YO"&amp;$J$26),C17)</f>
        <v>0</v>
      </c>
      <c r="E17" s="134"/>
      <c r="F17" s="134"/>
      <c r="G17" s="134"/>
      <c r="H17" s="134"/>
      <c r="I17" s="137">
        <f ca="1">IF($D17=0,0,SUMIF('Полная ст-ть с уч.НЗС (Авто)'!$YO$11:INDIRECT("'Полная ст-ть с уч.НЗС (Авто)'!YO"&amp;$J$26),$C17,'Полная ст-ть с уч.НЗС (Авто)'!I$11:INDIRECT("'Полная ст-ть с уч.НЗС (Авто)'!I"&amp;$J$26))/$D17)</f>
        <v>0</v>
      </c>
      <c r="J17" s="138"/>
      <c r="K17" s="137">
        <f ca="1">IF($D17=0,0,SUMIF('Полная ст-ть с уч.НЗС (Авто)'!$YO$11:INDIRECT("'Полная ст-ть с уч.НЗС (Авто)'!YO"&amp;$J$26),$C17,'Полная ст-ть с уч.НЗС (Авто)'!K$11:INDIRECT("'Полная ст-ть с уч.НЗС (Авто)'!K"&amp;$J$26))/$D17)</f>
        <v>0</v>
      </c>
      <c r="L17" s="137"/>
      <c r="M17" s="137">
        <f ca="1">IF($D17=0,0,SUMIF('Полная ст-ть с уч.НЗС (Авто)'!$YO$11:INDIRECT("'Полная ст-ть с уч.НЗС (Авто)'!YO"&amp;$J$26),$C17,'Полная ст-ть с уч.НЗС (Авто)'!M$11:INDIRECT("'Полная ст-ть с уч.НЗС (Авто)'!M"&amp;$J$26))/$D17)</f>
        <v>0</v>
      </c>
      <c r="N17" s="137"/>
      <c r="O17" s="137">
        <f ca="1">IF($D17=0,0,SUMIF('Полная ст-ть с уч.НЗС (Авто)'!$YO$11:INDIRECT("'Полная ст-ть с уч.НЗС (Авто)'!YO"&amp;$J$26),$C17,'Полная ст-ть с уч.НЗС (Авто)'!O$11:INDIRECT("'Полная ст-ть с уч.НЗС (Авто)'!O"&amp;$J$26))/$D17)</f>
        <v>0</v>
      </c>
      <c r="P17" s="137"/>
      <c r="Q17" s="137">
        <f ca="1">IF($D17=0,0,SUMIF('Полная ст-ть с уч.НЗС (Авто)'!$YO$11:INDIRECT("'Полная ст-ть с уч.НЗС (Авто)'!YO"&amp;$J$26),$C17,'Полная ст-ть с уч.НЗС (Авто)'!Q$11:INDIRECT("'Полная ст-ть с уч.НЗС (Авто)'!Q"&amp;$J$26))/$D17)</f>
        <v>0</v>
      </c>
      <c r="R17" s="137">
        <f ca="1">IF($D17=0,0,SUMIF('Полная ст-ть с уч.НЗС (Авто)'!$YO$11:INDIRECT("'Полная ст-ть с уч.НЗС (Авто)'!YO"&amp;$J$26),$C17,'Полная ст-ть с уч.НЗС (Авто)'!R$11:INDIRECT("'Полная ст-ть с уч.НЗС (Авто)'!R"&amp;$J$26))/$D17)</f>
        <v>0</v>
      </c>
      <c r="S17" s="137">
        <f ca="1">IF($D17=0,0,SUMIF('Полная ст-ть с уч.НЗС (Авто)'!$YO$11:INDIRECT("'Полная ст-ть с уч.НЗС (Авто)'!YO"&amp;$J$26),$C17,'Полная ст-ть с уч.НЗС (Авто)'!S$11:INDIRECT("'Полная ст-ть с уч.НЗС (Авто)'!S"&amp;$J$26))/$D17)</f>
        <v>0</v>
      </c>
      <c r="T17" s="137">
        <f ca="1">IF($D17=0,0,SUMIF('Полная ст-ть с уч.НЗС (Авто)'!$YO$11:INDIRECT("'Полная ст-ть с уч.НЗС (Авто)'!YO"&amp;$J$26),$C17,'Полная ст-ть с уч.НЗС (Авто)'!T$11:INDIRECT("'Полная ст-ть с уч.НЗС (Авто)'!T"&amp;$J$26))/$D17)</f>
        <v>0</v>
      </c>
      <c r="U17" s="137">
        <f ca="1">IF($D17=0,0,SUMIF('Полная ст-ть с уч.НЗС (Авто)'!$YO$11:INDIRECT("'Полная ст-ть с уч.НЗС (Авто)'!YO"&amp;$J$26),$C17,'Полная ст-ть с уч.НЗС (Авто)'!U$11:INDIRECT("'Полная ст-ть с уч.НЗС (Авто)'!U"&amp;$J$26))/$D17)</f>
        <v>0</v>
      </c>
      <c r="V17" s="137">
        <f ca="1">IF($D17=0,0,SUMIF('Полная ст-ть с уч.НЗС (Авто)'!$YO$11:INDIRECT("'Полная ст-ть с уч.НЗС (Авто)'!YO"&amp;$J$26),$C17,'Полная ст-ть с уч.НЗС (Авто)'!V$11:INDIRECT("'Полная ст-ть с уч.НЗС (Авто)'!V"&amp;$J$26))/$D17)</f>
        <v>0</v>
      </c>
      <c r="W17" s="137">
        <f ca="1">IF($D17=0,0,SUMIF('Полная ст-ть с уч.НЗС (Авто)'!$YO$11:INDIRECT("'Полная ст-ть с уч.НЗС (Авто)'!YO"&amp;$J$26),$C17,'Полная ст-ть с уч.НЗС (Авто)'!W$11:INDIRECT("'Полная ст-ть с уч.НЗС (Авто)'!W"&amp;$J$26))/$D17)</f>
        <v>0</v>
      </c>
      <c r="X17" s="137">
        <f ca="1">IF($D17=0,0,SUMIF('Полная ст-ть с уч.НЗС (Авто)'!$YO$11:INDIRECT("'Полная ст-ть с уч.НЗС (Авто)'!YO"&amp;$J$26),$C17,'Полная ст-ть с уч.НЗС (Авто)'!X$11:INDIRECT("'Полная ст-ть с уч.НЗС (Авто)'!X"&amp;$J$26))/$D17)</f>
        <v>0</v>
      </c>
      <c r="Y17" s="137">
        <f ca="1">IF($D17=0,0,SUMIF('Полная ст-ть с уч.НЗС (Авто)'!$YO$11:INDIRECT("'Полная ст-ть с уч.НЗС (Авто)'!YO"&amp;$J$26),$C17,'Полная ст-ть с уч.НЗС (Авто)'!Y$11:INDIRECT("'Полная ст-ть с уч.НЗС (Авто)'!Y"&amp;$J$26))/$D17)</f>
        <v>0</v>
      </c>
      <c r="Z17" s="137">
        <f ca="1">IF($D17=0,0,SUMIF('Полная ст-ть с уч.НЗС (Авто)'!$YO$11:INDIRECT("'Полная ст-ть с уч.НЗС (Авто)'!YO"&amp;$J$26),$C17,'Полная ст-ть с уч.НЗС (Авто)'!Z$11:INDIRECT("'Полная ст-ть с уч.НЗС (Авто)'!Z"&amp;$J$26))/$D17)</f>
        <v>0</v>
      </c>
      <c r="AA17" s="137">
        <f ca="1">IF($D17=0,0,SUMIF('Полная ст-ть с уч.НЗС (Авто)'!$YO$11:INDIRECT("'Полная ст-ть с уч.НЗС (Авто)'!YO"&amp;$J$26),$C17,'Полная ст-ть с уч.НЗС (Авто)'!AA$11:INDIRECT("'Полная ст-ть с уч.НЗС (Авто)'!AA"&amp;$J$26))/$D17)</f>
        <v>0</v>
      </c>
      <c r="AB17" s="137">
        <f ca="1">IF($D17=0,0,SUMIF('Полная ст-ть с уч.НЗС (Авто)'!$YO$11:INDIRECT("'Полная ст-ть с уч.НЗС (Авто)'!YO"&amp;$J$26),$C17,'Полная ст-ть с уч.НЗС (Авто)'!AB$11:INDIRECT("'Полная ст-ть с уч.НЗС (Авто)'!AB"&amp;$J$26))/$D17)</f>
        <v>0</v>
      </c>
      <c r="AC17" s="137">
        <f ca="1">IF($D17=0,0,SUMIF('Полная ст-ть с уч.НЗС (Авто)'!$YO$11:INDIRECT("'Полная ст-ть с уч.НЗС (Авто)'!YO"&amp;$J$26),$C17,'Полная ст-ть с уч.НЗС (Авто)'!AC$11:INDIRECT("'Полная ст-ть с уч.НЗС (Авто)'!AC"&amp;$J$26))/$D17)</f>
        <v>0</v>
      </c>
      <c r="AD17" s="137">
        <f ca="1">IF($D17=0,0,SUMIF('Полная ст-ть с уч.НЗС (Авто)'!$YO$11:INDIRECT("'Полная ст-ть с уч.НЗС (Авто)'!YO"&amp;$J$26),$C17,'Полная ст-ть с уч.НЗС (Авто)'!AD$11:INDIRECT("'Полная ст-ть с уч.НЗС (Авто)'!AD"&amp;$J$26))/$D17)</f>
        <v>0</v>
      </c>
      <c r="AE17" s="137">
        <f ca="1">IF($D17=0,0,SUMIF('Полная ст-ть с уч.НЗС (Авто)'!$YO$11:INDIRECT("'Полная ст-ть с уч.НЗС (Авто)'!YO"&amp;$J$26),$C17,'Полная ст-ть с уч.НЗС (Авто)'!AE$11:INDIRECT("'Полная ст-ть с уч.НЗС (Авто)'!AE"&amp;$J$26))/$D17)</f>
        <v>0</v>
      </c>
      <c r="AF17" s="137">
        <f ca="1">IF($D17=0,0,SUMIF('Полная ст-ть с уч.НЗС (Авто)'!$YO$11:INDIRECT("'Полная ст-ть с уч.НЗС (Авто)'!YO"&amp;$J$26),$C17,'Полная ст-ть с уч.НЗС (Авто)'!AF$11:INDIRECT("'Полная ст-ть с уч.НЗС (Авто)'!AF"&amp;$J$26))/$D17)</f>
        <v>0</v>
      </c>
      <c r="AG17" s="137">
        <f ca="1">IF($D17=0,0,SUMIF('Полная ст-ть с уч.НЗС (Авто)'!$YO$11:INDIRECT("'Полная ст-ть с уч.НЗС (Авто)'!YO"&amp;$J$26),$C17,'Полная ст-ть с уч.НЗС (Авто)'!AG$11:INDIRECT("'Полная ст-ть с уч.НЗС (Авто)'!AG"&amp;$J$26))/$D17)</f>
        <v>0</v>
      </c>
      <c r="AH17" s="137">
        <f ca="1">IF($D17=0,0,SUMIF('Полная ст-ть с уч.НЗС (Авто)'!$YO$11:INDIRECT("'Полная ст-ть с уч.НЗС (Авто)'!YO"&amp;$J$26),$C17,'Полная ст-ть с уч.НЗС (Авто)'!AH$11:INDIRECT("'Полная ст-ть с уч.НЗС (Авто)'!AH"&amp;$J$26))/$D17)</f>
        <v>0</v>
      </c>
      <c r="AI17" s="137">
        <f ca="1">IF($D17=0,0,SUMIF('Полная ст-ть с уч.НЗС (Авто)'!$YO$11:INDIRECT("'Полная ст-ть с уч.НЗС (Авто)'!YO"&amp;$J$26),$C17,'Полная ст-ть с уч.НЗС (Авто)'!AI$11:INDIRECT("'Полная ст-ть с уч.НЗС (Авто)'!AI"&amp;$J$26))/$D17)</f>
        <v>0</v>
      </c>
      <c r="AJ17" s="137">
        <f ca="1">IF($D17=0,0,SUMIF('Полная ст-ть с уч.НЗС (Авто)'!$YO$11:INDIRECT("'Полная ст-ть с уч.НЗС (Авто)'!YO"&amp;$J$26),$C17,'Полная ст-ть с уч.НЗС (Авто)'!AJ$11:INDIRECT("'Полная ст-ть с уч.НЗС (Авто)'!AJ"&amp;$J$26))/$D17)</f>
        <v>0</v>
      </c>
      <c r="AK17" s="137">
        <f ca="1">IF($D17=0,0,SUMIF('Полная ст-ть с уч.НЗС (Авто)'!$YO$11:INDIRECT("'Полная ст-ть с уч.НЗС (Авто)'!YO"&amp;$J$26),$C17,'Полная ст-ть с уч.НЗС (Авто)'!AK$11:INDIRECT("'Полная ст-ть с уч.НЗС (Авто)'!AK"&amp;$J$26))/$D17)</f>
        <v>0</v>
      </c>
      <c r="AL17" s="137">
        <f ca="1">IF($D17=0,0,SUMIF('Полная ст-ть с уч.НЗС (Авто)'!$YO$11:INDIRECT("'Полная ст-ть с уч.НЗС (Авто)'!YO"&amp;$J$26),$C17,'Полная ст-ть с уч.НЗС (Авто)'!AL$11:INDIRECT("'Полная ст-ть с уч.НЗС (Авто)'!AL"&amp;$J$26))/$D17)</f>
        <v>0</v>
      </c>
      <c r="AM17" s="137">
        <f ca="1">IF($D17=0,0,SUMIF('Полная ст-ть с уч.НЗС (Авто)'!$YO$11:INDIRECT("'Полная ст-ть с уч.НЗС (Авто)'!YO"&amp;$J$26),$C17,'Полная ст-ть с уч.НЗС (Авто)'!AM$11:INDIRECT("'Полная ст-ть с уч.НЗС (Авто)'!AM"&amp;$J$26))/$D17)</f>
        <v>0</v>
      </c>
      <c r="AN17" s="137">
        <f ca="1">IF($D17=0,0,SUMIF('Полная ст-ть с уч.НЗС (Авто)'!$YO$11:INDIRECT("'Полная ст-ть с уч.НЗС (Авто)'!YO"&amp;$J$26),$C17,'Полная ст-ть с уч.НЗС (Авто)'!AN$11:INDIRECT("'Полная ст-ть с уч.НЗС (Авто)'!AN"&amp;$J$26))/$D17)</f>
        <v>0</v>
      </c>
      <c r="AO17" s="137">
        <f ca="1">IF($D17=0,0,SUMIF('Полная ст-ть с уч.НЗС (Авто)'!$YO$11:INDIRECT("'Полная ст-ть с уч.НЗС (Авто)'!YO"&amp;$J$26),$C17,'Полная ст-ть с уч.НЗС (Авто)'!AO$11:INDIRECT("'Полная ст-ть с уч.НЗС (Авто)'!AO"&amp;$J$26))/$D17)</f>
        <v>0</v>
      </c>
      <c r="AP17" s="137">
        <f ca="1">IF($D17=0,0,SUMIF('Полная ст-ть с уч.НЗС (Авто)'!$YO$11:INDIRECT("'Полная ст-ть с уч.НЗС (Авто)'!YO"&amp;$J$26),$C17,'Полная ст-ть с уч.НЗС (Авто)'!AP$11:INDIRECT("'Полная ст-ть с уч.НЗС (Авто)'!AP"&amp;$J$26))/$D17)</f>
        <v>0</v>
      </c>
      <c r="AQ17" s="137">
        <f ca="1">IF($D17=0,0,SUMIF('Полная ст-ть с уч.НЗС (Авто)'!$YO$11:INDIRECT("'Полная ст-ть с уч.НЗС (Авто)'!YO"&amp;$J$26),$C17,'Полная ст-ть с уч.НЗС (Авто)'!AQ$11:INDIRECT("'Полная ст-ть с уч.НЗС (Авто)'!AQ"&amp;$J$26))/$D17)</f>
        <v>0</v>
      </c>
      <c r="AR17" s="139"/>
      <c r="AS17" s="139"/>
      <c r="AT17" s="140"/>
      <c r="AU17" s="140"/>
      <c r="AV17" s="140"/>
      <c r="AW17" s="140"/>
      <c r="AX17" s="137">
        <f ca="1">IF($D17=0,0,SUMIF('Полная ст-ть с уч.НЗС (Авто)'!$YO$11:INDIRECT("'Полная ст-ть с уч.НЗС (Авто)'!YO"&amp;$J$26),$C17,'Полная ст-ть с уч.НЗС (Авто)'!AX$11:INDIRECT("'Полная ст-ть с уч.НЗС (Авто)'!AX"&amp;$J$26))/$D17)</f>
        <v>0</v>
      </c>
      <c r="AY17" s="137">
        <f ca="1">IF($D17=0,0,SUMIF('Полная ст-ть с уч.НЗС (Авто)'!$YO$11:INDIRECT("'Полная ст-ть с уч.НЗС (Авто)'!YO"&amp;$J$26),$C17,'Полная ст-ть с уч.НЗС (Авто)'!AY$11:INDIRECT("'Полная ст-ть с уч.НЗС (Авто)'!AY"&amp;$J$26))/$D17)</f>
        <v>0</v>
      </c>
      <c r="AZ17" s="137">
        <f ca="1">IF($D17=0,0,SUMIF('Полная ст-ть с уч.НЗС (Авто)'!$YO$11:INDIRECT("'Полная ст-ть с уч.НЗС (Авто)'!YO"&amp;$J$26),$C17,'Полная ст-ть с уч.НЗС (Авто)'!AZ$11:INDIRECT("'Полная ст-ть с уч.НЗС (Авто)'!AZ"&amp;$J$26))/$D17)</f>
        <v>0</v>
      </c>
      <c r="BA17" s="137">
        <f ca="1">IF($D17=0,0,SUMIF('Полная ст-ть с уч.НЗС (Авто)'!$YO$11:INDIRECT("'Полная ст-ть с уч.НЗС (Авто)'!YO"&amp;$J$26),$C17,'Полная ст-ть с уч.НЗС (Авто)'!BA$11:INDIRECT("'Полная ст-ть с уч.НЗС (Авто)'!BA"&amp;$J$26))/$D17)</f>
        <v>0</v>
      </c>
      <c r="BB17" s="137">
        <f ca="1">IF($D17=0,0,SUMIF('Полная ст-ть с уч.НЗС (Авто)'!$YO$11:INDIRECT("'Полная ст-ть с уч.НЗС (Авто)'!YO"&amp;$J$26),$C17,'Полная ст-ть с уч.НЗС (Авто)'!BB$11:INDIRECT("'Полная ст-ть с уч.НЗС (Авто)'!BB"&amp;$J$26))/$D17)</f>
        <v>0</v>
      </c>
      <c r="BC17" s="137">
        <f ca="1">IF($D17=0,0,SUMIF('Полная ст-ть с уч.НЗС (Авто)'!$YO$11:INDIRECT("'Полная ст-ть с уч.НЗС (Авто)'!YO"&amp;$J$26),$C17,'Полная ст-ть с уч.НЗС (Авто)'!BC$11:INDIRECT("'Полная ст-ть с уч.НЗС (Авто)'!BC"&amp;$J$26))/$D17)</f>
        <v>0</v>
      </c>
      <c r="BD17" s="140"/>
      <c r="BE17" s="140"/>
      <c r="BF17" s="137">
        <f ca="1">IF($D17=0,0,SUMIF('Полная ст-ть с уч.НЗС (Авто)'!$YO$11:INDIRECT("'Полная ст-ть с уч.НЗС (Авто)'!YO"&amp;$J$26),$C17,'Полная ст-ть с уч.НЗС (Авто)'!BF$11:INDIRECT("'Полная ст-ть с уч.НЗС (Авто)'!BF"&amp;$J$26))/$D17)</f>
        <v>0</v>
      </c>
      <c r="BG17" s="137">
        <f ca="1">IF($D17=0,0,SUMIF('Полная ст-ть с уч.НЗС (Авто)'!$YO$11:INDIRECT("'Полная ст-ть с уч.НЗС (Авто)'!YO"&amp;$J$26),$C17,'Полная ст-ть с уч.НЗС (Авто)'!BG$11:INDIRECT("'Полная ст-ть с уч.НЗС (Авто)'!BG"&amp;$J$26))/$D17)</f>
        <v>0</v>
      </c>
      <c r="BH17" s="137">
        <f ca="1">IF($D17=0,0,SUMIF('Полная ст-ть с уч.НЗС (Авто)'!$YO$11:INDIRECT("'Полная ст-ть с уч.НЗС (Авто)'!YO"&amp;$J$26),$C17,'Полная ст-ть с уч.НЗС (Авто)'!BH$11:INDIRECT("'Полная ст-ть с уч.НЗС (Авто)'!BH"&amp;$J$26))/$D17)</f>
        <v>0</v>
      </c>
      <c r="BI17" s="137">
        <f ca="1">IF($D17=0,0,SUMIF('Полная ст-ть с уч.НЗС (Авто)'!$YO$11:INDIRECT("'Полная ст-ть с уч.НЗС (Авто)'!YO"&amp;$J$26),$C17,'Полная ст-ть с уч.НЗС (Авто)'!BI$11:INDIRECT("'Полная ст-ть с уч.НЗС (Авто)'!BI"&amp;$J$26))/$D17)</f>
        <v>0</v>
      </c>
      <c r="BJ17" s="137">
        <f ca="1">IF($D17=0,0,SUMIF('Полная ст-ть с уч.НЗС (Авто)'!$YO$11:INDIRECT("'Полная ст-ть с уч.НЗС (Авто)'!YO"&amp;$J$26),$C17,'Полная ст-ть с уч.НЗС (Авто)'!BJ$11:INDIRECT("'Полная ст-ть с уч.НЗС (Авто)'!BJ"&amp;$J$26))/$D17)</f>
        <v>0</v>
      </c>
      <c r="BK17" s="137">
        <f ca="1">IF($D17=0,0,SUMIF('Полная ст-ть с уч.НЗС (Авто)'!$YO$11:INDIRECT("'Полная ст-ть с уч.НЗС (Авто)'!YO"&amp;$J$26),$C17,'Полная ст-ть с уч.НЗС (Авто)'!BK$11:INDIRECT("'Полная ст-ть с уч.НЗС (Авто)'!BK"&amp;$J$26))/$D17)</f>
        <v>0</v>
      </c>
      <c r="BL17" s="140"/>
      <c r="BM17" s="137">
        <f ca="1">IF($D17=0,0,SUMIF('Полная ст-ть с уч.НЗС (Авто)'!$YO$11:INDIRECT("'Полная ст-ть с уч.НЗС (Авто)'!YO"&amp;$J$26),$C17,'Полная ст-ть с уч.НЗС (Авто)'!BM$11:INDIRECT("'Полная ст-ть с уч.НЗС (Авто)'!BM"&amp;$J$26))/$D17)</f>
        <v>0</v>
      </c>
      <c r="BN17" s="140"/>
      <c r="BO17" s="137"/>
      <c r="BP17" s="137"/>
      <c r="BQ17" s="137">
        <f ca="1">IF($D17=0,0,SUMIF('Полная ст-ть с уч.НЗС (Авто)'!$YO$11:INDIRECT("'Полная ст-ть с уч.НЗС (Авто)'!YO"&amp;$J$26),$C17,'Полная ст-ть с уч.НЗС (Авто)'!BQ$11:INDIRECT("'Полная ст-ть с уч.НЗС (Авто)'!BQ"&amp;$J$26))/$D17)</f>
        <v>0</v>
      </c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>
        <f ca="1">IF($D17=0,0,SUMIF('Полная ст-ть с уч.НЗС (Авто)'!$YO$11:INDIRECT("'Полная ст-ть с уч.НЗС (Авто)'!YO"&amp;$J$26),$C17,'Полная ст-ть с уч.НЗС (Авто)'!CK$11:INDIRECT("'Полная ст-ть с уч.НЗС (Авто)'!CK"&amp;$J$26))/$D17)</f>
        <v>0</v>
      </c>
      <c r="CL17" s="137">
        <f ca="1">IF($D17=0,0,SUMIF('Полная ст-ть с уч.НЗС (Авто)'!$YO$11:INDIRECT("'Полная ст-ть с уч.НЗС (Авто)'!YO"&amp;$J$26),$C17,'Полная ст-ть с уч.НЗС (Авто)'!CL$11:INDIRECT("'Полная ст-ть с уч.НЗС (Авто)'!CL"&amp;$J$26))/$D17)</f>
        <v>0</v>
      </c>
      <c r="CM17" s="137">
        <f ca="1">IF($D17=0,0,SUMIF('Полная ст-ть с уч.НЗС (Авто)'!$YO$11:INDIRECT("'Полная ст-ть с уч.НЗС (Авто)'!YO"&amp;$J$26),$C17,'Полная ст-ть с уч.НЗС (Авто)'!CM$11:INDIRECT("'Полная ст-ть с уч.НЗС (Авто)'!CM"&amp;$J$26))/$D17)</f>
        <v>0</v>
      </c>
      <c r="CN17" s="137">
        <f ca="1">IF($D17=0,0,SUMIF('Полная ст-ть с уч.НЗС (Авто)'!$YO$11:INDIRECT("'Полная ст-ть с уч.НЗС (Авто)'!YO"&amp;$J$26),$C17,'Полная ст-ть с уч.НЗС (Авто)'!CN$11:INDIRECT("'Полная ст-ть с уч.НЗС (Авто)'!CN"&amp;$J$26))/$D17)</f>
        <v>0</v>
      </c>
      <c r="CO17" s="137">
        <f ca="1">IF($D17=0,0,SUMIF('Полная ст-ть с уч.НЗС (Авто)'!$YO$11:INDIRECT("'Полная ст-ть с уч.НЗС (Авто)'!YO"&amp;$J$26),$C17,'Полная ст-ть с уч.НЗС (Авто)'!CO$11:INDIRECT("'Полная ст-ть с уч.НЗС (Авто)'!CO"&amp;$J$26))/$D17)</f>
        <v>0</v>
      </c>
      <c r="CP17" s="137">
        <f ca="1">IF($D17=0,0,SUMIF('Полная ст-ть с уч.НЗС (Авто)'!$YO$11:INDIRECT("'Полная ст-ть с уч.НЗС (Авто)'!YO"&amp;$J$26),$C17,'Полная ст-ть с уч.НЗС (Авто)'!CP$11:INDIRECT("'Полная ст-ть с уч.НЗС (Авто)'!CO"&amp;$J$26))/$D17)</f>
        <v>0</v>
      </c>
      <c r="CQ17" s="137">
        <f ca="1">IF($D17=0,0,SUMIF('Полная ст-ть с уч.НЗС (Авто)'!$YO$11:INDIRECT("'Полная ст-ть с уч.НЗС (Авто)'!YO"&amp;$J$26),$C17,'Полная ст-ть с уч.НЗС (Авто)'!CQ$11:INDIRECT("'Полная ст-ть с уч.НЗС (Авто)'!CQ"&amp;$J$26))/$D17)</f>
        <v>0</v>
      </c>
      <c r="CR17" s="137">
        <f ca="1">IF($D17=0,0,SUMIF('Полная ст-ть с уч.НЗС (Авто)'!$YO$11:INDIRECT("'Полная ст-ть с уч.НЗС (Авто)'!YO"&amp;$J$26),$C17,'Полная ст-ть с уч.НЗС (Авто)'!CR$11:INDIRECT("'Полная ст-ть с уч.НЗС (Авто)'!CR"&amp;$J$26))/$D17)</f>
        <v>0</v>
      </c>
      <c r="CS17" s="137">
        <f ca="1">IF($D17=0,0,SUMIF('Полная ст-ть с уч.НЗС (Авто)'!$YO$11:INDIRECT("'Полная ст-ть с уч.НЗС (Авто)'!YO"&amp;$J$26),$C17,'Полная ст-ть с уч.НЗС (Авто)'!CS$11:INDIRECT("'Полная ст-ть с уч.НЗС (Авто)'!CS"&amp;$J$26))/$D17)</f>
        <v>0</v>
      </c>
      <c r="CT17" s="137">
        <f ca="1">IF($D17=0,0,SUMIF('Полная ст-ть с уч.НЗС (Авто)'!$YO$11:INDIRECT("'Полная ст-ть с уч.НЗС (Авто)'!YO"&amp;$J$26),$C17,'Полная ст-ть с уч.НЗС (Авто)'!CT$11:INDIRECT("'Полная ст-ть с уч.НЗС (Авто)'!CT"&amp;$J$26))/$D17)</f>
        <v>0</v>
      </c>
      <c r="CU17" s="137">
        <f ca="1">IF($D17=0,0,SUMIF('Полная ст-ть с уч.НЗС (Авто)'!$YO$11:INDIRECT("'Полная ст-ть с уч.НЗС (Авто)'!YO"&amp;$J$26),$C17,'Полная ст-ть с уч.НЗС (Авто)'!CU$11:INDIRECT("'Полная ст-ть с уч.НЗС (Авто)'!CU"&amp;$J$26))/$D17)</f>
        <v>0</v>
      </c>
      <c r="CV17" s="137">
        <f ca="1">IF($D17=0,0,SUMIF('Полная ст-ть с уч.НЗС (Авто)'!$YO$11:INDIRECT("'Полная ст-ть с уч.НЗС (Авто)'!YO"&amp;$J$26),$C17,'Полная ст-ть с уч.НЗС (Авто)'!CV$11:INDIRECT("'Полная ст-ть с уч.НЗС (Авто)'!CV"&amp;$J$26))/$D17)</f>
        <v>0</v>
      </c>
      <c r="CW17" s="137">
        <f ca="1">IF($D17=0,0,SUMIF('Полная ст-ть с уч.НЗС (Авто)'!$YO$11:INDIRECT("'Полная ст-ть с уч.НЗС (Авто)'!YO"&amp;$J$26),$C17,'Полная ст-ть с уч.НЗС (Авто)'!CW$11:INDIRECT("'Полная ст-ть с уч.НЗС (Авто)'!CW"&amp;$J$26))/$D17)</f>
        <v>0</v>
      </c>
      <c r="CX17" s="137">
        <f ca="1">IF($D17=0,0,SUMIF('Полная ст-ть с уч.НЗС (Авто)'!$YO$11:INDIRECT("'Полная ст-ть с уч.НЗС (Авто)'!YO"&amp;$J$26),$C17,'Полная ст-ть с уч.НЗС (Авто)'!CX$11:INDIRECT("'Полная ст-ть с уч.НЗС (Авто)'!CX"&amp;$J$26))/$D17)</f>
        <v>0</v>
      </c>
      <c r="CY17" s="137">
        <f ca="1">IF($D17=0,0,SUMIF('Полная ст-ть с уч.НЗС (Авто)'!$YO$11:INDIRECT("'Полная ст-ть с уч.НЗС (Авто)'!YO"&amp;$J$26),$C17,'Полная ст-ть с уч.НЗС (Авто)'!CY$11:INDIRECT("'Полная ст-ть с уч.НЗС (Авто)'!CY"&amp;$J$26))/$D17)</f>
        <v>0</v>
      </c>
      <c r="CZ17" s="137">
        <f ca="1">IF($D17=0,0,SUMIF('Полная ст-ть с уч.НЗС (Авто)'!$YO$11:INDIRECT("'Полная ст-ть с уч.НЗС (Авто)'!YO"&amp;$J$26),$C17,'Полная ст-ть с уч.НЗС (Авто)'!CZ$11:INDIRECT("'Полная ст-ть с уч.НЗС (Авто)'!CZ"&amp;$J$26))/$D17)</f>
        <v>0</v>
      </c>
      <c r="DA17" s="137">
        <f ca="1">IF($D17=0,0,SUMIF('Полная ст-ть с уч.НЗС (Авто)'!$YO$11:INDIRECT("'Полная ст-ть с уч.НЗС (Авто)'!YO"&amp;$J$26),$C17,'Полная ст-ть с уч.НЗС (Авто)'!DA$11:INDIRECT("'Полная ст-ть с уч.НЗС (Авто)'!DA"&amp;$J$26))/$D17)</f>
        <v>0</v>
      </c>
      <c r="DB17" s="137">
        <f ca="1">IF($D17=0,0,SUMIF('Полная ст-ть с уч.НЗС (Авто)'!$YO$11:INDIRECT("'Полная ст-ть с уч.НЗС (Авто)'!YO"&amp;$J$26),$C17,'Полная ст-ть с уч.НЗС (Авто)'!DB$11:INDIRECT("'Полная ст-ть с уч.НЗС (Авто)'!DB"&amp;$J$26))/$D17)</f>
        <v>0</v>
      </c>
      <c r="DC17" s="137">
        <f ca="1">IF($D17=0,0,SUMIF('Полная ст-ть с уч.НЗС (Авто)'!$YO$11:INDIRECT("'Полная ст-ть с уч.НЗС (Авто)'!YO"&amp;$J$26),$C17,'Полная ст-ть с уч.НЗС (Авто)'!DC$11:INDIRECT("'Полная ст-ть с уч.НЗС (Авто)'!DC"&amp;$J$26))/$D17)</f>
        <v>0</v>
      </c>
      <c r="DD17" s="137"/>
      <c r="DE17" s="137">
        <f ca="1">IF($D17=0,0,SUMIF('Полная ст-ть с уч.НЗС (Авто)'!$YO$11:INDIRECT("'Полная ст-ть с уч.НЗС (Авто)'!YO"&amp;$J$26),$C17,'Полная ст-ть с уч.НЗС (Авто)'!DE$11:INDIRECT("'Полная ст-ть с уч.НЗС (Авто)'!DE"&amp;$J$26))/$D17)</f>
        <v>0</v>
      </c>
      <c r="DF17" s="137"/>
      <c r="DG17" s="137">
        <f ca="1">IF($D17=0,0,SUMIF('Полная ст-ть с уч.НЗС (Авто)'!$YO$11:INDIRECT("'Полная ст-ть с уч.НЗС (Авто)'!YO"&amp;$J$26),$C17,'Полная ст-ть с уч.НЗС (Авто)'!DG$11:INDIRECT("'Полная ст-ть с уч.НЗС (Авто)'!DG"&amp;$J$26))/$D17)</f>
        <v>0</v>
      </c>
      <c r="DH17" s="137">
        <f ca="1">IF($D17=0,0,SUMIF('Полная ст-ть с уч.НЗС (Авто)'!$YO$11:INDIRECT("'Полная ст-ть с уч.НЗС (Авто)'!YO"&amp;$J$26),$C17,'Полная ст-ть с уч.НЗС (Авто)'!DH$11:INDIRECT("'Полная ст-ть с уч.НЗС (Авто)'!DH"&amp;$J$26))/$D17)</f>
        <v>0</v>
      </c>
      <c r="DI17" s="137">
        <f ca="1">IF($D17=0,0,SUMIF('Полная ст-ть с уч.НЗС (Авто)'!$YO$11:INDIRECT("'Полная ст-ть с уч.НЗС (Авто)'!YO"&amp;$J$26),$C17,'Полная ст-ть с уч.НЗС (Авто)'!DI$11:INDIRECT("'Полная ст-ть с уч.НЗС (Авто)'!DI"&amp;$J$26))/$D17)</f>
        <v>0</v>
      </c>
      <c r="DJ17" s="137">
        <f ca="1">IF($D17=0,0,SUMIF('Полная ст-ть с уч.НЗС (Авто)'!$YO$11:INDIRECT("'Полная ст-ть с уч.НЗС (Авто)'!YO"&amp;$J$26),$C17,'Полная ст-ть с уч.НЗС (Авто)'!DJ$11:INDIRECT("'Полная ст-ть с уч.НЗС (Авто)'!DJ"&amp;$J$26))/$D17)</f>
        <v>0</v>
      </c>
      <c r="DK17" s="137">
        <f ca="1">IF($D17=0,0,SUMIF('Полная ст-ть с уч.НЗС (Авто)'!$YO$11:INDIRECT("'Полная ст-ть с уч.НЗС (Авто)'!YO"&amp;$J$26),$C17,'Полная ст-ть с уч.НЗС (Авто)'!DK$11:INDIRECT("'Полная ст-ть с уч.НЗС (Авто)'!DK"&amp;$J$26))/$D17)</f>
        <v>0</v>
      </c>
      <c r="DL17" s="137">
        <f ca="1">IF($D17=0,0,SUMIF('Полная ст-ть с уч.НЗС (Авто)'!$YO$11:INDIRECT("'Полная ст-ть с уч.НЗС (Авто)'!YO"&amp;$J$26),$C17,'Полная ст-ть с уч.НЗС (Авто)'!DL$11:INDIRECT("'Полная ст-ть с уч.НЗС (Авто)'!DL"&amp;$J$26))/$D17)</f>
        <v>0</v>
      </c>
      <c r="DM17" s="137">
        <f ca="1">IF($D17=0,0,SUMIF('Полная ст-ть с уч.НЗС (Авто)'!$YO$11:INDIRECT("'Полная ст-ть с уч.НЗС (Авто)'!YO"&amp;$J$26),$C17,'Полная ст-ть с уч.НЗС (Авто)'!DM$11:INDIRECT("'Полная ст-ть с уч.НЗС (Авто)'!DM"&amp;$J$26))/$D17)</f>
        <v>0</v>
      </c>
      <c r="DN17" s="137">
        <f ca="1">IF($D17=0,0,SUMIF('Полная ст-ть с уч.НЗС (Авто)'!$YO$11:INDIRECT("'Полная ст-ть с уч.НЗС (Авто)'!YO"&amp;$J$26),$C17,'Полная ст-ть с уч.НЗС (Авто)'!DN$11:INDIRECT("'Полная ст-ть с уч.НЗС (Авто)'!DN"&amp;$J$26))/$D17)</f>
        <v>0</v>
      </c>
      <c r="DO17" s="137">
        <f ca="1">IF($D17=0,0,SUMIF('Полная ст-ть с уч.НЗС (Авто)'!$YO$11:INDIRECT("'Полная ст-ть с уч.НЗС (Авто)'!YO"&amp;$J$26),$C17,'Полная ст-ть с уч.НЗС (Авто)'!DO$11:INDIRECT("'Полная ст-ть с уч.НЗС (Авто)'!DO"&amp;$J$26))/$D17)</f>
        <v>0</v>
      </c>
      <c r="DP17" s="137">
        <f ca="1">IF($D17=0,0,SUMIF('Полная ст-ть с уч.НЗС (Авто)'!$YO$11:INDIRECT("'Полная ст-ть с уч.НЗС (Авто)'!YO"&amp;$J$26),$C17,'Полная ст-ть с уч.НЗС (Авто)'!DP$11:INDIRECT("'Полная ст-ть с уч.НЗС (Авто)'!DP"&amp;$J$26))/$D17)</f>
        <v>0</v>
      </c>
      <c r="DQ17" s="137">
        <f ca="1">IF($D17=0,0,SUMIF('Полная ст-ть с уч.НЗС (Авто)'!$YO$11:INDIRECT("'Полная ст-ть с уч.НЗС (Авто)'!YO"&amp;$J$26),$C17,'Полная ст-ть с уч.НЗС (Авто)'!DQ$11:INDIRECT("'Полная ст-ть с уч.НЗС (Авто)'!DQ"&amp;$J$26))/$D17)</f>
        <v>0</v>
      </c>
      <c r="DR17" s="137">
        <f ca="1">IF($D17=0,0,SUMIF('Полная ст-ть с уч.НЗС (Авто)'!$YO$11:INDIRECT("'Полная ст-ть с уч.НЗС (Авто)'!YO"&amp;$J$26),$C17,'Полная ст-ть с уч.НЗС (Авто)'!DR$11:INDIRECT("'Полная ст-ть с уч.НЗС (Авто)'!DR"&amp;$J$26))/$D17)</f>
        <v>0</v>
      </c>
      <c r="DS17" s="137">
        <f ca="1">IF($D17=0,0,SUMIF('Полная ст-ть с уч.НЗС (Авто)'!$YO$11:INDIRECT("'Полная ст-ть с уч.НЗС (Авто)'!YO"&amp;$J$26),$C17,'Полная ст-ть с уч.НЗС (Авто)'!DS$11:INDIRECT("'Полная ст-ть с уч.НЗС (Авто)'!DS"&amp;$J$26))/$D17)</f>
        <v>0</v>
      </c>
      <c r="DT17" s="137">
        <f ca="1">IF($D17=0,0,SUMIF('Полная ст-ть с уч.НЗС (Авто)'!$YO$11:INDIRECT("'Полная ст-ть с уч.НЗС (Авто)'!YO"&amp;$J$26),$C17,'Полная ст-ть с уч.НЗС (Авто)'!DT$11:INDIRECT("'Полная ст-ть с уч.НЗС (Авто)'!DT"&amp;$J$26))/$D17)</f>
        <v>0</v>
      </c>
      <c r="DU17" s="137">
        <f ca="1">IF($D17=0,0,SUMIF('Полная ст-ть с уч.НЗС (Авто)'!$YO$11:INDIRECT("'Полная ст-ть с уч.НЗС (Авто)'!YO"&amp;$J$26),$C17,'Полная ст-ть с уч.НЗС (Авто)'!DU$11:INDIRECT("'Полная ст-ть с уч.НЗС (Авто)'!DU"&amp;$J$26))/$D17)</f>
        <v>0</v>
      </c>
      <c r="DV17" s="137">
        <f ca="1">IF($D17=0,0,SUMIF('Полная ст-ть с уч.НЗС (Авто)'!$YO$11:INDIRECT("'Полная ст-ть с уч.НЗС (Авто)'!YO"&amp;$J$26),$C17,'Полная ст-ть с уч.НЗС (Авто)'!DV$11:INDIRECT("'Полная ст-ть с уч.НЗС (Авто)'!DV"&amp;$J$26))/$D17)</f>
        <v>0</v>
      </c>
      <c r="DW17" s="137">
        <f ca="1">IF($D17=0,0,SUMIF('Полная ст-ть с уч.НЗС (Авто)'!$YO$11:INDIRECT("'Полная ст-ть с уч.НЗС (Авто)'!YO"&amp;$J$26),$C17,'Полная ст-ть с уч.НЗС (Авто)'!DW$11:INDIRECT("'Полная ст-ть с уч.НЗС (Авто)'!DW"&amp;$J$26))/$D17)</f>
        <v>0</v>
      </c>
      <c r="DX17" s="137">
        <f ca="1">IF($D17=0,0,SUMIF('Полная ст-ть с уч.НЗС (Авто)'!$YO$11:INDIRECT("'Полная ст-ть с уч.НЗС (Авто)'!YO"&amp;$J$26),$C17,'Полная ст-ть с уч.НЗС (Авто)'!DX$11:INDIRECT("'Полная ст-ть с уч.НЗС (Авто)'!DX"&amp;$J$26))/$D17)</f>
        <v>0</v>
      </c>
      <c r="DY17" s="137">
        <f ca="1">IF($D17=0,0,SUMIF('Полная ст-ть с уч.НЗС (Авто)'!$YO$11:INDIRECT("'Полная ст-ть с уч.НЗС (Авто)'!YO"&amp;$J$26),$C17,'Полная ст-ть с уч.НЗС (Авто)'!DY$11:INDIRECT("'Полная ст-ть с уч.НЗС (Авто)'!DY"&amp;$J$26))/$D17)</f>
        <v>0</v>
      </c>
      <c r="DZ17" s="137">
        <f ca="1">IF($D17=0,0,SUMIF('Полная ст-ть с уч.НЗС (Авто)'!$YO$11:INDIRECT("'Полная ст-ть с уч.НЗС (Авто)'!YO"&amp;$J$26),$C17,'Полная ст-ть с уч.НЗС (Авто)'!DZ$11:INDIRECT("'Полная ст-ть с уч.НЗС (Авто)'!DZ"&amp;$J$26))/$D17)</f>
        <v>0</v>
      </c>
      <c r="EA17" s="137">
        <f ca="1">IF($D17=0,0,SUMIF('Полная ст-ть с уч.НЗС (Авто)'!$YO$11:INDIRECT("'Полная ст-ть с уч.НЗС (Авто)'!YO"&amp;$J$26),$C17,'Полная ст-ть с уч.НЗС (Авто)'!EA$11:INDIRECT("'Полная ст-ть с уч.НЗС (Авто)'!EA"&amp;$J$26))/$D17)</f>
        <v>0</v>
      </c>
      <c r="EB17" s="137">
        <f ca="1">IF($D17=0,0,SUMIF('Полная ст-ть с уч.НЗС (Авто)'!$YO$11:INDIRECT("'Полная ст-ть с уч.НЗС (Авто)'!YO"&amp;$J$26),$C17,'Полная ст-ть с уч.НЗС (Авто)'!EB$11:INDIRECT("'Полная ст-ть с уч.НЗС (Авто)'!EB"&amp;$J$26))/$D17)</f>
        <v>0</v>
      </c>
      <c r="EC17" s="137">
        <f ca="1">IF($D17=0,0,SUMIF('Полная ст-ть с уч.НЗС (Авто)'!$YO$11:INDIRECT("'Полная ст-ть с уч.НЗС (Авто)'!YO"&amp;$J$26),$C17,'Полная ст-ть с уч.НЗС (Авто)'!EC$11:INDIRECT("'Полная ст-ть с уч.НЗС (Авто)'!EC"&amp;$J$26))/$D17)</f>
        <v>0</v>
      </c>
      <c r="ED17" s="137">
        <f ca="1">IF($D17=0,0,SUMIF('Полная ст-ть с уч.НЗС (Авто)'!$YO$11:INDIRECT("'Полная ст-ть с уч.НЗС (Авто)'!YO"&amp;$J$26),$C17,'Полная ст-ть с уч.НЗС (Авто)'!ED$11:INDIRECT("'Полная ст-ть с уч.НЗС (Авто)'!ED"&amp;$J$26))/$D17)</f>
        <v>0</v>
      </c>
      <c r="EE17" s="137">
        <f ca="1">IF($D17=0,0,SUMIF('Полная ст-ть с уч.НЗС (Авто)'!$YO$11:INDIRECT("'Полная ст-ть с уч.НЗС (Авто)'!YO"&amp;$J$26),$C17,'Полная ст-ть с уч.НЗС (Авто)'!EE$11:INDIRECT("'Полная ст-ть с уч.НЗС (Авто)'!EE"&amp;$J$26))/$D17)</f>
        <v>0</v>
      </c>
      <c r="EF17" s="137">
        <f ca="1">IF($D17=0,0,SUMIF('Полная ст-ть с уч.НЗС (Авто)'!$YO$11:INDIRECT("'Полная ст-ть с уч.НЗС (Авто)'!YO"&amp;$J$26),$C17,'Полная ст-ть с уч.НЗС (Авто)'!EF$11:INDIRECT("'Полная ст-ть с уч.НЗС (Авто)'!EF"&amp;$J$26))/$D17)</f>
        <v>0</v>
      </c>
      <c r="EG17" s="137">
        <f ca="1">IF($D17=0,0,SUMIF('Полная ст-ть с уч.НЗС (Авто)'!$YO$11:INDIRECT("'Полная ст-ть с уч.НЗС (Авто)'!YO"&amp;$J$26),$C17,'Полная ст-ть с уч.НЗС (Авто)'!EG$11:INDIRECT("'Полная ст-ть с уч.НЗС (Авто)'!EG"&amp;$J$26))/$D17)</f>
        <v>0</v>
      </c>
      <c r="EH17" s="137">
        <f ca="1">IF($D17=0,0,SUMIF('Полная ст-ть с уч.НЗС (Авто)'!$YO$11:INDIRECT("'Полная ст-ть с уч.НЗС (Авто)'!YO"&amp;$J$26),$C17,'Полная ст-ть с уч.НЗС (Авто)'!EH$11:INDIRECT("'Полная ст-ть с уч.НЗС (Авто)'!EH"&amp;$J$26))/$D17)</f>
        <v>0</v>
      </c>
      <c r="EI17" s="137">
        <f ca="1">IF($D17=0,0,SUMIF('Полная ст-ть с уч.НЗС (Авто)'!$YO$11:INDIRECT("'Полная ст-ть с уч.НЗС (Авто)'!YO"&amp;$J$26),$C17,'Полная ст-ть с уч.НЗС (Авто)'!EI$11:INDIRECT("'Полная ст-ть с уч.НЗС (Авто)'!EI"&amp;$J$26))/$D17)</f>
        <v>0</v>
      </c>
      <c r="EJ17" s="137">
        <f ca="1">IF($D17=0,0,SUMIF('Полная ст-ть с уч.НЗС (Авто)'!$YO$11:INDIRECT("'Полная ст-ть с уч.НЗС (Авто)'!YO"&amp;$J$26),$C17,'Полная ст-ть с уч.НЗС (Авто)'!EJ$11:INDIRECT("'Полная ст-ть с уч.НЗС (Авто)'!EJ"&amp;$J$26))/$D17)</f>
        <v>0</v>
      </c>
      <c r="EK17" s="137">
        <f ca="1">IF($D17=0,0,SUMIF('Полная ст-ть с уч.НЗС (Авто)'!$YO$11:INDIRECT("'Полная ст-ть с уч.НЗС (Авто)'!YO"&amp;$J$26),$C17,'Полная ст-ть с уч.НЗС (Авто)'!EK$11:INDIRECT("'Полная ст-ть с уч.НЗС (Авто)'!EK"&amp;$J$26))/$D17)</f>
        <v>0</v>
      </c>
      <c r="EL17" s="137">
        <f ca="1">IF($D17=0,0,SUMIF('Полная ст-ть с уч.НЗС (Авто)'!$YO$11:INDIRECT("'Полная ст-ть с уч.НЗС (Авто)'!YO"&amp;$J$26),$C17,'Полная ст-ть с уч.НЗС (Авто)'!EL$11:INDIRECT("'Полная ст-ть с уч.НЗС (Авто)'!EL"&amp;$J$26))/$D17)</f>
        <v>0</v>
      </c>
      <c r="EM17" s="137">
        <f ca="1">IF($D17=0,0,SUMIF('Полная ст-ть с уч.НЗС (Авто)'!$YO$11:INDIRECT("'Полная ст-ть с уч.НЗС (Авто)'!YO"&amp;$J$26),$C17,'Полная ст-ть с уч.НЗС (Авто)'!EM$11:INDIRECT("'Полная ст-ть с уч.НЗС (Авто)'!EM"&amp;$J$26))/$D17)</f>
        <v>0</v>
      </c>
      <c r="EN17" s="137">
        <f ca="1">IF($D17=0,0,SUMIF('Полная ст-ть с уч.НЗС (Авто)'!$YO$11:INDIRECT("'Полная ст-ть с уч.НЗС (Авто)'!YO"&amp;$J$26),$C17,'Полная ст-ть с уч.НЗС (Авто)'!EN$11:INDIRECT("'Полная ст-ть с уч.НЗС (Авто)'!EN"&amp;$J$26))/$D17)</f>
        <v>0</v>
      </c>
      <c r="EO17" s="137">
        <f ca="1">IF($D17=0,0,SUMIF('Полная ст-ть с уч.НЗС (Авто)'!$YO$11:INDIRECT("'Полная ст-ть с уч.НЗС (Авто)'!YO"&amp;$J$26),$C17,'Полная ст-ть с уч.НЗС (Авто)'!EO$11:INDIRECT("'Полная ст-ть с уч.НЗС (Авто)'!EO"&amp;$J$26))/$D17)</f>
        <v>0</v>
      </c>
      <c r="EP17" s="137">
        <f ca="1">IF($D17=0,0,SUMIF('Полная ст-ть с уч.НЗС (Авто)'!$YO$11:INDIRECT("'Полная ст-ть с уч.НЗС (Авто)'!YO"&amp;$J$26),$C17,'Полная ст-ть с уч.НЗС (Авто)'!EP$11:INDIRECT("'Полная ст-ть с уч.НЗС (Авто)'!EP"&amp;$J$26))/$D17)</f>
        <v>0</v>
      </c>
      <c r="EQ17" s="137">
        <f ca="1">IF($D17=0,0,SUMIF('Полная ст-ть с уч.НЗС (Авто)'!$YO$11:INDIRECT("'Полная ст-ть с уч.НЗС (Авто)'!YO"&amp;$J$26),$C17,'Полная ст-ть с уч.НЗС (Авто)'!EQ$11:INDIRECT("'Полная ст-ть с уч.НЗС (Авто)'!EQ"&amp;$J$26))/$D17)</f>
        <v>0</v>
      </c>
      <c r="ER17" s="137">
        <f ca="1">IF($D17=0,0,SUMIF('Полная ст-ть с уч.НЗС (Авто)'!$YO$11:INDIRECT("'Полная ст-ть с уч.НЗС (Авто)'!YO"&amp;$J$26),$C17,'Полная ст-ть с уч.НЗС (Авто)'!ER$11:INDIRECT("'Полная ст-ть с уч.НЗС (Авто)'!ER"&amp;$J$26))/$D17)</f>
        <v>0</v>
      </c>
      <c r="ES17" s="137">
        <f ca="1">IF($D17=0,0,SUMIF('Полная ст-ть с уч.НЗС (Авто)'!$YO$11:INDIRECT("'Полная ст-ть с уч.НЗС (Авто)'!YO"&amp;$J$26),$C17,'Полная ст-ть с уч.НЗС (Авто)'!ES$11:INDIRECT("'Полная ст-ть с уч.НЗС (Авто)'!ES"&amp;$J$26))/$D17)</f>
        <v>0</v>
      </c>
      <c r="ET17" s="137">
        <f ca="1">IF($D17=0,0,SUMIF('Полная ст-ть с уч.НЗС (Авто)'!$YO$11:INDIRECT("'Полная ст-ть с уч.НЗС (Авто)'!YO"&amp;$J$26),$C17,'Полная ст-ть с уч.НЗС (Авто)'!ET$11:INDIRECT("'Полная ст-ть с уч.НЗС (Авто)'!ET"&amp;$J$26))/$D17)</f>
        <v>0</v>
      </c>
      <c r="EU17" s="137">
        <f ca="1">IF($D17=0,0,SUMIF('Полная ст-ть с уч.НЗС (Авто)'!$YO$11:INDIRECT("'Полная ст-ть с уч.НЗС (Авто)'!YO"&amp;$J$26),$C17,'Полная ст-ть с уч.НЗС (Авто)'!EU$11:INDIRECT("'Полная ст-ть с уч.НЗС (Авто)'!EU"&amp;$J$26))/$D17)</f>
        <v>0</v>
      </c>
      <c r="EV17" s="137">
        <f ca="1">IF($D17=0,0,SUMIF('Полная ст-ть с уч.НЗС (Авто)'!$YO$11:INDIRECT("'Полная ст-ть с уч.НЗС (Авто)'!YO"&amp;$J$26),$C17,'Полная ст-ть с уч.НЗС (Авто)'!EV$11:INDIRECT("'Полная ст-ть с уч.НЗС (Авто)'!EV"&amp;$J$26))/$D17)</f>
        <v>0</v>
      </c>
      <c r="EW17" s="137">
        <f ca="1">IF($D17=0,0,SUMIF('Полная ст-ть с уч.НЗС (Авто)'!$YO$11:INDIRECT("'Полная ст-ть с уч.НЗС (Авто)'!YO"&amp;$J$26),$C17,'Полная ст-ть с уч.НЗС (Авто)'!EW$11:INDIRECT("'Полная ст-ть с уч.НЗС (Авто)'!EW"&amp;$J$26))/$D17)</f>
        <v>0</v>
      </c>
      <c r="EX17" s="137">
        <f ca="1">IF($D17=0,0,SUMIF('Полная ст-ть с уч.НЗС (Авто)'!$YO$11:INDIRECT("'Полная ст-ть с уч.НЗС (Авто)'!YO"&amp;$J$26),$C17,'Полная ст-ть с уч.НЗС (Авто)'!EX$11:INDIRECT("'Полная ст-ть с уч.НЗС (Авто)'!EX"&amp;$J$26))/$D17)</f>
        <v>0</v>
      </c>
      <c r="EY17" s="137">
        <f ca="1">IF($D17=0,0,SUMIF('Полная ст-ть с уч.НЗС (Авто)'!$YO$11:INDIRECT("'Полная ст-ть с уч.НЗС (Авто)'!YO"&amp;$J$26),$C17,'Полная ст-ть с уч.НЗС (Авто)'!EY$11:INDIRECT("'Полная ст-ть с уч.НЗС (Авто)'!EY"&amp;$J$26))/$D17)</f>
        <v>0</v>
      </c>
      <c r="EZ17" s="137">
        <f ca="1">IF($D17=0,0,SUMIF('Полная ст-ть с уч.НЗС (Авто)'!$YO$11:INDIRECT("'Полная ст-ть с уч.НЗС (Авто)'!YO"&amp;$J$26),$C17,'Полная ст-ть с уч.НЗС (Авто)'!EZ$11:INDIRECT("'Полная ст-ть с уч.НЗС (Авто)'!EZ"&amp;$J$26))/$D17)</f>
        <v>0</v>
      </c>
      <c r="FA17" s="137">
        <f ca="1">IF($D17=0,0,SUMIF('Полная ст-ть с уч.НЗС (Авто)'!$YO$11:INDIRECT("'Полная ст-ть с уч.НЗС (Авто)'!YO"&amp;$J$26),$C17,'Полная ст-ть с уч.НЗС (Авто)'!FA$11:INDIRECT("'Полная ст-ть с уч.НЗС (Авто)'!FA"&amp;$J$26))/$D17)</f>
        <v>0</v>
      </c>
      <c r="FB17" s="137">
        <f ca="1">IF($D17=0,0,SUMIF('Полная ст-ть с уч.НЗС (Авто)'!$YO$11:INDIRECT("'Полная ст-ть с уч.НЗС (Авто)'!YO"&amp;$J$26),$C17,'Полная ст-ть с уч.НЗС (Авто)'!FB$11:INDIRECT("'Полная ст-ть с уч.НЗС (Авто)'!FB"&amp;$J$26))/$D17)</f>
        <v>0</v>
      </c>
      <c r="FC17" s="137">
        <f ca="1">IF($D17=0,0,SUMIF('Полная ст-ть с уч.НЗС (Авто)'!$YO$11:INDIRECT("'Полная ст-ть с уч.НЗС (Авто)'!YO"&amp;$J$26),$C17,'Полная ст-ть с уч.НЗС (Авто)'!FC$11:INDIRECT("'Полная ст-ть с уч.НЗС (Авто)'!FC"&amp;$J$26))/$D17)</f>
        <v>0</v>
      </c>
      <c r="FD17" s="137">
        <f ca="1">IF($D17=0,0,SUMIF('Полная ст-ть с уч.НЗС (Авто)'!$YO$11:INDIRECT("'Полная ст-ть с уч.НЗС (Авто)'!YO"&amp;$J$26),$C17,'Полная ст-ть с уч.НЗС (Авто)'!FD$11:INDIRECT("'Полная ст-ть с уч.НЗС (Авто)'!FD"&amp;$J$26))/$D17)</f>
        <v>0</v>
      </c>
      <c r="FE17" s="137">
        <f ca="1">IF($D17=0,0,SUMIF('Полная ст-ть с уч.НЗС (Авто)'!$YO$11:INDIRECT("'Полная ст-ть с уч.НЗС (Авто)'!YO"&amp;$J$26),$C17,'Полная ст-ть с уч.НЗС (Авто)'!FE$11:INDIRECT("'Полная ст-ть с уч.НЗС (Авто)'!FE"&amp;$J$26))/$D17)</f>
        <v>0</v>
      </c>
      <c r="FF17" s="137">
        <f ca="1">IF($D17=0,0,SUMIF('Полная ст-ть с уч.НЗС (Авто)'!$YO$11:INDIRECT("'Полная ст-ть с уч.НЗС (Авто)'!YO"&amp;$J$26),$C17,'Полная ст-ть с уч.НЗС (Авто)'!FF$11:INDIRECT("'Полная ст-ть с уч.НЗС (Авто)'!FF"&amp;$J$26))/$D17)</f>
        <v>0</v>
      </c>
      <c r="FG17" s="137">
        <f ca="1">IF($D17=0,0,SUMIF('Полная ст-ть с уч.НЗС (Авто)'!$YO$11:INDIRECT("'Полная ст-ть с уч.НЗС (Авто)'!YO"&amp;$J$26),$C17,'Полная ст-ть с уч.НЗС (Авто)'!FG$11:INDIRECT("'Полная ст-ть с уч.НЗС (Авто)'!FG"&amp;$J$26))/$D17)</f>
        <v>0</v>
      </c>
      <c r="FH17" s="137">
        <f ca="1">IF($D17=0,0,SUMIF('Полная ст-ть с уч.НЗС (Авто)'!$YO$11:INDIRECT("'Полная ст-ть с уч.НЗС (Авто)'!YO"&amp;$J$26),$C17,'Полная ст-ть с уч.НЗС (Авто)'!FH$11:INDIRECT("'Полная ст-ть с уч.НЗС (Авто)'!FH"&amp;$J$26))/$D17)</f>
        <v>0</v>
      </c>
      <c r="FI17" s="137">
        <f ca="1">IF($D17=0,0,SUMIF('Полная ст-ть с уч.НЗС (Авто)'!$YO$11:INDIRECT("'Полная ст-ть с уч.НЗС (Авто)'!YO"&amp;$J$26),$C17,'Полная ст-ть с уч.НЗС (Авто)'!FI$11:INDIRECT("'Полная ст-ть с уч.НЗС (Авто)'!FI"&amp;$J$26))/$D17)</f>
        <v>0</v>
      </c>
      <c r="FJ17" s="137">
        <f ca="1">IF($D17=0,0,SUMIF('Полная ст-ть с уч.НЗС (Авто)'!$YO$11:INDIRECT("'Полная ст-ть с уч.НЗС (Авто)'!YO"&amp;$J$26),$C17,'Полная ст-ть с уч.НЗС (Авто)'!FJ$11:INDIRECT("'Полная ст-ть с уч.НЗС (Авто)'!FJ"&amp;$J$26))/$D17)</f>
        <v>0</v>
      </c>
      <c r="FK17" s="137">
        <f ca="1">IF($D17=0,0,SUMIF('Полная ст-ть с уч.НЗС (Авто)'!$YO$11:INDIRECT("'Полная ст-ть с уч.НЗС (Авто)'!YO"&amp;$J$26),$C17,'Полная ст-ть с уч.НЗС (Авто)'!FK$11:INDIRECT("'Полная ст-ть с уч.НЗС (Авто)'!FK"&amp;$J$26))/$D17)</f>
        <v>0</v>
      </c>
      <c r="FL17" s="137">
        <f ca="1">IF($D17=0,0,SUMIF('Полная ст-ть с уч.НЗС (Авто)'!$YO$11:INDIRECT("'Полная ст-ть с уч.НЗС (Авто)'!YO"&amp;$J$26),$C17,'Полная ст-ть с уч.НЗС (Авто)'!FL$11:INDIRECT("'Полная ст-ть с уч.НЗС (Авто)'!FL"&amp;$J$26))/$D17)</f>
        <v>0</v>
      </c>
      <c r="FM17" s="137">
        <f ca="1">IF($D17=0,0,SUMIF('Полная ст-ть с уч.НЗС (Авто)'!$YO$11:INDIRECT("'Полная ст-ть с уч.НЗС (Авто)'!YO"&amp;$J$26),$C17,'Полная ст-ть с уч.НЗС (Авто)'!FM$11:INDIRECT("'Полная ст-ть с уч.НЗС (Авто)'!FM"&amp;$J$26))/$D17)</f>
        <v>0</v>
      </c>
      <c r="FN17" s="137">
        <f ca="1">IF($D17=0,0,SUMIF('Полная ст-ть с уч.НЗС (Авто)'!$YO$11:INDIRECT("'Полная ст-ть с уч.НЗС (Авто)'!YO"&amp;$J$26),$C17,'Полная ст-ть с уч.НЗС (Авто)'!FN$11:INDIRECT("'Полная ст-ть с уч.НЗС (Авто)'!FN"&amp;$J$26))/$D17)</f>
        <v>0</v>
      </c>
      <c r="FO17" s="137">
        <f ca="1">IF($D17=0,0,SUMIF('Полная ст-ть с уч.НЗС (Авто)'!$YO$11:INDIRECT("'Полная ст-ть с уч.НЗС (Авто)'!YO"&amp;$J$26),$C17,'Полная ст-ть с уч.НЗС (Авто)'!FO$11:INDIRECT("'Полная ст-ть с уч.НЗС (Авто)'!FO"&amp;$J$26))/$D17)</f>
        <v>0</v>
      </c>
      <c r="FP17" s="137">
        <f ca="1">IF($D17=0,0,SUMIF('Полная ст-ть с уч.НЗС (Авто)'!$YO$11:INDIRECT("'Полная ст-ть с уч.НЗС (Авто)'!YO"&amp;$J$26),$C17,'Полная ст-ть с уч.НЗС (Авто)'!FP$11:INDIRECT("'Полная ст-ть с уч.НЗС (Авто)'!FP"&amp;$J$26))/$D17)</f>
        <v>0</v>
      </c>
      <c r="FQ17" s="137">
        <f ca="1">IF($D17=0,0,SUMIF('Полная ст-ть с уч.НЗС (Авто)'!$YO$11:INDIRECT("'Полная ст-ть с уч.НЗС (Авто)'!YO"&amp;$J$26),$C17,'Полная ст-ть с уч.НЗС (Авто)'!FQ$11:INDIRECT("'Полная ст-ть с уч.НЗС (Авто)'!FQ"&amp;$J$26))/$D17)</f>
        <v>0</v>
      </c>
      <c r="FR17" s="137">
        <f ca="1">IF($D17=0,0,SUMIF('Полная ст-ть с уч.НЗС (Авто)'!$YO$11:INDIRECT("'Полная ст-ть с уч.НЗС (Авто)'!YO"&amp;$J$26),$C17,'Полная ст-ть с уч.НЗС (Авто)'!FR$11:INDIRECT("'Полная ст-ть с уч.НЗС (Авто)'!FR"&amp;$J$26))/$D17)</f>
        <v>0</v>
      </c>
      <c r="FS17" s="137">
        <f ca="1">IF($D17=0,0,SUMIF('Полная ст-ть с уч.НЗС (Авто)'!$YO$11:INDIRECT("'Полная ст-ть с уч.НЗС (Авто)'!YO"&amp;$J$26),$C17,'Полная ст-ть с уч.НЗС (Авто)'!FS$11:INDIRECT("'Полная ст-ть с уч.НЗС (Авто)'!FS"&amp;$J$26))/$D17)</f>
        <v>0</v>
      </c>
      <c r="FT17" s="137">
        <f ca="1">IF($D17=0,0,SUMIF('Полная ст-ть с уч.НЗС (Авто)'!$YO$11:INDIRECT("'Полная ст-ть с уч.НЗС (Авто)'!YO"&amp;$J$26),$C17,'Полная ст-ть с уч.НЗС (Авто)'!FT$11:INDIRECT("'Полная ст-ть с уч.НЗС (Авто)'!FT"&amp;$J$26))/$D17)</f>
        <v>0</v>
      </c>
      <c r="FU17" s="137">
        <f ca="1">IF($D17=0,0,SUMIF('Полная ст-ть с уч.НЗС (Авто)'!$YO$11:INDIRECT("'Полная ст-ть с уч.НЗС (Авто)'!YO"&amp;$J$26),$C17,'Полная ст-ть с уч.НЗС (Авто)'!FU$11:INDIRECT("'Полная ст-ть с уч.НЗС (Авто)'!FU"&amp;$J$26))/$D17)</f>
        <v>0</v>
      </c>
      <c r="FV17" s="137">
        <f ca="1">IF($D17=0,0,SUMIF('Полная ст-ть с уч.НЗС (Авто)'!$YO$11:INDIRECT("'Полная ст-ть с уч.НЗС (Авто)'!YO"&amp;$J$26),$C17,'Полная ст-ть с уч.НЗС (Авто)'!FV$11:INDIRECT("'Полная ст-ть с уч.НЗС (Авто)'!FV"&amp;$J$26))/$D17)</f>
        <v>0</v>
      </c>
      <c r="FW17" s="137">
        <f ca="1">IF($D17=0,0,SUMIF('Полная ст-ть с уч.НЗС (Авто)'!$YO$11:INDIRECT("'Полная ст-ть с уч.НЗС (Авто)'!YO"&amp;$J$26),$C17,'Полная ст-ть с уч.НЗС (Авто)'!FW$11:INDIRECT("'Полная ст-ть с уч.НЗС (Авто)'!FW"&amp;$J$26))/$D17)</f>
        <v>0</v>
      </c>
      <c r="FX17" s="137">
        <f ca="1">IF($D17=0,0,SUMIF('Полная ст-ть с уч.НЗС (Авто)'!$YO$11:INDIRECT("'Полная ст-ть с уч.НЗС (Авто)'!YO"&amp;$J$26),$C17,'Полная ст-ть с уч.НЗС (Авто)'!FX$11:INDIRECT("'Полная ст-ть с уч.НЗС (Авто)'!FX"&amp;$J$26))/$D17)</f>
        <v>0</v>
      </c>
      <c r="FY17" s="137">
        <f ca="1">IF($D17=0,0,SUMIF('Полная ст-ть с уч.НЗС (Авто)'!$YO$11:INDIRECT("'Полная ст-ть с уч.НЗС (Авто)'!YO"&amp;$J$26),$C17,'Полная ст-ть с уч.НЗС (Авто)'!FY$11:INDIRECT("'Полная ст-ть с уч.НЗС (Авто)'!FY"&amp;$J$26))/$D17)</f>
        <v>0</v>
      </c>
      <c r="FZ17" s="137">
        <f ca="1">IF($D17=0,0,SUMIF('Полная ст-ть с уч.НЗС (Авто)'!$YO$11:INDIRECT("'Полная ст-ть с уч.НЗС (Авто)'!YO"&amp;$J$26),$C17,'Полная ст-ть с уч.НЗС (Авто)'!FZ$11:INDIRECT("'Полная ст-ть с уч.НЗС (Авто)'!FZ"&amp;$J$26))/$D17)</f>
        <v>0</v>
      </c>
      <c r="GA17" s="137">
        <f ca="1">IF($D17=0,0,SUMIF('Полная ст-ть с уч.НЗС (Авто)'!$YO$11:INDIRECT("'Полная ст-ть с уч.НЗС (Авто)'!YO"&amp;$J$26),$C17,'Полная ст-ть с уч.НЗС (Авто)'!GA$11:INDIRECT("'Полная ст-ть с уч.НЗС (Авто)'!GA"&amp;$J$26))/$D17)</f>
        <v>0</v>
      </c>
      <c r="GB17" s="137">
        <f ca="1">IF($D17=0,0,SUMIF('Полная ст-ть с уч.НЗС (Авто)'!$YO$11:INDIRECT("'Полная ст-ть с уч.НЗС (Авто)'!YO"&amp;$J$26),$C17,'Полная ст-ть с уч.НЗС (Авто)'!GB$11:INDIRECT("'Полная ст-ть с уч.НЗС (Авто)'!GB"&amp;$J$26))/$D17)</f>
        <v>0</v>
      </c>
      <c r="GC17" s="137">
        <f ca="1">IF($D17=0,0,SUMIF('Полная ст-ть с уч.НЗС (Авто)'!$YO$11:INDIRECT("'Полная ст-ть с уч.НЗС (Авто)'!YO"&amp;$J$26),$C17,'Полная ст-ть с уч.НЗС (Авто)'!GC$11:INDIRECT("'Полная ст-ть с уч.НЗС (Авто)'!GC"&amp;$J$26))/$D17)</f>
        <v>0</v>
      </c>
      <c r="GD17" s="137">
        <f ca="1">IF($D17=0,0,SUMIF('Полная ст-ть с уч.НЗС (Авто)'!$YO$11:INDIRECT("'Полная ст-ть с уч.НЗС (Авто)'!YO"&amp;$J$26),$C17,'Полная ст-ть с уч.НЗС (Авто)'!GD$11:INDIRECT("'Полная ст-ть с уч.НЗС (Авто)'!GD"&amp;$J$26))/$D17)</f>
        <v>0</v>
      </c>
      <c r="GE17" s="137">
        <f ca="1">IF($D17=0,0,SUMIF('Полная ст-ть с уч.НЗС (Авто)'!$YO$11:INDIRECT("'Полная ст-ть с уч.НЗС (Авто)'!YO"&amp;$J$26),$C17,'Полная ст-ть с уч.НЗС (Авто)'!GE$11:INDIRECT("'Полная ст-ть с уч.НЗС (Авто)'!GE"&amp;$J$26))/$D17)</f>
        <v>0</v>
      </c>
      <c r="GF17" s="137">
        <f ca="1">IF($D17=0,0,SUMIF('Полная ст-ть с уч.НЗС (Авто)'!$YO$11:INDIRECT("'Полная ст-ть с уч.НЗС (Авто)'!YO"&amp;$J$26),$C17,'Полная ст-ть с уч.НЗС (Авто)'!GF$11:INDIRECT("'Полная ст-ть с уч.НЗС (Авто)'!GF"&amp;$J$26))/$D17)</f>
        <v>0</v>
      </c>
      <c r="GG17" s="137">
        <f ca="1">IF($D17=0,0,SUMIF('Полная ст-ть с уч.НЗС (Авто)'!$YO$11:INDIRECT("'Полная ст-ть с уч.НЗС (Авто)'!YO"&amp;$J$26),$C17,'Полная ст-ть с уч.НЗС (Авто)'!GG$11:INDIRECT("'Полная ст-ть с уч.НЗС (Авто)'!GG"&amp;$J$26))/$D17)</f>
        <v>0</v>
      </c>
      <c r="GH17" s="137">
        <f ca="1">IF($D17=0,0,SUMIF('Полная ст-ть с уч.НЗС (Авто)'!$YO$11:INDIRECT("'Полная ст-ть с уч.НЗС (Авто)'!YO"&amp;$J$26),$C17,'Полная ст-ть с уч.НЗС (Авто)'!GH$11:INDIRECT("'Полная ст-ть с уч.НЗС (Авто)'!GH"&amp;$J$26))/$D17)</f>
        <v>0</v>
      </c>
      <c r="GI17" s="137">
        <f ca="1">IF($D17=0,0,SUMIF('Полная ст-ть с уч.НЗС (Авто)'!$YO$11:INDIRECT("'Полная ст-ть с уч.НЗС (Авто)'!YO"&amp;$J$26),$C17,'Полная ст-ть с уч.НЗС (Авто)'!GI$11:INDIRECT("'Полная ст-ть с уч.НЗС (Авто)'!GI"&amp;$J$26))/$D17)</f>
        <v>0</v>
      </c>
      <c r="GJ17" s="137">
        <f ca="1">IF($D17=0,0,SUMIF('Полная ст-ть с уч.НЗС (Авто)'!$YO$11:INDIRECT("'Полная ст-ть с уч.НЗС (Авто)'!YO"&amp;$J$26),$C17,'Полная ст-ть с уч.НЗС (Авто)'!GJ$11:INDIRECT("'Полная ст-ть с уч.НЗС (Авто)'!GJ"&amp;$J$26))/$D17)</f>
        <v>0</v>
      </c>
      <c r="GK17" s="137">
        <f ca="1">IF($D17=0,0,SUMIF('Полная ст-ть с уч.НЗС (Авто)'!$YO$11:INDIRECT("'Полная ст-ть с уч.НЗС (Авто)'!YO"&amp;$J$26),$C17,'Полная ст-ть с уч.НЗС (Авто)'!GK$11:INDIRECT("'Полная ст-ть с уч.НЗС (Авто)'!GK"&amp;$J$26))/$D17)</f>
        <v>0</v>
      </c>
      <c r="GL17" s="137">
        <f ca="1">IF($D17=0,0,SUMIF('Полная ст-ть с уч.НЗС (Авто)'!$YO$11:INDIRECT("'Полная ст-ть с уч.НЗС (Авто)'!YO"&amp;$J$26),$C17,'Полная ст-ть с уч.НЗС (Авто)'!GL$11:INDIRECT("'Полная ст-ть с уч.НЗС (Авто)'!GL"&amp;$J$26))/$D17)</f>
        <v>0</v>
      </c>
      <c r="GM17" s="137">
        <f ca="1">IF($D17=0,0,SUMIF('Полная ст-ть с уч.НЗС (Авто)'!$YO$11:INDIRECT("'Полная ст-ть с уч.НЗС (Авто)'!YO"&amp;$J$26),$C17,'Полная ст-ть с уч.НЗС (Авто)'!GM$11:INDIRECT("'Полная ст-ть с уч.НЗС (Авто)'!GM"&amp;$J$26))/$D17)</f>
        <v>0</v>
      </c>
      <c r="GN17" s="137">
        <f ca="1">IF($D17=0,0,SUMIF('Полная ст-ть с уч.НЗС (Авто)'!$YO$11:INDIRECT("'Полная ст-ть с уч.НЗС (Авто)'!YO"&amp;$J$26),$C17,'Полная ст-ть с уч.НЗС (Авто)'!GN$11:INDIRECT("'Полная ст-ть с уч.НЗС (Авто)'!GN"&amp;$J$26))/$D17)</f>
        <v>0</v>
      </c>
      <c r="GO17" s="137">
        <f ca="1">IF($D17=0,0,SUMIF('Полная ст-ть с уч.НЗС (Авто)'!$YO$11:INDIRECT("'Полная ст-ть с уч.НЗС (Авто)'!YO"&amp;$J$26),$C17,'Полная ст-ть с уч.НЗС (Авто)'!GO$11:INDIRECT("'Полная ст-ть с уч.НЗС (Авто)'!GO"&amp;$J$26))/$D17)</f>
        <v>0</v>
      </c>
      <c r="GP17" s="137">
        <f ca="1">IF($D17=0,0,SUMIF('Полная ст-ть с уч.НЗС (Авто)'!$YO$11:INDIRECT("'Полная ст-ть с уч.НЗС (Авто)'!YO"&amp;$J$26),$C17,'Полная ст-ть с уч.НЗС (Авто)'!GP$11:INDIRECT("'Полная ст-ть с уч.НЗС (Авто)'!GP"&amp;$J$26))/$D17)</f>
        <v>0</v>
      </c>
      <c r="GQ17" s="137">
        <f ca="1">IF($D17=0,0,SUMIF('Полная ст-ть с уч.НЗС (Авто)'!$YO$11:INDIRECT("'Полная ст-ть с уч.НЗС (Авто)'!YO"&amp;$J$26),$C17,'Полная ст-ть с уч.НЗС (Авто)'!GQ$11:INDIRECT("'Полная ст-ть с уч.НЗС (Авто)'!GP"&amp;$J$26))/$D17)</f>
        <v>0</v>
      </c>
      <c r="GR17" s="137">
        <f ca="1">IF($D17=0,0,SUMIF('Полная ст-ть с уч.НЗС (Авто)'!$YO$11:INDIRECT("'Полная ст-ть с уч.НЗС (Авто)'!YO"&amp;$J$26),$C17,'Полная ст-ть с уч.НЗС (Авто)'!GR$11:INDIRECT("'Полная ст-ть с уч.НЗС (Авто)'!GR"&amp;$J$26))/$D17)</f>
        <v>0</v>
      </c>
      <c r="GS17" s="137">
        <f ca="1">IF($D17=0,0,SUMIF('Полная ст-ть с уч.НЗС (Авто)'!$YO$11:INDIRECT("'Полная ст-ть с уч.НЗС (Авто)'!YO"&amp;$J$26),$C17,'Полная ст-ть с уч.НЗС (Авто)'!GS$11:INDIRECT("'Полная ст-ть с уч.НЗС (Авто)'!GS"&amp;$J$26))/$D17)</f>
        <v>0</v>
      </c>
      <c r="GT17" s="137">
        <f ca="1">IF($D17=0,0,SUMIF('Полная ст-ть с уч.НЗС (Авто)'!$YO$11:INDIRECT("'Полная ст-ть с уч.НЗС (Авто)'!YO"&amp;$J$26),$C17,'Полная ст-ть с уч.НЗС (Авто)'!GT$11:INDIRECT("'Полная ст-ть с уч.НЗС (Авто)'!GT"&amp;$J$26))/$D17)</f>
        <v>0</v>
      </c>
      <c r="GU17" s="137">
        <f ca="1">IF($D17=0,0,SUMIF('Полная ст-ть с уч.НЗС (Авто)'!$YO$11:INDIRECT("'Полная ст-ть с уч.НЗС (Авто)'!YO"&amp;$J$26),$C17,'Полная ст-ть с уч.НЗС (Авто)'!GU$11:INDIRECT("'Полная ст-ть с уч.НЗС (Авто)'!GU"&amp;$J$26))/$D17)</f>
        <v>0</v>
      </c>
      <c r="GV17" s="137">
        <f ca="1">IF($D17=0,0,SUMIF('Полная ст-ть с уч.НЗС (Авто)'!$YO$11:INDIRECT("'Полная ст-ть с уч.НЗС (Авто)'!YO"&amp;$J$26),$C17,'Полная ст-ть с уч.НЗС (Авто)'!GV$11:INDIRECT("'Полная ст-ть с уч.НЗС (Авто)'!GV"&amp;$J$26))/$D17)</f>
        <v>0</v>
      </c>
      <c r="GW17" s="137">
        <f ca="1">IF($D17=0,0,SUMIF('Полная ст-ть с уч.НЗС (Авто)'!$YO$11:INDIRECT("'Полная ст-ть с уч.НЗС (Авто)'!YO"&amp;$J$26),$C17,'Полная ст-ть с уч.НЗС (Авто)'!GW$11:INDIRECT("'Полная ст-ть с уч.НЗС (Авто)'!GW"&amp;$J$26))/$D17)</f>
        <v>0</v>
      </c>
      <c r="GX17" s="137">
        <f ca="1">IF($D17=0,0,SUMIF('Полная ст-ть с уч.НЗС (Авто)'!$YO$11:INDIRECT("'Полная ст-ть с уч.НЗС (Авто)'!YO"&amp;$J$26),$C17,'Полная ст-ть с уч.НЗС (Авто)'!GX$11:INDIRECT("'Полная ст-ть с уч.НЗС (Авто)'!GX"&amp;$J$26))/$D17)</f>
        <v>0</v>
      </c>
      <c r="GY17" s="137">
        <f ca="1">IF($D17=0,0,SUMIF('Полная ст-ть с уч.НЗС (Авто)'!$YO$11:INDIRECT("'Полная ст-ть с уч.НЗС (Авто)'!YO"&amp;$J$26),$C17,'Полная ст-ть с уч.НЗС (Авто)'!GY$11:INDIRECT("'Полная ст-ть с уч.НЗС (Авто)'!GY"&amp;$J$26))/$D17)</f>
        <v>0</v>
      </c>
      <c r="GZ17" s="137">
        <f ca="1">IF($D17=0,0,SUMIF('Полная ст-ть с уч.НЗС (Авто)'!$YO$11:INDIRECT("'Полная ст-ть с уч.НЗС (Авто)'!YO"&amp;$J$26),$C17,'Полная ст-ть с уч.НЗС (Авто)'!GZ$11:INDIRECT("'Полная ст-ть с уч.НЗС (Авто)'!GZ"&amp;$J$26))/$D17)</f>
        <v>0</v>
      </c>
      <c r="HA17" s="137">
        <f ca="1">IF($D17=0,0,SUMIF('Полная ст-ть с уч.НЗС (Авто)'!$YO$11:INDIRECT("'Полная ст-ть с уч.НЗС (Авто)'!YO"&amp;$J$26),$C17,'Полная ст-ть с уч.НЗС (Авто)'!HA$11:INDIRECT("'Полная ст-ть с уч.НЗС (Авто)'!HA"&amp;$J$26))/$D17)</f>
        <v>0</v>
      </c>
      <c r="HB17" s="137">
        <f ca="1">IF($D17=0,0,SUMIF('Полная ст-ть с уч.НЗС (Авто)'!$YO$11:INDIRECT("'Полная ст-ть с уч.НЗС (Авто)'!YO"&amp;$J$26),$C17,'Полная ст-ть с уч.НЗС (Авто)'!HB$11:INDIRECT("'Полная ст-ть с уч.НЗС (Авто)'!HB"&amp;$J$26))/$D17)</f>
        <v>0</v>
      </c>
      <c r="HC17" s="137">
        <f ca="1">IF($D17=0,0,SUMIF('Полная ст-ть с уч.НЗС (Авто)'!$YO$11:INDIRECT("'Полная ст-ть с уч.НЗС (Авто)'!YO"&amp;$J$26),$C17,'Полная ст-ть с уч.НЗС (Авто)'!HC$11:INDIRECT("'Полная ст-ть с уч.НЗС (Авто)'!HC"&amp;$J$26))/$D17)</f>
        <v>0</v>
      </c>
      <c r="HD17" s="137">
        <f ca="1">IF($D17=0,0,SUMIF('Полная ст-ть с уч.НЗС (Авто)'!$YO$11:INDIRECT("'Полная ст-ть с уч.НЗС (Авто)'!YO"&amp;$J$26),$C17,'Полная ст-ть с уч.НЗС (Авто)'!HD$11:INDIRECT("'Полная ст-ть с уч.НЗС (Авто)'!HD"&amp;$J$26))/$D17)</f>
        <v>0</v>
      </c>
      <c r="HE17" s="137">
        <f ca="1">IF($D17=0,0,SUMIF('Полная ст-ть с уч.НЗС (Авто)'!$YO$11:INDIRECT("'Полная ст-ть с уч.НЗС (Авто)'!YO"&amp;$J$26),$C17,'Полная ст-ть с уч.НЗС (Авто)'!HE$11:INDIRECT("'Полная ст-ть с уч.НЗС (Авто)'!HE"&amp;$J$26))/$D17)</f>
        <v>0</v>
      </c>
      <c r="HF17" s="137">
        <f ca="1">IF($D17=0,0,SUMIF('Полная ст-ть с уч.НЗС (Авто)'!$YO$11:INDIRECT("'Полная ст-ть с уч.НЗС (Авто)'!YO"&amp;$J$26),$C17,'Полная ст-ть с уч.НЗС (Авто)'!HF$11:INDIRECT("'Полная ст-ть с уч.НЗС (Авто)'!HF"&amp;$J$26))/$D17)</f>
        <v>0</v>
      </c>
      <c r="HG17" s="137">
        <f ca="1">IF($D17=0,0,SUMIF('Полная ст-ть с уч.НЗС (Авто)'!$YO$11:INDIRECT("'Полная ст-ть с уч.НЗС (Авто)'!YO"&amp;$J$26),$C17,'Полная ст-ть с уч.НЗС (Авто)'!HG$11:INDIRECT("'Полная ст-ть с уч.НЗС (Авто)'!HG"&amp;$J$26))/$D17)</f>
        <v>0</v>
      </c>
      <c r="HH17" s="137">
        <f ca="1">IF($D17=0,0,SUMIF('Полная ст-ть с уч.НЗС (Авто)'!$YO$11:INDIRECT("'Полная ст-ть с уч.НЗС (Авто)'!YO"&amp;$J$26),$C17,'Полная ст-ть с уч.НЗС (Авто)'!HH$11:INDIRECT("'Полная ст-ть с уч.НЗС (Авто)'!HH"&amp;$J$26))/$D17)</f>
        <v>0</v>
      </c>
      <c r="HI17" s="137">
        <f ca="1">IF($D17=0,0,SUMIF('Полная ст-ть с уч.НЗС (Авто)'!$YO$11:INDIRECT("'Полная ст-ть с уч.НЗС (Авто)'!YO"&amp;$J$26),$C17,'Полная ст-ть с уч.НЗС (Авто)'!HI$11:INDIRECT("'Полная ст-ть с уч.НЗС (Авто)'!HI"&amp;$J$26))/$D17)</f>
        <v>0</v>
      </c>
      <c r="HJ17" s="137">
        <f ca="1">IF($D17=0,0,SUMIF('Полная ст-ть с уч.НЗС (Авто)'!$YO$11:INDIRECT("'Полная ст-ть с уч.НЗС (Авто)'!YO"&amp;$J$26),$C17,'Полная ст-ть с уч.НЗС (Авто)'!HJ$11:INDIRECT("'Полная ст-ть с уч.НЗС (Авто)'!HJ"&amp;$J$26))/$D17)</f>
        <v>0</v>
      </c>
      <c r="HK17" s="137">
        <f ca="1">IF($D17=0,0,SUMIF('Полная ст-ть с уч.НЗС (Авто)'!$YO$11:INDIRECT("'Полная ст-ть с уч.НЗС (Авто)'!YO"&amp;$J$26),$C17,'Полная ст-ть с уч.НЗС (Авто)'!HK$11:INDIRECT("'Полная ст-ть с уч.НЗС (Авто)'!HK"&amp;$J$26))/$D17)</f>
        <v>0</v>
      </c>
      <c r="HL17" s="137">
        <f ca="1">IF($D17=0,0,SUMIF('Полная ст-ть с уч.НЗС (Авто)'!$YO$11:INDIRECT("'Полная ст-ть с уч.НЗС (Авто)'!YO"&amp;$J$26),$C17,'Полная ст-ть с уч.НЗС (Авто)'!HL$11:INDIRECT("'Полная ст-ть с уч.НЗС (Авто)'!HL"&amp;$J$26))/$D17)</f>
        <v>0</v>
      </c>
      <c r="HM17" s="137">
        <f ca="1">IF($D17=0,0,SUMIF('Полная ст-ть с уч.НЗС (Авто)'!$YO$11:INDIRECT("'Полная ст-ть с уч.НЗС (Авто)'!YO"&amp;$J$26),$C17,'Полная ст-ть с уч.НЗС (Авто)'!HM$11:INDIRECT("'Полная ст-ть с уч.НЗС (Авто)'!HM"&amp;$J$26))/$D17)</f>
        <v>0</v>
      </c>
      <c r="HN17" s="137">
        <f ca="1">IF($D17=0,0,SUMIF('Полная ст-ть с уч.НЗС (Авто)'!$YO$11:INDIRECT("'Полная ст-ть с уч.НЗС (Авто)'!YO"&amp;$J$26),$C17,'Полная ст-ть с уч.НЗС (Авто)'!HN$11:INDIRECT("'Полная ст-ть с уч.НЗС (Авто)'!HN"&amp;$J$26))/$D17)</f>
        <v>0</v>
      </c>
      <c r="HO17" s="137">
        <f ca="1">IF($D17=0,0,SUMIF('Полная ст-ть с уч.НЗС (Авто)'!$YO$11:INDIRECT("'Полная ст-ть с уч.НЗС (Авто)'!YO"&amp;$J$26),$C17,'Полная ст-ть с уч.НЗС (Авто)'!HO$11:INDIRECT("'Полная ст-ть с уч.НЗС (Авто)'!HO"&amp;$J$26))/$D17)</f>
        <v>0</v>
      </c>
      <c r="HP17" s="137">
        <f ca="1">IF($D17=0,0,SUMIF('Полная ст-ть с уч.НЗС (Авто)'!$YO$11:INDIRECT("'Полная ст-ть с уч.НЗС (Авто)'!YO"&amp;$J$26),$C17,'Полная ст-ть с уч.НЗС (Авто)'!HP$11:INDIRECT("'Полная ст-ть с уч.НЗС (Авто)'!HP"&amp;$J$26))/$D17)</f>
        <v>0</v>
      </c>
      <c r="HQ17" s="137">
        <f ca="1">IF($D17=0,0,SUMIF('Полная ст-ть с уч.НЗС (Авто)'!$YO$11:INDIRECT("'Полная ст-ть с уч.НЗС (Авто)'!YO"&amp;$J$26),$C17,'Полная ст-ть с уч.НЗС (Авто)'!HQ$11:INDIRECT("'Полная ст-ть с уч.НЗС (Авто)'!HQ"&amp;$J$26))/$D17)</f>
        <v>0</v>
      </c>
      <c r="HR17" s="137">
        <f ca="1">IF($D17=0,0,SUMIF('Полная ст-ть с уч.НЗС (Авто)'!$YO$11:INDIRECT("'Полная ст-ть с уч.НЗС (Авто)'!YO"&amp;$J$26),$C17,'Полная ст-ть с уч.НЗС (Авто)'!HR$11:INDIRECT("'Полная ст-ть с уч.НЗС (Авто)'!HR"&amp;$J$26))/$D17)</f>
        <v>0</v>
      </c>
      <c r="HS17" s="137">
        <f ca="1">IF($D17=0,0,SUMIF('Полная ст-ть с уч.НЗС (Авто)'!$YO$11:INDIRECT("'Полная ст-ть с уч.НЗС (Авто)'!YO"&amp;$J$26),$C17,'Полная ст-ть с уч.НЗС (Авто)'!HS$11:INDIRECT("'Полная ст-ть с уч.НЗС (Авто)'!HS"&amp;$J$26))/$D17)</f>
        <v>0</v>
      </c>
      <c r="HT17" s="137">
        <f ca="1">IF($D17=0,0,SUMIF('Полная ст-ть с уч.НЗС (Авто)'!$YO$11:INDIRECT("'Полная ст-ть с уч.НЗС (Авто)'!YO"&amp;$J$26),$C17,'Полная ст-ть с уч.НЗС (Авто)'!HT$11:INDIRECT("'Полная ст-ть с уч.НЗС (Авто)'!HT"&amp;$J$26))/$D17)</f>
        <v>0</v>
      </c>
      <c r="HU17" s="137">
        <f ca="1">IF($D17=0,0,SUMIF('Полная ст-ть с уч.НЗС (Авто)'!$YO$11:INDIRECT("'Полная ст-ть с уч.НЗС (Авто)'!YO"&amp;$J$26),$C17,'Полная ст-ть с уч.НЗС (Авто)'!HU$11:INDIRECT("'Полная ст-ть с уч.НЗС (Авто)'!HU"&amp;$J$26))/$D17)</f>
        <v>0</v>
      </c>
      <c r="HV17" s="137">
        <f ca="1">IF($D17=0,0,SUMIF('Полная ст-ть с уч.НЗС (Авто)'!$YO$11:INDIRECT("'Полная ст-ть с уч.НЗС (Авто)'!YO"&amp;$J$26),$C17,'Полная ст-ть с уч.НЗС (Авто)'!HV$11:INDIRECT("'Полная ст-ть с уч.НЗС (Авто)'!HV"&amp;$J$26))/$D17)</f>
        <v>0</v>
      </c>
      <c r="HW17" s="137">
        <f ca="1">IF($D17=0,0,SUMIF('Полная ст-ть с уч.НЗС (Авто)'!$YO$11:INDIRECT("'Полная ст-ть с уч.НЗС (Авто)'!YO"&amp;$J$26),$C17,'Полная ст-ть с уч.НЗС (Авто)'!HW$11:INDIRECT("'Полная ст-ть с уч.НЗС (Авто)'!HW"&amp;$J$26))/$D17)</f>
        <v>0</v>
      </c>
      <c r="HX17" s="137">
        <f ca="1">IF($D17=0,0,SUMIF('Полная ст-ть с уч.НЗС (Авто)'!$YO$11:INDIRECT("'Полная ст-ть с уч.НЗС (Авто)'!YO"&amp;$J$26),$C17,'Полная ст-ть с уч.НЗС (Авто)'!HX$11:INDIRECT("'Полная ст-ть с уч.НЗС (Авто)'!HX"&amp;$J$26))/$D17)</f>
        <v>0</v>
      </c>
      <c r="HY17" s="137">
        <f ca="1">IF($D17=0,0,SUMIF('Полная ст-ть с уч.НЗС (Авто)'!$YO$11:INDIRECT("'Полная ст-ть с уч.НЗС (Авто)'!YO"&amp;$J$26),$C17,'Полная ст-ть с уч.НЗС (Авто)'!HY$11:INDIRECT("'Полная ст-ть с уч.НЗС (Авто)'!HY"&amp;$J$26))/$D17)</f>
        <v>0</v>
      </c>
      <c r="HZ17" s="137">
        <f ca="1">IF($D17=0,0,SUMIF('Полная ст-ть с уч.НЗС (Авто)'!$YO$11:INDIRECT("'Полная ст-ть с уч.НЗС (Авто)'!YO"&amp;$J$26),$C17,'Полная ст-ть с уч.НЗС (Авто)'!HZ$11:INDIRECT("'Полная ст-ть с уч.НЗС (Авто)'!HZ"&amp;$J$26))/$D17)</f>
        <v>0</v>
      </c>
      <c r="IA17" s="137">
        <f ca="1">IF($D17=0,0,SUMIF('Полная ст-ть с уч.НЗС (Авто)'!$YO$11:INDIRECT("'Полная ст-ть с уч.НЗС (Авто)'!YO"&amp;$J$26),$C17,'Полная ст-ть с уч.НЗС (Авто)'!IA$11:INDIRECT("'Полная ст-ть с уч.НЗС (Авто)'!IA"&amp;$J$26))/$D17)</f>
        <v>0</v>
      </c>
      <c r="IB17" s="137">
        <f ca="1">IF($D17=0,0,SUMIF('Полная ст-ть с уч.НЗС (Авто)'!$YO$11:INDIRECT("'Полная ст-ть с уч.НЗС (Авто)'!YO"&amp;$J$26),$C17,'Полная ст-ть с уч.НЗС (Авто)'!IB$11:INDIRECT("'Полная ст-ть с уч.НЗС (Авто)'!IB"&amp;$J$26))/$D17)</f>
        <v>0</v>
      </c>
      <c r="IC17" s="137">
        <f ca="1">IF($D17=0,0,SUMIF('Полная ст-ть с уч.НЗС (Авто)'!$YO$11:INDIRECT("'Полная ст-ть с уч.НЗС (Авто)'!YO"&amp;$J$26),$C17,'Полная ст-ть с уч.НЗС (Авто)'!IC$11:INDIRECT("'Полная ст-ть с уч.НЗС (Авто)'!IC"&amp;$J$26))/$D17)</f>
        <v>0</v>
      </c>
      <c r="ID17" s="137">
        <f ca="1">IF($D17=0,0,SUMIF('Полная ст-ть с уч.НЗС (Авто)'!$YO$11:INDIRECT("'Полная ст-ть с уч.НЗС (Авто)'!YO"&amp;$J$26),$C17,'Полная ст-ть с уч.НЗС (Авто)'!ID$11:INDIRECT("'Полная ст-ть с уч.НЗС (Авто)'!ID"&amp;$J$26))/$D17)</f>
        <v>0</v>
      </c>
      <c r="IE17" s="137">
        <f ca="1">IF($D17=0,0,SUMIF('Полная ст-ть с уч.НЗС (Авто)'!$YO$11:INDIRECT("'Полная ст-ть с уч.НЗС (Авто)'!YO"&amp;$J$26),$C17,'Полная ст-ть с уч.НЗС (Авто)'!IE$11:INDIRECT("'Полная ст-ть с уч.НЗС (Авто)'!IE"&amp;$J$26))/$D17)</f>
        <v>0</v>
      </c>
      <c r="IF17" s="137">
        <f ca="1">IF($D17=0,0,SUMIF('Полная ст-ть с уч.НЗС (Авто)'!$YO$11:INDIRECT("'Полная ст-ть с уч.НЗС (Авто)'!YO"&amp;$J$26),$C17,'Полная ст-ть с уч.НЗС (Авто)'!IF$11:INDIRECT("'Полная ст-ть с уч.НЗС (Авто)'!IF"&amp;$J$26))/$D17)</f>
        <v>0</v>
      </c>
      <c r="IG17" s="137">
        <f ca="1">IF($D17=0,0,SUMIF('Полная ст-ть с уч.НЗС (Авто)'!$YO$11:INDIRECT("'Полная ст-ть с уч.НЗС (Авто)'!YO"&amp;$J$26),$C17,'Полная ст-ть с уч.НЗС (Авто)'!IG$11:INDIRECT("'Полная ст-ть с уч.НЗС (Авто)'!IG"&amp;$J$26))/$D17)</f>
        <v>0</v>
      </c>
      <c r="IH17" s="137">
        <f ca="1">IF($D17=0,0,SUMIF('Полная ст-ть с уч.НЗС (Авто)'!$YO$11:INDIRECT("'Полная ст-ть с уч.НЗС (Авто)'!YO"&amp;$J$26),$C17,'Полная ст-ть с уч.НЗС (Авто)'!IH$11:INDIRECT("'Полная ст-ть с уч.НЗС (Авто)'!IH"&amp;$J$26))/$D17)</f>
        <v>0</v>
      </c>
      <c r="II17" s="137">
        <f ca="1">IF($D17=0,0,SUMIF('Полная ст-ть с уч.НЗС (Авто)'!$YO$11:INDIRECT("'Полная ст-ть с уч.НЗС (Авто)'!YO"&amp;$J$26),$C17,'Полная ст-ть с уч.НЗС (Авто)'!II$11:INDIRECT("'Полная ст-ть с уч.НЗС (Авто)'!II"&amp;$J$26))/$D17)</f>
        <v>0</v>
      </c>
      <c r="IJ17" s="137">
        <f ca="1">IF($D17=0,0,SUMIF('Полная ст-ть с уч.НЗС (Авто)'!$YO$11:INDIRECT("'Полная ст-ть с уч.НЗС (Авто)'!YO"&amp;$J$26),$C17,'Полная ст-ть с уч.НЗС (Авто)'!IJ$11:INDIRECT("'Полная ст-ть с уч.НЗС (Авто)'!IJ"&amp;$J$26))/$D17)</f>
        <v>0</v>
      </c>
      <c r="IK17" s="137">
        <f ca="1">IF($D17=0,0,SUMIF('Полная ст-ть с уч.НЗС (Авто)'!$YO$11:INDIRECT("'Полная ст-ть с уч.НЗС (Авто)'!YO"&amp;$J$26),$C17,'Полная ст-ть с уч.НЗС (Авто)'!IK$11:INDIRECT("'Полная ст-ть с уч.НЗС (Авто)'!IK"&amp;$J$26))/$D17)</f>
        <v>0</v>
      </c>
      <c r="IL17" s="137">
        <f ca="1">IF($D17=0,0,SUMIF('Полная ст-ть с уч.НЗС (Авто)'!$YO$11:INDIRECT("'Полная ст-ть с уч.НЗС (Авто)'!YO"&amp;$J$26),$C17,'Полная ст-ть с уч.НЗС (Авто)'!IL$11:INDIRECT("'Полная ст-ть с уч.НЗС (Авто)'!IL"&amp;$J$26))/$D17)</f>
        <v>0</v>
      </c>
      <c r="IM17" s="137">
        <f ca="1">IF($D17=0,0,SUMIF('Полная ст-ть с уч.НЗС (Авто)'!$YO$11:INDIRECT("'Полная ст-ть с уч.НЗС (Авто)'!YO"&amp;$J$26),$C17,'Полная ст-ть с уч.НЗС (Авто)'!IM$11:INDIRECT("'Полная ст-ть с уч.НЗС (Авто)'!IM"&amp;$J$26))/$D17)</f>
        <v>0</v>
      </c>
      <c r="IN17" s="137">
        <f ca="1">IF($D17=0,0,SUMIF('Полная ст-ть с уч.НЗС (Авто)'!$YO$11:INDIRECT("'Полная ст-ть с уч.НЗС (Авто)'!YO"&amp;$J$26),$C17,'Полная ст-ть с уч.НЗС (Авто)'!IN$11:INDIRECT("'Полная ст-ть с уч.НЗС (Авто)'!IN"&amp;$J$26))/$D17)</f>
        <v>0</v>
      </c>
      <c r="IO17" s="137">
        <f ca="1">IF($D17=0,0,SUMIF('Полная ст-ть с уч.НЗС (Авто)'!$YO$11:INDIRECT("'Полная ст-ть с уч.НЗС (Авто)'!YO"&amp;$J$26),$C17,'Полная ст-ть с уч.НЗС (Авто)'!IO$11:INDIRECT("'Полная ст-ть с уч.НЗС (Авто)'!IO"&amp;$J$26))/$D17)</f>
        <v>0</v>
      </c>
      <c r="IP17" s="137">
        <f ca="1">IF($D17=0,0,SUMIF('Полная ст-ть с уч.НЗС (Авто)'!$YO$11:INDIRECT("'Полная ст-ть с уч.НЗС (Авто)'!YO"&amp;$J$26),$C17,'Полная ст-ть с уч.НЗС (Авто)'!IP$11:INDIRECT("'Полная ст-ть с уч.НЗС (Авто)'!IP"&amp;$J$26))/$D17)</f>
        <v>0</v>
      </c>
      <c r="IQ17" s="137">
        <f ca="1">IF($D17=0,0,SUMIF('Полная ст-ть с уч.НЗС (Авто)'!$YO$11:INDIRECT("'Полная ст-ть с уч.НЗС (Авто)'!YO"&amp;$J$26),$C17,'Полная ст-ть с уч.НЗС (Авто)'!IQ$11:INDIRECT("'Полная ст-ть с уч.НЗС (Авто)'!IQ"&amp;$J$26))/$D17)</f>
        <v>0</v>
      </c>
      <c r="IR17" s="137">
        <f ca="1">IF($D17=0,0,SUMIF('Полная ст-ть с уч.НЗС (Авто)'!$YO$11:INDIRECT("'Полная ст-ть с уч.НЗС (Авто)'!YO"&amp;$J$26),$C17,'Полная ст-ть с уч.НЗС (Авто)'!IR$11:INDIRECT("'Полная ст-ть с уч.НЗС (Авто)'!IR"&amp;$J$26))/$D17)</f>
        <v>0</v>
      </c>
      <c r="IS17" s="137">
        <f ca="1">IF($D17=0,0,SUMIF('Полная ст-ть с уч.НЗС (Авто)'!$YO$11:INDIRECT("'Полная ст-ть с уч.НЗС (Авто)'!YO"&amp;$J$26),$C17,'Полная ст-ть с уч.НЗС (Авто)'!IS$11:INDIRECT("'Полная ст-ть с уч.НЗС (Авто)'!IS"&amp;$J$26))/$D17)</f>
        <v>0</v>
      </c>
      <c r="IT17" s="137">
        <f ca="1">IF($D17=0,0,SUMIF('Полная ст-ть с уч.НЗС (Авто)'!$YO$11:INDIRECT("'Полная ст-ть с уч.НЗС (Авто)'!YO"&amp;$J$26),$C17,'Полная ст-ть с уч.НЗС (Авто)'!IT$11:INDIRECT("'Полная ст-ть с уч.НЗС (Авто)'!IT"&amp;$J$26))/$D17)</f>
        <v>0</v>
      </c>
      <c r="IU17" s="137">
        <f ca="1">IF($D17=0,0,SUMIF('Полная ст-ть с уч.НЗС (Авто)'!$YO$11:INDIRECT("'Полная ст-ть с уч.НЗС (Авто)'!YO"&amp;$J$26),$C17,'Полная ст-ть с уч.НЗС (Авто)'!IU$11:INDIRECT("'Полная ст-ть с уч.НЗС (Авто)'!IU"&amp;$J$26))/$D17)</f>
        <v>0</v>
      </c>
      <c r="IV17" s="137">
        <f ca="1">IF($D17=0,0,SUMIF('Полная ст-ть с уч.НЗС (Авто)'!$YO$11:INDIRECT("'Полная ст-ть с уч.НЗС (Авто)'!YO"&amp;$J$26),$C17,'Полная ст-ть с уч.НЗС (Авто)'!IV$11:INDIRECT("'Полная ст-ть с уч.НЗС (Авто)'!IV"&amp;$J$26))/$D17)</f>
        <v>0</v>
      </c>
      <c r="IW17" s="137">
        <f ca="1">IF($D17=0,0,SUMIF('Полная ст-ть с уч.НЗС (Авто)'!$YO$11:INDIRECT("'Полная ст-ть с уч.НЗС (Авто)'!YO"&amp;$J$26),$C17,'Полная ст-ть с уч.НЗС (Авто)'!IW$11:INDIRECT("'Полная ст-ть с уч.НЗС (Авто)'!IW"&amp;$J$26))/$D17)</f>
        <v>0</v>
      </c>
      <c r="IX17" s="137">
        <f ca="1">IF($D17=0,0,SUMIF('Полная ст-ть с уч.НЗС (Авто)'!$YO$11:INDIRECT("'Полная ст-ть с уч.НЗС (Авто)'!YO"&amp;$J$26),$C17,'Полная ст-ть с уч.НЗС (Авто)'!IX$11:INDIRECT("'Полная ст-ть с уч.НЗС (Авто)'!IX"&amp;$J$26))/$D17)</f>
        <v>0</v>
      </c>
      <c r="IY17" s="137">
        <f ca="1">IF($D17=0,0,SUMIF('Полная ст-ть с уч.НЗС (Авто)'!$YO$11:INDIRECT("'Полная ст-ть с уч.НЗС (Авто)'!YO"&amp;$J$26),$C17,'Полная ст-ть с уч.НЗС (Авто)'!IY$11:INDIRECT("'Полная ст-ть с уч.НЗС (Авто)'!IY"&amp;$J$26))/$D17)</f>
        <v>0</v>
      </c>
      <c r="IZ17" s="137">
        <f ca="1">IF($D17=0,0,SUMIF('Полная ст-ть с уч.НЗС (Авто)'!$YO$11:INDIRECT("'Полная ст-ть с уч.НЗС (Авто)'!YO"&amp;$J$26),$C17,'Полная ст-ть с уч.НЗС (Авто)'!IZ$11:INDIRECT("'Полная ст-ть с уч.НЗС (Авто)'!IZ"&amp;$J$26))/$D17)</f>
        <v>0</v>
      </c>
      <c r="JA17" s="137">
        <f ca="1">IF($D17=0,0,SUMIF('Полная ст-ть с уч.НЗС (Авто)'!$YO$11:INDIRECT("'Полная ст-ть с уч.НЗС (Авто)'!YO"&amp;$J$26),$C17,'Полная ст-ть с уч.НЗС (Авто)'!JA$11:INDIRECT("'Полная ст-ть с уч.НЗС (Авто)'!JA"&amp;$J$26))/$D17)</f>
        <v>0</v>
      </c>
      <c r="JB17" s="137">
        <f ca="1">IF($D17=0,0,SUMIF('Полная ст-ть с уч.НЗС (Авто)'!$YO$11:INDIRECT("'Полная ст-ть с уч.НЗС (Авто)'!YO"&amp;$J$26),$C17,'Полная ст-ть с уч.НЗС (Авто)'!JB$11:INDIRECT("'Полная ст-ть с уч.НЗС (Авто)'!JB"&amp;$J$26))/$D17)</f>
        <v>0</v>
      </c>
      <c r="JC17" s="137">
        <f ca="1">IF($D17=0,0,SUMIF('Полная ст-ть с уч.НЗС (Авто)'!$YO$11:INDIRECT("'Полная ст-ть с уч.НЗС (Авто)'!YO"&amp;$J$26),$C17,'Полная ст-ть с уч.НЗС (Авто)'!JC$11:INDIRECT("'Полная ст-ть с уч.НЗС (Авто)'!JC"&amp;$J$26))/$D17)</f>
        <v>0</v>
      </c>
      <c r="JD17" s="137">
        <f ca="1">IF($D17=0,0,SUMIF('Полная ст-ть с уч.НЗС (Авто)'!$YO$11:INDIRECT("'Полная ст-ть с уч.НЗС (Авто)'!YO"&amp;$J$26),$C17,'Полная ст-ть с уч.НЗС (Авто)'!JD$11:INDIRECT("'Полная ст-ть с уч.НЗС (Авто)'!JD"&amp;$J$26))/$D17)</f>
        <v>0</v>
      </c>
      <c r="JE17" s="137">
        <f ca="1">IF($D17=0,0,SUMIF('Полная ст-ть с уч.НЗС (Авто)'!$YO$11:INDIRECT("'Полная ст-ть с уч.НЗС (Авто)'!YO"&amp;$J$26),$C17,'Полная ст-ть с уч.НЗС (Авто)'!JE$11:INDIRECT("'Полная ст-ть с уч.НЗС (Авто)'!JE"&amp;$J$26))/$D17)</f>
        <v>0</v>
      </c>
      <c r="JF17" s="137">
        <f ca="1">IF($D17=0,0,SUMIF('Полная ст-ть с уч.НЗС (Авто)'!$YO$11:INDIRECT("'Полная ст-ть с уч.НЗС (Авто)'!YO"&amp;$J$26),$C17,'Полная ст-ть с уч.НЗС (Авто)'!JF$11:INDIRECT("'Полная ст-ть с уч.НЗС (Авто)'!JF"&amp;$J$26))/$D17)</f>
        <v>0</v>
      </c>
      <c r="JG17" s="137">
        <f ca="1">IF($D17=0,0,SUMIF('Полная ст-ть с уч.НЗС (Авто)'!$YO$11:INDIRECT("'Полная ст-ть с уч.НЗС (Авто)'!YO"&amp;$J$26),$C17,'Полная ст-ть с уч.НЗС (Авто)'!JG$11:INDIRECT("'Полная ст-ть с уч.НЗС (Авто)'!JG"&amp;$J$26))/$D17)</f>
        <v>0</v>
      </c>
      <c r="JH17" s="137">
        <f ca="1">IF($D17=0,0,SUMIF('Полная ст-ть с уч.НЗС (Авто)'!$YO$11:INDIRECT("'Полная ст-ть с уч.НЗС (Авто)'!YO"&amp;$J$26),$C17,'Полная ст-ть с уч.НЗС (Авто)'!JH$11:INDIRECT("'Полная ст-ть с уч.НЗС (Авто)'!JH"&amp;$J$26))/$D17)</f>
        <v>0</v>
      </c>
      <c r="JI17" s="137">
        <f ca="1">IF($D17=0,0,SUMIF('Полная ст-ть с уч.НЗС (Авто)'!$YO$11:INDIRECT("'Полная ст-ть с уч.НЗС (Авто)'!YO"&amp;$J$26),$C17,'Полная ст-ть с уч.НЗС (Авто)'!JI$11:INDIRECT("'Полная ст-ть с уч.НЗС (Авто)'!JI"&amp;$J$26))/$D17)</f>
        <v>0</v>
      </c>
      <c r="JJ17" s="137">
        <f ca="1">IF($D17=0,0,SUMIF('Полная ст-ть с уч.НЗС (Авто)'!$YO$11:INDIRECT("'Полная ст-ть с уч.НЗС (Авто)'!YO"&amp;$J$26),$C17,'Полная ст-ть с уч.НЗС (Авто)'!JJ$11:INDIRECT("'Полная ст-ть с уч.НЗС (Авто)'!JJ"&amp;$J$26))/$D17)</f>
        <v>0</v>
      </c>
      <c r="JK17" s="137">
        <f ca="1">IF($D17=0,0,SUMIF('Полная ст-ть с уч.НЗС (Авто)'!$YO$11:INDIRECT("'Полная ст-ть с уч.НЗС (Авто)'!YO"&amp;$J$26),$C17,'Полная ст-ть с уч.НЗС (Авто)'!JK$11:INDIRECT("'Полная ст-ть с уч.НЗС (Авто)'!JK"&amp;$J$26))/$D17)</f>
        <v>0</v>
      </c>
      <c r="JL17" s="137">
        <f ca="1">IF($D17=0,0,SUMIF('Полная ст-ть с уч.НЗС (Авто)'!$YO$11:INDIRECT("'Полная ст-ть с уч.НЗС (Авто)'!YO"&amp;$J$26),$C17,'Полная ст-ть с уч.НЗС (Авто)'!JL$11:INDIRECT("'Полная ст-ть с уч.НЗС (Авто)'!JL"&amp;$J$26))/$D17)</f>
        <v>0</v>
      </c>
      <c r="JM17" s="137">
        <f ca="1">IF($D17=0,0,SUMIF('Полная ст-ть с уч.НЗС (Авто)'!$YO$11:INDIRECT("'Полная ст-ть с уч.НЗС (Авто)'!YO"&amp;$J$26),$C17,'Полная ст-ть с уч.НЗС (Авто)'!JM$11:INDIRECT("'Полная ст-ть с уч.НЗС (Авто)'!JM"&amp;$J$26))/$D17)</f>
        <v>0</v>
      </c>
      <c r="JN17" s="137">
        <f ca="1">IF($D17=0,0,SUMIF('Полная ст-ть с уч.НЗС (Авто)'!$YO$11:INDIRECT("'Полная ст-ть с уч.НЗС (Авто)'!YO"&amp;$J$26),$C17,'Полная ст-ть с уч.НЗС (Авто)'!JN$11:INDIRECT("'Полная ст-ть с уч.НЗС (Авто)'!JN"&amp;$J$26))/$D17)</f>
        <v>0</v>
      </c>
      <c r="JO17" s="137">
        <f ca="1">IF($D17=0,0,SUMIF('Полная ст-ть с уч.НЗС (Авто)'!$YO$11:INDIRECT("'Полная ст-ть с уч.НЗС (Авто)'!YO"&amp;$J$26),$C17,'Полная ст-ть с уч.НЗС (Авто)'!JO$11:INDIRECT("'Полная ст-ть с уч.НЗС (Авто)'!JO"&amp;$J$26))/$D17)</f>
        <v>0</v>
      </c>
      <c r="JP17" s="137">
        <f ca="1">IF($D17=0,0,SUMIF('Полная ст-ть с уч.НЗС (Авто)'!$YO$11:INDIRECT("'Полная ст-ть с уч.НЗС (Авто)'!YO"&amp;$J$26),$C17,'Полная ст-ть с уч.НЗС (Авто)'!JP$11:INDIRECT("'Полная ст-ть с уч.НЗС (Авто)'!JP"&amp;$J$26))/$D17)</f>
        <v>0</v>
      </c>
      <c r="JQ17" s="137">
        <f ca="1">IF($D17=0,0,SUMIF('Полная ст-ть с уч.НЗС (Авто)'!$YO$11:INDIRECT("'Полная ст-ть с уч.НЗС (Авто)'!YO"&amp;$J$26),$C17,'Полная ст-ть с уч.НЗС (Авто)'!JQ$11:INDIRECT("'Полная ст-ть с уч.НЗС (Авто)'!JQ"&amp;$J$26))/$D17)</f>
        <v>0</v>
      </c>
      <c r="JR17" s="137">
        <f ca="1">IF($D17=0,0,SUMIF('Полная ст-ть с уч.НЗС (Авто)'!$YO$11:INDIRECT("'Полная ст-ть с уч.НЗС (Авто)'!YO"&amp;$J$26),$C17,'Полная ст-ть с уч.НЗС (Авто)'!JR$11:INDIRECT("'Полная ст-ть с уч.НЗС (Авто)'!JR"&amp;$J$26))/$D17)</f>
        <v>0</v>
      </c>
      <c r="JS17" s="137">
        <f ca="1">IF($D17=0,0,SUMIF('Полная ст-ть с уч.НЗС (Авто)'!$YO$11:INDIRECT("'Полная ст-ть с уч.НЗС (Авто)'!YO"&amp;$J$26),$C17,'Полная ст-ть с уч.НЗС (Авто)'!JS$11:INDIRECT("'Полная ст-ть с уч.НЗС (Авто)'!JS"&amp;$J$26))/$D17)</f>
        <v>0</v>
      </c>
      <c r="JT17" s="137">
        <f ca="1">IF($D17=0,0,SUMIF('Полная ст-ть с уч.НЗС (Авто)'!$YO$11:INDIRECT("'Полная ст-ть с уч.НЗС (Авто)'!YO"&amp;$J$26),$C17,'Полная ст-ть с уч.НЗС (Авто)'!JT$11:INDIRECT("'Полная ст-ть с уч.НЗС (Авто)'!JT"&amp;$J$26))/$D17)</f>
        <v>0</v>
      </c>
      <c r="JU17" s="137">
        <f ca="1">IF($D17=0,0,SUMIF('Полная ст-ть с уч.НЗС (Авто)'!$YO$11:INDIRECT("'Полная ст-ть с уч.НЗС (Авто)'!YO"&amp;$J$26),$C17,'Полная ст-ть с уч.НЗС (Авто)'!JU$11:INDIRECT("'Полная ст-ть с уч.НЗС (Авто)'!JU"&amp;$J$26))/$D17)</f>
        <v>0</v>
      </c>
      <c r="JV17" s="137">
        <f ca="1">IF($D17=0,0,SUMIF('Полная ст-ть с уч.НЗС (Авто)'!$YO$11:INDIRECT("'Полная ст-ть с уч.НЗС (Авто)'!YO"&amp;$J$26),$C17,'Полная ст-ть с уч.НЗС (Авто)'!JV$11:INDIRECT("'Полная ст-ть с уч.НЗС (Авто)'!JV"&amp;$J$26))/$D17)</f>
        <v>0</v>
      </c>
      <c r="JW17" s="137">
        <f ca="1">IF($D17=0,0,SUMIF('Полная ст-ть с уч.НЗС (Авто)'!$YO$11:INDIRECT("'Полная ст-ть с уч.НЗС (Авто)'!YO"&amp;$J$26),$C17,'Полная ст-ть с уч.НЗС (Авто)'!JW$11:INDIRECT("'Полная ст-ть с уч.НЗС (Авто)'!JW"&amp;$J$26))/$D17)</f>
        <v>0</v>
      </c>
      <c r="JX17" s="137">
        <f ca="1">IF($D17=0,0,SUMIF('Полная ст-ть с уч.НЗС (Авто)'!$YO$11:INDIRECT("'Полная ст-ть с уч.НЗС (Авто)'!YO"&amp;$J$26),$C17,'Полная ст-ть с уч.НЗС (Авто)'!JX$11:INDIRECT("'Полная ст-ть с уч.НЗС (Авто)'!JX"&amp;$J$26))/$D17)</f>
        <v>0</v>
      </c>
      <c r="JY17" s="137">
        <f ca="1">IF($D17=0,0,SUMIF('Полная ст-ть с уч.НЗС (Авто)'!$YO$11:INDIRECT("'Полная ст-ть с уч.НЗС (Авто)'!YO"&amp;$J$26),$C17,'Полная ст-ть с уч.НЗС (Авто)'!JY$11:INDIRECT("'Полная ст-ть с уч.НЗС (Авто)'!JY"&amp;$J$26))/$D17)</f>
        <v>0</v>
      </c>
      <c r="JZ17" s="137">
        <f ca="1">IF($D17=0,0,SUMIF('Полная ст-ть с уч.НЗС (Авто)'!$YO$11:INDIRECT("'Полная ст-ть с уч.НЗС (Авто)'!YO"&amp;$J$26),$C17,'Полная ст-ть с уч.НЗС (Авто)'!JZ$11:INDIRECT("'Полная ст-ть с уч.НЗС (Авто)'!JZ"&amp;$J$26))/$D17)</f>
        <v>0</v>
      </c>
      <c r="KA17" s="137">
        <f ca="1">IF($D17=0,0,SUMIF('Полная ст-ть с уч.НЗС (Авто)'!$YO$11:INDIRECT("'Полная ст-ть с уч.НЗС (Авто)'!YO"&amp;$J$26),$C17,'Полная ст-ть с уч.НЗС (Авто)'!KA$11:INDIRECT("'Полная ст-ть с уч.НЗС (Авто)'!KA"&amp;$J$26))/$D17)</f>
        <v>0</v>
      </c>
      <c r="KB17" s="137">
        <f ca="1">IF($D17=0,0,SUMIF('Полная ст-ть с уч.НЗС (Авто)'!$YO$11:INDIRECT("'Полная ст-ть с уч.НЗС (Авто)'!YO"&amp;$J$26),$C17,'Полная ст-ть с уч.НЗС (Авто)'!KB$11:INDIRECT("'Полная ст-ть с уч.НЗС (Авто)'!KB"&amp;$J$26))/$D17)</f>
        <v>0</v>
      </c>
      <c r="KC17" s="137">
        <f ca="1">IF($D17=0,0,SUMIF('Полная ст-ть с уч.НЗС (Авто)'!$YO$11:INDIRECT("'Полная ст-ть с уч.НЗС (Авто)'!YO"&amp;$J$26),$C17,'Полная ст-ть с уч.НЗС (Авто)'!KC$11:INDIRECT("'Полная ст-ть с уч.НЗС (Авто)'!KC"&amp;$J$26))/$D17)</f>
        <v>0</v>
      </c>
      <c r="KD17" s="137">
        <f ca="1">IF($D17=0,0,SUMIF('Полная ст-ть с уч.НЗС (Авто)'!$YO$11:INDIRECT("'Полная ст-ть с уч.НЗС (Авто)'!YO"&amp;$J$26),$C17,'Полная ст-ть с уч.НЗС (Авто)'!KD$11:INDIRECT("'Полная ст-ть с уч.НЗС (Авто)'!KD"&amp;$J$26))/$D17)</f>
        <v>0</v>
      </c>
      <c r="KE17" s="137">
        <f ca="1">IF($D17=0,0,SUMIF('Полная ст-ть с уч.НЗС (Авто)'!$YO$11:INDIRECT("'Полная ст-ть с уч.НЗС (Авто)'!YO"&amp;$J$26),$C17,'Полная ст-ть с уч.НЗС (Авто)'!KE$11:INDIRECT("'Полная ст-ть с уч.НЗС (Авто)'!KE"&amp;$J$26))/$D17)</f>
        <v>0</v>
      </c>
      <c r="KF17" s="137">
        <f ca="1">IF($D17=0,0,SUMIF('Полная ст-ть с уч.НЗС (Авто)'!$YO$11:INDIRECT("'Полная ст-ть с уч.НЗС (Авто)'!YO"&amp;$J$26),$C17,'Полная ст-ть с уч.НЗС (Авто)'!KF$11:INDIRECT("'Полная ст-ть с уч.НЗС (Авто)'!KF"&amp;$J$26))/$D17)</f>
        <v>0</v>
      </c>
      <c r="KG17" s="137">
        <f ca="1">IF($D17=0,0,SUMIF('Полная ст-ть с уч.НЗС (Авто)'!$YO$11:INDIRECT("'Полная ст-ть с уч.НЗС (Авто)'!YO"&amp;$J$26),$C17,'Полная ст-ть с уч.НЗС (Авто)'!KG$11:INDIRECT("'Полная ст-ть с уч.НЗС (Авто)'!KG"&amp;$J$26))/$D17)</f>
        <v>0</v>
      </c>
      <c r="KH17" s="137">
        <f ca="1">IF($D17=0,0,SUMIF('Полная ст-ть с уч.НЗС (Авто)'!$YO$11:INDIRECT("'Полная ст-ть с уч.НЗС (Авто)'!YO"&amp;$J$26),$C17,'Полная ст-ть с уч.НЗС (Авто)'!KH$11:INDIRECT("'Полная ст-ть с уч.НЗС (Авто)'!KH"&amp;$J$26))/$D17)</f>
        <v>0</v>
      </c>
      <c r="KI17" s="137">
        <f ca="1">IF($D17=0,0,SUMIF('Полная ст-ть с уч.НЗС (Авто)'!$YO$11:INDIRECT("'Полная ст-ть с уч.НЗС (Авто)'!YO"&amp;$J$26),$C17,'Полная ст-ть с уч.НЗС (Авто)'!KI$11:INDIRECT("'Полная ст-ть с уч.НЗС (Авто)'!KI"&amp;$J$26))/$D17)</f>
        <v>0</v>
      </c>
      <c r="KJ17" s="137">
        <f ca="1">IF($D17=0,0,SUMIF('Полная ст-ть с уч.НЗС (Авто)'!$YO$11:INDIRECT("'Полная ст-ть с уч.НЗС (Авто)'!YO"&amp;$J$26),$C17,'Полная ст-ть с уч.НЗС (Авто)'!KJ$11:INDIRECT("'Полная ст-ть с уч.НЗС (Авто)'!KJ"&amp;$J$26))/$D17)</f>
        <v>0</v>
      </c>
      <c r="KK17" s="137">
        <f ca="1">IF($D17=0,0,SUMIF('Полная ст-ть с уч.НЗС (Авто)'!$YO$11:INDIRECT("'Полная ст-ть с уч.НЗС (Авто)'!YO"&amp;$J$26),$C17,'Полная ст-ть с уч.НЗС (Авто)'!KK$11:INDIRECT("'Полная ст-ть с уч.НЗС (Авто)'!KK"&amp;$J$26))/$D17)</f>
        <v>0</v>
      </c>
      <c r="KL17" s="137">
        <f ca="1">IF($D17=0,0,SUMIF('Полная ст-ть с уч.НЗС (Авто)'!$YO$11:INDIRECT("'Полная ст-ть с уч.НЗС (Авто)'!YO"&amp;$J$26),$C17,'Полная ст-ть с уч.НЗС (Авто)'!KL$11:INDIRECT("'Полная ст-ть с уч.НЗС (Авто)'!KL"&amp;$J$26))/$D17)</f>
        <v>0</v>
      </c>
      <c r="KM17" s="137">
        <f ca="1">IF($D17=0,0,SUMIF('Полная ст-ть с уч.НЗС (Авто)'!$YO$11:INDIRECT("'Полная ст-ть с уч.НЗС (Авто)'!YO"&amp;$J$26),$C17,'Полная ст-ть с уч.НЗС (Авто)'!KM$11:INDIRECT("'Полная ст-ть с уч.НЗС (Авто)'!KM"&amp;$J$26))/$D17)</f>
        <v>0</v>
      </c>
      <c r="KN17" s="137">
        <f ca="1">IF($D17=0,0,SUMIF('Полная ст-ть с уч.НЗС (Авто)'!$YO$11:INDIRECT("'Полная ст-ть с уч.НЗС (Авто)'!YO"&amp;$J$26),$C17,'Полная ст-ть с уч.НЗС (Авто)'!KN$11:INDIRECT("'Полная ст-ть с уч.НЗС (Авто)'!KN"&amp;$J$26))/$D17)</f>
        <v>0</v>
      </c>
      <c r="KO17" s="137">
        <f ca="1">IF($D17=0,0,SUMIF('Полная ст-ть с уч.НЗС (Авто)'!$YO$11:INDIRECT("'Полная ст-ть с уч.НЗС (Авто)'!YO"&amp;$J$26),$C17,'Полная ст-ть с уч.НЗС (Авто)'!KO$11:INDIRECT("'Полная ст-ть с уч.НЗС (Авто)'!KO"&amp;$J$26))/$D17)</f>
        <v>0</v>
      </c>
      <c r="KP17" s="137">
        <f ca="1">IF($D17=0,0,SUMIF('Полная ст-ть с уч.НЗС (Авто)'!$YO$11:INDIRECT("'Полная ст-ть с уч.НЗС (Авто)'!YO"&amp;$J$26),$C17,'Полная ст-ть с уч.НЗС (Авто)'!KP$11:INDIRECT("'Полная ст-ть с уч.НЗС (Авто)'!KP"&amp;$J$26))/$D17)</f>
        <v>0</v>
      </c>
      <c r="KQ17" s="137">
        <f ca="1">IF($D17=0,0,SUMIF('Полная ст-ть с уч.НЗС (Авто)'!$YO$11:INDIRECT("'Полная ст-ть с уч.НЗС (Авто)'!YO"&amp;$J$26),$C17,'Полная ст-ть с уч.НЗС (Авто)'!KQ$11:INDIRECT("'Полная ст-ть с уч.НЗС (Авто)'!KQ"&amp;$J$26))/$D17)</f>
        <v>0</v>
      </c>
      <c r="KR17" s="137">
        <f ca="1">IF($D17=0,0,SUMIF('Полная ст-ть с уч.НЗС (Авто)'!$YO$11:INDIRECT("'Полная ст-ть с уч.НЗС (Авто)'!YO"&amp;$J$26),$C17,'Полная ст-ть с уч.НЗС (Авто)'!KR$11:INDIRECT("'Полная ст-ть с уч.НЗС (Авто)'!KR"&amp;$J$26))/$D17)</f>
        <v>0</v>
      </c>
      <c r="KS17" s="137">
        <f ca="1">IF($D17=0,0,SUMIF('Полная ст-ть с уч.НЗС (Авто)'!$YO$11:INDIRECT("'Полная ст-ть с уч.НЗС (Авто)'!YO"&amp;$J$26),$C17,'Полная ст-ть с уч.НЗС (Авто)'!KS$11:INDIRECT("'Полная ст-ть с уч.НЗС (Авто)'!KS"&amp;$J$26))/$D17)</f>
        <v>0</v>
      </c>
      <c r="KT17" s="137">
        <f ca="1">IF($D17=0,0,SUMIF('Полная ст-ть с уч.НЗС (Авто)'!$YO$11:INDIRECT("'Полная ст-ть с уч.НЗС (Авто)'!YO"&amp;$J$26),$C17,'Полная ст-ть с уч.НЗС (Авто)'!KT$11:INDIRECT("'Полная ст-ть с уч.НЗС (Авто)'!KT"&amp;$J$26))/$D17)</f>
        <v>0</v>
      </c>
      <c r="KU17" s="137">
        <f ca="1">IF($D17=0,0,SUMIF('Полная ст-ть с уч.НЗС (Авто)'!$YO$11:INDIRECT("'Полная ст-ть с уч.НЗС (Авто)'!YO"&amp;$J$26),$C17,'Полная ст-ть с уч.НЗС (Авто)'!KU$11:INDIRECT("'Полная ст-ть с уч.НЗС (Авто)'!KU"&amp;$J$26))/$D17)</f>
        <v>0</v>
      </c>
      <c r="KV17" s="137">
        <f ca="1">IF($D17=0,0,SUMIF('Полная ст-ть с уч.НЗС (Авто)'!$YO$11:INDIRECT("'Полная ст-ть с уч.НЗС (Авто)'!YO"&amp;$J$26),$C17,'Полная ст-ть с уч.НЗС (Авто)'!KV$11:INDIRECT("'Полная ст-ть с уч.НЗС (Авто)'!KV"&amp;$J$26))/$D17)</f>
        <v>0</v>
      </c>
      <c r="KW17" s="137">
        <f ca="1">IF($D17=0,0,SUMIF('Полная ст-ть с уч.НЗС (Авто)'!$YO$11:INDIRECT("'Полная ст-ть с уч.НЗС (Авто)'!YO"&amp;$J$26),$C17,'Полная ст-ть с уч.НЗС (Авто)'!KW$11:INDIRECT("'Полная ст-ть с уч.НЗС (Авто)'!KW"&amp;$J$26))/$D17)</f>
        <v>0</v>
      </c>
      <c r="KX17" s="137">
        <f ca="1">IF($D17=0,0,SUMIF('Полная ст-ть с уч.НЗС (Авто)'!$YO$11:INDIRECT("'Полная ст-ть с уч.НЗС (Авто)'!YO"&amp;$J$26),$C17,'Полная ст-ть с уч.НЗС (Авто)'!KX$11:INDIRECT("'Полная ст-ть с уч.НЗС (Авто)'!KX"&amp;$J$26))/$D17)</f>
        <v>0</v>
      </c>
      <c r="KY17" s="137">
        <f ca="1">IF($D17=0,0,SUMIF('Полная ст-ть с уч.НЗС (Авто)'!$YO$11:INDIRECT("'Полная ст-ть с уч.НЗС (Авто)'!YO"&amp;$J$26),$C17,'Полная ст-ть с уч.НЗС (Авто)'!KY$11:INDIRECT("'Полная ст-ть с уч.НЗС (Авто)'!KY"&amp;$J$26))/$D17)</f>
        <v>0</v>
      </c>
      <c r="KZ17" s="137">
        <f ca="1">IF($D17=0,0,SUMIF('Полная ст-ть с уч.НЗС (Авто)'!$YO$11:INDIRECT("'Полная ст-ть с уч.НЗС (Авто)'!YO"&amp;$J$26),$C17,'Полная ст-ть с уч.НЗС (Авто)'!KZ$11:INDIRECT("'Полная ст-ть с уч.НЗС (Авто)'!KZ"&amp;$J$26))/$D17)</f>
        <v>0</v>
      </c>
      <c r="LA17" s="137">
        <f ca="1">IF($D17=0,0,SUMIF('Полная ст-ть с уч.НЗС (Авто)'!$YO$11:INDIRECT("'Полная ст-ть с уч.НЗС (Авто)'!YO"&amp;$J$26),$C17,'Полная ст-ть с уч.НЗС (Авто)'!LA$11:INDIRECT("'Полная ст-ть с уч.НЗС (Авто)'!LA"&amp;$J$26))/$D17)</f>
        <v>0</v>
      </c>
      <c r="LB17" s="137">
        <f ca="1">IF($D17=0,0,SUMIF('Полная ст-ть с уч.НЗС (Авто)'!$YO$11:INDIRECT("'Полная ст-ть с уч.НЗС (Авто)'!YO"&amp;$J$26),$C17,'Полная ст-ть с уч.НЗС (Авто)'!LB$11:INDIRECT("'Полная ст-ть с уч.НЗС (Авто)'!LB"&amp;$J$26))/$D17)</f>
        <v>0</v>
      </c>
      <c r="LC17" s="137">
        <f ca="1">IF($D17=0,0,SUMIF('Полная ст-ть с уч.НЗС (Авто)'!$YO$11:INDIRECT("'Полная ст-ть с уч.НЗС (Авто)'!YO"&amp;$J$26),$C17,'Полная ст-ть с уч.НЗС (Авто)'!LC$11:INDIRECT("'Полная ст-ть с уч.НЗС (Авто)'!LC"&amp;$J$26))/$D17)</f>
        <v>0</v>
      </c>
      <c r="LD17" s="137">
        <f ca="1">IF($D17=0,0,SUMIF('Полная ст-ть с уч.НЗС (Авто)'!$YO$11:INDIRECT("'Полная ст-ть с уч.НЗС (Авто)'!YO"&amp;$J$26),$C17,'Полная ст-ть с уч.НЗС (Авто)'!LD$11:INDIRECT("'Полная ст-ть с уч.НЗС (Авто)'!LD"&amp;$J$26))/$D17)</f>
        <v>0</v>
      </c>
      <c r="LE17" s="137">
        <f ca="1">IF($D17=0,0,SUMIF('Полная ст-ть с уч.НЗС (Авто)'!$YO$11:INDIRECT("'Полная ст-ть с уч.НЗС (Авто)'!YO"&amp;$J$26),$C17,'Полная ст-ть с уч.НЗС (Авто)'!LE$11:INDIRECT("'Полная ст-ть с уч.НЗС (Авто)'!LE"&amp;$J$26))/$D17)</f>
        <v>0</v>
      </c>
      <c r="LF17" s="137">
        <f ca="1">IF($D17=0,0,SUMIF('Полная ст-ть с уч.НЗС (Авто)'!$YO$11:INDIRECT("'Полная ст-ть с уч.НЗС (Авто)'!YO"&amp;$J$26),$C17,'Полная ст-ть с уч.НЗС (Авто)'!LF$11:INDIRECT("'Полная ст-ть с уч.НЗС (Авто)'!LF"&amp;$J$26))/$D17)</f>
        <v>0</v>
      </c>
      <c r="LG17" s="137">
        <f ca="1">IF($D17=0,0,SUMIF('Полная ст-ть с уч.НЗС (Авто)'!$YO$11:INDIRECT("'Полная ст-ть с уч.НЗС (Авто)'!YO"&amp;$J$26),$C17,'Полная ст-ть с уч.НЗС (Авто)'!LG$11:INDIRECT("'Полная ст-ть с уч.НЗС (Авто)'!LG"&amp;$J$26))/$D17)</f>
        <v>0</v>
      </c>
      <c r="LH17" s="137">
        <f ca="1">IF($D17=0,0,SUMIF('Полная ст-ть с уч.НЗС (Авто)'!$YO$11:INDIRECT("'Полная ст-ть с уч.НЗС (Авто)'!YO"&amp;$J$26),$C17,'Полная ст-ть с уч.НЗС (Авто)'!LH$11:INDIRECT("'Полная ст-ть с уч.НЗС (Авто)'!LH"&amp;$J$26))/$D17)</f>
        <v>0</v>
      </c>
      <c r="LI17" s="137">
        <f ca="1">IF($D17=0,0,SUMIF('Полная ст-ть с уч.НЗС (Авто)'!$YO$11:INDIRECT("'Полная ст-ть с уч.НЗС (Авто)'!YO"&amp;$J$26),$C17,'Полная ст-ть с уч.НЗС (Авто)'!LI$11:INDIRECT("'Полная ст-ть с уч.НЗС (Авто)'!LI"&amp;$J$26))/$D17)</f>
        <v>0</v>
      </c>
      <c r="LJ17" s="137">
        <f ca="1">IF($D17=0,0,SUMIF('Полная ст-ть с уч.НЗС (Авто)'!$YO$11:INDIRECT("'Полная ст-ть с уч.НЗС (Авто)'!YO"&amp;$J$26),$C17,'Полная ст-ть с уч.НЗС (Авто)'!LJ$11:INDIRECT("'Полная ст-ть с уч.НЗС (Авто)'!LJ"&amp;$J$26))/$D17)</f>
        <v>0</v>
      </c>
      <c r="LK17" s="137">
        <f ca="1">IF($D17=0,0,SUMIF('Полная ст-ть с уч.НЗС (Авто)'!$YO$11:INDIRECT("'Полная ст-ть с уч.НЗС (Авто)'!YO"&amp;$J$26),$C17,'Полная ст-ть с уч.НЗС (Авто)'!LK$11:INDIRECT("'Полная ст-ть с уч.НЗС (Авто)'!LK"&amp;$J$26))/$D17)</f>
        <v>0</v>
      </c>
      <c r="LL17" s="137">
        <f ca="1">IF($D17=0,0,SUMIF('Полная ст-ть с уч.НЗС (Авто)'!$YO$11:INDIRECT("'Полная ст-ть с уч.НЗС (Авто)'!YO"&amp;$J$26),$C17,'Полная ст-ть с уч.НЗС (Авто)'!LL$11:INDIRECT("'Полная ст-ть с уч.НЗС (Авто)'!LL"&amp;$J$26))/$D17)</f>
        <v>0</v>
      </c>
      <c r="LM17" s="137">
        <f ca="1">IF($D17=0,0,SUMIF('Полная ст-ть с уч.НЗС (Авто)'!$YO$11:INDIRECT("'Полная ст-ть с уч.НЗС (Авто)'!YO"&amp;$J$26),$C17,'Полная ст-ть с уч.НЗС (Авто)'!LM$11:INDIRECT("'Полная ст-ть с уч.НЗС (Авто)'!LM"&amp;$J$26))/$D17)</f>
        <v>0</v>
      </c>
      <c r="LN17" s="137">
        <f ca="1">IF($D17=0,0,SUMIF('Полная ст-ть с уч.НЗС (Авто)'!$YO$11:INDIRECT("'Полная ст-ть с уч.НЗС (Авто)'!YO"&amp;$J$26),$C17,'Полная ст-ть с уч.НЗС (Авто)'!LN$11:INDIRECT("'Полная ст-ть с уч.НЗС (Авто)'!LN"&amp;$J$26))/$D17)</f>
        <v>0</v>
      </c>
      <c r="LO17" s="137">
        <f ca="1">IF($D17=0,0,SUMIF('Полная ст-ть с уч.НЗС (Авто)'!$YO$11:INDIRECT("'Полная ст-ть с уч.НЗС (Авто)'!YO"&amp;$J$26),$C17,'Полная ст-ть с уч.НЗС (Авто)'!LO$11:INDIRECT("'Полная ст-ть с уч.НЗС (Авто)'!LO"&amp;$J$26))/$D17)</f>
        <v>0</v>
      </c>
      <c r="LP17" s="137">
        <f ca="1">IF($D17=0,0,SUMIF('Полная ст-ть с уч.НЗС (Авто)'!$YO$11:INDIRECT("'Полная ст-ть с уч.НЗС (Авто)'!YO"&amp;$J$26),$C17,'Полная ст-ть с уч.НЗС (Авто)'!LP$11:INDIRECT("'Полная ст-ть с уч.НЗС (Авто)'!LP"&amp;$J$26))/$D17)</f>
        <v>0</v>
      </c>
      <c r="LQ17" s="137">
        <f ca="1">IF($D17=0,0,SUMIF('Полная ст-ть с уч.НЗС (Авто)'!$YO$11:INDIRECT("'Полная ст-ть с уч.НЗС (Авто)'!YO"&amp;$J$26),$C17,'Полная ст-ть с уч.НЗС (Авто)'!LQ$11:INDIRECT("'Полная ст-ть с уч.НЗС (Авто)'!LQ"&amp;$J$26))/$D17)</f>
        <v>0</v>
      </c>
      <c r="LR17" s="137">
        <f ca="1">IF($D17=0,0,SUMIF('Полная ст-ть с уч.НЗС (Авто)'!$YO$11:INDIRECT("'Полная ст-ть с уч.НЗС (Авто)'!YO"&amp;$J$26),$C17,'Полная ст-ть с уч.НЗС (Авто)'!LR$11:INDIRECT("'Полная ст-ть с уч.НЗС (Авто)'!LR"&amp;$J$26))/$D17)</f>
        <v>0</v>
      </c>
      <c r="LS17" s="137">
        <f ca="1">IF($D17=0,0,SUMIF('Полная ст-ть с уч.НЗС (Авто)'!$YO$11:INDIRECT("'Полная ст-ть с уч.НЗС (Авто)'!YO"&amp;$J$26),$C17,'Полная ст-ть с уч.НЗС (Авто)'!LS$11:INDIRECT("'Полная ст-ть с уч.НЗС (Авто)'!LS"&amp;$J$26))/$D17)</f>
        <v>0</v>
      </c>
      <c r="LT17" s="137">
        <f ca="1">IF($D17=0,0,SUMIF('Полная ст-ть с уч.НЗС (Авто)'!$YO$11:INDIRECT("'Полная ст-ть с уч.НЗС (Авто)'!YO"&amp;$J$26),$C17,'Полная ст-ть с уч.НЗС (Авто)'!LT$11:INDIRECT("'Полная ст-ть с уч.НЗС (Авто)'!LT"&amp;$J$26))/$D17)</f>
        <v>0</v>
      </c>
      <c r="LU17" s="137">
        <f ca="1">IF($D17=0,0,SUMIF('Полная ст-ть с уч.НЗС (Авто)'!$YO$11:INDIRECT("'Полная ст-ть с уч.НЗС (Авто)'!YO"&amp;$J$26),$C17,'Полная ст-ть с уч.НЗС (Авто)'!LU$11:INDIRECT("'Полная ст-ть с уч.НЗС (Авто)'!LU"&amp;$J$26))/$D17)</f>
        <v>0</v>
      </c>
      <c r="LV17" s="137">
        <f ca="1">IF($D17=0,0,SUMIF('Полная ст-ть с уч.НЗС (Авто)'!$YO$11:INDIRECT("'Полная ст-ть с уч.НЗС (Авто)'!YO"&amp;$J$26),$C17,'Полная ст-ть с уч.НЗС (Авто)'!LV$11:INDIRECT("'Полная ст-ть с уч.НЗС (Авто)'!LV"&amp;$J$26))/$D17)</f>
        <v>0</v>
      </c>
      <c r="LW17" s="137">
        <f ca="1">IF($D17=0,0,SUMIF('Полная ст-ть с уч.НЗС (Авто)'!$YO$11:INDIRECT("'Полная ст-ть с уч.НЗС (Авто)'!YO"&amp;$J$26),$C17,'Полная ст-ть с уч.НЗС (Авто)'!LW$11:INDIRECT("'Полная ст-ть с уч.НЗС (Авто)'!LW"&amp;$J$26))/$D17)</f>
        <v>0</v>
      </c>
      <c r="LX17" s="137">
        <f ca="1">IF($D17=0,0,SUMIF('Полная ст-ть с уч.НЗС (Авто)'!$YO$11:INDIRECT("'Полная ст-ть с уч.НЗС (Авто)'!YO"&amp;$J$26),$C17,'Полная ст-ть с уч.НЗС (Авто)'!LX$11:INDIRECT("'Полная ст-ть с уч.НЗС (Авто)'!LX"&amp;$J$26))/$D17)</f>
        <v>0</v>
      </c>
      <c r="LY17" s="137">
        <f ca="1">IF($D17=0,0,SUMIF('Полная ст-ть с уч.НЗС (Авто)'!$YO$11:INDIRECT("'Полная ст-ть с уч.НЗС (Авто)'!YO"&amp;$J$26),$C17,'Полная ст-ть с уч.НЗС (Авто)'!LY$11:INDIRECT("'Полная ст-ть с уч.НЗС (Авто)'!LY"&amp;$J$26))/$D17)</f>
        <v>0</v>
      </c>
      <c r="LZ17" s="137">
        <f ca="1">IF($D17=0,0,SUMIF('Полная ст-ть с уч.НЗС (Авто)'!$YO$11:INDIRECT("'Полная ст-ть с уч.НЗС (Авто)'!YO"&amp;$J$26),$C17,'Полная ст-ть с уч.НЗС (Авто)'!LZ$11:INDIRECT("'Полная ст-ть с уч.НЗС (Авто)'!LZ"&amp;$J$26))/$D17)</f>
        <v>0</v>
      </c>
      <c r="MA17" s="137">
        <f ca="1">IF($D17=0,0,SUMIF('Полная ст-ть с уч.НЗС (Авто)'!$YO$11:INDIRECT("'Полная ст-ть с уч.НЗС (Авто)'!YO"&amp;$J$26),$C17,'Полная ст-ть с уч.НЗС (Авто)'!MA$11:INDIRECT("'Полная ст-ть с уч.НЗС (Авто)'!MA"&amp;$J$26))/$D17)</f>
        <v>0</v>
      </c>
      <c r="MB17" s="137">
        <f ca="1">IF($D17=0,0,SUMIF('Полная ст-ть с уч.НЗС (Авто)'!$YO$11:INDIRECT("'Полная ст-ть с уч.НЗС (Авто)'!YO"&amp;$J$26),$C17,'Полная ст-ть с уч.НЗС (Авто)'!MB$11:INDIRECT("'Полная ст-ть с уч.НЗС (Авто)'!MB"&amp;$J$26))/$D17)</f>
        <v>0</v>
      </c>
      <c r="MC17" s="137">
        <f ca="1">IF($D17=0,0,SUMIF('Полная ст-ть с уч.НЗС (Авто)'!$YO$11:INDIRECT("'Полная ст-ть с уч.НЗС (Авто)'!YO"&amp;$J$26),$C17,'Полная ст-ть с уч.НЗС (Авто)'!MC$11:INDIRECT("'Полная ст-ть с уч.НЗС (Авто)'!MC"&amp;$J$26))/$D17)</f>
        <v>0</v>
      </c>
      <c r="MD17" s="137">
        <f ca="1">IF($D17=0,0,SUMIF('Полная ст-ть с уч.НЗС (Авто)'!$YO$11:INDIRECT("'Полная ст-ть с уч.НЗС (Авто)'!YO"&amp;$J$26),$C17,'Полная ст-ть с уч.НЗС (Авто)'!MD$11:INDIRECT("'Полная ст-ть с уч.НЗС (Авто)'!MD"&amp;$J$26))/$D17)</f>
        <v>0</v>
      </c>
      <c r="ME17" s="137">
        <f ca="1">IF($D17=0,0,SUMIF('Полная ст-ть с уч.НЗС (Авто)'!$YO$11:INDIRECT("'Полная ст-ть с уч.НЗС (Авто)'!YO"&amp;$J$26),$C17,'Полная ст-ть с уч.НЗС (Авто)'!ME$11:INDIRECT("'Полная ст-ть с уч.НЗС (Авто)'!ME"&amp;$J$26))/$D17)</f>
        <v>0</v>
      </c>
      <c r="MF17" s="137">
        <f ca="1">IF($D17=0,0,SUMIF('Полная ст-ть с уч.НЗС (Авто)'!$YO$11:INDIRECT("'Полная ст-ть с уч.НЗС (Авто)'!YO"&amp;$J$26),$C17,'Полная ст-ть с уч.НЗС (Авто)'!MF$11:INDIRECT("'Полная ст-ть с уч.НЗС (Авто)'!MF"&amp;$J$26))/$D17)</f>
        <v>0</v>
      </c>
      <c r="MG17" s="137">
        <f ca="1">IF($D17=0,0,SUMIF('Полная ст-ть с уч.НЗС (Авто)'!$YO$11:INDIRECT("'Полная ст-ть с уч.НЗС (Авто)'!YO"&amp;$J$26),$C17,'Полная ст-ть с уч.НЗС (Авто)'!MG$11:INDIRECT("'Полная ст-ть с уч.НЗС (Авто)'!MG"&amp;$J$26))/$D17)</f>
        <v>0</v>
      </c>
      <c r="MH17" s="137">
        <f ca="1">IF($D17=0,0,SUMIF('Полная ст-ть с уч.НЗС (Авто)'!$YO$11:INDIRECT("'Полная ст-ть с уч.НЗС (Авто)'!YO"&amp;$J$26),$C17,'Полная ст-ть с уч.НЗС (Авто)'!MH$11:INDIRECT("'Полная ст-ть с уч.НЗС (Авто)'!MH"&amp;$J$26))/$D17)</f>
        <v>0</v>
      </c>
      <c r="MI17" s="137">
        <f ca="1">IF($D17=0,0,SUMIF('Полная ст-ть с уч.НЗС (Авто)'!$YO$11:INDIRECT("'Полная ст-ть с уч.НЗС (Авто)'!YO"&amp;$J$26),$C17,'Полная ст-ть с уч.НЗС (Авто)'!MI$11:INDIRECT("'Полная ст-ть с уч.НЗС (Авто)'!MI"&amp;$J$26))/$D17)</f>
        <v>0</v>
      </c>
      <c r="MJ17" s="137">
        <f ca="1">IF($D17=0,0,SUMIF('Полная ст-ть с уч.НЗС (Авто)'!$YO$11:INDIRECT("'Полная ст-ть с уч.НЗС (Авто)'!YO"&amp;$J$26),$C17,'Полная ст-ть с уч.НЗС (Авто)'!MJ$11:INDIRECT("'Полная ст-ть с уч.НЗС (Авто)'!MJ"&amp;$J$26))/$D17)</f>
        <v>0</v>
      </c>
      <c r="MK17" s="137">
        <f ca="1">IF($D17=0,0,SUMIF('Полная ст-ть с уч.НЗС (Авто)'!$YO$11:INDIRECT("'Полная ст-ть с уч.НЗС (Авто)'!YO"&amp;$J$26),$C17,'Полная ст-ть с уч.НЗС (Авто)'!MK$11:INDIRECT("'Полная ст-ть с уч.НЗС (Авто)'!MK"&amp;$J$26))/$D17)</f>
        <v>0</v>
      </c>
      <c r="ML17" s="137">
        <f ca="1">IF($D17=0,0,SUMIF('Полная ст-ть с уч.НЗС (Авто)'!$YO$11:INDIRECT("'Полная ст-ть с уч.НЗС (Авто)'!YO"&amp;$J$26),$C17,'Полная ст-ть с уч.НЗС (Авто)'!ML$11:INDIRECT("'Полная ст-ть с уч.НЗС (Авто)'!ML"&amp;$J$26))/$D17)</f>
        <v>0</v>
      </c>
      <c r="MM17" s="137">
        <f ca="1">IF($D17=0,0,SUMIF('Полная ст-ть с уч.НЗС (Авто)'!$YO$11:INDIRECT("'Полная ст-ть с уч.НЗС (Авто)'!YO"&amp;$J$26),$C17,'Полная ст-ть с уч.НЗС (Авто)'!MM$11:INDIRECT("'Полная ст-ть с уч.НЗС (Авто)'!MM"&amp;$J$26))/$D17)</f>
        <v>0</v>
      </c>
      <c r="MN17" s="137">
        <f ca="1">IF($D17=0,0,SUMIF('Полная ст-ть с уч.НЗС (Авто)'!$YO$11:INDIRECT("'Полная ст-ть с уч.НЗС (Авто)'!YO"&amp;$J$26),$C17,'Полная ст-ть с уч.НЗС (Авто)'!MN$11:INDIRECT("'Полная ст-ть с уч.НЗС (Авто)'!MN"&amp;$J$26))/$D17)</f>
        <v>0</v>
      </c>
      <c r="MO17" s="137">
        <f ca="1">IF($D17=0,0,SUMIF('Полная ст-ть с уч.НЗС (Авто)'!$YO$11:INDIRECT("'Полная ст-ть с уч.НЗС (Авто)'!YO"&amp;$J$26),$C17,'Полная ст-ть с уч.НЗС (Авто)'!MO$11:INDIRECT("'Полная ст-ть с уч.НЗС (Авто)'!MO"&amp;$J$26))/$D17)</f>
        <v>0</v>
      </c>
      <c r="MP17" s="137">
        <f ca="1">IF($D17=0,0,SUMIF('Полная ст-ть с уч.НЗС (Авто)'!$YO$11:INDIRECT("'Полная ст-ть с уч.НЗС (Авто)'!YO"&amp;$J$26),$C17,'Полная ст-ть с уч.НЗС (Авто)'!MP$11:INDIRECT("'Полная ст-ть с уч.НЗС (Авто)'!MP"&amp;$J$26))/$D17)</f>
        <v>0</v>
      </c>
      <c r="MQ17" s="137">
        <f ca="1">IF($D17=0,0,SUMIF('Полная ст-ть с уч.НЗС (Авто)'!$YO$11:INDIRECT("'Полная ст-ть с уч.НЗС (Авто)'!YO"&amp;$J$26),$C17,'Полная ст-ть с уч.НЗС (Авто)'!MQ$11:INDIRECT("'Полная ст-ть с уч.НЗС (Авто)'!MQ"&amp;$J$26))/$D17)</f>
        <v>0</v>
      </c>
      <c r="MR17" s="137">
        <f ca="1">IF($D17=0,0,SUMIF('Полная ст-ть с уч.НЗС (Авто)'!$YO$11:INDIRECT("'Полная ст-ть с уч.НЗС (Авто)'!YO"&amp;$J$26),$C17,'Полная ст-ть с уч.НЗС (Авто)'!MR$11:INDIRECT("'Полная ст-ть с уч.НЗС (Авто)'!MR"&amp;$J$26))/$D17)</f>
        <v>0</v>
      </c>
      <c r="MS17" s="137">
        <f ca="1">IF($D17=0,0,SUMIF('Полная ст-ть с уч.НЗС (Авто)'!$YO$11:INDIRECT("'Полная ст-ть с уч.НЗС (Авто)'!YO"&amp;$J$26),$C17,'Полная ст-ть с уч.НЗС (Авто)'!MS$11:INDIRECT("'Полная ст-ть с уч.НЗС (Авто)'!MS"&amp;$J$26))/$D17)</f>
        <v>0</v>
      </c>
      <c r="MT17" s="137">
        <f ca="1">IF($D17=0,0,SUMIF('Полная ст-ть с уч.НЗС (Авто)'!$YO$11:INDIRECT("'Полная ст-ть с уч.НЗС (Авто)'!YO"&amp;$J$26),$C17,'Полная ст-ть с уч.НЗС (Авто)'!MT$11:INDIRECT("'Полная ст-ть с уч.НЗС (Авто)'!MT"&amp;$J$26))/$D17)</f>
        <v>0</v>
      </c>
      <c r="MU17" s="137">
        <f ca="1">IF($D17=0,0,SUMIF('Полная ст-ть с уч.НЗС (Авто)'!$YO$11:INDIRECT("'Полная ст-ть с уч.НЗС (Авто)'!YO"&amp;$J$26),$C17,'Полная ст-ть с уч.НЗС (Авто)'!MU$11:INDIRECT("'Полная ст-ть с уч.НЗС (Авто)'!MU"&amp;$J$26))/$D17)</f>
        <v>0</v>
      </c>
      <c r="MV17" s="137">
        <f ca="1">IF($D17=0,0,SUMIF('Полная ст-ть с уч.НЗС (Авто)'!$YO$11:INDIRECT("'Полная ст-ть с уч.НЗС (Авто)'!YO"&amp;$J$26),$C17,'Полная ст-ть с уч.НЗС (Авто)'!MV$11:INDIRECT("'Полная ст-ть с уч.НЗС (Авто)'!MV"&amp;$J$26))/$D17)</f>
        <v>0</v>
      </c>
      <c r="MW17" s="137">
        <f ca="1">IF($D17=0,0,SUMIF('Полная ст-ть с уч.НЗС (Авто)'!$YO$11:INDIRECT("'Полная ст-ть с уч.НЗС (Авто)'!YO"&amp;$J$26),$C17,'Полная ст-ть с уч.НЗС (Авто)'!MW$11:INDIRECT("'Полная ст-ть с уч.НЗС (Авто)'!MW"&amp;$J$26))/$D17)</f>
        <v>0</v>
      </c>
      <c r="MX17" s="137">
        <f ca="1">IF($D17=0,0,SUMIF('Полная ст-ть с уч.НЗС (Авто)'!$YO$11:INDIRECT("'Полная ст-ть с уч.НЗС (Авто)'!YO"&amp;$J$26),$C17,'Полная ст-ть с уч.НЗС (Авто)'!MX$11:INDIRECT("'Полная ст-ть с уч.НЗС (Авто)'!MX"&amp;$J$26))/$D17)</f>
        <v>0</v>
      </c>
      <c r="MY17" s="137">
        <f ca="1">IF($D17=0,0,SUMIF('Полная ст-ть с уч.НЗС (Авто)'!$YO$11:INDIRECT("'Полная ст-ть с уч.НЗС (Авто)'!YO"&amp;$J$26),$C17,'Полная ст-ть с уч.НЗС (Авто)'!MY$11:INDIRECT("'Полная ст-ть с уч.НЗС (Авто)'!MY"&amp;$J$26))/$D17)</f>
        <v>0</v>
      </c>
      <c r="MZ17" s="137">
        <f ca="1">IF($D17=0,0,SUMIF('Полная ст-ть с уч.НЗС (Авто)'!$YO$11:INDIRECT("'Полная ст-ть с уч.НЗС (Авто)'!YO"&amp;$J$26),$C17,'Полная ст-ть с уч.НЗС (Авто)'!MZ$11:INDIRECT("'Полная ст-ть с уч.НЗС (Авто)'!MZ"&amp;$J$26))/$D17)</f>
        <v>0</v>
      </c>
      <c r="NA17" s="137">
        <f ca="1">IF($D17=0,0,SUMIF('Полная ст-ть с уч.НЗС (Авто)'!$YO$11:INDIRECT("'Полная ст-ть с уч.НЗС (Авто)'!YO"&amp;$J$26),$C17,'Полная ст-ть с уч.НЗС (Авто)'!NA$11:INDIRECT("'Полная ст-ть с уч.НЗС (Авто)'!NA"&amp;$J$26))/$D17)</f>
        <v>0</v>
      </c>
      <c r="NB17" s="137">
        <f ca="1">IF($D17=0,0,SUMIF('Полная ст-ть с уч.НЗС (Авто)'!$YO$11:INDIRECT("'Полная ст-ть с уч.НЗС (Авто)'!YO"&amp;$J$26),$C17,'Полная ст-ть с уч.НЗС (Авто)'!NB$11:INDIRECT("'Полная ст-ть с уч.НЗС (Авто)'!NB"&amp;$J$26))/$D17)</f>
        <v>0</v>
      </c>
      <c r="NC17" s="137">
        <f ca="1">IF($D17=0,0,SUMIF('Полная ст-ть с уч.НЗС (Авто)'!$YO$11:INDIRECT("'Полная ст-ть с уч.НЗС (Авто)'!YO"&amp;$J$26),$C17,'Полная ст-ть с уч.НЗС (Авто)'!NC$11:INDIRECT("'Полная ст-ть с уч.НЗС (Авто)'!NC"&amp;$J$26))/$D17)</f>
        <v>0</v>
      </c>
      <c r="ND17" s="137">
        <f ca="1">IF($D17=0,0,SUMIF('Полная ст-ть с уч.НЗС (Авто)'!$YO$11:INDIRECT("'Полная ст-ть с уч.НЗС (Авто)'!YO"&amp;$J$26),$C17,'Полная ст-ть с уч.НЗС (Авто)'!ND$11:INDIRECT("'Полная ст-ть с уч.НЗС (Авто)'!ND"&amp;$J$26))/$D17)</f>
        <v>0</v>
      </c>
      <c r="NE17" s="137">
        <f ca="1">IF($D17=0,0,SUMIF('Полная ст-ть с уч.НЗС (Авто)'!$YO$11:INDIRECT("'Полная ст-ть с уч.НЗС (Авто)'!YO"&amp;$J$26),$C17,'Полная ст-ть с уч.НЗС (Авто)'!NE$11:INDIRECT("'Полная ст-ть с уч.НЗС (Авто)'!NE"&amp;$J$26))/$D17)</f>
        <v>0</v>
      </c>
      <c r="NF17" s="137">
        <f ca="1">IF($D17=0,0,SUMIF('Полная ст-ть с уч.НЗС (Авто)'!$YO$11:INDIRECT("'Полная ст-ть с уч.НЗС (Авто)'!YO"&amp;$J$26),$C17,'Полная ст-ть с уч.НЗС (Авто)'!NF$11:INDIRECT("'Полная ст-ть с уч.НЗС (Авто)'!NF"&amp;$J$26))/$D17)</f>
        <v>0</v>
      </c>
      <c r="NG17" s="137">
        <f ca="1">IF($D17=0,0,SUMIF('Полная ст-ть с уч.НЗС (Авто)'!$YO$11:INDIRECT("'Полная ст-ть с уч.НЗС (Авто)'!YO"&amp;$J$26),$C17,'Полная ст-ть с уч.НЗС (Авто)'!NG$11:INDIRECT("'Полная ст-ть с уч.НЗС (Авто)'!NG"&amp;$J$26))/$D17)</f>
        <v>0</v>
      </c>
      <c r="NH17" s="137">
        <f ca="1">IF($D17=0,0,SUMIF('Полная ст-ть с уч.НЗС (Авто)'!$YO$11:INDIRECT("'Полная ст-ть с уч.НЗС (Авто)'!YO"&amp;$J$26),$C17,'Полная ст-ть с уч.НЗС (Авто)'!NH$11:INDIRECT("'Полная ст-ть с уч.НЗС (Авто)'!NH"&amp;$J$26))/$D17)</f>
        <v>0</v>
      </c>
      <c r="NI17" s="137">
        <f ca="1">IF($D17=0,0,SUMIF('Полная ст-ть с уч.НЗС (Авто)'!$YO$11:INDIRECT("'Полная ст-ть с уч.НЗС (Авто)'!YO"&amp;$J$26),$C17,'Полная ст-ть с уч.НЗС (Авто)'!NI$11:INDIRECT("'Полная ст-ть с уч.НЗС (Авто)'!NI"&amp;$J$26))/$D17)</f>
        <v>0</v>
      </c>
      <c r="NJ17" s="137">
        <f ca="1">IF($D17=0,0,SUMIF('Полная ст-ть с уч.НЗС (Авто)'!$YO$11:INDIRECT("'Полная ст-ть с уч.НЗС (Авто)'!YO"&amp;$J$26),$C17,'Полная ст-ть с уч.НЗС (Авто)'!NJ$11:INDIRECT("'Полная ст-ть с уч.НЗС (Авто)'!NJ"&amp;$J$26))/$D17)</f>
        <v>0</v>
      </c>
      <c r="NK17" s="137">
        <f ca="1">IF($D17=0,0,SUMIF('Полная ст-ть с уч.НЗС (Авто)'!$YO$11:INDIRECT("'Полная ст-ть с уч.НЗС (Авто)'!YO"&amp;$J$26),$C17,'Полная ст-ть с уч.НЗС (Авто)'!NK$11:INDIRECT("'Полная ст-ть с уч.НЗС (Авто)'!NK"&amp;$J$26))/$D17)</f>
        <v>0</v>
      </c>
      <c r="NL17" s="137">
        <f ca="1">IF($D17=0,0,SUMIF('Полная ст-ть с уч.НЗС (Авто)'!$YO$11:INDIRECT("'Полная ст-ть с уч.НЗС (Авто)'!YO"&amp;$J$26),$C17,'Полная ст-ть с уч.НЗС (Авто)'!NL$11:INDIRECT("'Полная ст-ть с уч.НЗС (Авто)'!NL"&amp;$J$26))/$D17)</f>
        <v>0</v>
      </c>
      <c r="NM17" s="137">
        <f ca="1">IF($D17=0,0,SUMIF('Полная ст-ть с уч.НЗС (Авто)'!$YO$11:INDIRECT("'Полная ст-ть с уч.НЗС (Авто)'!YO"&amp;$J$26),$C17,'Полная ст-ть с уч.НЗС (Авто)'!NM$11:INDIRECT("'Полная ст-ть с уч.НЗС (Авто)'!NM"&amp;$J$26))/$D17)</f>
        <v>0</v>
      </c>
      <c r="NN17" s="137">
        <f ca="1">IF($D17=0,0,SUMIF('Полная ст-ть с уч.НЗС (Авто)'!$YO$11:INDIRECT("'Полная ст-ть с уч.НЗС (Авто)'!YO"&amp;$J$26),$C17,'Полная ст-ть с уч.НЗС (Авто)'!NN$11:INDIRECT("'Полная ст-ть с уч.НЗС (Авто)'!NN"&amp;$J$26))/$D17)</f>
        <v>0</v>
      </c>
      <c r="NO17" s="137">
        <f ca="1">IF($D17=0,0,SUMIF('Полная ст-ть с уч.НЗС (Авто)'!$YO$11:INDIRECT("'Полная ст-ть с уч.НЗС (Авто)'!YO"&amp;$J$26),$C17,'Полная ст-ть с уч.НЗС (Авто)'!NO$11:INDIRECT("'Полная ст-ть с уч.НЗС (Авто)'!NO"&amp;$J$26))/$D17)</f>
        <v>0</v>
      </c>
      <c r="NP17" s="137">
        <f ca="1">IF($D17=0,0,SUMIF('Полная ст-ть с уч.НЗС (Авто)'!$YO$11:INDIRECT("'Полная ст-ть с уч.НЗС (Авто)'!YO"&amp;$J$26),$C17,'Полная ст-ть с уч.НЗС (Авто)'!NP$11:INDIRECT("'Полная ст-ть с уч.НЗС (Авто)'!NP"&amp;$J$26))/$D17)</f>
        <v>0</v>
      </c>
      <c r="NQ17" s="137">
        <f ca="1">IF($D17=0,0,SUMIF('Полная ст-ть с уч.НЗС (Авто)'!$YO$11:INDIRECT("'Полная ст-ть с уч.НЗС (Авто)'!YO"&amp;$J$26),$C17,'Полная ст-ть с уч.НЗС (Авто)'!NQ$11:INDIRECT("'Полная ст-ть с уч.НЗС (Авто)'!NQ"&amp;$J$26))/$D17)</f>
        <v>0</v>
      </c>
      <c r="NR17" s="137">
        <f ca="1">IF($D17=0,0,SUMIF('Полная ст-ть с уч.НЗС (Авто)'!$YO$11:INDIRECT("'Полная ст-ть с уч.НЗС (Авто)'!YO"&amp;$J$26),$C17,'Полная ст-ть с уч.НЗС (Авто)'!NR$11:INDIRECT("'Полная ст-ть с уч.НЗС (Авто)'!NR"&amp;$J$26))/$D17)</f>
        <v>0</v>
      </c>
      <c r="NS17" s="137">
        <f ca="1">IF($D17=0,0,SUMIF('Полная ст-ть с уч.НЗС (Авто)'!$YO$11:INDIRECT("'Полная ст-ть с уч.НЗС (Авто)'!YO"&amp;$J$26),$C17,'Полная ст-ть с уч.НЗС (Авто)'!NS$11:INDIRECT("'Полная ст-ть с уч.НЗС (Авто)'!NS"&amp;$J$26))/$D17)</f>
        <v>0</v>
      </c>
      <c r="NT17" s="137">
        <f ca="1">IF($D17=0,0,SUMIF('Полная ст-ть с уч.НЗС (Авто)'!$YO$11:INDIRECT("'Полная ст-ть с уч.НЗС (Авто)'!YO"&amp;$J$26),$C17,'Полная ст-ть с уч.НЗС (Авто)'!NT$11:INDIRECT("'Полная ст-ть с уч.НЗС (Авто)'!NT"&amp;$J$26))/$D17)</f>
        <v>0</v>
      </c>
      <c r="NU17" s="137">
        <f ca="1">IF($D17=0,0,SUMIF('Полная ст-ть с уч.НЗС (Авто)'!$YO$11:INDIRECT("'Полная ст-ть с уч.НЗС (Авто)'!YO"&amp;$J$26),$C17,'Полная ст-ть с уч.НЗС (Авто)'!NU$11:INDIRECT("'Полная ст-ть с уч.НЗС (Авто)'!NU"&amp;$J$26))/$D17)</f>
        <v>0</v>
      </c>
      <c r="NV17" s="137">
        <f ca="1">IF($D17=0,0,SUMIF('Полная ст-ть с уч.НЗС (Авто)'!$YO$11:INDIRECT("'Полная ст-ть с уч.НЗС (Авто)'!YO"&amp;$J$26),$C17,'Полная ст-ть с уч.НЗС (Авто)'!NV$11:INDIRECT("'Полная ст-ть с уч.НЗС (Авто)'!NV"&amp;$J$26))/$D17)</f>
        <v>0</v>
      </c>
      <c r="NW17" s="137">
        <f ca="1">IF($D17=0,0,SUMIF('Полная ст-ть с уч.НЗС (Авто)'!$YO$11:INDIRECT("'Полная ст-ть с уч.НЗС (Авто)'!YO"&amp;$J$26),$C17,'Полная ст-ть с уч.НЗС (Авто)'!NW$11:INDIRECT("'Полная ст-ть с уч.НЗС (Авто)'!NW"&amp;$J$26))/$D17)</f>
        <v>0</v>
      </c>
      <c r="NX17" s="137">
        <f ca="1">IF($D17=0,0,SUMIF('Полная ст-ть с уч.НЗС (Авто)'!$YO$11:INDIRECT("'Полная ст-ть с уч.НЗС (Авто)'!YO"&amp;$J$26),$C17,'Полная ст-ть с уч.НЗС (Авто)'!NX$11:INDIRECT("'Полная ст-ть с уч.НЗС (Авто)'!NX"&amp;$J$26))/$D17)</f>
        <v>0</v>
      </c>
      <c r="NY17" s="137">
        <f ca="1">IF($D17=0,0,SUMIF('Полная ст-ть с уч.НЗС (Авто)'!$YO$11:INDIRECT("'Полная ст-ть с уч.НЗС (Авто)'!YO"&amp;$J$26),$C17,'Полная ст-ть с уч.НЗС (Авто)'!NY$11:INDIRECT("'Полная ст-ть с уч.НЗС (Авто)'!NY"&amp;$J$26))/$D17)</f>
        <v>0</v>
      </c>
      <c r="NZ17" s="137">
        <f ca="1">IF($D17=0,0,SUMIF('Полная ст-ть с уч.НЗС (Авто)'!$YO$11:INDIRECT("'Полная ст-ть с уч.НЗС (Авто)'!YO"&amp;$J$26),$C17,'Полная ст-ть с уч.НЗС (Авто)'!NZ$11:INDIRECT("'Полная ст-ть с уч.НЗС (Авто)'!NZ"&amp;$J$26))/$D17)</f>
        <v>0</v>
      </c>
      <c r="OA17" s="137">
        <f ca="1">IF($D17=0,0,SUMIF('Полная ст-ть с уч.НЗС (Авто)'!$YO$11:INDIRECT("'Полная ст-ть с уч.НЗС (Авто)'!YO"&amp;$J$26),$C17,'Полная ст-ть с уч.НЗС (Авто)'!OA$11:INDIRECT("'Полная ст-ть с уч.НЗС (Авто)'!OA"&amp;$J$26))/$D17)</f>
        <v>0</v>
      </c>
      <c r="OB17" s="137">
        <f ca="1">IF($D17=0,0,SUMIF('Полная ст-ть с уч.НЗС (Авто)'!$YO$11:INDIRECT("'Полная ст-ть с уч.НЗС (Авто)'!YO"&amp;$J$26),$C17,'Полная ст-ть с уч.НЗС (Авто)'!OB$11:INDIRECT("'Полная ст-ть с уч.НЗС (Авто)'!OB"&amp;$J$26))/$D17)</f>
        <v>0</v>
      </c>
      <c r="OC17" s="137">
        <f ca="1">IF($D17=0,0,SUMIF('Полная ст-ть с уч.НЗС (Авто)'!$YO$11:INDIRECT("'Полная ст-ть с уч.НЗС (Авто)'!YO"&amp;$J$26),$C17,'Полная ст-ть с уч.НЗС (Авто)'!OC$11:INDIRECT("'Полная ст-ть с уч.НЗС (Авто)'!OC"&amp;$J$26))/$D17)</f>
        <v>0</v>
      </c>
      <c r="OD17" s="137">
        <f ca="1">IF($D17=0,0,SUMIF('Полная ст-ть с уч.НЗС (Авто)'!$YO$11:INDIRECT("'Полная ст-ть с уч.НЗС (Авто)'!YO"&amp;$J$26),$C17,'Полная ст-ть с уч.НЗС (Авто)'!OD$11:INDIRECT("'Полная ст-ть с уч.НЗС (Авто)'!OD"&amp;$J$26))/$D17)</f>
        <v>0</v>
      </c>
      <c r="OE17" s="137">
        <f ca="1">IF($D17=0,0,SUMIF('Полная ст-ть с уч.НЗС (Авто)'!$YO$11:INDIRECT("'Полная ст-ть с уч.НЗС (Авто)'!YO"&amp;$J$26),$C17,'Полная ст-ть с уч.НЗС (Авто)'!OE$11:INDIRECT("'Полная ст-ть с уч.НЗС (Авто)'!OE"&amp;$J$26))/$D17)</f>
        <v>0</v>
      </c>
      <c r="OF17" s="137">
        <f ca="1">IF($D17=0,0,SUMIF('Полная ст-ть с уч.НЗС (Авто)'!$YO$11:INDIRECT("'Полная ст-ть с уч.НЗС (Авто)'!YO"&amp;$J$26),$C17,'Полная ст-ть с уч.НЗС (Авто)'!OF$11:INDIRECT("'Полная ст-ть с уч.НЗС (Авто)'!OF"&amp;$J$26))/$D17)</f>
        <v>0</v>
      </c>
      <c r="OG17" s="137">
        <f ca="1">IF($D17=0,0,SUMIF('Полная ст-ть с уч.НЗС (Авто)'!$YO$11:INDIRECT("'Полная ст-ть с уч.НЗС (Авто)'!YO"&amp;$J$26),$C17,'Полная ст-ть с уч.НЗС (Авто)'!OG$11:INDIRECT("'Полная ст-ть с уч.НЗС (Авто)'!OG"&amp;$J$26))/$D17)</f>
        <v>0</v>
      </c>
      <c r="OH17" s="137">
        <f ca="1">IF($D17=0,0,SUMIF('Полная ст-ть с уч.НЗС (Авто)'!$YO$11:INDIRECT("'Полная ст-ть с уч.НЗС (Авто)'!YO"&amp;$J$26),$C17,'Полная ст-ть с уч.НЗС (Авто)'!OH$11:INDIRECT("'Полная ст-ть с уч.НЗС (Авто)'!OH"&amp;$J$26))/$D17)</f>
        <v>0</v>
      </c>
      <c r="OI17" s="137">
        <f ca="1">IF($D17=0,0,SUMIF('Полная ст-ть с уч.НЗС (Авто)'!$YO$11:INDIRECT("'Полная ст-ть с уч.НЗС (Авто)'!YO"&amp;$J$26),$C17,'Полная ст-ть с уч.НЗС (Авто)'!OI$11:INDIRECT("'Полная ст-ть с уч.НЗС (Авто)'!OI"&amp;$J$26))/$D17)</f>
        <v>0</v>
      </c>
      <c r="OJ17" s="137">
        <f ca="1">IF($D17=0,0,SUMIF('Полная ст-ть с уч.НЗС (Авто)'!$YO$11:INDIRECT("'Полная ст-ть с уч.НЗС (Авто)'!YO"&amp;$J$26),$C17,'Полная ст-ть с уч.НЗС (Авто)'!OJ$11:INDIRECT("'Полная ст-ть с уч.НЗС (Авто)'!OJ"&amp;$J$26))/$D17)</f>
        <v>0</v>
      </c>
      <c r="OK17" s="137">
        <f ca="1">IF($D17=0,0,SUMIF('Полная ст-ть с уч.НЗС (Авто)'!$YO$11:INDIRECT("'Полная ст-ть с уч.НЗС (Авто)'!YO"&amp;$J$26),$C17,'Полная ст-ть с уч.НЗС (Авто)'!OK$11:INDIRECT("'Полная ст-ть с уч.НЗС (Авто)'!OK"&amp;$J$26))/$D17)</f>
        <v>0</v>
      </c>
      <c r="OL17" s="137">
        <f ca="1">IF($D17=0,0,SUMIF('Полная ст-ть с уч.НЗС (Авто)'!$YO$11:INDIRECT("'Полная ст-ть с уч.НЗС (Авто)'!YO"&amp;$J$26),$C17,'Полная ст-ть с уч.НЗС (Авто)'!OL$11:INDIRECT("'Полная ст-ть с уч.НЗС (Авто)'!OL"&amp;$J$26))/$D17)</f>
        <v>0</v>
      </c>
      <c r="OM17" s="137">
        <f ca="1">IF($D17=0,0,SUMIF('Полная ст-ть с уч.НЗС (Авто)'!$YO$11:INDIRECT("'Полная ст-ть с уч.НЗС (Авто)'!YO"&amp;$J$26),$C17,'Полная ст-ть с уч.НЗС (Авто)'!OM$11:INDIRECT("'Полная ст-ть с уч.НЗС (Авто)'!OM"&amp;$J$26))/$D17)</f>
        <v>0</v>
      </c>
      <c r="ON17" s="137">
        <f ca="1">IF($D17=0,0,SUMIF('Полная ст-ть с уч.НЗС (Авто)'!$YO$11:INDIRECT("'Полная ст-ть с уч.НЗС (Авто)'!YO"&amp;$J$26),$C17,'Полная ст-ть с уч.НЗС (Авто)'!ON$11:INDIRECT("'Полная ст-ть с уч.НЗС (Авто)'!ON"&amp;$J$26))/$D17)</f>
        <v>0</v>
      </c>
      <c r="OO17" s="137">
        <f ca="1">IF($D17=0,0,SUMIF('Полная ст-ть с уч.НЗС (Авто)'!$YO$11:INDIRECT("'Полная ст-ть с уч.НЗС (Авто)'!YO"&amp;$J$26),$C17,'Полная ст-ть с уч.НЗС (Авто)'!OO$11:INDIRECT("'Полная ст-ть с уч.НЗС (Авто)'!OO"&amp;$J$26))/$D17)</f>
        <v>0</v>
      </c>
      <c r="OP17" s="137">
        <f ca="1">IF($D17=0,0,SUMIF('Полная ст-ть с уч.НЗС (Авто)'!$YO$11:INDIRECT("'Полная ст-ть с уч.НЗС (Авто)'!YO"&amp;$J$26),$C17,'Полная ст-ть с уч.НЗС (Авто)'!OP$11:INDIRECT("'Полная ст-ть с уч.НЗС (Авто)'!OP"&amp;$J$26))/$D17)</f>
        <v>0</v>
      </c>
      <c r="OQ17" s="137">
        <f ca="1">IF($D17=0,0,SUMIF('Полная ст-ть с уч.НЗС (Авто)'!$YO$11:INDIRECT("'Полная ст-ть с уч.НЗС (Авто)'!YO"&amp;$J$26),$C17,'Полная ст-ть с уч.НЗС (Авто)'!OQ$11:INDIRECT("'Полная ст-ть с уч.НЗС (Авто)'!OQ"&amp;$J$26))/$D17)</f>
        <v>0</v>
      </c>
      <c r="OR17" s="137">
        <f ca="1">IF($D17=0,0,SUMIF('Полная ст-ть с уч.НЗС (Авто)'!$YO$11:INDIRECT("'Полная ст-ть с уч.НЗС (Авто)'!YO"&amp;$J$26),$C17,'Полная ст-ть с уч.НЗС (Авто)'!OR$11:INDIRECT("'Полная ст-ть с уч.НЗС (Авто)'!OR"&amp;$J$26))/$D17)</f>
        <v>0</v>
      </c>
      <c r="OS17" s="137">
        <f ca="1">IF($D17=0,0,SUMIF('Полная ст-ть с уч.НЗС (Авто)'!$YO$11:INDIRECT("'Полная ст-ть с уч.НЗС (Авто)'!YO"&amp;$J$26),$C17,'Полная ст-ть с уч.НЗС (Авто)'!OS$11:INDIRECT("'Полная ст-ть с уч.НЗС (Авто)'!OS"&amp;$J$26))/$D17)</f>
        <v>0</v>
      </c>
      <c r="OT17" s="137">
        <f ca="1">IF($D17=0,0,SUMIF('Полная ст-ть с уч.НЗС (Авто)'!$YO$11:INDIRECT("'Полная ст-ть с уч.НЗС (Авто)'!YO"&amp;$J$26),$C17,'Полная ст-ть с уч.НЗС (Авто)'!OT$11:INDIRECT("'Полная ст-ть с уч.НЗС (Авто)'!OT"&amp;$J$26))/$D17)</f>
        <v>0</v>
      </c>
      <c r="OU17" s="137">
        <f ca="1">IF($D17=0,0,SUMIF('Полная ст-ть с уч.НЗС (Авто)'!$YO$11:INDIRECT("'Полная ст-ть с уч.НЗС (Авто)'!YO"&amp;$J$26),$C17,'Полная ст-ть с уч.НЗС (Авто)'!OU$11:INDIRECT("'Полная ст-ть с уч.НЗС (Авто)'!OU"&amp;$J$26))/$D17)</f>
        <v>0</v>
      </c>
      <c r="OV17" s="137">
        <f ca="1">IF($D17=0,0,SUMIF('Полная ст-ть с уч.НЗС (Авто)'!$YO$11:INDIRECT("'Полная ст-ть с уч.НЗС (Авто)'!YO"&amp;$J$26),$C17,'Полная ст-ть с уч.НЗС (Авто)'!OV$11:INDIRECT("'Полная ст-ть с уч.НЗС (Авто)'!OV"&amp;$J$26))/$D17)</f>
        <v>0</v>
      </c>
      <c r="OW17" s="137">
        <f ca="1">IF($D17=0,0,SUMIF('Полная ст-ть с уч.НЗС (Авто)'!$YO$11:INDIRECT("'Полная ст-ть с уч.НЗС (Авто)'!YO"&amp;$J$26),$C17,'Полная ст-ть с уч.НЗС (Авто)'!OW$11:INDIRECT("'Полная ст-ть с уч.НЗС (Авто)'!OW"&amp;$J$26))/$D17)</f>
        <v>0</v>
      </c>
      <c r="OX17" s="137">
        <f ca="1">IF($D17=0,0,SUMIF('Полная ст-ть с уч.НЗС (Авто)'!$YO$11:INDIRECT("'Полная ст-ть с уч.НЗС (Авто)'!YO"&amp;$J$26),$C17,'Полная ст-ть с уч.НЗС (Авто)'!OX$11:INDIRECT("'Полная ст-ть с уч.НЗС (Авто)'!OX"&amp;$J$26))/$D17)</f>
        <v>0</v>
      </c>
      <c r="OY17" s="137">
        <f ca="1">IF($D17=0,0,SUMIF('Полная ст-ть с уч.НЗС (Авто)'!$YO$11:INDIRECT("'Полная ст-ть с уч.НЗС (Авто)'!YO"&amp;$J$26),$C17,'Полная ст-ть с уч.НЗС (Авто)'!OY$11:INDIRECT("'Полная ст-ть с уч.НЗС (Авто)'!OY"&amp;$J$26))/$D17)</f>
        <v>0</v>
      </c>
      <c r="OZ17" s="137">
        <f ca="1">IF($D17=0,0,SUMIF('Полная ст-ть с уч.НЗС (Авто)'!$YO$11:INDIRECT("'Полная ст-ть с уч.НЗС (Авто)'!YO"&amp;$J$26),$C17,'Полная ст-ть с уч.НЗС (Авто)'!OZ$11:INDIRECT("'Полная ст-ть с уч.НЗС (Авто)'!OZ"&amp;$J$26))/$D17)</f>
        <v>0</v>
      </c>
      <c r="PA17" s="137">
        <f ca="1">IF($D17=0,0,SUMIF('Полная ст-ть с уч.НЗС (Авто)'!$YO$11:INDIRECT("'Полная ст-ть с уч.НЗС (Авто)'!YO"&amp;$J$26),$C17,'Полная ст-ть с уч.НЗС (Авто)'!PA$11:INDIRECT("'Полная ст-ть с уч.НЗС (Авто)'!PA"&amp;$J$26))/$D17)</f>
        <v>0</v>
      </c>
      <c r="PB17" s="137">
        <f ca="1">IF($D17=0,0,SUMIF('Полная ст-ть с уч.НЗС (Авто)'!$YO$11:INDIRECT("'Полная ст-ть с уч.НЗС (Авто)'!YO"&amp;$J$26),$C17,'Полная ст-ть с уч.НЗС (Авто)'!PB$11:INDIRECT("'Полная ст-ть с уч.НЗС (Авто)'!PB"&amp;$J$26))/$D17)</f>
        <v>0</v>
      </c>
      <c r="PC17" s="137">
        <f ca="1">IF($D17=0,0,SUMIF('Полная ст-ть с уч.НЗС (Авто)'!$YO$11:INDIRECT("'Полная ст-ть с уч.НЗС (Авто)'!YO"&amp;$J$26),$C17,'Полная ст-ть с уч.НЗС (Авто)'!PC$11:INDIRECT("'Полная ст-ть с уч.НЗС (Авто)'!PC"&amp;$J$26))/$D17)</f>
        <v>0</v>
      </c>
      <c r="PD17" s="137">
        <f ca="1">IF($D17=0,0,SUMIF('Полная ст-ть с уч.НЗС (Авто)'!$YO$11:INDIRECT("'Полная ст-ть с уч.НЗС (Авто)'!YO"&amp;$J$26),$C17,'Полная ст-ть с уч.НЗС (Авто)'!PD$11:INDIRECT("'Полная ст-ть с уч.НЗС (Авто)'!PD"&amp;$J$26))/$D17)</f>
        <v>0</v>
      </c>
      <c r="PE17" s="137">
        <f ca="1">IF($D17=0,0,SUMIF('Полная ст-ть с уч.НЗС (Авто)'!$YO$11:INDIRECT("'Полная ст-ть с уч.НЗС (Авто)'!YO"&amp;$J$26),$C17,'Полная ст-ть с уч.НЗС (Авто)'!PE$11:INDIRECT("'Полная ст-ть с уч.НЗС (Авто)'!PE"&amp;$J$26))/$D17)</f>
        <v>0</v>
      </c>
      <c r="PF17" s="137">
        <f ca="1">IF($D17=0,0,SUMIF('Полная ст-ть с уч.НЗС (Авто)'!$YO$11:INDIRECT("'Полная ст-ть с уч.НЗС (Авто)'!YO"&amp;$J$26),$C17,'Полная ст-ть с уч.НЗС (Авто)'!PF$11:INDIRECT("'Полная ст-ть с уч.НЗС (Авто)'!PF"&amp;$J$26))/$D17)</f>
        <v>0</v>
      </c>
      <c r="PG17" s="137">
        <f ca="1">IF($D17=0,0,SUMIF('Полная ст-ть с уч.НЗС (Авто)'!$YO$11:INDIRECT("'Полная ст-ть с уч.НЗС (Авто)'!YO"&amp;$J$26),$C17,'Полная ст-ть с уч.НЗС (Авто)'!PG$11:INDIRECT("'Полная ст-ть с уч.НЗС (Авто)'!PG"&amp;$J$26))/$D17)</f>
        <v>0</v>
      </c>
      <c r="PH17" s="137">
        <f ca="1">IF($D17=0,0,SUMIF('Полная ст-ть с уч.НЗС (Авто)'!$YO$11:INDIRECT("'Полная ст-ть с уч.НЗС (Авто)'!YO"&amp;$J$26),$C17,'Полная ст-ть с уч.НЗС (Авто)'!PH$11:INDIRECT("'Полная ст-ть с уч.НЗС (Авто)'!PH"&amp;$J$26))/$D17)</f>
        <v>0</v>
      </c>
      <c r="PI17" s="137">
        <f ca="1">IF($D17=0,0,SUMIF('Полная ст-ть с уч.НЗС (Авто)'!$YO$11:INDIRECT("'Полная ст-ть с уч.НЗС (Авто)'!YO"&amp;$J$26),$C17,'Полная ст-ть с уч.НЗС (Авто)'!PI$11:INDIRECT("'Полная ст-ть с уч.НЗС (Авто)'!PI"&amp;$J$26))/$D17)</f>
        <v>0</v>
      </c>
      <c r="PJ17" s="137">
        <f ca="1">IF($D17=0,0,SUMIF('Полная ст-ть с уч.НЗС (Авто)'!$YO$11:INDIRECT("'Полная ст-ть с уч.НЗС (Авто)'!YO"&amp;$J$26),$C17,'Полная ст-ть с уч.НЗС (Авто)'!PJ$11:INDIRECT("'Полная ст-ть с уч.НЗС (Авто)'!PJ"&amp;$J$26))/$D17)</f>
        <v>0</v>
      </c>
      <c r="PK17" s="137">
        <f ca="1">IF($D17=0,0,SUMIF('Полная ст-ть с уч.НЗС (Авто)'!$YO$11:INDIRECT("'Полная ст-ть с уч.НЗС (Авто)'!YO"&amp;$J$26),$C17,'Полная ст-ть с уч.НЗС (Авто)'!PK$11:INDIRECT("'Полная ст-ть с уч.НЗС (Авто)'!PK"&amp;$J$26))/$D17)</f>
        <v>0</v>
      </c>
      <c r="PL17" s="137">
        <f ca="1">IF($D17=0,0,SUMIF('Полная ст-ть с уч.НЗС (Авто)'!$YO$11:INDIRECT("'Полная ст-ть с уч.НЗС (Авто)'!YO"&amp;$J$26),$C17,'Полная ст-ть с уч.НЗС (Авто)'!PL$11:INDIRECT("'Полная ст-ть с уч.НЗС (Авто)'!PL"&amp;$J$26))/$D17)</f>
        <v>0</v>
      </c>
      <c r="PM17" s="137">
        <f ca="1">IF($D17=0,0,SUMIF('Полная ст-ть с уч.НЗС (Авто)'!$YO$11:INDIRECT("'Полная ст-ть с уч.НЗС (Авто)'!YO"&amp;$J$26),$C17,'Полная ст-ть с уч.НЗС (Авто)'!PM$11:INDIRECT("'Полная ст-ть с уч.НЗС (Авто)'!PM"&amp;$J$26))/$D17)</f>
        <v>0</v>
      </c>
      <c r="PN17" s="137">
        <f ca="1">IF($D17=0,0,SUMIF('Полная ст-ть с уч.НЗС (Авто)'!$YO$11:INDIRECT("'Полная ст-ть с уч.НЗС (Авто)'!YO"&amp;$J$26),$C17,'Полная ст-ть с уч.НЗС (Авто)'!PN$11:INDIRECT("'Полная ст-ть с уч.НЗС (Авто)'!PN"&amp;$J$26))/$D17)</f>
        <v>0</v>
      </c>
      <c r="PO17" s="137">
        <f ca="1">IF($D17=0,0,SUMIF('Полная ст-ть с уч.НЗС (Авто)'!$YO$11:INDIRECT("'Полная ст-ть с уч.НЗС (Авто)'!YO"&amp;$J$26),$C17,'Полная ст-ть с уч.НЗС (Авто)'!PO$11:INDIRECT("'Полная ст-ть с уч.НЗС (Авто)'!PO"&amp;$J$26))/$D17)</f>
        <v>0</v>
      </c>
      <c r="PP17" s="137">
        <f ca="1">IF($D17=0,0,SUMIF('Полная ст-ть с уч.НЗС (Авто)'!$YO$11:INDIRECT("'Полная ст-ть с уч.НЗС (Авто)'!YO"&amp;$J$26),$C17,'Полная ст-ть с уч.НЗС (Авто)'!PP$11:INDIRECT("'Полная ст-ть с уч.НЗС (Авто)'!PP"&amp;$J$26))/$D17)</f>
        <v>0</v>
      </c>
      <c r="PQ17" s="137">
        <f ca="1">IF($D17=0,0,SUMIF('Полная ст-ть с уч.НЗС (Авто)'!$YO$11:INDIRECT("'Полная ст-ть с уч.НЗС (Авто)'!YO"&amp;$J$26),$C17,'Полная ст-ть с уч.НЗС (Авто)'!PQ$11:INDIRECT("'Полная ст-ть с уч.НЗС (Авто)'!PQ"&amp;$J$26))/$D17)</f>
        <v>0</v>
      </c>
      <c r="PR17" s="137">
        <f ca="1">IF($D17=0,0,SUMIF('Полная ст-ть с уч.НЗС (Авто)'!$YO$11:INDIRECT("'Полная ст-ть с уч.НЗС (Авто)'!YO"&amp;$J$26),$C17,'Полная ст-ть с уч.НЗС (Авто)'!PR$11:INDIRECT("'Полная ст-ть с уч.НЗС (Авто)'!PR"&amp;$J$26))/$D17)</f>
        <v>0</v>
      </c>
      <c r="PS17" s="137">
        <f ca="1">IF($D17=0,0,SUMIF('Полная ст-ть с уч.НЗС (Авто)'!$YO$11:INDIRECT("'Полная ст-ть с уч.НЗС (Авто)'!YO"&amp;$J$26),$C17,'Полная ст-ть с уч.НЗС (Авто)'!PS$11:INDIRECT("'Полная ст-ть с уч.НЗС (Авто)'!PS"&amp;$J$26))/$D17)</f>
        <v>0</v>
      </c>
      <c r="PT17" s="137">
        <f ca="1">IF($D17=0,0,SUMIF('Полная ст-ть с уч.НЗС (Авто)'!$YO$11:INDIRECT("'Полная ст-ть с уч.НЗС (Авто)'!YO"&amp;$J$26),$C17,'Полная ст-ть с уч.НЗС (Авто)'!PT$11:INDIRECT("'Полная ст-ть с уч.НЗС (Авто)'!PT"&amp;$J$26))/$D17)</f>
        <v>0</v>
      </c>
      <c r="PU17" s="137">
        <f ca="1">IF($D17=0,0,SUMIF('Полная ст-ть с уч.НЗС (Авто)'!$YO$11:INDIRECT("'Полная ст-ть с уч.НЗС (Авто)'!YO"&amp;$J$26),$C17,'Полная ст-ть с уч.НЗС (Авто)'!PU$11:INDIRECT("'Полная ст-ть с уч.НЗС (Авто)'!PU"&amp;$J$26))/$D17)</f>
        <v>0</v>
      </c>
      <c r="PV17" s="137">
        <f ca="1">IF($D17=0,0,SUMIF('Полная ст-ть с уч.НЗС (Авто)'!$YO$11:INDIRECT("'Полная ст-ть с уч.НЗС (Авто)'!YO"&amp;$J$26),$C17,'Полная ст-ть с уч.НЗС (Авто)'!PV$11:INDIRECT("'Полная ст-ть с уч.НЗС (Авто)'!PV"&amp;$J$26))/$D17)</f>
        <v>0</v>
      </c>
      <c r="PW17" s="137">
        <f ca="1">IF($D17=0,0,SUMIF('Полная ст-ть с уч.НЗС (Авто)'!$YO$11:INDIRECT("'Полная ст-ть с уч.НЗС (Авто)'!YO"&amp;$J$26),$C17,'Полная ст-ть с уч.НЗС (Авто)'!PW$11:INDIRECT("'Полная ст-ть с уч.НЗС (Авто)'!PW"&amp;$J$26))/$D17)</f>
        <v>0</v>
      </c>
      <c r="PX17" s="137">
        <f ca="1">IF($D17=0,0,SUMIF('Полная ст-ть с уч.НЗС (Авто)'!$YO$11:INDIRECT("'Полная ст-ть с уч.НЗС (Авто)'!YO"&amp;$J$26),$C17,'Полная ст-ть с уч.НЗС (Авто)'!PX$11:INDIRECT("'Полная ст-ть с уч.НЗС (Авто)'!PX"&amp;$J$26))/$D17)</f>
        <v>0</v>
      </c>
      <c r="PY17" s="137">
        <f ca="1">IF($D17=0,0,SUMIF('Полная ст-ть с уч.НЗС (Авто)'!$YO$11:INDIRECT("'Полная ст-ть с уч.НЗС (Авто)'!YO"&amp;$J$26),$C17,'Полная ст-ть с уч.НЗС (Авто)'!PY$11:INDIRECT("'Полная ст-ть с уч.НЗС (Авто)'!PY"&amp;$J$26))/$D17)</f>
        <v>0</v>
      </c>
      <c r="PZ17" s="137">
        <f ca="1">IF($D17=0,0,SUMIF('Полная ст-ть с уч.НЗС (Авто)'!$YO$11:INDIRECT("'Полная ст-ть с уч.НЗС (Авто)'!YO"&amp;$J$26),$C17,'Полная ст-ть с уч.НЗС (Авто)'!PZ$11:INDIRECT("'Полная ст-ть с уч.НЗС (Авто)'!PZ"&amp;$J$26))/$D17)</f>
        <v>0</v>
      </c>
      <c r="QA17" s="137">
        <f ca="1">IF($D17=0,0,SUMIF('Полная ст-ть с уч.НЗС (Авто)'!$YO$11:INDIRECT("'Полная ст-ть с уч.НЗС (Авто)'!YO"&amp;$J$26),$C17,'Полная ст-ть с уч.НЗС (Авто)'!QA$11:INDIRECT("'Полная ст-ть с уч.НЗС (Авто)'!QA"&amp;$J$26))/$D17)</f>
        <v>0</v>
      </c>
      <c r="QB17" s="137">
        <f ca="1">IF($D17=0,0,SUMIF('Полная ст-ть с уч.НЗС (Авто)'!$YO$11:INDIRECT("'Полная ст-ть с уч.НЗС (Авто)'!YO"&amp;$J$26),$C17,'Полная ст-ть с уч.НЗС (Авто)'!QB$11:INDIRECT("'Полная ст-ть с уч.НЗС (Авто)'!QB"&amp;$J$26))/$D17)</f>
        <v>0</v>
      </c>
      <c r="QC17" s="137">
        <f ca="1">IF($D17=0,0,SUMIF('Полная ст-ть с уч.НЗС (Авто)'!$YO$11:INDIRECT("'Полная ст-ть с уч.НЗС (Авто)'!YO"&amp;$J$26),$C17,'Полная ст-ть с уч.НЗС (Авто)'!QC$11:INDIRECT("'Полная ст-ть с уч.НЗС (Авто)'!QC"&amp;$J$26))/$D17)</f>
        <v>0</v>
      </c>
      <c r="QD17" s="137">
        <f ca="1">IF($D17=0,0,SUMIF('Полная ст-ть с уч.НЗС (Авто)'!$YO$11:INDIRECT("'Полная ст-ть с уч.НЗС (Авто)'!YO"&amp;$J$26),$C17,'Полная ст-ть с уч.НЗС (Авто)'!QD$11:INDIRECT("'Полная ст-ть с уч.НЗС (Авто)'!QD"&amp;$J$26))/$D17)</f>
        <v>0</v>
      </c>
      <c r="QE17" s="137">
        <f ca="1">IF($D17=0,0,SUMIF('Полная ст-ть с уч.НЗС (Авто)'!$YO$11:INDIRECT("'Полная ст-ть с уч.НЗС (Авто)'!YO"&amp;$J$26),$C17,'Полная ст-ть с уч.НЗС (Авто)'!QE$11:INDIRECT("'Полная ст-ть с уч.НЗС (Авто)'!QE"&amp;$J$26))/$D17)</f>
        <v>0</v>
      </c>
      <c r="QF17" s="137">
        <f ca="1">IF($D17=0,0,SUMIF('Полная ст-ть с уч.НЗС (Авто)'!$YO$11:INDIRECT("'Полная ст-ть с уч.НЗС (Авто)'!YO"&amp;$J$26),$C17,'Полная ст-ть с уч.НЗС (Авто)'!QF$11:INDIRECT("'Полная ст-ть с уч.НЗС (Авто)'!QF"&amp;$J$26))/$D17)</f>
        <v>0</v>
      </c>
      <c r="QG17" s="137">
        <f ca="1">IF($D17=0,0,SUMIF('Полная ст-ть с уч.НЗС (Авто)'!$YO$11:INDIRECT("'Полная ст-ть с уч.НЗС (Авто)'!YO"&amp;$J$26),$C17,'Полная ст-ть с уч.НЗС (Авто)'!QG$11:INDIRECT("'Полная ст-ть с уч.НЗС (Авто)'!QG"&amp;$J$26))/$D17)</f>
        <v>0</v>
      </c>
      <c r="QH17" s="137">
        <f ca="1">IF($D17=0,0,SUMIF('Полная ст-ть с уч.НЗС (Авто)'!$YO$11:INDIRECT("'Полная ст-ть с уч.НЗС (Авто)'!YO"&amp;$J$26),$C17,'Полная ст-ть с уч.НЗС (Авто)'!QH$11:INDIRECT("'Полная ст-ть с уч.НЗС (Авто)'!QH"&amp;$J$26))/$D17)</f>
        <v>0</v>
      </c>
      <c r="QI17" s="137">
        <f ca="1">IF($D17=0,0,SUMIF('Полная ст-ть с уч.НЗС (Авто)'!$YO$11:INDIRECT("'Полная ст-ть с уч.НЗС (Авто)'!YO"&amp;$J$26),$C17,'Полная ст-ть с уч.НЗС (Авто)'!QI$11:INDIRECT("'Полная ст-ть с уч.НЗС (Авто)'!QI"&amp;$J$26))/$D17)</f>
        <v>0</v>
      </c>
      <c r="QJ17" s="137">
        <f ca="1">IF($D17=0,0,SUMIF('Полная ст-ть с уч.НЗС (Авто)'!$YO$11:INDIRECT("'Полная ст-ть с уч.НЗС (Авто)'!YO"&amp;$J$26),$C17,'Полная ст-ть с уч.НЗС (Авто)'!QJ$11:INDIRECT("'Полная ст-ть с уч.НЗС (Авто)'!QJ"&amp;$J$26))/$D17)</f>
        <v>0</v>
      </c>
      <c r="QK17" s="137">
        <f ca="1">IF($D17=0,0,SUMIF('Полная ст-ть с уч.НЗС (Авто)'!$YO$11:INDIRECT("'Полная ст-ть с уч.НЗС (Авто)'!YO"&amp;$J$26),$C17,'Полная ст-ть с уч.НЗС (Авто)'!QK$11:INDIRECT("'Полная ст-ть с уч.НЗС (Авто)'!QK"&amp;$J$26))/$D17)</f>
        <v>0</v>
      </c>
      <c r="QL17" s="137">
        <f ca="1">IF($D17=0,0,SUMIF('Полная ст-ть с уч.НЗС (Авто)'!$YO$11:INDIRECT("'Полная ст-ть с уч.НЗС (Авто)'!YO"&amp;$J$26),$C17,'Полная ст-ть с уч.НЗС (Авто)'!QL$11:INDIRECT("'Полная ст-ть с уч.НЗС (Авто)'!QL"&amp;$J$26))/$D17)</f>
        <v>0</v>
      </c>
      <c r="QM17" s="137">
        <f ca="1">IF($D17=0,0,SUMIF('Полная ст-ть с уч.НЗС (Авто)'!$YO$11:INDIRECT("'Полная ст-ть с уч.НЗС (Авто)'!YO"&amp;$J$26),$C17,'Полная ст-ть с уч.НЗС (Авто)'!QM$11:INDIRECT("'Полная ст-ть с уч.НЗС (Авто)'!QM"&amp;$J$26))/$D17)</f>
        <v>0</v>
      </c>
      <c r="QN17" s="137">
        <f ca="1">IF($D17=0,0,SUMIF('Полная ст-ть с уч.НЗС (Авто)'!$YO$11:INDIRECT("'Полная ст-ть с уч.НЗС (Авто)'!YO"&amp;$J$26),$C17,'Полная ст-ть с уч.НЗС (Авто)'!QN$11:INDIRECT("'Полная ст-ть с уч.НЗС (Авто)'!QN"&amp;$J$26))/$D17)</f>
        <v>0</v>
      </c>
      <c r="QO17" s="137">
        <f ca="1">IF($D17=0,0,SUMIF('Полная ст-ть с уч.НЗС (Авто)'!$YO$11:INDIRECT("'Полная ст-ть с уч.НЗС (Авто)'!YO"&amp;$J$26),$C17,'Полная ст-ть с уч.НЗС (Авто)'!QO$11:INDIRECT("'Полная ст-ть с уч.НЗС (Авто)'!QO"&amp;$J$26))/$D17)</f>
        <v>0</v>
      </c>
      <c r="QP17" s="137">
        <f ca="1">IF($D17=0,0,SUMIF('Полная ст-ть с уч.НЗС (Авто)'!$YO$11:INDIRECT("'Полная ст-ть с уч.НЗС (Авто)'!YO"&amp;$J$26),$C17,'Полная ст-ть с уч.НЗС (Авто)'!QP$11:INDIRECT("'Полная ст-ть с уч.НЗС (Авто)'!QP"&amp;$J$26))/$D17)</f>
        <v>0</v>
      </c>
      <c r="QQ17" s="137">
        <f ca="1">IF($D17=0,0,SUMIF('Полная ст-ть с уч.НЗС (Авто)'!$YO$11:INDIRECT("'Полная ст-ть с уч.НЗС (Авто)'!YO"&amp;$J$26),$C17,'Полная ст-ть с уч.НЗС (Авто)'!QQ$11:INDIRECT("'Полная ст-ть с уч.НЗС (Авто)'!QQ"&amp;$J$26))/$D17)</f>
        <v>0</v>
      </c>
      <c r="QR17" s="137">
        <f ca="1">IF($D17=0,0,SUMIF('Полная ст-ть с уч.НЗС (Авто)'!$YO$11:INDIRECT("'Полная ст-ть с уч.НЗС (Авто)'!YO"&amp;$J$26),$C17,'Полная ст-ть с уч.НЗС (Авто)'!QR$11:INDIRECT("'Полная ст-ть с уч.НЗС (Авто)'!QR"&amp;$J$26))/$D17)</f>
        <v>0</v>
      </c>
      <c r="QS17" s="137">
        <f ca="1">IF($D17=0,0,SUMIF('Полная ст-ть с уч.НЗС (Авто)'!$YO$11:INDIRECT("'Полная ст-ть с уч.НЗС (Авто)'!YO"&amp;$J$26),$C17,'Полная ст-ть с уч.НЗС (Авто)'!QS$11:INDIRECT("'Полная ст-ть с уч.НЗС (Авто)'!QS"&amp;$J$26))/$D17)</f>
        <v>0</v>
      </c>
      <c r="QT17" s="137">
        <f ca="1">IF($D17=0,0,SUMIF('Полная ст-ть с уч.НЗС (Авто)'!$YO$11:INDIRECT("'Полная ст-ть с уч.НЗС (Авто)'!YO"&amp;$J$26),$C17,'Полная ст-ть с уч.НЗС (Авто)'!QT$11:INDIRECT("'Полная ст-ть с уч.НЗС (Авто)'!QT"&amp;$J$26))/$D17)</f>
        <v>0</v>
      </c>
      <c r="QU17" s="137">
        <f ca="1">IF($D17=0,0,SUMIF('Полная ст-ть с уч.НЗС (Авто)'!$YO$11:INDIRECT("'Полная ст-ть с уч.НЗС (Авто)'!YO"&amp;$J$26),$C17,'Полная ст-ть с уч.НЗС (Авто)'!QU$11:INDIRECT("'Полная ст-ть с уч.НЗС (Авто)'!QU"&amp;$J$26))/$D17)</f>
        <v>0</v>
      </c>
      <c r="QV17" s="137">
        <f ca="1">IF($D17=0,0,SUMIF('Полная ст-ть с уч.НЗС (Авто)'!$YO$11:INDIRECT("'Полная ст-ть с уч.НЗС (Авто)'!YO"&amp;$J$26),$C17,'Полная ст-ть с уч.НЗС (Авто)'!QV$11:INDIRECT("'Полная ст-ть с уч.НЗС (Авто)'!QV"&amp;$J$26))/$D17)</f>
        <v>0</v>
      </c>
      <c r="QW17" s="137">
        <f ca="1">IF($D17=0,0,SUMIF('Полная ст-ть с уч.НЗС (Авто)'!$YO$11:INDIRECT("'Полная ст-ть с уч.НЗС (Авто)'!YO"&amp;$J$26),$C17,'Полная ст-ть с уч.НЗС (Авто)'!QW$11:INDIRECT("'Полная ст-ть с уч.НЗС (Авто)'!QW"&amp;$J$26))/$D17)</f>
        <v>0</v>
      </c>
      <c r="QX17" s="137">
        <f ca="1">IF($D17=0,0,SUMIF('Полная ст-ть с уч.НЗС (Авто)'!$YO$11:INDIRECT("'Полная ст-ть с уч.НЗС (Авто)'!YO"&amp;$J$26),$C17,'Полная ст-ть с уч.НЗС (Авто)'!QX$11:INDIRECT("'Полная ст-ть с уч.НЗС (Авто)'!QX"&amp;$J$26))/$D17)</f>
        <v>0</v>
      </c>
      <c r="QY17" s="137">
        <f ca="1">IF($D17=0,0,SUMIF('Полная ст-ть с уч.НЗС (Авто)'!$YO$11:INDIRECT("'Полная ст-ть с уч.НЗС (Авто)'!YO"&amp;$J$26),$C17,'Полная ст-ть с уч.НЗС (Авто)'!QY$11:INDIRECT("'Полная ст-ть с уч.НЗС (Авто)'!QY"&amp;$J$26))/$D17)</f>
        <v>0</v>
      </c>
      <c r="QZ17" s="137">
        <f ca="1">IF($D17=0,0,SUMIF('Полная ст-ть с уч.НЗС (Авто)'!$YO$11:INDIRECT("'Полная ст-ть с уч.НЗС (Авто)'!YO"&amp;$J$26),$C17,'Полная ст-ть с уч.НЗС (Авто)'!QZ$11:INDIRECT("'Полная ст-ть с уч.НЗС (Авто)'!QZ"&amp;$J$26))/$D17)</f>
        <v>0</v>
      </c>
      <c r="RA17" s="137">
        <f ca="1">IF($D17=0,0,SUMIF('Полная ст-ть с уч.НЗС (Авто)'!$YO$11:INDIRECT("'Полная ст-ть с уч.НЗС (Авто)'!YO"&amp;$J$26),$C17,'Полная ст-ть с уч.НЗС (Авто)'!RA$11:INDIRECT("'Полная ст-ть с уч.НЗС (Авто)'!RA"&amp;$J$26))/$D17)</f>
        <v>0</v>
      </c>
      <c r="RB17" s="137">
        <f ca="1">IF($D17=0,0,SUMIF('Полная ст-ть с уч.НЗС (Авто)'!$YO$11:INDIRECT("'Полная ст-ть с уч.НЗС (Авто)'!YO"&amp;$J$26),$C17,'Полная ст-ть с уч.НЗС (Авто)'!RB$11:INDIRECT("'Полная ст-ть с уч.НЗС (Авто)'!RB"&amp;$J$26))/$D17)</f>
        <v>0</v>
      </c>
      <c r="RC17" s="137">
        <f ca="1">IF($D17=0,0,SUMIF('Полная ст-ть с уч.НЗС (Авто)'!$YO$11:INDIRECT("'Полная ст-ть с уч.НЗС (Авто)'!YO"&amp;$J$26),$C17,'Полная ст-ть с уч.НЗС (Авто)'!RC$11:INDIRECT("'Полная ст-ть с уч.НЗС (Авто)'!RC"&amp;$J$26))/$D17)</f>
        <v>0</v>
      </c>
      <c r="RD17" s="137">
        <f ca="1">IF($D17=0,0,SUMIF('Полная ст-ть с уч.НЗС (Авто)'!$YO$11:INDIRECT("'Полная ст-ть с уч.НЗС (Авто)'!YO"&amp;$J$26),$C17,'Полная ст-ть с уч.НЗС (Авто)'!RD$11:INDIRECT("'Полная ст-ть с уч.НЗС (Авто)'!RD"&amp;$J$26))/$D17)</f>
        <v>0</v>
      </c>
      <c r="RE17" s="137">
        <f ca="1">IF($D17=0,0,SUMIF('Полная ст-ть с уч.НЗС (Авто)'!$YO$11:INDIRECT("'Полная ст-ть с уч.НЗС (Авто)'!YO"&amp;$J$26),$C17,'Полная ст-ть с уч.НЗС (Авто)'!RE$11:INDIRECT("'Полная ст-ть с уч.НЗС (Авто)'!RE"&amp;$J$26))/$D17)</f>
        <v>0</v>
      </c>
      <c r="RF17" s="137">
        <f ca="1">IF($D17=0,0,SUMIF('Полная ст-ть с уч.НЗС (Авто)'!$YO$11:INDIRECT("'Полная ст-ть с уч.НЗС (Авто)'!YO"&amp;$J$26),$C17,'Полная ст-ть с уч.НЗС (Авто)'!RF$11:INDIRECT("'Полная ст-ть с уч.НЗС (Авто)'!RF"&amp;$J$26))/$D17)</f>
        <v>0</v>
      </c>
      <c r="RG17" s="137">
        <f ca="1">IF($D17=0,0,SUMIF('Полная ст-ть с уч.НЗС (Авто)'!$YO$11:INDIRECT("'Полная ст-ть с уч.НЗС (Авто)'!YO"&amp;$J$26),$C17,'Полная ст-ть с уч.НЗС (Авто)'!RG$11:INDIRECT("'Полная ст-ть с уч.НЗС (Авто)'!RG"&amp;$J$26))/$D17)</f>
        <v>0</v>
      </c>
      <c r="RH17" s="137">
        <f ca="1">IF($D17=0,0,SUMIF('Полная ст-ть с уч.НЗС (Авто)'!$YO$11:INDIRECT("'Полная ст-ть с уч.НЗС (Авто)'!YO"&amp;$J$26),$C17,'Полная ст-ть с уч.НЗС (Авто)'!RH$11:INDIRECT("'Полная ст-ть с уч.НЗС (Авто)'!RH"&amp;$J$26))/$D17)</f>
        <v>0</v>
      </c>
      <c r="RI17" s="137">
        <f ca="1">IF($D17=0,0,SUMIF('Полная ст-ть с уч.НЗС (Авто)'!$YO$11:INDIRECT("'Полная ст-ть с уч.НЗС (Авто)'!YO"&amp;$J$26),$C17,'Полная ст-ть с уч.НЗС (Авто)'!RI$11:INDIRECT("'Полная ст-ть с уч.НЗС (Авто)'!RI"&amp;$J$26))/$D17)</f>
        <v>0</v>
      </c>
      <c r="RJ17" s="137">
        <f ca="1">IF($D17=0,0,SUMIF('Полная ст-ть с уч.НЗС (Авто)'!$YO$11:INDIRECT("'Полная ст-ть с уч.НЗС (Авто)'!YO"&amp;$J$26),$C17,'Полная ст-ть с уч.НЗС (Авто)'!RJ$11:INDIRECT("'Полная ст-ть с уч.НЗС (Авто)'!RJ"&amp;$J$26))/$D17)</f>
        <v>0</v>
      </c>
      <c r="RK17" s="137">
        <f ca="1">IF($D17=0,0,SUMIF('Полная ст-ть с уч.НЗС (Авто)'!$YO$11:INDIRECT("'Полная ст-ть с уч.НЗС (Авто)'!YO"&amp;$J$26),$C17,'Полная ст-ть с уч.НЗС (Авто)'!RK$11:INDIRECT("'Полная ст-ть с уч.НЗС (Авто)'!RK"&amp;$J$26))/$D17)</f>
        <v>0</v>
      </c>
      <c r="RL17" s="137">
        <f ca="1">IF($D17=0,0,SUMIF('Полная ст-ть с уч.НЗС (Авто)'!$YO$11:INDIRECT("'Полная ст-ть с уч.НЗС (Авто)'!YO"&amp;$J$26),$C17,'Полная ст-ть с уч.НЗС (Авто)'!RL$11:INDIRECT("'Полная ст-ть с уч.НЗС (Авто)'!RL"&amp;$J$26))/$D17)</f>
        <v>0</v>
      </c>
      <c r="RM17" s="137">
        <f ca="1">IF($D17=0,0,SUMIF('Полная ст-ть с уч.НЗС (Авто)'!$YO$11:INDIRECT("'Полная ст-ть с уч.НЗС (Авто)'!YO"&amp;$J$26),$C17,'Полная ст-ть с уч.НЗС (Авто)'!RM$11:INDIRECT("'Полная ст-ть с уч.НЗС (Авто)'!RM"&amp;$J$26))/$D17)</f>
        <v>0</v>
      </c>
      <c r="RN17" s="137">
        <f ca="1">IF($D17=0,0,SUMIF('Полная ст-ть с уч.НЗС (Авто)'!$YO$11:INDIRECT("'Полная ст-ть с уч.НЗС (Авто)'!YO"&amp;$J$26),$C17,'Полная ст-ть с уч.НЗС (Авто)'!RN$11:INDIRECT("'Полная ст-ть с уч.НЗС (Авто)'!RN"&amp;$J$26))/$D17)</f>
        <v>0</v>
      </c>
      <c r="RO17" s="137">
        <f ca="1">IF($D17=0,0,SUMIF('Полная ст-ть с уч.НЗС (Авто)'!$YO$11:INDIRECT("'Полная ст-ть с уч.НЗС (Авто)'!YO"&amp;$J$26),$C17,'Полная ст-ть с уч.НЗС (Авто)'!RO$11:INDIRECT("'Полная ст-ть с уч.НЗС (Авто)'!RO"&amp;$J$26))/$D17)</f>
        <v>0</v>
      </c>
      <c r="RP17" s="137">
        <f ca="1">IF($D17=0,0,SUMIF('Полная ст-ть с уч.НЗС (Авто)'!$YO$11:INDIRECT("'Полная ст-ть с уч.НЗС (Авто)'!YO"&amp;$J$26),$C17,'Полная ст-ть с уч.НЗС (Авто)'!RP$11:INDIRECT("'Полная ст-ть с уч.НЗС (Авто)'!RP"&amp;$J$26))/$D17)</f>
        <v>0</v>
      </c>
      <c r="RQ17" s="137">
        <f ca="1">IF($D17=0,0,SUMIF('Полная ст-ть с уч.НЗС (Авто)'!$YO$11:INDIRECT("'Полная ст-ть с уч.НЗС (Авто)'!YO"&amp;$J$26),$C17,'Полная ст-ть с уч.НЗС (Авто)'!RQ$11:INDIRECT("'Полная ст-ть с уч.НЗС (Авто)'!RQ"&amp;$J$26))/$D17)</f>
        <v>0</v>
      </c>
      <c r="RR17" s="137">
        <f ca="1">IF($D17=0,0,SUMIF('Полная ст-ть с уч.НЗС (Авто)'!$YO$11:INDIRECT("'Полная ст-ть с уч.НЗС (Авто)'!YO"&amp;$J$26),$C17,'Полная ст-ть с уч.НЗС (Авто)'!RR$11:INDIRECT("'Полная ст-ть с уч.НЗС (Авто)'!RR"&amp;$J$26))/$D17)</f>
        <v>0</v>
      </c>
      <c r="RS17" s="137">
        <f ca="1">IF($D17=0,0,SUMIF('Полная ст-ть с уч.НЗС (Авто)'!$YO$11:INDIRECT("'Полная ст-ть с уч.НЗС (Авто)'!YO"&amp;$J$26),$C17,'Полная ст-ть с уч.НЗС (Авто)'!RS$11:INDIRECT("'Полная ст-ть с уч.НЗС (Авто)'!RS"&amp;$J$26))/$D17)</f>
        <v>0</v>
      </c>
      <c r="RT17" s="137">
        <f ca="1">IF($D17=0,0,SUMIF('Полная ст-ть с уч.НЗС (Авто)'!$YO$11:INDIRECT("'Полная ст-ть с уч.НЗС (Авто)'!YO"&amp;$J$26),$C17,'Полная ст-ть с уч.НЗС (Авто)'!RT$11:INDIRECT("'Полная ст-ть с уч.НЗС (Авто)'!RT"&amp;$J$26))/$D17)</f>
        <v>0</v>
      </c>
      <c r="RU17" s="137">
        <f ca="1">IF($D17=0,0,SUMIF('Полная ст-ть с уч.НЗС (Авто)'!$YO$11:INDIRECT("'Полная ст-ть с уч.НЗС (Авто)'!YO"&amp;$J$26),$C17,'Полная ст-ть с уч.НЗС (Авто)'!RU$11:INDIRECT("'Полная ст-ть с уч.НЗС (Авто)'!RU"&amp;$J$26))/$D17)</f>
        <v>0</v>
      </c>
      <c r="RV17" s="137">
        <f ca="1">IF($D17=0,0,SUMIF('Полная ст-ть с уч.НЗС (Авто)'!$YO$11:INDIRECT("'Полная ст-ть с уч.НЗС (Авто)'!YO"&amp;$J$26),$C17,'Полная ст-ть с уч.НЗС (Авто)'!RV$11:INDIRECT("'Полная ст-ть с уч.НЗС (Авто)'!RV"&amp;$J$26))/$D17)</f>
        <v>0</v>
      </c>
      <c r="RW17" s="137">
        <f ca="1">IF($D17=0,0,SUMIF('Полная ст-ть с уч.НЗС (Авто)'!$YO$11:INDIRECT("'Полная ст-ть с уч.НЗС (Авто)'!YO"&amp;$J$26),$C17,'Полная ст-ть с уч.НЗС (Авто)'!RW$11:INDIRECT("'Полная ст-ть с уч.НЗС (Авто)'!RW"&amp;$J$26))/$D17)</f>
        <v>0</v>
      </c>
      <c r="RX17" s="137">
        <f ca="1">IF($D17=0,0,SUMIF('Полная ст-ть с уч.НЗС (Авто)'!$YO$11:INDIRECT("'Полная ст-ть с уч.НЗС (Авто)'!YO"&amp;$J$26),$C17,'Полная ст-ть с уч.НЗС (Авто)'!RX$11:INDIRECT("'Полная ст-ть с уч.НЗС (Авто)'!RX"&amp;$J$26))/$D17)</f>
        <v>0</v>
      </c>
      <c r="RY17" s="137">
        <f ca="1">IF($D17=0,0,SUMIF('Полная ст-ть с уч.НЗС (Авто)'!$YO$11:INDIRECT("'Полная ст-ть с уч.НЗС (Авто)'!YO"&amp;$J$26),$C17,'Полная ст-ть с уч.НЗС (Авто)'!RY$11:INDIRECT("'Полная ст-ть с уч.НЗС (Авто)'!RY"&amp;$J$26))/$D17)</f>
        <v>0</v>
      </c>
      <c r="RZ17" s="137">
        <f ca="1">IF($D17=0,0,SUMIF('Полная ст-ть с уч.НЗС (Авто)'!$YO$11:INDIRECT("'Полная ст-ть с уч.НЗС (Авто)'!YO"&amp;$J$26),$C17,'Полная ст-ть с уч.НЗС (Авто)'!RZ$11:INDIRECT("'Полная ст-ть с уч.НЗС (Авто)'!RZ"&amp;$J$26))/$D17)</f>
        <v>0</v>
      </c>
      <c r="SA17" s="137">
        <f ca="1">IF($D17=0,0,SUMIF('Полная ст-ть с уч.НЗС (Авто)'!$YO$11:INDIRECT("'Полная ст-ть с уч.НЗС (Авто)'!YO"&amp;$J$26),$C17,'Полная ст-ть с уч.НЗС (Авто)'!SA$11:INDIRECT("'Полная ст-ть с уч.НЗС (Авто)'!SA"&amp;$J$26))/$D17)</f>
        <v>0</v>
      </c>
      <c r="SB17" s="137">
        <f ca="1">IF($D17=0,0,SUMIF('Полная ст-ть с уч.НЗС (Авто)'!$YO$11:INDIRECT("'Полная ст-ть с уч.НЗС (Авто)'!YO"&amp;$J$26),$C17,'Полная ст-ть с уч.НЗС (Авто)'!SB$11:INDIRECT("'Полная ст-ть с уч.НЗС (Авто)'!SB"&amp;$J$26))/$D17)</f>
        <v>0</v>
      </c>
      <c r="SC17" s="137">
        <f ca="1">IF($D17=0,0,SUMIF('Полная ст-ть с уч.НЗС (Авто)'!$YO$11:INDIRECT("'Полная ст-ть с уч.НЗС (Авто)'!YO"&amp;$J$26),$C17,'Полная ст-ть с уч.НЗС (Авто)'!SC$11:INDIRECT("'Полная ст-ть с уч.НЗС (Авто)'!SC"&amp;$J$26))/$D17)</f>
        <v>0</v>
      </c>
      <c r="SD17" s="137">
        <f ca="1">IF($D17=0,0,SUMIF('Полная ст-ть с уч.НЗС (Авто)'!$YO$11:INDIRECT("'Полная ст-ть с уч.НЗС (Авто)'!YO"&amp;$J$26),$C17,'Полная ст-ть с уч.НЗС (Авто)'!SD$11:INDIRECT("'Полная ст-ть с уч.НЗС (Авто)'!SD"&amp;$J$26))/$D17)</f>
        <v>0</v>
      </c>
      <c r="SE17" s="137">
        <f ca="1">IF($D17=0,0,SUMIF('Полная ст-ть с уч.НЗС (Авто)'!$YO$11:INDIRECT("'Полная ст-ть с уч.НЗС (Авто)'!YO"&amp;$J$26),$C17,'Полная ст-ть с уч.НЗС (Авто)'!SE$11:INDIRECT("'Полная ст-ть с уч.НЗС (Авто)'!SE"&amp;$J$26))/$D17)</f>
        <v>0</v>
      </c>
      <c r="SF17" s="137">
        <f ca="1">IF($D17=0,0,SUMIF('Полная ст-ть с уч.НЗС (Авто)'!$YO$11:INDIRECT("'Полная ст-ть с уч.НЗС (Авто)'!YO"&amp;$J$26),$C17,'Полная ст-ть с уч.НЗС (Авто)'!SF$11:INDIRECT("'Полная ст-ть с уч.НЗС (Авто)'!SF"&amp;$J$26))/$D17)</f>
        <v>0</v>
      </c>
      <c r="SG17" s="137">
        <f ca="1">IF($D17=0,0,SUMIF('Полная ст-ть с уч.НЗС (Авто)'!$YO$11:INDIRECT("'Полная ст-ть с уч.НЗС (Авто)'!YO"&amp;$J$26),$C17,'Полная ст-ть с уч.НЗС (Авто)'!SG$11:INDIRECT("'Полная ст-ть с уч.НЗС (Авто)'!SG"&amp;$J$26))/$D17)</f>
        <v>0</v>
      </c>
      <c r="SH17" s="137">
        <f ca="1">IF($D17=0,0,SUMIF('Полная ст-ть с уч.НЗС (Авто)'!$YO$11:INDIRECT("'Полная ст-ть с уч.НЗС (Авто)'!YO"&amp;$J$26),$C17,'Полная ст-ть с уч.НЗС (Авто)'!SH$11:INDIRECT("'Полная ст-ть с уч.НЗС (Авто)'!SH"&amp;$J$26))/$D17)</f>
        <v>0</v>
      </c>
      <c r="SI17" s="137">
        <f ca="1">IF($D17=0,0,SUMIF('Полная ст-ть с уч.НЗС (Авто)'!$YO$11:INDIRECT("'Полная ст-ть с уч.НЗС (Авто)'!YO"&amp;$J$26),$C17,'Полная ст-ть с уч.НЗС (Авто)'!SI$11:INDIRECT("'Полная ст-ть с уч.НЗС (Авто)'!SI"&amp;$J$26))/$D17)</f>
        <v>0</v>
      </c>
      <c r="SJ17" s="137">
        <f ca="1">IF($D17=0,0,SUMIF('Полная ст-ть с уч.НЗС (Авто)'!$YO$11:INDIRECT("'Полная ст-ть с уч.НЗС (Авто)'!YO"&amp;$J$26),$C17,'Полная ст-ть с уч.НЗС (Авто)'!SJ$11:INDIRECT("'Полная ст-ть с уч.НЗС (Авто)'!SJ"&amp;$J$26))/$D17)</f>
        <v>0</v>
      </c>
      <c r="SK17" s="137">
        <f ca="1">IF($D17=0,0,SUMIF('Полная ст-ть с уч.НЗС (Авто)'!$YO$11:INDIRECT("'Полная ст-ть с уч.НЗС (Авто)'!YO"&amp;$J$26),$C17,'Полная ст-ть с уч.НЗС (Авто)'!SK$11:INDIRECT("'Полная ст-ть с уч.НЗС (Авто)'!SK"&amp;$J$26))/$D17)</f>
        <v>0</v>
      </c>
      <c r="SL17" s="137">
        <f ca="1">IF($D17=0,0,SUMIF('Полная ст-ть с уч.НЗС (Авто)'!$YO$11:INDIRECT("'Полная ст-ть с уч.НЗС (Авто)'!YO"&amp;$J$26),$C17,'Полная ст-ть с уч.НЗС (Авто)'!SL$11:INDIRECT("'Полная ст-ть с уч.НЗС (Авто)'!SL"&amp;$J$26))/$D17)</f>
        <v>0</v>
      </c>
      <c r="SM17" s="137">
        <f ca="1">IF($D17=0,0,SUMIF('Полная ст-ть с уч.НЗС (Авто)'!$YO$11:INDIRECT("'Полная ст-ть с уч.НЗС (Авто)'!YO"&amp;$J$26),$C17,'Полная ст-ть с уч.НЗС (Авто)'!SM$11:INDIRECT("'Полная ст-ть с уч.НЗС (Авто)'!SM"&amp;$J$26))/$D17)</f>
        <v>0</v>
      </c>
      <c r="SN17" s="137">
        <f ca="1">IF($D17=0,0,SUMIF('Полная ст-ть с уч.НЗС (Авто)'!$YO$11:INDIRECT("'Полная ст-ть с уч.НЗС (Авто)'!YO"&amp;$J$26),$C17,'Полная ст-ть с уч.НЗС (Авто)'!SN$11:INDIRECT("'Полная ст-ть с уч.НЗС (Авто)'!SN"&amp;$J$26))/$D17)</f>
        <v>0</v>
      </c>
      <c r="SO17" s="137">
        <f ca="1">IF($D17=0,0,SUMIF('Полная ст-ть с уч.НЗС (Авто)'!$YO$11:INDIRECT("'Полная ст-ть с уч.НЗС (Авто)'!YO"&amp;$J$26),$C17,'Полная ст-ть с уч.НЗС (Авто)'!SO$11:INDIRECT("'Полная ст-ть с уч.НЗС (Авто)'!SO"&amp;$J$26))/$D17)</f>
        <v>0</v>
      </c>
      <c r="SP17" s="137">
        <f ca="1">IF($D17=0,0,SUMIF('Полная ст-ть с уч.НЗС (Авто)'!$YO$11:INDIRECT("'Полная ст-ть с уч.НЗС (Авто)'!YO"&amp;$J$26),$C17,'Полная ст-ть с уч.НЗС (Авто)'!SP$11:INDIRECT("'Полная ст-ть с уч.НЗС (Авто)'!SP"&amp;$J$26))/$D17)</f>
        <v>0</v>
      </c>
      <c r="SQ17" s="137">
        <f ca="1">IF($D17=0,0,SUMIF('Полная ст-ть с уч.НЗС (Авто)'!$YO$11:INDIRECT("'Полная ст-ть с уч.НЗС (Авто)'!YO"&amp;$J$26),$C17,'Полная ст-ть с уч.НЗС (Авто)'!SQ$11:INDIRECT("'Полная ст-ть с уч.НЗС (Авто)'!SQ"&amp;$J$26))/$D17)</f>
        <v>0</v>
      </c>
      <c r="SR17" s="137">
        <f ca="1">IF($D17=0,0,SUMIF('Полная ст-ть с уч.НЗС (Авто)'!$YO$11:INDIRECT("'Полная ст-ть с уч.НЗС (Авто)'!YO"&amp;$J$26),$C17,'Полная ст-ть с уч.НЗС (Авто)'!SR$11:INDIRECT("'Полная ст-ть с уч.НЗС (Авто)'!SR"&amp;$J$26))/$D17)</f>
        <v>0</v>
      </c>
      <c r="SS17" s="137">
        <f ca="1">IF($D17=0,0,SUMIF('Полная ст-ть с уч.НЗС (Авто)'!$YO$11:INDIRECT("'Полная ст-ть с уч.НЗС (Авто)'!YO"&amp;$J$26),$C17,'Полная ст-ть с уч.НЗС (Авто)'!SS$11:INDIRECT("'Полная ст-ть с уч.НЗС (Авто)'!SS"&amp;$J$26))/$D17)</f>
        <v>0</v>
      </c>
      <c r="ST17" s="137">
        <f ca="1">IF($D17=0,0,SUMIF('Полная ст-ть с уч.НЗС (Авто)'!$YO$11:INDIRECT("'Полная ст-ть с уч.НЗС (Авто)'!YO"&amp;$J$26),$C17,'Полная ст-ть с уч.НЗС (Авто)'!ST$11:INDIRECT("'Полная ст-ть с уч.НЗС (Авто)'!ST"&amp;$J$26))/$D17)</f>
        <v>0</v>
      </c>
      <c r="SU17" s="137">
        <f ca="1">IF($D17=0,0,SUMIF('Полная ст-ть с уч.НЗС (Авто)'!$YO$11:INDIRECT("'Полная ст-ть с уч.НЗС (Авто)'!YO"&amp;$J$26),$C17,'Полная ст-ть с уч.НЗС (Авто)'!SU$11:INDIRECT("'Полная ст-ть с уч.НЗС (Авто)'!SU"&amp;$J$26))/$D17)</f>
        <v>0</v>
      </c>
      <c r="SV17" s="137">
        <f ca="1">IF($D17=0,0,SUMIF('Полная ст-ть с уч.НЗС (Авто)'!$YO$11:INDIRECT("'Полная ст-ть с уч.НЗС (Авто)'!YO"&amp;$J$26),$C17,'Полная ст-ть с уч.НЗС (Авто)'!SV$11:INDIRECT("'Полная ст-ть с уч.НЗС (Авто)'!SV"&amp;$J$26))/$D17)</f>
        <v>0</v>
      </c>
      <c r="SW17" s="137">
        <f ca="1">IF($D17=0,0,SUMIF('Полная ст-ть с уч.НЗС (Авто)'!$YO$11:INDIRECT("'Полная ст-ть с уч.НЗС (Авто)'!YO"&amp;$J$26),$C17,'Полная ст-ть с уч.НЗС (Авто)'!SW$11:INDIRECT("'Полная ст-ть с уч.НЗС (Авто)'!SW"&amp;$J$26))/$D17)</f>
        <v>0</v>
      </c>
      <c r="SX17" s="137">
        <f ca="1">IF($D17=0,0,SUMIF('Полная ст-ть с уч.НЗС (Авто)'!$YO$11:INDIRECT("'Полная ст-ть с уч.НЗС (Авто)'!YO"&amp;$J$26),$C17,'Полная ст-ть с уч.НЗС (Авто)'!SX$11:INDIRECT("'Полная ст-ть с уч.НЗС (Авто)'!SX"&amp;$J$26))/$D17)</f>
        <v>0</v>
      </c>
      <c r="SY17" s="137">
        <f ca="1">IF($D17=0,0,SUMIF('Полная ст-ть с уч.НЗС (Авто)'!$YO$11:INDIRECT("'Полная ст-ть с уч.НЗС (Авто)'!YO"&amp;$J$26),$C17,'Полная ст-ть с уч.НЗС (Авто)'!SY$11:INDIRECT("'Полная ст-ть с уч.НЗС (Авто)'!SY"&amp;$J$26))/$D17)</f>
        <v>0</v>
      </c>
      <c r="SZ17" s="137">
        <f ca="1">IF($D17=0,0,SUMIF('Полная ст-ть с уч.НЗС (Авто)'!$YO$11:INDIRECT("'Полная ст-ть с уч.НЗС (Авто)'!YO"&amp;$J$26),$C17,'Полная ст-ть с уч.НЗС (Авто)'!SZ$11:INDIRECT("'Полная ст-ть с уч.НЗС (Авто)'!SZ"&amp;$J$26))/$D17)</f>
        <v>0</v>
      </c>
      <c r="TA17" s="137">
        <f ca="1">IF($D17=0,0,SUMIF('Полная ст-ть с уч.НЗС (Авто)'!$YO$11:INDIRECT("'Полная ст-ть с уч.НЗС (Авто)'!YO"&amp;$J$26),$C17,'Полная ст-ть с уч.НЗС (Авто)'!TA$11:INDIRECT("'Полная ст-ть с уч.НЗС (Авто)'!TA"&amp;$J$26))/$D17)</f>
        <v>0</v>
      </c>
      <c r="TB17" s="137">
        <f ca="1">IF($D17=0,0,SUMIF('Полная ст-ть с уч.НЗС (Авто)'!$YO$11:INDIRECT("'Полная ст-ть с уч.НЗС (Авто)'!YO"&amp;$J$26),$C17,'Полная ст-ть с уч.НЗС (Авто)'!TB$11:INDIRECT("'Полная ст-ть с уч.НЗС (Авто)'!TB"&amp;$J$26))/$D17)</f>
        <v>0</v>
      </c>
      <c r="TC17" s="137">
        <f ca="1">IF($D17=0,0,SUMIF('Полная ст-ть с уч.НЗС (Авто)'!$YO$11:INDIRECT("'Полная ст-ть с уч.НЗС (Авто)'!YO"&amp;$J$26),$C17,'Полная ст-ть с уч.НЗС (Авто)'!TC$11:INDIRECT("'Полная ст-ть с уч.НЗС (Авто)'!TC"&amp;$J$26))/$D17)</f>
        <v>0</v>
      </c>
      <c r="TD17" s="137">
        <f ca="1">IF($D17=0,0,SUMIF('Полная ст-ть с уч.НЗС (Авто)'!$YO$11:INDIRECT("'Полная ст-ть с уч.НЗС (Авто)'!YO"&amp;$J$26),$C17,'Полная ст-ть с уч.НЗС (Авто)'!TD$11:INDIRECT("'Полная ст-ть с уч.НЗС (Авто)'!TD"&amp;$J$26))/$D17)</f>
        <v>0</v>
      </c>
      <c r="TE17" s="137">
        <f ca="1">IF($D17=0,0,SUMIF('Полная ст-ть с уч.НЗС (Авто)'!$YO$11:INDIRECT("'Полная ст-ть с уч.НЗС (Авто)'!YO"&amp;$J$26),$C17,'Полная ст-ть с уч.НЗС (Авто)'!TE$11:INDIRECT("'Полная ст-ть с уч.НЗС (Авто)'!TE"&amp;$J$26))/$D17)</f>
        <v>0</v>
      </c>
      <c r="TF17" s="137">
        <f ca="1">IF($D17=0,0,SUMIF('Полная ст-ть с уч.НЗС (Авто)'!$YO$11:INDIRECT("'Полная ст-ть с уч.НЗС (Авто)'!YO"&amp;$J$26),$C17,'Полная ст-ть с уч.НЗС (Авто)'!TF$11:INDIRECT("'Полная ст-ть с уч.НЗС (Авто)'!TF"&amp;$J$26))/$D17)</f>
        <v>0</v>
      </c>
      <c r="TG17" s="137">
        <f ca="1">IF($D17=0,0,SUMIF('Полная ст-ть с уч.НЗС (Авто)'!$YO$11:INDIRECT("'Полная ст-ть с уч.НЗС (Авто)'!YO"&amp;$J$26),$C17,'Полная ст-ть с уч.НЗС (Авто)'!TG$11:INDIRECT("'Полная ст-ть с уч.НЗС (Авто)'!TG"&amp;$J$26))/$D17)</f>
        <v>0</v>
      </c>
      <c r="TH17" s="137">
        <f ca="1">IF($D17=0,0,SUMIF('Полная ст-ть с уч.НЗС (Авто)'!$YO$11:INDIRECT("'Полная ст-ть с уч.НЗС (Авто)'!YO"&amp;$J$26),$C17,'Полная ст-ть с уч.НЗС (Авто)'!TH$11:INDIRECT("'Полная ст-ть с уч.НЗС (Авто)'!TH"&amp;$J$26))/$D17)</f>
        <v>0</v>
      </c>
      <c r="TI17" s="137">
        <f ca="1">IF($D17=0,0,SUMIF('Полная ст-ть с уч.НЗС (Авто)'!$YO$11:INDIRECT("'Полная ст-ть с уч.НЗС (Авто)'!YO"&amp;$J$26),$C17,'Полная ст-ть с уч.НЗС (Авто)'!TI$11:INDIRECT("'Полная ст-ть с уч.НЗС (Авто)'!TI"&amp;$J$26))/$D17)</f>
        <v>0</v>
      </c>
      <c r="TJ17" s="137">
        <f ca="1">IF($D17=0,0,SUMIF('Полная ст-ть с уч.НЗС (Авто)'!$YO$11:INDIRECT("'Полная ст-ть с уч.НЗС (Авто)'!YO"&amp;$J$26),$C17,'Полная ст-ть с уч.НЗС (Авто)'!TJ$11:INDIRECT("'Полная ст-ть с уч.НЗС (Авто)'!TJ"&amp;$J$26))/$D17)</f>
        <v>0</v>
      </c>
      <c r="TK17" s="137">
        <f ca="1">IF($D17=0,0,SUMIF('Полная ст-ть с уч.НЗС (Авто)'!$YO$11:INDIRECT("'Полная ст-ть с уч.НЗС (Авто)'!YO"&amp;$J$26),$C17,'Полная ст-ть с уч.НЗС (Авто)'!TK$11:INDIRECT("'Полная ст-ть с уч.НЗС (Авто)'!TK"&amp;$J$26))/$D17)</f>
        <v>0</v>
      </c>
      <c r="TL17" s="137">
        <f ca="1">IF($D17=0,0,SUMIF('Полная ст-ть с уч.НЗС (Авто)'!$YO$11:INDIRECT("'Полная ст-ть с уч.НЗС (Авто)'!YO"&amp;$J$26),$C17,'Полная ст-ть с уч.НЗС (Авто)'!TL$11:INDIRECT("'Полная ст-ть с уч.НЗС (Авто)'!TL"&amp;$J$26))/$D17)</f>
        <v>0</v>
      </c>
      <c r="TM17" s="137">
        <f ca="1">IF($D17=0,0,SUMIF('Полная ст-ть с уч.НЗС (Авто)'!$YO$11:INDIRECT("'Полная ст-ть с уч.НЗС (Авто)'!YO"&amp;$J$26),$C17,'Полная ст-ть с уч.НЗС (Авто)'!TM$11:INDIRECT("'Полная ст-ть с уч.НЗС (Авто)'!TM"&amp;$J$26))/$D17)</f>
        <v>0</v>
      </c>
      <c r="TN17" s="137">
        <f ca="1">IF($D17=0,0,SUMIF('Полная ст-ть с уч.НЗС (Авто)'!$YO$11:INDIRECT("'Полная ст-ть с уч.НЗС (Авто)'!YO"&amp;$J$26),$C17,'Полная ст-ть с уч.НЗС (Авто)'!TN$11:INDIRECT("'Полная ст-ть с уч.НЗС (Авто)'!TN"&amp;$J$26))/$D17)</f>
        <v>0</v>
      </c>
      <c r="TO17" s="137">
        <f ca="1">IF($D17=0,0,SUMIF('Полная ст-ть с уч.НЗС (Авто)'!$YO$11:INDIRECT("'Полная ст-ть с уч.НЗС (Авто)'!YO"&amp;$J$26),$C17,'Полная ст-ть с уч.НЗС (Авто)'!TO$11:INDIRECT("'Полная ст-ть с уч.НЗС (Авто)'!TO"&amp;$J$26))/$D17)</f>
        <v>0</v>
      </c>
      <c r="TP17" s="137">
        <f ca="1">IF($D17=0,0,SUMIF('Полная ст-ть с уч.НЗС (Авто)'!$YO$11:INDIRECT("'Полная ст-ть с уч.НЗС (Авто)'!YO"&amp;$J$26),$C17,'Полная ст-ть с уч.НЗС (Авто)'!TP$11:INDIRECT("'Полная ст-ть с уч.НЗС (Авто)'!TP"&amp;$J$26))/$D17)</f>
        <v>0</v>
      </c>
      <c r="TQ17" s="137">
        <f ca="1">IF($D17=0,0,SUMIF('Полная ст-ть с уч.НЗС (Авто)'!$YO$11:INDIRECT("'Полная ст-ть с уч.НЗС (Авто)'!YO"&amp;$J$26),$C17,'Полная ст-ть с уч.НЗС (Авто)'!TQ$11:INDIRECT("'Полная ст-ть с уч.НЗС (Авто)'!TQ"&amp;$J$26))/$D17)</f>
        <v>0</v>
      </c>
      <c r="TR17" s="137">
        <f ca="1">IF($D17=0,0,SUMIF('Полная ст-ть с уч.НЗС (Авто)'!$YO$11:INDIRECT("'Полная ст-ть с уч.НЗС (Авто)'!YO"&amp;$J$26),$C17,'Полная ст-ть с уч.НЗС (Авто)'!TR$11:INDIRECT("'Полная ст-ть с уч.НЗС (Авто)'!TR"&amp;$J$26))/$D17)</f>
        <v>0</v>
      </c>
      <c r="TS17" s="137">
        <f ca="1">IF($D17=0,0,SUMIF('Полная ст-ть с уч.НЗС (Авто)'!$YO$11:INDIRECT("'Полная ст-ть с уч.НЗС (Авто)'!YO"&amp;$J$26),$C17,'Полная ст-ть с уч.НЗС (Авто)'!TS$11:INDIRECT("'Полная ст-ть с уч.НЗС (Авто)'!TS"&amp;$J$26))/$D17)</f>
        <v>0</v>
      </c>
      <c r="TT17" s="137">
        <f ca="1">IF($D17=0,0,SUMIF('Полная ст-ть с уч.НЗС (Авто)'!$YO$11:INDIRECT("'Полная ст-ть с уч.НЗС (Авто)'!YO"&amp;$J$26),$C17,'Полная ст-ть с уч.НЗС (Авто)'!TT$11:INDIRECT("'Полная ст-ть с уч.НЗС (Авто)'!TT"&amp;$J$26))/$D17)</f>
        <v>0</v>
      </c>
      <c r="TU17" s="137">
        <f ca="1">IF($D17=0,0,SUMIF('Полная ст-ть с уч.НЗС (Авто)'!$YO$11:INDIRECT("'Полная ст-ть с уч.НЗС (Авто)'!YO"&amp;$J$26),$C17,'Полная ст-ть с уч.НЗС (Авто)'!TU$11:INDIRECT("'Полная ст-ть с уч.НЗС (Авто)'!TU"&amp;$J$26))/$D17)</f>
        <v>0</v>
      </c>
      <c r="TV17" s="137">
        <f ca="1">IF($D17=0,0,SUMIF('Полная ст-ть с уч.НЗС (Авто)'!$YO$11:INDIRECT("'Полная ст-ть с уч.НЗС (Авто)'!YO"&amp;$J$26),$C17,'Полная ст-ть с уч.НЗС (Авто)'!TV$11:INDIRECT("'Полная ст-ть с уч.НЗС (Авто)'!TV"&amp;$J$26))/$D17)</f>
        <v>0</v>
      </c>
      <c r="TW17" s="137">
        <f ca="1">IF($D17=0,0,SUMIF('Полная ст-ть с уч.НЗС (Авто)'!$YO$11:INDIRECT("'Полная ст-ть с уч.НЗС (Авто)'!YO"&amp;$J$26),$C17,'Полная ст-ть с уч.НЗС (Авто)'!TW$11:INDIRECT("'Полная ст-ть с уч.НЗС (Авто)'!TW"&amp;$J$26))/$D17)</f>
        <v>0</v>
      </c>
      <c r="TX17" s="137">
        <f ca="1">IF($D17=0,0,SUMIF('Полная ст-ть с уч.НЗС (Авто)'!$YO$11:INDIRECT("'Полная ст-ть с уч.НЗС (Авто)'!YO"&amp;$J$26),$C17,'Полная ст-ть с уч.НЗС (Авто)'!TX$11:INDIRECT("'Полная ст-ть с уч.НЗС (Авто)'!TX"&amp;$J$26))/$D17)</f>
        <v>0</v>
      </c>
      <c r="TY17" s="137">
        <f ca="1">IF($D17=0,0,SUMIF('Полная ст-ть с уч.НЗС (Авто)'!$YO$11:INDIRECT("'Полная ст-ть с уч.НЗС (Авто)'!YO"&amp;$J$26),$C17,'Полная ст-ть с уч.НЗС (Авто)'!TY$11:INDIRECT("'Полная ст-ть с уч.НЗС (Авто)'!TY"&amp;$J$26))/$D17)</f>
        <v>0</v>
      </c>
      <c r="TZ17" s="137">
        <f ca="1">IF($D17=0,0,SUMIF('Полная ст-ть с уч.НЗС (Авто)'!$YO$11:INDIRECT("'Полная ст-ть с уч.НЗС (Авто)'!YO"&amp;$J$26),$C17,'Полная ст-ть с уч.НЗС (Авто)'!TZ$11:INDIRECT("'Полная ст-ть с уч.НЗС (Авто)'!TZ"&amp;$J$26))/$D17)</f>
        <v>0</v>
      </c>
      <c r="UA17" s="137">
        <f ca="1">IF($D17=0,0,SUMIF('Полная ст-ть с уч.НЗС (Авто)'!$YO$11:INDIRECT("'Полная ст-ть с уч.НЗС (Авто)'!YO"&amp;$J$26),$C17,'Полная ст-ть с уч.НЗС (Авто)'!UA$11:INDIRECT("'Полная ст-ть с уч.НЗС (Авто)'!UA"&amp;$J$26))/$D17)</f>
        <v>0</v>
      </c>
      <c r="UB17" s="137">
        <f ca="1">IF($D17=0,0,SUMIF('Полная ст-ть с уч.НЗС (Авто)'!$YO$11:INDIRECT("'Полная ст-ть с уч.НЗС (Авто)'!YO"&amp;$J$26),$C17,'Полная ст-ть с уч.НЗС (Авто)'!UB$11:INDIRECT("'Полная ст-ть с уч.НЗС (Авто)'!UB"&amp;$J$26))/$D17)</f>
        <v>0</v>
      </c>
      <c r="UC17" s="137">
        <f ca="1">IF($D17=0,0,SUMIF('Полная ст-ть с уч.НЗС (Авто)'!$YO$11:INDIRECT("'Полная ст-ть с уч.НЗС (Авто)'!YO"&amp;$J$26),$C17,'Полная ст-ть с уч.НЗС (Авто)'!UC$11:INDIRECT("'Полная ст-ть с уч.НЗС (Авто)'!UC"&amp;$J$26))/$D17)</f>
        <v>0</v>
      </c>
      <c r="UD17" s="137">
        <f ca="1">IF($D17=0,0,SUMIF('Полная ст-ть с уч.НЗС (Авто)'!$YO$11:INDIRECT("'Полная ст-ть с уч.НЗС (Авто)'!YO"&amp;$J$26),$C17,'Полная ст-ть с уч.НЗС (Авто)'!UD$11:INDIRECT("'Полная ст-ть с уч.НЗС (Авто)'!UD"&amp;$J$26))/$D17)</f>
        <v>0</v>
      </c>
      <c r="UE17" s="137">
        <f ca="1">IF($D17=0,0,SUMIF('Полная ст-ть с уч.НЗС (Авто)'!$YO$11:INDIRECT("'Полная ст-ть с уч.НЗС (Авто)'!YO"&amp;$J$26),$C17,'Полная ст-ть с уч.НЗС (Авто)'!UE$11:INDIRECT("'Полная ст-ть с уч.НЗС (Авто)'!UE"&amp;$J$26))/$D17)</f>
        <v>0</v>
      </c>
      <c r="UF17" s="137">
        <f ca="1">IF($D17=0,0,SUMIF('Полная ст-ть с уч.НЗС (Авто)'!$YO$11:INDIRECT("'Полная ст-ть с уч.НЗС (Авто)'!YO"&amp;$J$26),$C17,'Полная ст-ть с уч.НЗС (Авто)'!UF$11:INDIRECT("'Полная ст-ть с уч.НЗС (Авто)'!UF"&amp;$J$26))/$D17)</f>
        <v>0</v>
      </c>
      <c r="UG17" s="137">
        <f ca="1">IF($D17=0,0,SUMIF('Полная ст-ть с уч.НЗС (Авто)'!$YO$11:INDIRECT("'Полная ст-ть с уч.НЗС (Авто)'!YO"&amp;$J$26),$C17,'Полная ст-ть с уч.НЗС (Авто)'!UG$11:INDIRECT("'Полная ст-ть с уч.НЗС (Авто)'!UG"&amp;$J$26))/$D17)</f>
        <v>0</v>
      </c>
      <c r="UH17" s="137">
        <f ca="1">IF($D17=0,0,SUMIF('Полная ст-ть с уч.НЗС (Авто)'!$YO$11:INDIRECT("'Полная ст-ть с уч.НЗС (Авто)'!YO"&amp;$J$26),$C17,'Полная ст-ть с уч.НЗС (Авто)'!UH$11:INDIRECT("'Полная ст-ть с уч.НЗС (Авто)'!UH"&amp;$J$26))/$D17)</f>
        <v>0</v>
      </c>
      <c r="UI17" s="137">
        <f ca="1">IF($D17=0,0,SUMIF('Полная ст-ть с уч.НЗС (Авто)'!$YO$11:INDIRECT("'Полная ст-ть с уч.НЗС (Авто)'!YO"&amp;$J$26),$C17,'Полная ст-ть с уч.НЗС (Авто)'!UI$11:INDIRECT("'Полная ст-ть с уч.НЗС (Авто)'!UI"&amp;$J$26))/$D17)</f>
        <v>0</v>
      </c>
      <c r="UJ17" s="137">
        <f ca="1">IF($D17=0,0,SUMIF('Полная ст-ть с уч.НЗС (Авто)'!$YO$11:INDIRECT("'Полная ст-ть с уч.НЗС (Авто)'!YO"&amp;$J$26),$C17,'Полная ст-ть с уч.НЗС (Авто)'!UJ$11:INDIRECT("'Полная ст-ть с уч.НЗС (Авто)'!UJ"&amp;$J$26))/$D17)</f>
        <v>0</v>
      </c>
      <c r="UK17" s="137">
        <f ca="1">IF($D17=0,0,SUMIF('Полная ст-ть с уч.НЗС (Авто)'!$YO$11:INDIRECT("'Полная ст-ть с уч.НЗС (Авто)'!YO"&amp;$J$26),$C17,'Полная ст-ть с уч.НЗС (Авто)'!UK$11:INDIRECT("'Полная ст-ть с уч.НЗС (Авто)'!UK"&amp;$J$26))/$D17)</f>
        <v>0</v>
      </c>
      <c r="UL17" s="137">
        <f ca="1">IF($D17=0,0,SUMIF('Полная ст-ть с уч.НЗС (Авто)'!$YO$11:INDIRECT("'Полная ст-ть с уч.НЗС (Авто)'!YO"&amp;$J$26),$C17,'Полная ст-ть с уч.НЗС (Авто)'!UL$11:INDIRECT("'Полная ст-ть с уч.НЗС (Авто)'!UL"&amp;$J$26))/$D17)</f>
        <v>0</v>
      </c>
      <c r="UM17" s="137">
        <f ca="1">IF($D17=0,0,SUMIF('Полная ст-ть с уч.НЗС (Авто)'!$YO$11:INDIRECT("'Полная ст-ть с уч.НЗС (Авто)'!YO"&amp;$J$26),$C17,'Полная ст-ть с уч.НЗС (Авто)'!UM$11:INDIRECT("'Полная ст-ть с уч.НЗС (Авто)'!UM"&amp;$J$26))/$D17)</f>
        <v>0</v>
      </c>
      <c r="UN17" s="137">
        <f ca="1">IF($D17=0,0,SUMIF('Полная ст-ть с уч.НЗС (Авто)'!$YO$11:INDIRECT("'Полная ст-ть с уч.НЗС (Авто)'!YO"&amp;$J$26),$C17,'Полная ст-ть с уч.НЗС (Авто)'!UN$11:INDIRECT("'Полная ст-ть с уч.НЗС (Авто)'!UN"&amp;$J$26))/$D17)</f>
        <v>0</v>
      </c>
      <c r="UO17" s="137">
        <f ca="1">IF($D17=0,0,SUMIF('Полная ст-ть с уч.НЗС (Авто)'!$YO$11:INDIRECT("'Полная ст-ть с уч.НЗС (Авто)'!YO"&amp;$J$26),$C17,'Полная ст-ть с уч.НЗС (Авто)'!UO$11:INDIRECT("'Полная ст-ть с уч.НЗС (Авто)'!UO"&amp;$J$26))/$D17)</f>
        <v>0</v>
      </c>
      <c r="UP17" s="137">
        <f ca="1">IF($D17=0,0,SUMIF('Полная ст-ть с уч.НЗС (Авто)'!$YO$11:INDIRECT("'Полная ст-ть с уч.НЗС (Авто)'!YO"&amp;$J$26),$C17,'Полная ст-ть с уч.НЗС (Авто)'!UP$11:INDIRECT("'Полная ст-ть с уч.НЗС (Авто)'!UP"&amp;$J$26))/$D17)</f>
        <v>0</v>
      </c>
      <c r="UQ17" s="137">
        <f ca="1">IF($D17=0,0,SUMIF('Полная ст-ть с уч.НЗС (Авто)'!$YO$11:INDIRECT("'Полная ст-ть с уч.НЗС (Авто)'!YO"&amp;$J$26),$C17,'Полная ст-ть с уч.НЗС (Авто)'!UQ$11:INDIRECT("'Полная ст-ть с уч.НЗС (Авто)'!UQ"&amp;$J$26))/$D17)</f>
        <v>0</v>
      </c>
      <c r="UR17" s="137">
        <f ca="1">IF($D17=0,0,SUMIF('Полная ст-ть с уч.НЗС (Авто)'!$YO$11:INDIRECT("'Полная ст-ть с уч.НЗС (Авто)'!YO"&amp;$J$26),$C17,'Полная ст-ть с уч.НЗС (Авто)'!UR$11:INDIRECT("'Полная ст-ть с уч.НЗС (Авто)'!UR"&amp;$J$26))/$D17)</f>
        <v>0</v>
      </c>
      <c r="US17" s="137">
        <f ca="1">IF($D17=0,0,SUMIF('Полная ст-ть с уч.НЗС (Авто)'!$YO$11:INDIRECT("'Полная ст-ть с уч.НЗС (Авто)'!YO"&amp;$J$26),$C17,'Полная ст-ть с уч.НЗС (Авто)'!US$11:INDIRECT("'Полная ст-ть с уч.НЗС (Авто)'!US"&amp;$J$26))/$D17)</f>
        <v>0</v>
      </c>
      <c r="UT17" s="137">
        <f ca="1">IF($D17=0,0,SUMIF('Полная ст-ть с уч.НЗС (Авто)'!$YO$11:INDIRECT("'Полная ст-ть с уч.НЗС (Авто)'!YO"&amp;$J$26),$C17,'Полная ст-ть с уч.НЗС (Авто)'!UT$11:INDIRECT("'Полная ст-ть с уч.НЗС (Авто)'!UT"&amp;$J$26))/$D17)</f>
        <v>0</v>
      </c>
      <c r="UU17" s="137">
        <f ca="1">IF($D17=0,0,SUMIF('Полная ст-ть с уч.НЗС (Авто)'!$YO$11:INDIRECT("'Полная ст-ть с уч.НЗС (Авто)'!YO"&amp;$J$26),$C17,'Полная ст-ть с уч.НЗС (Авто)'!UU$11:INDIRECT("'Полная ст-ть с уч.НЗС (Авто)'!UU"&amp;$J$26))/$D17)</f>
        <v>0</v>
      </c>
      <c r="UV17" s="137">
        <f ca="1">IF($D17=0,0,SUMIF('Полная ст-ть с уч.НЗС (Авто)'!$YO$11:INDIRECT("'Полная ст-ть с уч.НЗС (Авто)'!YO"&amp;$J$26),$C17,'Полная ст-ть с уч.НЗС (Авто)'!UV$11:INDIRECT("'Полная ст-ть с уч.НЗС (Авто)'!UV"&amp;$J$26))/$D17)</f>
        <v>0</v>
      </c>
      <c r="UW17" s="137">
        <f ca="1">IF($D17=0,0,SUMIF('Полная ст-ть с уч.НЗС (Авто)'!$YO$11:INDIRECT("'Полная ст-ть с уч.НЗС (Авто)'!YO"&amp;$J$26),$C17,'Полная ст-ть с уч.НЗС (Авто)'!UW$11:INDIRECT("'Полная ст-ть с уч.НЗС (Авто)'!UW"&amp;$J$26))/$D17)</f>
        <v>0</v>
      </c>
      <c r="UX17" s="137">
        <f ca="1">IF($D17=0,0,SUMIF('Полная ст-ть с уч.НЗС (Авто)'!$YO$11:INDIRECT("'Полная ст-ть с уч.НЗС (Авто)'!YO"&amp;$J$26),$C17,'Полная ст-ть с уч.НЗС (Авто)'!UX$11:INDIRECT("'Полная ст-ть с уч.НЗС (Авто)'!UX"&amp;$J$26))/$D17)</f>
        <v>0</v>
      </c>
      <c r="UY17" s="137">
        <f ca="1">IF($D17=0,0,SUMIF('Полная ст-ть с уч.НЗС (Авто)'!$YO$11:INDIRECT("'Полная ст-ть с уч.НЗС (Авто)'!YO"&amp;$J$26),$C17,'Полная ст-ть с уч.НЗС (Авто)'!UY$11:INDIRECT("'Полная ст-ть с уч.НЗС (Авто)'!UY"&amp;$J$26))/$D17)</f>
        <v>0</v>
      </c>
      <c r="UZ17" s="137">
        <f ca="1">IF($D17=0,0,SUMIF('Полная ст-ть с уч.НЗС (Авто)'!$YO$11:INDIRECT("'Полная ст-ть с уч.НЗС (Авто)'!YO"&amp;$J$26),$C17,'Полная ст-ть с уч.НЗС (Авто)'!UZ$11:INDIRECT("'Полная ст-ть с уч.НЗС (Авто)'!UZ"&amp;$J$26))/$D17)</f>
        <v>0</v>
      </c>
      <c r="VA17" s="137">
        <f ca="1">IF($D17=0,0,SUMIF('Полная ст-ть с уч.НЗС (Авто)'!$YO$11:INDIRECT("'Полная ст-ть с уч.НЗС (Авто)'!YO"&amp;$J$26),$C17,'Полная ст-ть с уч.НЗС (Авто)'!VA$11:INDIRECT("'Полная ст-ть с уч.НЗС (Авто)'!VA"&amp;$J$26))/$D17)</f>
        <v>0</v>
      </c>
      <c r="VB17" s="137">
        <f ca="1">IF($D17=0,0,SUMIF('Полная ст-ть с уч.НЗС (Авто)'!$YO$11:INDIRECT("'Полная ст-ть с уч.НЗС (Авто)'!YO"&amp;$J$26),$C17,'Полная ст-ть с уч.НЗС (Авто)'!VB$11:INDIRECT("'Полная ст-ть с уч.НЗС (Авто)'!VB"&amp;$J$26))/$D17)</f>
        <v>0</v>
      </c>
      <c r="VC17" s="137">
        <f ca="1">IF($D17=0,0,SUMIF('Полная ст-ть с уч.НЗС (Авто)'!$YO$11:INDIRECT("'Полная ст-ть с уч.НЗС (Авто)'!YO"&amp;$J$26),$C17,'Полная ст-ть с уч.НЗС (Авто)'!VC$11:INDIRECT("'Полная ст-ть с уч.НЗС (Авто)'!VC"&amp;$J$26))/$D17)</f>
        <v>0</v>
      </c>
      <c r="VD17" s="137">
        <f ca="1">IF($D17=0,0,SUMIF('Полная ст-ть с уч.НЗС (Авто)'!$YO$11:INDIRECT("'Полная ст-ть с уч.НЗС (Авто)'!YO"&amp;$J$26),$C17,'Полная ст-ть с уч.НЗС (Авто)'!VD$11:INDIRECT("'Полная ст-ть с уч.НЗС (Авто)'!VD"&amp;$J$26))/$D17)</f>
        <v>0</v>
      </c>
      <c r="VE17" s="137">
        <f ca="1">IF($D17=0,0,SUMIF('Полная ст-ть с уч.НЗС (Авто)'!$YO$11:INDIRECT("'Полная ст-ть с уч.НЗС (Авто)'!YO"&amp;$J$26),$C17,'Полная ст-ть с уч.НЗС (Авто)'!VE$11:INDIRECT("'Полная ст-ть с уч.НЗС (Авто)'!VE"&amp;$J$26))/$D17)</f>
        <v>0</v>
      </c>
      <c r="VF17" s="137">
        <f ca="1">IF($D17=0,0,SUMIF('Полная ст-ть с уч.НЗС (Авто)'!$YO$11:INDIRECT("'Полная ст-ть с уч.НЗС (Авто)'!YO"&amp;$J$26),$C17,'Полная ст-ть с уч.НЗС (Авто)'!VF$11:INDIRECT("'Полная ст-ть с уч.НЗС (Авто)'!VF"&amp;$J$26))/$D17)</f>
        <v>0</v>
      </c>
      <c r="VG17" s="137">
        <f ca="1">IF($D17=0,0,SUMIF('Полная ст-ть с уч.НЗС (Авто)'!$YO$11:INDIRECT("'Полная ст-ть с уч.НЗС (Авто)'!YO"&amp;$J$26),$C17,'Полная ст-ть с уч.НЗС (Авто)'!VG$11:INDIRECT("'Полная ст-ть с уч.НЗС (Авто)'!VG"&amp;$J$26))/$D17)</f>
        <v>0</v>
      </c>
      <c r="VH17" s="137">
        <f ca="1">IF($D17=0,0,SUMIF('Полная ст-ть с уч.НЗС (Авто)'!$YO$11:INDIRECT("'Полная ст-ть с уч.НЗС (Авто)'!YO"&amp;$J$26),$C17,'Полная ст-ть с уч.НЗС (Авто)'!VH$11:INDIRECT("'Полная ст-ть с уч.НЗС (Авто)'!VH"&amp;$J$26))/$D17)</f>
        <v>0</v>
      </c>
      <c r="VI17" s="137">
        <f ca="1">IF($D17=0,0,SUMIF('Полная ст-ть с уч.НЗС (Авто)'!$YO$11:INDIRECT("'Полная ст-ть с уч.НЗС (Авто)'!YO"&amp;$J$26),$C17,'Полная ст-ть с уч.НЗС (Авто)'!VI$11:INDIRECT("'Полная ст-ть с уч.НЗС (Авто)'!VI"&amp;$J$26))/$D17)</f>
        <v>0</v>
      </c>
      <c r="VJ17" s="137">
        <f ca="1">IF($D17=0,0,SUMIF('Полная ст-ть с уч.НЗС (Авто)'!$YO$11:INDIRECT("'Полная ст-ть с уч.НЗС (Авто)'!YO"&amp;$J$26),$C17,'Полная ст-ть с уч.НЗС (Авто)'!VJ$11:INDIRECT("'Полная ст-ть с уч.НЗС (Авто)'!VJ"&amp;$J$26))/$D17)</f>
        <v>0</v>
      </c>
      <c r="VK17" s="137">
        <f ca="1">IF($D17=0,0,SUMIF('Полная ст-ть с уч.НЗС (Авто)'!$YO$11:INDIRECT("'Полная ст-ть с уч.НЗС (Авто)'!YO"&amp;$J$26),$C17,'Полная ст-ть с уч.НЗС (Авто)'!VK$11:INDIRECT("'Полная ст-ть с уч.НЗС (Авто)'!VK"&amp;$J$26))/$D17)</f>
        <v>0</v>
      </c>
      <c r="VL17" s="137">
        <f ca="1">IF($D17=0,0,SUMIF('Полная ст-ть с уч.НЗС (Авто)'!$YO$11:INDIRECT("'Полная ст-ть с уч.НЗС (Авто)'!YO"&amp;$J$26),$C17,'Полная ст-ть с уч.НЗС (Авто)'!VL$11:INDIRECT("'Полная ст-ть с уч.НЗС (Авто)'!VL"&amp;$J$26))/$D17)</f>
        <v>0</v>
      </c>
      <c r="VM17" s="137">
        <f ca="1">IF($D17=0,0,SUMIF('Полная ст-ть с уч.НЗС (Авто)'!$YO$11:INDIRECT("'Полная ст-ть с уч.НЗС (Авто)'!YO"&amp;$J$26),$C17,'Полная ст-ть с уч.НЗС (Авто)'!VM$11:INDIRECT("'Полная ст-ть с уч.НЗС (Авто)'!VM"&amp;$J$26))/$D17)</f>
        <v>0</v>
      </c>
      <c r="VN17" s="137">
        <f ca="1">IF($D17=0,0,SUMIF('Полная ст-ть с уч.НЗС (Авто)'!$YO$11:INDIRECT("'Полная ст-ть с уч.НЗС (Авто)'!YO"&amp;$J$26),$C17,'Полная ст-ть с уч.НЗС (Авто)'!VN$11:INDIRECT("'Полная ст-ть с уч.НЗС (Авто)'!VN"&amp;$J$26))/$D17)</f>
        <v>0</v>
      </c>
      <c r="VO17" s="137">
        <f ca="1">IF($D17=0,0,SUMIF('Полная ст-ть с уч.НЗС (Авто)'!$YO$11:INDIRECT("'Полная ст-ть с уч.НЗС (Авто)'!YO"&amp;$J$26),$C17,'Полная ст-ть с уч.НЗС (Авто)'!VO$11:INDIRECT("'Полная ст-ть с уч.НЗС (Авто)'!VO"&amp;$J$26))/$D17)</f>
        <v>0</v>
      </c>
      <c r="VP17" s="137">
        <f ca="1">IF($D17=0,0,SUMIF('Полная ст-ть с уч.НЗС (Авто)'!$YO$11:INDIRECT("'Полная ст-ть с уч.НЗС (Авто)'!YO"&amp;$J$26),$C17,'Полная ст-ть с уч.НЗС (Авто)'!VP$11:INDIRECT("'Полная ст-ть с уч.НЗС (Авто)'!VP"&amp;$J$26))/$D17)</f>
        <v>0</v>
      </c>
      <c r="VQ17" s="137">
        <f ca="1">IF($D17=0,0,SUMIF('Полная ст-ть с уч.НЗС (Авто)'!$YO$11:INDIRECT("'Полная ст-ть с уч.НЗС (Авто)'!YO"&amp;$J$26),$C17,'Полная ст-ть с уч.НЗС (Авто)'!VQ$11:INDIRECT("'Полная ст-ть с уч.НЗС (Авто)'!VQ"&amp;$J$26))/$D17)</f>
        <v>0</v>
      </c>
      <c r="VR17" s="137">
        <f ca="1">IF($D17=0,0,SUMIF('Полная ст-ть с уч.НЗС (Авто)'!$YO$11:INDIRECT("'Полная ст-ть с уч.НЗС (Авто)'!YO"&amp;$J$26),$C17,'Полная ст-ть с уч.НЗС (Авто)'!VR$11:INDIRECT("'Полная ст-ть с уч.НЗС (Авто)'!VR"&amp;$J$26))/$D17)</f>
        <v>0</v>
      </c>
      <c r="VS17" s="137">
        <f ca="1">IF($D17=0,0,SUMIF('Полная ст-ть с уч.НЗС (Авто)'!$YO$11:INDIRECT("'Полная ст-ть с уч.НЗС (Авто)'!YO"&amp;$J$26),$C17,'Полная ст-ть с уч.НЗС (Авто)'!VS$11:INDIRECT("'Полная ст-ть с уч.НЗС (Авто)'!VS"&amp;$J$26))/$D17)</f>
        <v>0</v>
      </c>
      <c r="VT17" s="137">
        <f ca="1">IF($D17=0,0,SUMIF('Полная ст-ть с уч.НЗС (Авто)'!$YO$11:INDIRECT("'Полная ст-ть с уч.НЗС (Авто)'!YO"&amp;$J$26),$C17,'Полная ст-ть с уч.НЗС (Авто)'!VT$11:INDIRECT("'Полная ст-ть с уч.НЗС (Авто)'!VT"&amp;$J$26))/$D17)</f>
        <v>0</v>
      </c>
      <c r="VU17" s="137">
        <f ca="1">IF($D17=0,0,SUMIF('Полная ст-ть с уч.НЗС (Авто)'!$YO$11:INDIRECT("'Полная ст-ть с уч.НЗС (Авто)'!YO"&amp;$J$26),$C17,'Полная ст-ть с уч.НЗС (Авто)'!VU$11:INDIRECT("'Полная ст-ть с уч.НЗС (Авто)'!VU"&amp;$J$26))/$D17)</f>
        <v>0</v>
      </c>
      <c r="VV17" s="137">
        <f ca="1">IF($D17=0,0,SUMIF('Полная ст-ть с уч.НЗС (Авто)'!$YO$11:INDIRECT("'Полная ст-ть с уч.НЗС (Авто)'!YO"&amp;$J$26),$C17,'Полная ст-ть с уч.НЗС (Авто)'!VV$11:INDIRECT("'Полная ст-ть с уч.НЗС (Авто)'!VV"&amp;$J$26))/$D17)</f>
        <v>0</v>
      </c>
      <c r="VW17" s="137">
        <f ca="1">IF($D17=0,0,SUMIF('Полная ст-ть с уч.НЗС (Авто)'!$YO$11:INDIRECT("'Полная ст-ть с уч.НЗС (Авто)'!YO"&amp;$J$26),$C17,'Полная ст-ть с уч.НЗС (Авто)'!VW$11:INDIRECT("'Полная ст-ть с уч.НЗС (Авто)'!VW"&amp;$J$26))/$D17)</f>
        <v>0</v>
      </c>
      <c r="VX17" s="137">
        <f ca="1">IF($D17=0,0,SUMIF('Полная ст-ть с уч.НЗС (Авто)'!$YO$11:INDIRECT("'Полная ст-ть с уч.НЗС (Авто)'!YO"&amp;$J$26),$C17,'Полная ст-ть с уч.НЗС (Авто)'!VX$11:INDIRECT("'Полная ст-ть с уч.НЗС (Авто)'!VX"&amp;$J$26))/$D17)</f>
        <v>0</v>
      </c>
      <c r="VY17" s="137">
        <f ca="1">IF($D17=0,0,SUMIF('Полная ст-ть с уч.НЗС (Авто)'!$YO$11:INDIRECT("'Полная ст-ть с уч.НЗС (Авто)'!YO"&amp;$J$26),$C17,'Полная ст-ть с уч.НЗС (Авто)'!VY$11:INDIRECT("'Полная ст-ть с уч.НЗС (Авто)'!VY"&amp;$J$26))/$D17)</f>
        <v>0</v>
      </c>
      <c r="VZ17" s="137">
        <f ca="1">IF($D17=0,0,SUMIF('Полная ст-ть с уч.НЗС (Авто)'!$YO$11:INDIRECT("'Полная ст-ть с уч.НЗС (Авто)'!YO"&amp;$J$26),$C17,'Полная ст-ть с уч.НЗС (Авто)'!VZ$11:INDIRECT("'Полная ст-ть с уч.НЗС (Авто)'!VZ"&amp;$J$26))/$D17)</f>
        <v>0</v>
      </c>
      <c r="WA17" s="137">
        <f ca="1">IF($D17=0,0,SUMIF('Полная ст-ть с уч.НЗС (Авто)'!$YO$11:INDIRECT("'Полная ст-ть с уч.НЗС (Авто)'!YO"&amp;$J$26),$C17,'Полная ст-ть с уч.НЗС (Авто)'!WA$11:INDIRECT("'Полная ст-ть с уч.НЗС (Авто)'!WA"&amp;$J$26))/$D17)</f>
        <v>0</v>
      </c>
      <c r="WB17" s="137">
        <f ca="1">IF($D17=0,0,SUMIF('Полная ст-ть с уч.НЗС (Авто)'!$YO$11:INDIRECT("'Полная ст-ть с уч.НЗС (Авто)'!YO"&amp;$J$26),$C17,'Полная ст-ть с уч.НЗС (Авто)'!WB$11:INDIRECT("'Полная ст-ть с уч.НЗС (Авто)'!WB"&amp;$J$26))/$D17)</f>
        <v>0</v>
      </c>
      <c r="WC17" s="137">
        <f ca="1">IF($D17=0,0,SUMIF('Полная ст-ть с уч.НЗС (Авто)'!$YO$11:INDIRECT("'Полная ст-ть с уч.НЗС (Авто)'!YO"&amp;$J$26),$C17,'Полная ст-ть с уч.НЗС (Авто)'!WC$11:INDIRECT("'Полная ст-ть с уч.НЗС (Авто)'!WC"&amp;$J$26))/$D17)</f>
        <v>0</v>
      </c>
      <c r="WD17" s="137">
        <f ca="1">IF($D17=0,0,SUMIF('Полная ст-ть с уч.НЗС (Авто)'!$YO$11:INDIRECT("'Полная ст-ть с уч.НЗС (Авто)'!YO"&amp;$J$26),$C17,'Полная ст-ть с уч.НЗС (Авто)'!WD$11:INDIRECT("'Полная ст-ть с уч.НЗС (Авто)'!WD"&amp;$J$26))/$D17)</f>
        <v>0</v>
      </c>
      <c r="WE17" s="137">
        <f ca="1">IF($D17=0,0,SUMIF('Полная ст-ть с уч.НЗС (Авто)'!$YO$11:INDIRECT("'Полная ст-ть с уч.НЗС (Авто)'!YO"&amp;$J$26),$C17,'Полная ст-ть с уч.НЗС (Авто)'!WE$11:INDIRECT("'Полная ст-ть с уч.НЗС (Авто)'!WE"&amp;$J$26))/$D17)</f>
        <v>0</v>
      </c>
      <c r="WF17" s="137">
        <f ca="1">IF($D17=0,0,SUMIF('Полная ст-ть с уч.НЗС (Авто)'!$YO$11:INDIRECT("'Полная ст-ть с уч.НЗС (Авто)'!YO"&amp;$J$26),$C17,'Полная ст-ть с уч.НЗС (Авто)'!WF$11:INDIRECT("'Полная ст-ть с уч.НЗС (Авто)'!WF"&amp;$J$26))/$D17)</f>
        <v>0</v>
      </c>
      <c r="WG17" s="137">
        <f ca="1">IF($D17=0,0,SUMIF('Полная ст-ть с уч.НЗС (Авто)'!$YO$11:INDIRECT("'Полная ст-ть с уч.НЗС (Авто)'!YO"&amp;$J$26),$C17,'Полная ст-ть с уч.НЗС (Авто)'!WG$11:INDIRECT("'Полная ст-ть с уч.НЗС (Авто)'!WG"&amp;$J$26))/$D17)</f>
        <v>0</v>
      </c>
      <c r="WH17" s="137">
        <f ca="1">IF($D17=0,0,SUMIF('Полная ст-ть с уч.НЗС (Авто)'!$YO$11:INDIRECT("'Полная ст-ть с уч.НЗС (Авто)'!YO"&amp;$J$26),$C17,'Полная ст-ть с уч.НЗС (Авто)'!WH$11:INDIRECT("'Полная ст-ть с уч.НЗС (Авто)'!WH"&amp;$J$26))/$D17)</f>
        <v>0</v>
      </c>
      <c r="WI17" s="137">
        <f ca="1">IF($D17=0,0,SUMIF('Полная ст-ть с уч.НЗС (Авто)'!$YO$11:INDIRECT("'Полная ст-ть с уч.НЗС (Авто)'!YO"&amp;$J$26),$C17,'Полная ст-ть с уч.НЗС (Авто)'!WI$11:INDIRECT("'Полная ст-ть с уч.НЗС (Авто)'!WI"&amp;$J$26))/$D17)</f>
        <v>0</v>
      </c>
      <c r="WJ17" s="137">
        <f ca="1">IF($D17=0,0,SUMIF('Полная ст-ть с уч.НЗС (Авто)'!$YO$11:INDIRECT("'Полная ст-ть с уч.НЗС (Авто)'!YO"&amp;$J$26),$C17,'Полная ст-ть с уч.НЗС (Авто)'!WJ$11:INDIRECT("'Полная ст-ть с уч.НЗС (Авто)'!WJ"&amp;$J$26))/$D17)</f>
        <v>0</v>
      </c>
      <c r="WK17" s="137">
        <f ca="1">IF($D17=0,0,SUMIF('Полная ст-ть с уч.НЗС (Авто)'!$YO$11:INDIRECT("'Полная ст-ть с уч.НЗС (Авто)'!YO"&amp;$J$26),$C17,'Полная ст-ть с уч.НЗС (Авто)'!WK$11:INDIRECT("'Полная ст-ть с уч.НЗС (Авто)'!WK"&amp;$J$26))/$D17)</f>
        <v>0</v>
      </c>
      <c r="WL17" s="137">
        <f ca="1">IF($D17=0,0,SUMIF('Полная ст-ть с уч.НЗС (Авто)'!$YO$11:INDIRECT("'Полная ст-ть с уч.НЗС (Авто)'!YO"&amp;$J$26),$C17,'Полная ст-ть с уч.НЗС (Авто)'!WL$11:INDIRECT("'Полная ст-ть с уч.НЗС (Авто)'!WL"&amp;$J$26))/$D17)</f>
        <v>0</v>
      </c>
      <c r="WM17" s="137">
        <f ca="1">IF($D17=0,0,SUMIF('Полная ст-ть с уч.НЗС (Авто)'!$YO$11:INDIRECT("'Полная ст-ть с уч.НЗС (Авто)'!YO"&amp;$J$26),$C17,'Полная ст-ть с уч.НЗС (Авто)'!WM$11:INDIRECT("'Полная ст-ть с уч.НЗС (Авто)'!WM"&amp;$J$26))/$D17)</f>
        <v>0</v>
      </c>
      <c r="WN17" s="137">
        <f ca="1">IF($D17=0,0,SUMIF('Полная ст-ть с уч.НЗС (Авто)'!$YO$11:INDIRECT("'Полная ст-ть с уч.НЗС (Авто)'!YO"&amp;$J$26),$C17,'Полная ст-ть с уч.НЗС (Авто)'!WN$11:INDIRECT("'Полная ст-ть с уч.НЗС (Авто)'!WN"&amp;$J$26))/$D17)</f>
        <v>0</v>
      </c>
      <c r="WO17" s="137">
        <f ca="1">IF($D17=0,0,SUMIF('Полная ст-ть с уч.НЗС (Авто)'!$YO$11:INDIRECT("'Полная ст-ть с уч.НЗС (Авто)'!YO"&amp;$J$26),$C17,'Полная ст-ть с уч.НЗС (Авто)'!WO$11:INDIRECT("'Полная ст-ть с уч.НЗС (Авто)'!WO"&amp;$J$26))/$D17)</f>
        <v>0</v>
      </c>
      <c r="WP17" s="137">
        <f ca="1">IF($D17=0,0,SUMIF('Полная ст-ть с уч.НЗС (Авто)'!$YO$11:INDIRECT("'Полная ст-ть с уч.НЗС (Авто)'!YO"&amp;$J$26),$C17,'Полная ст-ть с уч.НЗС (Авто)'!WP$11:INDIRECT("'Полная ст-ть с уч.НЗС (Авто)'!WP"&amp;$J$26))/$D17)</f>
        <v>0</v>
      </c>
      <c r="WQ17" s="137">
        <f ca="1">IF($D17=0,0,SUMIF('Полная ст-ть с уч.НЗС (Авто)'!$YO$11:INDIRECT("'Полная ст-ть с уч.НЗС (Авто)'!YO"&amp;$J$26),$C17,'Полная ст-ть с уч.НЗС (Авто)'!WQ$11:INDIRECT("'Полная ст-ть с уч.НЗС (Авто)'!WQ"&amp;$J$26))/$D17)</f>
        <v>0</v>
      </c>
      <c r="WR17" s="137">
        <f ca="1">IF($D17=0,0,SUMIF('Полная ст-ть с уч.НЗС (Авто)'!$YO$11:INDIRECT("'Полная ст-ть с уч.НЗС (Авто)'!YO"&amp;$J$26),$C17,'Полная ст-ть с уч.НЗС (Авто)'!WR$11:INDIRECT("'Полная ст-ть с уч.НЗС (Авто)'!WR"&amp;$J$26))/$D17)</f>
        <v>0</v>
      </c>
      <c r="WS17" s="137">
        <f ca="1">IF($D17=0,0,SUMIF('Полная ст-ть с уч.НЗС (Авто)'!$YO$11:INDIRECT("'Полная ст-ть с уч.НЗС (Авто)'!YO"&amp;$J$26),$C17,'Полная ст-ть с уч.НЗС (Авто)'!WS$11:INDIRECT("'Полная ст-ть с уч.НЗС (Авто)'!WS"&amp;$J$26))/$D17)</f>
        <v>0</v>
      </c>
      <c r="WT17" s="137">
        <f ca="1">IF($D17=0,0,SUMIF('Полная ст-ть с уч.НЗС (Авто)'!$YO$11:INDIRECT("'Полная ст-ть с уч.НЗС (Авто)'!YO"&amp;$J$26),$C17,'Полная ст-ть с уч.НЗС (Авто)'!WT$11:INDIRECT("'Полная ст-ть с уч.НЗС (Авто)'!WT"&amp;$J$26))/$D17)</f>
        <v>0</v>
      </c>
      <c r="WU17" s="137">
        <f ca="1">IF($D17=0,0,SUMIF('Полная ст-ть с уч.НЗС (Авто)'!$YO$11:INDIRECT("'Полная ст-ть с уч.НЗС (Авто)'!YO"&amp;$J$26),$C17,'Полная ст-ть с уч.НЗС (Авто)'!WU$11:INDIRECT("'Полная ст-ть с уч.НЗС (Авто)'!WU"&amp;$J$26))/$D17)</f>
        <v>0</v>
      </c>
      <c r="WV17" s="137">
        <f ca="1">IF($D17=0,0,SUMIF('Полная ст-ть с уч.НЗС (Авто)'!$YO$11:INDIRECT("'Полная ст-ть с уч.НЗС (Авто)'!YO"&amp;$J$26),$C17,'Полная ст-ть с уч.НЗС (Авто)'!WV$11:INDIRECT("'Полная ст-ть с уч.НЗС (Авто)'!WV"&amp;$J$26))/$D17)</f>
        <v>0</v>
      </c>
      <c r="WW17" s="137">
        <f ca="1">IF($D17=0,0,SUMIF('Полная ст-ть с уч.НЗС (Авто)'!$YO$11:INDIRECT("'Полная ст-ть с уч.НЗС (Авто)'!YO"&amp;$J$26),$C17,'Полная ст-ть с уч.НЗС (Авто)'!WW$11:INDIRECT("'Полная ст-ть с уч.НЗС (Авто)'!WW"&amp;$J$26))/$D17)</f>
        <v>0</v>
      </c>
      <c r="WX17" s="137">
        <f ca="1">IF($D17=0,0,SUMIF('Полная ст-ть с уч.НЗС (Авто)'!$YO$11:INDIRECT("'Полная ст-ть с уч.НЗС (Авто)'!YO"&amp;$J$26),$C17,'Полная ст-ть с уч.НЗС (Авто)'!WX$11:INDIRECT("'Полная ст-ть с уч.НЗС (Авто)'!WX"&amp;$J$26))/$D17)</f>
        <v>0</v>
      </c>
      <c r="WY17" s="137">
        <f ca="1">IF($D17=0,0,SUMIF('Полная ст-ть с уч.НЗС (Авто)'!$YO$11:INDIRECT("'Полная ст-ть с уч.НЗС (Авто)'!YO"&amp;$J$26),$C17,'Полная ст-ть с уч.НЗС (Авто)'!WY$11:INDIRECT("'Полная ст-ть с уч.НЗС (Авто)'!WY"&amp;$J$26))/$D17)</f>
        <v>0</v>
      </c>
      <c r="WZ17" s="137">
        <f ca="1">IF($D17=0,0,SUMIF('Полная ст-ть с уч.НЗС (Авто)'!$YO$11:INDIRECT("'Полная ст-ть с уч.НЗС (Авто)'!YO"&amp;$J$26),$C17,'Полная ст-ть с уч.НЗС (Авто)'!WZ$11:INDIRECT("'Полная ст-ть с уч.НЗС (Авто)'!WZ"&amp;$J$26))/$D17)</f>
        <v>0</v>
      </c>
      <c r="XA17" s="137">
        <f ca="1">IF($D17=0,0,SUMIF('Полная ст-ть с уч.НЗС (Авто)'!$YO$11:INDIRECT("'Полная ст-ть с уч.НЗС (Авто)'!YO"&amp;$J$26),$C17,'Полная ст-ть с уч.НЗС (Авто)'!XA$11:INDIRECT("'Полная ст-ть с уч.НЗС (Авто)'!XA"&amp;$J$26))/$D17)</f>
        <v>0</v>
      </c>
      <c r="XB17" s="137">
        <f ca="1">IF($D17=0,0,SUMIF('Полная ст-ть с уч.НЗС (Авто)'!$YO$11:INDIRECT("'Полная ст-ть с уч.НЗС (Авто)'!YO"&amp;$J$26),$C17,'Полная ст-ть с уч.НЗС (Авто)'!XB$11:INDIRECT("'Полная ст-ть с уч.НЗС (Авто)'!XB"&amp;$J$26))/$D17)</f>
        <v>0</v>
      </c>
      <c r="XC17" s="137">
        <f ca="1">IF($D17=0,0,SUMIF('Полная ст-ть с уч.НЗС (Авто)'!$YO$11:INDIRECT("'Полная ст-ть с уч.НЗС (Авто)'!YO"&amp;$J$26),$C17,'Полная ст-ть с уч.НЗС (Авто)'!XC$11:INDIRECT("'Полная ст-ть с уч.НЗС (Авто)'!XC"&amp;$J$26))/$D17)</f>
        <v>0</v>
      </c>
      <c r="XD17" s="137">
        <f ca="1">IF($D17=0,0,SUMIF('Полная ст-ть с уч.НЗС (Авто)'!$YO$11:INDIRECT("'Полная ст-ть с уч.НЗС (Авто)'!YO"&amp;$J$26),$C17,'Полная ст-ть с уч.НЗС (Авто)'!XD$11:INDIRECT("'Полная ст-ть с уч.НЗС (Авто)'!XD"&amp;$J$26))/$D17)</f>
        <v>0</v>
      </c>
      <c r="XE17" s="137">
        <f ca="1">IF($D17=0,0,SUMIF('Полная ст-ть с уч.НЗС (Авто)'!$YO$11:INDIRECT("'Полная ст-ть с уч.НЗС (Авто)'!YO"&amp;$J$26),$C17,'Полная ст-ть с уч.НЗС (Авто)'!XE$11:INDIRECT("'Полная ст-ть с уч.НЗС (Авто)'!XE"&amp;$J$26))/$D17)</f>
        <v>0</v>
      </c>
      <c r="XF17" s="137">
        <f ca="1">IF($D17=0,0,SUMIF('Полная ст-ть с уч.НЗС (Авто)'!$YO$11:INDIRECT("'Полная ст-ть с уч.НЗС (Авто)'!YO"&amp;$J$26),$C17,'Полная ст-ть с уч.НЗС (Авто)'!XF$11:INDIRECT("'Полная ст-ть с уч.НЗС (Авто)'!XF"&amp;$J$26))/$D17)</f>
        <v>0</v>
      </c>
      <c r="XG17" s="137">
        <f ca="1">IF($D17=0,0,SUMIF('Полная ст-ть с уч.НЗС (Авто)'!$YO$11:INDIRECT("'Полная ст-ть с уч.НЗС (Авто)'!YO"&amp;$J$26),$C17,'Полная ст-ть с уч.НЗС (Авто)'!XG$11:INDIRECT("'Полная ст-ть с уч.НЗС (Авто)'!XG"&amp;$J$26))/$D17)</f>
        <v>0</v>
      </c>
      <c r="XH17" s="137">
        <f ca="1">IF($D17=0,0,SUMIF('Полная ст-ть с уч.НЗС (Авто)'!$YO$11:INDIRECT("'Полная ст-ть с уч.НЗС (Авто)'!YO"&amp;$J$26),$C17,'Полная ст-ть с уч.НЗС (Авто)'!XH$11:INDIRECT("'Полная ст-ть с уч.НЗС (Авто)'!XH"&amp;$J$26))/$D17)</f>
        <v>0</v>
      </c>
      <c r="XI17" s="137">
        <f ca="1">IF($D17=0,0,SUMIF('Полная ст-ть с уч.НЗС (Авто)'!$YO$11:INDIRECT("'Полная ст-ть с уч.НЗС (Авто)'!YO"&amp;$J$26),$C17,'Полная ст-ть с уч.НЗС (Авто)'!XI$11:INDIRECT("'Полная ст-ть с уч.НЗС (Авто)'!XI"&amp;$J$26))/$D17)</f>
        <v>0</v>
      </c>
      <c r="XJ17" s="137">
        <f ca="1">IF($D17=0,0,SUMIF('Полная ст-ть с уч.НЗС (Авто)'!$YO$11:INDIRECT("'Полная ст-ть с уч.НЗС (Авто)'!YO"&amp;$J$26),$C17,'Полная ст-ть с уч.НЗС (Авто)'!XJ$11:INDIRECT("'Полная ст-ть с уч.НЗС (Авто)'!XJ"&amp;$J$26))/$D17)</f>
        <v>0</v>
      </c>
      <c r="XK17" s="137">
        <f ca="1">IF($D17=0,0,SUMIF('Полная ст-ть с уч.НЗС (Авто)'!$YO$11:INDIRECT("'Полная ст-ть с уч.НЗС (Авто)'!YO"&amp;$J$26),$C17,'Полная ст-ть с уч.НЗС (Авто)'!XK$11:INDIRECT("'Полная ст-ть с уч.НЗС (Авто)'!XK"&amp;$J$26))/$D17)</f>
        <v>0</v>
      </c>
      <c r="XL17" s="137">
        <f ca="1">IF($D17=0,0,SUMIF('Полная ст-ть с уч.НЗС (Авто)'!$YO$11:INDIRECT("'Полная ст-ть с уч.НЗС (Авто)'!YO"&amp;$J$26),$C17,'Полная ст-ть с уч.НЗС (Авто)'!XL$11:INDIRECT("'Полная ст-ть с уч.НЗС (Авто)'!XL"&amp;$J$26))/$D17)</f>
        <v>0</v>
      </c>
      <c r="XM17" s="137">
        <f ca="1">IF($D17=0,0,SUMIF('Полная ст-ть с уч.НЗС (Авто)'!$YO$11:INDIRECT("'Полная ст-ть с уч.НЗС (Авто)'!YO"&amp;$J$26),$C17,'Полная ст-ть с уч.НЗС (Авто)'!XM$11:INDIRECT("'Полная ст-ть с уч.НЗС (Авто)'!XM"&amp;$J$26))/$D17)</f>
        <v>0</v>
      </c>
      <c r="XN17" s="137">
        <f ca="1">IF($D17=0,0,SUMIF('Полная ст-ть с уч.НЗС (Авто)'!$YO$11:INDIRECT("'Полная ст-ть с уч.НЗС (Авто)'!YO"&amp;$J$26),$C17,'Полная ст-ть с уч.НЗС (Авто)'!XN$11:INDIRECT("'Полная ст-ть с уч.НЗС (Авто)'!XN"&amp;$J$26))/$D17)</f>
        <v>0</v>
      </c>
      <c r="XO17" s="137">
        <f ca="1">IF($D17=0,0,SUMIF('Полная ст-ть с уч.НЗС (Авто)'!$YO$11:INDIRECT("'Полная ст-ть с уч.НЗС (Авто)'!YO"&amp;$J$26),$C17,'Полная ст-ть с уч.НЗС (Авто)'!XO$11:INDIRECT("'Полная ст-ть с уч.НЗС (Авто)'!XO"&amp;$J$26))/$D17)</f>
        <v>0</v>
      </c>
      <c r="XP17" s="141">
        <f ca="1">IF($D17=0,0,SUMIF('Полная ст-ть с уч.НЗС (Авто)'!$YO$11:INDIRECT("'Полная ст-ть с уч.НЗС (Авто)'!YO"&amp;$J$26),$C17,'Полная ст-ть с уч.НЗС (Авто)'!XP$11:INDIRECT("'Полная ст-ть с уч.НЗС (Авто)'!XP"&amp;$J$26))/$D17)</f>
        <v>0</v>
      </c>
      <c r="XQ17" s="137">
        <f ca="1">IF($D17=0,0,SUMIF('Полная ст-ть с уч.НЗС (Авто)'!$YO$11:INDIRECT("'Полная ст-ть с уч.НЗС (Авто)'!YO"&amp;$J$26),$C17,'Полная ст-ть с уч.НЗС (Авто)'!XQ$11:INDIRECT("'Полная ст-ть с уч.НЗС (Авто)'!XQ"&amp;$J$26))/$D17)</f>
        <v>0</v>
      </c>
      <c r="XR17" s="137">
        <f ca="1">IF($D17=0,0,SUMIF('Полная ст-ть с уч.НЗС (Авто)'!$YO$11:INDIRECT("'Полная ст-ть с уч.НЗС (Авто)'!YO"&amp;$J$26),$C17,'Полная ст-ть с уч.НЗС (Авто)'!XR$11:INDIRECT("'Полная ст-ть с уч.НЗС (Авто)'!XR"&amp;$J$26))/$D17)</f>
        <v>0</v>
      </c>
      <c r="XS17" s="137">
        <f ca="1">IF($D17=0,0,SUMIF('Полная ст-ть с уч.НЗС (Авто)'!$YO$11:INDIRECT("'Полная ст-ть с уч.НЗС (Авто)'!YO"&amp;$J$26),$C17,'Полная ст-ть с уч.НЗС (Авто)'!XS$11:INDIRECT("'Полная ст-ть с уч.НЗС (Авто)'!XS"&amp;$J$26))/$D17)</f>
        <v>0</v>
      </c>
      <c r="XT17" s="137">
        <f ca="1">IF($D17=0,0,SUMIF('Полная ст-ть с уч.НЗС (Авто)'!$YO$11:INDIRECT("'Полная ст-ть с уч.НЗС (Авто)'!YO"&amp;$J$26),$C17,'Полная ст-ть с уч.НЗС (Авто)'!XT$11:INDIRECT("'Полная ст-ть с уч.НЗС (Авто)'!XT"&amp;$J$26))/$D17)</f>
        <v>0</v>
      </c>
      <c r="XU17" s="137">
        <f ca="1">IF($D17=0,0,SUMIF('Полная ст-ть с уч.НЗС (Авто)'!$YO$11:INDIRECT("'Полная ст-ть с уч.НЗС (Авто)'!YO"&amp;$J$26),$C17,'Полная ст-ть с уч.НЗС (Авто)'!XU$11:INDIRECT("'Полная ст-ть с уч.НЗС (Авто)'!XU"&amp;$J$26))/$D17)</f>
        <v>0</v>
      </c>
      <c r="XV17" s="137">
        <f ca="1">IF($D17=0,0,SUMIF('Полная ст-ть с уч.НЗС (Авто)'!$YO$11:INDIRECT("'Полная ст-ть с уч.НЗС (Авто)'!YO"&amp;$J$26),$C17,'Полная ст-ть с уч.НЗС (Авто)'!XV$11:INDIRECT("'Полная ст-ть с уч.НЗС (Авто)'!XV"&amp;$J$26))/$D17)</f>
        <v>0</v>
      </c>
      <c r="XW17" s="137">
        <f ca="1">IF($D17=0,0,SUMIF('Полная ст-ть с уч.НЗС (Авто)'!$YO$11:INDIRECT("'Полная ст-ть с уч.НЗС (Авто)'!YO"&amp;$J$26),$C17,'Полная ст-ть с уч.НЗС (Авто)'!XW$11:INDIRECT("'Полная ст-ть с уч.НЗС (Авто)'!XW"&amp;$J$26))/$D17)</f>
        <v>0</v>
      </c>
      <c r="XX17" s="137">
        <f ca="1">IF($D17=0,0,SUMIF('Полная ст-ть с уч.НЗС (Авто)'!$YO$11:INDIRECT("'Полная ст-ть с уч.НЗС (Авто)'!YO"&amp;$J$26),$C17,'Полная ст-ть с уч.НЗС (Авто)'!XX$11:INDIRECT("'Полная ст-ть с уч.НЗС (Авто)'!XX"&amp;$J$26))/$D17)</f>
        <v>0</v>
      </c>
      <c r="XY17" s="137">
        <f ca="1">IF($D17=0,0,SUMIF('Полная ст-ть с уч.НЗС (Авто)'!$YO$11:INDIRECT("'Полная ст-ть с уч.НЗС (Авто)'!YO"&amp;$J$26),$C17,'Полная ст-ть с уч.НЗС (Авто)'!XY$11:INDIRECT("'Полная ст-ть с уч.НЗС (Авто)'!XY"&amp;$J$26))/$D17)</f>
        <v>0</v>
      </c>
      <c r="XZ17" s="137">
        <f ca="1">IF($D17=0,0,SUMIF('Полная ст-ть с уч.НЗС (Авто)'!$YO$11:INDIRECT("'Полная ст-ть с уч.НЗС (Авто)'!YO"&amp;$J$26),$C17,'Полная ст-ть с уч.НЗС (Авто)'!XZ$11:INDIRECT("'Полная ст-ть с уч.НЗС (Авто)'!XZ"&amp;$J$26))/$D17)</f>
        <v>0</v>
      </c>
      <c r="YA17" s="137">
        <f ca="1">IF($D17=0,0,SUMIF('Полная ст-ть с уч.НЗС (Авто)'!$YO$11:INDIRECT("'Полная ст-ть с уч.НЗС (Авто)'!YO"&amp;$J$26),$C17,'Полная ст-ть с уч.НЗС (Авто)'!YA$11:INDIRECT("'Полная ст-ть с уч.НЗС (Авто)'!YA"&amp;$J$26))/$D17)</f>
        <v>0</v>
      </c>
      <c r="YB17" s="137">
        <f ca="1">IF($D17=0,0,SUMIF('Полная ст-ть с уч.НЗС (Авто)'!$YO$11:INDIRECT("'Полная ст-ть с уч.НЗС (Авто)'!YO"&amp;$J$26),$C17,'Полная ст-ть с уч.НЗС (Авто)'!YB$11:INDIRECT("'Полная ст-ть с уч.НЗС (Авто)'!YB"&amp;$J$26))/$D17)</f>
        <v>0</v>
      </c>
      <c r="YC17" s="137">
        <f ca="1">IF($D17=0,0,SUMIF('Полная ст-ть с уч.НЗС (Авто)'!$YO$11:INDIRECT("'Полная ст-ть с уч.НЗС (Авто)'!YO"&amp;$J$26),$C17,'Полная ст-ть с уч.НЗС (Авто)'!YC$11:INDIRECT("'Полная ст-ть с уч.НЗС (Авто)'!YC"&amp;$J$26))/$D17)</f>
        <v>0</v>
      </c>
      <c r="YD17" s="137">
        <f ca="1">IF($D17=0,0,SUMIF('Полная ст-ть с уч.НЗС (Авто)'!$YO$11:INDIRECT("'Полная ст-ть с уч.НЗС (Авто)'!YO"&amp;$J$26),$C17,'Полная ст-ть с уч.НЗС (Авто)'!YD$11:INDIRECT("'Полная ст-ть с уч.НЗС (Авто)'!YD"&amp;$J$26))/$D17)</f>
        <v>0</v>
      </c>
      <c r="YE17" s="141">
        <f ca="1">IF($D17=0,0,SUMIF('Полная ст-ть с уч.НЗС (Авто)'!$YO$11:INDIRECT("'Полная ст-ть с уч.НЗС (Авто)'!YO"&amp;$J$26),$C17,'Полная ст-ть с уч.НЗС (Авто)'!YE$11:INDIRECT("'Полная ст-ть с уч.НЗС (Авто)'!YE"&amp;$J$26))/$D17)</f>
        <v>0</v>
      </c>
      <c r="YF17" s="104"/>
      <c r="YG17" s="94"/>
    </row>
    <row r="18" spans="1:657" s="105" customFormat="1" ht="15" customHeight="1" x14ac:dyDescent="0.25">
      <c r="A18" s="133">
        <v>8</v>
      </c>
      <c r="B18" s="134" t="s">
        <v>233</v>
      </c>
      <c r="C18" s="135" t="s">
        <v>234</v>
      </c>
      <c r="D18" s="136">
        <f ca="1">COUNTIF('Полная ст-ть с уч.НЗС (Авто)'!$YO$11:INDIRECT("'Полная ст-ть с уч.НЗС (Авто)'!YO"&amp;$J$26),C18)</f>
        <v>0</v>
      </c>
      <c r="E18" s="134"/>
      <c r="F18" s="134"/>
      <c r="G18" s="134"/>
      <c r="H18" s="134"/>
      <c r="I18" s="137">
        <f ca="1">IF($D18=0,0,SUMIF('Полная ст-ть с уч.НЗС (Авто)'!$YO$11:INDIRECT("'Полная ст-ть с уч.НЗС (Авто)'!YO"&amp;$J$26),$C18,'Полная ст-ть с уч.НЗС (Авто)'!I$11:INDIRECT("'Полная ст-ть с уч.НЗС (Авто)'!I"&amp;$J$26))/$D18)</f>
        <v>0</v>
      </c>
      <c r="J18" s="138"/>
      <c r="K18" s="137">
        <f ca="1">IF($D18=0,0,SUMIF('Полная ст-ть с уч.НЗС (Авто)'!$YO$11:INDIRECT("'Полная ст-ть с уч.НЗС (Авто)'!YO"&amp;$J$26),$C18,'Полная ст-ть с уч.НЗС (Авто)'!K$11:INDIRECT("'Полная ст-ть с уч.НЗС (Авто)'!K"&amp;$J$26))/$D18)</f>
        <v>0</v>
      </c>
      <c r="L18" s="137"/>
      <c r="M18" s="137">
        <f ca="1">IF($D18=0,0,SUMIF('Полная ст-ть с уч.НЗС (Авто)'!$YO$11:INDIRECT("'Полная ст-ть с уч.НЗС (Авто)'!YO"&amp;$J$26),$C18,'Полная ст-ть с уч.НЗС (Авто)'!M$11:INDIRECT("'Полная ст-ть с уч.НЗС (Авто)'!M"&amp;$J$26))/$D18)</f>
        <v>0</v>
      </c>
      <c r="N18" s="137"/>
      <c r="O18" s="137">
        <f ca="1">IF($D18=0,0,SUMIF('Полная ст-ть с уч.НЗС (Авто)'!$YO$11:INDIRECT("'Полная ст-ть с уч.НЗС (Авто)'!YO"&amp;$J$26),$C18,'Полная ст-ть с уч.НЗС (Авто)'!O$11:INDIRECT("'Полная ст-ть с уч.НЗС (Авто)'!O"&amp;$J$26))/$D18)</f>
        <v>0</v>
      </c>
      <c r="P18" s="137"/>
      <c r="Q18" s="137">
        <f ca="1">IF($D18=0,0,SUMIF('Полная ст-ть с уч.НЗС (Авто)'!$YO$11:INDIRECT("'Полная ст-ть с уч.НЗС (Авто)'!YO"&amp;$J$26),$C18,'Полная ст-ть с уч.НЗС (Авто)'!Q$11:INDIRECT("'Полная ст-ть с уч.НЗС (Авто)'!Q"&amp;$J$26))/$D18)</f>
        <v>0</v>
      </c>
      <c r="R18" s="137">
        <f ca="1">IF($D18=0,0,SUMIF('Полная ст-ть с уч.НЗС (Авто)'!$YO$11:INDIRECT("'Полная ст-ть с уч.НЗС (Авто)'!YO"&amp;$J$26),$C18,'Полная ст-ть с уч.НЗС (Авто)'!R$11:INDIRECT("'Полная ст-ть с уч.НЗС (Авто)'!R"&amp;$J$26))/$D18)</f>
        <v>0</v>
      </c>
      <c r="S18" s="137">
        <f ca="1">IF($D18=0,0,SUMIF('Полная ст-ть с уч.НЗС (Авто)'!$YO$11:INDIRECT("'Полная ст-ть с уч.НЗС (Авто)'!YO"&amp;$J$26),$C18,'Полная ст-ть с уч.НЗС (Авто)'!S$11:INDIRECT("'Полная ст-ть с уч.НЗС (Авто)'!S"&amp;$J$26))/$D18)</f>
        <v>0</v>
      </c>
      <c r="T18" s="137">
        <f ca="1">IF($D18=0,0,SUMIF('Полная ст-ть с уч.НЗС (Авто)'!$YO$11:INDIRECT("'Полная ст-ть с уч.НЗС (Авто)'!YO"&amp;$J$26),$C18,'Полная ст-ть с уч.НЗС (Авто)'!T$11:INDIRECT("'Полная ст-ть с уч.НЗС (Авто)'!T"&amp;$J$26))/$D18)</f>
        <v>0</v>
      </c>
      <c r="U18" s="137">
        <f ca="1">IF($D18=0,0,SUMIF('Полная ст-ть с уч.НЗС (Авто)'!$YO$11:INDIRECT("'Полная ст-ть с уч.НЗС (Авто)'!YO"&amp;$J$26),$C18,'Полная ст-ть с уч.НЗС (Авто)'!U$11:INDIRECT("'Полная ст-ть с уч.НЗС (Авто)'!U"&amp;$J$26))/$D18)</f>
        <v>0</v>
      </c>
      <c r="V18" s="137">
        <f ca="1">IF($D18=0,0,SUMIF('Полная ст-ть с уч.НЗС (Авто)'!$YO$11:INDIRECT("'Полная ст-ть с уч.НЗС (Авто)'!YO"&amp;$J$26),$C18,'Полная ст-ть с уч.НЗС (Авто)'!V$11:INDIRECT("'Полная ст-ть с уч.НЗС (Авто)'!V"&amp;$J$26))/$D18)</f>
        <v>0</v>
      </c>
      <c r="W18" s="137">
        <f ca="1">IF($D18=0,0,SUMIF('Полная ст-ть с уч.НЗС (Авто)'!$YO$11:INDIRECT("'Полная ст-ть с уч.НЗС (Авто)'!YO"&amp;$J$26),$C18,'Полная ст-ть с уч.НЗС (Авто)'!W$11:INDIRECT("'Полная ст-ть с уч.НЗС (Авто)'!W"&amp;$J$26))/$D18)</f>
        <v>0</v>
      </c>
      <c r="X18" s="137">
        <f ca="1">IF($D18=0,0,SUMIF('Полная ст-ть с уч.НЗС (Авто)'!$YO$11:INDIRECT("'Полная ст-ть с уч.НЗС (Авто)'!YO"&amp;$J$26),$C18,'Полная ст-ть с уч.НЗС (Авто)'!X$11:INDIRECT("'Полная ст-ть с уч.НЗС (Авто)'!X"&amp;$J$26))/$D18)</f>
        <v>0</v>
      </c>
      <c r="Y18" s="137">
        <f ca="1">IF($D18=0,0,SUMIF('Полная ст-ть с уч.НЗС (Авто)'!$YO$11:INDIRECT("'Полная ст-ть с уч.НЗС (Авто)'!YO"&amp;$J$26),$C18,'Полная ст-ть с уч.НЗС (Авто)'!Y$11:INDIRECT("'Полная ст-ть с уч.НЗС (Авто)'!Y"&amp;$J$26))/$D18)</f>
        <v>0</v>
      </c>
      <c r="Z18" s="137">
        <f ca="1">IF($D18=0,0,SUMIF('Полная ст-ть с уч.НЗС (Авто)'!$YO$11:INDIRECT("'Полная ст-ть с уч.НЗС (Авто)'!YO"&amp;$J$26),$C18,'Полная ст-ть с уч.НЗС (Авто)'!Z$11:INDIRECT("'Полная ст-ть с уч.НЗС (Авто)'!Z"&amp;$J$26))/$D18)</f>
        <v>0</v>
      </c>
      <c r="AA18" s="137">
        <f ca="1">IF($D18=0,0,SUMIF('Полная ст-ть с уч.НЗС (Авто)'!$YO$11:INDIRECT("'Полная ст-ть с уч.НЗС (Авто)'!YO"&amp;$J$26),$C18,'Полная ст-ть с уч.НЗС (Авто)'!AA$11:INDIRECT("'Полная ст-ть с уч.НЗС (Авто)'!AA"&amp;$J$26))/$D18)</f>
        <v>0</v>
      </c>
      <c r="AB18" s="137">
        <f ca="1">IF($D18=0,0,SUMIF('Полная ст-ть с уч.НЗС (Авто)'!$YO$11:INDIRECT("'Полная ст-ть с уч.НЗС (Авто)'!YO"&amp;$J$26),$C18,'Полная ст-ть с уч.НЗС (Авто)'!AB$11:INDIRECT("'Полная ст-ть с уч.НЗС (Авто)'!AB"&amp;$J$26))/$D18)</f>
        <v>0</v>
      </c>
      <c r="AC18" s="137">
        <f ca="1">IF($D18=0,0,SUMIF('Полная ст-ть с уч.НЗС (Авто)'!$YO$11:INDIRECT("'Полная ст-ть с уч.НЗС (Авто)'!YO"&amp;$J$26),$C18,'Полная ст-ть с уч.НЗС (Авто)'!AC$11:INDIRECT("'Полная ст-ть с уч.НЗС (Авто)'!AC"&amp;$J$26))/$D18)</f>
        <v>0</v>
      </c>
      <c r="AD18" s="137">
        <f ca="1">IF($D18=0,0,SUMIF('Полная ст-ть с уч.НЗС (Авто)'!$YO$11:INDIRECT("'Полная ст-ть с уч.НЗС (Авто)'!YO"&amp;$J$26),$C18,'Полная ст-ть с уч.НЗС (Авто)'!AD$11:INDIRECT("'Полная ст-ть с уч.НЗС (Авто)'!AD"&amp;$J$26))/$D18)</f>
        <v>0</v>
      </c>
      <c r="AE18" s="137">
        <f ca="1">IF($D18=0,0,SUMIF('Полная ст-ть с уч.НЗС (Авто)'!$YO$11:INDIRECT("'Полная ст-ть с уч.НЗС (Авто)'!YO"&amp;$J$26),$C18,'Полная ст-ть с уч.НЗС (Авто)'!AE$11:INDIRECT("'Полная ст-ть с уч.НЗС (Авто)'!AE"&amp;$J$26))/$D18)</f>
        <v>0</v>
      </c>
      <c r="AF18" s="137">
        <f ca="1">IF($D18=0,0,SUMIF('Полная ст-ть с уч.НЗС (Авто)'!$YO$11:INDIRECT("'Полная ст-ть с уч.НЗС (Авто)'!YO"&amp;$J$26),$C18,'Полная ст-ть с уч.НЗС (Авто)'!AF$11:INDIRECT("'Полная ст-ть с уч.НЗС (Авто)'!AF"&amp;$J$26))/$D18)</f>
        <v>0</v>
      </c>
      <c r="AG18" s="137">
        <f ca="1">IF($D18=0,0,SUMIF('Полная ст-ть с уч.НЗС (Авто)'!$YO$11:INDIRECT("'Полная ст-ть с уч.НЗС (Авто)'!YO"&amp;$J$26),$C18,'Полная ст-ть с уч.НЗС (Авто)'!AG$11:INDIRECT("'Полная ст-ть с уч.НЗС (Авто)'!AG"&amp;$J$26))/$D18)</f>
        <v>0</v>
      </c>
      <c r="AH18" s="137">
        <f ca="1">IF($D18=0,0,SUMIF('Полная ст-ть с уч.НЗС (Авто)'!$YO$11:INDIRECT("'Полная ст-ть с уч.НЗС (Авто)'!YO"&amp;$J$26),$C18,'Полная ст-ть с уч.НЗС (Авто)'!AH$11:INDIRECT("'Полная ст-ть с уч.НЗС (Авто)'!AH"&amp;$J$26))/$D18)</f>
        <v>0</v>
      </c>
      <c r="AI18" s="137">
        <f ca="1">IF($D18=0,0,SUMIF('Полная ст-ть с уч.НЗС (Авто)'!$YO$11:INDIRECT("'Полная ст-ть с уч.НЗС (Авто)'!YO"&amp;$J$26),$C18,'Полная ст-ть с уч.НЗС (Авто)'!AI$11:INDIRECT("'Полная ст-ть с уч.НЗС (Авто)'!AI"&amp;$J$26))/$D18)</f>
        <v>0</v>
      </c>
      <c r="AJ18" s="137">
        <f ca="1">IF($D18=0,0,SUMIF('Полная ст-ть с уч.НЗС (Авто)'!$YO$11:INDIRECT("'Полная ст-ть с уч.НЗС (Авто)'!YO"&amp;$J$26),$C18,'Полная ст-ть с уч.НЗС (Авто)'!AJ$11:INDIRECT("'Полная ст-ть с уч.НЗС (Авто)'!AJ"&amp;$J$26))/$D18)</f>
        <v>0</v>
      </c>
      <c r="AK18" s="137">
        <f ca="1">IF($D18=0,0,SUMIF('Полная ст-ть с уч.НЗС (Авто)'!$YO$11:INDIRECT("'Полная ст-ть с уч.НЗС (Авто)'!YO"&amp;$J$26),$C18,'Полная ст-ть с уч.НЗС (Авто)'!AK$11:INDIRECT("'Полная ст-ть с уч.НЗС (Авто)'!AK"&amp;$J$26))/$D18)</f>
        <v>0</v>
      </c>
      <c r="AL18" s="137">
        <f ca="1">IF($D18=0,0,SUMIF('Полная ст-ть с уч.НЗС (Авто)'!$YO$11:INDIRECT("'Полная ст-ть с уч.НЗС (Авто)'!YO"&amp;$J$26),$C18,'Полная ст-ть с уч.НЗС (Авто)'!AL$11:INDIRECT("'Полная ст-ть с уч.НЗС (Авто)'!AL"&amp;$J$26))/$D18)</f>
        <v>0</v>
      </c>
      <c r="AM18" s="137">
        <f ca="1">IF($D18=0,0,SUMIF('Полная ст-ть с уч.НЗС (Авто)'!$YO$11:INDIRECT("'Полная ст-ть с уч.НЗС (Авто)'!YO"&amp;$J$26),$C18,'Полная ст-ть с уч.НЗС (Авто)'!AM$11:INDIRECT("'Полная ст-ть с уч.НЗС (Авто)'!AM"&amp;$J$26))/$D18)</f>
        <v>0</v>
      </c>
      <c r="AN18" s="137">
        <f ca="1">IF($D18=0,0,SUMIF('Полная ст-ть с уч.НЗС (Авто)'!$YO$11:INDIRECT("'Полная ст-ть с уч.НЗС (Авто)'!YO"&amp;$J$26),$C18,'Полная ст-ть с уч.НЗС (Авто)'!AN$11:INDIRECT("'Полная ст-ть с уч.НЗС (Авто)'!AN"&amp;$J$26))/$D18)</f>
        <v>0</v>
      </c>
      <c r="AO18" s="137">
        <f ca="1">IF($D18=0,0,SUMIF('Полная ст-ть с уч.НЗС (Авто)'!$YO$11:INDIRECT("'Полная ст-ть с уч.НЗС (Авто)'!YO"&amp;$J$26),$C18,'Полная ст-ть с уч.НЗС (Авто)'!AO$11:INDIRECT("'Полная ст-ть с уч.НЗС (Авто)'!AO"&amp;$J$26))/$D18)</f>
        <v>0</v>
      </c>
      <c r="AP18" s="137">
        <f ca="1">IF($D18=0,0,SUMIF('Полная ст-ть с уч.НЗС (Авто)'!$YO$11:INDIRECT("'Полная ст-ть с уч.НЗС (Авто)'!YO"&amp;$J$26),$C18,'Полная ст-ть с уч.НЗС (Авто)'!AP$11:INDIRECT("'Полная ст-ть с уч.НЗС (Авто)'!AP"&amp;$J$26))/$D18)</f>
        <v>0</v>
      </c>
      <c r="AQ18" s="137">
        <f ca="1">IF($D18=0,0,SUMIF('Полная ст-ть с уч.НЗС (Авто)'!$YO$11:INDIRECT("'Полная ст-ть с уч.НЗС (Авто)'!YO"&amp;$J$26),$C18,'Полная ст-ть с уч.НЗС (Авто)'!AQ$11:INDIRECT("'Полная ст-ть с уч.НЗС (Авто)'!AQ"&amp;$J$26))/$D18)</f>
        <v>0</v>
      </c>
      <c r="AR18" s="139"/>
      <c r="AS18" s="139"/>
      <c r="AT18" s="140"/>
      <c r="AU18" s="140"/>
      <c r="AV18" s="140"/>
      <c r="AW18" s="140"/>
      <c r="AX18" s="137">
        <f ca="1">IF($D18=0,0,SUMIF('Полная ст-ть с уч.НЗС (Авто)'!$YO$11:INDIRECT("'Полная ст-ть с уч.НЗС (Авто)'!YO"&amp;$J$26),$C18,'Полная ст-ть с уч.НЗС (Авто)'!AX$11:INDIRECT("'Полная ст-ть с уч.НЗС (Авто)'!AX"&amp;$J$26))/$D18)</f>
        <v>0</v>
      </c>
      <c r="AY18" s="137">
        <f ca="1">IF($D18=0,0,SUMIF('Полная ст-ть с уч.НЗС (Авто)'!$YO$11:INDIRECT("'Полная ст-ть с уч.НЗС (Авто)'!YO"&amp;$J$26),$C18,'Полная ст-ть с уч.НЗС (Авто)'!AY$11:INDIRECT("'Полная ст-ть с уч.НЗС (Авто)'!AY"&amp;$J$26))/$D18)</f>
        <v>0</v>
      </c>
      <c r="AZ18" s="137">
        <f ca="1">IF($D18=0,0,SUMIF('Полная ст-ть с уч.НЗС (Авто)'!$YO$11:INDIRECT("'Полная ст-ть с уч.НЗС (Авто)'!YO"&amp;$J$26),$C18,'Полная ст-ть с уч.НЗС (Авто)'!AZ$11:INDIRECT("'Полная ст-ть с уч.НЗС (Авто)'!AZ"&amp;$J$26))/$D18)</f>
        <v>0</v>
      </c>
      <c r="BA18" s="137">
        <f ca="1">IF($D18=0,0,SUMIF('Полная ст-ть с уч.НЗС (Авто)'!$YO$11:INDIRECT("'Полная ст-ть с уч.НЗС (Авто)'!YO"&amp;$J$26),$C18,'Полная ст-ть с уч.НЗС (Авто)'!BA$11:INDIRECT("'Полная ст-ть с уч.НЗС (Авто)'!BA"&amp;$J$26))/$D18)</f>
        <v>0</v>
      </c>
      <c r="BB18" s="137">
        <f ca="1">IF($D18=0,0,SUMIF('Полная ст-ть с уч.НЗС (Авто)'!$YO$11:INDIRECT("'Полная ст-ть с уч.НЗС (Авто)'!YO"&amp;$J$26),$C18,'Полная ст-ть с уч.НЗС (Авто)'!BB$11:INDIRECT("'Полная ст-ть с уч.НЗС (Авто)'!BB"&amp;$J$26))/$D18)</f>
        <v>0</v>
      </c>
      <c r="BC18" s="137">
        <f ca="1">IF($D18=0,0,SUMIF('Полная ст-ть с уч.НЗС (Авто)'!$YO$11:INDIRECT("'Полная ст-ть с уч.НЗС (Авто)'!YO"&amp;$J$26),$C18,'Полная ст-ть с уч.НЗС (Авто)'!BC$11:INDIRECT("'Полная ст-ть с уч.НЗС (Авто)'!BC"&amp;$J$26))/$D18)</f>
        <v>0</v>
      </c>
      <c r="BD18" s="140"/>
      <c r="BE18" s="140"/>
      <c r="BF18" s="137">
        <f ca="1">IF($D18=0,0,SUMIF('Полная ст-ть с уч.НЗС (Авто)'!$YO$11:INDIRECT("'Полная ст-ть с уч.НЗС (Авто)'!YO"&amp;$J$26),$C18,'Полная ст-ть с уч.НЗС (Авто)'!BF$11:INDIRECT("'Полная ст-ть с уч.НЗС (Авто)'!BF"&amp;$J$26))/$D18)</f>
        <v>0</v>
      </c>
      <c r="BG18" s="137">
        <f ca="1">IF($D18=0,0,SUMIF('Полная ст-ть с уч.НЗС (Авто)'!$YO$11:INDIRECT("'Полная ст-ть с уч.НЗС (Авто)'!YO"&amp;$J$26),$C18,'Полная ст-ть с уч.НЗС (Авто)'!BG$11:INDIRECT("'Полная ст-ть с уч.НЗС (Авто)'!BG"&amp;$J$26))/$D18)</f>
        <v>0</v>
      </c>
      <c r="BH18" s="137">
        <f ca="1">IF($D18=0,0,SUMIF('Полная ст-ть с уч.НЗС (Авто)'!$YO$11:INDIRECT("'Полная ст-ть с уч.НЗС (Авто)'!YO"&amp;$J$26),$C18,'Полная ст-ть с уч.НЗС (Авто)'!BH$11:INDIRECT("'Полная ст-ть с уч.НЗС (Авто)'!BH"&amp;$J$26))/$D18)</f>
        <v>0</v>
      </c>
      <c r="BI18" s="137">
        <f ca="1">IF($D18=0,0,SUMIF('Полная ст-ть с уч.НЗС (Авто)'!$YO$11:INDIRECT("'Полная ст-ть с уч.НЗС (Авто)'!YO"&amp;$J$26),$C18,'Полная ст-ть с уч.НЗС (Авто)'!BI$11:INDIRECT("'Полная ст-ть с уч.НЗС (Авто)'!BI"&amp;$J$26))/$D18)</f>
        <v>0</v>
      </c>
      <c r="BJ18" s="137">
        <f ca="1">IF($D18=0,0,SUMIF('Полная ст-ть с уч.НЗС (Авто)'!$YO$11:INDIRECT("'Полная ст-ть с уч.НЗС (Авто)'!YO"&amp;$J$26),$C18,'Полная ст-ть с уч.НЗС (Авто)'!BJ$11:INDIRECT("'Полная ст-ть с уч.НЗС (Авто)'!BJ"&amp;$J$26))/$D18)</f>
        <v>0</v>
      </c>
      <c r="BK18" s="137">
        <f ca="1">IF($D18=0,0,SUMIF('Полная ст-ть с уч.НЗС (Авто)'!$YO$11:INDIRECT("'Полная ст-ть с уч.НЗС (Авто)'!YO"&amp;$J$26),$C18,'Полная ст-ть с уч.НЗС (Авто)'!BK$11:INDIRECT("'Полная ст-ть с уч.НЗС (Авто)'!BK"&amp;$J$26))/$D18)</f>
        <v>0</v>
      </c>
      <c r="BL18" s="140"/>
      <c r="BM18" s="137">
        <f ca="1">IF($D18=0,0,SUMIF('Полная ст-ть с уч.НЗС (Авто)'!$YO$11:INDIRECT("'Полная ст-ть с уч.НЗС (Авто)'!YO"&amp;$J$26),$C18,'Полная ст-ть с уч.НЗС (Авто)'!BM$11:INDIRECT("'Полная ст-ть с уч.НЗС (Авто)'!BM"&amp;$J$26))/$D18)</f>
        <v>0</v>
      </c>
      <c r="BN18" s="140"/>
      <c r="BO18" s="137"/>
      <c r="BP18" s="137"/>
      <c r="BQ18" s="137">
        <f ca="1">IF($D18=0,0,SUMIF('Полная ст-ть с уч.НЗС (Авто)'!$YO$11:INDIRECT("'Полная ст-ть с уч.НЗС (Авто)'!YO"&amp;$J$26),$C18,'Полная ст-ть с уч.НЗС (Авто)'!BQ$11:INDIRECT("'Полная ст-ть с уч.НЗС (Авто)'!BQ"&amp;$J$26))/$D18)</f>
        <v>0</v>
      </c>
      <c r="BR18" s="137"/>
      <c r="BS18" s="137"/>
      <c r="BT18" s="137"/>
      <c r="BU18" s="137"/>
      <c r="BV18" s="137"/>
      <c r="BW18" s="137"/>
      <c r="BX18" s="137"/>
      <c r="BY18" s="137"/>
      <c r="BZ18" s="137"/>
      <c r="CA18" s="137"/>
      <c r="CB18" s="137"/>
      <c r="CC18" s="137"/>
      <c r="CD18" s="137"/>
      <c r="CE18" s="137"/>
      <c r="CF18" s="137"/>
      <c r="CG18" s="137"/>
      <c r="CH18" s="137"/>
      <c r="CI18" s="137"/>
      <c r="CJ18" s="137"/>
      <c r="CK18" s="137">
        <f ca="1">IF($D18=0,0,SUMIF('Полная ст-ть с уч.НЗС (Авто)'!$YO$11:INDIRECT("'Полная ст-ть с уч.НЗС (Авто)'!YO"&amp;$J$26),$C18,'Полная ст-ть с уч.НЗС (Авто)'!CK$11:INDIRECT("'Полная ст-ть с уч.НЗС (Авто)'!CK"&amp;$J$26))/$D18)</f>
        <v>0</v>
      </c>
      <c r="CL18" s="137">
        <f ca="1">IF($D18=0,0,SUMIF('Полная ст-ть с уч.НЗС (Авто)'!$YO$11:INDIRECT("'Полная ст-ть с уч.НЗС (Авто)'!YO"&amp;$J$26),$C18,'Полная ст-ть с уч.НЗС (Авто)'!CL$11:INDIRECT("'Полная ст-ть с уч.НЗС (Авто)'!CL"&amp;$J$26))/$D18)</f>
        <v>0</v>
      </c>
      <c r="CM18" s="137">
        <f ca="1">IF($D18=0,0,SUMIF('Полная ст-ть с уч.НЗС (Авто)'!$YO$11:INDIRECT("'Полная ст-ть с уч.НЗС (Авто)'!YO"&amp;$J$26),$C18,'Полная ст-ть с уч.НЗС (Авто)'!CM$11:INDIRECT("'Полная ст-ть с уч.НЗС (Авто)'!CM"&amp;$J$26))/$D18)</f>
        <v>0</v>
      </c>
      <c r="CN18" s="137">
        <f ca="1">IF($D18=0,0,SUMIF('Полная ст-ть с уч.НЗС (Авто)'!$YO$11:INDIRECT("'Полная ст-ть с уч.НЗС (Авто)'!YO"&amp;$J$26),$C18,'Полная ст-ть с уч.НЗС (Авто)'!CN$11:INDIRECT("'Полная ст-ть с уч.НЗС (Авто)'!CN"&amp;$J$26))/$D18)</f>
        <v>0</v>
      </c>
      <c r="CO18" s="137">
        <f ca="1">IF($D18=0,0,SUMIF('Полная ст-ть с уч.НЗС (Авто)'!$YO$11:INDIRECT("'Полная ст-ть с уч.НЗС (Авто)'!YO"&amp;$J$26),$C18,'Полная ст-ть с уч.НЗС (Авто)'!CO$11:INDIRECT("'Полная ст-ть с уч.НЗС (Авто)'!CO"&amp;$J$26))/$D18)</f>
        <v>0</v>
      </c>
      <c r="CP18" s="137">
        <f ca="1">IF($D18=0,0,SUMIF('Полная ст-ть с уч.НЗС (Авто)'!$YO$11:INDIRECT("'Полная ст-ть с уч.НЗС (Авто)'!YO"&amp;$J$26),$C18,'Полная ст-ть с уч.НЗС (Авто)'!CP$11:INDIRECT("'Полная ст-ть с уч.НЗС (Авто)'!CO"&amp;$J$26))/$D18)</f>
        <v>0</v>
      </c>
      <c r="CQ18" s="137">
        <f ca="1">IF($D18=0,0,SUMIF('Полная ст-ть с уч.НЗС (Авто)'!$YO$11:INDIRECT("'Полная ст-ть с уч.НЗС (Авто)'!YO"&amp;$J$26),$C18,'Полная ст-ть с уч.НЗС (Авто)'!CQ$11:INDIRECT("'Полная ст-ть с уч.НЗС (Авто)'!CQ"&amp;$J$26))/$D18)</f>
        <v>0</v>
      </c>
      <c r="CR18" s="137">
        <f ca="1">IF($D18=0,0,SUMIF('Полная ст-ть с уч.НЗС (Авто)'!$YO$11:INDIRECT("'Полная ст-ть с уч.НЗС (Авто)'!YO"&amp;$J$26),$C18,'Полная ст-ть с уч.НЗС (Авто)'!CR$11:INDIRECT("'Полная ст-ть с уч.НЗС (Авто)'!CR"&amp;$J$26))/$D18)</f>
        <v>0</v>
      </c>
      <c r="CS18" s="137">
        <f ca="1">IF($D18=0,0,SUMIF('Полная ст-ть с уч.НЗС (Авто)'!$YO$11:INDIRECT("'Полная ст-ть с уч.НЗС (Авто)'!YO"&amp;$J$26),$C18,'Полная ст-ть с уч.НЗС (Авто)'!CS$11:INDIRECT("'Полная ст-ть с уч.НЗС (Авто)'!CS"&amp;$J$26))/$D18)</f>
        <v>0</v>
      </c>
      <c r="CT18" s="137">
        <f ca="1">IF($D18=0,0,SUMIF('Полная ст-ть с уч.НЗС (Авто)'!$YO$11:INDIRECT("'Полная ст-ть с уч.НЗС (Авто)'!YO"&amp;$J$26),$C18,'Полная ст-ть с уч.НЗС (Авто)'!CT$11:INDIRECT("'Полная ст-ть с уч.НЗС (Авто)'!CT"&amp;$J$26))/$D18)</f>
        <v>0</v>
      </c>
      <c r="CU18" s="137">
        <f ca="1">IF($D18=0,0,SUMIF('Полная ст-ть с уч.НЗС (Авто)'!$YO$11:INDIRECT("'Полная ст-ть с уч.НЗС (Авто)'!YO"&amp;$J$26),$C18,'Полная ст-ть с уч.НЗС (Авто)'!CU$11:INDIRECT("'Полная ст-ть с уч.НЗС (Авто)'!CU"&amp;$J$26))/$D18)</f>
        <v>0</v>
      </c>
      <c r="CV18" s="137">
        <f ca="1">IF($D18=0,0,SUMIF('Полная ст-ть с уч.НЗС (Авто)'!$YO$11:INDIRECT("'Полная ст-ть с уч.НЗС (Авто)'!YO"&amp;$J$26),$C18,'Полная ст-ть с уч.НЗС (Авто)'!CV$11:INDIRECT("'Полная ст-ть с уч.НЗС (Авто)'!CV"&amp;$J$26))/$D18)</f>
        <v>0</v>
      </c>
      <c r="CW18" s="137">
        <f ca="1">IF($D18=0,0,SUMIF('Полная ст-ть с уч.НЗС (Авто)'!$YO$11:INDIRECT("'Полная ст-ть с уч.НЗС (Авто)'!YO"&amp;$J$26),$C18,'Полная ст-ть с уч.НЗС (Авто)'!CW$11:INDIRECT("'Полная ст-ть с уч.НЗС (Авто)'!CW"&amp;$J$26))/$D18)</f>
        <v>0</v>
      </c>
      <c r="CX18" s="137">
        <f ca="1">IF($D18=0,0,SUMIF('Полная ст-ть с уч.НЗС (Авто)'!$YO$11:INDIRECT("'Полная ст-ть с уч.НЗС (Авто)'!YO"&amp;$J$26),$C18,'Полная ст-ть с уч.НЗС (Авто)'!CX$11:INDIRECT("'Полная ст-ть с уч.НЗС (Авто)'!CX"&amp;$J$26))/$D18)</f>
        <v>0</v>
      </c>
      <c r="CY18" s="137">
        <f ca="1">IF($D18=0,0,SUMIF('Полная ст-ть с уч.НЗС (Авто)'!$YO$11:INDIRECT("'Полная ст-ть с уч.НЗС (Авто)'!YO"&amp;$J$26),$C18,'Полная ст-ть с уч.НЗС (Авто)'!CY$11:INDIRECT("'Полная ст-ть с уч.НЗС (Авто)'!CY"&amp;$J$26))/$D18)</f>
        <v>0</v>
      </c>
      <c r="CZ18" s="137">
        <f ca="1">IF($D18=0,0,SUMIF('Полная ст-ть с уч.НЗС (Авто)'!$YO$11:INDIRECT("'Полная ст-ть с уч.НЗС (Авто)'!YO"&amp;$J$26),$C18,'Полная ст-ть с уч.НЗС (Авто)'!CZ$11:INDIRECT("'Полная ст-ть с уч.НЗС (Авто)'!CZ"&amp;$J$26))/$D18)</f>
        <v>0</v>
      </c>
      <c r="DA18" s="137">
        <f ca="1">IF($D18=0,0,SUMIF('Полная ст-ть с уч.НЗС (Авто)'!$YO$11:INDIRECT("'Полная ст-ть с уч.НЗС (Авто)'!YO"&amp;$J$26),$C18,'Полная ст-ть с уч.НЗС (Авто)'!DA$11:INDIRECT("'Полная ст-ть с уч.НЗС (Авто)'!DA"&amp;$J$26))/$D18)</f>
        <v>0</v>
      </c>
      <c r="DB18" s="137">
        <f ca="1">IF($D18=0,0,SUMIF('Полная ст-ть с уч.НЗС (Авто)'!$YO$11:INDIRECT("'Полная ст-ть с уч.НЗС (Авто)'!YO"&amp;$J$26),$C18,'Полная ст-ть с уч.НЗС (Авто)'!DB$11:INDIRECT("'Полная ст-ть с уч.НЗС (Авто)'!DB"&amp;$J$26))/$D18)</f>
        <v>0</v>
      </c>
      <c r="DC18" s="137">
        <f ca="1">IF($D18=0,0,SUMIF('Полная ст-ть с уч.НЗС (Авто)'!$YO$11:INDIRECT("'Полная ст-ть с уч.НЗС (Авто)'!YO"&amp;$J$26),$C18,'Полная ст-ть с уч.НЗС (Авто)'!DC$11:INDIRECT("'Полная ст-ть с уч.НЗС (Авто)'!DC"&amp;$J$26))/$D18)</f>
        <v>0</v>
      </c>
      <c r="DD18" s="137"/>
      <c r="DE18" s="137">
        <f ca="1">IF($D18=0,0,SUMIF('Полная ст-ть с уч.НЗС (Авто)'!$YO$11:INDIRECT("'Полная ст-ть с уч.НЗС (Авто)'!YO"&amp;$J$26),$C18,'Полная ст-ть с уч.НЗС (Авто)'!DE$11:INDIRECT("'Полная ст-ть с уч.НЗС (Авто)'!DE"&amp;$J$26))/$D18)</f>
        <v>0</v>
      </c>
      <c r="DF18" s="137"/>
      <c r="DG18" s="137">
        <f ca="1">IF($D18=0,0,SUMIF('Полная ст-ть с уч.НЗС (Авто)'!$YO$11:INDIRECT("'Полная ст-ть с уч.НЗС (Авто)'!YO"&amp;$J$26),$C18,'Полная ст-ть с уч.НЗС (Авто)'!DG$11:INDIRECT("'Полная ст-ть с уч.НЗС (Авто)'!DG"&amp;$J$26))/$D18)</f>
        <v>0</v>
      </c>
      <c r="DH18" s="137">
        <f ca="1">IF($D18=0,0,SUMIF('Полная ст-ть с уч.НЗС (Авто)'!$YO$11:INDIRECT("'Полная ст-ть с уч.НЗС (Авто)'!YO"&amp;$J$26),$C18,'Полная ст-ть с уч.НЗС (Авто)'!DH$11:INDIRECT("'Полная ст-ть с уч.НЗС (Авто)'!DH"&amp;$J$26))/$D18)</f>
        <v>0</v>
      </c>
      <c r="DI18" s="137">
        <f ca="1">IF($D18=0,0,SUMIF('Полная ст-ть с уч.НЗС (Авто)'!$YO$11:INDIRECT("'Полная ст-ть с уч.НЗС (Авто)'!YO"&amp;$J$26),$C18,'Полная ст-ть с уч.НЗС (Авто)'!DI$11:INDIRECT("'Полная ст-ть с уч.НЗС (Авто)'!DI"&amp;$J$26))/$D18)</f>
        <v>0</v>
      </c>
      <c r="DJ18" s="137">
        <f ca="1">IF($D18=0,0,SUMIF('Полная ст-ть с уч.НЗС (Авто)'!$YO$11:INDIRECT("'Полная ст-ть с уч.НЗС (Авто)'!YO"&amp;$J$26),$C18,'Полная ст-ть с уч.НЗС (Авто)'!DJ$11:INDIRECT("'Полная ст-ть с уч.НЗС (Авто)'!DJ"&amp;$J$26))/$D18)</f>
        <v>0</v>
      </c>
      <c r="DK18" s="137">
        <f ca="1">IF($D18=0,0,SUMIF('Полная ст-ть с уч.НЗС (Авто)'!$YO$11:INDIRECT("'Полная ст-ть с уч.НЗС (Авто)'!YO"&amp;$J$26),$C18,'Полная ст-ть с уч.НЗС (Авто)'!DK$11:INDIRECT("'Полная ст-ть с уч.НЗС (Авто)'!DK"&amp;$J$26))/$D18)</f>
        <v>0</v>
      </c>
      <c r="DL18" s="137">
        <f ca="1">IF($D18=0,0,SUMIF('Полная ст-ть с уч.НЗС (Авто)'!$YO$11:INDIRECT("'Полная ст-ть с уч.НЗС (Авто)'!YO"&amp;$J$26),$C18,'Полная ст-ть с уч.НЗС (Авто)'!DL$11:INDIRECT("'Полная ст-ть с уч.НЗС (Авто)'!DL"&amp;$J$26))/$D18)</f>
        <v>0</v>
      </c>
      <c r="DM18" s="137">
        <f ca="1">IF($D18=0,0,SUMIF('Полная ст-ть с уч.НЗС (Авто)'!$YO$11:INDIRECT("'Полная ст-ть с уч.НЗС (Авто)'!YO"&amp;$J$26),$C18,'Полная ст-ть с уч.НЗС (Авто)'!DM$11:INDIRECT("'Полная ст-ть с уч.НЗС (Авто)'!DM"&amp;$J$26))/$D18)</f>
        <v>0</v>
      </c>
      <c r="DN18" s="137">
        <f ca="1">IF($D18=0,0,SUMIF('Полная ст-ть с уч.НЗС (Авто)'!$YO$11:INDIRECT("'Полная ст-ть с уч.НЗС (Авто)'!YO"&amp;$J$26),$C18,'Полная ст-ть с уч.НЗС (Авто)'!DN$11:INDIRECT("'Полная ст-ть с уч.НЗС (Авто)'!DN"&amp;$J$26))/$D18)</f>
        <v>0</v>
      </c>
      <c r="DO18" s="137">
        <f ca="1">IF($D18=0,0,SUMIF('Полная ст-ть с уч.НЗС (Авто)'!$YO$11:INDIRECT("'Полная ст-ть с уч.НЗС (Авто)'!YO"&amp;$J$26),$C18,'Полная ст-ть с уч.НЗС (Авто)'!DO$11:INDIRECT("'Полная ст-ть с уч.НЗС (Авто)'!DO"&amp;$J$26))/$D18)</f>
        <v>0</v>
      </c>
      <c r="DP18" s="137">
        <f ca="1">IF($D18=0,0,SUMIF('Полная ст-ть с уч.НЗС (Авто)'!$YO$11:INDIRECT("'Полная ст-ть с уч.НЗС (Авто)'!YO"&amp;$J$26),$C18,'Полная ст-ть с уч.НЗС (Авто)'!DP$11:INDIRECT("'Полная ст-ть с уч.НЗС (Авто)'!DP"&amp;$J$26))/$D18)</f>
        <v>0</v>
      </c>
      <c r="DQ18" s="137">
        <f ca="1">IF($D18=0,0,SUMIF('Полная ст-ть с уч.НЗС (Авто)'!$YO$11:INDIRECT("'Полная ст-ть с уч.НЗС (Авто)'!YO"&amp;$J$26),$C18,'Полная ст-ть с уч.НЗС (Авто)'!DQ$11:INDIRECT("'Полная ст-ть с уч.НЗС (Авто)'!DQ"&amp;$J$26))/$D18)</f>
        <v>0</v>
      </c>
      <c r="DR18" s="137">
        <f ca="1">IF($D18=0,0,SUMIF('Полная ст-ть с уч.НЗС (Авто)'!$YO$11:INDIRECT("'Полная ст-ть с уч.НЗС (Авто)'!YO"&amp;$J$26),$C18,'Полная ст-ть с уч.НЗС (Авто)'!DR$11:INDIRECT("'Полная ст-ть с уч.НЗС (Авто)'!DR"&amp;$J$26))/$D18)</f>
        <v>0</v>
      </c>
      <c r="DS18" s="137">
        <f ca="1">IF($D18=0,0,SUMIF('Полная ст-ть с уч.НЗС (Авто)'!$YO$11:INDIRECT("'Полная ст-ть с уч.НЗС (Авто)'!YO"&amp;$J$26),$C18,'Полная ст-ть с уч.НЗС (Авто)'!DS$11:INDIRECT("'Полная ст-ть с уч.НЗС (Авто)'!DS"&amp;$J$26))/$D18)</f>
        <v>0</v>
      </c>
      <c r="DT18" s="137">
        <f ca="1">IF($D18=0,0,SUMIF('Полная ст-ть с уч.НЗС (Авто)'!$YO$11:INDIRECT("'Полная ст-ть с уч.НЗС (Авто)'!YO"&amp;$J$26),$C18,'Полная ст-ть с уч.НЗС (Авто)'!DT$11:INDIRECT("'Полная ст-ть с уч.НЗС (Авто)'!DT"&amp;$J$26))/$D18)</f>
        <v>0</v>
      </c>
      <c r="DU18" s="137">
        <f ca="1">IF($D18=0,0,SUMIF('Полная ст-ть с уч.НЗС (Авто)'!$YO$11:INDIRECT("'Полная ст-ть с уч.НЗС (Авто)'!YO"&amp;$J$26),$C18,'Полная ст-ть с уч.НЗС (Авто)'!DU$11:INDIRECT("'Полная ст-ть с уч.НЗС (Авто)'!DU"&amp;$J$26))/$D18)</f>
        <v>0</v>
      </c>
      <c r="DV18" s="137">
        <f ca="1">IF($D18=0,0,SUMIF('Полная ст-ть с уч.НЗС (Авто)'!$YO$11:INDIRECT("'Полная ст-ть с уч.НЗС (Авто)'!YO"&amp;$J$26),$C18,'Полная ст-ть с уч.НЗС (Авто)'!DV$11:INDIRECT("'Полная ст-ть с уч.НЗС (Авто)'!DV"&amp;$J$26))/$D18)</f>
        <v>0</v>
      </c>
      <c r="DW18" s="137">
        <f ca="1">IF($D18=0,0,SUMIF('Полная ст-ть с уч.НЗС (Авто)'!$YO$11:INDIRECT("'Полная ст-ть с уч.НЗС (Авто)'!YO"&amp;$J$26),$C18,'Полная ст-ть с уч.НЗС (Авто)'!DW$11:INDIRECT("'Полная ст-ть с уч.НЗС (Авто)'!DW"&amp;$J$26))/$D18)</f>
        <v>0</v>
      </c>
      <c r="DX18" s="137">
        <f ca="1">IF($D18=0,0,SUMIF('Полная ст-ть с уч.НЗС (Авто)'!$YO$11:INDIRECT("'Полная ст-ть с уч.НЗС (Авто)'!YO"&amp;$J$26),$C18,'Полная ст-ть с уч.НЗС (Авто)'!DX$11:INDIRECT("'Полная ст-ть с уч.НЗС (Авто)'!DX"&amp;$J$26))/$D18)</f>
        <v>0</v>
      </c>
      <c r="DY18" s="137">
        <f ca="1">IF($D18=0,0,SUMIF('Полная ст-ть с уч.НЗС (Авто)'!$YO$11:INDIRECT("'Полная ст-ть с уч.НЗС (Авто)'!YO"&amp;$J$26),$C18,'Полная ст-ть с уч.НЗС (Авто)'!DY$11:INDIRECT("'Полная ст-ть с уч.НЗС (Авто)'!DY"&amp;$J$26))/$D18)</f>
        <v>0</v>
      </c>
      <c r="DZ18" s="137">
        <f ca="1">IF($D18=0,0,SUMIF('Полная ст-ть с уч.НЗС (Авто)'!$YO$11:INDIRECT("'Полная ст-ть с уч.НЗС (Авто)'!YO"&amp;$J$26),$C18,'Полная ст-ть с уч.НЗС (Авто)'!DZ$11:INDIRECT("'Полная ст-ть с уч.НЗС (Авто)'!DZ"&amp;$J$26))/$D18)</f>
        <v>0</v>
      </c>
      <c r="EA18" s="137">
        <f ca="1">IF($D18=0,0,SUMIF('Полная ст-ть с уч.НЗС (Авто)'!$YO$11:INDIRECT("'Полная ст-ть с уч.НЗС (Авто)'!YO"&amp;$J$26),$C18,'Полная ст-ть с уч.НЗС (Авто)'!EA$11:INDIRECT("'Полная ст-ть с уч.НЗС (Авто)'!EA"&amp;$J$26))/$D18)</f>
        <v>0</v>
      </c>
      <c r="EB18" s="137">
        <f ca="1">IF($D18=0,0,SUMIF('Полная ст-ть с уч.НЗС (Авто)'!$YO$11:INDIRECT("'Полная ст-ть с уч.НЗС (Авто)'!YO"&amp;$J$26),$C18,'Полная ст-ть с уч.НЗС (Авто)'!EB$11:INDIRECT("'Полная ст-ть с уч.НЗС (Авто)'!EB"&amp;$J$26))/$D18)</f>
        <v>0</v>
      </c>
      <c r="EC18" s="137">
        <f ca="1">IF($D18=0,0,SUMIF('Полная ст-ть с уч.НЗС (Авто)'!$YO$11:INDIRECT("'Полная ст-ть с уч.НЗС (Авто)'!YO"&amp;$J$26),$C18,'Полная ст-ть с уч.НЗС (Авто)'!EC$11:INDIRECT("'Полная ст-ть с уч.НЗС (Авто)'!EC"&amp;$J$26))/$D18)</f>
        <v>0</v>
      </c>
      <c r="ED18" s="137">
        <f ca="1">IF($D18=0,0,SUMIF('Полная ст-ть с уч.НЗС (Авто)'!$YO$11:INDIRECT("'Полная ст-ть с уч.НЗС (Авто)'!YO"&amp;$J$26),$C18,'Полная ст-ть с уч.НЗС (Авто)'!ED$11:INDIRECT("'Полная ст-ть с уч.НЗС (Авто)'!ED"&amp;$J$26))/$D18)</f>
        <v>0</v>
      </c>
      <c r="EE18" s="137">
        <f ca="1">IF($D18=0,0,SUMIF('Полная ст-ть с уч.НЗС (Авто)'!$YO$11:INDIRECT("'Полная ст-ть с уч.НЗС (Авто)'!YO"&amp;$J$26),$C18,'Полная ст-ть с уч.НЗС (Авто)'!EE$11:INDIRECT("'Полная ст-ть с уч.НЗС (Авто)'!EE"&amp;$J$26))/$D18)</f>
        <v>0</v>
      </c>
      <c r="EF18" s="137">
        <f ca="1">IF($D18=0,0,SUMIF('Полная ст-ть с уч.НЗС (Авто)'!$YO$11:INDIRECT("'Полная ст-ть с уч.НЗС (Авто)'!YO"&amp;$J$26),$C18,'Полная ст-ть с уч.НЗС (Авто)'!EF$11:INDIRECT("'Полная ст-ть с уч.НЗС (Авто)'!EF"&amp;$J$26))/$D18)</f>
        <v>0</v>
      </c>
      <c r="EG18" s="137">
        <f ca="1">IF($D18=0,0,SUMIF('Полная ст-ть с уч.НЗС (Авто)'!$YO$11:INDIRECT("'Полная ст-ть с уч.НЗС (Авто)'!YO"&amp;$J$26),$C18,'Полная ст-ть с уч.НЗС (Авто)'!EG$11:INDIRECT("'Полная ст-ть с уч.НЗС (Авто)'!EG"&amp;$J$26))/$D18)</f>
        <v>0</v>
      </c>
      <c r="EH18" s="137">
        <f ca="1">IF($D18=0,0,SUMIF('Полная ст-ть с уч.НЗС (Авто)'!$YO$11:INDIRECT("'Полная ст-ть с уч.НЗС (Авто)'!YO"&amp;$J$26),$C18,'Полная ст-ть с уч.НЗС (Авто)'!EH$11:INDIRECT("'Полная ст-ть с уч.НЗС (Авто)'!EH"&amp;$J$26))/$D18)</f>
        <v>0</v>
      </c>
      <c r="EI18" s="137">
        <f ca="1">IF($D18=0,0,SUMIF('Полная ст-ть с уч.НЗС (Авто)'!$YO$11:INDIRECT("'Полная ст-ть с уч.НЗС (Авто)'!YO"&amp;$J$26),$C18,'Полная ст-ть с уч.НЗС (Авто)'!EI$11:INDIRECT("'Полная ст-ть с уч.НЗС (Авто)'!EI"&amp;$J$26))/$D18)</f>
        <v>0</v>
      </c>
      <c r="EJ18" s="137">
        <f ca="1">IF($D18=0,0,SUMIF('Полная ст-ть с уч.НЗС (Авто)'!$YO$11:INDIRECT("'Полная ст-ть с уч.НЗС (Авто)'!YO"&amp;$J$26),$C18,'Полная ст-ть с уч.НЗС (Авто)'!EJ$11:INDIRECT("'Полная ст-ть с уч.НЗС (Авто)'!EJ"&amp;$J$26))/$D18)</f>
        <v>0</v>
      </c>
      <c r="EK18" s="137">
        <f ca="1">IF($D18=0,0,SUMIF('Полная ст-ть с уч.НЗС (Авто)'!$YO$11:INDIRECT("'Полная ст-ть с уч.НЗС (Авто)'!YO"&amp;$J$26),$C18,'Полная ст-ть с уч.НЗС (Авто)'!EK$11:INDIRECT("'Полная ст-ть с уч.НЗС (Авто)'!EK"&amp;$J$26))/$D18)</f>
        <v>0</v>
      </c>
      <c r="EL18" s="137">
        <f ca="1">IF($D18=0,0,SUMIF('Полная ст-ть с уч.НЗС (Авто)'!$YO$11:INDIRECT("'Полная ст-ть с уч.НЗС (Авто)'!YO"&amp;$J$26),$C18,'Полная ст-ть с уч.НЗС (Авто)'!EL$11:INDIRECT("'Полная ст-ть с уч.НЗС (Авто)'!EL"&amp;$J$26))/$D18)</f>
        <v>0</v>
      </c>
      <c r="EM18" s="137">
        <f ca="1">IF($D18=0,0,SUMIF('Полная ст-ть с уч.НЗС (Авто)'!$YO$11:INDIRECT("'Полная ст-ть с уч.НЗС (Авто)'!YO"&amp;$J$26),$C18,'Полная ст-ть с уч.НЗС (Авто)'!EM$11:INDIRECT("'Полная ст-ть с уч.НЗС (Авто)'!EM"&amp;$J$26))/$D18)</f>
        <v>0</v>
      </c>
      <c r="EN18" s="137">
        <f ca="1">IF($D18=0,0,SUMIF('Полная ст-ть с уч.НЗС (Авто)'!$YO$11:INDIRECT("'Полная ст-ть с уч.НЗС (Авто)'!YO"&amp;$J$26),$C18,'Полная ст-ть с уч.НЗС (Авто)'!EN$11:INDIRECT("'Полная ст-ть с уч.НЗС (Авто)'!EN"&amp;$J$26))/$D18)</f>
        <v>0</v>
      </c>
      <c r="EO18" s="137">
        <f ca="1">IF($D18=0,0,SUMIF('Полная ст-ть с уч.НЗС (Авто)'!$YO$11:INDIRECT("'Полная ст-ть с уч.НЗС (Авто)'!YO"&amp;$J$26),$C18,'Полная ст-ть с уч.НЗС (Авто)'!EO$11:INDIRECT("'Полная ст-ть с уч.НЗС (Авто)'!EO"&amp;$J$26))/$D18)</f>
        <v>0</v>
      </c>
      <c r="EP18" s="137">
        <f ca="1">IF($D18=0,0,SUMIF('Полная ст-ть с уч.НЗС (Авто)'!$YO$11:INDIRECT("'Полная ст-ть с уч.НЗС (Авто)'!YO"&amp;$J$26),$C18,'Полная ст-ть с уч.НЗС (Авто)'!EP$11:INDIRECT("'Полная ст-ть с уч.НЗС (Авто)'!EP"&amp;$J$26))/$D18)</f>
        <v>0</v>
      </c>
      <c r="EQ18" s="137">
        <f ca="1">IF($D18=0,0,SUMIF('Полная ст-ть с уч.НЗС (Авто)'!$YO$11:INDIRECT("'Полная ст-ть с уч.НЗС (Авто)'!YO"&amp;$J$26),$C18,'Полная ст-ть с уч.НЗС (Авто)'!EQ$11:INDIRECT("'Полная ст-ть с уч.НЗС (Авто)'!EQ"&amp;$J$26))/$D18)</f>
        <v>0</v>
      </c>
      <c r="ER18" s="137">
        <f ca="1">IF($D18=0,0,SUMIF('Полная ст-ть с уч.НЗС (Авто)'!$YO$11:INDIRECT("'Полная ст-ть с уч.НЗС (Авто)'!YO"&amp;$J$26),$C18,'Полная ст-ть с уч.НЗС (Авто)'!ER$11:INDIRECT("'Полная ст-ть с уч.НЗС (Авто)'!ER"&amp;$J$26))/$D18)</f>
        <v>0</v>
      </c>
      <c r="ES18" s="137">
        <f ca="1">IF($D18=0,0,SUMIF('Полная ст-ть с уч.НЗС (Авто)'!$YO$11:INDIRECT("'Полная ст-ть с уч.НЗС (Авто)'!YO"&amp;$J$26),$C18,'Полная ст-ть с уч.НЗС (Авто)'!ES$11:INDIRECT("'Полная ст-ть с уч.НЗС (Авто)'!ES"&amp;$J$26))/$D18)</f>
        <v>0</v>
      </c>
      <c r="ET18" s="137">
        <f ca="1">IF($D18=0,0,SUMIF('Полная ст-ть с уч.НЗС (Авто)'!$YO$11:INDIRECT("'Полная ст-ть с уч.НЗС (Авто)'!YO"&amp;$J$26),$C18,'Полная ст-ть с уч.НЗС (Авто)'!ET$11:INDIRECT("'Полная ст-ть с уч.НЗС (Авто)'!ET"&amp;$J$26))/$D18)</f>
        <v>0</v>
      </c>
      <c r="EU18" s="137">
        <f ca="1">IF($D18=0,0,SUMIF('Полная ст-ть с уч.НЗС (Авто)'!$YO$11:INDIRECT("'Полная ст-ть с уч.НЗС (Авто)'!YO"&amp;$J$26),$C18,'Полная ст-ть с уч.НЗС (Авто)'!EU$11:INDIRECT("'Полная ст-ть с уч.НЗС (Авто)'!EU"&amp;$J$26))/$D18)</f>
        <v>0</v>
      </c>
      <c r="EV18" s="137">
        <f ca="1">IF($D18=0,0,SUMIF('Полная ст-ть с уч.НЗС (Авто)'!$YO$11:INDIRECT("'Полная ст-ть с уч.НЗС (Авто)'!YO"&amp;$J$26),$C18,'Полная ст-ть с уч.НЗС (Авто)'!EV$11:INDIRECT("'Полная ст-ть с уч.НЗС (Авто)'!EV"&amp;$J$26))/$D18)</f>
        <v>0</v>
      </c>
      <c r="EW18" s="137">
        <f ca="1">IF($D18=0,0,SUMIF('Полная ст-ть с уч.НЗС (Авто)'!$YO$11:INDIRECT("'Полная ст-ть с уч.НЗС (Авто)'!YO"&amp;$J$26),$C18,'Полная ст-ть с уч.НЗС (Авто)'!EW$11:INDIRECT("'Полная ст-ть с уч.НЗС (Авто)'!EW"&amp;$J$26))/$D18)</f>
        <v>0</v>
      </c>
      <c r="EX18" s="137">
        <f ca="1">IF($D18=0,0,SUMIF('Полная ст-ть с уч.НЗС (Авто)'!$YO$11:INDIRECT("'Полная ст-ть с уч.НЗС (Авто)'!YO"&amp;$J$26),$C18,'Полная ст-ть с уч.НЗС (Авто)'!EX$11:INDIRECT("'Полная ст-ть с уч.НЗС (Авто)'!EX"&amp;$J$26))/$D18)</f>
        <v>0</v>
      </c>
      <c r="EY18" s="137">
        <f ca="1">IF($D18=0,0,SUMIF('Полная ст-ть с уч.НЗС (Авто)'!$YO$11:INDIRECT("'Полная ст-ть с уч.НЗС (Авто)'!YO"&amp;$J$26),$C18,'Полная ст-ть с уч.НЗС (Авто)'!EY$11:INDIRECT("'Полная ст-ть с уч.НЗС (Авто)'!EY"&amp;$J$26))/$D18)</f>
        <v>0</v>
      </c>
      <c r="EZ18" s="137">
        <f ca="1">IF($D18=0,0,SUMIF('Полная ст-ть с уч.НЗС (Авто)'!$YO$11:INDIRECT("'Полная ст-ть с уч.НЗС (Авто)'!YO"&amp;$J$26),$C18,'Полная ст-ть с уч.НЗС (Авто)'!EZ$11:INDIRECT("'Полная ст-ть с уч.НЗС (Авто)'!EZ"&amp;$J$26))/$D18)</f>
        <v>0</v>
      </c>
      <c r="FA18" s="137">
        <f ca="1">IF($D18=0,0,SUMIF('Полная ст-ть с уч.НЗС (Авто)'!$YO$11:INDIRECT("'Полная ст-ть с уч.НЗС (Авто)'!YO"&amp;$J$26),$C18,'Полная ст-ть с уч.НЗС (Авто)'!FA$11:INDIRECT("'Полная ст-ть с уч.НЗС (Авто)'!FA"&amp;$J$26))/$D18)</f>
        <v>0</v>
      </c>
      <c r="FB18" s="137">
        <f ca="1">IF($D18=0,0,SUMIF('Полная ст-ть с уч.НЗС (Авто)'!$YO$11:INDIRECT("'Полная ст-ть с уч.НЗС (Авто)'!YO"&amp;$J$26),$C18,'Полная ст-ть с уч.НЗС (Авто)'!FB$11:INDIRECT("'Полная ст-ть с уч.НЗС (Авто)'!FB"&amp;$J$26))/$D18)</f>
        <v>0</v>
      </c>
      <c r="FC18" s="137">
        <f ca="1">IF($D18=0,0,SUMIF('Полная ст-ть с уч.НЗС (Авто)'!$YO$11:INDIRECT("'Полная ст-ть с уч.НЗС (Авто)'!YO"&amp;$J$26),$C18,'Полная ст-ть с уч.НЗС (Авто)'!FC$11:INDIRECT("'Полная ст-ть с уч.НЗС (Авто)'!FC"&amp;$J$26))/$D18)</f>
        <v>0</v>
      </c>
      <c r="FD18" s="137">
        <f ca="1">IF($D18=0,0,SUMIF('Полная ст-ть с уч.НЗС (Авто)'!$YO$11:INDIRECT("'Полная ст-ть с уч.НЗС (Авто)'!YO"&amp;$J$26),$C18,'Полная ст-ть с уч.НЗС (Авто)'!FD$11:INDIRECT("'Полная ст-ть с уч.НЗС (Авто)'!FD"&amp;$J$26))/$D18)</f>
        <v>0</v>
      </c>
      <c r="FE18" s="137">
        <f ca="1">IF($D18=0,0,SUMIF('Полная ст-ть с уч.НЗС (Авто)'!$YO$11:INDIRECT("'Полная ст-ть с уч.НЗС (Авто)'!YO"&amp;$J$26),$C18,'Полная ст-ть с уч.НЗС (Авто)'!FE$11:INDIRECT("'Полная ст-ть с уч.НЗС (Авто)'!FE"&amp;$J$26))/$D18)</f>
        <v>0</v>
      </c>
      <c r="FF18" s="137">
        <f ca="1">IF($D18=0,0,SUMIF('Полная ст-ть с уч.НЗС (Авто)'!$YO$11:INDIRECT("'Полная ст-ть с уч.НЗС (Авто)'!YO"&amp;$J$26),$C18,'Полная ст-ть с уч.НЗС (Авто)'!FF$11:INDIRECT("'Полная ст-ть с уч.НЗС (Авто)'!FF"&amp;$J$26))/$D18)</f>
        <v>0</v>
      </c>
      <c r="FG18" s="137">
        <f ca="1">IF($D18=0,0,SUMIF('Полная ст-ть с уч.НЗС (Авто)'!$YO$11:INDIRECT("'Полная ст-ть с уч.НЗС (Авто)'!YO"&amp;$J$26),$C18,'Полная ст-ть с уч.НЗС (Авто)'!FG$11:INDIRECT("'Полная ст-ть с уч.НЗС (Авто)'!FG"&amp;$J$26))/$D18)</f>
        <v>0</v>
      </c>
      <c r="FH18" s="137">
        <f ca="1">IF($D18=0,0,SUMIF('Полная ст-ть с уч.НЗС (Авто)'!$YO$11:INDIRECT("'Полная ст-ть с уч.НЗС (Авто)'!YO"&amp;$J$26),$C18,'Полная ст-ть с уч.НЗС (Авто)'!FH$11:INDIRECT("'Полная ст-ть с уч.НЗС (Авто)'!FH"&amp;$J$26))/$D18)</f>
        <v>0</v>
      </c>
      <c r="FI18" s="137">
        <f ca="1">IF($D18=0,0,SUMIF('Полная ст-ть с уч.НЗС (Авто)'!$YO$11:INDIRECT("'Полная ст-ть с уч.НЗС (Авто)'!YO"&amp;$J$26),$C18,'Полная ст-ть с уч.НЗС (Авто)'!FI$11:INDIRECT("'Полная ст-ть с уч.НЗС (Авто)'!FI"&amp;$J$26))/$D18)</f>
        <v>0</v>
      </c>
      <c r="FJ18" s="137">
        <f ca="1">IF($D18=0,0,SUMIF('Полная ст-ть с уч.НЗС (Авто)'!$YO$11:INDIRECT("'Полная ст-ть с уч.НЗС (Авто)'!YO"&amp;$J$26),$C18,'Полная ст-ть с уч.НЗС (Авто)'!FJ$11:INDIRECT("'Полная ст-ть с уч.НЗС (Авто)'!FJ"&amp;$J$26))/$D18)</f>
        <v>0</v>
      </c>
      <c r="FK18" s="137">
        <f ca="1">IF($D18=0,0,SUMIF('Полная ст-ть с уч.НЗС (Авто)'!$YO$11:INDIRECT("'Полная ст-ть с уч.НЗС (Авто)'!YO"&amp;$J$26),$C18,'Полная ст-ть с уч.НЗС (Авто)'!FK$11:INDIRECT("'Полная ст-ть с уч.НЗС (Авто)'!FK"&amp;$J$26))/$D18)</f>
        <v>0</v>
      </c>
      <c r="FL18" s="137">
        <f ca="1">IF($D18=0,0,SUMIF('Полная ст-ть с уч.НЗС (Авто)'!$YO$11:INDIRECT("'Полная ст-ть с уч.НЗС (Авто)'!YO"&amp;$J$26),$C18,'Полная ст-ть с уч.НЗС (Авто)'!FL$11:INDIRECT("'Полная ст-ть с уч.НЗС (Авто)'!FL"&amp;$J$26))/$D18)</f>
        <v>0</v>
      </c>
      <c r="FM18" s="137">
        <f ca="1">IF($D18=0,0,SUMIF('Полная ст-ть с уч.НЗС (Авто)'!$YO$11:INDIRECT("'Полная ст-ть с уч.НЗС (Авто)'!YO"&amp;$J$26),$C18,'Полная ст-ть с уч.НЗС (Авто)'!FM$11:INDIRECT("'Полная ст-ть с уч.НЗС (Авто)'!FM"&amp;$J$26))/$D18)</f>
        <v>0</v>
      </c>
      <c r="FN18" s="137">
        <f ca="1">IF($D18=0,0,SUMIF('Полная ст-ть с уч.НЗС (Авто)'!$YO$11:INDIRECT("'Полная ст-ть с уч.НЗС (Авто)'!YO"&amp;$J$26),$C18,'Полная ст-ть с уч.НЗС (Авто)'!FN$11:INDIRECT("'Полная ст-ть с уч.НЗС (Авто)'!FN"&amp;$J$26))/$D18)</f>
        <v>0</v>
      </c>
      <c r="FO18" s="137">
        <f ca="1">IF($D18=0,0,SUMIF('Полная ст-ть с уч.НЗС (Авто)'!$YO$11:INDIRECT("'Полная ст-ть с уч.НЗС (Авто)'!YO"&amp;$J$26),$C18,'Полная ст-ть с уч.НЗС (Авто)'!FO$11:INDIRECT("'Полная ст-ть с уч.НЗС (Авто)'!FO"&amp;$J$26))/$D18)</f>
        <v>0</v>
      </c>
      <c r="FP18" s="137">
        <f ca="1">IF($D18=0,0,SUMIF('Полная ст-ть с уч.НЗС (Авто)'!$YO$11:INDIRECT("'Полная ст-ть с уч.НЗС (Авто)'!YO"&amp;$J$26),$C18,'Полная ст-ть с уч.НЗС (Авто)'!FP$11:INDIRECT("'Полная ст-ть с уч.НЗС (Авто)'!FP"&amp;$J$26))/$D18)</f>
        <v>0</v>
      </c>
      <c r="FQ18" s="137">
        <f ca="1">IF($D18=0,0,SUMIF('Полная ст-ть с уч.НЗС (Авто)'!$YO$11:INDIRECT("'Полная ст-ть с уч.НЗС (Авто)'!YO"&amp;$J$26),$C18,'Полная ст-ть с уч.НЗС (Авто)'!FQ$11:INDIRECT("'Полная ст-ть с уч.НЗС (Авто)'!FQ"&amp;$J$26))/$D18)</f>
        <v>0</v>
      </c>
      <c r="FR18" s="137">
        <f ca="1">IF($D18=0,0,SUMIF('Полная ст-ть с уч.НЗС (Авто)'!$YO$11:INDIRECT("'Полная ст-ть с уч.НЗС (Авто)'!YO"&amp;$J$26),$C18,'Полная ст-ть с уч.НЗС (Авто)'!FR$11:INDIRECT("'Полная ст-ть с уч.НЗС (Авто)'!FR"&amp;$J$26))/$D18)</f>
        <v>0</v>
      </c>
      <c r="FS18" s="137">
        <f ca="1">IF($D18=0,0,SUMIF('Полная ст-ть с уч.НЗС (Авто)'!$YO$11:INDIRECT("'Полная ст-ть с уч.НЗС (Авто)'!YO"&amp;$J$26),$C18,'Полная ст-ть с уч.НЗС (Авто)'!FS$11:INDIRECT("'Полная ст-ть с уч.НЗС (Авто)'!FS"&amp;$J$26))/$D18)</f>
        <v>0</v>
      </c>
      <c r="FT18" s="137">
        <f ca="1">IF($D18=0,0,SUMIF('Полная ст-ть с уч.НЗС (Авто)'!$YO$11:INDIRECT("'Полная ст-ть с уч.НЗС (Авто)'!YO"&amp;$J$26),$C18,'Полная ст-ть с уч.НЗС (Авто)'!FT$11:INDIRECT("'Полная ст-ть с уч.НЗС (Авто)'!FT"&amp;$J$26))/$D18)</f>
        <v>0</v>
      </c>
      <c r="FU18" s="137">
        <f ca="1">IF($D18=0,0,SUMIF('Полная ст-ть с уч.НЗС (Авто)'!$YO$11:INDIRECT("'Полная ст-ть с уч.НЗС (Авто)'!YO"&amp;$J$26),$C18,'Полная ст-ть с уч.НЗС (Авто)'!FU$11:INDIRECT("'Полная ст-ть с уч.НЗС (Авто)'!FU"&amp;$J$26))/$D18)</f>
        <v>0</v>
      </c>
      <c r="FV18" s="137">
        <f ca="1">IF($D18=0,0,SUMIF('Полная ст-ть с уч.НЗС (Авто)'!$YO$11:INDIRECT("'Полная ст-ть с уч.НЗС (Авто)'!YO"&amp;$J$26),$C18,'Полная ст-ть с уч.НЗС (Авто)'!FV$11:INDIRECT("'Полная ст-ть с уч.НЗС (Авто)'!FV"&amp;$J$26))/$D18)</f>
        <v>0</v>
      </c>
      <c r="FW18" s="137">
        <f ca="1">IF($D18=0,0,SUMIF('Полная ст-ть с уч.НЗС (Авто)'!$YO$11:INDIRECT("'Полная ст-ть с уч.НЗС (Авто)'!YO"&amp;$J$26),$C18,'Полная ст-ть с уч.НЗС (Авто)'!FW$11:INDIRECT("'Полная ст-ть с уч.НЗС (Авто)'!FW"&amp;$J$26))/$D18)</f>
        <v>0</v>
      </c>
      <c r="FX18" s="137">
        <f ca="1">IF($D18=0,0,SUMIF('Полная ст-ть с уч.НЗС (Авто)'!$YO$11:INDIRECT("'Полная ст-ть с уч.НЗС (Авто)'!YO"&amp;$J$26),$C18,'Полная ст-ть с уч.НЗС (Авто)'!FX$11:INDIRECT("'Полная ст-ть с уч.НЗС (Авто)'!FX"&amp;$J$26))/$D18)</f>
        <v>0</v>
      </c>
      <c r="FY18" s="137">
        <f ca="1">IF($D18=0,0,SUMIF('Полная ст-ть с уч.НЗС (Авто)'!$YO$11:INDIRECT("'Полная ст-ть с уч.НЗС (Авто)'!YO"&amp;$J$26),$C18,'Полная ст-ть с уч.НЗС (Авто)'!FY$11:INDIRECT("'Полная ст-ть с уч.НЗС (Авто)'!FY"&amp;$J$26))/$D18)</f>
        <v>0</v>
      </c>
      <c r="FZ18" s="137">
        <f ca="1">IF($D18=0,0,SUMIF('Полная ст-ть с уч.НЗС (Авто)'!$YO$11:INDIRECT("'Полная ст-ть с уч.НЗС (Авто)'!YO"&amp;$J$26),$C18,'Полная ст-ть с уч.НЗС (Авто)'!FZ$11:INDIRECT("'Полная ст-ть с уч.НЗС (Авто)'!FZ"&amp;$J$26))/$D18)</f>
        <v>0</v>
      </c>
      <c r="GA18" s="137">
        <f ca="1">IF($D18=0,0,SUMIF('Полная ст-ть с уч.НЗС (Авто)'!$YO$11:INDIRECT("'Полная ст-ть с уч.НЗС (Авто)'!YO"&amp;$J$26),$C18,'Полная ст-ть с уч.НЗС (Авто)'!GA$11:INDIRECT("'Полная ст-ть с уч.НЗС (Авто)'!GA"&amp;$J$26))/$D18)</f>
        <v>0</v>
      </c>
      <c r="GB18" s="137">
        <f ca="1">IF($D18=0,0,SUMIF('Полная ст-ть с уч.НЗС (Авто)'!$YO$11:INDIRECT("'Полная ст-ть с уч.НЗС (Авто)'!YO"&amp;$J$26),$C18,'Полная ст-ть с уч.НЗС (Авто)'!GB$11:INDIRECT("'Полная ст-ть с уч.НЗС (Авто)'!GB"&amp;$J$26))/$D18)</f>
        <v>0</v>
      </c>
      <c r="GC18" s="137">
        <f ca="1">IF($D18=0,0,SUMIF('Полная ст-ть с уч.НЗС (Авто)'!$YO$11:INDIRECT("'Полная ст-ть с уч.НЗС (Авто)'!YO"&amp;$J$26),$C18,'Полная ст-ть с уч.НЗС (Авто)'!GC$11:INDIRECT("'Полная ст-ть с уч.НЗС (Авто)'!GC"&amp;$J$26))/$D18)</f>
        <v>0</v>
      </c>
      <c r="GD18" s="137">
        <f ca="1">IF($D18=0,0,SUMIF('Полная ст-ть с уч.НЗС (Авто)'!$YO$11:INDIRECT("'Полная ст-ть с уч.НЗС (Авто)'!YO"&amp;$J$26),$C18,'Полная ст-ть с уч.НЗС (Авто)'!GD$11:INDIRECT("'Полная ст-ть с уч.НЗС (Авто)'!GD"&amp;$J$26))/$D18)</f>
        <v>0</v>
      </c>
      <c r="GE18" s="137">
        <f ca="1">IF($D18=0,0,SUMIF('Полная ст-ть с уч.НЗС (Авто)'!$YO$11:INDIRECT("'Полная ст-ть с уч.НЗС (Авто)'!YO"&amp;$J$26),$C18,'Полная ст-ть с уч.НЗС (Авто)'!GE$11:INDIRECT("'Полная ст-ть с уч.НЗС (Авто)'!GE"&amp;$J$26))/$D18)</f>
        <v>0</v>
      </c>
      <c r="GF18" s="137">
        <f ca="1">IF($D18=0,0,SUMIF('Полная ст-ть с уч.НЗС (Авто)'!$YO$11:INDIRECT("'Полная ст-ть с уч.НЗС (Авто)'!YO"&amp;$J$26),$C18,'Полная ст-ть с уч.НЗС (Авто)'!GF$11:INDIRECT("'Полная ст-ть с уч.НЗС (Авто)'!GF"&amp;$J$26))/$D18)</f>
        <v>0</v>
      </c>
      <c r="GG18" s="137">
        <f ca="1">IF($D18=0,0,SUMIF('Полная ст-ть с уч.НЗС (Авто)'!$YO$11:INDIRECT("'Полная ст-ть с уч.НЗС (Авто)'!YO"&amp;$J$26),$C18,'Полная ст-ть с уч.НЗС (Авто)'!GG$11:INDIRECT("'Полная ст-ть с уч.НЗС (Авто)'!GG"&amp;$J$26))/$D18)</f>
        <v>0</v>
      </c>
      <c r="GH18" s="137">
        <f ca="1">IF($D18=0,0,SUMIF('Полная ст-ть с уч.НЗС (Авто)'!$YO$11:INDIRECT("'Полная ст-ть с уч.НЗС (Авто)'!YO"&amp;$J$26),$C18,'Полная ст-ть с уч.НЗС (Авто)'!GH$11:INDIRECT("'Полная ст-ть с уч.НЗС (Авто)'!GH"&amp;$J$26))/$D18)</f>
        <v>0</v>
      </c>
      <c r="GI18" s="137">
        <f ca="1">IF($D18=0,0,SUMIF('Полная ст-ть с уч.НЗС (Авто)'!$YO$11:INDIRECT("'Полная ст-ть с уч.НЗС (Авто)'!YO"&amp;$J$26),$C18,'Полная ст-ть с уч.НЗС (Авто)'!GI$11:INDIRECT("'Полная ст-ть с уч.НЗС (Авто)'!GI"&amp;$J$26))/$D18)</f>
        <v>0</v>
      </c>
      <c r="GJ18" s="137">
        <f ca="1">IF($D18=0,0,SUMIF('Полная ст-ть с уч.НЗС (Авто)'!$YO$11:INDIRECT("'Полная ст-ть с уч.НЗС (Авто)'!YO"&amp;$J$26),$C18,'Полная ст-ть с уч.НЗС (Авто)'!GJ$11:INDIRECT("'Полная ст-ть с уч.НЗС (Авто)'!GJ"&amp;$J$26))/$D18)</f>
        <v>0</v>
      </c>
      <c r="GK18" s="137">
        <f ca="1">IF($D18=0,0,SUMIF('Полная ст-ть с уч.НЗС (Авто)'!$YO$11:INDIRECT("'Полная ст-ть с уч.НЗС (Авто)'!YO"&amp;$J$26),$C18,'Полная ст-ть с уч.НЗС (Авто)'!GK$11:INDIRECT("'Полная ст-ть с уч.НЗС (Авто)'!GK"&amp;$J$26))/$D18)</f>
        <v>0</v>
      </c>
      <c r="GL18" s="137">
        <f ca="1">IF($D18=0,0,SUMIF('Полная ст-ть с уч.НЗС (Авто)'!$YO$11:INDIRECT("'Полная ст-ть с уч.НЗС (Авто)'!YO"&amp;$J$26),$C18,'Полная ст-ть с уч.НЗС (Авто)'!GL$11:INDIRECT("'Полная ст-ть с уч.НЗС (Авто)'!GL"&amp;$J$26))/$D18)</f>
        <v>0</v>
      </c>
      <c r="GM18" s="137">
        <f ca="1">IF($D18=0,0,SUMIF('Полная ст-ть с уч.НЗС (Авто)'!$YO$11:INDIRECT("'Полная ст-ть с уч.НЗС (Авто)'!YO"&amp;$J$26),$C18,'Полная ст-ть с уч.НЗС (Авто)'!GM$11:INDIRECT("'Полная ст-ть с уч.НЗС (Авто)'!GM"&amp;$J$26))/$D18)</f>
        <v>0</v>
      </c>
      <c r="GN18" s="137">
        <f ca="1">IF($D18=0,0,SUMIF('Полная ст-ть с уч.НЗС (Авто)'!$YO$11:INDIRECT("'Полная ст-ть с уч.НЗС (Авто)'!YO"&amp;$J$26),$C18,'Полная ст-ть с уч.НЗС (Авто)'!GN$11:INDIRECT("'Полная ст-ть с уч.НЗС (Авто)'!GN"&amp;$J$26))/$D18)</f>
        <v>0</v>
      </c>
      <c r="GO18" s="137">
        <f ca="1">IF($D18=0,0,SUMIF('Полная ст-ть с уч.НЗС (Авто)'!$YO$11:INDIRECT("'Полная ст-ть с уч.НЗС (Авто)'!YO"&amp;$J$26),$C18,'Полная ст-ть с уч.НЗС (Авто)'!GO$11:INDIRECT("'Полная ст-ть с уч.НЗС (Авто)'!GO"&amp;$J$26))/$D18)</f>
        <v>0</v>
      </c>
      <c r="GP18" s="137">
        <f ca="1">IF($D18=0,0,SUMIF('Полная ст-ть с уч.НЗС (Авто)'!$YO$11:INDIRECT("'Полная ст-ть с уч.НЗС (Авто)'!YO"&amp;$J$26),$C18,'Полная ст-ть с уч.НЗС (Авто)'!GP$11:INDIRECT("'Полная ст-ть с уч.НЗС (Авто)'!GP"&amp;$J$26))/$D18)</f>
        <v>0</v>
      </c>
      <c r="GQ18" s="137">
        <f ca="1">IF($D18=0,0,SUMIF('Полная ст-ть с уч.НЗС (Авто)'!$YO$11:INDIRECT("'Полная ст-ть с уч.НЗС (Авто)'!YO"&amp;$J$26),$C18,'Полная ст-ть с уч.НЗС (Авто)'!GQ$11:INDIRECT("'Полная ст-ть с уч.НЗС (Авто)'!GP"&amp;$J$26))/$D18)</f>
        <v>0</v>
      </c>
      <c r="GR18" s="137">
        <f ca="1">IF($D18=0,0,SUMIF('Полная ст-ть с уч.НЗС (Авто)'!$YO$11:INDIRECT("'Полная ст-ть с уч.НЗС (Авто)'!YO"&amp;$J$26),$C18,'Полная ст-ть с уч.НЗС (Авто)'!GR$11:INDIRECT("'Полная ст-ть с уч.НЗС (Авто)'!GR"&amp;$J$26))/$D18)</f>
        <v>0</v>
      </c>
      <c r="GS18" s="137">
        <f ca="1">IF($D18=0,0,SUMIF('Полная ст-ть с уч.НЗС (Авто)'!$YO$11:INDIRECT("'Полная ст-ть с уч.НЗС (Авто)'!YO"&amp;$J$26),$C18,'Полная ст-ть с уч.НЗС (Авто)'!GS$11:INDIRECT("'Полная ст-ть с уч.НЗС (Авто)'!GS"&amp;$J$26))/$D18)</f>
        <v>0</v>
      </c>
      <c r="GT18" s="137">
        <f ca="1">IF($D18=0,0,SUMIF('Полная ст-ть с уч.НЗС (Авто)'!$YO$11:INDIRECT("'Полная ст-ть с уч.НЗС (Авто)'!YO"&amp;$J$26),$C18,'Полная ст-ть с уч.НЗС (Авто)'!GT$11:INDIRECT("'Полная ст-ть с уч.НЗС (Авто)'!GT"&amp;$J$26))/$D18)</f>
        <v>0</v>
      </c>
      <c r="GU18" s="137">
        <f ca="1">IF($D18=0,0,SUMIF('Полная ст-ть с уч.НЗС (Авто)'!$YO$11:INDIRECT("'Полная ст-ть с уч.НЗС (Авто)'!YO"&amp;$J$26),$C18,'Полная ст-ть с уч.НЗС (Авто)'!GU$11:INDIRECT("'Полная ст-ть с уч.НЗС (Авто)'!GU"&amp;$J$26))/$D18)</f>
        <v>0</v>
      </c>
      <c r="GV18" s="137">
        <f ca="1">IF($D18=0,0,SUMIF('Полная ст-ть с уч.НЗС (Авто)'!$YO$11:INDIRECT("'Полная ст-ть с уч.НЗС (Авто)'!YO"&amp;$J$26),$C18,'Полная ст-ть с уч.НЗС (Авто)'!GV$11:INDIRECT("'Полная ст-ть с уч.НЗС (Авто)'!GV"&amp;$J$26))/$D18)</f>
        <v>0</v>
      </c>
      <c r="GW18" s="137">
        <f ca="1">IF($D18=0,0,SUMIF('Полная ст-ть с уч.НЗС (Авто)'!$YO$11:INDIRECT("'Полная ст-ть с уч.НЗС (Авто)'!YO"&amp;$J$26),$C18,'Полная ст-ть с уч.НЗС (Авто)'!GW$11:INDIRECT("'Полная ст-ть с уч.НЗС (Авто)'!GW"&amp;$J$26))/$D18)</f>
        <v>0</v>
      </c>
      <c r="GX18" s="137">
        <f ca="1">IF($D18=0,0,SUMIF('Полная ст-ть с уч.НЗС (Авто)'!$YO$11:INDIRECT("'Полная ст-ть с уч.НЗС (Авто)'!YO"&amp;$J$26),$C18,'Полная ст-ть с уч.НЗС (Авто)'!GX$11:INDIRECT("'Полная ст-ть с уч.НЗС (Авто)'!GX"&amp;$J$26))/$D18)</f>
        <v>0</v>
      </c>
      <c r="GY18" s="137">
        <f ca="1">IF($D18=0,0,SUMIF('Полная ст-ть с уч.НЗС (Авто)'!$YO$11:INDIRECT("'Полная ст-ть с уч.НЗС (Авто)'!YO"&amp;$J$26),$C18,'Полная ст-ть с уч.НЗС (Авто)'!GY$11:INDIRECT("'Полная ст-ть с уч.НЗС (Авто)'!GY"&amp;$J$26))/$D18)</f>
        <v>0</v>
      </c>
      <c r="GZ18" s="137">
        <f ca="1">IF($D18=0,0,SUMIF('Полная ст-ть с уч.НЗС (Авто)'!$YO$11:INDIRECT("'Полная ст-ть с уч.НЗС (Авто)'!YO"&amp;$J$26),$C18,'Полная ст-ть с уч.НЗС (Авто)'!GZ$11:INDIRECT("'Полная ст-ть с уч.НЗС (Авто)'!GZ"&amp;$J$26))/$D18)</f>
        <v>0</v>
      </c>
      <c r="HA18" s="137">
        <f ca="1">IF($D18=0,0,SUMIF('Полная ст-ть с уч.НЗС (Авто)'!$YO$11:INDIRECT("'Полная ст-ть с уч.НЗС (Авто)'!YO"&amp;$J$26),$C18,'Полная ст-ть с уч.НЗС (Авто)'!HA$11:INDIRECT("'Полная ст-ть с уч.НЗС (Авто)'!HA"&amp;$J$26))/$D18)</f>
        <v>0</v>
      </c>
      <c r="HB18" s="137">
        <f ca="1">IF($D18=0,0,SUMIF('Полная ст-ть с уч.НЗС (Авто)'!$YO$11:INDIRECT("'Полная ст-ть с уч.НЗС (Авто)'!YO"&amp;$J$26),$C18,'Полная ст-ть с уч.НЗС (Авто)'!HB$11:INDIRECT("'Полная ст-ть с уч.НЗС (Авто)'!HB"&amp;$J$26))/$D18)</f>
        <v>0</v>
      </c>
      <c r="HC18" s="137">
        <f ca="1">IF($D18=0,0,SUMIF('Полная ст-ть с уч.НЗС (Авто)'!$YO$11:INDIRECT("'Полная ст-ть с уч.НЗС (Авто)'!YO"&amp;$J$26),$C18,'Полная ст-ть с уч.НЗС (Авто)'!HC$11:INDIRECT("'Полная ст-ть с уч.НЗС (Авто)'!HC"&amp;$J$26))/$D18)</f>
        <v>0</v>
      </c>
      <c r="HD18" s="137">
        <f ca="1">IF($D18=0,0,SUMIF('Полная ст-ть с уч.НЗС (Авто)'!$YO$11:INDIRECT("'Полная ст-ть с уч.НЗС (Авто)'!YO"&amp;$J$26),$C18,'Полная ст-ть с уч.НЗС (Авто)'!HD$11:INDIRECT("'Полная ст-ть с уч.НЗС (Авто)'!HD"&amp;$J$26))/$D18)</f>
        <v>0</v>
      </c>
      <c r="HE18" s="137">
        <f ca="1">IF($D18=0,0,SUMIF('Полная ст-ть с уч.НЗС (Авто)'!$YO$11:INDIRECT("'Полная ст-ть с уч.НЗС (Авто)'!YO"&amp;$J$26),$C18,'Полная ст-ть с уч.НЗС (Авто)'!HE$11:INDIRECT("'Полная ст-ть с уч.НЗС (Авто)'!HE"&amp;$J$26))/$D18)</f>
        <v>0</v>
      </c>
      <c r="HF18" s="137">
        <f ca="1">IF($D18=0,0,SUMIF('Полная ст-ть с уч.НЗС (Авто)'!$YO$11:INDIRECT("'Полная ст-ть с уч.НЗС (Авто)'!YO"&amp;$J$26),$C18,'Полная ст-ть с уч.НЗС (Авто)'!HF$11:INDIRECT("'Полная ст-ть с уч.НЗС (Авто)'!HF"&amp;$J$26))/$D18)</f>
        <v>0</v>
      </c>
      <c r="HG18" s="137">
        <f ca="1">IF($D18=0,0,SUMIF('Полная ст-ть с уч.НЗС (Авто)'!$YO$11:INDIRECT("'Полная ст-ть с уч.НЗС (Авто)'!YO"&amp;$J$26),$C18,'Полная ст-ть с уч.НЗС (Авто)'!HG$11:INDIRECT("'Полная ст-ть с уч.НЗС (Авто)'!HG"&amp;$J$26))/$D18)</f>
        <v>0</v>
      </c>
      <c r="HH18" s="137">
        <f ca="1">IF($D18=0,0,SUMIF('Полная ст-ть с уч.НЗС (Авто)'!$YO$11:INDIRECT("'Полная ст-ть с уч.НЗС (Авто)'!YO"&amp;$J$26),$C18,'Полная ст-ть с уч.НЗС (Авто)'!HH$11:INDIRECT("'Полная ст-ть с уч.НЗС (Авто)'!HH"&amp;$J$26))/$D18)</f>
        <v>0</v>
      </c>
      <c r="HI18" s="137">
        <f ca="1">IF($D18=0,0,SUMIF('Полная ст-ть с уч.НЗС (Авто)'!$YO$11:INDIRECT("'Полная ст-ть с уч.НЗС (Авто)'!YO"&amp;$J$26),$C18,'Полная ст-ть с уч.НЗС (Авто)'!HI$11:INDIRECT("'Полная ст-ть с уч.НЗС (Авто)'!HI"&amp;$J$26))/$D18)</f>
        <v>0</v>
      </c>
      <c r="HJ18" s="137">
        <f ca="1">IF($D18=0,0,SUMIF('Полная ст-ть с уч.НЗС (Авто)'!$YO$11:INDIRECT("'Полная ст-ть с уч.НЗС (Авто)'!YO"&amp;$J$26),$C18,'Полная ст-ть с уч.НЗС (Авто)'!HJ$11:INDIRECT("'Полная ст-ть с уч.НЗС (Авто)'!HJ"&amp;$J$26))/$D18)</f>
        <v>0</v>
      </c>
      <c r="HK18" s="137">
        <f ca="1">IF($D18=0,0,SUMIF('Полная ст-ть с уч.НЗС (Авто)'!$YO$11:INDIRECT("'Полная ст-ть с уч.НЗС (Авто)'!YO"&amp;$J$26),$C18,'Полная ст-ть с уч.НЗС (Авто)'!HK$11:INDIRECT("'Полная ст-ть с уч.НЗС (Авто)'!HK"&amp;$J$26))/$D18)</f>
        <v>0</v>
      </c>
      <c r="HL18" s="137">
        <f ca="1">IF($D18=0,0,SUMIF('Полная ст-ть с уч.НЗС (Авто)'!$YO$11:INDIRECT("'Полная ст-ть с уч.НЗС (Авто)'!YO"&amp;$J$26),$C18,'Полная ст-ть с уч.НЗС (Авто)'!HL$11:INDIRECT("'Полная ст-ть с уч.НЗС (Авто)'!HL"&amp;$J$26))/$D18)</f>
        <v>0</v>
      </c>
      <c r="HM18" s="137">
        <f ca="1">IF($D18=0,0,SUMIF('Полная ст-ть с уч.НЗС (Авто)'!$YO$11:INDIRECT("'Полная ст-ть с уч.НЗС (Авто)'!YO"&amp;$J$26),$C18,'Полная ст-ть с уч.НЗС (Авто)'!HM$11:INDIRECT("'Полная ст-ть с уч.НЗС (Авто)'!HM"&amp;$J$26))/$D18)</f>
        <v>0</v>
      </c>
      <c r="HN18" s="137">
        <f ca="1">IF($D18=0,0,SUMIF('Полная ст-ть с уч.НЗС (Авто)'!$YO$11:INDIRECT("'Полная ст-ть с уч.НЗС (Авто)'!YO"&amp;$J$26),$C18,'Полная ст-ть с уч.НЗС (Авто)'!HN$11:INDIRECT("'Полная ст-ть с уч.НЗС (Авто)'!HN"&amp;$J$26))/$D18)</f>
        <v>0</v>
      </c>
      <c r="HO18" s="137">
        <f ca="1">IF($D18=0,0,SUMIF('Полная ст-ть с уч.НЗС (Авто)'!$YO$11:INDIRECT("'Полная ст-ть с уч.НЗС (Авто)'!YO"&amp;$J$26),$C18,'Полная ст-ть с уч.НЗС (Авто)'!HO$11:INDIRECT("'Полная ст-ть с уч.НЗС (Авто)'!HO"&amp;$J$26))/$D18)</f>
        <v>0</v>
      </c>
      <c r="HP18" s="137">
        <f ca="1">IF($D18=0,0,SUMIF('Полная ст-ть с уч.НЗС (Авто)'!$YO$11:INDIRECT("'Полная ст-ть с уч.НЗС (Авто)'!YO"&amp;$J$26),$C18,'Полная ст-ть с уч.НЗС (Авто)'!HP$11:INDIRECT("'Полная ст-ть с уч.НЗС (Авто)'!HP"&amp;$J$26))/$D18)</f>
        <v>0</v>
      </c>
      <c r="HQ18" s="137">
        <f ca="1">IF($D18=0,0,SUMIF('Полная ст-ть с уч.НЗС (Авто)'!$YO$11:INDIRECT("'Полная ст-ть с уч.НЗС (Авто)'!YO"&amp;$J$26),$C18,'Полная ст-ть с уч.НЗС (Авто)'!HQ$11:INDIRECT("'Полная ст-ть с уч.НЗС (Авто)'!HQ"&amp;$J$26))/$D18)</f>
        <v>0</v>
      </c>
      <c r="HR18" s="137">
        <f ca="1">IF($D18=0,0,SUMIF('Полная ст-ть с уч.НЗС (Авто)'!$YO$11:INDIRECT("'Полная ст-ть с уч.НЗС (Авто)'!YO"&amp;$J$26),$C18,'Полная ст-ть с уч.НЗС (Авто)'!HR$11:INDIRECT("'Полная ст-ть с уч.НЗС (Авто)'!HR"&amp;$J$26))/$D18)</f>
        <v>0</v>
      </c>
      <c r="HS18" s="137">
        <f ca="1">IF($D18=0,0,SUMIF('Полная ст-ть с уч.НЗС (Авто)'!$YO$11:INDIRECT("'Полная ст-ть с уч.НЗС (Авто)'!YO"&amp;$J$26),$C18,'Полная ст-ть с уч.НЗС (Авто)'!HS$11:INDIRECT("'Полная ст-ть с уч.НЗС (Авто)'!HS"&amp;$J$26))/$D18)</f>
        <v>0</v>
      </c>
      <c r="HT18" s="137">
        <f ca="1">IF($D18=0,0,SUMIF('Полная ст-ть с уч.НЗС (Авто)'!$YO$11:INDIRECT("'Полная ст-ть с уч.НЗС (Авто)'!YO"&amp;$J$26),$C18,'Полная ст-ть с уч.НЗС (Авто)'!HT$11:INDIRECT("'Полная ст-ть с уч.НЗС (Авто)'!HT"&amp;$J$26))/$D18)</f>
        <v>0</v>
      </c>
      <c r="HU18" s="137">
        <f ca="1">IF($D18=0,0,SUMIF('Полная ст-ть с уч.НЗС (Авто)'!$YO$11:INDIRECT("'Полная ст-ть с уч.НЗС (Авто)'!YO"&amp;$J$26),$C18,'Полная ст-ть с уч.НЗС (Авто)'!HU$11:INDIRECT("'Полная ст-ть с уч.НЗС (Авто)'!HU"&amp;$J$26))/$D18)</f>
        <v>0</v>
      </c>
      <c r="HV18" s="137">
        <f ca="1">IF($D18=0,0,SUMIF('Полная ст-ть с уч.НЗС (Авто)'!$YO$11:INDIRECT("'Полная ст-ть с уч.НЗС (Авто)'!YO"&amp;$J$26),$C18,'Полная ст-ть с уч.НЗС (Авто)'!HV$11:INDIRECT("'Полная ст-ть с уч.НЗС (Авто)'!HV"&amp;$J$26))/$D18)</f>
        <v>0</v>
      </c>
      <c r="HW18" s="137">
        <f ca="1">IF($D18=0,0,SUMIF('Полная ст-ть с уч.НЗС (Авто)'!$YO$11:INDIRECT("'Полная ст-ть с уч.НЗС (Авто)'!YO"&amp;$J$26),$C18,'Полная ст-ть с уч.НЗС (Авто)'!HW$11:INDIRECT("'Полная ст-ть с уч.НЗС (Авто)'!HW"&amp;$J$26))/$D18)</f>
        <v>0</v>
      </c>
      <c r="HX18" s="137">
        <f ca="1">IF($D18=0,0,SUMIF('Полная ст-ть с уч.НЗС (Авто)'!$YO$11:INDIRECT("'Полная ст-ть с уч.НЗС (Авто)'!YO"&amp;$J$26),$C18,'Полная ст-ть с уч.НЗС (Авто)'!HX$11:INDIRECT("'Полная ст-ть с уч.НЗС (Авто)'!HX"&amp;$J$26))/$D18)</f>
        <v>0</v>
      </c>
      <c r="HY18" s="137">
        <f ca="1">IF($D18=0,0,SUMIF('Полная ст-ть с уч.НЗС (Авто)'!$YO$11:INDIRECT("'Полная ст-ть с уч.НЗС (Авто)'!YO"&amp;$J$26),$C18,'Полная ст-ть с уч.НЗС (Авто)'!HY$11:INDIRECT("'Полная ст-ть с уч.НЗС (Авто)'!HY"&amp;$J$26))/$D18)</f>
        <v>0</v>
      </c>
      <c r="HZ18" s="137">
        <f ca="1">IF($D18=0,0,SUMIF('Полная ст-ть с уч.НЗС (Авто)'!$YO$11:INDIRECT("'Полная ст-ть с уч.НЗС (Авто)'!YO"&amp;$J$26),$C18,'Полная ст-ть с уч.НЗС (Авто)'!HZ$11:INDIRECT("'Полная ст-ть с уч.НЗС (Авто)'!HZ"&amp;$J$26))/$D18)</f>
        <v>0</v>
      </c>
      <c r="IA18" s="137">
        <f ca="1">IF($D18=0,0,SUMIF('Полная ст-ть с уч.НЗС (Авто)'!$YO$11:INDIRECT("'Полная ст-ть с уч.НЗС (Авто)'!YO"&amp;$J$26),$C18,'Полная ст-ть с уч.НЗС (Авто)'!IA$11:INDIRECT("'Полная ст-ть с уч.НЗС (Авто)'!IA"&amp;$J$26))/$D18)</f>
        <v>0</v>
      </c>
      <c r="IB18" s="137">
        <f ca="1">IF($D18=0,0,SUMIF('Полная ст-ть с уч.НЗС (Авто)'!$YO$11:INDIRECT("'Полная ст-ть с уч.НЗС (Авто)'!YO"&amp;$J$26),$C18,'Полная ст-ть с уч.НЗС (Авто)'!IB$11:INDIRECT("'Полная ст-ть с уч.НЗС (Авто)'!IB"&amp;$J$26))/$D18)</f>
        <v>0</v>
      </c>
      <c r="IC18" s="137">
        <f ca="1">IF($D18=0,0,SUMIF('Полная ст-ть с уч.НЗС (Авто)'!$YO$11:INDIRECT("'Полная ст-ть с уч.НЗС (Авто)'!YO"&amp;$J$26),$C18,'Полная ст-ть с уч.НЗС (Авто)'!IC$11:INDIRECT("'Полная ст-ть с уч.НЗС (Авто)'!IC"&amp;$J$26))/$D18)</f>
        <v>0</v>
      </c>
      <c r="ID18" s="137">
        <f ca="1">IF($D18=0,0,SUMIF('Полная ст-ть с уч.НЗС (Авто)'!$YO$11:INDIRECT("'Полная ст-ть с уч.НЗС (Авто)'!YO"&amp;$J$26),$C18,'Полная ст-ть с уч.НЗС (Авто)'!ID$11:INDIRECT("'Полная ст-ть с уч.НЗС (Авто)'!ID"&amp;$J$26))/$D18)</f>
        <v>0</v>
      </c>
      <c r="IE18" s="137">
        <f ca="1">IF($D18=0,0,SUMIF('Полная ст-ть с уч.НЗС (Авто)'!$YO$11:INDIRECT("'Полная ст-ть с уч.НЗС (Авто)'!YO"&amp;$J$26),$C18,'Полная ст-ть с уч.НЗС (Авто)'!IE$11:INDIRECT("'Полная ст-ть с уч.НЗС (Авто)'!IE"&amp;$J$26))/$D18)</f>
        <v>0</v>
      </c>
      <c r="IF18" s="137">
        <f ca="1">IF($D18=0,0,SUMIF('Полная ст-ть с уч.НЗС (Авто)'!$YO$11:INDIRECT("'Полная ст-ть с уч.НЗС (Авто)'!YO"&amp;$J$26),$C18,'Полная ст-ть с уч.НЗС (Авто)'!IF$11:INDIRECT("'Полная ст-ть с уч.НЗС (Авто)'!IF"&amp;$J$26))/$D18)</f>
        <v>0</v>
      </c>
      <c r="IG18" s="137">
        <f ca="1">IF($D18=0,0,SUMIF('Полная ст-ть с уч.НЗС (Авто)'!$YO$11:INDIRECT("'Полная ст-ть с уч.НЗС (Авто)'!YO"&amp;$J$26),$C18,'Полная ст-ть с уч.НЗС (Авто)'!IG$11:INDIRECT("'Полная ст-ть с уч.НЗС (Авто)'!IG"&amp;$J$26))/$D18)</f>
        <v>0</v>
      </c>
      <c r="IH18" s="137">
        <f ca="1">IF($D18=0,0,SUMIF('Полная ст-ть с уч.НЗС (Авто)'!$YO$11:INDIRECT("'Полная ст-ть с уч.НЗС (Авто)'!YO"&amp;$J$26),$C18,'Полная ст-ть с уч.НЗС (Авто)'!IH$11:INDIRECT("'Полная ст-ть с уч.НЗС (Авто)'!IH"&amp;$J$26))/$D18)</f>
        <v>0</v>
      </c>
      <c r="II18" s="137">
        <f ca="1">IF($D18=0,0,SUMIF('Полная ст-ть с уч.НЗС (Авто)'!$YO$11:INDIRECT("'Полная ст-ть с уч.НЗС (Авто)'!YO"&amp;$J$26),$C18,'Полная ст-ть с уч.НЗС (Авто)'!II$11:INDIRECT("'Полная ст-ть с уч.НЗС (Авто)'!II"&amp;$J$26))/$D18)</f>
        <v>0</v>
      </c>
      <c r="IJ18" s="137">
        <f ca="1">IF($D18=0,0,SUMIF('Полная ст-ть с уч.НЗС (Авто)'!$YO$11:INDIRECT("'Полная ст-ть с уч.НЗС (Авто)'!YO"&amp;$J$26),$C18,'Полная ст-ть с уч.НЗС (Авто)'!IJ$11:INDIRECT("'Полная ст-ть с уч.НЗС (Авто)'!IJ"&amp;$J$26))/$D18)</f>
        <v>0</v>
      </c>
      <c r="IK18" s="137">
        <f ca="1">IF($D18=0,0,SUMIF('Полная ст-ть с уч.НЗС (Авто)'!$YO$11:INDIRECT("'Полная ст-ть с уч.НЗС (Авто)'!YO"&amp;$J$26),$C18,'Полная ст-ть с уч.НЗС (Авто)'!IK$11:INDIRECT("'Полная ст-ть с уч.НЗС (Авто)'!IK"&amp;$J$26))/$D18)</f>
        <v>0</v>
      </c>
      <c r="IL18" s="137">
        <f ca="1">IF($D18=0,0,SUMIF('Полная ст-ть с уч.НЗС (Авто)'!$YO$11:INDIRECT("'Полная ст-ть с уч.НЗС (Авто)'!YO"&amp;$J$26),$C18,'Полная ст-ть с уч.НЗС (Авто)'!IL$11:INDIRECT("'Полная ст-ть с уч.НЗС (Авто)'!IL"&amp;$J$26))/$D18)</f>
        <v>0</v>
      </c>
      <c r="IM18" s="137">
        <f ca="1">IF($D18=0,0,SUMIF('Полная ст-ть с уч.НЗС (Авто)'!$YO$11:INDIRECT("'Полная ст-ть с уч.НЗС (Авто)'!YO"&amp;$J$26),$C18,'Полная ст-ть с уч.НЗС (Авто)'!IM$11:INDIRECT("'Полная ст-ть с уч.НЗС (Авто)'!IM"&amp;$J$26))/$D18)</f>
        <v>0</v>
      </c>
      <c r="IN18" s="137">
        <f ca="1">IF($D18=0,0,SUMIF('Полная ст-ть с уч.НЗС (Авто)'!$YO$11:INDIRECT("'Полная ст-ть с уч.НЗС (Авто)'!YO"&amp;$J$26),$C18,'Полная ст-ть с уч.НЗС (Авто)'!IN$11:INDIRECT("'Полная ст-ть с уч.НЗС (Авто)'!IN"&amp;$J$26))/$D18)</f>
        <v>0</v>
      </c>
      <c r="IO18" s="137">
        <f ca="1">IF($D18=0,0,SUMIF('Полная ст-ть с уч.НЗС (Авто)'!$YO$11:INDIRECT("'Полная ст-ть с уч.НЗС (Авто)'!YO"&amp;$J$26),$C18,'Полная ст-ть с уч.НЗС (Авто)'!IO$11:INDIRECT("'Полная ст-ть с уч.НЗС (Авто)'!IO"&amp;$J$26))/$D18)</f>
        <v>0</v>
      </c>
      <c r="IP18" s="137">
        <f ca="1">IF($D18=0,0,SUMIF('Полная ст-ть с уч.НЗС (Авто)'!$YO$11:INDIRECT("'Полная ст-ть с уч.НЗС (Авто)'!YO"&amp;$J$26),$C18,'Полная ст-ть с уч.НЗС (Авто)'!IP$11:INDIRECT("'Полная ст-ть с уч.НЗС (Авто)'!IP"&amp;$J$26))/$D18)</f>
        <v>0</v>
      </c>
      <c r="IQ18" s="137">
        <f ca="1">IF($D18=0,0,SUMIF('Полная ст-ть с уч.НЗС (Авто)'!$YO$11:INDIRECT("'Полная ст-ть с уч.НЗС (Авто)'!YO"&amp;$J$26),$C18,'Полная ст-ть с уч.НЗС (Авто)'!IQ$11:INDIRECT("'Полная ст-ть с уч.НЗС (Авто)'!IQ"&amp;$J$26))/$D18)</f>
        <v>0</v>
      </c>
      <c r="IR18" s="137">
        <f ca="1">IF($D18=0,0,SUMIF('Полная ст-ть с уч.НЗС (Авто)'!$YO$11:INDIRECT("'Полная ст-ть с уч.НЗС (Авто)'!YO"&amp;$J$26),$C18,'Полная ст-ть с уч.НЗС (Авто)'!IR$11:INDIRECT("'Полная ст-ть с уч.НЗС (Авто)'!IR"&amp;$J$26))/$D18)</f>
        <v>0</v>
      </c>
      <c r="IS18" s="137">
        <f ca="1">IF($D18=0,0,SUMIF('Полная ст-ть с уч.НЗС (Авто)'!$YO$11:INDIRECT("'Полная ст-ть с уч.НЗС (Авто)'!YO"&amp;$J$26),$C18,'Полная ст-ть с уч.НЗС (Авто)'!IS$11:INDIRECT("'Полная ст-ть с уч.НЗС (Авто)'!IS"&amp;$J$26))/$D18)</f>
        <v>0</v>
      </c>
      <c r="IT18" s="137">
        <f ca="1">IF($D18=0,0,SUMIF('Полная ст-ть с уч.НЗС (Авто)'!$YO$11:INDIRECT("'Полная ст-ть с уч.НЗС (Авто)'!YO"&amp;$J$26),$C18,'Полная ст-ть с уч.НЗС (Авто)'!IT$11:INDIRECT("'Полная ст-ть с уч.НЗС (Авто)'!IT"&amp;$J$26))/$D18)</f>
        <v>0</v>
      </c>
      <c r="IU18" s="137">
        <f ca="1">IF($D18=0,0,SUMIF('Полная ст-ть с уч.НЗС (Авто)'!$YO$11:INDIRECT("'Полная ст-ть с уч.НЗС (Авто)'!YO"&amp;$J$26),$C18,'Полная ст-ть с уч.НЗС (Авто)'!IU$11:INDIRECT("'Полная ст-ть с уч.НЗС (Авто)'!IU"&amp;$J$26))/$D18)</f>
        <v>0</v>
      </c>
      <c r="IV18" s="137">
        <f ca="1">IF($D18=0,0,SUMIF('Полная ст-ть с уч.НЗС (Авто)'!$YO$11:INDIRECT("'Полная ст-ть с уч.НЗС (Авто)'!YO"&amp;$J$26),$C18,'Полная ст-ть с уч.НЗС (Авто)'!IV$11:INDIRECT("'Полная ст-ть с уч.НЗС (Авто)'!IV"&amp;$J$26))/$D18)</f>
        <v>0</v>
      </c>
      <c r="IW18" s="137">
        <f ca="1">IF($D18=0,0,SUMIF('Полная ст-ть с уч.НЗС (Авто)'!$YO$11:INDIRECT("'Полная ст-ть с уч.НЗС (Авто)'!YO"&amp;$J$26),$C18,'Полная ст-ть с уч.НЗС (Авто)'!IW$11:INDIRECT("'Полная ст-ть с уч.НЗС (Авто)'!IW"&amp;$J$26))/$D18)</f>
        <v>0</v>
      </c>
      <c r="IX18" s="137">
        <f ca="1">IF($D18=0,0,SUMIF('Полная ст-ть с уч.НЗС (Авто)'!$YO$11:INDIRECT("'Полная ст-ть с уч.НЗС (Авто)'!YO"&amp;$J$26),$C18,'Полная ст-ть с уч.НЗС (Авто)'!IX$11:INDIRECT("'Полная ст-ть с уч.НЗС (Авто)'!IX"&amp;$J$26))/$D18)</f>
        <v>0</v>
      </c>
      <c r="IY18" s="137">
        <f ca="1">IF($D18=0,0,SUMIF('Полная ст-ть с уч.НЗС (Авто)'!$YO$11:INDIRECT("'Полная ст-ть с уч.НЗС (Авто)'!YO"&amp;$J$26),$C18,'Полная ст-ть с уч.НЗС (Авто)'!IY$11:INDIRECT("'Полная ст-ть с уч.НЗС (Авто)'!IY"&amp;$J$26))/$D18)</f>
        <v>0</v>
      </c>
      <c r="IZ18" s="137">
        <f ca="1">IF($D18=0,0,SUMIF('Полная ст-ть с уч.НЗС (Авто)'!$YO$11:INDIRECT("'Полная ст-ть с уч.НЗС (Авто)'!YO"&amp;$J$26),$C18,'Полная ст-ть с уч.НЗС (Авто)'!IZ$11:INDIRECT("'Полная ст-ть с уч.НЗС (Авто)'!IZ"&amp;$J$26))/$D18)</f>
        <v>0</v>
      </c>
      <c r="JA18" s="137">
        <f ca="1">IF($D18=0,0,SUMIF('Полная ст-ть с уч.НЗС (Авто)'!$YO$11:INDIRECT("'Полная ст-ть с уч.НЗС (Авто)'!YO"&amp;$J$26),$C18,'Полная ст-ть с уч.НЗС (Авто)'!JA$11:INDIRECT("'Полная ст-ть с уч.НЗС (Авто)'!JA"&amp;$J$26))/$D18)</f>
        <v>0</v>
      </c>
      <c r="JB18" s="137">
        <f ca="1">IF($D18=0,0,SUMIF('Полная ст-ть с уч.НЗС (Авто)'!$YO$11:INDIRECT("'Полная ст-ть с уч.НЗС (Авто)'!YO"&amp;$J$26),$C18,'Полная ст-ть с уч.НЗС (Авто)'!JB$11:INDIRECT("'Полная ст-ть с уч.НЗС (Авто)'!JB"&amp;$J$26))/$D18)</f>
        <v>0</v>
      </c>
      <c r="JC18" s="137">
        <f ca="1">IF($D18=0,0,SUMIF('Полная ст-ть с уч.НЗС (Авто)'!$YO$11:INDIRECT("'Полная ст-ть с уч.НЗС (Авто)'!YO"&amp;$J$26),$C18,'Полная ст-ть с уч.НЗС (Авто)'!JC$11:INDIRECT("'Полная ст-ть с уч.НЗС (Авто)'!JC"&amp;$J$26))/$D18)</f>
        <v>0</v>
      </c>
      <c r="JD18" s="137">
        <f ca="1">IF($D18=0,0,SUMIF('Полная ст-ть с уч.НЗС (Авто)'!$YO$11:INDIRECT("'Полная ст-ть с уч.НЗС (Авто)'!YO"&amp;$J$26),$C18,'Полная ст-ть с уч.НЗС (Авто)'!JD$11:INDIRECT("'Полная ст-ть с уч.НЗС (Авто)'!JD"&amp;$J$26))/$D18)</f>
        <v>0</v>
      </c>
      <c r="JE18" s="137">
        <f ca="1">IF($D18=0,0,SUMIF('Полная ст-ть с уч.НЗС (Авто)'!$YO$11:INDIRECT("'Полная ст-ть с уч.НЗС (Авто)'!YO"&amp;$J$26),$C18,'Полная ст-ть с уч.НЗС (Авто)'!JE$11:INDIRECT("'Полная ст-ть с уч.НЗС (Авто)'!JE"&amp;$J$26))/$D18)</f>
        <v>0</v>
      </c>
      <c r="JF18" s="137">
        <f ca="1">IF($D18=0,0,SUMIF('Полная ст-ть с уч.НЗС (Авто)'!$YO$11:INDIRECT("'Полная ст-ть с уч.НЗС (Авто)'!YO"&amp;$J$26),$C18,'Полная ст-ть с уч.НЗС (Авто)'!JF$11:INDIRECT("'Полная ст-ть с уч.НЗС (Авто)'!JF"&amp;$J$26))/$D18)</f>
        <v>0</v>
      </c>
      <c r="JG18" s="137">
        <f ca="1">IF($D18=0,0,SUMIF('Полная ст-ть с уч.НЗС (Авто)'!$YO$11:INDIRECT("'Полная ст-ть с уч.НЗС (Авто)'!YO"&amp;$J$26),$C18,'Полная ст-ть с уч.НЗС (Авто)'!JG$11:INDIRECT("'Полная ст-ть с уч.НЗС (Авто)'!JG"&amp;$J$26))/$D18)</f>
        <v>0</v>
      </c>
      <c r="JH18" s="137">
        <f ca="1">IF($D18=0,0,SUMIF('Полная ст-ть с уч.НЗС (Авто)'!$YO$11:INDIRECT("'Полная ст-ть с уч.НЗС (Авто)'!YO"&amp;$J$26),$C18,'Полная ст-ть с уч.НЗС (Авто)'!JH$11:INDIRECT("'Полная ст-ть с уч.НЗС (Авто)'!JH"&amp;$J$26))/$D18)</f>
        <v>0</v>
      </c>
      <c r="JI18" s="137">
        <f ca="1">IF($D18=0,0,SUMIF('Полная ст-ть с уч.НЗС (Авто)'!$YO$11:INDIRECT("'Полная ст-ть с уч.НЗС (Авто)'!YO"&amp;$J$26),$C18,'Полная ст-ть с уч.НЗС (Авто)'!JI$11:INDIRECT("'Полная ст-ть с уч.НЗС (Авто)'!JI"&amp;$J$26))/$D18)</f>
        <v>0</v>
      </c>
      <c r="JJ18" s="137">
        <f ca="1">IF($D18=0,0,SUMIF('Полная ст-ть с уч.НЗС (Авто)'!$YO$11:INDIRECT("'Полная ст-ть с уч.НЗС (Авто)'!YO"&amp;$J$26),$C18,'Полная ст-ть с уч.НЗС (Авто)'!JJ$11:INDIRECT("'Полная ст-ть с уч.НЗС (Авто)'!JJ"&amp;$J$26))/$D18)</f>
        <v>0</v>
      </c>
      <c r="JK18" s="137">
        <f ca="1">IF($D18=0,0,SUMIF('Полная ст-ть с уч.НЗС (Авто)'!$YO$11:INDIRECT("'Полная ст-ть с уч.НЗС (Авто)'!YO"&amp;$J$26),$C18,'Полная ст-ть с уч.НЗС (Авто)'!JK$11:INDIRECT("'Полная ст-ть с уч.НЗС (Авто)'!JK"&amp;$J$26))/$D18)</f>
        <v>0</v>
      </c>
      <c r="JL18" s="137">
        <f ca="1">IF($D18=0,0,SUMIF('Полная ст-ть с уч.НЗС (Авто)'!$YO$11:INDIRECT("'Полная ст-ть с уч.НЗС (Авто)'!YO"&amp;$J$26),$C18,'Полная ст-ть с уч.НЗС (Авто)'!JL$11:INDIRECT("'Полная ст-ть с уч.НЗС (Авто)'!JL"&amp;$J$26))/$D18)</f>
        <v>0</v>
      </c>
      <c r="JM18" s="137">
        <f ca="1">IF($D18=0,0,SUMIF('Полная ст-ть с уч.НЗС (Авто)'!$YO$11:INDIRECT("'Полная ст-ть с уч.НЗС (Авто)'!YO"&amp;$J$26),$C18,'Полная ст-ть с уч.НЗС (Авто)'!JM$11:INDIRECT("'Полная ст-ть с уч.НЗС (Авто)'!JM"&amp;$J$26))/$D18)</f>
        <v>0</v>
      </c>
      <c r="JN18" s="137">
        <f ca="1">IF($D18=0,0,SUMIF('Полная ст-ть с уч.НЗС (Авто)'!$YO$11:INDIRECT("'Полная ст-ть с уч.НЗС (Авто)'!YO"&amp;$J$26),$C18,'Полная ст-ть с уч.НЗС (Авто)'!JN$11:INDIRECT("'Полная ст-ть с уч.НЗС (Авто)'!JN"&amp;$J$26))/$D18)</f>
        <v>0</v>
      </c>
      <c r="JO18" s="137">
        <f ca="1">IF($D18=0,0,SUMIF('Полная ст-ть с уч.НЗС (Авто)'!$YO$11:INDIRECT("'Полная ст-ть с уч.НЗС (Авто)'!YO"&amp;$J$26),$C18,'Полная ст-ть с уч.НЗС (Авто)'!JO$11:INDIRECT("'Полная ст-ть с уч.НЗС (Авто)'!JO"&amp;$J$26))/$D18)</f>
        <v>0</v>
      </c>
      <c r="JP18" s="137">
        <f ca="1">IF($D18=0,0,SUMIF('Полная ст-ть с уч.НЗС (Авто)'!$YO$11:INDIRECT("'Полная ст-ть с уч.НЗС (Авто)'!YO"&amp;$J$26),$C18,'Полная ст-ть с уч.НЗС (Авто)'!JP$11:INDIRECT("'Полная ст-ть с уч.НЗС (Авто)'!JP"&amp;$J$26))/$D18)</f>
        <v>0</v>
      </c>
      <c r="JQ18" s="137">
        <f ca="1">IF($D18=0,0,SUMIF('Полная ст-ть с уч.НЗС (Авто)'!$YO$11:INDIRECT("'Полная ст-ть с уч.НЗС (Авто)'!YO"&amp;$J$26),$C18,'Полная ст-ть с уч.НЗС (Авто)'!JQ$11:INDIRECT("'Полная ст-ть с уч.НЗС (Авто)'!JQ"&amp;$J$26))/$D18)</f>
        <v>0</v>
      </c>
      <c r="JR18" s="137">
        <f ca="1">IF($D18=0,0,SUMIF('Полная ст-ть с уч.НЗС (Авто)'!$YO$11:INDIRECT("'Полная ст-ть с уч.НЗС (Авто)'!YO"&amp;$J$26),$C18,'Полная ст-ть с уч.НЗС (Авто)'!JR$11:INDIRECT("'Полная ст-ть с уч.НЗС (Авто)'!JR"&amp;$J$26))/$D18)</f>
        <v>0</v>
      </c>
      <c r="JS18" s="137">
        <f ca="1">IF($D18=0,0,SUMIF('Полная ст-ть с уч.НЗС (Авто)'!$YO$11:INDIRECT("'Полная ст-ть с уч.НЗС (Авто)'!YO"&amp;$J$26),$C18,'Полная ст-ть с уч.НЗС (Авто)'!JS$11:INDIRECT("'Полная ст-ть с уч.НЗС (Авто)'!JS"&amp;$J$26))/$D18)</f>
        <v>0</v>
      </c>
      <c r="JT18" s="137">
        <f ca="1">IF($D18=0,0,SUMIF('Полная ст-ть с уч.НЗС (Авто)'!$YO$11:INDIRECT("'Полная ст-ть с уч.НЗС (Авто)'!YO"&amp;$J$26),$C18,'Полная ст-ть с уч.НЗС (Авто)'!JT$11:INDIRECT("'Полная ст-ть с уч.НЗС (Авто)'!JT"&amp;$J$26))/$D18)</f>
        <v>0</v>
      </c>
      <c r="JU18" s="137">
        <f ca="1">IF($D18=0,0,SUMIF('Полная ст-ть с уч.НЗС (Авто)'!$YO$11:INDIRECT("'Полная ст-ть с уч.НЗС (Авто)'!YO"&amp;$J$26),$C18,'Полная ст-ть с уч.НЗС (Авто)'!JU$11:INDIRECT("'Полная ст-ть с уч.НЗС (Авто)'!JU"&amp;$J$26))/$D18)</f>
        <v>0</v>
      </c>
      <c r="JV18" s="137">
        <f ca="1">IF($D18=0,0,SUMIF('Полная ст-ть с уч.НЗС (Авто)'!$YO$11:INDIRECT("'Полная ст-ть с уч.НЗС (Авто)'!YO"&amp;$J$26),$C18,'Полная ст-ть с уч.НЗС (Авто)'!JV$11:INDIRECT("'Полная ст-ть с уч.НЗС (Авто)'!JV"&amp;$J$26))/$D18)</f>
        <v>0</v>
      </c>
      <c r="JW18" s="137">
        <f ca="1">IF($D18=0,0,SUMIF('Полная ст-ть с уч.НЗС (Авто)'!$YO$11:INDIRECT("'Полная ст-ть с уч.НЗС (Авто)'!YO"&amp;$J$26),$C18,'Полная ст-ть с уч.НЗС (Авто)'!JW$11:INDIRECT("'Полная ст-ть с уч.НЗС (Авто)'!JW"&amp;$J$26))/$D18)</f>
        <v>0</v>
      </c>
      <c r="JX18" s="137">
        <f ca="1">IF($D18=0,0,SUMIF('Полная ст-ть с уч.НЗС (Авто)'!$YO$11:INDIRECT("'Полная ст-ть с уч.НЗС (Авто)'!YO"&amp;$J$26),$C18,'Полная ст-ть с уч.НЗС (Авто)'!JX$11:INDIRECT("'Полная ст-ть с уч.НЗС (Авто)'!JX"&amp;$J$26))/$D18)</f>
        <v>0</v>
      </c>
      <c r="JY18" s="137">
        <f ca="1">IF($D18=0,0,SUMIF('Полная ст-ть с уч.НЗС (Авто)'!$YO$11:INDIRECT("'Полная ст-ть с уч.НЗС (Авто)'!YO"&amp;$J$26),$C18,'Полная ст-ть с уч.НЗС (Авто)'!JY$11:INDIRECT("'Полная ст-ть с уч.НЗС (Авто)'!JY"&amp;$J$26))/$D18)</f>
        <v>0</v>
      </c>
      <c r="JZ18" s="137">
        <f ca="1">IF($D18=0,0,SUMIF('Полная ст-ть с уч.НЗС (Авто)'!$YO$11:INDIRECT("'Полная ст-ть с уч.НЗС (Авто)'!YO"&amp;$J$26),$C18,'Полная ст-ть с уч.НЗС (Авто)'!JZ$11:INDIRECT("'Полная ст-ть с уч.НЗС (Авто)'!JZ"&amp;$J$26))/$D18)</f>
        <v>0</v>
      </c>
      <c r="KA18" s="137">
        <f ca="1">IF($D18=0,0,SUMIF('Полная ст-ть с уч.НЗС (Авто)'!$YO$11:INDIRECT("'Полная ст-ть с уч.НЗС (Авто)'!YO"&amp;$J$26),$C18,'Полная ст-ть с уч.НЗС (Авто)'!KA$11:INDIRECT("'Полная ст-ть с уч.НЗС (Авто)'!KA"&amp;$J$26))/$D18)</f>
        <v>0</v>
      </c>
      <c r="KB18" s="137">
        <f ca="1">IF($D18=0,0,SUMIF('Полная ст-ть с уч.НЗС (Авто)'!$YO$11:INDIRECT("'Полная ст-ть с уч.НЗС (Авто)'!YO"&amp;$J$26),$C18,'Полная ст-ть с уч.НЗС (Авто)'!KB$11:INDIRECT("'Полная ст-ть с уч.НЗС (Авто)'!KB"&amp;$J$26))/$D18)</f>
        <v>0</v>
      </c>
      <c r="KC18" s="137">
        <f ca="1">IF($D18=0,0,SUMIF('Полная ст-ть с уч.НЗС (Авто)'!$YO$11:INDIRECT("'Полная ст-ть с уч.НЗС (Авто)'!YO"&amp;$J$26),$C18,'Полная ст-ть с уч.НЗС (Авто)'!KC$11:INDIRECT("'Полная ст-ть с уч.НЗС (Авто)'!KC"&amp;$J$26))/$D18)</f>
        <v>0</v>
      </c>
      <c r="KD18" s="137">
        <f ca="1">IF($D18=0,0,SUMIF('Полная ст-ть с уч.НЗС (Авто)'!$YO$11:INDIRECT("'Полная ст-ть с уч.НЗС (Авто)'!YO"&amp;$J$26),$C18,'Полная ст-ть с уч.НЗС (Авто)'!KD$11:INDIRECT("'Полная ст-ть с уч.НЗС (Авто)'!KD"&amp;$J$26))/$D18)</f>
        <v>0</v>
      </c>
      <c r="KE18" s="137">
        <f ca="1">IF($D18=0,0,SUMIF('Полная ст-ть с уч.НЗС (Авто)'!$YO$11:INDIRECT("'Полная ст-ть с уч.НЗС (Авто)'!YO"&amp;$J$26),$C18,'Полная ст-ть с уч.НЗС (Авто)'!KE$11:INDIRECT("'Полная ст-ть с уч.НЗС (Авто)'!KE"&amp;$J$26))/$D18)</f>
        <v>0</v>
      </c>
      <c r="KF18" s="137">
        <f ca="1">IF($D18=0,0,SUMIF('Полная ст-ть с уч.НЗС (Авто)'!$YO$11:INDIRECT("'Полная ст-ть с уч.НЗС (Авто)'!YO"&amp;$J$26),$C18,'Полная ст-ть с уч.НЗС (Авто)'!KF$11:INDIRECT("'Полная ст-ть с уч.НЗС (Авто)'!KF"&amp;$J$26))/$D18)</f>
        <v>0</v>
      </c>
      <c r="KG18" s="137">
        <f ca="1">IF($D18=0,0,SUMIF('Полная ст-ть с уч.НЗС (Авто)'!$YO$11:INDIRECT("'Полная ст-ть с уч.НЗС (Авто)'!YO"&amp;$J$26),$C18,'Полная ст-ть с уч.НЗС (Авто)'!KG$11:INDIRECT("'Полная ст-ть с уч.НЗС (Авто)'!KG"&amp;$J$26))/$D18)</f>
        <v>0</v>
      </c>
      <c r="KH18" s="137">
        <f ca="1">IF($D18=0,0,SUMIF('Полная ст-ть с уч.НЗС (Авто)'!$YO$11:INDIRECT("'Полная ст-ть с уч.НЗС (Авто)'!YO"&amp;$J$26),$C18,'Полная ст-ть с уч.НЗС (Авто)'!KH$11:INDIRECT("'Полная ст-ть с уч.НЗС (Авто)'!KH"&amp;$J$26))/$D18)</f>
        <v>0</v>
      </c>
      <c r="KI18" s="137">
        <f ca="1">IF($D18=0,0,SUMIF('Полная ст-ть с уч.НЗС (Авто)'!$YO$11:INDIRECT("'Полная ст-ть с уч.НЗС (Авто)'!YO"&amp;$J$26),$C18,'Полная ст-ть с уч.НЗС (Авто)'!KI$11:INDIRECT("'Полная ст-ть с уч.НЗС (Авто)'!KI"&amp;$J$26))/$D18)</f>
        <v>0</v>
      </c>
      <c r="KJ18" s="137">
        <f ca="1">IF($D18=0,0,SUMIF('Полная ст-ть с уч.НЗС (Авто)'!$YO$11:INDIRECT("'Полная ст-ть с уч.НЗС (Авто)'!YO"&amp;$J$26),$C18,'Полная ст-ть с уч.НЗС (Авто)'!KJ$11:INDIRECT("'Полная ст-ть с уч.НЗС (Авто)'!KJ"&amp;$J$26))/$D18)</f>
        <v>0</v>
      </c>
      <c r="KK18" s="137">
        <f ca="1">IF($D18=0,0,SUMIF('Полная ст-ть с уч.НЗС (Авто)'!$YO$11:INDIRECT("'Полная ст-ть с уч.НЗС (Авто)'!YO"&amp;$J$26),$C18,'Полная ст-ть с уч.НЗС (Авто)'!KK$11:INDIRECT("'Полная ст-ть с уч.НЗС (Авто)'!KK"&amp;$J$26))/$D18)</f>
        <v>0</v>
      </c>
      <c r="KL18" s="137">
        <f ca="1">IF($D18=0,0,SUMIF('Полная ст-ть с уч.НЗС (Авто)'!$YO$11:INDIRECT("'Полная ст-ть с уч.НЗС (Авто)'!YO"&amp;$J$26),$C18,'Полная ст-ть с уч.НЗС (Авто)'!KL$11:INDIRECT("'Полная ст-ть с уч.НЗС (Авто)'!KL"&amp;$J$26))/$D18)</f>
        <v>0</v>
      </c>
      <c r="KM18" s="137">
        <f ca="1">IF($D18=0,0,SUMIF('Полная ст-ть с уч.НЗС (Авто)'!$YO$11:INDIRECT("'Полная ст-ть с уч.НЗС (Авто)'!YO"&amp;$J$26),$C18,'Полная ст-ть с уч.НЗС (Авто)'!KM$11:INDIRECT("'Полная ст-ть с уч.НЗС (Авто)'!KM"&amp;$J$26))/$D18)</f>
        <v>0</v>
      </c>
      <c r="KN18" s="137">
        <f ca="1">IF($D18=0,0,SUMIF('Полная ст-ть с уч.НЗС (Авто)'!$YO$11:INDIRECT("'Полная ст-ть с уч.НЗС (Авто)'!YO"&amp;$J$26),$C18,'Полная ст-ть с уч.НЗС (Авто)'!KN$11:INDIRECT("'Полная ст-ть с уч.НЗС (Авто)'!KN"&amp;$J$26))/$D18)</f>
        <v>0</v>
      </c>
      <c r="KO18" s="137">
        <f ca="1">IF($D18=0,0,SUMIF('Полная ст-ть с уч.НЗС (Авто)'!$YO$11:INDIRECT("'Полная ст-ть с уч.НЗС (Авто)'!YO"&amp;$J$26),$C18,'Полная ст-ть с уч.НЗС (Авто)'!KO$11:INDIRECT("'Полная ст-ть с уч.НЗС (Авто)'!KO"&amp;$J$26))/$D18)</f>
        <v>0</v>
      </c>
      <c r="KP18" s="137">
        <f ca="1">IF($D18=0,0,SUMIF('Полная ст-ть с уч.НЗС (Авто)'!$YO$11:INDIRECT("'Полная ст-ть с уч.НЗС (Авто)'!YO"&amp;$J$26),$C18,'Полная ст-ть с уч.НЗС (Авто)'!KP$11:INDIRECT("'Полная ст-ть с уч.НЗС (Авто)'!KP"&amp;$J$26))/$D18)</f>
        <v>0</v>
      </c>
      <c r="KQ18" s="137">
        <f ca="1">IF($D18=0,0,SUMIF('Полная ст-ть с уч.НЗС (Авто)'!$YO$11:INDIRECT("'Полная ст-ть с уч.НЗС (Авто)'!YO"&amp;$J$26),$C18,'Полная ст-ть с уч.НЗС (Авто)'!KQ$11:INDIRECT("'Полная ст-ть с уч.НЗС (Авто)'!KQ"&amp;$J$26))/$D18)</f>
        <v>0</v>
      </c>
      <c r="KR18" s="137">
        <f ca="1">IF($D18=0,0,SUMIF('Полная ст-ть с уч.НЗС (Авто)'!$YO$11:INDIRECT("'Полная ст-ть с уч.НЗС (Авто)'!YO"&amp;$J$26),$C18,'Полная ст-ть с уч.НЗС (Авто)'!KR$11:INDIRECT("'Полная ст-ть с уч.НЗС (Авто)'!KR"&amp;$J$26))/$D18)</f>
        <v>0</v>
      </c>
      <c r="KS18" s="137">
        <f ca="1">IF($D18=0,0,SUMIF('Полная ст-ть с уч.НЗС (Авто)'!$YO$11:INDIRECT("'Полная ст-ть с уч.НЗС (Авто)'!YO"&amp;$J$26),$C18,'Полная ст-ть с уч.НЗС (Авто)'!KS$11:INDIRECT("'Полная ст-ть с уч.НЗС (Авто)'!KS"&amp;$J$26))/$D18)</f>
        <v>0</v>
      </c>
      <c r="KT18" s="137">
        <f ca="1">IF($D18=0,0,SUMIF('Полная ст-ть с уч.НЗС (Авто)'!$YO$11:INDIRECT("'Полная ст-ть с уч.НЗС (Авто)'!YO"&amp;$J$26),$C18,'Полная ст-ть с уч.НЗС (Авто)'!KT$11:INDIRECT("'Полная ст-ть с уч.НЗС (Авто)'!KT"&amp;$J$26))/$D18)</f>
        <v>0</v>
      </c>
      <c r="KU18" s="137">
        <f ca="1">IF($D18=0,0,SUMIF('Полная ст-ть с уч.НЗС (Авто)'!$YO$11:INDIRECT("'Полная ст-ть с уч.НЗС (Авто)'!YO"&amp;$J$26),$C18,'Полная ст-ть с уч.НЗС (Авто)'!KU$11:INDIRECT("'Полная ст-ть с уч.НЗС (Авто)'!KU"&amp;$J$26))/$D18)</f>
        <v>0</v>
      </c>
      <c r="KV18" s="137">
        <f ca="1">IF($D18=0,0,SUMIF('Полная ст-ть с уч.НЗС (Авто)'!$YO$11:INDIRECT("'Полная ст-ть с уч.НЗС (Авто)'!YO"&amp;$J$26),$C18,'Полная ст-ть с уч.НЗС (Авто)'!KV$11:INDIRECT("'Полная ст-ть с уч.НЗС (Авто)'!KV"&amp;$J$26))/$D18)</f>
        <v>0</v>
      </c>
      <c r="KW18" s="137">
        <f ca="1">IF($D18=0,0,SUMIF('Полная ст-ть с уч.НЗС (Авто)'!$YO$11:INDIRECT("'Полная ст-ть с уч.НЗС (Авто)'!YO"&amp;$J$26),$C18,'Полная ст-ть с уч.НЗС (Авто)'!KW$11:INDIRECT("'Полная ст-ть с уч.НЗС (Авто)'!KW"&amp;$J$26))/$D18)</f>
        <v>0</v>
      </c>
      <c r="KX18" s="137">
        <f ca="1">IF($D18=0,0,SUMIF('Полная ст-ть с уч.НЗС (Авто)'!$YO$11:INDIRECT("'Полная ст-ть с уч.НЗС (Авто)'!YO"&amp;$J$26),$C18,'Полная ст-ть с уч.НЗС (Авто)'!KX$11:INDIRECT("'Полная ст-ть с уч.НЗС (Авто)'!KX"&amp;$J$26))/$D18)</f>
        <v>0</v>
      </c>
      <c r="KY18" s="137">
        <f ca="1">IF($D18=0,0,SUMIF('Полная ст-ть с уч.НЗС (Авто)'!$YO$11:INDIRECT("'Полная ст-ть с уч.НЗС (Авто)'!YO"&amp;$J$26),$C18,'Полная ст-ть с уч.НЗС (Авто)'!KY$11:INDIRECT("'Полная ст-ть с уч.НЗС (Авто)'!KY"&amp;$J$26))/$D18)</f>
        <v>0</v>
      </c>
      <c r="KZ18" s="137">
        <f ca="1">IF($D18=0,0,SUMIF('Полная ст-ть с уч.НЗС (Авто)'!$YO$11:INDIRECT("'Полная ст-ть с уч.НЗС (Авто)'!YO"&amp;$J$26),$C18,'Полная ст-ть с уч.НЗС (Авто)'!KZ$11:INDIRECT("'Полная ст-ть с уч.НЗС (Авто)'!KZ"&amp;$J$26))/$D18)</f>
        <v>0</v>
      </c>
      <c r="LA18" s="137">
        <f ca="1">IF($D18=0,0,SUMIF('Полная ст-ть с уч.НЗС (Авто)'!$YO$11:INDIRECT("'Полная ст-ть с уч.НЗС (Авто)'!YO"&amp;$J$26),$C18,'Полная ст-ть с уч.НЗС (Авто)'!LA$11:INDIRECT("'Полная ст-ть с уч.НЗС (Авто)'!LA"&amp;$J$26))/$D18)</f>
        <v>0</v>
      </c>
      <c r="LB18" s="137">
        <f ca="1">IF($D18=0,0,SUMIF('Полная ст-ть с уч.НЗС (Авто)'!$YO$11:INDIRECT("'Полная ст-ть с уч.НЗС (Авто)'!YO"&amp;$J$26),$C18,'Полная ст-ть с уч.НЗС (Авто)'!LB$11:INDIRECT("'Полная ст-ть с уч.НЗС (Авто)'!LB"&amp;$J$26))/$D18)</f>
        <v>0</v>
      </c>
      <c r="LC18" s="137">
        <f ca="1">IF($D18=0,0,SUMIF('Полная ст-ть с уч.НЗС (Авто)'!$YO$11:INDIRECT("'Полная ст-ть с уч.НЗС (Авто)'!YO"&amp;$J$26),$C18,'Полная ст-ть с уч.НЗС (Авто)'!LC$11:INDIRECT("'Полная ст-ть с уч.НЗС (Авто)'!LC"&amp;$J$26))/$D18)</f>
        <v>0</v>
      </c>
      <c r="LD18" s="137">
        <f ca="1">IF($D18=0,0,SUMIF('Полная ст-ть с уч.НЗС (Авто)'!$YO$11:INDIRECT("'Полная ст-ть с уч.НЗС (Авто)'!YO"&amp;$J$26),$C18,'Полная ст-ть с уч.НЗС (Авто)'!LD$11:INDIRECT("'Полная ст-ть с уч.НЗС (Авто)'!LD"&amp;$J$26))/$D18)</f>
        <v>0</v>
      </c>
      <c r="LE18" s="137">
        <f ca="1">IF($D18=0,0,SUMIF('Полная ст-ть с уч.НЗС (Авто)'!$YO$11:INDIRECT("'Полная ст-ть с уч.НЗС (Авто)'!YO"&amp;$J$26),$C18,'Полная ст-ть с уч.НЗС (Авто)'!LE$11:INDIRECT("'Полная ст-ть с уч.НЗС (Авто)'!LE"&amp;$J$26))/$D18)</f>
        <v>0</v>
      </c>
      <c r="LF18" s="137">
        <f ca="1">IF($D18=0,0,SUMIF('Полная ст-ть с уч.НЗС (Авто)'!$YO$11:INDIRECT("'Полная ст-ть с уч.НЗС (Авто)'!YO"&amp;$J$26),$C18,'Полная ст-ть с уч.НЗС (Авто)'!LF$11:INDIRECT("'Полная ст-ть с уч.НЗС (Авто)'!LF"&amp;$J$26))/$D18)</f>
        <v>0</v>
      </c>
      <c r="LG18" s="137">
        <f ca="1">IF($D18=0,0,SUMIF('Полная ст-ть с уч.НЗС (Авто)'!$YO$11:INDIRECT("'Полная ст-ть с уч.НЗС (Авто)'!YO"&amp;$J$26),$C18,'Полная ст-ть с уч.НЗС (Авто)'!LG$11:INDIRECT("'Полная ст-ть с уч.НЗС (Авто)'!LG"&amp;$J$26))/$D18)</f>
        <v>0</v>
      </c>
      <c r="LH18" s="137">
        <f ca="1">IF($D18=0,0,SUMIF('Полная ст-ть с уч.НЗС (Авто)'!$YO$11:INDIRECT("'Полная ст-ть с уч.НЗС (Авто)'!YO"&amp;$J$26),$C18,'Полная ст-ть с уч.НЗС (Авто)'!LH$11:INDIRECT("'Полная ст-ть с уч.НЗС (Авто)'!LH"&amp;$J$26))/$D18)</f>
        <v>0</v>
      </c>
      <c r="LI18" s="137">
        <f ca="1">IF($D18=0,0,SUMIF('Полная ст-ть с уч.НЗС (Авто)'!$YO$11:INDIRECT("'Полная ст-ть с уч.НЗС (Авто)'!YO"&amp;$J$26),$C18,'Полная ст-ть с уч.НЗС (Авто)'!LI$11:INDIRECT("'Полная ст-ть с уч.НЗС (Авто)'!LI"&amp;$J$26))/$D18)</f>
        <v>0</v>
      </c>
      <c r="LJ18" s="137">
        <f ca="1">IF($D18=0,0,SUMIF('Полная ст-ть с уч.НЗС (Авто)'!$YO$11:INDIRECT("'Полная ст-ть с уч.НЗС (Авто)'!YO"&amp;$J$26),$C18,'Полная ст-ть с уч.НЗС (Авто)'!LJ$11:INDIRECT("'Полная ст-ть с уч.НЗС (Авто)'!LJ"&amp;$J$26))/$D18)</f>
        <v>0</v>
      </c>
      <c r="LK18" s="137">
        <f ca="1">IF($D18=0,0,SUMIF('Полная ст-ть с уч.НЗС (Авто)'!$YO$11:INDIRECT("'Полная ст-ть с уч.НЗС (Авто)'!YO"&amp;$J$26),$C18,'Полная ст-ть с уч.НЗС (Авто)'!LK$11:INDIRECT("'Полная ст-ть с уч.НЗС (Авто)'!LK"&amp;$J$26))/$D18)</f>
        <v>0</v>
      </c>
      <c r="LL18" s="137">
        <f ca="1">IF($D18=0,0,SUMIF('Полная ст-ть с уч.НЗС (Авто)'!$YO$11:INDIRECT("'Полная ст-ть с уч.НЗС (Авто)'!YO"&amp;$J$26),$C18,'Полная ст-ть с уч.НЗС (Авто)'!LL$11:INDIRECT("'Полная ст-ть с уч.НЗС (Авто)'!LL"&amp;$J$26))/$D18)</f>
        <v>0</v>
      </c>
      <c r="LM18" s="137">
        <f ca="1">IF($D18=0,0,SUMIF('Полная ст-ть с уч.НЗС (Авто)'!$YO$11:INDIRECT("'Полная ст-ть с уч.НЗС (Авто)'!YO"&amp;$J$26),$C18,'Полная ст-ть с уч.НЗС (Авто)'!LM$11:INDIRECT("'Полная ст-ть с уч.НЗС (Авто)'!LM"&amp;$J$26))/$D18)</f>
        <v>0</v>
      </c>
      <c r="LN18" s="137">
        <f ca="1">IF($D18=0,0,SUMIF('Полная ст-ть с уч.НЗС (Авто)'!$YO$11:INDIRECT("'Полная ст-ть с уч.НЗС (Авто)'!YO"&amp;$J$26),$C18,'Полная ст-ть с уч.НЗС (Авто)'!LN$11:INDIRECT("'Полная ст-ть с уч.НЗС (Авто)'!LN"&amp;$J$26))/$D18)</f>
        <v>0</v>
      </c>
      <c r="LO18" s="137">
        <f ca="1">IF($D18=0,0,SUMIF('Полная ст-ть с уч.НЗС (Авто)'!$YO$11:INDIRECT("'Полная ст-ть с уч.НЗС (Авто)'!YO"&amp;$J$26),$C18,'Полная ст-ть с уч.НЗС (Авто)'!LO$11:INDIRECT("'Полная ст-ть с уч.НЗС (Авто)'!LO"&amp;$J$26))/$D18)</f>
        <v>0</v>
      </c>
      <c r="LP18" s="137">
        <f ca="1">IF($D18=0,0,SUMIF('Полная ст-ть с уч.НЗС (Авто)'!$YO$11:INDIRECT("'Полная ст-ть с уч.НЗС (Авто)'!YO"&amp;$J$26),$C18,'Полная ст-ть с уч.НЗС (Авто)'!LP$11:INDIRECT("'Полная ст-ть с уч.НЗС (Авто)'!LP"&amp;$J$26))/$D18)</f>
        <v>0</v>
      </c>
      <c r="LQ18" s="137">
        <f ca="1">IF($D18=0,0,SUMIF('Полная ст-ть с уч.НЗС (Авто)'!$YO$11:INDIRECT("'Полная ст-ть с уч.НЗС (Авто)'!YO"&amp;$J$26),$C18,'Полная ст-ть с уч.НЗС (Авто)'!LQ$11:INDIRECT("'Полная ст-ть с уч.НЗС (Авто)'!LQ"&amp;$J$26))/$D18)</f>
        <v>0</v>
      </c>
      <c r="LR18" s="137">
        <f ca="1">IF($D18=0,0,SUMIF('Полная ст-ть с уч.НЗС (Авто)'!$YO$11:INDIRECT("'Полная ст-ть с уч.НЗС (Авто)'!YO"&amp;$J$26),$C18,'Полная ст-ть с уч.НЗС (Авто)'!LR$11:INDIRECT("'Полная ст-ть с уч.НЗС (Авто)'!LR"&amp;$J$26))/$D18)</f>
        <v>0</v>
      </c>
      <c r="LS18" s="137">
        <f ca="1">IF($D18=0,0,SUMIF('Полная ст-ть с уч.НЗС (Авто)'!$YO$11:INDIRECT("'Полная ст-ть с уч.НЗС (Авто)'!YO"&amp;$J$26),$C18,'Полная ст-ть с уч.НЗС (Авто)'!LS$11:INDIRECT("'Полная ст-ть с уч.НЗС (Авто)'!LS"&amp;$J$26))/$D18)</f>
        <v>0</v>
      </c>
      <c r="LT18" s="137">
        <f ca="1">IF($D18=0,0,SUMIF('Полная ст-ть с уч.НЗС (Авто)'!$YO$11:INDIRECT("'Полная ст-ть с уч.НЗС (Авто)'!YO"&amp;$J$26),$C18,'Полная ст-ть с уч.НЗС (Авто)'!LT$11:INDIRECT("'Полная ст-ть с уч.НЗС (Авто)'!LT"&amp;$J$26))/$D18)</f>
        <v>0</v>
      </c>
      <c r="LU18" s="137">
        <f ca="1">IF($D18=0,0,SUMIF('Полная ст-ть с уч.НЗС (Авто)'!$YO$11:INDIRECT("'Полная ст-ть с уч.НЗС (Авто)'!YO"&amp;$J$26),$C18,'Полная ст-ть с уч.НЗС (Авто)'!LU$11:INDIRECT("'Полная ст-ть с уч.НЗС (Авто)'!LU"&amp;$J$26))/$D18)</f>
        <v>0</v>
      </c>
      <c r="LV18" s="137">
        <f ca="1">IF($D18=0,0,SUMIF('Полная ст-ть с уч.НЗС (Авто)'!$YO$11:INDIRECT("'Полная ст-ть с уч.НЗС (Авто)'!YO"&amp;$J$26),$C18,'Полная ст-ть с уч.НЗС (Авто)'!LV$11:INDIRECT("'Полная ст-ть с уч.НЗС (Авто)'!LV"&amp;$J$26))/$D18)</f>
        <v>0</v>
      </c>
      <c r="LW18" s="137">
        <f ca="1">IF($D18=0,0,SUMIF('Полная ст-ть с уч.НЗС (Авто)'!$YO$11:INDIRECT("'Полная ст-ть с уч.НЗС (Авто)'!YO"&amp;$J$26),$C18,'Полная ст-ть с уч.НЗС (Авто)'!LW$11:INDIRECT("'Полная ст-ть с уч.НЗС (Авто)'!LW"&amp;$J$26))/$D18)</f>
        <v>0</v>
      </c>
      <c r="LX18" s="137">
        <f ca="1">IF($D18=0,0,SUMIF('Полная ст-ть с уч.НЗС (Авто)'!$YO$11:INDIRECT("'Полная ст-ть с уч.НЗС (Авто)'!YO"&amp;$J$26),$C18,'Полная ст-ть с уч.НЗС (Авто)'!LX$11:INDIRECT("'Полная ст-ть с уч.НЗС (Авто)'!LX"&amp;$J$26))/$D18)</f>
        <v>0</v>
      </c>
      <c r="LY18" s="137">
        <f ca="1">IF($D18=0,0,SUMIF('Полная ст-ть с уч.НЗС (Авто)'!$YO$11:INDIRECT("'Полная ст-ть с уч.НЗС (Авто)'!YO"&amp;$J$26),$C18,'Полная ст-ть с уч.НЗС (Авто)'!LY$11:INDIRECT("'Полная ст-ть с уч.НЗС (Авто)'!LY"&amp;$J$26))/$D18)</f>
        <v>0</v>
      </c>
      <c r="LZ18" s="137">
        <f ca="1">IF($D18=0,0,SUMIF('Полная ст-ть с уч.НЗС (Авто)'!$YO$11:INDIRECT("'Полная ст-ть с уч.НЗС (Авто)'!YO"&amp;$J$26),$C18,'Полная ст-ть с уч.НЗС (Авто)'!LZ$11:INDIRECT("'Полная ст-ть с уч.НЗС (Авто)'!LZ"&amp;$J$26))/$D18)</f>
        <v>0</v>
      </c>
      <c r="MA18" s="137">
        <f ca="1">IF($D18=0,0,SUMIF('Полная ст-ть с уч.НЗС (Авто)'!$YO$11:INDIRECT("'Полная ст-ть с уч.НЗС (Авто)'!YO"&amp;$J$26),$C18,'Полная ст-ть с уч.НЗС (Авто)'!MA$11:INDIRECT("'Полная ст-ть с уч.НЗС (Авто)'!MA"&amp;$J$26))/$D18)</f>
        <v>0</v>
      </c>
      <c r="MB18" s="137">
        <f ca="1">IF($D18=0,0,SUMIF('Полная ст-ть с уч.НЗС (Авто)'!$YO$11:INDIRECT("'Полная ст-ть с уч.НЗС (Авто)'!YO"&amp;$J$26),$C18,'Полная ст-ть с уч.НЗС (Авто)'!MB$11:INDIRECT("'Полная ст-ть с уч.НЗС (Авто)'!MB"&amp;$J$26))/$D18)</f>
        <v>0</v>
      </c>
      <c r="MC18" s="137">
        <f ca="1">IF($D18=0,0,SUMIF('Полная ст-ть с уч.НЗС (Авто)'!$YO$11:INDIRECT("'Полная ст-ть с уч.НЗС (Авто)'!YO"&amp;$J$26),$C18,'Полная ст-ть с уч.НЗС (Авто)'!MC$11:INDIRECT("'Полная ст-ть с уч.НЗС (Авто)'!MC"&amp;$J$26))/$D18)</f>
        <v>0</v>
      </c>
      <c r="MD18" s="137">
        <f ca="1">IF($D18=0,0,SUMIF('Полная ст-ть с уч.НЗС (Авто)'!$YO$11:INDIRECT("'Полная ст-ть с уч.НЗС (Авто)'!YO"&amp;$J$26),$C18,'Полная ст-ть с уч.НЗС (Авто)'!MD$11:INDIRECT("'Полная ст-ть с уч.НЗС (Авто)'!MD"&amp;$J$26))/$D18)</f>
        <v>0</v>
      </c>
      <c r="ME18" s="137">
        <f ca="1">IF($D18=0,0,SUMIF('Полная ст-ть с уч.НЗС (Авто)'!$YO$11:INDIRECT("'Полная ст-ть с уч.НЗС (Авто)'!YO"&amp;$J$26),$C18,'Полная ст-ть с уч.НЗС (Авто)'!ME$11:INDIRECT("'Полная ст-ть с уч.НЗС (Авто)'!ME"&amp;$J$26))/$D18)</f>
        <v>0</v>
      </c>
      <c r="MF18" s="137">
        <f ca="1">IF($D18=0,0,SUMIF('Полная ст-ть с уч.НЗС (Авто)'!$YO$11:INDIRECT("'Полная ст-ть с уч.НЗС (Авто)'!YO"&amp;$J$26),$C18,'Полная ст-ть с уч.НЗС (Авто)'!MF$11:INDIRECT("'Полная ст-ть с уч.НЗС (Авто)'!MF"&amp;$J$26))/$D18)</f>
        <v>0</v>
      </c>
      <c r="MG18" s="137">
        <f ca="1">IF($D18=0,0,SUMIF('Полная ст-ть с уч.НЗС (Авто)'!$YO$11:INDIRECT("'Полная ст-ть с уч.НЗС (Авто)'!YO"&amp;$J$26),$C18,'Полная ст-ть с уч.НЗС (Авто)'!MG$11:INDIRECT("'Полная ст-ть с уч.НЗС (Авто)'!MG"&amp;$J$26))/$D18)</f>
        <v>0</v>
      </c>
      <c r="MH18" s="137">
        <f ca="1">IF($D18=0,0,SUMIF('Полная ст-ть с уч.НЗС (Авто)'!$YO$11:INDIRECT("'Полная ст-ть с уч.НЗС (Авто)'!YO"&amp;$J$26),$C18,'Полная ст-ть с уч.НЗС (Авто)'!MH$11:INDIRECT("'Полная ст-ть с уч.НЗС (Авто)'!MH"&amp;$J$26))/$D18)</f>
        <v>0</v>
      </c>
      <c r="MI18" s="137">
        <f ca="1">IF($D18=0,0,SUMIF('Полная ст-ть с уч.НЗС (Авто)'!$YO$11:INDIRECT("'Полная ст-ть с уч.НЗС (Авто)'!YO"&amp;$J$26),$C18,'Полная ст-ть с уч.НЗС (Авто)'!MI$11:INDIRECT("'Полная ст-ть с уч.НЗС (Авто)'!MI"&amp;$J$26))/$D18)</f>
        <v>0</v>
      </c>
      <c r="MJ18" s="137">
        <f ca="1">IF($D18=0,0,SUMIF('Полная ст-ть с уч.НЗС (Авто)'!$YO$11:INDIRECT("'Полная ст-ть с уч.НЗС (Авто)'!YO"&amp;$J$26),$C18,'Полная ст-ть с уч.НЗС (Авто)'!MJ$11:INDIRECT("'Полная ст-ть с уч.НЗС (Авто)'!MJ"&amp;$J$26))/$D18)</f>
        <v>0</v>
      </c>
      <c r="MK18" s="137">
        <f ca="1">IF($D18=0,0,SUMIF('Полная ст-ть с уч.НЗС (Авто)'!$YO$11:INDIRECT("'Полная ст-ть с уч.НЗС (Авто)'!YO"&amp;$J$26),$C18,'Полная ст-ть с уч.НЗС (Авто)'!MK$11:INDIRECT("'Полная ст-ть с уч.НЗС (Авто)'!MK"&amp;$J$26))/$D18)</f>
        <v>0</v>
      </c>
      <c r="ML18" s="137">
        <f ca="1">IF($D18=0,0,SUMIF('Полная ст-ть с уч.НЗС (Авто)'!$YO$11:INDIRECT("'Полная ст-ть с уч.НЗС (Авто)'!YO"&amp;$J$26),$C18,'Полная ст-ть с уч.НЗС (Авто)'!ML$11:INDIRECT("'Полная ст-ть с уч.НЗС (Авто)'!ML"&amp;$J$26))/$D18)</f>
        <v>0</v>
      </c>
      <c r="MM18" s="137">
        <f ca="1">IF($D18=0,0,SUMIF('Полная ст-ть с уч.НЗС (Авто)'!$YO$11:INDIRECT("'Полная ст-ть с уч.НЗС (Авто)'!YO"&amp;$J$26),$C18,'Полная ст-ть с уч.НЗС (Авто)'!MM$11:INDIRECT("'Полная ст-ть с уч.НЗС (Авто)'!MM"&amp;$J$26))/$D18)</f>
        <v>0</v>
      </c>
      <c r="MN18" s="137">
        <f ca="1">IF($D18=0,0,SUMIF('Полная ст-ть с уч.НЗС (Авто)'!$YO$11:INDIRECT("'Полная ст-ть с уч.НЗС (Авто)'!YO"&amp;$J$26),$C18,'Полная ст-ть с уч.НЗС (Авто)'!MN$11:INDIRECT("'Полная ст-ть с уч.НЗС (Авто)'!MN"&amp;$J$26))/$D18)</f>
        <v>0</v>
      </c>
      <c r="MO18" s="137">
        <f ca="1">IF($D18=0,0,SUMIF('Полная ст-ть с уч.НЗС (Авто)'!$YO$11:INDIRECT("'Полная ст-ть с уч.НЗС (Авто)'!YO"&amp;$J$26),$C18,'Полная ст-ть с уч.НЗС (Авто)'!MO$11:INDIRECT("'Полная ст-ть с уч.НЗС (Авто)'!MO"&amp;$J$26))/$D18)</f>
        <v>0</v>
      </c>
      <c r="MP18" s="137">
        <f ca="1">IF($D18=0,0,SUMIF('Полная ст-ть с уч.НЗС (Авто)'!$YO$11:INDIRECT("'Полная ст-ть с уч.НЗС (Авто)'!YO"&amp;$J$26),$C18,'Полная ст-ть с уч.НЗС (Авто)'!MP$11:INDIRECT("'Полная ст-ть с уч.НЗС (Авто)'!MP"&amp;$J$26))/$D18)</f>
        <v>0</v>
      </c>
      <c r="MQ18" s="137">
        <f ca="1">IF($D18=0,0,SUMIF('Полная ст-ть с уч.НЗС (Авто)'!$YO$11:INDIRECT("'Полная ст-ть с уч.НЗС (Авто)'!YO"&amp;$J$26),$C18,'Полная ст-ть с уч.НЗС (Авто)'!MQ$11:INDIRECT("'Полная ст-ть с уч.НЗС (Авто)'!MQ"&amp;$J$26))/$D18)</f>
        <v>0</v>
      </c>
      <c r="MR18" s="137">
        <f ca="1">IF($D18=0,0,SUMIF('Полная ст-ть с уч.НЗС (Авто)'!$YO$11:INDIRECT("'Полная ст-ть с уч.НЗС (Авто)'!YO"&amp;$J$26),$C18,'Полная ст-ть с уч.НЗС (Авто)'!MR$11:INDIRECT("'Полная ст-ть с уч.НЗС (Авто)'!MR"&amp;$J$26))/$D18)</f>
        <v>0</v>
      </c>
      <c r="MS18" s="137">
        <f ca="1">IF($D18=0,0,SUMIF('Полная ст-ть с уч.НЗС (Авто)'!$YO$11:INDIRECT("'Полная ст-ть с уч.НЗС (Авто)'!YO"&amp;$J$26),$C18,'Полная ст-ть с уч.НЗС (Авто)'!MS$11:INDIRECT("'Полная ст-ть с уч.НЗС (Авто)'!MS"&amp;$J$26))/$D18)</f>
        <v>0</v>
      </c>
      <c r="MT18" s="137">
        <f ca="1">IF($D18=0,0,SUMIF('Полная ст-ть с уч.НЗС (Авто)'!$YO$11:INDIRECT("'Полная ст-ть с уч.НЗС (Авто)'!YO"&amp;$J$26),$C18,'Полная ст-ть с уч.НЗС (Авто)'!MT$11:INDIRECT("'Полная ст-ть с уч.НЗС (Авто)'!MT"&amp;$J$26))/$D18)</f>
        <v>0</v>
      </c>
      <c r="MU18" s="137">
        <f ca="1">IF($D18=0,0,SUMIF('Полная ст-ть с уч.НЗС (Авто)'!$YO$11:INDIRECT("'Полная ст-ть с уч.НЗС (Авто)'!YO"&amp;$J$26),$C18,'Полная ст-ть с уч.НЗС (Авто)'!MU$11:INDIRECT("'Полная ст-ть с уч.НЗС (Авто)'!MU"&amp;$J$26))/$D18)</f>
        <v>0</v>
      </c>
      <c r="MV18" s="137">
        <f ca="1">IF($D18=0,0,SUMIF('Полная ст-ть с уч.НЗС (Авто)'!$YO$11:INDIRECT("'Полная ст-ть с уч.НЗС (Авто)'!YO"&amp;$J$26),$C18,'Полная ст-ть с уч.НЗС (Авто)'!MV$11:INDIRECT("'Полная ст-ть с уч.НЗС (Авто)'!MV"&amp;$J$26))/$D18)</f>
        <v>0</v>
      </c>
      <c r="MW18" s="137">
        <f ca="1">IF($D18=0,0,SUMIF('Полная ст-ть с уч.НЗС (Авто)'!$YO$11:INDIRECT("'Полная ст-ть с уч.НЗС (Авто)'!YO"&amp;$J$26),$C18,'Полная ст-ть с уч.НЗС (Авто)'!MW$11:INDIRECT("'Полная ст-ть с уч.НЗС (Авто)'!MW"&amp;$J$26))/$D18)</f>
        <v>0</v>
      </c>
      <c r="MX18" s="137">
        <f ca="1">IF($D18=0,0,SUMIF('Полная ст-ть с уч.НЗС (Авто)'!$YO$11:INDIRECT("'Полная ст-ть с уч.НЗС (Авто)'!YO"&amp;$J$26),$C18,'Полная ст-ть с уч.НЗС (Авто)'!MX$11:INDIRECT("'Полная ст-ть с уч.НЗС (Авто)'!MX"&amp;$J$26))/$D18)</f>
        <v>0</v>
      </c>
      <c r="MY18" s="137">
        <f ca="1">IF($D18=0,0,SUMIF('Полная ст-ть с уч.НЗС (Авто)'!$YO$11:INDIRECT("'Полная ст-ть с уч.НЗС (Авто)'!YO"&amp;$J$26),$C18,'Полная ст-ть с уч.НЗС (Авто)'!MY$11:INDIRECT("'Полная ст-ть с уч.НЗС (Авто)'!MY"&amp;$J$26))/$D18)</f>
        <v>0</v>
      </c>
      <c r="MZ18" s="137">
        <f ca="1">IF($D18=0,0,SUMIF('Полная ст-ть с уч.НЗС (Авто)'!$YO$11:INDIRECT("'Полная ст-ть с уч.НЗС (Авто)'!YO"&amp;$J$26),$C18,'Полная ст-ть с уч.НЗС (Авто)'!MZ$11:INDIRECT("'Полная ст-ть с уч.НЗС (Авто)'!MZ"&amp;$J$26))/$D18)</f>
        <v>0</v>
      </c>
      <c r="NA18" s="137">
        <f ca="1">IF($D18=0,0,SUMIF('Полная ст-ть с уч.НЗС (Авто)'!$YO$11:INDIRECT("'Полная ст-ть с уч.НЗС (Авто)'!YO"&amp;$J$26),$C18,'Полная ст-ть с уч.НЗС (Авто)'!NA$11:INDIRECT("'Полная ст-ть с уч.НЗС (Авто)'!NA"&amp;$J$26))/$D18)</f>
        <v>0</v>
      </c>
      <c r="NB18" s="137">
        <f ca="1">IF($D18=0,0,SUMIF('Полная ст-ть с уч.НЗС (Авто)'!$YO$11:INDIRECT("'Полная ст-ть с уч.НЗС (Авто)'!YO"&amp;$J$26),$C18,'Полная ст-ть с уч.НЗС (Авто)'!NB$11:INDIRECT("'Полная ст-ть с уч.НЗС (Авто)'!NB"&amp;$J$26))/$D18)</f>
        <v>0</v>
      </c>
      <c r="NC18" s="137">
        <f ca="1">IF($D18=0,0,SUMIF('Полная ст-ть с уч.НЗС (Авто)'!$YO$11:INDIRECT("'Полная ст-ть с уч.НЗС (Авто)'!YO"&amp;$J$26),$C18,'Полная ст-ть с уч.НЗС (Авто)'!NC$11:INDIRECT("'Полная ст-ть с уч.НЗС (Авто)'!NC"&amp;$J$26))/$D18)</f>
        <v>0</v>
      </c>
      <c r="ND18" s="137">
        <f ca="1">IF($D18=0,0,SUMIF('Полная ст-ть с уч.НЗС (Авто)'!$YO$11:INDIRECT("'Полная ст-ть с уч.НЗС (Авто)'!YO"&amp;$J$26),$C18,'Полная ст-ть с уч.НЗС (Авто)'!ND$11:INDIRECT("'Полная ст-ть с уч.НЗС (Авто)'!ND"&amp;$J$26))/$D18)</f>
        <v>0</v>
      </c>
      <c r="NE18" s="137">
        <f ca="1">IF($D18=0,0,SUMIF('Полная ст-ть с уч.НЗС (Авто)'!$YO$11:INDIRECT("'Полная ст-ть с уч.НЗС (Авто)'!YO"&amp;$J$26),$C18,'Полная ст-ть с уч.НЗС (Авто)'!NE$11:INDIRECT("'Полная ст-ть с уч.НЗС (Авто)'!NE"&amp;$J$26))/$D18)</f>
        <v>0</v>
      </c>
      <c r="NF18" s="137">
        <f ca="1">IF($D18=0,0,SUMIF('Полная ст-ть с уч.НЗС (Авто)'!$YO$11:INDIRECT("'Полная ст-ть с уч.НЗС (Авто)'!YO"&amp;$J$26),$C18,'Полная ст-ть с уч.НЗС (Авто)'!NF$11:INDIRECT("'Полная ст-ть с уч.НЗС (Авто)'!NF"&amp;$J$26))/$D18)</f>
        <v>0</v>
      </c>
      <c r="NG18" s="137">
        <f ca="1">IF($D18=0,0,SUMIF('Полная ст-ть с уч.НЗС (Авто)'!$YO$11:INDIRECT("'Полная ст-ть с уч.НЗС (Авто)'!YO"&amp;$J$26),$C18,'Полная ст-ть с уч.НЗС (Авто)'!NG$11:INDIRECT("'Полная ст-ть с уч.НЗС (Авто)'!NG"&amp;$J$26))/$D18)</f>
        <v>0</v>
      </c>
      <c r="NH18" s="137">
        <f ca="1">IF($D18=0,0,SUMIF('Полная ст-ть с уч.НЗС (Авто)'!$YO$11:INDIRECT("'Полная ст-ть с уч.НЗС (Авто)'!YO"&amp;$J$26),$C18,'Полная ст-ть с уч.НЗС (Авто)'!NH$11:INDIRECT("'Полная ст-ть с уч.НЗС (Авто)'!NH"&amp;$J$26))/$D18)</f>
        <v>0</v>
      </c>
      <c r="NI18" s="137">
        <f ca="1">IF($D18=0,0,SUMIF('Полная ст-ть с уч.НЗС (Авто)'!$YO$11:INDIRECT("'Полная ст-ть с уч.НЗС (Авто)'!YO"&amp;$J$26),$C18,'Полная ст-ть с уч.НЗС (Авто)'!NI$11:INDIRECT("'Полная ст-ть с уч.НЗС (Авто)'!NI"&amp;$J$26))/$D18)</f>
        <v>0</v>
      </c>
      <c r="NJ18" s="137">
        <f ca="1">IF($D18=0,0,SUMIF('Полная ст-ть с уч.НЗС (Авто)'!$YO$11:INDIRECT("'Полная ст-ть с уч.НЗС (Авто)'!YO"&amp;$J$26),$C18,'Полная ст-ть с уч.НЗС (Авто)'!NJ$11:INDIRECT("'Полная ст-ть с уч.НЗС (Авто)'!NJ"&amp;$J$26))/$D18)</f>
        <v>0</v>
      </c>
      <c r="NK18" s="137">
        <f ca="1">IF($D18=0,0,SUMIF('Полная ст-ть с уч.НЗС (Авто)'!$YO$11:INDIRECT("'Полная ст-ть с уч.НЗС (Авто)'!YO"&amp;$J$26),$C18,'Полная ст-ть с уч.НЗС (Авто)'!NK$11:INDIRECT("'Полная ст-ть с уч.НЗС (Авто)'!NK"&amp;$J$26))/$D18)</f>
        <v>0</v>
      </c>
      <c r="NL18" s="137">
        <f ca="1">IF($D18=0,0,SUMIF('Полная ст-ть с уч.НЗС (Авто)'!$YO$11:INDIRECT("'Полная ст-ть с уч.НЗС (Авто)'!YO"&amp;$J$26),$C18,'Полная ст-ть с уч.НЗС (Авто)'!NL$11:INDIRECT("'Полная ст-ть с уч.НЗС (Авто)'!NL"&amp;$J$26))/$D18)</f>
        <v>0</v>
      </c>
      <c r="NM18" s="137">
        <f ca="1">IF($D18=0,0,SUMIF('Полная ст-ть с уч.НЗС (Авто)'!$YO$11:INDIRECT("'Полная ст-ть с уч.НЗС (Авто)'!YO"&amp;$J$26),$C18,'Полная ст-ть с уч.НЗС (Авто)'!NM$11:INDIRECT("'Полная ст-ть с уч.НЗС (Авто)'!NM"&amp;$J$26))/$D18)</f>
        <v>0</v>
      </c>
      <c r="NN18" s="137">
        <f ca="1">IF($D18=0,0,SUMIF('Полная ст-ть с уч.НЗС (Авто)'!$YO$11:INDIRECT("'Полная ст-ть с уч.НЗС (Авто)'!YO"&amp;$J$26),$C18,'Полная ст-ть с уч.НЗС (Авто)'!NN$11:INDIRECT("'Полная ст-ть с уч.НЗС (Авто)'!NN"&amp;$J$26))/$D18)</f>
        <v>0</v>
      </c>
      <c r="NO18" s="137">
        <f ca="1">IF($D18=0,0,SUMIF('Полная ст-ть с уч.НЗС (Авто)'!$YO$11:INDIRECT("'Полная ст-ть с уч.НЗС (Авто)'!YO"&amp;$J$26),$C18,'Полная ст-ть с уч.НЗС (Авто)'!NO$11:INDIRECT("'Полная ст-ть с уч.НЗС (Авто)'!NO"&amp;$J$26))/$D18)</f>
        <v>0</v>
      </c>
      <c r="NP18" s="137">
        <f ca="1">IF($D18=0,0,SUMIF('Полная ст-ть с уч.НЗС (Авто)'!$YO$11:INDIRECT("'Полная ст-ть с уч.НЗС (Авто)'!YO"&amp;$J$26),$C18,'Полная ст-ть с уч.НЗС (Авто)'!NP$11:INDIRECT("'Полная ст-ть с уч.НЗС (Авто)'!NP"&amp;$J$26))/$D18)</f>
        <v>0</v>
      </c>
      <c r="NQ18" s="137">
        <f ca="1">IF($D18=0,0,SUMIF('Полная ст-ть с уч.НЗС (Авто)'!$YO$11:INDIRECT("'Полная ст-ть с уч.НЗС (Авто)'!YO"&amp;$J$26),$C18,'Полная ст-ть с уч.НЗС (Авто)'!NQ$11:INDIRECT("'Полная ст-ть с уч.НЗС (Авто)'!NQ"&amp;$J$26))/$D18)</f>
        <v>0</v>
      </c>
      <c r="NR18" s="137">
        <f ca="1">IF($D18=0,0,SUMIF('Полная ст-ть с уч.НЗС (Авто)'!$YO$11:INDIRECT("'Полная ст-ть с уч.НЗС (Авто)'!YO"&amp;$J$26),$C18,'Полная ст-ть с уч.НЗС (Авто)'!NR$11:INDIRECT("'Полная ст-ть с уч.НЗС (Авто)'!NR"&amp;$J$26))/$D18)</f>
        <v>0</v>
      </c>
      <c r="NS18" s="137">
        <f ca="1">IF($D18=0,0,SUMIF('Полная ст-ть с уч.НЗС (Авто)'!$YO$11:INDIRECT("'Полная ст-ть с уч.НЗС (Авто)'!YO"&amp;$J$26),$C18,'Полная ст-ть с уч.НЗС (Авто)'!NS$11:INDIRECT("'Полная ст-ть с уч.НЗС (Авто)'!NS"&amp;$J$26))/$D18)</f>
        <v>0</v>
      </c>
      <c r="NT18" s="137">
        <f ca="1">IF($D18=0,0,SUMIF('Полная ст-ть с уч.НЗС (Авто)'!$YO$11:INDIRECT("'Полная ст-ть с уч.НЗС (Авто)'!YO"&amp;$J$26),$C18,'Полная ст-ть с уч.НЗС (Авто)'!NT$11:INDIRECT("'Полная ст-ть с уч.НЗС (Авто)'!NT"&amp;$J$26))/$D18)</f>
        <v>0</v>
      </c>
      <c r="NU18" s="137">
        <f ca="1">IF($D18=0,0,SUMIF('Полная ст-ть с уч.НЗС (Авто)'!$YO$11:INDIRECT("'Полная ст-ть с уч.НЗС (Авто)'!YO"&amp;$J$26),$C18,'Полная ст-ть с уч.НЗС (Авто)'!NU$11:INDIRECT("'Полная ст-ть с уч.НЗС (Авто)'!NU"&amp;$J$26))/$D18)</f>
        <v>0</v>
      </c>
      <c r="NV18" s="137">
        <f ca="1">IF($D18=0,0,SUMIF('Полная ст-ть с уч.НЗС (Авто)'!$YO$11:INDIRECT("'Полная ст-ть с уч.НЗС (Авто)'!YO"&amp;$J$26),$C18,'Полная ст-ть с уч.НЗС (Авто)'!NV$11:INDIRECT("'Полная ст-ть с уч.НЗС (Авто)'!NV"&amp;$J$26))/$D18)</f>
        <v>0</v>
      </c>
      <c r="NW18" s="137">
        <f ca="1">IF($D18=0,0,SUMIF('Полная ст-ть с уч.НЗС (Авто)'!$YO$11:INDIRECT("'Полная ст-ть с уч.НЗС (Авто)'!YO"&amp;$J$26),$C18,'Полная ст-ть с уч.НЗС (Авто)'!NW$11:INDIRECT("'Полная ст-ть с уч.НЗС (Авто)'!NW"&amp;$J$26))/$D18)</f>
        <v>0</v>
      </c>
      <c r="NX18" s="137">
        <f ca="1">IF($D18=0,0,SUMIF('Полная ст-ть с уч.НЗС (Авто)'!$YO$11:INDIRECT("'Полная ст-ть с уч.НЗС (Авто)'!YO"&amp;$J$26),$C18,'Полная ст-ть с уч.НЗС (Авто)'!NX$11:INDIRECT("'Полная ст-ть с уч.НЗС (Авто)'!NX"&amp;$J$26))/$D18)</f>
        <v>0</v>
      </c>
      <c r="NY18" s="137">
        <f ca="1">IF($D18=0,0,SUMIF('Полная ст-ть с уч.НЗС (Авто)'!$YO$11:INDIRECT("'Полная ст-ть с уч.НЗС (Авто)'!YO"&amp;$J$26),$C18,'Полная ст-ть с уч.НЗС (Авто)'!NY$11:INDIRECT("'Полная ст-ть с уч.НЗС (Авто)'!NY"&amp;$J$26))/$D18)</f>
        <v>0</v>
      </c>
      <c r="NZ18" s="137">
        <f ca="1">IF($D18=0,0,SUMIF('Полная ст-ть с уч.НЗС (Авто)'!$YO$11:INDIRECT("'Полная ст-ть с уч.НЗС (Авто)'!YO"&amp;$J$26),$C18,'Полная ст-ть с уч.НЗС (Авто)'!NZ$11:INDIRECT("'Полная ст-ть с уч.НЗС (Авто)'!NZ"&amp;$J$26))/$D18)</f>
        <v>0</v>
      </c>
      <c r="OA18" s="137">
        <f ca="1">IF($D18=0,0,SUMIF('Полная ст-ть с уч.НЗС (Авто)'!$YO$11:INDIRECT("'Полная ст-ть с уч.НЗС (Авто)'!YO"&amp;$J$26),$C18,'Полная ст-ть с уч.НЗС (Авто)'!OA$11:INDIRECT("'Полная ст-ть с уч.НЗС (Авто)'!OA"&amp;$J$26))/$D18)</f>
        <v>0</v>
      </c>
      <c r="OB18" s="137">
        <f ca="1">IF($D18=0,0,SUMIF('Полная ст-ть с уч.НЗС (Авто)'!$YO$11:INDIRECT("'Полная ст-ть с уч.НЗС (Авто)'!YO"&amp;$J$26),$C18,'Полная ст-ть с уч.НЗС (Авто)'!OB$11:INDIRECT("'Полная ст-ть с уч.НЗС (Авто)'!OB"&amp;$J$26))/$D18)</f>
        <v>0</v>
      </c>
      <c r="OC18" s="137">
        <f ca="1">IF($D18=0,0,SUMIF('Полная ст-ть с уч.НЗС (Авто)'!$YO$11:INDIRECT("'Полная ст-ть с уч.НЗС (Авто)'!YO"&amp;$J$26),$C18,'Полная ст-ть с уч.НЗС (Авто)'!OC$11:INDIRECT("'Полная ст-ть с уч.НЗС (Авто)'!OC"&amp;$J$26))/$D18)</f>
        <v>0</v>
      </c>
      <c r="OD18" s="137">
        <f ca="1">IF($D18=0,0,SUMIF('Полная ст-ть с уч.НЗС (Авто)'!$YO$11:INDIRECT("'Полная ст-ть с уч.НЗС (Авто)'!YO"&amp;$J$26),$C18,'Полная ст-ть с уч.НЗС (Авто)'!OD$11:INDIRECT("'Полная ст-ть с уч.НЗС (Авто)'!OD"&amp;$J$26))/$D18)</f>
        <v>0</v>
      </c>
      <c r="OE18" s="137">
        <f ca="1">IF($D18=0,0,SUMIF('Полная ст-ть с уч.НЗС (Авто)'!$YO$11:INDIRECT("'Полная ст-ть с уч.НЗС (Авто)'!YO"&amp;$J$26),$C18,'Полная ст-ть с уч.НЗС (Авто)'!OE$11:INDIRECT("'Полная ст-ть с уч.НЗС (Авто)'!OE"&amp;$J$26))/$D18)</f>
        <v>0</v>
      </c>
      <c r="OF18" s="137">
        <f ca="1">IF($D18=0,0,SUMIF('Полная ст-ть с уч.НЗС (Авто)'!$YO$11:INDIRECT("'Полная ст-ть с уч.НЗС (Авто)'!YO"&amp;$J$26),$C18,'Полная ст-ть с уч.НЗС (Авто)'!OF$11:INDIRECT("'Полная ст-ть с уч.НЗС (Авто)'!OF"&amp;$J$26))/$D18)</f>
        <v>0</v>
      </c>
      <c r="OG18" s="137">
        <f ca="1">IF($D18=0,0,SUMIF('Полная ст-ть с уч.НЗС (Авто)'!$YO$11:INDIRECT("'Полная ст-ть с уч.НЗС (Авто)'!YO"&amp;$J$26),$C18,'Полная ст-ть с уч.НЗС (Авто)'!OG$11:INDIRECT("'Полная ст-ть с уч.НЗС (Авто)'!OG"&amp;$J$26))/$D18)</f>
        <v>0</v>
      </c>
      <c r="OH18" s="137">
        <f ca="1">IF($D18=0,0,SUMIF('Полная ст-ть с уч.НЗС (Авто)'!$YO$11:INDIRECT("'Полная ст-ть с уч.НЗС (Авто)'!YO"&amp;$J$26),$C18,'Полная ст-ть с уч.НЗС (Авто)'!OH$11:INDIRECT("'Полная ст-ть с уч.НЗС (Авто)'!OH"&amp;$J$26))/$D18)</f>
        <v>0</v>
      </c>
      <c r="OI18" s="137">
        <f ca="1">IF($D18=0,0,SUMIF('Полная ст-ть с уч.НЗС (Авто)'!$YO$11:INDIRECT("'Полная ст-ть с уч.НЗС (Авто)'!YO"&amp;$J$26),$C18,'Полная ст-ть с уч.НЗС (Авто)'!OI$11:INDIRECT("'Полная ст-ть с уч.НЗС (Авто)'!OI"&amp;$J$26))/$D18)</f>
        <v>0</v>
      </c>
      <c r="OJ18" s="137">
        <f ca="1">IF($D18=0,0,SUMIF('Полная ст-ть с уч.НЗС (Авто)'!$YO$11:INDIRECT("'Полная ст-ть с уч.НЗС (Авто)'!YO"&amp;$J$26),$C18,'Полная ст-ть с уч.НЗС (Авто)'!OJ$11:INDIRECT("'Полная ст-ть с уч.НЗС (Авто)'!OJ"&amp;$J$26))/$D18)</f>
        <v>0</v>
      </c>
      <c r="OK18" s="137">
        <f ca="1">IF($D18=0,0,SUMIF('Полная ст-ть с уч.НЗС (Авто)'!$YO$11:INDIRECT("'Полная ст-ть с уч.НЗС (Авто)'!YO"&amp;$J$26),$C18,'Полная ст-ть с уч.НЗС (Авто)'!OK$11:INDIRECT("'Полная ст-ть с уч.НЗС (Авто)'!OK"&amp;$J$26))/$D18)</f>
        <v>0</v>
      </c>
      <c r="OL18" s="137">
        <f ca="1">IF($D18=0,0,SUMIF('Полная ст-ть с уч.НЗС (Авто)'!$YO$11:INDIRECT("'Полная ст-ть с уч.НЗС (Авто)'!YO"&amp;$J$26),$C18,'Полная ст-ть с уч.НЗС (Авто)'!OL$11:INDIRECT("'Полная ст-ть с уч.НЗС (Авто)'!OL"&amp;$J$26))/$D18)</f>
        <v>0</v>
      </c>
      <c r="OM18" s="137">
        <f ca="1">IF($D18=0,0,SUMIF('Полная ст-ть с уч.НЗС (Авто)'!$YO$11:INDIRECT("'Полная ст-ть с уч.НЗС (Авто)'!YO"&amp;$J$26),$C18,'Полная ст-ть с уч.НЗС (Авто)'!OM$11:INDIRECT("'Полная ст-ть с уч.НЗС (Авто)'!OM"&amp;$J$26))/$D18)</f>
        <v>0</v>
      </c>
      <c r="ON18" s="137">
        <f ca="1">IF($D18=0,0,SUMIF('Полная ст-ть с уч.НЗС (Авто)'!$YO$11:INDIRECT("'Полная ст-ть с уч.НЗС (Авто)'!YO"&amp;$J$26),$C18,'Полная ст-ть с уч.НЗС (Авто)'!ON$11:INDIRECT("'Полная ст-ть с уч.НЗС (Авто)'!ON"&amp;$J$26))/$D18)</f>
        <v>0</v>
      </c>
      <c r="OO18" s="137">
        <f ca="1">IF($D18=0,0,SUMIF('Полная ст-ть с уч.НЗС (Авто)'!$YO$11:INDIRECT("'Полная ст-ть с уч.НЗС (Авто)'!YO"&amp;$J$26),$C18,'Полная ст-ть с уч.НЗС (Авто)'!OO$11:INDIRECT("'Полная ст-ть с уч.НЗС (Авто)'!OO"&amp;$J$26))/$D18)</f>
        <v>0</v>
      </c>
      <c r="OP18" s="137">
        <f ca="1">IF($D18=0,0,SUMIF('Полная ст-ть с уч.НЗС (Авто)'!$YO$11:INDIRECT("'Полная ст-ть с уч.НЗС (Авто)'!YO"&amp;$J$26),$C18,'Полная ст-ть с уч.НЗС (Авто)'!OP$11:INDIRECT("'Полная ст-ть с уч.НЗС (Авто)'!OP"&amp;$J$26))/$D18)</f>
        <v>0</v>
      </c>
      <c r="OQ18" s="137">
        <f ca="1">IF($D18=0,0,SUMIF('Полная ст-ть с уч.НЗС (Авто)'!$YO$11:INDIRECT("'Полная ст-ть с уч.НЗС (Авто)'!YO"&amp;$J$26),$C18,'Полная ст-ть с уч.НЗС (Авто)'!OQ$11:INDIRECT("'Полная ст-ть с уч.НЗС (Авто)'!OQ"&amp;$J$26))/$D18)</f>
        <v>0</v>
      </c>
      <c r="OR18" s="137">
        <f ca="1">IF($D18=0,0,SUMIF('Полная ст-ть с уч.НЗС (Авто)'!$YO$11:INDIRECT("'Полная ст-ть с уч.НЗС (Авто)'!YO"&amp;$J$26),$C18,'Полная ст-ть с уч.НЗС (Авто)'!OR$11:INDIRECT("'Полная ст-ть с уч.НЗС (Авто)'!OR"&amp;$J$26))/$D18)</f>
        <v>0</v>
      </c>
      <c r="OS18" s="137">
        <f ca="1">IF($D18=0,0,SUMIF('Полная ст-ть с уч.НЗС (Авто)'!$YO$11:INDIRECT("'Полная ст-ть с уч.НЗС (Авто)'!YO"&amp;$J$26),$C18,'Полная ст-ть с уч.НЗС (Авто)'!OS$11:INDIRECT("'Полная ст-ть с уч.НЗС (Авто)'!OS"&amp;$J$26))/$D18)</f>
        <v>0</v>
      </c>
      <c r="OT18" s="137">
        <f ca="1">IF($D18=0,0,SUMIF('Полная ст-ть с уч.НЗС (Авто)'!$YO$11:INDIRECT("'Полная ст-ть с уч.НЗС (Авто)'!YO"&amp;$J$26),$C18,'Полная ст-ть с уч.НЗС (Авто)'!OT$11:INDIRECT("'Полная ст-ть с уч.НЗС (Авто)'!OT"&amp;$J$26))/$D18)</f>
        <v>0</v>
      </c>
      <c r="OU18" s="137">
        <f ca="1">IF($D18=0,0,SUMIF('Полная ст-ть с уч.НЗС (Авто)'!$YO$11:INDIRECT("'Полная ст-ть с уч.НЗС (Авто)'!YO"&amp;$J$26),$C18,'Полная ст-ть с уч.НЗС (Авто)'!OU$11:INDIRECT("'Полная ст-ть с уч.НЗС (Авто)'!OU"&amp;$J$26))/$D18)</f>
        <v>0</v>
      </c>
      <c r="OV18" s="137">
        <f ca="1">IF($D18=0,0,SUMIF('Полная ст-ть с уч.НЗС (Авто)'!$YO$11:INDIRECT("'Полная ст-ть с уч.НЗС (Авто)'!YO"&amp;$J$26),$C18,'Полная ст-ть с уч.НЗС (Авто)'!OV$11:INDIRECT("'Полная ст-ть с уч.НЗС (Авто)'!OV"&amp;$J$26))/$D18)</f>
        <v>0</v>
      </c>
      <c r="OW18" s="137">
        <f ca="1">IF($D18=0,0,SUMIF('Полная ст-ть с уч.НЗС (Авто)'!$YO$11:INDIRECT("'Полная ст-ть с уч.НЗС (Авто)'!YO"&amp;$J$26),$C18,'Полная ст-ть с уч.НЗС (Авто)'!OW$11:INDIRECT("'Полная ст-ть с уч.НЗС (Авто)'!OW"&amp;$J$26))/$D18)</f>
        <v>0</v>
      </c>
      <c r="OX18" s="137">
        <f ca="1">IF($D18=0,0,SUMIF('Полная ст-ть с уч.НЗС (Авто)'!$YO$11:INDIRECT("'Полная ст-ть с уч.НЗС (Авто)'!YO"&amp;$J$26),$C18,'Полная ст-ть с уч.НЗС (Авто)'!OX$11:INDIRECT("'Полная ст-ть с уч.НЗС (Авто)'!OX"&amp;$J$26))/$D18)</f>
        <v>0</v>
      </c>
      <c r="OY18" s="137">
        <f ca="1">IF($D18=0,0,SUMIF('Полная ст-ть с уч.НЗС (Авто)'!$YO$11:INDIRECT("'Полная ст-ть с уч.НЗС (Авто)'!YO"&amp;$J$26),$C18,'Полная ст-ть с уч.НЗС (Авто)'!OY$11:INDIRECT("'Полная ст-ть с уч.НЗС (Авто)'!OY"&amp;$J$26))/$D18)</f>
        <v>0</v>
      </c>
      <c r="OZ18" s="137">
        <f ca="1">IF($D18=0,0,SUMIF('Полная ст-ть с уч.НЗС (Авто)'!$YO$11:INDIRECT("'Полная ст-ть с уч.НЗС (Авто)'!YO"&amp;$J$26),$C18,'Полная ст-ть с уч.НЗС (Авто)'!OZ$11:INDIRECT("'Полная ст-ть с уч.НЗС (Авто)'!OZ"&amp;$J$26))/$D18)</f>
        <v>0</v>
      </c>
      <c r="PA18" s="137">
        <f ca="1">IF($D18=0,0,SUMIF('Полная ст-ть с уч.НЗС (Авто)'!$YO$11:INDIRECT("'Полная ст-ть с уч.НЗС (Авто)'!YO"&amp;$J$26),$C18,'Полная ст-ть с уч.НЗС (Авто)'!PA$11:INDIRECT("'Полная ст-ть с уч.НЗС (Авто)'!PA"&amp;$J$26))/$D18)</f>
        <v>0</v>
      </c>
      <c r="PB18" s="137">
        <f ca="1">IF($D18=0,0,SUMIF('Полная ст-ть с уч.НЗС (Авто)'!$YO$11:INDIRECT("'Полная ст-ть с уч.НЗС (Авто)'!YO"&amp;$J$26),$C18,'Полная ст-ть с уч.НЗС (Авто)'!PB$11:INDIRECT("'Полная ст-ть с уч.НЗС (Авто)'!PB"&amp;$J$26))/$D18)</f>
        <v>0</v>
      </c>
      <c r="PC18" s="137">
        <f ca="1">IF($D18=0,0,SUMIF('Полная ст-ть с уч.НЗС (Авто)'!$YO$11:INDIRECT("'Полная ст-ть с уч.НЗС (Авто)'!YO"&amp;$J$26),$C18,'Полная ст-ть с уч.НЗС (Авто)'!PC$11:INDIRECT("'Полная ст-ть с уч.НЗС (Авто)'!PC"&amp;$J$26))/$D18)</f>
        <v>0</v>
      </c>
      <c r="PD18" s="137">
        <f ca="1">IF($D18=0,0,SUMIF('Полная ст-ть с уч.НЗС (Авто)'!$YO$11:INDIRECT("'Полная ст-ть с уч.НЗС (Авто)'!YO"&amp;$J$26),$C18,'Полная ст-ть с уч.НЗС (Авто)'!PD$11:INDIRECT("'Полная ст-ть с уч.НЗС (Авто)'!PD"&amp;$J$26))/$D18)</f>
        <v>0</v>
      </c>
      <c r="PE18" s="137">
        <f ca="1">IF($D18=0,0,SUMIF('Полная ст-ть с уч.НЗС (Авто)'!$YO$11:INDIRECT("'Полная ст-ть с уч.НЗС (Авто)'!YO"&amp;$J$26),$C18,'Полная ст-ть с уч.НЗС (Авто)'!PE$11:INDIRECT("'Полная ст-ть с уч.НЗС (Авто)'!PE"&amp;$J$26))/$D18)</f>
        <v>0</v>
      </c>
      <c r="PF18" s="137">
        <f ca="1">IF($D18=0,0,SUMIF('Полная ст-ть с уч.НЗС (Авто)'!$YO$11:INDIRECT("'Полная ст-ть с уч.НЗС (Авто)'!YO"&amp;$J$26),$C18,'Полная ст-ть с уч.НЗС (Авто)'!PF$11:INDIRECT("'Полная ст-ть с уч.НЗС (Авто)'!PF"&amp;$J$26))/$D18)</f>
        <v>0</v>
      </c>
      <c r="PG18" s="137">
        <f ca="1">IF($D18=0,0,SUMIF('Полная ст-ть с уч.НЗС (Авто)'!$YO$11:INDIRECT("'Полная ст-ть с уч.НЗС (Авто)'!YO"&amp;$J$26),$C18,'Полная ст-ть с уч.НЗС (Авто)'!PG$11:INDIRECT("'Полная ст-ть с уч.НЗС (Авто)'!PG"&amp;$J$26))/$D18)</f>
        <v>0</v>
      </c>
      <c r="PH18" s="137">
        <f ca="1">IF($D18=0,0,SUMIF('Полная ст-ть с уч.НЗС (Авто)'!$YO$11:INDIRECT("'Полная ст-ть с уч.НЗС (Авто)'!YO"&amp;$J$26),$C18,'Полная ст-ть с уч.НЗС (Авто)'!PH$11:INDIRECT("'Полная ст-ть с уч.НЗС (Авто)'!PH"&amp;$J$26))/$D18)</f>
        <v>0</v>
      </c>
      <c r="PI18" s="137">
        <f ca="1">IF($D18=0,0,SUMIF('Полная ст-ть с уч.НЗС (Авто)'!$YO$11:INDIRECT("'Полная ст-ть с уч.НЗС (Авто)'!YO"&amp;$J$26),$C18,'Полная ст-ть с уч.НЗС (Авто)'!PI$11:INDIRECT("'Полная ст-ть с уч.НЗС (Авто)'!PI"&amp;$J$26))/$D18)</f>
        <v>0</v>
      </c>
      <c r="PJ18" s="137">
        <f ca="1">IF($D18=0,0,SUMIF('Полная ст-ть с уч.НЗС (Авто)'!$YO$11:INDIRECT("'Полная ст-ть с уч.НЗС (Авто)'!YO"&amp;$J$26),$C18,'Полная ст-ть с уч.НЗС (Авто)'!PJ$11:INDIRECT("'Полная ст-ть с уч.НЗС (Авто)'!PJ"&amp;$J$26))/$D18)</f>
        <v>0</v>
      </c>
      <c r="PK18" s="137">
        <f ca="1">IF($D18=0,0,SUMIF('Полная ст-ть с уч.НЗС (Авто)'!$YO$11:INDIRECT("'Полная ст-ть с уч.НЗС (Авто)'!YO"&amp;$J$26),$C18,'Полная ст-ть с уч.НЗС (Авто)'!PK$11:INDIRECT("'Полная ст-ть с уч.НЗС (Авто)'!PK"&amp;$J$26))/$D18)</f>
        <v>0</v>
      </c>
      <c r="PL18" s="137">
        <f ca="1">IF($D18=0,0,SUMIF('Полная ст-ть с уч.НЗС (Авто)'!$YO$11:INDIRECT("'Полная ст-ть с уч.НЗС (Авто)'!YO"&amp;$J$26),$C18,'Полная ст-ть с уч.НЗС (Авто)'!PL$11:INDIRECT("'Полная ст-ть с уч.НЗС (Авто)'!PL"&amp;$J$26))/$D18)</f>
        <v>0</v>
      </c>
      <c r="PM18" s="137">
        <f ca="1">IF($D18=0,0,SUMIF('Полная ст-ть с уч.НЗС (Авто)'!$YO$11:INDIRECT("'Полная ст-ть с уч.НЗС (Авто)'!YO"&amp;$J$26),$C18,'Полная ст-ть с уч.НЗС (Авто)'!PM$11:INDIRECT("'Полная ст-ть с уч.НЗС (Авто)'!PM"&amp;$J$26))/$D18)</f>
        <v>0</v>
      </c>
      <c r="PN18" s="137">
        <f ca="1">IF($D18=0,0,SUMIF('Полная ст-ть с уч.НЗС (Авто)'!$YO$11:INDIRECT("'Полная ст-ть с уч.НЗС (Авто)'!YO"&amp;$J$26),$C18,'Полная ст-ть с уч.НЗС (Авто)'!PN$11:INDIRECT("'Полная ст-ть с уч.НЗС (Авто)'!PN"&amp;$J$26))/$D18)</f>
        <v>0</v>
      </c>
      <c r="PO18" s="137">
        <f ca="1">IF($D18=0,0,SUMIF('Полная ст-ть с уч.НЗС (Авто)'!$YO$11:INDIRECT("'Полная ст-ть с уч.НЗС (Авто)'!YO"&amp;$J$26),$C18,'Полная ст-ть с уч.НЗС (Авто)'!PO$11:INDIRECT("'Полная ст-ть с уч.НЗС (Авто)'!PO"&amp;$J$26))/$D18)</f>
        <v>0</v>
      </c>
      <c r="PP18" s="137">
        <f ca="1">IF($D18=0,0,SUMIF('Полная ст-ть с уч.НЗС (Авто)'!$YO$11:INDIRECT("'Полная ст-ть с уч.НЗС (Авто)'!YO"&amp;$J$26),$C18,'Полная ст-ть с уч.НЗС (Авто)'!PP$11:INDIRECT("'Полная ст-ть с уч.НЗС (Авто)'!PP"&amp;$J$26))/$D18)</f>
        <v>0</v>
      </c>
      <c r="PQ18" s="137">
        <f ca="1">IF($D18=0,0,SUMIF('Полная ст-ть с уч.НЗС (Авто)'!$YO$11:INDIRECT("'Полная ст-ть с уч.НЗС (Авто)'!YO"&amp;$J$26),$C18,'Полная ст-ть с уч.НЗС (Авто)'!PQ$11:INDIRECT("'Полная ст-ть с уч.НЗС (Авто)'!PQ"&amp;$J$26))/$D18)</f>
        <v>0</v>
      </c>
      <c r="PR18" s="137">
        <f ca="1">IF($D18=0,0,SUMIF('Полная ст-ть с уч.НЗС (Авто)'!$YO$11:INDIRECT("'Полная ст-ть с уч.НЗС (Авто)'!YO"&amp;$J$26),$C18,'Полная ст-ть с уч.НЗС (Авто)'!PR$11:INDIRECT("'Полная ст-ть с уч.НЗС (Авто)'!PR"&amp;$J$26))/$D18)</f>
        <v>0</v>
      </c>
      <c r="PS18" s="137">
        <f ca="1">IF($D18=0,0,SUMIF('Полная ст-ть с уч.НЗС (Авто)'!$YO$11:INDIRECT("'Полная ст-ть с уч.НЗС (Авто)'!YO"&amp;$J$26),$C18,'Полная ст-ть с уч.НЗС (Авто)'!PS$11:INDIRECT("'Полная ст-ть с уч.НЗС (Авто)'!PS"&amp;$J$26))/$D18)</f>
        <v>0</v>
      </c>
      <c r="PT18" s="137">
        <f ca="1">IF($D18=0,0,SUMIF('Полная ст-ть с уч.НЗС (Авто)'!$YO$11:INDIRECT("'Полная ст-ть с уч.НЗС (Авто)'!YO"&amp;$J$26),$C18,'Полная ст-ть с уч.НЗС (Авто)'!PT$11:INDIRECT("'Полная ст-ть с уч.НЗС (Авто)'!PT"&amp;$J$26))/$D18)</f>
        <v>0</v>
      </c>
      <c r="PU18" s="137">
        <f ca="1">IF($D18=0,0,SUMIF('Полная ст-ть с уч.НЗС (Авто)'!$YO$11:INDIRECT("'Полная ст-ть с уч.НЗС (Авто)'!YO"&amp;$J$26),$C18,'Полная ст-ть с уч.НЗС (Авто)'!PU$11:INDIRECT("'Полная ст-ть с уч.НЗС (Авто)'!PU"&amp;$J$26))/$D18)</f>
        <v>0</v>
      </c>
      <c r="PV18" s="137">
        <f ca="1">IF($D18=0,0,SUMIF('Полная ст-ть с уч.НЗС (Авто)'!$YO$11:INDIRECT("'Полная ст-ть с уч.НЗС (Авто)'!YO"&amp;$J$26),$C18,'Полная ст-ть с уч.НЗС (Авто)'!PV$11:INDIRECT("'Полная ст-ть с уч.НЗС (Авто)'!PV"&amp;$J$26))/$D18)</f>
        <v>0</v>
      </c>
      <c r="PW18" s="137">
        <f ca="1">IF($D18=0,0,SUMIF('Полная ст-ть с уч.НЗС (Авто)'!$YO$11:INDIRECT("'Полная ст-ть с уч.НЗС (Авто)'!YO"&amp;$J$26),$C18,'Полная ст-ть с уч.НЗС (Авто)'!PW$11:INDIRECT("'Полная ст-ть с уч.НЗС (Авто)'!PW"&amp;$J$26))/$D18)</f>
        <v>0</v>
      </c>
      <c r="PX18" s="137">
        <f ca="1">IF($D18=0,0,SUMIF('Полная ст-ть с уч.НЗС (Авто)'!$YO$11:INDIRECT("'Полная ст-ть с уч.НЗС (Авто)'!YO"&amp;$J$26),$C18,'Полная ст-ть с уч.НЗС (Авто)'!PX$11:INDIRECT("'Полная ст-ть с уч.НЗС (Авто)'!PX"&amp;$J$26))/$D18)</f>
        <v>0</v>
      </c>
      <c r="PY18" s="137">
        <f ca="1">IF($D18=0,0,SUMIF('Полная ст-ть с уч.НЗС (Авто)'!$YO$11:INDIRECT("'Полная ст-ть с уч.НЗС (Авто)'!YO"&amp;$J$26),$C18,'Полная ст-ть с уч.НЗС (Авто)'!PY$11:INDIRECT("'Полная ст-ть с уч.НЗС (Авто)'!PY"&amp;$J$26))/$D18)</f>
        <v>0</v>
      </c>
      <c r="PZ18" s="137">
        <f ca="1">IF($D18=0,0,SUMIF('Полная ст-ть с уч.НЗС (Авто)'!$YO$11:INDIRECT("'Полная ст-ть с уч.НЗС (Авто)'!YO"&amp;$J$26),$C18,'Полная ст-ть с уч.НЗС (Авто)'!PZ$11:INDIRECT("'Полная ст-ть с уч.НЗС (Авто)'!PZ"&amp;$J$26))/$D18)</f>
        <v>0</v>
      </c>
      <c r="QA18" s="137">
        <f ca="1">IF($D18=0,0,SUMIF('Полная ст-ть с уч.НЗС (Авто)'!$YO$11:INDIRECT("'Полная ст-ть с уч.НЗС (Авто)'!YO"&amp;$J$26),$C18,'Полная ст-ть с уч.НЗС (Авто)'!QA$11:INDIRECT("'Полная ст-ть с уч.НЗС (Авто)'!QA"&amp;$J$26))/$D18)</f>
        <v>0</v>
      </c>
      <c r="QB18" s="137">
        <f ca="1">IF($D18=0,0,SUMIF('Полная ст-ть с уч.НЗС (Авто)'!$YO$11:INDIRECT("'Полная ст-ть с уч.НЗС (Авто)'!YO"&amp;$J$26),$C18,'Полная ст-ть с уч.НЗС (Авто)'!QB$11:INDIRECT("'Полная ст-ть с уч.НЗС (Авто)'!QB"&amp;$J$26))/$D18)</f>
        <v>0</v>
      </c>
      <c r="QC18" s="137">
        <f ca="1">IF($D18=0,0,SUMIF('Полная ст-ть с уч.НЗС (Авто)'!$YO$11:INDIRECT("'Полная ст-ть с уч.НЗС (Авто)'!YO"&amp;$J$26),$C18,'Полная ст-ть с уч.НЗС (Авто)'!QC$11:INDIRECT("'Полная ст-ть с уч.НЗС (Авто)'!QC"&amp;$J$26))/$D18)</f>
        <v>0</v>
      </c>
      <c r="QD18" s="137">
        <f ca="1">IF($D18=0,0,SUMIF('Полная ст-ть с уч.НЗС (Авто)'!$YO$11:INDIRECT("'Полная ст-ть с уч.НЗС (Авто)'!YO"&amp;$J$26),$C18,'Полная ст-ть с уч.НЗС (Авто)'!QD$11:INDIRECT("'Полная ст-ть с уч.НЗС (Авто)'!QD"&amp;$J$26))/$D18)</f>
        <v>0</v>
      </c>
      <c r="QE18" s="137">
        <f ca="1">IF($D18=0,0,SUMIF('Полная ст-ть с уч.НЗС (Авто)'!$YO$11:INDIRECT("'Полная ст-ть с уч.НЗС (Авто)'!YO"&amp;$J$26),$C18,'Полная ст-ть с уч.НЗС (Авто)'!QE$11:INDIRECT("'Полная ст-ть с уч.НЗС (Авто)'!QE"&amp;$J$26))/$D18)</f>
        <v>0</v>
      </c>
      <c r="QF18" s="137">
        <f ca="1">IF($D18=0,0,SUMIF('Полная ст-ть с уч.НЗС (Авто)'!$YO$11:INDIRECT("'Полная ст-ть с уч.НЗС (Авто)'!YO"&amp;$J$26),$C18,'Полная ст-ть с уч.НЗС (Авто)'!QF$11:INDIRECT("'Полная ст-ть с уч.НЗС (Авто)'!QF"&amp;$J$26))/$D18)</f>
        <v>0</v>
      </c>
      <c r="QG18" s="137">
        <f ca="1">IF($D18=0,0,SUMIF('Полная ст-ть с уч.НЗС (Авто)'!$YO$11:INDIRECT("'Полная ст-ть с уч.НЗС (Авто)'!YO"&amp;$J$26),$C18,'Полная ст-ть с уч.НЗС (Авто)'!QG$11:INDIRECT("'Полная ст-ть с уч.НЗС (Авто)'!QG"&amp;$J$26))/$D18)</f>
        <v>0</v>
      </c>
      <c r="QH18" s="137">
        <f ca="1">IF($D18=0,0,SUMIF('Полная ст-ть с уч.НЗС (Авто)'!$YO$11:INDIRECT("'Полная ст-ть с уч.НЗС (Авто)'!YO"&amp;$J$26),$C18,'Полная ст-ть с уч.НЗС (Авто)'!QH$11:INDIRECT("'Полная ст-ть с уч.НЗС (Авто)'!QH"&amp;$J$26))/$D18)</f>
        <v>0</v>
      </c>
      <c r="QI18" s="137">
        <f ca="1">IF($D18=0,0,SUMIF('Полная ст-ть с уч.НЗС (Авто)'!$YO$11:INDIRECT("'Полная ст-ть с уч.НЗС (Авто)'!YO"&amp;$J$26),$C18,'Полная ст-ть с уч.НЗС (Авто)'!QI$11:INDIRECT("'Полная ст-ть с уч.НЗС (Авто)'!QI"&amp;$J$26))/$D18)</f>
        <v>0</v>
      </c>
      <c r="QJ18" s="137">
        <f ca="1">IF($D18=0,0,SUMIF('Полная ст-ть с уч.НЗС (Авто)'!$YO$11:INDIRECT("'Полная ст-ть с уч.НЗС (Авто)'!YO"&amp;$J$26),$C18,'Полная ст-ть с уч.НЗС (Авто)'!QJ$11:INDIRECT("'Полная ст-ть с уч.НЗС (Авто)'!QJ"&amp;$J$26))/$D18)</f>
        <v>0</v>
      </c>
      <c r="QK18" s="137">
        <f ca="1">IF($D18=0,0,SUMIF('Полная ст-ть с уч.НЗС (Авто)'!$YO$11:INDIRECT("'Полная ст-ть с уч.НЗС (Авто)'!YO"&amp;$J$26),$C18,'Полная ст-ть с уч.НЗС (Авто)'!QK$11:INDIRECT("'Полная ст-ть с уч.НЗС (Авто)'!QK"&amp;$J$26))/$D18)</f>
        <v>0</v>
      </c>
      <c r="QL18" s="137">
        <f ca="1">IF($D18=0,0,SUMIF('Полная ст-ть с уч.НЗС (Авто)'!$YO$11:INDIRECT("'Полная ст-ть с уч.НЗС (Авто)'!YO"&amp;$J$26),$C18,'Полная ст-ть с уч.НЗС (Авто)'!QL$11:INDIRECT("'Полная ст-ть с уч.НЗС (Авто)'!QL"&amp;$J$26))/$D18)</f>
        <v>0</v>
      </c>
      <c r="QM18" s="137">
        <f ca="1">IF($D18=0,0,SUMIF('Полная ст-ть с уч.НЗС (Авто)'!$YO$11:INDIRECT("'Полная ст-ть с уч.НЗС (Авто)'!YO"&amp;$J$26),$C18,'Полная ст-ть с уч.НЗС (Авто)'!QM$11:INDIRECT("'Полная ст-ть с уч.НЗС (Авто)'!QM"&amp;$J$26))/$D18)</f>
        <v>0</v>
      </c>
      <c r="QN18" s="137">
        <f ca="1">IF($D18=0,0,SUMIF('Полная ст-ть с уч.НЗС (Авто)'!$YO$11:INDIRECT("'Полная ст-ть с уч.НЗС (Авто)'!YO"&amp;$J$26),$C18,'Полная ст-ть с уч.НЗС (Авто)'!QN$11:INDIRECT("'Полная ст-ть с уч.НЗС (Авто)'!QN"&amp;$J$26))/$D18)</f>
        <v>0</v>
      </c>
      <c r="QO18" s="137">
        <f ca="1">IF($D18=0,0,SUMIF('Полная ст-ть с уч.НЗС (Авто)'!$YO$11:INDIRECT("'Полная ст-ть с уч.НЗС (Авто)'!YO"&amp;$J$26),$C18,'Полная ст-ть с уч.НЗС (Авто)'!QO$11:INDIRECT("'Полная ст-ть с уч.НЗС (Авто)'!QO"&amp;$J$26))/$D18)</f>
        <v>0</v>
      </c>
      <c r="QP18" s="137">
        <f ca="1">IF($D18=0,0,SUMIF('Полная ст-ть с уч.НЗС (Авто)'!$YO$11:INDIRECT("'Полная ст-ть с уч.НЗС (Авто)'!YO"&amp;$J$26),$C18,'Полная ст-ть с уч.НЗС (Авто)'!QP$11:INDIRECT("'Полная ст-ть с уч.НЗС (Авто)'!QP"&amp;$J$26))/$D18)</f>
        <v>0</v>
      </c>
      <c r="QQ18" s="137">
        <f ca="1">IF($D18=0,0,SUMIF('Полная ст-ть с уч.НЗС (Авто)'!$YO$11:INDIRECT("'Полная ст-ть с уч.НЗС (Авто)'!YO"&amp;$J$26),$C18,'Полная ст-ть с уч.НЗС (Авто)'!QQ$11:INDIRECT("'Полная ст-ть с уч.НЗС (Авто)'!QQ"&amp;$J$26))/$D18)</f>
        <v>0</v>
      </c>
      <c r="QR18" s="137">
        <f ca="1">IF($D18=0,0,SUMIF('Полная ст-ть с уч.НЗС (Авто)'!$YO$11:INDIRECT("'Полная ст-ть с уч.НЗС (Авто)'!YO"&amp;$J$26),$C18,'Полная ст-ть с уч.НЗС (Авто)'!QR$11:INDIRECT("'Полная ст-ть с уч.НЗС (Авто)'!QR"&amp;$J$26))/$D18)</f>
        <v>0</v>
      </c>
      <c r="QS18" s="137">
        <f ca="1">IF($D18=0,0,SUMIF('Полная ст-ть с уч.НЗС (Авто)'!$YO$11:INDIRECT("'Полная ст-ть с уч.НЗС (Авто)'!YO"&amp;$J$26),$C18,'Полная ст-ть с уч.НЗС (Авто)'!QS$11:INDIRECT("'Полная ст-ть с уч.НЗС (Авто)'!QS"&amp;$J$26))/$D18)</f>
        <v>0</v>
      </c>
      <c r="QT18" s="137">
        <f ca="1">IF($D18=0,0,SUMIF('Полная ст-ть с уч.НЗС (Авто)'!$YO$11:INDIRECT("'Полная ст-ть с уч.НЗС (Авто)'!YO"&amp;$J$26),$C18,'Полная ст-ть с уч.НЗС (Авто)'!QT$11:INDIRECT("'Полная ст-ть с уч.НЗС (Авто)'!QT"&amp;$J$26))/$D18)</f>
        <v>0</v>
      </c>
      <c r="QU18" s="137">
        <f ca="1">IF($D18=0,0,SUMIF('Полная ст-ть с уч.НЗС (Авто)'!$YO$11:INDIRECT("'Полная ст-ть с уч.НЗС (Авто)'!YO"&amp;$J$26),$C18,'Полная ст-ть с уч.НЗС (Авто)'!QU$11:INDIRECT("'Полная ст-ть с уч.НЗС (Авто)'!QU"&amp;$J$26))/$D18)</f>
        <v>0</v>
      </c>
      <c r="QV18" s="137">
        <f ca="1">IF($D18=0,0,SUMIF('Полная ст-ть с уч.НЗС (Авто)'!$YO$11:INDIRECT("'Полная ст-ть с уч.НЗС (Авто)'!YO"&amp;$J$26),$C18,'Полная ст-ть с уч.НЗС (Авто)'!QV$11:INDIRECT("'Полная ст-ть с уч.НЗС (Авто)'!QV"&amp;$J$26))/$D18)</f>
        <v>0</v>
      </c>
      <c r="QW18" s="137">
        <f ca="1">IF($D18=0,0,SUMIF('Полная ст-ть с уч.НЗС (Авто)'!$YO$11:INDIRECT("'Полная ст-ть с уч.НЗС (Авто)'!YO"&amp;$J$26),$C18,'Полная ст-ть с уч.НЗС (Авто)'!QW$11:INDIRECT("'Полная ст-ть с уч.НЗС (Авто)'!QW"&amp;$J$26))/$D18)</f>
        <v>0</v>
      </c>
      <c r="QX18" s="137">
        <f ca="1">IF($D18=0,0,SUMIF('Полная ст-ть с уч.НЗС (Авто)'!$YO$11:INDIRECT("'Полная ст-ть с уч.НЗС (Авто)'!YO"&amp;$J$26),$C18,'Полная ст-ть с уч.НЗС (Авто)'!QX$11:INDIRECT("'Полная ст-ть с уч.НЗС (Авто)'!QX"&amp;$J$26))/$D18)</f>
        <v>0</v>
      </c>
      <c r="QY18" s="137">
        <f ca="1">IF($D18=0,0,SUMIF('Полная ст-ть с уч.НЗС (Авто)'!$YO$11:INDIRECT("'Полная ст-ть с уч.НЗС (Авто)'!YO"&amp;$J$26),$C18,'Полная ст-ть с уч.НЗС (Авто)'!QY$11:INDIRECT("'Полная ст-ть с уч.НЗС (Авто)'!QY"&amp;$J$26))/$D18)</f>
        <v>0</v>
      </c>
      <c r="QZ18" s="137">
        <f ca="1">IF($D18=0,0,SUMIF('Полная ст-ть с уч.НЗС (Авто)'!$YO$11:INDIRECT("'Полная ст-ть с уч.НЗС (Авто)'!YO"&amp;$J$26),$C18,'Полная ст-ть с уч.НЗС (Авто)'!QZ$11:INDIRECT("'Полная ст-ть с уч.НЗС (Авто)'!QZ"&amp;$J$26))/$D18)</f>
        <v>0</v>
      </c>
      <c r="RA18" s="137">
        <f ca="1">IF($D18=0,0,SUMIF('Полная ст-ть с уч.НЗС (Авто)'!$YO$11:INDIRECT("'Полная ст-ть с уч.НЗС (Авто)'!YO"&amp;$J$26),$C18,'Полная ст-ть с уч.НЗС (Авто)'!RA$11:INDIRECT("'Полная ст-ть с уч.НЗС (Авто)'!RA"&amp;$J$26))/$D18)</f>
        <v>0</v>
      </c>
      <c r="RB18" s="137">
        <f ca="1">IF($D18=0,0,SUMIF('Полная ст-ть с уч.НЗС (Авто)'!$YO$11:INDIRECT("'Полная ст-ть с уч.НЗС (Авто)'!YO"&amp;$J$26),$C18,'Полная ст-ть с уч.НЗС (Авто)'!RB$11:INDIRECT("'Полная ст-ть с уч.НЗС (Авто)'!RB"&amp;$J$26))/$D18)</f>
        <v>0</v>
      </c>
      <c r="RC18" s="137">
        <f ca="1">IF($D18=0,0,SUMIF('Полная ст-ть с уч.НЗС (Авто)'!$YO$11:INDIRECT("'Полная ст-ть с уч.НЗС (Авто)'!YO"&amp;$J$26),$C18,'Полная ст-ть с уч.НЗС (Авто)'!RC$11:INDIRECT("'Полная ст-ть с уч.НЗС (Авто)'!RC"&amp;$J$26))/$D18)</f>
        <v>0</v>
      </c>
      <c r="RD18" s="137">
        <f ca="1">IF($D18=0,0,SUMIF('Полная ст-ть с уч.НЗС (Авто)'!$YO$11:INDIRECT("'Полная ст-ть с уч.НЗС (Авто)'!YO"&amp;$J$26),$C18,'Полная ст-ть с уч.НЗС (Авто)'!RD$11:INDIRECT("'Полная ст-ть с уч.НЗС (Авто)'!RD"&amp;$J$26))/$D18)</f>
        <v>0</v>
      </c>
      <c r="RE18" s="137">
        <f ca="1">IF($D18=0,0,SUMIF('Полная ст-ть с уч.НЗС (Авто)'!$YO$11:INDIRECT("'Полная ст-ть с уч.НЗС (Авто)'!YO"&amp;$J$26),$C18,'Полная ст-ть с уч.НЗС (Авто)'!RE$11:INDIRECT("'Полная ст-ть с уч.НЗС (Авто)'!RE"&amp;$J$26))/$D18)</f>
        <v>0</v>
      </c>
      <c r="RF18" s="137">
        <f ca="1">IF($D18=0,0,SUMIF('Полная ст-ть с уч.НЗС (Авто)'!$YO$11:INDIRECT("'Полная ст-ть с уч.НЗС (Авто)'!YO"&amp;$J$26),$C18,'Полная ст-ть с уч.НЗС (Авто)'!RF$11:INDIRECT("'Полная ст-ть с уч.НЗС (Авто)'!RF"&amp;$J$26))/$D18)</f>
        <v>0</v>
      </c>
      <c r="RG18" s="137">
        <f ca="1">IF($D18=0,0,SUMIF('Полная ст-ть с уч.НЗС (Авто)'!$YO$11:INDIRECT("'Полная ст-ть с уч.НЗС (Авто)'!YO"&amp;$J$26),$C18,'Полная ст-ть с уч.НЗС (Авто)'!RG$11:INDIRECT("'Полная ст-ть с уч.НЗС (Авто)'!RG"&amp;$J$26))/$D18)</f>
        <v>0</v>
      </c>
      <c r="RH18" s="137">
        <f ca="1">IF($D18=0,0,SUMIF('Полная ст-ть с уч.НЗС (Авто)'!$YO$11:INDIRECT("'Полная ст-ть с уч.НЗС (Авто)'!YO"&amp;$J$26),$C18,'Полная ст-ть с уч.НЗС (Авто)'!RH$11:INDIRECT("'Полная ст-ть с уч.НЗС (Авто)'!RH"&amp;$J$26))/$D18)</f>
        <v>0</v>
      </c>
      <c r="RI18" s="137">
        <f ca="1">IF($D18=0,0,SUMIF('Полная ст-ть с уч.НЗС (Авто)'!$YO$11:INDIRECT("'Полная ст-ть с уч.НЗС (Авто)'!YO"&amp;$J$26),$C18,'Полная ст-ть с уч.НЗС (Авто)'!RI$11:INDIRECT("'Полная ст-ть с уч.НЗС (Авто)'!RI"&amp;$J$26))/$D18)</f>
        <v>0</v>
      </c>
      <c r="RJ18" s="137">
        <f ca="1">IF($D18=0,0,SUMIF('Полная ст-ть с уч.НЗС (Авто)'!$YO$11:INDIRECT("'Полная ст-ть с уч.НЗС (Авто)'!YO"&amp;$J$26),$C18,'Полная ст-ть с уч.НЗС (Авто)'!RJ$11:INDIRECT("'Полная ст-ть с уч.НЗС (Авто)'!RJ"&amp;$J$26))/$D18)</f>
        <v>0</v>
      </c>
      <c r="RK18" s="137">
        <f ca="1">IF($D18=0,0,SUMIF('Полная ст-ть с уч.НЗС (Авто)'!$YO$11:INDIRECT("'Полная ст-ть с уч.НЗС (Авто)'!YO"&amp;$J$26),$C18,'Полная ст-ть с уч.НЗС (Авто)'!RK$11:INDIRECT("'Полная ст-ть с уч.НЗС (Авто)'!RK"&amp;$J$26))/$D18)</f>
        <v>0</v>
      </c>
      <c r="RL18" s="137">
        <f ca="1">IF($D18=0,0,SUMIF('Полная ст-ть с уч.НЗС (Авто)'!$YO$11:INDIRECT("'Полная ст-ть с уч.НЗС (Авто)'!YO"&amp;$J$26),$C18,'Полная ст-ть с уч.НЗС (Авто)'!RL$11:INDIRECT("'Полная ст-ть с уч.НЗС (Авто)'!RL"&amp;$J$26))/$D18)</f>
        <v>0</v>
      </c>
      <c r="RM18" s="137">
        <f ca="1">IF($D18=0,0,SUMIF('Полная ст-ть с уч.НЗС (Авто)'!$YO$11:INDIRECT("'Полная ст-ть с уч.НЗС (Авто)'!YO"&amp;$J$26),$C18,'Полная ст-ть с уч.НЗС (Авто)'!RM$11:INDIRECT("'Полная ст-ть с уч.НЗС (Авто)'!RM"&amp;$J$26))/$D18)</f>
        <v>0</v>
      </c>
      <c r="RN18" s="137">
        <f ca="1">IF($D18=0,0,SUMIF('Полная ст-ть с уч.НЗС (Авто)'!$YO$11:INDIRECT("'Полная ст-ть с уч.НЗС (Авто)'!YO"&amp;$J$26),$C18,'Полная ст-ть с уч.НЗС (Авто)'!RN$11:INDIRECT("'Полная ст-ть с уч.НЗС (Авто)'!RN"&amp;$J$26))/$D18)</f>
        <v>0</v>
      </c>
      <c r="RO18" s="137">
        <f ca="1">IF($D18=0,0,SUMIF('Полная ст-ть с уч.НЗС (Авто)'!$YO$11:INDIRECT("'Полная ст-ть с уч.НЗС (Авто)'!YO"&amp;$J$26),$C18,'Полная ст-ть с уч.НЗС (Авто)'!RO$11:INDIRECT("'Полная ст-ть с уч.НЗС (Авто)'!RO"&amp;$J$26))/$D18)</f>
        <v>0</v>
      </c>
      <c r="RP18" s="137">
        <f ca="1">IF($D18=0,0,SUMIF('Полная ст-ть с уч.НЗС (Авто)'!$YO$11:INDIRECT("'Полная ст-ть с уч.НЗС (Авто)'!YO"&amp;$J$26),$C18,'Полная ст-ть с уч.НЗС (Авто)'!RP$11:INDIRECT("'Полная ст-ть с уч.НЗС (Авто)'!RP"&amp;$J$26))/$D18)</f>
        <v>0</v>
      </c>
      <c r="RQ18" s="137">
        <f ca="1">IF($D18=0,0,SUMIF('Полная ст-ть с уч.НЗС (Авто)'!$YO$11:INDIRECT("'Полная ст-ть с уч.НЗС (Авто)'!YO"&amp;$J$26),$C18,'Полная ст-ть с уч.НЗС (Авто)'!RQ$11:INDIRECT("'Полная ст-ть с уч.НЗС (Авто)'!RQ"&amp;$J$26))/$D18)</f>
        <v>0</v>
      </c>
      <c r="RR18" s="137">
        <f ca="1">IF($D18=0,0,SUMIF('Полная ст-ть с уч.НЗС (Авто)'!$YO$11:INDIRECT("'Полная ст-ть с уч.НЗС (Авто)'!YO"&amp;$J$26),$C18,'Полная ст-ть с уч.НЗС (Авто)'!RR$11:INDIRECT("'Полная ст-ть с уч.НЗС (Авто)'!RR"&amp;$J$26))/$D18)</f>
        <v>0</v>
      </c>
      <c r="RS18" s="137">
        <f ca="1">IF($D18=0,0,SUMIF('Полная ст-ть с уч.НЗС (Авто)'!$YO$11:INDIRECT("'Полная ст-ть с уч.НЗС (Авто)'!YO"&amp;$J$26),$C18,'Полная ст-ть с уч.НЗС (Авто)'!RS$11:INDIRECT("'Полная ст-ть с уч.НЗС (Авто)'!RS"&amp;$J$26))/$D18)</f>
        <v>0</v>
      </c>
      <c r="RT18" s="137">
        <f ca="1">IF($D18=0,0,SUMIF('Полная ст-ть с уч.НЗС (Авто)'!$YO$11:INDIRECT("'Полная ст-ть с уч.НЗС (Авто)'!YO"&amp;$J$26),$C18,'Полная ст-ть с уч.НЗС (Авто)'!RT$11:INDIRECT("'Полная ст-ть с уч.НЗС (Авто)'!RT"&amp;$J$26))/$D18)</f>
        <v>0</v>
      </c>
      <c r="RU18" s="137">
        <f ca="1">IF($D18=0,0,SUMIF('Полная ст-ть с уч.НЗС (Авто)'!$YO$11:INDIRECT("'Полная ст-ть с уч.НЗС (Авто)'!YO"&amp;$J$26),$C18,'Полная ст-ть с уч.НЗС (Авто)'!RU$11:INDIRECT("'Полная ст-ть с уч.НЗС (Авто)'!RU"&amp;$J$26))/$D18)</f>
        <v>0</v>
      </c>
      <c r="RV18" s="137">
        <f ca="1">IF($D18=0,0,SUMIF('Полная ст-ть с уч.НЗС (Авто)'!$YO$11:INDIRECT("'Полная ст-ть с уч.НЗС (Авто)'!YO"&amp;$J$26),$C18,'Полная ст-ть с уч.НЗС (Авто)'!RV$11:INDIRECT("'Полная ст-ть с уч.НЗС (Авто)'!RV"&amp;$J$26))/$D18)</f>
        <v>0</v>
      </c>
      <c r="RW18" s="137">
        <f ca="1">IF($D18=0,0,SUMIF('Полная ст-ть с уч.НЗС (Авто)'!$YO$11:INDIRECT("'Полная ст-ть с уч.НЗС (Авто)'!YO"&amp;$J$26),$C18,'Полная ст-ть с уч.НЗС (Авто)'!RW$11:INDIRECT("'Полная ст-ть с уч.НЗС (Авто)'!RW"&amp;$J$26))/$D18)</f>
        <v>0</v>
      </c>
      <c r="RX18" s="137">
        <f ca="1">IF($D18=0,0,SUMIF('Полная ст-ть с уч.НЗС (Авто)'!$YO$11:INDIRECT("'Полная ст-ть с уч.НЗС (Авто)'!YO"&amp;$J$26),$C18,'Полная ст-ть с уч.НЗС (Авто)'!RX$11:INDIRECT("'Полная ст-ть с уч.НЗС (Авто)'!RX"&amp;$J$26))/$D18)</f>
        <v>0</v>
      </c>
      <c r="RY18" s="137">
        <f ca="1">IF($D18=0,0,SUMIF('Полная ст-ть с уч.НЗС (Авто)'!$YO$11:INDIRECT("'Полная ст-ть с уч.НЗС (Авто)'!YO"&amp;$J$26),$C18,'Полная ст-ть с уч.НЗС (Авто)'!RY$11:INDIRECT("'Полная ст-ть с уч.НЗС (Авто)'!RY"&amp;$J$26))/$D18)</f>
        <v>0</v>
      </c>
      <c r="RZ18" s="137">
        <f ca="1">IF($D18=0,0,SUMIF('Полная ст-ть с уч.НЗС (Авто)'!$YO$11:INDIRECT("'Полная ст-ть с уч.НЗС (Авто)'!YO"&amp;$J$26),$C18,'Полная ст-ть с уч.НЗС (Авто)'!RZ$11:INDIRECT("'Полная ст-ть с уч.НЗС (Авто)'!RZ"&amp;$J$26))/$D18)</f>
        <v>0</v>
      </c>
      <c r="SA18" s="137">
        <f ca="1">IF($D18=0,0,SUMIF('Полная ст-ть с уч.НЗС (Авто)'!$YO$11:INDIRECT("'Полная ст-ть с уч.НЗС (Авто)'!YO"&amp;$J$26),$C18,'Полная ст-ть с уч.НЗС (Авто)'!SA$11:INDIRECT("'Полная ст-ть с уч.НЗС (Авто)'!SA"&amp;$J$26))/$D18)</f>
        <v>0</v>
      </c>
      <c r="SB18" s="137">
        <f ca="1">IF($D18=0,0,SUMIF('Полная ст-ть с уч.НЗС (Авто)'!$YO$11:INDIRECT("'Полная ст-ть с уч.НЗС (Авто)'!YO"&amp;$J$26),$C18,'Полная ст-ть с уч.НЗС (Авто)'!SB$11:INDIRECT("'Полная ст-ть с уч.НЗС (Авто)'!SB"&amp;$J$26))/$D18)</f>
        <v>0</v>
      </c>
      <c r="SC18" s="137">
        <f ca="1">IF($D18=0,0,SUMIF('Полная ст-ть с уч.НЗС (Авто)'!$YO$11:INDIRECT("'Полная ст-ть с уч.НЗС (Авто)'!YO"&amp;$J$26),$C18,'Полная ст-ть с уч.НЗС (Авто)'!SC$11:INDIRECT("'Полная ст-ть с уч.НЗС (Авто)'!SC"&amp;$J$26))/$D18)</f>
        <v>0</v>
      </c>
      <c r="SD18" s="137">
        <f ca="1">IF($D18=0,0,SUMIF('Полная ст-ть с уч.НЗС (Авто)'!$YO$11:INDIRECT("'Полная ст-ть с уч.НЗС (Авто)'!YO"&amp;$J$26),$C18,'Полная ст-ть с уч.НЗС (Авто)'!SD$11:INDIRECT("'Полная ст-ть с уч.НЗС (Авто)'!SD"&amp;$J$26))/$D18)</f>
        <v>0</v>
      </c>
      <c r="SE18" s="137">
        <f ca="1">IF($D18=0,0,SUMIF('Полная ст-ть с уч.НЗС (Авто)'!$YO$11:INDIRECT("'Полная ст-ть с уч.НЗС (Авто)'!YO"&amp;$J$26),$C18,'Полная ст-ть с уч.НЗС (Авто)'!SE$11:INDIRECT("'Полная ст-ть с уч.НЗС (Авто)'!SE"&amp;$J$26))/$D18)</f>
        <v>0</v>
      </c>
      <c r="SF18" s="137">
        <f ca="1">IF($D18=0,0,SUMIF('Полная ст-ть с уч.НЗС (Авто)'!$YO$11:INDIRECT("'Полная ст-ть с уч.НЗС (Авто)'!YO"&amp;$J$26),$C18,'Полная ст-ть с уч.НЗС (Авто)'!SF$11:INDIRECT("'Полная ст-ть с уч.НЗС (Авто)'!SF"&amp;$J$26))/$D18)</f>
        <v>0</v>
      </c>
      <c r="SG18" s="137">
        <f ca="1">IF($D18=0,0,SUMIF('Полная ст-ть с уч.НЗС (Авто)'!$YO$11:INDIRECT("'Полная ст-ть с уч.НЗС (Авто)'!YO"&amp;$J$26),$C18,'Полная ст-ть с уч.НЗС (Авто)'!SG$11:INDIRECT("'Полная ст-ть с уч.НЗС (Авто)'!SG"&amp;$J$26))/$D18)</f>
        <v>0</v>
      </c>
      <c r="SH18" s="137">
        <f ca="1">IF($D18=0,0,SUMIF('Полная ст-ть с уч.НЗС (Авто)'!$YO$11:INDIRECT("'Полная ст-ть с уч.НЗС (Авто)'!YO"&amp;$J$26),$C18,'Полная ст-ть с уч.НЗС (Авто)'!SH$11:INDIRECT("'Полная ст-ть с уч.НЗС (Авто)'!SH"&amp;$J$26))/$D18)</f>
        <v>0</v>
      </c>
      <c r="SI18" s="137">
        <f ca="1">IF($D18=0,0,SUMIF('Полная ст-ть с уч.НЗС (Авто)'!$YO$11:INDIRECT("'Полная ст-ть с уч.НЗС (Авто)'!YO"&amp;$J$26),$C18,'Полная ст-ть с уч.НЗС (Авто)'!SI$11:INDIRECT("'Полная ст-ть с уч.НЗС (Авто)'!SI"&amp;$J$26))/$D18)</f>
        <v>0</v>
      </c>
      <c r="SJ18" s="137">
        <f ca="1">IF($D18=0,0,SUMIF('Полная ст-ть с уч.НЗС (Авто)'!$YO$11:INDIRECT("'Полная ст-ть с уч.НЗС (Авто)'!YO"&amp;$J$26),$C18,'Полная ст-ть с уч.НЗС (Авто)'!SJ$11:INDIRECT("'Полная ст-ть с уч.НЗС (Авто)'!SJ"&amp;$J$26))/$D18)</f>
        <v>0</v>
      </c>
      <c r="SK18" s="137">
        <f ca="1">IF($D18=0,0,SUMIF('Полная ст-ть с уч.НЗС (Авто)'!$YO$11:INDIRECT("'Полная ст-ть с уч.НЗС (Авто)'!YO"&amp;$J$26),$C18,'Полная ст-ть с уч.НЗС (Авто)'!SK$11:INDIRECT("'Полная ст-ть с уч.НЗС (Авто)'!SK"&amp;$J$26))/$D18)</f>
        <v>0</v>
      </c>
      <c r="SL18" s="137">
        <f ca="1">IF($D18=0,0,SUMIF('Полная ст-ть с уч.НЗС (Авто)'!$YO$11:INDIRECT("'Полная ст-ть с уч.НЗС (Авто)'!YO"&amp;$J$26),$C18,'Полная ст-ть с уч.НЗС (Авто)'!SL$11:INDIRECT("'Полная ст-ть с уч.НЗС (Авто)'!SL"&amp;$J$26))/$D18)</f>
        <v>0</v>
      </c>
      <c r="SM18" s="137">
        <f ca="1">IF($D18=0,0,SUMIF('Полная ст-ть с уч.НЗС (Авто)'!$YO$11:INDIRECT("'Полная ст-ть с уч.НЗС (Авто)'!YO"&amp;$J$26),$C18,'Полная ст-ть с уч.НЗС (Авто)'!SM$11:INDIRECT("'Полная ст-ть с уч.НЗС (Авто)'!SM"&amp;$J$26))/$D18)</f>
        <v>0</v>
      </c>
      <c r="SN18" s="137">
        <f ca="1">IF($D18=0,0,SUMIF('Полная ст-ть с уч.НЗС (Авто)'!$YO$11:INDIRECT("'Полная ст-ть с уч.НЗС (Авто)'!YO"&amp;$J$26),$C18,'Полная ст-ть с уч.НЗС (Авто)'!SN$11:INDIRECT("'Полная ст-ть с уч.НЗС (Авто)'!SN"&amp;$J$26))/$D18)</f>
        <v>0</v>
      </c>
      <c r="SO18" s="137">
        <f ca="1">IF($D18=0,0,SUMIF('Полная ст-ть с уч.НЗС (Авто)'!$YO$11:INDIRECT("'Полная ст-ть с уч.НЗС (Авто)'!YO"&amp;$J$26),$C18,'Полная ст-ть с уч.НЗС (Авто)'!SO$11:INDIRECT("'Полная ст-ть с уч.НЗС (Авто)'!SO"&amp;$J$26))/$D18)</f>
        <v>0</v>
      </c>
      <c r="SP18" s="137">
        <f ca="1">IF($D18=0,0,SUMIF('Полная ст-ть с уч.НЗС (Авто)'!$YO$11:INDIRECT("'Полная ст-ть с уч.НЗС (Авто)'!YO"&amp;$J$26),$C18,'Полная ст-ть с уч.НЗС (Авто)'!SP$11:INDIRECT("'Полная ст-ть с уч.НЗС (Авто)'!SP"&amp;$J$26))/$D18)</f>
        <v>0</v>
      </c>
      <c r="SQ18" s="137">
        <f ca="1">IF($D18=0,0,SUMIF('Полная ст-ть с уч.НЗС (Авто)'!$YO$11:INDIRECT("'Полная ст-ть с уч.НЗС (Авто)'!YO"&amp;$J$26),$C18,'Полная ст-ть с уч.НЗС (Авто)'!SQ$11:INDIRECT("'Полная ст-ть с уч.НЗС (Авто)'!SQ"&amp;$J$26))/$D18)</f>
        <v>0</v>
      </c>
      <c r="SR18" s="137">
        <f ca="1">IF($D18=0,0,SUMIF('Полная ст-ть с уч.НЗС (Авто)'!$YO$11:INDIRECT("'Полная ст-ть с уч.НЗС (Авто)'!YO"&amp;$J$26),$C18,'Полная ст-ть с уч.НЗС (Авто)'!SR$11:INDIRECT("'Полная ст-ть с уч.НЗС (Авто)'!SR"&amp;$J$26))/$D18)</f>
        <v>0</v>
      </c>
      <c r="SS18" s="137">
        <f ca="1">IF($D18=0,0,SUMIF('Полная ст-ть с уч.НЗС (Авто)'!$YO$11:INDIRECT("'Полная ст-ть с уч.НЗС (Авто)'!YO"&amp;$J$26),$C18,'Полная ст-ть с уч.НЗС (Авто)'!SS$11:INDIRECT("'Полная ст-ть с уч.НЗС (Авто)'!SS"&amp;$J$26))/$D18)</f>
        <v>0</v>
      </c>
      <c r="ST18" s="137">
        <f ca="1">IF($D18=0,0,SUMIF('Полная ст-ть с уч.НЗС (Авто)'!$YO$11:INDIRECT("'Полная ст-ть с уч.НЗС (Авто)'!YO"&amp;$J$26),$C18,'Полная ст-ть с уч.НЗС (Авто)'!ST$11:INDIRECT("'Полная ст-ть с уч.НЗС (Авто)'!ST"&amp;$J$26))/$D18)</f>
        <v>0</v>
      </c>
      <c r="SU18" s="137">
        <f ca="1">IF($D18=0,0,SUMIF('Полная ст-ть с уч.НЗС (Авто)'!$YO$11:INDIRECT("'Полная ст-ть с уч.НЗС (Авто)'!YO"&amp;$J$26),$C18,'Полная ст-ть с уч.НЗС (Авто)'!SU$11:INDIRECT("'Полная ст-ть с уч.НЗС (Авто)'!SU"&amp;$J$26))/$D18)</f>
        <v>0</v>
      </c>
      <c r="SV18" s="137">
        <f ca="1">IF($D18=0,0,SUMIF('Полная ст-ть с уч.НЗС (Авто)'!$YO$11:INDIRECT("'Полная ст-ть с уч.НЗС (Авто)'!YO"&amp;$J$26),$C18,'Полная ст-ть с уч.НЗС (Авто)'!SV$11:INDIRECT("'Полная ст-ть с уч.НЗС (Авто)'!SV"&amp;$J$26))/$D18)</f>
        <v>0</v>
      </c>
      <c r="SW18" s="137">
        <f ca="1">IF($D18=0,0,SUMIF('Полная ст-ть с уч.НЗС (Авто)'!$YO$11:INDIRECT("'Полная ст-ть с уч.НЗС (Авто)'!YO"&amp;$J$26),$C18,'Полная ст-ть с уч.НЗС (Авто)'!SW$11:INDIRECT("'Полная ст-ть с уч.НЗС (Авто)'!SW"&amp;$J$26))/$D18)</f>
        <v>0</v>
      </c>
      <c r="SX18" s="137">
        <f ca="1">IF($D18=0,0,SUMIF('Полная ст-ть с уч.НЗС (Авто)'!$YO$11:INDIRECT("'Полная ст-ть с уч.НЗС (Авто)'!YO"&amp;$J$26),$C18,'Полная ст-ть с уч.НЗС (Авто)'!SX$11:INDIRECT("'Полная ст-ть с уч.НЗС (Авто)'!SX"&amp;$J$26))/$D18)</f>
        <v>0</v>
      </c>
      <c r="SY18" s="137">
        <f ca="1">IF($D18=0,0,SUMIF('Полная ст-ть с уч.НЗС (Авто)'!$YO$11:INDIRECT("'Полная ст-ть с уч.НЗС (Авто)'!YO"&amp;$J$26),$C18,'Полная ст-ть с уч.НЗС (Авто)'!SY$11:INDIRECT("'Полная ст-ть с уч.НЗС (Авто)'!SY"&amp;$J$26))/$D18)</f>
        <v>0</v>
      </c>
      <c r="SZ18" s="137">
        <f ca="1">IF($D18=0,0,SUMIF('Полная ст-ть с уч.НЗС (Авто)'!$YO$11:INDIRECT("'Полная ст-ть с уч.НЗС (Авто)'!YO"&amp;$J$26),$C18,'Полная ст-ть с уч.НЗС (Авто)'!SZ$11:INDIRECT("'Полная ст-ть с уч.НЗС (Авто)'!SZ"&amp;$J$26))/$D18)</f>
        <v>0</v>
      </c>
      <c r="TA18" s="137">
        <f ca="1">IF($D18=0,0,SUMIF('Полная ст-ть с уч.НЗС (Авто)'!$YO$11:INDIRECT("'Полная ст-ть с уч.НЗС (Авто)'!YO"&amp;$J$26),$C18,'Полная ст-ть с уч.НЗС (Авто)'!TA$11:INDIRECT("'Полная ст-ть с уч.НЗС (Авто)'!TA"&amp;$J$26))/$D18)</f>
        <v>0</v>
      </c>
      <c r="TB18" s="137">
        <f ca="1">IF($D18=0,0,SUMIF('Полная ст-ть с уч.НЗС (Авто)'!$YO$11:INDIRECT("'Полная ст-ть с уч.НЗС (Авто)'!YO"&amp;$J$26),$C18,'Полная ст-ть с уч.НЗС (Авто)'!TB$11:INDIRECT("'Полная ст-ть с уч.НЗС (Авто)'!TB"&amp;$J$26))/$D18)</f>
        <v>0</v>
      </c>
      <c r="TC18" s="137">
        <f ca="1">IF($D18=0,0,SUMIF('Полная ст-ть с уч.НЗС (Авто)'!$YO$11:INDIRECT("'Полная ст-ть с уч.НЗС (Авто)'!YO"&amp;$J$26),$C18,'Полная ст-ть с уч.НЗС (Авто)'!TC$11:INDIRECT("'Полная ст-ть с уч.НЗС (Авто)'!TC"&amp;$J$26))/$D18)</f>
        <v>0</v>
      </c>
      <c r="TD18" s="137">
        <f ca="1">IF($D18=0,0,SUMIF('Полная ст-ть с уч.НЗС (Авто)'!$YO$11:INDIRECT("'Полная ст-ть с уч.НЗС (Авто)'!YO"&amp;$J$26),$C18,'Полная ст-ть с уч.НЗС (Авто)'!TD$11:INDIRECT("'Полная ст-ть с уч.НЗС (Авто)'!TD"&amp;$J$26))/$D18)</f>
        <v>0</v>
      </c>
      <c r="TE18" s="137">
        <f ca="1">IF($D18=0,0,SUMIF('Полная ст-ть с уч.НЗС (Авто)'!$YO$11:INDIRECT("'Полная ст-ть с уч.НЗС (Авто)'!YO"&amp;$J$26),$C18,'Полная ст-ть с уч.НЗС (Авто)'!TE$11:INDIRECT("'Полная ст-ть с уч.НЗС (Авто)'!TE"&amp;$J$26))/$D18)</f>
        <v>0</v>
      </c>
      <c r="TF18" s="137">
        <f ca="1">IF($D18=0,0,SUMIF('Полная ст-ть с уч.НЗС (Авто)'!$YO$11:INDIRECT("'Полная ст-ть с уч.НЗС (Авто)'!YO"&amp;$J$26),$C18,'Полная ст-ть с уч.НЗС (Авто)'!TF$11:INDIRECT("'Полная ст-ть с уч.НЗС (Авто)'!TF"&amp;$J$26))/$D18)</f>
        <v>0</v>
      </c>
      <c r="TG18" s="137">
        <f ca="1">IF($D18=0,0,SUMIF('Полная ст-ть с уч.НЗС (Авто)'!$YO$11:INDIRECT("'Полная ст-ть с уч.НЗС (Авто)'!YO"&amp;$J$26),$C18,'Полная ст-ть с уч.НЗС (Авто)'!TG$11:INDIRECT("'Полная ст-ть с уч.НЗС (Авто)'!TG"&amp;$J$26))/$D18)</f>
        <v>0</v>
      </c>
      <c r="TH18" s="137">
        <f ca="1">IF($D18=0,0,SUMIF('Полная ст-ть с уч.НЗС (Авто)'!$YO$11:INDIRECT("'Полная ст-ть с уч.НЗС (Авто)'!YO"&amp;$J$26),$C18,'Полная ст-ть с уч.НЗС (Авто)'!TH$11:INDIRECT("'Полная ст-ть с уч.НЗС (Авто)'!TH"&amp;$J$26))/$D18)</f>
        <v>0</v>
      </c>
      <c r="TI18" s="137">
        <f ca="1">IF($D18=0,0,SUMIF('Полная ст-ть с уч.НЗС (Авто)'!$YO$11:INDIRECT("'Полная ст-ть с уч.НЗС (Авто)'!YO"&amp;$J$26),$C18,'Полная ст-ть с уч.НЗС (Авто)'!TI$11:INDIRECT("'Полная ст-ть с уч.НЗС (Авто)'!TI"&amp;$J$26))/$D18)</f>
        <v>0</v>
      </c>
      <c r="TJ18" s="137">
        <f ca="1">IF($D18=0,0,SUMIF('Полная ст-ть с уч.НЗС (Авто)'!$YO$11:INDIRECT("'Полная ст-ть с уч.НЗС (Авто)'!YO"&amp;$J$26),$C18,'Полная ст-ть с уч.НЗС (Авто)'!TJ$11:INDIRECT("'Полная ст-ть с уч.НЗС (Авто)'!TJ"&amp;$J$26))/$D18)</f>
        <v>0</v>
      </c>
      <c r="TK18" s="137">
        <f ca="1">IF($D18=0,0,SUMIF('Полная ст-ть с уч.НЗС (Авто)'!$YO$11:INDIRECT("'Полная ст-ть с уч.НЗС (Авто)'!YO"&amp;$J$26),$C18,'Полная ст-ть с уч.НЗС (Авто)'!TK$11:INDIRECT("'Полная ст-ть с уч.НЗС (Авто)'!TK"&amp;$J$26))/$D18)</f>
        <v>0</v>
      </c>
      <c r="TL18" s="137">
        <f ca="1">IF($D18=0,0,SUMIF('Полная ст-ть с уч.НЗС (Авто)'!$YO$11:INDIRECT("'Полная ст-ть с уч.НЗС (Авто)'!YO"&amp;$J$26),$C18,'Полная ст-ть с уч.НЗС (Авто)'!TL$11:INDIRECT("'Полная ст-ть с уч.НЗС (Авто)'!TL"&amp;$J$26))/$D18)</f>
        <v>0</v>
      </c>
      <c r="TM18" s="137">
        <f ca="1">IF($D18=0,0,SUMIF('Полная ст-ть с уч.НЗС (Авто)'!$YO$11:INDIRECT("'Полная ст-ть с уч.НЗС (Авто)'!YO"&amp;$J$26),$C18,'Полная ст-ть с уч.НЗС (Авто)'!TM$11:INDIRECT("'Полная ст-ть с уч.НЗС (Авто)'!TM"&amp;$J$26))/$D18)</f>
        <v>0</v>
      </c>
      <c r="TN18" s="137">
        <f ca="1">IF($D18=0,0,SUMIF('Полная ст-ть с уч.НЗС (Авто)'!$YO$11:INDIRECT("'Полная ст-ть с уч.НЗС (Авто)'!YO"&amp;$J$26),$C18,'Полная ст-ть с уч.НЗС (Авто)'!TN$11:INDIRECT("'Полная ст-ть с уч.НЗС (Авто)'!TN"&amp;$J$26))/$D18)</f>
        <v>0</v>
      </c>
      <c r="TO18" s="137">
        <f ca="1">IF($D18=0,0,SUMIF('Полная ст-ть с уч.НЗС (Авто)'!$YO$11:INDIRECT("'Полная ст-ть с уч.НЗС (Авто)'!YO"&amp;$J$26),$C18,'Полная ст-ть с уч.НЗС (Авто)'!TO$11:INDIRECT("'Полная ст-ть с уч.НЗС (Авто)'!TO"&amp;$J$26))/$D18)</f>
        <v>0</v>
      </c>
      <c r="TP18" s="137">
        <f ca="1">IF($D18=0,0,SUMIF('Полная ст-ть с уч.НЗС (Авто)'!$YO$11:INDIRECT("'Полная ст-ть с уч.НЗС (Авто)'!YO"&amp;$J$26),$C18,'Полная ст-ть с уч.НЗС (Авто)'!TP$11:INDIRECT("'Полная ст-ть с уч.НЗС (Авто)'!TP"&amp;$J$26))/$D18)</f>
        <v>0</v>
      </c>
      <c r="TQ18" s="137">
        <f ca="1">IF($D18=0,0,SUMIF('Полная ст-ть с уч.НЗС (Авто)'!$YO$11:INDIRECT("'Полная ст-ть с уч.НЗС (Авто)'!YO"&amp;$J$26),$C18,'Полная ст-ть с уч.НЗС (Авто)'!TQ$11:INDIRECT("'Полная ст-ть с уч.НЗС (Авто)'!TQ"&amp;$J$26))/$D18)</f>
        <v>0</v>
      </c>
      <c r="TR18" s="137">
        <f ca="1">IF($D18=0,0,SUMIF('Полная ст-ть с уч.НЗС (Авто)'!$YO$11:INDIRECT("'Полная ст-ть с уч.НЗС (Авто)'!YO"&amp;$J$26),$C18,'Полная ст-ть с уч.НЗС (Авто)'!TR$11:INDIRECT("'Полная ст-ть с уч.НЗС (Авто)'!TR"&amp;$J$26))/$D18)</f>
        <v>0</v>
      </c>
      <c r="TS18" s="137">
        <f ca="1">IF($D18=0,0,SUMIF('Полная ст-ть с уч.НЗС (Авто)'!$YO$11:INDIRECT("'Полная ст-ть с уч.НЗС (Авто)'!YO"&amp;$J$26),$C18,'Полная ст-ть с уч.НЗС (Авто)'!TS$11:INDIRECT("'Полная ст-ть с уч.НЗС (Авто)'!TS"&amp;$J$26))/$D18)</f>
        <v>0</v>
      </c>
      <c r="TT18" s="137">
        <f ca="1">IF($D18=0,0,SUMIF('Полная ст-ть с уч.НЗС (Авто)'!$YO$11:INDIRECT("'Полная ст-ть с уч.НЗС (Авто)'!YO"&amp;$J$26),$C18,'Полная ст-ть с уч.НЗС (Авто)'!TT$11:INDIRECT("'Полная ст-ть с уч.НЗС (Авто)'!TT"&amp;$J$26))/$D18)</f>
        <v>0</v>
      </c>
      <c r="TU18" s="137">
        <f ca="1">IF($D18=0,0,SUMIF('Полная ст-ть с уч.НЗС (Авто)'!$YO$11:INDIRECT("'Полная ст-ть с уч.НЗС (Авто)'!YO"&amp;$J$26),$C18,'Полная ст-ть с уч.НЗС (Авто)'!TU$11:INDIRECT("'Полная ст-ть с уч.НЗС (Авто)'!TU"&amp;$J$26))/$D18)</f>
        <v>0</v>
      </c>
      <c r="TV18" s="137">
        <f ca="1">IF($D18=0,0,SUMIF('Полная ст-ть с уч.НЗС (Авто)'!$YO$11:INDIRECT("'Полная ст-ть с уч.НЗС (Авто)'!YO"&amp;$J$26),$C18,'Полная ст-ть с уч.НЗС (Авто)'!TV$11:INDIRECT("'Полная ст-ть с уч.НЗС (Авто)'!TV"&amp;$J$26))/$D18)</f>
        <v>0</v>
      </c>
      <c r="TW18" s="137">
        <f ca="1">IF($D18=0,0,SUMIF('Полная ст-ть с уч.НЗС (Авто)'!$YO$11:INDIRECT("'Полная ст-ть с уч.НЗС (Авто)'!YO"&amp;$J$26),$C18,'Полная ст-ть с уч.НЗС (Авто)'!TW$11:INDIRECT("'Полная ст-ть с уч.НЗС (Авто)'!TW"&amp;$J$26))/$D18)</f>
        <v>0</v>
      </c>
      <c r="TX18" s="137">
        <f ca="1">IF($D18=0,0,SUMIF('Полная ст-ть с уч.НЗС (Авто)'!$YO$11:INDIRECT("'Полная ст-ть с уч.НЗС (Авто)'!YO"&amp;$J$26),$C18,'Полная ст-ть с уч.НЗС (Авто)'!TX$11:INDIRECT("'Полная ст-ть с уч.НЗС (Авто)'!TX"&amp;$J$26))/$D18)</f>
        <v>0</v>
      </c>
      <c r="TY18" s="137">
        <f ca="1">IF($D18=0,0,SUMIF('Полная ст-ть с уч.НЗС (Авто)'!$YO$11:INDIRECT("'Полная ст-ть с уч.НЗС (Авто)'!YO"&amp;$J$26),$C18,'Полная ст-ть с уч.НЗС (Авто)'!TY$11:INDIRECT("'Полная ст-ть с уч.НЗС (Авто)'!TY"&amp;$J$26))/$D18)</f>
        <v>0</v>
      </c>
      <c r="TZ18" s="137">
        <f ca="1">IF($D18=0,0,SUMIF('Полная ст-ть с уч.НЗС (Авто)'!$YO$11:INDIRECT("'Полная ст-ть с уч.НЗС (Авто)'!YO"&amp;$J$26),$C18,'Полная ст-ть с уч.НЗС (Авто)'!TZ$11:INDIRECT("'Полная ст-ть с уч.НЗС (Авто)'!TZ"&amp;$J$26))/$D18)</f>
        <v>0</v>
      </c>
      <c r="UA18" s="137">
        <f ca="1">IF($D18=0,0,SUMIF('Полная ст-ть с уч.НЗС (Авто)'!$YO$11:INDIRECT("'Полная ст-ть с уч.НЗС (Авто)'!YO"&amp;$J$26),$C18,'Полная ст-ть с уч.НЗС (Авто)'!UA$11:INDIRECT("'Полная ст-ть с уч.НЗС (Авто)'!UA"&amp;$J$26))/$D18)</f>
        <v>0</v>
      </c>
      <c r="UB18" s="137">
        <f ca="1">IF($D18=0,0,SUMIF('Полная ст-ть с уч.НЗС (Авто)'!$YO$11:INDIRECT("'Полная ст-ть с уч.НЗС (Авто)'!YO"&amp;$J$26),$C18,'Полная ст-ть с уч.НЗС (Авто)'!UB$11:INDIRECT("'Полная ст-ть с уч.НЗС (Авто)'!UB"&amp;$J$26))/$D18)</f>
        <v>0</v>
      </c>
      <c r="UC18" s="137">
        <f ca="1">IF($D18=0,0,SUMIF('Полная ст-ть с уч.НЗС (Авто)'!$YO$11:INDIRECT("'Полная ст-ть с уч.НЗС (Авто)'!YO"&amp;$J$26),$C18,'Полная ст-ть с уч.НЗС (Авто)'!UC$11:INDIRECT("'Полная ст-ть с уч.НЗС (Авто)'!UC"&amp;$J$26))/$D18)</f>
        <v>0</v>
      </c>
      <c r="UD18" s="137">
        <f ca="1">IF($D18=0,0,SUMIF('Полная ст-ть с уч.НЗС (Авто)'!$YO$11:INDIRECT("'Полная ст-ть с уч.НЗС (Авто)'!YO"&amp;$J$26),$C18,'Полная ст-ть с уч.НЗС (Авто)'!UD$11:INDIRECT("'Полная ст-ть с уч.НЗС (Авто)'!UD"&amp;$J$26))/$D18)</f>
        <v>0</v>
      </c>
      <c r="UE18" s="137">
        <f ca="1">IF($D18=0,0,SUMIF('Полная ст-ть с уч.НЗС (Авто)'!$YO$11:INDIRECT("'Полная ст-ть с уч.НЗС (Авто)'!YO"&amp;$J$26),$C18,'Полная ст-ть с уч.НЗС (Авто)'!UE$11:INDIRECT("'Полная ст-ть с уч.НЗС (Авто)'!UE"&amp;$J$26))/$D18)</f>
        <v>0</v>
      </c>
      <c r="UF18" s="137">
        <f ca="1">IF($D18=0,0,SUMIF('Полная ст-ть с уч.НЗС (Авто)'!$YO$11:INDIRECT("'Полная ст-ть с уч.НЗС (Авто)'!YO"&amp;$J$26),$C18,'Полная ст-ть с уч.НЗС (Авто)'!UF$11:INDIRECT("'Полная ст-ть с уч.НЗС (Авто)'!UF"&amp;$J$26))/$D18)</f>
        <v>0</v>
      </c>
      <c r="UG18" s="137">
        <f ca="1">IF($D18=0,0,SUMIF('Полная ст-ть с уч.НЗС (Авто)'!$YO$11:INDIRECT("'Полная ст-ть с уч.НЗС (Авто)'!YO"&amp;$J$26),$C18,'Полная ст-ть с уч.НЗС (Авто)'!UG$11:INDIRECT("'Полная ст-ть с уч.НЗС (Авто)'!UG"&amp;$J$26))/$D18)</f>
        <v>0</v>
      </c>
      <c r="UH18" s="137">
        <f ca="1">IF($D18=0,0,SUMIF('Полная ст-ть с уч.НЗС (Авто)'!$YO$11:INDIRECT("'Полная ст-ть с уч.НЗС (Авто)'!YO"&amp;$J$26),$C18,'Полная ст-ть с уч.НЗС (Авто)'!UH$11:INDIRECT("'Полная ст-ть с уч.НЗС (Авто)'!UH"&amp;$J$26))/$D18)</f>
        <v>0</v>
      </c>
      <c r="UI18" s="137">
        <f ca="1">IF($D18=0,0,SUMIF('Полная ст-ть с уч.НЗС (Авто)'!$YO$11:INDIRECT("'Полная ст-ть с уч.НЗС (Авто)'!YO"&amp;$J$26),$C18,'Полная ст-ть с уч.НЗС (Авто)'!UI$11:INDIRECT("'Полная ст-ть с уч.НЗС (Авто)'!UI"&amp;$J$26))/$D18)</f>
        <v>0</v>
      </c>
      <c r="UJ18" s="137">
        <f ca="1">IF($D18=0,0,SUMIF('Полная ст-ть с уч.НЗС (Авто)'!$YO$11:INDIRECT("'Полная ст-ть с уч.НЗС (Авто)'!YO"&amp;$J$26),$C18,'Полная ст-ть с уч.НЗС (Авто)'!UJ$11:INDIRECT("'Полная ст-ть с уч.НЗС (Авто)'!UJ"&amp;$J$26))/$D18)</f>
        <v>0</v>
      </c>
      <c r="UK18" s="137">
        <f ca="1">IF($D18=0,0,SUMIF('Полная ст-ть с уч.НЗС (Авто)'!$YO$11:INDIRECT("'Полная ст-ть с уч.НЗС (Авто)'!YO"&amp;$J$26),$C18,'Полная ст-ть с уч.НЗС (Авто)'!UK$11:INDIRECT("'Полная ст-ть с уч.НЗС (Авто)'!UK"&amp;$J$26))/$D18)</f>
        <v>0</v>
      </c>
      <c r="UL18" s="137">
        <f ca="1">IF($D18=0,0,SUMIF('Полная ст-ть с уч.НЗС (Авто)'!$YO$11:INDIRECT("'Полная ст-ть с уч.НЗС (Авто)'!YO"&amp;$J$26),$C18,'Полная ст-ть с уч.НЗС (Авто)'!UL$11:INDIRECT("'Полная ст-ть с уч.НЗС (Авто)'!UL"&amp;$J$26))/$D18)</f>
        <v>0</v>
      </c>
      <c r="UM18" s="137">
        <f ca="1">IF($D18=0,0,SUMIF('Полная ст-ть с уч.НЗС (Авто)'!$YO$11:INDIRECT("'Полная ст-ть с уч.НЗС (Авто)'!YO"&amp;$J$26),$C18,'Полная ст-ть с уч.НЗС (Авто)'!UM$11:INDIRECT("'Полная ст-ть с уч.НЗС (Авто)'!UM"&amp;$J$26))/$D18)</f>
        <v>0</v>
      </c>
      <c r="UN18" s="137">
        <f ca="1">IF($D18=0,0,SUMIF('Полная ст-ть с уч.НЗС (Авто)'!$YO$11:INDIRECT("'Полная ст-ть с уч.НЗС (Авто)'!YO"&amp;$J$26),$C18,'Полная ст-ть с уч.НЗС (Авто)'!UN$11:INDIRECT("'Полная ст-ть с уч.НЗС (Авто)'!UN"&amp;$J$26))/$D18)</f>
        <v>0</v>
      </c>
      <c r="UO18" s="137">
        <f ca="1">IF($D18=0,0,SUMIF('Полная ст-ть с уч.НЗС (Авто)'!$YO$11:INDIRECT("'Полная ст-ть с уч.НЗС (Авто)'!YO"&amp;$J$26),$C18,'Полная ст-ть с уч.НЗС (Авто)'!UO$11:INDIRECT("'Полная ст-ть с уч.НЗС (Авто)'!UO"&amp;$J$26))/$D18)</f>
        <v>0</v>
      </c>
      <c r="UP18" s="137">
        <f ca="1">IF($D18=0,0,SUMIF('Полная ст-ть с уч.НЗС (Авто)'!$YO$11:INDIRECT("'Полная ст-ть с уч.НЗС (Авто)'!YO"&amp;$J$26),$C18,'Полная ст-ть с уч.НЗС (Авто)'!UP$11:INDIRECT("'Полная ст-ть с уч.НЗС (Авто)'!UP"&amp;$J$26))/$D18)</f>
        <v>0</v>
      </c>
      <c r="UQ18" s="137">
        <f ca="1">IF($D18=0,0,SUMIF('Полная ст-ть с уч.НЗС (Авто)'!$YO$11:INDIRECT("'Полная ст-ть с уч.НЗС (Авто)'!YO"&amp;$J$26),$C18,'Полная ст-ть с уч.НЗС (Авто)'!UQ$11:INDIRECT("'Полная ст-ть с уч.НЗС (Авто)'!UQ"&amp;$J$26))/$D18)</f>
        <v>0</v>
      </c>
      <c r="UR18" s="137">
        <f ca="1">IF($D18=0,0,SUMIF('Полная ст-ть с уч.НЗС (Авто)'!$YO$11:INDIRECT("'Полная ст-ть с уч.НЗС (Авто)'!YO"&amp;$J$26),$C18,'Полная ст-ть с уч.НЗС (Авто)'!UR$11:INDIRECT("'Полная ст-ть с уч.НЗС (Авто)'!UR"&amp;$J$26))/$D18)</f>
        <v>0</v>
      </c>
      <c r="US18" s="137">
        <f ca="1">IF($D18=0,0,SUMIF('Полная ст-ть с уч.НЗС (Авто)'!$YO$11:INDIRECT("'Полная ст-ть с уч.НЗС (Авто)'!YO"&amp;$J$26),$C18,'Полная ст-ть с уч.НЗС (Авто)'!US$11:INDIRECT("'Полная ст-ть с уч.НЗС (Авто)'!US"&amp;$J$26))/$D18)</f>
        <v>0</v>
      </c>
      <c r="UT18" s="137">
        <f ca="1">IF($D18=0,0,SUMIF('Полная ст-ть с уч.НЗС (Авто)'!$YO$11:INDIRECT("'Полная ст-ть с уч.НЗС (Авто)'!YO"&amp;$J$26),$C18,'Полная ст-ть с уч.НЗС (Авто)'!UT$11:INDIRECT("'Полная ст-ть с уч.НЗС (Авто)'!UT"&amp;$J$26))/$D18)</f>
        <v>0</v>
      </c>
      <c r="UU18" s="137">
        <f ca="1">IF($D18=0,0,SUMIF('Полная ст-ть с уч.НЗС (Авто)'!$YO$11:INDIRECT("'Полная ст-ть с уч.НЗС (Авто)'!YO"&amp;$J$26),$C18,'Полная ст-ть с уч.НЗС (Авто)'!UU$11:INDIRECT("'Полная ст-ть с уч.НЗС (Авто)'!UU"&amp;$J$26))/$D18)</f>
        <v>0</v>
      </c>
      <c r="UV18" s="137">
        <f ca="1">IF($D18=0,0,SUMIF('Полная ст-ть с уч.НЗС (Авто)'!$YO$11:INDIRECT("'Полная ст-ть с уч.НЗС (Авто)'!YO"&amp;$J$26),$C18,'Полная ст-ть с уч.НЗС (Авто)'!UV$11:INDIRECT("'Полная ст-ть с уч.НЗС (Авто)'!UV"&amp;$J$26))/$D18)</f>
        <v>0</v>
      </c>
      <c r="UW18" s="137">
        <f ca="1">IF($D18=0,0,SUMIF('Полная ст-ть с уч.НЗС (Авто)'!$YO$11:INDIRECT("'Полная ст-ть с уч.НЗС (Авто)'!YO"&amp;$J$26),$C18,'Полная ст-ть с уч.НЗС (Авто)'!UW$11:INDIRECT("'Полная ст-ть с уч.НЗС (Авто)'!UW"&amp;$J$26))/$D18)</f>
        <v>0</v>
      </c>
      <c r="UX18" s="137">
        <f ca="1">IF($D18=0,0,SUMIF('Полная ст-ть с уч.НЗС (Авто)'!$YO$11:INDIRECT("'Полная ст-ть с уч.НЗС (Авто)'!YO"&amp;$J$26),$C18,'Полная ст-ть с уч.НЗС (Авто)'!UX$11:INDIRECT("'Полная ст-ть с уч.НЗС (Авто)'!UX"&amp;$J$26))/$D18)</f>
        <v>0</v>
      </c>
      <c r="UY18" s="137">
        <f ca="1">IF($D18=0,0,SUMIF('Полная ст-ть с уч.НЗС (Авто)'!$YO$11:INDIRECT("'Полная ст-ть с уч.НЗС (Авто)'!YO"&amp;$J$26),$C18,'Полная ст-ть с уч.НЗС (Авто)'!UY$11:INDIRECT("'Полная ст-ть с уч.НЗС (Авто)'!UY"&amp;$J$26))/$D18)</f>
        <v>0</v>
      </c>
      <c r="UZ18" s="137">
        <f ca="1">IF($D18=0,0,SUMIF('Полная ст-ть с уч.НЗС (Авто)'!$YO$11:INDIRECT("'Полная ст-ть с уч.НЗС (Авто)'!YO"&amp;$J$26),$C18,'Полная ст-ть с уч.НЗС (Авто)'!UZ$11:INDIRECT("'Полная ст-ть с уч.НЗС (Авто)'!UZ"&amp;$J$26))/$D18)</f>
        <v>0</v>
      </c>
      <c r="VA18" s="137">
        <f ca="1">IF($D18=0,0,SUMIF('Полная ст-ть с уч.НЗС (Авто)'!$YO$11:INDIRECT("'Полная ст-ть с уч.НЗС (Авто)'!YO"&amp;$J$26),$C18,'Полная ст-ть с уч.НЗС (Авто)'!VA$11:INDIRECT("'Полная ст-ть с уч.НЗС (Авто)'!VA"&amp;$J$26))/$D18)</f>
        <v>0</v>
      </c>
      <c r="VB18" s="137">
        <f ca="1">IF($D18=0,0,SUMIF('Полная ст-ть с уч.НЗС (Авто)'!$YO$11:INDIRECT("'Полная ст-ть с уч.НЗС (Авто)'!YO"&amp;$J$26),$C18,'Полная ст-ть с уч.НЗС (Авто)'!VB$11:INDIRECT("'Полная ст-ть с уч.НЗС (Авто)'!VB"&amp;$J$26))/$D18)</f>
        <v>0</v>
      </c>
      <c r="VC18" s="137">
        <f ca="1">IF($D18=0,0,SUMIF('Полная ст-ть с уч.НЗС (Авто)'!$YO$11:INDIRECT("'Полная ст-ть с уч.НЗС (Авто)'!YO"&amp;$J$26),$C18,'Полная ст-ть с уч.НЗС (Авто)'!VC$11:INDIRECT("'Полная ст-ть с уч.НЗС (Авто)'!VC"&amp;$J$26))/$D18)</f>
        <v>0</v>
      </c>
      <c r="VD18" s="137">
        <f ca="1">IF($D18=0,0,SUMIF('Полная ст-ть с уч.НЗС (Авто)'!$YO$11:INDIRECT("'Полная ст-ть с уч.НЗС (Авто)'!YO"&amp;$J$26),$C18,'Полная ст-ть с уч.НЗС (Авто)'!VD$11:INDIRECT("'Полная ст-ть с уч.НЗС (Авто)'!VD"&amp;$J$26))/$D18)</f>
        <v>0</v>
      </c>
      <c r="VE18" s="137">
        <f ca="1">IF($D18=0,0,SUMIF('Полная ст-ть с уч.НЗС (Авто)'!$YO$11:INDIRECT("'Полная ст-ть с уч.НЗС (Авто)'!YO"&amp;$J$26),$C18,'Полная ст-ть с уч.НЗС (Авто)'!VE$11:INDIRECT("'Полная ст-ть с уч.НЗС (Авто)'!VE"&amp;$J$26))/$D18)</f>
        <v>0</v>
      </c>
      <c r="VF18" s="137">
        <f ca="1">IF($D18=0,0,SUMIF('Полная ст-ть с уч.НЗС (Авто)'!$YO$11:INDIRECT("'Полная ст-ть с уч.НЗС (Авто)'!YO"&amp;$J$26),$C18,'Полная ст-ть с уч.НЗС (Авто)'!VF$11:INDIRECT("'Полная ст-ть с уч.НЗС (Авто)'!VF"&amp;$J$26))/$D18)</f>
        <v>0</v>
      </c>
      <c r="VG18" s="137">
        <f ca="1">IF($D18=0,0,SUMIF('Полная ст-ть с уч.НЗС (Авто)'!$YO$11:INDIRECT("'Полная ст-ть с уч.НЗС (Авто)'!YO"&amp;$J$26),$C18,'Полная ст-ть с уч.НЗС (Авто)'!VG$11:INDIRECT("'Полная ст-ть с уч.НЗС (Авто)'!VG"&amp;$J$26))/$D18)</f>
        <v>0</v>
      </c>
      <c r="VH18" s="137">
        <f ca="1">IF($D18=0,0,SUMIF('Полная ст-ть с уч.НЗС (Авто)'!$YO$11:INDIRECT("'Полная ст-ть с уч.НЗС (Авто)'!YO"&amp;$J$26),$C18,'Полная ст-ть с уч.НЗС (Авто)'!VH$11:INDIRECT("'Полная ст-ть с уч.НЗС (Авто)'!VH"&amp;$J$26))/$D18)</f>
        <v>0</v>
      </c>
      <c r="VI18" s="137">
        <f ca="1">IF($D18=0,0,SUMIF('Полная ст-ть с уч.НЗС (Авто)'!$YO$11:INDIRECT("'Полная ст-ть с уч.НЗС (Авто)'!YO"&amp;$J$26),$C18,'Полная ст-ть с уч.НЗС (Авто)'!VI$11:INDIRECT("'Полная ст-ть с уч.НЗС (Авто)'!VI"&amp;$J$26))/$D18)</f>
        <v>0</v>
      </c>
      <c r="VJ18" s="137">
        <f ca="1">IF($D18=0,0,SUMIF('Полная ст-ть с уч.НЗС (Авто)'!$YO$11:INDIRECT("'Полная ст-ть с уч.НЗС (Авто)'!YO"&amp;$J$26),$C18,'Полная ст-ть с уч.НЗС (Авто)'!VJ$11:INDIRECT("'Полная ст-ть с уч.НЗС (Авто)'!VJ"&amp;$J$26))/$D18)</f>
        <v>0</v>
      </c>
      <c r="VK18" s="137">
        <f ca="1">IF($D18=0,0,SUMIF('Полная ст-ть с уч.НЗС (Авто)'!$YO$11:INDIRECT("'Полная ст-ть с уч.НЗС (Авто)'!YO"&amp;$J$26),$C18,'Полная ст-ть с уч.НЗС (Авто)'!VK$11:INDIRECT("'Полная ст-ть с уч.НЗС (Авто)'!VK"&amp;$J$26))/$D18)</f>
        <v>0</v>
      </c>
      <c r="VL18" s="137">
        <f ca="1">IF($D18=0,0,SUMIF('Полная ст-ть с уч.НЗС (Авто)'!$YO$11:INDIRECT("'Полная ст-ть с уч.НЗС (Авто)'!YO"&amp;$J$26),$C18,'Полная ст-ть с уч.НЗС (Авто)'!VL$11:INDIRECT("'Полная ст-ть с уч.НЗС (Авто)'!VL"&amp;$J$26))/$D18)</f>
        <v>0</v>
      </c>
      <c r="VM18" s="137">
        <f ca="1">IF($D18=0,0,SUMIF('Полная ст-ть с уч.НЗС (Авто)'!$YO$11:INDIRECT("'Полная ст-ть с уч.НЗС (Авто)'!YO"&amp;$J$26),$C18,'Полная ст-ть с уч.НЗС (Авто)'!VM$11:INDIRECT("'Полная ст-ть с уч.НЗС (Авто)'!VM"&amp;$J$26))/$D18)</f>
        <v>0</v>
      </c>
      <c r="VN18" s="137">
        <f ca="1">IF($D18=0,0,SUMIF('Полная ст-ть с уч.НЗС (Авто)'!$YO$11:INDIRECT("'Полная ст-ть с уч.НЗС (Авто)'!YO"&amp;$J$26),$C18,'Полная ст-ть с уч.НЗС (Авто)'!VN$11:INDIRECT("'Полная ст-ть с уч.НЗС (Авто)'!VN"&amp;$J$26))/$D18)</f>
        <v>0</v>
      </c>
      <c r="VO18" s="137">
        <f ca="1">IF($D18=0,0,SUMIF('Полная ст-ть с уч.НЗС (Авто)'!$YO$11:INDIRECT("'Полная ст-ть с уч.НЗС (Авто)'!YO"&amp;$J$26),$C18,'Полная ст-ть с уч.НЗС (Авто)'!VO$11:INDIRECT("'Полная ст-ть с уч.НЗС (Авто)'!VO"&amp;$J$26))/$D18)</f>
        <v>0</v>
      </c>
      <c r="VP18" s="137">
        <f ca="1">IF($D18=0,0,SUMIF('Полная ст-ть с уч.НЗС (Авто)'!$YO$11:INDIRECT("'Полная ст-ть с уч.НЗС (Авто)'!YO"&amp;$J$26),$C18,'Полная ст-ть с уч.НЗС (Авто)'!VP$11:INDIRECT("'Полная ст-ть с уч.НЗС (Авто)'!VP"&amp;$J$26))/$D18)</f>
        <v>0</v>
      </c>
      <c r="VQ18" s="137">
        <f ca="1">IF($D18=0,0,SUMIF('Полная ст-ть с уч.НЗС (Авто)'!$YO$11:INDIRECT("'Полная ст-ть с уч.НЗС (Авто)'!YO"&amp;$J$26),$C18,'Полная ст-ть с уч.НЗС (Авто)'!VQ$11:INDIRECT("'Полная ст-ть с уч.НЗС (Авто)'!VQ"&amp;$J$26))/$D18)</f>
        <v>0</v>
      </c>
      <c r="VR18" s="137">
        <f ca="1">IF($D18=0,0,SUMIF('Полная ст-ть с уч.НЗС (Авто)'!$YO$11:INDIRECT("'Полная ст-ть с уч.НЗС (Авто)'!YO"&amp;$J$26),$C18,'Полная ст-ть с уч.НЗС (Авто)'!VR$11:INDIRECT("'Полная ст-ть с уч.НЗС (Авто)'!VR"&amp;$J$26))/$D18)</f>
        <v>0</v>
      </c>
      <c r="VS18" s="137">
        <f ca="1">IF($D18=0,0,SUMIF('Полная ст-ть с уч.НЗС (Авто)'!$YO$11:INDIRECT("'Полная ст-ть с уч.НЗС (Авто)'!YO"&amp;$J$26),$C18,'Полная ст-ть с уч.НЗС (Авто)'!VS$11:INDIRECT("'Полная ст-ть с уч.НЗС (Авто)'!VS"&amp;$J$26))/$D18)</f>
        <v>0</v>
      </c>
      <c r="VT18" s="137">
        <f ca="1">IF($D18=0,0,SUMIF('Полная ст-ть с уч.НЗС (Авто)'!$YO$11:INDIRECT("'Полная ст-ть с уч.НЗС (Авто)'!YO"&amp;$J$26),$C18,'Полная ст-ть с уч.НЗС (Авто)'!VT$11:INDIRECT("'Полная ст-ть с уч.НЗС (Авто)'!VT"&amp;$J$26))/$D18)</f>
        <v>0</v>
      </c>
      <c r="VU18" s="137">
        <f ca="1">IF($D18=0,0,SUMIF('Полная ст-ть с уч.НЗС (Авто)'!$YO$11:INDIRECT("'Полная ст-ть с уч.НЗС (Авто)'!YO"&amp;$J$26),$C18,'Полная ст-ть с уч.НЗС (Авто)'!VU$11:INDIRECT("'Полная ст-ть с уч.НЗС (Авто)'!VU"&amp;$J$26))/$D18)</f>
        <v>0</v>
      </c>
      <c r="VV18" s="137">
        <f ca="1">IF($D18=0,0,SUMIF('Полная ст-ть с уч.НЗС (Авто)'!$YO$11:INDIRECT("'Полная ст-ть с уч.НЗС (Авто)'!YO"&amp;$J$26),$C18,'Полная ст-ть с уч.НЗС (Авто)'!VV$11:INDIRECT("'Полная ст-ть с уч.НЗС (Авто)'!VV"&amp;$J$26))/$D18)</f>
        <v>0</v>
      </c>
      <c r="VW18" s="137">
        <f ca="1">IF($D18=0,0,SUMIF('Полная ст-ть с уч.НЗС (Авто)'!$YO$11:INDIRECT("'Полная ст-ть с уч.НЗС (Авто)'!YO"&amp;$J$26),$C18,'Полная ст-ть с уч.НЗС (Авто)'!VW$11:INDIRECT("'Полная ст-ть с уч.НЗС (Авто)'!VW"&amp;$J$26))/$D18)</f>
        <v>0</v>
      </c>
      <c r="VX18" s="137">
        <f ca="1">IF($D18=0,0,SUMIF('Полная ст-ть с уч.НЗС (Авто)'!$YO$11:INDIRECT("'Полная ст-ть с уч.НЗС (Авто)'!YO"&amp;$J$26),$C18,'Полная ст-ть с уч.НЗС (Авто)'!VX$11:INDIRECT("'Полная ст-ть с уч.НЗС (Авто)'!VX"&amp;$J$26))/$D18)</f>
        <v>0</v>
      </c>
      <c r="VY18" s="137">
        <f ca="1">IF($D18=0,0,SUMIF('Полная ст-ть с уч.НЗС (Авто)'!$YO$11:INDIRECT("'Полная ст-ть с уч.НЗС (Авто)'!YO"&amp;$J$26),$C18,'Полная ст-ть с уч.НЗС (Авто)'!VY$11:INDIRECT("'Полная ст-ть с уч.НЗС (Авто)'!VY"&amp;$J$26))/$D18)</f>
        <v>0</v>
      </c>
      <c r="VZ18" s="137">
        <f ca="1">IF($D18=0,0,SUMIF('Полная ст-ть с уч.НЗС (Авто)'!$YO$11:INDIRECT("'Полная ст-ть с уч.НЗС (Авто)'!YO"&amp;$J$26),$C18,'Полная ст-ть с уч.НЗС (Авто)'!VZ$11:INDIRECT("'Полная ст-ть с уч.НЗС (Авто)'!VZ"&amp;$J$26))/$D18)</f>
        <v>0</v>
      </c>
      <c r="WA18" s="137">
        <f ca="1">IF($D18=0,0,SUMIF('Полная ст-ть с уч.НЗС (Авто)'!$YO$11:INDIRECT("'Полная ст-ть с уч.НЗС (Авто)'!YO"&amp;$J$26),$C18,'Полная ст-ть с уч.НЗС (Авто)'!WA$11:INDIRECT("'Полная ст-ть с уч.НЗС (Авто)'!WA"&amp;$J$26))/$D18)</f>
        <v>0</v>
      </c>
      <c r="WB18" s="137">
        <f ca="1">IF($D18=0,0,SUMIF('Полная ст-ть с уч.НЗС (Авто)'!$YO$11:INDIRECT("'Полная ст-ть с уч.НЗС (Авто)'!YO"&amp;$J$26),$C18,'Полная ст-ть с уч.НЗС (Авто)'!WB$11:INDIRECT("'Полная ст-ть с уч.НЗС (Авто)'!WB"&amp;$J$26))/$D18)</f>
        <v>0</v>
      </c>
      <c r="WC18" s="137">
        <f ca="1">IF($D18=0,0,SUMIF('Полная ст-ть с уч.НЗС (Авто)'!$YO$11:INDIRECT("'Полная ст-ть с уч.НЗС (Авто)'!YO"&amp;$J$26),$C18,'Полная ст-ть с уч.НЗС (Авто)'!WC$11:INDIRECT("'Полная ст-ть с уч.НЗС (Авто)'!WC"&amp;$J$26))/$D18)</f>
        <v>0</v>
      </c>
      <c r="WD18" s="137">
        <f ca="1">IF($D18=0,0,SUMIF('Полная ст-ть с уч.НЗС (Авто)'!$YO$11:INDIRECT("'Полная ст-ть с уч.НЗС (Авто)'!YO"&amp;$J$26),$C18,'Полная ст-ть с уч.НЗС (Авто)'!WD$11:INDIRECT("'Полная ст-ть с уч.НЗС (Авто)'!WD"&amp;$J$26))/$D18)</f>
        <v>0</v>
      </c>
      <c r="WE18" s="137">
        <f ca="1">IF($D18=0,0,SUMIF('Полная ст-ть с уч.НЗС (Авто)'!$YO$11:INDIRECT("'Полная ст-ть с уч.НЗС (Авто)'!YO"&amp;$J$26),$C18,'Полная ст-ть с уч.НЗС (Авто)'!WE$11:INDIRECT("'Полная ст-ть с уч.НЗС (Авто)'!WE"&amp;$J$26))/$D18)</f>
        <v>0</v>
      </c>
      <c r="WF18" s="137">
        <f ca="1">IF($D18=0,0,SUMIF('Полная ст-ть с уч.НЗС (Авто)'!$YO$11:INDIRECT("'Полная ст-ть с уч.НЗС (Авто)'!YO"&amp;$J$26),$C18,'Полная ст-ть с уч.НЗС (Авто)'!WF$11:INDIRECT("'Полная ст-ть с уч.НЗС (Авто)'!WF"&amp;$J$26))/$D18)</f>
        <v>0</v>
      </c>
      <c r="WG18" s="137">
        <f ca="1">IF($D18=0,0,SUMIF('Полная ст-ть с уч.НЗС (Авто)'!$YO$11:INDIRECT("'Полная ст-ть с уч.НЗС (Авто)'!YO"&amp;$J$26),$C18,'Полная ст-ть с уч.НЗС (Авто)'!WG$11:INDIRECT("'Полная ст-ть с уч.НЗС (Авто)'!WG"&amp;$J$26))/$D18)</f>
        <v>0</v>
      </c>
      <c r="WH18" s="137">
        <f ca="1">IF($D18=0,0,SUMIF('Полная ст-ть с уч.НЗС (Авто)'!$YO$11:INDIRECT("'Полная ст-ть с уч.НЗС (Авто)'!YO"&amp;$J$26),$C18,'Полная ст-ть с уч.НЗС (Авто)'!WH$11:INDIRECT("'Полная ст-ть с уч.НЗС (Авто)'!WH"&amp;$J$26))/$D18)</f>
        <v>0</v>
      </c>
      <c r="WI18" s="137">
        <f ca="1">IF($D18=0,0,SUMIF('Полная ст-ть с уч.НЗС (Авто)'!$YO$11:INDIRECT("'Полная ст-ть с уч.НЗС (Авто)'!YO"&amp;$J$26),$C18,'Полная ст-ть с уч.НЗС (Авто)'!WI$11:INDIRECT("'Полная ст-ть с уч.НЗС (Авто)'!WI"&amp;$J$26))/$D18)</f>
        <v>0</v>
      </c>
      <c r="WJ18" s="137">
        <f ca="1">IF($D18=0,0,SUMIF('Полная ст-ть с уч.НЗС (Авто)'!$YO$11:INDIRECT("'Полная ст-ть с уч.НЗС (Авто)'!YO"&amp;$J$26),$C18,'Полная ст-ть с уч.НЗС (Авто)'!WJ$11:INDIRECT("'Полная ст-ть с уч.НЗС (Авто)'!WJ"&amp;$J$26))/$D18)</f>
        <v>0</v>
      </c>
      <c r="WK18" s="137">
        <f ca="1">IF($D18=0,0,SUMIF('Полная ст-ть с уч.НЗС (Авто)'!$YO$11:INDIRECT("'Полная ст-ть с уч.НЗС (Авто)'!YO"&amp;$J$26),$C18,'Полная ст-ть с уч.НЗС (Авто)'!WK$11:INDIRECT("'Полная ст-ть с уч.НЗС (Авто)'!WK"&amp;$J$26))/$D18)</f>
        <v>0</v>
      </c>
      <c r="WL18" s="137">
        <f ca="1">IF($D18=0,0,SUMIF('Полная ст-ть с уч.НЗС (Авто)'!$YO$11:INDIRECT("'Полная ст-ть с уч.НЗС (Авто)'!YO"&amp;$J$26),$C18,'Полная ст-ть с уч.НЗС (Авто)'!WL$11:INDIRECT("'Полная ст-ть с уч.НЗС (Авто)'!WL"&amp;$J$26))/$D18)</f>
        <v>0</v>
      </c>
      <c r="WM18" s="137">
        <f ca="1">IF($D18=0,0,SUMIF('Полная ст-ть с уч.НЗС (Авто)'!$YO$11:INDIRECT("'Полная ст-ть с уч.НЗС (Авто)'!YO"&amp;$J$26),$C18,'Полная ст-ть с уч.НЗС (Авто)'!WM$11:INDIRECT("'Полная ст-ть с уч.НЗС (Авто)'!WM"&amp;$J$26))/$D18)</f>
        <v>0</v>
      </c>
      <c r="WN18" s="137">
        <f ca="1">IF($D18=0,0,SUMIF('Полная ст-ть с уч.НЗС (Авто)'!$YO$11:INDIRECT("'Полная ст-ть с уч.НЗС (Авто)'!YO"&amp;$J$26),$C18,'Полная ст-ть с уч.НЗС (Авто)'!WN$11:INDIRECT("'Полная ст-ть с уч.НЗС (Авто)'!WN"&amp;$J$26))/$D18)</f>
        <v>0</v>
      </c>
      <c r="WO18" s="137">
        <f ca="1">IF($D18=0,0,SUMIF('Полная ст-ть с уч.НЗС (Авто)'!$YO$11:INDIRECT("'Полная ст-ть с уч.НЗС (Авто)'!YO"&amp;$J$26),$C18,'Полная ст-ть с уч.НЗС (Авто)'!WO$11:INDIRECT("'Полная ст-ть с уч.НЗС (Авто)'!WO"&amp;$J$26))/$D18)</f>
        <v>0</v>
      </c>
      <c r="WP18" s="137">
        <f ca="1">IF($D18=0,0,SUMIF('Полная ст-ть с уч.НЗС (Авто)'!$YO$11:INDIRECT("'Полная ст-ть с уч.НЗС (Авто)'!YO"&amp;$J$26),$C18,'Полная ст-ть с уч.НЗС (Авто)'!WP$11:INDIRECT("'Полная ст-ть с уч.НЗС (Авто)'!WP"&amp;$J$26))/$D18)</f>
        <v>0</v>
      </c>
      <c r="WQ18" s="137">
        <f ca="1">IF($D18=0,0,SUMIF('Полная ст-ть с уч.НЗС (Авто)'!$YO$11:INDIRECT("'Полная ст-ть с уч.НЗС (Авто)'!YO"&amp;$J$26),$C18,'Полная ст-ть с уч.НЗС (Авто)'!WQ$11:INDIRECT("'Полная ст-ть с уч.НЗС (Авто)'!WQ"&amp;$J$26))/$D18)</f>
        <v>0</v>
      </c>
      <c r="WR18" s="137">
        <f ca="1">IF($D18=0,0,SUMIF('Полная ст-ть с уч.НЗС (Авто)'!$YO$11:INDIRECT("'Полная ст-ть с уч.НЗС (Авто)'!YO"&amp;$J$26),$C18,'Полная ст-ть с уч.НЗС (Авто)'!WR$11:INDIRECT("'Полная ст-ть с уч.НЗС (Авто)'!WR"&amp;$J$26))/$D18)</f>
        <v>0</v>
      </c>
      <c r="WS18" s="137">
        <f ca="1">IF($D18=0,0,SUMIF('Полная ст-ть с уч.НЗС (Авто)'!$YO$11:INDIRECT("'Полная ст-ть с уч.НЗС (Авто)'!YO"&amp;$J$26),$C18,'Полная ст-ть с уч.НЗС (Авто)'!WS$11:INDIRECT("'Полная ст-ть с уч.НЗС (Авто)'!WS"&amp;$J$26))/$D18)</f>
        <v>0</v>
      </c>
      <c r="WT18" s="137">
        <f ca="1">IF($D18=0,0,SUMIF('Полная ст-ть с уч.НЗС (Авто)'!$YO$11:INDIRECT("'Полная ст-ть с уч.НЗС (Авто)'!YO"&amp;$J$26),$C18,'Полная ст-ть с уч.НЗС (Авто)'!WT$11:INDIRECT("'Полная ст-ть с уч.НЗС (Авто)'!WT"&amp;$J$26))/$D18)</f>
        <v>0</v>
      </c>
      <c r="WU18" s="137">
        <f ca="1">IF($D18=0,0,SUMIF('Полная ст-ть с уч.НЗС (Авто)'!$YO$11:INDIRECT("'Полная ст-ть с уч.НЗС (Авто)'!YO"&amp;$J$26),$C18,'Полная ст-ть с уч.НЗС (Авто)'!WU$11:INDIRECT("'Полная ст-ть с уч.НЗС (Авто)'!WU"&amp;$J$26))/$D18)</f>
        <v>0</v>
      </c>
      <c r="WV18" s="137">
        <f ca="1">IF($D18=0,0,SUMIF('Полная ст-ть с уч.НЗС (Авто)'!$YO$11:INDIRECT("'Полная ст-ть с уч.НЗС (Авто)'!YO"&amp;$J$26),$C18,'Полная ст-ть с уч.НЗС (Авто)'!WV$11:INDIRECT("'Полная ст-ть с уч.НЗС (Авто)'!WV"&amp;$J$26))/$D18)</f>
        <v>0</v>
      </c>
      <c r="WW18" s="137">
        <f ca="1">IF($D18=0,0,SUMIF('Полная ст-ть с уч.НЗС (Авто)'!$YO$11:INDIRECT("'Полная ст-ть с уч.НЗС (Авто)'!YO"&amp;$J$26),$C18,'Полная ст-ть с уч.НЗС (Авто)'!WW$11:INDIRECT("'Полная ст-ть с уч.НЗС (Авто)'!WW"&amp;$J$26))/$D18)</f>
        <v>0</v>
      </c>
      <c r="WX18" s="137">
        <f ca="1">IF($D18=0,0,SUMIF('Полная ст-ть с уч.НЗС (Авто)'!$YO$11:INDIRECT("'Полная ст-ть с уч.НЗС (Авто)'!YO"&amp;$J$26),$C18,'Полная ст-ть с уч.НЗС (Авто)'!WX$11:INDIRECT("'Полная ст-ть с уч.НЗС (Авто)'!WX"&amp;$J$26))/$D18)</f>
        <v>0</v>
      </c>
      <c r="WY18" s="137">
        <f ca="1">IF($D18=0,0,SUMIF('Полная ст-ть с уч.НЗС (Авто)'!$YO$11:INDIRECT("'Полная ст-ть с уч.НЗС (Авто)'!YO"&amp;$J$26),$C18,'Полная ст-ть с уч.НЗС (Авто)'!WY$11:INDIRECT("'Полная ст-ть с уч.НЗС (Авто)'!WY"&amp;$J$26))/$D18)</f>
        <v>0</v>
      </c>
      <c r="WZ18" s="137">
        <f ca="1">IF($D18=0,0,SUMIF('Полная ст-ть с уч.НЗС (Авто)'!$YO$11:INDIRECT("'Полная ст-ть с уч.НЗС (Авто)'!YO"&amp;$J$26),$C18,'Полная ст-ть с уч.НЗС (Авто)'!WZ$11:INDIRECT("'Полная ст-ть с уч.НЗС (Авто)'!WZ"&amp;$J$26))/$D18)</f>
        <v>0</v>
      </c>
      <c r="XA18" s="137">
        <f ca="1">IF($D18=0,0,SUMIF('Полная ст-ть с уч.НЗС (Авто)'!$YO$11:INDIRECT("'Полная ст-ть с уч.НЗС (Авто)'!YO"&amp;$J$26),$C18,'Полная ст-ть с уч.НЗС (Авто)'!XA$11:INDIRECT("'Полная ст-ть с уч.НЗС (Авто)'!XA"&amp;$J$26))/$D18)</f>
        <v>0</v>
      </c>
      <c r="XB18" s="137">
        <f ca="1">IF($D18=0,0,SUMIF('Полная ст-ть с уч.НЗС (Авто)'!$YO$11:INDIRECT("'Полная ст-ть с уч.НЗС (Авто)'!YO"&amp;$J$26),$C18,'Полная ст-ть с уч.НЗС (Авто)'!XB$11:INDIRECT("'Полная ст-ть с уч.НЗС (Авто)'!XB"&amp;$J$26))/$D18)</f>
        <v>0</v>
      </c>
      <c r="XC18" s="137">
        <f ca="1">IF($D18=0,0,SUMIF('Полная ст-ть с уч.НЗС (Авто)'!$YO$11:INDIRECT("'Полная ст-ть с уч.НЗС (Авто)'!YO"&amp;$J$26),$C18,'Полная ст-ть с уч.НЗС (Авто)'!XC$11:INDIRECT("'Полная ст-ть с уч.НЗС (Авто)'!XC"&amp;$J$26))/$D18)</f>
        <v>0</v>
      </c>
      <c r="XD18" s="137">
        <f ca="1">IF($D18=0,0,SUMIF('Полная ст-ть с уч.НЗС (Авто)'!$YO$11:INDIRECT("'Полная ст-ть с уч.НЗС (Авто)'!YO"&amp;$J$26),$C18,'Полная ст-ть с уч.НЗС (Авто)'!XD$11:INDIRECT("'Полная ст-ть с уч.НЗС (Авто)'!XD"&amp;$J$26))/$D18)</f>
        <v>0</v>
      </c>
      <c r="XE18" s="137">
        <f ca="1">IF($D18=0,0,SUMIF('Полная ст-ть с уч.НЗС (Авто)'!$YO$11:INDIRECT("'Полная ст-ть с уч.НЗС (Авто)'!YO"&amp;$J$26),$C18,'Полная ст-ть с уч.НЗС (Авто)'!XE$11:INDIRECT("'Полная ст-ть с уч.НЗС (Авто)'!XE"&amp;$J$26))/$D18)</f>
        <v>0</v>
      </c>
      <c r="XF18" s="137">
        <f ca="1">IF($D18=0,0,SUMIF('Полная ст-ть с уч.НЗС (Авто)'!$YO$11:INDIRECT("'Полная ст-ть с уч.НЗС (Авто)'!YO"&amp;$J$26),$C18,'Полная ст-ть с уч.НЗС (Авто)'!XF$11:INDIRECT("'Полная ст-ть с уч.НЗС (Авто)'!XF"&amp;$J$26))/$D18)</f>
        <v>0</v>
      </c>
      <c r="XG18" s="137">
        <f ca="1">IF($D18=0,0,SUMIF('Полная ст-ть с уч.НЗС (Авто)'!$YO$11:INDIRECT("'Полная ст-ть с уч.НЗС (Авто)'!YO"&amp;$J$26),$C18,'Полная ст-ть с уч.НЗС (Авто)'!XG$11:INDIRECT("'Полная ст-ть с уч.НЗС (Авто)'!XG"&amp;$J$26))/$D18)</f>
        <v>0</v>
      </c>
      <c r="XH18" s="137">
        <f ca="1">IF($D18=0,0,SUMIF('Полная ст-ть с уч.НЗС (Авто)'!$YO$11:INDIRECT("'Полная ст-ть с уч.НЗС (Авто)'!YO"&amp;$J$26),$C18,'Полная ст-ть с уч.НЗС (Авто)'!XH$11:INDIRECT("'Полная ст-ть с уч.НЗС (Авто)'!XH"&amp;$J$26))/$D18)</f>
        <v>0</v>
      </c>
      <c r="XI18" s="137">
        <f ca="1">IF($D18=0,0,SUMIF('Полная ст-ть с уч.НЗС (Авто)'!$YO$11:INDIRECT("'Полная ст-ть с уч.НЗС (Авто)'!YO"&amp;$J$26),$C18,'Полная ст-ть с уч.НЗС (Авто)'!XI$11:INDIRECT("'Полная ст-ть с уч.НЗС (Авто)'!XI"&amp;$J$26))/$D18)</f>
        <v>0</v>
      </c>
      <c r="XJ18" s="137">
        <f ca="1">IF($D18=0,0,SUMIF('Полная ст-ть с уч.НЗС (Авто)'!$YO$11:INDIRECT("'Полная ст-ть с уч.НЗС (Авто)'!YO"&amp;$J$26),$C18,'Полная ст-ть с уч.НЗС (Авто)'!XJ$11:INDIRECT("'Полная ст-ть с уч.НЗС (Авто)'!XJ"&amp;$J$26))/$D18)</f>
        <v>0</v>
      </c>
      <c r="XK18" s="137">
        <f ca="1">IF($D18=0,0,SUMIF('Полная ст-ть с уч.НЗС (Авто)'!$YO$11:INDIRECT("'Полная ст-ть с уч.НЗС (Авто)'!YO"&amp;$J$26),$C18,'Полная ст-ть с уч.НЗС (Авто)'!XK$11:INDIRECT("'Полная ст-ть с уч.НЗС (Авто)'!XK"&amp;$J$26))/$D18)</f>
        <v>0</v>
      </c>
      <c r="XL18" s="137">
        <f ca="1">IF($D18=0,0,SUMIF('Полная ст-ть с уч.НЗС (Авто)'!$YO$11:INDIRECT("'Полная ст-ть с уч.НЗС (Авто)'!YO"&amp;$J$26),$C18,'Полная ст-ть с уч.НЗС (Авто)'!XL$11:INDIRECT("'Полная ст-ть с уч.НЗС (Авто)'!XL"&amp;$J$26))/$D18)</f>
        <v>0</v>
      </c>
      <c r="XM18" s="137">
        <f ca="1">IF($D18=0,0,SUMIF('Полная ст-ть с уч.НЗС (Авто)'!$YO$11:INDIRECT("'Полная ст-ть с уч.НЗС (Авто)'!YO"&amp;$J$26),$C18,'Полная ст-ть с уч.НЗС (Авто)'!XM$11:INDIRECT("'Полная ст-ть с уч.НЗС (Авто)'!XM"&amp;$J$26))/$D18)</f>
        <v>0</v>
      </c>
      <c r="XN18" s="137">
        <f ca="1">IF($D18=0,0,SUMIF('Полная ст-ть с уч.НЗС (Авто)'!$YO$11:INDIRECT("'Полная ст-ть с уч.НЗС (Авто)'!YO"&amp;$J$26),$C18,'Полная ст-ть с уч.НЗС (Авто)'!XN$11:INDIRECT("'Полная ст-ть с уч.НЗС (Авто)'!XN"&amp;$J$26))/$D18)</f>
        <v>0</v>
      </c>
      <c r="XO18" s="137">
        <f ca="1">IF($D18=0,0,SUMIF('Полная ст-ть с уч.НЗС (Авто)'!$YO$11:INDIRECT("'Полная ст-ть с уч.НЗС (Авто)'!YO"&amp;$J$26),$C18,'Полная ст-ть с уч.НЗС (Авто)'!XO$11:INDIRECT("'Полная ст-ть с уч.НЗС (Авто)'!XO"&amp;$J$26))/$D18)</f>
        <v>0</v>
      </c>
      <c r="XP18" s="141">
        <f ca="1">IF($D18=0,0,SUMIF('Полная ст-ть с уч.НЗС (Авто)'!$YO$11:INDIRECT("'Полная ст-ть с уч.НЗС (Авто)'!YO"&amp;$J$26),$C18,'Полная ст-ть с уч.НЗС (Авто)'!XP$11:INDIRECT("'Полная ст-ть с уч.НЗС (Авто)'!XP"&amp;$J$26))/$D18)</f>
        <v>0</v>
      </c>
      <c r="XQ18" s="137">
        <f ca="1">IF($D18=0,0,SUMIF('Полная ст-ть с уч.НЗС (Авто)'!$YO$11:INDIRECT("'Полная ст-ть с уч.НЗС (Авто)'!YO"&amp;$J$26),$C18,'Полная ст-ть с уч.НЗС (Авто)'!XQ$11:INDIRECT("'Полная ст-ть с уч.НЗС (Авто)'!XQ"&amp;$J$26))/$D18)</f>
        <v>0</v>
      </c>
      <c r="XR18" s="137">
        <f ca="1">IF($D18=0,0,SUMIF('Полная ст-ть с уч.НЗС (Авто)'!$YO$11:INDIRECT("'Полная ст-ть с уч.НЗС (Авто)'!YO"&amp;$J$26),$C18,'Полная ст-ть с уч.НЗС (Авто)'!XR$11:INDIRECT("'Полная ст-ть с уч.НЗС (Авто)'!XR"&amp;$J$26))/$D18)</f>
        <v>0</v>
      </c>
      <c r="XS18" s="137">
        <f ca="1">IF($D18=0,0,SUMIF('Полная ст-ть с уч.НЗС (Авто)'!$YO$11:INDIRECT("'Полная ст-ть с уч.НЗС (Авто)'!YO"&amp;$J$26),$C18,'Полная ст-ть с уч.НЗС (Авто)'!XS$11:INDIRECT("'Полная ст-ть с уч.НЗС (Авто)'!XS"&amp;$J$26))/$D18)</f>
        <v>0</v>
      </c>
      <c r="XT18" s="137">
        <f ca="1">IF($D18=0,0,SUMIF('Полная ст-ть с уч.НЗС (Авто)'!$YO$11:INDIRECT("'Полная ст-ть с уч.НЗС (Авто)'!YO"&amp;$J$26),$C18,'Полная ст-ть с уч.НЗС (Авто)'!XT$11:INDIRECT("'Полная ст-ть с уч.НЗС (Авто)'!XT"&amp;$J$26))/$D18)</f>
        <v>0</v>
      </c>
      <c r="XU18" s="137">
        <f ca="1">IF($D18=0,0,SUMIF('Полная ст-ть с уч.НЗС (Авто)'!$YO$11:INDIRECT("'Полная ст-ть с уч.НЗС (Авто)'!YO"&amp;$J$26),$C18,'Полная ст-ть с уч.НЗС (Авто)'!XU$11:INDIRECT("'Полная ст-ть с уч.НЗС (Авто)'!XU"&amp;$J$26))/$D18)</f>
        <v>0</v>
      </c>
      <c r="XV18" s="137">
        <f ca="1">IF($D18=0,0,SUMIF('Полная ст-ть с уч.НЗС (Авто)'!$YO$11:INDIRECT("'Полная ст-ть с уч.НЗС (Авто)'!YO"&amp;$J$26),$C18,'Полная ст-ть с уч.НЗС (Авто)'!XV$11:INDIRECT("'Полная ст-ть с уч.НЗС (Авто)'!XV"&amp;$J$26))/$D18)</f>
        <v>0</v>
      </c>
      <c r="XW18" s="137">
        <f ca="1">IF($D18=0,0,SUMIF('Полная ст-ть с уч.НЗС (Авто)'!$YO$11:INDIRECT("'Полная ст-ть с уч.НЗС (Авто)'!YO"&amp;$J$26),$C18,'Полная ст-ть с уч.НЗС (Авто)'!XW$11:INDIRECT("'Полная ст-ть с уч.НЗС (Авто)'!XW"&amp;$J$26))/$D18)</f>
        <v>0</v>
      </c>
      <c r="XX18" s="137">
        <f ca="1">IF($D18=0,0,SUMIF('Полная ст-ть с уч.НЗС (Авто)'!$YO$11:INDIRECT("'Полная ст-ть с уч.НЗС (Авто)'!YO"&amp;$J$26),$C18,'Полная ст-ть с уч.НЗС (Авто)'!XX$11:INDIRECT("'Полная ст-ть с уч.НЗС (Авто)'!XX"&amp;$J$26))/$D18)</f>
        <v>0</v>
      </c>
      <c r="XY18" s="137">
        <f ca="1">IF($D18=0,0,SUMIF('Полная ст-ть с уч.НЗС (Авто)'!$YO$11:INDIRECT("'Полная ст-ть с уч.НЗС (Авто)'!YO"&amp;$J$26),$C18,'Полная ст-ть с уч.НЗС (Авто)'!XY$11:INDIRECT("'Полная ст-ть с уч.НЗС (Авто)'!XY"&amp;$J$26))/$D18)</f>
        <v>0</v>
      </c>
      <c r="XZ18" s="137">
        <f ca="1">IF($D18=0,0,SUMIF('Полная ст-ть с уч.НЗС (Авто)'!$YO$11:INDIRECT("'Полная ст-ть с уч.НЗС (Авто)'!YO"&amp;$J$26),$C18,'Полная ст-ть с уч.НЗС (Авто)'!XZ$11:INDIRECT("'Полная ст-ть с уч.НЗС (Авто)'!XZ"&amp;$J$26))/$D18)</f>
        <v>0</v>
      </c>
      <c r="YA18" s="137">
        <f ca="1">IF($D18=0,0,SUMIF('Полная ст-ть с уч.НЗС (Авто)'!$YO$11:INDIRECT("'Полная ст-ть с уч.НЗС (Авто)'!YO"&amp;$J$26),$C18,'Полная ст-ть с уч.НЗС (Авто)'!YA$11:INDIRECT("'Полная ст-ть с уч.НЗС (Авто)'!YA"&amp;$J$26))/$D18)</f>
        <v>0</v>
      </c>
      <c r="YB18" s="137">
        <f ca="1">IF($D18=0,0,SUMIF('Полная ст-ть с уч.НЗС (Авто)'!$YO$11:INDIRECT("'Полная ст-ть с уч.НЗС (Авто)'!YO"&amp;$J$26),$C18,'Полная ст-ть с уч.НЗС (Авто)'!YB$11:INDIRECT("'Полная ст-ть с уч.НЗС (Авто)'!YB"&amp;$J$26))/$D18)</f>
        <v>0</v>
      </c>
      <c r="YC18" s="137">
        <f ca="1">IF($D18=0,0,SUMIF('Полная ст-ть с уч.НЗС (Авто)'!$YO$11:INDIRECT("'Полная ст-ть с уч.НЗС (Авто)'!YO"&amp;$J$26),$C18,'Полная ст-ть с уч.НЗС (Авто)'!YC$11:INDIRECT("'Полная ст-ть с уч.НЗС (Авто)'!YC"&amp;$J$26))/$D18)</f>
        <v>0</v>
      </c>
      <c r="YD18" s="137">
        <f ca="1">IF($D18=0,0,SUMIF('Полная ст-ть с уч.НЗС (Авто)'!$YO$11:INDIRECT("'Полная ст-ть с уч.НЗС (Авто)'!YO"&amp;$J$26),$C18,'Полная ст-ть с уч.НЗС (Авто)'!YD$11:INDIRECT("'Полная ст-ть с уч.НЗС (Авто)'!YD"&amp;$J$26))/$D18)</f>
        <v>0</v>
      </c>
      <c r="YE18" s="141">
        <f ca="1">IF($D18=0,0,SUMIF('Полная ст-ть с уч.НЗС (Авто)'!$YO$11:INDIRECT("'Полная ст-ть с уч.НЗС (Авто)'!YO"&amp;$J$26),$C18,'Полная ст-ть с уч.НЗС (Авто)'!YE$11:INDIRECT("'Полная ст-ть с уч.НЗС (Авто)'!YE"&amp;$J$26))/$D18)</f>
        <v>0</v>
      </c>
      <c r="YF18" s="104"/>
      <c r="YG18" s="94"/>
    </row>
    <row r="19" spans="1:657" s="105" customFormat="1" ht="15" customHeight="1" x14ac:dyDescent="0.25">
      <c r="A19" s="133">
        <v>9</v>
      </c>
      <c r="B19" s="134" t="s">
        <v>235</v>
      </c>
      <c r="C19" s="135" t="s">
        <v>235</v>
      </c>
      <c r="D19" s="136">
        <f ca="1">COUNTIF('Полная ст-ть с уч.НЗС (Авто)'!$YO$11:INDIRECT("'Полная ст-ть с уч.НЗС (Авто)'!YO"&amp;$J$26),C19)</f>
        <v>0</v>
      </c>
      <c r="E19" s="134"/>
      <c r="F19" s="134"/>
      <c r="G19" s="134"/>
      <c r="H19" s="134"/>
      <c r="I19" s="137">
        <f ca="1">IF($D19=0,0,SUMIF('Полная ст-ть с уч.НЗС (Авто)'!$YO$11:INDIRECT("'Полная ст-ть с уч.НЗС (Авто)'!YO"&amp;$J$26),$C19,'Полная ст-ть с уч.НЗС (Авто)'!I$11:INDIRECT("'Полная ст-ть с уч.НЗС (Авто)'!I"&amp;$J$26))/$D19)</f>
        <v>0</v>
      </c>
      <c r="J19" s="138"/>
      <c r="K19" s="137">
        <f ca="1">IF($D19=0,0,SUMIF('Полная ст-ть с уч.НЗС (Авто)'!$YO$11:INDIRECT("'Полная ст-ть с уч.НЗС (Авто)'!YO"&amp;$J$26),$C19,'Полная ст-ть с уч.НЗС (Авто)'!K$11:INDIRECT("'Полная ст-ть с уч.НЗС (Авто)'!K"&amp;$J$26))/$D19)</f>
        <v>0</v>
      </c>
      <c r="L19" s="137"/>
      <c r="M19" s="137">
        <f ca="1">IF($D19=0,0,SUMIF('Полная ст-ть с уч.НЗС (Авто)'!$YO$11:INDIRECT("'Полная ст-ть с уч.НЗС (Авто)'!YO"&amp;$J$26),$C19,'Полная ст-ть с уч.НЗС (Авто)'!M$11:INDIRECT("'Полная ст-ть с уч.НЗС (Авто)'!M"&amp;$J$26))/$D19)</f>
        <v>0</v>
      </c>
      <c r="N19" s="137"/>
      <c r="O19" s="137">
        <f ca="1">IF($D19=0,0,SUMIF('Полная ст-ть с уч.НЗС (Авто)'!$YO$11:INDIRECT("'Полная ст-ть с уч.НЗС (Авто)'!YO"&amp;$J$26),$C19,'Полная ст-ть с уч.НЗС (Авто)'!O$11:INDIRECT("'Полная ст-ть с уч.НЗС (Авто)'!O"&amp;$J$26))/$D19)</f>
        <v>0</v>
      </c>
      <c r="P19" s="137"/>
      <c r="Q19" s="137">
        <f ca="1">IF($D19=0,0,SUMIF('Полная ст-ть с уч.НЗС (Авто)'!$YO$11:INDIRECT("'Полная ст-ть с уч.НЗС (Авто)'!YO"&amp;$J$26),$C19,'Полная ст-ть с уч.НЗС (Авто)'!Q$11:INDIRECT("'Полная ст-ть с уч.НЗС (Авто)'!Q"&amp;$J$26))/$D19)</f>
        <v>0</v>
      </c>
      <c r="R19" s="137">
        <f ca="1">IF($D19=0,0,SUMIF('Полная ст-ть с уч.НЗС (Авто)'!$YO$11:INDIRECT("'Полная ст-ть с уч.НЗС (Авто)'!YO"&amp;$J$26),$C19,'Полная ст-ть с уч.НЗС (Авто)'!R$11:INDIRECT("'Полная ст-ть с уч.НЗС (Авто)'!R"&amp;$J$26))/$D19)</f>
        <v>0</v>
      </c>
      <c r="S19" s="137">
        <f ca="1">IF($D19=0,0,SUMIF('Полная ст-ть с уч.НЗС (Авто)'!$YO$11:INDIRECT("'Полная ст-ть с уч.НЗС (Авто)'!YO"&amp;$J$26),$C19,'Полная ст-ть с уч.НЗС (Авто)'!S$11:INDIRECT("'Полная ст-ть с уч.НЗС (Авто)'!S"&amp;$J$26))/$D19)</f>
        <v>0</v>
      </c>
      <c r="T19" s="137">
        <f ca="1">IF($D19=0,0,SUMIF('Полная ст-ть с уч.НЗС (Авто)'!$YO$11:INDIRECT("'Полная ст-ть с уч.НЗС (Авто)'!YO"&amp;$J$26),$C19,'Полная ст-ть с уч.НЗС (Авто)'!T$11:INDIRECT("'Полная ст-ть с уч.НЗС (Авто)'!T"&amp;$J$26))/$D19)</f>
        <v>0</v>
      </c>
      <c r="U19" s="137">
        <f ca="1">IF($D19=0,0,SUMIF('Полная ст-ть с уч.НЗС (Авто)'!$YO$11:INDIRECT("'Полная ст-ть с уч.НЗС (Авто)'!YO"&amp;$J$26),$C19,'Полная ст-ть с уч.НЗС (Авто)'!U$11:INDIRECT("'Полная ст-ть с уч.НЗС (Авто)'!U"&amp;$J$26))/$D19)</f>
        <v>0</v>
      </c>
      <c r="V19" s="137">
        <f ca="1">IF($D19=0,0,SUMIF('Полная ст-ть с уч.НЗС (Авто)'!$YO$11:INDIRECT("'Полная ст-ть с уч.НЗС (Авто)'!YO"&amp;$J$26),$C19,'Полная ст-ть с уч.НЗС (Авто)'!V$11:INDIRECT("'Полная ст-ть с уч.НЗС (Авто)'!V"&amp;$J$26))/$D19)</f>
        <v>0</v>
      </c>
      <c r="W19" s="137">
        <f ca="1">IF($D19=0,0,SUMIF('Полная ст-ть с уч.НЗС (Авто)'!$YO$11:INDIRECT("'Полная ст-ть с уч.НЗС (Авто)'!YO"&amp;$J$26),$C19,'Полная ст-ть с уч.НЗС (Авто)'!W$11:INDIRECT("'Полная ст-ть с уч.НЗС (Авто)'!W"&amp;$J$26))/$D19)</f>
        <v>0</v>
      </c>
      <c r="X19" s="137">
        <f ca="1">IF($D19=0,0,SUMIF('Полная ст-ть с уч.НЗС (Авто)'!$YO$11:INDIRECT("'Полная ст-ть с уч.НЗС (Авто)'!YO"&amp;$J$26),$C19,'Полная ст-ть с уч.НЗС (Авто)'!X$11:INDIRECT("'Полная ст-ть с уч.НЗС (Авто)'!X"&amp;$J$26))/$D19)</f>
        <v>0</v>
      </c>
      <c r="Y19" s="137">
        <f ca="1">IF($D19=0,0,SUMIF('Полная ст-ть с уч.НЗС (Авто)'!$YO$11:INDIRECT("'Полная ст-ть с уч.НЗС (Авто)'!YO"&amp;$J$26),$C19,'Полная ст-ть с уч.НЗС (Авто)'!Y$11:INDIRECT("'Полная ст-ть с уч.НЗС (Авто)'!Y"&amp;$J$26))/$D19)</f>
        <v>0</v>
      </c>
      <c r="Z19" s="137">
        <f ca="1">IF($D19=0,0,SUMIF('Полная ст-ть с уч.НЗС (Авто)'!$YO$11:INDIRECT("'Полная ст-ть с уч.НЗС (Авто)'!YO"&amp;$J$26),$C19,'Полная ст-ть с уч.НЗС (Авто)'!Z$11:INDIRECT("'Полная ст-ть с уч.НЗС (Авто)'!Z"&amp;$J$26))/$D19)</f>
        <v>0</v>
      </c>
      <c r="AA19" s="137">
        <f ca="1">IF($D19=0,0,SUMIF('Полная ст-ть с уч.НЗС (Авто)'!$YO$11:INDIRECT("'Полная ст-ть с уч.НЗС (Авто)'!YO"&amp;$J$26),$C19,'Полная ст-ть с уч.НЗС (Авто)'!AA$11:INDIRECT("'Полная ст-ть с уч.НЗС (Авто)'!AA"&amp;$J$26))/$D19)</f>
        <v>0</v>
      </c>
      <c r="AB19" s="137">
        <f ca="1">IF($D19=0,0,SUMIF('Полная ст-ть с уч.НЗС (Авто)'!$YO$11:INDIRECT("'Полная ст-ть с уч.НЗС (Авто)'!YO"&amp;$J$26),$C19,'Полная ст-ть с уч.НЗС (Авто)'!AB$11:INDIRECT("'Полная ст-ть с уч.НЗС (Авто)'!AB"&amp;$J$26))/$D19)</f>
        <v>0</v>
      </c>
      <c r="AC19" s="137">
        <f ca="1">IF($D19=0,0,SUMIF('Полная ст-ть с уч.НЗС (Авто)'!$YO$11:INDIRECT("'Полная ст-ть с уч.НЗС (Авто)'!YO"&amp;$J$26),$C19,'Полная ст-ть с уч.НЗС (Авто)'!AC$11:INDIRECT("'Полная ст-ть с уч.НЗС (Авто)'!AC"&amp;$J$26))/$D19)</f>
        <v>0</v>
      </c>
      <c r="AD19" s="137">
        <f ca="1">IF($D19=0,0,SUMIF('Полная ст-ть с уч.НЗС (Авто)'!$YO$11:INDIRECT("'Полная ст-ть с уч.НЗС (Авто)'!YO"&amp;$J$26),$C19,'Полная ст-ть с уч.НЗС (Авто)'!AD$11:INDIRECT("'Полная ст-ть с уч.НЗС (Авто)'!AD"&amp;$J$26))/$D19)</f>
        <v>0</v>
      </c>
      <c r="AE19" s="137">
        <f ca="1">IF($D19=0,0,SUMIF('Полная ст-ть с уч.НЗС (Авто)'!$YO$11:INDIRECT("'Полная ст-ть с уч.НЗС (Авто)'!YO"&amp;$J$26),$C19,'Полная ст-ть с уч.НЗС (Авто)'!AE$11:INDIRECT("'Полная ст-ть с уч.НЗС (Авто)'!AE"&amp;$J$26))/$D19)</f>
        <v>0</v>
      </c>
      <c r="AF19" s="137">
        <f ca="1">IF($D19=0,0,SUMIF('Полная ст-ть с уч.НЗС (Авто)'!$YO$11:INDIRECT("'Полная ст-ть с уч.НЗС (Авто)'!YO"&amp;$J$26),$C19,'Полная ст-ть с уч.НЗС (Авто)'!AF$11:INDIRECT("'Полная ст-ть с уч.НЗС (Авто)'!AF"&amp;$J$26))/$D19)</f>
        <v>0</v>
      </c>
      <c r="AG19" s="137">
        <f ca="1">IF($D19=0,0,SUMIF('Полная ст-ть с уч.НЗС (Авто)'!$YO$11:INDIRECT("'Полная ст-ть с уч.НЗС (Авто)'!YO"&amp;$J$26),$C19,'Полная ст-ть с уч.НЗС (Авто)'!AG$11:INDIRECT("'Полная ст-ть с уч.НЗС (Авто)'!AG"&amp;$J$26))/$D19)</f>
        <v>0</v>
      </c>
      <c r="AH19" s="137">
        <f ca="1">IF($D19=0,0,SUMIF('Полная ст-ть с уч.НЗС (Авто)'!$YO$11:INDIRECT("'Полная ст-ть с уч.НЗС (Авто)'!YO"&amp;$J$26),$C19,'Полная ст-ть с уч.НЗС (Авто)'!AH$11:INDIRECT("'Полная ст-ть с уч.НЗС (Авто)'!AH"&amp;$J$26))/$D19)</f>
        <v>0</v>
      </c>
      <c r="AI19" s="137">
        <f ca="1">IF($D19=0,0,SUMIF('Полная ст-ть с уч.НЗС (Авто)'!$YO$11:INDIRECT("'Полная ст-ть с уч.НЗС (Авто)'!YO"&amp;$J$26),$C19,'Полная ст-ть с уч.НЗС (Авто)'!AI$11:INDIRECT("'Полная ст-ть с уч.НЗС (Авто)'!AI"&amp;$J$26))/$D19)</f>
        <v>0</v>
      </c>
      <c r="AJ19" s="137">
        <f ca="1">IF($D19=0,0,SUMIF('Полная ст-ть с уч.НЗС (Авто)'!$YO$11:INDIRECT("'Полная ст-ть с уч.НЗС (Авто)'!YO"&amp;$J$26),$C19,'Полная ст-ть с уч.НЗС (Авто)'!AJ$11:INDIRECT("'Полная ст-ть с уч.НЗС (Авто)'!AJ"&amp;$J$26))/$D19)</f>
        <v>0</v>
      </c>
      <c r="AK19" s="137">
        <f ca="1">IF($D19=0,0,SUMIF('Полная ст-ть с уч.НЗС (Авто)'!$YO$11:INDIRECT("'Полная ст-ть с уч.НЗС (Авто)'!YO"&amp;$J$26),$C19,'Полная ст-ть с уч.НЗС (Авто)'!AK$11:INDIRECT("'Полная ст-ть с уч.НЗС (Авто)'!AK"&amp;$J$26))/$D19)</f>
        <v>0</v>
      </c>
      <c r="AL19" s="137">
        <f ca="1">IF($D19=0,0,SUMIF('Полная ст-ть с уч.НЗС (Авто)'!$YO$11:INDIRECT("'Полная ст-ть с уч.НЗС (Авто)'!YO"&amp;$J$26),$C19,'Полная ст-ть с уч.НЗС (Авто)'!AL$11:INDIRECT("'Полная ст-ть с уч.НЗС (Авто)'!AL"&amp;$J$26))/$D19)</f>
        <v>0</v>
      </c>
      <c r="AM19" s="137">
        <f ca="1">IF($D19=0,0,SUMIF('Полная ст-ть с уч.НЗС (Авто)'!$YO$11:INDIRECT("'Полная ст-ть с уч.НЗС (Авто)'!YO"&amp;$J$26),$C19,'Полная ст-ть с уч.НЗС (Авто)'!AM$11:INDIRECT("'Полная ст-ть с уч.НЗС (Авто)'!AM"&amp;$J$26))/$D19)</f>
        <v>0</v>
      </c>
      <c r="AN19" s="137">
        <f ca="1">IF($D19=0,0,SUMIF('Полная ст-ть с уч.НЗС (Авто)'!$YO$11:INDIRECT("'Полная ст-ть с уч.НЗС (Авто)'!YO"&amp;$J$26),$C19,'Полная ст-ть с уч.НЗС (Авто)'!AN$11:INDIRECT("'Полная ст-ть с уч.НЗС (Авто)'!AN"&amp;$J$26))/$D19)</f>
        <v>0</v>
      </c>
      <c r="AO19" s="137">
        <f ca="1">IF($D19=0,0,SUMIF('Полная ст-ть с уч.НЗС (Авто)'!$YO$11:INDIRECT("'Полная ст-ть с уч.НЗС (Авто)'!YO"&amp;$J$26),$C19,'Полная ст-ть с уч.НЗС (Авто)'!AO$11:INDIRECT("'Полная ст-ть с уч.НЗС (Авто)'!AO"&amp;$J$26))/$D19)</f>
        <v>0</v>
      </c>
      <c r="AP19" s="137">
        <f ca="1">IF($D19=0,0,SUMIF('Полная ст-ть с уч.НЗС (Авто)'!$YO$11:INDIRECT("'Полная ст-ть с уч.НЗС (Авто)'!YO"&amp;$J$26),$C19,'Полная ст-ть с уч.НЗС (Авто)'!AP$11:INDIRECT("'Полная ст-ть с уч.НЗС (Авто)'!AP"&amp;$J$26))/$D19)</f>
        <v>0</v>
      </c>
      <c r="AQ19" s="137">
        <f ca="1">IF($D19=0,0,SUMIF('Полная ст-ть с уч.НЗС (Авто)'!$YO$11:INDIRECT("'Полная ст-ть с уч.НЗС (Авто)'!YO"&amp;$J$26),$C19,'Полная ст-ть с уч.НЗС (Авто)'!AQ$11:INDIRECT("'Полная ст-ть с уч.НЗС (Авто)'!AQ"&amp;$J$26))/$D19)</f>
        <v>0</v>
      </c>
      <c r="AR19" s="139"/>
      <c r="AS19" s="139"/>
      <c r="AT19" s="140"/>
      <c r="AU19" s="140"/>
      <c r="AV19" s="140"/>
      <c r="AW19" s="140"/>
      <c r="AX19" s="137">
        <f ca="1">IF($D19=0,0,SUMIF('Полная ст-ть с уч.НЗС (Авто)'!$YO$11:INDIRECT("'Полная ст-ть с уч.НЗС (Авто)'!YO"&amp;$J$26),$C19,'Полная ст-ть с уч.НЗС (Авто)'!AX$11:INDIRECT("'Полная ст-ть с уч.НЗС (Авто)'!AX"&amp;$J$26))/$D19)</f>
        <v>0</v>
      </c>
      <c r="AY19" s="137">
        <f ca="1">IF($D19=0,0,SUMIF('Полная ст-ть с уч.НЗС (Авто)'!$YO$11:INDIRECT("'Полная ст-ть с уч.НЗС (Авто)'!YO"&amp;$J$26),$C19,'Полная ст-ть с уч.НЗС (Авто)'!AY$11:INDIRECT("'Полная ст-ть с уч.НЗС (Авто)'!AY"&amp;$J$26))/$D19)</f>
        <v>0</v>
      </c>
      <c r="AZ19" s="137">
        <f ca="1">IF($D19=0,0,SUMIF('Полная ст-ть с уч.НЗС (Авто)'!$YO$11:INDIRECT("'Полная ст-ть с уч.НЗС (Авто)'!YO"&amp;$J$26),$C19,'Полная ст-ть с уч.НЗС (Авто)'!AZ$11:INDIRECT("'Полная ст-ть с уч.НЗС (Авто)'!AZ"&amp;$J$26))/$D19)</f>
        <v>0</v>
      </c>
      <c r="BA19" s="137">
        <f ca="1">IF($D19=0,0,SUMIF('Полная ст-ть с уч.НЗС (Авто)'!$YO$11:INDIRECT("'Полная ст-ть с уч.НЗС (Авто)'!YO"&amp;$J$26),$C19,'Полная ст-ть с уч.НЗС (Авто)'!BA$11:INDIRECT("'Полная ст-ть с уч.НЗС (Авто)'!BA"&amp;$J$26))/$D19)</f>
        <v>0</v>
      </c>
      <c r="BB19" s="137">
        <f ca="1">IF($D19=0,0,SUMIF('Полная ст-ть с уч.НЗС (Авто)'!$YO$11:INDIRECT("'Полная ст-ть с уч.НЗС (Авто)'!YO"&amp;$J$26),$C19,'Полная ст-ть с уч.НЗС (Авто)'!BB$11:INDIRECT("'Полная ст-ть с уч.НЗС (Авто)'!BB"&amp;$J$26))/$D19)</f>
        <v>0</v>
      </c>
      <c r="BC19" s="137">
        <f ca="1">IF($D19=0,0,SUMIF('Полная ст-ть с уч.НЗС (Авто)'!$YO$11:INDIRECT("'Полная ст-ть с уч.НЗС (Авто)'!YO"&amp;$J$26),$C19,'Полная ст-ть с уч.НЗС (Авто)'!BC$11:INDIRECT("'Полная ст-ть с уч.НЗС (Авто)'!BC"&amp;$J$26))/$D19)</f>
        <v>0</v>
      </c>
      <c r="BD19" s="140"/>
      <c r="BE19" s="140"/>
      <c r="BF19" s="137">
        <f ca="1">IF($D19=0,0,SUMIF('Полная ст-ть с уч.НЗС (Авто)'!$YO$11:INDIRECT("'Полная ст-ть с уч.НЗС (Авто)'!YO"&amp;$J$26),$C19,'Полная ст-ть с уч.НЗС (Авто)'!BF$11:INDIRECT("'Полная ст-ть с уч.НЗС (Авто)'!BF"&amp;$J$26))/$D19)</f>
        <v>0</v>
      </c>
      <c r="BG19" s="137">
        <f ca="1">IF($D19=0,0,SUMIF('Полная ст-ть с уч.НЗС (Авто)'!$YO$11:INDIRECT("'Полная ст-ть с уч.НЗС (Авто)'!YO"&amp;$J$26),$C19,'Полная ст-ть с уч.НЗС (Авто)'!BG$11:INDIRECT("'Полная ст-ть с уч.НЗС (Авто)'!BG"&amp;$J$26))/$D19)</f>
        <v>0</v>
      </c>
      <c r="BH19" s="137">
        <f ca="1">IF($D19=0,0,SUMIF('Полная ст-ть с уч.НЗС (Авто)'!$YO$11:INDIRECT("'Полная ст-ть с уч.НЗС (Авто)'!YO"&amp;$J$26),$C19,'Полная ст-ть с уч.НЗС (Авто)'!BH$11:INDIRECT("'Полная ст-ть с уч.НЗС (Авто)'!BH"&amp;$J$26))/$D19)</f>
        <v>0</v>
      </c>
      <c r="BI19" s="137">
        <f ca="1">IF($D19=0,0,SUMIF('Полная ст-ть с уч.НЗС (Авто)'!$YO$11:INDIRECT("'Полная ст-ть с уч.НЗС (Авто)'!YO"&amp;$J$26),$C19,'Полная ст-ть с уч.НЗС (Авто)'!BI$11:INDIRECT("'Полная ст-ть с уч.НЗС (Авто)'!BI"&amp;$J$26))/$D19)</f>
        <v>0</v>
      </c>
      <c r="BJ19" s="137">
        <f ca="1">IF($D19=0,0,SUMIF('Полная ст-ть с уч.НЗС (Авто)'!$YO$11:INDIRECT("'Полная ст-ть с уч.НЗС (Авто)'!YO"&amp;$J$26),$C19,'Полная ст-ть с уч.НЗС (Авто)'!BJ$11:INDIRECT("'Полная ст-ть с уч.НЗС (Авто)'!BJ"&amp;$J$26))/$D19)</f>
        <v>0</v>
      </c>
      <c r="BK19" s="137">
        <f ca="1">IF($D19=0,0,SUMIF('Полная ст-ть с уч.НЗС (Авто)'!$YO$11:INDIRECT("'Полная ст-ть с уч.НЗС (Авто)'!YO"&amp;$J$26),$C19,'Полная ст-ть с уч.НЗС (Авто)'!BK$11:INDIRECT("'Полная ст-ть с уч.НЗС (Авто)'!BK"&amp;$J$26))/$D19)</f>
        <v>0</v>
      </c>
      <c r="BL19" s="140"/>
      <c r="BM19" s="137">
        <f ca="1">IF($D19=0,0,SUMIF('Полная ст-ть с уч.НЗС (Авто)'!$YO$11:INDIRECT("'Полная ст-ть с уч.НЗС (Авто)'!YO"&amp;$J$26),$C19,'Полная ст-ть с уч.НЗС (Авто)'!BM$11:INDIRECT("'Полная ст-ть с уч.НЗС (Авто)'!BM"&amp;$J$26))/$D19)</f>
        <v>0</v>
      </c>
      <c r="BN19" s="140"/>
      <c r="BO19" s="137"/>
      <c r="BP19" s="137"/>
      <c r="BQ19" s="137">
        <f ca="1">IF($D19=0,0,SUMIF('Полная ст-ть с уч.НЗС (Авто)'!$YO$11:INDIRECT("'Полная ст-ть с уч.НЗС (Авто)'!YO"&amp;$J$26),$C19,'Полная ст-ть с уч.НЗС (Авто)'!BQ$11:INDIRECT("'Полная ст-ть с уч.НЗС (Авто)'!BQ"&amp;$J$26))/$D19)</f>
        <v>0</v>
      </c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7"/>
      <c r="CG19" s="137"/>
      <c r="CH19" s="137"/>
      <c r="CI19" s="137"/>
      <c r="CJ19" s="137"/>
      <c r="CK19" s="137">
        <f ca="1">IF($D19=0,0,SUMIF('Полная ст-ть с уч.НЗС (Авто)'!$YO$11:INDIRECT("'Полная ст-ть с уч.НЗС (Авто)'!YO"&amp;$J$26),$C19,'Полная ст-ть с уч.НЗС (Авто)'!CK$11:INDIRECT("'Полная ст-ть с уч.НЗС (Авто)'!CK"&amp;$J$26))/$D19)</f>
        <v>0</v>
      </c>
      <c r="CL19" s="137">
        <f ca="1">IF($D19=0,0,SUMIF('Полная ст-ть с уч.НЗС (Авто)'!$YO$11:INDIRECT("'Полная ст-ть с уч.НЗС (Авто)'!YO"&amp;$J$26),$C19,'Полная ст-ть с уч.НЗС (Авто)'!CL$11:INDIRECT("'Полная ст-ть с уч.НЗС (Авто)'!CL"&amp;$J$26))/$D19)</f>
        <v>0</v>
      </c>
      <c r="CM19" s="137">
        <f ca="1">IF($D19=0,0,SUMIF('Полная ст-ть с уч.НЗС (Авто)'!$YO$11:INDIRECT("'Полная ст-ть с уч.НЗС (Авто)'!YO"&amp;$J$26),$C19,'Полная ст-ть с уч.НЗС (Авто)'!CM$11:INDIRECT("'Полная ст-ть с уч.НЗС (Авто)'!CM"&amp;$J$26))/$D19)</f>
        <v>0</v>
      </c>
      <c r="CN19" s="137">
        <f ca="1">IF($D19=0,0,SUMIF('Полная ст-ть с уч.НЗС (Авто)'!$YO$11:INDIRECT("'Полная ст-ть с уч.НЗС (Авто)'!YO"&amp;$J$26),$C19,'Полная ст-ть с уч.НЗС (Авто)'!CN$11:INDIRECT("'Полная ст-ть с уч.НЗС (Авто)'!CN"&amp;$J$26))/$D19)</f>
        <v>0</v>
      </c>
      <c r="CO19" s="137">
        <f ca="1">IF($D19=0,0,SUMIF('Полная ст-ть с уч.НЗС (Авто)'!$YO$11:INDIRECT("'Полная ст-ть с уч.НЗС (Авто)'!YO"&amp;$J$26),$C19,'Полная ст-ть с уч.НЗС (Авто)'!CO$11:INDIRECT("'Полная ст-ть с уч.НЗС (Авто)'!CO"&amp;$J$26))/$D19)</f>
        <v>0</v>
      </c>
      <c r="CP19" s="137">
        <f ca="1">IF($D19=0,0,SUMIF('Полная ст-ть с уч.НЗС (Авто)'!$YO$11:INDIRECT("'Полная ст-ть с уч.НЗС (Авто)'!YO"&amp;$J$26),$C19,'Полная ст-ть с уч.НЗС (Авто)'!CP$11:INDIRECT("'Полная ст-ть с уч.НЗС (Авто)'!CO"&amp;$J$26))/$D19)</f>
        <v>0</v>
      </c>
      <c r="CQ19" s="137">
        <f ca="1">IF($D19=0,0,SUMIF('Полная ст-ть с уч.НЗС (Авто)'!$YO$11:INDIRECT("'Полная ст-ть с уч.НЗС (Авто)'!YO"&amp;$J$26),$C19,'Полная ст-ть с уч.НЗС (Авто)'!CQ$11:INDIRECT("'Полная ст-ть с уч.НЗС (Авто)'!CQ"&amp;$J$26))/$D19)</f>
        <v>0</v>
      </c>
      <c r="CR19" s="137">
        <f ca="1">IF($D19=0,0,SUMIF('Полная ст-ть с уч.НЗС (Авто)'!$YO$11:INDIRECT("'Полная ст-ть с уч.НЗС (Авто)'!YO"&amp;$J$26),$C19,'Полная ст-ть с уч.НЗС (Авто)'!CR$11:INDIRECT("'Полная ст-ть с уч.НЗС (Авто)'!CR"&amp;$J$26))/$D19)</f>
        <v>0</v>
      </c>
      <c r="CS19" s="137">
        <f ca="1">IF($D19=0,0,SUMIF('Полная ст-ть с уч.НЗС (Авто)'!$YO$11:INDIRECT("'Полная ст-ть с уч.НЗС (Авто)'!YO"&amp;$J$26),$C19,'Полная ст-ть с уч.НЗС (Авто)'!CS$11:INDIRECT("'Полная ст-ть с уч.НЗС (Авто)'!CS"&amp;$J$26))/$D19)</f>
        <v>0</v>
      </c>
      <c r="CT19" s="137">
        <f ca="1">IF($D19=0,0,SUMIF('Полная ст-ть с уч.НЗС (Авто)'!$YO$11:INDIRECT("'Полная ст-ть с уч.НЗС (Авто)'!YO"&amp;$J$26),$C19,'Полная ст-ть с уч.НЗС (Авто)'!CT$11:INDIRECT("'Полная ст-ть с уч.НЗС (Авто)'!CT"&amp;$J$26))/$D19)</f>
        <v>0</v>
      </c>
      <c r="CU19" s="137">
        <f ca="1">IF($D19=0,0,SUMIF('Полная ст-ть с уч.НЗС (Авто)'!$YO$11:INDIRECT("'Полная ст-ть с уч.НЗС (Авто)'!YO"&amp;$J$26),$C19,'Полная ст-ть с уч.НЗС (Авто)'!CU$11:INDIRECT("'Полная ст-ть с уч.НЗС (Авто)'!CU"&amp;$J$26))/$D19)</f>
        <v>0</v>
      </c>
      <c r="CV19" s="137">
        <f ca="1">IF($D19=0,0,SUMIF('Полная ст-ть с уч.НЗС (Авто)'!$YO$11:INDIRECT("'Полная ст-ть с уч.НЗС (Авто)'!YO"&amp;$J$26),$C19,'Полная ст-ть с уч.НЗС (Авто)'!CV$11:INDIRECT("'Полная ст-ть с уч.НЗС (Авто)'!CV"&amp;$J$26))/$D19)</f>
        <v>0</v>
      </c>
      <c r="CW19" s="137">
        <f ca="1">IF($D19=0,0,SUMIF('Полная ст-ть с уч.НЗС (Авто)'!$YO$11:INDIRECT("'Полная ст-ть с уч.НЗС (Авто)'!YO"&amp;$J$26),$C19,'Полная ст-ть с уч.НЗС (Авто)'!CW$11:INDIRECT("'Полная ст-ть с уч.НЗС (Авто)'!CW"&amp;$J$26))/$D19)</f>
        <v>0</v>
      </c>
      <c r="CX19" s="137">
        <f ca="1">IF($D19=0,0,SUMIF('Полная ст-ть с уч.НЗС (Авто)'!$YO$11:INDIRECT("'Полная ст-ть с уч.НЗС (Авто)'!YO"&amp;$J$26),$C19,'Полная ст-ть с уч.НЗС (Авто)'!CX$11:INDIRECT("'Полная ст-ть с уч.НЗС (Авто)'!CX"&amp;$J$26))/$D19)</f>
        <v>0</v>
      </c>
      <c r="CY19" s="137">
        <f ca="1">IF($D19=0,0,SUMIF('Полная ст-ть с уч.НЗС (Авто)'!$YO$11:INDIRECT("'Полная ст-ть с уч.НЗС (Авто)'!YO"&amp;$J$26),$C19,'Полная ст-ть с уч.НЗС (Авто)'!CY$11:INDIRECT("'Полная ст-ть с уч.НЗС (Авто)'!CY"&amp;$J$26))/$D19)</f>
        <v>0</v>
      </c>
      <c r="CZ19" s="137">
        <f ca="1">IF($D19=0,0,SUMIF('Полная ст-ть с уч.НЗС (Авто)'!$YO$11:INDIRECT("'Полная ст-ть с уч.НЗС (Авто)'!YO"&amp;$J$26),$C19,'Полная ст-ть с уч.НЗС (Авто)'!CZ$11:INDIRECT("'Полная ст-ть с уч.НЗС (Авто)'!CZ"&amp;$J$26))/$D19)</f>
        <v>0</v>
      </c>
      <c r="DA19" s="137">
        <f ca="1">IF($D19=0,0,SUMIF('Полная ст-ть с уч.НЗС (Авто)'!$YO$11:INDIRECT("'Полная ст-ть с уч.НЗС (Авто)'!YO"&amp;$J$26),$C19,'Полная ст-ть с уч.НЗС (Авто)'!DA$11:INDIRECT("'Полная ст-ть с уч.НЗС (Авто)'!DA"&amp;$J$26))/$D19)</f>
        <v>0</v>
      </c>
      <c r="DB19" s="137">
        <f ca="1">IF($D19=0,0,SUMIF('Полная ст-ть с уч.НЗС (Авто)'!$YO$11:INDIRECT("'Полная ст-ть с уч.НЗС (Авто)'!YO"&amp;$J$26),$C19,'Полная ст-ть с уч.НЗС (Авто)'!DB$11:INDIRECT("'Полная ст-ть с уч.НЗС (Авто)'!DB"&amp;$J$26))/$D19)</f>
        <v>0</v>
      </c>
      <c r="DC19" s="137">
        <f ca="1">IF($D19=0,0,SUMIF('Полная ст-ть с уч.НЗС (Авто)'!$YO$11:INDIRECT("'Полная ст-ть с уч.НЗС (Авто)'!YO"&amp;$J$26),$C19,'Полная ст-ть с уч.НЗС (Авто)'!DC$11:INDIRECT("'Полная ст-ть с уч.НЗС (Авто)'!DC"&amp;$J$26))/$D19)</f>
        <v>0</v>
      </c>
      <c r="DD19" s="137"/>
      <c r="DE19" s="137">
        <f ca="1">IF($D19=0,0,SUMIF('Полная ст-ть с уч.НЗС (Авто)'!$YO$11:INDIRECT("'Полная ст-ть с уч.НЗС (Авто)'!YO"&amp;$J$26),$C19,'Полная ст-ть с уч.НЗС (Авто)'!DE$11:INDIRECT("'Полная ст-ть с уч.НЗС (Авто)'!DE"&amp;$J$26))/$D19)</f>
        <v>0</v>
      </c>
      <c r="DF19" s="137"/>
      <c r="DG19" s="137">
        <f ca="1">IF($D19=0,0,SUMIF('Полная ст-ть с уч.НЗС (Авто)'!$YO$11:INDIRECT("'Полная ст-ть с уч.НЗС (Авто)'!YO"&amp;$J$26),$C19,'Полная ст-ть с уч.НЗС (Авто)'!DG$11:INDIRECT("'Полная ст-ть с уч.НЗС (Авто)'!DG"&amp;$J$26))/$D19)</f>
        <v>0</v>
      </c>
      <c r="DH19" s="137">
        <f ca="1">IF($D19=0,0,SUMIF('Полная ст-ть с уч.НЗС (Авто)'!$YO$11:INDIRECT("'Полная ст-ть с уч.НЗС (Авто)'!YO"&amp;$J$26),$C19,'Полная ст-ть с уч.НЗС (Авто)'!DH$11:INDIRECT("'Полная ст-ть с уч.НЗС (Авто)'!DH"&amp;$J$26))/$D19)</f>
        <v>0</v>
      </c>
      <c r="DI19" s="137">
        <f ca="1">IF($D19=0,0,SUMIF('Полная ст-ть с уч.НЗС (Авто)'!$YO$11:INDIRECT("'Полная ст-ть с уч.НЗС (Авто)'!YO"&amp;$J$26),$C19,'Полная ст-ть с уч.НЗС (Авто)'!DI$11:INDIRECT("'Полная ст-ть с уч.НЗС (Авто)'!DI"&amp;$J$26))/$D19)</f>
        <v>0</v>
      </c>
      <c r="DJ19" s="137">
        <f ca="1">IF($D19=0,0,SUMIF('Полная ст-ть с уч.НЗС (Авто)'!$YO$11:INDIRECT("'Полная ст-ть с уч.НЗС (Авто)'!YO"&amp;$J$26),$C19,'Полная ст-ть с уч.НЗС (Авто)'!DJ$11:INDIRECT("'Полная ст-ть с уч.НЗС (Авто)'!DJ"&amp;$J$26))/$D19)</f>
        <v>0</v>
      </c>
      <c r="DK19" s="137">
        <f ca="1">IF($D19=0,0,SUMIF('Полная ст-ть с уч.НЗС (Авто)'!$YO$11:INDIRECT("'Полная ст-ть с уч.НЗС (Авто)'!YO"&amp;$J$26),$C19,'Полная ст-ть с уч.НЗС (Авто)'!DK$11:INDIRECT("'Полная ст-ть с уч.НЗС (Авто)'!DK"&amp;$J$26))/$D19)</f>
        <v>0</v>
      </c>
      <c r="DL19" s="137">
        <f ca="1">IF($D19=0,0,SUMIF('Полная ст-ть с уч.НЗС (Авто)'!$YO$11:INDIRECT("'Полная ст-ть с уч.НЗС (Авто)'!YO"&amp;$J$26),$C19,'Полная ст-ть с уч.НЗС (Авто)'!DL$11:INDIRECT("'Полная ст-ть с уч.НЗС (Авто)'!DL"&amp;$J$26))/$D19)</f>
        <v>0</v>
      </c>
      <c r="DM19" s="137">
        <f ca="1">IF($D19=0,0,SUMIF('Полная ст-ть с уч.НЗС (Авто)'!$YO$11:INDIRECT("'Полная ст-ть с уч.НЗС (Авто)'!YO"&amp;$J$26),$C19,'Полная ст-ть с уч.НЗС (Авто)'!DM$11:INDIRECT("'Полная ст-ть с уч.НЗС (Авто)'!DM"&amp;$J$26))/$D19)</f>
        <v>0</v>
      </c>
      <c r="DN19" s="137">
        <f ca="1">IF($D19=0,0,SUMIF('Полная ст-ть с уч.НЗС (Авто)'!$YO$11:INDIRECT("'Полная ст-ть с уч.НЗС (Авто)'!YO"&amp;$J$26),$C19,'Полная ст-ть с уч.НЗС (Авто)'!DN$11:INDIRECT("'Полная ст-ть с уч.НЗС (Авто)'!DN"&amp;$J$26))/$D19)</f>
        <v>0</v>
      </c>
      <c r="DO19" s="137">
        <f ca="1">IF($D19=0,0,SUMIF('Полная ст-ть с уч.НЗС (Авто)'!$YO$11:INDIRECT("'Полная ст-ть с уч.НЗС (Авто)'!YO"&amp;$J$26),$C19,'Полная ст-ть с уч.НЗС (Авто)'!DO$11:INDIRECT("'Полная ст-ть с уч.НЗС (Авто)'!DO"&amp;$J$26))/$D19)</f>
        <v>0</v>
      </c>
      <c r="DP19" s="137">
        <f ca="1">IF($D19=0,0,SUMIF('Полная ст-ть с уч.НЗС (Авто)'!$YO$11:INDIRECT("'Полная ст-ть с уч.НЗС (Авто)'!YO"&amp;$J$26),$C19,'Полная ст-ть с уч.НЗС (Авто)'!DP$11:INDIRECT("'Полная ст-ть с уч.НЗС (Авто)'!DP"&amp;$J$26))/$D19)</f>
        <v>0</v>
      </c>
      <c r="DQ19" s="137">
        <f ca="1">IF($D19=0,0,SUMIF('Полная ст-ть с уч.НЗС (Авто)'!$YO$11:INDIRECT("'Полная ст-ть с уч.НЗС (Авто)'!YO"&amp;$J$26),$C19,'Полная ст-ть с уч.НЗС (Авто)'!DQ$11:INDIRECT("'Полная ст-ть с уч.НЗС (Авто)'!DQ"&amp;$J$26))/$D19)</f>
        <v>0</v>
      </c>
      <c r="DR19" s="137">
        <f ca="1">IF($D19=0,0,SUMIF('Полная ст-ть с уч.НЗС (Авто)'!$YO$11:INDIRECT("'Полная ст-ть с уч.НЗС (Авто)'!YO"&amp;$J$26),$C19,'Полная ст-ть с уч.НЗС (Авто)'!DR$11:INDIRECT("'Полная ст-ть с уч.НЗС (Авто)'!DR"&amp;$J$26))/$D19)</f>
        <v>0</v>
      </c>
      <c r="DS19" s="137">
        <f ca="1">IF($D19=0,0,SUMIF('Полная ст-ть с уч.НЗС (Авто)'!$YO$11:INDIRECT("'Полная ст-ть с уч.НЗС (Авто)'!YO"&amp;$J$26),$C19,'Полная ст-ть с уч.НЗС (Авто)'!DS$11:INDIRECT("'Полная ст-ть с уч.НЗС (Авто)'!DS"&amp;$J$26))/$D19)</f>
        <v>0</v>
      </c>
      <c r="DT19" s="137">
        <f ca="1">IF($D19=0,0,SUMIF('Полная ст-ть с уч.НЗС (Авто)'!$YO$11:INDIRECT("'Полная ст-ть с уч.НЗС (Авто)'!YO"&amp;$J$26),$C19,'Полная ст-ть с уч.НЗС (Авто)'!DT$11:INDIRECT("'Полная ст-ть с уч.НЗС (Авто)'!DT"&amp;$J$26))/$D19)</f>
        <v>0</v>
      </c>
      <c r="DU19" s="137">
        <f ca="1">IF($D19=0,0,SUMIF('Полная ст-ть с уч.НЗС (Авто)'!$YO$11:INDIRECT("'Полная ст-ть с уч.НЗС (Авто)'!YO"&amp;$J$26),$C19,'Полная ст-ть с уч.НЗС (Авто)'!DU$11:INDIRECT("'Полная ст-ть с уч.НЗС (Авто)'!DU"&amp;$J$26))/$D19)</f>
        <v>0</v>
      </c>
      <c r="DV19" s="137">
        <f ca="1">IF($D19=0,0,SUMIF('Полная ст-ть с уч.НЗС (Авто)'!$YO$11:INDIRECT("'Полная ст-ть с уч.НЗС (Авто)'!YO"&amp;$J$26),$C19,'Полная ст-ть с уч.НЗС (Авто)'!DV$11:INDIRECT("'Полная ст-ть с уч.НЗС (Авто)'!DV"&amp;$J$26))/$D19)</f>
        <v>0</v>
      </c>
      <c r="DW19" s="137">
        <f ca="1">IF($D19=0,0,SUMIF('Полная ст-ть с уч.НЗС (Авто)'!$YO$11:INDIRECT("'Полная ст-ть с уч.НЗС (Авто)'!YO"&amp;$J$26),$C19,'Полная ст-ть с уч.НЗС (Авто)'!DW$11:INDIRECT("'Полная ст-ть с уч.НЗС (Авто)'!DW"&amp;$J$26))/$D19)</f>
        <v>0</v>
      </c>
      <c r="DX19" s="137">
        <f ca="1">IF($D19=0,0,SUMIF('Полная ст-ть с уч.НЗС (Авто)'!$YO$11:INDIRECT("'Полная ст-ть с уч.НЗС (Авто)'!YO"&amp;$J$26),$C19,'Полная ст-ть с уч.НЗС (Авто)'!DX$11:INDIRECT("'Полная ст-ть с уч.НЗС (Авто)'!DX"&amp;$J$26))/$D19)</f>
        <v>0</v>
      </c>
      <c r="DY19" s="137">
        <f ca="1">IF($D19=0,0,SUMIF('Полная ст-ть с уч.НЗС (Авто)'!$YO$11:INDIRECT("'Полная ст-ть с уч.НЗС (Авто)'!YO"&amp;$J$26),$C19,'Полная ст-ть с уч.НЗС (Авто)'!DY$11:INDIRECT("'Полная ст-ть с уч.НЗС (Авто)'!DY"&amp;$J$26))/$D19)</f>
        <v>0</v>
      </c>
      <c r="DZ19" s="137">
        <f ca="1">IF($D19=0,0,SUMIF('Полная ст-ть с уч.НЗС (Авто)'!$YO$11:INDIRECT("'Полная ст-ть с уч.НЗС (Авто)'!YO"&amp;$J$26),$C19,'Полная ст-ть с уч.НЗС (Авто)'!DZ$11:INDIRECT("'Полная ст-ть с уч.НЗС (Авто)'!DZ"&amp;$J$26))/$D19)</f>
        <v>0</v>
      </c>
      <c r="EA19" s="137">
        <f ca="1">IF($D19=0,0,SUMIF('Полная ст-ть с уч.НЗС (Авто)'!$YO$11:INDIRECT("'Полная ст-ть с уч.НЗС (Авто)'!YO"&amp;$J$26),$C19,'Полная ст-ть с уч.НЗС (Авто)'!EA$11:INDIRECT("'Полная ст-ть с уч.НЗС (Авто)'!EA"&amp;$J$26))/$D19)</f>
        <v>0</v>
      </c>
      <c r="EB19" s="137">
        <f ca="1">IF($D19=0,0,SUMIF('Полная ст-ть с уч.НЗС (Авто)'!$YO$11:INDIRECT("'Полная ст-ть с уч.НЗС (Авто)'!YO"&amp;$J$26),$C19,'Полная ст-ть с уч.НЗС (Авто)'!EB$11:INDIRECT("'Полная ст-ть с уч.НЗС (Авто)'!EB"&amp;$J$26))/$D19)</f>
        <v>0</v>
      </c>
      <c r="EC19" s="137">
        <f ca="1">IF($D19=0,0,SUMIF('Полная ст-ть с уч.НЗС (Авто)'!$YO$11:INDIRECT("'Полная ст-ть с уч.НЗС (Авто)'!YO"&amp;$J$26),$C19,'Полная ст-ть с уч.НЗС (Авто)'!EC$11:INDIRECT("'Полная ст-ть с уч.НЗС (Авто)'!EC"&amp;$J$26))/$D19)</f>
        <v>0</v>
      </c>
      <c r="ED19" s="137">
        <f ca="1">IF($D19=0,0,SUMIF('Полная ст-ть с уч.НЗС (Авто)'!$YO$11:INDIRECT("'Полная ст-ть с уч.НЗС (Авто)'!YO"&amp;$J$26),$C19,'Полная ст-ть с уч.НЗС (Авто)'!ED$11:INDIRECT("'Полная ст-ть с уч.НЗС (Авто)'!ED"&amp;$J$26))/$D19)</f>
        <v>0</v>
      </c>
      <c r="EE19" s="137">
        <f ca="1">IF($D19=0,0,SUMIF('Полная ст-ть с уч.НЗС (Авто)'!$YO$11:INDIRECT("'Полная ст-ть с уч.НЗС (Авто)'!YO"&amp;$J$26),$C19,'Полная ст-ть с уч.НЗС (Авто)'!EE$11:INDIRECT("'Полная ст-ть с уч.НЗС (Авто)'!EE"&amp;$J$26))/$D19)</f>
        <v>0</v>
      </c>
      <c r="EF19" s="137">
        <f ca="1">IF($D19=0,0,SUMIF('Полная ст-ть с уч.НЗС (Авто)'!$YO$11:INDIRECT("'Полная ст-ть с уч.НЗС (Авто)'!YO"&amp;$J$26),$C19,'Полная ст-ть с уч.НЗС (Авто)'!EF$11:INDIRECT("'Полная ст-ть с уч.НЗС (Авто)'!EF"&amp;$J$26))/$D19)</f>
        <v>0</v>
      </c>
      <c r="EG19" s="137">
        <f ca="1">IF($D19=0,0,SUMIF('Полная ст-ть с уч.НЗС (Авто)'!$YO$11:INDIRECT("'Полная ст-ть с уч.НЗС (Авто)'!YO"&amp;$J$26),$C19,'Полная ст-ть с уч.НЗС (Авто)'!EG$11:INDIRECT("'Полная ст-ть с уч.НЗС (Авто)'!EG"&amp;$J$26))/$D19)</f>
        <v>0</v>
      </c>
      <c r="EH19" s="137">
        <f ca="1">IF($D19=0,0,SUMIF('Полная ст-ть с уч.НЗС (Авто)'!$YO$11:INDIRECT("'Полная ст-ть с уч.НЗС (Авто)'!YO"&amp;$J$26),$C19,'Полная ст-ть с уч.НЗС (Авто)'!EH$11:INDIRECT("'Полная ст-ть с уч.НЗС (Авто)'!EH"&amp;$J$26))/$D19)</f>
        <v>0</v>
      </c>
      <c r="EI19" s="137">
        <f ca="1">IF($D19=0,0,SUMIF('Полная ст-ть с уч.НЗС (Авто)'!$YO$11:INDIRECT("'Полная ст-ть с уч.НЗС (Авто)'!YO"&amp;$J$26),$C19,'Полная ст-ть с уч.НЗС (Авто)'!EI$11:INDIRECT("'Полная ст-ть с уч.НЗС (Авто)'!EI"&amp;$J$26))/$D19)</f>
        <v>0</v>
      </c>
      <c r="EJ19" s="137">
        <f ca="1">IF($D19=0,0,SUMIF('Полная ст-ть с уч.НЗС (Авто)'!$YO$11:INDIRECT("'Полная ст-ть с уч.НЗС (Авто)'!YO"&amp;$J$26),$C19,'Полная ст-ть с уч.НЗС (Авто)'!EJ$11:INDIRECT("'Полная ст-ть с уч.НЗС (Авто)'!EJ"&amp;$J$26))/$D19)</f>
        <v>0</v>
      </c>
      <c r="EK19" s="137">
        <f ca="1">IF($D19=0,0,SUMIF('Полная ст-ть с уч.НЗС (Авто)'!$YO$11:INDIRECT("'Полная ст-ть с уч.НЗС (Авто)'!YO"&amp;$J$26),$C19,'Полная ст-ть с уч.НЗС (Авто)'!EK$11:INDIRECT("'Полная ст-ть с уч.НЗС (Авто)'!EK"&amp;$J$26))/$D19)</f>
        <v>0</v>
      </c>
      <c r="EL19" s="137">
        <f ca="1">IF($D19=0,0,SUMIF('Полная ст-ть с уч.НЗС (Авто)'!$YO$11:INDIRECT("'Полная ст-ть с уч.НЗС (Авто)'!YO"&amp;$J$26),$C19,'Полная ст-ть с уч.НЗС (Авто)'!EL$11:INDIRECT("'Полная ст-ть с уч.НЗС (Авто)'!EL"&amp;$J$26))/$D19)</f>
        <v>0</v>
      </c>
      <c r="EM19" s="137">
        <f ca="1">IF($D19=0,0,SUMIF('Полная ст-ть с уч.НЗС (Авто)'!$YO$11:INDIRECT("'Полная ст-ть с уч.НЗС (Авто)'!YO"&amp;$J$26),$C19,'Полная ст-ть с уч.НЗС (Авто)'!EM$11:INDIRECT("'Полная ст-ть с уч.НЗС (Авто)'!EM"&amp;$J$26))/$D19)</f>
        <v>0</v>
      </c>
      <c r="EN19" s="137">
        <f ca="1">IF($D19=0,0,SUMIF('Полная ст-ть с уч.НЗС (Авто)'!$YO$11:INDIRECT("'Полная ст-ть с уч.НЗС (Авто)'!YO"&amp;$J$26),$C19,'Полная ст-ть с уч.НЗС (Авто)'!EN$11:INDIRECT("'Полная ст-ть с уч.НЗС (Авто)'!EN"&amp;$J$26))/$D19)</f>
        <v>0</v>
      </c>
      <c r="EO19" s="137">
        <f ca="1">IF($D19=0,0,SUMIF('Полная ст-ть с уч.НЗС (Авто)'!$YO$11:INDIRECT("'Полная ст-ть с уч.НЗС (Авто)'!YO"&amp;$J$26),$C19,'Полная ст-ть с уч.НЗС (Авто)'!EO$11:INDIRECT("'Полная ст-ть с уч.НЗС (Авто)'!EO"&amp;$J$26))/$D19)</f>
        <v>0</v>
      </c>
      <c r="EP19" s="137">
        <f ca="1">IF($D19=0,0,SUMIF('Полная ст-ть с уч.НЗС (Авто)'!$YO$11:INDIRECT("'Полная ст-ть с уч.НЗС (Авто)'!YO"&amp;$J$26),$C19,'Полная ст-ть с уч.НЗС (Авто)'!EP$11:INDIRECT("'Полная ст-ть с уч.НЗС (Авто)'!EP"&amp;$J$26))/$D19)</f>
        <v>0</v>
      </c>
      <c r="EQ19" s="137">
        <f ca="1">IF($D19=0,0,SUMIF('Полная ст-ть с уч.НЗС (Авто)'!$YO$11:INDIRECT("'Полная ст-ть с уч.НЗС (Авто)'!YO"&amp;$J$26),$C19,'Полная ст-ть с уч.НЗС (Авто)'!EQ$11:INDIRECT("'Полная ст-ть с уч.НЗС (Авто)'!EQ"&amp;$J$26))/$D19)</f>
        <v>0</v>
      </c>
      <c r="ER19" s="137">
        <f ca="1">IF($D19=0,0,SUMIF('Полная ст-ть с уч.НЗС (Авто)'!$YO$11:INDIRECT("'Полная ст-ть с уч.НЗС (Авто)'!YO"&amp;$J$26),$C19,'Полная ст-ть с уч.НЗС (Авто)'!ER$11:INDIRECT("'Полная ст-ть с уч.НЗС (Авто)'!ER"&amp;$J$26))/$D19)</f>
        <v>0</v>
      </c>
      <c r="ES19" s="137">
        <f ca="1">IF($D19=0,0,SUMIF('Полная ст-ть с уч.НЗС (Авто)'!$YO$11:INDIRECT("'Полная ст-ть с уч.НЗС (Авто)'!YO"&amp;$J$26),$C19,'Полная ст-ть с уч.НЗС (Авто)'!ES$11:INDIRECT("'Полная ст-ть с уч.НЗС (Авто)'!ES"&amp;$J$26))/$D19)</f>
        <v>0</v>
      </c>
      <c r="ET19" s="137">
        <f ca="1">IF($D19=0,0,SUMIF('Полная ст-ть с уч.НЗС (Авто)'!$YO$11:INDIRECT("'Полная ст-ть с уч.НЗС (Авто)'!YO"&amp;$J$26),$C19,'Полная ст-ть с уч.НЗС (Авто)'!ET$11:INDIRECT("'Полная ст-ть с уч.НЗС (Авто)'!ET"&amp;$J$26))/$D19)</f>
        <v>0</v>
      </c>
      <c r="EU19" s="137">
        <f ca="1">IF($D19=0,0,SUMIF('Полная ст-ть с уч.НЗС (Авто)'!$YO$11:INDIRECT("'Полная ст-ть с уч.НЗС (Авто)'!YO"&amp;$J$26),$C19,'Полная ст-ть с уч.НЗС (Авто)'!EU$11:INDIRECT("'Полная ст-ть с уч.НЗС (Авто)'!EU"&amp;$J$26))/$D19)</f>
        <v>0</v>
      </c>
      <c r="EV19" s="137">
        <f ca="1">IF($D19=0,0,SUMIF('Полная ст-ть с уч.НЗС (Авто)'!$YO$11:INDIRECT("'Полная ст-ть с уч.НЗС (Авто)'!YO"&amp;$J$26),$C19,'Полная ст-ть с уч.НЗС (Авто)'!EV$11:INDIRECT("'Полная ст-ть с уч.НЗС (Авто)'!EV"&amp;$J$26))/$D19)</f>
        <v>0</v>
      </c>
      <c r="EW19" s="137">
        <f ca="1">IF($D19=0,0,SUMIF('Полная ст-ть с уч.НЗС (Авто)'!$YO$11:INDIRECT("'Полная ст-ть с уч.НЗС (Авто)'!YO"&amp;$J$26),$C19,'Полная ст-ть с уч.НЗС (Авто)'!EW$11:INDIRECT("'Полная ст-ть с уч.НЗС (Авто)'!EW"&amp;$J$26))/$D19)</f>
        <v>0</v>
      </c>
      <c r="EX19" s="137">
        <f ca="1">IF($D19=0,0,SUMIF('Полная ст-ть с уч.НЗС (Авто)'!$YO$11:INDIRECT("'Полная ст-ть с уч.НЗС (Авто)'!YO"&amp;$J$26),$C19,'Полная ст-ть с уч.НЗС (Авто)'!EX$11:INDIRECT("'Полная ст-ть с уч.НЗС (Авто)'!EX"&amp;$J$26))/$D19)</f>
        <v>0</v>
      </c>
      <c r="EY19" s="137">
        <f ca="1">IF($D19=0,0,SUMIF('Полная ст-ть с уч.НЗС (Авто)'!$YO$11:INDIRECT("'Полная ст-ть с уч.НЗС (Авто)'!YO"&amp;$J$26),$C19,'Полная ст-ть с уч.НЗС (Авто)'!EY$11:INDIRECT("'Полная ст-ть с уч.НЗС (Авто)'!EY"&amp;$J$26))/$D19)</f>
        <v>0</v>
      </c>
      <c r="EZ19" s="137">
        <f ca="1">IF($D19=0,0,SUMIF('Полная ст-ть с уч.НЗС (Авто)'!$YO$11:INDIRECT("'Полная ст-ть с уч.НЗС (Авто)'!YO"&amp;$J$26),$C19,'Полная ст-ть с уч.НЗС (Авто)'!EZ$11:INDIRECT("'Полная ст-ть с уч.НЗС (Авто)'!EZ"&amp;$J$26))/$D19)</f>
        <v>0</v>
      </c>
      <c r="FA19" s="137">
        <f ca="1">IF($D19=0,0,SUMIF('Полная ст-ть с уч.НЗС (Авто)'!$YO$11:INDIRECT("'Полная ст-ть с уч.НЗС (Авто)'!YO"&amp;$J$26),$C19,'Полная ст-ть с уч.НЗС (Авто)'!FA$11:INDIRECT("'Полная ст-ть с уч.НЗС (Авто)'!FA"&amp;$J$26))/$D19)</f>
        <v>0</v>
      </c>
      <c r="FB19" s="137">
        <f ca="1">IF($D19=0,0,SUMIF('Полная ст-ть с уч.НЗС (Авто)'!$YO$11:INDIRECT("'Полная ст-ть с уч.НЗС (Авто)'!YO"&amp;$J$26),$C19,'Полная ст-ть с уч.НЗС (Авто)'!FB$11:INDIRECT("'Полная ст-ть с уч.НЗС (Авто)'!FB"&amp;$J$26))/$D19)</f>
        <v>0</v>
      </c>
      <c r="FC19" s="137">
        <f ca="1">IF($D19=0,0,SUMIF('Полная ст-ть с уч.НЗС (Авто)'!$YO$11:INDIRECT("'Полная ст-ть с уч.НЗС (Авто)'!YO"&amp;$J$26),$C19,'Полная ст-ть с уч.НЗС (Авто)'!FC$11:INDIRECT("'Полная ст-ть с уч.НЗС (Авто)'!FC"&amp;$J$26))/$D19)</f>
        <v>0</v>
      </c>
      <c r="FD19" s="137">
        <f ca="1">IF($D19=0,0,SUMIF('Полная ст-ть с уч.НЗС (Авто)'!$YO$11:INDIRECT("'Полная ст-ть с уч.НЗС (Авто)'!YO"&amp;$J$26),$C19,'Полная ст-ть с уч.НЗС (Авто)'!FD$11:INDIRECT("'Полная ст-ть с уч.НЗС (Авто)'!FD"&amp;$J$26))/$D19)</f>
        <v>0</v>
      </c>
      <c r="FE19" s="137">
        <f ca="1">IF($D19=0,0,SUMIF('Полная ст-ть с уч.НЗС (Авто)'!$YO$11:INDIRECT("'Полная ст-ть с уч.НЗС (Авто)'!YO"&amp;$J$26),$C19,'Полная ст-ть с уч.НЗС (Авто)'!FE$11:INDIRECT("'Полная ст-ть с уч.НЗС (Авто)'!FE"&amp;$J$26))/$D19)</f>
        <v>0</v>
      </c>
      <c r="FF19" s="137">
        <f ca="1">IF($D19=0,0,SUMIF('Полная ст-ть с уч.НЗС (Авто)'!$YO$11:INDIRECT("'Полная ст-ть с уч.НЗС (Авто)'!YO"&amp;$J$26),$C19,'Полная ст-ть с уч.НЗС (Авто)'!FF$11:INDIRECT("'Полная ст-ть с уч.НЗС (Авто)'!FF"&amp;$J$26))/$D19)</f>
        <v>0</v>
      </c>
      <c r="FG19" s="137">
        <f ca="1">IF($D19=0,0,SUMIF('Полная ст-ть с уч.НЗС (Авто)'!$YO$11:INDIRECT("'Полная ст-ть с уч.НЗС (Авто)'!YO"&amp;$J$26),$C19,'Полная ст-ть с уч.НЗС (Авто)'!FG$11:INDIRECT("'Полная ст-ть с уч.НЗС (Авто)'!FG"&amp;$J$26))/$D19)</f>
        <v>0</v>
      </c>
      <c r="FH19" s="137">
        <f ca="1">IF($D19=0,0,SUMIF('Полная ст-ть с уч.НЗС (Авто)'!$YO$11:INDIRECT("'Полная ст-ть с уч.НЗС (Авто)'!YO"&amp;$J$26),$C19,'Полная ст-ть с уч.НЗС (Авто)'!FH$11:INDIRECT("'Полная ст-ть с уч.НЗС (Авто)'!FH"&amp;$J$26))/$D19)</f>
        <v>0</v>
      </c>
      <c r="FI19" s="137">
        <f ca="1">IF($D19=0,0,SUMIF('Полная ст-ть с уч.НЗС (Авто)'!$YO$11:INDIRECT("'Полная ст-ть с уч.НЗС (Авто)'!YO"&amp;$J$26),$C19,'Полная ст-ть с уч.НЗС (Авто)'!FI$11:INDIRECT("'Полная ст-ть с уч.НЗС (Авто)'!FI"&amp;$J$26))/$D19)</f>
        <v>0</v>
      </c>
      <c r="FJ19" s="137">
        <f ca="1">IF($D19=0,0,SUMIF('Полная ст-ть с уч.НЗС (Авто)'!$YO$11:INDIRECT("'Полная ст-ть с уч.НЗС (Авто)'!YO"&amp;$J$26),$C19,'Полная ст-ть с уч.НЗС (Авто)'!FJ$11:INDIRECT("'Полная ст-ть с уч.НЗС (Авто)'!FJ"&amp;$J$26))/$D19)</f>
        <v>0</v>
      </c>
      <c r="FK19" s="137">
        <f ca="1">IF($D19=0,0,SUMIF('Полная ст-ть с уч.НЗС (Авто)'!$YO$11:INDIRECT("'Полная ст-ть с уч.НЗС (Авто)'!YO"&amp;$J$26),$C19,'Полная ст-ть с уч.НЗС (Авто)'!FK$11:INDIRECT("'Полная ст-ть с уч.НЗС (Авто)'!FK"&amp;$J$26))/$D19)</f>
        <v>0</v>
      </c>
      <c r="FL19" s="137">
        <f ca="1">IF($D19=0,0,SUMIF('Полная ст-ть с уч.НЗС (Авто)'!$YO$11:INDIRECT("'Полная ст-ть с уч.НЗС (Авто)'!YO"&amp;$J$26),$C19,'Полная ст-ть с уч.НЗС (Авто)'!FL$11:INDIRECT("'Полная ст-ть с уч.НЗС (Авто)'!FL"&amp;$J$26))/$D19)</f>
        <v>0</v>
      </c>
      <c r="FM19" s="137">
        <f ca="1">IF($D19=0,0,SUMIF('Полная ст-ть с уч.НЗС (Авто)'!$YO$11:INDIRECT("'Полная ст-ть с уч.НЗС (Авто)'!YO"&amp;$J$26),$C19,'Полная ст-ть с уч.НЗС (Авто)'!FM$11:INDIRECT("'Полная ст-ть с уч.НЗС (Авто)'!FM"&amp;$J$26))/$D19)</f>
        <v>0</v>
      </c>
      <c r="FN19" s="137">
        <f ca="1">IF($D19=0,0,SUMIF('Полная ст-ть с уч.НЗС (Авто)'!$YO$11:INDIRECT("'Полная ст-ть с уч.НЗС (Авто)'!YO"&amp;$J$26),$C19,'Полная ст-ть с уч.НЗС (Авто)'!FN$11:INDIRECT("'Полная ст-ть с уч.НЗС (Авто)'!FN"&amp;$J$26))/$D19)</f>
        <v>0</v>
      </c>
      <c r="FO19" s="137">
        <f ca="1">IF($D19=0,0,SUMIF('Полная ст-ть с уч.НЗС (Авто)'!$YO$11:INDIRECT("'Полная ст-ть с уч.НЗС (Авто)'!YO"&amp;$J$26),$C19,'Полная ст-ть с уч.НЗС (Авто)'!FO$11:INDIRECT("'Полная ст-ть с уч.НЗС (Авто)'!FO"&amp;$J$26))/$D19)</f>
        <v>0</v>
      </c>
      <c r="FP19" s="137">
        <f ca="1">IF($D19=0,0,SUMIF('Полная ст-ть с уч.НЗС (Авто)'!$YO$11:INDIRECT("'Полная ст-ть с уч.НЗС (Авто)'!YO"&amp;$J$26),$C19,'Полная ст-ть с уч.НЗС (Авто)'!FP$11:INDIRECT("'Полная ст-ть с уч.НЗС (Авто)'!FP"&amp;$J$26))/$D19)</f>
        <v>0</v>
      </c>
      <c r="FQ19" s="137">
        <f ca="1">IF($D19=0,0,SUMIF('Полная ст-ть с уч.НЗС (Авто)'!$YO$11:INDIRECT("'Полная ст-ть с уч.НЗС (Авто)'!YO"&amp;$J$26),$C19,'Полная ст-ть с уч.НЗС (Авто)'!FQ$11:INDIRECT("'Полная ст-ть с уч.НЗС (Авто)'!FQ"&amp;$J$26))/$D19)</f>
        <v>0</v>
      </c>
      <c r="FR19" s="137">
        <f ca="1">IF($D19=0,0,SUMIF('Полная ст-ть с уч.НЗС (Авто)'!$YO$11:INDIRECT("'Полная ст-ть с уч.НЗС (Авто)'!YO"&amp;$J$26),$C19,'Полная ст-ть с уч.НЗС (Авто)'!FR$11:INDIRECT("'Полная ст-ть с уч.НЗС (Авто)'!FR"&amp;$J$26))/$D19)</f>
        <v>0</v>
      </c>
      <c r="FS19" s="137">
        <f ca="1">IF($D19=0,0,SUMIF('Полная ст-ть с уч.НЗС (Авто)'!$YO$11:INDIRECT("'Полная ст-ть с уч.НЗС (Авто)'!YO"&amp;$J$26),$C19,'Полная ст-ть с уч.НЗС (Авто)'!FS$11:INDIRECT("'Полная ст-ть с уч.НЗС (Авто)'!FS"&amp;$J$26))/$D19)</f>
        <v>0</v>
      </c>
      <c r="FT19" s="137">
        <f ca="1">IF($D19=0,0,SUMIF('Полная ст-ть с уч.НЗС (Авто)'!$YO$11:INDIRECT("'Полная ст-ть с уч.НЗС (Авто)'!YO"&amp;$J$26),$C19,'Полная ст-ть с уч.НЗС (Авто)'!FT$11:INDIRECT("'Полная ст-ть с уч.НЗС (Авто)'!FT"&amp;$J$26))/$D19)</f>
        <v>0</v>
      </c>
      <c r="FU19" s="137">
        <f ca="1">IF($D19=0,0,SUMIF('Полная ст-ть с уч.НЗС (Авто)'!$YO$11:INDIRECT("'Полная ст-ть с уч.НЗС (Авто)'!YO"&amp;$J$26),$C19,'Полная ст-ть с уч.НЗС (Авто)'!FU$11:INDIRECT("'Полная ст-ть с уч.НЗС (Авто)'!FU"&amp;$J$26))/$D19)</f>
        <v>0</v>
      </c>
      <c r="FV19" s="137">
        <f ca="1">IF($D19=0,0,SUMIF('Полная ст-ть с уч.НЗС (Авто)'!$YO$11:INDIRECT("'Полная ст-ть с уч.НЗС (Авто)'!YO"&amp;$J$26),$C19,'Полная ст-ть с уч.НЗС (Авто)'!FV$11:INDIRECT("'Полная ст-ть с уч.НЗС (Авто)'!FV"&amp;$J$26))/$D19)</f>
        <v>0</v>
      </c>
      <c r="FW19" s="137">
        <f ca="1">IF($D19=0,0,SUMIF('Полная ст-ть с уч.НЗС (Авто)'!$YO$11:INDIRECT("'Полная ст-ть с уч.НЗС (Авто)'!YO"&amp;$J$26),$C19,'Полная ст-ть с уч.НЗС (Авто)'!FW$11:INDIRECT("'Полная ст-ть с уч.НЗС (Авто)'!FW"&amp;$J$26))/$D19)</f>
        <v>0</v>
      </c>
      <c r="FX19" s="137">
        <f ca="1">IF($D19=0,0,SUMIF('Полная ст-ть с уч.НЗС (Авто)'!$YO$11:INDIRECT("'Полная ст-ть с уч.НЗС (Авто)'!YO"&amp;$J$26),$C19,'Полная ст-ть с уч.НЗС (Авто)'!FX$11:INDIRECT("'Полная ст-ть с уч.НЗС (Авто)'!FX"&amp;$J$26))/$D19)</f>
        <v>0</v>
      </c>
      <c r="FY19" s="137">
        <f ca="1">IF($D19=0,0,SUMIF('Полная ст-ть с уч.НЗС (Авто)'!$YO$11:INDIRECT("'Полная ст-ть с уч.НЗС (Авто)'!YO"&amp;$J$26),$C19,'Полная ст-ть с уч.НЗС (Авто)'!FY$11:INDIRECT("'Полная ст-ть с уч.НЗС (Авто)'!FY"&amp;$J$26))/$D19)</f>
        <v>0</v>
      </c>
      <c r="FZ19" s="137">
        <f ca="1">IF($D19=0,0,SUMIF('Полная ст-ть с уч.НЗС (Авто)'!$YO$11:INDIRECT("'Полная ст-ть с уч.НЗС (Авто)'!YO"&amp;$J$26),$C19,'Полная ст-ть с уч.НЗС (Авто)'!FZ$11:INDIRECT("'Полная ст-ть с уч.НЗС (Авто)'!FZ"&amp;$J$26))/$D19)</f>
        <v>0</v>
      </c>
      <c r="GA19" s="137">
        <f ca="1">IF($D19=0,0,SUMIF('Полная ст-ть с уч.НЗС (Авто)'!$YO$11:INDIRECT("'Полная ст-ть с уч.НЗС (Авто)'!YO"&amp;$J$26),$C19,'Полная ст-ть с уч.НЗС (Авто)'!GA$11:INDIRECT("'Полная ст-ть с уч.НЗС (Авто)'!GA"&amp;$J$26))/$D19)</f>
        <v>0</v>
      </c>
      <c r="GB19" s="137">
        <f ca="1">IF($D19=0,0,SUMIF('Полная ст-ть с уч.НЗС (Авто)'!$YO$11:INDIRECT("'Полная ст-ть с уч.НЗС (Авто)'!YO"&amp;$J$26),$C19,'Полная ст-ть с уч.НЗС (Авто)'!GB$11:INDIRECT("'Полная ст-ть с уч.НЗС (Авто)'!GB"&amp;$J$26))/$D19)</f>
        <v>0</v>
      </c>
      <c r="GC19" s="137">
        <f ca="1">IF($D19=0,0,SUMIF('Полная ст-ть с уч.НЗС (Авто)'!$YO$11:INDIRECT("'Полная ст-ть с уч.НЗС (Авто)'!YO"&amp;$J$26),$C19,'Полная ст-ть с уч.НЗС (Авто)'!GC$11:INDIRECT("'Полная ст-ть с уч.НЗС (Авто)'!GC"&amp;$J$26))/$D19)</f>
        <v>0</v>
      </c>
      <c r="GD19" s="137">
        <f ca="1">IF($D19=0,0,SUMIF('Полная ст-ть с уч.НЗС (Авто)'!$YO$11:INDIRECT("'Полная ст-ть с уч.НЗС (Авто)'!YO"&amp;$J$26),$C19,'Полная ст-ть с уч.НЗС (Авто)'!GD$11:INDIRECT("'Полная ст-ть с уч.НЗС (Авто)'!GD"&amp;$J$26))/$D19)</f>
        <v>0</v>
      </c>
      <c r="GE19" s="137">
        <f ca="1">IF($D19=0,0,SUMIF('Полная ст-ть с уч.НЗС (Авто)'!$YO$11:INDIRECT("'Полная ст-ть с уч.НЗС (Авто)'!YO"&amp;$J$26),$C19,'Полная ст-ть с уч.НЗС (Авто)'!GE$11:INDIRECT("'Полная ст-ть с уч.НЗС (Авто)'!GE"&amp;$J$26))/$D19)</f>
        <v>0</v>
      </c>
      <c r="GF19" s="137">
        <f ca="1">IF($D19=0,0,SUMIF('Полная ст-ть с уч.НЗС (Авто)'!$YO$11:INDIRECT("'Полная ст-ть с уч.НЗС (Авто)'!YO"&amp;$J$26),$C19,'Полная ст-ть с уч.НЗС (Авто)'!GF$11:INDIRECT("'Полная ст-ть с уч.НЗС (Авто)'!GF"&amp;$J$26))/$D19)</f>
        <v>0</v>
      </c>
      <c r="GG19" s="137">
        <f ca="1">IF($D19=0,0,SUMIF('Полная ст-ть с уч.НЗС (Авто)'!$YO$11:INDIRECT("'Полная ст-ть с уч.НЗС (Авто)'!YO"&amp;$J$26),$C19,'Полная ст-ть с уч.НЗС (Авто)'!GG$11:INDIRECT("'Полная ст-ть с уч.НЗС (Авто)'!GG"&amp;$J$26))/$D19)</f>
        <v>0</v>
      </c>
      <c r="GH19" s="137">
        <f ca="1">IF($D19=0,0,SUMIF('Полная ст-ть с уч.НЗС (Авто)'!$YO$11:INDIRECT("'Полная ст-ть с уч.НЗС (Авто)'!YO"&amp;$J$26),$C19,'Полная ст-ть с уч.НЗС (Авто)'!GH$11:INDIRECT("'Полная ст-ть с уч.НЗС (Авто)'!GH"&amp;$J$26))/$D19)</f>
        <v>0</v>
      </c>
      <c r="GI19" s="137">
        <f ca="1">IF($D19=0,0,SUMIF('Полная ст-ть с уч.НЗС (Авто)'!$YO$11:INDIRECT("'Полная ст-ть с уч.НЗС (Авто)'!YO"&amp;$J$26),$C19,'Полная ст-ть с уч.НЗС (Авто)'!GI$11:INDIRECT("'Полная ст-ть с уч.НЗС (Авто)'!GI"&amp;$J$26))/$D19)</f>
        <v>0</v>
      </c>
      <c r="GJ19" s="137">
        <f ca="1">IF($D19=0,0,SUMIF('Полная ст-ть с уч.НЗС (Авто)'!$YO$11:INDIRECT("'Полная ст-ть с уч.НЗС (Авто)'!YO"&amp;$J$26),$C19,'Полная ст-ть с уч.НЗС (Авто)'!GJ$11:INDIRECT("'Полная ст-ть с уч.НЗС (Авто)'!GJ"&amp;$J$26))/$D19)</f>
        <v>0</v>
      </c>
      <c r="GK19" s="137">
        <f ca="1">IF($D19=0,0,SUMIF('Полная ст-ть с уч.НЗС (Авто)'!$YO$11:INDIRECT("'Полная ст-ть с уч.НЗС (Авто)'!YO"&amp;$J$26),$C19,'Полная ст-ть с уч.НЗС (Авто)'!GK$11:INDIRECT("'Полная ст-ть с уч.НЗС (Авто)'!GK"&amp;$J$26))/$D19)</f>
        <v>0</v>
      </c>
      <c r="GL19" s="137">
        <f ca="1">IF($D19=0,0,SUMIF('Полная ст-ть с уч.НЗС (Авто)'!$YO$11:INDIRECT("'Полная ст-ть с уч.НЗС (Авто)'!YO"&amp;$J$26),$C19,'Полная ст-ть с уч.НЗС (Авто)'!GL$11:INDIRECT("'Полная ст-ть с уч.НЗС (Авто)'!GL"&amp;$J$26))/$D19)</f>
        <v>0</v>
      </c>
      <c r="GM19" s="137">
        <f ca="1">IF($D19=0,0,SUMIF('Полная ст-ть с уч.НЗС (Авто)'!$YO$11:INDIRECT("'Полная ст-ть с уч.НЗС (Авто)'!YO"&amp;$J$26),$C19,'Полная ст-ть с уч.НЗС (Авто)'!GM$11:INDIRECT("'Полная ст-ть с уч.НЗС (Авто)'!GM"&amp;$J$26))/$D19)</f>
        <v>0</v>
      </c>
      <c r="GN19" s="137">
        <f ca="1">IF($D19=0,0,SUMIF('Полная ст-ть с уч.НЗС (Авто)'!$YO$11:INDIRECT("'Полная ст-ть с уч.НЗС (Авто)'!YO"&amp;$J$26),$C19,'Полная ст-ть с уч.НЗС (Авто)'!GN$11:INDIRECT("'Полная ст-ть с уч.НЗС (Авто)'!GN"&amp;$J$26))/$D19)</f>
        <v>0</v>
      </c>
      <c r="GO19" s="137">
        <f ca="1">IF($D19=0,0,SUMIF('Полная ст-ть с уч.НЗС (Авто)'!$YO$11:INDIRECT("'Полная ст-ть с уч.НЗС (Авто)'!YO"&amp;$J$26),$C19,'Полная ст-ть с уч.НЗС (Авто)'!GO$11:INDIRECT("'Полная ст-ть с уч.НЗС (Авто)'!GO"&amp;$J$26))/$D19)</f>
        <v>0</v>
      </c>
      <c r="GP19" s="137">
        <f ca="1">IF($D19=0,0,SUMIF('Полная ст-ть с уч.НЗС (Авто)'!$YO$11:INDIRECT("'Полная ст-ть с уч.НЗС (Авто)'!YO"&amp;$J$26),$C19,'Полная ст-ть с уч.НЗС (Авто)'!GP$11:INDIRECT("'Полная ст-ть с уч.НЗС (Авто)'!GP"&amp;$J$26))/$D19)</f>
        <v>0</v>
      </c>
      <c r="GQ19" s="137">
        <f ca="1">IF($D19=0,0,SUMIF('Полная ст-ть с уч.НЗС (Авто)'!$YO$11:INDIRECT("'Полная ст-ть с уч.НЗС (Авто)'!YO"&amp;$J$26),$C19,'Полная ст-ть с уч.НЗС (Авто)'!GQ$11:INDIRECT("'Полная ст-ть с уч.НЗС (Авто)'!GP"&amp;$J$26))/$D19)</f>
        <v>0</v>
      </c>
      <c r="GR19" s="137">
        <f ca="1">IF($D19=0,0,SUMIF('Полная ст-ть с уч.НЗС (Авто)'!$YO$11:INDIRECT("'Полная ст-ть с уч.НЗС (Авто)'!YO"&amp;$J$26),$C19,'Полная ст-ть с уч.НЗС (Авто)'!GR$11:INDIRECT("'Полная ст-ть с уч.НЗС (Авто)'!GR"&amp;$J$26))/$D19)</f>
        <v>0</v>
      </c>
      <c r="GS19" s="137">
        <f ca="1">IF($D19=0,0,SUMIF('Полная ст-ть с уч.НЗС (Авто)'!$YO$11:INDIRECT("'Полная ст-ть с уч.НЗС (Авто)'!YO"&amp;$J$26),$C19,'Полная ст-ть с уч.НЗС (Авто)'!GS$11:INDIRECT("'Полная ст-ть с уч.НЗС (Авто)'!GS"&amp;$J$26))/$D19)</f>
        <v>0</v>
      </c>
      <c r="GT19" s="137">
        <f ca="1">IF($D19=0,0,SUMIF('Полная ст-ть с уч.НЗС (Авто)'!$YO$11:INDIRECT("'Полная ст-ть с уч.НЗС (Авто)'!YO"&amp;$J$26),$C19,'Полная ст-ть с уч.НЗС (Авто)'!GT$11:INDIRECT("'Полная ст-ть с уч.НЗС (Авто)'!GT"&amp;$J$26))/$D19)</f>
        <v>0</v>
      </c>
      <c r="GU19" s="137">
        <f ca="1">IF($D19=0,0,SUMIF('Полная ст-ть с уч.НЗС (Авто)'!$YO$11:INDIRECT("'Полная ст-ть с уч.НЗС (Авто)'!YO"&amp;$J$26),$C19,'Полная ст-ть с уч.НЗС (Авто)'!GU$11:INDIRECT("'Полная ст-ть с уч.НЗС (Авто)'!GU"&amp;$J$26))/$D19)</f>
        <v>0</v>
      </c>
      <c r="GV19" s="137">
        <f ca="1">IF($D19=0,0,SUMIF('Полная ст-ть с уч.НЗС (Авто)'!$YO$11:INDIRECT("'Полная ст-ть с уч.НЗС (Авто)'!YO"&amp;$J$26),$C19,'Полная ст-ть с уч.НЗС (Авто)'!GV$11:INDIRECT("'Полная ст-ть с уч.НЗС (Авто)'!GV"&amp;$J$26))/$D19)</f>
        <v>0</v>
      </c>
      <c r="GW19" s="137">
        <f ca="1">IF($D19=0,0,SUMIF('Полная ст-ть с уч.НЗС (Авто)'!$YO$11:INDIRECT("'Полная ст-ть с уч.НЗС (Авто)'!YO"&amp;$J$26),$C19,'Полная ст-ть с уч.НЗС (Авто)'!GW$11:INDIRECT("'Полная ст-ть с уч.НЗС (Авто)'!GW"&amp;$J$26))/$D19)</f>
        <v>0</v>
      </c>
      <c r="GX19" s="137">
        <f ca="1">IF($D19=0,0,SUMIF('Полная ст-ть с уч.НЗС (Авто)'!$YO$11:INDIRECT("'Полная ст-ть с уч.НЗС (Авто)'!YO"&amp;$J$26),$C19,'Полная ст-ть с уч.НЗС (Авто)'!GX$11:INDIRECT("'Полная ст-ть с уч.НЗС (Авто)'!GX"&amp;$J$26))/$D19)</f>
        <v>0</v>
      </c>
      <c r="GY19" s="137">
        <f ca="1">IF($D19=0,0,SUMIF('Полная ст-ть с уч.НЗС (Авто)'!$YO$11:INDIRECT("'Полная ст-ть с уч.НЗС (Авто)'!YO"&amp;$J$26),$C19,'Полная ст-ть с уч.НЗС (Авто)'!GY$11:INDIRECT("'Полная ст-ть с уч.НЗС (Авто)'!GY"&amp;$J$26))/$D19)</f>
        <v>0</v>
      </c>
      <c r="GZ19" s="137">
        <f ca="1">IF($D19=0,0,SUMIF('Полная ст-ть с уч.НЗС (Авто)'!$YO$11:INDIRECT("'Полная ст-ть с уч.НЗС (Авто)'!YO"&amp;$J$26),$C19,'Полная ст-ть с уч.НЗС (Авто)'!GZ$11:INDIRECT("'Полная ст-ть с уч.НЗС (Авто)'!GZ"&amp;$J$26))/$D19)</f>
        <v>0</v>
      </c>
      <c r="HA19" s="137">
        <f ca="1">IF($D19=0,0,SUMIF('Полная ст-ть с уч.НЗС (Авто)'!$YO$11:INDIRECT("'Полная ст-ть с уч.НЗС (Авто)'!YO"&amp;$J$26),$C19,'Полная ст-ть с уч.НЗС (Авто)'!HA$11:INDIRECT("'Полная ст-ть с уч.НЗС (Авто)'!HA"&amp;$J$26))/$D19)</f>
        <v>0</v>
      </c>
      <c r="HB19" s="137">
        <f ca="1">IF($D19=0,0,SUMIF('Полная ст-ть с уч.НЗС (Авто)'!$YO$11:INDIRECT("'Полная ст-ть с уч.НЗС (Авто)'!YO"&amp;$J$26),$C19,'Полная ст-ть с уч.НЗС (Авто)'!HB$11:INDIRECT("'Полная ст-ть с уч.НЗС (Авто)'!HB"&amp;$J$26))/$D19)</f>
        <v>0</v>
      </c>
      <c r="HC19" s="137">
        <f ca="1">IF($D19=0,0,SUMIF('Полная ст-ть с уч.НЗС (Авто)'!$YO$11:INDIRECT("'Полная ст-ть с уч.НЗС (Авто)'!YO"&amp;$J$26),$C19,'Полная ст-ть с уч.НЗС (Авто)'!HC$11:INDIRECT("'Полная ст-ть с уч.НЗС (Авто)'!HC"&amp;$J$26))/$D19)</f>
        <v>0</v>
      </c>
      <c r="HD19" s="137">
        <f ca="1">IF($D19=0,0,SUMIF('Полная ст-ть с уч.НЗС (Авто)'!$YO$11:INDIRECT("'Полная ст-ть с уч.НЗС (Авто)'!YO"&amp;$J$26),$C19,'Полная ст-ть с уч.НЗС (Авто)'!HD$11:INDIRECT("'Полная ст-ть с уч.НЗС (Авто)'!HD"&amp;$J$26))/$D19)</f>
        <v>0</v>
      </c>
      <c r="HE19" s="137">
        <f ca="1">IF($D19=0,0,SUMIF('Полная ст-ть с уч.НЗС (Авто)'!$YO$11:INDIRECT("'Полная ст-ть с уч.НЗС (Авто)'!YO"&amp;$J$26),$C19,'Полная ст-ть с уч.НЗС (Авто)'!HE$11:INDIRECT("'Полная ст-ть с уч.НЗС (Авто)'!HE"&amp;$J$26))/$D19)</f>
        <v>0</v>
      </c>
      <c r="HF19" s="137">
        <f ca="1">IF($D19=0,0,SUMIF('Полная ст-ть с уч.НЗС (Авто)'!$YO$11:INDIRECT("'Полная ст-ть с уч.НЗС (Авто)'!YO"&amp;$J$26),$C19,'Полная ст-ть с уч.НЗС (Авто)'!HF$11:INDIRECT("'Полная ст-ть с уч.НЗС (Авто)'!HF"&amp;$J$26))/$D19)</f>
        <v>0</v>
      </c>
      <c r="HG19" s="137">
        <f ca="1">IF($D19=0,0,SUMIF('Полная ст-ть с уч.НЗС (Авто)'!$YO$11:INDIRECT("'Полная ст-ть с уч.НЗС (Авто)'!YO"&amp;$J$26),$C19,'Полная ст-ть с уч.НЗС (Авто)'!HG$11:INDIRECT("'Полная ст-ть с уч.НЗС (Авто)'!HG"&amp;$J$26))/$D19)</f>
        <v>0</v>
      </c>
      <c r="HH19" s="137">
        <f ca="1">IF($D19=0,0,SUMIF('Полная ст-ть с уч.НЗС (Авто)'!$YO$11:INDIRECT("'Полная ст-ть с уч.НЗС (Авто)'!YO"&amp;$J$26),$C19,'Полная ст-ть с уч.НЗС (Авто)'!HH$11:INDIRECT("'Полная ст-ть с уч.НЗС (Авто)'!HH"&amp;$J$26))/$D19)</f>
        <v>0</v>
      </c>
      <c r="HI19" s="137">
        <f ca="1">IF($D19=0,0,SUMIF('Полная ст-ть с уч.НЗС (Авто)'!$YO$11:INDIRECT("'Полная ст-ть с уч.НЗС (Авто)'!YO"&amp;$J$26),$C19,'Полная ст-ть с уч.НЗС (Авто)'!HI$11:INDIRECT("'Полная ст-ть с уч.НЗС (Авто)'!HI"&amp;$J$26))/$D19)</f>
        <v>0</v>
      </c>
      <c r="HJ19" s="137">
        <f ca="1">IF($D19=0,0,SUMIF('Полная ст-ть с уч.НЗС (Авто)'!$YO$11:INDIRECT("'Полная ст-ть с уч.НЗС (Авто)'!YO"&amp;$J$26),$C19,'Полная ст-ть с уч.НЗС (Авто)'!HJ$11:INDIRECT("'Полная ст-ть с уч.НЗС (Авто)'!HJ"&amp;$J$26))/$D19)</f>
        <v>0</v>
      </c>
      <c r="HK19" s="137">
        <f ca="1">IF($D19=0,0,SUMIF('Полная ст-ть с уч.НЗС (Авто)'!$YO$11:INDIRECT("'Полная ст-ть с уч.НЗС (Авто)'!YO"&amp;$J$26),$C19,'Полная ст-ть с уч.НЗС (Авто)'!HK$11:INDIRECT("'Полная ст-ть с уч.НЗС (Авто)'!HK"&amp;$J$26))/$D19)</f>
        <v>0</v>
      </c>
      <c r="HL19" s="137">
        <f ca="1">IF($D19=0,0,SUMIF('Полная ст-ть с уч.НЗС (Авто)'!$YO$11:INDIRECT("'Полная ст-ть с уч.НЗС (Авто)'!YO"&amp;$J$26),$C19,'Полная ст-ть с уч.НЗС (Авто)'!HL$11:INDIRECT("'Полная ст-ть с уч.НЗС (Авто)'!HL"&amp;$J$26))/$D19)</f>
        <v>0</v>
      </c>
      <c r="HM19" s="137">
        <f ca="1">IF($D19=0,0,SUMIF('Полная ст-ть с уч.НЗС (Авто)'!$YO$11:INDIRECT("'Полная ст-ть с уч.НЗС (Авто)'!YO"&amp;$J$26),$C19,'Полная ст-ть с уч.НЗС (Авто)'!HM$11:INDIRECT("'Полная ст-ть с уч.НЗС (Авто)'!HM"&amp;$J$26))/$D19)</f>
        <v>0</v>
      </c>
      <c r="HN19" s="137">
        <f ca="1">IF($D19=0,0,SUMIF('Полная ст-ть с уч.НЗС (Авто)'!$YO$11:INDIRECT("'Полная ст-ть с уч.НЗС (Авто)'!YO"&amp;$J$26),$C19,'Полная ст-ть с уч.НЗС (Авто)'!HN$11:INDIRECT("'Полная ст-ть с уч.НЗС (Авто)'!HN"&amp;$J$26))/$D19)</f>
        <v>0</v>
      </c>
      <c r="HO19" s="137">
        <f ca="1">IF($D19=0,0,SUMIF('Полная ст-ть с уч.НЗС (Авто)'!$YO$11:INDIRECT("'Полная ст-ть с уч.НЗС (Авто)'!YO"&amp;$J$26),$C19,'Полная ст-ть с уч.НЗС (Авто)'!HO$11:INDIRECT("'Полная ст-ть с уч.НЗС (Авто)'!HO"&amp;$J$26))/$D19)</f>
        <v>0</v>
      </c>
      <c r="HP19" s="137">
        <f ca="1">IF($D19=0,0,SUMIF('Полная ст-ть с уч.НЗС (Авто)'!$YO$11:INDIRECT("'Полная ст-ть с уч.НЗС (Авто)'!YO"&amp;$J$26),$C19,'Полная ст-ть с уч.НЗС (Авто)'!HP$11:INDIRECT("'Полная ст-ть с уч.НЗС (Авто)'!HP"&amp;$J$26))/$D19)</f>
        <v>0</v>
      </c>
      <c r="HQ19" s="137">
        <f ca="1">IF($D19=0,0,SUMIF('Полная ст-ть с уч.НЗС (Авто)'!$YO$11:INDIRECT("'Полная ст-ть с уч.НЗС (Авто)'!YO"&amp;$J$26),$C19,'Полная ст-ть с уч.НЗС (Авто)'!HQ$11:INDIRECT("'Полная ст-ть с уч.НЗС (Авто)'!HQ"&amp;$J$26))/$D19)</f>
        <v>0</v>
      </c>
      <c r="HR19" s="137">
        <f ca="1">IF($D19=0,0,SUMIF('Полная ст-ть с уч.НЗС (Авто)'!$YO$11:INDIRECT("'Полная ст-ть с уч.НЗС (Авто)'!YO"&amp;$J$26),$C19,'Полная ст-ть с уч.НЗС (Авто)'!HR$11:INDIRECT("'Полная ст-ть с уч.НЗС (Авто)'!HR"&amp;$J$26))/$D19)</f>
        <v>0</v>
      </c>
      <c r="HS19" s="137">
        <f ca="1">IF($D19=0,0,SUMIF('Полная ст-ть с уч.НЗС (Авто)'!$YO$11:INDIRECT("'Полная ст-ть с уч.НЗС (Авто)'!YO"&amp;$J$26),$C19,'Полная ст-ть с уч.НЗС (Авто)'!HS$11:INDIRECT("'Полная ст-ть с уч.НЗС (Авто)'!HS"&amp;$J$26))/$D19)</f>
        <v>0</v>
      </c>
      <c r="HT19" s="137">
        <f ca="1">IF($D19=0,0,SUMIF('Полная ст-ть с уч.НЗС (Авто)'!$YO$11:INDIRECT("'Полная ст-ть с уч.НЗС (Авто)'!YO"&amp;$J$26),$C19,'Полная ст-ть с уч.НЗС (Авто)'!HT$11:INDIRECT("'Полная ст-ть с уч.НЗС (Авто)'!HT"&amp;$J$26))/$D19)</f>
        <v>0</v>
      </c>
      <c r="HU19" s="137">
        <f ca="1">IF($D19=0,0,SUMIF('Полная ст-ть с уч.НЗС (Авто)'!$YO$11:INDIRECT("'Полная ст-ть с уч.НЗС (Авто)'!YO"&amp;$J$26),$C19,'Полная ст-ть с уч.НЗС (Авто)'!HU$11:INDIRECT("'Полная ст-ть с уч.НЗС (Авто)'!HU"&amp;$J$26))/$D19)</f>
        <v>0</v>
      </c>
      <c r="HV19" s="137">
        <f ca="1">IF($D19=0,0,SUMIF('Полная ст-ть с уч.НЗС (Авто)'!$YO$11:INDIRECT("'Полная ст-ть с уч.НЗС (Авто)'!YO"&amp;$J$26),$C19,'Полная ст-ть с уч.НЗС (Авто)'!HV$11:INDIRECT("'Полная ст-ть с уч.НЗС (Авто)'!HV"&amp;$J$26))/$D19)</f>
        <v>0</v>
      </c>
      <c r="HW19" s="137">
        <f ca="1">IF($D19=0,0,SUMIF('Полная ст-ть с уч.НЗС (Авто)'!$YO$11:INDIRECT("'Полная ст-ть с уч.НЗС (Авто)'!YO"&amp;$J$26),$C19,'Полная ст-ть с уч.НЗС (Авто)'!HW$11:INDIRECT("'Полная ст-ть с уч.НЗС (Авто)'!HW"&amp;$J$26))/$D19)</f>
        <v>0</v>
      </c>
      <c r="HX19" s="137">
        <f ca="1">IF($D19=0,0,SUMIF('Полная ст-ть с уч.НЗС (Авто)'!$YO$11:INDIRECT("'Полная ст-ть с уч.НЗС (Авто)'!YO"&amp;$J$26),$C19,'Полная ст-ть с уч.НЗС (Авто)'!HX$11:INDIRECT("'Полная ст-ть с уч.НЗС (Авто)'!HX"&amp;$J$26))/$D19)</f>
        <v>0</v>
      </c>
      <c r="HY19" s="137">
        <f ca="1">IF($D19=0,0,SUMIF('Полная ст-ть с уч.НЗС (Авто)'!$YO$11:INDIRECT("'Полная ст-ть с уч.НЗС (Авто)'!YO"&amp;$J$26),$C19,'Полная ст-ть с уч.НЗС (Авто)'!HY$11:INDIRECT("'Полная ст-ть с уч.НЗС (Авто)'!HY"&amp;$J$26))/$D19)</f>
        <v>0</v>
      </c>
      <c r="HZ19" s="137">
        <f ca="1">IF($D19=0,0,SUMIF('Полная ст-ть с уч.НЗС (Авто)'!$YO$11:INDIRECT("'Полная ст-ть с уч.НЗС (Авто)'!YO"&amp;$J$26),$C19,'Полная ст-ть с уч.НЗС (Авто)'!HZ$11:INDIRECT("'Полная ст-ть с уч.НЗС (Авто)'!HZ"&amp;$J$26))/$D19)</f>
        <v>0</v>
      </c>
      <c r="IA19" s="137">
        <f ca="1">IF($D19=0,0,SUMIF('Полная ст-ть с уч.НЗС (Авто)'!$YO$11:INDIRECT("'Полная ст-ть с уч.НЗС (Авто)'!YO"&amp;$J$26),$C19,'Полная ст-ть с уч.НЗС (Авто)'!IA$11:INDIRECT("'Полная ст-ть с уч.НЗС (Авто)'!IA"&amp;$J$26))/$D19)</f>
        <v>0</v>
      </c>
      <c r="IB19" s="137">
        <f ca="1">IF($D19=0,0,SUMIF('Полная ст-ть с уч.НЗС (Авто)'!$YO$11:INDIRECT("'Полная ст-ть с уч.НЗС (Авто)'!YO"&amp;$J$26),$C19,'Полная ст-ть с уч.НЗС (Авто)'!IB$11:INDIRECT("'Полная ст-ть с уч.НЗС (Авто)'!IB"&amp;$J$26))/$D19)</f>
        <v>0</v>
      </c>
      <c r="IC19" s="137">
        <f ca="1">IF($D19=0,0,SUMIF('Полная ст-ть с уч.НЗС (Авто)'!$YO$11:INDIRECT("'Полная ст-ть с уч.НЗС (Авто)'!YO"&amp;$J$26),$C19,'Полная ст-ть с уч.НЗС (Авто)'!IC$11:INDIRECT("'Полная ст-ть с уч.НЗС (Авто)'!IC"&amp;$J$26))/$D19)</f>
        <v>0</v>
      </c>
      <c r="ID19" s="137">
        <f ca="1">IF($D19=0,0,SUMIF('Полная ст-ть с уч.НЗС (Авто)'!$YO$11:INDIRECT("'Полная ст-ть с уч.НЗС (Авто)'!YO"&amp;$J$26),$C19,'Полная ст-ть с уч.НЗС (Авто)'!ID$11:INDIRECT("'Полная ст-ть с уч.НЗС (Авто)'!ID"&amp;$J$26))/$D19)</f>
        <v>0</v>
      </c>
      <c r="IE19" s="137">
        <f ca="1">IF($D19=0,0,SUMIF('Полная ст-ть с уч.НЗС (Авто)'!$YO$11:INDIRECT("'Полная ст-ть с уч.НЗС (Авто)'!YO"&amp;$J$26),$C19,'Полная ст-ть с уч.НЗС (Авто)'!IE$11:INDIRECT("'Полная ст-ть с уч.НЗС (Авто)'!IE"&amp;$J$26))/$D19)</f>
        <v>0</v>
      </c>
      <c r="IF19" s="137">
        <f ca="1">IF($D19=0,0,SUMIF('Полная ст-ть с уч.НЗС (Авто)'!$YO$11:INDIRECT("'Полная ст-ть с уч.НЗС (Авто)'!YO"&amp;$J$26),$C19,'Полная ст-ть с уч.НЗС (Авто)'!IF$11:INDIRECT("'Полная ст-ть с уч.НЗС (Авто)'!IF"&amp;$J$26))/$D19)</f>
        <v>0</v>
      </c>
      <c r="IG19" s="137">
        <f ca="1">IF($D19=0,0,SUMIF('Полная ст-ть с уч.НЗС (Авто)'!$YO$11:INDIRECT("'Полная ст-ть с уч.НЗС (Авто)'!YO"&amp;$J$26),$C19,'Полная ст-ть с уч.НЗС (Авто)'!IG$11:INDIRECT("'Полная ст-ть с уч.НЗС (Авто)'!IG"&amp;$J$26))/$D19)</f>
        <v>0</v>
      </c>
      <c r="IH19" s="137">
        <f ca="1">IF($D19=0,0,SUMIF('Полная ст-ть с уч.НЗС (Авто)'!$YO$11:INDIRECT("'Полная ст-ть с уч.НЗС (Авто)'!YO"&amp;$J$26),$C19,'Полная ст-ть с уч.НЗС (Авто)'!IH$11:INDIRECT("'Полная ст-ть с уч.НЗС (Авто)'!IH"&amp;$J$26))/$D19)</f>
        <v>0</v>
      </c>
      <c r="II19" s="137">
        <f ca="1">IF($D19=0,0,SUMIF('Полная ст-ть с уч.НЗС (Авто)'!$YO$11:INDIRECT("'Полная ст-ть с уч.НЗС (Авто)'!YO"&amp;$J$26),$C19,'Полная ст-ть с уч.НЗС (Авто)'!II$11:INDIRECT("'Полная ст-ть с уч.НЗС (Авто)'!II"&amp;$J$26))/$D19)</f>
        <v>0</v>
      </c>
      <c r="IJ19" s="137">
        <f ca="1">IF($D19=0,0,SUMIF('Полная ст-ть с уч.НЗС (Авто)'!$YO$11:INDIRECT("'Полная ст-ть с уч.НЗС (Авто)'!YO"&amp;$J$26),$C19,'Полная ст-ть с уч.НЗС (Авто)'!IJ$11:INDIRECT("'Полная ст-ть с уч.НЗС (Авто)'!IJ"&amp;$J$26))/$D19)</f>
        <v>0</v>
      </c>
      <c r="IK19" s="137">
        <f ca="1">IF($D19=0,0,SUMIF('Полная ст-ть с уч.НЗС (Авто)'!$YO$11:INDIRECT("'Полная ст-ть с уч.НЗС (Авто)'!YO"&amp;$J$26),$C19,'Полная ст-ть с уч.НЗС (Авто)'!IK$11:INDIRECT("'Полная ст-ть с уч.НЗС (Авто)'!IK"&amp;$J$26))/$D19)</f>
        <v>0</v>
      </c>
      <c r="IL19" s="137">
        <f ca="1">IF($D19=0,0,SUMIF('Полная ст-ть с уч.НЗС (Авто)'!$YO$11:INDIRECT("'Полная ст-ть с уч.НЗС (Авто)'!YO"&amp;$J$26),$C19,'Полная ст-ть с уч.НЗС (Авто)'!IL$11:INDIRECT("'Полная ст-ть с уч.НЗС (Авто)'!IL"&amp;$J$26))/$D19)</f>
        <v>0</v>
      </c>
      <c r="IM19" s="137">
        <f ca="1">IF($D19=0,0,SUMIF('Полная ст-ть с уч.НЗС (Авто)'!$YO$11:INDIRECT("'Полная ст-ть с уч.НЗС (Авто)'!YO"&amp;$J$26),$C19,'Полная ст-ть с уч.НЗС (Авто)'!IM$11:INDIRECT("'Полная ст-ть с уч.НЗС (Авто)'!IM"&amp;$J$26))/$D19)</f>
        <v>0</v>
      </c>
      <c r="IN19" s="137">
        <f ca="1">IF($D19=0,0,SUMIF('Полная ст-ть с уч.НЗС (Авто)'!$YO$11:INDIRECT("'Полная ст-ть с уч.НЗС (Авто)'!YO"&amp;$J$26),$C19,'Полная ст-ть с уч.НЗС (Авто)'!IN$11:INDIRECT("'Полная ст-ть с уч.НЗС (Авто)'!IN"&amp;$J$26))/$D19)</f>
        <v>0</v>
      </c>
      <c r="IO19" s="137">
        <f ca="1">IF($D19=0,0,SUMIF('Полная ст-ть с уч.НЗС (Авто)'!$YO$11:INDIRECT("'Полная ст-ть с уч.НЗС (Авто)'!YO"&amp;$J$26),$C19,'Полная ст-ть с уч.НЗС (Авто)'!IO$11:INDIRECT("'Полная ст-ть с уч.НЗС (Авто)'!IO"&amp;$J$26))/$D19)</f>
        <v>0</v>
      </c>
      <c r="IP19" s="137">
        <f ca="1">IF($D19=0,0,SUMIF('Полная ст-ть с уч.НЗС (Авто)'!$YO$11:INDIRECT("'Полная ст-ть с уч.НЗС (Авто)'!YO"&amp;$J$26),$C19,'Полная ст-ть с уч.НЗС (Авто)'!IP$11:INDIRECT("'Полная ст-ть с уч.НЗС (Авто)'!IP"&amp;$J$26))/$D19)</f>
        <v>0</v>
      </c>
      <c r="IQ19" s="137">
        <f ca="1">IF($D19=0,0,SUMIF('Полная ст-ть с уч.НЗС (Авто)'!$YO$11:INDIRECT("'Полная ст-ть с уч.НЗС (Авто)'!YO"&amp;$J$26),$C19,'Полная ст-ть с уч.НЗС (Авто)'!IQ$11:INDIRECT("'Полная ст-ть с уч.НЗС (Авто)'!IQ"&amp;$J$26))/$D19)</f>
        <v>0</v>
      </c>
      <c r="IR19" s="137">
        <f ca="1">IF($D19=0,0,SUMIF('Полная ст-ть с уч.НЗС (Авто)'!$YO$11:INDIRECT("'Полная ст-ть с уч.НЗС (Авто)'!YO"&amp;$J$26),$C19,'Полная ст-ть с уч.НЗС (Авто)'!IR$11:INDIRECT("'Полная ст-ть с уч.НЗС (Авто)'!IR"&amp;$J$26))/$D19)</f>
        <v>0</v>
      </c>
      <c r="IS19" s="137">
        <f ca="1">IF($D19=0,0,SUMIF('Полная ст-ть с уч.НЗС (Авто)'!$YO$11:INDIRECT("'Полная ст-ть с уч.НЗС (Авто)'!YO"&amp;$J$26),$C19,'Полная ст-ть с уч.НЗС (Авто)'!IS$11:INDIRECT("'Полная ст-ть с уч.НЗС (Авто)'!IS"&amp;$J$26))/$D19)</f>
        <v>0</v>
      </c>
      <c r="IT19" s="137">
        <f ca="1">IF($D19=0,0,SUMIF('Полная ст-ть с уч.НЗС (Авто)'!$YO$11:INDIRECT("'Полная ст-ть с уч.НЗС (Авто)'!YO"&amp;$J$26),$C19,'Полная ст-ть с уч.НЗС (Авто)'!IT$11:INDIRECT("'Полная ст-ть с уч.НЗС (Авто)'!IT"&amp;$J$26))/$D19)</f>
        <v>0</v>
      </c>
      <c r="IU19" s="137">
        <f ca="1">IF($D19=0,0,SUMIF('Полная ст-ть с уч.НЗС (Авто)'!$YO$11:INDIRECT("'Полная ст-ть с уч.НЗС (Авто)'!YO"&amp;$J$26),$C19,'Полная ст-ть с уч.НЗС (Авто)'!IU$11:INDIRECT("'Полная ст-ть с уч.НЗС (Авто)'!IU"&amp;$J$26))/$D19)</f>
        <v>0</v>
      </c>
      <c r="IV19" s="137">
        <f ca="1">IF($D19=0,0,SUMIF('Полная ст-ть с уч.НЗС (Авто)'!$YO$11:INDIRECT("'Полная ст-ть с уч.НЗС (Авто)'!YO"&amp;$J$26),$C19,'Полная ст-ть с уч.НЗС (Авто)'!IV$11:INDIRECT("'Полная ст-ть с уч.НЗС (Авто)'!IV"&amp;$J$26))/$D19)</f>
        <v>0</v>
      </c>
      <c r="IW19" s="137">
        <f ca="1">IF($D19=0,0,SUMIF('Полная ст-ть с уч.НЗС (Авто)'!$YO$11:INDIRECT("'Полная ст-ть с уч.НЗС (Авто)'!YO"&amp;$J$26),$C19,'Полная ст-ть с уч.НЗС (Авто)'!IW$11:INDIRECT("'Полная ст-ть с уч.НЗС (Авто)'!IW"&amp;$J$26))/$D19)</f>
        <v>0</v>
      </c>
      <c r="IX19" s="137">
        <f ca="1">IF($D19=0,0,SUMIF('Полная ст-ть с уч.НЗС (Авто)'!$YO$11:INDIRECT("'Полная ст-ть с уч.НЗС (Авто)'!YO"&amp;$J$26),$C19,'Полная ст-ть с уч.НЗС (Авто)'!IX$11:INDIRECT("'Полная ст-ть с уч.НЗС (Авто)'!IX"&amp;$J$26))/$D19)</f>
        <v>0</v>
      </c>
      <c r="IY19" s="137">
        <f ca="1">IF($D19=0,0,SUMIF('Полная ст-ть с уч.НЗС (Авто)'!$YO$11:INDIRECT("'Полная ст-ть с уч.НЗС (Авто)'!YO"&amp;$J$26),$C19,'Полная ст-ть с уч.НЗС (Авто)'!IY$11:INDIRECT("'Полная ст-ть с уч.НЗС (Авто)'!IY"&amp;$J$26))/$D19)</f>
        <v>0</v>
      </c>
      <c r="IZ19" s="137">
        <f ca="1">IF($D19=0,0,SUMIF('Полная ст-ть с уч.НЗС (Авто)'!$YO$11:INDIRECT("'Полная ст-ть с уч.НЗС (Авто)'!YO"&amp;$J$26),$C19,'Полная ст-ть с уч.НЗС (Авто)'!IZ$11:INDIRECT("'Полная ст-ть с уч.НЗС (Авто)'!IZ"&amp;$J$26))/$D19)</f>
        <v>0</v>
      </c>
      <c r="JA19" s="137">
        <f ca="1">IF($D19=0,0,SUMIF('Полная ст-ть с уч.НЗС (Авто)'!$YO$11:INDIRECT("'Полная ст-ть с уч.НЗС (Авто)'!YO"&amp;$J$26),$C19,'Полная ст-ть с уч.НЗС (Авто)'!JA$11:INDIRECT("'Полная ст-ть с уч.НЗС (Авто)'!JA"&amp;$J$26))/$D19)</f>
        <v>0</v>
      </c>
      <c r="JB19" s="137">
        <f ca="1">IF($D19=0,0,SUMIF('Полная ст-ть с уч.НЗС (Авто)'!$YO$11:INDIRECT("'Полная ст-ть с уч.НЗС (Авто)'!YO"&amp;$J$26),$C19,'Полная ст-ть с уч.НЗС (Авто)'!JB$11:INDIRECT("'Полная ст-ть с уч.НЗС (Авто)'!JB"&amp;$J$26))/$D19)</f>
        <v>0</v>
      </c>
      <c r="JC19" s="137">
        <f ca="1">IF($D19=0,0,SUMIF('Полная ст-ть с уч.НЗС (Авто)'!$YO$11:INDIRECT("'Полная ст-ть с уч.НЗС (Авто)'!YO"&amp;$J$26),$C19,'Полная ст-ть с уч.НЗС (Авто)'!JC$11:INDIRECT("'Полная ст-ть с уч.НЗС (Авто)'!JC"&amp;$J$26))/$D19)</f>
        <v>0</v>
      </c>
      <c r="JD19" s="137">
        <f ca="1">IF($D19=0,0,SUMIF('Полная ст-ть с уч.НЗС (Авто)'!$YO$11:INDIRECT("'Полная ст-ть с уч.НЗС (Авто)'!YO"&amp;$J$26),$C19,'Полная ст-ть с уч.НЗС (Авто)'!JD$11:INDIRECT("'Полная ст-ть с уч.НЗС (Авто)'!JD"&amp;$J$26))/$D19)</f>
        <v>0</v>
      </c>
      <c r="JE19" s="137">
        <f ca="1">IF($D19=0,0,SUMIF('Полная ст-ть с уч.НЗС (Авто)'!$YO$11:INDIRECT("'Полная ст-ть с уч.НЗС (Авто)'!YO"&amp;$J$26),$C19,'Полная ст-ть с уч.НЗС (Авто)'!JE$11:INDIRECT("'Полная ст-ть с уч.НЗС (Авто)'!JE"&amp;$J$26))/$D19)</f>
        <v>0</v>
      </c>
      <c r="JF19" s="137">
        <f ca="1">IF($D19=0,0,SUMIF('Полная ст-ть с уч.НЗС (Авто)'!$YO$11:INDIRECT("'Полная ст-ть с уч.НЗС (Авто)'!YO"&amp;$J$26),$C19,'Полная ст-ть с уч.НЗС (Авто)'!JF$11:INDIRECT("'Полная ст-ть с уч.НЗС (Авто)'!JF"&amp;$J$26))/$D19)</f>
        <v>0</v>
      </c>
      <c r="JG19" s="137">
        <f ca="1">IF($D19=0,0,SUMIF('Полная ст-ть с уч.НЗС (Авто)'!$YO$11:INDIRECT("'Полная ст-ть с уч.НЗС (Авто)'!YO"&amp;$J$26),$C19,'Полная ст-ть с уч.НЗС (Авто)'!JG$11:INDIRECT("'Полная ст-ть с уч.НЗС (Авто)'!JG"&amp;$J$26))/$D19)</f>
        <v>0</v>
      </c>
      <c r="JH19" s="137">
        <f ca="1">IF($D19=0,0,SUMIF('Полная ст-ть с уч.НЗС (Авто)'!$YO$11:INDIRECT("'Полная ст-ть с уч.НЗС (Авто)'!YO"&amp;$J$26),$C19,'Полная ст-ть с уч.НЗС (Авто)'!JH$11:INDIRECT("'Полная ст-ть с уч.НЗС (Авто)'!JH"&amp;$J$26))/$D19)</f>
        <v>0</v>
      </c>
      <c r="JI19" s="137">
        <f ca="1">IF($D19=0,0,SUMIF('Полная ст-ть с уч.НЗС (Авто)'!$YO$11:INDIRECT("'Полная ст-ть с уч.НЗС (Авто)'!YO"&amp;$J$26),$C19,'Полная ст-ть с уч.НЗС (Авто)'!JI$11:INDIRECT("'Полная ст-ть с уч.НЗС (Авто)'!JI"&amp;$J$26))/$D19)</f>
        <v>0</v>
      </c>
      <c r="JJ19" s="137">
        <f ca="1">IF($D19=0,0,SUMIF('Полная ст-ть с уч.НЗС (Авто)'!$YO$11:INDIRECT("'Полная ст-ть с уч.НЗС (Авто)'!YO"&amp;$J$26),$C19,'Полная ст-ть с уч.НЗС (Авто)'!JJ$11:INDIRECT("'Полная ст-ть с уч.НЗС (Авто)'!JJ"&amp;$J$26))/$D19)</f>
        <v>0</v>
      </c>
      <c r="JK19" s="137">
        <f ca="1">IF($D19=0,0,SUMIF('Полная ст-ть с уч.НЗС (Авто)'!$YO$11:INDIRECT("'Полная ст-ть с уч.НЗС (Авто)'!YO"&amp;$J$26),$C19,'Полная ст-ть с уч.НЗС (Авто)'!JK$11:INDIRECT("'Полная ст-ть с уч.НЗС (Авто)'!JK"&amp;$J$26))/$D19)</f>
        <v>0</v>
      </c>
      <c r="JL19" s="137">
        <f ca="1">IF($D19=0,0,SUMIF('Полная ст-ть с уч.НЗС (Авто)'!$YO$11:INDIRECT("'Полная ст-ть с уч.НЗС (Авто)'!YO"&amp;$J$26),$C19,'Полная ст-ть с уч.НЗС (Авто)'!JL$11:INDIRECT("'Полная ст-ть с уч.НЗС (Авто)'!JL"&amp;$J$26))/$D19)</f>
        <v>0</v>
      </c>
      <c r="JM19" s="137">
        <f ca="1">IF($D19=0,0,SUMIF('Полная ст-ть с уч.НЗС (Авто)'!$YO$11:INDIRECT("'Полная ст-ть с уч.НЗС (Авто)'!YO"&amp;$J$26),$C19,'Полная ст-ть с уч.НЗС (Авто)'!JM$11:INDIRECT("'Полная ст-ть с уч.НЗС (Авто)'!JM"&amp;$J$26))/$D19)</f>
        <v>0</v>
      </c>
      <c r="JN19" s="137">
        <f ca="1">IF($D19=0,0,SUMIF('Полная ст-ть с уч.НЗС (Авто)'!$YO$11:INDIRECT("'Полная ст-ть с уч.НЗС (Авто)'!YO"&amp;$J$26),$C19,'Полная ст-ть с уч.НЗС (Авто)'!JN$11:INDIRECT("'Полная ст-ть с уч.НЗС (Авто)'!JN"&amp;$J$26))/$D19)</f>
        <v>0</v>
      </c>
      <c r="JO19" s="137">
        <f ca="1">IF($D19=0,0,SUMIF('Полная ст-ть с уч.НЗС (Авто)'!$YO$11:INDIRECT("'Полная ст-ть с уч.НЗС (Авто)'!YO"&amp;$J$26),$C19,'Полная ст-ть с уч.НЗС (Авто)'!JO$11:INDIRECT("'Полная ст-ть с уч.НЗС (Авто)'!JO"&amp;$J$26))/$D19)</f>
        <v>0</v>
      </c>
      <c r="JP19" s="137">
        <f ca="1">IF($D19=0,0,SUMIF('Полная ст-ть с уч.НЗС (Авто)'!$YO$11:INDIRECT("'Полная ст-ть с уч.НЗС (Авто)'!YO"&amp;$J$26),$C19,'Полная ст-ть с уч.НЗС (Авто)'!JP$11:INDIRECT("'Полная ст-ть с уч.НЗС (Авто)'!JP"&amp;$J$26))/$D19)</f>
        <v>0</v>
      </c>
      <c r="JQ19" s="137">
        <f ca="1">IF($D19=0,0,SUMIF('Полная ст-ть с уч.НЗС (Авто)'!$YO$11:INDIRECT("'Полная ст-ть с уч.НЗС (Авто)'!YO"&amp;$J$26),$C19,'Полная ст-ть с уч.НЗС (Авто)'!JQ$11:INDIRECT("'Полная ст-ть с уч.НЗС (Авто)'!JQ"&amp;$J$26))/$D19)</f>
        <v>0</v>
      </c>
      <c r="JR19" s="137">
        <f ca="1">IF($D19=0,0,SUMIF('Полная ст-ть с уч.НЗС (Авто)'!$YO$11:INDIRECT("'Полная ст-ть с уч.НЗС (Авто)'!YO"&amp;$J$26),$C19,'Полная ст-ть с уч.НЗС (Авто)'!JR$11:INDIRECT("'Полная ст-ть с уч.НЗС (Авто)'!JR"&amp;$J$26))/$D19)</f>
        <v>0</v>
      </c>
      <c r="JS19" s="137">
        <f ca="1">IF($D19=0,0,SUMIF('Полная ст-ть с уч.НЗС (Авто)'!$YO$11:INDIRECT("'Полная ст-ть с уч.НЗС (Авто)'!YO"&amp;$J$26),$C19,'Полная ст-ть с уч.НЗС (Авто)'!JS$11:INDIRECT("'Полная ст-ть с уч.НЗС (Авто)'!JS"&amp;$J$26))/$D19)</f>
        <v>0</v>
      </c>
      <c r="JT19" s="137">
        <f ca="1">IF($D19=0,0,SUMIF('Полная ст-ть с уч.НЗС (Авто)'!$YO$11:INDIRECT("'Полная ст-ть с уч.НЗС (Авто)'!YO"&amp;$J$26),$C19,'Полная ст-ть с уч.НЗС (Авто)'!JT$11:INDIRECT("'Полная ст-ть с уч.НЗС (Авто)'!JT"&amp;$J$26))/$D19)</f>
        <v>0</v>
      </c>
      <c r="JU19" s="137">
        <f ca="1">IF($D19=0,0,SUMIF('Полная ст-ть с уч.НЗС (Авто)'!$YO$11:INDIRECT("'Полная ст-ть с уч.НЗС (Авто)'!YO"&amp;$J$26),$C19,'Полная ст-ть с уч.НЗС (Авто)'!JU$11:INDIRECT("'Полная ст-ть с уч.НЗС (Авто)'!JU"&amp;$J$26))/$D19)</f>
        <v>0</v>
      </c>
      <c r="JV19" s="137">
        <f ca="1">IF($D19=0,0,SUMIF('Полная ст-ть с уч.НЗС (Авто)'!$YO$11:INDIRECT("'Полная ст-ть с уч.НЗС (Авто)'!YO"&amp;$J$26),$C19,'Полная ст-ть с уч.НЗС (Авто)'!JV$11:INDIRECT("'Полная ст-ть с уч.НЗС (Авто)'!JV"&amp;$J$26))/$D19)</f>
        <v>0</v>
      </c>
      <c r="JW19" s="137">
        <f ca="1">IF($D19=0,0,SUMIF('Полная ст-ть с уч.НЗС (Авто)'!$YO$11:INDIRECT("'Полная ст-ть с уч.НЗС (Авто)'!YO"&amp;$J$26),$C19,'Полная ст-ть с уч.НЗС (Авто)'!JW$11:INDIRECT("'Полная ст-ть с уч.НЗС (Авто)'!JW"&amp;$J$26))/$D19)</f>
        <v>0</v>
      </c>
      <c r="JX19" s="137">
        <f ca="1">IF($D19=0,0,SUMIF('Полная ст-ть с уч.НЗС (Авто)'!$YO$11:INDIRECT("'Полная ст-ть с уч.НЗС (Авто)'!YO"&amp;$J$26),$C19,'Полная ст-ть с уч.НЗС (Авто)'!JX$11:INDIRECT("'Полная ст-ть с уч.НЗС (Авто)'!JX"&amp;$J$26))/$D19)</f>
        <v>0</v>
      </c>
      <c r="JY19" s="137">
        <f ca="1">IF($D19=0,0,SUMIF('Полная ст-ть с уч.НЗС (Авто)'!$YO$11:INDIRECT("'Полная ст-ть с уч.НЗС (Авто)'!YO"&amp;$J$26),$C19,'Полная ст-ть с уч.НЗС (Авто)'!JY$11:INDIRECT("'Полная ст-ть с уч.НЗС (Авто)'!JY"&amp;$J$26))/$D19)</f>
        <v>0</v>
      </c>
      <c r="JZ19" s="137">
        <f ca="1">IF($D19=0,0,SUMIF('Полная ст-ть с уч.НЗС (Авто)'!$YO$11:INDIRECT("'Полная ст-ть с уч.НЗС (Авто)'!YO"&amp;$J$26),$C19,'Полная ст-ть с уч.НЗС (Авто)'!JZ$11:INDIRECT("'Полная ст-ть с уч.НЗС (Авто)'!JZ"&amp;$J$26))/$D19)</f>
        <v>0</v>
      </c>
      <c r="KA19" s="137">
        <f ca="1">IF($D19=0,0,SUMIF('Полная ст-ть с уч.НЗС (Авто)'!$YO$11:INDIRECT("'Полная ст-ть с уч.НЗС (Авто)'!YO"&amp;$J$26),$C19,'Полная ст-ть с уч.НЗС (Авто)'!KA$11:INDIRECT("'Полная ст-ть с уч.НЗС (Авто)'!KA"&amp;$J$26))/$D19)</f>
        <v>0</v>
      </c>
      <c r="KB19" s="137">
        <f ca="1">IF($D19=0,0,SUMIF('Полная ст-ть с уч.НЗС (Авто)'!$YO$11:INDIRECT("'Полная ст-ть с уч.НЗС (Авто)'!YO"&amp;$J$26),$C19,'Полная ст-ть с уч.НЗС (Авто)'!KB$11:INDIRECT("'Полная ст-ть с уч.НЗС (Авто)'!KB"&amp;$J$26))/$D19)</f>
        <v>0</v>
      </c>
      <c r="KC19" s="137">
        <f ca="1">IF($D19=0,0,SUMIF('Полная ст-ть с уч.НЗС (Авто)'!$YO$11:INDIRECT("'Полная ст-ть с уч.НЗС (Авто)'!YO"&amp;$J$26),$C19,'Полная ст-ть с уч.НЗС (Авто)'!KC$11:INDIRECT("'Полная ст-ть с уч.НЗС (Авто)'!KC"&amp;$J$26))/$D19)</f>
        <v>0</v>
      </c>
      <c r="KD19" s="137">
        <f ca="1">IF($D19=0,0,SUMIF('Полная ст-ть с уч.НЗС (Авто)'!$YO$11:INDIRECT("'Полная ст-ть с уч.НЗС (Авто)'!YO"&amp;$J$26),$C19,'Полная ст-ть с уч.НЗС (Авто)'!KD$11:INDIRECT("'Полная ст-ть с уч.НЗС (Авто)'!KD"&amp;$J$26))/$D19)</f>
        <v>0</v>
      </c>
      <c r="KE19" s="137">
        <f ca="1">IF($D19=0,0,SUMIF('Полная ст-ть с уч.НЗС (Авто)'!$YO$11:INDIRECT("'Полная ст-ть с уч.НЗС (Авто)'!YO"&amp;$J$26),$C19,'Полная ст-ть с уч.НЗС (Авто)'!KE$11:INDIRECT("'Полная ст-ть с уч.НЗС (Авто)'!KE"&amp;$J$26))/$D19)</f>
        <v>0</v>
      </c>
      <c r="KF19" s="137">
        <f ca="1">IF($D19=0,0,SUMIF('Полная ст-ть с уч.НЗС (Авто)'!$YO$11:INDIRECT("'Полная ст-ть с уч.НЗС (Авто)'!YO"&amp;$J$26),$C19,'Полная ст-ть с уч.НЗС (Авто)'!KF$11:INDIRECT("'Полная ст-ть с уч.НЗС (Авто)'!KF"&amp;$J$26))/$D19)</f>
        <v>0</v>
      </c>
      <c r="KG19" s="137">
        <f ca="1">IF($D19=0,0,SUMIF('Полная ст-ть с уч.НЗС (Авто)'!$YO$11:INDIRECT("'Полная ст-ть с уч.НЗС (Авто)'!YO"&amp;$J$26),$C19,'Полная ст-ть с уч.НЗС (Авто)'!KG$11:INDIRECT("'Полная ст-ть с уч.НЗС (Авто)'!KG"&amp;$J$26))/$D19)</f>
        <v>0</v>
      </c>
      <c r="KH19" s="137">
        <f ca="1">IF($D19=0,0,SUMIF('Полная ст-ть с уч.НЗС (Авто)'!$YO$11:INDIRECT("'Полная ст-ть с уч.НЗС (Авто)'!YO"&amp;$J$26),$C19,'Полная ст-ть с уч.НЗС (Авто)'!KH$11:INDIRECT("'Полная ст-ть с уч.НЗС (Авто)'!KH"&amp;$J$26))/$D19)</f>
        <v>0</v>
      </c>
      <c r="KI19" s="137">
        <f ca="1">IF($D19=0,0,SUMIF('Полная ст-ть с уч.НЗС (Авто)'!$YO$11:INDIRECT("'Полная ст-ть с уч.НЗС (Авто)'!YO"&amp;$J$26),$C19,'Полная ст-ть с уч.НЗС (Авто)'!KI$11:INDIRECT("'Полная ст-ть с уч.НЗС (Авто)'!KI"&amp;$J$26))/$D19)</f>
        <v>0</v>
      </c>
      <c r="KJ19" s="137">
        <f ca="1">IF($D19=0,0,SUMIF('Полная ст-ть с уч.НЗС (Авто)'!$YO$11:INDIRECT("'Полная ст-ть с уч.НЗС (Авто)'!YO"&amp;$J$26),$C19,'Полная ст-ть с уч.НЗС (Авто)'!KJ$11:INDIRECT("'Полная ст-ть с уч.НЗС (Авто)'!KJ"&amp;$J$26))/$D19)</f>
        <v>0</v>
      </c>
      <c r="KK19" s="137">
        <f ca="1">IF($D19=0,0,SUMIF('Полная ст-ть с уч.НЗС (Авто)'!$YO$11:INDIRECT("'Полная ст-ть с уч.НЗС (Авто)'!YO"&amp;$J$26),$C19,'Полная ст-ть с уч.НЗС (Авто)'!KK$11:INDIRECT("'Полная ст-ть с уч.НЗС (Авто)'!KK"&amp;$J$26))/$D19)</f>
        <v>0</v>
      </c>
      <c r="KL19" s="137">
        <f ca="1">IF($D19=0,0,SUMIF('Полная ст-ть с уч.НЗС (Авто)'!$YO$11:INDIRECT("'Полная ст-ть с уч.НЗС (Авто)'!YO"&amp;$J$26),$C19,'Полная ст-ть с уч.НЗС (Авто)'!KL$11:INDIRECT("'Полная ст-ть с уч.НЗС (Авто)'!KL"&amp;$J$26))/$D19)</f>
        <v>0</v>
      </c>
      <c r="KM19" s="137">
        <f ca="1">IF($D19=0,0,SUMIF('Полная ст-ть с уч.НЗС (Авто)'!$YO$11:INDIRECT("'Полная ст-ть с уч.НЗС (Авто)'!YO"&amp;$J$26),$C19,'Полная ст-ть с уч.НЗС (Авто)'!KM$11:INDIRECT("'Полная ст-ть с уч.НЗС (Авто)'!KM"&amp;$J$26))/$D19)</f>
        <v>0</v>
      </c>
      <c r="KN19" s="137">
        <f ca="1">IF($D19=0,0,SUMIF('Полная ст-ть с уч.НЗС (Авто)'!$YO$11:INDIRECT("'Полная ст-ть с уч.НЗС (Авто)'!YO"&amp;$J$26),$C19,'Полная ст-ть с уч.НЗС (Авто)'!KN$11:INDIRECT("'Полная ст-ть с уч.НЗС (Авто)'!KN"&amp;$J$26))/$D19)</f>
        <v>0</v>
      </c>
      <c r="KO19" s="137">
        <f ca="1">IF($D19=0,0,SUMIF('Полная ст-ть с уч.НЗС (Авто)'!$YO$11:INDIRECT("'Полная ст-ть с уч.НЗС (Авто)'!YO"&amp;$J$26),$C19,'Полная ст-ть с уч.НЗС (Авто)'!KO$11:INDIRECT("'Полная ст-ть с уч.НЗС (Авто)'!KO"&amp;$J$26))/$D19)</f>
        <v>0</v>
      </c>
      <c r="KP19" s="137">
        <f ca="1">IF($D19=0,0,SUMIF('Полная ст-ть с уч.НЗС (Авто)'!$YO$11:INDIRECT("'Полная ст-ть с уч.НЗС (Авто)'!YO"&amp;$J$26),$C19,'Полная ст-ть с уч.НЗС (Авто)'!KP$11:INDIRECT("'Полная ст-ть с уч.НЗС (Авто)'!KP"&amp;$J$26))/$D19)</f>
        <v>0</v>
      </c>
      <c r="KQ19" s="137">
        <f ca="1">IF($D19=0,0,SUMIF('Полная ст-ть с уч.НЗС (Авто)'!$YO$11:INDIRECT("'Полная ст-ть с уч.НЗС (Авто)'!YO"&amp;$J$26),$C19,'Полная ст-ть с уч.НЗС (Авто)'!KQ$11:INDIRECT("'Полная ст-ть с уч.НЗС (Авто)'!KQ"&amp;$J$26))/$D19)</f>
        <v>0</v>
      </c>
      <c r="KR19" s="137">
        <f ca="1">IF($D19=0,0,SUMIF('Полная ст-ть с уч.НЗС (Авто)'!$YO$11:INDIRECT("'Полная ст-ть с уч.НЗС (Авто)'!YO"&amp;$J$26),$C19,'Полная ст-ть с уч.НЗС (Авто)'!KR$11:INDIRECT("'Полная ст-ть с уч.НЗС (Авто)'!KR"&amp;$J$26))/$D19)</f>
        <v>0</v>
      </c>
      <c r="KS19" s="137">
        <f ca="1">IF($D19=0,0,SUMIF('Полная ст-ть с уч.НЗС (Авто)'!$YO$11:INDIRECT("'Полная ст-ть с уч.НЗС (Авто)'!YO"&amp;$J$26),$C19,'Полная ст-ть с уч.НЗС (Авто)'!KS$11:INDIRECT("'Полная ст-ть с уч.НЗС (Авто)'!KS"&amp;$J$26))/$D19)</f>
        <v>0</v>
      </c>
      <c r="KT19" s="137">
        <f ca="1">IF($D19=0,0,SUMIF('Полная ст-ть с уч.НЗС (Авто)'!$YO$11:INDIRECT("'Полная ст-ть с уч.НЗС (Авто)'!YO"&amp;$J$26),$C19,'Полная ст-ть с уч.НЗС (Авто)'!KT$11:INDIRECT("'Полная ст-ть с уч.НЗС (Авто)'!KT"&amp;$J$26))/$D19)</f>
        <v>0</v>
      </c>
      <c r="KU19" s="137">
        <f ca="1">IF($D19=0,0,SUMIF('Полная ст-ть с уч.НЗС (Авто)'!$YO$11:INDIRECT("'Полная ст-ть с уч.НЗС (Авто)'!YO"&amp;$J$26),$C19,'Полная ст-ть с уч.НЗС (Авто)'!KU$11:INDIRECT("'Полная ст-ть с уч.НЗС (Авто)'!KU"&amp;$J$26))/$D19)</f>
        <v>0</v>
      </c>
      <c r="KV19" s="137">
        <f ca="1">IF($D19=0,0,SUMIF('Полная ст-ть с уч.НЗС (Авто)'!$YO$11:INDIRECT("'Полная ст-ть с уч.НЗС (Авто)'!YO"&amp;$J$26),$C19,'Полная ст-ть с уч.НЗС (Авто)'!KV$11:INDIRECT("'Полная ст-ть с уч.НЗС (Авто)'!KV"&amp;$J$26))/$D19)</f>
        <v>0</v>
      </c>
      <c r="KW19" s="137">
        <f ca="1">IF($D19=0,0,SUMIF('Полная ст-ть с уч.НЗС (Авто)'!$YO$11:INDIRECT("'Полная ст-ть с уч.НЗС (Авто)'!YO"&amp;$J$26),$C19,'Полная ст-ть с уч.НЗС (Авто)'!KW$11:INDIRECT("'Полная ст-ть с уч.НЗС (Авто)'!KW"&amp;$J$26))/$D19)</f>
        <v>0</v>
      </c>
      <c r="KX19" s="137">
        <f ca="1">IF($D19=0,0,SUMIF('Полная ст-ть с уч.НЗС (Авто)'!$YO$11:INDIRECT("'Полная ст-ть с уч.НЗС (Авто)'!YO"&amp;$J$26),$C19,'Полная ст-ть с уч.НЗС (Авто)'!KX$11:INDIRECT("'Полная ст-ть с уч.НЗС (Авто)'!KX"&amp;$J$26))/$D19)</f>
        <v>0</v>
      </c>
      <c r="KY19" s="137">
        <f ca="1">IF($D19=0,0,SUMIF('Полная ст-ть с уч.НЗС (Авто)'!$YO$11:INDIRECT("'Полная ст-ть с уч.НЗС (Авто)'!YO"&amp;$J$26),$C19,'Полная ст-ть с уч.НЗС (Авто)'!KY$11:INDIRECT("'Полная ст-ть с уч.НЗС (Авто)'!KY"&amp;$J$26))/$D19)</f>
        <v>0</v>
      </c>
      <c r="KZ19" s="137">
        <f ca="1">IF($D19=0,0,SUMIF('Полная ст-ть с уч.НЗС (Авто)'!$YO$11:INDIRECT("'Полная ст-ть с уч.НЗС (Авто)'!YO"&amp;$J$26),$C19,'Полная ст-ть с уч.НЗС (Авто)'!KZ$11:INDIRECT("'Полная ст-ть с уч.НЗС (Авто)'!KZ"&amp;$J$26))/$D19)</f>
        <v>0</v>
      </c>
      <c r="LA19" s="137">
        <f ca="1">IF($D19=0,0,SUMIF('Полная ст-ть с уч.НЗС (Авто)'!$YO$11:INDIRECT("'Полная ст-ть с уч.НЗС (Авто)'!YO"&amp;$J$26),$C19,'Полная ст-ть с уч.НЗС (Авто)'!LA$11:INDIRECT("'Полная ст-ть с уч.НЗС (Авто)'!LA"&amp;$J$26))/$D19)</f>
        <v>0</v>
      </c>
      <c r="LB19" s="137">
        <f ca="1">IF($D19=0,0,SUMIF('Полная ст-ть с уч.НЗС (Авто)'!$YO$11:INDIRECT("'Полная ст-ть с уч.НЗС (Авто)'!YO"&amp;$J$26),$C19,'Полная ст-ть с уч.НЗС (Авто)'!LB$11:INDIRECT("'Полная ст-ть с уч.НЗС (Авто)'!LB"&amp;$J$26))/$D19)</f>
        <v>0</v>
      </c>
      <c r="LC19" s="137">
        <f ca="1">IF($D19=0,0,SUMIF('Полная ст-ть с уч.НЗС (Авто)'!$YO$11:INDIRECT("'Полная ст-ть с уч.НЗС (Авто)'!YO"&amp;$J$26),$C19,'Полная ст-ть с уч.НЗС (Авто)'!LC$11:INDIRECT("'Полная ст-ть с уч.НЗС (Авто)'!LC"&amp;$J$26))/$D19)</f>
        <v>0</v>
      </c>
      <c r="LD19" s="137">
        <f ca="1">IF($D19=0,0,SUMIF('Полная ст-ть с уч.НЗС (Авто)'!$YO$11:INDIRECT("'Полная ст-ть с уч.НЗС (Авто)'!YO"&amp;$J$26),$C19,'Полная ст-ть с уч.НЗС (Авто)'!LD$11:INDIRECT("'Полная ст-ть с уч.НЗС (Авто)'!LD"&amp;$J$26))/$D19)</f>
        <v>0</v>
      </c>
      <c r="LE19" s="137">
        <f ca="1">IF($D19=0,0,SUMIF('Полная ст-ть с уч.НЗС (Авто)'!$YO$11:INDIRECT("'Полная ст-ть с уч.НЗС (Авто)'!YO"&amp;$J$26),$C19,'Полная ст-ть с уч.НЗС (Авто)'!LE$11:INDIRECT("'Полная ст-ть с уч.НЗС (Авто)'!LE"&amp;$J$26))/$D19)</f>
        <v>0</v>
      </c>
      <c r="LF19" s="137">
        <f ca="1">IF($D19=0,0,SUMIF('Полная ст-ть с уч.НЗС (Авто)'!$YO$11:INDIRECT("'Полная ст-ть с уч.НЗС (Авто)'!YO"&amp;$J$26),$C19,'Полная ст-ть с уч.НЗС (Авто)'!LF$11:INDIRECT("'Полная ст-ть с уч.НЗС (Авто)'!LF"&amp;$J$26))/$D19)</f>
        <v>0</v>
      </c>
      <c r="LG19" s="137">
        <f ca="1">IF($D19=0,0,SUMIF('Полная ст-ть с уч.НЗС (Авто)'!$YO$11:INDIRECT("'Полная ст-ть с уч.НЗС (Авто)'!YO"&amp;$J$26),$C19,'Полная ст-ть с уч.НЗС (Авто)'!LG$11:INDIRECT("'Полная ст-ть с уч.НЗС (Авто)'!LG"&amp;$J$26))/$D19)</f>
        <v>0</v>
      </c>
      <c r="LH19" s="137">
        <f ca="1">IF($D19=0,0,SUMIF('Полная ст-ть с уч.НЗС (Авто)'!$YO$11:INDIRECT("'Полная ст-ть с уч.НЗС (Авто)'!YO"&amp;$J$26),$C19,'Полная ст-ть с уч.НЗС (Авто)'!LH$11:INDIRECT("'Полная ст-ть с уч.НЗС (Авто)'!LH"&amp;$J$26))/$D19)</f>
        <v>0</v>
      </c>
      <c r="LI19" s="137">
        <f ca="1">IF($D19=0,0,SUMIF('Полная ст-ть с уч.НЗС (Авто)'!$YO$11:INDIRECT("'Полная ст-ть с уч.НЗС (Авто)'!YO"&amp;$J$26),$C19,'Полная ст-ть с уч.НЗС (Авто)'!LI$11:INDIRECT("'Полная ст-ть с уч.НЗС (Авто)'!LI"&amp;$J$26))/$D19)</f>
        <v>0</v>
      </c>
      <c r="LJ19" s="137">
        <f ca="1">IF($D19=0,0,SUMIF('Полная ст-ть с уч.НЗС (Авто)'!$YO$11:INDIRECT("'Полная ст-ть с уч.НЗС (Авто)'!YO"&amp;$J$26),$C19,'Полная ст-ть с уч.НЗС (Авто)'!LJ$11:INDIRECT("'Полная ст-ть с уч.НЗС (Авто)'!LJ"&amp;$J$26))/$D19)</f>
        <v>0</v>
      </c>
      <c r="LK19" s="137">
        <f ca="1">IF($D19=0,0,SUMIF('Полная ст-ть с уч.НЗС (Авто)'!$YO$11:INDIRECT("'Полная ст-ть с уч.НЗС (Авто)'!YO"&amp;$J$26),$C19,'Полная ст-ть с уч.НЗС (Авто)'!LK$11:INDIRECT("'Полная ст-ть с уч.НЗС (Авто)'!LK"&amp;$J$26))/$D19)</f>
        <v>0</v>
      </c>
      <c r="LL19" s="137">
        <f ca="1">IF($D19=0,0,SUMIF('Полная ст-ть с уч.НЗС (Авто)'!$YO$11:INDIRECT("'Полная ст-ть с уч.НЗС (Авто)'!YO"&amp;$J$26),$C19,'Полная ст-ть с уч.НЗС (Авто)'!LL$11:INDIRECT("'Полная ст-ть с уч.НЗС (Авто)'!LL"&amp;$J$26))/$D19)</f>
        <v>0</v>
      </c>
      <c r="LM19" s="137">
        <f ca="1">IF($D19=0,0,SUMIF('Полная ст-ть с уч.НЗС (Авто)'!$YO$11:INDIRECT("'Полная ст-ть с уч.НЗС (Авто)'!YO"&amp;$J$26),$C19,'Полная ст-ть с уч.НЗС (Авто)'!LM$11:INDIRECT("'Полная ст-ть с уч.НЗС (Авто)'!LM"&amp;$J$26))/$D19)</f>
        <v>0</v>
      </c>
      <c r="LN19" s="137">
        <f ca="1">IF($D19=0,0,SUMIF('Полная ст-ть с уч.НЗС (Авто)'!$YO$11:INDIRECT("'Полная ст-ть с уч.НЗС (Авто)'!YO"&amp;$J$26),$C19,'Полная ст-ть с уч.НЗС (Авто)'!LN$11:INDIRECT("'Полная ст-ть с уч.НЗС (Авто)'!LN"&amp;$J$26))/$D19)</f>
        <v>0</v>
      </c>
      <c r="LO19" s="137">
        <f ca="1">IF($D19=0,0,SUMIF('Полная ст-ть с уч.НЗС (Авто)'!$YO$11:INDIRECT("'Полная ст-ть с уч.НЗС (Авто)'!YO"&amp;$J$26),$C19,'Полная ст-ть с уч.НЗС (Авто)'!LO$11:INDIRECT("'Полная ст-ть с уч.НЗС (Авто)'!LO"&amp;$J$26))/$D19)</f>
        <v>0</v>
      </c>
      <c r="LP19" s="137">
        <f ca="1">IF($D19=0,0,SUMIF('Полная ст-ть с уч.НЗС (Авто)'!$YO$11:INDIRECT("'Полная ст-ть с уч.НЗС (Авто)'!YO"&amp;$J$26),$C19,'Полная ст-ть с уч.НЗС (Авто)'!LP$11:INDIRECT("'Полная ст-ть с уч.НЗС (Авто)'!LP"&amp;$J$26))/$D19)</f>
        <v>0</v>
      </c>
      <c r="LQ19" s="137">
        <f ca="1">IF($D19=0,0,SUMIF('Полная ст-ть с уч.НЗС (Авто)'!$YO$11:INDIRECT("'Полная ст-ть с уч.НЗС (Авто)'!YO"&amp;$J$26),$C19,'Полная ст-ть с уч.НЗС (Авто)'!LQ$11:INDIRECT("'Полная ст-ть с уч.НЗС (Авто)'!LQ"&amp;$J$26))/$D19)</f>
        <v>0</v>
      </c>
      <c r="LR19" s="137">
        <f ca="1">IF($D19=0,0,SUMIF('Полная ст-ть с уч.НЗС (Авто)'!$YO$11:INDIRECT("'Полная ст-ть с уч.НЗС (Авто)'!YO"&amp;$J$26),$C19,'Полная ст-ть с уч.НЗС (Авто)'!LR$11:INDIRECT("'Полная ст-ть с уч.НЗС (Авто)'!LR"&amp;$J$26))/$D19)</f>
        <v>0</v>
      </c>
      <c r="LS19" s="137">
        <f ca="1">IF($D19=0,0,SUMIF('Полная ст-ть с уч.НЗС (Авто)'!$YO$11:INDIRECT("'Полная ст-ть с уч.НЗС (Авто)'!YO"&amp;$J$26),$C19,'Полная ст-ть с уч.НЗС (Авто)'!LS$11:INDIRECT("'Полная ст-ть с уч.НЗС (Авто)'!LS"&amp;$J$26))/$D19)</f>
        <v>0</v>
      </c>
      <c r="LT19" s="137">
        <f ca="1">IF($D19=0,0,SUMIF('Полная ст-ть с уч.НЗС (Авто)'!$YO$11:INDIRECT("'Полная ст-ть с уч.НЗС (Авто)'!YO"&amp;$J$26),$C19,'Полная ст-ть с уч.НЗС (Авто)'!LT$11:INDIRECT("'Полная ст-ть с уч.НЗС (Авто)'!LT"&amp;$J$26))/$D19)</f>
        <v>0</v>
      </c>
      <c r="LU19" s="137">
        <f ca="1">IF($D19=0,0,SUMIF('Полная ст-ть с уч.НЗС (Авто)'!$YO$11:INDIRECT("'Полная ст-ть с уч.НЗС (Авто)'!YO"&amp;$J$26),$C19,'Полная ст-ть с уч.НЗС (Авто)'!LU$11:INDIRECT("'Полная ст-ть с уч.НЗС (Авто)'!LU"&amp;$J$26))/$D19)</f>
        <v>0</v>
      </c>
      <c r="LV19" s="137">
        <f ca="1">IF($D19=0,0,SUMIF('Полная ст-ть с уч.НЗС (Авто)'!$YO$11:INDIRECT("'Полная ст-ть с уч.НЗС (Авто)'!YO"&amp;$J$26),$C19,'Полная ст-ть с уч.НЗС (Авто)'!LV$11:INDIRECT("'Полная ст-ть с уч.НЗС (Авто)'!LV"&amp;$J$26))/$D19)</f>
        <v>0</v>
      </c>
      <c r="LW19" s="137">
        <f ca="1">IF($D19=0,0,SUMIF('Полная ст-ть с уч.НЗС (Авто)'!$YO$11:INDIRECT("'Полная ст-ть с уч.НЗС (Авто)'!YO"&amp;$J$26),$C19,'Полная ст-ть с уч.НЗС (Авто)'!LW$11:INDIRECT("'Полная ст-ть с уч.НЗС (Авто)'!LW"&amp;$J$26))/$D19)</f>
        <v>0</v>
      </c>
      <c r="LX19" s="137">
        <f ca="1">IF($D19=0,0,SUMIF('Полная ст-ть с уч.НЗС (Авто)'!$YO$11:INDIRECT("'Полная ст-ть с уч.НЗС (Авто)'!YO"&amp;$J$26),$C19,'Полная ст-ть с уч.НЗС (Авто)'!LX$11:INDIRECT("'Полная ст-ть с уч.НЗС (Авто)'!LX"&amp;$J$26))/$D19)</f>
        <v>0</v>
      </c>
      <c r="LY19" s="137">
        <f ca="1">IF($D19=0,0,SUMIF('Полная ст-ть с уч.НЗС (Авто)'!$YO$11:INDIRECT("'Полная ст-ть с уч.НЗС (Авто)'!YO"&amp;$J$26),$C19,'Полная ст-ть с уч.НЗС (Авто)'!LY$11:INDIRECT("'Полная ст-ть с уч.НЗС (Авто)'!LY"&amp;$J$26))/$D19)</f>
        <v>0</v>
      </c>
      <c r="LZ19" s="137">
        <f ca="1">IF($D19=0,0,SUMIF('Полная ст-ть с уч.НЗС (Авто)'!$YO$11:INDIRECT("'Полная ст-ть с уч.НЗС (Авто)'!YO"&amp;$J$26),$C19,'Полная ст-ть с уч.НЗС (Авто)'!LZ$11:INDIRECT("'Полная ст-ть с уч.НЗС (Авто)'!LZ"&amp;$J$26))/$D19)</f>
        <v>0</v>
      </c>
      <c r="MA19" s="137">
        <f ca="1">IF($D19=0,0,SUMIF('Полная ст-ть с уч.НЗС (Авто)'!$YO$11:INDIRECT("'Полная ст-ть с уч.НЗС (Авто)'!YO"&amp;$J$26),$C19,'Полная ст-ть с уч.НЗС (Авто)'!MA$11:INDIRECT("'Полная ст-ть с уч.НЗС (Авто)'!MA"&amp;$J$26))/$D19)</f>
        <v>0</v>
      </c>
      <c r="MB19" s="137">
        <f ca="1">IF($D19=0,0,SUMIF('Полная ст-ть с уч.НЗС (Авто)'!$YO$11:INDIRECT("'Полная ст-ть с уч.НЗС (Авто)'!YO"&amp;$J$26),$C19,'Полная ст-ть с уч.НЗС (Авто)'!MB$11:INDIRECT("'Полная ст-ть с уч.НЗС (Авто)'!MB"&amp;$J$26))/$D19)</f>
        <v>0</v>
      </c>
      <c r="MC19" s="137">
        <f ca="1">IF($D19=0,0,SUMIF('Полная ст-ть с уч.НЗС (Авто)'!$YO$11:INDIRECT("'Полная ст-ть с уч.НЗС (Авто)'!YO"&amp;$J$26),$C19,'Полная ст-ть с уч.НЗС (Авто)'!MC$11:INDIRECT("'Полная ст-ть с уч.НЗС (Авто)'!MC"&amp;$J$26))/$D19)</f>
        <v>0</v>
      </c>
      <c r="MD19" s="137">
        <f ca="1">IF($D19=0,0,SUMIF('Полная ст-ть с уч.НЗС (Авто)'!$YO$11:INDIRECT("'Полная ст-ть с уч.НЗС (Авто)'!YO"&amp;$J$26),$C19,'Полная ст-ть с уч.НЗС (Авто)'!MD$11:INDIRECT("'Полная ст-ть с уч.НЗС (Авто)'!MD"&amp;$J$26))/$D19)</f>
        <v>0</v>
      </c>
      <c r="ME19" s="137">
        <f ca="1">IF($D19=0,0,SUMIF('Полная ст-ть с уч.НЗС (Авто)'!$YO$11:INDIRECT("'Полная ст-ть с уч.НЗС (Авто)'!YO"&amp;$J$26),$C19,'Полная ст-ть с уч.НЗС (Авто)'!ME$11:INDIRECT("'Полная ст-ть с уч.НЗС (Авто)'!ME"&amp;$J$26))/$D19)</f>
        <v>0</v>
      </c>
      <c r="MF19" s="137">
        <f ca="1">IF($D19=0,0,SUMIF('Полная ст-ть с уч.НЗС (Авто)'!$YO$11:INDIRECT("'Полная ст-ть с уч.НЗС (Авто)'!YO"&amp;$J$26),$C19,'Полная ст-ть с уч.НЗС (Авто)'!MF$11:INDIRECT("'Полная ст-ть с уч.НЗС (Авто)'!MF"&amp;$J$26))/$D19)</f>
        <v>0</v>
      </c>
      <c r="MG19" s="137">
        <f ca="1">IF($D19=0,0,SUMIF('Полная ст-ть с уч.НЗС (Авто)'!$YO$11:INDIRECT("'Полная ст-ть с уч.НЗС (Авто)'!YO"&amp;$J$26),$C19,'Полная ст-ть с уч.НЗС (Авто)'!MG$11:INDIRECT("'Полная ст-ть с уч.НЗС (Авто)'!MG"&amp;$J$26))/$D19)</f>
        <v>0</v>
      </c>
      <c r="MH19" s="137">
        <f ca="1">IF($D19=0,0,SUMIF('Полная ст-ть с уч.НЗС (Авто)'!$YO$11:INDIRECT("'Полная ст-ть с уч.НЗС (Авто)'!YO"&amp;$J$26),$C19,'Полная ст-ть с уч.НЗС (Авто)'!MH$11:INDIRECT("'Полная ст-ть с уч.НЗС (Авто)'!MH"&amp;$J$26))/$D19)</f>
        <v>0</v>
      </c>
      <c r="MI19" s="137">
        <f ca="1">IF($D19=0,0,SUMIF('Полная ст-ть с уч.НЗС (Авто)'!$YO$11:INDIRECT("'Полная ст-ть с уч.НЗС (Авто)'!YO"&amp;$J$26),$C19,'Полная ст-ть с уч.НЗС (Авто)'!MI$11:INDIRECT("'Полная ст-ть с уч.НЗС (Авто)'!MI"&amp;$J$26))/$D19)</f>
        <v>0</v>
      </c>
      <c r="MJ19" s="137">
        <f ca="1">IF($D19=0,0,SUMIF('Полная ст-ть с уч.НЗС (Авто)'!$YO$11:INDIRECT("'Полная ст-ть с уч.НЗС (Авто)'!YO"&amp;$J$26),$C19,'Полная ст-ть с уч.НЗС (Авто)'!MJ$11:INDIRECT("'Полная ст-ть с уч.НЗС (Авто)'!MJ"&amp;$J$26))/$D19)</f>
        <v>0</v>
      </c>
      <c r="MK19" s="137">
        <f ca="1">IF($D19=0,0,SUMIF('Полная ст-ть с уч.НЗС (Авто)'!$YO$11:INDIRECT("'Полная ст-ть с уч.НЗС (Авто)'!YO"&amp;$J$26),$C19,'Полная ст-ть с уч.НЗС (Авто)'!MK$11:INDIRECT("'Полная ст-ть с уч.НЗС (Авто)'!MK"&amp;$J$26))/$D19)</f>
        <v>0</v>
      </c>
      <c r="ML19" s="137">
        <f ca="1">IF($D19=0,0,SUMIF('Полная ст-ть с уч.НЗС (Авто)'!$YO$11:INDIRECT("'Полная ст-ть с уч.НЗС (Авто)'!YO"&amp;$J$26),$C19,'Полная ст-ть с уч.НЗС (Авто)'!ML$11:INDIRECT("'Полная ст-ть с уч.НЗС (Авто)'!ML"&amp;$J$26))/$D19)</f>
        <v>0</v>
      </c>
      <c r="MM19" s="137">
        <f ca="1">IF($D19=0,0,SUMIF('Полная ст-ть с уч.НЗС (Авто)'!$YO$11:INDIRECT("'Полная ст-ть с уч.НЗС (Авто)'!YO"&amp;$J$26),$C19,'Полная ст-ть с уч.НЗС (Авто)'!MM$11:INDIRECT("'Полная ст-ть с уч.НЗС (Авто)'!MM"&amp;$J$26))/$D19)</f>
        <v>0</v>
      </c>
      <c r="MN19" s="137">
        <f ca="1">IF($D19=0,0,SUMIF('Полная ст-ть с уч.НЗС (Авто)'!$YO$11:INDIRECT("'Полная ст-ть с уч.НЗС (Авто)'!YO"&amp;$J$26),$C19,'Полная ст-ть с уч.НЗС (Авто)'!MN$11:INDIRECT("'Полная ст-ть с уч.НЗС (Авто)'!MN"&amp;$J$26))/$D19)</f>
        <v>0</v>
      </c>
      <c r="MO19" s="137">
        <f ca="1">IF($D19=0,0,SUMIF('Полная ст-ть с уч.НЗС (Авто)'!$YO$11:INDIRECT("'Полная ст-ть с уч.НЗС (Авто)'!YO"&amp;$J$26),$C19,'Полная ст-ть с уч.НЗС (Авто)'!MO$11:INDIRECT("'Полная ст-ть с уч.НЗС (Авто)'!MO"&amp;$J$26))/$D19)</f>
        <v>0</v>
      </c>
      <c r="MP19" s="137">
        <f ca="1">IF($D19=0,0,SUMIF('Полная ст-ть с уч.НЗС (Авто)'!$YO$11:INDIRECT("'Полная ст-ть с уч.НЗС (Авто)'!YO"&amp;$J$26),$C19,'Полная ст-ть с уч.НЗС (Авто)'!MP$11:INDIRECT("'Полная ст-ть с уч.НЗС (Авто)'!MP"&amp;$J$26))/$D19)</f>
        <v>0</v>
      </c>
      <c r="MQ19" s="137">
        <f ca="1">IF($D19=0,0,SUMIF('Полная ст-ть с уч.НЗС (Авто)'!$YO$11:INDIRECT("'Полная ст-ть с уч.НЗС (Авто)'!YO"&amp;$J$26),$C19,'Полная ст-ть с уч.НЗС (Авто)'!MQ$11:INDIRECT("'Полная ст-ть с уч.НЗС (Авто)'!MQ"&amp;$J$26))/$D19)</f>
        <v>0</v>
      </c>
      <c r="MR19" s="137">
        <f ca="1">IF($D19=0,0,SUMIF('Полная ст-ть с уч.НЗС (Авто)'!$YO$11:INDIRECT("'Полная ст-ть с уч.НЗС (Авто)'!YO"&amp;$J$26),$C19,'Полная ст-ть с уч.НЗС (Авто)'!MR$11:INDIRECT("'Полная ст-ть с уч.НЗС (Авто)'!MR"&amp;$J$26))/$D19)</f>
        <v>0</v>
      </c>
      <c r="MS19" s="137">
        <f ca="1">IF($D19=0,0,SUMIF('Полная ст-ть с уч.НЗС (Авто)'!$YO$11:INDIRECT("'Полная ст-ть с уч.НЗС (Авто)'!YO"&amp;$J$26),$C19,'Полная ст-ть с уч.НЗС (Авто)'!MS$11:INDIRECT("'Полная ст-ть с уч.НЗС (Авто)'!MS"&amp;$J$26))/$D19)</f>
        <v>0</v>
      </c>
      <c r="MT19" s="137">
        <f ca="1">IF($D19=0,0,SUMIF('Полная ст-ть с уч.НЗС (Авто)'!$YO$11:INDIRECT("'Полная ст-ть с уч.НЗС (Авто)'!YO"&amp;$J$26),$C19,'Полная ст-ть с уч.НЗС (Авто)'!MT$11:INDIRECT("'Полная ст-ть с уч.НЗС (Авто)'!MT"&amp;$J$26))/$D19)</f>
        <v>0</v>
      </c>
      <c r="MU19" s="137">
        <f ca="1">IF($D19=0,0,SUMIF('Полная ст-ть с уч.НЗС (Авто)'!$YO$11:INDIRECT("'Полная ст-ть с уч.НЗС (Авто)'!YO"&amp;$J$26),$C19,'Полная ст-ть с уч.НЗС (Авто)'!MU$11:INDIRECT("'Полная ст-ть с уч.НЗС (Авто)'!MU"&amp;$J$26))/$D19)</f>
        <v>0</v>
      </c>
      <c r="MV19" s="137">
        <f ca="1">IF($D19=0,0,SUMIF('Полная ст-ть с уч.НЗС (Авто)'!$YO$11:INDIRECT("'Полная ст-ть с уч.НЗС (Авто)'!YO"&amp;$J$26),$C19,'Полная ст-ть с уч.НЗС (Авто)'!MV$11:INDIRECT("'Полная ст-ть с уч.НЗС (Авто)'!MV"&amp;$J$26))/$D19)</f>
        <v>0</v>
      </c>
      <c r="MW19" s="137">
        <f ca="1">IF($D19=0,0,SUMIF('Полная ст-ть с уч.НЗС (Авто)'!$YO$11:INDIRECT("'Полная ст-ть с уч.НЗС (Авто)'!YO"&amp;$J$26),$C19,'Полная ст-ть с уч.НЗС (Авто)'!MW$11:INDIRECT("'Полная ст-ть с уч.НЗС (Авто)'!MW"&amp;$J$26))/$D19)</f>
        <v>0</v>
      </c>
      <c r="MX19" s="137">
        <f ca="1">IF($D19=0,0,SUMIF('Полная ст-ть с уч.НЗС (Авто)'!$YO$11:INDIRECT("'Полная ст-ть с уч.НЗС (Авто)'!YO"&amp;$J$26),$C19,'Полная ст-ть с уч.НЗС (Авто)'!MX$11:INDIRECT("'Полная ст-ть с уч.НЗС (Авто)'!MX"&amp;$J$26))/$D19)</f>
        <v>0</v>
      </c>
      <c r="MY19" s="137">
        <f ca="1">IF($D19=0,0,SUMIF('Полная ст-ть с уч.НЗС (Авто)'!$YO$11:INDIRECT("'Полная ст-ть с уч.НЗС (Авто)'!YO"&amp;$J$26),$C19,'Полная ст-ть с уч.НЗС (Авто)'!MY$11:INDIRECT("'Полная ст-ть с уч.НЗС (Авто)'!MY"&amp;$J$26))/$D19)</f>
        <v>0</v>
      </c>
      <c r="MZ19" s="137">
        <f ca="1">IF($D19=0,0,SUMIF('Полная ст-ть с уч.НЗС (Авто)'!$YO$11:INDIRECT("'Полная ст-ть с уч.НЗС (Авто)'!YO"&amp;$J$26),$C19,'Полная ст-ть с уч.НЗС (Авто)'!MZ$11:INDIRECT("'Полная ст-ть с уч.НЗС (Авто)'!MZ"&amp;$J$26))/$D19)</f>
        <v>0</v>
      </c>
      <c r="NA19" s="137">
        <f ca="1">IF($D19=0,0,SUMIF('Полная ст-ть с уч.НЗС (Авто)'!$YO$11:INDIRECT("'Полная ст-ть с уч.НЗС (Авто)'!YO"&amp;$J$26),$C19,'Полная ст-ть с уч.НЗС (Авто)'!NA$11:INDIRECT("'Полная ст-ть с уч.НЗС (Авто)'!NA"&amp;$J$26))/$D19)</f>
        <v>0</v>
      </c>
      <c r="NB19" s="137">
        <f ca="1">IF($D19=0,0,SUMIF('Полная ст-ть с уч.НЗС (Авто)'!$YO$11:INDIRECT("'Полная ст-ть с уч.НЗС (Авто)'!YO"&amp;$J$26),$C19,'Полная ст-ть с уч.НЗС (Авто)'!NB$11:INDIRECT("'Полная ст-ть с уч.НЗС (Авто)'!NB"&amp;$J$26))/$D19)</f>
        <v>0</v>
      </c>
      <c r="NC19" s="137">
        <f ca="1">IF($D19=0,0,SUMIF('Полная ст-ть с уч.НЗС (Авто)'!$YO$11:INDIRECT("'Полная ст-ть с уч.НЗС (Авто)'!YO"&amp;$J$26),$C19,'Полная ст-ть с уч.НЗС (Авто)'!NC$11:INDIRECT("'Полная ст-ть с уч.НЗС (Авто)'!NC"&amp;$J$26))/$D19)</f>
        <v>0</v>
      </c>
      <c r="ND19" s="137">
        <f ca="1">IF($D19=0,0,SUMIF('Полная ст-ть с уч.НЗС (Авто)'!$YO$11:INDIRECT("'Полная ст-ть с уч.НЗС (Авто)'!YO"&amp;$J$26),$C19,'Полная ст-ть с уч.НЗС (Авто)'!ND$11:INDIRECT("'Полная ст-ть с уч.НЗС (Авто)'!ND"&amp;$J$26))/$D19)</f>
        <v>0</v>
      </c>
      <c r="NE19" s="137">
        <f ca="1">IF($D19=0,0,SUMIF('Полная ст-ть с уч.НЗС (Авто)'!$YO$11:INDIRECT("'Полная ст-ть с уч.НЗС (Авто)'!YO"&amp;$J$26),$C19,'Полная ст-ть с уч.НЗС (Авто)'!NE$11:INDIRECT("'Полная ст-ть с уч.НЗС (Авто)'!NE"&amp;$J$26))/$D19)</f>
        <v>0</v>
      </c>
      <c r="NF19" s="137">
        <f ca="1">IF($D19=0,0,SUMIF('Полная ст-ть с уч.НЗС (Авто)'!$YO$11:INDIRECT("'Полная ст-ть с уч.НЗС (Авто)'!YO"&amp;$J$26),$C19,'Полная ст-ть с уч.НЗС (Авто)'!NF$11:INDIRECT("'Полная ст-ть с уч.НЗС (Авто)'!NF"&amp;$J$26))/$D19)</f>
        <v>0</v>
      </c>
      <c r="NG19" s="137">
        <f ca="1">IF($D19=0,0,SUMIF('Полная ст-ть с уч.НЗС (Авто)'!$YO$11:INDIRECT("'Полная ст-ть с уч.НЗС (Авто)'!YO"&amp;$J$26),$C19,'Полная ст-ть с уч.НЗС (Авто)'!NG$11:INDIRECT("'Полная ст-ть с уч.НЗС (Авто)'!NG"&amp;$J$26))/$D19)</f>
        <v>0</v>
      </c>
      <c r="NH19" s="137">
        <f ca="1">IF($D19=0,0,SUMIF('Полная ст-ть с уч.НЗС (Авто)'!$YO$11:INDIRECT("'Полная ст-ть с уч.НЗС (Авто)'!YO"&amp;$J$26),$C19,'Полная ст-ть с уч.НЗС (Авто)'!NH$11:INDIRECT("'Полная ст-ть с уч.НЗС (Авто)'!NH"&amp;$J$26))/$D19)</f>
        <v>0</v>
      </c>
      <c r="NI19" s="137">
        <f ca="1">IF($D19=0,0,SUMIF('Полная ст-ть с уч.НЗС (Авто)'!$YO$11:INDIRECT("'Полная ст-ть с уч.НЗС (Авто)'!YO"&amp;$J$26),$C19,'Полная ст-ть с уч.НЗС (Авто)'!NI$11:INDIRECT("'Полная ст-ть с уч.НЗС (Авто)'!NI"&amp;$J$26))/$D19)</f>
        <v>0</v>
      </c>
      <c r="NJ19" s="137">
        <f ca="1">IF($D19=0,0,SUMIF('Полная ст-ть с уч.НЗС (Авто)'!$YO$11:INDIRECT("'Полная ст-ть с уч.НЗС (Авто)'!YO"&amp;$J$26),$C19,'Полная ст-ть с уч.НЗС (Авто)'!NJ$11:INDIRECT("'Полная ст-ть с уч.НЗС (Авто)'!NJ"&amp;$J$26))/$D19)</f>
        <v>0</v>
      </c>
      <c r="NK19" s="137">
        <f ca="1">IF($D19=0,0,SUMIF('Полная ст-ть с уч.НЗС (Авто)'!$YO$11:INDIRECT("'Полная ст-ть с уч.НЗС (Авто)'!YO"&amp;$J$26),$C19,'Полная ст-ть с уч.НЗС (Авто)'!NK$11:INDIRECT("'Полная ст-ть с уч.НЗС (Авто)'!NK"&amp;$J$26))/$D19)</f>
        <v>0</v>
      </c>
      <c r="NL19" s="137">
        <f ca="1">IF($D19=0,0,SUMIF('Полная ст-ть с уч.НЗС (Авто)'!$YO$11:INDIRECT("'Полная ст-ть с уч.НЗС (Авто)'!YO"&amp;$J$26),$C19,'Полная ст-ть с уч.НЗС (Авто)'!NL$11:INDIRECT("'Полная ст-ть с уч.НЗС (Авто)'!NL"&amp;$J$26))/$D19)</f>
        <v>0</v>
      </c>
      <c r="NM19" s="137">
        <f ca="1">IF($D19=0,0,SUMIF('Полная ст-ть с уч.НЗС (Авто)'!$YO$11:INDIRECT("'Полная ст-ть с уч.НЗС (Авто)'!YO"&amp;$J$26),$C19,'Полная ст-ть с уч.НЗС (Авто)'!NM$11:INDIRECT("'Полная ст-ть с уч.НЗС (Авто)'!NM"&amp;$J$26))/$D19)</f>
        <v>0</v>
      </c>
      <c r="NN19" s="137">
        <f ca="1">IF($D19=0,0,SUMIF('Полная ст-ть с уч.НЗС (Авто)'!$YO$11:INDIRECT("'Полная ст-ть с уч.НЗС (Авто)'!YO"&amp;$J$26),$C19,'Полная ст-ть с уч.НЗС (Авто)'!NN$11:INDIRECT("'Полная ст-ть с уч.НЗС (Авто)'!NN"&amp;$J$26))/$D19)</f>
        <v>0</v>
      </c>
      <c r="NO19" s="137">
        <f ca="1">IF($D19=0,0,SUMIF('Полная ст-ть с уч.НЗС (Авто)'!$YO$11:INDIRECT("'Полная ст-ть с уч.НЗС (Авто)'!YO"&amp;$J$26),$C19,'Полная ст-ть с уч.НЗС (Авто)'!NO$11:INDIRECT("'Полная ст-ть с уч.НЗС (Авто)'!NO"&amp;$J$26))/$D19)</f>
        <v>0</v>
      </c>
      <c r="NP19" s="137">
        <f ca="1">IF($D19=0,0,SUMIF('Полная ст-ть с уч.НЗС (Авто)'!$YO$11:INDIRECT("'Полная ст-ть с уч.НЗС (Авто)'!YO"&amp;$J$26),$C19,'Полная ст-ть с уч.НЗС (Авто)'!NP$11:INDIRECT("'Полная ст-ть с уч.НЗС (Авто)'!NP"&amp;$J$26))/$D19)</f>
        <v>0</v>
      </c>
      <c r="NQ19" s="137">
        <f ca="1">IF($D19=0,0,SUMIF('Полная ст-ть с уч.НЗС (Авто)'!$YO$11:INDIRECT("'Полная ст-ть с уч.НЗС (Авто)'!YO"&amp;$J$26),$C19,'Полная ст-ть с уч.НЗС (Авто)'!NQ$11:INDIRECT("'Полная ст-ть с уч.НЗС (Авто)'!NQ"&amp;$J$26))/$D19)</f>
        <v>0</v>
      </c>
      <c r="NR19" s="137">
        <f ca="1">IF($D19=0,0,SUMIF('Полная ст-ть с уч.НЗС (Авто)'!$YO$11:INDIRECT("'Полная ст-ть с уч.НЗС (Авто)'!YO"&amp;$J$26),$C19,'Полная ст-ть с уч.НЗС (Авто)'!NR$11:INDIRECT("'Полная ст-ть с уч.НЗС (Авто)'!NR"&amp;$J$26))/$D19)</f>
        <v>0</v>
      </c>
      <c r="NS19" s="137">
        <f ca="1">IF($D19=0,0,SUMIF('Полная ст-ть с уч.НЗС (Авто)'!$YO$11:INDIRECT("'Полная ст-ть с уч.НЗС (Авто)'!YO"&amp;$J$26),$C19,'Полная ст-ть с уч.НЗС (Авто)'!NS$11:INDIRECT("'Полная ст-ть с уч.НЗС (Авто)'!NS"&amp;$J$26))/$D19)</f>
        <v>0</v>
      </c>
      <c r="NT19" s="137">
        <f ca="1">IF($D19=0,0,SUMIF('Полная ст-ть с уч.НЗС (Авто)'!$YO$11:INDIRECT("'Полная ст-ть с уч.НЗС (Авто)'!YO"&amp;$J$26),$C19,'Полная ст-ть с уч.НЗС (Авто)'!NT$11:INDIRECT("'Полная ст-ть с уч.НЗС (Авто)'!NT"&amp;$J$26))/$D19)</f>
        <v>0</v>
      </c>
      <c r="NU19" s="137">
        <f ca="1">IF($D19=0,0,SUMIF('Полная ст-ть с уч.НЗС (Авто)'!$YO$11:INDIRECT("'Полная ст-ть с уч.НЗС (Авто)'!YO"&amp;$J$26),$C19,'Полная ст-ть с уч.НЗС (Авто)'!NU$11:INDIRECT("'Полная ст-ть с уч.НЗС (Авто)'!NU"&amp;$J$26))/$D19)</f>
        <v>0</v>
      </c>
      <c r="NV19" s="137">
        <f ca="1">IF($D19=0,0,SUMIF('Полная ст-ть с уч.НЗС (Авто)'!$YO$11:INDIRECT("'Полная ст-ть с уч.НЗС (Авто)'!YO"&amp;$J$26),$C19,'Полная ст-ть с уч.НЗС (Авто)'!NV$11:INDIRECT("'Полная ст-ть с уч.НЗС (Авто)'!NV"&amp;$J$26))/$D19)</f>
        <v>0</v>
      </c>
      <c r="NW19" s="137">
        <f ca="1">IF($D19=0,0,SUMIF('Полная ст-ть с уч.НЗС (Авто)'!$YO$11:INDIRECT("'Полная ст-ть с уч.НЗС (Авто)'!YO"&amp;$J$26),$C19,'Полная ст-ть с уч.НЗС (Авто)'!NW$11:INDIRECT("'Полная ст-ть с уч.НЗС (Авто)'!NW"&amp;$J$26))/$D19)</f>
        <v>0</v>
      </c>
      <c r="NX19" s="137">
        <f ca="1">IF($D19=0,0,SUMIF('Полная ст-ть с уч.НЗС (Авто)'!$YO$11:INDIRECT("'Полная ст-ть с уч.НЗС (Авто)'!YO"&amp;$J$26),$C19,'Полная ст-ть с уч.НЗС (Авто)'!NX$11:INDIRECT("'Полная ст-ть с уч.НЗС (Авто)'!NX"&amp;$J$26))/$D19)</f>
        <v>0</v>
      </c>
      <c r="NY19" s="137">
        <f ca="1">IF($D19=0,0,SUMIF('Полная ст-ть с уч.НЗС (Авто)'!$YO$11:INDIRECT("'Полная ст-ть с уч.НЗС (Авто)'!YO"&amp;$J$26),$C19,'Полная ст-ть с уч.НЗС (Авто)'!NY$11:INDIRECT("'Полная ст-ть с уч.НЗС (Авто)'!NY"&amp;$J$26))/$D19)</f>
        <v>0</v>
      </c>
      <c r="NZ19" s="137">
        <f ca="1">IF($D19=0,0,SUMIF('Полная ст-ть с уч.НЗС (Авто)'!$YO$11:INDIRECT("'Полная ст-ть с уч.НЗС (Авто)'!YO"&amp;$J$26),$C19,'Полная ст-ть с уч.НЗС (Авто)'!NZ$11:INDIRECT("'Полная ст-ть с уч.НЗС (Авто)'!NZ"&amp;$J$26))/$D19)</f>
        <v>0</v>
      </c>
      <c r="OA19" s="137">
        <f ca="1">IF($D19=0,0,SUMIF('Полная ст-ть с уч.НЗС (Авто)'!$YO$11:INDIRECT("'Полная ст-ть с уч.НЗС (Авто)'!YO"&amp;$J$26),$C19,'Полная ст-ть с уч.НЗС (Авто)'!OA$11:INDIRECT("'Полная ст-ть с уч.НЗС (Авто)'!OA"&amp;$J$26))/$D19)</f>
        <v>0</v>
      </c>
      <c r="OB19" s="137">
        <f ca="1">IF($D19=0,0,SUMIF('Полная ст-ть с уч.НЗС (Авто)'!$YO$11:INDIRECT("'Полная ст-ть с уч.НЗС (Авто)'!YO"&amp;$J$26),$C19,'Полная ст-ть с уч.НЗС (Авто)'!OB$11:INDIRECT("'Полная ст-ть с уч.НЗС (Авто)'!OB"&amp;$J$26))/$D19)</f>
        <v>0</v>
      </c>
      <c r="OC19" s="137">
        <f ca="1">IF($D19=0,0,SUMIF('Полная ст-ть с уч.НЗС (Авто)'!$YO$11:INDIRECT("'Полная ст-ть с уч.НЗС (Авто)'!YO"&amp;$J$26),$C19,'Полная ст-ть с уч.НЗС (Авто)'!OC$11:INDIRECT("'Полная ст-ть с уч.НЗС (Авто)'!OC"&amp;$J$26))/$D19)</f>
        <v>0</v>
      </c>
      <c r="OD19" s="137">
        <f ca="1">IF($D19=0,0,SUMIF('Полная ст-ть с уч.НЗС (Авто)'!$YO$11:INDIRECT("'Полная ст-ть с уч.НЗС (Авто)'!YO"&amp;$J$26),$C19,'Полная ст-ть с уч.НЗС (Авто)'!OD$11:INDIRECT("'Полная ст-ть с уч.НЗС (Авто)'!OD"&amp;$J$26))/$D19)</f>
        <v>0</v>
      </c>
      <c r="OE19" s="137">
        <f ca="1">IF($D19=0,0,SUMIF('Полная ст-ть с уч.НЗС (Авто)'!$YO$11:INDIRECT("'Полная ст-ть с уч.НЗС (Авто)'!YO"&amp;$J$26),$C19,'Полная ст-ть с уч.НЗС (Авто)'!OE$11:INDIRECT("'Полная ст-ть с уч.НЗС (Авто)'!OE"&amp;$J$26))/$D19)</f>
        <v>0</v>
      </c>
      <c r="OF19" s="137">
        <f ca="1">IF($D19=0,0,SUMIF('Полная ст-ть с уч.НЗС (Авто)'!$YO$11:INDIRECT("'Полная ст-ть с уч.НЗС (Авто)'!YO"&amp;$J$26),$C19,'Полная ст-ть с уч.НЗС (Авто)'!OF$11:INDIRECT("'Полная ст-ть с уч.НЗС (Авто)'!OF"&amp;$J$26))/$D19)</f>
        <v>0</v>
      </c>
      <c r="OG19" s="137">
        <f ca="1">IF($D19=0,0,SUMIF('Полная ст-ть с уч.НЗС (Авто)'!$YO$11:INDIRECT("'Полная ст-ть с уч.НЗС (Авто)'!YO"&amp;$J$26),$C19,'Полная ст-ть с уч.НЗС (Авто)'!OG$11:INDIRECT("'Полная ст-ть с уч.НЗС (Авто)'!OG"&amp;$J$26))/$D19)</f>
        <v>0</v>
      </c>
      <c r="OH19" s="137">
        <f ca="1">IF($D19=0,0,SUMIF('Полная ст-ть с уч.НЗС (Авто)'!$YO$11:INDIRECT("'Полная ст-ть с уч.НЗС (Авто)'!YO"&amp;$J$26),$C19,'Полная ст-ть с уч.НЗС (Авто)'!OH$11:INDIRECT("'Полная ст-ть с уч.НЗС (Авто)'!OH"&amp;$J$26))/$D19)</f>
        <v>0</v>
      </c>
      <c r="OI19" s="137">
        <f ca="1">IF($D19=0,0,SUMIF('Полная ст-ть с уч.НЗС (Авто)'!$YO$11:INDIRECT("'Полная ст-ть с уч.НЗС (Авто)'!YO"&amp;$J$26),$C19,'Полная ст-ть с уч.НЗС (Авто)'!OI$11:INDIRECT("'Полная ст-ть с уч.НЗС (Авто)'!OI"&amp;$J$26))/$D19)</f>
        <v>0</v>
      </c>
      <c r="OJ19" s="137">
        <f ca="1">IF($D19=0,0,SUMIF('Полная ст-ть с уч.НЗС (Авто)'!$YO$11:INDIRECT("'Полная ст-ть с уч.НЗС (Авто)'!YO"&amp;$J$26),$C19,'Полная ст-ть с уч.НЗС (Авто)'!OJ$11:INDIRECT("'Полная ст-ть с уч.НЗС (Авто)'!OJ"&amp;$J$26))/$D19)</f>
        <v>0</v>
      </c>
      <c r="OK19" s="137">
        <f ca="1">IF($D19=0,0,SUMIF('Полная ст-ть с уч.НЗС (Авто)'!$YO$11:INDIRECT("'Полная ст-ть с уч.НЗС (Авто)'!YO"&amp;$J$26),$C19,'Полная ст-ть с уч.НЗС (Авто)'!OK$11:INDIRECT("'Полная ст-ть с уч.НЗС (Авто)'!OK"&amp;$J$26))/$D19)</f>
        <v>0</v>
      </c>
      <c r="OL19" s="137">
        <f ca="1">IF($D19=0,0,SUMIF('Полная ст-ть с уч.НЗС (Авто)'!$YO$11:INDIRECT("'Полная ст-ть с уч.НЗС (Авто)'!YO"&amp;$J$26),$C19,'Полная ст-ть с уч.НЗС (Авто)'!OL$11:INDIRECT("'Полная ст-ть с уч.НЗС (Авто)'!OL"&amp;$J$26))/$D19)</f>
        <v>0</v>
      </c>
      <c r="OM19" s="137">
        <f ca="1">IF($D19=0,0,SUMIF('Полная ст-ть с уч.НЗС (Авто)'!$YO$11:INDIRECT("'Полная ст-ть с уч.НЗС (Авто)'!YO"&amp;$J$26),$C19,'Полная ст-ть с уч.НЗС (Авто)'!OM$11:INDIRECT("'Полная ст-ть с уч.НЗС (Авто)'!OM"&amp;$J$26))/$D19)</f>
        <v>0</v>
      </c>
      <c r="ON19" s="137">
        <f ca="1">IF($D19=0,0,SUMIF('Полная ст-ть с уч.НЗС (Авто)'!$YO$11:INDIRECT("'Полная ст-ть с уч.НЗС (Авто)'!YO"&amp;$J$26),$C19,'Полная ст-ть с уч.НЗС (Авто)'!ON$11:INDIRECT("'Полная ст-ть с уч.НЗС (Авто)'!ON"&amp;$J$26))/$D19)</f>
        <v>0</v>
      </c>
      <c r="OO19" s="137">
        <f ca="1">IF($D19=0,0,SUMIF('Полная ст-ть с уч.НЗС (Авто)'!$YO$11:INDIRECT("'Полная ст-ть с уч.НЗС (Авто)'!YO"&amp;$J$26),$C19,'Полная ст-ть с уч.НЗС (Авто)'!OO$11:INDIRECT("'Полная ст-ть с уч.НЗС (Авто)'!OO"&amp;$J$26))/$D19)</f>
        <v>0</v>
      </c>
      <c r="OP19" s="137">
        <f ca="1">IF($D19=0,0,SUMIF('Полная ст-ть с уч.НЗС (Авто)'!$YO$11:INDIRECT("'Полная ст-ть с уч.НЗС (Авто)'!YO"&amp;$J$26),$C19,'Полная ст-ть с уч.НЗС (Авто)'!OP$11:INDIRECT("'Полная ст-ть с уч.НЗС (Авто)'!OP"&amp;$J$26))/$D19)</f>
        <v>0</v>
      </c>
      <c r="OQ19" s="137">
        <f ca="1">IF($D19=0,0,SUMIF('Полная ст-ть с уч.НЗС (Авто)'!$YO$11:INDIRECT("'Полная ст-ть с уч.НЗС (Авто)'!YO"&amp;$J$26),$C19,'Полная ст-ть с уч.НЗС (Авто)'!OQ$11:INDIRECT("'Полная ст-ть с уч.НЗС (Авто)'!OQ"&amp;$J$26))/$D19)</f>
        <v>0</v>
      </c>
      <c r="OR19" s="137">
        <f ca="1">IF($D19=0,0,SUMIF('Полная ст-ть с уч.НЗС (Авто)'!$YO$11:INDIRECT("'Полная ст-ть с уч.НЗС (Авто)'!YO"&amp;$J$26),$C19,'Полная ст-ть с уч.НЗС (Авто)'!OR$11:INDIRECT("'Полная ст-ть с уч.НЗС (Авто)'!OR"&amp;$J$26))/$D19)</f>
        <v>0</v>
      </c>
      <c r="OS19" s="137">
        <f ca="1">IF($D19=0,0,SUMIF('Полная ст-ть с уч.НЗС (Авто)'!$YO$11:INDIRECT("'Полная ст-ть с уч.НЗС (Авто)'!YO"&amp;$J$26),$C19,'Полная ст-ть с уч.НЗС (Авто)'!OS$11:INDIRECT("'Полная ст-ть с уч.НЗС (Авто)'!OS"&amp;$J$26))/$D19)</f>
        <v>0</v>
      </c>
      <c r="OT19" s="137">
        <f ca="1">IF($D19=0,0,SUMIF('Полная ст-ть с уч.НЗС (Авто)'!$YO$11:INDIRECT("'Полная ст-ть с уч.НЗС (Авто)'!YO"&amp;$J$26),$C19,'Полная ст-ть с уч.НЗС (Авто)'!OT$11:INDIRECT("'Полная ст-ть с уч.НЗС (Авто)'!OT"&amp;$J$26))/$D19)</f>
        <v>0</v>
      </c>
      <c r="OU19" s="137">
        <f ca="1">IF($D19=0,0,SUMIF('Полная ст-ть с уч.НЗС (Авто)'!$YO$11:INDIRECT("'Полная ст-ть с уч.НЗС (Авто)'!YO"&amp;$J$26),$C19,'Полная ст-ть с уч.НЗС (Авто)'!OU$11:INDIRECT("'Полная ст-ть с уч.НЗС (Авто)'!OU"&amp;$J$26))/$D19)</f>
        <v>0</v>
      </c>
      <c r="OV19" s="137">
        <f ca="1">IF($D19=0,0,SUMIF('Полная ст-ть с уч.НЗС (Авто)'!$YO$11:INDIRECT("'Полная ст-ть с уч.НЗС (Авто)'!YO"&amp;$J$26),$C19,'Полная ст-ть с уч.НЗС (Авто)'!OV$11:INDIRECT("'Полная ст-ть с уч.НЗС (Авто)'!OV"&amp;$J$26))/$D19)</f>
        <v>0</v>
      </c>
      <c r="OW19" s="137">
        <f ca="1">IF($D19=0,0,SUMIF('Полная ст-ть с уч.НЗС (Авто)'!$YO$11:INDIRECT("'Полная ст-ть с уч.НЗС (Авто)'!YO"&amp;$J$26),$C19,'Полная ст-ть с уч.НЗС (Авто)'!OW$11:INDIRECT("'Полная ст-ть с уч.НЗС (Авто)'!OW"&amp;$J$26))/$D19)</f>
        <v>0</v>
      </c>
      <c r="OX19" s="137">
        <f ca="1">IF($D19=0,0,SUMIF('Полная ст-ть с уч.НЗС (Авто)'!$YO$11:INDIRECT("'Полная ст-ть с уч.НЗС (Авто)'!YO"&amp;$J$26),$C19,'Полная ст-ть с уч.НЗС (Авто)'!OX$11:INDIRECT("'Полная ст-ть с уч.НЗС (Авто)'!OX"&amp;$J$26))/$D19)</f>
        <v>0</v>
      </c>
      <c r="OY19" s="137">
        <f ca="1">IF($D19=0,0,SUMIF('Полная ст-ть с уч.НЗС (Авто)'!$YO$11:INDIRECT("'Полная ст-ть с уч.НЗС (Авто)'!YO"&amp;$J$26),$C19,'Полная ст-ть с уч.НЗС (Авто)'!OY$11:INDIRECT("'Полная ст-ть с уч.НЗС (Авто)'!OY"&amp;$J$26))/$D19)</f>
        <v>0</v>
      </c>
      <c r="OZ19" s="137">
        <f ca="1">IF($D19=0,0,SUMIF('Полная ст-ть с уч.НЗС (Авто)'!$YO$11:INDIRECT("'Полная ст-ть с уч.НЗС (Авто)'!YO"&amp;$J$26),$C19,'Полная ст-ть с уч.НЗС (Авто)'!OZ$11:INDIRECT("'Полная ст-ть с уч.НЗС (Авто)'!OZ"&amp;$J$26))/$D19)</f>
        <v>0</v>
      </c>
      <c r="PA19" s="137">
        <f ca="1">IF($D19=0,0,SUMIF('Полная ст-ть с уч.НЗС (Авто)'!$YO$11:INDIRECT("'Полная ст-ть с уч.НЗС (Авто)'!YO"&amp;$J$26),$C19,'Полная ст-ть с уч.НЗС (Авто)'!PA$11:INDIRECT("'Полная ст-ть с уч.НЗС (Авто)'!PA"&amp;$J$26))/$D19)</f>
        <v>0</v>
      </c>
      <c r="PB19" s="137">
        <f ca="1">IF($D19=0,0,SUMIF('Полная ст-ть с уч.НЗС (Авто)'!$YO$11:INDIRECT("'Полная ст-ть с уч.НЗС (Авто)'!YO"&amp;$J$26),$C19,'Полная ст-ть с уч.НЗС (Авто)'!PB$11:INDIRECT("'Полная ст-ть с уч.НЗС (Авто)'!PB"&amp;$J$26))/$D19)</f>
        <v>0</v>
      </c>
      <c r="PC19" s="137">
        <f ca="1">IF($D19=0,0,SUMIF('Полная ст-ть с уч.НЗС (Авто)'!$YO$11:INDIRECT("'Полная ст-ть с уч.НЗС (Авто)'!YO"&amp;$J$26),$C19,'Полная ст-ть с уч.НЗС (Авто)'!PC$11:INDIRECT("'Полная ст-ть с уч.НЗС (Авто)'!PC"&amp;$J$26))/$D19)</f>
        <v>0</v>
      </c>
      <c r="PD19" s="137">
        <f ca="1">IF($D19=0,0,SUMIF('Полная ст-ть с уч.НЗС (Авто)'!$YO$11:INDIRECT("'Полная ст-ть с уч.НЗС (Авто)'!YO"&amp;$J$26),$C19,'Полная ст-ть с уч.НЗС (Авто)'!PD$11:INDIRECT("'Полная ст-ть с уч.НЗС (Авто)'!PD"&amp;$J$26))/$D19)</f>
        <v>0</v>
      </c>
      <c r="PE19" s="137">
        <f ca="1">IF($D19=0,0,SUMIF('Полная ст-ть с уч.НЗС (Авто)'!$YO$11:INDIRECT("'Полная ст-ть с уч.НЗС (Авто)'!YO"&amp;$J$26),$C19,'Полная ст-ть с уч.НЗС (Авто)'!PE$11:INDIRECT("'Полная ст-ть с уч.НЗС (Авто)'!PE"&amp;$J$26))/$D19)</f>
        <v>0</v>
      </c>
      <c r="PF19" s="137">
        <f ca="1">IF($D19=0,0,SUMIF('Полная ст-ть с уч.НЗС (Авто)'!$YO$11:INDIRECT("'Полная ст-ть с уч.НЗС (Авто)'!YO"&amp;$J$26),$C19,'Полная ст-ть с уч.НЗС (Авто)'!PF$11:INDIRECT("'Полная ст-ть с уч.НЗС (Авто)'!PF"&amp;$J$26))/$D19)</f>
        <v>0</v>
      </c>
      <c r="PG19" s="137">
        <f ca="1">IF($D19=0,0,SUMIF('Полная ст-ть с уч.НЗС (Авто)'!$YO$11:INDIRECT("'Полная ст-ть с уч.НЗС (Авто)'!YO"&amp;$J$26),$C19,'Полная ст-ть с уч.НЗС (Авто)'!PG$11:INDIRECT("'Полная ст-ть с уч.НЗС (Авто)'!PG"&amp;$J$26))/$D19)</f>
        <v>0</v>
      </c>
      <c r="PH19" s="137">
        <f ca="1">IF($D19=0,0,SUMIF('Полная ст-ть с уч.НЗС (Авто)'!$YO$11:INDIRECT("'Полная ст-ть с уч.НЗС (Авто)'!YO"&amp;$J$26),$C19,'Полная ст-ть с уч.НЗС (Авто)'!PH$11:INDIRECT("'Полная ст-ть с уч.НЗС (Авто)'!PH"&amp;$J$26))/$D19)</f>
        <v>0</v>
      </c>
      <c r="PI19" s="137">
        <f ca="1">IF($D19=0,0,SUMIF('Полная ст-ть с уч.НЗС (Авто)'!$YO$11:INDIRECT("'Полная ст-ть с уч.НЗС (Авто)'!YO"&amp;$J$26),$C19,'Полная ст-ть с уч.НЗС (Авто)'!PI$11:INDIRECT("'Полная ст-ть с уч.НЗС (Авто)'!PI"&amp;$J$26))/$D19)</f>
        <v>0</v>
      </c>
      <c r="PJ19" s="137">
        <f ca="1">IF($D19=0,0,SUMIF('Полная ст-ть с уч.НЗС (Авто)'!$YO$11:INDIRECT("'Полная ст-ть с уч.НЗС (Авто)'!YO"&amp;$J$26),$C19,'Полная ст-ть с уч.НЗС (Авто)'!PJ$11:INDIRECT("'Полная ст-ть с уч.НЗС (Авто)'!PJ"&amp;$J$26))/$D19)</f>
        <v>0</v>
      </c>
      <c r="PK19" s="137">
        <f ca="1">IF($D19=0,0,SUMIF('Полная ст-ть с уч.НЗС (Авто)'!$YO$11:INDIRECT("'Полная ст-ть с уч.НЗС (Авто)'!YO"&amp;$J$26),$C19,'Полная ст-ть с уч.НЗС (Авто)'!PK$11:INDIRECT("'Полная ст-ть с уч.НЗС (Авто)'!PK"&amp;$J$26))/$D19)</f>
        <v>0</v>
      </c>
      <c r="PL19" s="137">
        <f ca="1">IF($D19=0,0,SUMIF('Полная ст-ть с уч.НЗС (Авто)'!$YO$11:INDIRECT("'Полная ст-ть с уч.НЗС (Авто)'!YO"&amp;$J$26),$C19,'Полная ст-ть с уч.НЗС (Авто)'!PL$11:INDIRECT("'Полная ст-ть с уч.НЗС (Авто)'!PL"&amp;$J$26))/$D19)</f>
        <v>0</v>
      </c>
      <c r="PM19" s="137">
        <f ca="1">IF($D19=0,0,SUMIF('Полная ст-ть с уч.НЗС (Авто)'!$YO$11:INDIRECT("'Полная ст-ть с уч.НЗС (Авто)'!YO"&amp;$J$26),$C19,'Полная ст-ть с уч.НЗС (Авто)'!PM$11:INDIRECT("'Полная ст-ть с уч.НЗС (Авто)'!PM"&amp;$J$26))/$D19)</f>
        <v>0</v>
      </c>
      <c r="PN19" s="137">
        <f ca="1">IF($D19=0,0,SUMIF('Полная ст-ть с уч.НЗС (Авто)'!$YO$11:INDIRECT("'Полная ст-ть с уч.НЗС (Авто)'!YO"&amp;$J$26),$C19,'Полная ст-ть с уч.НЗС (Авто)'!PN$11:INDIRECT("'Полная ст-ть с уч.НЗС (Авто)'!PN"&amp;$J$26))/$D19)</f>
        <v>0</v>
      </c>
      <c r="PO19" s="137">
        <f ca="1">IF($D19=0,0,SUMIF('Полная ст-ть с уч.НЗС (Авто)'!$YO$11:INDIRECT("'Полная ст-ть с уч.НЗС (Авто)'!YO"&amp;$J$26),$C19,'Полная ст-ть с уч.НЗС (Авто)'!PO$11:INDIRECT("'Полная ст-ть с уч.НЗС (Авто)'!PO"&amp;$J$26))/$D19)</f>
        <v>0</v>
      </c>
      <c r="PP19" s="137">
        <f ca="1">IF($D19=0,0,SUMIF('Полная ст-ть с уч.НЗС (Авто)'!$YO$11:INDIRECT("'Полная ст-ть с уч.НЗС (Авто)'!YO"&amp;$J$26),$C19,'Полная ст-ть с уч.НЗС (Авто)'!PP$11:INDIRECT("'Полная ст-ть с уч.НЗС (Авто)'!PP"&amp;$J$26))/$D19)</f>
        <v>0</v>
      </c>
      <c r="PQ19" s="137">
        <f ca="1">IF($D19=0,0,SUMIF('Полная ст-ть с уч.НЗС (Авто)'!$YO$11:INDIRECT("'Полная ст-ть с уч.НЗС (Авто)'!YO"&amp;$J$26),$C19,'Полная ст-ть с уч.НЗС (Авто)'!PQ$11:INDIRECT("'Полная ст-ть с уч.НЗС (Авто)'!PQ"&amp;$J$26))/$D19)</f>
        <v>0</v>
      </c>
      <c r="PR19" s="137">
        <f ca="1">IF($D19=0,0,SUMIF('Полная ст-ть с уч.НЗС (Авто)'!$YO$11:INDIRECT("'Полная ст-ть с уч.НЗС (Авто)'!YO"&amp;$J$26),$C19,'Полная ст-ть с уч.НЗС (Авто)'!PR$11:INDIRECT("'Полная ст-ть с уч.НЗС (Авто)'!PR"&amp;$J$26))/$D19)</f>
        <v>0</v>
      </c>
      <c r="PS19" s="137">
        <f ca="1">IF($D19=0,0,SUMIF('Полная ст-ть с уч.НЗС (Авто)'!$YO$11:INDIRECT("'Полная ст-ть с уч.НЗС (Авто)'!YO"&amp;$J$26),$C19,'Полная ст-ть с уч.НЗС (Авто)'!PS$11:INDIRECT("'Полная ст-ть с уч.НЗС (Авто)'!PS"&amp;$J$26))/$D19)</f>
        <v>0</v>
      </c>
      <c r="PT19" s="137">
        <f ca="1">IF($D19=0,0,SUMIF('Полная ст-ть с уч.НЗС (Авто)'!$YO$11:INDIRECT("'Полная ст-ть с уч.НЗС (Авто)'!YO"&amp;$J$26),$C19,'Полная ст-ть с уч.НЗС (Авто)'!PT$11:INDIRECT("'Полная ст-ть с уч.НЗС (Авто)'!PT"&amp;$J$26))/$D19)</f>
        <v>0</v>
      </c>
      <c r="PU19" s="137">
        <f ca="1">IF($D19=0,0,SUMIF('Полная ст-ть с уч.НЗС (Авто)'!$YO$11:INDIRECT("'Полная ст-ть с уч.НЗС (Авто)'!YO"&amp;$J$26),$C19,'Полная ст-ть с уч.НЗС (Авто)'!PU$11:INDIRECT("'Полная ст-ть с уч.НЗС (Авто)'!PU"&amp;$J$26))/$D19)</f>
        <v>0</v>
      </c>
      <c r="PV19" s="137">
        <f ca="1">IF($D19=0,0,SUMIF('Полная ст-ть с уч.НЗС (Авто)'!$YO$11:INDIRECT("'Полная ст-ть с уч.НЗС (Авто)'!YO"&amp;$J$26),$C19,'Полная ст-ть с уч.НЗС (Авто)'!PV$11:INDIRECT("'Полная ст-ть с уч.НЗС (Авто)'!PV"&amp;$J$26))/$D19)</f>
        <v>0</v>
      </c>
      <c r="PW19" s="137">
        <f ca="1">IF($D19=0,0,SUMIF('Полная ст-ть с уч.НЗС (Авто)'!$YO$11:INDIRECT("'Полная ст-ть с уч.НЗС (Авто)'!YO"&amp;$J$26),$C19,'Полная ст-ть с уч.НЗС (Авто)'!PW$11:INDIRECT("'Полная ст-ть с уч.НЗС (Авто)'!PW"&amp;$J$26))/$D19)</f>
        <v>0</v>
      </c>
      <c r="PX19" s="137">
        <f ca="1">IF($D19=0,0,SUMIF('Полная ст-ть с уч.НЗС (Авто)'!$YO$11:INDIRECT("'Полная ст-ть с уч.НЗС (Авто)'!YO"&amp;$J$26),$C19,'Полная ст-ть с уч.НЗС (Авто)'!PX$11:INDIRECT("'Полная ст-ть с уч.НЗС (Авто)'!PX"&amp;$J$26))/$D19)</f>
        <v>0</v>
      </c>
      <c r="PY19" s="137">
        <f ca="1">IF($D19=0,0,SUMIF('Полная ст-ть с уч.НЗС (Авто)'!$YO$11:INDIRECT("'Полная ст-ть с уч.НЗС (Авто)'!YO"&amp;$J$26),$C19,'Полная ст-ть с уч.НЗС (Авто)'!PY$11:INDIRECT("'Полная ст-ть с уч.НЗС (Авто)'!PY"&amp;$J$26))/$D19)</f>
        <v>0</v>
      </c>
      <c r="PZ19" s="137">
        <f ca="1">IF($D19=0,0,SUMIF('Полная ст-ть с уч.НЗС (Авто)'!$YO$11:INDIRECT("'Полная ст-ть с уч.НЗС (Авто)'!YO"&amp;$J$26),$C19,'Полная ст-ть с уч.НЗС (Авто)'!PZ$11:INDIRECT("'Полная ст-ть с уч.НЗС (Авто)'!PZ"&amp;$J$26))/$D19)</f>
        <v>0</v>
      </c>
      <c r="QA19" s="137">
        <f ca="1">IF($D19=0,0,SUMIF('Полная ст-ть с уч.НЗС (Авто)'!$YO$11:INDIRECT("'Полная ст-ть с уч.НЗС (Авто)'!YO"&amp;$J$26),$C19,'Полная ст-ть с уч.НЗС (Авто)'!QA$11:INDIRECT("'Полная ст-ть с уч.НЗС (Авто)'!QA"&amp;$J$26))/$D19)</f>
        <v>0</v>
      </c>
      <c r="QB19" s="137">
        <f ca="1">IF($D19=0,0,SUMIF('Полная ст-ть с уч.НЗС (Авто)'!$YO$11:INDIRECT("'Полная ст-ть с уч.НЗС (Авто)'!YO"&amp;$J$26),$C19,'Полная ст-ть с уч.НЗС (Авто)'!QB$11:INDIRECT("'Полная ст-ть с уч.НЗС (Авто)'!QB"&amp;$J$26))/$D19)</f>
        <v>0</v>
      </c>
      <c r="QC19" s="137">
        <f ca="1">IF($D19=0,0,SUMIF('Полная ст-ть с уч.НЗС (Авто)'!$YO$11:INDIRECT("'Полная ст-ть с уч.НЗС (Авто)'!YO"&amp;$J$26),$C19,'Полная ст-ть с уч.НЗС (Авто)'!QC$11:INDIRECT("'Полная ст-ть с уч.НЗС (Авто)'!QC"&amp;$J$26))/$D19)</f>
        <v>0</v>
      </c>
      <c r="QD19" s="137">
        <f ca="1">IF($D19=0,0,SUMIF('Полная ст-ть с уч.НЗС (Авто)'!$YO$11:INDIRECT("'Полная ст-ть с уч.НЗС (Авто)'!YO"&amp;$J$26),$C19,'Полная ст-ть с уч.НЗС (Авто)'!QD$11:INDIRECT("'Полная ст-ть с уч.НЗС (Авто)'!QD"&amp;$J$26))/$D19)</f>
        <v>0</v>
      </c>
      <c r="QE19" s="137">
        <f ca="1">IF($D19=0,0,SUMIF('Полная ст-ть с уч.НЗС (Авто)'!$YO$11:INDIRECT("'Полная ст-ть с уч.НЗС (Авто)'!YO"&amp;$J$26),$C19,'Полная ст-ть с уч.НЗС (Авто)'!QE$11:INDIRECT("'Полная ст-ть с уч.НЗС (Авто)'!QE"&amp;$J$26))/$D19)</f>
        <v>0</v>
      </c>
      <c r="QF19" s="137">
        <f ca="1">IF($D19=0,0,SUMIF('Полная ст-ть с уч.НЗС (Авто)'!$YO$11:INDIRECT("'Полная ст-ть с уч.НЗС (Авто)'!YO"&amp;$J$26),$C19,'Полная ст-ть с уч.НЗС (Авто)'!QF$11:INDIRECT("'Полная ст-ть с уч.НЗС (Авто)'!QF"&amp;$J$26))/$D19)</f>
        <v>0</v>
      </c>
      <c r="QG19" s="137">
        <f ca="1">IF($D19=0,0,SUMIF('Полная ст-ть с уч.НЗС (Авто)'!$YO$11:INDIRECT("'Полная ст-ть с уч.НЗС (Авто)'!YO"&amp;$J$26),$C19,'Полная ст-ть с уч.НЗС (Авто)'!QG$11:INDIRECT("'Полная ст-ть с уч.НЗС (Авто)'!QG"&amp;$J$26))/$D19)</f>
        <v>0</v>
      </c>
      <c r="QH19" s="137">
        <f ca="1">IF($D19=0,0,SUMIF('Полная ст-ть с уч.НЗС (Авто)'!$YO$11:INDIRECT("'Полная ст-ть с уч.НЗС (Авто)'!YO"&amp;$J$26),$C19,'Полная ст-ть с уч.НЗС (Авто)'!QH$11:INDIRECT("'Полная ст-ть с уч.НЗС (Авто)'!QH"&amp;$J$26))/$D19)</f>
        <v>0</v>
      </c>
      <c r="QI19" s="137">
        <f ca="1">IF($D19=0,0,SUMIF('Полная ст-ть с уч.НЗС (Авто)'!$YO$11:INDIRECT("'Полная ст-ть с уч.НЗС (Авто)'!YO"&amp;$J$26),$C19,'Полная ст-ть с уч.НЗС (Авто)'!QI$11:INDIRECT("'Полная ст-ть с уч.НЗС (Авто)'!QI"&amp;$J$26))/$D19)</f>
        <v>0</v>
      </c>
      <c r="QJ19" s="137">
        <f ca="1">IF($D19=0,0,SUMIF('Полная ст-ть с уч.НЗС (Авто)'!$YO$11:INDIRECT("'Полная ст-ть с уч.НЗС (Авто)'!YO"&amp;$J$26),$C19,'Полная ст-ть с уч.НЗС (Авто)'!QJ$11:INDIRECT("'Полная ст-ть с уч.НЗС (Авто)'!QJ"&amp;$J$26))/$D19)</f>
        <v>0</v>
      </c>
      <c r="QK19" s="137">
        <f ca="1">IF($D19=0,0,SUMIF('Полная ст-ть с уч.НЗС (Авто)'!$YO$11:INDIRECT("'Полная ст-ть с уч.НЗС (Авто)'!YO"&amp;$J$26),$C19,'Полная ст-ть с уч.НЗС (Авто)'!QK$11:INDIRECT("'Полная ст-ть с уч.НЗС (Авто)'!QK"&amp;$J$26))/$D19)</f>
        <v>0</v>
      </c>
      <c r="QL19" s="137">
        <f ca="1">IF($D19=0,0,SUMIF('Полная ст-ть с уч.НЗС (Авто)'!$YO$11:INDIRECT("'Полная ст-ть с уч.НЗС (Авто)'!YO"&amp;$J$26),$C19,'Полная ст-ть с уч.НЗС (Авто)'!QL$11:INDIRECT("'Полная ст-ть с уч.НЗС (Авто)'!QL"&amp;$J$26))/$D19)</f>
        <v>0</v>
      </c>
      <c r="QM19" s="137">
        <f ca="1">IF($D19=0,0,SUMIF('Полная ст-ть с уч.НЗС (Авто)'!$YO$11:INDIRECT("'Полная ст-ть с уч.НЗС (Авто)'!YO"&amp;$J$26),$C19,'Полная ст-ть с уч.НЗС (Авто)'!QM$11:INDIRECT("'Полная ст-ть с уч.НЗС (Авто)'!QM"&amp;$J$26))/$D19)</f>
        <v>0</v>
      </c>
      <c r="QN19" s="137">
        <f ca="1">IF($D19=0,0,SUMIF('Полная ст-ть с уч.НЗС (Авто)'!$YO$11:INDIRECT("'Полная ст-ть с уч.НЗС (Авто)'!YO"&amp;$J$26),$C19,'Полная ст-ть с уч.НЗС (Авто)'!QN$11:INDIRECT("'Полная ст-ть с уч.НЗС (Авто)'!QN"&amp;$J$26))/$D19)</f>
        <v>0</v>
      </c>
      <c r="QO19" s="137">
        <f ca="1">IF($D19=0,0,SUMIF('Полная ст-ть с уч.НЗС (Авто)'!$YO$11:INDIRECT("'Полная ст-ть с уч.НЗС (Авто)'!YO"&amp;$J$26),$C19,'Полная ст-ть с уч.НЗС (Авто)'!QO$11:INDIRECT("'Полная ст-ть с уч.НЗС (Авто)'!QO"&amp;$J$26))/$D19)</f>
        <v>0</v>
      </c>
      <c r="QP19" s="137">
        <f ca="1">IF($D19=0,0,SUMIF('Полная ст-ть с уч.НЗС (Авто)'!$YO$11:INDIRECT("'Полная ст-ть с уч.НЗС (Авто)'!YO"&amp;$J$26),$C19,'Полная ст-ть с уч.НЗС (Авто)'!QP$11:INDIRECT("'Полная ст-ть с уч.НЗС (Авто)'!QP"&amp;$J$26))/$D19)</f>
        <v>0</v>
      </c>
      <c r="QQ19" s="137">
        <f ca="1">IF($D19=0,0,SUMIF('Полная ст-ть с уч.НЗС (Авто)'!$YO$11:INDIRECT("'Полная ст-ть с уч.НЗС (Авто)'!YO"&amp;$J$26),$C19,'Полная ст-ть с уч.НЗС (Авто)'!QQ$11:INDIRECT("'Полная ст-ть с уч.НЗС (Авто)'!QQ"&amp;$J$26))/$D19)</f>
        <v>0</v>
      </c>
      <c r="QR19" s="137">
        <f ca="1">IF($D19=0,0,SUMIF('Полная ст-ть с уч.НЗС (Авто)'!$YO$11:INDIRECT("'Полная ст-ть с уч.НЗС (Авто)'!YO"&amp;$J$26),$C19,'Полная ст-ть с уч.НЗС (Авто)'!QR$11:INDIRECT("'Полная ст-ть с уч.НЗС (Авто)'!QR"&amp;$J$26))/$D19)</f>
        <v>0</v>
      </c>
      <c r="QS19" s="137">
        <f ca="1">IF($D19=0,0,SUMIF('Полная ст-ть с уч.НЗС (Авто)'!$YO$11:INDIRECT("'Полная ст-ть с уч.НЗС (Авто)'!YO"&amp;$J$26),$C19,'Полная ст-ть с уч.НЗС (Авто)'!QS$11:INDIRECT("'Полная ст-ть с уч.НЗС (Авто)'!QS"&amp;$J$26))/$D19)</f>
        <v>0</v>
      </c>
      <c r="QT19" s="137">
        <f ca="1">IF($D19=0,0,SUMIF('Полная ст-ть с уч.НЗС (Авто)'!$YO$11:INDIRECT("'Полная ст-ть с уч.НЗС (Авто)'!YO"&amp;$J$26),$C19,'Полная ст-ть с уч.НЗС (Авто)'!QT$11:INDIRECT("'Полная ст-ть с уч.НЗС (Авто)'!QT"&amp;$J$26))/$D19)</f>
        <v>0</v>
      </c>
      <c r="QU19" s="137">
        <f ca="1">IF($D19=0,0,SUMIF('Полная ст-ть с уч.НЗС (Авто)'!$YO$11:INDIRECT("'Полная ст-ть с уч.НЗС (Авто)'!YO"&amp;$J$26),$C19,'Полная ст-ть с уч.НЗС (Авто)'!QU$11:INDIRECT("'Полная ст-ть с уч.НЗС (Авто)'!QU"&amp;$J$26))/$D19)</f>
        <v>0</v>
      </c>
      <c r="QV19" s="137">
        <f ca="1">IF($D19=0,0,SUMIF('Полная ст-ть с уч.НЗС (Авто)'!$YO$11:INDIRECT("'Полная ст-ть с уч.НЗС (Авто)'!YO"&amp;$J$26),$C19,'Полная ст-ть с уч.НЗС (Авто)'!QV$11:INDIRECT("'Полная ст-ть с уч.НЗС (Авто)'!QV"&amp;$J$26))/$D19)</f>
        <v>0</v>
      </c>
      <c r="QW19" s="137">
        <f ca="1">IF($D19=0,0,SUMIF('Полная ст-ть с уч.НЗС (Авто)'!$YO$11:INDIRECT("'Полная ст-ть с уч.НЗС (Авто)'!YO"&amp;$J$26),$C19,'Полная ст-ть с уч.НЗС (Авто)'!QW$11:INDIRECT("'Полная ст-ть с уч.НЗС (Авто)'!QW"&amp;$J$26))/$D19)</f>
        <v>0</v>
      </c>
      <c r="QX19" s="137">
        <f ca="1">IF($D19=0,0,SUMIF('Полная ст-ть с уч.НЗС (Авто)'!$YO$11:INDIRECT("'Полная ст-ть с уч.НЗС (Авто)'!YO"&amp;$J$26),$C19,'Полная ст-ть с уч.НЗС (Авто)'!QX$11:INDIRECT("'Полная ст-ть с уч.НЗС (Авто)'!QX"&amp;$J$26))/$D19)</f>
        <v>0</v>
      </c>
      <c r="QY19" s="137">
        <f ca="1">IF($D19=0,0,SUMIF('Полная ст-ть с уч.НЗС (Авто)'!$YO$11:INDIRECT("'Полная ст-ть с уч.НЗС (Авто)'!YO"&amp;$J$26),$C19,'Полная ст-ть с уч.НЗС (Авто)'!QY$11:INDIRECT("'Полная ст-ть с уч.НЗС (Авто)'!QY"&amp;$J$26))/$D19)</f>
        <v>0</v>
      </c>
      <c r="QZ19" s="137">
        <f ca="1">IF($D19=0,0,SUMIF('Полная ст-ть с уч.НЗС (Авто)'!$YO$11:INDIRECT("'Полная ст-ть с уч.НЗС (Авто)'!YO"&amp;$J$26),$C19,'Полная ст-ть с уч.НЗС (Авто)'!QZ$11:INDIRECT("'Полная ст-ть с уч.НЗС (Авто)'!QZ"&amp;$J$26))/$D19)</f>
        <v>0</v>
      </c>
      <c r="RA19" s="137">
        <f ca="1">IF($D19=0,0,SUMIF('Полная ст-ть с уч.НЗС (Авто)'!$YO$11:INDIRECT("'Полная ст-ть с уч.НЗС (Авто)'!YO"&amp;$J$26),$C19,'Полная ст-ть с уч.НЗС (Авто)'!RA$11:INDIRECT("'Полная ст-ть с уч.НЗС (Авто)'!RA"&amp;$J$26))/$D19)</f>
        <v>0</v>
      </c>
      <c r="RB19" s="137">
        <f ca="1">IF($D19=0,0,SUMIF('Полная ст-ть с уч.НЗС (Авто)'!$YO$11:INDIRECT("'Полная ст-ть с уч.НЗС (Авто)'!YO"&amp;$J$26),$C19,'Полная ст-ть с уч.НЗС (Авто)'!RB$11:INDIRECT("'Полная ст-ть с уч.НЗС (Авто)'!RB"&amp;$J$26))/$D19)</f>
        <v>0</v>
      </c>
      <c r="RC19" s="137">
        <f ca="1">IF($D19=0,0,SUMIF('Полная ст-ть с уч.НЗС (Авто)'!$YO$11:INDIRECT("'Полная ст-ть с уч.НЗС (Авто)'!YO"&amp;$J$26),$C19,'Полная ст-ть с уч.НЗС (Авто)'!RC$11:INDIRECT("'Полная ст-ть с уч.НЗС (Авто)'!RC"&amp;$J$26))/$D19)</f>
        <v>0</v>
      </c>
      <c r="RD19" s="137">
        <f ca="1">IF($D19=0,0,SUMIF('Полная ст-ть с уч.НЗС (Авто)'!$YO$11:INDIRECT("'Полная ст-ть с уч.НЗС (Авто)'!YO"&amp;$J$26),$C19,'Полная ст-ть с уч.НЗС (Авто)'!RD$11:INDIRECT("'Полная ст-ть с уч.НЗС (Авто)'!RD"&amp;$J$26))/$D19)</f>
        <v>0</v>
      </c>
      <c r="RE19" s="137">
        <f ca="1">IF($D19=0,0,SUMIF('Полная ст-ть с уч.НЗС (Авто)'!$YO$11:INDIRECT("'Полная ст-ть с уч.НЗС (Авто)'!YO"&amp;$J$26),$C19,'Полная ст-ть с уч.НЗС (Авто)'!RE$11:INDIRECT("'Полная ст-ть с уч.НЗС (Авто)'!RE"&amp;$J$26))/$D19)</f>
        <v>0</v>
      </c>
      <c r="RF19" s="137">
        <f ca="1">IF($D19=0,0,SUMIF('Полная ст-ть с уч.НЗС (Авто)'!$YO$11:INDIRECT("'Полная ст-ть с уч.НЗС (Авто)'!YO"&amp;$J$26),$C19,'Полная ст-ть с уч.НЗС (Авто)'!RF$11:INDIRECT("'Полная ст-ть с уч.НЗС (Авто)'!RF"&amp;$J$26))/$D19)</f>
        <v>0</v>
      </c>
      <c r="RG19" s="137">
        <f ca="1">IF($D19=0,0,SUMIF('Полная ст-ть с уч.НЗС (Авто)'!$YO$11:INDIRECT("'Полная ст-ть с уч.НЗС (Авто)'!YO"&amp;$J$26),$C19,'Полная ст-ть с уч.НЗС (Авто)'!RG$11:INDIRECT("'Полная ст-ть с уч.НЗС (Авто)'!RG"&amp;$J$26))/$D19)</f>
        <v>0</v>
      </c>
      <c r="RH19" s="137">
        <f ca="1">IF($D19=0,0,SUMIF('Полная ст-ть с уч.НЗС (Авто)'!$YO$11:INDIRECT("'Полная ст-ть с уч.НЗС (Авто)'!YO"&amp;$J$26),$C19,'Полная ст-ть с уч.НЗС (Авто)'!RH$11:INDIRECT("'Полная ст-ть с уч.НЗС (Авто)'!RH"&amp;$J$26))/$D19)</f>
        <v>0</v>
      </c>
      <c r="RI19" s="137">
        <f ca="1">IF($D19=0,0,SUMIF('Полная ст-ть с уч.НЗС (Авто)'!$YO$11:INDIRECT("'Полная ст-ть с уч.НЗС (Авто)'!YO"&amp;$J$26),$C19,'Полная ст-ть с уч.НЗС (Авто)'!RI$11:INDIRECT("'Полная ст-ть с уч.НЗС (Авто)'!RI"&amp;$J$26))/$D19)</f>
        <v>0</v>
      </c>
      <c r="RJ19" s="137">
        <f ca="1">IF($D19=0,0,SUMIF('Полная ст-ть с уч.НЗС (Авто)'!$YO$11:INDIRECT("'Полная ст-ть с уч.НЗС (Авто)'!YO"&amp;$J$26),$C19,'Полная ст-ть с уч.НЗС (Авто)'!RJ$11:INDIRECT("'Полная ст-ть с уч.НЗС (Авто)'!RJ"&amp;$J$26))/$D19)</f>
        <v>0</v>
      </c>
      <c r="RK19" s="137">
        <f ca="1">IF($D19=0,0,SUMIF('Полная ст-ть с уч.НЗС (Авто)'!$YO$11:INDIRECT("'Полная ст-ть с уч.НЗС (Авто)'!YO"&amp;$J$26),$C19,'Полная ст-ть с уч.НЗС (Авто)'!RK$11:INDIRECT("'Полная ст-ть с уч.НЗС (Авто)'!RK"&amp;$J$26))/$D19)</f>
        <v>0</v>
      </c>
      <c r="RL19" s="137">
        <f ca="1">IF($D19=0,0,SUMIF('Полная ст-ть с уч.НЗС (Авто)'!$YO$11:INDIRECT("'Полная ст-ть с уч.НЗС (Авто)'!YO"&amp;$J$26),$C19,'Полная ст-ть с уч.НЗС (Авто)'!RL$11:INDIRECT("'Полная ст-ть с уч.НЗС (Авто)'!RL"&amp;$J$26))/$D19)</f>
        <v>0</v>
      </c>
      <c r="RM19" s="137">
        <f ca="1">IF($D19=0,0,SUMIF('Полная ст-ть с уч.НЗС (Авто)'!$YO$11:INDIRECT("'Полная ст-ть с уч.НЗС (Авто)'!YO"&amp;$J$26),$C19,'Полная ст-ть с уч.НЗС (Авто)'!RM$11:INDIRECT("'Полная ст-ть с уч.НЗС (Авто)'!RM"&amp;$J$26))/$D19)</f>
        <v>0</v>
      </c>
      <c r="RN19" s="137">
        <f ca="1">IF($D19=0,0,SUMIF('Полная ст-ть с уч.НЗС (Авто)'!$YO$11:INDIRECT("'Полная ст-ть с уч.НЗС (Авто)'!YO"&amp;$J$26),$C19,'Полная ст-ть с уч.НЗС (Авто)'!RN$11:INDIRECT("'Полная ст-ть с уч.НЗС (Авто)'!RN"&amp;$J$26))/$D19)</f>
        <v>0</v>
      </c>
      <c r="RO19" s="137">
        <f ca="1">IF($D19=0,0,SUMIF('Полная ст-ть с уч.НЗС (Авто)'!$YO$11:INDIRECT("'Полная ст-ть с уч.НЗС (Авто)'!YO"&amp;$J$26),$C19,'Полная ст-ть с уч.НЗС (Авто)'!RO$11:INDIRECT("'Полная ст-ть с уч.НЗС (Авто)'!RO"&amp;$J$26))/$D19)</f>
        <v>0</v>
      </c>
      <c r="RP19" s="137">
        <f ca="1">IF($D19=0,0,SUMIF('Полная ст-ть с уч.НЗС (Авто)'!$YO$11:INDIRECT("'Полная ст-ть с уч.НЗС (Авто)'!YO"&amp;$J$26),$C19,'Полная ст-ть с уч.НЗС (Авто)'!RP$11:INDIRECT("'Полная ст-ть с уч.НЗС (Авто)'!RP"&amp;$J$26))/$D19)</f>
        <v>0</v>
      </c>
      <c r="RQ19" s="137">
        <f ca="1">IF($D19=0,0,SUMIF('Полная ст-ть с уч.НЗС (Авто)'!$YO$11:INDIRECT("'Полная ст-ть с уч.НЗС (Авто)'!YO"&amp;$J$26),$C19,'Полная ст-ть с уч.НЗС (Авто)'!RQ$11:INDIRECT("'Полная ст-ть с уч.НЗС (Авто)'!RQ"&amp;$J$26))/$D19)</f>
        <v>0</v>
      </c>
      <c r="RR19" s="137">
        <f ca="1">IF($D19=0,0,SUMIF('Полная ст-ть с уч.НЗС (Авто)'!$YO$11:INDIRECT("'Полная ст-ть с уч.НЗС (Авто)'!YO"&amp;$J$26),$C19,'Полная ст-ть с уч.НЗС (Авто)'!RR$11:INDIRECT("'Полная ст-ть с уч.НЗС (Авто)'!RR"&amp;$J$26))/$D19)</f>
        <v>0</v>
      </c>
      <c r="RS19" s="137">
        <f ca="1">IF($D19=0,0,SUMIF('Полная ст-ть с уч.НЗС (Авто)'!$YO$11:INDIRECT("'Полная ст-ть с уч.НЗС (Авто)'!YO"&amp;$J$26),$C19,'Полная ст-ть с уч.НЗС (Авто)'!RS$11:INDIRECT("'Полная ст-ть с уч.НЗС (Авто)'!RS"&amp;$J$26))/$D19)</f>
        <v>0</v>
      </c>
      <c r="RT19" s="137">
        <f ca="1">IF($D19=0,0,SUMIF('Полная ст-ть с уч.НЗС (Авто)'!$YO$11:INDIRECT("'Полная ст-ть с уч.НЗС (Авто)'!YO"&amp;$J$26),$C19,'Полная ст-ть с уч.НЗС (Авто)'!RT$11:INDIRECT("'Полная ст-ть с уч.НЗС (Авто)'!RT"&amp;$J$26))/$D19)</f>
        <v>0</v>
      </c>
      <c r="RU19" s="137">
        <f ca="1">IF($D19=0,0,SUMIF('Полная ст-ть с уч.НЗС (Авто)'!$YO$11:INDIRECT("'Полная ст-ть с уч.НЗС (Авто)'!YO"&amp;$J$26),$C19,'Полная ст-ть с уч.НЗС (Авто)'!RU$11:INDIRECT("'Полная ст-ть с уч.НЗС (Авто)'!RU"&amp;$J$26))/$D19)</f>
        <v>0</v>
      </c>
      <c r="RV19" s="137">
        <f ca="1">IF($D19=0,0,SUMIF('Полная ст-ть с уч.НЗС (Авто)'!$YO$11:INDIRECT("'Полная ст-ть с уч.НЗС (Авто)'!YO"&amp;$J$26),$C19,'Полная ст-ть с уч.НЗС (Авто)'!RV$11:INDIRECT("'Полная ст-ть с уч.НЗС (Авто)'!RV"&amp;$J$26))/$D19)</f>
        <v>0</v>
      </c>
      <c r="RW19" s="137">
        <f ca="1">IF($D19=0,0,SUMIF('Полная ст-ть с уч.НЗС (Авто)'!$YO$11:INDIRECT("'Полная ст-ть с уч.НЗС (Авто)'!YO"&amp;$J$26),$C19,'Полная ст-ть с уч.НЗС (Авто)'!RW$11:INDIRECT("'Полная ст-ть с уч.НЗС (Авто)'!RW"&amp;$J$26))/$D19)</f>
        <v>0</v>
      </c>
      <c r="RX19" s="137">
        <f ca="1">IF($D19=0,0,SUMIF('Полная ст-ть с уч.НЗС (Авто)'!$YO$11:INDIRECT("'Полная ст-ть с уч.НЗС (Авто)'!YO"&amp;$J$26),$C19,'Полная ст-ть с уч.НЗС (Авто)'!RX$11:INDIRECT("'Полная ст-ть с уч.НЗС (Авто)'!RX"&amp;$J$26))/$D19)</f>
        <v>0</v>
      </c>
      <c r="RY19" s="137">
        <f ca="1">IF($D19=0,0,SUMIF('Полная ст-ть с уч.НЗС (Авто)'!$YO$11:INDIRECT("'Полная ст-ть с уч.НЗС (Авто)'!YO"&amp;$J$26),$C19,'Полная ст-ть с уч.НЗС (Авто)'!RY$11:INDIRECT("'Полная ст-ть с уч.НЗС (Авто)'!RY"&amp;$J$26))/$D19)</f>
        <v>0</v>
      </c>
      <c r="RZ19" s="137">
        <f ca="1">IF($D19=0,0,SUMIF('Полная ст-ть с уч.НЗС (Авто)'!$YO$11:INDIRECT("'Полная ст-ть с уч.НЗС (Авто)'!YO"&amp;$J$26),$C19,'Полная ст-ть с уч.НЗС (Авто)'!RZ$11:INDIRECT("'Полная ст-ть с уч.НЗС (Авто)'!RZ"&amp;$J$26))/$D19)</f>
        <v>0</v>
      </c>
      <c r="SA19" s="137">
        <f ca="1">IF($D19=0,0,SUMIF('Полная ст-ть с уч.НЗС (Авто)'!$YO$11:INDIRECT("'Полная ст-ть с уч.НЗС (Авто)'!YO"&amp;$J$26),$C19,'Полная ст-ть с уч.НЗС (Авто)'!SA$11:INDIRECT("'Полная ст-ть с уч.НЗС (Авто)'!SA"&amp;$J$26))/$D19)</f>
        <v>0</v>
      </c>
      <c r="SB19" s="137">
        <f ca="1">IF($D19=0,0,SUMIF('Полная ст-ть с уч.НЗС (Авто)'!$YO$11:INDIRECT("'Полная ст-ть с уч.НЗС (Авто)'!YO"&amp;$J$26),$C19,'Полная ст-ть с уч.НЗС (Авто)'!SB$11:INDIRECT("'Полная ст-ть с уч.НЗС (Авто)'!SB"&amp;$J$26))/$D19)</f>
        <v>0</v>
      </c>
      <c r="SC19" s="137">
        <f ca="1">IF($D19=0,0,SUMIF('Полная ст-ть с уч.НЗС (Авто)'!$YO$11:INDIRECT("'Полная ст-ть с уч.НЗС (Авто)'!YO"&amp;$J$26),$C19,'Полная ст-ть с уч.НЗС (Авто)'!SC$11:INDIRECT("'Полная ст-ть с уч.НЗС (Авто)'!SC"&amp;$J$26))/$D19)</f>
        <v>0</v>
      </c>
      <c r="SD19" s="137">
        <f ca="1">IF($D19=0,0,SUMIF('Полная ст-ть с уч.НЗС (Авто)'!$YO$11:INDIRECT("'Полная ст-ть с уч.НЗС (Авто)'!YO"&amp;$J$26),$C19,'Полная ст-ть с уч.НЗС (Авто)'!SD$11:INDIRECT("'Полная ст-ть с уч.НЗС (Авто)'!SD"&amp;$J$26))/$D19)</f>
        <v>0</v>
      </c>
      <c r="SE19" s="137">
        <f ca="1">IF($D19=0,0,SUMIF('Полная ст-ть с уч.НЗС (Авто)'!$YO$11:INDIRECT("'Полная ст-ть с уч.НЗС (Авто)'!YO"&amp;$J$26),$C19,'Полная ст-ть с уч.НЗС (Авто)'!SE$11:INDIRECT("'Полная ст-ть с уч.НЗС (Авто)'!SE"&amp;$J$26))/$D19)</f>
        <v>0</v>
      </c>
      <c r="SF19" s="137">
        <f ca="1">IF($D19=0,0,SUMIF('Полная ст-ть с уч.НЗС (Авто)'!$YO$11:INDIRECT("'Полная ст-ть с уч.НЗС (Авто)'!YO"&amp;$J$26),$C19,'Полная ст-ть с уч.НЗС (Авто)'!SF$11:INDIRECT("'Полная ст-ть с уч.НЗС (Авто)'!SF"&amp;$J$26))/$D19)</f>
        <v>0</v>
      </c>
      <c r="SG19" s="137">
        <f ca="1">IF($D19=0,0,SUMIF('Полная ст-ть с уч.НЗС (Авто)'!$YO$11:INDIRECT("'Полная ст-ть с уч.НЗС (Авто)'!YO"&amp;$J$26),$C19,'Полная ст-ть с уч.НЗС (Авто)'!SG$11:INDIRECT("'Полная ст-ть с уч.НЗС (Авто)'!SG"&amp;$J$26))/$D19)</f>
        <v>0</v>
      </c>
      <c r="SH19" s="137">
        <f ca="1">IF($D19=0,0,SUMIF('Полная ст-ть с уч.НЗС (Авто)'!$YO$11:INDIRECT("'Полная ст-ть с уч.НЗС (Авто)'!YO"&amp;$J$26),$C19,'Полная ст-ть с уч.НЗС (Авто)'!SH$11:INDIRECT("'Полная ст-ть с уч.НЗС (Авто)'!SH"&amp;$J$26))/$D19)</f>
        <v>0</v>
      </c>
      <c r="SI19" s="137">
        <f ca="1">IF($D19=0,0,SUMIF('Полная ст-ть с уч.НЗС (Авто)'!$YO$11:INDIRECT("'Полная ст-ть с уч.НЗС (Авто)'!YO"&amp;$J$26),$C19,'Полная ст-ть с уч.НЗС (Авто)'!SI$11:INDIRECT("'Полная ст-ть с уч.НЗС (Авто)'!SI"&amp;$J$26))/$D19)</f>
        <v>0</v>
      </c>
      <c r="SJ19" s="137">
        <f ca="1">IF($D19=0,0,SUMIF('Полная ст-ть с уч.НЗС (Авто)'!$YO$11:INDIRECT("'Полная ст-ть с уч.НЗС (Авто)'!YO"&amp;$J$26),$C19,'Полная ст-ть с уч.НЗС (Авто)'!SJ$11:INDIRECT("'Полная ст-ть с уч.НЗС (Авто)'!SJ"&amp;$J$26))/$D19)</f>
        <v>0</v>
      </c>
      <c r="SK19" s="137">
        <f ca="1">IF($D19=0,0,SUMIF('Полная ст-ть с уч.НЗС (Авто)'!$YO$11:INDIRECT("'Полная ст-ть с уч.НЗС (Авто)'!YO"&amp;$J$26),$C19,'Полная ст-ть с уч.НЗС (Авто)'!SK$11:INDIRECT("'Полная ст-ть с уч.НЗС (Авто)'!SK"&amp;$J$26))/$D19)</f>
        <v>0</v>
      </c>
      <c r="SL19" s="137">
        <f ca="1">IF($D19=0,0,SUMIF('Полная ст-ть с уч.НЗС (Авто)'!$YO$11:INDIRECT("'Полная ст-ть с уч.НЗС (Авто)'!YO"&amp;$J$26),$C19,'Полная ст-ть с уч.НЗС (Авто)'!SL$11:INDIRECT("'Полная ст-ть с уч.НЗС (Авто)'!SL"&amp;$J$26))/$D19)</f>
        <v>0</v>
      </c>
      <c r="SM19" s="137">
        <f ca="1">IF($D19=0,0,SUMIF('Полная ст-ть с уч.НЗС (Авто)'!$YO$11:INDIRECT("'Полная ст-ть с уч.НЗС (Авто)'!YO"&amp;$J$26),$C19,'Полная ст-ть с уч.НЗС (Авто)'!SM$11:INDIRECT("'Полная ст-ть с уч.НЗС (Авто)'!SM"&amp;$J$26))/$D19)</f>
        <v>0</v>
      </c>
      <c r="SN19" s="137">
        <f ca="1">IF($D19=0,0,SUMIF('Полная ст-ть с уч.НЗС (Авто)'!$YO$11:INDIRECT("'Полная ст-ть с уч.НЗС (Авто)'!YO"&amp;$J$26),$C19,'Полная ст-ть с уч.НЗС (Авто)'!SN$11:INDIRECT("'Полная ст-ть с уч.НЗС (Авто)'!SN"&amp;$J$26))/$D19)</f>
        <v>0</v>
      </c>
      <c r="SO19" s="137">
        <f ca="1">IF($D19=0,0,SUMIF('Полная ст-ть с уч.НЗС (Авто)'!$YO$11:INDIRECT("'Полная ст-ть с уч.НЗС (Авто)'!YO"&amp;$J$26),$C19,'Полная ст-ть с уч.НЗС (Авто)'!SO$11:INDIRECT("'Полная ст-ть с уч.НЗС (Авто)'!SO"&amp;$J$26))/$D19)</f>
        <v>0</v>
      </c>
      <c r="SP19" s="137">
        <f ca="1">IF($D19=0,0,SUMIF('Полная ст-ть с уч.НЗС (Авто)'!$YO$11:INDIRECT("'Полная ст-ть с уч.НЗС (Авто)'!YO"&amp;$J$26),$C19,'Полная ст-ть с уч.НЗС (Авто)'!SP$11:INDIRECT("'Полная ст-ть с уч.НЗС (Авто)'!SP"&amp;$J$26))/$D19)</f>
        <v>0</v>
      </c>
      <c r="SQ19" s="137">
        <f ca="1">IF($D19=0,0,SUMIF('Полная ст-ть с уч.НЗС (Авто)'!$YO$11:INDIRECT("'Полная ст-ть с уч.НЗС (Авто)'!YO"&amp;$J$26),$C19,'Полная ст-ть с уч.НЗС (Авто)'!SQ$11:INDIRECT("'Полная ст-ть с уч.НЗС (Авто)'!SQ"&amp;$J$26))/$D19)</f>
        <v>0</v>
      </c>
      <c r="SR19" s="137">
        <f ca="1">IF($D19=0,0,SUMIF('Полная ст-ть с уч.НЗС (Авто)'!$YO$11:INDIRECT("'Полная ст-ть с уч.НЗС (Авто)'!YO"&amp;$J$26),$C19,'Полная ст-ть с уч.НЗС (Авто)'!SR$11:INDIRECT("'Полная ст-ть с уч.НЗС (Авто)'!SR"&amp;$J$26))/$D19)</f>
        <v>0</v>
      </c>
      <c r="SS19" s="137">
        <f ca="1">IF($D19=0,0,SUMIF('Полная ст-ть с уч.НЗС (Авто)'!$YO$11:INDIRECT("'Полная ст-ть с уч.НЗС (Авто)'!YO"&amp;$J$26),$C19,'Полная ст-ть с уч.НЗС (Авто)'!SS$11:INDIRECT("'Полная ст-ть с уч.НЗС (Авто)'!SS"&amp;$J$26))/$D19)</f>
        <v>0</v>
      </c>
      <c r="ST19" s="137">
        <f ca="1">IF($D19=0,0,SUMIF('Полная ст-ть с уч.НЗС (Авто)'!$YO$11:INDIRECT("'Полная ст-ть с уч.НЗС (Авто)'!YO"&amp;$J$26),$C19,'Полная ст-ть с уч.НЗС (Авто)'!ST$11:INDIRECT("'Полная ст-ть с уч.НЗС (Авто)'!ST"&amp;$J$26))/$D19)</f>
        <v>0</v>
      </c>
      <c r="SU19" s="137">
        <f ca="1">IF($D19=0,0,SUMIF('Полная ст-ть с уч.НЗС (Авто)'!$YO$11:INDIRECT("'Полная ст-ть с уч.НЗС (Авто)'!YO"&amp;$J$26),$C19,'Полная ст-ть с уч.НЗС (Авто)'!SU$11:INDIRECT("'Полная ст-ть с уч.НЗС (Авто)'!SU"&amp;$J$26))/$D19)</f>
        <v>0</v>
      </c>
      <c r="SV19" s="137">
        <f ca="1">IF($D19=0,0,SUMIF('Полная ст-ть с уч.НЗС (Авто)'!$YO$11:INDIRECT("'Полная ст-ть с уч.НЗС (Авто)'!YO"&amp;$J$26),$C19,'Полная ст-ть с уч.НЗС (Авто)'!SV$11:INDIRECT("'Полная ст-ть с уч.НЗС (Авто)'!SV"&amp;$J$26))/$D19)</f>
        <v>0</v>
      </c>
      <c r="SW19" s="137">
        <f ca="1">IF($D19=0,0,SUMIF('Полная ст-ть с уч.НЗС (Авто)'!$YO$11:INDIRECT("'Полная ст-ть с уч.НЗС (Авто)'!YO"&amp;$J$26),$C19,'Полная ст-ть с уч.НЗС (Авто)'!SW$11:INDIRECT("'Полная ст-ть с уч.НЗС (Авто)'!SW"&amp;$J$26))/$D19)</f>
        <v>0</v>
      </c>
      <c r="SX19" s="137">
        <f ca="1">IF($D19=0,0,SUMIF('Полная ст-ть с уч.НЗС (Авто)'!$YO$11:INDIRECT("'Полная ст-ть с уч.НЗС (Авто)'!YO"&amp;$J$26),$C19,'Полная ст-ть с уч.НЗС (Авто)'!SX$11:INDIRECT("'Полная ст-ть с уч.НЗС (Авто)'!SX"&amp;$J$26))/$D19)</f>
        <v>0</v>
      </c>
      <c r="SY19" s="137">
        <f ca="1">IF($D19=0,0,SUMIF('Полная ст-ть с уч.НЗС (Авто)'!$YO$11:INDIRECT("'Полная ст-ть с уч.НЗС (Авто)'!YO"&amp;$J$26),$C19,'Полная ст-ть с уч.НЗС (Авто)'!SY$11:INDIRECT("'Полная ст-ть с уч.НЗС (Авто)'!SY"&amp;$J$26))/$D19)</f>
        <v>0</v>
      </c>
      <c r="SZ19" s="137">
        <f ca="1">IF($D19=0,0,SUMIF('Полная ст-ть с уч.НЗС (Авто)'!$YO$11:INDIRECT("'Полная ст-ть с уч.НЗС (Авто)'!YO"&amp;$J$26),$C19,'Полная ст-ть с уч.НЗС (Авто)'!SZ$11:INDIRECT("'Полная ст-ть с уч.НЗС (Авто)'!SZ"&amp;$J$26))/$D19)</f>
        <v>0</v>
      </c>
      <c r="TA19" s="137">
        <f ca="1">IF($D19=0,0,SUMIF('Полная ст-ть с уч.НЗС (Авто)'!$YO$11:INDIRECT("'Полная ст-ть с уч.НЗС (Авто)'!YO"&amp;$J$26),$C19,'Полная ст-ть с уч.НЗС (Авто)'!TA$11:INDIRECT("'Полная ст-ть с уч.НЗС (Авто)'!TA"&amp;$J$26))/$D19)</f>
        <v>0</v>
      </c>
      <c r="TB19" s="137">
        <f ca="1">IF($D19=0,0,SUMIF('Полная ст-ть с уч.НЗС (Авто)'!$YO$11:INDIRECT("'Полная ст-ть с уч.НЗС (Авто)'!YO"&amp;$J$26),$C19,'Полная ст-ть с уч.НЗС (Авто)'!TB$11:INDIRECT("'Полная ст-ть с уч.НЗС (Авто)'!TB"&amp;$J$26))/$D19)</f>
        <v>0</v>
      </c>
      <c r="TC19" s="137">
        <f ca="1">IF($D19=0,0,SUMIF('Полная ст-ть с уч.НЗС (Авто)'!$YO$11:INDIRECT("'Полная ст-ть с уч.НЗС (Авто)'!YO"&amp;$J$26),$C19,'Полная ст-ть с уч.НЗС (Авто)'!TC$11:INDIRECT("'Полная ст-ть с уч.НЗС (Авто)'!TC"&amp;$J$26))/$D19)</f>
        <v>0</v>
      </c>
      <c r="TD19" s="137">
        <f ca="1">IF($D19=0,0,SUMIF('Полная ст-ть с уч.НЗС (Авто)'!$YO$11:INDIRECT("'Полная ст-ть с уч.НЗС (Авто)'!YO"&amp;$J$26),$C19,'Полная ст-ть с уч.НЗС (Авто)'!TD$11:INDIRECT("'Полная ст-ть с уч.НЗС (Авто)'!TD"&amp;$J$26))/$D19)</f>
        <v>0</v>
      </c>
      <c r="TE19" s="137">
        <f ca="1">IF($D19=0,0,SUMIF('Полная ст-ть с уч.НЗС (Авто)'!$YO$11:INDIRECT("'Полная ст-ть с уч.НЗС (Авто)'!YO"&amp;$J$26),$C19,'Полная ст-ть с уч.НЗС (Авто)'!TE$11:INDIRECT("'Полная ст-ть с уч.НЗС (Авто)'!TE"&amp;$J$26))/$D19)</f>
        <v>0</v>
      </c>
      <c r="TF19" s="137">
        <f ca="1">IF($D19=0,0,SUMIF('Полная ст-ть с уч.НЗС (Авто)'!$YO$11:INDIRECT("'Полная ст-ть с уч.НЗС (Авто)'!YO"&amp;$J$26),$C19,'Полная ст-ть с уч.НЗС (Авто)'!TF$11:INDIRECT("'Полная ст-ть с уч.НЗС (Авто)'!TF"&amp;$J$26))/$D19)</f>
        <v>0</v>
      </c>
      <c r="TG19" s="137">
        <f ca="1">IF($D19=0,0,SUMIF('Полная ст-ть с уч.НЗС (Авто)'!$YO$11:INDIRECT("'Полная ст-ть с уч.НЗС (Авто)'!YO"&amp;$J$26),$C19,'Полная ст-ть с уч.НЗС (Авто)'!TG$11:INDIRECT("'Полная ст-ть с уч.НЗС (Авто)'!TG"&amp;$J$26))/$D19)</f>
        <v>0</v>
      </c>
      <c r="TH19" s="137">
        <f ca="1">IF($D19=0,0,SUMIF('Полная ст-ть с уч.НЗС (Авто)'!$YO$11:INDIRECT("'Полная ст-ть с уч.НЗС (Авто)'!YO"&amp;$J$26),$C19,'Полная ст-ть с уч.НЗС (Авто)'!TH$11:INDIRECT("'Полная ст-ть с уч.НЗС (Авто)'!TH"&amp;$J$26))/$D19)</f>
        <v>0</v>
      </c>
      <c r="TI19" s="137">
        <f ca="1">IF($D19=0,0,SUMIF('Полная ст-ть с уч.НЗС (Авто)'!$YO$11:INDIRECT("'Полная ст-ть с уч.НЗС (Авто)'!YO"&amp;$J$26),$C19,'Полная ст-ть с уч.НЗС (Авто)'!TI$11:INDIRECT("'Полная ст-ть с уч.НЗС (Авто)'!TI"&amp;$J$26))/$D19)</f>
        <v>0</v>
      </c>
      <c r="TJ19" s="137">
        <f ca="1">IF($D19=0,0,SUMIF('Полная ст-ть с уч.НЗС (Авто)'!$YO$11:INDIRECT("'Полная ст-ть с уч.НЗС (Авто)'!YO"&amp;$J$26),$C19,'Полная ст-ть с уч.НЗС (Авто)'!TJ$11:INDIRECT("'Полная ст-ть с уч.НЗС (Авто)'!TJ"&amp;$J$26))/$D19)</f>
        <v>0</v>
      </c>
      <c r="TK19" s="137">
        <f ca="1">IF($D19=0,0,SUMIF('Полная ст-ть с уч.НЗС (Авто)'!$YO$11:INDIRECT("'Полная ст-ть с уч.НЗС (Авто)'!YO"&amp;$J$26),$C19,'Полная ст-ть с уч.НЗС (Авто)'!TK$11:INDIRECT("'Полная ст-ть с уч.НЗС (Авто)'!TK"&amp;$J$26))/$D19)</f>
        <v>0</v>
      </c>
      <c r="TL19" s="137">
        <f ca="1">IF($D19=0,0,SUMIF('Полная ст-ть с уч.НЗС (Авто)'!$YO$11:INDIRECT("'Полная ст-ть с уч.НЗС (Авто)'!YO"&amp;$J$26),$C19,'Полная ст-ть с уч.НЗС (Авто)'!TL$11:INDIRECT("'Полная ст-ть с уч.НЗС (Авто)'!TL"&amp;$J$26))/$D19)</f>
        <v>0</v>
      </c>
      <c r="TM19" s="137">
        <f ca="1">IF($D19=0,0,SUMIF('Полная ст-ть с уч.НЗС (Авто)'!$YO$11:INDIRECT("'Полная ст-ть с уч.НЗС (Авто)'!YO"&amp;$J$26),$C19,'Полная ст-ть с уч.НЗС (Авто)'!TM$11:INDIRECT("'Полная ст-ть с уч.НЗС (Авто)'!TM"&amp;$J$26))/$D19)</f>
        <v>0</v>
      </c>
      <c r="TN19" s="137">
        <f ca="1">IF($D19=0,0,SUMIF('Полная ст-ть с уч.НЗС (Авто)'!$YO$11:INDIRECT("'Полная ст-ть с уч.НЗС (Авто)'!YO"&amp;$J$26),$C19,'Полная ст-ть с уч.НЗС (Авто)'!TN$11:INDIRECT("'Полная ст-ть с уч.НЗС (Авто)'!TN"&amp;$J$26))/$D19)</f>
        <v>0</v>
      </c>
      <c r="TO19" s="137">
        <f ca="1">IF($D19=0,0,SUMIF('Полная ст-ть с уч.НЗС (Авто)'!$YO$11:INDIRECT("'Полная ст-ть с уч.НЗС (Авто)'!YO"&amp;$J$26),$C19,'Полная ст-ть с уч.НЗС (Авто)'!TO$11:INDIRECT("'Полная ст-ть с уч.НЗС (Авто)'!TO"&amp;$J$26))/$D19)</f>
        <v>0</v>
      </c>
      <c r="TP19" s="137">
        <f ca="1">IF($D19=0,0,SUMIF('Полная ст-ть с уч.НЗС (Авто)'!$YO$11:INDIRECT("'Полная ст-ть с уч.НЗС (Авто)'!YO"&amp;$J$26),$C19,'Полная ст-ть с уч.НЗС (Авто)'!TP$11:INDIRECT("'Полная ст-ть с уч.НЗС (Авто)'!TP"&amp;$J$26))/$D19)</f>
        <v>0</v>
      </c>
      <c r="TQ19" s="137">
        <f ca="1">IF($D19=0,0,SUMIF('Полная ст-ть с уч.НЗС (Авто)'!$YO$11:INDIRECT("'Полная ст-ть с уч.НЗС (Авто)'!YO"&amp;$J$26),$C19,'Полная ст-ть с уч.НЗС (Авто)'!TQ$11:INDIRECT("'Полная ст-ть с уч.НЗС (Авто)'!TQ"&amp;$J$26))/$D19)</f>
        <v>0</v>
      </c>
      <c r="TR19" s="137">
        <f ca="1">IF($D19=0,0,SUMIF('Полная ст-ть с уч.НЗС (Авто)'!$YO$11:INDIRECT("'Полная ст-ть с уч.НЗС (Авто)'!YO"&amp;$J$26),$C19,'Полная ст-ть с уч.НЗС (Авто)'!TR$11:INDIRECT("'Полная ст-ть с уч.НЗС (Авто)'!TR"&amp;$J$26))/$D19)</f>
        <v>0</v>
      </c>
      <c r="TS19" s="137">
        <f ca="1">IF($D19=0,0,SUMIF('Полная ст-ть с уч.НЗС (Авто)'!$YO$11:INDIRECT("'Полная ст-ть с уч.НЗС (Авто)'!YO"&amp;$J$26),$C19,'Полная ст-ть с уч.НЗС (Авто)'!TS$11:INDIRECT("'Полная ст-ть с уч.НЗС (Авто)'!TS"&amp;$J$26))/$D19)</f>
        <v>0</v>
      </c>
      <c r="TT19" s="137">
        <f ca="1">IF($D19=0,0,SUMIF('Полная ст-ть с уч.НЗС (Авто)'!$YO$11:INDIRECT("'Полная ст-ть с уч.НЗС (Авто)'!YO"&amp;$J$26),$C19,'Полная ст-ть с уч.НЗС (Авто)'!TT$11:INDIRECT("'Полная ст-ть с уч.НЗС (Авто)'!TT"&amp;$J$26))/$D19)</f>
        <v>0</v>
      </c>
      <c r="TU19" s="137">
        <f ca="1">IF($D19=0,0,SUMIF('Полная ст-ть с уч.НЗС (Авто)'!$YO$11:INDIRECT("'Полная ст-ть с уч.НЗС (Авто)'!YO"&amp;$J$26),$C19,'Полная ст-ть с уч.НЗС (Авто)'!TU$11:INDIRECT("'Полная ст-ть с уч.НЗС (Авто)'!TU"&amp;$J$26))/$D19)</f>
        <v>0</v>
      </c>
      <c r="TV19" s="137">
        <f ca="1">IF($D19=0,0,SUMIF('Полная ст-ть с уч.НЗС (Авто)'!$YO$11:INDIRECT("'Полная ст-ть с уч.НЗС (Авто)'!YO"&amp;$J$26),$C19,'Полная ст-ть с уч.НЗС (Авто)'!TV$11:INDIRECT("'Полная ст-ть с уч.НЗС (Авто)'!TV"&amp;$J$26))/$D19)</f>
        <v>0</v>
      </c>
      <c r="TW19" s="137">
        <f ca="1">IF($D19=0,0,SUMIF('Полная ст-ть с уч.НЗС (Авто)'!$YO$11:INDIRECT("'Полная ст-ть с уч.НЗС (Авто)'!YO"&amp;$J$26),$C19,'Полная ст-ть с уч.НЗС (Авто)'!TW$11:INDIRECT("'Полная ст-ть с уч.НЗС (Авто)'!TW"&amp;$J$26))/$D19)</f>
        <v>0</v>
      </c>
      <c r="TX19" s="137">
        <f ca="1">IF($D19=0,0,SUMIF('Полная ст-ть с уч.НЗС (Авто)'!$YO$11:INDIRECT("'Полная ст-ть с уч.НЗС (Авто)'!YO"&amp;$J$26),$C19,'Полная ст-ть с уч.НЗС (Авто)'!TX$11:INDIRECT("'Полная ст-ть с уч.НЗС (Авто)'!TX"&amp;$J$26))/$D19)</f>
        <v>0</v>
      </c>
      <c r="TY19" s="137">
        <f ca="1">IF($D19=0,0,SUMIF('Полная ст-ть с уч.НЗС (Авто)'!$YO$11:INDIRECT("'Полная ст-ть с уч.НЗС (Авто)'!YO"&amp;$J$26),$C19,'Полная ст-ть с уч.НЗС (Авто)'!TY$11:INDIRECT("'Полная ст-ть с уч.НЗС (Авто)'!TY"&amp;$J$26))/$D19)</f>
        <v>0</v>
      </c>
      <c r="TZ19" s="137">
        <f ca="1">IF($D19=0,0,SUMIF('Полная ст-ть с уч.НЗС (Авто)'!$YO$11:INDIRECT("'Полная ст-ть с уч.НЗС (Авто)'!YO"&amp;$J$26),$C19,'Полная ст-ть с уч.НЗС (Авто)'!TZ$11:INDIRECT("'Полная ст-ть с уч.НЗС (Авто)'!TZ"&amp;$J$26))/$D19)</f>
        <v>0</v>
      </c>
      <c r="UA19" s="137">
        <f ca="1">IF($D19=0,0,SUMIF('Полная ст-ть с уч.НЗС (Авто)'!$YO$11:INDIRECT("'Полная ст-ть с уч.НЗС (Авто)'!YO"&amp;$J$26),$C19,'Полная ст-ть с уч.НЗС (Авто)'!UA$11:INDIRECT("'Полная ст-ть с уч.НЗС (Авто)'!UA"&amp;$J$26))/$D19)</f>
        <v>0</v>
      </c>
      <c r="UB19" s="137">
        <f ca="1">IF($D19=0,0,SUMIF('Полная ст-ть с уч.НЗС (Авто)'!$YO$11:INDIRECT("'Полная ст-ть с уч.НЗС (Авто)'!YO"&amp;$J$26),$C19,'Полная ст-ть с уч.НЗС (Авто)'!UB$11:INDIRECT("'Полная ст-ть с уч.НЗС (Авто)'!UB"&amp;$J$26))/$D19)</f>
        <v>0</v>
      </c>
      <c r="UC19" s="137">
        <f ca="1">IF($D19=0,0,SUMIF('Полная ст-ть с уч.НЗС (Авто)'!$YO$11:INDIRECT("'Полная ст-ть с уч.НЗС (Авто)'!YO"&amp;$J$26),$C19,'Полная ст-ть с уч.НЗС (Авто)'!UC$11:INDIRECT("'Полная ст-ть с уч.НЗС (Авто)'!UC"&amp;$J$26))/$D19)</f>
        <v>0</v>
      </c>
      <c r="UD19" s="137">
        <f ca="1">IF($D19=0,0,SUMIF('Полная ст-ть с уч.НЗС (Авто)'!$YO$11:INDIRECT("'Полная ст-ть с уч.НЗС (Авто)'!YO"&amp;$J$26),$C19,'Полная ст-ть с уч.НЗС (Авто)'!UD$11:INDIRECT("'Полная ст-ть с уч.НЗС (Авто)'!UD"&amp;$J$26))/$D19)</f>
        <v>0</v>
      </c>
      <c r="UE19" s="137">
        <f ca="1">IF($D19=0,0,SUMIF('Полная ст-ть с уч.НЗС (Авто)'!$YO$11:INDIRECT("'Полная ст-ть с уч.НЗС (Авто)'!YO"&amp;$J$26),$C19,'Полная ст-ть с уч.НЗС (Авто)'!UE$11:INDIRECT("'Полная ст-ть с уч.НЗС (Авто)'!UE"&amp;$J$26))/$D19)</f>
        <v>0</v>
      </c>
      <c r="UF19" s="137">
        <f ca="1">IF($D19=0,0,SUMIF('Полная ст-ть с уч.НЗС (Авто)'!$YO$11:INDIRECT("'Полная ст-ть с уч.НЗС (Авто)'!YO"&amp;$J$26),$C19,'Полная ст-ть с уч.НЗС (Авто)'!UF$11:INDIRECT("'Полная ст-ть с уч.НЗС (Авто)'!UF"&amp;$J$26))/$D19)</f>
        <v>0</v>
      </c>
      <c r="UG19" s="137">
        <f ca="1">IF($D19=0,0,SUMIF('Полная ст-ть с уч.НЗС (Авто)'!$YO$11:INDIRECT("'Полная ст-ть с уч.НЗС (Авто)'!YO"&amp;$J$26),$C19,'Полная ст-ть с уч.НЗС (Авто)'!UG$11:INDIRECT("'Полная ст-ть с уч.НЗС (Авто)'!UG"&amp;$J$26))/$D19)</f>
        <v>0</v>
      </c>
      <c r="UH19" s="137">
        <f ca="1">IF($D19=0,0,SUMIF('Полная ст-ть с уч.НЗС (Авто)'!$YO$11:INDIRECT("'Полная ст-ть с уч.НЗС (Авто)'!YO"&amp;$J$26),$C19,'Полная ст-ть с уч.НЗС (Авто)'!UH$11:INDIRECT("'Полная ст-ть с уч.НЗС (Авто)'!UH"&amp;$J$26))/$D19)</f>
        <v>0</v>
      </c>
      <c r="UI19" s="137">
        <f ca="1">IF($D19=0,0,SUMIF('Полная ст-ть с уч.НЗС (Авто)'!$YO$11:INDIRECT("'Полная ст-ть с уч.НЗС (Авто)'!YO"&amp;$J$26),$C19,'Полная ст-ть с уч.НЗС (Авто)'!UI$11:INDIRECT("'Полная ст-ть с уч.НЗС (Авто)'!UI"&amp;$J$26))/$D19)</f>
        <v>0</v>
      </c>
      <c r="UJ19" s="137">
        <f ca="1">IF($D19=0,0,SUMIF('Полная ст-ть с уч.НЗС (Авто)'!$YO$11:INDIRECT("'Полная ст-ть с уч.НЗС (Авто)'!YO"&amp;$J$26),$C19,'Полная ст-ть с уч.НЗС (Авто)'!UJ$11:INDIRECT("'Полная ст-ть с уч.НЗС (Авто)'!UJ"&amp;$J$26))/$D19)</f>
        <v>0</v>
      </c>
      <c r="UK19" s="137">
        <f ca="1">IF($D19=0,0,SUMIF('Полная ст-ть с уч.НЗС (Авто)'!$YO$11:INDIRECT("'Полная ст-ть с уч.НЗС (Авто)'!YO"&amp;$J$26),$C19,'Полная ст-ть с уч.НЗС (Авто)'!UK$11:INDIRECT("'Полная ст-ть с уч.НЗС (Авто)'!UK"&amp;$J$26))/$D19)</f>
        <v>0</v>
      </c>
      <c r="UL19" s="137">
        <f ca="1">IF($D19=0,0,SUMIF('Полная ст-ть с уч.НЗС (Авто)'!$YO$11:INDIRECT("'Полная ст-ть с уч.НЗС (Авто)'!YO"&amp;$J$26),$C19,'Полная ст-ть с уч.НЗС (Авто)'!UL$11:INDIRECT("'Полная ст-ть с уч.НЗС (Авто)'!UL"&amp;$J$26))/$D19)</f>
        <v>0</v>
      </c>
      <c r="UM19" s="137">
        <f ca="1">IF($D19=0,0,SUMIF('Полная ст-ть с уч.НЗС (Авто)'!$YO$11:INDIRECT("'Полная ст-ть с уч.НЗС (Авто)'!YO"&amp;$J$26),$C19,'Полная ст-ть с уч.НЗС (Авто)'!UM$11:INDIRECT("'Полная ст-ть с уч.НЗС (Авто)'!UM"&amp;$J$26))/$D19)</f>
        <v>0</v>
      </c>
      <c r="UN19" s="137">
        <f ca="1">IF($D19=0,0,SUMIF('Полная ст-ть с уч.НЗС (Авто)'!$YO$11:INDIRECT("'Полная ст-ть с уч.НЗС (Авто)'!YO"&amp;$J$26),$C19,'Полная ст-ть с уч.НЗС (Авто)'!UN$11:INDIRECT("'Полная ст-ть с уч.НЗС (Авто)'!UN"&amp;$J$26))/$D19)</f>
        <v>0</v>
      </c>
      <c r="UO19" s="137">
        <f ca="1">IF($D19=0,0,SUMIF('Полная ст-ть с уч.НЗС (Авто)'!$YO$11:INDIRECT("'Полная ст-ть с уч.НЗС (Авто)'!YO"&amp;$J$26),$C19,'Полная ст-ть с уч.НЗС (Авто)'!UO$11:INDIRECT("'Полная ст-ть с уч.НЗС (Авто)'!UO"&amp;$J$26))/$D19)</f>
        <v>0</v>
      </c>
      <c r="UP19" s="137">
        <f ca="1">IF($D19=0,0,SUMIF('Полная ст-ть с уч.НЗС (Авто)'!$YO$11:INDIRECT("'Полная ст-ть с уч.НЗС (Авто)'!YO"&amp;$J$26),$C19,'Полная ст-ть с уч.НЗС (Авто)'!UP$11:INDIRECT("'Полная ст-ть с уч.НЗС (Авто)'!UP"&amp;$J$26))/$D19)</f>
        <v>0</v>
      </c>
      <c r="UQ19" s="137">
        <f ca="1">IF($D19=0,0,SUMIF('Полная ст-ть с уч.НЗС (Авто)'!$YO$11:INDIRECT("'Полная ст-ть с уч.НЗС (Авто)'!YO"&amp;$J$26),$C19,'Полная ст-ть с уч.НЗС (Авто)'!UQ$11:INDIRECT("'Полная ст-ть с уч.НЗС (Авто)'!UQ"&amp;$J$26))/$D19)</f>
        <v>0</v>
      </c>
      <c r="UR19" s="137">
        <f ca="1">IF($D19=0,0,SUMIF('Полная ст-ть с уч.НЗС (Авто)'!$YO$11:INDIRECT("'Полная ст-ть с уч.НЗС (Авто)'!YO"&amp;$J$26),$C19,'Полная ст-ть с уч.НЗС (Авто)'!UR$11:INDIRECT("'Полная ст-ть с уч.НЗС (Авто)'!UR"&amp;$J$26))/$D19)</f>
        <v>0</v>
      </c>
      <c r="US19" s="137">
        <f ca="1">IF($D19=0,0,SUMIF('Полная ст-ть с уч.НЗС (Авто)'!$YO$11:INDIRECT("'Полная ст-ть с уч.НЗС (Авто)'!YO"&amp;$J$26),$C19,'Полная ст-ть с уч.НЗС (Авто)'!US$11:INDIRECT("'Полная ст-ть с уч.НЗС (Авто)'!US"&amp;$J$26))/$D19)</f>
        <v>0</v>
      </c>
      <c r="UT19" s="137">
        <f ca="1">IF($D19=0,0,SUMIF('Полная ст-ть с уч.НЗС (Авто)'!$YO$11:INDIRECT("'Полная ст-ть с уч.НЗС (Авто)'!YO"&amp;$J$26),$C19,'Полная ст-ть с уч.НЗС (Авто)'!UT$11:INDIRECT("'Полная ст-ть с уч.НЗС (Авто)'!UT"&amp;$J$26))/$D19)</f>
        <v>0</v>
      </c>
      <c r="UU19" s="137">
        <f ca="1">IF($D19=0,0,SUMIF('Полная ст-ть с уч.НЗС (Авто)'!$YO$11:INDIRECT("'Полная ст-ть с уч.НЗС (Авто)'!YO"&amp;$J$26),$C19,'Полная ст-ть с уч.НЗС (Авто)'!UU$11:INDIRECT("'Полная ст-ть с уч.НЗС (Авто)'!UU"&amp;$J$26))/$D19)</f>
        <v>0</v>
      </c>
      <c r="UV19" s="137">
        <f ca="1">IF($D19=0,0,SUMIF('Полная ст-ть с уч.НЗС (Авто)'!$YO$11:INDIRECT("'Полная ст-ть с уч.НЗС (Авто)'!YO"&amp;$J$26),$C19,'Полная ст-ть с уч.НЗС (Авто)'!UV$11:INDIRECT("'Полная ст-ть с уч.НЗС (Авто)'!UV"&amp;$J$26))/$D19)</f>
        <v>0</v>
      </c>
      <c r="UW19" s="137">
        <f ca="1">IF($D19=0,0,SUMIF('Полная ст-ть с уч.НЗС (Авто)'!$YO$11:INDIRECT("'Полная ст-ть с уч.НЗС (Авто)'!YO"&amp;$J$26),$C19,'Полная ст-ть с уч.НЗС (Авто)'!UW$11:INDIRECT("'Полная ст-ть с уч.НЗС (Авто)'!UW"&amp;$J$26))/$D19)</f>
        <v>0</v>
      </c>
      <c r="UX19" s="137">
        <f ca="1">IF($D19=0,0,SUMIF('Полная ст-ть с уч.НЗС (Авто)'!$YO$11:INDIRECT("'Полная ст-ть с уч.НЗС (Авто)'!YO"&amp;$J$26),$C19,'Полная ст-ть с уч.НЗС (Авто)'!UX$11:INDIRECT("'Полная ст-ть с уч.НЗС (Авто)'!UX"&amp;$J$26))/$D19)</f>
        <v>0</v>
      </c>
      <c r="UY19" s="137">
        <f ca="1">IF($D19=0,0,SUMIF('Полная ст-ть с уч.НЗС (Авто)'!$YO$11:INDIRECT("'Полная ст-ть с уч.НЗС (Авто)'!YO"&amp;$J$26),$C19,'Полная ст-ть с уч.НЗС (Авто)'!UY$11:INDIRECT("'Полная ст-ть с уч.НЗС (Авто)'!UY"&amp;$J$26))/$D19)</f>
        <v>0</v>
      </c>
      <c r="UZ19" s="137">
        <f ca="1">IF($D19=0,0,SUMIF('Полная ст-ть с уч.НЗС (Авто)'!$YO$11:INDIRECT("'Полная ст-ть с уч.НЗС (Авто)'!YO"&amp;$J$26),$C19,'Полная ст-ть с уч.НЗС (Авто)'!UZ$11:INDIRECT("'Полная ст-ть с уч.НЗС (Авто)'!UZ"&amp;$J$26))/$D19)</f>
        <v>0</v>
      </c>
      <c r="VA19" s="137">
        <f ca="1">IF($D19=0,0,SUMIF('Полная ст-ть с уч.НЗС (Авто)'!$YO$11:INDIRECT("'Полная ст-ть с уч.НЗС (Авто)'!YO"&amp;$J$26),$C19,'Полная ст-ть с уч.НЗС (Авто)'!VA$11:INDIRECT("'Полная ст-ть с уч.НЗС (Авто)'!VA"&amp;$J$26))/$D19)</f>
        <v>0</v>
      </c>
      <c r="VB19" s="137">
        <f ca="1">IF($D19=0,0,SUMIF('Полная ст-ть с уч.НЗС (Авто)'!$YO$11:INDIRECT("'Полная ст-ть с уч.НЗС (Авто)'!YO"&amp;$J$26),$C19,'Полная ст-ть с уч.НЗС (Авто)'!VB$11:INDIRECT("'Полная ст-ть с уч.НЗС (Авто)'!VB"&amp;$J$26))/$D19)</f>
        <v>0</v>
      </c>
      <c r="VC19" s="137">
        <f ca="1">IF($D19=0,0,SUMIF('Полная ст-ть с уч.НЗС (Авто)'!$YO$11:INDIRECT("'Полная ст-ть с уч.НЗС (Авто)'!YO"&amp;$J$26),$C19,'Полная ст-ть с уч.НЗС (Авто)'!VC$11:INDIRECT("'Полная ст-ть с уч.НЗС (Авто)'!VC"&amp;$J$26))/$D19)</f>
        <v>0</v>
      </c>
      <c r="VD19" s="137">
        <f ca="1">IF($D19=0,0,SUMIF('Полная ст-ть с уч.НЗС (Авто)'!$YO$11:INDIRECT("'Полная ст-ть с уч.НЗС (Авто)'!YO"&amp;$J$26),$C19,'Полная ст-ть с уч.НЗС (Авто)'!VD$11:INDIRECT("'Полная ст-ть с уч.НЗС (Авто)'!VD"&amp;$J$26))/$D19)</f>
        <v>0</v>
      </c>
      <c r="VE19" s="137">
        <f ca="1">IF($D19=0,0,SUMIF('Полная ст-ть с уч.НЗС (Авто)'!$YO$11:INDIRECT("'Полная ст-ть с уч.НЗС (Авто)'!YO"&amp;$J$26),$C19,'Полная ст-ть с уч.НЗС (Авто)'!VE$11:INDIRECT("'Полная ст-ть с уч.НЗС (Авто)'!VE"&amp;$J$26))/$D19)</f>
        <v>0</v>
      </c>
      <c r="VF19" s="137">
        <f ca="1">IF($D19=0,0,SUMIF('Полная ст-ть с уч.НЗС (Авто)'!$YO$11:INDIRECT("'Полная ст-ть с уч.НЗС (Авто)'!YO"&amp;$J$26),$C19,'Полная ст-ть с уч.НЗС (Авто)'!VF$11:INDIRECT("'Полная ст-ть с уч.НЗС (Авто)'!VF"&amp;$J$26))/$D19)</f>
        <v>0</v>
      </c>
      <c r="VG19" s="137">
        <f ca="1">IF($D19=0,0,SUMIF('Полная ст-ть с уч.НЗС (Авто)'!$YO$11:INDIRECT("'Полная ст-ть с уч.НЗС (Авто)'!YO"&amp;$J$26),$C19,'Полная ст-ть с уч.НЗС (Авто)'!VG$11:INDIRECT("'Полная ст-ть с уч.НЗС (Авто)'!VG"&amp;$J$26))/$D19)</f>
        <v>0</v>
      </c>
      <c r="VH19" s="137">
        <f ca="1">IF($D19=0,0,SUMIF('Полная ст-ть с уч.НЗС (Авто)'!$YO$11:INDIRECT("'Полная ст-ть с уч.НЗС (Авто)'!YO"&amp;$J$26),$C19,'Полная ст-ть с уч.НЗС (Авто)'!VH$11:INDIRECT("'Полная ст-ть с уч.НЗС (Авто)'!VH"&amp;$J$26))/$D19)</f>
        <v>0</v>
      </c>
      <c r="VI19" s="137">
        <f ca="1">IF($D19=0,0,SUMIF('Полная ст-ть с уч.НЗС (Авто)'!$YO$11:INDIRECT("'Полная ст-ть с уч.НЗС (Авто)'!YO"&amp;$J$26),$C19,'Полная ст-ть с уч.НЗС (Авто)'!VI$11:INDIRECT("'Полная ст-ть с уч.НЗС (Авто)'!VI"&amp;$J$26))/$D19)</f>
        <v>0</v>
      </c>
      <c r="VJ19" s="137">
        <f ca="1">IF($D19=0,0,SUMIF('Полная ст-ть с уч.НЗС (Авто)'!$YO$11:INDIRECT("'Полная ст-ть с уч.НЗС (Авто)'!YO"&amp;$J$26),$C19,'Полная ст-ть с уч.НЗС (Авто)'!VJ$11:INDIRECT("'Полная ст-ть с уч.НЗС (Авто)'!VJ"&amp;$J$26))/$D19)</f>
        <v>0</v>
      </c>
      <c r="VK19" s="137">
        <f ca="1">IF($D19=0,0,SUMIF('Полная ст-ть с уч.НЗС (Авто)'!$YO$11:INDIRECT("'Полная ст-ть с уч.НЗС (Авто)'!YO"&amp;$J$26),$C19,'Полная ст-ть с уч.НЗС (Авто)'!VK$11:INDIRECT("'Полная ст-ть с уч.НЗС (Авто)'!VK"&amp;$J$26))/$D19)</f>
        <v>0</v>
      </c>
      <c r="VL19" s="137">
        <f ca="1">IF($D19=0,0,SUMIF('Полная ст-ть с уч.НЗС (Авто)'!$YO$11:INDIRECT("'Полная ст-ть с уч.НЗС (Авто)'!YO"&amp;$J$26),$C19,'Полная ст-ть с уч.НЗС (Авто)'!VL$11:INDIRECT("'Полная ст-ть с уч.НЗС (Авто)'!VL"&amp;$J$26))/$D19)</f>
        <v>0</v>
      </c>
      <c r="VM19" s="137">
        <f ca="1">IF($D19=0,0,SUMIF('Полная ст-ть с уч.НЗС (Авто)'!$YO$11:INDIRECT("'Полная ст-ть с уч.НЗС (Авто)'!YO"&amp;$J$26),$C19,'Полная ст-ть с уч.НЗС (Авто)'!VM$11:INDIRECT("'Полная ст-ть с уч.НЗС (Авто)'!VM"&amp;$J$26))/$D19)</f>
        <v>0</v>
      </c>
      <c r="VN19" s="137">
        <f ca="1">IF($D19=0,0,SUMIF('Полная ст-ть с уч.НЗС (Авто)'!$YO$11:INDIRECT("'Полная ст-ть с уч.НЗС (Авто)'!YO"&amp;$J$26),$C19,'Полная ст-ть с уч.НЗС (Авто)'!VN$11:INDIRECT("'Полная ст-ть с уч.НЗС (Авто)'!VN"&amp;$J$26))/$D19)</f>
        <v>0</v>
      </c>
      <c r="VO19" s="137">
        <f ca="1">IF($D19=0,0,SUMIF('Полная ст-ть с уч.НЗС (Авто)'!$YO$11:INDIRECT("'Полная ст-ть с уч.НЗС (Авто)'!YO"&amp;$J$26),$C19,'Полная ст-ть с уч.НЗС (Авто)'!VO$11:INDIRECT("'Полная ст-ть с уч.НЗС (Авто)'!VO"&amp;$J$26))/$D19)</f>
        <v>0</v>
      </c>
      <c r="VP19" s="137">
        <f ca="1">IF($D19=0,0,SUMIF('Полная ст-ть с уч.НЗС (Авто)'!$YO$11:INDIRECT("'Полная ст-ть с уч.НЗС (Авто)'!YO"&amp;$J$26),$C19,'Полная ст-ть с уч.НЗС (Авто)'!VP$11:INDIRECT("'Полная ст-ть с уч.НЗС (Авто)'!VP"&amp;$J$26))/$D19)</f>
        <v>0</v>
      </c>
      <c r="VQ19" s="137">
        <f ca="1">IF($D19=0,0,SUMIF('Полная ст-ть с уч.НЗС (Авто)'!$YO$11:INDIRECT("'Полная ст-ть с уч.НЗС (Авто)'!YO"&amp;$J$26),$C19,'Полная ст-ть с уч.НЗС (Авто)'!VQ$11:INDIRECT("'Полная ст-ть с уч.НЗС (Авто)'!VQ"&amp;$J$26))/$D19)</f>
        <v>0</v>
      </c>
      <c r="VR19" s="137">
        <f ca="1">IF($D19=0,0,SUMIF('Полная ст-ть с уч.НЗС (Авто)'!$YO$11:INDIRECT("'Полная ст-ть с уч.НЗС (Авто)'!YO"&amp;$J$26),$C19,'Полная ст-ть с уч.НЗС (Авто)'!VR$11:INDIRECT("'Полная ст-ть с уч.НЗС (Авто)'!VR"&amp;$J$26))/$D19)</f>
        <v>0</v>
      </c>
      <c r="VS19" s="137">
        <f ca="1">IF($D19=0,0,SUMIF('Полная ст-ть с уч.НЗС (Авто)'!$YO$11:INDIRECT("'Полная ст-ть с уч.НЗС (Авто)'!YO"&amp;$J$26),$C19,'Полная ст-ть с уч.НЗС (Авто)'!VS$11:INDIRECT("'Полная ст-ть с уч.НЗС (Авто)'!VS"&amp;$J$26))/$D19)</f>
        <v>0</v>
      </c>
      <c r="VT19" s="137">
        <f ca="1">IF($D19=0,0,SUMIF('Полная ст-ть с уч.НЗС (Авто)'!$YO$11:INDIRECT("'Полная ст-ть с уч.НЗС (Авто)'!YO"&amp;$J$26),$C19,'Полная ст-ть с уч.НЗС (Авто)'!VT$11:INDIRECT("'Полная ст-ть с уч.НЗС (Авто)'!VT"&amp;$J$26))/$D19)</f>
        <v>0</v>
      </c>
      <c r="VU19" s="137">
        <f ca="1">IF($D19=0,0,SUMIF('Полная ст-ть с уч.НЗС (Авто)'!$YO$11:INDIRECT("'Полная ст-ть с уч.НЗС (Авто)'!YO"&amp;$J$26),$C19,'Полная ст-ть с уч.НЗС (Авто)'!VU$11:INDIRECT("'Полная ст-ть с уч.НЗС (Авто)'!VU"&amp;$J$26))/$D19)</f>
        <v>0</v>
      </c>
      <c r="VV19" s="137">
        <f ca="1">IF($D19=0,0,SUMIF('Полная ст-ть с уч.НЗС (Авто)'!$YO$11:INDIRECT("'Полная ст-ть с уч.НЗС (Авто)'!YO"&amp;$J$26),$C19,'Полная ст-ть с уч.НЗС (Авто)'!VV$11:INDIRECT("'Полная ст-ть с уч.НЗС (Авто)'!VV"&amp;$J$26))/$D19)</f>
        <v>0</v>
      </c>
      <c r="VW19" s="137">
        <f ca="1">IF($D19=0,0,SUMIF('Полная ст-ть с уч.НЗС (Авто)'!$YO$11:INDIRECT("'Полная ст-ть с уч.НЗС (Авто)'!YO"&amp;$J$26),$C19,'Полная ст-ть с уч.НЗС (Авто)'!VW$11:INDIRECT("'Полная ст-ть с уч.НЗС (Авто)'!VW"&amp;$J$26))/$D19)</f>
        <v>0</v>
      </c>
      <c r="VX19" s="137">
        <f ca="1">IF($D19=0,0,SUMIF('Полная ст-ть с уч.НЗС (Авто)'!$YO$11:INDIRECT("'Полная ст-ть с уч.НЗС (Авто)'!YO"&amp;$J$26),$C19,'Полная ст-ть с уч.НЗС (Авто)'!VX$11:INDIRECT("'Полная ст-ть с уч.НЗС (Авто)'!VX"&amp;$J$26))/$D19)</f>
        <v>0</v>
      </c>
      <c r="VY19" s="137">
        <f ca="1">IF($D19=0,0,SUMIF('Полная ст-ть с уч.НЗС (Авто)'!$YO$11:INDIRECT("'Полная ст-ть с уч.НЗС (Авто)'!YO"&amp;$J$26),$C19,'Полная ст-ть с уч.НЗС (Авто)'!VY$11:INDIRECT("'Полная ст-ть с уч.НЗС (Авто)'!VY"&amp;$J$26))/$D19)</f>
        <v>0</v>
      </c>
      <c r="VZ19" s="137">
        <f ca="1">IF($D19=0,0,SUMIF('Полная ст-ть с уч.НЗС (Авто)'!$YO$11:INDIRECT("'Полная ст-ть с уч.НЗС (Авто)'!YO"&amp;$J$26),$C19,'Полная ст-ть с уч.НЗС (Авто)'!VZ$11:INDIRECT("'Полная ст-ть с уч.НЗС (Авто)'!VZ"&amp;$J$26))/$D19)</f>
        <v>0</v>
      </c>
      <c r="WA19" s="137">
        <f ca="1">IF($D19=0,0,SUMIF('Полная ст-ть с уч.НЗС (Авто)'!$YO$11:INDIRECT("'Полная ст-ть с уч.НЗС (Авто)'!YO"&amp;$J$26),$C19,'Полная ст-ть с уч.НЗС (Авто)'!WA$11:INDIRECT("'Полная ст-ть с уч.НЗС (Авто)'!WA"&amp;$J$26))/$D19)</f>
        <v>0</v>
      </c>
      <c r="WB19" s="137">
        <f ca="1">IF($D19=0,0,SUMIF('Полная ст-ть с уч.НЗС (Авто)'!$YO$11:INDIRECT("'Полная ст-ть с уч.НЗС (Авто)'!YO"&amp;$J$26),$C19,'Полная ст-ть с уч.НЗС (Авто)'!WB$11:INDIRECT("'Полная ст-ть с уч.НЗС (Авто)'!WB"&amp;$J$26))/$D19)</f>
        <v>0</v>
      </c>
      <c r="WC19" s="137">
        <f ca="1">IF($D19=0,0,SUMIF('Полная ст-ть с уч.НЗС (Авто)'!$YO$11:INDIRECT("'Полная ст-ть с уч.НЗС (Авто)'!YO"&amp;$J$26),$C19,'Полная ст-ть с уч.НЗС (Авто)'!WC$11:INDIRECT("'Полная ст-ть с уч.НЗС (Авто)'!WC"&amp;$J$26))/$D19)</f>
        <v>0</v>
      </c>
      <c r="WD19" s="137">
        <f ca="1">IF($D19=0,0,SUMIF('Полная ст-ть с уч.НЗС (Авто)'!$YO$11:INDIRECT("'Полная ст-ть с уч.НЗС (Авто)'!YO"&amp;$J$26),$C19,'Полная ст-ть с уч.НЗС (Авто)'!WD$11:INDIRECT("'Полная ст-ть с уч.НЗС (Авто)'!WD"&amp;$J$26))/$D19)</f>
        <v>0</v>
      </c>
      <c r="WE19" s="137">
        <f ca="1">IF($D19=0,0,SUMIF('Полная ст-ть с уч.НЗС (Авто)'!$YO$11:INDIRECT("'Полная ст-ть с уч.НЗС (Авто)'!YO"&amp;$J$26),$C19,'Полная ст-ть с уч.НЗС (Авто)'!WE$11:INDIRECT("'Полная ст-ть с уч.НЗС (Авто)'!WE"&amp;$J$26))/$D19)</f>
        <v>0</v>
      </c>
      <c r="WF19" s="137">
        <f ca="1">IF($D19=0,0,SUMIF('Полная ст-ть с уч.НЗС (Авто)'!$YO$11:INDIRECT("'Полная ст-ть с уч.НЗС (Авто)'!YO"&amp;$J$26),$C19,'Полная ст-ть с уч.НЗС (Авто)'!WF$11:INDIRECT("'Полная ст-ть с уч.НЗС (Авто)'!WF"&amp;$J$26))/$D19)</f>
        <v>0</v>
      </c>
      <c r="WG19" s="137">
        <f ca="1">IF($D19=0,0,SUMIF('Полная ст-ть с уч.НЗС (Авто)'!$YO$11:INDIRECT("'Полная ст-ть с уч.НЗС (Авто)'!YO"&amp;$J$26),$C19,'Полная ст-ть с уч.НЗС (Авто)'!WG$11:INDIRECT("'Полная ст-ть с уч.НЗС (Авто)'!WG"&amp;$J$26))/$D19)</f>
        <v>0</v>
      </c>
      <c r="WH19" s="137">
        <f ca="1">IF($D19=0,0,SUMIF('Полная ст-ть с уч.НЗС (Авто)'!$YO$11:INDIRECT("'Полная ст-ть с уч.НЗС (Авто)'!YO"&amp;$J$26),$C19,'Полная ст-ть с уч.НЗС (Авто)'!WH$11:INDIRECT("'Полная ст-ть с уч.НЗС (Авто)'!WH"&amp;$J$26))/$D19)</f>
        <v>0</v>
      </c>
      <c r="WI19" s="137">
        <f ca="1">IF($D19=0,0,SUMIF('Полная ст-ть с уч.НЗС (Авто)'!$YO$11:INDIRECT("'Полная ст-ть с уч.НЗС (Авто)'!YO"&amp;$J$26),$C19,'Полная ст-ть с уч.НЗС (Авто)'!WI$11:INDIRECT("'Полная ст-ть с уч.НЗС (Авто)'!WI"&amp;$J$26))/$D19)</f>
        <v>0</v>
      </c>
      <c r="WJ19" s="137">
        <f ca="1">IF($D19=0,0,SUMIF('Полная ст-ть с уч.НЗС (Авто)'!$YO$11:INDIRECT("'Полная ст-ть с уч.НЗС (Авто)'!YO"&amp;$J$26),$C19,'Полная ст-ть с уч.НЗС (Авто)'!WJ$11:INDIRECT("'Полная ст-ть с уч.НЗС (Авто)'!WJ"&amp;$J$26))/$D19)</f>
        <v>0</v>
      </c>
      <c r="WK19" s="137">
        <f ca="1">IF($D19=0,0,SUMIF('Полная ст-ть с уч.НЗС (Авто)'!$YO$11:INDIRECT("'Полная ст-ть с уч.НЗС (Авто)'!YO"&amp;$J$26),$C19,'Полная ст-ть с уч.НЗС (Авто)'!WK$11:INDIRECT("'Полная ст-ть с уч.НЗС (Авто)'!WK"&amp;$J$26))/$D19)</f>
        <v>0</v>
      </c>
      <c r="WL19" s="137">
        <f ca="1">IF($D19=0,0,SUMIF('Полная ст-ть с уч.НЗС (Авто)'!$YO$11:INDIRECT("'Полная ст-ть с уч.НЗС (Авто)'!YO"&amp;$J$26),$C19,'Полная ст-ть с уч.НЗС (Авто)'!WL$11:INDIRECT("'Полная ст-ть с уч.НЗС (Авто)'!WL"&amp;$J$26))/$D19)</f>
        <v>0</v>
      </c>
      <c r="WM19" s="137">
        <f ca="1">IF($D19=0,0,SUMIF('Полная ст-ть с уч.НЗС (Авто)'!$YO$11:INDIRECT("'Полная ст-ть с уч.НЗС (Авто)'!YO"&amp;$J$26),$C19,'Полная ст-ть с уч.НЗС (Авто)'!WM$11:INDIRECT("'Полная ст-ть с уч.НЗС (Авто)'!WM"&amp;$J$26))/$D19)</f>
        <v>0</v>
      </c>
      <c r="WN19" s="137">
        <f ca="1">IF($D19=0,0,SUMIF('Полная ст-ть с уч.НЗС (Авто)'!$YO$11:INDIRECT("'Полная ст-ть с уч.НЗС (Авто)'!YO"&amp;$J$26),$C19,'Полная ст-ть с уч.НЗС (Авто)'!WN$11:INDIRECT("'Полная ст-ть с уч.НЗС (Авто)'!WN"&amp;$J$26))/$D19)</f>
        <v>0</v>
      </c>
      <c r="WO19" s="137">
        <f ca="1">IF($D19=0,0,SUMIF('Полная ст-ть с уч.НЗС (Авто)'!$YO$11:INDIRECT("'Полная ст-ть с уч.НЗС (Авто)'!YO"&amp;$J$26),$C19,'Полная ст-ть с уч.НЗС (Авто)'!WO$11:INDIRECT("'Полная ст-ть с уч.НЗС (Авто)'!WO"&amp;$J$26))/$D19)</f>
        <v>0</v>
      </c>
      <c r="WP19" s="137">
        <f ca="1">IF($D19=0,0,SUMIF('Полная ст-ть с уч.НЗС (Авто)'!$YO$11:INDIRECT("'Полная ст-ть с уч.НЗС (Авто)'!YO"&amp;$J$26),$C19,'Полная ст-ть с уч.НЗС (Авто)'!WP$11:INDIRECT("'Полная ст-ть с уч.НЗС (Авто)'!WP"&amp;$J$26))/$D19)</f>
        <v>0</v>
      </c>
      <c r="WQ19" s="137">
        <f ca="1">IF($D19=0,0,SUMIF('Полная ст-ть с уч.НЗС (Авто)'!$YO$11:INDIRECT("'Полная ст-ть с уч.НЗС (Авто)'!YO"&amp;$J$26),$C19,'Полная ст-ть с уч.НЗС (Авто)'!WQ$11:INDIRECT("'Полная ст-ть с уч.НЗС (Авто)'!WQ"&amp;$J$26))/$D19)</f>
        <v>0</v>
      </c>
      <c r="WR19" s="137">
        <f ca="1">IF($D19=0,0,SUMIF('Полная ст-ть с уч.НЗС (Авто)'!$YO$11:INDIRECT("'Полная ст-ть с уч.НЗС (Авто)'!YO"&amp;$J$26),$C19,'Полная ст-ть с уч.НЗС (Авто)'!WR$11:INDIRECT("'Полная ст-ть с уч.НЗС (Авто)'!WR"&amp;$J$26))/$D19)</f>
        <v>0</v>
      </c>
      <c r="WS19" s="137">
        <f ca="1">IF($D19=0,0,SUMIF('Полная ст-ть с уч.НЗС (Авто)'!$YO$11:INDIRECT("'Полная ст-ть с уч.НЗС (Авто)'!YO"&amp;$J$26),$C19,'Полная ст-ть с уч.НЗС (Авто)'!WS$11:INDIRECT("'Полная ст-ть с уч.НЗС (Авто)'!WS"&amp;$J$26))/$D19)</f>
        <v>0</v>
      </c>
      <c r="WT19" s="137">
        <f ca="1">IF($D19=0,0,SUMIF('Полная ст-ть с уч.НЗС (Авто)'!$YO$11:INDIRECT("'Полная ст-ть с уч.НЗС (Авто)'!YO"&amp;$J$26),$C19,'Полная ст-ть с уч.НЗС (Авто)'!WT$11:INDIRECT("'Полная ст-ть с уч.НЗС (Авто)'!WT"&amp;$J$26))/$D19)</f>
        <v>0</v>
      </c>
      <c r="WU19" s="137">
        <f ca="1">IF($D19=0,0,SUMIF('Полная ст-ть с уч.НЗС (Авто)'!$YO$11:INDIRECT("'Полная ст-ть с уч.НЗС (Авто)'!YO"&amp;$J$26),$C19,'Полная ст-ть с уч.НЗС (Авто)'!WU$11:INDIRECT("'Полная ст-ть с уч.НЗС (Авто)'!WU"&amp;$J$26))/$D19)</f>
        <v>0</v>
      </c>
      <c r="WV19" s="137">
        <f ca="1">IF($D19=0,0,SUMIF('Полная ст-ть с уч.НЗС (Авто)'!$YO$11:INDIRECT("'Полная ст-ть с уч.НЗС (Авто)'!YO"&amp;$J$26),$C19,'Полная ст-ть с уч.НЗС (Авто)'!WV$11:INDIRECT("'Полная ст-ть с уч.НЗС (Авто)'!WV"&amp;$J$26))/$D19)</f>
        <v>0</v>
      </c>
      <c r="WW19" s="137">
        <f ca="1">IF($D19=0,0,SUMIF('Полная ст-ть с уч.НЗС (Авто)'!$YO$11:INDIRECT("'Полная ст-ть с уч.НЗС (Авто)'!YO"&amp;$J$26),$C19,'Полная ст-ть с уч.НЗС (Авто)'!WW$11:INDIRECT("'Полная ст-ть с уч.НЗС (Авто)'!WW"&amp;$J$26))/$D19)</f>
        <v>0</v>
      </c>
      <c r="WX19" s="137">
        <f ca="1">IF($D19=0,0,SUMIF('Полная ст-ть с уч.НЗС (Авто)'!$YO$11:INDIRECT("'Полная ст-ть с уч.НЗС (Авто)'!YO"&amp;$J$26),$C19,'Полная ст-ть с уч.НЗС (Авто)'!WX$11:INDIRECT("'Полная ст-ть с уч.НЗС (Авто)'!WX"&amp;$J$26))/$D19)</f>
        <v>0</v>
      </c>
      <c r="WY19" s="137">
        <f ca="1">IF($D19=0,0,SUMIF('Полная ст-ть с уч.НЗС (Авто)'!$YO$11:INDIRECT("'Полная ст-ть с уч.НЗС (Авто)'!YO"&amp;$J$26),$C19,'Полная ст-ть с уч.НЗС (Авто)'!WY$11:INDIRECT("'Полная ст-ть с уч.НЗС (Авто)'!WY"&amp;$J$26))/$D19)</f>
        <v>0</v>
      </c>
      <c r="WZ19" s="137">
        <f ca="1">IF($D19=0,0,SUMIF('Полная ст-ть с уч.НЗС (Авто)'!$YO$11:INDIRECT("'Полная ст-ть с уч.НЗС (Авто)'!YO"&amp;$J$26),$C19,'Полная ст-ть с уч.НЗС (Авто)'!WZ$11:INDIRECT("'Полная ст-ть с уч.НЗС (Авто)'!WZ"&amp;$J$26))/$D19)</f>
        <v>0</v>
      </c>
      <c r="XA19" s="137">
        <f ca="1">IF($D19=0,0,SUMIF('Полная ст-ть с уч.НЗС (Авто)'!$YO$11:INDIRECT("'Полная ст-ть с уч.НЗС (Авто)'!YO"&amp;$J$26),$C19,'Полная ст-ть с уч.НЗС (Авто)'!XA$11:INDIRECT("'Полная ст-ть с уч.НЗС (Авто)'!XA"&amp;$J$26))/$D19)</f>
        <v>0</v>
      </c>
      <c r="XB19" s="137">
        <f ca="1">IF($D19=0,0,SUMIF('Полная ст-ть с уч.НЗС (Авто)'!$YO$11:INDIRECT("'Полная ст-ть с уч.НЗС (Авто)'!YO"&amp;$J$26),$C19,'Полная ст-ть с уч.НЗС (Авто)'!XB$11:INDIRECT("'Полная ст-ть с уч.НЗС (Авто)'!XB"&amp;$J$26))/$D19)</f>
        <v>0</v>
      </c>
      <c r="XC19" s="137">
        <f ca="1">IF($D19=0,0,SUMIF('Полная ст-ть с уч.НЗС (Авто)'!$YO$11:INDIRECT("'Полная ст-ть с уч.НЗС (Авто)'!YO"&amp;$J$26),$C19,'Полная ст-ть с уч.НЗС (Авто)'!XC$11:INDIRECT("'Полная ст-ть с уч.НЗС (Авто)'!XC"&amp;$J$26))/$D19)</f>
        <v>0</v>
      </c>
      <c r="XD19" s="137">
        <f ca="1">IF($D19=0,0,SUMIF('Полная ст-ть с уч.НЗС (Авто)'!$YO$11:INDIRECT("'Полная ст-ть с уч.НЗС (Авто)'!YO"&amp;$J$26),$C19,'Полная ст-ть с уч.НЗС (Авто)'!XD$11:INDIRECT("'Полная ст-ть с уч.НЗС (Авто)'!XD"&amp;$J$26))/$D19)</f>
        <v>0</v>
      </c>
      <c r="XE19" s="137">
        <f ca="1">IF($D19=0,0,SUMIF('Полная ст-ть с уч.НЗС (Авто)'!$YO$11:INDIRECT("'Полная ст-ть с уч.НЗС (Авто)'!YO"&amp;$J$26),$C19,'Полная ст-ть с уч.НЗС (Авто)'!XE$11:INDIRECT("'Полная ст-ть с уч.НЗС (Авто)'!XE"&amp;$J$26))/$D19)</f>
        <v>0</v>
      </c>
      <c r="XF19" s="137">
        <f ca="1">IF($D19=0,0,SUMIF('Полная ст-ть с уч.НЗС (Авто)'!$YO$11:INDIRECT("'Полная ст-ть с уч.НЗС (Авто)'!YO"&amp;$J$26),$C19,'Полная ст-ть с уч.НЗС (Авто)'!XF$11:INDIRECT("'Полная ст-ть с уч.НЗС (Авто)'!XF"&amp;$J$26))/$D19)</f>
        <v>0</v>
      </c>
      <c r="XG19" s="137">
        <f ca="1">IF($D19=0,0,SUMIF('Полная ст-ть с уч.НЗС (Авто)'!$YO$11:INDIRECT("'Полная ст-ть с уч.НЗС (Авто)'!YO"&amp;$J$26),$C19,'Полная ст-ть с уч.НЗС (Авто)'!XG$11:INDIRECT("'Полная ст-ть с уч.НЗС (Авто)'!XG"&amp;$J$26))/$D19)</f>
        <v>0</v>
      </c>
      <c r="XH19" s="137">
        <f ca="1">IF($D19=0,0,SUMIF('Полная ст-ть с уч.НЗС (Авто)'!$YO$11:INDIRECT("'Полная ст-ть с уч.НЗС (Авто)'!YO"&amp;$J$26),$C19,'Полная ст-ть с уч.НЗС (Авто)'!XH$11:INDIRECT("'Полная ст-ть с уч.НЗС (Авто)'!XH"&amp;$J$26))/$D19)</f>
        <v>0</v>
      </c>
      <c r="XI19" s="137">
        <f ca="1">IF($D19=0,0,SUMIF('Полная ст-ть с уч.НЗС (Авто)'!$YO$11:INDIRECT("'Полная ст-ть с уч.НЗС (Авто)'!YO"&amp;$J$26),$C19,'Полная ст-ть с уч.НЗС (Авто)'!XI$11:INDIRECT("'Полная ст-ть с уч.НЗС (Авто)'!XI"&amp;$J$26))/$D19)</f>
        <v>0</v>
      </c>
      <c r="XJ19" s="137">
        <f ca="1">IF($D19=0,0,SUMIF('Полная ст-ть с уч.НЗС (Авто)'!$YO$11:INDIRECT("'Полная ст-ть с уч.НЗС (Авто)'!YO"&amp;$J$26),$C19,'Полная ст-ть с уч.НЗС (Авто)'!XJ$11:INDIRECT("'Полная ст-ть с уч.НЗС (Авто)'!XJ"&amp;$J$26))/$D19)</f>
        <v>0</v>
      </c>
      <c r="XK19" s="137">
        <f ca="1">IF($D19=0,0,SUMIF('Полная ст-ть с уч.НЗС (Авто)'!$YO$11:INDIRECT("'Полная ст-ть с уч.НЗС (Авто)'!YO"&amp;$J$26),$C19,'Полная ст-ть с уч.НЗС (Авто)'!XK$11:INDIRECT("'Полная ст-ть с уч.НЗС (Авто)'!XK"&amp;$J$26))/$D19)</f>
        <v>0</v>
      </c>
      <c r="XL19" s="137">
        <f ca="1">IF($D19=0,0,SUMIF('Полная ст-ть с уч.НЗС (Авто)'!$YO$11:INDIRECT("'Полная ст-ть с уч.НЗС (Авто)'!YO"&amp;$J$26),$C19,'Полная ст-ть с уч.НЗС (Авто)'!XL$11:INDIRECT("'Полная ст-ть с уч.НЗС (Авто)'!XL"&amp;$J$26))/$D19)</f>
        <v>0</v>
      </c>
      <c r="XM19" s="137">
        <f ca="1">IF($D19=0,0,SUMIF('Полная ст-ть с уч.НЗС (Авто)'!$YO$11:INDIRECT("'Полная ст-ть с уч.НЗС (Авто)'!YO"&amp;$J$26),$C19,'Полная ст-ть с уч.НЗС (Авто)'!XM$11:INDIRECT("'Полная ст-ть с уч.НЗС (Авто)'!XM"&amp;$J$26))/$D19)</f>
        <v>0</v>
      </c>
      <c r="XN19" s="137">
        <f ca="1">IF($D19=0,0,SUMIF('Полная ст-ть с уч.НЗС (Авто)'!$YO$11:INDIRECT("'Полная ст-ть с уч.НЗС (Авто)'!YO"&amp;$J$26),$C19,'Полная ст-ть с уч.НЗС (Авто)'!XN$11:INDIRECT("'Полная ст-ть с уч.НЗС (Авто)'!XN"&amp;$J$26))/$D19)</f>
        <v>0</v>
      </c>
      <c r="XO19" s="137">
        <f ca="1">IF($D19=0,0,SUMIF('Полная ст-ть с уч.НЗС (Авто)'!$YO$11:INDIRECT("'Полная ст-ть с уч.НЗС (Авто)'!YO"&amp;$J$26),$C19,'Полная ст-ть с уч.НЗС (Авто)'!XO$11:INDIRECT("'Полная ст-ть с уч.НЗС (Авто)'!XO"&amp;$J$26))/$D19)</f>
        <v>0</v>
      </c>
      <c r="XP19" s="141">
        <f ca="1">IF($D19=0,0,SUMIF('Полная ст-ть с уч.НЗС (Авто)'!$YO$11:INDIRECT("'Полная ст-ть с уч.НЗС (Авто)'!YO"&amp;$J$26),$C19,'Полная ст-ть с уч.НЗС (Авто)'!XP$11:INDIRECT("'Полная ст-ть с уч.НЗС (Авто)'!XP"&amp;$J$26))/$D19)</f>
        <v>0</v>
      </c>
      <c r="XQ19" s="137">
        <f ca="1">IF($D19=0,0,SUMIF('Полная ст-ть с уч.НЗС (Авто)'!$YO$11:INDIRECT("'Полная ст-ть с уч.НЗС (Авто)'!YO"&amp;$J$26),$C19,'Полная ст-ть с уч.НЗС (Авто)'!XQ$11:INDIRECT("'Полная ст-ть с уч.НЗС (Авто)'!XQ"&amp;$J$26))/$D19)</f>
        <v>0</v>
      </c>
      <c r="XR19" s="137">
        <f ca="1">IF($D19=0,0,SUMIF('Полная ст-ть с уч.НЗС (Авто)'!$YO$11:INDIRECT("'Полная ст-ть с уч.НЗС (Авто)'!YO"&amp;$J$26),$C19,'Полная ст-ть с уч.НЗС (Авто)'!XR$11:INDIRECT("'Полная ст-ть с уч.НЗС (Авто)'!XR"&amp;$J$26))/$D19)</f>
        <v>0</v>
      </c>
      <c r="XS19" s="137">
        <f ca="1">IF($D19=0,0,SUMIF('Полная ст-ть с уч.НЗС (Авто)'!$YO$11:INDIRECT("'Полная ст-ть с уч.НЗС (Авто)'!YO"&amp;$J$26),$C19,'Полная ст-ть с уч.НЗС (Авто)'!XS$11:INDIRECT("'Полная ст-ть с уч.НЗС (Авто)'!XS"&amp;$J$26))/$D19)</f>
        <v>0</v>
      </c>
      <c r="XT19" s="137">
        <f ca="1">IF($D19=0,0,SUMIF('Полная ст-ть с уч.НЗС (Авто)'!$YO$11:INDIRECT("'Полная ст-ть с уч.НЗС (Авто)'!YO"&amp;$J$26),$C19,'Полная ст-ть с уч.НЗС (Авто)'!XT$11:INDIRECT("'Полная ст-ть с уч.НЗС (Авто)'!XT"&amp;$J$26))/$D19)</f>
        <v>0</v>
      </c>
      <c r="XU19" s="137">
        <f ca="1">IF($D19=0,0,SUMIF('Полная ст-ть с уч.НЗС (Авто)'!$YO$11:INDIRECT("'Полная ст-ть с уч.НЗС (Авто)'!YO"&amp;$J$26),$C19,'Полная ст-ть с уч.НЗС (Авто)'!XU$11:INDIRECT("'Полная ст-ть с уч.НЗС (Авто)'!XU"&amp;$J$26))/$D19)</f>
        <v>0</v>
      </c>
      <c r="XV19" s="137">
        <f ca="1">IF($D19=0,0,SUMIF('Полная ст-ть с уч.НЗС (Авто)'!$YO$11:INDIRECT("'Полная ст-ть с уч.НЗС (Авто)'!YO"&amp;$J$26),$C19,'Полная ст-ть с уч.НЗС (Авто)'!XV$11:INDIRECT("'Полная ст-ть с уч.НЗС (Авто)'!XV"&amp;$J$26))/$D19)</f>
        <v>0</v>
      </c>
      <c r="XW19" s="137">
        <f ca="1">IF($D19=0,0,SUMIF('Полная ст-ть с уч.НЗС (Авто)'!$YO$11:INDIRECT("'Полная ст-ть с уч.НЗС (Авто)'!YO"&amp;$J$26),$C19,'Полная ст-ть с уч.НЗС (Авто)'!XW$11:INDIRECT("'Полная ст-ть с уч.НЗС (Авто)'!XW"&amp;$J$26))/$D19)</f>
        <v>0</v>
      </c>
      <c r="XX19" s="137">
        <f ca="1">IF($D19=0,0,SUMIF('Полная ст-ть с уч.НЗС (Авто)'!$YO$11:INDIRECT("'Полная ст-ть с уч.НЗС (Авто)'!YO"&amp;$J$26),$C19,'Полная ст-ть с уч.НЗС (Авто)'!XX$11:INDIRECT("'Полная ст-ть с уч.НЗС (Авто)'!XX"&amp;$J$26))/$D19)</f>
        <v>0</v>
      </c>
      <c r="XY19" s="137">
        <f ca="1">IF($D19=0,0,SUMIF('Полная ст-ть с уч.НЗС (Авто)'!$YO$11:INDIRECT("'Полная ст-ть с уч.НЗС (Авто)'!YO"&amp;$J$26),$C19,'Полная ст-ть с уч.НЗС (Авто)'!XY$11:INDIRECT("'Полная ст-ть с уч.НЗС (Авто)'!XY"&amp;$J$26))/$D19)</f>
        <v>0</v>
      </c>
      <c r="XZ19" s="137">
        <f ca="1">IF($D19=0,0,SUMIF('Полная ст-ть с уч.НЗС (Авто)'!$YO$11:INDIRECT("'Полная ст-ть с уч.НЗС (Авто)'!YO"&amp;$J$26),$C19,'Полная ст-ть с уч.НЗС (Авто)'!XZ$11:INDIRECT("'Полная ст-ть с уч.НЗС (Авто)'!XZ"&amp;$J$26))/$D19)</f>
        <v>0</v>
      </c>
      <c r="YA19" s="137">
        <f ca="1">IF($D19=0,0,SUMIF('Полная ст-ть с уч.НЗС (Авто)'!$YO$11:INDIRECT("'Полная ст-ть с уч.НЗС (Авто)'!YO"&amp;$J$26),$C19,'Полная ст-ть с уч.НЗС (Авто)'!YA$11:INDIRECT("'Полная ст-ть с уч.НЗС (Авто)'!YA"&amp;$J$26))/$D19)</f>
        <v>0</v>
      </c>
      <c r="YB19" s="137">
        <f ca="1">IF($D19=0,0,SUMIF('Полная ст-ть с уч.НЗС (Авто)'!$YO$11:INDIRECT("'Полная ст-ть с уч.НЗС (Авто)'!YO"&amp;$J$26),$C19,'Полная ст-ть с уч.НЗС (Авто)'!YB$11:INDIRECT("'Полная ст-ть с уч.НЗС (Авто)'!YB"&amp;$J$26))/$D19)</f>
        <v>0</v>
      </c>
      <c r="YC19" s="137">
        <f ca="1">IF($D19=0,0,SUMIF('Полная ст-ть с уч.НЗС (Авто)'!$YO$11:INDIRECT("'Полная ст-ть с уч.НЗС (Авто)'!YO"&amp;$J$26),$C19,'Полная ст-ть с уч.НЗС (Авто)'!YC$11:INDIRECT("'Полная ст-ть с уч.НЗС (Авто)'!YC"&amp;$J$26))/$D19)</f>
        <v>0</v>
      </c>
      <c r="YD19" s="137">
        <f ca="1">IF($D19=0,0,SUMIF('Полная ст-ть с уч.НЗС (Авто)'!$YO$11:INDIRECT("'Полная ст-ть с уч.НЗС (Авто)'!YO"&amp;$J$26),$C19,'Полная ст-ть с уч.НЗС (Авто)'!YD$11:INDIRECT("'Полная ст-ть с уч.НЗС (Авто)'!YD"&amp;$J$26))/$D19)</f>
        <v>0</v>
      </c>
      <c r="YE19" s="141">
        <f ca="1">IF($D19=0,0,SUMIF('Полная ст-ть с уч.НЗС (Авто)'!$YO$11:INDIRECT("'Полная ст-ть с уч.НЗС (Авто)'!YO"&amp;$J$26),$C19,'Полная ст-ть с уч.НЗС (Авто)'!YE$11:INDIRECT("'Полная ст-ть с уч.НЗС (Авто)'!YE"&amp;$J$26))/$D19)</f>
        <v>0</v>
      </c>
      <c r="YF19" s="104"/>
      <c r="YG19" s="94"/>
    </row>
    <row r="20" spans="1:657" s="105" customFormat="1" ht="15" customHeight="1" x14ac:dyDescent="0.25">
      <c r="A20" s="133"/>
      <c r="B20" s="134"/>
      <c r="C20" s="134"/>
      <c r="D20" s="136"/>
      <c r="E20" s="134"/>
      <c r="F20" s="134"/>
      <c r="G20" s="134"/>
      <c r="H20" s="134"/>
      <c r="I20" s="137"/>
      <c r="J20" s="138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9"/>
      <c r="AS20" s="139"/>
      <c r="AT20" s="140"/>
      <c r="AU20" s="140"/>
      <c r="AV20" s="140"/>
      <c r="AW20" s="140"/>
      <c r="AX20" s="137"/>
      <c r="AY20" s="137"/>
      <c r="AZ20" s="137"/>
      <c r="BA20" s="137"/>
      <c r="BB20" s="137"/>
      <c r="BC20" s="137"/>
      <c r="BD20" s="140"/>
      <c r="BE20" s="140"/>
      <c r="BF20" s="137"/>
      <c r="BG20" s="137"/>
      <c r="BH20" s="137"/>
      <c r="BI20" s="137"/>
      <c r="BJ20" s="137"/>
      <c r="BK20" s="137"/>
      <c r="BL20" s="140"/>
      <c r="BM20" s="137"/>
      <c r="BN20" s="140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  <c r="BZ20" s="137"/>
      <c r="CA20" s="137"/>
      <c r="CB20" s="137"/>
      <c r="CC20" s="137"/>
      <c r="CD20" s="137"/>
      <c r="CE20" s="137"/>
      <c r="CF20" s="137"/>
      <c r="CG20" s="137"/>
      <c r="CH20" s="137"/>
      <c r="CI20" s="137"/>
      <c r="CJ20" s="137"/>
      <c r="CK20" s="137"/>
      <c r="CL20" s="137"/>
      <c r="CM20" s="137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  <c r="DF20" s="137"/>
      <c r="DG20" s="137"/>
      <c r="DH20" s="137"/>
      <c r="DI20" s="137"/>
      <c r="DJ20" s="137"/>
      <c r="DK20" s="137"/>
      <c r="DL20" s="137"/>
      <c r="DM20" s="137"/>
      <c r="DN20" s="137"/>
      <c r="DO20" s="137"/>
      <c r="DP20" s="137"/>
      <c r="DQ20" s="137"/>
      <c r="DR20" s="137"/>
      <c r="DS20" s="137"/>
      <c r="DT20" s="137"/>
      <c r="DU20" s="137"/>
      <c r="DV20" s="137"/>
      <c r="DW20" s="137"/>
      <c r="DX20" s="137"/>
      <c r="DY20" s="137"/>
      <c r="DZ20" s="137"/>
      <c r="EA20" s="137"/>
      <c r="EB20" s="137"/>
      <c r="EC20" s="137"/>
      <c r="ED20" s="137"/>
      <c r="EE20" s="137"/>
      <c r="EF20" s="137"/>
      <c r="EG20" s="137"/>
      <c r="EH20" s="137"/>
      <c r="EI20" s="137"/>
      <c r="EJ20" s="137"/>
      <c r="EK20" s="137"/>
      <c r="EL20" s="137"/>
      <c r="EM20" s="137"/>
      <c r="EN20" s="137"/>
      <c r="EO20" s="137"/>
      <c r="EP20" s="137"/>
      <c r="EQ20" s="137"/>
      <c r="ER20" s="137"/>
      <c r="ES20" s="137"/>
      <c r="ET20" s="137"/>
      <c r="EU20" s="137"/>
      <c r="EV20" s="137"/>
      <c r="EW20" s="137"/>
      <c r="EX20" s="137"/>
      <c r="EY20" s="137"/>
      <c r="EZ20" s="137"/>
      <c r="FA20" s="137"/>
      <c r="FB20" s="137"/>
      <c r="FC20" s="137"/>
      <c r="FD20" s="137"/>
      <c r="FE20" s="137"/>
      <c r="FF20" s="137"/>
      <c r="FG20" s="137"/>
      <c r="FH20" s="137"/>
      <c r="FI20" s="137"/>
      <c r="FJ20" s="137"/>
      <c r="FK20" s="137"/>
      <c r="FL20" s="137"/>
      <c r="FM20" s="137"/>
      <c r="FN20" s="137"/>
      <c r="FO20" s="137"/>
      <c r="FP20" s="137"/>
      <c r="FQ20" s="137"/>
      <c r="FR20" s="137"/>
      <c r="FS20" s="137"/>
      <c r="FT20" s="137"/>
      <c r="FU20" s="137"/>
      <c r="FV20" s="137"/>
      <c r="FW20" s="137"/>
      <c r="FX20" s="137"/>
      <c r="FY20" s="137"/>
      <c r="FZ20" s="137"/>
      <c r="GA20" s="137"/>
      <c r="GB20" s="137"/>
      <c r="GC20" s="137"/>
      <c r="GD20" s="137"/>
      <c r="GE20" s="137"/>
      <c r="GF20" s="137"/>
      <c r="GG20" s="137"/>
      <c r="GH20" s="137"/>
      <c r="GI20" s="137"/>
      <c r="GJ20" s="137"/>
      <c r="GK20" s="137"/>
      <c r="GL20" s="137"/>
      <c r="GM20" s="137"/>
      <c r="GN20" s="137"/>
      <c r="GO20" s="137"/>
      <c r="GP20" s="137"/>
      <c r="GQ20" s="137"/>
      <c r="GR20" s="137"/>
      <c r="GS20" s="137"/>
      <c r="GT20" s="137"/>
      <c r="GU20" s="137"/>
      <c r="GV20" s="137"/>
      <c r="GW20" s="137"/>
      <c r="GX20" s="137"/>
      <c r="GY20" s="137"/>
      <c r="GZ20" s="137"/>
      <c r="HA20" s="137"/>
      <c r="HB20" s="137"/>
      <c r="HC20" s="137"/>
      <c r="HD20" s="137"/>
      <c r="HE20" s="137"/>
      <c r="HF20" s="137"/>
      <c r="HG20" s="137"/>
      <c r="HH20" s="137"/>
      <c r="HI20" s="137"/>
      <c r="HJ20" s="137"/>
      <c r="HK20" s="137"/>
      <c r="HL20" s="137"/>
      <c r="HM20" s="137"/>
      <c r="HN20" s="137"/>
      <c r="HO20" s="137"/>
      <c r="HP20" s="137"/>
      <c r="HQ20" s="137"/>
      <c r="HR20" s="137"/>
      <c r="HS20" s="137"/>
      <c r="HT20" s="137"/>
      <c r="HU20" s="137"/>
      <c r="HV20" s="137"/>
      <c r="HW20" s="137"/>
      <c r="HX20" s="137"/>
      <c r="HY20" s="137"/>
      <c r="HZ20" s="137"/>
      <c r="IA20" s="137"/>
      <c r="IB20" s="137"/>
      <c r="IC20" s="137"/>
      <c r="ID20" s="137"/>
      <c r="IE20" s="137"/>
      <c r="IF20" s="137"/>
      <c r="IG20" s="137"/>
      <c r="IH20" s="137"/>
      <c r="II20" s="137"/>
      <c r="IJ20" s="137"/>
      <c r="IK20" s="137"/>
      <c r="IL20" s="137"/>
      <c r="IM20" s="137"/>
      <c r="IN20" s="137"/>
      <c r="IO20" s="137"/>
      <c r="IP20" s="137"/>
      <c r="IQ20" s="137"/>
      <c r="IR20" s="137"/>
      <c r="IS20" s="137"/>
      <c r="IT20" s="137"/>
      <c r="IU20" s="137"/>
      <c r="IV20" s="137"/>
      <c r="IW20" s="137"/>
      <c r="IX20" s="137"/>
      <c r="IY20" s="137"/>
      <c r="IZ20" s="137"/>
      <c r="JA20" s="137"/>
      <c r="JB20" s="137"/>
      <c r="JC20" s="137"/>
      <c r="JD20" s="137"/>
      <c r="JE20" s="137"/>
      <c r="JF20" s="137"/>
      <c r="JG20" s="137"/>
      <c r="JH20" s="137"/>
      <c r="JI20" s="137"/>
      <c r="JJ20" s="137"/>
      <c r="JK20" s="137"/>
      <c r="JL20" s="137"/>
      <c r="JM20" s="137"/>
      <c r="JN20" s="137"/>
      <c r="JO20" s="137"/>
      <c r="JP20" s="137"/>
      <c r="JQ20" s="137"/>
      <c r="JR20" s="137"/>
      <c r="JS20" s="137"/>
      <c r="JT20" s="137"/>
      <c r="JU20" s="137"/>
      <c r="JV20" s="137"/>
      <c r="JW20" s="137"/>
      <c r="JX20" s="137"/>
      <c r="JY20" s="137"/>
      <c r="JZ20" s="137"/>
      <c r="KA20" s="137"/>
      <c r="KB20" s="137"/>
      <c r="KC20" s="137"/>
      <c r="KD20" s="137"/>
      <c r="KE20" s="137"/>
      <c r="KF20" s="137"/>
      <c r="KG20" s="137"/>
      <c r="KH20" s="137"/>
      <c r="KI20" s="137"/>
      <c r="KJ20" s="137"/>
      <c r="KK20" s="137"/>
      <c r="KL20" s="137"/>
      <c r="KM20" s="137"/>
      <c r="KN20" s="137"/>
      <c r="KO20" s="137"/>
      <c r="KP20" s="137"/>
      <c r="KQ20" s="137"/>
      <c r="KR20" s="137"/>
      <c r="KS20" s="137"/>
      <c r="KT20" s="137"/>
      <c r="KU20" s="137"/>
      <c r="KV20" s="137"/>
      <c r="KW20" s="137"/>
      <c r="KX20" s="137"/>
      <c r="KY20" s="137"/>
      <c r="KZ20" s="137"/>
      <c r="LA20" s="137"/>
      <c r="LB20" s="137"/>
      <c r="LC20" s="137"/>
      <c r="LD20" s="137"/>
      <c r="LE20" s="137"/>
      <c r="LF20" s="137"/>
      <c r="LG20" s="137"/>
      <c r="LH20" s="137"/>
      <c r="LI20" s="137"/>
      <c r="LJ20" s="137"/>
      <c r="LK20" s="137"/>
      <c r="LL20" s="137"/>
      <c r="LM20" s="137"/>
      <c r="LN20" s="137"/>
      <c r="LO20" s="137"/>
      <c r="LP20" s="137"/>
      <c r="LQ20" s="137"/>
      <c r="LR20" s="137"/>
      <c r="LS20" s="137"/>
      <c r="LT20" s="137"/>
      <c r="LU20" s="137"/>
      <c r="LV20" s="137"/>
      <c r="LW20" s="137"/>
      <c r="LX20" s="137"/>
      <c r="LY20" s="137"/>
      <c r="LZ20" s="137"/>
      <c r="MA20" s="137"/>
      <c r="MB20" s="137"/>
      <c r="MC20" s="137"/>
      <c r="MD20" s="137"/>
      <c r="ME20" s="137"/>
      <c r="MF20" s="137"/>
      <c r="MG20" s="137"/>
      <c r="MH20" s="137"/>
      <c r="MI20" s="137"/>
      <c r="MJ20" s="137"/>
      <c r="MK20" s="137"/>
      <c r="ML20" s="137"/>
      <c r="MM20" s="137"/>
      <c r="MN20" s="137"/>
      <c r="MO20" s="137"/>
      <c r="MP20" s="137"/>
      <c r="MQ20" s="137"/>
      <c r="MR20" s="137"/>
      <c r="MS20" s="137"/>
      <c r="MT20" s="137"/>
      <c r="MU20" s="137"/>
      <c r="MV20" s="137"/>
      <c r="MW20" s="137"/>
      <c r="MX20" s="137"/>
      <c r="MY20" s="137"/>
      <c r="MZ20" s="137"/>
      <c r="NA20" s="137"/>
      <c r="NB20" s="137"/>
      <c r="NC20" s="137"/>
      <c r="ND20" s="137"/>
      <c r="NE20" s="137"/>
      <c r="NF20" s="137"/>
      <c r="NG20" s="137"/>
      <c r="NH20" s="137"/>
      <c r="NI20" s="137"/>
      <c r="NJ20" s="137"/>
      <c r="NK20" s="137"/>
      <c r="NL20" s="137"/>
      <c r="NM20" s="137"/>
      <c r="NN20" s="137"/>
      <c r="NO20" s="137"/>
      <c r="NP20" s="137"/>
      <c r="NQ20" s="137"/>
      <c r="NR20" s="137"/>
      <c r="NS20" s="137"/>
      <c r="NT20" s="137"/>
      <c r="NU20" s="137"/>
      <c r="NV20" s="137"/>
      <c r="NW20" s="137"/>
      <c r="NX20" s="137"/>
      <c r="NY20" s="137"/>
      <c r="NZ20" s="137"/>
      <c r="OA20" s="137"/>
      <c r="OB20" s="137"/>
      <c r="OC20" s="137"/>
      <c r="OD20" s="137"/>
      <c r="OE20" s="137"/>
      <c r="OF20" s="137"/>
      <c r="OG20" s="137"/>
      <c r="OH20" s="137"/>
      <c r="OI20" s="137"/>
      <c r="OJ20" s="137"/>
      <c r="OK20" s="137"/>
      <c r="OL20" s="137"/>
      <c r="OM20" s="137"/>
      <c r="ON20" s="137"/>
      <c r="OO20" s="137"/>
      <c r="OP20" s="137"/>
      <c r="OQ20" s="137"/>
      <c r="OR20" s="137"/>
      <c r="OS20" s="137"/>
      <c r="OT20" s="137"/>
      <c r="OU20" s="137"/>
      <c r="OV20" s="137"/>
      <c r="OW20" s="137"/>
      <c r="OX20" s="137"/>
      <c r="OY20" s="137"/>
      <c r="OZ20" s="137"/>
      <c r="PA20" s="137"/>
      <c r="PB20" s="137"/>
      <c r="PC20" s="137"/>
      <c r="PD20" s="137"/>
      <c r="PE20" s="137"/>
      <c r="PF20" s="137"/>
      <c r="PG20" s="137"/>
      <c r="PH20" s="137"/>
      <c r="PI20" s="137"/>
      <c r="PJ20" s="137"/>
      <c r="PK20" s="137"/>
      <c r="PL20" s="137"/>
      <c r="PM20" s="137"/>
      <c r="PN20" s="137"/>
      <c r="PO20" s="137"/>
      <c r="PP20" s="137"/>
      <c r="PQ20" s="137"/>
      <c r="PR20" s="137"/>
      <c r="PS20" s="137"/>
      <c r="PT20" s="137"/>
      <c r="PU20" s="137"/>
      <c r="PV20" s="137"/>
      <c r="PW20" s="137"/>
      <c r="PX20" s="137"/>
      <c r="PY20" s="137"/>
      <c r="PZ20" s="137"/>
      <c r="QA20" s="137"/>
      <c r="QB20" s="137"/>
      <c r="QC20" s="137"/>
      <c r="QD20" s="137"/>
      <c r="QE20" s="137"/>
      <c r="QF20" s="137"/>
      <c r="QG20" s="137"/>
      <c r="QH20" s="137"/>
      <c r="QI20" s="137"/>
      <c r="QJ20" s="137"/>
      <c r="QK20" s="137"/>
      <c r="QL20" s="137"/>
      <c r="QM20" s="137"/>
      <c r="QN20" s="137"/>
      <c r="QO20" s="137"/>
      <c r="QP20" s="137"/>
      <c r="QQ20" s="137"/>
      <c r="QR20" s="137"/>
      <c r="QS20" s="137"/>
      <c r="QT20" s="137"/>
      <c r="QU20" s="137"/>
      <c r="QV20" s="137"/>
      <c r="QW20" s="137"/>
      <c r="QX20" s="137"/>
      <c r="QY20" s="137"/>
      <c r="QZ20" s="137"/>
      <c r="RA20" s="137"/>
      <c r="RB20" s="137"/>
      <c r="RC20" s="137"/>
      <c r="RD20" s="137"/>
      <c r="RE20" s="137"/>
      <c r="RF20" s="137"/>
      <c r="RG20" s="137"/>
      <c r="RH20" s="137"/>
      <c r="RI20" s="137"/>
      <c r="RJ20" s="137"/>
      <c r="RK20" s="137"/>
      <c r="RL20" s="137"/>
      <c r="RM20" s="137"/>
      <c r="RN20" s="137"/>
      <c r="RO20" s="137"/>
      <c r="RP20" s="137"/>
      <c r="RQ20" s="137"/>
      <c r="RR20" s="137"/>
      <c r="RS20" s="137"/>
      <c r="RT20" s="137"/>
      <c r="RU20" s="137"/>
      <c r="RV20" s="137"/>
      <c r="RW20" s="137"/>
      <c r="RX20" s="137"/>
      <c r="RY20" s="137"/>
      <c r="RZ20" s="137"/>
      <c r="SA20" s="137"/>
      <c r="SB20" s="137"/>
      <c r="SC20" s="137"/>
      <c r="SD20" s="137"/>
      <c r="SE20" s="137"/>
      <c r="SF20" s="137"/>
      <c r="SG20" s="137"/>
      <c r="SH20" s="137"/>
      <c r="SI20" s="137"/>
      <c r="SJ20" s="137"/>
      <c r="SK20" s="137"/>
      <c r="SL20" s="137"/>
      <c r="SM20" s="137"/>
      <c r="SN20" s="137"/>
      <c r="SO20" s="137"/>
      <c r="SP20" s="137"/>
      <c r="SQ20" s="137"/>
      <c r="SR20" s="137"/>
      <c r="SS20" s="137"/>
      <c r="ST20" s="137"/>
      <c r="SU20" s="137"/>
      <c r="SV20" s="137"/>
      <c r="SW20" s="137"/>
      <c r="SX20" s="137"/>
      <c r="SY20" s="137"/>
      <c r="SZ20" s="137"/>
      <c r="TA20" s="137"/>
      <c r="TB20" s="137"/>
      <c r="TC20" s="137"/>
      <c r="TD20" s="137"/>
      <c r="TE20" s="137"/>
      <c r="TF20" s="137"/>
      <c r="TG20" s="137"/>
      <c r="TH20" s="137"/>
      <c r="TI20" s="137"/>
      <c r="TJ20" s="137"/>
      <c r="TK20" s="137"/>
      <c r="TL20" s="137"/>
      <c r="TM20" s="137"/>
      <c r="TN20" s="137"/>
      <c r="TO20" s="137"/>
      <c r="TP20" s="137"/>
      <c r="TQ20" s="137"/>
      <c r="TR20" s="137"/>
      <c r="TS20" s="137"/>
      <c r="TT20" s="137"/>
      <c r="TU20" s="137"/>
      <c r="TV20" s="137"/>
      <c r="TW20" s="137"/>
      <c r="TX20" s="137"/>
      <c r="TY20" s="137"/>
      <c r="TZ20" s="137"/>
      <c r="UA20" s="137"/>
      <c r="UB20" s="137"/>
      <c r="UC20" s="137"/>
      <c r="UD20" s="137"/>
      <c r="UE20" s="137"/>
      <c r="UF20" s="137"/>
      <c r="UG20" s="137"/>
      <c r="UH20" s="137"/>
      <c r="UI20" s="137"/>
      <c r="UJ20" s="137"/>
      <c r="UK20" s="137"/>
      <c r="UL20" s="137"/>
      <c r="UM20" s="137"/>
      <c r="UN20" s="137"/>
      <c r="UO20" s="137"/>
      <c r="UP20" s="137"/>
      <c r="UQ20" s="137"/>
      <c r="UR20" s="137"/>
      <c r="US20" s="137"/>
      <c r="UT20" s="137"/>
      <c r="UU20" s="137"/>
      <c r="UV20" s="137"/>
      <c r="UW20" s="137"/>
      <c r="UX20" s="137"/>
      <c r="UY20" s="137"/>
      <c r="UZ20" s="137"/>
      <c r="VA20" s="137"/>
      <c r="VB20" s="137"/>
      <c r="VC20" s="137"/>
      <c r="VD20" s="137"/>
      <c r="VE20" s="137"/>
      <c r="VF20" s="137"/>
      <c r="VG20" s="137"/>
      <c r="VH20" s="137"/>
      <c r="VI20" s="137"/>
      <c r="VJ20" s="137"/>
      <c r="VK20" s="137"/>
      <c r="VL20" s="137"/>
      <c r="VM20" s="137"/>
      <c r="VN20" s="137"/>
      <c r="VO20" s="137"/>
      <c r="VP20" s="137"/>
      <c r="VQ20" s="137"/>
      <c r="VR20" s="137"/>
      <c r="VS20" s="137"/>
      <c r="VT20" s="137"/>
      <c r="VU20" s="137"/>
      <c r="VV20" s="137"/>
      <c r="VW20" s="137"/>
      <c r="VX20" s="137"/>
      <c r="VY20" s="137"/>
      <c r="VZ20" s="137"/>
      <c r="WA20" s="137"/>
      <c r="WB20" s="137"/>
      <c r="WC20" s="137"/>
      <c r="WD20" s="137"/>
      <c r="WE20" s="137"/>
      <c r="WF20" s="137"/>
      <c r="WG20" s="137"/>
      <c r="WH20" s="137"/>
      <c r="WI20" s="137"/>
      <c r="WJ20" s="137"/>
      <c r="WK20" s="137"/>
      <c r="WL20" s="137"/>
      <c r="WM20" s="137"/>
      <c r="WN20" s="137"/>
      <c r="WO20" s="137"/>
      <c r="WP20" s="137"/>
      <c r="WQ20" s="137"/>
      <c r="WR20" s="137"/>
      <c r="WS20" s="137"/>
      <c r="WT20" s="137"/>
      <c r="WU20" s="137"/>
      <c r="WV20" s="137"/>
      <c r="WW20" s="137"/>
      <c r="WX20" s="137"/>
      <c r="WY20" s="137"/>
      <c r="WZ20" s="137"/>
      <c r="XA20" s="137"/>
      <c r="XB20" s="137"/>
      <c r="XC20" s="137"/>
      <c r="XD20" s="137"/>
      <c r="XE20" s="137"/>
      <c r="XF20" s="137"/>
      <c r="XG20" s="137"/>
      <c r="XH20" s="137"/>
      <c r="XI20" s="137"/>
      <c r="XJ20" s="137"/>
      <c r="XK20" s="137"/>
      <c r="XL20" s="137"/>
      <c r="XM20" s="137"/>
      <c r="XN20" s="137"/>
      <c r="XO20" s="137"/>
      <c r="XP20" s="141"/>
      <c r="XQ20" s="137"/>
      <c r="XR20" s="137"/>
      <c r="XS20" s="137"/>
      <c r="XT20" s="137"/>
      <c r="XU20" s="137"/>
      <c r="XV20" s="137"/>
      <c r="XW20" s="137"/>
      <c r="XX20" s="137"/>
      <c r="XY20" s="137"/>
      <c r="XZ20" s="137"/>
      <c r="YA20" s="137"/>
      <c r="YB20" s="137"/>
      <c r="YC20" s="137"/>
      <c r="YD20" s="137"/>
      <c r="YE20" s="141"/>
      <c r="YF20" s="104"/>
      <c r="YG20" s="94"/>
    </row>
    <row r="21" spans="1:657" s="92" customFormat="1" ht="15" customHeight="1" x14ac:dyDescent="0.25">
      <c r="A21" s="142"/>
      <c r="B21" s="143" t="s">
        <v>236</v>
      </c>
      <c r="C21" s="143"/>
      <c r="D21" s="144">
        <f ca="1">SUM(D11:D12)</f>
        <v>0</v>
      </c>
      <c r="E21" s="143"/>
      <c r="F21" s="143"/>
      <c r="G21" s="143"/>
      <c r="H21" s="143"/>
      <c r="I21" s="141">
        <f ca="1">IF($D21=0,0,(I11*$D11+I12*$D12)/$D21)</f>
        <v>0</v>
      </c>
      <c r="J21" s="145"/>
      <c r="K21" s="141">
        <f ca="1">IF($D21=0,0,(K11*$D11+K12*$D12)/$D21)</f>
        <v>0</v>
      </c>
      <c r="L21" s="141"/>
      <c r="M21" s="141">
        <f ca="1">IF($D21=0,0,(M11*$D11+M12*$D12)/$D21)</f>
        <v>0</v>
      </c>
      <c r="N21" s="141"/>
      <c r="O21" s="141">
        <f ca="1">IF($D21=0,0,(O11*$D11+O12*$D12)/$D21)</f>
        <v>0</v>
      </c>
      <c r="P21" s="141"/>
      <c r="Q21" s="141">
        <f t="shared" ref="Q21:AQ21" ca="1" si="11">IF($D21=0,0,(Q11*$D11+Q12*$D12)/$D21)</f>
        <v>0</v>
      </c>
      <c r="R21" s="141">
        <f t="shared" ca="1" si="11"/>
        <v>0</v>
      </c>
      <c r="S21" s="141">
        <f t="shared" ca="1" si="11"/>
        <v>0</v>
      </c>
      <c r="T21" s="141">
        <f t="shared" ca="1" si="11"/>
        <v>0</v>
      </c>
      <c r="U21" s="141">
        <f t="shared" ca="1" si="11"/>
        <v>0</v>
      </c>
      <c r="V21" s="141">
        <f t="shared" ca="1" si="11"/>
        <v>0</v>
      </c>
      <c r="W21" s="141">
        <f t="shared" ca="1" si="11"/>
        <v>0</v>
      </c>
      <c r="X21" s="141">
        <f t="shared" ca="1" si="11"/>
        <v>0</v>
      </c>
      <c r="Y21" s="141">
        <f t="shared" ca="1" si="11"/>
        <v>0</v>
      </c>
      <c r="Z21" s="141">
        <f t="shared" ca="1" si="11"/>
        <v>0</v>
      </c>
      <c r="AA21" s="141">
        <f t="shared" ca="1" si="11"/>
        <v>0</v>
      </c>
      <c r="AB21" s="141">
        <f t="shared" ca="1" si="11"/>
        <v>0</v>
      </c>
      <c r="AC21" s="141">
        <f t="shared" ca="1" si="11"/>
        <v>0</v>
      </c>
      <c r="AD21" s="141">
        <f t="shared" ca="1" si="11"/>
        <v>0</v>
      </c>
      <c r="AE21" s="141">
        <f t="shared" ca="1" si="11"/>
        <v>0</v>
      </c>
      <c r="AF21" s="141">
        <f t="shared" ca="1" si="11"/>
        <v>0</v>
      </c>
      <c r="AG21" s="141">
        <f t="shared" ca="1" si="11"/>
        <v>0</v>
      </c>
      <c r="AH21" s="141">
        <f t="shared" ca="1" si="11"/>
        <v>0</v>
      </c>
      <c r="AI21" s="141">
        <f t="shared" ca="1" si="11"/>
        <v>0</v>
      </c>
      <c r="AJ21" s="141">
        <f t="shared" ca="1" si="11"/>
        <v>0</v>
      </c>
      <c r="AK21" s="141">
        <f t="shared" ca="1" si="11"/>
        <v>0</v>
      </c>
      <c r="AL21" s="141">
        <f t="shared" ca="1" si="11"/>
        <v>0</v>
      </c>
      <c r="AM21" s="141">
        <f t="shared" ca="1" si="11"/>
        <v>0</v>
      </c>
      <c r="AN21" s="141">
        <f t="shared" ca="1" si="11"/>
        <v>0</v>
      </c>
      <c r="AO21" s="141">
        <f t="shared" ca="1" si="11"/>
        <v>0</v>
      </c>
      <c r="AP21" s="141">
        <f t="shared" ca="1" si="11"/>
        <v>0</v>
      </c>
      <c r="AQ21" s="141">
        <f t="shared" ca="1" si="11"/>
        <v>0</v>
      </c>
      <c r="AR21" s="146"/>
      <c r="AS21" s="146"/>
      <c r="AT21" s="147"/>
      <c r="AU21" s="147"/>
      <c r="AV21" s="147"/>
      <c r="AW21" s="147"/>
      <c r="AX21" s="141">
        <f t="shared" ref="AX21:BC21" ca="1" si="12">IF($D21=0,0,(AX11*$D11+AX12*$D12)/$D21)</f>
        <v>0</v>
      </c>
      <c r="AY21" s="141">
        <f t="shared" ca="1" si="12"/>
        <v>0</v>
      </c>
      <c r="AZ21" s="141">
        <f t="shared" ca="1" si="12"/>
        <v>0</v>
      </c>
      <c r="BA21" s="141">
        <f t="shared" ca="1" si="12"/>
        <v>0</v>
      </c>
      <c r="BB21" s="141">
        <f t="shared" ca="1" si="12"/>
        <v>0</v>
      </c>
      <c r="BC21" s="141">
        <f t="shared" ca="1" si="12"/>
        <v>0</v>
      </c>
      <c r="BD21" s="147"/>
      <c r="BE21" s="147"/>
      <c r="BF21" s="141">
        <f t="shared" ref="BF21:BK21" ca="1" si="13">IF($D21=0,0,(BF11*$D11+BF12*$D12)/$D21)</f>
        <v>0</v>
      </c>
      <c r="BG21" s="141">
        <f t="shared" ca="1" si="13"/>
        <v>0</v>
      </c>
      <c r="BH21" s="141">
        <f t="shared" ca="1" si="13"/>
        <v>0</v>
      </c>
      <c r="BI21" s="141">
        <f t="shared" ca="1" si="13"/>
        <v>0</v>
      </c>
      <c r="BJ21" s="141">
        <f t="shared" ca="1" si="13"/>
        <v>0</v>
      </c>
      <c r="BK21" s="141">
        <f t="shared" ca="1" si="13"/>
        <v>0</v>
      </c>
      <c r="BL21" s="147"/>
      <c r="BM21" s="141">
        <f ca="1">IF($D21=0,0,(BM11*$D11+BM12*$D12)/$D21)</f>
        <v>0</v>
      </c>
      <c r="BN21" s="147"/>
      <c r="BO21" s="141"/>
      <c r="BP21" s="141"/>
      <c r="BQ21" s="141">
        <f ca="1">IF($D21=0,0,(BQ11*$D11+BQ12*$D12)/$D21)</f>
        <v>0</v>
      </c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>
        <f t="shared" ref="CK21:DC21" ca="1" si="14">IF($D21=0,0,(CK11*$D11+CK12*$D12)/$D21)</f>
        <v>0</v>
      </c>
      <c r="CL21" s="141">
        <f t="shared" ca="1" si="14"/>
        <v>0</v>
      </c>
      <c r="CM21" s="141">
        <f t="shared" ca="1" si="14"/>
        <v>0</v>
      </c>
      <c r="CN21" s="141">
        <f t="shared" ca="1" si="14"/>
        <v>0</v>
      </c>
      <c r="CO21" s="141">
        <f t="shared" ca="1" si="14"/>
        <v>0</v>
      </c>
      <c r="CP21" s="141">
        <f t="shared" ca="1" si="14"/>
        <v>0</v>
      </c>
      <c r="CQ21" s="141">
        <f t="shared" ca="1" si="14"/>
        <v>0</v>
      </c>
      <c r="CR21" s="141">
        <f t="shared" ca="1" si="14"/>
        <v>0</v>
      </c>
      <c r="CS21" s="141">
        <f t="shared" ca="1" si="14"/>
        <v>0</v>
      </c>
      <c r="CT21" s="141">
        <f t="shared" ca="1" si="14"/>
        <v>0</v>
      </c>
      <c r="CU21" s="141">
        <f t="shared" ca="1" si="14"/>
        <v>0</v>
      </c>
      <c r="CV21" s="141">
        <f t="shared" ca="1" si="14"/>
        <v>0</v>
      </c>
      <c r="CW21" s="141">
        <f t="shared" ca="1" si="14"/>
        <v>0</v>
      </c>
      <c r="CX21" s="141">
        <f t="shared" ca="1" si="14"/>
        <v>0</v>
      </c>
      <c r="CY21" s="141">
        <f t="shared" ca="1" si="14"/>
        <v>0</v>
      </c>
      <c r="CZ21" s="141">
        <f t="shared" ca="1" si="14"/>
        <v>0</v>
      </c>
      <c r="DA21" s="141">
        <f t="shared" ca="1" si="14"/>
        <v>0</v>
      </c>
      <c r="DB21" s="141">
        <f t="shared" ca="1" si="14"/>
        <v>0</v>
      </c>
      <c r="DC21" s="141">
        <f t="shared" ca="1" si="14"/>
        <v>0</v>
      </c>
      <c r="DD21" s="141"/>
      <c r="DE21" s="141">
        <f ca="1">IF($D21=0,0,(DE11*$D11+DE12*$D12)/$D21)</f>
        <v>0</v>
      </c>
      <c r="DF21" s="141"/>
      <c r="DG21" s="141">
        <f t="shared" ref="DG21:FR21" ca="1" si="15">IF($D21=0,0,(DG11*$D11+DG12*$D12)/$D21)</f>
        <v>0</v>
      </c>
      <c r="DH21" s="141">
        <f t="shared" ca="1" si="15"/>
        <v>0</v>
      </c>
      <c r="DI21" s="141">
        <f t="shared" ca="1" si="15"/>
        <v>0</v>
      </c>
      <c r="DJ21" s="141">
        <f t="shared" ca="1" si="15"/>
        <v>0</v>
      </c>
      <c r="DK21" s="141">
        <f t="shared" ca="1" si="15"/>
        <v>0</v>
      </c>
      <c r="DL21" s="141">
        <f t="shared" ca="1" si="15"/>
        <v>0</v>
      </c>
      <c r="DM21" s="141">
        <f t="shared" ca="1" si="15"/>
        <v>0</v>
      </c>
      <c r="DN21" s="141">
        <f t="shared" ca="1" si="15"/>
        <v>0</v>
      </c>
      <c r="DO21" s="141">
        <f t="shared" ca="1" si="15"/>
        <v>0</v>
      </c>
      <c r="DP21" s="141">
        <f t="shared" ca="1" si="15"/>
        <v>0</v>
      </c>
      <c r="DQ21" s="141">
        <f t="shared" ca="1" si="15"/>
        <v>0</v>
      </c>
      <c r="DR21" s="141">
        <f t="shared" ca="1" si="15"/>
        <v>0</v>
      </c>
      <c r="DS21" s="141">
        <f t="shared" ca="1" si="15"/>
        <v>0</v>
      </c>
      <c r="DT21" s="141">
        <f t="shared" ca="1" si="15"/>
        <v>0</v>
      </c>
      <c r="DU21" s="141">
        <f t="shared" ca="1" si="15"/>
        <v>0</v>
      </c>
      <c r="DV21" s="141">
        <f t="shared" ca="1" si="15"/>
        <v>0</v>
      </c>
      <c r="DW21" s="141">
        <f t="shared" ca="1" si="15"/>
        <v>0</v>
      </c>
      <c r="DX21" s="141">
        <f t="shared" ca="1" si="15"/>
        <v>0</v>
      </c>
      <c r="DY21" s="141">
        <f t="shared" ca="1" si="15"/>
        <v>0</v>
      </c>
      <c r="DZ21" s="141">
        <f t="shared" ca="1" si="15"/>
        <v>0</v>
      </c>
      <c r="EA21" s="141">
        <f t="shared" ca="1" si="15"/>
        <v>0</v>
      </c>
      <c r="EB21" s="141">
        <f t="shared" ca="1" si="15"/>
        <v>0</v>
      </c>
      <c r="EC21" s="141">
        <f t="shared" ca="1" si="15"/>
        <v>0</v>
      </c>
      <c r="ED21" s="141">
        <f t="shared" ca="1" si="15"/>
        <v>0</v>
      </c>
      <c r="EE21" s="141">
        <f t="shared" ca="1" si="15"/>
        <v>0</v>
      </c>
      <c r="EF21" s="141">
        <f t="shared" ca="1" si="15"/>
        <v>0</v>
      </c>
      <c r="EG21" s="141">
        <f t="shared" ca="1" si="15"/>
        <v>0</v>
      </c>
      <c r="EH21" s="141">
        <f t="shared" ca="1" si="15"/>
        <v>0</v>
      </c>
      <c r="EI21" s="141">
        <f t="shared" ca="1" si="15"/>
        <v>0</v>
      </c>
      <c r="EJ21" s="141">
        <f t="shared" ca="1" si="15"/>
        <v>0</v>
      </c>
      <c r="EK21" s="141">
        <f t="shared" ca="1" si="15"/>
        <v>0</v>
      </c>
      <c r="EL21" s="141">
        <f t="shared" ca="1" si="15"/>
        <v>0</v>
      </c>
      <c r="EM21" s="141">
        <f t="shared" ca="1" si="15"/>
        <v>0</v>
      </c>
      <c r="EN21" s="141">
        <f t="shared" ca="1" si="15"/>
        <v>0</v>
      </c>
      <c r="EO21" s="141">
        <f t="shared" ca="1" si="15"/>
        <v>0</v>
      </c>
      <c r="EP21" s="141">
        <f t="shared" ca="1" si="15"/>
        <v>0</v>
      </c>
      <c r="EQ21" s="141">
        <f t="shared" ca="1" si="15"/>
        <v>0</v>
      </c>
      <c r="ER21" s="141">
        <f t="shared" ca="1" si="15"/>
        <v>0</v>
      </c>
      <c r="ES21" s="141">
        <f t="shared" ca="1" si="15"/>
        <v>0</v>
      </c>
      <c r="ET21" s="141">
        <f t="shared" ca="1" si="15"/>
        <v>0</v>
      </c>
      <c r="EU21" s="141">
        <f t="shared" ca="1" si="15"/>
        <v>0</v>
      </c>
      <c r="EV21" s="141">
        <f t="shared" ca="1" si="15"/>
        <v>0</v>
      </c>
      <c r="EW21" s="141">
        <f t="shared" ca="1" si="15"/>
        <v>0</v>
      </c>
      <c r="EX21" s="141">
        <f t="shared" ca="1" si="15"/>
        <v>0</v>
      </c>
      <c r="EY21" s="141">
        <f t="shared" ca="1" si="15"/>
        <v>0</v>
      </c>
      <c r="EZ21" s="141">
        <f t="shared" ca="1" si="15"/>
        <v>0</v>
      </c>
      <c r="FA21" s="141">
        <f t="shared" ca="1" si="15"/>
        <v>0</v>
      </c>
      <c r="FB21" s="141">
        <f t="shared" ca="1" si="15"/>
        <v>0</v>
      </c>
      <c r="FC21" s="141">
        <f t="shared" ca="1" si="15"/>
        <v>0</v>
      </c>
      <c r="FD21" s="141">
        <f t="shared" ca="1" si="15"/>
        <v>0</v>
      </c>
      <c r="FE21" s="141">
        <f t="shared" ca="1" si="15"/>
        <v>0</v>
      </c>
      <c r="FF21" s="141">
        <f t="shared" ca="1" si="15"/>
        <v>0</v>
      </c>
      <c r="FG21" s="141">
        <f t="shared" ca="1" si="15"/>
        <v>0</v>
      </c>
      <c r="FH21" s="141">
        <f t="shared" ca="1" si="15"/>
        <v>0</v>
      </c>
      <c r="FI21" s="141">
        <f t="shared" ca="1" si="15"/>
        <v>0</v>
      </c>
      <c r="FJ21" s="141">
        <f t="shared" ca="1" si="15"/>
        <v>0</v>
      </c>
      <c r="FK21" s="141">
        <f t="shared" ca="1" si="15"/>
        <v>0</v>
      </c>
      <c r="FL21" s="141">
        <f t="shared" ca="1" si="15"/>
        <v>0</v>
      </c>
      <c r="FM21" s="141">
        <f t="shared" ca="1" si="15"/>
        <v>0</v>
      </c>
      <c r="FN21" s="141">
        <f t="shared" ca="1" si="15"/>
        <v>0</v>
      </c>
      <c r="FO21" s="141">
        <f t="shared" ca="1" si="15"/>
        <v>0</v>
      </c>
      <c r="FP21" s="141">
        <f t="shared" ca="1" si="15"/>
        <v>0</v>
      </c>
      <c r="FQ21" s="141">
        <f t="shared" ca="1" si="15"/>
        <v>0</v>
      </c>
      <c r="FR21" s="141">
        <f t="shared" ca="1" si="15"/>
        <v>0</v>
      </c>
      <c r="FS21" s="141">
        <f t="shared" ref="FS21:ID21" ca="1" si="16">IF($D21=0,0,(FS11*$D11+FS12*$D12)/$D21)</f>
        <v>0</v>
      </c>
      <c r="FT21" s="141">
        <f t="shared" ca="1" si="16"/>
        <v>0</v>
      </c>
      <c r="FU21" s="141">
        <f t="shared" ca="1" si="16"/>
        <v>0</v>
      </c>
      <c r="FV21" s="141">
        <f t="shared" ca="1" si="16"/>
        <v>0</v>
      </c>
      <c r="FW21" s="141">
        <f t="shared" ca="1" si="16"/>
        <v>0</v>
      </c>
      <c r="FX21" s="141">
        <f t="shared" ca="1" si="16"/>
        <v>0</v>
      </c>
      <c r="FY21" s="141">
        <f t="shared" ca="1" si="16"/>
        <v>0</v>
      </c>
      <c r="FZ21" s="141">
        <f t="shared" ca="1" si="16"/>
        <v>0</v>
      </c>
      <c r="GA21" s="141">
        <f t="shared" ca="1" si="16"/>
        <v>0</v>
      </c>
      <c r="GB21" s="141">
        <f t="shared" ca="1" si="16"/>
        <v>0</v>
      </c>
      <c r="GC21" s="141">
        <f t="shared" ca="1" si="16"/>
        <v>0</v>
      </c>
      <c r="GD21" s="141">
        <f t="shared" ca="1" si="16"/>
        <v>0</v>
      </c>
      <c r="GE21" s="141">
        <f t="shared" ca="1" si="16"/>
        <v>0</v>
      </c>
      <c r="GF21" s="141">
        <f t="shared" ca="1" si="16"/>
        <v>0</v>
      </c>
      <c r="GG21" s="141">
        <f t="shared" ca="1" si="16"/>
        <v>0</v>
      </c>
      <c r="GH21" s="141">
        <f t="shared" ca="1" si="16"/>
        <v>0</v>
      </c>
      <c r="GI21" s="141">
        <f t="shared" ca="1" si="16"/>
        <v>0</v>
      </c>
      <c r="GJ21" s="141">
        <f t="shared" ca="1" si="16"/>
        <v>0</v>
      </c>
      <c r="GK21" s="141">
        <f t="shared" ca="1" si="16"/>
        <v>0</v>
      </c>
      <c r="GL21" s="141">
        <f t="shared" ca="1" si="16"/>
        <v>0</v>
      </c>
      <c r="GM21" s="141">
        <f t="shared" ca="1" si="16"/>
        <v>0</v>
      </c>
      <c r="GN21" s="141">
        <f t="shared" ca="1" si="16"/>
        <v>0</v>
      </c>
      <c r="GO21" s="141">
        <f t="shared" ca="1" si="16"/>
        <v>0</v>
      </c>
      <c r="GP21" s="141">
        <f t="shared" ca="1" si="16"/>
        <v>0</v>
      </c>
      <c r="GQ21" s="141">
        <f t="shared" ca="1" si="16"/>
        <v>0</v>
      </c>
      <c r="GR21" s="141">
        <f t="shared" ca="1" si="16"/>
        <v>0</v>
      </c>
      <c r="GS21" s="141">
        <f t="shared" ca="1" si="16"/>
        <v>0</v>
      </c>
      <c r="GT21" s="141">
        <f t="shared" ca="1" si="16"/>
        <v>0</v>
      </c>
      <c r="GU21" s="141">
        <f t="shared" ca="1" si="16"/>
        <v>0</v>
      </c>
      <c r="GV21" s="141">
        <f t="shared" ca="1" si="16"/>
        <v>0</v>
      </c>
      <c r="GW21" s="141">
        <f t="shared" ca="1" si="16"/>
        <v>0</v>
      </c>
      <c r="GX21" s="141">
        <f t="shared" ca="1" si="16"/>
        <v>0</v>
      </c>
      <c r="GY21" s="141">
        <f t="shared" ca="1" si="16"/>
        <v>0</v>
      </c>
      <c r="GZ21" s="141">
        <f t="shared" ca="1" si="16"/>
        <v>0</v>
      </c>
      <c r="HA21" s="141">
        <f t="shared" ca="1" si="16"/>
        <v>0</v>
      </c>
      <c r="HB21" s="141">
        <f t="shared" ca="1" si="16"/>
        <v>0</v>
      </c>
      <c r="HC21" s="141">
        <f t="shared" ca="1" si="16"/>
        <v>0</v>
      </c>
      <c r="HD21" s="141">
        <f t="shared" ca="1" si="16"/>
        <v>0</v>
      </c>
      <c r="HE21" s="141">
        <f t="shared" ca="1" si="16"/>
        <v>0</v>
      </c>
      <c r="HF21" s="141">
        <f t="shared" ca="1" si="16"/>
        <v>0</v>
      </c>
      <c r="HG21" s="141">
        <f t="shared" ca="1" si="16"/>
        <v>0</v>
      </c>
      <c r="HH21" s="141">
        <f t="shared" ca="1" si="16"/>
        <v>0</v>
      </c>
      <c r="HI21" s="141">
        <f t="shared" ca="1" si="16"/>
        <v>0</v>
      </c>
      <c r="HJ21" s="141">
        <f t="shared" ca="1" si="16"/>
        <v>0</v>
      </c>
      <c r="HK21" s="141">
        <f t="shared" ca="1" si="16"/>
        <v>0</v>
      </c>
      <c r="HL21" s="141">
        <f t="shared" ca="1" si="16"/>
        <v>0</v>
      </c>
      <c r="HM21" s="141">
        <f t="shared" ca="1" si="16"/>
        <v>0</v>
      </c>
      <c r="HN21" s="141">
        <f t="shared" ca="1" si="16"/>
        <v>0</v>
      </c>
      <c r="HO21" s="141">
        <f t="shared" ca="1" si="16"/>
        <v>0</v>
      </c>
      <c r="HP21" s="141">
        <f t="shared" ca="1" si="16"/>
        <v>0</v>
      </c>
      <c r="HQ21" s="141">
        <f t="shared" ca="1" si="16"/>
        <v>0</v>
      </c>
      <c r="HR21" s="141">
        <f t="shared" ca="1" si="16"/>
        <v>0</v>
      </c>
      <c r="HS21" s="141">
        <f t="shared" ca="1" si="16"/>
        <v>0</v>
      </c>
      <c r="HT21" s="141">
        <f t="shared" ca="1" si="16"/>
        <v>0</v>
      </c>
      <c r="HU21" s="141">
        <f t="shared" ca="1" si="16"/>
        <v>0</v>
      </c>
      <c r="HV21" s="141">
        <f t="shared" ca="1" si="16"/>
        <v>0</v>
      </c>
      <c r="HW21" s="141">
        <f t="shared" ca="1" si="16"/>
        <v>0</v>
      </c>
      <c r="HX21" s="141">
        <f t="shared" ca="1" si="16"/>
        <v>0</v>
      </c>
      <c r="HY21" s="141">
        <f t="shared" ca="1" si="16"/>
        <v>0</v>
      </c>
      <c r="HZ21" s="141">
        <f t="shared" ca="1" si="16"/>
        <v>0</v>
      </c>
      <c r="IA21" s="141">
        <f t="shared" ca="1" si="16"/>
        <v>0</v>
      </c>
      <c r="IB21" s="141">
        <f t="shared" ca="1" si="16"/>
        <v>0</v>
      </c>
      <c r="IC21" s="141">
        <f t="shared" ca="1" si="16"/>
        <v>0</v>
      </c>
      <c r="ID21" s="141">
        <f t="shared" ca="1" si="16"/>
        <v>0</v>
      </c>
      <c r="IE21" s="141">
        <f t="shared" ref="IE21:KP21" ca="1" si="17">IF($D21=0,0,(IE11*$D11+IE12*$D12)/$D21)</f>
        <v>0</v>
      </c>
      <c r="IF21" s="141">
        <f t="shared" ca="1" si="17"/>
        <v>0</v>
      </c>
      <c r="IG21" s="141">
        <f t="shared" ca="1" si="17"/>
        <v>0</v>
      </c>
      <c r="IH21" s="141">
        <f t="shared" ca="1" si="17"/>
        <v>0</v>
      </c>
      <c r="II21" s="141">
        <f t="shared" ca="1" si="17"/>
        <v>0</v>
      </c>
      <c r="IJ21" s="141">
        <f t="shared" ca="1" si="17"/>
        <v>0</v>
      </c>
      <c r="IK21" s="141">
        <f t="shared" ca="1" si="17"/>
        <v>0</v>
      </c>
      <c r="IL21" s="141">
        <f t="shared" ca="1" si="17"/>
        <v>0</v>
      </c>
      <c r="IM21" s="141">
        <f t="shared" ca="1" si="17"/>
        <v>0</v>
      </c>
      <c r="IN21" s="141">
        <f t="shared" ca="1" si="17"/>
        <v>0</v>
      </c>
      <c r="IO21" s="141">
        <f t="shared" ca="1" si="17"/>
        <v>0</v>
      </c>
      <c r="IP21" s="141">
        <f t="shared" ca="1" si="17"/>
        <v>0</v>
      </c>
      <c r="IQ21" s="141">
        <f t="shared" ca="1" si="17"/>
        <v>0</v>
      </c>
      <c r="IR21" s="141">
        <f t="shared" ca="1" si="17"/>
        <v>0</v>
      </c>
      <c r="IS21" s="141">
        <f t="shared" ca="1" si="17"/>
        <v>0</v>
      </c>
      <c r="IT21" s="141">
        <f t="shared" ca="1" si="17"/>
        <v>0</v>
      </c>
      <c r="IU21" s="141">
        <f t="shared" ca="1" si="17"/>
        <v>0</v>
      </c>
      <c r="IV21" s="141">
        <f t="shared" ca="1" si="17"/>
        <v>0</v>
      </c>
      <c r="IW21" s="141">
        <f t="shared" ca="1" si="17"/>
        <v>0</v>
      </c>
      <c r="IX21" s="141">
        <f t="shared" ca="1" si="17"/>
        <v>0</v>
      </c>
      <c r="IY21" s="141">
        <f t="shared" ca="1" si="17"/>
        <v>0</v>
      </c>
      <c r="IZ21" s="141">
        <f t="shared" ca="1" si="17"/>
        <v>0</v>
      </c>
      <c r="JA21" s="141">
        <f t="shared" ca="1" si="17"/>
        <v>0</v>
      </c>
      <c r="JB21" s="141">
        <f t="shared" ca="1" si="17"/>
        <v>0</v>
      </c>
      <c r="JC21" s="141">
        <f t="shared" ca="1" si="17"/>
        <v>0</v>
      </c>
      <c r="JD21" s="141">
        <f t="shared" ca="1" si="17"/>
        <v>0</v>
      </c>
      <c r="JE21" s="141">
        <f t="shared" ca="1" si="17"/>
        <v>0</v>
      </c>
      <c r="JF21" s="141">
        <f t="shared" ca="1" si="17"/>
        <v>0</v>
      </c>
      <c r="JG21" s="141">
        <f t="shared" ca="1" si="17"/>
        <v>0</v>
      </c>
      <c r="JH21" s="141">
        <f t="shared" ca="1" si="17"/>
        <v>0</v>
      </c>
      <c r="JI21" s="141">
        <f t="shared" ca="1" si="17"/>
        <v>0</v>
      </c>
      <c r="JJ21" s="141">
        <f t="shared" ca="1" si="17"/>
        <v>0</v>
      </c>
      <c r="JK21" s="141">
        <f t="shared" ca="1" si="17"/>
        <v>0</v>
      </c>
      <c r="JL21" s="141">
        <f t="shared" ca="1" si="17"/>
        <v>0</v>
      </c>
      <c r="JM21" s="141">
        <f t="shared" ca="1" si="17"/>
        <v>0</v>
      </c>
      <c r="JN21" s="141">
        <f t="shared" ca="1" si="17"/>
        <v>0</v>
      </c>
      <c r="JO21" s="141">
        <f t="shared" ca="1" si="17"/>
        <v>0</v>
      </c>
      <c r="JP21" s="141">
        <f t="shared" ca="1" si="17"/>
        <v>0</v>
      </c>
      <c r="JQ21" s="141">
        <f t="shared" ca="1" si="17"/>
        <v>0</v>
      </c>
      <c r="JR21" s="141">
        <f t="shared" ca="1" si="17"/>
        <v>0</v>
      </c>
      <c r="JS21" s="141">
        <f t="shared" ca="1" si="17"/>
        <v>0</v>
      </c>
      <c r="JT21" s="141">
        <f t="shared" ca="1" si="17"/>
        <v>0</v>
      </c>
      <c r="JU21" s="141">
        <f t="shared" ca="1" si="17"/>
        <v>0</v>
      </c>
      <c r="JV21" s="141">
        <f t="shared" ca="1" si="17"/>
        <v>0</v>
      </c>
      <c r="JW21" s="141">
        <f t="shared" ca="1" si="17"/>
        <v>0</v>
      </c>
      <c r="JX21" s="141">
        <f t="shared" ca="1" si="17"/>
        <v>0</v>
      </c>
      <c r="JY21" s="141">
        <f t="shared" ca="1" si="17"/>
        <v>0</v>
      </c>
      <c r="JZ21" s="141">
        <f t="shared" ca="1" si="17"/>
        <v>0</v>
      </c>
      <c r="KA21" s="141">
        <f t="shared" ca="1" si="17"/>
        <v>0</v>
      </c>
      <c r="KB21" s="141">
        <f t="shared" ca="1" si="17"/>
        <v>0</v>
      </c>
      <c r="KC21" s="141">
        <f t="shared" ca="1" si="17"/>
        <v>0</v>
      </c>
      <c r="KD21" s="141">
        <f t="shared" ca="1" si="17"/>
        <v>0</v>
      </c>
      <c r="KE21" s="141">
        <f t="shared" ca="1" si="17"/>
        <v>0</v>
      </c>
      <c r="KF21" s="141">
        <f t="shared" ca="1" si="17"/>
        <v>0</v>
      </c>
      <c r="KG21" s="141">
        <f t="shared" ca="1" si="17"/>
        <v>0</v>
      </c>
      <c r="KH21" s="141">
        <f t="shared" ca="1" si="17"/>
        <v>0</v>
      </c>
      <c r="KI21" s="141">
        <f t="shared" ca="1" si="17"/>
        <v>0</v>
      </c>
      <c r="KJ21" s="141">
        <f t="shared" ca="1" si="17"/>
        <v>0</v>
      </c>
      <c r="KK21" s="141">
        <f t="shared" ca="1" si="17"/>
        <v>0</v>
      </c>
      <c r="KL21" s="141">
        <f t="shared" ca="1" si="17"/>
        <v>0</v>
      </c>
      <c r="KM21" s="141">
        <f t="shared" ca="1" si="17"/>
        <v>0</v>
      </c>
      <c r="KN21" s="141">
        <f t="shared" ca="1" si="17"/>
        <v>0</v>
      </c>
      <c r="KO21" s="141">
        <f t="shared" ca="1" si="17"/>
        <v>0</v>
      </c>
      <c r="KP21" s="141">
        <f t="shared" ca="1" si="17"/>
        <v>0</v>
      </c>
      <c r="KQ21" s="141">
        <f t="shared" ref="KQ21:NB21" ca="1" si="18">IF($D21=0,0,(KQ11*$D11+KQ12*$D12)/$D21)</f>
        <v>0</v>
      </c>
      <c r="KR21" s="141">
        <f t="shared" ca="1" si="18"/>
        <v>0</v>
      </c>
      <c r="KS21" s="141">
        <f t="shared" ca="1" si="18"/>
        <v>0</v>
      </c>
      <c r="KT21" s="141">
        <f t="shared" ca="1" si="18"/>
        <v>0</v>
      </c>
      <c r="KU21" s="141">
        <f t="shared" ca="1" si="18"/>
        <v>0</v>
      </c>
      <c r="KV21" s="141">
        <f t="shared" ca="1" si="18"/>
        <v>0</v>
      </c>
      <c r="KW21" s="141">
        <f t="shared" ca="1" si="18"/>
        <v>0</v>
      </c>
      <c r="KX21" s="141">
        <f t="shared" ca="1" si="18"/>
        <v>0</v>
      </c>
      <c r="KY21" s="141">
        <f t="shared" ca="1" si="18"/>
        <v>0</v>
      </c>
      <c r="KZ21" s="141">
        <f t="shared" ca="1" si="18"/>
        <v>0</v>
      </c>
      <c r="LA21" s="141">
        <f t="shared" ca="1" si="18"/>
        <v>0</v>
      </c>
      <c r="LB21" s="141">
        <f t="shared" ca="1" si="18"/>
        <v>0</v>
      </c>
      <c r="LC21" s="141">
        <f t="shared" ca="1" si="18"/>
        <v>0</v>
      </c>
      <c r="LD21" s="141">
        <f t="shared" ca="1" si="18"/>
        <v>0</v>
      </c>
      <c r="LE21" s="141">
        <f t="shared" ca="1" si="18"/>
        <v>0</v>
      </c>
      <c r="LF21" s="141">
        <f t="shared" ca="1" si="18"/>
        <v>0</v>
      </c>
      <c r="LG21" s="141">
        <f t="shared" ca="1" si="18"/>
        <v>0</v>
      </c>
      <c r="LH21" s="141">
        <f t="shared" ca="1" si="18"/>
        <v>0</v>
      </c>
      <c r="LI21" s="141">
        <f t="shared" ca="1" si="18"/>
        <v>0</v>
      </c>
      <c r="LJ21" s="141">
        <f t="shared" ca="1" si="18"/>
        <v>0</v>
      </c>
      <c r="LK21" s="141">
        <f t="shared" ca="1" si="18"/>
        <v>0</v>
      </c>
      <c r="LL21" s="141">
        <f t="shared" ca="1" si="18"/>
        <v>0</v>
      </c>
      <c r="LM21" s="141">
        <f t="shared" ca="1" si="18"/>
        <v>0</v>
      </c>
      <c r="LN21" s="141">
        <f t="shared" ca="1" si="18"/>
        <v>0</v>
      </c>
      <c r="LO21" s="141">
        <f t="shared" ca="1" si="18"/>
        <v>0</v>
      </c>
      <c r="LP21" s="141">
        <f t="shared" ca="1" si="18"/>
        <v>0</v>
      </c>
      <c r="LQ21" s="141">
        <f t="shared" ca="1" si="18"/>
        <v>0</v>
      </c>
      <c r="LR21" s="141">
        <f t="shared" ca="1" si="18"/>
        <v>0</v>
      </c>
      <c r="LS21" s="141">
        <f t="shared" ca="1" si="18"/>
        <v>0</v>
      </c>
      <c r="LT21" s="141">
        <f t="shared" ca="1" si="18"/>
        <v>0</v>
      </c>
      <c r="LU21" s="141">
        <f t="shared" ca="1" si="18"/>
        <v>0</v>
      </c>
      <c r="LV21" s="141">
        <f t="shared" ca="1" si="18"/>
        <v>0</v>
      </c>
      <c r="LW21" s="141">
        <f t="shared" ca="1" si="18"/>
        <v>0</v>
      </c>
      <c r="LX21" s="141">
        <f t="shared" ca="1" si="18"/>
        <v>0</v>
      </c>
      <c r="LY21" s="141">
        <f t="shared" ca="1" si="18"/>
        <v>0</v>
      </c>
      <c r="LZ21" s="141">
        <f t="shared" ca="1" si="18"/>
        <v>0</v>
      </c>
      <c r="MA21" s="141">
        <f t="shared" ca="1" si="18"/>
        <v>0</v>
      </c>
      <c r="MB21" s="141">
        <f t="shared" ca="1" si="18"/>
        <v>0</v>
      </c>
      <c r="MC21" s="141">
        <f t="shared" ca="1" si="18"/>
        <v>0</v>
      </c>
      <c r="MD21" s="141">
        <f t="shared" ca="1" si="18"/>
        <v>0</v>
      </c>
      <c r="ME21" s="141">
        <f t="shared" ca="1" si="18"/>
        <v>0</v>
      </c>
      <c r="MF21" s="141">
        <f t="shared" ca="1" si="18"/>
        <v>0</v>
      </c>
      <c r="MG21" s="141">
        <f t="shared" ca="1" si="18"/>
        <v>0</v>
      </c>
      <c r="MH21" s="141">
        <f t="shared" ca="1" si="18"/>
        <v>0</v>
      </c>
      <c r="MI21" s="141">
        <f t="shared" ca="1" si="18"/>
        <v>0</v>
      </c>
      <c r="MJ21" s="141">
        <f t="shared" ca="1" si="18"/>
        <v>0</v>
      </c>
      <c r="MK21" s="141">
        <f t="shared" ca="1" si="18"/>
        <v>0</v>
      </c>
      <c r="ML21" s="141">
        <f t="shared" ca="1" si="18"/>
        <v>0</v>
      </c>
      <c r="MM21" s="141">
        <f t="shared" ca="1" si="18"/>
        <v>0</v>
      </c>
      <c r="MN21" s="141">
        <f t="shared" ca="1" si="18"/>
        <v>0</v>
      </c>
      <c r="MO21" s="141">
        <f t="shared" ca="1" si="18"/>
        <v>0</v>
      </c>
      <c r="MP21" s="141">
        <f t="shared" ca="1" si="18"/>
        <v>0</v>
      </c>
      <c r="MQ21" s="141">
        <f t="shared" ca="1" si="18"/>
        <v>0</v>
      </c>
      <c r="MR21" s="141">
        <f t="shared" ca="1" si="18"/>
        <v>0</v>
      </c>
      <c r="MS21" s="141">
        <f t="shared" ca="1" si="18"/>
        <v>0</v>
      </c>
      <c r="MT21" s="141">
        <f t="shared" ca="1" si="18"/>
        <v>0</v>
      </c>
      <c r="MU21" s="141">
        <f t="shared" ca="1" si="18"/>
        <v>0</v>
      </c>
      <c r="MV21" s="141">
        <f t="shared" ca="1" si="18"/>
        <v>0</v>
      </c>
      <c r="MW21" s="141">
        <f t="shared" ca="1" si="18"/>
        <v>0</v>
      </c>
      <c r="MX21" s="141">
        <f t="shared" ca="1" si="18"/>
        <v>0</v>
      </c>
      <c r="MY21" s="141">
        <f t="shared" ca="1" si="18"/>
        <v>0</v>
      </c>
      <c r="MZ21" s="141">
        <f t="shared" ca="1" si="18"/>
        <v>0</v>
      </c>
      <c r="NA21" s="141">
        <f t="shared" ca="1" si="18"/>
        <v>0</v>
      </c>
      <c r="NB21" s="141">
        <f t="shared" ca="1" si="18"/>
        <v>0</v>
      </c>
      <c r="NC21" s="141">
        <f t="shared" ref="NC21:PN21" ca="1" si="19">IF($D21=0,0,(NC11*$D11+NC12*$D12)/$D21)</f>
        <v>0</v>
      </c>
      <c r="ND21" s="141">
        <f t="shared" ca="1" si="19"/>
        <v>0</v>
      </c>
      <c r="NE21" s="141">
        <f t="shared" ca="1" si="19"/>
        <v>0</v>
      </c>
      <c r="NF21" s="141">
        <f t="shared" ca="1" si="19"/>
        <v>0</v>
      </c>
      <c r="NG21" s="141">
        <f t="shared" ca="1" si="19"/>
        <v>0</v>
      </c>
      <c r="NH21" s="141">
        <f t="shared" ca="1" si="19"/>
        <v>0</v>
      </c>
      <c r="NI21" s="141">
        <f t="shared" ca="1" si="19"/>
        <v>0</v>
      </c>
      <c r="NJ21" s="141">
        <f t="shared" ca="1" si="19"/>
        <v>0</v>
      </c>
      <c r="NK21" s="141">
        <f t="shared" ca="1" si="19"/>
        <v>0</v>
      </c>
      <c r="NL21" s="141">
        <f t="shared" ca="1" si="19"/>
        <v>0</v>
      </c>
      <c r="NM21" s="141">
        <f t="shared" ca="1" si="19"/>
        <v>0</v>
      </c>
      <c r="NN21" s="141">
        <f t="shared" ca="1" si="19"/>
        <v>0</v>
      </c>
      <c r="NO21" s="141">
        <f t="shared" ca="1" si="19"/>
        <v>0</v>
      </c>
      <c r="NP21" s="141">
        <f t="shared" ca="1" si="19"/>
        <v>0</v>
      </c>
      <c r="NQ21" s="141">
        <f t="shared" ca="1" si="19"/>
        <v>0</v>
      </c>
      <c r="NR21" s="141">
        <f t="shared" ca="1" si="19"/>
        <v>0</v>
      </c>
      <c r="NS21" s="141">
        <f t="shared" ca="1" si="19"/>
        <v>0</v>
      </c>
      <c r="NT21" s="141">
        <f t="shared" ca="1" si="19"/>
        <v>0</v>
      </c>
      <c r="NU21" s="141">
        <f t="shared" ca="1" si="19"/>
        <v>0</v>
      </c>
      <c r="NV21" s="141">
        <f t="shared" ca="1" si="19"/>
        <v>0</v>
      </c>
      <c r="NW21" s="141">
        <f t="shared" ca="1" si="19"/>
        <v>0</v>
      </c>
      <c r="NX21" s="141">
        <f t="shared" ca="1" si="19"/>
        <v>0</v>
      </c>
      <c r="NY21" s="141">
        <f t="shared" ca="1" si="19"/>
        <v>0</v>
      </c>
      <c r="NZ21" s="141">
        <f t="shared" ca="1" si="19"/>
        <v>0</v>
      </c>
      <c r="OA21" s="141">
        <f t="shared" ca="1" si="19"/>
        <v>0</v>
      </c>
      <c r="OB21" s="141">
        <f t="shared" ca="1" si="19"/>
        <v>0</v>
      </c>
      <c r="OC21" s="141">
        <f t="shared" ca="1" si="19"/>
        <v>0</v>
      </c>
      <c r="OD21" s="141">
        <f t="shared" ca="1" si="19"/>
        <v>0</v>
      </c>
      <c r="OE21" s="141">
        <f t="shared" ca="1" si="19"/>
        <v>0</v>
      </c>
      <c r="OF21" s="141">
        <f t="shared" ca="1" si="19"/>
        <v>0</v>
      </c>
      <c r="OG21" s="141">
        <f t="shared" ca="1" si="19"/>
        <v>0</v>
      </c>
      <c r="OH21" s="141">
        <f t="shared" ca="1" si="19"/>
        <v>0</v>
      </c>
      <c r="OI21" s="141">
        <f t="shared" ca="1" si="19"/>
        <v>0</v>
      </c>
      <c r="OJ21" s="141">
        <f t="shared" ca="1" si="19"/>
        <v>0</v>
      </c>
      <c r="OK21" s="141">
        <f t="shared" ca="1" si="19"/>
        <v>0</v>
      </c>
      <c r="OL21" s="141">
        <f t="shared" ca="1" si="19"/>
        <v>0</v>
      </c>
      <c r="OM21" s="141">
        <f t="shared" ca="1" si="19"/>
        <v>0</v>
      </c>
      <c r="ON21" s="141">
        <f t="shared" ca="1" si="19"/>
        <v>0</v>
      </c>
      <c r="OO21" s="141">
        <f t="shared" ca="1" si="19"/>
        <v>0</v>
      </c>
      <c r="OP21" s="141">
        <f t="shared" ca="1" si="19"/>
        <v>0</v>
      </c>
      <c r="OQ21" s="141">
        <f t="shared" ca="1" si="19"/>
        <v>0</v>
      </c>
      <c r="OR21" s="141">
        <f t="shared" ca="1" si="19"/>
        <v>0</v>
      </c>
      <c r="OS21" s="141">
        <f t="shared" ca="1" si="19"/>
        <v>0</v>
      </c>
      <c r="OT21" s="141">
        <f t="shared" ca="1" si="19"/>
        <v>0</v>
      </c>
      <c r="OU21" s="141">
        <f t="shared" ca="1" si="19"/>
        <v>0</v>
      </c>
      <c r="OV21" s="141">
        <f t="shared" ca="1" si="19"/>
        <v>0</v>
      </c>
      <c r="OW21" s="141">
        <f t="shared" ca="1" si="19"/>
        <v>0</v>
      </c>
      <c r="OX21" s="141">
        <f t="shared" ca="1" si="19"/>
        <v>0</v>
      </c>
      <c r="OY21" s="141">
        <f t="shared" ca="1" si="19"/>
        <v>0</v>
      </c>
      <c r="OZ21" s="141">
        <f t="shared" ca="1" si="19"/>
        <v>0</v>
      </c>
      <c r="PA21" s="141">
        <f t="shared" ca="1" si="19"/>
        <v>0</v>
      </c>
      <c r="PB21" s="141">
        <f t="shared" ca="1" si="19"/>
        <v>0</v>
      </c>
      <c r="PC21" s="141">
        <f t="shared" ca="1" si="19"/>
        <v>0</v>
      </c>
      <c r="PD21" s="141">
        <f t="shared" ca="1" si="19"/>
        <v>0</v>
      </c>
      <c r="PE21" s="141">
        <f t="shared" ca="1" si="19"/>
        <v>0</v>
      </c>
      <c r="PF21" s="141">
        <f t="shared" ca="1" si="19"/>
        <v>0</v>
      </c>
      <c r="PG21" s="141">
        <f t="shared" ca="1" si="19"/>
        <v>0</v>
      </c>
      <c r="PH21" s="141">
        <f t="shared" ca="1" si="19"/>
        <v>0</v>
      </c>
      <c r="PI21" s="141">
        <f t="shared" ca="1" si="19"/>
        <v>0</v>
      </c>
      <c r="PJ21" s="141">
        <f t="shared" ca="1" si="19"/>
        <v>0</v>
      </c>
      <c r="PK21" s="141">
        <f t="shared" ca="1" si="19"/>
        <v>0</v>
      </c>
      <c r="PL21" s="141">
        <f t="shared" ca="1" si="19"/>
        <v>0</v>
      </c>
      <c r="PM21" s="141">
        <f t="shared" ca="1" si="19"/>
        <v>0</v>
      </c>
      <c r="PN21" s="141">
        <f t="shared" ca="1" si="19"/>
        <v>0</v>
      </c>
      <c r="PO21" s="141">
        <f t="shared" ref="PO21:RZ21" ca="1" si="20">IF($D21=0,0,(PO11*$D11+PO12*$D12)/$D21)</f>
        <v>0</v>
      </c>
      <c r="PP21" s="141">
        <f t="shared" ca="1" si="20"/>
        <v>0</v>
      </c>
      <c r="PQ21" s="141">
        <f t="shared" ca="1" si="20"/>
        <v>0</v>
      </c>
      <c r="PR21" s="141">
        <f t="shared" ca="1" si="20"/>
        <v>0</v>
      </c>
      <c r="PS21" s="141">
        <f t="shared" ca="1" si="20"/>
        <v>0</v>
      </c>
      <c r="PT21" s="141">
        <f t="shared" ca="1" si="20"/>
        <v>0</v>
      </c>
      <c r="PU21" s="141">
        <f t="shared" ca="1" si="20"/>
        <v>0</v>
      </c>
      <c r="PV21" s="141">
        <f t="shared" ca="1" si="20"/>
        <v>0</v>
      </c>
      <c r="PW21" s="141">
        <f t="shared" ca="1" si="20"/>
        <v>0</v>
      </c>
      <c r="PX21" s="141">
        <f t="shared" ca="1" si="20"/>
        <v>0</v>
      </c>
      <c r="PY21" s="141">
        <f t="shared" ca="1" si="20"/>
        <v>0</v>
      </c>
      <c r="PZ21" s="141">
        <f t="shared" ca="1" si="20"/>
        <v>0</v>
      </c>
      <c r="QA21" s="141">
        <f t="shared" ca="1" si="20"/>
        <v>0</v>
      </c>
      <c r="QB21" s="141">
        <f t="shared" ca="1" si="20"/>
        <v>0</v>
      </c>
      <c r="QC21" s="141">
        <f t="shared" ca="1" si="20"/>
        <v>0</v>
      </c>
      <c r="QD21" s="141">
        <f t="shared" ca="1" si="20"/>
        <v>0</v>
      </c>
      <c r="QE21" s="141">
        <f t="shared" ca="1" si="20"/>
        <v>0</v>
      </c>
      <c r="QF21" s="141">
        <f t="shared" ca="1" si="20"/>
        <v>0</v>
      </c>
      <c r="QG21" s="141">
        <f t="shared" ca="1" si="20"/>
        <v>0</v>
      </c>
      <c r="QH21" s="141">
        <f t="shared" ca="1" si="20"/>
        <v>0</v>
      </c>
      <c r="QI21" s="141">
        <f t="shared" ca="1" si="20"/>
        <v>0</v>
      </c>
      <c r="QJ21" s="141">
        <f t="shared" ca="1" si="20"/>
        <v>0</v>
      </c>
      <c r="QK21" s="141">
        <f t="shared" ca="1" si="20"/>
        <v>0</v>
      </c>
      <c r="QL21" s="141">
        <f t="shared" ca="1" si="20"/>
        <v>0</v>
      </c>
      <c r="QM21" s="141">
        <f t="shared" ca="1" si="20"/>
        <v>0</v>
      </c>
      <c r="QN21" s="141">
        <f t="shared" ca="1" si="20"/>
        <v>0</v>
      </c>
      <c r="QO21" s="141">
        <f t="shared" ca="1" si="20"/>
        <v>0</v>
      </c>
      <c r="QP21" s="141">
        <f t="shared" ca="1" si="20"/>
        <v>0</v>
      </c>
      <c r="QQ21" s="141">
        <f t="shared" ca="1" si="20"/>
        <v>0</v>
      </c>
      <c r="QR21" s="141">
        <f t="shared" ca="1" si="20"/>
        <v>0</v>
      </c>
      <c r="QS21" s="141">
        <f t="shared" ca="1" si="20"/>
        <v>0</v>
      </c>
      <c r="QT21" s="141">
        <f t="shared" ca="1" si="20"/>
        <v>0</v>
      </c>
      <c r="QU21" s="141">
        <f t="shared" ca="1" si="20"/>
        <v>0</v>
      </c>
      <c r="QV21" s="141">
        <f t="shared" ca="1" si="20"/>
        <v>0</v>
      </c>
      <c r="QW21" s="141">
        <f t="shared" ca="1" si="20"/>
        <v>0</v>
      </c>
      <c r="QX21" s="141">
        <f t="shared" ca="1" si="20"/>
        <v>0</v>
      </c>
      <c r="QY21" s="141">
        <f t="shared" ca="1" si="20"/>
        <v>0</v>
      </c>
      <c r="QZ21" s="141">
        <f t="shared" ca="1" si="20"/>
        <v>0</v>
      </c>
      <c r="RA21" s="141">
        <f t="shared" ca="1" si="20"/>
        <v>0</v>
      </c>
      <c r="RB21" s="141">
        <f t="shared" ca="1" si="20"/>
        <v>0</v>
      </c>
      <c r="RC21" s="141">
        <f t="shared" ca="1" si="20"/>
        <v>0</v>
      </c>
      <c r="RD21" s="141">
        <f t="shared" ca="1" si="20"/>
        <v>0</v>
      </c>
      <c r="RE21" s="141">
        <f t="shared" ca="1" si="20"/>
        <v>0</v>
      </c>
      <c r="RF21" s="141">
        <f t="shared" ca="1" si="20"/>
        <v>0</v>
      </c>
      <c r="RG21" s="141">
        <f t="shared" ca="1" si="20"/>
        <v>0</v>
      </c>
      <c r="RH21" s="141">
        <f t="shared" ca="1" si="20"/>
        <v>0</v>
      </c>
      <c r="RI21" s="141">
        <f t="shared" ca="1" si="20"/>
        <v>0</v>
      </c>
      <c r="RJ21" s="141">
        <f t="shared" ca="1" si="20"/>
        <v>0</v>
      </c>
      <c r="RK21" s="141">
        <f t="shared" ca="1" si="20"/>
        <v>0</v>
      </c>
      <c r="RL21" s="141">
        <f t="shared" ca="1" si="20"/>
        <v>0</v>
      </c>
      <c r="RM21" s="141">
        <f t="shared" ca="1" si="20"/>
        <v>0</v>
      </c>
      <c r="RN21" s="141">
        <f t="shared" ca="1" si="20"/>
        <v>0</v>
      </c>
      <c r="RO21" s="141">
        <f t="shared" ca="1" si="20"/>
        <v>0</v>
      </c>
      <c r="RP21" s="141">
        <f t="shared" ca="1" si="20"/>
        <v>0</v>
      </c>
      <c r="RQ21" s="141">
        <f t="shared" ca="1" si="20"/>
        <v>0</v>
      </c>
      <c r="RR21" s="141">
        <f t="shared" ca="1" si="20"/>
        <v>0</v>
      </c>
      <c r="RS21" s="141">
        <f t="shared" ca="1" si="20"/>
        <v>0</v>
      </c>
      <c r="RT21" s="141">
        <f t="shared" ca="1" si="20"/>
        <v>0</v>
      </c>
      <c r="RU21" s="141">
        <f t="shared" ca="1" si="20"/>
        <v>0</v>
      </c>
      <c r="RV21" s="141">
        <f t="shared" ca="1" si="20"/>
        <v>0</v>
      </c>
      <c r="RW21" s="141">
        <f t="shared" ca="1" si="20"/>
        <v>0</v>
      </c>
      <c r="RX21" s="141">
        <f t="shared" ca="1" si="20"/>
        <v>0</v>
      </c>
      <c r="RY21" s="141">
        <f t="shared" ca="1" si="20"/>
        <v>0</v>
      </c>
      <c r="RZ21" s="141">
        <f t="shared" ca="1" si="20"/>
        <v>0</v>
      </c>
      <c r="SA21" s="141">
        <f t="shared" ref="SA21:UL21" ca="1" si="21">IF($D21=0,0,(SA11*$D11+SA12*$D12)/$D21)</f>
        <v>0</v>
      </c>
      <c r="SB21" s="141">
        <f t="shared" ca="1" si="21"/>
        <v>0</v>
      </c>
      <c r="SC21" s="141">
        <f t="shared" ca="1" si="21"/>
        <v>0</v>
      </c>
      <c r="SD21" s="141">
        <f t="shared" ca="1" si="21"/>
        <v>0</v>
      </c>
      <c r="SE21" s="141">
        <f t="shared" ca="1" si="21"/>
        <v>0</v>
      </c>
      <c r="SF21" s="141">
        <f t="shared" ca="1" si="21"/>
        <v>0</v>
      </c>
      <c r="SG21" s="141">
        <f t="shared" ca="1" si="21"/>
        <v>0</v>
      </c>
      <c r="SH21" s="141">
        <f t="shared" ca="1" si="21"/>
        <v>0</v>
      </c>
      <c r="SI21" s="141">
        <f t="shared" ca="1" si="21"/>
        <v>0</v>
      </c>
      <c r="SJ21" s="141">
        <f t="shared" ca="1" si="21"/>
        <v>0</v>
      </c>
      <c r="SK21" s="141">
        <f t="shared" ca="1" si="21"/>
        <v>0</v>
      </c>
      <c r="SL21" s="141">
        <f t="shared" ca="1" si="21"/>
        <v>0</v>
      </c>
      <c r="SM21" s="141">
        <f t="shared" ca="1" si="21"/>
        <v>0</v>
      </c>
      <c r="SN21" s="141">
        <f t="shared" ca="1" si="21"/>
        <v>0</v>
      </c>
      <c r="SO21" s="141">
        <f t="shared" ca="1" si="21"/>
        <v>0</v>
      </c>
      <c r="SP21" s="141">
        <f t="shared" ca="1" si="21"/>
        <v>0</v>
      </c>
      <c r="SQ21" s="141">
        <f t="shared" ca="1" si="21"/>
        <v>0</v>
      </c>
      <c r="SR21" s="141">
        <f t="shared" ca="1" si="21"/>
        <v>0</v>
      </c>
      <c r="SS21" s="141">
        <f t="shared" ca="1" si="21"/>
        <v>0</v>
      </c>
      <c r="ST21" s="141">
        <f t="shared" ca="1" si="21"/>
        <v>0</v>
      </c>
      <c r="SU21" s="141">
        <f t="shared" ca="1" si="21"/>
        <v>0</v>
      </c>
      <c r="SV21" s="141">
        <f t="shared" ca="1" si="21"/>
        <v>0</v>
      </c>
      <c r="SW21" s="141">
        <f t="shared" ca="1" si="21"/>
        <v>0</v>
      </c>
      <c r="SX21" s="141">
        <f t="shared" ca="1" si="21"/>
        <v>0</v>
      </c>
      <c r="SY21" s="141">
        <f t="shared" ca="1" si="21"/>
        <v>0</v>
      </c>
      <c r="SZ21" s="141">
        <f t="shared" ca="1" si="21"/>
        <v>0</v>
      </c>
      <c r="TA21" s="141">
        <f t="shared" ca="1" si="21"/>
        <v>0</v>
      </c>
      <c r="TB21" s="141">
        <f t="shared" ca="1" si="21"/>
        <v>0</v>
      </c>
      <c r="TC21" s="141">
        <f t="shared" ca="1" si="21"/>
        <v>0</v>
      </c>
      <c r="TD21" s="141">
        <f t="shared" ca="1" si="21"/>
        <v>0</v>
      </c>
      <c r="TE21" s="141">
        <f t="shared" ca="1" si="21"/>
        <v>0</v>
      </c>
      <c r="TF21" s="141">
        <f t="shared" ca="1" si="21"/>
        <v>0</v>
      </c>
      <c r="TG21" s="141">
        <f t="shared" ca="1" si="21"/>
        <v>0</v>
      </c>
      <c r="TH21" s="141">
        <f t="shared" ca="1" si="21"/>
        <v>0</v>
      </c>
      <c r="TI21" s="141">
        <f t="shared" ca="1" si="21"/>
        <v>0</v>
      </c>
      <c r="TJ21" s="141">
        <f t="shared" ca="1" si="21"/>
        <v>0</v>
      </c>
      <c r="TK21" s="141">
        <f t="shared" ca="1" si="21"/>
        <v>0</v>
      </c>
      <c r="TL21" s="141">
        <f t="shared" ca="1" si="21"/>
        <v>0</v>
      </c>
      <c r="TM21" s="141">
        <f t="shared" ca="1" si="21"/>
        <v>0</v>
      </c>
      <c r="TN21" s="141">
        <f t="shared" ca="1" si="21"/>
        <v>0</v>
      </c>
      <c r="TO21" s="141">
        <f t="shared" ca="1" si="21"/>
        <v>0</v>
      </c>
      <c r="TP21" s="141">
        <f t="shared" ca="1" si="21"/>
        <v>0</v>
      </c>
      <c r="TQ21" s="141">
        <f t="shared" ca="1" si="21"/>
        <v>0</v>
      </c>
      <c r="TR21" s="141">
        <f t="shared" ca="1" si="21"/>
        <v>0</v>
      </c>
      <c r="TS21" s="141">
        <f t="shared" ca="1" si="21"/>
        <v>0</v>
      </c>
      <c r="TT21" s="141">
        <f t="shared" ca="1" si="21"/>
        <v>0</v>
      </c>
      <c r="TU21" s="141">
        <f t="shared" ca="1" si="21"/>
        <v>0</v>
      </c>
      <c r="TV21" s="141">
        <f t="shared" ca="1" si="21"/>
        <v>0</v>
      </c>
      <c r="TW21" s="141">
        <f t="shared" ca="1" si="21"/>
        <v>0</v>
      </c>
      <c r="TX21" s="141">
        <f t="shared" ca="1" si="21"/>
        <v>0</v>
      </c>
      <c r="TY21" s="141">
        <f t="shared" ca="1" si="21"/>
        <v>0</v>
      </c>
      <c r="TZ21" s="141">
        <f t="shared" ca="1" si="21"/>
        <v>0</v>
      </c>
      <c r="UA21" s="141">
        <f t="shared" ca="1" si="21"/>
        <v>0</v>
      </c>
      <c r="UB21" s="141">
        <f t="shared" ca="1" si="21"/>
        <v>0</v>
      </c>
      <c r="UC21" s="141">
        <f t="shared" ca="1" si="21"/>
        <v>0</v>
      </c>
      <c r="UD21" s="141">
        <f t="shared" ca="1" si="21"/>
        <v>0</v>
      </c>
      <c r="UE21" s="141">
        <f t="shared" ca="1" si="21"/>
        <v>0</v>
      </c>
      <c r="UF21" s="141">
        <f t="shared" ca="1" si="21"/>
        <v>0</v>
      </c>
      <c r="UG21" s="141">
        <f t="shared" ca="1" si="21"/>
        <v>0</v>
      </c>
      <c r="UH21" s="141">
        <f t="shared" ca="1" si="21"/>
        <v>0</v>
      </c>
      <c r="UI21" s="141">
        <f t="shared" ca="1" si="21"/>
        <v>0</v>
      </c>
      <c r="UJ21" s="141">
        <f t="shared" ca="1" si="21"/>
        <v>0</v>
      </c>
      <c r="UK21" s="141">
        <f t="shared" ca="1" si="21"/>
        <v>0</v>
      </c>
      <c r="UL21" s="141">
        <f t="shared" ca="1" si="21"/>
        <v>0</v>
      </c>
      <c r="UM21" s="141">
        <f t="shared" ref="UM21:WX21" ca="1" si="22">IF($D21=0,0,(UM11*$D11+UM12*$D12)/$D21)</f>
        <v>0</v>
      </c>
      <c r="UN21" s="141">
        <f t="shared" ca="1" si="22"/>
        <v>0</v>
      </c>
      <c r="UO21" s="141">
        <f t="shared" ca="1" si="22"/>
        <v>0</v>
      </c>
      <c r="UP21" s="141">
        <f t="shared" ca="1" si="22"/>
        <v>0</v>
      </c>
      <c r="UQ21" s="141">
        <f t="shared" ca="1" si="22"/>
        <v>0</v>
      </c>
      <c r="UR21" s="141">
        <f t="shared" ca="1" si="22"/>
        <v>0</v>
      </c>
      <c r="US21" s="141">
        <f t="shared" ca="1" si="22"/>
        <v>0</v>
      </c>
      <c r="UT21" s="141">
        <f t="shared" ca="1" si="22"/>
        <v>0</v>
      </c>
      <c r="UU21" s="141">
        <f t="shared" ca="1" si="22"/>
        <v>0</v>
      </c>
      <c r="UV21" s="141">
        <f t="shared" ca="1" si="22"/>
        <v>0</v>
      </c>
      <c r="UW21" s="141">
        <f t="shared" ca="1" si="22"/>
        <v>0</v>
      </c>
      <c r="UX21" s="141">
        <f t="shared" ca="1" si="22"/>
        <v>0</v>
      </c>
      <c r="UY21" s="141">
        <f t="shared" ca="1" si="22"/>
        <v>0</v>
      </c>
      <c r="UZ21" s="141">
        <f t="shared" ca="1" si="22"/>
        <v>0</v>
      </c>
      <c r="VA21" s="141">
        <f t="shared" ca="1" si="22"/>
        <v>0</v>
      </c>
      <c r="VB21" s="141">
        <f t="shared" ca="1" si="22"/>
        <v>0</v>
      </c>
      <c r="VC21" s="141">
        <f t="shared" ca="1" si="22"/>
        <v>0</v>
      </c>
      <c r="VD21" s="141">
        <f t="shared" ca="1" si="22"/>
        <v>0</v>
      </c>
      <c r="VE21" s="141">
        <f t="shared" ca="1" si="22"/>
        <v>0</v>
      </c>
      <c r="VF21" s="141">
        <f t="shared" ca="1" si="22"/>
        <v>0</v>
      </c>
      <c r="VG21" s="141">
        <f t="shared" ca="1" si="22"/>
        <v>0</v>
      </c>
      <c r="VH21" s="141">
        <f t="shared" ca="1" si="22"/>
        <v>0</v>
      </c>
      <c r="VI21" s="141">
        <f t="shared" ca="1" si="22"/>
        <v>0</v>
      </c>
      <c r="VJ21" s="141">
        <f t="shared" ca="1" si="22"/>
        <v>0</v>
      </c>
      <c r="VK21" s="141">
        <f t="shared" ca="1" si="22"/>
        <v>0</v>
      </c>
      <c r="VL21" s="141">
        <f t="shared" ca="1" si="22"/>
        <v>0</v>
      </c>
      <c r="VM21" s="141">
        <f t="shared" ca="1" si="22"/>
        <v>0</v>
      </c>
      <c r="VN21" s="141">
        <f t="shared" ca="1" si="22"/>
        <v>0</v>
      </c>
      <c r="VO21" s="141">
        <f t="shared" ca="1" si="22"/>
        <v>0</v>
      </c>
      <c r="VP21" s="141">
        <f t="shared" ca="1" si="22"/>
        <v>0</v>
      </c>
      <c r="VQ21" s="141">
        <f t="shared" ca="1" si="22"/>
        <v>0</v>
      </c>
      <c r="VR21" s="141">
        <f t="shared" ca="1" si="22"/>
        <v>0</v>
      </c>
      <c r="VS21" s="141">
        <f t="shared" ca="1" si="22"/>
        <v>0</v>
      </c>
      <c r="VT21" s="141">
        <f t="shared" ca="1" si="22"/>
        <v>0</v>
      </c>
      <c r="VU21" s="141">
        <f t="shared" ca="1" si="22"/>
        <v>0</v>
      </c>
      <c r="VV21" s="141">
        <f t="shared" ca="1" si="22"/>
        <v>0</v>
      </c>
      <c r="VW21" s="141">
        <f t="shared" ca="1" si="22"/>
        <v>0</v>
      </c>
      <c r="VX21" s="141">
        <f t="shared" ca="1" si="22"/>
        <v>0</v>
      </c>
      <c r="VY21" s="141">
        <f t="shared" ca="1" si="22"/>
        <v>0</v>
      </c>
      <c r="VZ21" s="141">
        <f t="shared" ca="1" si="22"/>
        <v>0</v>
      </c>
      <c r="WA21" s="141">
        <f t="shared" ca="1" si="22"/>
        <v>0</v>
      </c>
      <c r="WB21" s="141">
        <f t="shared" ca="1" si="22"/>
        <v>0</v>
      </c>
      <c r="WC21" s="141">
        <f t="shared" ca="1" si="22"/>
        <v>0</v>
      </c>
      <c r="WD21" s="141">
        <f t="shared" ca="1" si="22"/>
        <v>0</v>
      </c>
      <c r="WE21" s="141">
        <f t="shared" ca="1" si="22"/>
        <v>0</v>
      </c>
      <c r="WF21" s="141">
        <f t="shared" ca="1" si="22"/>
        <v>0</v>
      </c>
      <c r="WG21" s="141">
        <f t="shared" ca="1" si="22"/>
        <v>0</v>
      </c>
      <c r="WH21" s="141">
        <f t="shared" ca="1" si="22"/>
        <v>0</v>
      </c>
      <c r="WI21" s="141">
        <f t="shared" ca="1" si="22"/>
        <v>0</v>
      </c>
      <c r="WJ21" s="141">
        <f t="shared" ca="1" si="22"/>
        <v>0</v>
      </c>
      <c r="WK21" s="141">
        <f t="shared" ca="1" si="22"/>
        <v>0</v>
      </c>
      <c r="WL21" s="141">
        <f t="shared" ca="1" si="22"/>
        <v>0</v>
      </c>
      <c r="WM21" s="141">
        <f t="shared" ca="1" si="22"/>
        <v>0</v>
      </c>
      <c r="WN21" s="141">
        <f t="shared" ca="1" si="22"/>
        <v>0</v>
      </c>
      <c r="WO21" s="141">
        <f t="shared" ca="1" si="22"/>
        <v>0</v>
      </c>
      <c r="WP21" s="141">
        <f t="shared" ca="1" si="22"/>
        <v>0</v>
      </c>
      <c r="WQ21" s="141">
        <f t="shared" ca="1" si="22"/>
        <v>0</v>
      </c>
      <c r="WR21" s="141">
        <f t="shared" ca="1" si="22"/>
        <v>0</v>
      </c>
      <c r="WS21" s="141">
        <f t="shared" ca="1" si="22"/>
        <v>0</v>
      </c>
      <c r="WT21" s="141">
        <f t="shared" ca="1" si="22"/>
        <v>0</v>
      </c>
      <c r="WU21" s="141">
        <f t="shared" ca="1" si="22"/>
        <v>0</v>
      </c>
      <c r="WV21" s="141">
        <f t="shared" ca="1" si="22"/>
        <v>0</v>
      </c>
      <c r="WW21" s="141">
        <f t="shared" ca="1" si="22"/>
        <v>0</v>
      </c>
      <c r="WX21" s="141">
        <f t="shared" ca="1" si="22"/>
        <v>0</v>
      </c>
      <c r="WY21" s="141">
        <f t="shared" ref="WY21:YE21" ca="1" si="23">IF($D21=0,0,(WY11*$D11+WY12*$D12)/$D21)</f>
        <v>0</v>
      </c>
      <c r="WZ21" s="141">
        <f t="shared" ca="1" si="23"/>
        <v>0</v>
      </c>
      <c r="XA21" s="141">
        <f t="shared" ca="1" si="23"/>
        <v>0</v>
      </c>
      <c r="XB21" s="141">
        <f t="shared" ca="1" si="23"/>
        <v>0</v>
      </c>
      <c r="XC21" s="141">
        <f t="shared" ca="1" si="23"/>
        <v>0</v>
      </c>
      <c r="XD21" s="141">
        <f t="shared" ca="1" si="23"/>
        <v>0</v>
      </c>
      <c r="XE21" s="141">
        <f t="shared" ca="1" si="23"/>
        <v>0</v>
      </c>
      <c r="XF21" s="141">
        <f t="shared" ca="1" si="23"/>
        <v>0</v>
      </c>
      <c r="XG21" s="141">
        <f t="shared" ca="1" si="23"/>
        <v>0</v>
      </c>
      <c r="XH21" s="141">
        <f t="shared" ca="1" si="23"/>
        <v>0</v>
      </c>
      <c r="XI21" s="141">
        <f t="shared" ca="1" si="23"/>
        <v>0</v>
      </c>
      <c r="XJ21" s="141">
        <f t="shared" ca="1" si="23"/>
        <v>0</v>
      </c>
      <c r="XK21" s="141">
        <f t="shared" ca="1" si="23"/>
        <v>0</v>
      </c>
      <c r="XL21" s="141">
        <f t="shared" ca="1" si="23"/>
        <v>0</v>
      </c>
      <c r="XM21" s="141">
        <f t="shared" ca="1" si="23"/>
        <v>0</v>
      </c>
      <c r="XN21" s="141">
        <f t="shared" ca="1" si="23"/>
        <v>0</v>
      </c>
      <c r="XO21" s="141">
        <f t="shared" ca="1" si="23"/>
        <v>0</v>
      </c>
      <c r="XP21" s="141">
        <f t="shared" ca="1" si="23"/>
        <v>0</v>
      </c>
      <c r="XQ21" s="141">
        <f t="shared" ca="1" si="23"/>
        <v>0</v>
      </c>
      <c r="XR21" s="141">
        <f t="shared" ca="1" si="23"/>
        <v>0</v>
      </c>
      <c r="XS21" s="141">
        <f t="shared" ca="1" si="23"/>
        <v>0</v>
      </c>
      <c r="XT21" s="141">
        <f t="shared" ca="1" si="23"/>
        <v>0</v>
      </c>
      <c r="XU21" s="141">
        <f t="shared" ca="1" si="23"/>
        <v>0</v>
      </c>
      <c r="XV21" s="141">
        <f t="shared" ca="1" si="23"/>
        <v>0</v>
      </c>
      <c r="XW21" s="141">
        <f t="shared" ca="1" si="23"/>
        <v>0</v>
      </c>
      <c r="XX21" s="141">
        <f t="shared" ca="1" si="23"/>
        <v>0</v>
      </c>
      <c r="XY21" s="141">
        <f t="shared" ca="1" si="23"/>
        <v>0</v>
      </c>
      <c r="XZ21" s="141">
        <f t="shared" ca="1" si="23"/>
        <v>0</v>
      </c>
      <c r="YA21" s="141">
        <f t="shared" ca="1" si="23"/>
        <v>0</v>
      </c>
      <c r="YB21" s="141">
        <f t="shared" ca="1" si="23"/>
        <v>0</v>
      </c>
      <c r="YC21" s="141">
        <f t="shared" ca="1" si="23"/>
        <v>0</v>
      </c>
      <c r="YD21" s="141">
        <f t="shared" ca="1" si="23"/>
        <v>0</v>
      </c>
      <c r="YE21" s="141">
        <f t="shared" ca="1" si="23"/>
        <v>0</v>
      </c>
      <c r="YF21" s="106"/>
      <c r="YG21" s="107"/>
    </row>
    <row r="22" spans="1:657" s="92" customFormat="1" ht="15" customHeight="1" x14ac:dyDescent="0.25">
      <c r="A22" s="142"/>
      <c r="B22" s="143" t="s">
        <v>237</v>
      </c>
      <c r="C22" s="143"/>
      <c r="D22" s="144">
        <f ca="1">SUM(D13:D19)</f>
        <v>0</v>
      </c>
      <c r="E22" s="143"/>
      <c r="F22" s="143"/>
      <c r="G22" s="143"/>
      <c r="H22" s="143"/>
      <c r="I22" s="141">
        <f ca="1">IF($D22=0,0,(I13*$D13+I14*$D14+I15*$D15+I16*$D16+I17*$D17+I18*$D18+I19*$D19)/$D22)</f>
        <v>0</v>
      </c>
      <c r="J22" s="145"/>
      <c r="K22" s="141">
        <f ca="1">IF($D22=0,0,(K13*$D13+K14*$D14+K15*$D15+K16*$D16+K17*$D17+K18*$D18+K19*$D19)/$D22)</f>
        <v>0</v>
      </c>
      <c r="L22" s="141"/>
      <c r="M22" s="141">
        <f ca="1">IF($D22=0,0,(M13*$D13+M14*$D14+M15*$D15+M16*$D16+M17*$D17+M18*$D18+M19*$D19)/$D22)</f>
        <v>0</v>
      </c>
      <c r="N22" s="141"/>
      <c r="O22" s="141">
        <f ca="1">IF($D22=0,0,(O13*$D13+O14*$D14+O15*$D15+O16*$D16+O17*$D17+O18*$D18+O19*$D19)/$D22)</f>
        <v>0</v>
      </c>
      <c r="P22" s="141"/>
      <c r="Q22" s="141">
        <f t="shared" ref="Q22:AQ22" ca="1" si="24">IF($D22=0,0,(Q13*$D13+Q14*$D14+Q15*$D15+Q16*$D16+Q17*$D17+Q18*$D18+Q19*$D19)/$D22)</f>
        <v>0</v>
      </c>
      <c r="R22" s="141">
        <f t="shared" ca="1" si="24"/>
        <v>0</v>
      </c>
      <c r="S22" s="141">
        <f t="shared" ca="1" si="24"/>
        <v>0</v>
      </c>
      <c r="T22" s="141">
        <f t="shared" ca="1" si="24"/>
        <v>0</v>
      </c>
      <c r="U22" s="141">
        <f t="shared" ca="1" si="24"/>
        <v>0</v>
      </c>
      <c r="V22" s="141">
        <f t="shared" ca="1" si="24"/>
        <v>0</v>
      </c>
      <c r="W22" s="141">
        <f t="shared" ca="1" si="24"/>
        <v>0</v>
      </c>
      <c r="X22" s="141">
        <f t="shared" ca="1" si="24"/>
        <v>0</v>
      </c>
      <c r="Y22" s="141">
        <f t="shared" ca="1" si="24"/>
        <v>0</v>
      </c>
      <c r="Z22" s="141">
        <f t="shared" ca="1" si="24"/>
        <v>0</v>
      </c>
      <c r="AA22" s="141">
        <f t="shared" ca="1" si="24"/>
        <v>0</v>
      </c>
      <c r="AB22" s="141">
        <f t="shared" ca="1" si="24"/>
        <v>0</v>
      </c>
      <c r="AC22" s="141">
        <f t="shared" ca="1" si="24"/>
        <v>0</v>
      </c>
      <c r="AD22" s="141">
        <f t="shared" ca="1" si="24"/>
        <v>0</v>
      </c>
      <c r="AE22" s="141">
        <f t="shared" ca="1" si="24"/>
        <v>0</v>
      </c>
      <c r="AF22" s="141">
        <f t="shared" ca="1" si="24"/>
        <v>0</v>
      </c>
      <c r="AG22" s="141">
        <f t="shared" ca="1" si="24"/>
        <v>0</v>
      </c>
      <c r="AH22" s="141">
        <f t="shared" ca="1" si="24"/>
        <v>0</v>
      </c>
      <c r="AI22" s="141">
        <f t="shared" ca="1" si="24"/>
        <v>0</v>
      </c>
      <c r="AJ22" s="141">
        <f t="shared" ca="1" si="24"/>
        <v>0</v>
      </c>
      <c r="AK22" s="141">
        <f t="shared" ca="1" si="24"/>
        <v>0</v>
      </c>
      <c r="AL22" s="141">
        <f t="shared" ca="1" si="24"/>
        <v>0</v>
      </c>
      <c r="AM22" s="141">
        <f t="shared" ca="1" si="24"/>
        <v>0</v>
      </c>
      <c r="AN22" s="141">
        <f t="shared" ca="1" si="24"/>
        <v>0</v>
      </c>
      <c r="AO22" s="141">
        <f t="shared" ca="1" si="24"/>
        <v>0</v>
      </c>
      <c r="AP22" s="141">
        <f t="shared" ca="1" si="24"/>
        <v>0</v>
      </c>
      <c r="AQ22" s="141">
        <f t="shared" ca="1" si="24"/>
        <v>0</v>
      </c>
      <c r="AR22" s="146"/>
      <c r="AS22" s="146"/>
      <c r="AT22" s="147"/>
      <c r="AU22" s="147"/>
      <c r="AV22" s="147"/>
      <c r="AW22" s="147"/>
      <c r="AX22" s="141">
        <f t="shared" ref="AX22:BC22" ca="1" si="25">IF($D22=0,0,(AX13*$D13+AX14*$D14+AX15*$D15+AX16*$D16+AX17*$D17+AX18*$D18+AX19*$D19)/$D22)</f>
        <v>0</v>
      </c>
      <c r="AY22" s="141">
        <f t="shared" ca="1" si="25"/>
        <v>0</v>
      </c>
      <c r="AZ22" s="141">
        <f t="shared" ca="1" si="25"/>
        <v>0</v>
      </c>
      <c r="BA22" s="141">
        <f t="shared" ca="1" si="25"/>
        <v>0</v>
      </c>
      <c r="BB22" s="141">
        <f t="shared" ca="1" si="25"/>
        <v>0</v>
      </c>
      <c r="BC22" s="141">
        <f t="shared" ca="1" si="25"/>
        <v>0</v>
      </c>
      <c r="BD22" s="147"/>
      <c r="BE22" s="147"/>
      <c r="BF22" s="141">
        <f t="shared" ref="BF22:BK22" ca="1" si="26">IF($D22=0,0,(BF13*$D13+BF14*$D14+BF15*$D15+BF16*$D16+BF17*$D17+BF18*$D18+BF19*$D19)/$D22)</f>
        <v>0</v>
      </c>
      <c r="BG22" s="141">
        <f t="shared" ca="1" si="26"/>
        <v>0</v>
      </c>
      <c r="BH22" s="141">
        <f t="shared" ca="1" si="26"/>
        <v>0</v>
      </c>
      <c r="BI22" s="141">
        <f t="shared" ca="1" si="26"/>
        <v>0</v>
      </c>
      <c r="BJ22" s="141">
        <f t="shared" ca="1" si="26"/>
        <v>0</v>
      </c>
      <c r="BK22" s="141">
        <f t="shared" ca="1" si="26"/>
        <v>0</v>
      </c>
      <c r="BL22" s="147"/>
      <c r="BM22" s="141">
        <f ca="1">IF($D22=0,0,(BM13*$D13+BM14*$D14+BM15*$D15+BM16*$D16+BM17*$D17+BM18*$D18+BM19*$D19)/$D22)</f>
        <v>0</v>
      </c>
      <c r="BN22" s="147"/>
      <c r="BO22" s="141"/>
      <c r="BP22" s="141"/>
      <c r="BQ22" s="141">
        <f ca="1">IF($D22=0,0,(BQ13*$D13+BQ14*$D14+BQ15*$D15+BQ16*$D16+BQ17*$D17+BQ18*$D18+BQ19*$D19)/$D22)</f>
        <v>0</v>
      </c>
      <c r="BR22" s="141"/>
      <c r="BS22" s="141"/>
      <c r="BT22" s="141"/>
      <c r="BU22" s="141"/>
      <c r="BV22" s="141"/>
      <c r="BW22" s="141"/>
      <c r="BX22" s="141"/>
      <c r="BY22" s="141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>
        <f t="shared" ref="CK22:DC22" ca="1" si="27">IF($D22=0,0,(CK13*$D13+CK14*$D14+CK15*$D15+CK16*$D16+CK17*$D17+CK18*$D18+CK19*$D19)/$D22)</f>
        <v>0</v>
      </c>
      <c r="CL22" s="141">
        <f t="shared" ca="1" si="27"/>
        <v>0</v>
      </c>
      <c r="CM22" s="141">
        <f t="shared" ca="1" si="27"/>
        <v>0</v>
      </c>
      <c r="CN22" s="141">
        <f t="shared" ca="1" si="27"/>
        <v>0</v>
      </c>
      <c r="CO22" s="141">
        <f t="shared" ca="1" si="27"/>
        <v>0</v>
      </c>
      <c r="CP22" s="141">
        <f t="shared" ca="1" si="27"/>
        <v>0</v>
      </c>
      <c r="CQ22" s="141">
        <f t="shared" ca="1" si="27"/>
        <v>0</v>
      </c>
      <c r="CR22" s="141">
        <f t="shared" ca="1" si="27"/>
        <v>0</v>
      </c>
      <c r="CS22" s="141">
        <f t="shared" ca="1" si="27"/>
        <v>0</v>
      </c>
      <c r="CT22" s="141">
        <f t="shared" ca="1" si="27"/>
        <v>0</v>
      </c>
      <c r="CU22" s="141">
        <f t="shared" ca="1" si="27"/>
        <v>0</v>
      </c>
      <c r="CV22" s="141">
        <f t="shared" ca="1" si="27"/>
        <v>0</v>
      </c>
      <c r="CW22" s="141">
        <f t="shared" ca="1" si="27"/>
        <v>0</v>
      </c>
      <c r="CX22" s="141">
        <f t="shared" ca="1" si="27"/>
        <v>0</v>
      </c>
      <c r="CY22" s="141">
        <f t="shared" ca="1" si="27"/>
        <v>0</v>
      </c>
      <c r="CZ22" s="141">
        <f t="shared" ca="1" si="27"/>
        <v>0</v>
      </c>
      <c r="DA22" s="141">
        <f t="shared" ca="1" si="27"/>
        <v>0</v>
      </c>
      <c r="DB22" s="141">
        <f t="shared" ca="1" si="27"/>
        <v>0</v>
      </c>
      <c r="DC22" s="141">
        <f t="shared" ca="1" si="27"/>
        <v>0</v>
      </c>
      <c r="DD22" s="141"/>
      <c r="DE22" s="141">
        <f ca="1">IF($D22=0,0,(DE13*$D13+DE14*$D14+DE15*$D15+DE16*$D16+DE17*$D17+DE18*$D18+DE19*$D19)/$D22)</f>
        <v>0</v>
      </c>
      <c r="DF22" s="141"/>
      <c r="DG22" s="141">
        <f t="shared" ref="DG22:FR22" ca="1" si="28">IF($D22=0,0,(DG13*$D13+DG14*$D14+DG15*$D15+DG16*$D16+DG17*$D17+DG18*$D18+DG19*$D19)/$D22)</f>
        <v>0</v>
      </c>
      <c r="DH22" s="141">
        <f t="shared" ca="1" si="28"/>
        <v>0</v>
      </c>
      <c r="DI22" s="141">
        <f t="shared" ca="1" si="28"/>
        <v>0</v>
      </c>
      <c r="DJ22" s="141">
        <f t="shared" ca="1" si="28"/>
        <v>0</v>
      </c>
      <c r="DK22" s="141">
        <f t="shared" ca="1" si="28"/>
        <v>0</v>
      </c>
      <c r="DL22" s="141">
        <f t="shared" ca="1" si="28"/>
        <v>0</v>
      </c>
      <c r="DM22" s="141">
        <f t="shared" ca="1" si="28"/>
        <v>0</v>
      </c>
      <c r="DN22" s="141">
        <f t="shared" ca="1" si="28"/>
        <v>0</v>
      </c>
      <c r="DO22" s="141">
        <f t="shared" ca="1" si="28"/>
        <v>0</v>
      </c>
      <c r="DP22" s="141">
        <f t="shared" ca="1" si="28"/>
        <v>0</v>
      </c>
      <c r="DQ22" s="141">
        <f t="shared" ca="1" si="28"/>
        <v>0</v>
      </c>
      <c r="DR22" s="141">
        <f t="shared" ca="1" si="28"/>
        <v>0</v>
      </c>
      <c r="DS22" s="141">
        <f t="shared" ca="1" si="28"/>
        <v>0</v>
      </c>
      <c r="DT22" s="141">
        <f t="shared" ca="1" si="28"/>
        <v>0</v>
      </c>
      <c r="DU22" s="141">
        <f t="shared" ca="1" si="28"/>
        <v>0</v>
      </c>
      <c r="DV22" s="141">
        <f t="shared" ca="1" si="28"/>
        <v>0</v>
      </c>
      <c r="DW22" s="141">
        <f t="shared" ca="1" si="28"/>
        <v>0</v>
      </c>
      <c r="DX22" s="141">
        <f t="shared" ca="1" si="28"/>
        <v>0</v>
      </c>
      <c r="DY22" s="141">
        <f t="shared" ca="1" si="28"/>
        <v>0</v>
      </c>
      <c r="DZ22" s="141">
        <f t="shared" ca="1" si="28"/>
        <v>0</v>
      </c>
      <c r="EA22" s="141">
        <f t="shared" ca="1" si="28"/>
        <v>0</v>
      </c>
      <c r="EB22" s="141">
        <f t="shared" ca="1" si="28"/>
        <v>0</v>
      </c>
      <c r="EC22" s="141">
        <f t="shared" ca="1" si="28"/>
        <v>0</v>
      </c>
      <c r="ED22" s="141">
        <f t="shared" ca="1" si="28"/>
        <v>0</v>
      </c>
      <c r="EE22" s="141">
        <f t="shared" ca="1" si="28"/>
        <v>0</v>
      </c>
      <c r="EF22" s="141">
        <f t="shared" ca="1" si="28"/>
        <v>0</v>
      </c>
      <c r="EG22" s="141">
        <f t="shared" ca="1" si="28"/>
        <v>0</v>
      </c>
      <c r="EH22" s="141">
        <f t="shared" ca="1" si="28"/>
        <v>0</v>
      </c>
      <c r="EI22" s="141">
        <f t="shared" ca="1" si="28"/>
        <v>0</v>
      </c>
      <c r="EJ22" s="141">
        <f t="shared" ca="1" si="28"/>
        <v>0</v>
      </c>
      <c r="EK22" s="141">
        <f t="shared" ca="1" si="28"/>
        <v>0</v>
      </c>
      <c r="EL22" s="141">
        <f t="shared" ca="1" si="28"/>
        <v>0</v>
      </c>
      <c r="EM22" s="141">
        <f t="shared" ca="1" si="28"/>
        <v>0</v>
      </c>
      <c r="EN22" s="141">
        <f t="shared" ca="1" si="28"/>
        <v>0</v>
      </c>
      <c r="EO22" s="141">
        <f t="shared" ca="1" si="28"/>
        <v>0</v>
      </c>
      <c r="EP22" s="141">
        <f t="shared" ca="1" si="28"/>
        <v>0</v>
      </c>
      <c r="EQ22" s="141">
        <f t="shared" ca="1" si="28"/>
        <v>0</v>
      </c>
      <c r="ER22" s="141">
        <f t="shared" ca="1" si="28"/>
        <v>0</v>
      </c>
      <c r="ES22" s="141">
        <f t="shared" ca="1" si="28"/>
        <v>0</v>
      </c>
      <c r="ET22" s="141">
        <f t="shared" ca="1" si="28"/>
        <v>0</v>
      </c>
      <c r="EU22" s="141">
        <f t="shared" ca="1" si="28"/>
        <v>0</v>
      </c>
      <c r="EV22" s="141">
        <f t="shared" ca="1" si="28"/>
        <v>0</v>
      </c>
      <c r="EW22" s="141">
        <f t="shared" ca="1" si="28"/>
        <v>0</v>
      </c>
      <c r="EX22" s="141">
        <f t="shared" ca="1" si="28"/>
        <v>0</v>
      </c>
      <c r="EY22" s="141">
        <f t="shared" ca="1" si="28"/>
        <v>0</v>
      </c>
      <c r="EZ22" s="141">
        <f t="shared" ca="1" si="28"/>
        <v>0</v>
      </c>
      <c r="FA22" s="141">
        <f t="shared" ca="1" si="28"/>
        <v>0</v>
      </c>
      <c r="FB22" s="141">
        <f t="shared" ca="1" si="28"/>
        <v>0</v>
      </c>
      <c r="FC22" s="141">
        <f t="shared" ca="1" si="28"/>
        <v>0</v>
      </c>
      <c r="FD22" s="141">
        <f t="shared" ca="1" si="28"/>
        <v>0</v>
      </c>
      <c r="FE22" s="141">
        <f t="shared" ca="1" si="28"/>
        <v>0</v>
      </c>
      <c r="FF22" s="141">
        <f t="shared" ca="1" si="28"/>
        <v>0</v>
      </c>
      <c r="FG22" s="141">
        <f t="shared" ca="1" si="28"/>
        <v>0</v>
      </c>
      <c r="FH22" s="141">
        <f t="shared" ca="1" si="28"/>
        <v>0</v>
      </c>
      <c r="FI22" s="141">
        <f t="shared" ca="1" si="28"/>
        <v>0</v>
      </c>
      <c r="FJ22" s="141">
        <f t="shared" ca="1" si="28"/>
        <v>0</v>
      </c>
      <c r="FK22" s="141">
        <f t="shared" ca="1" si="28"/>
        <v>0</v>
      </c>
      <c r="FL22" s="141">
        <f t="shared" ca="1" si="28"/>
        <v>0</v>
      </c>
      <c r="FM22" s="141">
        <f t="shared" ca="1" si="28"/>
        <v>0</v>
      </c>
      <c r="FN22" s="141">
        <f t="shared" ca="1" si="28"/>
        <v>0</v>
      </c>
      <c r="FO22" s="141">
        <f t="shared" ca="1" si="28"/>
        <v>0</v>
      </c>
      <c r="FP22" s="141">
        <f t="shared" ca="1" si="28"/>
        <v>0</v>
      </c>
      <c r="FQ22" s="141">
        <f t="shared" ca="1" si="28"/>
        <v>0</v>
      </c>
      <c r="FR22" s="141">
        <f t="shared" ca="1" si="28"/>
        <v>0</v>
      </c>
      <c r="FS22" s="141">
        <f t="shared" ref="FS22:ID22" ca="1" si="29">IF($D22=0,0,(FS13*$D13+FS14*$D14+FS15*$D15+FS16*$D16+FS17*$D17+FS18*$D18+FS19*$D19)/$D22)</f>
        <v>0</v>
      </c>
      <c r="FT22" s="141">
        <f t="shared" ca="1" si="29"/>
        <v>0</v>
      </c>
      <c r="FU22" s="141">
        <f t="shared" ca="1" si="29"/>
        <v>0</v>
      </c>
      <c r="FV22" s="141">
        <f t="shared" ca="1" si="29"/>
        <v>0</v>
      </c>
      <c r="FW22" s="141">
        <f t="shared" ca="1" si="29"/>
        <v>0</v>
      </c>
      <c r="FX22" s="141">
        <f t="shared" ca="1" si="29"/>
        <v>0</v>
      </c>
      <c r="FY22" s="141">
        <f t="shared" ca="1" si="29"/>
        <v>0</v>
      </c>
      <c r="FZ22" s="141">
        <f t="shared" ca="1" si="29"/>
        <v>0</v>
      </c>
      <c r="GA22" s="141">
        <f t="shared" ca="1" si="29"/>
        <v>0</v>
      </c>
      <c r="GB22" s="141">
        <f t="shared" ca="1" si="29"/>
        <v>0</v>
      </c>
      <c r="GC22" s="141">
        <f t="shared" ca="1" si="29"/>
        <v>0</v>
      </c>
      <c r="GD22" s="141">
        <f t="shared" ca="1" si="29"/>
        <v>0</v>
      </c>
      <c r="GE22" s="141">
        <f t="shared" ca="1" si="29"/>
        <v>0</v>
      </c>
      <c r="GF22" s="141">
        <f t="shared" ca="1" si="29"/>
        <v>0</v>
      </c>
      <c r="GG22" s="141">
        <f t="shared" ca="1" si="29"/>
        <v>0</v>
      </c>
      <c r="GH22" s="141">
        <f t="shared" ca="1" si="29"/>
        <v>0</v>
      </c>
      <c r="GI22" s="141">
        <f t="shared" ca="1" si="29"/>
        <v>0</v>
      </c>
      <c r="GJ22" s="141">
        <f t="shared" ca="1" si="29"/>
        <v>0</v>
      </c>
      <c r="GK22" s="141">
        <f t="shared" ca="1" si="29"/>
        <v>0</v>
      </c>
      <c r="GL22" s="141">
        <f t="shared" ca="1" si="29"/>
        <v>0</v>
      </c>
      <c r="GM22" s="141">
        <f t="shared" ca="1" si="29"/>
        <v>0</v>
      </c>
      <c r="GN22" s="141">
        <f t="shared" ca="1" si="29"/>
        <v>0</v>
      </c>
      <c r="GO22" s="141">
        <f t="shared" ca="1" si="29"/>
        <v>0</v>
      </c>
      <c r="GP22" s="141">
        <f t="shared" ca="1" si="29"/>
        <v>0</v>
      </c>
      <c r="GQ22" s="141">
        <f t="shared" ca="1" si="29"/>
        <v>0</v>
      </c>
      <c r="GR22" s="141">
        <f t="shared" ca="1" si="29"/>
        <v>0</v>
      </c>
      <c r="GS22" s="141">
        <f t="shared" ca="1" si="29"/>
        <v>0</v>
      </c>
      <c r="GT22" s="141">
        <f t="shared" ca="1" si="29"/>
        <v>0</v>
      </c>
      <c r="GU22" s="141">
        <f t="shared" ca="1" si="29"/>
        <v>0</v>
      </c>
      <c r="GV22" s="141">
        <f t="shared" ca="1" si="29"/>
        <v>0</v>
      </c>
      <c r="GW22" s="141">
        <f t="shared" ca="1" si="29"/>
        <v>0</v>
      </c>
      <c r="GX22" s="141">
        <f t="shared" ca="1" si="29"/>
        <v>0</v>
      </c>
      <c r="GY22" s="141">
        <f t="shared" ca="1" si="29"/>
        <v>0</v>
      </c>
      <c r="GZ22" s="141">
        <f t="shared" ca="1" si="29"/>
        <v>0</v>
      </c>
      <c r="HA22" s="141">
        <f t="shared" ca="1" si="29"/>
        <v>0</v>
      </c>
      <c r="HB22" s="141">
        <f t="shared" ca="1" si="29"/>
        <v>0</v>
      </c>
      <c r="HC22" s="141">
        <f t="shared" ca="1" si="29"/>
        <v>0</v>
      </c>
      <c r="HD22" s="141">
        <f t="shared" ca="1" si="29"/>
        <v>0</v>
      </c>
      <c r="HE22" s="141">
        <f t="shared" ca="1" si="29"/>
        <v>0</v>
      </c>
      <c r="HF22" s="141">
        <f t="shared" ca="1" si="29"/>
        <v>0</v>
      </c>
      <c r="HG22" s="141">
        <f t="shared" ca="1" si="29"/>
        <v>0</v>
      </c>
      <c r="HH22" s="141">
        <f t="shared" ca="1" si="29"/>
        <v>0</v>
      </c>
      <c r="HI22" s="141">
        <f t="shared" ca="1" si="29"/>
        <v>0</v>
      </c>
      <c r="HJ22" s="141">
        <f t="shared" ca="1" si="29"/>
        <v>0</v>
      </c>
      <c r="HK22" s="141">
        <f t="shared" ca="1" si="29"/>
        <v>0</v>
      </c>
      <c r="HL22" s="141">
        <f t="shared" ca="1" si="29"/>
        <v>0</v>
      </c>
      <c r="HM22" s="141">
        <f t="shared" ca="1" si="29"/>
        <v>0</v>
      </c>
      <c r="HN22" s="141">
        <f t="shared" ca="1" si="29"/>
        <v>0</v>
      </c>
      <c r="HO22" s="141">
        <f t="shared" ca="1" si="29"/>
        <v>0</v>
      </c>
      <c r="HP22" s="141">
        <f t="shared" ca="1" si="29"/>
        <v>0</v>
      </c>
      <c r="HQ22" s="141">
        <f t="shared" ca="1" si="29"/>
        <v>0</v>
      </c>
      <c r="HR22" s="141">
        <f t="shared" ca="1" si="29"/>
        <v>0</v>
      </c>
      <c r="HS22" s="141">
        <f t="shared" ca="1" si="29"/>
        <v>0</v>
      </c>
      <c r="HT22" s="141">
        <f t="shared" ca="1" si="29"/>
        <v>0</v>
      </c>
      <c r="HU22" s="141">
        <f t="shared" ca="1" si="29"/>
        <v>0</v>
      </c>
      <c r="HV22" s="141">
        <f t="shared" ca="1" si="29"/>
        <v>0</v>
      </c>
      <c r="HW22" s="141">
        <f t="shared" ca="1" si="29"/>
        <v>0</v>
      </c>
      <c r="HX22" s="141">
        <f t="shared" ca="1" si="29"/>
        <v>0</v>
      </c>
      <c r="HY22" s="141">
        <f t="shared" ca="1" si="29"/>
        <v>0</v>
      </c>
      <c r="HZ22" s="141">
        <f t="shared" ca="1" si="29"/>
        <v>0</v>
      </c>
      <c r="IA22" s="141">
        <f t="shared" ca="1" si="29"/>
        <v>0</v>
      </c>
      <c r="IB22" s="141">
        <f t="shared" ca="1" si="29"/>
        <v>0</v>
      </c>
      <c r="IC22" s="141">
        <f t="shared" ca="1" si="29"/>
        <v>0</v>
      </c>
      <c r="ID22" s="141">
        <f t="shared" ca="1" si="29"/>
        <v>0</v>
      </c>
      <c r="IE22" s="141">
        <f t="shared" ref="IE22:KP22" ca="1" si="30">IF($D22=0,0,(IE13*$D13+IE14*$D14+IE15*$D15+IE16*$D16+IE17*$D17+IE18*$D18+IE19*$D19)/$D22)</f>
        <v>0</v>
      </c>
      <c r="IF22" s="141">
        <f t="shared" ca="1" si="30"/>
        <v>0</v>
      </c>
      <c r="IG22" s="141">
        <f t="shared" ca="1" si="30"/>
        <v>0</v>
      </c>
      <c r="IH22" s="141">
        <f t="shared" ca="1" si="30"/>
        <v>0</v>
      </c>
      <c r="II22" s="141">
        <f t="shared" ca="1" si="30"/>
        <v>0</v>
      </c>
      <c r="IJ22" s="141">
        <f t="shared" ca="1" si="30"/>
        <v>0</v>
      </c>
      <c r="IK22" s="141">
        <f t="shared" ca="1" si="30"/>
        <v>0</v>
      </c>
      <c r="IL22" s="141">
        <f t="shared" ca="1" si="30"/>
        <v>0</v>
      </c>
      <c r="IM22" s="141">
        <f t="shared" ca="1" si="30"/>
        <v>0</v>
      </c>
      <c r="IN22" s="141">
        <f t="shared" ca="1" si="30"/>
        <v>0</v>
      </c>
      <c r="IO22" s="141">
        <f t="shared" ca="1" si="30"/>
        <v>0</v>
      </c>
      <c r="IP22" s="141">
        <f t="shared" ca="1" si="30"/>
        <v>0</v>
      </c>
      <c r="IQ22" s="141">
        <f t="shared" ca="1" si="30"/>
        <v>0</v>
      </c>
      <c r="IR22" s="141">
        <f t="shared" ca="1" si="30"/>
        <v>0</v>
      </c>
      <c r="IS22" s="141">
        <f t="shared" ca="1" si="30"/>
        <v>0</v>
      </c>
      <c r="IT22" s="141">
        <f t="shared" ca="1" si="30"/>
        <v>0</v>
      </c>
      <c r="IU22" s="141">
        <f t="shared" ca="1" si="30"/>
        <v>0</v>
      </c>
      <c r="IV22" s="141">
        <f t="shared" ca="1" si="30"/>
        <v>0</v>
      </c>
      <c r="IW22" s="141">
        <f t="shared" ca="1" si="30"/>
        <v>0</v>
      </c>
      <c r="IX22" s="141">
        <f t="shared" ca="1" si="30"/>
        <v>0</v>
      </c>
      <c r="IY22" s="141">
        <f t="shared" ca="1" si="30"/>
        <v>0</v>
      </c>
      <c r="IZ22" s="141">
        <f t="shared" ca="1" si="30"/>
        <v>0</v>
      </c>
      <c r="JA22" s="141">
        <f t="shared" ca="1" si="30"/>
        <v>0</v>
      </c>
      <c r="JB22" s="141">
        <f t="shared" ca="1" si="30"/>
        <v>0</v>
      </c>
      <c r="JC22" s="141">
        <f t="shared" ca="1" si="30"/>
        <v>0</v>
      </c>
      <c r="JD22" s="141">
        <f t="shared" ca="1" si="30"/>
        <v>0</v>
      </c>
      <c r="JE22" s="141">
        <f t="shared" ca="1" si="30"/>
        <v>0</v>
      </c>
      <c r="JF22" s="141">
        <f t="shared" ca="1" si="30"/>
        <v>0</v>
      </c>
      <c r="JG22" s="141">
        <f t="shared" ca="1" si="30"/>
        <v>0</v>
      </c>
      <c r="JH22" s="141">
        <f t="shared" ca="1" si="30"/>
        <v>0</v>
      </c>
      <c r="JI22" s="141">
        <f t="shared" ca="1" si="30"/>
        <v>0</v>
      </c>
      <c r="JJ22" s="141">
        <f t="shared" ca="1" si="30"/>
        <v>0</v>
      </c>
      <c r="JK22" s="141">
        <f t="shared" ca="1" si="30"/>
        <v>0</v>
      </c>
      <c r="JL22" s="141">
        <f t="shared" ca="1" si="30"/>
        <v>0</v>
      </c>
      <c r="JM22" s="141">
        <f t="shared" ca="1" si="30"/>
        <v>0</v>
      </c>
      <c r="JN22" s="141">
        <f t="shared" ca="1" si="30"/>
        <v>0</v>
      </c>
      <c r="JO22" s="141">
        <f t="shared" ca="1" si="30"/>
        <v>0</v>
      </c>
      <c r="JP22" s="141">
        <f t="shared" ca="1" si="30"/>
        <v>0</v>
      </c>
      <c r="JQ22" s="141">
        <f t="shared" ca="1" si="30"/>
        <v>0</v>
      </c>
      <c r="JR22" s="141">
        <f t="shared" ca="1" si="30"/>
        <v>0</v>
      </c>
      <c r="JS22" s="141">
        <f t="shared" ca="1" si="30"/>
        <v>0</v>
      </c>
      <c r="JT22" s="141">
        <f t="shared" ca="1" si="30"/>
        <v>0</v>
      </c>
      <c r="JU22" s="141">
        <f t="shared" ca="1" si="30"/>
        <v>0</v>
      </c>
      <c r="JV22" s="141">
        <f t="shared" ca="1" si="30"/>
        <v>0</v>
      </c>
      <c r="JW22" s="141">
        <f t="shared" ca="1" si="30"/>
        <v>0</v>
      </c>
      <c r="JX22" s="141">
        <f t="shared" ca="1" si="30"/>
        <v>0</v>
      </c>
      <c r="JY22" s="141">
        <f t="shared" ca="1" si="30"/>
        <v>0</v>
      </c>
      <c r="JZ22" s="141">
        <f t="shared" ca="1" si="30"/>
        <v>0</v>
      </c>
      <c r="KA22" s="141">
        <f t="shared" ca="1" si="30"/>
        <v>0</v>
      </c>
      <c r="KB22" s="141">
        <f t="shared" ca="1" si="30"/>
        <v>0</v>
      </c>
      <c r="KC22" s="141">
        <f t="shared" ca="1" si="30"/>
        <v>0</v>
      </c>
      <c r="KD22" s="141">
        <f t="shared" ca="1" si="30"/>
        <v>0</v>
      </c>
      <c r="KE22" s="141">
        <f t="shared" ca="1" si="30"/>
        <v>0</v>
      </c>
      <c r="KF22" s="141">
        <f t="shared" ca="1" si="30"/>
        <v>0</v>
      </c>
      <c r="KG22" s="141">
        <f t="shared" ca="1" si="30"/>
        <v>0</v>
      </c>
      <c r="KH22" s="141">
        <f t="shared" ca="1" si="30"/>
        <v>0</v>
      </c>
      <c r="KI22" s="141">
        <f t="shared" ca="1" si="30"/>
        <v>0</v>
      </c>
      <c r="KJ22" s="141">
        <f t="shared" ca="1" si="30"/>
        <v>0</v>
      </c>
      <c r="KK22" s="141">
        <f t="shared" ca="1" si="30"/>
        <v>0</v>
      </c>
      <c r="KL22" s="141">
        <f t="shared" ca="1" si="30"/>
        <v>0</v>
      </c>
      <c r="KM22" s="141">
        <f t="shared" ca="1" si="30"/>
        <v>0</v>
      </c>
      <c r="KN22" s="141">
        <f t="shared" ca="1" si="30"/>
        <v>0</v>
      </c>
      <c r="KO22" s="141">
        <f t="shared" ca="1" si="30"/>
        <v>0</v>
      </c>
      <c r="KP22" s="141">
        <f t="shared" ca="1" si="30"/>
        <v>0</v>
      </c>
      <c r="KQ22" s="141">
        <f t="shared" ref="KQ22:NB22" ca="1" si="31">IF($D22=0,0,(KQ13*$D13+KQ14*$D14+KQ15*$D15+KQ16*$D16+KQ17*$D17+KQ18*$D18+KQ19*$D19)/$D22)</f>
        <v>0</v>
      </c>
      <c r="KR22" s="141">
        <f t="shared" ca="1" si="31"/>
        <v>0</v>
      </c>
      <c r="KS22" s="141">
        <f t="shared" ca="1" si="31"/>
        <v>0</v>
      </c>
      <c r="KT22" s="141">
        <f t="shared" ca="1" si="31"/>
        <v>0</v>
      </c>
      <c r="KU22" s="141">
        <f t="shared" ca="1" si="31"/>
        <v>0</v>
      </c>
      <c r="KV22" s="141">
        <f t="shared" ca="1" si="31"/>
        <v>0</v>
      </c>
      <c r="KW22" s="141">
        <f t="shared" ca="1" si="31"/>
        <v>0</v>
      </c>
      <c r="KX22" s="141">
        <f t="shared" ca="1" si="31"/>
        <v>0</v>
      </c>
      <c r="KY22" s="141">
        <f t="shared" ca="1" si="31"/>
        <v>0</v>
      </c>
      <c r="KZ22" s="141">
        <f t="shared" ca="1" si="31"/>
        <v>0</v>
      </c>
      <c r="LA22" s="141">
        <f t="shared" ca="1" si="31"/>
        <v>0</v>
      </c>
      <c r="LB22" s="141">
        <f t="shared" ca="1" si="31"/>
        <v>0</v>
      </c>
      <c r="LC22" s="141">
        <f t="shared" ca="1" si="31"/>
        <v>0</v>
      </c>
      <c r="LD22" s="141">
        <f t="shared" ca="1" si="31"/>
        <v>0</v>
      </c>
      <c r="LE22" s="141">
        <f t="shared" ca="1" si="31"/>
        <v>0</v>
      </c>
      <c r="LF22" s="141">
        <f t="shared" ca="1" si="31"/>
        <v>0</v>
      </c>
      <c r="LG22" s="141">
        <f t="shared" ca="1" si="31"/>
        <v>0</v>
      </c>
      <c r="LH22" s="141">
        <f t="shared" ca="1" si="31"/>
        <v>0</v>
      </c>
      <c r="LI22" s="141">
        <f t="shared" ca="1" si="31"/>
        <v>0</v>
      </c>
      <c r="LJ22" s="141">
        <f t="shared" ca="1" si="31"/>
        <v>0</v>
      </c>
      <c r="LK22" s="141">
        <f t="shared" ca="1" si="31"/>
        <v>0</v>
      </c>
      <c r="LL22" s="141">
        <f t="shared" ca="1" si="31"/>
        <v>0</v>
      </c>
      <c r="LM22" s="141">
        <f t="shared" ca="1" si="31"/>
        <v>0</v>
      </c>
      <c r="LN22" s="141">
        <f t="shared" ca="1" si="31"/>
        <v>0</v>
      </c>
      <c r="LO22" s="141">
        <f t="shared" ca="1" si="31"/>
        <v>0</v>
      </c>
      <c r="LP22" s="141">
        <f t="shared" ca="1" si="31"/>
        <v>0</v>
      </c>
      <c r="LQ22" s="141">
        <f t="shared" ca="1" si="31"/>
        <v>0</v>
      </c>
      <c r="LR22" s="141">
        <f t="shared" ca="1" si="31"/>
        <v>0</v>
      </c>
      <c r="LS22" s="141">
        <f t="shared" ca="1" si="31"/>
        <v>0</v>
      </c>
      <c r="LT22" s="141">
        <f t="shared" ca="1" si="31"/>
        <v>0</v>
      </c>
      <c r="LU22" s="141">
        <f t="shared" ca="1" si="31"/>
        <v>0</v>
      </c>
      <c r="LV22" s="141">
        <f t="shared" ca="1" si="31"/>
        <v>0</v>
      </c>
      <c r="LW22" s="141">
        <f t="shared" ca="1" si="31"/>
        <v>0</v>
      </c>
      <c r="LX22" s="141">
        <f t="shared" ca="1" si="31"/>
        <v>0</v>
      </c>
      <c r="LY22" s="141">
        <f t="shared" ca="1" si="31"/>
        <v>0</v>
      </c>
      <c r="LZ22" s="141">
        <f t="shared" ca="1" si="31"/>
        <v>0</v>
      </c>
      <c r="MA22" s="141">
        <f t="shared" ca="1" si="31"/>
        <v>0</v>
      </c>
      <c r="MB22" s="141">
        <f t="shared" ca="1" si="31"/>
        <v>0</v>
      </c>
      <c r="MC22" s="141">
        <f t="shared" ca="1" si="31"/>
        <v>0</v>
      </c>
      <c r="MD22" s="141">
        <f t="shared" ca="1" si="31"/>
        <v>0</v>
      </c>
      <c r="ME22" s="141">
        <f t="shared" ca="1" si="31"/>
        <v>0</v>
      </c>
      <c r="MF22" s="141">
        <f t="shared" ca="1" si="31"/>
        <v>0</v>
      </c>
      <c r="MG22" s="141">
        <f t="shared" ca="1" si="31"/>
        <v>0</v>
      </c>
      <c r="MH22" s="141">
        <f t="shared" ca="1" si="31"/>
        <v>0</v>
      </c>
      <c r="MI22" s="141">
        <f t="shared" ca="1" si="31"/>
        <v>0</v>
      </c>
      <c r="MJ22" s="141">
        <f t="shared" ca="1" si="31"/>
        <v>0</v>
      </c>
      <c r="MK22" s="141">
        <f t="shared" ca="1" si="31"/>
        <v>0</v>
      </c>
      <c r="ML22" s="141">
        <f t="shared" ca="1" si="31"/>
        <v>0</v>
      </c>
      <c r="MM22" s="141">
        <f t="shared" ca="1" si="31"/>
        <v>0</v>
      </c>
      <c r="MN22" s="141">
        <f t="shared" ca="1" si="31"/>
        <v>0</v>
      </c>
      <c r="MO22" s="141">
        <f t="shared" ca="1" si="31"/>
        <v>0</v>
      </c>
      <c r="MP22" s="141">
        <f t="shared" ca="1" si="31"/>
        <v>0</v>
      </c>
      <c r="MQ22" s="141">
        <f t="shared" ca="1" si="31"/>
        <v>0</v>
      </c>
      <c r="MR22" s="141">
        <f t="shared" ca="1" si="31"/>
        <v>0</v>
      </c>
      <c r="MS22" s="141">
        <f t="shared" ca="1" si="31"/>
        <v>0</v>
      </c>
      <c r="MT22" s="141">
        <f t="shared" ca="1" si="31"/>
        <v>0</v>
      </c>
      <c r="MU22" s="141">
        <f t="shared" ca="1" si="31"/>
        <v>0</v>
      </c>
      <c r="MV22" s="141">
        <f t="shared" ca="1" si="31"/>
        <v>0</v>
      </c>
      <c r="MW22" s="141">
        <f t="shared" ca="1" si="31"/>
        <v>0</v>
      </c>
      <c r="MX22" s="141">
        <f t="shared" ca="1" si="31"/>
        <v>0</v>
      </c>
      <c r="MY22" s="141">
        <f t="shared" ca="1" si="31"/>
        <v>0</v>
      </c>
      <c r="MZ22" s="141">
        <f t="shared" ca="1" si="31"/>
        <v>0</v>
      </c>
      <c r="NA22" s="141">
        <f t="shared" ca="1" si="31"/>
        <v>0</v>
      </c>
      <c r="NB22" s="141">
        <f t="shared" ca="1" si="31"/>
        <v>0</v>
      </c>
      <c r="NC22" s="141">
        <f t="shared" ref="NC22:PN22" ca="1" si="32">IF($D22=0,0,(NC13*$D13+NC14*$D14+NC15*$D15+NC16*$D16+NC17*$D17+NC18*$D18+NC19*$D19)/$D22)</f>
        <v>0</v>
      </c>
      <c r="ND22" s="141">
        <f t="shared" ca="1" si="32"/>
        <v>0</v>
      </c>
      <c r="NE22" s="141">
        <f t="shared" ca="1" si="32"/>
        <v>0</v>
      </c>
      <c r="NF22" s="141">
        <f t="shared" ca="1" si="32"/>
        <v>0</v>
      </c>
      <c r="NG22" s="141">
        <f t="shared" ca="1" si="32"/>
        <v>0</v>
      </c>
      <c r="NH22" s="141">
        <f t="shared" ca="1" si="32"/>
        <v>0</v>
      </c>
      <c r="NI22" s="141">
        <f t="shared" ca="1" si="32"/>
        <v>0</v>
      </c>
      <c r="NJ22" s="141">
        <f t="shared" ca="1" si="32"/>
        <v>0</v>
      </c>
      <c r="NK22" s="141">
        <f t="shared" ca="1" si="32"/>
        <v>0</v>
      </c>
      <c r="NL22" s="141">
        <f t="shared" ca="1" si="32"/>
        <v>0</v>
      </c>
      <c r="NM22" s="141">
        <f t="shared" ca="1" si="32"/>
        <v>0</v>
      </c>
      <c r="NN22" s="141">
        <f t="shared" ca="1" si="32"/>
        <v>0</v>
      </c>
      <c r="NO22" s="141">
        <f t="shared" ca="1" si="32"/>
        <v>0</v>
      </c>
      <c r="NP22" s="141">
        <f t="shared" ca="1" si="32"/>
        <v>0</v>
      </c>
      <c r="NQ22" s="141">
        <f t="shared" ca="1" si="32"/>
        <v>0</v>
      </c>
      <c r="NR22" s="141">
        <f t="shared" ca="1" si="32"/>
        <v>0</v>
      </c>
      <c r="NS22" s="141">
        <f t="shared" ca="1" si="32"/>
        <v>0</v>
      </c>
      <c r="NT22" s="141">
        <f t="shared" ca="1" si="32"/>
        <v>0</v>
      </c>
      <c r="NU22" s="141">
        <f t="shared" ca="1" si="32"/>
        <v>0</v>
      </c>
      <c r="NV22" s="141">
        <f t="shared" ca="1" si="32"/>
        <v>0</v>
      </c>
      <c r="NW22" s="141">
        <f t="shared" ca="1" si="32"/>
        <v>0</v>
      </c>
      <c r="NX22" s="141">
        <f t="shared" ca="1" si="32"/>
        <v>0</v>
      </c>
      <c r="NY22" s="141">
        <f t="shared" ca="1" si="32"/>
        <v>0</v>
      </c>
      <c r="NZ22" s="141">
        <f t="shared" ca="1" si="32"/>
        <v>0</v>
      </c>
      <c r="OA22" s="141">
        <f t="shared" ca="1" si="32"/>
        <v>0</v>
      </c>
      <c r="OB22" s="141">
        <f t="shared" ca="1" si="32"/>
        <v>0</v>
      </c>
      <c r="OC22" s="141">
        <f t="shared" ca="1" si="32"/>
        <v>0</v>
      </c>
      <c r="OD22" s="141">
        <f t="shared" ca="1" si="32"/>
        <v>0</v>
      </c>
      <c r="OE22" s="141">
        <f t="shared" ca="1" si="32"/>
        <v>0</v>
      </c>
      <c r="OF22" s="141">
        <f t="shared" ca="1" si="32"/>
        <v>0</v>
      </c>
      <c r="OG22" s="141">
        <f t="shared" ca="1" si="32"/>
        <v>0</v>
      </c>
      <c r="OH22" s="141">
        <f t="shared" ca="1" si="32"/>
        <v>0</v>
      </c>
      <c r="OI22" s="141">
        <f t="shared" ca="1" si="32"/>
        <v>0</v>
      </c>
      <c r="OJ22" s="141">
        <f t="shared" ca="1" si="32"/>
        <v>0</v>
      </c>
      <c r="OK22" s="141">
        <f t="shared" ca="1" si="32"/>
        <v>0</v>
      </c>
      <c r="OL22" s="141">
        <f t="shared" ca="1" si="32"/>
        <v>0</v>
      </c>
      <c r="OM22" s="141">
        <f t="shared" ca="1" si="32"/>
        <v>0</v>
      </c>
      <c r="ON22" s="141">
        <f t="shared" ca="1" si="32"/>
        <v>0</v>
      </c>
      <c r="OO22" s="141">
        <f t="shared" ca="1" si="32"/>
        <v>0</v>
      </c>
      <c r="OP22" s="141">
        <f t="shared" ca="1" si="32"/>
        <v>0</v>
      </c>
      <c r="OQ22" s="141">
        <f t="shared" ca="1" si="32"/>
        <v>0</v>
      </c>
      <c r="OR22" s="141">
        <f t="shared" ca="1" si="32"/>
        <v>0</v>
      </c>
      <c r="OS22" s="141">
        <f t="shared" ca="1" si="32"/>
        <v>0</v>
      </c>
      <c r="OT22" s="141">
        <f t="shared" ca="1" si="32"/>
        <v>0</v>
      </c>
      <c r="OU22" s="141">
        <f t="shared" ca="1" si="32"/>
        <v>0</v>
      </c>
      <c r="OV22" s="141">
        <f t="shared" ca="1" si="32"/>
        <v>0</v>
      </c>
      <c r="OW22" s="141">
        <f t="shared" ca="1" si="32"/>
        <v>0</v>
      </c>
      <c r="OX22" s="141">
        <f t="shared" ca="1" si="32"/>
        <v>0</v>
      </c>
      <c r="OY22" s="141">
        <f t="shared" ca="1" si="32"/>
        <v>0</v>
      </c>
      <c r="OZ22" s="141">
        <f t="shared" ca="1" si="32"/>
        <v>0</v>
      </c>
      <c r="PA22" s="141">
        <f t="shared" ca="1" si="32"/>
        <v>0</v>
      </c>
      <c r="PB22" s="141">
        <f t="shared" ca="1" si="32"/>
        <v>0</v>
      </c>
      <c r="PC22" s="141">
        <f t="shared" ca="1" si="32"/>
        <v>0</v>
      </c>
      <c r="PD22" s="141">
        <f t="shared" ca="1" si="32"/>
        <v>0</v>
      </c>
      <c r="PE22" s="141">
        <f t="shared" ca="1" si="32"/>
        <v>0</v>
      </c>
      <c r="PF22" s="141">
        <f t="shared" ca="1" si="32"/>
        <v>0</v>
      </c>
      <c r="PG22" s="141">
        <f t="shared" ca="1" si="32"/>
        <v>0</v>
      </c>
      <c r="PH22" s="141">
        <f t="shared" ca="1" si="32"/>
        <v>0</v>
      </c>
      <c r="PI22" s="141">
        <f t="shared" ca="1" si="32"/>
        <v>0</v>
      </c>
      <c r="PJ22" s="141">
        <f t="shared" ca="1" si="32"/>
        <v>0</v>
      </c>
      <c r="PK22" s="141">
        <f t="shared" ca="1" si="32"/>
        <v>0</v>
      </c>
      <c r="PL22" s="141">
        <f t="shared" ca="1" si="32"/>
        <v>0</v>
      </c>
      <c r="PM22" s="141">
        <f t="shared" ca="1" si="32"/>
        <v>0</v>
      </c>
      <c r="PN22" s="141">
        <f t="shared" ca="1" si="32"/>
        <v>0</v>
      </c>
      <c r="PO22" s="141">
        <f t="shared" ref="PO22:RZ22" ca="1" si="33">IF($D22=0,0,(PO13*$D13+PO14*$D14+PO15*$D15+PO16*$D16+PO17*$D17+PO18*$D18+PO19*$D19)/$D22)</f>
        <v>0</v>
      </c>
      <c r="PP22" s="141">
        <f t="shared" ca="1" si="33"/>
        <v>0</v>
      </c>
      <c r="PQ22" s="141">
        <f t="shared" ca="1" si="33"/>
        <v>0</v>
      </c>
      <c r="PR22" s="141">
        <f t="shared" ca="1" si="33"/>
        <v>0</v>
      </c>
      <c r="PS22" s="141">
        <f t="shared" ca="1" si="33"/>
        <v>0</v>
      </c>
      <c r="PT22" s="141">
        <f t="shared" ca="1" si="33"/>
        <v>0</v>
      </c>
      <c r="PU22" s="141">
        <f t="shared" ca="1" si="33"/>
        <v>0</v>
      </c>
      <c r="PV22" s="141">
        <f t="shared" ca="1" si="33"/>
        <v>0</v>
      </c>
      <c r="PW22" s="141">
        <f t="shared" ca="1" si="33"/>
        <v>0</v>
      </c>
      <c r="PX22" s="141">
        <f t="shared" ca="1" si="33"/>
        <v>0</v>
      </c>
      <c r="PY22" s="141">
        <f t="shared" ca="1" si="33"/>
        <v>0</v>
      </c>
      <c r="PZ22" s="141">
        <f t="shared" ca="1" si="33"/>
        <v>0</v>
      </c>
      <c r="QA22" s="141">
        <f t="shared" ca="1" si="33"/>
        <v>0</v>
      </c>
      <c r="QB22" s="141">
        <f t="shared" ca="1" si="33"/>
        <v>0</v>
      </c>
      <c r="QC22" s="141">
        <f t="shared" ca="1" si="33"/>
        <v>0</v>
      </c>
      <c r="QD22" s="141">
        <f t="shared" ca="1" si="33"/>
        <v>0</v>
      </c>
      <c r="QE22" s="141">
        <f t="shared" ca="1" si="33"/>
        <v>0</v>
      </c>
      <c r="QF22" s="141">
        <f t="shared" ca="1" si="33"/>
        <v>0</v>
      </c>
      <c r="QG22" s="141">
        <f t="shared" ca="1" si="33"/>
        <v>0</v>
      </c>
      <c r="QH22" s="141">
        <f t="shared" ca="1" si="33"/>
        <v>0</v>
      </c>
      <c r="QI22" s="141">
        <f t="shared" ca="1" si="33"/>
        <v>0</v>
      </c>
      <c r="QJ22" s="141">
        <f t="shared" ca="1" si="33"/>
        <v>0</v>
      </c>
      <c r="QK22" s="141">
        <f t="shared" ca="1" si="33"/>
        <v>0</v>
      </c>
      <c r="QL22" s="141">
        <f t="shared" ca="1" si="33"/>
        <v>0</v>
      </c>
      <c r="QM22" s="141">
        <f t="shared" ca="1" si="33"/>
        <v>0</v>
      </c>
      <c r="QN22" s="141">
        <f t="shared" ca="1" si="33"/>
        <v>0</v>
      </c>
      <c r="QO22" s="141">
        <f t="shared" ca="1" si="33"/>
        <v>0</v>
      </c>
      <c r="QP22" s="141">
        <f t="shared" ca="1" si="33"/>
        <v>0</v>
      </c>
      <c r="QQ22" s="141">
        <f t="shared" ca="1" si="33"/>
        <v>0</v>
      </c>
      <c r="QR22" s="141">
        <f t="shared" ca="1" si="33"/>
        <v>0</v>
      </c>
      <c r="QS22" s="141">
        <f t="shared" ca="1" si="33"/>
        <v>0</v>
      </c>
      <c r="QT22" s="141">
        <f t="shared" ca="1" si="33"/>
        <v>0</v>
      </c>
      <c r="QU22" s="141">
        <f t="shared" ca="1" si="33"/>
        <v>0</v>
      </c>
      <c r="QV22" s="141">
        <f t="shared" ca="1" si="33"/>
        <v>0</v>
      </c>
      <c r="QW22" s="141">
        <f t="shared" ca="1" si="33"/>
        <v>0</v>
      </c>
      <c r="QX22" s="141">
        <f t="shared" ca="1" si="33"/>
        <v>0</v>
      </c>
      <c r="QY22" s="141">
        <f t="shared" ca="1" si="33"/>
        <v>0</v>
      </c>
      <c r="QZ22" s="141">
        <f t="shared" ca="1" si="33"/>
        <v>0</v>
      </c>
      <c r="RA22" s="141">
        <f t="shared" ca="1" si="33"/>
        <v>0</v>
      </c>
      <c r="RB22" s="141">
        <f t="shared" ca="1" si="33"/>
        <v>0</v>
      </c>
      <c r="RC22" s="141">
        <f t="shared" ca="1" si="33"/>
        <v>0</v>
      </c>
      <c r="RD22" s="141">
        <f t="shared" ca="1" si="33"/>
        <v>0</v>
      </c>
      <c r="RE22" s="141">
        <f t="shared" ca="1" si="33"/>
        <v>0</v>
      </c>
      <c r="RF22" s="141">
        <f t="shared" ca="1" si="33"/>
        <v>0</v>
      </c>
      <c r="RG22" s="141">
        <f t="shared" ca="1" si="33"/>
        <v>0</v>
      </c>
      <c r="RH22" s="141">
        <f t="shared" ca="1" si="33"/>
        <v>0</v>
      </c>
      <c r="RI22" s="141">
        <f t="shared" ca="1" si="33"/>
        <v>0</v>
      </c>
      <c r="RJ22" s="141">
        <f t="shared" ca="1" si="33"/>
        <v>0</v>
      </c>
      <c r="RK22" s="141">
        <f t="shared" ca="1" si="33"/>
        <v>0</v>
      </c>
      <c r="RL22" s="141">
        <f t="shared" ca="1" si="33"/>
        <v>0</v>
      </c>
      <c r="RM22" s="141">
        <f t="shared" ca="1" si="33"/>
        <v>0</v>
      </c>
      <c r="RN22" s="141">
        <f t="shared" ca="1" si="33"/>
        <v>0</v>
      </c>
      <c r="RO22" s="141">
        <f t="shared" ca="1" si="33"/>
        <v>0</v>
      </c>
      <c r="RP22" s="141">
        <f t="shared" ca="1" si="33"/>
        <v>0</v>
      </c>
      <c r="RQ22" s="141">
        <f t="shared" ca="1" si="33"/>
        <v>0</v>
      </c>
      <c r="RR22" s="141">
        <f t="shared" ca="1" si="33"/>
        <v>0</v>
      </c>
      <c r="RS22" s="141">
        <f t="shared" ca="1" si="33"/>
        <v>0</v>
      </c>
      <c r="RT22" s="141">
        <f t="shared" ca="1" si="33"/>
        <v>0</v>
      </c>
      <c r="RU22" s="141">
        <f t="shared" ca="1" si="33"/>
        <v>0</v>
      </c>
      <c r="RV22" s="141">
        <f t="shared" ca="1" si="33"/>
        <v>0</v>
      </c>
      <c r="RW22" s="141">
        <f t="shared" ca="1" si="33"/>
        <v>0</v>
      </c>
      <c r="RX22" s="141">
        <f t="shared" ca="1" si="33"/>
        <v>0</v>
      </c>
      <c r="RY22" s="141">
        <f t="shared" ca="1" si="33"/>
        <v>0</v>
      </c>
      <c r="RZ22" s="141">
        <f t="shared" ca="1" si="33"/>
        <v>0</v>
      </c>
      <c r="SA22" s="141">
        <f t="shared" ref="SA22:UL22" ca="1" si="34">IF($D22=0,0,(SA13*$D13+SA14*$D14+SA15*$D15+SA16*$D16+SA17*$D17+SA18*$D18+SA19*$D19)/$D22)</f>
        <v>0</v>
      </c>
      <c r="SB22" s="141">
        <f t="shared" ca="1" si="34"/>
        <v>0</v>
      </c>
      <c r="SC22" s="141">
        <f t="shared" ca="1" si="34"/>
        <v>0</v>
      </c>
      <c r="SD22" s="141">
        <f t="shared" ca="1" si="34"/>
        <v>0</v>
      </c>
      <c r="SE22" s="141">
        <f t="shared" ca="1" si="34"/>
        <v>0</v>
      </c>
      <c r="SF22" s="141">
        <f t="shared" ca="1" si="34"/>
        <v>0</v>
      </c>
      <c r="SG22" s="141">
        <f t="shared" ca="1" si="34"/>
        <v>0</v>
      </c>
      <c r="SH22" s="141">
        <f t="shared" ca="1" si="34"/>
        <v>0</v>
      </c>
      <c r="SI22" s="141">
        <f t="shared" ca="1" si="34"/>
        <v>0</v>
      </c>
      <c r="SJ22" s="141">
        <f t="shared" ca="1" si="34"/>
        <v>0</v>
      </c>
      <c r="SK22" s="141">
        <f t="shared" ca="1" si="34"/>
        <v>0</v>
      </c>
      <c r="SL22" s="141">
        <f t="shared" ca="1" si="34"/>
        <v>0</v>
      </c>
      <c r="SM22" s="141">
        <f t="shared" ca="1" si="34"/>
        <v>0</v>
      </c>
      <c r="SN22" s="141">
        <f t="shared" ca="1" si="34"/>
        <v>0</v>
      </c>
      <c r="SO22" s="141">
        <f t="shared" ca="1" si="34"/>
        <v>0</v>
      </c>
      <c r="SP22" s="141">
        <f t="shared" ca="1" si="34"/>
        <v>0</v>
      </c>
      <c r="SQ22" s="141">
        <f t="shared" ca="1" si="34"/>
        <v>0</v>
      </c>
      <c r="SR22" s="141">
        <f t="shared" ca="1" si="34"/>
        <v>0</v>
      </c>
      <c r="SS22" s="141">
        <f t="shared" ca="1" si="34"/>
        <v>0</v>
      </c>
      <c r="ST22" s="141">
        <f t="shared" ca="1" si="34"/>
        <v>0</v>
      </c>
      <c r="SU22" s="141">
        <f t="shared" ca="1" si="34"/>
        <v>0</v>
      </c>
      <c r="SV22" s="141">
        <f t="shared" ca="1" si="34"/>
        <v>0</v>
      </c>
      <c r="SW22" s="141">
        <f t="shared" ca="1" si="34"/>
        <v>0</v>
      </c>
      <c r="SX22" s="141">
        <f t="shared" ca="1" si="34"/>
        <v>0</v>
      </c>
      <c r="SY22" s="141">
        <f t="shared" ca="1" si="34"/>
        <v>0</v>
      </c>
      <c r="SZ22" s="141">
        <f t="shared" ca="1" si="34"/>
        <v>0</v>
      </c>
      <c r="TA22" s="141">
        <f t="shared" ca="1" si="34"/>
        <v>0</v>
      </c>
      <c r="TB22" s="141">
        <f t="shared" ca="1" si="34"/>
        <v>0</v>
      </c>
      <c r="TC22" s="141">
        <f t="shared" ca="1" si="34"/>
        <v>0</v>
      </c>
      <c r="TD22" s="141">
        <f t="shared" ca="1" si="34"/>
        <v>0</v>
      </c>
      <c r="TE22" s="141">
        <f t="shared" ca="1" si="34"/>
        <v>0</v>
      </c>
      <c r="TF22" s="141">
        <f t="shared" ca="1" si="34"/>
        <v>0</v>
      </c>
      <c r="TG22" s="141">
        <f t="shared" ca="1" si="34"/>
        <v>0</v>
      </c>
      <c r="TH22" s="141">
        <f t="shared" ca="1" si="34"/>
        <v>0</v>
      </c>
      <c r="TI22" s="141">
        <f t="shared" ca="1" si="34"/>
        <v>0</v>
      </c>
      <c r="TJ22" s="141">
        <f t="shared" ca="1" si="34"/>
        <v>0</v>
      </c>
      <c r="TK22" s="141">
        <f t="shared" ca="1" si="34"/>
        <v>0</v>
      </c>
      <c r="TL22" s="141">
        <f t="shared" ca="1" si="34"/>
        <v>0</v>
      </c>
      <c r="TM22" s="141">
        <f t="shared" ca="1" si="34"/>
        <v>0</v>
      </c>
      <c r="TN22" s="141">
        <f t="shared" ca="1" si="34"/>
        <v>0</v>
      </c>
      <c r="TO22" s="141">
        <f t="shared" ca="1" si="34"/>
        <v>0</v>
      </c>
      <c r="TP22" s="141">
        <f t="shared" ca="1" si="34"/>
        <v>0</v>
      </c>
      <c r="TQ22" s="141">
        <f t="shared" ca="1" si="34"/>
        <v>0</v>
      </c>
      <c r="TR22" s="141">
        <f t="shared" ca="1" si="34"/>
        <v>0</v>
      </c>
      <c r="TS22" s="141">
        <f t="shared" ca="1" si="34"/>
        <v>0</v>
      </c>
      <c r="TT22" s="141">
        <f t="shared" ca="1" si="34"/>
        <v>0</v>
      </c>
      <c r="TU22" s="141">
        <f t="shared" ca="1" si="34"/>
        <v>0</v>
      </c>
      <c r="TV22" s="141">
        <f t="shared" ca="1" si="34"/>
        <v>0</v>
      </c>
      <c r="TW22" s="141">
        <f t="shared" ca="1" si="34"/>
        <v>0</v>
      </c>
      <c r="TX22" s="141">
        <f t="shared" ca="1" si="34"/>
        <v>0</v>
      </c>
      <c r="TY22" s="141">
        <f t="shared" ca="1" si="34"/>
        <v>0</v>
      </c>
      <c r="TZ22" s="141">
        <f t="shared" ca="1" si="34"/>
        <v>0</v>
      </c>
      <c r="UA22" s="141">
        <f t="shared" ca="1" si="34"/>
        <v>0</v>
      </c>
      <c r="UB22" s="141">
        <f t="shared" ca="1" si="34"/>
        <v>0</v>
      </c>
      <c r="UC22" s="141">
        <f t="shared" ca="1" si="34"/>
        <v>0</v>
      </c>
      <c r="UD22" s="141">
        <f t="shared" ca="1" si="34"/>
        <v>0</v>
      </c>
      <c r="UE22" s="141">
        <f t="shared" ca="1" si="34"/>
        <v>0</v>
      </c>
      <c r="UF22" s="141">
        <f t="shared" ca="1" si="34"/>
        <v>0</v>
      </c>
      <c r="UG22" s="141">
        <f t="shared" ca="1" si="34"/>
        <v>0</v>
      </c>
      <c r="UH22" s="141">
        <f t="shared" ca="1" si="34"/>
        <v>0</v>
      </c>
      <c r="UI22" s="141">
        <f t="shared" ca="1" si="34"/>
        <v>0</v>
      </c>
      <c r="UJ22" s="141">
        <f t="shared" ca="1" si="34"/>
        <v>0</v>
      </c>
      <c r="UK22" s="141">
        <f t="shared" ca="1" si="34"/>
        <v>0</v>
      </c>
      <c r="UL22" s="141">
        <f t="shared" ca="1" si="34"/>
        <v>0</v>
      </c>
      <c r="UM22" s="141">
        <f t="shared" ref="UM22:WX22" ca="1" si="35">IF($D22=0,0,(UM13*$D13+UM14*$D14+UM15*$D15+UM16*$D16+UM17*$D17+UM18*$D18+UM19*$D19)/$D22)</f>
        <v>0</v>
      </c>
      <c r="UN22" s="141">
        <f t="shared" ca="1" si="35"/>
        <v>0</v>
      </c>
      <c r="UO22" s="141">
        <f t="shared" ca="1" si="35"/>
        <v>0</v>
      </c>
      <c r="UP22" s="141">
        <f t="shared" ca="1" si="35"/>
        <v>0</v>
      </c>
      <c r="UQ22" s="141">
        <f t="shared" ca="1" si="35"/>
        <v>0</v>
      </c>
      <c r="UR22" s="141">
        <f t="shared" ca="1" si="35"/>
        <v>0</v>
      </c>
      <c r="US22" s="141">
        <f t="shared" ca="1" si="35"/>
        <v>0</v>
      </c>
      <c r="UT22" s="141">
        <f t="shared" ca="1" si="35"/>
        <v>0</v>
      </c>
      <c r="UU22" s="141">
        <f t="shared" ca="1" si="35"/>
        <v>0</v>
      </c>
      <c r="UV22" s="141">
        <f t="shared" ca="1" si="35"/>
        <v>0</v>
      </c>
      <c r="UW22" s="141">
        <f t="shared" ca="1" si="35"/>
        <v>0</v>
      </c>
      <c r="UX22" s="141">
        <f t="shared" ca="1" si="35"/>
        <v>0</v>
      </c>
      <c r="UY22" s="141">
        <f t="shared" ca="1" si="35"/>
        <v>0</v>
      </c>
      <c r="UZ22" s="141">
        <f t="shared" ca="1" si="35"/>
        <v>0</v>
      </c>
      <c r="VA22" s="141">
        <f t="shared" ca="1" si="35"/>
        <v>0</v>
      </c>
      <c r="VB22" s="141">
        <f t="shared" ca="1" si="35"/>
        <v>0</v>
      </c>
      <c r="VC22" s="141">
        <f t="shared" ca="1" si="35"/>
        <v>0</v>
      </c>
      <c r="VD22" s="141">
        <f t="shared" ca="1" si="35"/>
        <v>0</v>
      </c>
      <c r="VE22" s="141">
        <f t="shared" ca="1" si="35"/>
        <v>0</v>
      </c>
      <c r="VF22" s="141">
        <f t="shared" ca="1" si="35"/>
        <v>0</v>
      </c>
      <c r="VG22" s="141">
        <f t="shared" ca="1" si="35"/>
        <v>0</v>
      </c>
      <c r="VH22" s="141">
        <f t="shared" ca="1" si="35"/>
        <v>0</v>
      </c>
      <c r="VI22" s="141">
        <f t="shared" ca="1" si="35"/>
        <v>0</v>
      </c>
      <c r="VJ22" s="141">
        <f t="shared" ca="1" si="35"/>
        <v>0</v>
      </c>
      <c r="VK22" s="141">
        <f t="shared" ca="1" si="35"/>
        <v>0</v>
      </c>
      <c r="VL22" s="141">
        <f t="shared" ca="1" si="35"/>
        <v>0</v>
      </c>
      <c r="VM22" s="141">
        <f t="shared" ca="1" si="35"/>
        <v>0</v>
      </c>
      <c r="VN22" s="141">
        <f t="shared" ca="1" si="35"/>
        <v>0</v>
      </c>
      <c r="VO22" s="141">
        <f t="shared" ca="1" si="35"/>
        <v>0</v>
      </c>
      <c r="VP22" s="141">
        <f t="shared" ca="1" si="35"/>
        <v>0</v>
      </c>
      <c r="VQ22" s="141">
        <f t="shared" ca="1" si="35"/>
        <v>0</v>
      </c>
      <c r="VR22" s="141">
        <f t="shared" ca="1" si="35"/>
        <v>0</v>
      </c>
      <c r="VS22" s="141">
        <f t="shared" ca="1" si="35"/>
        <v>0</v>
      </c>
      <c r="VT22" s="141">
        <f t="shared" ca="1" si="35"/>
        <v>0</v>
      </c>
      <c r="VU22" s="141">
        <f t="shared" ca="1" si="35"/>
        <v>0</v>
      </c>
      <c r="VV22" s="141">
        <f t="shared" ca="1" si="35"/>
        <v>0</v>
      </c>
      <c r="VW22" s="141">
        <f t="shared" ca="1" si="35"/>
        <v>0</v>
      </c>
      <c r="VX22" s="141">
        <f t="shared" ca="1" si="35"/>
        <v>0</v>
      </c>
      <c r="VY22" s="141">
        <f t="shared" ca="1" si="35"/>
        <v>0</v>
      </c>
      <c r="VZ22" s="141">
        <f t="shared" ca="1" si="35"/>
        <v>0</v>
      </c>
      <c r="WA22" s="141">
        <f t="shared" ca="1" si="35"/>
        <v>0</v>
      </c>
      <c r="WB22" s="141">
        <f t="shared" ca="1" si="35"/>
        <v>0</v>
      </c>
      <c r="WC22" s="141">
        <f t="shared" ca="1" si="35"/>
        <v>0</v>
      </c>
      <c r="WD22" s="141">
        <f t="shared" ca="1" si="35"/>
        <v>0</v>
      </c>
      <c r="WE22" s="141">
        <f t="shared" ca="1" si="35"/>
        <v>0</v>
      </c>
      <c r="WF22" s="141">
        <f t="shared" ca="1" si="35"/>
        <v>0</v>
      </c>
      <c r="WG22" s="141">
        <f t="shared" ca="1" si="35"/>
        <v>0</v>
      </c>
      <c r="WH22" s="141">
        <f t="shared" ca="1" si="35"/>
        <v>0</v>
      </c>
      <c r="WI22" s="141">
        <f t="shared" ca="1" si="35"/>
        <v>0</v>
      </c>
      <c r="WJ22" s="141">
        <f t="shared" ca="1" si="35"/>
        <v>0</v>
      </c>
      <c r="WK22" s="141">
        <f t="shared" ca="1" si="35"/>
        <v>0</v>
      </c>
      <c r="WL22" s="141">
        <f t="shared" ca="1" si="35"/>
        <v>0</v>
      </c>
      <c r="WM22" s="141">
        <f t="shared" ca="1" si="35"/>
        <v>0</v>
      </c>
      <c r="WN22" s="141">
        <f t="shared" ca="1" si="35"/>
        <v>0</v>
      </c>
      <c r="WO22" s="141">
        <f t="shared" ca="1" si="35"/>
        <v>0</v>
      </c>
      <c r="WP22" s="141">
        <f t="shared" ca="1" si="35"/>
        <v>0</v>
      </c>
      <c r="WQ22" s="141">
        <f t="shared" ca="1" si="35"/>
        <v>0</v>
      </c>
      <c r="WR22" s="141">
        <f t="shared" ca="1" si="35"/>
        <v>0</v>
      </c>
      <c r="WS22" s="141">
        <f t="shared" ca="1" si="35"/>
        <v>0</v>
      </c>
      <c r="WT22" s="141">
        <f t="shared" ca="1" si="35"/>
        <v>0</v>
      </c>
      <c r="WU22" s="141">
        <f t="shared" ca="1" si="35"/>
        <v>0</v>
      </c>
      <c r="WV22" s="141">
        <f t="shared" ca="1" si="35"/>
        <v>0</v>
      </c>
      <c r="WW22" s="141">
        <f t="shared" ca="1" si="35"/>
        <v>0</v>
      </c>
      <c r="WX22" s="141">
        <f t="shared" ca="1" si="35"/>
        <v>0</v>
      </c>
      <c r="WY22" s="141">
        <f t="shared" ref="WY22:YE22" ca="1" si="36">IF($D22=0,0,(WY13*$D13+WY14*$D14+WY15*$D15+WY16*$D16+WY17*$D17+WY18*$D18+WY19*$D19)/$D22)</f>
        <v>0</v>
      </c>
      <c r="WZ22" s="141">
        <f t="shared" ca="1" si="36"/>
        <v>0</v>
      </c>
      <c r="XA22" s="141">
        <f t="shared" ca="1" si="36"/>
        <v>0</v>
      </c>
      <c r="XB22" s="141">
        <f t="shared" ca="1" si="36"/>
        <v>0</v>
      </c>
      <c r="XC22" s="141">
        <f t="shared" ca="1" si="36"/>
        <v>0</v>
      </c>
      <c r="XD22" s="141">
        <f t="shared" ca="1" si="36"/>
        <v>0</v>
      </c>
      <c r="XE22" s="141">
        <f t="shared" ca="1" si="36"/>
        <v>0</v>
      </c>
      <c r="XF22" s="141">
        <f t="shared" ca="1" si="36"/>
        <v>0</v>
      </c>
      <c r="XG22" s="141">
        <f t="shared" ca="1" si="36"/>
        <v>0</v>
      </c>
      <c r="XH22" s="141">
        <f t="shared" ca="1" si="36"/>
        <v>0</v>
      </c>
      <c r="XI22" s="141">
        <f t="shared" ca="1" si="36"/>
        <v>0</v>
      </c>
      <c r="XJ22" s="141">
        <f t="shared" ca="1" si="36"/>
        <v>0</v>
      </c>
      <c r="XK22" s="141">
        <f t="shared" ca="1" si="36"/>
        <v>0</v>
      </c>
      <c r="XL22" s="141">
        <f t="shared" ca="1" si="36"/>
        <v>0</v>
      </c>
      <c r="XM22" s="141">
        <f t="shared" ca="1" si="36"/>
        <v>0</v>
      </c>
      <c r="XN22" s="141">
        <f t="shared" ca="1" si="36"/>
        <v>0</v>
      </c>
      <c r="XO22" s="141">
        <f t="shared" ca="1" si="36"/>
        <v>0</v>
      </c>
      <c r="XP22" s="141">
        <f t="shared" ca="1" si="36"/>
        <v>0</v>
      </c>
      <c r="XQ22" s="141">
        <f t="shared" ca="1" si="36"/>
        <v>0</v>
      </c>
      <c r="XR22" s="141">
        <f t="shared" ca="1" si="36"/>
        <v>0</v>
      </c>
      <c r="XS22" s="141">
        <f t="shared" ca="1" si="36"/>
        <v>0</v>
      </c>
      <c r="XT22" s="141">
        <f t="shared" ca="1" si="36"/>
        <v>0</v>
      </c>
      <c r="XU22" s="141">
        <f t="shared" ca="1" si="36"/>
        <v>0</v>
      </c>
      <c r="XV22" s="141">
        <f t="shared" ca="1" si="36"/>
        <v>0</v>
      </c>
      <c r="XW22" s="141">
        <f t="shared" ca="1" si="36"/>
        <v>0</v>
      </c>
      <c r="XX22" s="141">
        <f t="shared" ca="1" si="36"/>
        <v>0</v>
      </c>
      <c r="XY22" s="141">
        <f t="shared" ca="1" si="36"/>
        <v>0</v>
      </c>
      <c r="XZ22" s="141">
        <f t="shared" ca="1" si="36"/>
        <v>0</v>
      </c>
      <c r="YA22" s="141">
        <f t="shared" ca="1" si="36"/>
        <v>0</v>
      </c>
      <c r="YB22" s="141">
        <f t="shared" ca="1" si="36"/>
        <v>0</v>
      </c>
      <c r="YC22" s="141">
        <f t="shared" ca="1" si="36"/>
        <v>0</v>
      </c>
      <c r="YD22" s="141">
        <f t="shared" ca="1" si="36"/>
        <v>0</v>
      </c>
      <c r="YE22" s="141">
        <f t="shared" ca="1" si="36"/>
        <v>0</v>
      </c>
      <c r="YF22" s="106"/>
      <c r="YG22" s="107"/>
    </row>
    <row r="23" spans="1:657" s="110" customFormat="1" ht="15" customHeight="1" x14ac:dyDescent="0.25">
      <c r="A23" s="148"/>
      <c r="B23" s="149" t="s">
        <v>238</v>
      </c>
      <c r="C23" s="149"/>
      <c r="D23" s="150">
        <f ca="1">D13+D14+D16+D17</f>
        <v>0</v>
      </c>
      <c r="E23" s="149"/>
      <c r="F23" s="149"/>
      <c r="G23" s="149"/>
      <c r="H23" s="149"/>
      <c r="I23" s="151">
        <f ca="1">IF($D23=0,0,(I13*$D13+I14*$D14+I16*$D16+I17*$D17)/$D23)</f>
        <v>0</v>
      </c>
      <c r="J23" s="152"/>
      <c r="K23" s="151">
        <f ca="1">IF($D23=0,0,(K13*$D13+K14*$D14+K16*$D16+K17*$D17)/$D23)</f>
        <v>0</v>
      </c>
      <c r="L23" s="151"/>
      <c r="M23" s="151">
        <f ca="1">IF($D23=0,0,(M13*$D13+M14*$D14+M16*$D16+M17*$D17)/$D23)</f>
        <v>0</v>
      </c>
      <c r="N23" s="151"/>
      <c r="O23" s="151">
        <f ca="1">IF($D23=0,0,(O13*$D13+O14*$D14+O16*$D16+O17*$D17)/$D23)</f>
        <v>0</v>
      </c>
      <c r="P23" s="151"/>
      <c r="Q23" s="151">
        <f t="shared" ref="Q23:AQ23" ca="1" si="37">IF($D23=0,0,(Q13*$D13+Q14*$D14+Q16*$D16+Q17*$D17)/$D23)</f>
        <v>0</v>
      </c>
      <c r="R23" s="151">
        <f t="shared" ca="1" si="37"/>
        <v>0</v>
      </c>
      <c r="S23" s="151">
        <f t="shared" ca="1" si="37"/>
        <v>0</v>
      </c>
      <c r="T23" s="151">
        <f t="shared" ca="1" si="37"/>
        <v>0</v>
      </c>
      <c r="U23" s="151">
        <f t="shared" ca="1" si="37"/>
        <v>0</v>
      </c>
      <c r="V23" s="151">
        <f t="shared" ca="1" si="37"/>
        <v>0</v>
      </c>
      <c r="W23" s="151">
        <f t="shared" ca="1" si="37"/>
        <v>0</v>
      </c>
      <c r="X23" s="151">
        <f t="shared" ca="1" si="37"/>
        <v>0</v>
      </c>
      <c r="Y23" s="151">
        <f t="shared" ca="1" si="37"/>
        <v>0</v>
      </c>
      <c r="Z23" s="151">
        <f t="shared" ca="1" si="37"/>
        <v>0</v>
      </c>
      <c r="AA23" s="151">
        <f t="shared" ca="1" si="37"/>
        <v>0</v>
      </c>
      <c r="AB23" s="151">
        <f t="shared" ca="1" si="37"/>
        <v>0</v>
      </c>
      <c r="AC23" s="151">
        <f t="shared" ca="1" si="37"/>
        <v>0</v>
      </c>
      <c r="AD23" s="151">
        <f t="shared" ca="1" si="37"/>
        <v>0</v>
      </c>
      <c r="AE23" s="151">
        <f t="shared" ca="1" si="37"/>
        <v>0</v>
      </c>
      <c r="AF23" s="151">
        <f t="shared" ca="1" si="37"/>
        <v>0</v>
      </c>
      <c r="AG23" s="151">
        <f t="shared" ca="1" si="37"/>
        <v>0</v>
      </c>
      <c r="AH23" s="151">
        <f t="shared" ca="1" si="37"/>
        <v>0</v>
      </c>
      <c r="AI23" s="151">
        <f t="shared" ca="1" si="37"/>
        <v>0</v>
      </c>
      <c r="AJ23" s="151">
        <f t="shared" ca="1" si="37"/>
        <v>0</v>
      </c>
      <c r="AK23" s="151">
        <f t="shared" ca="1" si="37"/>
        <v>0</v>
      </c>
      <c r="AL23" s="151">
        <f t="shared" ca="1" si="37"/>
        <v>0</v>
      </c>
      <c r="AM23" s="151">
        <f t="shared" ca="1" si="37"/>
        <v>0</v>
      </c>
      <c r="AN23" s="151">
        <f t="shared" ca="1" si="37"/>
        <v>0</v>
      </c>
      <c r="AO23" s="151">
        <f t="shared" ca="1" si="37"/>
        <v>0</v>
      </c>
      <c r="AP23" s="151">
        <f t="shared" ca="1" si="37"/>
        <v>0</v>
      </c>
      <c r="AQ23" s="151">
        <f t="shared" ca="1" si="37"/>
        <v>0</v>
      </c>
      <c r="AR23" s="152"/>
      <c r="AS23" s="152"/>
      <c r="AT23" s="151"/>
      <c r="AU23" s="151"/>
      <c r="AV23" s="151"/>
      <c r="AW23" s="151"/>
      <c r="AX23" s="151">
        <f t="shared" ref="AX23:BC23" ca="1" si="38">IF($D23=0,0,(AX13*$D13+AX14*$D14+AX16*$D16+AX17*$D17)/$D23)</f>
        <v>0</v>
      </c>
      <c r="AY23" s="151">
        <f t="shared" ca="1" si="38"/>
        <v>0</v>
      </c>
      <c r="AZ23" s="151">
        <f t="shared" ca="1" si="38"/>
        <v>0</v>
      </c>
      <c r="BA23" s="151">
        <f t="shared" ca="1" si="38"/>
        <v>0</v>
      </c>
      <c r="BB23" s="151">
        <f t="shared" ca="1" si="38"/>
        <v>0</v>
      </c>
      <c r="BC23" s="151">
        <f t="shared" ca="1" si="38"/>
        <v>0</v>
      </c>
      <c r="BD23" s="151"/>
      <c r="BE23" s="151"/>
      <c r="BF23" s="151">
        <f t="shared" ref="BF23:BK23" ca="1" si="39">IF($D23=0,0,(BF13*$D13+BF14*$D14+BF16*$D16+BF17*$D17)/$D23)</f>
        <v>0</v>
      </c>
      <c r="BG23" s="151">
        <f t="shared" ca="1" si="39"/>
        <v>0</v>
      </c>
      <c r="BH23" s="151">
        <f t="shared" ca="1" si="39"/>
        <v>0</v>
      </c>
      <c r="BI23" s="151">
        <f t="shared" ca="1" si="39"/>
        <v>0</v>
      </c>
      <c r="BJ23" s="151">
        <f t="shared" ca="1" si="39"/>
        <v>0</v>
      </c>
      <c r="BK23" s="151">
        <f t="shared" ca="1" si="39"/>
        <v>0</v>
      </c>
      <c r="BL23" s="151"/>
      <c r="BM23" s="151">
        <f ca="1">IF($D23=0,0,(BM13*$D13+BM14*$D14+BM16*$D16+BM17*$D17)/$D23)</f>
        <v>0</v>
      </c>
      <c r="BN23" s="151"/>
      <c r="BO23" s="151"/>
      <c r="BP23" s="151"/>
      <c r="BQ23" s="151">
        <f ca="1">IF($D23=0,0,(BQ13*$D13+BQ14*$D14+BQ16*$D16+BQ17*$D17)/$D23)</f>
        <v>0</v>
      </c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>
        <f t="shared" ref="CK23:DC23" ca="1" si="40">IF($D23=0,0,(CK13*$D13+CK14*$D14+CK16*$D16+CK17*$D17)/$D23)</f>
        <v>0</v>
      </c>
      <c r="CL23" s="151">
        <f t="shared" ca="1" si="40"/>
        <v>0</v>
      </c>
      <c r="CM23" s="151">
        <f t="shared" ca="1" si="40"/>
        <v>0</v>
      </c>
      <c r="CN23" s="151">
        <f t="shared" ca="1" si="40"/>
        <v>0</v>
      </c>
      <c r="CO23" s="151">
        <f t="shared" ca="1" si="40"/>
        <v>0</v>
      </c>
      <c r="CP23" s="151">
        <f t="shared" ca="1" si="40"/>
        <v>0</v>
      </c>
      <c r="CQ23" s="151">
        <f t="shared" ca="1" si="40"/>
        <v>0</v>
      </c>
      <c r="CR23" s="151">
        <f t="shared" ca="1" si="40"/>
        <v>0</v>
      </c>
      <c r="CS23" s="151">
        <f t="shared" ca="1" si="40"/>
        <v>0</v>
      </c>
      <c r="CT23" s="151">
        <f t="shared" ca="1" si="40"/>
        <v>0</v>
      </c>
      <c r="CU23" s="151">
        <f t="shared" ca="1" si="40"/>
        <v>0</v>
      </c>
      <c r="CV23" s="151">
        <f t="shared" ca="1" si="40"/>
        <v>0</v>
      </c>
      <c r="CW23" s="151">
        <f t="shared" ca="1" si="40"/>
        <v>0</v>
      </c>
      <c r="CX23" s="151">
        <f t="shared" ca="1" si="40"/>
        <v>0</v>
      </c>
      <c r="CY23" s="151">
        <f t="shared" ca="1" si="40"/>
        <v>0</v>
      </c>
      <c r="CZ23" s="151">
        <f t="shared" ca="1" si="40"/>
        <v>0</v>
      </c>
      <c r="DA23" s="151">
        <f t="shared" ca="1" si="40"/>
        <v>0</v>
      </c>
      <c r="DB23" s="151">
        <f t="shared" ca="1" si="40"/>
        <v>0</v>
      </c>
      <c r="DC23" s="151">
        <f t="shared" ca="1" si="40"/>
        <v>0</v>
      </c>
      <c r="DD23" s="151"/>
      <c r="DE23" s="151">
        <f ca="1">IF($D23=0,0,(DE13*$D13+DE14*$D14+DE16*$D16+DE17*$D17)/$D23)</f>
        <v>0</v>
      </c>
      <c r="DF23" s="151"/>
      <c r="DG23" s="151">
        <f t="shared" ref="DG23:FR23" ca="1" si="41">IF($D23=0,0,(DG13*$D13+DG14*$D14+DG16*$D16+DG17*$D17)/$D23)</f>
        <v>0</v>
      </c>
      <c r="DH23" s="151">
        <f t="shared" ca="1" si="41"/>
        <v>0</v>
      </c>
      <c r="DI23" s="151">
        <f t="shared" ca="1" si="41"/>
        <v>0</v>
      </c>
      <c r="DJ23" s="151">
        <f t="shared" ca="1" si="41"/>
        <v>0</v>
      </c>
      <c r="DK23" s="151">
        <f t="shared" ca="1" si="41"/>
        <v>0</v>
      </c>
      <c r="DL23" s="151">
        <f t="shared" ca="1" si="41"/>
        <v>0</v>
      </c>
      <c r="DM23" s="151">
        <f t="shared" ca="1" si="41"/>
        <v>0</v>
      </c>
      <c r="DN23" s="151">
        <f t="shared" ca="1" si="41"/>
        <v>0</v>
      </c>
      <c r="DO23" s="151">
        <f t="shared" ca="1" si="41"/>
        <v>0</v>
      </c>
      <c r="DP23" s="151">
        <f t="shared" ca="1" si="41"/>
        <v>0</v>
      </c>
      <c r="DQ23" s="151">
        <f t="shared" ca="1" si="41"/>
        <v>0</v>
      </c>
      <c r="DR23" s="151">
        <f t="shared" ca="1" si="41"/>
        <v>0</v>
      </c>
      <c r="DS23" s="151">
        <f t="shared" ca="1" si="41"/>
        <v>0</v>
      </c>
      <c r="DT23" s="151">
        <f t="shared" ca="1" si="41"/>
        <v>0</v>
      </c>
      <c r="DU23" s="151">
        <f t="shared" ca="1" si="41"/>
        <v>0</v>
      </c>
      <c r="DV23" s="151">
        <f t="shared" ca="1" si="41"/>
        <v>0</v>
      </c>
      <c r="DW23" s="151">
        <f t="shared" ca="1" si="41"/>
        <v>0</v>
      </c>
      <c r="DX23" s="151">
        <f t="shared" ca="1" si="41"/>
        <v>0</v>
      </c>
      <c r="DY23" s="151">
        <f t="shared" ca="1" si="41"/>
        <v>0</v>
      </c>
      <c r="DZ23" s="151">
        <f t="shared" ca="1" si="41"/>
        <v>0</v>
      </c>
      <c r="EA23" s="151">
        <f t="shared" ca="1" si="41"/>
        <v>0</v>
      </c>
      <c r="EB23" s="151">
        <f t="shared" ca="1" si="41"/>
        <v>0</v>
      </c>
      <c r="EC23" s="151">
        <f t="shared" ca="1" si="41"/>
        <v>0</v>
      </c>
      <c r="ED23" s="151">
        <f t="shared" ca="1" si="41"/>
        <v>0</v>
      </c>
      <c r="EE23" s="151">
        <f t="shared" ca="1" si="41"/>
        <v>0</v>
      </c>
      <c r="EF23" s="151">
        <f t="shared" ca="1" si="41"/>
        <v>0</v>
      </c>
      <c r="EG23" s="151">
        <f t="shared" ca="1" si="41"/>
        <v>0</v>
      </c>
      <c r="EH23" s="151">
        <f t="shared" ca="1" si="41"/>
        <v>0</v>
      </c>
      <c r="EI23" s="151">
        <f t="shared" ca="1" si="41"/>
        <v>0</v>
      </c>
      <c r="EJ23" s="151">
        <f t="shared" ca="1" si="41"/>
        <v>0</v>
      </c>
      <c r="EK23" s="151">
        <f t="shared" ca="1" si="41"/>
        <v>0</v>
      </c>
      <c r="EL23" s="151">
        <f t="shared" ca="1" si="41"/>
        <v>0</v>
      </c>
      <c r="EM23" s="151">
        <f t="shared" ca="1" si="41"/>
        <v>0</v>
      </c>
      <c r="EN23" s="151">
        <f t="shared" ca="1" si="41"/>
        <v>0</v>
      </c>
      <c r="EO23" s="151">
        <f t="shared" ca="1" si="41"/>
        <v>0</v>
      </c>
      <c r="EP23" s="151">
        <f t="shared" ca="1" si="41"/>
        <v>0</v>
      </c>
      <c r="EQ23" s="151">
        <f t="shared" ca="1" si="41"/>
        <v>0</v>
      </c>
      <c r="ER23" s="151">
        <f t="shared" ca="1" si="41"/>
        <v>0</v>
      </c>
      <c r="ES23" s="151">
        <f t="shared" ca="1" si="41"/>
        <v>0</v>
      </c>
      <c r="ET23" s="151">
        <f t="shared" ca="1" si="41"/>
        <v>0</v>
      </c>
      <c r="EU23" s="151">
        <f t="shared" ca="1" si="41"/>
        <v>0</v>
      </c>
      <c r="EV23" s="151">
        <f t="shared" ca="1" si="41"/>
        <v>0</v>
      </c>
      <c r="EW23" s="151">
        <f t="shared" ca="1" si="41"/>
        <v>0</v>
      </c>
      <c r="EX23" s="151">
        <f t="shared" ca="1" si="41"/>
        <v>0</v>
      </c>
      <c r="EY23" s="151">
        <f t="shared" ca="1" si="41"/>
        <v>0</v>
      </c>
      <c r="EZ23" s="151">
        <f t="shared" ca="1" si="41"/>
        <v>0</v>
      </c>
      <c r="FA23" s="151">
        <f t="shared" ca="1" si="41"/>
        <v>0</v>
      </c>
      <c r="FB23" s="151">
        <f t="shared" ca="1" si="41"/>
        <v>0</v>
      </c>
      <c r="FC23" s="151">
        <f t="shared" ca="1" si="41"/>
        <v>0</v>
      </c>
      <c r="FD23" s="151">
        <f t="shared" ca="1" si="41"/>
        <v>0</v>
      </c>
      <c r="FE23" s="151">
        <f t="shared" ca="1" si="41"/>
        <v>0</v>
      </c>
      <c r="FF23" s="151">
        <f t="shared" ca="1" si="41"/>
        <v>0</v>
      </c>
      <c r="FG23" s="151">
        <f t="shared" ca="1" si="41"/>
        <v>0</v>
      </c>
      <c r="FH23" s="151">
        <f t="shared" ca="1" si="41"/>
        <v>0</v>
      </c>
      <c r="FI23" s="151">
        <f t="shared" ca="1" si="41"/>
        <v>0</v>
      </c>
      <c r="FJ23" s="151">
        <f t="shared" ca="1" si="41"/>
        <v>0</v>
      </c>
      <c r="FK23" s="151">
        <f t="shared" ca="1" si="41"/>
        <v>0</v>
      </c>
      <c r="FL23" s="151">
        <f t="shared" ca="1" si="41"/>
        <v>0</v>
      </c>
      <c r="FM23" s="151">
        <f t="shared" ca="1" si="41"/>
        <v>0</v>
      </c>
      <c r="FN23" s="151">
        <f t="shared" ca="1" si="41"/>
        <v>0</v>
      </c>
      <c r="FO23" s="151">
        <f t="shared" ca="1" si="41"/>
        <v>0</v>
      </c>
      <c r="FP23" s="151">
        <f t="shared" ca="1" si="41"/>
        <v>0</v>
      </c>
      <c r="FQ23" s="151">
        <f t="shared" ca="1" si="41"/>
        <v>0</v>
      </c>
      <c r="FR23" s="151">
        <f t="shared" ca="1" si="41"/>
        <v>0</v>
      </c>
      <c r="FS23" s="151">
        <f t="shared" ref="FS23:ID23" ca="1" si="42">IF($D23=0,0,(FS13*$D13+FS14*$D14+FS16*$D16+FS17*$D17)/$D23)</f>
        <v>0</v>
      </c>
      <c r="FT23" s="151">
        <f t="shared" ca="1" si="42"/>
        <v>0</v>
      </c>
      <c r="FU23" s="151">
        <f t="shared" ca="1" si="42"/>
        <v>0</v>
      </c>
      <c r="FV23" s="151">
        <f t="shared" ca="1" si="42"/>
        <v>0</v>
      </c>
      <c r="FW23" s="151">
        <f t="shared" ca="1" si="42"/>
        <v>0</v>
      </c>
      <c r="FX23" s="151">
        <f t="shared" ca="1" si="42"/>
        <v>0</v>
      </c>
      <c r="FY23" s="151">
        <f t="shared" ca="1" si="42"/>
        <v>0</v>
      </c>
      <c r="FZ23" s="151">
        <f t="shared" ca="1" si="42"/>
        <v>0</v>
      </c>
      <c r="GA23" s="151">
        <f t="shared" ca="1" si="42"/>
        <v>0</v>
      </c>
      <c r="GB23" s="151">
        <f t="shared" ca="1" si="42"/>
        <v>0</v>
      </c>
      <c r="GC23" s="151">
        <f t="shared" ca="1" si="42"/>
        <v>0</v>
      </c>
      <c r="GD23" s="151">
        <f t="shared" ca="1" si="42"/>
        <v>0</v>
      </c>
      <c r="GE23" s="151">
        <f t="shared" ca="1" si="42"/>
        <v>0</v>
      </c>
      <c r="GF23" s="151">
        <f t="shared" ca="1" si="42"/>
        <v>0</v>
      </c>
      <c r="GG23" s="151">
        <f t="shared" ca="1" si="42"/>
        <v>0</v>
      </c>
      <c r="GH23" s="151">
        <f t="shared" ca="1" si="42"/>
        <v>0</v>
      </c>
      <c r="GI23" s="151">
        <f t="shared" ca="1" si="42"/>
        <v>0</v>
      </c>
      <c r="GJ23" s="151">
        <f t="shared" ca="1" si="42"/>
        <v>0</v>
      </c>
      <c r="GK23" s="151">
        <f t="shared" ca="1" si="42"/>
        <v>0</v>
      </c>
      <c r="GL23" s="151">
        <f t="shared" ca="1" si="42"/>
        <v>0</v>
      </c>
      <c r="GM23" s="151">
        <f t="shared" ca="1" si="42"/>
        <v>0</v>
      </c>
      <c r="GN23" s="151">
        <f t="shared" ca="1" si="42"/>
        <v>0</v>
      </c>
      <c r="GO23" s="151">
        <f t="shared" ca="1" si="42"/>
        <v>0</v>
      </c>
      <c r="GP23" s="151">
        <f t="shared" ca="1" si="42"/>
        <v>0</v>
      </c>
      <c r="GQ23" s="151">
        <f t="shared" ca="1" si="42"/>
        <v>0</v>
      </c>
      <c r="GR23" s="151">
        <f t="shared" ca="1" si="42"/>
        <v>0</v>
      </c>
      <c r="GS23" s="151">
        <f t="shared" ca="1" si="42"/>
        <v>0</v>
      </c>
      <c r="GT23" s="151">
        <f t="shared" ca="1" si="42"/>
        <v>0</v>
      </c>
      <c r="GU23" s="151">
        <f t="shared" ca="1" si="42"/>
        <v>0</v>
      </c>
      <c r="GV23" s="151">
        <f t="shared" ca="1" si="42"/>
        <v>0</v>
      </c>
      <c r="GW23" s="151">
        <f t="shared" ca="1" si="42"/>
        <v>0</v>
      </c>
      <c r="GX23" s="151">
        <f t="shared" ca="1" si="42"/>
        <v>0</v>
      </c>
      <c r="GY23" s="151">
        <f t="shared" ca="1" si="42"/>
        <v>0</v>
      </c>
      <c r="GZ23" s="151">
        <f t="shared" ca="1" si="42"/>
        <v>0</v>
      </c>
      <c r="HA23" s="151">
        <f t="shared" ca="1" si="42"/>
        <v>0</v>
      </c>
      <c r="HB23" s="151">
        <f t="shared" ca="1" si="42"/>
        <v>0</v>
      </c>
      <c r="HC23" s="151">
        <f t="shared" ca="1" si="42"/>
        <v>0</v>
      </c>
      <c r="HD23" s="151">
        <f t="shared" ca="1" si="42"/>
        <v>0</v>
      </c>
      <c r="HE23" s="151">
        <f t="shared" ca="1" si="42"/>
        <v>0</v>
      </c>
      <c r="HF23" s="151">
        <f t="shared" ca="1" si="42"/>
        <v>0</v>
      </c>
      <c r="HG23" s="151">
        <f t="shared" ca="1" si="42"/>
        <v>0</v>
      </c>
      <c r="HH23" s="151">
        <f t="shared" ca="1" si="42"/>
        <v>0</v>
      </c>
      <c r="HI23" s="151">
        <f t="shared" ca="1" si="42"/>
        <v>0</v>
      </c>
      <c r="HJ23" s="151">
        <f t="shared" ca="1" si="42"/>
        <v>0</v>
      </c>
      <c r="HK23" s="151">
        <f t="shared" ca="1" si="42"/>
        <v>0</v>
      </c>
      <c r="HL23" s="151">
        <f t="shared" ca="1" si="42"/>
        <v>0</v>
      </c>
      <c r="HM23" s="151">
        <f t="shared" ca="1" si="42"/>
        <v>0</v>
      </c>
      <c r="HN23" s="151">
        <f t="shared" ca="1" si="42"/>
        <v>0</v>
      </c>
      <c r="HO23" s="151">
        <f t="shared" ca="1" si="42"/>
        <v>0</v>
      </c>
      <c r="HP23" s="151">
        <f t="shared" ca="1" si="42"/>
        <v>0</v>
      </c>
      <c r="HQ23" s="151">
        <f t="shared" ca="1" si="42"/>
        <v>0</v>
      </c>
      <c r="HR23" s="151">
        <f t="shared" ca="1" si="42"/>
        <v>0</v>
      </c>
      <c r="HS23" s="151">
        <f t="shared" ca="1" si="42"/>
        <v>0</v>
      </c>
      <c r="HT23" s="151">
        <f t="shared" ca="1" si="42"/>
        <v>0</v>
      </c>
      <c r="HU23" s="151">
        <f t="shared" ca="1" si="42"/>
        <v>0</v>
      </c>
      <c r="HV23" s="151">
        <f t="shared" ca="1" si="42"/>
        <v>0</v>
      </c>
      <c r="HW23" s="151">
        <f t="shared" ca="1" si="42"/>
        <v>0</v>
      </c>
      <c r="HX23" s="151">
        <f t="shared" ca="1" si="42"/>
        <v>0</v>
      </c>
      <c r="HY23" s="151">
        <f t="shared" ca="1" si="42"/>
        <v>0</v>
      </c>
      <c r="HZ23" s="151">
        <f t="shared" ca="1" si="42"/>
        <v>0</v>
      </c>
      <c r="IA23" s="151">
        <f t="shared" ca="1" si="42"/>
        <v>0</v>
      </c>
      <c r="IB23" s="151">
        <f t="shared" ca="1" si="42"/>
        <v>0</v>
      </c>
      <c r="IC23" s="151">
        <f t="shared" ca="1" si="42"/>
        <v>0</v>
      </c>
      <c r="ID23" s="151">
        <f t="shared" ca="1" si="42"/>
        <v>0</v>
      </c>
      <c r="IE23" s="151">
        <f t="shared" ref="IE23:KP23" ca="1" si="43">IF($D23=0,0,(IE13*$D13+IE14*$D14+IE16*$D16+IE17*$D17)/$D23)</f>
        <v>0</v>
      </c>
      <c r="IF23" s="151">
        <f t="shared" ca="1" si="43"/>
        <v>0</v>
      </c>
      <c r="IG23" s="151">
        <f t="shared" ca="1" si="43"/>
        <v>0</v>
      </c>
      <c r="IH23" s="151">
        <f t="shared" ca="1" si="43"/>
        <v>0</v>
      </c>
      <c r="II23" s="151">
        <f t="shared" ca="1" si="43"/>
        <v>0</v>
      </c>
      <c r="IJ23" s="151">
        <f t="shared" ca="1" si="43"/>
        <v>0</v>
      </c>
      <c r="IK23" s="151">
        <f t="shared" ca="1" si="43"/>
        <v>0</v>
      </c>
      <c r="IL23" s="151">
        <f t="shared" ca="1" si="43"/>
        <v>0</v>
      </c>
      <c r="IM23" s="151">
        <f t="shared" ca="1" si="43"/>
        <v>0</v>
      </c>
      <c r="IN23" s="151">
        <f t="shared" ca="1" si="43"/>
        <v>0</v>
      </c>
      <c r="IO23" s="151">
        <f t="shared" ca="1" si="43"/>
        <v>0</v>
      </c>
      <c r="IP23" s="151">
        <f t="shared" ca="1" si="43"/>
        <v>0</v>
      </c>
      <c r="IQ23" s="151">
        <f t="shared" ca="1" si="43"/>
        <v>0</v>
      </c>
      <c r="IR23" s="151">
        <f t="shared" ca="1" si="43"/>
        <v>0</v>
      </c>
      <c r="IS23" s="151">
        <f t="shared" ca="1" si="43"/>
        <v>0</v>
      </c>
      <c r="IT23" s="151">
        <f t="shared" ca="1" si="43"/>
        <v>0</v>
      </c>
      <c r="IU23" s="151">
        <f t="shared" ca="1" si="43"/>
        <v>0</v>
      </c>
      <c r="IV23" s="151">
        <f t="shared" ca="1" si="43"/>
        <v>0</v>
      </c>
      <c r="IW23" s="151">
        <f t="shared" ca="1" si="43"/>
        <v>0</v>
      </c>
      <c r="IX23" s="151">
        <f t="shared" ca="1" si="43"/>
        <v>0</v>
      </c>
      <c r="IY23" s="151">
        <f t="shared" ca="1" si="43"/>
        <v>0</v>
      </c>
      <c r="IZ23" s="151">
        <f t="shared" ca="1" si="43"/>
        <v>0</v>
      </c>
      <c r="JA23" s="151">
        <f t="shared" ca="1" si="43"/>
        <v>0</v>
      </c>
      <c r="JB23" s="151">
        <f t="shared" ca="1" si="43"/>
        <v>0</v>
      </c>
      <c r="JC23" s="151">
        <f t="shared" ca="1" si="43"/>
        <v>0</v>
      </c>
      <c r="JD23" s="151">
        <f t="shared" ca="1" si="43"/>
        <v>0</v>
      </c>
      <c r="JE23" s="151">
        <f t="shared" ca="1" si="43"/>
        <v>0</v>
      </c>
      <c r="JF23" s="151">
        <f t="shared" ca="1" si="43"/>
        <v>0</v>
      </c>
      <c r="JG23" s="151">
        <f t="shared" ca="1" si="43"/>
        <v>0</v>
      </c>
      <c r="JH23" s="151">
        <f t="shared" ca="1" si="43"/>
        <v>0</v>
      </c>
      <c r="JI23" s="151">
        <f t="shared" ca="1" si="43"/>
        <v>0</v>
      </c>
      <c r="JJ23" s="151">
        <f t="shared" ca="1" si="43"/>
        <v>0</v>
      </c>
      <c r="JK23" s="151">
        <f t="shared" ca="1" si="43"/>
        <v>0</v>
      </c>
      <c r="JL23" s="151">
        <f t="shared" ca="1" si="43"/>
        <v>0</v>
      </c>
      <c r="JM23" s="151">
        <f t="shared" ca="1" si="43"/>
        <v>0</v>
      </c>
      <c r="JN23" s="151">
        <f t="shared" ca="1" si="43"/>
        <v>0</v>
      </c>
      <c r="JO23" s="151">
        <f t="shared" ca="1" si="43"/>
        <v>0</v>
      </c>
      <c r="JP23" s="151">
        <f t="shared" ca="1" si="43"/>
        <v>0</v>
      </c>
      <c r="JQ23" s="151">
        <f t="shared" ca="1" si="43"/>
        <v>0</v>
      </c>
      <c r="JR23" s="151">
        <f t="shared" ca="1" si="43"/>
        <v>0</v>
      </c>
      <c r="JS23" s="151">
        <f t="shared" ca="1" si="43"/>
        <v>0</v>
      </c>
      <c r="JT23" s="151">
        <f t="shared" ca="1" si="43"/>
        <v>0</v>
      </c>
      <c r="JU23" s="151">
        <f t="shared" ca="1" si="43"/>
        <v>0</v>
      </c>
      <c r="JV23" s="151">
        <f t="shared" ca="1" si="43"/>
        <v>0</v>
      </c>
      <c r="JW23" s="151">
        <f t="shared" ca="1" si="43"/>
        <v>0</v>
      </c>
      <c r="JX23" s="151">
        <f t="shared" ca="1" si="43"/>
        <v>0</v>
      </c>
      <c r="JY23" s="151">
        <f t="shared" ca="1" si="43"/>
        <v>0</v>
      </c>
      <c r="JZ23" s="151">
        <f t="shared" ca="1" si="43"/>
        <v>0</v>
      </c>
      <c r="KA23" s="151">
        <f t="shared" ca="1" si="43"/>
        <v>0</v>
      </c>
      <c r="KB23" s="151">
        <f t="shared" ca="1" si="43"/>
        <v>0</v>
      </c>
      <c r="KC23" s="151">
        <f t="shared" ca="1" si="43"/>
        <v>0</v>
      </c>
      <c r="KD23" s="151">
        <f t="shared" ca="1" si="43"/>
        <v>0</v>
      </c>
      <c r="KE23" s="151">
        <f t="shared" ca="1" si="43"/>
        <v>0</v>
      </c>
      <c r="KF23" s="151">
        <f t="shared" ca="1" si="43"/>
        <v>0</v>
      </c>
      <c r="KG23" s="151">
        <f t="shared" ca="1" si="43"/>
        <v>0</v>
      </c>
      <c r="KH23" s="151">
        <f t="shared" ca="1" si="43"/>
        <v>0</v>
      </c>
      <c r="KI23" s="151">
        <f t="shared" ca="1" si="43"/>
        <v>0</v>
      </c>
      <c r="KJ23" s="151">
        <f t="shared" ca="1" si="43"/>
        <v>0</v>
      </c>
      <c r="KK23" s="151">
        <f t="shared" ca="1" si="43"/>
        <v>0</v>
      </c>
      <c r="KL23" s="151">
        <f t="shared" ca="1" si="43"/>
        <v>0</v>
      </c>
      <c r="KM23" s="151">
        <f t="shared" ca="1" si="43"/>
        <v>0</v>
      </c>
      <c r="KN23" s="151">
        <f t="shared" ca="1" si="43"/>
        <v>0</v>
      </c>
      <c r="KO23" s="151">
        <f t="shared" ca="1" si="43"/>
        <v>0</v>
      </c>
      <c r="KP23" s="151">
        <f t="shared" ca="1" si="43"/>
        <v>0</v>
      </c>
      <c r="KQ23" s="151">
        <f t="shared" ref="KQ23:NB23" ca="1" si="44">IF($D23=0,0,(KQ13*$D13+KQ14*$D14+KQ16*$D16+KQ17*$D17)/$D23)</f>
        <v>0</v>
      </c>
      <c r="KR23" s="151">
        <f t="shared" ca="1" si="44"/>
        <v>0</v>
      </c>
      <c r="KS23" s="151">
        <f t="shared" ca="1" si="44"/>
        <v>0</v>
      </c>
      <c r="KT23" s="151">
        <f t="shared" ca="1" si="44"/>
        <v>0</v>
      </c>
      <c r="KU23" s="151">
        <f t="shared" ca="1" si="44"/>
        <v>0</v>
      </c>
      <c r="KV23" s="151">
        <f t="shared" ca="1" si="44"/>
        <v>0</v>
      </c>
      <c r="KW23" s="151">
        <f t="shared" ca="1" si="44"/>
        <v>0</v>
      </c>
      <c r="KX23" s="151">
        <f t="shared" ca="1" si="44"/>
        <v>0</v>
      </c>
      <c r="KY23" s="151">
        <f t="shared" ca="1" si="44"/>
        <v>0</v>
      </c>
      <c r="KZ23" s="151">
        <f t="shared" ca="1" si="44"/>
        <v>0</v>
      </c>
      <c r="LA23" s="151">
        <f t="shared" ca="1" si="44"/>
        <v>0</v>
      </c>
      <c r="LB23" s="151">
        <f t="shared" ca="1" si="44"/>
        <v>0</v>
      </c>
      <c r="LC23" s="151">
        <f t="shared" ca="1" si="44"/>
        <v>0</v>
      </c>
      <c r="LD23" s="151">
        <f t="shared" ca="1" si="44"/>
        <v>0</v>
      </c>
      <c r="LE23" s="151">
        <f t="shared" ca="1" si="44"/>
        <v>0</v>
      </c>
      <c r="LF23" s="151">
        <f t="shared" ca="1" si="44"/>
        <v>0</v>
      </c>
      <c r="LG23" s="151">
        <f t="shared" ca="1" si="44"/>
        <v>0</v>
      </c>
      <c r="LH23" s="151">
        <f t="shared" ca="1" si="44"/>
        <v>0</v>
      </c>
      <c r="LI23" s="151">
        <f t="shared" ca="1" si="44"/>
        <v>0</v>
      </c>
      <c r="LJ23" s="151">
        <f t="shared" ca="1" si="44"/>
        <v>0</v>
      </c>
      <c r="LK23" s="151">
        <f t="shared" ca="1" si="44"/>
        <v>0</v>
      </c>
      <c r="LL23" s="151">
        <f t="shared" ca="1" si="44"/>
        <v>0</v>
      </c>
      <c r="LM23" s="151">
        <f t="shared" ca="1" si="44"/>
        <v>0</v>
      </c>
      <c r="LN23" s="151">
        <f t="shared" ca="1" si="44"/>
        <v>0</v>
      </c>
      <c r="LO23" s="151">
        <f t="shared" ca="1" si="44"/>
        <v>0</v>
      </c>
      <c r="LP23" s="151">
        <f t="shared" ca="1" si="44"/>
        <v>0</v>
      </c>
      <c r="LQ23" s="151">
        <f t="shared" ca="1" si="44"/>
        <v>0</v>
      </c>
      <c r="LR23" s="151">
        <f t="shared" ca="1" si="44"/>
        <v>0</v>
      </c>
      <c r="LS23" s="151">
        <f t="shared" ca="1" si="44"/>
        <v>0</v>
      </c>
      <c r="LT23" s="151">
        <f t="shared" ca="1" si="44"/>
        <v>0</v>
      </c>
      <c r="LU23" s="151">
        <f t="shared" ca="1" si="44"/>
        <v>0</v>
      </c>
      <c r="LV23" s="151">
        <f t="shared" ca="1" si="44"/>
        <v>0</v>
      </c>
      <c r="LW23" s="151">
        <f t="shared" ca="1" si="44"/>
        <v>0</v>
      </c>
      <c r="LX23" s="151">
        <f t="shared" ca="1" si="44"/>
        <v>0</v>
      </c>
      <c r="LY23" s="151">
        <f t="shared" ca="1" si="44"/>
        <v>0</v>
      </c>
      <c r="LZ23" s="151">
        <f t="shared" ca="1" si="44"/>
        <v>0</v>
      </c>
      <c r="MA23" s="151">
        <f t="shared" ca="1" si="44"/>
        <v>0</v>
      </c>
      <c r="MB23" s="151">
        <f t="shared" ca="1" si="44"/>
        <v>0</v>
      </c>
      <c r="MC23" s="151">
        <f t="shared" ca="1" si="44"/>
        <v>0</v>
      </c>
      <c r="MD23" s="151">
        <f t="shared" ca="1" si="44"/>
        <v>0</v>
      </c>
      <c r="ME23" s="151">
        <f t="shared" ca="1" si="44"/>
        <v>0</v>
      </c>
      <c r="MF23" s="151">
        <f t="shared" ca="1" si="44"/>
        <v>0</v>
      </c>
      <c r="MG23" s="151">
        <f t="shared" ca="1" si="44"/>
        <v>0</v>
      </c>
      <c r="MH23" s="151">
        <f t="shared" ca="1" si="44"/>
        <v>0</v>
      </c>
      <c r="MI23" s="151">
        <f t="shared" ca="1" si="44"/>
        <v>0</v>
      </c>
      <c r="MJ23" s="151">
        <f t="shared" ca="1" si="44"/>
        <v>0</v>
      </c>
      <c r="MK23" s="151">
        <f t="shared" ca="1" si="44"/>
        <v>0</v>
      </c>
      <c r="ML23" s="151">
        <f t="shared" ca="1" si="44"/>
        <v>0</v>
      </c>
      <c r="MM23" s="151">
        <f t="shared" ca="1" si="44"/>
        <v>0</v>
      </c>
      <c r="MN23" s="151">
        <f t="shared" ca="1" si="44"/>
        <v>0</v>
      </c>
      <c r="MO23" s="151">
        <f t="shared" ca="1" si="44"/>
        <v>0</v>
      </c>
      <c r="MP23" s="151">
        <f t="shared" ca="1" si="44"/>
        <v>0</v>
      </c>
      <c r="MQ23" s="151">
        <f t="shared" ca="1" si="44"/>
        <v>0</v>
      </c>
      <c r="MR23" s="151">
        <f t="shared" ca="1" si="44"/>
        <v>0</v>
      </c>
      <c r="MS23" s="151">
        <f t="shared" ca="1" si="44"/>
        <v>0</v>
      </c>
      <c r="MT23" s="151">
        <f t="shared" ca="1" si="44"/>
        <v>0</v>
      </c>
      <c r="MU23" s="151">
        <f t="shared" ca="1" si="44"/>
        <v>0</v>
      </c>
      <c r="MV23" s="151">
        <f t="shared" ca="1" si="44"/>
        <v>0</v>
      </c>
      <c r="MW23" s="151">
        <f t="shared" ca="1" si="44"/>
        <v>0</v>
      </c>
      <c r="MX23" s="151">
        <f t="shared" ca="1" si="44"/>
        <v>0</v>
      </c>
      <c r="MY23" s="151">
        <f t="shared" ca="1" si="44"/>
        <v>0</v>
      </c>
      <c r="MZ23" s="151">
        <f t="shared" ca="1" si="44"/>
        <v>0</v>
      </c>
      <c r="NA23" s="151">
        <f t="shared" ca="1" si="44"/>
        <v>0</v>
      </c>
      <c r="NB23" s="151">
        <f t="shared" ca="1" si="44"/>
        <v>0</v>
      </c>
      <c r="NC23" s="151">
        <f t="shared" ref="NC23:PN23" ca="1" si="45">IF($D23=0,0,(NC13*$D13+NC14*$D14+NC16*$D16+NC17*$D17)/$D23)</f>
        <v>0</v>
      </c>
      <c r="ND23" s="151">
        <f t="shared" ca="1" si="45"/>
        <v>0</v>
      </c>
      <c r="NE23" s="151">
        <f t="shared" ca="1" si="45"/>
        <v>0</v>
      </c>
      <c r="NF23" s="151">
        <f t="shared" ca="1" si="45"/>
        <v>0</v>
      </c>
      <c r="NG23" s="151">
        <f t="shared" ca="1" si="45"/>
        <v>0</v>
      </c>
      <c r="NH23" s="151">
        <f t="shared" ca="1" si="45"/>
        <v>0</v>
      </c>
      <c r="NI23" s="151">
        <f t="shared" ca="1" si="45"/>
        <v>0</v>
      </c>
      <c r="NJ23" s="151">
        <f t="shared" ca="1" si="45"/>
        <v>0</v>
      </c>
      <c r="NK23" s="151">
        <f t="shared" ca="1" si="45"/>
        <v>0</v>
      </c>
      <c r="NL23" s="151">
        <f t="shared" ca="1" si="45"/>
        <v>0</v>
      </c>
      <c r="NM23" s="151">
        <f t="shared" ca="1" si="45"/>
        <v>0</v>
      </c>
      <c r="NN23" s="151">
        <f t="shared" ca="1" si="45"/>
        <v>0</v>
      </c>
      <c r="NO23" s="151">
        <f t="shared" ca="1" si="45"/>
        <v>0</v>
      </c>
      <c r="NP23" s="151">
        <f t="shared" ca="1" si="45"/>
        <v>0</v>
      </c>
      <c r="NQ23" s="151">
        <f t="shared" ca="1" si="45"/>
        <v>0</v>
      </c>
      <c r="NR23" s="151">
        <f t="shared" ca="1" si="45"/>
        <v>0</v>
      </c>
      <c r="NS23" s="151">
        <f t="shared" ca="1" si="45"/>
        <v>0</v>
      </c>
      <c r="NT23" s="151">
        <f t="shared" ca="1" si="45"/>
        <v>0</v>
      </c>
      <c r="NU23" s="151">
        <f t="shared" ca="1" si="45"/>
        <v>0</v>
      </c>
      <c r="NV23" s="151">
        <f t="shared" ca="1" si="45"/>
        <v>0</v>
      </c>
      <c r="NW23" s="151">
        <f t="shared" ca="1" si="45"/>
        <v>0</v>
      </c>
      <c r="NX23" s="151">
        <f t="shared" ca="1" si="45"/>
        <v>0</v>
      </c>
      <c r="NY23" s="151">
        <f t="shared" ca="1" si="45"/>
        <v>0</v>
      </c>
      <c r="NZ23" s="151">
        <f t="shared" ca="1" si="45"/>
        <v>0</v>
      </c>
      <c r="OA23" s="151">
        <f t="shared" ca="1" si="45"/>
        <v>0</v>
      </c>
      <c r="OB23" s="151">
        <f t="shared" ca="1" si="45"/>
        <v>0</v>
      </c>
      <c r="OC23" s="151">
        <f t="shared" ca="1" si="45"/>
        <v>0</v>
      </c>
      <c r="OD23" s="151">
        <f t="shared" ca="1" si="45"/>
        <v>0</v>
      </c>
      <c r="OE23" s="151">
        <f t="shared" ca="1" si="45"/>
        <v>0</v>
      </c>
      <c r="OF23" s="151">
        <f t="shared" ca="1" si="45"/>
        <v>0</v>
      </c>
      <c r="OG23" s="151">
        <f t="shared" ca="1" si="45"/>
        <v>0</v>
      </c>
      <c r="OH23" s="151">
        <f t="shared" ca="1" si="45"/>
        <v>0</v>
      </c>
      <c r="OI23" s="151">
        <f t="shared" ca="1" si="45"/>
        <v>0</v>
      </c>
      <c r="OJ23" s="151">
        <f t="shared" ca="1" si="45"/>
        <v>0</v>
      </c>
      <c r="OK23" s="151">
        <f t="shared" ca="1" si="45"/>
        <v>0</v>
      </c>
      <c r="OL23" s="151">
        <f t="shared" ca="1" si="45"/>
        <v>0</v>
      </c>
      <c r="OM23" s="151">
        <f t="shared" ca="1" si="45"/>
        <v>0</v>
      </c>
      <c r="ON23" s="151">
        <f t="shared" ca="1" si="45"/>
        <v>0</v>
      </c>
      <c r="OO23" s="151">
        <f t="shared" ca="1" si="45"/>
        <v>0</v>
      </c>
      <c r="OP23" s="151">
        <f t="shared" ca="1" si="45"/>
        <v>0</v>
      </c>
      <c r="OQ23" s="151">
        <f t="shared" ca="1" si="45"/>
        <v>0</v>
      </c>
      <c r="OR23" s="151">
        <f t="shared" ca="1" si="45"/>
        <v>0</v>
      </c>
      <c r="OS23" s="151">
        <f t="shared" ca="1" si="45"/>
        <v>0</v>
      </c>
      <c r="OT23" s="151">
        <f t="shared" ca="1" si="45"/>
        <v>0</v>
      </c>
      <c r="OU23" s="151">
        <f t="shared" ca="1" si="45"/>
        <v>0</v>
      </c>
      <c r="OV23" s="151">
        <f t="shared" ca="1" si="45"/>
        <v>0</v>
      </c>
      <c r="OW23" s="151">
        <f t="shared" ca="1" si="45"/>
        <v>0</v>
      </c>
      <c r="OX23" s="151">
        <f t="shared" ca="1" si="45"/>
        <v>0</v>
      </c>
      <c r="OY23" s="151">
        <f t="shared" ca="1" si="45"/>
        <v>0</v>
      </c>
      <c r="OZ23" s="151">
        <f t="shared" ca="1" si="45"/>
        <v>0</v>
      </c>
      <c r="PA23" s="151">
        <f t="shared" ca="1" si="45"/>
        <v>0</v>
      </c>
      <c r="PB23" s="151">
        <f t="shared" ca="1" si="45"/>
        <v>0</v>
      </c>
      <c r="PC23" s="151">
        <f t="shared" ca="1" si="45"/>
        <v>0</v>
      </c>
      <c r="PD23" s="151">
        <f t="shared" ca="1" si="45"/>
        <v>0</v>
      </c>
      <c r="PE23" s="151">
        <f t="shared" ca="1" si="45"/>
        <v>0</v>
      </c>
      <c r="PF23" s="151">
        <f t="shared" ca="1" si="45"/>
        <v>0</v>
      </c>
      <c r="PG23" s="151">
        <f t="shared" ca="1" si="45"/>
        <v>0</v>
      </c>
      <c r="PH23" s="151">
        <f t="shared" ca="1" si="45"/>
        <v>0</v>
      </c>
      <c r="PI23" s="151">
        <f t="shared" ca="1" si="45"/>
        <v>0</v>
      </c>
      <c r="PJ23" s="151">
        <f t="shared" ca="1" si="45"/>
        <v>0</v>
      </c>
      <c r="PK23" s="151">
        <f t="shared" ca="1" si="45"/>
        <v>0</v>
      </c>
      <c r="PL23" s="151">
        <f t="shared" ca="1" si="45"/>
        <v>0</v>
      </c>
      <c r="PM23" s="151">
        <f t="shared" ca="1" si="45"/>
        <v>0</v>
      </c>
      <c r="PN23" s="151">
        <f t="shared" ca="1" si="45"/>
        <v>0</v>
      </c>
      <c r="PO23" s="151">
        <f t="shared" ref="PO23:RZ23" ca="1" si="46">IF($D23=0,0,(PO13*$D13+PO14*$D14+PO16*$D16+PO17*$D17)/$D23)</f>
        <v>0</v>
      </c>
      <c r="PP23" s="151">
        <f t="shared" ca="1" si="46"/>
        <v>0</v>
      </c>
      <c r="PQ23" s="151">
        <f t="shared" ca="1" si="46"/>
        <v>0</v>
      </c>
      <c r="PR23" s="151">
        <f t="shared" ca="1" si="46"/>
        <v>0</v>
      </c>
      <c r="PS23" s="151">
        <f t="shared" ca="1" si="46"/>
        <v>0</v>
      </c>
      <c r="PT23" s="151">
        <f t="shared" ca="1" si="46"/>
        <v>0</v>
      </c>
      <c r="PU23" s="151">
        <f t="shared" ca="1" si="46"/>
        <v>0</v>
      </c>
      <c r="PV23" s="151">
        <f t="shared" ca="1" si="46"/>
        <v>0</v>
      </c>
      <c r="PW23" s="151">
        <f t="shared" ca="1" si="46"/>
        <v>0</v>
      </c>
      <c r="PX23" s="151">
        <f t="shared" ca="1" si="46"/>
        <v>0</v>
      </c>
      <c r="PY23" s="151">
        <f t="shared" ca="1" si="46"/>
        <v>0</v>
      </c>
      <c r="PZ23" s="151">
        <f t="shared" ca="1" si="46"/>
        <v>0</v>
      </c>
      <c r="QA23" s="151">
        <f t="shared" ca="1" si="46"/>
        <v>0</v>
      </c>
      <c r="QB23" s="151">
        <f t="shared" ca="1" si="46"/>
        <v>0</v>
      </c>
      <c r="QC23" s="151">
        <f t="shared" ca="1" si="46"/>
        <v>0</v>
      </c>
      <c r="QD23" s="151">
        <f t="shared" ca="1" si="46"/>
        <v>0</v>
      </c>
      <c r="QE23" s="151">
        <f t="shared" ca="1" si="46"/>
        <v>0</v>
      </c>
      <c r="QF23" s="151">
        <f t="shared" ca="1" si="46"/>
        <v>0</v>
      </c>
      <c r="QG23" s="151">
        <f t="shared" ca="1" si="46"/>
        <v>0</v>
      </c>
      <c r="QH23" s="151">
        <f t="shared" ca="1" si="46"/>
        <v>0</v>
      </c>
      <c r="QI23" s="151">
        <f t="shared" ca="1" si="46"/>
        <v>0</v>
      </c>
      <c r="QJ23" s="151">
        <f t="shared" ca="1" si="46"/>
        <v>0</v>
      </c>
      <c r="QK23" s="151">
        <f t="shared" ca="1" si="46"/>
        <v>0</v>
      </c>
      <c r="QL23" s="151">
        <f t="shared" ca="1" si="46"/>
        <v>0</v>
      </c>
      <c r="QM23" s="151">
        <f t="shared" ca="1" si="46"/>
        <v>0</v>
      </c>
      <c r="QN23" s="151">
        <f t="shared" ca="1" si="46"/>
        <v>0</v>
      </c>
      <c r="QO23" s="151">
        <f t="shared" ca="1" si="46"/>
        <v>0</v>
      </c>
      <c r="QP23" s="151">
        <f t="shared" ca="1" si="46"/>
        <v>0</v>
      </c>
      <c r="QQ23" s="151">
        <f t="shared" ca="1" si="46"/>
        <v>0</v>
      </c>
      <c r="QR23" s="151">
        <f t="shared" ca="1" si="46"/>
        <v>0</v>
      </c>
      <c r="QS23" s="151">
        <f t="shared" ca="1" si="46"/>
        <v>0</v>
      </c>
      <c r="QT23" s="151">
        <f t="shared" ca="1" si="46"/>
        <v>0</v>
      </c>
      <c r="QU23" s="151">
        <f t="shared" ca="1" si="46"/>
        <v>0</v>
      </c>
      <c r="QV23" s="151">
        <f t="shared" ca="1" si="46"/>
        <v>0</v>
      </c>
      <c r="QW23" s="151">
        <f t="shared" ca="1" si="46"/>
        <v>0</v>
      </c>
      <c r="QX23" s="151">
        <f t="shared" ca="1" si="46"/>
        <v>0</v>
      </c>
      <c r="QY23" s="151">
        <f t="shared" ca="1" si="46"/>
        <v>0</v>
      </c>
      <c r="QZ23" s="151">
        <f t="shared" ca="1" si="46"/>
        <v>0</v>
      </c>
      <c r="RA23" s="151">
        <f t="shared" ca="1" si="46"/>
        <v>0</v>
      </c>
      <c r="RB23" s="151">
        <f t="shared" ca="1" si="46"/>
        <v>0</v>
      </c>
      <c r="RC23" s="151">
        <f t="shared" ca="1" si="46"/>
        <v>0</v>
      </c>
      <c r="RD23" s="151">
        <f t="shared" ca="1" si="46"/>
        <v>0</v>
      </c>
      <c r="RE23" s="151">
        <f t="shared" ca="1" si="46"/>
        <v>0</v>
      </c>
      <c r="RF23" s="151">
        <f t="shared" ca="1" si="46"/>
        <v>0</v>
      </c>
      <c r="RG23" s="151">
        <f t="shared" ca="1" si="46"/>
        <v>0</v>
      </c>
      <c r="RH23" s="151">
        <f t="shared" ca="1" si="46"/>
        <v>0</v>
      </c>
      <c r="RI23" s="151">
        <f t="shared" ca="1" si="46"/>
        <v>0</v>
      </c>
      <c r="RJ23" s="151">
        <f t="shared" ca="1" si="46"/>
        <v>0</v>
      </c>
      <c r="RK23" s="151">
        <f t="shared" ca="1" si="46"/>
        <v>0</v>
      </c>
      <c r="RL23" s="151">
        <f t="shared" ca="1" si="46"/>
        <v>0</v>
      </c>
      <c r="RM23" s="151">
        <f t="shared" ca="1" si="46"/>
        <v>0</v>
      </c>
      <c r="RN23" s="151">
        <f t="shared" ca="1" si="46"/>
        <v>0</v>
      </c>
      <c r="RO23" s="151">
        <f t="shared" ca="1" si="46"/>
        <v>0</v>
      </c>
      <c r="RP23" s="151">
        <f t="shared" ca="1" si="46"/>
        <v>0</v>
      </c>
      <c r="RQ23" s="151">
        <f t="shared" ca="1" si="46"/>
        <v>0</v>
      </c>
      <c r="RR23" s="151">
        <f t="shared" ca="1" si="46"/>
        <v>0</v>
      </c>
      <c r="RS23" s="151">
        <f t="shared" ca="1" si="46"/>
        <v>0</v>
      </c>
      <c r="RT23" s="151">
        <f t="shared" ca="1" si="46"/>
        <v>0</v>
      </c>
      <c r="RU23" s="151">
        <f t="shared" ca="1" si="46"/>
        <v>0</v>
      </c>
      <c r="RV23" s="151">
        <f t="shared" ca="1" si="46"/>
        <v>0</v>
      </c>
      <c r="RW23" s="151">
        <f t="shared" ca="1" si="46"/>
        <v>0</v>
      </c>
      <c r="RX23" s="151">
        <f t="shared" ca="1" si="46"/>
        <v>0</v>
      </c>
      <c r="RY23" s="151">
        <f t="shared" ca="1" si="46"/>
        <v>0</v>
      </c>
      <c r="RZ23" s="151">
        <f t="shared" ca="1" si="46"/>
        <v>0</v>
      </c>
      <c r="SA23" s="151">
        <f t="shared" ref="SA23:UL23" ca="1" si="47">IF($D23=0,0,(SA13*$D13+SA14*$D14+SA16*$D16+SA17*$D17)/$D23)</f>
        <v>0</v>
      </c>
      <c r="SB23" s="151">
        <f t="shared" ca="1" si="47"/>
        <v>0</v>
      </c>
      <c r="SC23" s="151">
        <f t="shared" ca="1" si="47"/>
        <v>0</v>
      </c>
      <c r="SD23" s="151">
        <f t="shared" ca="1" si="47"/>
        <v>0</v>
      </c>
      <c r="SE23" s="151">
        <f t="shared" ca="1" si="47"/>
        <v>0</v>
      </c>
      <c r="SF23" s="151">
        <f t="shared" ca="1" si="47"/>
        <v>0</v>
      </c>
      <c r="SG23" s="151">
        <f t="shared" ca="1" si="47"/>
        <v>0</v>
      </c>
      <c r="SH23" s="151">
        <f t="shared" ca="1" si="47"/>
        <v>0</v>
      </c>
      <c r="SI23" s="151">
        <f t="shared" ca="1" si="47"/>
        <v>0</v>
      </c>
      <c r="SJ23" s="151">
        <f t="shared" ca="1" si="47"/>
        <v>0</v>
      </c>
      <c r="SK23" s="151">
        <f t="shared" ca="1" si="47"/>
        <v>0</v>
      </c>
      <c r="SL23" s="151">
        <f t="shared" ca="1" si="47"/>
        <v>0</v>
      </c>
      <c r="SM23" s="151">
        <f t="shared" ca="1" si="47"/>
        <v>0</v>
      </c>
      <c r="SN23" s="151">
        <f t="shared" ca="1" si="47"/>
        <v>0</v>
      </c>
      <c r="SO23" s="151">
        <f t="shared" ca="1" si="47"/>
        <v>0</v>
      </c>
      <c r="SP23" s="151">
        <f t="shared" ca="1" si="47"/>
        <v>0</v>
      </c>
      <c r="SQ23" s="151">
        <f t="shared" ca="1" si="47"/>
        <v>0</v>
      </c>
      <c r="SR23" s="151">
        <f t="shared" ca="1" si="47"/>
        <v>0</v>
      </c>
      <c r="SS23" s="151">
        <f t="shared" ca="1" si="47"/>
        <v>0</v>
      </c>
      <c r="ST23" s="151">
        <f t="shared" ca="1" si="47"/>
        <v>0</v>
      </c>
      <c r="SU23" s="151">
        <f t="shared" ca="1" si="47"/>
        <v>0</v>
      </c>
      <c r="SV23" s="151">
        <f t="shared" ca="1" si="47"/>
        <v>0</v>
      </c>
      <c r="SW23" s="151">
        <f t="shared" ca="1" si="47"/>
        <v>0</v>
      </c>
      <c r="SX23" s="151">
        <f t="shared" ca="1" si="47"/>
        <v>0</v>
      </c>
      <c r="SY23" s="151">
        <f t="shared" ca="1" si="47"/>
        <v>0</v>
      </c>
      <c r="SZ23" s="151">
        <f t="shared" ca="1" si="47"/>
        <v>0</v>
      </c>
      <c r="TA23" s="151">
        <f t="shared" ca="1" si="47"/>
        <v>0</v>
      </c>
      <c r="TB23" s="151">
        <f t="shared" ca="1" si="47"/>
        <v>0</v>
      </c>
      <c r="TC23" s="151">
        <f t="shared" ca="1" si="47"/>
        <v>0</v>
      </c>
      <c r="TD23" s="151">
        <f t="shared" ca="1" si="47"/>
        <v>0</v>
      </c>
      <c r="TE23" s="151">
        <f t="shared" ca="1" si="47"/>
        <v>0</v>
      </c>
      <c r="TF23" s="151">
        <f t="shared" ca="1" si="47"/>
        <v>0</v>
      </c>
      <c r="TG23" s="151">
        <f t="shared" ca="1" si="47"/>
        <v>0</v>
      </c>
      <c r="TH23" s="151">
        <f t="shared" ca="1" si="47"/>
        <v>0</v>
      </c>
      <c r="TI23" s="151">
        <f t="shared" ca="1" si="47"/>
        <v>0</v>
      </c>
      <c r="TJ23" s="151">
        <f t="shared" ca="1" si="47"/>
        <v>0</v>
      </c>
      <c r="TK23" s="151">
        <f t="shared" ca="1" si="47"/>
        <v>0</v>
      </c>
      <c r="TL23" s="151">
        <f t="shared" ca="1" si="47"/>
        <v>0</v>
      </c>
      <c r="TM23" s="151">
        <f t="shared" ca="1" si="47"/>
        <v>0</v>
      </c>
      <c r="TN23" s="151">
        <f t="shared" ca="1" si="47"/>
        <v>0</v>
      </c>
      <c r="TO23" s="151">
        <f t="shared" ca="1" si="47"/>
        <v>0</v>
      </c>
      <c r="TP23" s="151">
        <f t="shared" ca="1" si="47"/>
        <v>0</v>
      </c>
      <c r="TQ23" s="151">
        <f t="shared" ca="1" si="47"/>
        <v>0</v>
      </c>
      <c r="TR23" s="151">
        <f t="shared" ca="1" si="47"/>
        <v>0</v>
      </c>
      <c r="TS23" s="151">
        <f t="shared" ca="1" si="47"/>
        <v>0</v>
      </c>
      <c r="TT23" s="151">
        <f t="shared" ca="1" si="47"/>
        <v>0</v>
      </c>
      <c r="TU23" s="151">
        <f t="shared" ca="1" si="47"/>
        <v>0</v>
      </c>
      <c r="TV23" s="151">
        <f t="shared" ca="1" si="47"/>
        <v>0</v>
      </c>
      <c r="TW23" s="151">
        <f t="shared" ca="1" si="47"/>
        <v>0</v>
      </c>
      <c r="TX23" s="151">
        <f t="shared" ca="1" si="47"/>
        <v>0</v>
      </c>
      <c r="TY23" s="151">
        <f t="shared" ca="1" si="47"/>
        <v>0</v>
      </c>
      <c r="TZ23" s="151">
        <f t="shared" ca="1" si="47"/>
        <v>0</v>
      </c>
      <c r="UA23" s="151">
        <f t="shared" ca="1" si="47"/>
        <v>0</v>
      </c>
      <c r="UB23" s="151">
        <f t="shared" ca="1" si="47"/>
        <v>0</v>
      </c>
      <c r="UC23" s="151">
        <f t="shared" ca="1" si="47"/>
        <v>0</v>
      </c>
      <c r="UD23" s="151">
        <f t="shared" ca="1" si="47"/>
        <v>0</v>
      </c>
      <c r="UE23" s="151">
        <f t="shared" ca="1" si="47"/>
        <v>0</v>
      </c>
      <c r="UF23" s="151">
        <f t="shared" ca="1" si="47"/>
        <v>0</v>
      </c>
      <c r="UG23" s="151">
        <f t="shared" ca="1" si="47"/>
        <v>0</v>
      </c>
      <c r="UH23" s="151">
        <f t="shared" ca="1" si="47"/>
        <v>0</v>
      </c>
      <c r="UI23" s="151">
        <f t="shared" ca="1" si="47"/>
        <v>0</v>
      </c>
      <c r="UJ23" s="151">
        <f t="shared" ca="1" si="47"/>
        <v>0</v>
      </c>
      <c r="UK23" s="151">
        <f t="shared" ca="1" si="47"/>
        <v>0</v>
      </c>
      <c r="UL23" s="151">
        <f t="shared" ca="1" si="47"/>
        <v>0</v>
      </c>
      <c r="UM23" s="151">
        <f t="shared" ref="UM23:WX23" ca="1" si="48">IF($D23=0,0,(UM13*$D13+UM14*$D14+UM16*$D16+UM17*$D17)/$D23)</f>
        <v>0</v>
      </c>
      <c r="UN23" s="151">
        <f t="shared" ca="1" si="48"/>
        <v>0</v>
      </c>
      <c r="UO23" s="151">
        <f t="shared" ca="1" si="48"/>
        <v>0</v>
      </c>
      <c r="UP23" s="151">
        <f t="shared" ca="1" si="48"/>
        <v>0</v>
      </c>
      <c r="UQ23" s="151">
        <f t="shared" ca="1" si="48"/>
        <v>0</v>
      </c>
      <c r="UR23" s="151">
        <f t="shared" ca="1" si="48"/>
        <v>0</v>
      </c>
      <c r="US23" s="151">
        <f t="shared" ca="1" si="48"/>
        <v>0</v>
      </c>
      <c r="UT23" s="151">
        <f t="shared" ca="1" si="48"/>
        <v>0</v>
      </c>
      <c r="UU23" s="151">
        <f t="shared" ca="1" si="48"/>
        <v>0</v>
      </c>
      <c r="UV23" s="151">
        <f t="shared" ca="1" si="48"/>
        <v>0</v>
      </c>
      <c r="UW23" s="151">
        <f t="shared" ca="1" si="48"/>
        <v>0</v>
      </c>
      <c r="UX23" s="151">
        <f t="shared" ca="1" si="48"/>
        <v>0</v>
      </c>
      <c r="UY23" s="151">
        <f t="shared" ca="1" si="48"/>
        <v>0</v>
      </c>
      <c r="UZ23" s="151">
        <f t="shared" ca="1" si="48"/>
        <v>0</v>
      </c>
      <c r="VA23" s="151">
        <f t="shared" ca="1" si="48"/>
        <v>0</v>
      </c>
      <c r="VB23" s="151">
        <f t="shared" ca="1" si="48"/>
        <v>0</v>
      </c>
      <c r="VC23" s="151">
        <f t="shared" ca="1" si="48"/>
        <v>0</v>
      </c>
      <c r="VD23" s="151">
        <f t="shared" ca="1" si="48"/>
        <v>0</v>
      </c>
      <c r="VE23" s="151">
        <f t="shared" ca="1" si="48"/>
        <v>0</v>
      </c>
      <c r="VF23" s="151">
        <f t="shared" ca="1" si="48"/>
        <v>0</v>
      </c>
      <c r="VG23" s="151">
        <f t="shared" ca="1" si="48"/>
        <v>0</v>
      </c>
      <c r="VH23" s="151">
        <f t="shared" ca="1" si="48"/>
        <v>0</v>
      </c>
      <c r="VI23" s="151">
        <f t="shared" ca="1" si="48"/>
        <v>0</v>
      </c>
      <c r="VJ23" s="151">
        <f t="shared" ca="1" si="48"/>
        <v>0</v>
      </c>
      <c r="VK23" s="151">
        <f t="shared" ca="1" si="48"/>
        <v>0</v>
      </c>
      <c r="VL23" s="151">
        <f t="shared" ca="1" si="48"/>
        <v>0</v>
      </c>
      <c r="VM23" s="151">
        <f t="shared" ca="1" si="48"/>
        <v>0</v>
      </c>
      <c r="VN23" s="151">
        <f t="shared" ca="1" si="48"/>
        <v>0</v>
      </c>
      <c r="VO23" s="151">
        <f t="shared" ca="1" si="48"/>
        <v>0</v>
      </c>
      <c r="VP23" s="151">
        <f t="shared" ca="1" si="48"/>
        <v>0</v>
      </c>
      <c r="VQ23" s="151">
        <f t="shared" ca="1" si="48"/>
        <v>0</v>
      </c>
      <c r="VR23" s="151">
        <f t="shared" ca="1" si="48"/>
        <v>0</v>
      </c>
      <c r="VS23" s="151">
        <f t="shared" ca="1" si="48"/>
        <v>0</v>
      </c>
      <c r="VT23" s="151">
        <f t="shared" ca="1" si="48"/>
        <v>0</v>
      </c>
      <c r="VU23" s="151">
        <f t="shared" ca="1" si="48"/>
        <v>0</v>
      </c>
      <c r="VV23" s="151">
        <f t="shared" ca="1" si="48"/>
        <v>0</v>
      </c>
      <c r="VW23" s="151">
        <f t="shared" ca="1" si="48"/>
        <v>0</v>
      </c>
      <c r="VX23" s="151">
        <f t="shared" ca="1" si="48"/>
        <v>0</v>
      </c>
      <c r="VY23" s="151">
        <f t="shared" ca="1" si="48"/>
        <v>0</v>
      </c>
      <c r="VZ23" s="151">
        <f t="shared" ca="1" si="48"/>
        <v>0</v>
      </c>
      <c r="WA23" s="151">
        <f t="shared" ca="1" si="48"/>
        <v>0</v>
      </c>
      <c r="WB23" s="151">
        <f t="shared" ca="1" si="48"/>
        <v>0</v>
      </c>
      <c r="WC23" s="151">
        <f t="shared" ca="1" si="48"/>
        <v>0</v>
      </c>
      <c r="WD23" s="151">
        <f t="shared" ca="1" si="48"/>
        <v>0</v>
      </c>
      <c r="WE23" s="151">
        <f t="shared" ca="1" si="48"/>
        <v>0</v>
      </c>
      <c r="WF23" s="151">
        <f t="shared" ca="1" si="48"/>
        <v>0</v>
      </c>
      <c r="WG23" s="151">
        <f t="shared" ca="1" si="48"/>
        <v>0</v>
      </c>
      <c r="WH23" s="151">
        <f t="shared" ca="1" si="48"/>
        <v>0</v>
      </c>
      <c r="WI23" s="151">
        <f t="shared" ca="1" si="48"/>
        <v>0</v>
      </c>
      <c r="WJ23" s="151">
        <f t="shared" ca="1" si="48"/>
        <v>0</v>
      </c>
      <c r="WK23" s="151">
        <f t="shared" ca="1" si="48"/>
        <v>0</v>
      </c>
      <c r="WL23" s="151">
        <f t="shared" ca="1" si="48"/>
        <v>0</v>
      </c>
      <c r="WM23" s="151">
        <f t="shared" ca="1" si="48"/>
        <v>0</v>
      </c>
      <c r="WN23" s="151">
        <f t="shared" ca="1" si="48"/>
        <v>0</v>
      </c>
      <c r="WO23" s="151">
        <f t="shared" ca="1" si="48"/>
        <v>0</v>
      </c>
      <c r="WP23" s="151">
        <f t="shared" ca="1" si="48"/>
        <v>0</v>
      </c>
      <c r="WQ23" s="151">
        <f t="shared" ca="1" si="48"/>
        <v>0</v>
      </c>
      <c r="WR23" s="151">
        <f t="shared" ca="1" si="48"/>
        <v>0</v>
      </c>
      <c r="WS23" s="151">
        <f t="shared" ca="1" si="48"/>
        <v>0</v>
      </c>
      <c r="WT23" s="151">
        <f t="shared" ca="1" si="48"/>
        <v>0</v>
      </c>
      <c r="WU23" s="151">
        <f t="shared" ca="1" si="48"/>
        <v>0</v>
      </c>
      <c r="WV23" s="151">
        <f t="shared" ca="1" si="48"/>
        <v>0</v>
      </c>
      <c r="WW23" s="151">
        <f t="shared" ca="1" si="48"/>
        <v>0</v>
      </c>
      <c r="WX23" s="151">
        <f t="shared" ca="1" si="48"/>
        <v>0</v>
      </c>
      <c r="WY23" s="151">
        <f t="shared" ref="WY23:YE23" ca="1" si="49">IF($D23=0,0,(WY13*$D13+WY14*$D14+WY16*$D16+WY17*$D17)/$D23)</f>
        <v>0</v>
      </c>
      <c r="WZ23" s="151">
        <f t="shared" ca="1" si="49"/>
        <v>0</v>
      </c>
      <c r="XA23" s="151">
        <f t="shared" ca="1" si="49"/>
        <v>0</v>
      </c>
      <c r="XB23" s="151">
        <f t="shared" ca="1" si="49"/>
        <v>0</v>
      </c>
      <c r="XC23" s="151">
        <f t="shared" ca="1" si="49"/>
        <v>0</v>
      </c>
      <c r="XD23" s="151">
        <f t="shared" ca="1" si="49"/>
        <v>0</v>
      </c>
      <c r="XE23" s="151">
        <f t="shared" ca="1" si="49"/>
        <v>0</v>
      </c>
      <c r="XF23" s="151">
        <f t="shared" ca="1" si="49"/>
        <v>0</v>
      </c>
      <c r="XG23" s="151">
        <f t="shared" ca="1" si="49"/>
        <v>0</v>
      </c>
      <c r="XH23" s="151">
        <f t="shared" ca="1" si="49"/>
        <v>0</v>
      </c>
      <c r="XI23" s="151">
        <f t="shared" ca="1" si="49"/>
        <v>0</v>
      </c>
      <c r="XJ23" s="151">
        <f t="shared" ca="1" si="49"/>
        <v>0</v>
      </c>
      <c r="XK23" s="151">
        <f t="shared" ca="1" si="49"/>
        <v>0</v>
      </c>
      <c r="XL23" s="151">
        <f t="shared" ca="1" si="49"/>
        <v>0</v>
      </c>
      <c r="XM23" s="151">
        <f t="shared" ca="1" si="49"/>
        <v>0</v>
      </c>
      <c r="XN23" s="151">
        <f t="shared" ca="1" si="49"/>
        <v>0</v>
      </c>
      <c r="XO23" s="151">
        <f t="shared" ca="1" si="49"/>
        <v>0</v>
      </c>
      <c r="XP23" s="151">
        <f t="shared" ca="1" si="49"/>
        <v>0</v>
      </c>
      <c r="XQ23" s="151">
        <f t="shared" ca="1" si="49"/>
        <v>0</v>
      </c>
      <c r="XR23" s="151">
        <f t="shared" ca="1" si="49"/>
        <v>0</v>
      </c>
      <c r="XS23" s="151">
        <f t="shared" ca="1" si="49"/>
        <v>0</v>
      </c>
      <c r="XT23" s="151">
        <f t="shared" ca="1" si="49"/>
        <v>0</v>
      </c>
      <c r="XU23" s="151">
        <f t="shared" ca="1" si="49"/>
        <v>0</v>
      </c>
      <c r="XV23" s="151">
        <f t="shared" ca="1" si="49"/>
        <v>0</v>
      </c>
      <c r="XW23" s="151">
        <f t="shared" ca="1" si="49"/>
        <v>0</v>
      </c>
      <c r="XX23" s="151">
        <f t="shared" ca="1" si="49"/>
        <v>0</v>
      </c>
      <c r="XY23" s="151">
        <f t="shared" ca="1" si="49"/>
        <v>0</v>
      </c>
      <c r="XZ23" s="151">
        <f t="shared" ca="1" si="49"/>
        <v>0</v>
      </c>
      <c r="YA23" s="151">
        <f t="shared" ca="1" si="49"/>
        <v>0</v>
      </c>
      <c r="YB23" s="151">
        <f t="shared" ca="1" si="49"/>
        <v>0</v>
      </c>
      <c r="YC23" s="151">
        <f t="shared" ca="1" si="49"/>
        <v>0</v>
      </c>
      <c r="YD23" s="151">
        <f t="shared" ca="1" si="49"/>
        <v>0</v>
      </c>
      <c r="YE23" s="151">
        <f t="shared" ca="1" si="49"/>
        <v>0</v>
      </c>
      <c r="YF23" s="108"/>
      <c r="YG23" s="109"/>
    </row>
    <row r="24" spans="1:657" s="110" customFormat="1" ht="15" customHeight="1" x14ac:dyDescent="0.25">
      <c r="A24" s="148"/>
      <c r="B24" s="149" t="s">
        <v>227</v>
      </c>
      <c r="C24" s="149"/>
      <c r="D24" s="150">
        <f ca="1">D15+D18</f>
        <v>0</v>
      </c>
      <c r="E24" s="149"/>
      <c r="F24" s="149"/>
      <c r="G24" s="149"/>
      <c r="H24" s="149"/>
      <c r="I24" s="151">
        <f ca="1">IF($D24=0,0,(I15*$D15+I18*$D18)/$D24)</f>
        <v>0</v>
      </c>
      <c r="J24" s="152"/>
      <c r="K24" s="151">
        <f ca="1">IF($D24=0,0,(K15*$D15+K18*$D18)/$D24)</f>
        <v>0</v>
      </c>
      <c r="L24" s="151"/>
      <c r="M24" s="151">
        <f ca="1">IF($D24=0,0,(M15*$D15+M18*$D18)/$D24)</f>
        <v>0</v>
      </c>
      <c r="N24" s="151"/>
      <c r="O24" s="151">
        <f ca="1">IF($D24=0,0,(O15*$D15+O18*$D18)/$D24)</f>
        <v>0</v>
      </c>
      <c r="P24" s="151"/>
      <c r="Q24" s="151">
        <f t="shared" ref="Q24:AQ24" ca="1" si="50">IF($D24=0,0,(Q15*$D15+Q18*$D18)/$D24)</f>
        <v>0</v>
      </c>
      <c r="R24" s="151">
        <f t="shared" ca="1" si="50"/>
        <v>0</v>
      </c>
      <c r="S24" s="151">
        <f t="shared" ca="1" si="50"/>
        <v>0</v>
      </c>
      <c r="T24" s="151">
        <f t="shared" ca="1" si="50"/>
        <v>0</v>
      </c>
      <c r="U24" s="151">
        <f t="shared" ca="1" si="50"/>
        <v>0</v>
      </c>
      <c r="V24" s="151">
        <f t="shared" ca="1" si="50"/>
        <v>0</v>
      </c>
      <c r="W24" s="151">
        <f t="shared" ca="1" si="50"/>
        <v>0</v>
      </c>
      <c r="X24" s="151">
        <f t="shared" ca="1" si="50"/>
        <v>0</v>
      </c>
      <c r="Y24" s="151">
        <f t="shared" ca="1" si="50"/>
        <v>0</v>
      </c>
      <c r="Z24" s="151">
        <f t="shared" ca="1" si="50"/>
        <v>0</v>
      </c>
      <c r="AA24" s="151">
        <f t="shared" ca="1" si="50"/>
        <v>0</v>
      </c>
      <c r="AB24" s="151">
        <f t="shared" ca="1" si="50"/>
        <v>0</v>
      </c>
      <c r="AC24" s="151">
        <f t="shared" ca="1" si="50"/>
        <v>0</v>
      </c>
      <c r="AD24" s="151">
        <f t="shared" ca="1" si="50"/>
        <v>0</v>
      </c>
      <c r="AE24" s="151">
        <f t="shared" ca="1" si="50"/>
        <v>0</v>
      </c>
      <c r="AF24" s="151">
        <f t="shared" ca="1" si="50"/>
        <v>0</v>
      </c>
      <c r="AG24" s="151">
        <f t="shared" ca="1" si="50"/>
        <v>0</v>
      </c>
      <c r="AH24" s="151">
        <f t="shared" ca="1" si="50"/>
        <v>0</v>
      </c>
      <c r="AI24" s="151">
        <f t="shared" ca="1" si="50"/>
        <v>0</v>
      </c>
      <c r="AJ24" s="151">
        <f t="shared" ca="1" si="50"/>
        <v>0</v>
      </c>
      <c r="AK24" s="151">
        <f t="shared" ca="1" si="50"/>
        <v>0</v>
      </c>
      <c r="AL24" s="151">
        <f t="shared" ca="1" si="50"/>
        <v>0</v>
      </c>
      <c r="AM24" s="151">
        <f t="shared" ca="1" si="50"/>
        <v>0</v>
      </c>
      <c r="AN24" s="151">
        <f t="shared" ca="1" si="50"/>
        <v>0</v>
      </c>
      <c r="AO24" s="151">
        <f t="shared" ca="1" si="50"/>
        <v>0</v>
      </c>
      <c r="AP24" s="151">
        <f t="shared" ca="1" si="50"/>
        <v>0</v>
      </c>
      <c r="AQ24" s="151">
        <f t="shared" ca="1" si="50"/>
        <v>0</v>
      </c>
      <c r="AR24" s="152"/>
      <c r="AS24" s="152"/>
      <c r="AT24" s="151"/>
      <c r="AU24" s="151"/>
      <c r="AV24" s="151"/>
      <c r="AW24" s="151"/>
      <c r="AX24" s="151">
        <f t="shared" ref="AX24:BC24" ca="1" si="51">IF($D24=0,0,(AX15*$D15+AX18*$D18)/$D24)</f>
        <v>0</v>
      </c>
      <c r="AY24" s="151">
        <f t="shared" ca="1" si="51"/>
        <v>0</v>
      </c>
      <c r="AZ24" s="151">
        <f t="shared" ca="1" si="51"/>
        <v>0</v>
      </c>
      <c r="BA24" s="151">
        <f t="shared" ca="1" si="51"/>
        <v>0</v>
      </c>
      <c r="BB24" s="151">
        <f t="shared" ca="1" si="51"/>
        <v>0</v>
      </c>
      <c r="BC24" s="151">
        <f t="shared" ca="1" si="51"/>
        <v>0</v>
      </c>
      <c r="BD24" s="151"/>
      <c r="BE24" s="151"/>
      <c r="BF24" s="151">
        <f t="shared" ref="BF24:BK24" ca="1" si="52">IF($D24=0,0,(BF15*$D15+BF18*$D18)/$D24)</f>
        <v>0</v>
      </c>
      <c r="BG24" s="151">
        <f t="shared" ca="1" si="52"/>
        <v>0</v>
      </c>
      <c r="BH24" s="151">
        <f t="shared" ca="1" si="52"/>
        <v>0</v>
      </c>
      <c r="BI24" s="151">
        <f t="shared" ca="1" si="52"/>
        <v>0</v>
      </c>
      <c r="BJ24" s="151">
        <f t="shared" ca="1" si="52"/>
        <v>0</v>
      </c>
      <c r="BK24" s="151">
        <f t="shared" ca="1" si="52"/>
        <v>0</v>
      </c>
      <c r="BL24" s="151"/>
      <c r="BM24" s="151">
        <f ca="1">IF($D24=0,0,(BM15*$D15+BM18*$D18)/$D24)</f>
        <v>0</v>
      </c>
      <c r="BN24" s="151"/>
      <c r="BO24" s="151"/>
      <c r="BP24" s="151"/>
      <c r="BQ24" s="151">
        <f ca="1">IF($D24=0,0,(BQ15*$D15+BQ18*$D18)/$D24)</f>
        <v>0</v>
      </c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1"/>
      <c r="CK24" s="151">
        <f t="shared" ref="CK24:DC24" ca="1" si="53">IF($D24=0,0,(CK15*$D15+CK18*$D18)/$D24)</f>
        <v>0</v>
      </c>
      <c r="CL24" s="151">
        <f t="shared" ca="1" si="53"/>
        <v>0</v>
      </c>
      <c r="CM24" s="151">
        <f t="shared" ca="1" si="53"/>
        <v>0</v>
      </c>
      <c r="CN24" s="151">
        <f t="shared" ca="1" si="53"/>
        <v>0</v>
      </c>
      <c r="CO24" s="151">
        <f t="shared" ca="1" si="53"/>
        <v>0</v>
      </c>
      <c r="CP24" s="151">
        <f t="shared" ca="1" si="53"/>
        <v>0</v>
      </c>
      <c r="CQ24" s="151">
        <f t="shared" ca="1" si="53"/>
        <v>0</v>
      </c>
      <c r="CR24" s="151">
        <f t="shared" ca="1" si="53"/>
        <v>0</v>
      </c>
      <c r="CS24" s="151">
        <f t="shared" ca="1" si="53"/>
        <v>0</v>
      </c>
      <c r="CT24" s="151">
        <f t="shared" ca="1" si="53"/>
        <v>0</v>
      </c>
      <c r="CU24" s="151">
        <f t="shared" ca="1" si="53"/>
        <v>0</v>
      </c>
      <c r="CV24" s="151">
        <f t="shared" ca="1" si="53"/>
        <v>0</v>
      </c>
      <c r="CW24" s="151">
        <f t="shared" ca="1" si="53"/>
        <v>0</v>
      </c>
      <c r="CX24" s="151">
        <f t="shared" ca="1" si="53"/>
        <v>0</v>
      </c>
      <c r="CY24" s="151">
        <f t="shared" ca="1" si="53"/>
        <v>0</v>
      </c>
      <c r="CZ24" s="151">
        <f t="shared" ca="1" si="53"/>
        <v>0</v>
      </c>
      <c r="DA24" s="151">
        <f t="shared" ca="1" si="53"/>
        <v>0</v>
      </c>
      <c r="DB24" s="151">
        <f t="shared" ca="1" si="53"/>
        <v>0</v>
      </c>
      <c r="DC24" s="151">
        <f t="shared" ca="1" si="53"/>
        <v>0</v>
      </c>
      <c r="DD24" s="151"/>
      <c r="DE24" s="151">
        <f ca="1">IF($D24=0,0,(DE15*$D15+DE18*$D18)/$D24)</f>
        <v>0</v>
      </c>
      <c r="DF24" s="151"/>
      <c r="DG24" s="151">
        <f t="shared" ref="DG24:FR24" ca="1" si="54">IF($D24=0,0,(DG15*$D15+DG18*$D18)/$D24)</f>
        <v>0</v>
      </c>
      <c r="DH24" s="151">
        <f t="shared" ca="1" si="54"/>
        <v>0</v>
      </c>
      <c r="DI24" s="151">
        <f t="shared" ca="1" si="54"/>
        <v>0</v>
      </c>
      <c r="DJ24" s="151">
        <f t="shared" ca="1" si="54"/>
        <v>0</v>
      </c>
      <c r="DK24" s="151">
        <f t="shared" ca="1" si="54"/>
        <v>0</v>
      </c>
      <c r="DL24" s="151">
        <f t="shared" ca="1" si="54"/>
        <v>0</v>
      </c>
      <c r="DM24" s="151">
        <f t="shared" ca="1" si="54"/>
        <v>0</v>
      </c>
      <c r="DN24" s="151">
        <f t="shared" ca="1" si="54"/>
        <v>0</v>
      </c>
      <c r="DO24" s="151">
        <f t="shared" ca="1" si="54"/>
        <v>0</v>
      </c>
      <c r="DP24" s="151">
        <f t="shared" ca="1" si="54"/>
        <v>0</v>
      </c>
      <c r="DQ24" s="151">
        <f t="shared" ca="1" si="54"/>
        <v>0</v>
      </c>
      <c r="DR24" s="151">
        <f t="shared" ca="1" si="54"/>
        <v>0</v>
      </c>
      <c r="DS24" s="151">
        <f t="shared" ca="1" si="54"/>
        <v>0</v>
      </c>
      <c r="DT24" s="151">
        <f t="shared" ca="1" si="54"/>
        <v>0</v>
      </c>
      <c r="DU24" s="151">
        <f t="shared" ca="1" si="54"/>
        <v>0</v>
      </c>
      <c r="DV24" s="151">
        <f t="shared" ca="1" si="54"/>
        <v>0</v>
      </c>
      <c r="DW24" s="151">
        <f t="shared" ca="1" si="54"/>
        <v>0</v>
      </c>
      <c r="DX24" s="151">
        <f t="shared" ca="1" si="54"/>
        <v>0</v>
      </c>
      <c r="DY24" s="151">
        <f t="shared" ca="1" si="54"/>
        <v>0</v>
      </c>
      <c r="DZ24" s="151">
        <f t="shared" ca="1" si="54"/>
        <v>0</v>
      </c>
      <c r="EA24" s="151">
        <f t="shared" ca="1" si="54"/>
        <v>0</v>
      </c>
      <c r="EB24" s="151">
        <f t="shared" ca="1" si="54"/>
        <v>0</v>
      </c>
      <c r="EC24" s="151">
        <f t="shared" ca="1" si="54"/>
        <v>0</v>
      </c>
      <c r="ED24" s="151">
        <f t="shared" ca="1" si="54"/>
        <v>0</v>
      </c>
      <c r="EE24" s="151">
        <f t="shared" ca="1" si="54"/>
        <v>0</v>
      </c>
      <c r="EF24" s="151">
        <f t="shared" ca="1" si="54"/>
        <v>0</v>
      </c>
      <c r="EG24" s="151">
        <f t="shared" ca="1" si="54"/>
        <v>0</v>
      </c>
      <c r="EH24" s="151">
        <f t="shared" ca="1" si="54"/>
        <v>0</v>
      </c>
      <c r="EI24" s="151">
        <f t="shared" ca="1" si="54"/>
        <v>0</v>
      </c>
      <c r="EJ24" s="151">
        <f t="shared" ca="1" si="54"/>
        <v>0</v>
      </c>
      <c r="EK24" s="151">
        <f t="shared" ca="1" si="54"/>
        <v>0</v>
      </c>
      <c r="EL24" s="151">
        <f t="shared" ca="1" si="54"/>
        <v>0</v>
      </c>
      <c r="EM24" s="151">
        <f t="shared" ca="1" si="54"/>
        <v>0</v>
      </c>
      <c r="EN24" s="151">
        <f t="shared" ca="1" si="54"/>
        <v>0</v>
      </c>
      <c r="EO24" s="151">
        <f t="shared" ca="1" si="54"/>
        <v>0</v>
      </c>
      <c r="EP24" s="151">
        <f t="shared" ca="1" si="54"/>
        <v>0</v>
      </c>
      <c r="EQ24" s="151">
        <f t="shared" ca="1" si="54"/>
        <v>0</v>
      </c>
      <c r="ER24" s="151">
        <f t="shared" ca="1" si="54"/>
        <v>0</v>
      </c>
      <c r="ES24" s="151">
        <f t="shared" ca="1" si="54"/>
        <v>0</v>
      </c>
      <c r="ET24" s="151">
        <f t="shared" ca="1" si="54"/>
        <v>0</v>
      </c>
      <c r="EU24" s="151">
        <f t="shared" ca="1" si="54"/>
        <v>0</v>
      </c>
      <c r="EV24" s="151">
        <f t="shared" ca="1" si="54"/>
        <v>0</v>
      </c>
      <c r="EW24" s="151">
        <f t="shared" ca="1" si="54"/>
        <v>0</v>
      </c>
      <c r="EX24" s="151">
        <f t="shared" ca="1" si="54"/>
        <v>0</v>
      </c>
      <c r="EY24" s="151">
        <f t="shared" ca="1" si="54"/>
        <v>0</v>
      </c>
      <c r="EZ24" s="151">
        <f t="shared" ca="1" si="54"/>
        <v>0</v>
      </c>
      <c r="FA24" s="151">
        <f t="shared" ca="1" si="54"/>
        <v>0</v>
      </c>
      <c r="FB24" s="151">
        <f t="shared" ca="1" si="54"/>
        <v>0</v>
      </c>
      <c r="FC24" s="151">
        <f t="shared" ca="1" si="54"/>
        <v>0</v>
      </c>
      <c r="FD24" s="151">
        <f t="shared" ca="1" si="54"/>
        <v>0</v>
      </c>
      <c r="FE24" s="151">
        <f t="shared" ca="1" si="54"/>
        <v>0</v>
      </c>
      <c r="FF24" s="151">
        <f t="shared" ca="1" si="54"/>
        <v>0</v>
      </c>
      <c r="FG24" s="151">
        <f t="shared" ca="1" si="54"/>
        <v>0</v>
      </c>
      <c r="FH24" s="151">
        <f t="shared" ca="1" si="54"/>
        <v>0</v>
      </c>
      <c r="FI24" s="151">
        <f t="shared" ca="1" si="54"/>
        <v>0</v>
      </c>
      <c r="FJ24" s="151">
        <f t="shared" ca="1" si="54"/>
        <v>0</v>
      </c>
      <c r="FK24" s="151">
        <f t="shared" ca="1" si="54"/>
        <v>0</v>
      </c>
      <c r="FL24" s="151">
        <f t="shared" ca="1" si="54"/>
        <v>0</v>
      </c>
      <c r="FM24" s="151">
        <f t="shared" ca="1" si="54"/>
        <v>0</v>
      </c>
      <c r="FN24" s="151">
        <f t="shared" ca="1" si="54"/>
        <v>0</v>
      </c>
      <c r="FO24" s="151">
        <f t="shared" ca="1" si="54"/>
        <v>0</v>
      </c>
      <c r="FP24" s="151">
        <f t="shared" ca="1" si="54"/>
        <v>0</v>
      </c>
      <c r="FQ24" s="151">
        <f t="shared" ca="1" si="54"/>
        <v>0</v>
      </c>
      <c r="FR24" s="151">
        <f t="shared" ca="1" si="54"/>
        <v>0</v>
      </c>
      <c r="FS24" s="151">
        <f t="shared" ref="FS24:ID24" ca="1" si="55">IF($D24=0,0,(FS15*$D15+FS18*$D18)/$D24)</f>
        <v>0</v>
      </c>
      <c r="FT24" s="151">
        <f t="shared" ca="1" si="55"/>
        <v>0</v>
      </c>
      <c r="FU24" s="151">
        <f t="shared" ca="1" si="55"/>
        <v>0</v>
      </c>
      <c r="FV24" s="151">
        <f t="shared" ca="1" si="55"/>
        <v>0</v>
      </c>
      <c r="FW24" s="151">
        <f t="shared" ca="1" si="55"/>
        <v>0</v>
      </c>
      <c r="FX24" s="151">
        <f t="shared" ca="1" si="55"/>
        <v>0</v>
      </c>
      <c r="FY24" s="151">
        <f t="shared" ca="1" si="55"/>
        <v>0</v>
      </c>
      <c r="FZ24" s="151">
        <f t="shared" ca="1" si="55"/>
        <v>0</v>
      </c>
      <c r="GA24" s="151">
        <f t="shared" ca="1" si="55"/>
        <v>0</v>
      </c>
      <c r="GB24" s="151">
        <f t="shared" ca="1" si="55"/>
        <v>0</v>
      </c>
      <c r="GC24" s="151">
        <f t="shared" ca="1" si="55"/>
        <v>0</v>
      </c>
      <c r="GD24" s="151">
        <f t="shared" ca="1" si="55"/>
        <v>0</v>
      </c>
      <c r="GE24" s="151">
        <f t="shared" ca="1" si="55"/>
        <v>0</v>
      </c>
      <c r="GF24" s="151">
        <f t="shared" ca="1" si="55"/>
        <v>0</v>
      </c>
      <c r="GG24" s="151">
        <f t="shared" ca="1" si="55"/>
        <v>0</v>
      </c>
      <c r="GH24" s="151">
        <f t="shared" ca="1" si="55"/>
        <v>0</v>
      </c>
      <c r="GI24" s="151">
        <f t="shared" ca="1" si="55"/>
        <v>0</v>
      </c>
      <c r="GJ24" s="151">
        <f t="shared" ca="1" si="55"/>
        <v>0</v>
      </c>
      <c r="GK24" s="151">
        <f t="shared" ca="1" si="55"/>
        <v>0</v>
      </c>
      <c r="GL24" s="151">
        <f t="shared" ca="1" si="55"/>
        <v>0</v>
      </c>
      <c r="GM24" s="151">
        <f t="shared" ca="1" si="55"/>
        <v>0</v>
      </c>
      <c r="GN24" s="151">
        <f t="shared" ca="1" si="55"/>
        <v>0</v>
      </c>
      <c r="GO24" s="151">
        <f t="shared" ca="1" si="55"/>
        <v>0</v>
      </c>
      <c r="GP24" s="151">
        <f t="shared" ca="1" si="55"/>
        <v>0</v>
      </c>
      <c r="GQ24" s="151">
        <f t="shared" ca="1" si="55"/>
        <v>0</v>
      </c>
      <c r="GR24" s="151">
        <f t="shared" ca="1" si="55"/>
        <v>0</v>
      </c>
      <c r="GS24" s="151">
        <f t="shared" ca="1" si="55"/>
        <v>0</v>
      </c>
      <c r="GT24" s="151">
        <f t="shared" ca="1" si="55"/>
        <v>0</v>
      </c>
      <c r="GU24" s="151">
        <f t="shared" ca="1" si="55"/>
        <v>0</v>
      </c>
      <c r="GV24" s="151">
        <f t="shared" ca="1" si="55"/>
        <v>0</v>
      </c>
      <c r="GW24" s="151">
        <f t="shared" ca="1" si="55"/>
        <v>0</v>
      </c>
      <c r="GX24" s="151">
        <f t="shared" ca="1" si="55"/>
        <v>0</v>
      </c>
      <c r="GY24" s="151">
        <f t="shared" ca="1" si="55"/>
        <v>0</v>
      </c>
      <c r="GZ24" s="151">
        <f t="shared" ca="1" si="55"/>
        <v>0</v>
      </c>
      <c r="HA24" s="151">
        <f t="shared" ca="1" si="55"/>
        <v>0</v>
      </c>
      <c r="HB24" s="151">
        <f t="shared" ca="1" si="55"/>
        <v>0</v>
      </c>
      <c r="HC24" s="151">
        <f t="shared" ca="1" si="55"/>
        <v>0</v>
      </c>
      <c r="HD24" s="151">
        <f t="shared" ca="1" si="55"/>
        <v>0</v>
      </c>
      <c r="HE24" s="151">
        <f t="shared" ca="1" si="55"/>
        <v>0</v>
      </c>
      <c r="HF24" s="151">
        <f t="shared" ca="1" si="55"/>
        <v>0</v>
      </c>
      <c r="HG24" s="151">
        <f t="shared" ca="1" si="55"/>
        <v>0</v>
      </c>
      <c r="HH24" s="151">
        <f t="shared" ca="1" si="55"/>
        <v>0</v>
      </c>
      <c r="HI24" s="151">
        <f t="shared" ca="1" si="55"/>
        <v>0</v>
      </c>
      <c r="HJ24" s="151">
        <f t="shared" ca="1" si="55"/>
        <v>0</v>
      </c>
      <c r="HK24" s="151">
        <f t="shared" ca="1" si="55"/>
        <v>0</v>
      </c>
      <c r="HL24" s="151">
        <f t="shared" ca="1" si="55"/>
        <v>0</v>
      </c>
      <c r="HM24" s="151">
        <f t="shared" ca="1" si="55"/>
        <v>0</v>
      </c>
      <c r="HN24" s="151">
        <f t="shared" ca="1" si="55"/>
        <v>0</v>
      </c>
      <c r="HO24" s="151">
        <f t="shared" ca="1" si="55"/>
        <v>0</v>
      </c>
      <c r="HP24" s="151">
        <f t="shared" ca="1" si="55"/>
        <v>0</v>
      </c>
      <c r="HQ24" s="151">
        <f t="shared" ca="1" si="55"/>
        <v>0</v>
      </c>
      <c r="HR24" s="151">
        <f t="shared" ca="1" si="55"/>
        <v>0</v>
      </c>
      <c r="HS24" s="151">
        <f t="shared" ca="1" si="55"/>
        <v>0</v>
      </c>
      <c r="HT24" s="151">
        <f t="shared" ca="1" si="55"/>
        <v>0</v>
      </c>
      <c r="HU24" s="151">
        <f t="shared" ca="1" si="55"/>
        <v>0</v>
      </c>
      <c r="HV24" s="151">
        <f t="shared" ca="1" si="55"/>
        <v>0</v>
      </c>
      <c r="HW24" s="151">
        <f t="shared" ca="1" si="55"/>
        <v>0</v>
      </c>
      <c r="HX24" s="151">
        <f t="shared" ca="1" si="55"/>
        <v>0</v>
      </c>
      <c r="HY24" s="151">
        <f t="shared" ca="1" si="55"/>
        <v>0</v>
      </c>
      <c r="HZ24" s="151">
        <f t="shared" ca="1" si="55"/>
        <v>0</v>
      </c>
      <c r="IA24" s="151">
        <f t="shared" ca="1" si="55"/>
        <v>0</v>
      </c>
      <c r="IB24" s="151">
        <f t="shared" ca="1" si="55"/>
        <v>0</v>
      </c>
      <c r="IC24" s="151">
        <f t="shared" ca="1" si="55"/>
        <v>0</v>
      </c>
      <c r="ID24" s="151">
        <f t="shared" ca="1" si="55"/>
        <v>0</v>
      </c>
      <c r="IE24" s="151">
        <f t="shared" ref="IE24:KP24" ca="1" si="56">IF($D24=0,0,(IE15*$D15+IE18*$D18)/$D24)</f>
        <v>0</v>
      </c>
      <c r="IF24" s="151">
        <f t="shared" ca="1" si="56"/>
        <v>0</v>
      </c>
      <c r="IG24" s="151">
        <f t="shared" ca="1" si="56"/>
        <v>0</v>
      </c>
      <c r="IH24" s="151">
        <f t="shared" ca="1" si="56"/>
        <v>0</v>
      </c>
      <c r="II24" s="151">
        <f t="shared" ca="1" si="56"/>
        <v>0</v>
      </c>
      <c r="IJ24" s="151">
        <f t="shared" ca="1" si="56"/>
        <v>0</v>
      </c>
      <c r="IK24" s="151">
        <f t="shared" ca="1" si="56"/>
        <v>0</v>
      </c>
      <c r="IL24" s="151">
        <f t="shared" ca="1" si="56"/>
        <v>0</v>
      </c>
      <c r="IM24" s="151">
        <f t="shared" ca="1" si="56"/>
        <v>0</v>
      </c>
      <c r="IN24" s="151">
        <f t="shared" ca="1" si="56"/>
        <v>0</v>
      </c>
      <c r="IO24" s="151">
        <f t="shared" ca="1" si="56"/>
        <v>0</v>
      </c>
      <c r="IP24" s="151">
        <f t="shared" ca="1" si="56"/>
        <v>0</v>
      </c>
      <c r="IQ24" s="151">
        <f t="shared" ca="1" si="56"/>
        <v>0</v>
      </c>
      <c r="IR24" s="151">
        <f t="shared" ca="1" si="56"/>
        <v>0</v>
      </c>
      <c r="IS24" s="151">
        <f t="shared" ca="1" si="56"/>
        <v>0</v>
      </c>
      <c r="IT24" s="151">
        <f t="shared" ca="1" si="56"/>
        <v>0</v>
      </c>
      <c r="IU24" s="151">
        <f t="shared" ca="1" si="56"/>
        <v>0</v>
      </c>
      <c r="IV24" s="151">
        <f t="shared" ca="1" si="56"/>
        <v>0</v>
      </c>
      <c r="IW24" s="151">
        <f t="shared" ca="1" si="56"/>
        <v>0</v>
      </c>
      <c r="IX24" s="151">
        <f t="shared" ca="1" si="56"/>
        <v>0</v>
      </c>
      <c r="IY24" s="151">
        <f t="shared" ca="1" si="56"/>
        <v>0</v>
      </c>
      <c r="IZ24" s="151">
        <f t="shared" ca="1" si="56"/>
        <v>0</v>
      </c>
      <c r="JA24" s="151">
        <f t="shared" ca="1" si="56"/>
        <v>0</v>
      </c>
      <c r="JB24" s="151">
        <f t="shared" ca="1" si="56"/>
        <v>0</v>
      </c>
      <c r="JC24" s="151">
        <f t="shared" ca="1" si="56"/>
        <v>0</v>
      </c>
      <c r="JD24" s="151">
        <f t="shared" ca="1" si="56"/>
        <v>0</v>
      </c>
      <c r="JE24" s="151">
        <f t="shared" ca="1" si="56"/>
        <v>0</v>
      </c>
      <c r="JF24" s="151">
        <f t="shared" ca="1" si="56"/>
        <v>0</v>
      </c>
      <c r="JG24" s="151">
        <f t="shared" ca="1" si="56"/>
        <v>0</v>
      </c>
      <c r="JH24" s="151">
        <f t="shared" ca="1" si="56"/>
        <v>0</v>
      </c>
      <c r="JI24" s="151">
        <f t="shared" ca="1" si="56"/>
        <v>0</v>
      </c>
      <c r="JJ24" s="151">
        <f t="shared" ca="1" si="56"/>
        <v>0</v>
      </c>
      <c r="JK24" s="151">
        <f t="shared" ca="1" si="56"/>
        <v>0</v>
      </c>
      <c r="JL24" s="151">
        <f t="shared" ca="1" si="56"/>
        <v>0</v>
      </c>
      <c r="JM24" s="151">
        <f t="shared" ca="1" si="56"/>
        <v>0</v>
      </c>
      <c r="JN24" s="151">
        <f t="shared" ca="1" si="56"/>
        <v>0</v>
      </c>
      <c r="JO24" s="151">
        <f t="shared" ca="1" si="56"/>
        <v>0</v>
      </c>
      <c r="JP24" s="151">
        <f t="shared" ca="1" si="56"/>
        <v>0</v>
      </c>
      <c r="JQ24" s="151">
        <f t="shared" ca="1" si="56"/>
        <v>0</v>
      </c>
      <c r="JR24" s="151">
        <f t="shared" ca="1" si="56"/>
        <v>0</v>
      </c>
      <c r="JS24" s="151">
        <f t="shared" ca="1" si="56"/>
        <v>0</v>
      </c>
      <c r="JT24" s="151">
        <f t="shared" ca="1" si="56"/>
        <v>0</v>
      </c>
      <c r="JU24" s="151">
        <f t="shared" ca="1" si="56"/>
        <v>0</v>
      </c>
      <c r="JV24" s="151">
        <f t="shared" ca="1" si="56"/>
        <v>0</v>
      </c>
      <c r="JW24" s="151">
        <f t="shared" ca="1" si="56"/>
        <v>0</v>
      </c>
      <c r="JX24" s="151">
        <f t="shared" ca="1" si="56"/>
        <v>0</v>
      </c>
      <c r="JY24" s="151">
        <f t="shared" ca="1" si="56"/>
        <v>0</v>
      </c>
      <c r="JZ24" s="151">
        <f t="shared" ca="1" si="56"/>
        <v>0</v>
      </c>
      <c r="KA24" s="151">
        <f t="shared" ca="1" si="56"/>
        <v>0</v>
      </c>
      <c r="KB24" s="151">
        <f t="shared" ca="1" si="56"/>
        <v>0</v>
      </c>
      <c r="KC24" s="151">
        <f t="shared" ca="1" si="56"/>
        <v>0</v>
      </c>
      <c r="KD24" s="151">
        <f t="shared" ca="1" si="56"/>
        <v>0</v>
      </c>
      <c r="KE24" s="151">
        <f t="shared" ca="1" si="56"/>
        <v>0</v>
      </c>
      <c r="KF24" s="151">
        <f t="shared" ca="1" si="56"/>
        <v>0</v>
      </c>
      <c r="KG24" s="151">
        <f t="shared" ca="1" si="56"/>
        <v>0</v>
      </c>
      <c r="KH24" s="151">
        <f t="shared" ca="1" si="56"/>
        <v>0</v>
      </c>
      <c r="KI24" s="151">
        <f t="shared" ca="1" si="56"/>
        <v>0</v>
      </c>
      <c r="KJ24" s="151">
        <f t="shared" ca="1" si="56"/>
        <v>0</v>
      </c>
      <c r="KK24" s="151">
        <f t="shared" ca="1" si="56"/>
        <v>0</v>
      </c>
      <c r="KL24" s="151">
        <f t="shared" ca="1" si="56"/>
        <v>0</v>
      </c>
      <c r="KM24" s="151">
        <f t="shared" ca="1" si="56"/>
        <v>0</v>
      </c>
      <c r="KN24" s="151">
        <f t="shared" ca="1" si="56"/>
        <v>0</v>
      </c>
      <c r="KO24" s="151">
        <f t="shared" ca="1" si="56"/>
        <v>0</v>
      </c>
      <c r="KP24" s="151">
        <f t="shared" ca="1" si="56"/>
        <v>0</v>
      </c>
      <c r="KQ24" s="151">
        <f t="shared" ref="KQ24:NB24" ca="1" si="57">IF($D24=0,0,(KQ15*$D15+KQ18*$D18)/$D24)</f>
        <v>0</v>
      </c>
      <c r="KR24" s="151">
        <f t="shared" ca="1" si="57"/>
        <v>0</v>
      </c>
      <c r="KS24" s="151">
        <f t="shared" ca="1" si="57"/>
        <v>0</v>
      </c>
      <c r="KT24" s="151">
        <f t="shared" ca="1" si="57"/>
        <v>0</v>
      </c>
      <c r="KU24" s="151">
        <f t="shared" ca="1" si="57"/>
        <v>0</v>
      </c>
      <c r="KV24" s="151">
        <f t="shared" ca="1" si="57"/>
        <v>0</v>
      </c>
      <c r="KW24" s="151">
        <f t="shared" ca="1" si="57"/>
        <v>0</v>
      </c>
      <c r="KX24" s="151">
        <f t="shared" ca="1" si="57"/>
        <v>0</v>
      </c>
      <c r="KY24" s="151">
        <f t="shared" ca="1" si="57"/>
        <v>0</v>
      </c>
      <c r="KZ24" s="151">
        <f t="shared" ca="1" si="57"/>
        <v>0</v>
      </c>
      <c r="LA24" s="151">
        <f t="shared" ca="1" si="57"/>
        <v>0</v>
      </c>
      <c r="LB24" s="151">
        <f t="shared" ca="1" si="57"/>
        <v>0</v>
      </c>
      <c r="LC24" s="151">
        <f t="shared" ca="1" si="57"/>
        <v>0</v>
      </c>
      <c r="LD24" s="151">
        <f t="shared" ca="1" si="57"/>
        <v>0</v>
      </c>
      <c r="LE24" s="151">
        <f t="shared" ca="1" si="57"/>
        <v>0</v>
      </c>
      <c r="LF24" s="151">
        <f t="shared" ca="1" si="57"/>
        <v>0</v>
      </c>
      <c r="LG24" s="151">
        <f t="shared" ca="1" si="57"/>
        <v>0</v>
      </c>
      <c r="LH24" s="151">
        <f t="shared" ca="1" si="57"/>
        <v>0</v>
      </c>
      <c r="LI24" s="151">
        <f t="shared" ca="1" si="57"/>
        <v>0</v>
      </c>
      <c r="LJ24" s="151">
        <f t="shared" ca="1" si="57"/>
        <v>0</v>
      </c>
      <c r="LK24" s="151">
        <f t="shared" ca="1" si="57"/>
        <v>0</v>
      </c>
      <c r="LL24" s="151">
        <f t="shared" ca="1" si="57"/>
        <v>0</v>
      </c>
      <c r="LM24" s="151">
        <f t="shared" ca="1" si="57"/>
        <v>0</v>
      </c>
      <c r="LN24" s="151">
        <f t="shared" ca="1" si="57"/>
        <v>0</v>
      </c>
      <c r="LO24" s="151">
        <f t="shared" ca="1" si="57"/>
        <v>0</v>
      </c>
      <c r="LP24" s="151">
        <f t="shared" ca="1" si="57"/>
        <v>0</v>
      </c>
      <c r="LQ24" s="151">
        <f t="shared" ca="1" si="57"/>
        <v>0</v>
      </c>
      <c r="LR24" s="151">
        <f t="shared" ca="1" si="57"/>
        <v>0</v>
      </c>
      <c r="LS24" s="151">
        <f t="shared" ca="1" si="57"/>
        <v>0</v>
      </c>
      <c r="LT24" s="151">
        <f t="shared" ca="1" si="57"/>
        <v>0</v>
      </c>
      <c r="LU24" s="151">
        <f t="shared" ca="1" si="57"/>
        <v>0</v>
      </c>
      <c r="LV24" s="151">
        <f t="shared" ca="1" si="57"/>
        <v>0</v>
      </c>
      <c r="LW24" s="151">
        <f t="shared" ca="1" si="57"/>
        <v>0</v>
      </c>
      <c r="LX24" s="151">
        <f t="shared" ca="1" si="57"/>
        <v>0</v>
      </c>
      <c r="LY24" s="151">
        <f t="shared" ca="1" si="57"/>
        <v>0</v>
      </c>
      <c r="LZ24" s="151">
        <f t="shared" ca="1" si="57"/>
        <v>0</v>
      </c>
      <c r="MA24" s="151">
        <f t="shared" ca="1" si="57"/>
        <v>0</v>
      </c>
      <c r="MB24" s="151">
        <f t="shared" ca="1" si="57"/>
        <v>0</v>
      </c>
      <c r="MC24" s="151">
        <f t="shared" ca="1" si="57"/>
        <v>0</v>
      </c>
      <c r="MD24" s="151">
        <f t="shared" ca="1" si="57"/>
        <v>0</v>
      </c>
      <c r="ME24" s="151">
        <f t="shared" ca="1" si="57"/>
        <v>0</v>
      </c>
      <c r="MF24" s="151">
        <f t="shared" ca="1" si="57"/>
        <v>0</v>
      </c>
      <c r="MG24" s="151">
        <f t="shared" ca="1" si="57"/>
        <v>0</v>
      </c>
      <c r="MH24" s="151">
        <f t="shared" ca="1" si="57"/>
        <v>0</v>
      </c>
      <c r="MI24" s="151">
        <f t="shared" ca="1" si="57"/>
        <v>0</v>
      </c>
      <c r="MJ24" s="151">
        <f t="shared" ca="1" si="57"/>
        <v>0</v>
      </c>
      <c r="MK24" s="151">
        <f t="shared" ca="1" si="57"/>
        <v>0</v>
      </c>
      <c r="ML24" s="151">
        <f t="shared" ca="1" si="57"/>
        <v>0</v>
      </c>
      <c r="MM24" s="151">
        <f t="shared" ca="1" si="57"/>
        <v>0</v>
      </c>
      <c r="MN24" s="151">
        <f t="shared" ca="1" si="57"/>
        <v>0</v>
      </c>
      <c r="MO24" s="151">
        <f t="shared" ca="1" si="57"/>
        <v>0</v>
      </c>
      <c r="MP24" s="151">
        <f t="shared" ca="1" si="57"/>
        <v>0</v>
      </c>
      <c r="MQ24" s="151">
        <f t="shared" ca="1" si="57"/>
        <v>0</v>
      </c>
      <c r="MR24" s="151">
        <f t="shared" ca="1" si="57"/>
        <v>0</v>
      </c>
      <c r="MS24" s="151">
        <f t="shared" ca="1" si="57"/>
        <v>0</v>
      </c>
      <c r="MT24" s="151">
        <f t="shared" ca="1" si="57"/>
        <v>0</v>
      </c>
      <c r="MU24" s="151">
        <f t="shared" ca="1" si="57"/>
        <v>0</v>
      </c>
      <c r="MV24" s="151">
        <f t="shared" ca="1" si="57"/>
        <v>0</v>
      </c>
      <c r="MW24" s="151">
        <f t="shared" ca="1" si="57"/>
        <v>0</v>
      </c>
      <c r="MX24" s="151">
        <f t="shared" ca="1" si="57"/>
        <v>0</v>
      </c>
      <c r="MY24" s="151">
        <f t="shared" ca="1" si="57"/>
        <v>0</v>
      </c>
      <c r="MZ24" s="151">
        <f t="shared" ca="1" si="57"/>
        <v>0</v>
      </c>
      <c r="NA24" s="151">
        <f t="shared" ca="1" si="57"/>
        <v>0</v>
      </c>
      <c r="NB24" s="151">
        <f t="shared" ca="1" si="57"/>
        <v>0</v>
      </c>
      <c r="NC24" s="151">
        <f t="shared" ref="NC24:PN24" ca="1" si="58">IF($D24=0,0,(NC15*$D15+NC18*$D18)/$D24)</f>
        <v>0</v>
      </c>
      <c r="ND24" s="151">
        <f t="shared" ca="1" si="58"/>
        <v>0</v>
      </c>
      <c r="NE24" s="151">
        <f t="shared" ca="1" si="58"/>
        <v>0</v>
      </c>
      <c r="NF24" s="151">
        <f t="shared" ca="1" si="58"/>
        <v>0</v>
      </c>
      <c r="NG24" s="151">
        <f t="shared" ca="1" si="58"/>
        <v>0</v>
      </c>
      <c r="NH24" s="151">
        <f t="shared" ca="1" si="58"/>
        <v>0</v>
      </c>
      <c r="NI24" s="151">
        <f t="shared" ca="1" si="58"/>
        <v>0</v>
      </c>
      <c r="NJ24" s="151">
        <f t="shared" ca="1" si="58"/>
        <v>0</v>
      </c>
      <c r="NK24" s="151">
        <f t="shared" ca="1" si="58"/>
        <v>0</v>
      </c>
      <c r="NL24" s="151">
        <f t="shared" ca="1" si="58"/>
        <v>0</v>
      </c>
      <c r="NM24" s="151">
        <f t="shared" ca="1" si="58"/>
        <v>0</v>
      </c>
      <c r="NN24" s="151">
        <f t="shared" ca="1" si="58"/>
        <v>0</v>
      </c>
      <c r="NO24" s="151">
        <f t="shared" ca="1" si="58"/>
        <v>0</v>
      </c>
      <c r="NP24" s="151">
        <f t="shared" ca="1" si="58"/>
        <v>0</v>
      </c>
      <c r="NQ24" s="151">
        <f t="shared" ca="1" si="58"/>
        <v>0</v>
      </c>
      <c r="NR24" s="151">
        <f t="shared" ca="1" si="58"/>
        <v>0</v>
      </c>
      <c r="NS24" s="151">
        <f t="shared" ca="1" si="58"/>
        <v>0</v>
      </c>
      <c r="NT24" s="151">
        <f t="shared" ca="1" si="58"/>
        <v>0</v>
      </c>
      <c r="NU24" s="151">
        <f t="shared" ca="1" si="58"/>
        <v>0</v>
      </c>
      <c r="NV24" s="151">
        <f t="shared" ca="1" si="58"/>
        <v>0</v>
      </c>
      <c r="NW24" s="151">
        <f t="shared" ca="1" si="58"/>
        <v>0</v>
      </c>
      <c r="NX24" s="151">
        <f t="shared" ca="1" si="58"/>
        <v>0</v>
      </c>
      <c r="NY24" s="151">
        <f t="shared" ca="1" si="58"/>
        <v>0</v>
      </c>
      <c r="NZ24" s="151">
        <f t="shared" ca="1" si="58"/>
        <v>0</v>
      </c>
      <c r="OA24" s="151">
        <f t="shared" ca="1" si="58"/>
        <v>0</v>
      </c>
      <c r="OB24" s="151">
        <f t="shared" ca="1" si="58"/>
        <v>0</v>
      </c>
      <c r="OC24" s="151">
        <f t="shared" ca="1" si="58"/>
        <v>0</v>
      </c>
      <c r="OD24" s="151">
        <f t="shared" ca="1" si="58"/>
        <v>0</v>
      </c>
      <c r="OE24" s="151">
        <f t="shared" ca="1" si="58"/>
        <v>0</v>
      </c>
      <c r="OF24" s="151">
        <f t="shared" ca="1" si="58"/>
        <v>0</v>
      </c>
      <c r="OG24" s="151">
        <f t="shared" ca="1" si="58"/>
        <v>0</v>
      </c>
      <c r="OH24" s="151">
        <f t="shared" ca="1" si="58"/>
        <v>0</v>
      </c>
      <c r="OI24" s="151">
        <f t="shared" ca="1" si="58"/>
        <v>0</v>
      </c>
      <c r="OJ24" s="151">
        <f t="shared" ca="1" si="58"/>
        <v>0</v>
      </c>
      <c r="OK24" s="151">
        <f t="shared" ca="1" si="58"/>
        <v>0</v>
      </c>
      <c r="OL24" s="151">
        <f t="shared" ca="1" si="58"/>
        <v>0</v>
      </c>
      <c r="OM24" s="151">
        <f t="shared" ca="1" si="58"/>
        <v>0</v>
      </c>
      <c r="ON24" s="151">
        <f t="shared" ca="1" si="58"/>
        <v>0</v>
      </c>
      <c r="OO24" s="151">
        <f t="shared" ca="1" si="58"/>
        <v>0</v>
      </c>
      <c r="OP24" s="151">
        <f t="shared" ca="1" si="58"/>
        <v>0</v>
      </c>
      <c r="OQ24" s="151">
        <f t="shared" ca="1" si="58"/>
        <v>0</v>
      </c>
      <c r="OR24" s="151">
        <f t="shared" ca="1" si="58"/>
        <v>0</v>
      </c>
      <c r="OS24" s="151">
        <f t="shared" ca="1" si="58"/>
        <v>0</v>
      </c>
      <c r="OT24" s="151">
        <f t="shared" ca="1" si="58"/>
        <v>0</v>
      </c>
      <c r="OU24" s="151">
        <f t="shared" ca="1" si="58"/>
        <v>0</v>
      </c>
      <c r="OV24" s="151">
        <f t="shared" ca="1" si="58"/>
        <v>0</v>
      </c>
      <c r="OW24" s="151">
        <f t="shared" ca="1" si="58"/>
        <v>0</v>
      </c>
      <c r="OX24" s="151">
        <f t="shared" ca="1" si="58"/>
        <v>0</v>
      </c>
      <c r="OY24" s="151">
        <f t="shared" ca="1" si="58"/>
        <v>0</v>
      </c>
      <c r="OZ24" s="151">
        <f t="shared" ca="1" si="58"/>
        <v>0</v>
      </c>
      <c r="PA24" s="151">
        <f t="shared" ca="1" si="58"/>
        <v>0</v>
      </c>
      <c r="PB24" s="151">
        <f t="shared" ca="1" si="58"/>
        <v>0</v>
      </c>
      <c r="PC24" s="151">
        <f t="shared" ca="1" si="58"/>
        <v>0</v>
      </c>
      <c r="PD24" s="151">
        <f t="shared" ca="1" si="58"/>
        <v>0</v>
      </c>
      <c r="PE24" s="151">
        <f t="shared" ca="1" si="58"/>
        <v>0</v>
      </c>
      <c r="PF24" s="151">
        <f t="shared" ca="1" si="58"/>
        <v>0</v>
      </c>
      <c r="PG24" s="151">
        <f t="shared" ca="1" si="58"/>
        <v>0</v>
      </c>
      <c r="PH24" s="151">
        <f t="shared" ca="1" si="58"/>
        <v>0</v>
      </c>
      <c r="PI24" s="151">
        <f t="shared" ca="1" si="58"/>
        <v>0</v>
      </c>
      <c r="PJ24" s="151">
        <f t="shared" ca="1" si="58"/>
        <v>0</v>
      </c>
      <c r="PK24" s="151">
        <f t="shared" ca="1" si="58"/>
        <v>0</v>
      </c>
      <c r="PL24" s="151">
        <f t="shared" ca="1" si="58"/>
        <v>0</v>
      </c>
      <c r="PM24" s="151">
        <f t="shared" ca="1" si="58"/>
        <v>0</v>
      </c>
      <c r="PN24" s="151">
        <f t="shared" ca="1" si="58"/>
        <v>0</v>
      </c>
      <c r="PO24" s="151">
        <f t="shared" ref="PO24:RZ24" ca="1" si="59">IF($D24=0,0,(PO15*$D15+PO18*$D18)/$D24)</f>
        <v>0</v>
      </c>
      <c r="PP24" s="151">
        <f t="shared" ca="1" si="59"/>
        <v>0</v>
      </c>
      <c r="PQ24" s="151">
        <f t="shared" ca="1" si="59"/>
        <v>0</v>
      </c>
      <c r="PR24" s="151">
        <f t="shared" ca="1" si="59"/>
        <v>0</v>
      </c>
      <c r="PS24" s="151">
        <f t="shared" ca="1" si="59"/>
        <v>0</v>
      </c>
      <c r="PT24" s="151">
        <f t="shared" ca="1" si="59"/>
        <v>0</v>
      </c>
      <c r="PU24" s="151">
        <f t="shared" ca="1" si="59"/>
        <v>0</v>
      </c>
      <c r="PV24" s="151">
        <f t="shared" ca="1" si="59"/>
        <v>0</v>
      </c>
      <c r="PW24" s="151">
        <f t="shared" ca="1" si="59"/>
        <v>0</v>
      </c>
      <c r="PX24" s="151">
        <f t="shared" ca="1" si="59"/>
        <v>0</v>
      </c>
      <c r="PY24" s="151">
        <f t="shared" ca="1" si="59"/>
        <v>0</v>
      </c>
      <c r="PZ24" s="151">
        <f t="shared" ca="1" si="59"/>
        <v>0</v>
      </c>
      <c r="QA24" s="151">
        <f t="shared" ca="1" si="59"/>
        <v>0</v>
      </c>
      <c r="QB24" s="151">
        <f t="shared" ca="1" si="59"/>
        <v>0</v>
      </c>
      <c r="QC24" s="151">
        <f t="shared" ca="1" si="59"/>
        <v>0</v>
      </c>
      <c r="QD24" s="151">
        <f t="shared" ca="1" si="59"/>
        <v>0</v>
      </c>
      <c r="QE24" s="151">
        <f t="shared" ca="1" si="59"/>
        <v>0</v>
      </c>
      <c r="QF24" s="151">
        <f t="shared" ca="1" si="59"/>
        <v>0</v>
      </c>
      <c r="QG24" s="151">
        <f t="shared" ca="1" si="59"/>
        <v>0</v>
      </c>
      <c r="QH24" s="151">
        <f t="shared" ca="1" si="59"/>
        <v>0</v>
      </c>
      <c r="QI24" s="151">
        <f t="shared" ca="1" si="59"/>
        <v>0</v>
      </c>
      <c r="QJ24" s="151">
        <f t="shared" ca="1" si="59"/>
        <v>0</v>
      </c>
      <c r="QK24" s="151">
        <f t="shared" ca="1" si="59"/>
        <v>0</v>
      </c>
      <c r="QL24" s="151">
        <f t="shared" ca="1" si="59"/>
        <v>0</v>
      </c>
      <c r="QM24" s="151">
        <f t="shared" ca="1" si="59"/>
        <v>0</v>
      </c>
      <c r="QN24" s="151">
        <f t="shared" ca="1" si="59"/>
        <v>0</v>
      </c>
      <c r="QO24" s="151">
        <f t="shared" ca="1" si="59"/>
        <v>0</v>
      </c>
      <c r="QP24" s="151">
        <f t="shared" ca="1" si="59"/>
        <v>0</v>
      </c>
      <c r="QQ24" s="151">
        <f t="shared" ca="1" si="59"/>
        <v>0</v>
      </c>
      <c r="QR24" s="151">
        <f t="shared" ca="1" si="59"/>
        <v>0</v>
      </c>
      <c r="QS24" s="151">
        <f t="shared" ca="1" si="59"/>
        <v>0</v>
      </c>
      <c r="QT24" s="151">
        <f t="shared" ca="1" si="59"/>
        <v>0</v>
      </c>
      <c r="QU24" s="151">
        <f t="shared" ca="1" si="59"/>
        <v>0</v>
      </c>
      <c r="QV24" s="151">
        <f t="shared" ca="1" si="59"/>
        <v>0</v>
      </c>
      <c r="QW24" s="151">
        <f t="shared" ca="1" si="59"/>
        <v>0</v>
      </c>
      <c r="QX24" s="151">
        <f t="shared" ca="1" si="59"/>
        <v>0</v>
      </c>
      <c r="QY24" s="151">
        <f t="shared" ca="1" si="59"/>
        <v>0</v>
      </c>
      <c r="QZ24" s="151">
        <f t="shared" ca="1" si="59"/>
        <v>0</v>
      </c>
      <c r="RA24" s="151">
        <f t="shared" ca="1" si="59"/>
        <v>0</v>
      </c>
      <c r="RB24" s="151">
        <f t="shared" ca="1" si="59"/>
        <v>0</v>
      </c>
      <c r="RC24" s="151">
        <f t="shared" ca="1" si="59"/>
        <v>0</v>
      </c>
      <c r="RD24" s="151">
        <f t="shared" ca="1" si="59"/>
        <v>0</v>
      </c>
      <c r="RE24" s="151">
        <f t="shared" ca="1" si="59"/>
        <v>0</v>
      </c>
      <c r="RF24" s="151">
        <f t="shared" ca="1" si="59"/>
        <v>0</v>
      </c>
      <c r="RG24" s="151">
        <f t="shared" ca="1" si="59"/>
        <v>0</v>
      </c>
      <c r="RH24" s="151">
        <f t="shared" ca="1" si="59"/>
        <v>0</v>
      </c>
      <c r="RI24" s="151">
        <f t="shared" ca="1" si="59"/>
        <v>0</v>
      </c>
      <c r="RJ24" s="151">
        <f t="shared" ca="1" si="59"/>
        <v>0</v>
      </c>
      <c r="RK24" s="151">
        <f t="shared" ca="1" si="59"/>
        <v>0</v>
      </c>
      <c r="RL24" s="151">
        <f t="shared" ca="1" si="59"/>
        <v>0</v>
      </c>
      <c r="RM24" s="151">
        <f t="shared" ca="1" si="59"/>
        <v>0</v>
      </c>
      <c r="RN24" s="151">
        <f t="shared" ca="1" si="59"/>
        <v>0</v>
      </c>
      <c r="RO24" s="151">
        <f t="shared" ca="1" si="59"/>
        <v>0</v>
      </c>
      <c r="RP24" s="151">
        <f t="shared" ca="1" si="59"/>
        <v>0</v>
      </c>
      <c r="RQ24" s="151">
        <f t="shared" ca="1" si="59"/>
        <v>0</v>
      </c>
      <c r="RR24" s="151">
        <f t="shared" ca="1" si="59"/>
        <v>0</v>
      </c>
      <c r="RS24" s="151">
        <f t="shared" ca="1" si="59"/>
        <v>0</v>
      </c>
      <c r="RT24" s="151">
        <f t="shared" ca="1" si="59"/>
        <v>0</v>
      </c>
      <c r="RU24" s="151">
        <f t="shared" ca="1" si="59"/>
        <v>0</v>
      </c>
      <c r="RV24" s="151">
        <f t="shared" ca="1" si="59"/>
        <v>0</v>
      </c>
      <c r="RW24" s="151">
        <f t="shared" ca="1" si="59"/>
        <v>0</v>
      </c>
      <c r="RX24" s="151">
        <f t="shared" ca="1" si="59"/>
        <v>0</v>
      </c>
      <c r="RY24" s="151">
        <f t="shared" ca="1" si="59"/>
        <v>0</v>
      </c>
      <c r="RZ24" s="151">
        <f t="shared" ca="1" si="59"/>
        <v>0</v>
      </c>
      <c r="SA24" s="151">
        <f t="shared" ref="SA24:UL24" ca="1" si="60">IF($D24=0,0,(SA15*$D15+SA18*$D18)/$D24)</f>
        <v>0</v>
      </c>
      <c r="SB24" s="151">
        <f t="shared" ca="1" si="60"/>
        <v>0</v>
      </c>
      <c r="SC24" s="151">
        <f t="shared" ca="1" si="60"/>
        <v>0</v>
      </c>
      <c r="SD24" s="151">
        <f t="shared" ca="1" si="60"/>
        <v>0</v>
      </c>
      <c r="SE24" s="151">
        <f t="shared" ca="1" si="60"/>
        <v>0</v>
      </c>
      <c r="SF24" s="151">
        <f t="shared" ca="1" si="60"/>
        <v>0</v>
      </c>
      <c r="SG24" s="151">
        <f t="shared" ca="1" si="60"/>
        <v>0</v>
      </c>
      <c r="SH24" s="151">
        <f t="shared" ca="1" si="60"/>
        <v>0</v>
      </c>
      <c r="SI24" s="151">
        <f t="shared" ca="1" si="60"/>
        <v>0</v>
      </c>
      <c r="SJ24" s="151">
        <f t="shared" ca="1" si="60"/>
        <v>0</v>
      </c>
      <c r="SK24" s="151">
        <f t="shared" ca="1" si="60"/>
        <v>0</v>
      </c>
      <c r="SL24" s="151">
        <f t="shared" ca="1" si="60"/>
        <v>0</v>
      </c>
      <c r="SM24" s="151">
        <f t="shared" ca="1" si="60"/>
        <v>0</v>
      </c>
      <c r="SN24" s="151">
        <f t="shared" ca="1" si="60"/>
        <v>0</v>
      </c>
      <c r="SO24" s="151">
        <f t="shared" ca="1" si="60"/>
        <v>0</v>
      </c>
      <c r="SP24" s="151">
        <f t="shared" ca="1" si="60"/>
        <v>0</v>
      </c>
      <c r="SQ24" s="151">
        <f t="shared" ca="1" si="60"/>
        <v>0</v>
      </c>
      <c r="SR24" s="151">
        <f t="shared" ca="1" si="60"/>
        <v>0</v>
      </c>
      <c r="SS24" s="151">
        <f t="shared" ca="1" si="60"/>
        <v>0</v>
      </c>
      <c r="ST24" s="151">
        <f t="shared" ca="1" si="60"/>
        <v>0</v>
      </c>
      <c r="SU24" s="151">
        <f t="shared" ca="1" si="60"/>
        <v>0</v>
      </c>
      <c r="SV24" s="151">
        <f t="shared" ca="1" si="60"/>
        <v>0</v>
      </c>
      <c r="SW24" s="151">
        <f t="shared" ca="1" si="60"/>
        <v>0</v>
      </c>
      <c r="SX24" s="151">
        <f t="shared" ca="1" si="60"/>
        <v>0</v>
      </c>
      <c r="SY24" s="151">
        <f t="shared" ca="1" si="60"/>
        <v>0</v>
      </c>
      <c r="SZ24" s="151">
        <f t="shared" ca="1" si="60"/>
        <v>0</v>
      </c>
      <c r="TA24" s="151">
        <f t="shared" ca="1" si="60"/>
        <v>0</v>
      </c>
      <c r="TB24" s="151">
        <f t="shared" ca="1" si="60"/>
        <v>0</v>
      </c>
      <c r="TC24" s="151">
        <f t="shared" ca="1" si="60"/>
        <v>0</v>
      </c>
      <c r="TD24" s="151">
        <f t="shared" ca="1" si="60"/>
        <v>0</v>
      </c>
      <c r="TE24" s="151">
        <f t="shared" ca="1" si="60"/>
        <v>0</v>
      </c>
      <c r="TF24" s="151">
        <f t="shared" ca="1" si="60"/>
        <v>0</v>
      </c>
      <c r="TG24" s="151">
        <f t="shared" ca="1" si="60"/>
        <v>0</v>
      </c>
      <c r="TH24" s="151">
        <f t="shared" ca="1" si="60"/>
        <v>0</v>
      </c>
      <c r="TI24" s="151">
        <f t="shared" ca="1" si="60"/>
        <v>0</v>
      </c>
      <c r="TJ24" s="151">
        <f t="shared" ca="1" si="60"/>
        <v>0</v>
      </c>
      <c r="TK24" s="151">
        <f t="shared" ca="1" si="60"/>
        <v>0</v>
      </c>
      <c r="TL24" s="151">
        <f t="shared" ca="1" si="60"/>
        <v>0</v>
      </c>
      <c r="TM24" s="151">
        <f t="shared" ca="1" si="60"/>
        <v>0</v>
      </c>
      <c r="TN24" s="151">
        <f t="shared" ca="1" si="60"/>
        <v>0</v>
      </c>
      <c r="TO24" s="151">
        <f t="shared" ca="1" si="60"/>
        <v>0</v>
      </c>
      <c r="TP24" s="151">
        <f t="shared" ca="1" si="60"/>
        <v>0</v>
      </c>
      <c r="TQ24" s="151">
        <f t="shared" ca="1" si="60"/>
        <v>0</v>
      </c>
      <c r="TR24" s="151">
        <f t="shared" ca="1" si="60"/>
        <v>0</v>
      </c>
      <c r="TS24" s="151">
        <f t="shared" ca="1" si="60"/>
        <v>0</v>
      </c>
      <c r="TT24" s="151">
        <f t="shared" ca="1" si="60"/>
        <v>0</v>
      </c>
      <c r="TU24" s="151">
        <f t="shared" ca="1" si="60"/>
        <v>0</v>
      </c>
      <c r="TV24" s="151">
        <f t="shared" ca="1" si="60"/>
        <v>0</v>
      </c>
      <c r="TW24" s="151">
        <f t="shared" ca="1" si="60"/>
        <v>0</v>
      </c>
      <c r="TX24" s="151">
        <f t="shared" ca="1" si="60"/>
        <v>0</v>
      </c>
      <c r="TY24" s="151">
        <f t="shared" ca="1" si="60"/>
        <v>0</v>
      </c>
      <c r="TZ24" s="151">
        <f t="shared" ca="1" si="60"/>
        <v>0</v>
      </c>
      <c r="UA24" s="151">
        <f t="shared" ca="1" si="60"/>
        <v>0</v>
      </c>
      <c r="UB24" s="151">
        <f t="shared" ca="1" si="60"/>
        <v>0</v>
      </c>
      <c r="UC24" s="151">
        <f t="shared" ca="1" si="60"/>
        <v>0</v>
      </c>
      <c r="UD24" s="151">
        <f t="shared" ca="1" si="60"/>
        <v>0</v>
      </c>
      <c r="UE24" s="151">
        <f t="shared" ca="1" si="60"/>
        <v>0</v>
      </c>
      <c r="UF24" s="151">
        <f t="shared" ca="1" si="60"/>
        <v>0</v>
      </c>
      <c r="UG24" s="151">
        <f t="shared" ca="1" si="60"/>
        <v>0</v>
      </c>
      <c r="UH24" s="151">
        <f t="shared" ca="1" si="60"/>
        <v>0</v>
      </c>
      <c r="UI24" s="151">
        <f t="shared" ca="1" si="60"/>
        <v>0</v>
      </c>
      <c r="UJ24" s="151">
        <f t="shared" ca="1" si="60"/>
        <v>0</v>
      </c>
      <c r="UK24" s="151">
        <f t="shared" ca="1" si="60"/>
        <v>0</v>
      </c>
      <c r="UL24" s="151">
        <f t="shared" ca="1" si="60"/>
        <v>0</v>
      </c>
      <c r="UM24" s="151">
        <f t="shared" ref="UM24:WX24" ca="1" si="61">IF($D24=0,0,(UM15*$D15+UM18*$D18)/$D24)</f>
        <v>0</v>
      </c>
      <c r="UN24" s="151">
        <f t="shared" ca="1" si="61"/>
        <v>0</v>
      </c>
      <c r="UO24" s="151">
        <f t="shared" ca="1" si="61"/>
        <v>0</v>
      </c>
      <c r="UP24" s="151">
        <f t="shared" ca="1" si="61"/>
        <v>0</v>
      </c>
      <c r="UQ24" s="151">
        <f t="shared" ca="1" si="61"/>
        <v>0</v>
      </c>
      <c r="UR24" s="151">
        <f t="shared" ca="1" si="61"/>
        <v>0</v>
      </c>
      <c r="US24" s="151">
        <f t="shared" ca="1" si="61"/>
        <v>0</v>
      </c>
      <c r="UT24" s="151">
        <f t="shared" ca="1" si="61"/>
        <v>0</v>
      </c>
      <c r="UU24" s="151">
        <f t="shared" ca="1" si="61"/>
        <v>0</v>
      </c>
      <c r="UV24" s="151">
        <f t="shared" ca="1" si="61"/>
        <v>0</v>
      </c>
      <c r="UW24" s="151">
        <f t="shared" ca="1" si="61"/>
        <v>0</v>
      </c>
      <c r="UX24" s="151">
        <f t="shared" ca="1" si="61"/>
        <v>0</v>
      </c>
      <c r="UY24" s="151">
        <f t="shared" ca="1" si="61"/>
        <v>0</v>
      </c>
      <c r="UZ24" s="151">
        <f t="shared" ca="1" si="61"/>
        <v>0</v>
      </c>
      <c r="VA24" s="151">
        <f t="shared" ca="1" si="61"/>
        <v>0</v>
      </c>
      <c r="VB24" s="151">
        <f t="shared" ca="1" si="61"/>
        <v>0</v>
      </c>
      <c r="VC24" s="151">
        <f t="shared" ca="1" si="61"/>
        <v>0</v>
      </c>
      <c r="VD24" s="151">
        <f t="shared" ca="1" si="61"/>
        <v>0</v>
      </c>
      <c r="VE24" s="151">
        <f t="shared" ca="1" si="61"/>
        <v>0</v>
      </c>
      <c r="VF24" s="151">
        <f t="shared" ca="1" si="61"/>
        <v>0</v>
      </c>
      <c r="VG24" s="151">
        <f t="shared" ca="1" si="61"/>
        <v>0</v>
      </c>
      <c r="VH24" s="151">
        <f t="shared" ca="1" si="61"/>
        <v>0</v>
      </c>
      <c r="VI24" s="151">
        <f t="shared" ca="1" si="61"/>
        <v>0</v>
      </c>
      <c r="VJ24" s="151">
        <f t="shared" ca="1" si="61"/>
        <v>0</v>
      </c>
      <c r="VK24" s="151">
        <f t="shared" ca="1" si="61"/>
        <v>0</v>
      </c>
      <c r="VL24" s="151">
        <f t="shared" ca="1" si="61"/>
        <v>0</v>
      </c>
      <c r="VM24" s="151">
        <f t="shared" ca="1" si="61"/>
        <v>0</v>
      </c>
      <c r="VN24" s="151">
        <f t="shared" ca="1" si="61"/>
        <v>0</v>
      </c>
      <c r="VO24" s="151">
        <f t="shared" ca="1" si="61"/>
        <v>0</v>
      </c>
      <c r="VP24" s="151">
        <f t="shared" ca="1" si="61"/>
        <v>0</v>
      </c>
      <c r="VQ24" s="151">
        <f t="shared" ca="1" si="61"/>
        <v>0</v>
      </c>
      <c r="VR24" s="151">
        <f t="shared" ca="1" si="61"/>
        <v>0</v>
      </c>
      <c r="VS24" s="151">
        <f t="shared" ca="1" si="61"/>
        <v>0</v>
      </c>
      <c r="VT24" s="151">
        <f t="shared" ca="1" si="61"/>
        <v>0</v>
      </c>
      <c r="VU24" s="151">
        <f t="shared" ca="1" si="61"/>
        <v>0</v>
      </c>
      <c r="VV24" s="151">
        <f t="shared" ca="1" si="61"/>
        <v>0</v>
      </c>
      <c r="VW24" s="151">
        <f t="shared" ca="1" si="61"/>
        <v>0</v>
      </c>
      <c r="VX24" s="151">
        <f t="shared" ca="1" si="61"/>
        <v>0</v>
      </c>
      <c r="VY24" s="151">
        <f t="shared" ca="1" si="61"/>
        <v>0</v>
      </c>
      <c r="VZ24" s="151">
        <f t="shared" ca="1" si="61"/>
        <v>0</v>
      </c>
      <c r="WA24" s="151">
        <f t="shared" ca="1" si="61"/>
        <v>0</v>
      </c>
      <c r="WB24" s="151">
        <f t="shared" ca="1" si="61"/>
        <v>0</v>
      </c>
      <c r="WC24" s="151">
        <f t="shared" ca="1" si="61"/>
        <v>0</v>
      </c>
      <c r="WD24" s="151">
        <f t="shared" ca="1" si="61"/>
        <v>0</v>
      </c>
      <c r="WE24" s="151">
        <f t="shared" ca="1" si="61"/>
        <v>0</v>
      </c>
      <c r="WF24" s="151">
        <f t="shared" ca="1" si="61"/>
        <v>0</v>
      </c>
      <c r="WG24" s="151">
        <f t="shared" ca="1" si="61"/>
        <v>0</v>
      </c>
      <c r="WH24" s="151">
        <f t="shared" ca="1" si="61"/>
        <v>0</v>
      </c>
      <c r="WI24" s="151">
        <f t="shared" ca="1" si="61"/>
        <v>0</v>
      </c>
      <c r="WJ24" s="151">
        <f t="shared" ca="1" si="61"/>
        <v>0</v>
      </c>
      <c r="WK24" s="151">
        <f t="shared" ca="1" si="61"/>
        <v>0</v>
      </c>
      <c r="WL24" s="151">
        <f t="shared" ca="1" si="61"/>
        <v>0</v>
      </c>
      <c r="WM24" s="151">
        <f t="shared" ca="1" si="61"/>
        <v>0</v>
      </c>
      <c r="WN24" s="151">
        <f t="shared" ca="1" si="61"/>
        <v>0</v>
      </c>
      <c r="WO24" s="151">
        <f t="shared" ca="1" si="61"/>
        <v>0</v>
      </c>
      <c r="WP24" s="151">
        <f t="shared" ca="1" si="61"/>
        <v>0</v>
      </c>
      <c r="WQ24" s="151">
        <f t="shared" ca="1" si="61"/>
        <v>0</v>
      </c>
      <c r="WR24" s="151">
        <f t="shared" ca="1" si="61"/>
        <v>0</v>
      </c>
      <c r="WS24" s="151">
        <f t="shared" ca="1" si="61"/>
        <v>0</v>
      </c>
      <c r="WT24" s="151">
        <f t="shared" ca="1" si="61"/>
        <v>0</v>
      </c>
      <c r="WU24" s="151">
        <f t="shared" ca="1" si="61"/>
        <v>0</v>
      </c>
      <c r="WV24" s="151">
        <f t="shared" ca="1" si="61"/>
        <v>0</v>
      </c>
      <c r="WW24" s="151">
        <f t="shared" ca="1" si="61"/>
        <v>0</v>
      </c>
      <c r="WX24" s="151">
        <f t="shared" ca="1" si="61"/>
        <v>0</v>
      </c>
      <c r="WY24" s="151">
        <f t="shared" ref="WY24:YE24" ca="1" si="62">IF($D24=0,0,(WY15*$D15+WY18*$D18)/$D24)</f>
        <v>0</v>
      </c>
      <c r="WZ24" s="151">
        <f t="shared" ca="1" si="62"/>
        <v>0</v>
      </c>
      <c r="XA24" s="151">
        <f t="shared" ca="1" si="62"/>
        <v>0</v>
      </c>
      <c r="XB24" s="151">
        <f t="shared" ca="1" si="62"/>
        <v>0</v>
      </c>
      <c r="XC24" s="151">
        <f t="shared" ca="1" si="62"/>
        <v>0</v>
      </c>
      <c r="XD24" s="151">
        <f t="shared" ca="1" si="62"/>
        <v>0</v>
      </c>
      <c r="XE24" s="151">
        <f t="shared" ca="1" si="62"/>
        <v>0</v>
      </c>
      <c r="XF24" s="151">
        <f t="shared" ca="1" si="62"/>
        <v>0</v>
      </c>
      <c r="XG24" s="151">
        <f t="shared" ca="1" si="62"/>
        <v>0</v>
      </c>
      <c r="XH24" s="151">
        <f t="shared" ca="1" si="62"/>
        <v>0</v>
      </c>
      <c r="XI24" s="151">
        <f t="shared" ca="1" si="62"/>
        <v>0</v>
      </c>
      <c r="XJ24" s="151">
        <f t="shared" ca="1" si="62"/>
        <v>0</v>
      </c>
      <c r="XK24" s="151">
        <f t="shared" ca="1" si="62"/>
        <v>0</v>
      </c>
      <c r="XL24" s="151">
        <f t="shared" ca="1" si="62"/>
        <v>0</v>
      </c>
      <c r="XM24" s="151">
        <f t="shared" ca="1" si="62"/>
        <v>0</v>
      </c>
      <c r="XN24" s="151">
        <f t="shared" ca="1" si="62"/>
        <v>0</v>
      </c>
      <c r="XO24" s="151">
        <f t="shared" ca="1" si="62"/>
        <v>0</v>
      </c>
      <c r="XP24" s="151">
        <f t="shared" ca="1" si="62"/>
        <v>0</v>
      </c>
      <c r="XQ24" s="151">
        <f t="shared" ca="1" si="62"/>
        <v>0</v>
      </c>
      <c r="XR24" s="151">
        <f t="shared" ca="1" si="62"/>
        <v>0</v>
      </c>
      <c r="XS24" s="151">
        <f t="shared" ca="1" si="62"/>
        <v>0</v>
      </c>
      <c r="XT24" s="151">
        <f t="shared" ca="1" si="62"/>
        <v>0</v>
      </c>
      <c r="XU24" s="151">
        <f t="shared" ca="1" si="62"/>
        <v>0</v>
      </c>
      <c r="XV24" s="151">
        <f t="shared" ca="1" si="62"/>
        <v>0</v>
      </c>
      <c r="XW24" s="151">
        <f t="shared" ca="1" si="62"/>
        <v>0</v>
      </c>
      <c r="XX24" s="151">
        <f t="shared" ca="1" si="62"/>
        <v>0</v>
      </c>
      <c r="XY24" s="151">
        <f t="shared" ca="1" si="62"/>
        <v>0</v>
      </c>
      <c r="XZ24" s="151">
        <f t="shared" ca="1" si="62"/>
        <v>0</v>
      </c>
      <c r="YA24" s="151">
        <f t="shared" ca="1" si="62"/>
        <v>0</v>
      </c>
      <c r="YB24" s="151">
        <f t="shared" ca="1" si="62"/>
        <v>0</v>
      </c>
      <c r="YC24" s="151">
        <f t="shared" ca="1" si="62"/>
        <v>0</v>
      </c>
      <c r="YD24" s="151">
        <f t="shared" ca="1" si="62"/>
        <v>0</v>
      </c>
      <c r="YE24" s="151">
        <f t="shared" ca="1" si="62"/>
        <v>0</v>
      </c>
      <c r="YF24" s="108"/>
      <c r="YG24" s="109"/>
    </row>
    <row r="25" spans="1:657" s="105" customFormat="1" ht="15" customHeight="1" thickBot="1" x14ac:dyDescent="0.3">
      <c r="A25" s="153"/>
      <c r="B25" s="154"/>
      <c r="C25" s="154"/>
      <c r="D25" s="155"/>
      <c r="E25" s="154"/>
      <c r="F25" s="154"/>
      <c r="G25" s="154"/>
      <c r="H25" s="154"/>
      <c r="I25" s="156"/>
      <c r="J25" s="157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8"/>
      <c r="AS25" s="158"/>
      <c r="AT25" s="159"/>
      <c r="AU25" s="159"/>
      <c r="AV25" s="159"/>
      <c r="AW25" s="159"/>
      <c r="AX25" s="156"/>
      <c r="AY25" s="156"/>
      <c r="AZ25" s="156"/>
      <c r="BA25" s="156"/>
      <c r="BB25" s="156"/>
      <c r="BC25" s="156"/>
      <c r="BD25" s="159"/>
      <c r="BE25" s="159"/>
      <c r="BF25" s="156"/>
      <c r="BG25" s="156"/>
      <c r="BH25" s="156"/>
      <c r="BI25" s="156"/>
      <c r="BJ25" s="156"/>
      <c r="BK25" s="156"/>
      <c r="BL25" s="159"/>
      <c r="BM25" s="156"/>
      <c r="BN25" s="159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/>
      <c r="DD25" s="156"/>
      <c r="DE25" s="156"/>
      <c r="DF25" s="156"/>
      <c r="DG25" s="156"/>
      <c r="DH25" s="156"/>
      <c r="DI25" s="156"/>
      <c r="DJ25" s="156"/>
      <c r="DK25" s="156"/>
      <c r="DL25" s="156"/>
      <c r="DM25" s="156"/>
      <c r="DN25" s="156"/>
      <c r="DO25" s="156"/>
      <c r="DP25" s="156"/>
      <c r="DQ25" s="156"/>
      <c r="DR25" s="156"/>
      <c r="DS25" s="156"/>
      <c r="DT25" s="156"/>
      <c r="DU25" s="156"/>
      <c r="DV25" s="156"/>
      <c r="DW25" s="156"/>
      <c r="DX25" s="156"/>
      <c r="DY25" s="156"/>
      <c r="DZ25" s="156"/>
      <c r="EA25" s="156"/>
      <c r="EB25" s="156"/>
      <c r="EC25" s="156"/>
      <c r="ED25" s="156"/>
      <c r="EE25" s="156"/>
      <c r="EF25" s="156"/>
      <c r="EG25" s="156"/>
      <c r="EH25" s="156"/>
      <c r="EI25" s="156"/>
      <c r="EJ25" s="156"/>
      <c r="EK25" s="156"/>
      <c r="EL25" s="156"/>
      <c r="EM25" s="156"/>
      <c r="EN25" s="156"/>
      <c r="EO25" s="156"/>
      <c r="EP25" s="156"/>
      <c r="EQ25" s="156"/>
      <c r="ER25" s="156"/>
      <c r="ES25" s="156"/>
      <c r="ET25" s="156"/>
      <c r="EU25" s="156"/>
      <c r="EV25" s="156"/>
      <c r="EW25" s="156"/>
      <c r="EX25" s="156"/>
      <c r="EY25" s="156"/>
      <c r="EZ25" s="156"/>
      <c r="FA25" s="156"/>
      <c r="FB25" s="156"/>
      <c r="FC25" s="156"/>
      <c r="FD25" s="156"/>
      <c r="FE25" s="156"/>
      <c r="FF25" s="156"/>
      <c r="FG25" s="156"/>
      <c r="FH25" s="156"/>
      <c r="FI25" s="156"/>
      <c r="FJ25" s="156"/>
      <c r="FK25" s="156"/>
      <c r="FL25" s="156"/>
      <c r="FM25" s="156"/>
      <c r="FN25" s="156"/>
      <c r="FO25" s="156"/>
      <c r="FP25" s="156"/>
      <c r="FQ25" s="156"/>
      <c r="FR25" s="156"/>
      <c r="FS25" s="156"/>
      <c r="FT25" s="156"/>
      <c r="FU25" s="156"/>
      <c r="FV25" s="156"/>
      <c r="FW25" s="156"/>
      <c r="FX25" s="156"/>
      <c r="FY25" s="156"/>
      <c r="FZ25" s="156"/>
      <c r="GA25" s="156"/>
      <c r="GB25" s="156"/>
      <c r="GC25" s="156"/>
      <c r="GD25" s="156"/>
      <c r="GE25" s="156"/>
      <c r="GF25" s="156"/>
      <c r="GG25" s="156"/>
      <c r="GH25" s="156"/>
      <c r="GI25" s="156"/>
      <c r="GJ25" s="156"/>
      <c r="GK25" s="156"/>
      <c r="GL25" s="156"/>
      <c r="GM25" s="156"/>
      <c r="GN25" s="156"/>
      <c r="GO25" s="156"/>
      <c r="GP25" s="156"/>
      <c r="GQ25" s="156"/>
      <c r="GR25" s="156"/>
      <c r="GS25" s="156"/>
      <c r="GT25" s="156"/>
      <c r="GU25" s="156"/>
      <c r="GV25" s="156"/>
      <c r="GW25" s="156"/>
      <c r="GX25" s="156"/>
      <c r="GY25" s="156"/>
      <c r="GZ25" s="156"/>
      <c r="HA25" s="156"/>
      <c r="HB25" s="156"/>
      <c r="HC25" s="156"/>
      <c r="HD25" s="156"/>
      <c r="HE25" s="156"/>
      <c r="HF25" s="156"/>
      <c r="HG25" s="156"/>
      <c r="HH25" s="156"/>
      <c r="HI25" s="156"/>
      <c r="HJ25" s="156"/>
      <c r="HK25" s="156"/>
      <c r="HL25" s="156"/>
      <c r="HM25" s="156"/>
      <c r="HN25" s="156"/>
      <c r="HO25" s="156"/>
      <c r="HP25" s="156"/>
      <c r="HQ25" s="156"/>
      <c r="HR25" s="156"/>
      <c r="HS25" s="156"/>
      <c r="HT25" s="156"/>
      <c r="HU25" s="156"/>
      <c r="HV25" s="156"/>
      <c r="HW25" s="156"/>
      <c r="HX25" s="156"/>
      <c r="HY25" s="156"/>
      <c r="HZ25" s="156"/>
      <c r="IA25" s="156"/>
      <c r="IB25" s="156"/>
      <c r="IC25" s="156"/>
      <c r="ID25" s="156"/>
      <c r="IE25" s="156"/>
      <c r="IF25" s="156"/>
      <c r="IG25" s="156"/>
      <c r="IH25" s="156"/>
      <c r="II25" s="156"/>
      <c r="IJ25" s="156"/>
      <c r="IK25" s="156"/>
      <c r="IL25" s="156"/>
      <c r="IM25" s="156"/>
      <c r="IN25" s="156"/>
      <c r="IO25" s="156"/>
      <c r="IP25" s="156"/>
      <c r="IQ25" s="156"/>
      <c r="IR25" s="156"/>
      <c r="IS25" s="156"/>
      <c r="IT25" s="156"/>
      <c r="IU25" s="156"/>
      <c r="IV25" s="156"/>
      <c r="IW25" s="156"/>
      <c r="IX25" s="156"/>
      <c r="IY25" s="156"/>
      <c r="IZ25" s="156"/>
      <c r="JA25" s="156"/>
      <c r="JB25" s="156"/>
      <c r="JC25" s="156"/>
      <c r="JD25" s="156"/>
      <c r="JE25" s="156"/>
      <c r="JF25" s="156"/>
      <c r="JG25" s="156"/>
      <c r="JH25" s="156"/>
      <c r="JI25" s="156"/>
      <c r="JJ25" s="156"/>
      <c r="JK25" s="156"/>
      <c r="JL25" s="156"/>
      <c r="JM25" s="156"/>
      <c r="JN25" s="156"/>
      <c r="JO25" s="156"/>
      <c r="JP25" s="156"/>
      <c r="JQ25" s="156"/>
      <c r="JR25" s="156"/>
      <c r="JS25" s="156"/>
      <c r="JT25" s="156"/>
      <c r="JU25" s="156"/>
      <c r="JV25" s="156"/>
      <c r="JW25" s="156"/>
      <c r="JX25" s="156"/>
      <c r="JY25" s="156"/>
      <c r="JZ25" s="156"/>
      <c r="KA25" s="156"/>
      <c r="KB25" s="156"/>
      <c r="KC25" s="156"/>
      <c r="KD25" s="156"/>
      <c r="KE25" s="156"/>
      <c r="KF25" s="156"/>
      <c r="KG25" s="156"/>
      <c r="KH25" s="156"/>
      <c r="KI25" s="156"/>
      <c r="KJ25" s="156"/>
      <c r="KK25" s="156"/>
      <c r="KL25" s="156"/>
      <c r="KM25" s="156"/>
      <c r="KN25" s="156"/>
      <c r="KO25" s="156"/>
      <c r="KP25" s="156"/>
      <c r="KQ25" s="156"/>
      <c r="KR25" s="156"/>
      <c r="KS25" s="156"/>
      <c r="KT25" s="156"/>
      <c r="KU25" s="156"/>
      <c r="KV25" s="156"/>
      <c r="KW25" s="156"/>
      <c r="KX25" s="156"/>
      <c r="KY25" s="156"/>
      <c r="KZ25" s="156"/>
      <c r="LA25" s="156"/>
      <c r="LB25" s="156"/>
      <c r="LC25" s="156"/>
      <c r="LD25" s="156"/>
      <c r="LE25" s="156"/>
      <c r="LF25" s="156"/>
      <c r="LG25" s="156"/>
      <c r="LH25" s="156"/>
      <c r="LI25" s="156"/>
      <c r="LJ25" s="156"/>
      <c r="LK25" s="156"/>
      <c r="LL25" s="156"/>
      <c r="LM25" s="156"/>
      <c r="LN25" s="156"/>
      <c r="LO25" s="156"/>
      <c r="LP25" s="156"/>
      <c r="LQ25" s="156"/>
      <c r="LR25" s="156"/>
      <c r="LS25" s="156"/>
      <c r="LT25" s="156"/>
      <c r="LU25" s="156"/>
      <c r="LV25" s="156"/>
      <c r="LW25" s="156"/>
      <c r="LX25" s="156"/>
      <c r="LY25" s="156"/>
      <c r="LZ25" s="156"/>
      <c r="MA25" s="156"/>
      <c r="MB25" s="156"/>
      <c r="MC25" s="156"/>
      <c r="MD25" s="156"/>
      <c r="ME25" s="156"/>
      <c r="MF25" s="156"/>
      <c r="MG25" s="156"/>
      <c r="MH25" s="156"/>
      <c r="MI25" s="156"/>
      <c r="MJ25" s="156"/>
      <c r="MK25" s="156"/>
      <c r="ML25" s="156"/>
      <c r="MM25" s="156"/>
      <c r="MN25" s="156"/>
      <c r="MO25" s="156"/>
      <c r="MP25" s="156"/>
      <c r="MQ25" s="156"/>
      <c r="MR25" s="156"/>
      <c r="MS25" s="156"/>
      <c r="MT25" s="156"/>
      <c r="MU25" s="156"/>
      <c r="MV25" s="156"/>
      <c r="MW25" s="156"/>
      <c r="MX25" s="156"/>
      <c r="MY25" s="156"/>
      <c r="MZ25" s="156"/>
      <c r="NA25" s="156"/>
      <c r="NB25" s="156"/>
      <c r="NC25" s="156"/>
      <c r="ND25" s="156"/>
      <c r="NE25" s="156"/>
      <c r="NF25" s="156"/>
      <c r="NG25" s="156"/>
      <c r="NH25" s="156"/>
      <c r="NI25" s="156"/>
      <c r="NJ25" s="156"/>
      <c r="NK25" s="156"/>
      <c r="NL25" s="156"/>
      <c r="NM25" s="156"/>
      <c r="NN25" s="156"/>
      <c r="NO25" s="156"/>
      <c r="NP25" s="156"/>
      <c r="NQ25" s="156"/>
      <c r="NR25" s="156"/>
      <c r="NS25" s="156"/>
      <c r="NT25" s="156"/>
      <c r="NU25" s="156"/>
      <c r="NV25" s="156"/>
      <c r="NW25" s="156"/>
      <c r="NX25" s="156"/>
      <c r="NY25" s="156"/>
      <c r="NZ25" s="156"/>
      <c r="OA25" s="156"/>
      <c r="OB25" s="156"/>
      <c r="OC25" s="156"/>
      <c r="OD25" s="156"/>
      <c r="OE25" s="156"/>
      <c r="OF25" s="156"/>
      <c r="OG25" s="156"/>
      <c r="OH25" s="156"/>
      <c r="OI25" s="156"/>
      <c r="OJ25" s="156"/>
      <c r="OK25" s="156"/>
      <c r="OL25" s="156"/>
      <c r="OM25" s="156"/>
      <c r="ON25" s="156"/>
      <c r="OO25" s="156"/>
      <c r="OP25" s="156"/>
      <c r="OQ25" s="156"/>
      <c r="OR25" s="156"/>
      <c r="OS25" s="156"/>
      <c r="OT25" s="156"/>
      <c r="OU25" s="156"/>
      <c r="OV25" s="156"/>
      <c r="OW25" s="156"/>
      <c r="OX25" s="156"/>
      <c r="OY25" s="156"/>
      <c r="OZ25" s="156"/>
      <c r="PA25" s="156"/>
      <c r="PB25" s="156"/>
      <c r="PC25" s="156"/>
      <c r="PD25" s="156"/>
      <c r="PE25" s="156"/>
      <c r="PF25" s="156"/>
      <c r="PG25" s="156"/>
      <c r="PH25" s="156"/>
      <c r="PI25" s="156"/>
      <c r="PJ25" s="156"/>
      <c r="PK25" s="156"/>
      <c r="PL25" s="156"/>
      <c r="PM25" s="156"/>
      <c r="PN25" s="156"/>
      <c r="PO25" s="156"/>
      <c r="PP25" s="156"/>
      <c r="PQ25" s="156"/>
      <c r="PR25" s="156"/>
      <c r="PS25" s="156"/>
      <c r="PT25" s="156"/>
      <c r="PU25" s="156"/>
      <c r="PV25" s="156"/>
      <c r="PW25" s="156"/>
      <c r="PX25" s="156"/>
      <c r="PY25" s="156"/>
      <c r="PZ25" s="156"/>
      <c r="QA25" s="156"/>
      <c r="QB25" s="156"/>
      <c r="QC25" s="156"/>
      <c r="QD25" s="156"/>
      <c r="QE25" s="156"/>
      <c r="QF25" s="156"/>
      <c r="QG25" s="156"/>
      <c r="QH25" s="156"/>
      <c r="QI25" s="156"/>
      <c r="QJ25" s="156"/>
      <c r="QK25" s="156"/>
      <c r="QL25" s="156"/>
      <c r="QM25" s="156"/>
      <c r="QN25" s="156"/>
      <c r="QO25" s="156"/>
      <c r="QP25" s="156"/>
      <c r="QQ25" s="156"/>
      <c r="QR25" s="156"/>
      <c r="QS25" s="156"/>
      <c r="QT25" s="156"/>
      <c r="QU25" s="156"/>
      <c r="QV25" s="156"/>
      <c r="QW25" s="156"/>
      <c r="QX25" s="156"/>
      <c r="QY25" s="156"/>
      <c r="QZ25" s="156"/>
      <c r="RA25" s="156"/>
      <c r="RB25" s="156"/>
      <c r="RC25" s="156"/>
      <c r="RD25" s="156"/>
      <c r="RE25" s="156"/>
      <c r="RF25" s="156"/>
      <c r="RG25" s="156"/>
      <c r="RH25" s="156"/>
      <c r="RI25" s="156"/>
      <c r="RJ25" s="156"/>
      <c r="RK25" s="156"/>
      <c r="RL25" s="156"/>
      <c r="RM25" s="156"/>
      <c r="RN25" s="156"/>
      <c r="RO25" s="156"/>
      <c r="RP25" s="156"/>
      <c r="RQ25" s="156"/>
      <c r="RR25" s="156"/>
      <c r="RS25" s="156"/>
      <c r="RT25" s="156"/>
      <c r="RU25" s="156"/>
      <c r="RV25" s="156"/>
      <c r="RW25" s="156"/>
      <c r="RX25" s="156"/>
      <c r="RY25" s="156"/>
      <c r="RZ25" s="156"/>
      <c r="SA25" s="156"/>
      <c r="SB25" s="156"/>
      <c r="SC25" s="156"/>
      <c r="SD25" s="156"/>
      <c r="SE25" s="156"/>
      <c r="SF25" s="156"/>
      <c r="SG25" s="156"/>
      <c r="SH25" s="156"/>
      <c r="SI25" s="156"/>
      <c r="SJ25" s="156"/>
      <c r="SK25" s="156"/>
      <c r="SL25" s="156"/>
      <c r="SM25" s="156"/>
      <c r="SN25" s="156"/>
      <c r="SO25" s="156"/>
      <c r="SP25" s="156"/>
      <c r="SQ25" s="156"/>
      <c r="SR25" s="156"/>
      <c r="SS25" s="156"/>
      <c r="ST25" s="156"/>
      <c r="SU25" s="156"/>
      <c r="SV25" s="156"/>
      <c r="SW25" s="156"/>
      <c r="SX25" s="156"/>
      <c r="SY25" s="156"/>
      <c r="SZ25" s="156"/>
      <c r="TA25" s="156"/>
      <c r="TB25" s="156"/>
      <c r="TC25" s="156"/>
      <c r="TD25" s="156"/>
      <c r="TE25" s="156"/>
      <c r="TF25" s="156"/>
      <c r="TG25" s="156"/>
      <c r="TH25" s="156"/>
      <c r="TI25" s="156"/>
      <c r="TJ25" s="156"/>
      <c r="TK25" s="156"/>
      <c r="TL25" s="156"/>
      <c r="TM25" s="156"/>
      <c r="TN25" s="156"/>
      <c r="TO25" s="156"/>
      <c r="TP25" s="156"/>
      <c r="TQ25" s="156"/>
      <c r="TR25" s="156"/>
      <c r="TS25" s="156"/>
      <c r="TT25" s="156"/>
      <c r="TU25" s="156"/>
      <c r="TV25" s="156"/>
      <c r="TW25" s="156"/>
      <c r="TX25" s="156"/>
      <c r="TY25" s="156"/>
      <c r="TZ25" s="156"/>
      <c r="UA25" s="156"/>
      <c r="UB25" s="156"/>
      <c r="UC25" s="156"/>
      <c r="UD25" s="156"/>
      <c r="UE25" s="156"/>
      <c r="UF25" s="156"/>
      <c r="UG25" s="156"/>
      <c r="UH25" s="156"/>
      <c r="UI25" s="156"/>
      <c r="UJ25" s="156"/>
      <c r="UK25" s="156"/>
      <c r="UL25" s="156"/>
      <c r="UM25" s="156"/>
      <c r="UN25" s="156"/>
      <c r="UO25" s="156"/>
      <c r="UP25" s="156"/>
      <c r="UQ25" s="156"/>
      <c r="UR25" s="156"/>
      <c r="US25" s="156"/>
      <c r="UT25" s="156"/>
      <c r="UU25" s="156"/>
      <c r="UV25" s="156"/>
      <c r="UW25" s="156"/>
      <c r="UX25" s="156"/>
      <c r="UY25" s="156"/>
      <c r="UZ25" s="156"/>
      <c r="VA25" s="156"/>
      <c r="VB25" s="156"/>
      <c r="VC25" s="156"/>
      <c r="VD25" s="156"/>
      <c r="VE25" s="156"/>
      <c r="VF25" s="156"/>
      <c r="VG25" s="156"/>
      <c r="VH25" s="156"/>
      <c r="VI25" s="156"/>
      <c r="VJ25" s="156"/>
      <c r="VK25" s="156"/>
      <c r="VL25" s="156"/>
      <c r="VM25" s="156"/>
      <c r="VN25" s="156"/>
      <c r="VO25" s="156"/>
      <c r="VP25" s="156"/>
      <c r="VQ25" s="156"/>
      <c r="VR25" s="156"/>
      <c r="VS25" s="156"/>
      <c r="VT25" s="156"/>
      <c r="VU25" s="156"/>
      <c r="VV25" s="156"/>
      <c r="VW25" s="156"/>
      <c r="VX25" s="156"/>
      <c r="VY25" s="156"/>
      <c r="VZ25" s="156"/>
      <c r="WA25" s="156"/>
      <c r="WB25" s="156"/>
      <c r="WC25" s="156"/>
      <c r="WD25" s="156"/>
      <c r="WE25" s="156"/>
      <c r="WF25" s="156"/>
      <c r="WG25" s="156"/>
      <c r="WH25" s="156"/>
      <c r="WI25" s="156"/>
      <c r="WJ25" s="156"/>
      <c r="WK25" s="156"/>
      <c r="WL25" s="156"/>
      <c r="WM25" s="156"/>
      <c r="WN25" s="156"/>
      <c r="WO25" s="156"/>
      <c r="WP25" s="156"/>
      <c r="WQ25" s="156"/>
      <c r="WR25" s="156"/>
      <c r="WS25" s="156"/>
      <c r="WT25" s="156"/>
      <c r="WU25" s="156"/>
      <c r="WV25" s="156"/>
      <c r="WW25" s="156"/>
      <c r="WX25" s="156"/>
      <c r="WY25" s="156"/>
      <c r="WZ25" s="156"/>
      <c r="XA25" s="156"/>
      <c r="XB25" s="156"/>
      <c r="XC25" s="156"/>
      <c r="XD25" s="156"/>
      <c r="XE25" s="156"/>
      <c r="XF25" s="156"/>
      <c r="XG25" s="156"/>
      <c r="XH25" s="156"/>
      <c r="XI25" s="156"/>
      <c r="XJ25" s="156"/>
      <c r="XK25" s="156"/>
      <c r="XL25" s="156"/>
      <c r="XM25" s="156"/>
      <c r="XN25" s="156"/>
      <c r="XO25" s="156"/>
      <c r="XP25" s="160"/>
      <c r="XQ25" s="156"/>
      <c r="XR25" s="156"/>
      <c r="XS25" s="156"/>
      <c r="XT25" s="156"/>
      <c r="XU25" s="156"/>
      <c r="XV25" s="156"/>
      <c r="XW25" s="156"/>
      <c r="XX25" s="156"/>
      <c r="XY25" s="156"/>
      <c r="XZ25" s="156"/>
      <c r="YA25" s="156"/>
      <c r="YB25" s="156"/>
      <c r="YC25" s="156"/>
      <c r="YD25" s="156"/>
      <c r="YE25" s="160"/>
      <c r="YF25" s="111"/>
      <c r="YG25" s="94"/>
    </row>
    <row r="26" spans="1:657" s="170" customFormat="1" ht="21.75" thickBot="1" x14ac:dyDescent="0.4">
      <c r="A26" s="168" t="s">
        <v>239</v>
      </c>
      <c r="B26" s="169">
        <v>1</v>
      </c>
      <c r="C26" s="169"/>
      <c r="D26" s="86"/>
      <c r="G26" s="86"/>
      <c r="H26" s="86"/>
      <c r="I26" s="112"/>
      <c r="J26" s="174">
        <f>IFERROR(MATCH(100000,'Полная ст-ть с уч.НЗС (Авто)'!A11:'Полная ст-ть с уч.НЗС (Авто)'!A9999)+10,11)</f>
        <v>11</v>
      </c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71"/>
      <c r="AS26" s="171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71"/>
      <c r="BP26" s="171"/>
      <c r="BQ26" s="112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12"/>
      <c r="CL26" s="112"/>
      <c r="CM26" s="112"/>
      <c r="CN26" s="112"/>
      <c r="CO26" s="112"/>
      <c r="CP26" s="112"/>
      <c r="CQ26" s="112"/>
      <c r="CR26" s="112"/>
      <c r="CS26" s="112"/>
      <c r="CT26" s="112"/>
      <c r="CU26" s="112"/>
      <c r="CV26" s="112"/>
      <c r="CW26" s="112"/>
      <c r="CX26" s="112"/>
      <c r="CY26" s="112"/>
      <c r="CZ26" s="112"/>
      <c r="DA26" s="112"/>
      <c r="DB26" s="112"/>
      <c r="DC26" s="112"/>
      <c r="DD26" s="172"/>
      <c r="DE26" s="112"/>
      <c r="DF26" s="112"/>
      <c r="DG26" s="112"/>
      <c r="DH26" s="112"/>
      <c r="DI26" s="112"/>
      <c r="DJ26" s="112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2"/>
      <c r="DV26" s="112"/>
      <c r="DW26" s="112"/>
      <c r="DX26" s="112"/>
      <c r="DY26" s="112"/>
      <c r="DZ26" s="112"/>
      <c r="EA26" s="112"/>
      <c r="EB26" s="112"/>
      <c r="EC26" s="112"/>
      <c r="ED26" s="112"/>
      <c r="EE26" s="112"/>
      <c r="EF26" s="112"/>
      <c r="EG26" s="112"/>
      <c r="EH26" s="112"/>
      <c r="EI26" s="112"/>
      <c r="EJ26" s="112"/>
      <c r="EK26" s="112"/>
      <c r="EL26" s="112"/>
      <c r="EM26" s="112"/>
      <c r="EN26" s="112"/>
      <c r="EO26" s="112"/>
      <c r="EP26" s="112"/>
      <c r="EQ26" s="112"/>
      <c r="ER26" s="112"/>
      <c r="ES26" s="112"/>
      <c r="ET26" s="112"/>
      <c r="EU26" s="112"/>
      <c r="EV26" s="112"/>
      <c r="EW26" s="112"/>
      <c r="EX26" s="112"/>
      <c r="EY26" s="112"/>
      <c r="EZ26" s="112"/>
      <c r="FA26" s="112"/>
      <c r="FB26" s="112"/>
      <c r="FC26" s="112"/>
      <c r="FD26" s="112"/>
      <c r="FE26" s="112"/>
      <c r="FF26" s="112"/>
      <c r="FG26" s="112"/>
      <c r="FH26" s="112"/>
      <c r="FI26" s="112"/>
      <c r="FJ26" s="112"/>
      <c r="FK26" s="112"/>
      <c r="FL26" s="112"/>
      <c r="FM26" s="112"/>
      <c r="FN26" s="112"/>
      <c r="FO26" s="112"/>
      <c r="FP26" s="112"/>
      <c r="FQ26" s="112"/>
      <c r="FR26" s="112"/>
      <c r="FS26" s="112"/>
      <c r="FT26" s="112"/>
      <c r="FU26" s="112"/>
      <c r="FV26" s="112"/>
      <c r="FW26" s="112"/>
      <c r="FX26" s="112"/>
      <c r="FY26" s="112"/>
      <c r="FZ26" s="112"/>
      <c r="GA26" s="112"/>
      <c r="GB26" s="112"/>
      <c r="GC26" s="112"/>
      <c r="GD26" s="112"/>
      <c r="GE26" s="112"/>
      <c r="GF26" s="112"/>
      <c r="GG26" s="112"/>
      <c r="GH26" s="112"/>
      <c r="GI26" s="112"/>
      <c r="GJ26" s="112"/>
      <c r="GK26" s="112"/>
      <c r="GL26" s="112"/>
      <c r="GM26" s="112"/>
      <c r="GN26" s="112"/>
      <c r="GO26" s="112"/>
      <c r="GP26" s="112"/>
      <c r="GQ26" s="112"/>
      <c r="GR26" s="112"/>
      <c r="GS26" s="112"/>
      <c r="GT26" s="112"/>
      <c r="GU26" s="112"/>
      <c r="GV26" s="112"/>
      <c r="GW26" s="112"/>
      <c r="GX26" s="112"/>
      <c r="GY26" s="112"/>
      <c r="GZ26" s="112"/>
      <c r="HA26" s="112"/>
      <c r="HB26" s="112"/>
      <c r="HC26" s="112"/>
      <c r="HD26" s="112"/>
      <c r="HE26" s="112"/>
      <c r="HF26" s="112"/>
      <c r="HG26" s="112"/>
      <c r="HH26" s="112"/>
      <c r="HI26" s="112"/>
      <c r="HJ26" s="112"/>
      <c r="HK26" s="112"/>
      <c r="HL26" s="112"/>
      <c r="HM26" s="112"/>
      <c r="HN26" s="112"/>
      <c r="HO26" s="112"/>
      <c r="HP26" s="112"/>
      <c r="HQ26" s="112"/>
      <c r="HR26" s="112"/>
      <c r="HS26" s="112"/>
      <c r="HT26" s="112"/>
      <c r="HU26" s="112"/>
      <c r="HV26" s="112"/>
      <c r="HW26" s="112"/>
      <c r="HX26" s="112"/>
      <c r="HY26" s="112"/>
      <c r="HZ26" s="112"/>
      <c r="IA26" s="112"/>
      <c r="IB26" s="112"/>
      <c r="IC26" s="112"/>
      <c r="ID26" s="112"/>
      <c r="IE26" s="112"/>
      <c r="IF26" s="112"/>
      <c r="IG26" s="112"/>
      <c r="IH26" s="112"/>
      <c r="II26" s="112"/>
      <c r="IJ26" s="112"/>
      <c r="IK26" s="112"/>
      <c r="IL26" s="112"/>
      <c r="IM26" s="112"/>
      <c r="IN26" s="112"/>
      <c r="IO26" s="112"/>
      <c r="IP26" s="112"/>
      <c r="IQ26" s="112"/>
      <c r="IR26" s="112"/>
      <c r="IS26" s="112"/>
      <c r="IT26" s="112"/>
      <c r="IU26" s="112"/>
      <c r="IV26" s="112"/>
      <c r="IW26" s="112"/>
      <c r="IX26" s="112"/>
      <c r="IY26" s="112"/>
      <c r="IZ26" s="112"/>
      <c r="JA26" s="112"/>
      <c r="JB26" s="112"/>
      <c r="JC26" s="112"/>
      <c r="JD26" s="112"/>
      <c r="JE26" s="112"/>
      <c r="JF26" s="112"/>
      <c r="JG26" s="112"/>
      <c r="JH26" s="112"/>
      <c r="JI26" s="112"/>
      <c r="JJ26" s="112"/>
      <c r="JK26" s="112"/>
      <c r="JL26" s="112"/>
      <c r="JM26" s="112"/>
      <c r="JN26" s="112"/>
      <c r="JO26" s="112"/>
      <c r="JP26" s="112"/>
      <c r="JQ26" s="112"/>
      <c r="JR26" s="112"/>
      <c r="JS26" s="112"/>
      <c r="JT26" s="112"/>
      <c r="JU26" s="112"/>
      <c r="JV26" s="112"/>
      <c r="JW26" s="112"/>
      <c r="JX26" s="112"/>
      <c r="JY26" s="112"/>
      <c r="JZ26" s="112"/>
      <c r="KA26" s="112"/>
      <c r="KB26" s="112"/>
      <c r="KC26" s="112"/>
      <c r="KD26" s="112"/>
      <c r="KE26" s="112"/>
      <c r="KF26" s="112"/>
      <c r="KG26" s="112"/>
      <c r="KH26" s="112"/>
      <c r="KI26" s="112"/>
      <c r="KJ26" s="112"/>
      <c r="KK26" s="112"/>
      <c r="KL26" s="112"/>
      <c r="KM26" s="112"/>
      <c r="KN26" s="112"/>
      <c r="KO26" s="112"/>
      <c r="KP26" s="112"/>
      <c r="KQ26" s="112"/>
      <c r="KR26" s="112"/>
      <c r="KS26" s="112"/>
      <c r="KT26" s="112"/>
      <c r="KU26" s="112"/>
      <c r="KV26" s="112"/>
      <c r="KW26" s="112"/>
      <c r="KX26" s="112"/>
      <c r="KY26" s="112"/>
      <c r="KZ26" s="112"/>
      <c r="LA26" s="112"/>
      <c r="LB26" s="112"/>
      <c r="LC26" s="112"/>
      <c r="LD26" s="112"/>
      <c r="LE26" s="112"/>
      <c r="LF26" s="112"/>
      <c r="LG26" s="112"/>
      <c r="LH26" s="112"/>
      <c r="LI26" s="112"/>
      <c r="LJ26" s="112"/>
      <c r="LK26" s="112"/>
      <c r="LL26" s="112"/>
      <c r="LM26" s="112"/>
      <c r="LN26" s="112"/>
      <c r="LO26" s="112"/>
      <c r="LP26" s="112"/>
      <c r="LQ26" s="112"/>
      <c r="LR26" s="112"/>
      <c r="LS26" s="112"/>
      <c r="LT26" s="112"/>
      <c r="LU26" s="112"/>
      <c r="LV26" s="112"/>
      <c r="LW26" s="112"/>
      <c r="LX26" s="112"/>
      <c r="LY26" s="112"/>
      <c r="LZ26" s="112"/>
      <c r="MA26" s="112"/>
      <c r="MB26" s="112"/>
      <c r="MC26" s="112"/>
      <c r="MD26" s="112"/>
      <c r="ME26" s="112"/>
      <c r="MF26" s="112"/>
      <c r="MG26" s="112"/>
      <c r="MH26" s="112"/>
      <c r="MI26" s="112"/>
      <c r="MJ26" s="112"/>
      <c r="MK26" s="112"/>
      <c r="ML26" s="112"/>
      <c r="MM26" s="112"/>
      <c r="MN26" s="112"/>
      <c r="MO26" s="112"/>
      <c r="MP26" s="112"/>
      <c r="MQ26" s="112"/>
      <c r="MR26" s="112"/>
      <c r="MS26" s="112"/>
      <c r="MT26" s="112"/>
      <c r="MU26" s="112"/>
      <c r="MV26" s="112"/>
      <c r="MW26" s="112"/>
      <c r="MX26" s="112"/>
      <c r="MY26" s="112"/>
      <c r="MZ26" s="112"/>
      <c r="NA26" s="112"/>
      <c r="NB26" s="112"/>
      <c r="NC26" s="112"/>
      <c r="ND26" s="112"/>
      <c r="NE26" s="112"/>
      <c r="NF26" s="112"/>
      <c r="NG26" s="112"/>
      <c r="NH26" s="112"/>
      <c r="NI26" s="112"/>
      <c r="NJ26" s="112"/>
      <c r="NK26" s="112"/>
      <c r="NL26" s="112"/>
      <c r="NM26" s="112"/>
      <c r="NN26" s="112"/>
      <c r="NO26" s="112"/>
      <c r="NP26" s="112"/>
      <c r="NQ26" s="112"/>
      <c r="NR26" s="112"/>
      <c r="NS26" s="112"/>
      <c r="NT26" s="112"/>
      <c r="NU26" s="112"/>
      <c r="NV26" s="112"/>
      <c r="NW26" s="112"/>
      <c r="NX26" s="112"/>
      <c r="NY26" s="112"/>
      <c r="NZ26" s="112"/>
      <c r="OA26" s="112"/>
      <c r="OB26" s="112"/>
      <c r="OC26" s="112"/>
      <c r="OD26" s="112"/>
      <c r="OE26" s="112"/>
      <c r="OF26" s="112"/>
      <c r="OG26" s="112"/>
      <c r="OH26" s="112"/>
      <c r="OI26" s="112"/>
      <c r="OJ26" s="112"/>
      <c r="OK26" s="112"/>
      <c r="OL26" s="112"/>
      <c r="OM26" s="112"/>
      <c r="ON26" s="112"/>
      <c r="OO26" s="112"/>
      <c r="OP26" s="112"/>
      <c r="OQ26" s="112"/>
      <c r="OR26" s="112"/>
      <c r="OS26" s="112"/>
      <c r="OT26" s="112"/>
      <c r="OU26" s="112"/>
      <c r="OV26" s="112"/>
      <c r="OW26" s="112"/>
      <c r="OX26" s="112"/>
      <c r="OY26" s="112"/>
      <c r="OZ26" s="112"/>
      <c r="PA26" s="112"/>
      <c r="PB26" s="112"/>
      <c r="PC26" s="112"/>
      <c r="PD26" s="112"/>
      <c r="PE26" s="112"/>
      <c r="PF26" s="112"/>
      <c r="PG26" s="112"/>
      <c r="PH26" s="112"/>
      <c r="PI26" s="112"/>
      <c r="PJ26" s="112"/>
      <c r="PK26" s="112"/>
      <c r="PL26" s="112"/>
      <c r="PM26" s="112"/>
      <c r="PN26" s="112"/>
      <c r="PO26" s="112"/>
      <c r="PP26" s="112"/>
      <c r="PQ26" s="112"/>
      <c r="PR26" s="112"/>
      <c r="PS26" s="112"/>
      <c r="PT26" s="112"/>
      <c r="PU26" s="112"/>
      <c r="PV26" s="112"/>
      <c r="PW26" s="112"/>
      <c r="PX26" s="112"/>
      <c r="PY26" s="112"/>
      <c r="PZ26" s="112"/>
      <c r="QA26" s="112"/>
      <c r="QB26" s="112"/>
      <c r="QC26" s="112"/>
      <c r="QD26" s="112"/>
      <c r="QE26" s="112"/>
      <c r="QF26" s="112"/>
      <c r="QG26" s="112"/>
      <c r="QH26" s="112"/>
      <c r="QI26" s="112"/>
      <c r="QJ26" s="112"/>
      <c r="QK26" s="112"/>
      <c r="QL26" s="112"/>
      <c r="QM26" s="112"/>
      <c r="QN26" s="112"/>
      <c r="QO26" s="112"/>
      <c r="QP26" s="112"/>
      <c r="QQ26" s="112"/>
      <c r="QR26" s="112"/>
      <c r="QS26" s="112"/>
      <c r="QT26" s="112"/>
      <c r="QU26" s="112"/>
      <c r="QV26" s="112"/>
      <c r="QW26" s="112"/>
      <c r="QX26" s="112"/>
      <c r="QY26" s="112"/>
      <c r="QZ26" s="112"/>
      <c r="RA26" s="112"/>
      <c r="RB26" s="112"/>
      <c r="RC26" s="112"/>
      <c r="RD26" s="112"/>
      <c r="RE26" s="112"/>
      <c r="RF26" s="112"/>
      <c r="RG26" s="112"/>
      <c r="RH26" s="112"/>
      <c r="RI26" s="112"/>
      <c r="RJ26" s="112"/>
      <c r="RK26" s="112"/>
      <c r="RL26" s="112"/>
      <c r="RM26" s="112"/>
      <c r="RN26" s="112"/>
      <c r="RO26" s="112"/>
      <c r="RP26" s="112"/>
      <c r="RQ26" s="112"/>
      <c r="RR26" s="112"/>
      <c r="RS26" s="112"/>
      <c r="RT26" s="112"/>
      <c r="RU26" s="112"/>
      <c r="RV26" s="112"/>
      <c r="RW26" s="112"/>
      <c r="RX26" s="112"/>
      <c r="RY26" s="112"/>
      <c r="RZ26" s="112"/>
      <c r="SA26" s="112"/>
      <c r="SB26" s="112"/>
      <c r="SC26" s="112"/>
      <c r="SD26" s="112"/>
      <c r="SE26" s="112"/>
      <c r="SF26" s="112"/>
      <c r="SG26" s="112"/>
      <c r="SH26" s="112"/>
      <c r="SI26" s="112"/>
      <c r="SJ26" s="112"/>
      <c r="SK26" s="112"/>
      <c r="SL26" s="112"/>
      <c r="SM26" s="112"/>
      <c r="SN26" s="112"/>
      <c r="SO26" s="112"/>
      <c r="SP26" s="112"/>
      <c r="SQ26" s="112"/>
      <c r="SR26" s="112"/>
      <c r="SS26" s="112"/>
      <c r="ST26" s="112"/>
      <c r="SU26" s="112"/>
      <c r="SV26" s="112"/>
      <c r="SW26" s="112"/>
      <c r="SX26" s="112"/>
      <c r="SY26" s="112"/>
      <c r="SZ26" s="112"/>
      <c r="TA26" s="112"/>
      <c r="TB26" s="112"/>
      <c r="TC26" s="112"/>
      <c r="TD26" s="112"/>
      <c r="TE26" s="112"/>
      <c r="TF26" s="112"/>
      <c r="TG26" s="112"/>
      <c r="TH26" s="112"/>
      <c r="TI26" s="112"/>
      <c r="TJ26" s="112"/>
      <c r="TK26" s="112"/>
      <c r="TL26" s="112"/>
      <c r="TM26" s="112"/>
      <c r="TN26" s="112"/>
      <c r="TO26" s="112"/>
      <c r="TP26" s="112"/>
      <c r="TQ26" s="112"/>
      <c r="TR26" s="112"/>
      <c r="TS26" s="112"/>
      <c r="TT26" s="112"/>
      <c r="TU26" s="112"/>
      <c r="TV26" s="112"/>
      <c r="TW26" s="112"/>
      <c r="TX26" s="112"/>
      <c r="TY26" s="112"/>
      <c r="TZ26" s="112"/>
      <c r="UA26" s="112"/>
      <c r="UB26" s="112"/>
      <c r="UC26" s="112"/>
      <c r="UD26" s="112"/>
      <c r="UE26" s="112"/>
      <c r="UF26" s="112"/>
      <c r="UG26" s="112"/>
      <c r="UH26" s="112"/>
      <c r="UI26" s="112"/>
      <c r="UJ26" s="112"/>
      <c r="UK26" s="112"/>
      <c r="UL26" s="112"/>
      <c r="UM26" s="112"/>
      <c r="UN26" s="112"/>
      <c r="UO26" s="112"/>
      <c r="UP26" s="112"/>
      <c r="UQ26" s="112"/>
      <c r="UR26" s="112"/>
      <c r="US26" s="112"/>
      <c r="UT26" s="112"/>
      <c r="UU26" s="112"/>
      <c r="UV26" s="112"/>
      <c r="UW26" s="112"/>
      <c r="UX26" s="112"/>
      <c r="UY26" s="112"/>
      <c r="UZ26" s="112"/>
      <c r="VA26" s="112"/>
      <c r="VB26" s="112"/>
      <c r="VC26" s="112"/>
      <c r="VD26" s="112"/>
      <c r="VE26" s="112"/>
      <c r="VF26" s="112"/>
      <c r="VG26" s="112"/>
      <c r="VH26" s="112"/>
      <c r="VI26" s="112"/>
      <c r="VJ26" s="112"/>
      <c r="VK26" s="112"/>
      <c r="VL26" s="112"/>
      <c r="VM26" s="112"/>
      <c r="VN26" s="112"/>
      <c r="VO26" s="112"/>
      <c r="VP26" s="112"/>
      <c r="VQ26" s="112"/>
      <c r="VR26" s="112"/>
      <c r="VS26" s="112"/>
      <c r="VT26" s="112"/>
      <c r="VU26" s="112"/>
      <c r="VV26" s="112"/>
      <c r="VW26" s="112"/>
      <c r="VX26" s="112"/>
      <c r="VY26" s="112"/>
      <c r="VZ26" s="112"/>
      <c r="WA26" s="112"/>
      <c r="WB26" s="112"/>
      <c r="WC26" s="112"/>
      <c r="WD26" s="112"/>
      <c r="WE26" s="112"/>
      <c r="WF26" s="112"/>
      <c r="WG26" s="112"/>
      <c r="WH26" s="112"/>
      <c r="WI26" s="112"/>
      <c r="WJ26" s="112"/>
      <c r="WK26" s="112"/>
      <c r="WL26" s="112"/>
      <c r="WM26" s="112"/>
      <c r="WN26" s="112"/>
      <c r="WO26" s="112"/>
      <c r="WP26" s="112"/>
      <c r="WQ26" s="112"/>
      <c r="WR26" s="112"/>
      <c r="WS26" s="112"/>
      <c r="WT26" s="112"/>
      <c r="WU26" s="112"/>
      <c r="WV26" s="112"/>
      <c r="WW26" s="112"/>
      <c r="WX26" s="112"/>
      <c r="WY26" s="112"/>
      <c r="WZ26" s="112"/>
      <c r="XA26" s="112"/>
      <c r="XB26" s="112"/>
      <c r="XC26" s="112"/>
      <c r="XD26" s="112"/>
      <c r="XE26" s="112"/>
      <c r="XF26" s="112"/>
      <c r="XG26" s="112"/>
      <c r="XH26" s="112"/>
      <c r="XI26" s="112"/>
      <c r="XJ26" s="112"/>
      <c r="XK26" s="112"/>
      <c r="XL26" s="112"/>
      <c r="XM26" s="112"/>
      <c r="XN26" s="112"/>
      <c r="XO26" s="112"/>
      <c r="XP26" s="172"/>
      <c r="XQ26" s="112"/>
      <c r="XR26" s="112"/>
      <c r="XS26" s="112"/>
      <c r="XT26" s="112"/>
      <c r="XU26" s="112"/>
      <c r="XV26" s="112"/>
      <c r="XW26" s="112"/>
      <c r="XX26" s="112"/>
      <c r="XY26" s="112"/>
      <c r="XZ26" s="112"/>
      <c r="YA26" s="112"/>
      <c r="YB26" s="112"/>
      <c r="YC26" s="112"/>
      <c r="YD26" s="112"/>
      <c r="YE26" s="172"/>
      <c r="YF26" s="86"/>
      <c r="YG26" s="173"/>
    </row>
    <row r="27" spans="1:657" s="105" customFormat="1" ht="15" customHeight="1" x14ac:dyDescent="0.25">
      <c r="A27" s="161">
        <v>1</v>
      </c>
      <c r="B27" s="134" t="s">
        <v>221</v>
      </c>
      <c r="C27" s="135" t="s">
        <v>221</v>
      </c>
      <c r="D27" s="162">
        <f ca="1">COUNTIFS('Полная ст-ть с уч.НЗС (Авто)'!$YG$11:INDIRECT("'Полная ст-ть с уч.НЗС (Авто)'!YG"&amp;$J$26),B26,'Полная ст-ть с уч.НЗС (Авто)'!$YO$11:INDIRECT("'Полная ст-ть с уч.НЗС (Авто)'!YO"&amp;$J$26),$C27)</f>
        <v>0</v>
      </c>
      <c r="E27" s="163"/>
      <c r="F27" s="163"/>
      <c r="G27" s="163"/>
      <c r="H27" s="163"/>
      <c r="I27" s="164">
        <f ca="1">IF($D27=0,0,SUMIFS('Полная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27" s="164"/>
      <c r="K27" s="164">
        <f ca="1">IF($D27=0,0,SUMIFS('Полная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27" s="164"/>
      <c r="M27" s="164">
        <f ca="1">IF($D27=0,0,SUMIFS('Полная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27" s="164"/>
      <c r="O27" s="164">
        <f ca="1">IF($D27=0,0,SUMIFS('Полная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27" s="164"/>
      <c r="Q27" s="164">
        <f ca="1">IF($D27=0,0,SUMIFS('Полная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27" s="164">
        <f ca="1">IF($D27=0,0,SUMIFS('Полная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27" s="164">
        <f ca="1">IF($D27=0,0,SUMIFS('Полная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27" s="164">
        <f ca="1">IF($D27=0,0,SUMIFS('Полная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27" s="164">
        <f ca="1">IF($D27=0,0,SUMIFS('Полная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27" s="164">
        <f ca="1">IF($D27=0,0,SUMIFS('Полная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27" s="164">
        <f ca="1">IF($D27=0,0,SUMIFS('Полная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27" s="164">
        <f ca="1">IF($D27=0,0,SUMIFS('Полная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27" s="164">
        <f ca="1">IF($D27=0,0,SUMIFS('Полная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Z27" s="164">
        <f ca="1">IF($D27=0,0,SUMIFS('Полная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A27" s="164">
        <f ca="1">IF($D27=0,0,SUMIFS('Полная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B27" s="164">
        <f ca="1">IF($D27=0,0,SUMIFS('Полная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C27" s="164">
        <f ca="1">IF($D27=0,0,SUMIFS('Полная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D27" s="164">
        <f ca="1">IF($D27=0,0,SUMIFS('Полная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E27" s="164">
        <f ca="1">IF($D27=0,0,SUMIFS('Полная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F27" s="164">
        <f ca="1">IF($D27=0,0,SUMIFS('Полная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G27" s="164">
        <f ca="1">IF($D27=0,0,SUMIFS('Полная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H27" s="164">
        <f ca="1">IF($D27=0,0,SUMIFS('Полная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I27" s="164">
        <f ca="1">IF($D27=0,0,SUMIFS('Полная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J27" s="164">
        <f ca="1">IF($D27=0,0,SUMIFS('Полная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K27" s="164">
        <f ca="1">IF($D27=0,0,SUMIFS('Полная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L27" s="164">
        <f ca="1">IF($D27=0,0,SUMIFS('Полная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M27" s="164">
        <f ca="1">IF($D27=0,0,SUMIFS('Полная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N27" s="164">
        <f ca="1">IF($D27=0,0,SUMIFS('Полная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O27" s="164">
        <f ca="1">IF($D27=0,0,SUMIFS('Полная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P27" s="164">
        <f ca="1">IF($D27=0,0,SUMIFS('Полная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Q27" s="164">
        <f ca="1">IF($D27=0,0,SUMIFS('Полная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R27" s="165"/>
      <c r="AS27" s="165"/>
      <c r="AT27" s="165"/>
      <c r="AU27" s="165"/>
      <c r="AV27" s="165"/>
      <c r="AW27" s="165"/>
      <c r="AX27" s="164">
        <f ca="1">IF($D27=0,0,SUMIFS('Полная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Y27" s="164">
        <f ca="1">IF($D27=0,0,SUMIFS('Полная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Z27" s="164">
        <f ca="1">IF($D27=0,0,SUMIFS('Полная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A27" s="164">
        <f ca="1">IF($D27=0,0,SUMIFS('Полная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B27" s="164">
        <f ca="1">IF($D27=0,0,SUMIFS('Полная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C27" s="164">
        <f ca="1">IF($D27=0,0,SUMIFS('Полная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D27" s="165"/>
      <c r="BE27" s="165"/>
      <c r="BF27" s="164">
        <f ca="1">IF($D27=0,0,SUMIFS('Полная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G27" s="164">
        <f ca="1">IF($D27=0,0,SUMIFS('Полная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H27" s="164">
        <f ca="1">IF($D27=0,0,SUMIFS('Полная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I27" s="164">
        <f ca="1">IF($D27=0,0,SUMIFS('Полная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J27" s="164">
        <f ca="1">IF($D27=0,0,SUMIFS('Полная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K27" s="164">
        <f ca="1">IF($D27=0,0,SUMIFS('Полная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L27" s="165"/>
      <c r="BM27" s="164">
        <f ca="1">IF($D27=0,0,SUMIFS('Полная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N27" s="165"/>
      <c r="BO27" s="164"/>
      <c r="BP27" s="164"/>
      <c r="BQ27" s="164">
        <f ca="1">IF($D27=0,0,SUMIFS('Полная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>
        <f ca="1">IF($D27=0,0,SUMIFS('Полная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L27" s="164">
        <f ca="1">IF($D27=0,0,SUMIFS('Полная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M27" s="164">
        <f ca="1">IF($D27=0,0,SUMIFS('Полная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N27" s="164">
        <f ca="1">IF($D27=0,0,SUMIFS('Полная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O27" s="164">
        <f ca="1">IF($D27=0,0,SUMIFS('Полная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P27" s="164">
        <f ca="1">IF($D27=0,0,SUMIFS('Полная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Q27" s="164">
        <f ca="1">IF($D27=0,0,SUMIFS('Полная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R27" s="164">
        <f ca="1">IF($D27=0,0,SUMIFS('Полная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S27" s="164">
        <f ca="1">IF($D27=0,0,SUMIFS('Полная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T27" s="164">
        <f ca="1">IF($D27=0,0,SUMIFS('Полная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U27" s="164">
        <f ca="1">IF($D27=0,0,SUMIFS('Полная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V27" s="164">
        <f ca="1">IF($D27=0,0,SUMIFS('Полная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W27" s="164">
        <f ca="1">IF($D27=0,0,SUMIFS('Полная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X27" s="164">
        <f ca="1">IF($D27=0,0,SUMIFS('Полная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Y27" s="164">
        <f ca="1">IF($D27=0,0,SUMIFS('Полная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Z27" s="164">
        <f ca="1">IF($D27=0,0,SUMIFS('Полная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A27" s="164">
        <f ca="1">IF($D27=0,0,SUMIFS('Полная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B27" s="164">
        <f ca="1">IF($D27=0,0,SUMIFS('Полная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C27" s="164">
        <f ca="1">IF($D27=0,0,SUMIFS('Полная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D27" s="164"/>
      <c r="DE27" s="164">
        <f ca="1">IF($D27=0,0,SUMIFS('Полная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F27" s="164"/>
      <c r="DG27" s="164">
        <f ca="1">IF($D27=0,0,SUMIFS('Полная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H27" s="164">
        <f ca="1">IF($D27=0,0,SUMIFS('Полная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I27" s="164">
        <f ca="1">IF($D27=0,0,SUMIFS('Полная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J27" s="164">
        <f ca="1">IF($D27=0,0,SUMIFS('Полная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K27" s="164">
        <f ca="1">IF($D27=0,0,SUMIFS('Полная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L27" s="164">
        <f ca="1">IF($D27=0,0,SUMIFS('Полная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M27" s="164">
        <f ca="1">IF($D27=0,0,SUMIFS('Полная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N27" s="164">
        <f ca="1">IF($D27=0,0,SUMIFS('Полная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O27" s="164">
        <f ca="1">IF($D27=0,0,SUMIFS('Полная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P27" s="164">
        <f ca="1">IF($D27=0,0,SUMIFS('Полная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Q27" s="164">
        <f ca="1">IF($D27=0,0,SUMIFS('Полная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R27" s="164">
        <f ca="1">IF($D27=0,0,SUMIFS('Полная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S27" s="164">
        <f ca="1">IF($D27=0,0,SUMIFS('Полная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T27" s="164">
        <f ca="1">IF($D27=0,0,SUMIFS('Полная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U27" s="164">
        <f ca="1">IF($D27=0,0,SUMIFS('Полная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V27" s="164">
        <f ca="1">IF($D27=0,0,SUMIFS('Полная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W27" s="164">
        <f ca="1">IF($D27=0,0,SUMIFS('Полная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X27" s="164">
        <f ca="1">IF($D27=0,0,SUMIFS('Полная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Y27" s="164">
        <f ca="1">IF($D27=0,0,SUMIFS('Полная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Z27" s="164">
        <f ca="1">IF($D27=0,0,SUMIFS('Полная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A27" s="164">
        <f ca="1">IF($D27=0,0,SUMIFS('Полная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B27" s="164">
        <f ca="1">IF($D27=0,0,SUMIFS('Полная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C27" s="164">
        <f ca="1">IF($D27=0,0,SUMIFS('Полная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D27" s="164">
        <f ca="1">IF($D27=0,0,SUMIFS('Полная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E27" s="164">
        <f ca="1">IF($D27=0,0,SUMIFS('Полная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F27" s="164">
        <f ca="1">IF($D27=0,0,SUMIFS('Полная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G27" s="164">
        <f ca="1">IF($D27=0,0,SUMIFS('Полная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H27" s="164">
        <f ca="1">IF($D27=0,0,SUMIFS('Полная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I27" s="164">
        <f ca="1">IF($D27=0,0,SUMIFS('Полная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J27" s="164">
        <f ca="1">IF($D27=0,0,SUMIFS('Полная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K27" s="164">
        <f ca="1">IF($D27=0,0,SUMIFS('Полная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L27" s="164">
        <f ca="1">IF($D27=0,0,SUMIFS('Полная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M27" s="164">
        <f ca="1">IF($D27=0,0,SUMIFS('Полная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N27" s="164">
        <f ca="1">IF($D27=0,0,SUMIFS('Полная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O27" s="164">
        <f ca="1">IF($D27=0,0,SUMIFS('Полная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P27" s="164">
        <f ca="1">IF($D27=0,0,SUMIFS('Полная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Q27" s="164">
        <f ca="1">IF($D27=0,0,SUMIFS('Полная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R27" s="164">
        <f ca="1">IF($D27=0,0,SUMIFS('Полная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S27" s="164">
        <f ca="1">IF($D27=0,0,SUMIFS('Полная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T27" s="164">
        <f ca="1">IF($D27=0,0,SUMIFS('Полная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U27" s="164">
        <f ca="1">IF($D27=0,0,SUMIFS('Полная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V27" s="164">
        <f ca="1">IF($D27=0,0,SUMIFS('Полная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W27" s="164">
        <f ca="1">IF($D27=0,0,SUMIFS('Полная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X27" s="164">
        <f ca="1">IF($D27=0,0,SUMIFS('Полная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Y27" s="164">
        <f ca="1">IF($D27=0,0,SUMIFS('Полная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Z27" s="164">
        <f ca="1">IF($D27=0,0,SUMIFS('Полная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A27" s="164">
        <f ca="1">IF($D27=0,0,SUMIFS('Полная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B27" s="164">
        <f ca="1">IF($D27=0,0,SUMIFS('Полная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C27" s="164">
        <f ca="1">IF($D27=0,0,SUMIFS('Полная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D27" s="164">
        <f ca="1">IF($D27=0,0,SUMIFS('Полная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E27" s="164">
        <f ca="1">IF($D27=0,0,SUMIFS('Полная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F27" s="164">
        <f ca="1">IF($D27=0,0,SUMIFS('Полная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G27" s="164">
        <f ca="1">IF($D27=0,0,SUMIFS('Полная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H27" s="164">
        <f ca="1">IF($D27=0,0,SUMIFS('Полная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I27" s="164">
        <f ca="1">IF($D27=0,0,SUMIFS('Полная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J27" s="164">
        <f ca="1">IF($D27=0,0,SUMIFS('Полная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K27" s="164">
        <f ca="1">IF($D27=0,0,SUMIFS('Полная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L27" s="164">
        <f ca="1">IF($D27=0,0,SUMIFS('Полная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M27" s="164">
        <f ca="1">IF($D27=0,0,SUMIFS('Полная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N27" s="164">
        <f ca="1">IF($D27=0,0,SUMIFS('Полная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O27" s="164">
        <f ca="1">IF($D27=0,0,SUMIFS('Полная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P27" s="164">
        <f ca="1">IF($D27=0,0,SUMIFS('Полная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Q27" s="164">
        <f ca="1">IF($D27=0,0,SUMIFS('Полная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R27" s="164">
        <f ca="1">IF($D27=0,0,SUMIFS('Полная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S27" s="164">
        <f ca="1">IF($D27=0,0,SUMIFS('Полная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T27" s="164">
        <f ca="1">IF($D27=0,0,SUMIFS('Полная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U27" s="164">
        <f ca="1">IF($D27=0,0,SUMIFS('Полная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V27" s="164">
        <f ca="1">IF($D27=0,0,SUMIFS('Полная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W27" s="164">
        <f ca="1">IF($D27=0,0,SUMIFS('Полная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X27" s="164">
        <f ca="1">IF($D27=0,0,SUMIFS('Полная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Y27" s="164">
        <f ca="1">IF($D27=0,0,SUMIFS('Полная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Z27" s="164">
        <f ca="1">IF($D27=0,0,SUMIFS('Полная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A27" s="164">
        <f ca="1">IF($D27=0,0,SUMIFS('Полная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B27" s="164">
        <f ca="1">IF($D27=0,0,SUMIFS('Полная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C27" s="164">
        <f ca="1">IF($D27=0,0,SUMIFS('Полная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D27" s="164">
        <f ca="1">IF($D27=0,0,SUMIFS('Полная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E27" s="164">
        <f ca="1">IF($D27=0,0,SUMIFS('Полная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F27" s="164">
        <f ca="1">IF($D27=0,0,SUMIFS('Полная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G27" s="164">
        <f ca="1">IF($D27=0,0,SUMIFS('Полная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H27" s="164">
        <f ca="1">IF($D27=0,0,SUMIFS('Полная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I27" s="164">
        <f ca="1">IF($D27=0,0,SUMIFS('Полная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J27" s="164">
        <f ca="1">IF($D27=0,0,SUMIFS('Полная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K27" s="164">
        <f ca="1">IF($D27=0,0,SUMIFS('Полная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L27" s="164">
        <f ca="1">IF($D27=0,0,SUMIFS('Полная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M27" s="164">
        <f ca="1">IF($D27=0,0,SUMIFS('Полная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N27" s="164">
        <f ca="1">IF($D27=0,0,SUMIFS('Полная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O27" s="164">
        <f ca="1">IF($D27=0,0,SUMIFS('Полная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P27" s="164">
        <f ca="1">IF($D27=0,0,SUMIFS('Полная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Q27" s="164">
        <f ca="1">IF($D27=0,0,SUMIFS('Полная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R27" s="164">
        <f ca="1">IF($D27=0,0,SUMIFS('Полная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S27" s="164">
        <f ca="1">IF($D27=0,0,SUMIFS('Полная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T27" s="164">
        <f ca="1">IF($D27=0,0,SUMIFS('Полная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U27" s="164">
        <f ca="1">IF($D27=0,0,SUMIFS('Полная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V27" s="164">
        <f ca="1">IF($D27=0,0,SUMIFS('Полная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W27" s="164">
        <f ca="1">IF($D27=0,0,SUMIFS('Полная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X27" s="164">
        <f ca="1">IF($D27=0,0,SUMIFS('Полная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Y27" s="164">
        <f ca="1">IF($D27=0,0,SUMIFS('Полная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Z27" s="164">
        <f ca="1">IF($D27=0,0,SUMIFS('Полная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A27" s="164">
        <f ca="1">IF($D27=0,0,SUMIFS('Полная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B27" s="164">
        <f ca="1">IF($D27=0,0,SUMIFS('Полная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C27" s="164">
        <f ca="1">IF($D27=0,0,SUMIFS('Полная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D27" s="164">
        <f ca="1">IF($D27=0,0,SUMIFS('Полная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E27" s="164">
        <f ca="1">IF($D27=0,0,SUMIFS('Полная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F27" s="164">
        <f ca="1">IF($D27=0,0,SUMIFS('Полная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G27" s="164">
        <f ca="1">IF($D27=0,0,SUMIFS('Полная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H27" s="164">
        <f ca="1">IF($D27=0,0,SUMIFS('Полная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I27" s="164">
        <f ca="1">IF($D27=0,0,SUMIFS('Полная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J27" s="164">
        <f ca="1">IF($D27=0,0,SUMIFS('Полная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K27" s="164">
        <f ca="1">IF($D27=0,0,SUMIFS('Полная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L27" s="164">
        <f ca="1">IF($D27=0,0,SUMIFS('Полная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M27" s="164">
        <f ca="1">IF($D27=0,0,SUMIFS('Полная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N27" s="164">
        <f ca="1">IF($D27=0,0,SUMIFS('Полная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O27" s="164">
        <f ca="1">IF($D27=0,0,SUMIFS('Полная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P27" s="164">
        <f ca="1">IF($D27=0,0,SUMIFS('Полная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Q27" s="164">
        <f ca="1">IF($D27=0,0,SUMIFS('Полная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R27" s="164">
        <f ca="1">IF($D27=0,0,SUMIFS('Полная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S27" s="164">
        <f ca="1">IF($D27=0,0,SUMIFS('Полная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T27" s="164">
        <f ca="1">IF($D27=0,0,SUMIFS('Полная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U27" s="164">
        <f ca="1">IF($D27=0,0,SUMIFS('Полная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V27" s="164">
        <f ca="1">IF($D27=0,0,SUMIFS('Полная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W27" s="164">
        <f ca="1">IF($D27=0,0,SUMIFS('Полная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X27" s="164">
        <f ca="1">IF($D27=0,0,SUMIFS('Полная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Y27" s="164">
        <f ca="1">IF($D27=0,0,SUMIFS('Полная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Z27" s="164">
        <f ca="1">IF($D27=0,0,SUMIFS('Полная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A27" s="164">
        <f ca="1">IF($D27=0,0,SUMIFS('Полная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B27" s="164">
        <f ca="1">IF($D27=0,0,SUMIFS('Полная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C27" s="164">
        <f ca="1">IF($D27=0,0,SUMIFS('Полная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D27" s="164">
        <f ca="1">IF($D27=0,0,SUMIFS('Полная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E27" s="164">
        <f ca="1">IF($D27=0,0,SUMIFS('Полная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F27" s="164">
        <f ca="1">IF($D27=0,0,SUMIFS('Полная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G27" s="164">
        <f ca="1">IF($D27=0,0,SUMIFS('Полная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H27" s="164">
        <f ca="1">IF($D27=0,0,SUMIFS('Полная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I27" s="164">
        <f ca="1">IF($D27=0,0,SUMIFS('Полная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J27" s="164">
        <f ca="1">IF($D27=0,0,SUMIFS('Полная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K27" s="164">
        <f ca="1">IF($D27=0,0,SUMIFS('Полная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L27" s="164">
        <f ca="1">IF($D27=0,0,SUMIFS('Полная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M27" s="164">
        <f ca="1">IF($D27=0,0,SUMIFS('Полная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N27" s="164">
        <f ca="1">IF($D27=0,0,SUMIFS('Полная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O27" s="164">
        <f ca="1">IF($D27=0,0,SUMIFS('Полная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P27" s="164">
        <f ca="1">IF($D27=0,0,SUMIFS('Полная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Q27" s="164">
        <f ca="1">IF($D27=0,0,SUMIFS('Полная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R27" s="164">
        <f ca="1">IF($D27=0,0,SUMIFS('Полная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S27" s="164">
        <f ca="1">IF($D27=0,0,SUMIFS('Полная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T27" s="164">
        <f ca="1">IF($D27=0,0,SUMIFS('Полная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U27" s="164">
        <f ca="1">IF($D27=0,0,SUMIFS('Полная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V27" s="164">
        <f ca="1">IF($D27=0,0,SUMIFS('Полная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W27" s="164">
        <f ca="1">IF($D27=0,0,SUMIFS('Полная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X27" s="164">
        <f ca="1">IF($D27=0,0,SUMIFS('Полная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Y27" s="164">
        <f ca="1">IF($D27=0,0,SUMIFS('Полная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Z27" s="164">
        <f ca="1">IF($D27=0,0,SUMIFS('Полная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A27" s="164">
        <f ca="1">IF($D27=0,0,SUMIFS('Полная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B27" s="164">
        <f ca="1">IF($D27=0,0,SUMIFS('Полная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C27" s="164">
        <f ca="1">IF($D27=0,0,SUMIFS('Полная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D27" s="164">
        <f ca="1">IF($D27=0,0,SUMIFS('Полная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E27" s="164">
        <f ca="1">IF($D27=0,0,SUMIFS('Полная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F27" s="164">
        <f ca="1">IF($D27=0,0,SUMIFS('Полная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G27" s="164">
        <f ca="1">IF($D27=0,0,SUMIFS('Полная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H27" s="164">
        <f ca="1">IF($D27=0,0,SUMIFS('Полная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I27" s="164">
        <f ca="1">IF($D27=0,0,SUMIFS('Полная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J27" s="164">
        <f ca="1">IF($D27=0,0,SUMIFS('Полная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K27" s="164">
        <f ca="1">IF($D27=0,0,SUMIFS('Полная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L27" s="164">
        <f ca="1">IF($D27=0,0,SUMIFS('Полная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M27" s="164">
        <f ca="1">IF($D27=0,0,SUMIFS('Полная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N27" s="164">
        <f ca="1">IF($D27=0,0,SUMIFS('Полная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O27" s="164">
        <f ca="1">IF($D27=0,0,SUMIFS('Полная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P27" s="164">
        <f ca="1">IF($D27=0,0,SUMIFS('Полная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Q27" s="164">
        <f ca="1">IF($D27=0,0,SUMIFS('Полная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R27" s="164">
        <f ca="1">IF($D27=0,0,SUMIFS('Полная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S27" s="164">
        <f ca="1">IF($D27=0,0,SUMIFS('Полная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T27" s="164">
        <f ca="1">IF($D27=0,0,SUMIFS('Полная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U27" s="164">
        <f ca="1">IF($D27=0,0,SUMIFS('Полная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V27" s="164">
        <f ca="1">IF($D27=0,0,SUMIFS('Полная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W27" s="164">
        <f ca="1">IF($D27=0,0,SUMIFS('Полная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X27" s="164">
        <f ca="1">IF($D27=0,0,SUMIFS('Полная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Y27" s="164">
        <f ca="1">IF($D27=0,0,SUMIFS('Полная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Z27" s="164">
        <f ca="1">IF($D27=0,0,SUMIFS('Полная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A27" s="164">
        <f ca="1">IF($D27=0,0,SUMIFS('Полная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B27" s="164">
        <f ca="1">IF($D27=0,0,SUMIFS('Полная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C27" s="164">
        <f ca="1">IF($D27=0,0,SUMIFS('Полная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D27" s="164">
        <f ca="1">IF($D27=0,0,SUMIFS('Полная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E27" s="164">
        <f ca="1">IF($D27=0,0,SUMIFS('Полная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F27" s="164">
        <f ca="1">IF($D27=0,0,SUMIFS('Полная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G27" s="164">
        <f ca="1">IF($D27=0,0,SUMIFS('Полная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H27" s="164">
        <f ca="1">IF($D27=0,0,SUMIFS('Полная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I27" s="164">
        <f ca="1">IF($D27=0,0,SUMIFS('Полная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J27" s="164">
        <f ca="1">IF($D27=0,0,SUMIFS('Полная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K27" s="164">
        <f ca="1">IF($D27=0,0,SUMIFS('Полная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L27" s="164">
        <f ca="1">IF($D27=0,0,SUMIFS('Полная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M27" s="164">
        <f ca="1">IF($D27=0,0,SUMIFS('Полная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N27" s="164">
        <f ca="1">IF($D27=0,0,SUMIFS('Полная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O27" s="164">
        <f ca="1">IF($D27=0,0,SUMIFS('Полная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P27" s="164">
        <f ca="1">IF($D27=0,0,SUMIFS('Полная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Q27" s="164">
        <f ca="1">IF($D27=0,0,SUMIFS('Полная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R27" s="164">
        <f ca="1">IF($D27=0,0,SUMIFS('Полная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S27" s="164">
        <f ca="1">IF($D27=0,0,SUMIFS('Полная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T27" s="164">
        <f ca="1">IF($D27=0,0,SUMIFS('Полная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U27" s="164">
        <f ca="1">IF($D27=0,0,SUMIFS('Полная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V27" s="164">
        <f ca="1">IF($D27=0,0,SUMIFS('Полная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W27" s="164">
        <f ca="1">IF($D27=0,0,SUMIFS('Полная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X27" s="164">
        <f ca="1">IF($D27=0,0,SUMIFS('Полная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Y27" s="164">
        <f ca="1">IF($D27=0,0,SUMIFS('Полная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Z27" s="164">
        <f ca="1">IF($D27=0,0,SUMIFS('Полная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A27" s="164">
        <f ca="1">IF($D27=0,0,SUMIFS('Полная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B27" s="164">
        <f ca="1">IF($D27=0,0,SUMIFS('Полная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C27" s="164">
        <f ca="1">IF($D27=0,0,SUMIFS('Полная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D27" s="164">
        <f ca="1">IF($D27=0,0,SUMIFS('Полная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E27" s="164">
        <f ca="1">IF($D27=0,0,SUMIFS('Полная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F27" s="164">
        <f ca="1">IF($D27=0,0,SUMIFS('Полная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G27" s="164">
        <f ca="1">IF($D27=0,0,SUMIFS('Полная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H27" s="164">
        <f ca="1">IF($D27=0,0,SUMIFS('Полная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I27" s="164">
        <f ca="1">IF($D27=0,0,SUMIFS('Полная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J27" s="164">
        <f ca="1">IF($D27=0,0,SUMIFS('Полная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K27" s="164">
        <f ca="1">IF($D27=0,0,SUMIFS('Полная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L27" s="164">
        <f ca="1">IF($D27=0,0,SUMIFS('Полная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M27" s="164">
        <f ca="1">IF($D27=0,0,SUMIFS('Полная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N27" s="164">
        <f ca="1">IF($D27=0,0,SUMIFS('Полная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O27" s="164">
        <f ca="1">IF($D27=0,0,SUMIFS('Полная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P27" s="164">
        <f ca="1">IF($D27=0,0,SUMIFS('Полная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Q27" s="164">
        <f ca="1">IF($D27=0,0,SUMIFS('Полная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R27" s="164">
        <f ca="1">IF($D27=0,0,SUMIFS('Полная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S27" s="164">
        <f ca="1">IF($D27=0,0,SUMIFS('Полная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T27" s="164">
        <f ca="1">IF($D27=0,0,SUMIFS('Полная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U27" s="164">
        <f ca="1">IF($D27=0,0,SUMIFS('Полная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V27" s="164">
        <f ca="1">IF($D27=0,0,SUMIFS('Полная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W27" s="164">
        <f ca="1">IF($D27=0,0,SUMIFS('Полная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X27" s="164">
        <f ca="1">IF($D27=0,0,SUMIFS('Полная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Y27" s="164">
        <f ca="1">IF($D27=0,0,SUMIFS('Полная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Z27" s="164">
        <f ca="1">IF($D27=0,0,SUMIFS('Полная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A27" s="164">
        <f ca="1">IF($D27=0,0,SUMIFS('Полная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B27" s="164">
        <f ca="1">IF($D27=0,0,SUMIFS('Полная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C27" s="164">
        <f ca="1">IF($D27=0,0,SUMIFS('Полная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D27" s="164">
        <f ca="1">IF($D27=0,0,SUMIFS('Полная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E27" s="164">
        <f ca="1">IF($D27=0,0,SUMIFS('Полная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F27" s="164">
        <f ca="1">IF($D27=0,0,SUMIFS('Полная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G27" s="164">
        <f ca="1">IF($D27=0,0,SUMIFS('Полная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H27" s="164">
        <f ca="1">IF($D27=0,0,SUMIFS('Полная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I27" s="164">
        <f ca="1">IF($D27=0,0,SUMIFS('Полная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J27" s="164">
        <f ca="1">IF($D27=0,0,SUMIFS('Полная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K27" s="164">
        <f ca="1">IF($D27=0,0,SUMIFS('Полная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L27" s="164">
        <f ca="1">IF($D27=0,0,SUMIFS('Полная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M27" s="164">
        <f ca="1">IF($D27=0,0,SUMIFS('Полная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N27" s="164">
        <f ca="1">IF($D27=0,0,SUMIFS('Полная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O27" s="164">
        <f ca="1">IF($D27=0,0,SUMIFS('Полная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P27" s="164">
        <f ca="1">IF($D27=0,0,SUMIFS('Полная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Q27" s="164">
        <f ca="1">IF($D27=0,0,SUMIFS('Полная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R27" s="164">
        <f ca="1">IF($D27=0,0,SUMIFS('Полная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S27" s="164">
        <f ca="1">IF($D27=0,0,SUMIFS('Полная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T27" s="164">
        <f ca="1">IF($D27=0,0,SUMIFS('Полная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U27" s="164">
        <f ca="1">IF($D27=0,0,SUMIFS('Полная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V27" s="164">
        <f ca="1">IF($D27=0,0,SUMIFS('Полная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W27" s="164">
        <f ca="1">IF($D27=0,0,SUMIFS('Полная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X27" s="164">
        <f ca="1">IF($D27=0,0,SUMIFS('Полная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Y27" s="164">
        <f ca="1">IF($D27=0,0,SUMIFS('Полная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Z27" s="164">
        <f ca="1">IF($D27=0,0,SUMIFS('Полная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A27" s="164">
        <f ca="1">IF($D27=0,0,SUMIFS('Полная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B27" s="164">
        <f ca="1">IF($D27=0,0,SUMIFS('Полная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C27" s="164">
        <f ca="1">IF($D27=0,0,SUMIFS('Полная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D27" s="164">
        <f ca="1">IF($D27=0,0,SUMIFS('Полная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E27" s="164">
        <f ca="1">IF($D27=0,0,SUMIFS('Полная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F27" s="164">
        <f ca="1">IF($D27=0,0,SUMIFS('Полная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G27" s="164">
        <f ca="1">IF($D27=0,0,SUMIFS('Полная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H27" s="164">
        <f ca="1">IF($D27=0,0,SUMIFS('Полная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I27" s="164">
        <f ca="1">IF($D27=0,0,SUMIFS('Полная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J27" s="164">
        <f ca="1">IF($D27=0,0,SUMIFS('Полная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K27" s="164">
        <f ca="1">IF($D27=0,0,SUMIFS('Полная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L27" s="164">
        <f ca="1">IF($D27=0,0,SUMIFS('Полная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M27" s="164">
        <f ca="1">IF($D27=0,0,SUMIFS('Полная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N27" s="164">
        <f ca="1">IF($D27=0,0,SUMIFS('Полная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O27" s="164">
        <f ca="1">IF($D27=0,0,SUMIFS('Полная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P27" s="164">
        <f ca="1">IF($D27=0,0,SUMIFS('Полная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Q27" s="164">
        <f ca="1">IF($D27=0,0,SUMIFS('Полная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R27" s="164">
        <f ca="1">IF($D27=0,0,SUMIFS('Полная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S27" s="164">
        <f ca="1">IF($D27=0,0,SUMIFS('Полная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T27" s="164">
        <f ca="1">IF($D27=0,0,SUMIFS('Полная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U27" s="164">
        <f ca="1">IF($D27=0,0,SUMIFS('Полная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V27" s="164">
        <f ca="1">IF($D27=0,0,SUMIFS('Полная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W27" s="164">
        <f ca="1">IF($D27=0,0,SUMIFS('Полная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X27" s="164">
        <f ca="1">IF($D27=0,0,SUMIFS('Полная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Y27" s="164">
        <f ca="1">IF($D27=0,0,SUMIFS('Полная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Z27" s="164">
        <f ca="1">IF($D27=0,0,SUMIFS('Полная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A27" s="164">
        <f ca="1">IF($D27=0,0,SUMIFS('Полная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B27" s="164">
        <f ca="1">IF($D27=0,0,SUMIFS('Полная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C27" s="164">
        <f ca="1">IF($D27=0,0,SUMIFS('Полная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D27" s="164">
        <f ca="1">IF($D27=0,0,SUMIFS('Полная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E27" s="164">
        <f ca="1">IF($D27=0,0,SUMIFS('Полная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F27" s="164">
        <f ca="1">IF($D27=0,0,SUMIFS('Полная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G27" s="164">
        <f ca="1">IF($D27=0,0,SUMIFS('Полная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H27" s="164">
        <f ca="1">IF($D27=0,0,SUMIFS('Полная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I27" s="164">
        <f ca="1">IF($D27=0,0,SUMIFS('Полная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J27" s="164">
        <f ca="1">IF($D27=0,0,SUMIFS('Полная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K27" s="164">
        <f ca="1">IF($D27=0,0,SUMIFS('Полная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L27" s="164">
        <f ca="1">IF($D27=0,0,SUMIFS('Полная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M27" s="164">
        <f ca="1">IF($D27=0,0,SUMIFS('Полная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N27" s="164">
        <f ca="1">IF($D27=0,0,SUMIFS('Полная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O27" s="164">
        <f ca="1">IF($D27=0,0,SUMIFS('Полная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P27" s="164">
        <f ca="1">IF($D27=0,0,SUMIFS('Полная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Q27" s="164">
        <f ca="1">IF($D27=0,0,SUMIFS('Полная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R27" s="164">
        <f ca="1">IF($D27=0,0,SUMIFS('Полная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S27" s="164">
        <f ca="1">IF($D27=0,0,SUMIFS('Полная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T27" s="164">
        <f ca="1">IF($D27=0,0,SUMIFS('Полная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U27" s="164">
        <f ca="1">IF($D27=0,0,SUMIFS('Полная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V27" s="164">
        <f ca="1">IF($D27=0,0,SUMIFS('Полная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W27" s="164">
        <f ca="1">IF($D27=0,0,SUMIFS('Полная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X27" s="164">
        <f ca="1">IF($D27=0,0,SUMIFS('Полная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Y27" s="164">
        <f ca="1">IF($D27=0,0,SUMIFS('Полная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Z27" s="164">
        <f ca="1">IF($D27=0,0,SUMIFS('Полная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A27" s="164">
        <f ca="1">IF($D27=0,0,SUMIFS('Полная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B27" s="164">
        <f ca="1">IF($D27=0,0,SUMIFS('Полная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C27" s="164">
        <f ca="1">IF($D27=0,0,SUMIFS('Полная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D27" s="164">
        <f ca="1">IF($D27=0,0,SUMIFS('Полная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E27" s="164">
        <f ca="1">IF($D27=0,0,SUMIFS('Полная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F27" s="164">
        <f ca="1">IF($D27=0,0,SUMIFS('Полная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G27" s="164">
        <f ca="1">IF($D27=0,0,SUMIFS('Полная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H27" s="164">
        <f ca="1">IF($D27=0,0,SUMIFS('Полная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I27" s="164">
        <f ca="1">IF($D27=0,0,SUMIFS('Полная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J27" s="164">
        <f ca="1">IF($D27=0,0,SUMIFS('Полная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K27" s="164">
        <f ca="1">IF($D27=0,0,SUMIFS('Полная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L27" s="164">
        <f ca="1">IF($D27=0,0,SUMIFS('Полная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M27" s="164">
        <f ca="1">IF($D27=0,0,SUMIFS('Полная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N27" s="164">
        <f ca="1">IF($D27=0,0,SUMIFS('Полная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O27" s="164">
        <f ca="1">IF($D27=0,0,SUMIFS('Полная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P27" s="164">
        <f ca="1">IF($D27=0,0,SUMIFS('Полная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Q27" s="164">
        <f ca="1">IF($D27=0,0,SUMIFS('Полная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R27" s="164">
        <f ca="1">IF($D27=0,0,SUMIFS('Полная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S27" s="164">
        <f ca="1">IF($D27=0,0,SUMIFS('Полная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T27" s="164">
        <f ca="1">IF($D27=0,0,SUMIFS('Полная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U27" s="164">
        <f ca="1">IF($D27=0,0,SUMIFS('Полная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V27" s="164">
        <f ca="1">IF($D27=0,0,SUMIFS('Полная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W27" s="164">
        <f ca="1">IF($D27=0,0,SUMIFS('Полная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X27" s="164">
        <f ca="1">IF($D27=0,0,SUMIFS('Полная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Y27" s="164">
        <f ca="1">IF($D27=0,0,SUMIFS('Полная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Z27" s="164">
        <f ca="1">IF($D27=0,0,SUMIFS('Полная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A27" s="164">
        <f ca="1">IF($D27=0,0,SUMIFS('Полная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B27" s="164">
        <f ca="1">IF($D27=0,0,SUMIFS('Полная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C27" s="164">
        <f ca="1">IF($D27=0,0,SUMIFS('Полная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D27" s="164">
        <f ca="1">IF($D27=0,0,SUMIFS('Полная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E27" s="164">
        <f ca="1">IF($D27=0,0,SUMIFS('Полная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F27" s="164">
        <f ca="1">IF($D27=0,0,SUMIFS('Полная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G27" s="164">
        <f ca="1">IF($D27=0,0,SUMIFS('Полная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H27" s="164">
        <f ca="1">IF($D27=0,0,SUMIFS('Полная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I27" s="164">
        <f ca="1">IF($D27=0,0,SUMIFS('Полная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J27" s="164">
        <f ca="1">IF($D27=0,0,SUMIFS('Полная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K27" s="164">
        <f ca="1">IF($D27=0,0,SUMIFS('Полная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L27" s="164">
        <f ca="1">IF($D27=0,0,SUMIFS('Полная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M27" s="164">
        <f ca="1">IF($D27=0,0,SUMIFS('Полная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N27" s="164">
        <f ca="1">IF($D27=0,0,SUMIFS('Полная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O27" s="164">
        <f ca="1">IF($D27=0,0,SUMIFS('Полная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P27" s="164">
        <f ca="1">IF($D27=0,0,SUMIFS('Полная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Q27" s="164">
        <f ca="1">IF($D27=0,0,SUMIFS('Полная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R27" s="164">
        <f ca="1">IF($D27=0,0,SUMIFS('Полная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S27" s="164">
        <f ca="1">IF($D27=0,0,SUMIFS('Полная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T27" s="164">
        <f ca="1">IF($D27=0,0,SUMIFS('Полная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U27" s="164">
        <f ca="1">IF($D27=0,0,SUMIFS('Полная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V27" s="164">
        <f ca="1">IF($D27=0,0,SUMIFS('Полная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W27" s="164">
        <f ca="1">IF($D27=0,0,SUMIFS('Полная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X27" s="164">
        <f ca="1">IF($D27=0,0,SUMIFS('Полная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Y27" s="164">
        <f ca="1">IF($D27=0,0,SUMIFS('Полная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Z27" s="164">
        <f ca="1">IF($D27=0,0,SUMIFS('Полная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A27" s="164">
        <f ca="1">IF($D27=0,0,SUMIFS('Полная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B27" s="164">
        <f ca="1">IF($D27=0,0,SUMIFS('Полная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C27" s="164">
        <f ca="1">IF($D27=0,0,SUMIFS('Полная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D27" s="164">
        <f ca="1">IF($D27=0,0,SUMIFS('Полная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E27" s="164">
        <f ca="1">IF($D27=0,0,SUMIFS('Полная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F27" s="164">
        <f ca="1">IF($D27=0,0,SUMIFS('Полная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G27" s="164">
        <f ca="1">IF($D27=0,0,SUMIFS('Полная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H27" s="164">
        <f ca="1">IF($D27=0,0,SUMIFS('Полная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I27" s="164">
        <f ca="1">IF($D27=0,0,SUMIFS('Полная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J27" s="164">
        <f ca="1">IF($D27=0,0,SUMIFS('Полная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K27" s="164">
        <f ca="1">IF($D27=0,0,SUMIFS('Полная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L27" s="164">
        <f ca="1">IF($D27=0,0,SUMIFS('Полная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M27" s="164">
        <f ca="1">IF($D27=0,0,SUMIFS('Полная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N27" s="164">
        <f ca="1">IF($D27=0,0,SUMIFS('Полная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O27" s="164">
        <f ca="1">IF($D27=0,0,SUMIFS('Полная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P27" s="164">
        <f ca="1">IF($D27=0,0,SUMIFS('Полная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Q27" s="164">
        <f ca="1">IF($D27=0,0,SUMIFS('Полная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R27" s="164">
        <f ca="1">IF($D27=0,0,SUMIFS('Полная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S27" s="164">
        <f ca="1">IF($D27=0,0,SUMIFS('Полная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T27" s="164">
        <f ca="1">IF($D27=0,0,SUMIFS('Полная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U27" s="164">
        <f ca="1">IF($D27=0,0,SUMIFS('Полная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V27" s="164">
        <f ca="1">IF($D27=0,0,SUMIFS('Полная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W27" s="164">
        <f ca="1">IF($D27=0,0,SUMIFS('Полная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X27" s="164">
        <f ca="1">IF($D27=0,0,SUMIFS('Полная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Y27" s="164">
        <f ca="1">IF($D27=0,0,SUMIFS('Полная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Z27" s="164">
        <f ca="1">IF($D27=0,0,SUMIFS('Полная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A27" s="164">
        <f ca="1">IF($D27=0,0,SUMIFS('Полная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B27" s="164">
        <f ca="1">IF($D27=0,0,SUMIFS('Полная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C27" s="164">
        <f ca="1">IF($D27=0,0,SUMIFS('Полная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D27" s="164">
        <f ca="1">IF($D27=0,0,SUMIFS('Полная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E27" s="164">
        <f ca="1">IF($D27=0,0,SUMIFS('Полная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F27" s="164">
        <f ca="1">IF($D27=0,0,SUMIFS('Полная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G27" s="164">
        <f ca="1">IF($D27=0,0,SUMIFS('Полная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H27" s="164">
        <f ca="1">IF($D27=0,0,SUMIFS('Полная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I27" s="164">
        <f ca="1">IF($D27=0,0,SUMIFS('Полная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J27" s="164">
        <f ca="1">IF($D27=0,0,SUMIFS('Полная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K27" s="164">
        <f ca="1">IF($D27=0,0,SUMIFS('Полная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L27" s="164">
        <f ca="1">IF($D27=0,0,SUMIFS('Полная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M27" s="164">
        <f ca="1">IF($D27=0,0,SUMIFS('Полная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N27" s="164">
        <f ca="1">IF($D27=0,0,SUMIFS('Полная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O27" s="164">
        <f ca="1">IF($D27=0,0,SUMIFS('Полная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P27" s="164">
        <f ca="1">IF($D27=0,0,SUMIFS('Полная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Q27" s="164">
        <f ca="1">IF($D27=0,0,SUMIFS('Полная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R27" s="164">
        <f ca="1">IF($D27=0,0,SUMIFS('Полная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S27" s="164">
        <f ca="1">IF($D27=0,0,SUMIFS('Полная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T27" s="164">
        <f ca="1">IF($D27=0,0,SUMIFS('Полная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U27" s="164">
        <f ca="1">IF($D27=0,0,SUMIFS('Полная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V27" s="164">
        <f ca="1">IF($D27=0,0,SUMIFS('Полная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W27" s="164">
        <f ca="1">IF($D27=0,0,SUMIFS('Полная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X27" s="164">
        <f ca="1">IF($D27=0,0,SUMIFS('Полная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Y27" s="164">
        <f ca="1">IF($D27=0,0,SUMIFS('Полная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Z27" s="164">
        <f ca="1">IF($D27=0,0,SUMIFS('Полная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A27" s="164">
        <f ca="1">IF($D27=0,0,SUMIFS('Полная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B27" s="164">
        <f ca="1">IF($D27=0,0,SUMIFS('Полная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C27" s="164">
        <f ca="1">IF($D27=0,0,SUMIFS('Полная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D27" s="164">
        <f ca="1">IF($D27=0,0,SUMIFS('Полная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E27" s="164">
        <f ca="1">IF($D27=0,0,SUMIFS('Полная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F27" s="164">
        <f ca="1">IF($D27=0,0,SUMIFS('Полная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G27" s="164">
        <f ca="1">IF($D27=0,0,SUMIFS('Полная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H27" s="164">
        <f ca="1">IF($D27=0,0,SUMIFS('Полная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I27" s="164">
        <f ca="1">IF($D27=0,0,SUMIFS('Полная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J27" s="164">
        <f ca="1">IF($D27=0,0,SUMIFS('Полная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K27" s="164">
        <f ca="1">IF($D27=0,0,SUMIFS('Полная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L27" s="164">
        <f ca="1">IF($D27=0,0,SUMIFS('Полная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M27" s="164">
        <f ca="1">IF($D27=0,0,SUMIFS('Полная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N27" s="164">
        <f ca="1">IF($D27=0,0,SUMIFS('Полная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O27" s="164">
        <f ca="1">IF($D27=0,0,SUMIFS('Полная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P27" s="164">
        <f ca="1">IF($D27=0,0,SUMIFS('Полная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Q27" s="164">
        <f ca="1">IF($D27=0,0,SUMIFS('Полная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R27" s="164">
        <f ca="1">IF($D27=0,0,SUMIFS('Полная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S27" s="164">
        <f ca="1">IF($D27=0,0,SUMIFS('Полная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T27" s="164">
        <f ca="1">IF($D27=0,0,SUMIFS('Полная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U27" s="164">
        <f ca="1">IF($D27=0,0,SUMIFS('Полная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V27" s="164">
        <f ca="1">IF($D27=0,0,SUMIFS('Полная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W27" s="164">
        <f ca="1">IF($D27=0,0,SUMIFS('Полная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X27" s="164">
        <f ca="1">IF($D27=0,0,SUMIFS('Полная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Y27" s="164">
        <f ca="1">IF($D27=0,0,SUMIFS('Полная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Z27" s="164">
        <f ca="1">IF($D27=0,0,SUMIFS('Полная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A27" s="164">
        <f ca="1">IF($D27=0,0,SUMIFS('Полная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B27" s="164">
        <f ca="1">IF($D27=0,0,SUMIFS('Полная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C27" s="164">
        <f ca="1">IF($D27=0,0,SUMIFS('Полная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D27" s="164">
        <f ca="1">IF($D27=0,0,SUMIFS('Полная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E27" s="164">
        <f ca="1">IF($D27=0,0,SUMIFS('Полная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F27" s="164">
        <f ca="1">IF($D27=0,0,SUMIFS('Полная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G27" s="164">
        <f ca="1">IF($D27=0,0,SUMIFS('Полная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H27" s="164">
        <f ca="1">IF($D27=0,0,SUMIFS('Полная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I27" s="164">
        <f ca="1">IF($D27=0,0,SUMIFS('Полная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J27" s="164">
        <f ca="1">IF($D27=0,0,SUMIFS('Полная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K27" s="164">
        <f ca="1">IF($D27=0,0,SUMIFS('Полная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L27" s="164">
        <f ca="1">IF($D27=0,0,SUMIFS('Полная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M27" s="164">
        <f ca="1">IF($D27=0,0,SUMIFS('Полная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N27" s="164">
        <f ca="1">IF($D27=0,0,SUMIFS('Полная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O27" s="164">
        <f ca="1">IF($D27=0,0,SUMIFS('Полная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P27" s="164">
        <f ca="1">IF($D27=0,0,SUMIFS('Полная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Q27" s="164">
        <f ca="1">IF($D27=0,0,SUMIFS('Полная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R27" s="164">
        <f ca="1">IF($D27=0,0,SUMIFS('Полная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S27" s="164">
        <f ca="1">IF($D27=0,0,SUMIFS('Полная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T27" s="164">
        <f ca="1">IF($D27=0,0,SUMIFS('Полная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U27" s="164">
        <f ca="1">IF($D27=0,0,SUMIFS('Полная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V27" s="164">
        <f ca="1">IF($D27=0,0,SUMIFS('Полная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W27" s="164">
        <f ca="1">IF($D27=0,0,SUMIFS('Полная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X27" s="164">
        <f ca="1">IF($D27=0,0,SUMIFS('Полная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Y27" s="164">
        <f ca="1">IF($D27=0,0,SUMIFS('Полная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Z27" s="164">
        <f ca="1">IF($D27=0,0,SUMIFS('Полная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A27" s="164">
        <f ca="1">IF($D27=0,0,SUMIFS('Полная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B27" s="164">
        <f ca="1">IF($D27=0,0,SUMIFS('Полная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C27" s="164">
        <f ca="1">IF($D27=0,0,SUMIFS('Полная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D27" s="164">
        <f ca="1">IF($D27=0,0,SUMIFS('Полная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E27" s="164">
        <f ca="1">IF($D27=0,0,SUMIFS('Полная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F27" s="164">
        <f ca="1">IF($D27=0,0,SUMIFS('Полная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G27" s="164">
        <f ca="1">IF($D27=0,0,SUMIFS('Полная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H27" s="164">
        <f ca="1">IF($D27=0,0,SUMIFS('Полная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I27" s="164">
        <f ca="1">IF($D27=0,0,SUMIFS('Полная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J27" s="164">
        <f ca="1">IF($D27=0,0,SUMIFS('Полная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K27" s="164">
        <f ca="1">IF($D27=0,0,SUMIFS('Полная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L27" s="164">
        <f ca="1">IF($D27=0,0,SUMIFS('Полная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M27" s="164">
        <f ca="1">IF($D27=0,0,SUMIFS('Полная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N27" s="164">
        <f ca="1">IF($D27=0,0,SUMIFS('Полная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O27" s="164">
        <f ca="1">IF($D27=0,0,SUMIFS('Полная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P27" s="164">
        <f ca="1">IF($D27=0,0,SUMIFS('Полная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Q27" s="164">
        <f ca="1">IF($D27=0,0,SUMIFS('Полная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R27" s="164">
        <f ca="1">IF($D27=0,0,SUMIFS('Полная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S27" s="164">
        <f ca="1">IF($D27=0,0,SUMIFS('Полная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T27" s="164">
        <f ca="1">IF($D27=0,0,SUMIFS('Полная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U27" s="164">
        <f ca="1">IF($D27=0,0,SUMIFS('Полная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V27" s="164">
        <f ca="1">IF($D27=0,0,SUMIFS('Полная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W27" s="164">
        <f ca="1">IF($D27=0,0,SUMIFS('Полная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X27" s="164">
        <f ca="1">IF($D27=0,0,SUMIFS('Полная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Y27" s="164">
        <f ca="1">IF($D27=0,0,SUMIFS('Полная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Z27" s="164">
        <f ca="1">IF($D27=0,0,SUMIFS('Полная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A27" s="164">
        <f ca="1">IF($D27=0,0,SUMIFS('Полная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B27" s="164">
        <f ca="1">IF($D27=0,0,SUMIFS('Полная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C27" s="164">
        <f ca="1">IF($D27=0,0,SUMIFS('Полная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D27" s="164">
        <f ca="1">IF($D27=0,0,SUMIFS('Полная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E27" s="164">
        <f ca="1">IF($D27=0,0,SUMIFS('Полная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F27" s="164">
        <f ca="1">IF($D27=0,0,SUMIFS('Полная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G27" s="164">
        <f ca="1">IF($D27=0,0,SUMIFS('Полная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H27" s="164">
        <f ca="1">IF($D27=0,0,SUMIFS('Полная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I27" s="164">
        <f ca="1">IF($D27=0,0,SUMIFS('Полная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J27" s="164">
        <f ca="1">IF($D27=0,0,SUMIFS('Полная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K27" s="164">
        <f ca="1">IF($D27=0,0,SUMIFS('Полная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L27" s="164">
        <f ca="1">IF($D27=0,0,SUMIFS('Полная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M27" s="164">
        <f ca="1">IF($D27=0,0,SUMIFS('Полная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N27" s="164">
        <f ca="1">IF($D27=0,0,SUMIFS('Полная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O27" s="164">
        <f ca="1">IF($D27=0,0,SUMIFS('Полная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P27" s="164">
        <f ca="1">IF($D27=0,0,SUMIFS('Полная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Q27" s="164">
        <f ca="1">IF($D27=0,0,SUMIFS('Полная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R27" s="164">
        <f ca="1">IF($D27=0,0,SUMIFS('Полная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S27" s="164">
        <f ca="1">IF($D27=0,0,SUMIFS('Полная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T27" s="164">
        <f ca="1">IF($D27=0,0,SUMIFS('Полная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U27" s="164">
        <f ca="1">IF($D27=0,0,SUMIFS('Полная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V27" s="164">
        <f ca="1">IF($D27=0,0,SUMIFS('Полная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W27" s="164">
        <f ca="1">IF($D27=0,0,SUMIFS('Полная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X27" s="164">
        <f ca="1">IF($D27=0,0,SUMIFS('Полная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Y27" s="164">
        <f ca="1">IF($D27=0,0,SUMIFS('Полная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Z27" s="164">
        <f ca="1">IF($D27=0,0,SUMIFS('Полная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A27" s="164">
        <f ca="1">IF($D27=0,0,SUMIFS('Полная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B27" s="164">
        <f ca="1">IF($D27=0,0,SUMIFS('Полная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C27" s="164">
        <f ca="1">IF($D27=0,0,SUMIFS('Полная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D27" s="164">
        <f ca="1">IF($D27=0,0,SUMIFS('Полная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E27" s="164">
        <f ca="1">IF($D27=0,0,SUMIFS('Полная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F27" s="164">
        <f ca="1">IF($D27=0,0,SUMIFS('Полная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G27" s="164">
        <f ca="1">IF($D27=0,0,SUMIFS('Полная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H27" s="164">
        <f ca="1">IF($D27=0,0,SUMIFS('Полная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I27" s="164">
        <f ca="1">IF($D27=0,0,SUMIFS('Полная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J27" s="164">
        <f ca="1">IF($D27=0,0,SUMIFS('Полная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K27" s="164">
        <f ca="1">IF($D27=0,0,SUMIFS('Полная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L27" s="164">
        <f ca="1">IF($D27=0,0,SUMIFS('Полная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M27" s="164">
        <f ca="1">IF($D27=0,0,SUMIFS('Полная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N27" s="164">
        <f ca="1">IF($D27=0,0,SUMIFS('Полная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O27" s="164">
        <f ca="1">IF($D27=0,0,SUMIFS('Полная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P27" s="166">
        <f ca="1">IF($D27=0,0,SUMIFS('Полная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Q27" s="164">
        <f ca="1">IF($D27=0,0,SUMIFS('Полная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R27" s="164">
        <f ca="1">IF($D27=0,0,SUMIFS('Полная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S27" s="164">
        <f ca="1">IF($D27=0,0,SUMIFS('Полная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T27" s="164">
        <f ca="1">IF($D27=0,0,SUMIFS('Полная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U27" s="164">
        <f ca="1">IF($D27=0,0,SUMIFS('Полная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V27" s="164">
        <f ca="1">IF($D27=0,0,SUMIFS('Полная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W27" s="164">
        <f ca="1">IF($D27=0,0,SUMIFS('Полная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X27" s="164">
        <f ca="1">IF($D27=0,0,SUMIFS('Полная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Y27" s="164">
        <f ca="1">IF($D27=0,0,SUMIFS('Полная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Z27" s="164">
        <f ca="1">IF($D27=0,0,SUMIFS('Полная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A27" s="164">
        <f ca="1">IF($D27=0,0,SUMIFS('Полная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B27" s="164">
        <f ca="1">IF($D27=0,0,SUMIFS('Полная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C27" s="164">
        <f ca="1">IF($D27=0,0,SUMIFS('Полная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D27" s="164">
        <f ca="1">IF($D27=0,0,SUMIFS('Полная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E27" s="166">
        <f ca="1">IF($D27=0,0,SUMIFS('Полная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F27" s="113"/>
      <c r="YG27" s="94"/>
    </row>
    <row r="28" spans="1:657" s="105" customFormat="1" ht="15" customHeight="1" x14ac:dyDescent="0.25">
      <c r="A28" s="133">
        <v>2</v>
      </c>
      <c r="B28" s="134" t="s">
        <v>222</v>
      </c>
      <c r="C28" s="135" t="s">
        <v>223</v>
      </c>
      <c r="D28" s="167">
        <f ca="1">COUNTIFS('Полная ст-ть с уч.НЗС (Авто)'!$YG$11:INDIRECT("'Полная ст-ть с уч.НЗС (Авто)'!YG"&amp;$J$26),B27,'Полная ст-ть с уч.НЗС (Авто)'!$YO$11:INDIRECT("'Полная ст-ть с уч.НЗС (Авто)'!YO"&amp;$J$26),$C28)</f>
        <v>0</v>
      </c>
      <c r="E28" s="134"/>
      <c r="F28" s="134"/>
      <c r="G28" s="134"/>
      <c r="H28" s="134"/>
      <c r="I28" s="137">
        <f ca="1">IF($D28=0,0,SUMIFS('Полная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28" s="138"/>
      <c r="K28" s="137">
        <f ca="1">IF($D28=0,0,SUMIFS('Полная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28" s="137"/>
      <c r="M28" s="137">
        <f ca="1">IF($D28=0,0,SUMIFS('Полная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28" s="137"/>
      <c r="O28" s="137">
        <f ca="1">IF($D28=0,0,SUMIFS('Полная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28" s="137"/>
      <c r="Q28" s="137">
        <f ca="1">IF($D28=0,0,SUMIFS('Полная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28" s="137">
        <f ca="1">IF($D28=0,0,SUMIFS('Полная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28" s="137">
        <f ca="1">IF($D28=0,0,SUMIFS('Полная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28" s="137">
        <f ca="1">IF($D28=0,0,SUMIFS('Полная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28" s="137">
        <f ca="1">IF($D28=0,0,SUMIFS('Полная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28" s="137">
        <f ca="1">IF($D28=0,0,SUMIFS('Полная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28" s="137">
        <f ca="1">IF($D28=0,0,SUMIFS('Полная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28" s="137">
        <f ca="1">IF($D28=0,0,SUMIFS('Полная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28" s="137">
        <f ca="1">IF($D28=0,0,SUMIFS('Полная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Z28" s="137">
        <f ca="1">IF($D28=0,0,SUMIFS('Полная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A28" s="137">
        <f ca="1">IF($D28=0,0,SUMIFS('Полная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B28" s="137">
        <f ca="1">IF($D28=0,0,SUMIFS('Полная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C28" s="137">
        <f ca="1">IF($D28=0,0,SUMIFS('Полная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D28" s="137">
        <f ca="1">IF($D28=0,0,SUMIFS('Полная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E28" s="137">
        <f ca="1">IF($D28=0,0,SUMIFS('Полная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F28" s="137">
        <f ca="1">IF($D28=0,0,SUMIFS('Полная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G28" s="137">
        <f ca="1">IF($D28=0,0,SUMIFS('Полная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H28" s="137">
        <f ca="1">IF($D28=0,0,SUMIFS('Полная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I28" s="137">
        <f ca="1">IF($D28=0,0,SUMIFS('Полная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J28" s="137">
        <f ca="1">IF($D28=0,0,SUMIFS('Полная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K28" s="137">
        <f ca="1">IF($D28=0,0,SUMIFS('Полная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L28" s="137">
        <f ca="1">IF($D28=0,0,SUMIFS('Полная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M28" s="137">
        <f ca="1">IF($D28=0,0,SUMIFS('Полная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N28" s="137">
        <f ca="1">IF($D28=0,0,SUMIFS('Полная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O28" s="137">
        <f ca="1">IF($D28=0,0,SUMIFS('Полная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P28" s="137">
        <f ca="1">IF($D28=0,0,SUMIFS('Полная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Q28" s="137">
        <f ca="1">IF($D28=0,0,SUMIFS('Полная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R28" s="139"/>
      <c r="AS28" s="139"/>
      <c r="AT28" s="140"/>
      <c r="AU28" s="140"/>
      <c r="AV28" s="140"/>
      <c r="AW28" s="140"/>
      <c r="AX28" s="137">
        <f ca="1">IF($D28=0,0,SUMIFS('Полная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Y28" s="137">
        <f ca="1">IF($D28=0,0,SUMIFS('Полная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Z28" s="137">
        <f ca="1">IF($D28=0,0,SUMIFS('Полная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A28" s="137">
        <f ca="1">IF($D28=0,0,SUMIFS('Полная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B28" s="137">
        <f ca="1">IF($D28=0,0,SUMIFS('Полная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C28" s="137">
        <f ca="1">IF($D28=0,0,SUMIFS('Полная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D28" s="140"/>
      <c r="BE28" s="140"/>
      <c r="BF28" s="137">
        <f ca="1">IF($D28=0,0,SUMIFS('Полная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G28" s="137">
        <f ca="1">IF($D28=0,0,SUMIFS('Полная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H28" s="137">
        <f ca="1">IF($D28=0,0,SUMIFS('Полная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I28" s="137">
        <f ca="1">IF($D28=0,0,SUMIFS('Полная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J28" s="137">
        <f ca="1">IF($D28=0,0,SUMIFS('Полная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K28" s="137">
        <f ca="1">IF($D28=0,0,SUMIFS('Полная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L28" s="140"/>
      <c r="BM28" s="137">
        <f ca="1">IF($D28=0,0,SUMIFS('Полная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N28" s="140"/>
      <c r="BO28" s="137"/>
      <c r="BP28" s="137"/>
      <c r="BQ28" s="137">
        <f ca="1">IF($D28=0,0,SUMIFS('Полная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>
        <f ca="1">IF($D28=0,0,SUMIFS('Полная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L28" s="137">
        <f ca="1">IF($D28=0,0,SUMIFS('Полная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M28" s="137">
        <f ca="1">IF($D28=0,0,SUMIFS('Полная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N28" s="137">
        <f ca="1">IF($D28=0,0,SUMIFS('Полная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O28" s="137">
        <f ca="1">IF($D28=0,0,SUMIFS('Полная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P28" s="137">
        <f ca="1">IF($D28=0,0,SUMIFS('Полная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Q28" s="137">
        <f ca="1">IF($D28=0,0,SUMIFS('Полная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R28" s="137">
        <f ca="1">IF($D28=0,0,SUMIFS('Полная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S28" s="137">
        <f ca="1">IF($D28=0,0,SUMIFS('Полная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T28" s="137">
        <f ca="1">IF($D28=0,0,SUMIFS('Полная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U28" s="137">
        <f ca="1">IF($D28=0,0,SUMIFS('Полная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V28" s="137">
        <f ca="1">IF($D28=0,0,SUMIFS('Полная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W28" s="137">
        <f ca="1">IF($D28=0,0,SUMIFS('Полная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X28" s="137">
        <f ca="1">IF($D28=0,0,SUMIFS('Полная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Y28" s="137">
        <f ca="1">IF($D28=0,0,SUMIFS('Полная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Z28" s="137">
        <f ca="1">IF($D28=0,0,SUMIFS('Полная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A28" s="137">
        <f ca="1">IF($D28=0,0,SUMIFS('Полная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B28" s="137">
        <f ca="1">IF($D28=0,0,SUMIFS('Полная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C28" s="137">
        <f ca="1">IF($D28=0,0,SUMIFS('Полная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D28" s="137"/>
      <c r="DE28" s="137">
        <f ca="1">IF($D28=0,0,SUMIFS('Полная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F28" s="137"/>
      <c r="DG28" s="137">
        <f ca="1">IF($D28=0,0,SUMIFS('Полная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H28" s="137">
        <f ca="1">IF($D28=0,0,SUMIFS('Полная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I28" s="137">
        <f ca="1">IF($D28=0,0,SUMIFS('Полная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J28" s="137">
        <f ca="1">IF($D28=0,0,SUMIFS('Полная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K28" s="137">
        <f ca="1">IF($D28=0,0,SUMIFS('Полная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L28" s="137">
        <f ca="1">IF($D28=0,0,SUMIFS('Полная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M28" s="137">
        <f ca="1">IF($D28=0,0,SUMIFS('Полная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N28" s="137">
        <f ca="1">IF($D28=0,0,SUMIFS('Полная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O28" s="137">
        <f ca="1">IF($D28=0,0,SUMIFS('Полная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P28" s="137">
        <f ca="1">IF($D28=0,0,SUMIFS('Полная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Q28" s="137">
        <f ca="1">IF($D28=0,0,SUMIFS('Полная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R28" s="137">
        <f ca="1">IF($D28=0,0,SUMIFS('Полная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S28" s="137">
        <f ca="1">IF($D28=0,0,SUMIFS('Полная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T28" s="137">
        <f ca="1">IF($D28=0,0,SUMIFS('Полная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U28" s="137">
        <f ca="1">IF($D28=0,0,SUMIFS('Полная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V28" s="137">
        <f ca="1">IF($D28=0,0,SUMIFS('Полная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W28" s="137">
        <f ca="1">IF($D28=0,0,SUMIFS('Полная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X28" s="137">
        <f ca="1">IF($D28=0,0,SUMIFS('Полная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Y28" s="137">
        <f ca="1">IF($D28=0,0,SUMIFS('Полная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Z28" s="137">
        <f ca="1">IF($D28=0,0,SUMIFS('Полная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A28" s="137">
        <f ca="1">IF($D28=0,0,SUMIFS('Полная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B28" s="137">
        <f ca="1">IF($D28=0,0,SUMIFS('Полная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C28" s="137">
        <f ca="1">IF($D28=0,0,SUMIFS('Полная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D28" s="137">
        <f ca="1">IF($D28=0,0,SUMIFS('Полная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E28" s="137">
        <f ca="1">IF($D28=0,0,SUMIFS('Полная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F28" s="137">
        <f ca="1">IF($D28=0,0,SUMIFS('Полная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G28" s="137">
        <f ca="1">IF($D28=0,0,SUMIFS('Полная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H28" s="137">
        <f ca="1">IF($D28=0,0,SUMIFS('Полная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I28" s="137">
        <f ca="1">IF($D28=0,0,SUMIFS('Полная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J28" s="137">
        <f ca="1">IF($D28=0,0,SUMIFS('Полная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K28" s="137">
        <f ca="1">IF($D28=0,0,SUMIFS('Полная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L28" s="137">
        <f ca="1">IF($D28=0,0,SUMIFS('Полная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M28" s="137">
        <f ca="1">IF($D28=0,0,SUMIFS('Полная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N28" s="137">
        <f ca="1">IF($D28=0,0,SUMIFS('Полная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O28" s="137">
        <f ca="1">IF($D28=0,0,SUMIFS('Полная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P28" s="137">
        <f ca="1">IF($D28=0,0,SUMIFS('Полная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Q28" s="137">
        <f ca="1">IF($D28=0,0,SUMIFS('Полная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R28" s="137">
        <f ca="1">IF($D28=0,0,SUMIFS('Полная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S28" s="137">
        <f ca="1">IF($D28=0,0,SUMIFS('Полная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T28" s="137">
        <f ca="1">IF($D28=0,0,SUMIFS('Полная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U28" s="137">
        <f ca="1">IF($D28=0,0,SUMIFS('Полная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V28" s="137">
        <f ca="1">IF($D28=0,0,SUMIFS('Полная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W28" s="137">
        <f ca="1">IF($D28=0,0,SUMIFS('Полная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X28" s="137">
        <f ca="1">IF($D28=0,0,SUMIFS('Полная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Y28" s="137">
        <f ca="1">IF($D28=0,0,SUMIFS('Полная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Z28" s="137">
        <f ca="1">IF($D28=0,0,SUMIFS('Полная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A28" s="137">
        <f ca="1">IF($D28=0,0,SUMIFS('Полная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B28" s="137">
        <f ca="1">IF($D28=0,0,SUMIFS('Полная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C28" s="137">
        <f ca="1">IF($D28=0,0,SUMIFS('Полная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D28" s="137">
        <f ca="1">IF($D28=0,0,SUMIFS('Полная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E28" s="137">
        <f ca="1">IF($D28=0,0,SUMIFS('Полная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F28" s="137">
        <f ca="1">IF($D28=0,0,SUMIFS('Полная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G28" s="137">
        <f ca="1">IF($D28=0,0,SUMIFS('Полная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H28" s="137">
        <f ca="1">IF($D28=0,0,SUMIFS('Полная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I28" s="137">
        <f ca="1">IF($D28=0,0,SUMIFS('Полная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J28" s="137">
        <f ca="1">IF($D28=0,0,SUMIFS('Полная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K28" s="137">
        <f ca="1">IF($D28=0,0,SUMIFS('Полная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L28" s="137">
        <f ca="1">IF($D28=0,0,SUMIFS('Полная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M28" s="137">
        <f ca="1">IF($D28=0,0,SUMIFS('Полная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N28" s="137">
        <f ca="1">IF($D28=0,0,SUMIFS('Полная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O28" s="137">
        <f ca="1">IF($D28=0,0,SUMIFS('Полная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P28" s="137">
        <f ca="1">IF($D28=0,0,SUMIFS('Полная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Q28" s="137">
        <f ca="1">IF($D28=0,0,SUMIFS('Полная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R28" s="137">
        <f ca="1">IF($D28=0,0,SUMIFS('Полная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S28" s="137">
        <f ca="1">IF($D28=0,0,SUMIFS('Полная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T28" s="137">
        <f ca="1">IF($D28=0,0,SUMIFS('Полная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U28" s="137">
        <f ca="1">IF($D28=0,0,SUMIFS('Полная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V28" s="137">
        <f ca="1">IF($D28=0,0,SUMIFS('Полная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W28" s="137">
        <f ca="1">IF($D28=0,0,SUMIFS('Полная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X28" s="137">
        <f ca="1">IF($D28=0,0,SUMIFS('Полная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Y28" s="137">
        <f ca="1">IF($D28=0,0,SUMIFS('Полная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Z28" s="137">
        <f ca="1">IF($D28=0,0,SUMIFS('Полная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A28" s="137">
        <f ca="1">IF($D28=0,0,SUMIFS('Полная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B28" s="137">
        <f ca="1">IF($D28=0,0,SUMIFS('Полная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C28" s="137">
        <f ca="1">IF($D28=0,0,SUMIFS('Полная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D28" s="137">
        <f ca="1">IF($D28=0,0,SUMIFS('Полная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E28" s="137">
        <f ca="1">IF($D28=0,0,SUMIFS('Полная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F28" s="137">
        <f ca="1">IF($D28=0,0,SUMIFS('Полная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G28" s="137">
        <f ca="1">IF($D28=0,0,SUMIFS('Полная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H28" s="137">
        <f ca="1">IF($D28=0,0,SUMIFS('Полная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I28" s="137">
        <f ca="1">IF($D28=0,0,SUMIFS('Полная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J28" s="137">
        <f ca="1">IF($D28=0,0,SUMIFS('Полная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K28" s="137">
        <f ca="1">IF($D28=0,0,SUMIFS('Полная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L28" s="137">
        <f ca="1">IF($D28=0,0,SUMIFS('Полная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M28" s="137">
        <f ca="1">IF($D28=0,0,SUMIFS('Полная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N28" s="137">
        <f ca="1">IF($D28=0,0,SUMIFS('Полная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O28" s="137">
        <f ca="1">IF($D28=0,0,SUMIFS('Полная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P28" s="137">
        <f ca="1">IF($D28=0,0,SUMIFS('Полная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Q28" s="137">
        <f ca="1">IF($D28=0,0,SUMIFS('Полная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R28" s="137">
        <f ca="1">IF($D28=0,0,SUMIFS('Полная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S28" s="137">
        <f ca="1">IF($D28=0,0,SUMIFS('Полная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T28" s="137">
        <f ca="1">IF($D28=0,0,SUMIFS('Полная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U28" s="137">
        <f ca="1">IF($D28=0,0,SUMIFS('Полная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V28" s="137">
        <f ca="1">IF($D28=0,0,SUMIFS('Полная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W28" s="137">
        <f ca="1">IF($D28=0,0,SUMIFS('Полная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X28" s="137">
        <f ca="1">IF($D28=0,0,SUMIFS('Полная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Y28" s="137">
        <f ca="1">IF($D28=0,0,SUMIFS('Полная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Z28" s="137">
        <f ca="1">IF($D28=0,0,SUMIFS('Полная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A28" s="137">
        <f ca="1">IF($D28=0,0,SUMIFS('Полная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B28" s="137">
        <f ca="1">IF($D28=0,0,SUMIFS('Полная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C28" s="137">
        <f ca="1">IF($D28=0,0,SUMIFS('Полная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D28" s="137">
        <f ca="1">IF($D28=0,0,SUMIFS('Полная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E28" s="137">
        <f ca="1">IF($D28=0,0,SUMIFS('Полная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F28" s="137">
        <f ca="1">IF($D28=0,0,SUMIFS('Полная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G28" s="137">
        <f ca="1">IF($D28=0,0,SUMIFS('Полная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H28" s="137">
        <f ca="1">IF($D28=0,0,SUMIFS('Полная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I28" s="137">
        <f ca="1">IF($D28=0,0,SUMIFS('Полная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J28" s="137">
        <f ca="1">IF($D28=0,0,SUMIFS('Полная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K28" s="137">
        <f ca="1">IF($D28=0,0,SUMIFS('Полная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L28" s="137">
        <f ca="1">IF($D28=0,0,SUMIFS('Полная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M28" s="137">
        <f ca="1">IF($D28=0,0,SUMIFS('Полная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N28" s="137">
        <f ca="1">IF($D28=0,0,SUMIFS('Полная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O28" s="137">
        <f ca="1">IF($D28=0,0,SUMIFS('Полная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P28" s="137">
        <f ca="1">IF($D28=0,0,SUMIFS('Полная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Q28" s="137">
        <f ca="1">IF($D28=0,0,SUMIFS('Полная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R28" s="137">
        <f ca="1">IF($D28=0,0,SUMIFS('Полная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S28" s="137">
        <f ca="1">IF($D28=0,0,SUMIFS('Полная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T28" s="137">
        <f ca="1">IF($D28=0,0,SUMIFS('Полная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U28" s="137">
        <f ca="1">IF($D28=0,0,SUMIFS('Полная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V28" s="137">
        <f ca="1">IF($D28=0,0,SUMIFS('Полная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W28" s="137">
        <f ca="1">IF($D28=0,0,SUMIFS('Полная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X28" s="137">
        <f ca="1">IF($D28=0,0,SUMIFS('Полная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Y28" s="137">
        <f ca="1">IF($D28=0,0,SUMIFS('Полная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Z28" s="137">
        <f ca="1">IF($D28=0,0,SUMIFS('Полная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A28" s="137">
        <f ca="1">IF($D28=0,0,SUMIFS('Полная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B28" s="137">
        <f ca="1">IF($D28=0,0,SUMIFS('Полная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C28" s="137">
        <f ca="1">IF($D28=0,0,SUMIFS('Полная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D28" s="137">
        <f ca="1">IF($D28=0,0,SUMIFS('Полная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E28" s="137">
        <f ca="1">IF($D28=0,0,SUMIFS('Полная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F28" s="137">
        <f ca="1">IF($D28=0,0,SUMIFS('Полная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G28" s="137">
        <f ca="1">IF($D28=0,0,SUMIFS('Полная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H28" s="137">
        <f ca="1">IF($D28=0,0,SUMIFS('Полная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I28" s="137">
        <f ca="1">IF($D28=0,0,SUMIFS('Полная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J28" s="137">
        <f ca="1">IF($D28=0,0,SUMIFS('Полная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K28" s="137">
        <f ca="1">IF($D28=0,0,SUMIFS('Полная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L28" s="137">
        <f ca="1">IF($D28=0,0,SUMIFS('Полная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M28" s="137">
        <f ca="1">IF($D28=0,0,SUMIFS('Полная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N28" s="137">
        <f ca="1">IF($D28=0,0,SUMIFS('Полная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O28" s="137">
        <f ca="1">IF($D28=0,0,SUMIFS('Полная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P28" s="137">
        <f ca="1">IF($D28=0,0,SUMIFS('Полная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Q28" s="137">
        <f ca="1">IF($D28=0,0,SUMIFS('Полная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R28" s="137">
        <f ca="1">IF($D28=0,0,SUMIFS('Полная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S28" s="137">
        <f ca="1">IF($D28=0,0,SUMIFS('Полная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T28" s="137">
        <f ca="1">IF($D28=0,0,SUMIFS('Полная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U28" s="137">
        <f ca="1">IF($D28=0,0,SUMIFS('Полная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V28" s="137">
        <f ca="1">IF($D28=0,0,SUMIFS('Полная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W28" s="137">
        <f ca="1">IF($D28=0,0,SUMIFS('Полная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X28" s="137">
        <f ca="1">IF($D28=0,0,SUMIFS('Полная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Y28" s="137">
        <f ca="1">IF($D28=0,0,SUMIFS('Полная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Z28" s="137">
        <f ca="1">IF($D28=0,0,SUMIFS('Полная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A28" s="137">
        <f ca="1">IF($D28=0,0,SUMIFS('Полная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B28" s="137">
        <f ca="1">IF($D28=0,0,SUMIFS('Полная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C28" s="137">
        <f ca="1">IF($D28=0,0,SUMIFS('Полная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D28" s="137">
        <f ca="1">IF($D28=0,0,SUMIFS('Полная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E28" s="137">
        <f ca="1">IF($D28=0,0,SUMIFS('Полная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F28" s="137">
        <f ca="1">IF($D28=0,0,SUMIFS('Полная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G28" s="137">
        <f ca="1">IF($D28=0,0,SUMIFS('Полная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H28" s="137">
        <f ca="1">IF($D28=0,0,SUMIFS('Полная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I28" s="137">
        <f ca="1">IF($D28=0,0,SUMIFS('Полная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J28" s="137">
        <f ca="1">IF($D28=0,0,SUMIFS('Полная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K28" s="137">
        <f ca="1">IF($D28=0,0,SUMIFS('Полная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L28" s="137">
        <f ca="1">IF($D28=0,0,SUMIFS('Полная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M28" s="137">
        <f ca="1">IF($D28=0,0,SUMIFS('Полная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N28" s="137">
        <f ca="1">IF($D28=0,0,SUMIFS('Полная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O28" s="137">
        <f ca="1">IF($D28=0,0,SUMIFS('Полная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P28" s="137">
        <f ca="1">IF($D28=0,0,SUMIFS('Полная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Q28" s="137">
        <f ca="1">IF($D28=0,0,SUMIFS('Полная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R28" s="137">
        <f ca="1">IF($D28=0,0,SUMIFS('Полная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S28" s="137">
        <f ca="1">IF($D28=0,0,SUMIFS('Полная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T28" s="137">
        <f ca="1">IF($D28=0,0,SUMIFS('Полная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U28" s="137">
        <f ca="1">IF($D28=0,0,SUMIFS('Полная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V28" s="137">
        <f ca="1">IF($D28=0,0,SUMIFS('Полная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W28" s="137">
        <f ca="1">IF($D28=0,0,SUMIFS('Полная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X28" s="137">
        <f ca="1">IF($D28=0,0,SUMIFS('Полная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Y28" s="137">
        <f ca="1">IF($D28=0,0,SUMIFS('Полная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Z28" s="137">
        <f ca="1">IF($D28=0,0,SUMIFS('Полная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A28" s="137">
        <f ca="1">IF($D28=0,0,SUMIFS('Полная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B28" s="137">
        <f ca="1">IF($D28=0,0,SUMIFS('Полная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C28" s="137">
        <f ca="1">IF($D28=0,0,SUMIFS('Полная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D28" s="137">
        <f ca="1">IF($D28=0,0,SUMIFS('Полная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E28" s="137">
        <f ca="1">IF($D28=0,0,SUMIFS('Полная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F28" s="137">
        <f ca="1">IF($D28=0,0,SUMIFS('Полная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G28" s="137">
        <f ca="1">IF($D28=0,0,SUMIFS('Полная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H28" s="137">
        <f ca="1">IF($D28=0,0,SUMIFS('Полная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I28" s="137">
        <f ca="1">IF($D28=0,0,SUMIFS('Полная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J28" s="137">
        <f ca="1">IF($D28=0,0,SUMIFS('Полная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K28" s="137">
        <f ca="1">IF($D28=0,0,SUMIFS('Полная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L28" s="137">
        <f ca="1">IF($D28=0,0,SUMIFS('Полная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M28" s="137">
        <f ca="1">IF($D28=0,0,SUMIFS('Полная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N28" s="137">
        <f ca="1">IF($D28=0,0,SUMIFS('Полная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O28" s="137">
        <f ca="1">IF($D28=0,0,SUMIFS('Полная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P28" s="137">
        <f ca="1">IF($D28=0,0,SUMIFS('Полная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Q28" s="137">
        <f ca="1">IF($D28=0,0,SUMIFS('Полная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R28" s="137">
        <f ca="1">IF($D28=0,0,SUMIFS('Полная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S28" s="137">
        <f ca="1">IF($D28=0,0,SUMIFS('Полная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T28" s="137">
        <f ca="1">IF($D28=0,0,SUMIFS('Полная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U28" s="137">
        <f ca="1">IF($D28=0,0,SUMIFS('Полная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V28" s="137">
        <f ca="1">IF($D28=0,0,SUMIFS('Полная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W28" s="137">
        <f ca="1">IF($D28=0,0,SUMIFS('Полная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X28" s="137">
        <f ca="1">IF($D28=0,0,SUMIFS('Полная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Y28" s="137">
        <f ca="1">IF($D28=0,0,SUMIFS('Полная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Z28" s="137">
        <f ca="1">IF($D28=0,0,SUMIFS('Полная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A28" s="137">
        <f ca="1">IF($D28=0,0,SUMIFS('Полная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B28" s="137">
        <f ca="1">IF($D28=0,0,SUMIFS('Полная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C28" s="137">
        <f ca="1">IF($D28=0,0,SUMIFS('Полная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D28" s="137">
        <f ca="1">IF($D28=0,0,SUMIFS('Полная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E28" s="137">
        <f ca="1">IF($D28=0,0,SUMIFS('Полная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F28" s="137">
        <f ca="1">IF($D28=0,0,SUMIFS('Полная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G28" s="137">
        <f ca="1">IF($D28=0,0,SUMIFS('Полная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H28" s="137">
        <f ca="1">IF($D28=0,0,SUMIFS('Полная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I28" s="137">
        <f ca="1">IF($D28=0,0,SUMIFS('Полная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J28" s="137">
        <f ca="1">IF($D28=0,0,SUMIFS('Полная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K28" s="137">
        <f ca="1">IF($D28=0,0,SUMIFS('Полная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L28" s="137">
        <f ca="1">IF($D28=0,0,SUMIFS('Полная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M28" s="137">
        <f ca="1">IF($D28=0,0,SUMIFS('Полная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N28" s="137">
        <f ca="1">IF($D28=0,0,SUMIFS('Полная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O28" s="137">
        <f ca="1">IF($D28=0,0,SUMIFS('Полная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P28" s="137">
        <f ca="1">IF($D28=0,0,SUMIFS('Полная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Q28" s="137">
        <f ca="1">IF($D28=0,0,SUMIFS('Полная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R28" s="137">
        <f ca="1">IF($D28=0,0,SUMIFS('Полная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S28" s="137">
        <f ca="1">IF($D28=0,0,SUMIFS('Полная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T28" s="137">
        <f ca="1">IF($D28=0,0,SUMIFS('Полная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U28" s="137">
        <f ca="1">IF($D28=0,0,SUMIFS('Полная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V28" s="137">
        <f ca="1">IF($D28=0,0,SUMIFS('Полная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W28" s="137">
        <f ca="1">IF($D28=0,0,SUMIFS('Полная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X28" s="137">
        <f ca="1">IF($D28=0,0,SUMIFS('Полная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Y28" s="137">
        <f ca="1">IF($D28=0,0,SUMIFS('Полная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Z28" s="137">
        <f ca="1">IF($D28=0,0,SUMIFS('Полная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A28" s="137">
        <f ca="1">IF($D28=0,0,SUMIFS('Полная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B28" s="137">
        <f ca="1">IF($D28=0,0,SUMIFS('Полная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C28" s="137">
        <f ca="1">IF($D28=0,0,SUMIFS('Полная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D28" s="137">
        <f ca="1">IF($D28=0,0,SUMIFS('Полная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E28" s="137">
        <f ca="1">IF($D28=0,0,SUMIFS('Полная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F28" s="137">
        <f ca="1">IF($D28=0,0,SUMIFS('Полная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G28" s="137">
        <f ca="1">IF($D28=0,0,SUMIFS('Полная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H28" s="137">
        <f ca="1">IF($D28=0,0,SUMIFS('Полная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I28" s="137">
        <f ca="1">IF($D28=0,0,SUMIFS('Полная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J28" s="137">
        <f ca="1">IF($D28=0,0,SUMIFS('Полная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K28" s="137">
        <f ca="1">IF($D28=0,0,SUMIFS('Полная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L28" s="137">
        <f ca="1">IF($D28=0,0,SUMIFS('Полная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M28" s="137">
        <f ca="1">IF($D28=0,0,SUMIFS('Полная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N28" s="137">
        <f ca="1">IF($D28=0,0,SUMIFS('Полная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O28" s="137">
        <f ca="1">IF($D28=0,0,SUMIFS('Полная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P28" s="137">
        <f ca="1">IF($D28=0,0,SUMIFS('Полная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Q28" s="137">
        <f ca="1">IF($D28=0,0,SUMIFS('Полная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R28" s="137">
        <f ca="1">IF($D28=0,0,SUMIFS('Полная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S28" s="137">
        <f ca="1">IF($D28=0,0,SUMIFS('Полная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T28" s="137">
        <f ca="1">IF($D28=0,0,SUMIFS('Полная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U28" s="137">
        <f ca="1">IF($D28=0,0,SUMIFS('Полная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V28" s="137">
        <f ca="1">IF($D28=0,0,SUMIFS('Полная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W28" s="137">
        <f ca="1">IF($D28=0,0,SUMIFS('Полная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X28" s="137">
        <f ca="1">IF($D28=0,0,SUMIFS('Полная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Y28" s="137">
        <f ca="1">IF($D28=0,0,SUMIFS('Полная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Z28" s="137">
        <f ca="1">IF($D28=0,0,SUMIFS('Полная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A28" s="137">
        <f ca="1">IF($D28=0,0,SUMIFS('Полная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B28" s="137">
        <f ca="1">IF($D28=0,0,SUMIFS('Полная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C28" s="137">
        <f ca="1">IF($D28=0,0,SUMIFS('Полная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D28" s="137">
        <f ca="1">IF($D28=0,0,SUMIFS('Полная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E28" s="137">
        <f ca="1">IF($D28=0,0,SUMIFS('Полная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F28" s="137">
        <f ca="1">IF($D28=0,0,SUMIFS('Полная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G28" s="137">
        <f ca="1">IF($D28=0,0,SUMIFS('Полная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H28" s="137">
        <f ca="1">IF($D28=0,0,SUMIFS('Полная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I28" s="137">
        <f ca="1">IF($D28=0,0,SUMIFS('Полная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J28" s="137">
        <f ca="1">IF($D28=0,0,SUMIFS('Полная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K28" s="137">
        <f ca="1">IF($D28=0,0,SUMIFS('Полная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L28" s="137">
        <f ca="1">IF($D28=0,0,SUMIFS('Полная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M28" s="137">
        <f ca="1">IF($D28=0,0,SUMIFS('Полная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N28" s="137">
        <f ca="1">IF($D28=0,0,SUMIFS('Полная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O28" s="137">
        <f ca="1">IF($D28=0,0,SUMIFS('Полная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P28" s="137">
        <f ca="1">IF($D28=0,0,SUMIFS('Полная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Q28" s="137">
        <f ca="1">IF($D28=0,0,SUMIFS('Полная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R28" s="137">
        <f ca="1">IF($D28=0,0,SUMIFS('Полная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S28" s="137">
        <f ca="1">IF($D28=0,0,SUMIFS('Полная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T28" s="137">
        <f ca="1">IF($D28=0,0,SUMIFS('Полная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U28" s="137">
        <f ca="1">IF($D28=0,0,SUMIFS('Полная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V28" s="137">
        <f ca="1">IF($D28=0,0,SUMIFS('Полная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W28" s="137">
        <f ca="1">IF($D28=0,0,SUMIFS('Полная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X28" s="137">
        <f ca="1">IF($D28=0,0,SUMIFS('Полная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Y28" s="137">
        <f ca="1">IF($D28=0,0,SUMIFS('Полная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Z28" s="137">
        <f ca="1">IF($D28=0,0,SUMIFS('Полная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A28" s="137">
        <f ca="1">IF($D28=0,0,SUMIFS('Полная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B28" s="137">
        <f ca="1">IF($D28=0,0,SUMIFS('Полная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C28" s="137">
        <f ca="1">IF($D28=0,0,SUMIFS('Полная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D28" s="137">
        <f ca="1">IF($D28=0,0,SUMIFS('Полная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E28" s="137">
        <f ca="1">IF($D28=0,0,SUMIFS('Полная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F28" s="137">
        <f ca="1">IF($D28=0,0,SUMIFS('Полная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G28" s="137">
        <f ca="1">IF($D28=0,0,SUMIFS('Полная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H28" s="137">
        <f ca="1">IF($D28=0,0,SUMIFS('Полная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I28" s="137">
        <f ca="1">IF($D28=0,0,SUMIFS('Полная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J28" s="137">
        <f ca="1">IF($D28=0,0,SUMIFS('Полная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K28" s="137">
        <f ca="1">IF($D28=0,0,SUMIFS('Полная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L28" s="137">
        <f ca="1">IF($D28=0,0,SUMIFS('Полная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M28" s="137">
        <f ca="1">IF($D28=0,0,SUMIFS('Полная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N28" s="137">
        <f ca="1">IF($D28=0,0,SUMIFS('Полная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O28" s="137">
        <f ca="1">IF($D28=0,0,SUMIFS('Полная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P28" s="137">
        <f ca="1">IF($D28=0,0,SUMIFS('Полная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Q28" s="137">
        <f ca="1">IF($D28=0,0,SUMIFS('Полная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R28" s="137">
        <f ca="1">IF($D28=0,0,SUMIFS('Полная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S28" s="137">
        <f ca="1">IF($D28=0,0,SUMIFS('Полная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T28" s="137">
        <f ca="1">IF($D28=0,0,SUMIFS('Полная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U28" s="137">
        <f ca="1">IF($D28=0,0,SUMIFS('Полная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V28" s="137">
        <f ca="1">IF($D28=0,0,SUMIFS('Полная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W28" s="137">
        <f ca="1">IF($D28=0,0,SUMIFS('Полная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X28" s="137">
        <f ca="1">IF($D28=0,0,SUMIFS('Полная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Y28" s="137">
        <f ca="1">IF($D28=0,0,SUMIFS('Полная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Z28" s="137">
        <f ca="1">IF($D28=0,0,SUMIFS('Полная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A28" s="137">
        <f ca="1">IF($D28=0,0,SUMIFS('Полная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B28" s="137">
        <f ca="1">IF($D28=0,0,SUMIFS('Полная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C28" s="137">
        <f ca="1">IF($D28=0,0,SUMIFS('Полная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D28" s="137">
        <f ca="1">IF($D28=0,0,SUMIFS('Полная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E28" s="137">
        <f ca="1">IF($D28=0,0,SUMIFS('Полная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F28" s="137">
        <f ca="1">IF($D28=0,0,SUMIFS('Полная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G28" s="137">
        <f ca="1">IF($D28=0,0,SUMIFS('Полная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H28" s="137">
        <f ca="1">IF($D28=0,0,SUMIFS('Полная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I28" s="137">
        <f ca="1">IF($D28=0,0,SUMIFS('Полная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J28" s="137">
        <f ca="1">IF($D28=0,0,SUMIFS('Полная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K28" s="137">
        <f ca="1">IF($D28=0,0,SUMIFS('Полная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L28" s="137">
        <f ca="1">IF($D28=0,0,SUMIFS('Полная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M28" s="137">
        <f ca="1">IF($D28=0,0,SUMIFS('Полная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N28" s="137">
        <f ca="1">IF($D28=0,0,SUMIFS('Полная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O28" s="137">
        <f ca="1">IF($D28=0,0,SUMIFS('Полная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P28" s="137">
        <f ca="1">IF($D28=0,0,SUMIFS('Полная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Q28" s="137">
        <f ca="1">IF($D28=0,0,SUMIFS('Полная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R28" s="137">
        <f ca="1">IF($D28=0,0,SUMIFS('Полная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S28" s="137">
        <f ca="1">IF($D28=0,0,SUMIFS('Полная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T28" s="137">
        <f ca="1">IF($D28=0,0,SUMIFS('Полная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U28" s="137">
        <f ca="1">IF($D28=0,0,SUMIFS('Полная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V28" s="137">
        <f ca="1">IF($D28=0,0,SUMIFS('Полная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W28" s="137">
        <f ca="1">IF($D28=0,0,SUMIFS('Полная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X28" s="137">
        <f ca="1">IF($D28=0,0,SUMIFS('Полная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Y28" s="137">
        <f ca="1">IF($D28=0,0,SUMIFS('Полная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Z28" s="137">
        <f ca="1">IF($D28=0,0,SUMIFS('Полная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A28" s="137">
        <f ca="1">IF($D28=0,0,SUMIFS('Полная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B28" s="137">
        <f ca="1">IF($D28=0,0,SUMIFS('Полная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C28" s="137">
        <f ca="1">IF($D28=0,0,SUMIFS('Полная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D28" s="137">
        <f ca="1">IF($D28=0,0,SUMIFS('Полная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E28" s="137">
        <f ca="1">IF($D28=0,0,SUMIFS('Полная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F28" s="137">
        <f ca="1">IF($D28=0,0,SUMIFS('Полная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G28" s="137">
        <f ca="1">IF($D28=0,0,SUMIFS('Полная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H28" s="137">
        <f ca="1">IF($D28=0,0,SUMIFS('Полная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I28" s="137">
        <f ca="1">IF($D28=0,0,SUMIFS('Полная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J28" s="137">
        <f ca="1">IF($D28=0,0,SUMIFS('Полная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K28" s="137">
        <f ca="1">IF($D28=0,0,SUMIFS('Полная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L28" s="137">
        <f ca="1">IF($D28=0,0,SUMIFS('Полная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M28" s="137">
        <f ca="1">IF($D28=0,0,SUMIFS('Полная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N28" s="137">
        <f ca="1">IF($D28=0,0,SUMIFS('Полная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O28" s="137">
        <f ca="1">IF($D28=0,0,SUMIFS('Полная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P28" s="137">
        <f ca="1">IF($D28=0,0,SUMIFS('Полная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Q28" s="137">
        <f ca="1">IF($D28=0,0,SUMIFS('Полная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R28" s="137">
        <f ca="1">IF($D28=0,0,SUMIFS('Полная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S28" s="137">
        <f ca="1">IF($D28=0,0,SUMIFS('Полная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T28" s="137">
        <f ca="1">IF($D28=0,0,SUMIFS('Полная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U28" s="137">
        <f ca="1">IF($D28=0,0,SUMIFS('Полная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V28" s="137">
        <f ca="1">IF($D28=0,0,SUMIFS('Полная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W28" s="137">
        <f ca="1">IF($D28=0,0,SUMIFS('Полная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X28" s="137">
        <f ca="1">IF($D28=0,0,SUMIFS('Полная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Y28" s="137">
        <f ca="1">IF($D28=0,0,SUMIFS('Полная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Z28" s="137">
        <f ca="1">IF($D28=0,0,SUMIFS('Полная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A28" s="137">
        <f ca="1">IF($D28=0,0,SUMIFS('Полная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B28" s="137">
        <f ca="1">IF($D28=0,0,SUMIFS('Полная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C28" s="137">
        <f ca="1">IF($D28=0,0,SUMIFS('Полная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D28" s="137">
        <f ca="1">IF($D28=0,0,SUMIFS('Полная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E28" s="137">
        <f ca="1">IF($D28=0,0,SUMIFS('Полная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F28" s="137">
        <f ca="1">IF($D28=0,0,SUMIFS('Полная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G28" s="137">
        <f ca="1">IF($D28=0,0,SUMIFS('Полная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H28" s="137">
        <f ca="1">IF($D28=0,0,SUMIFS('Полная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I28" s="137">
        <f ca="1">IF($D28=0,0,SUMIFS('Полная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J28" s="137">
        <f ca="1">IF($D28=0,0,SUMIFS('Полная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K28" s="137">
        <f ca="1">IF($D28=0,0,SUMIFS('Полная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L28" s="137">
        <f ca="1">IF($D28=0,0,SUMIFS('Полная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M28" s="137">
        <f ca="1">IF($D28=0,0,SUMIFS('Полная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N28" s="137">
        <f ca="1">IF($D28=0,0,SUMIFS('Полная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O28" s="137">
        <f ca="1">IF($D28=0,0,SUMIFS('Полная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P28" s="137">
        <f ca="1">IF($D28=0,0,SUMIFS('Полная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Q28" s="137">
        <f ca="1">IF($D28=0,0,SUMIFS('Полная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R28" s="137">
        <f ca="1">IF($D28=0,0,SUMIFS('Полная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S28" s="137">
        <f ca="1">IF($D28=0,0,SUMIFS('Полная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T28" s="137">
        <f ca="1">IF($D28=0,0,SUMIFS('Полная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U28" s="137">
        <f ca="1">IF($D28=0,0,SUMIFS('Полная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V28" s="137">
        <f ca="1">IF($D28=0,0,SUMIFS('Полная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W28" s="137">
        <f ca="1">IF($D28=0,0,SUMIFS('Полная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X28" s="137">
        <f ca="1">IF($D28=0,0,SUMIFS('Полная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Y28" s="137">
        <f ca="1">IF($D28=0,0,SUMIFS('Полная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Z28" s="137">
        <f ca="1">IF($D28=0,0,SUMIFS('Полная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A28" s="137">
        <f ca="1">IF($D28=0,0,SUMIFS('Полная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B28" s="137">
        <f ca="1">IF($D28=0,0,SUMIFS('Полная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C28" s="137">
        <f ca="1">IF($D28=0,0,SUMIFS('Полная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D28" s="137">
        <f ca="1">IF($D28=0,0,SUMIFS('Полная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E28" s="137">
        <f ca="1">IF($D28=0,0,SUMIFS('Полная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F28" s="137">
        <f ca="1">IF($D28=0,0,SUMIFS('Полная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G28" s="137">
        <f ca="1">IF($D28=0,0,SUMIFS('Полная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H28" s="137">
        <f ca="1">IF($D28=0,0,SUMIFS('Полная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I28" s="137">
        <f ca="1">IF($D28=0,0,SUMIFS('Полная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J28" s="137">
        <f ca="1">IF($D28=0,0,SUMIFS('Полная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K28" s="137">
        <f ca="1">IF($D28=0,0,SUMIFS('Полная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L28" s="137">
        <f ca="1">IF($D28=0,0,SUMIFS('Полная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M28" s="137">
        <f ca="1">IF($D28=0,0,SUMIFS('Полная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N28" s="137">
        <f ca="1">IF($D28=0,0,SUMIFS('Полная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O28" s="137">
        <f ca="1">IF($D28=0,0,SUMIFS('Полная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P28" s="137">
        <f ca="1">IF($D28=0,0,SUMIFS('Полная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Q28" s="137">
        <f ca="1">IF($D28=0,0,SUMIFS('Полная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R28" s="137">
        <f ca="1">IF($D28=0,0,SUMIFS('Полная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S28" s="137">
        <f ca="1">IF($D28=0,0,SUMIFS('Полная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T28" s="137">
        <f ca="1">IF($D28=0,0,SUMIFS('Полная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U28" s="137">
        <f ca="1">IF($D28=0,0,SUMIFS('Полная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V28" s="137">
        <f ca="1">IF($D28=0,0,SUMIFS('Полная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W28" s="137">
        <f ca="1">IF($D28=0,0,SUMIFS('Полная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X28" s="137">
        <f ca="1">IF($D28=0,0,SUMIFS('Полная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Y28" s="137">
        <f ca="1">IF($D28=0,0,SUMIFS('Полная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Z28" s="137">
        <f ca="1">IF($D28=0,0,SUMIFS('Полная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A28" s="137">
        <f ca="1">IF($D28=0,0,SUMIFS('Полная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B28" s="137">
        <f ca="1">IF($D28=0,0,SUMIFS('Полная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C28" s="137">
        <f ca="1">IF($D28=0,0,SUMIFS('Полная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D28" s="137">
        <f ca="1">IF($D28=0,0,SUMIFS('Полная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E28" s="137">
        <f ca="1">IF($D28=0,0,SUMIFS('Полная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F28" s="137">
        <f ca="1">IF($D28=0,0,SUMIFS('Полная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G28" s="137">
        <f ca="1">IF($D28=0,0,SUMIFS('Полная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H28" s="137">
        <f ca="1">IF($D28=0,0,SUMIFS('Полная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I28" s="137">
        <f ca="1">IF($D28=0,0,SUMIFS('Полная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J28" s="137">
        <f ca="1">IF($D28=0,0,SUMIFS('Полная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K28" s="137">
        <f ca="1">IF($D28=0,0,SUMIFS('Полная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L28" s="137">
        <f ca="1">IF($D28=0,0,SUMIFS('Полная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M28" s="137">
        <f ca="1">IF($D28=0,0,SUMIFS('Полная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N28" s="137">
        <f ca="1">IF($D28=0,0,SUMIFS('Полная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O28" s="137">
        <f ca="1">IF($D28=0,0,SUMIFS('Полная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P28" s="137">
        <f ca="1">IF($D28=0,0,SUMIFS('Полная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Q28" s="137">
        <f ca="1">IF($D28=0,0,SUMIFS('Полная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R28" s="137">
        <f ca="1">IF($D28=0,0,SUMIFS('Полная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S28" s="137">
        <f ca="1">IF($D28=0,0,SUMIFS('Полная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T28" s="137">
        <f ca="1">IF($D28=0,0,SUMIFS('Полная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U28" s="137">
        <f ca="1">IF($D28=0,0,SUMIFS('Полная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V28" s="137">
        <f ca="1">IF($D28=0,0,SUMIFS('Полная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W28" s="137">
        <f ca="1">IF($D28=0,0,SUMIFS('Полная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X28" s="137">
        <f ca="1">IF($D28=0,0,SUMIFS('Полная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Y28" s="137">
        <f ca="1">IF($D28=0,0,SUMIFS('Полная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Z28" s="137">
        <f ca="1">IF($D28=0,0,SUMIFS('Полная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A28" s="137">
        <f ca="1">IF($D28=0,0,SUMIFS('Полная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B28" s="137">
        <f ca="1">IF($D28=0,0,SUMIFS('Полная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C28" s="137">
        <f ca="1">IF($D28=0,0,SUMIFS('Полная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D28" s="137">
        <f ca="1">IF($D28=0,0,SUMIFS('Полная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E28" s="137">
        <f ca="1">IF($D28=0,0,SUMIFS('Полная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F28" s="137">
        <f ca="1">IF($D28=0,0,SUMIFS('Полная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G28" s="137">
        <f ca="1">IF($D28=0,0,SUMIFS('Полная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H28" s="137">
        <f ca="1">IF($D28=0,0,SUMIFS('Полная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I28" s="137">
        <f ca="1">IF($D28=0,0,SUMIFS('Полная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J28" s="137">
        <f ca="1">IF($D28=0,0,SUMIFS('Полная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K28" s="137">
        <f ca="1">IF($D28=0,0,SUMIFS('Полная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L28" s="137">
        <f ca="1">IF($D28=0,0,SUMIFS('Полная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M28" s="137">
        <f ca="1">IF($D28=0,0,SUMIFS('Полная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N28" s="137">
        <f ca="1">IF($D28=0,0,SUMIFS('Полная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O28" s="137">
        <f ca="1">IF($D28=0,0,SUMIFS('Полная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P28" s="137">
        <f ca="1">IF($D28=0,0,SUMIFS('Полная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Q28" s="137">
        <f ca="1">IF($D28=0,0,SUMIFS('Полная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R28" s="137">
        <f ca="1">IF($D28=0,0,SUMIFS('Полная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S28" s="137">
        <f ca="1">IF($D28=0,0,SUMIFS('Полная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T28" s="137">
        <f ca="1">IF($D28=0,0,SUMIFS('Полная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U28" s="137">
        <f ca="1">IF($D28=0,0,SUMIFS('Полная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V28" s="137">
        <f ca="1">IF($D28=0,0,SUMIFS('Полная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W28" s="137">
        <f ca="1">IF($D28=0,0,SUMIFS('Полная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X28" s="137">
        <f ca="1">IF($D28=0,0,SUMIFS('Полная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Y28" s="137">
        <f ca="1">IF($D28=0,0,SUMIFS('Полная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Z28" s="137">
        <f ca="1">IF($D28=0,0,SUMIFS('Полная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A28" s="137">
        <f ca="1">IF($D28=0,0,SUMIFS('Полная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B28" s="137">
        <f ca="1">IF($D28=0,0,SUMIFS('Полная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C28" s="137">
        <f ca="1">IF($D28=0,0,SUMIFS('Полная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D28" s="137">
        <f ca="1">IF($D28=0,0,SUMIFS('Полная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E28" s="137">
        <f ca="1">IF($D28=0,0,SUMIFS('Полная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F28" s="137">
        <f ca="1">IF($D28=0,0,SUMIFS('Полная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G28" s="137">
        <f ca="1">IF($D28=0,0,SUMIFS('Полная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H28" s="137">
        <f ca="1">IF($D28=0,0,SUMIFS('Полная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I28" s="137">
        <f ca="1">IF($D28=0,0,SUMIFS('Полная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J28" s="137">
        <f ca="1">IF($D28=0,0,SUMIFS('Полная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K28" s="137">
        <f ca="1">IF($D28=0,0,SUMIFS('Полная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L28" s="137">
        <f ca="1">IF($D28=0,0,SUMIFS('Полная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M28" s="137">
        <f ca="1">IF($D28=0,0,SUMIFS('Полная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N28" s="137">
        <f ca="1">IF($D28=0,0,SUMIFS('Полная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O28" s="137">
        <f ca="1">IF($D28=0,0,SUMIFS('Полная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P28" s="137">
        <f ca="1">IF($D28=0,0,SUMIFS('Полная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Q28" s="137">
        <f ca="1">IF($D28=0,0,SUMIFS('Полная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R28" s="137">
        <f ca="1">IF($D28=0,0,SUMIFS('Полная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S28" s="137">
        <f ca="1">IF($D28=0,0,SUMIFS('Полная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T28" s="137">
        <f ca="1">IF($D28=0,0,SUMIFS('Полная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U28" s="137">
        <f ca="1">IF($D28=0,0,SUMIFS('Полная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V28" s="137">
        <f ca="1">IF($D28=0,0,SUMIFS('Полная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W28" s="137">
        <f ca="1">IF($D28=0,0,SUMIFS('Полная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X28" s="137">
        <f ca="1">IF($D28=0,0,SUMIFS('Полная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Y28" s="137">
        <f ca="1">IF($D28=0,0,SUMIFS('Полная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Z28" s="137">
        <f ca="1">IF($D28=0,0,SUMIFS('Полная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A28" s="137">
        <f ca="1">IF($D28=0,0,SUMIFS('Полная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B28" s="137">
        <f ca="1">IF($D28=0,0,SUMIFS('Полная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C28" s="137">
        <f ca="1">IF($D28=0,0,SUMIFS('Полная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D28" s="137">
        <f ca="1">IF($D28=0,0,SUMIFS('Полная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E28" s="137">
        <f ca="1">IF($D28=0,0,SUMIFS('Полная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F28" s="137">
        <f ca="1">IF($D28=0,0,SUMIFS('Полная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G28" s="137">
        <f ca="1">IF($D28=0,0,SUMIFS('Полная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H28" s="137">
        <f ca="1">IF($D28=0,0,SUMIFS('Полная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I28" s="137">
        <f ca="1">IF($D28=0,0,SUMIFS('Полная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J28" s="137">
        <f ca="1">IF($D28=0,0,SUMIFS('Полная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K28" s="137">
        <f ca="1">IF($D28=0,0,SUMIFS('Полная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L28" s="137">
        <f ca="1">IF($D28=0,0,SUMIFS('Полная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M28" s="137">
        <f ca="1">IF($D28=0,0,SUMIFS('Полная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N28" s="137">
        <f ca="1">IF($D28=0,0,SUMIFS('Полная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O28" s="137">
        <f ca="1">IF($D28=0,0,SUMIFS('Полная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P28" s="137">
        <f ca="1">IF($D28=0,0,SUMIFS('Полная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Q28" s="137">
        <f ca="1">IF($D28=0,0,SUMIFS('Полная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R28" s="137">
        <f ca="1">IF($D28=0,0,SUMIFS('Полная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S28" s="137">
        <f ca="1">IF($D28=0,0,SUMIFS('Полная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T28" s="137">
        <f ca="1">IF($D28=0,0,SUMIFS('Полная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U28" s="137">
        <f ca="1">IF($D28=0,0,SUMIFS('Полная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V28" s="137">
        <f ca="1">IF($D28=0,0,SUMIFS('Полная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W28" s="137">
        <f ca="1">IF($D28=0,0,SUMIFS('Полная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X28" s="137">
        <f ca="1">IF($D28=0,0,SUMIFS('Полная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Y28" s="137">
        <f ca="1">IF($D28=0,0,SUMIFS('Полная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Z28" s="137">
        <f ca="1">IF($D28=0,0,SUMIFS('Полная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A28" s="137">
        <f ca="1">IF($D28=0,0,SUMIFS('Полная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B28" s="137">
        <f ca="1">IF($D28=0,0,SUMIFS('Полная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C28" s="137">
        <f ca="1">IF($D28=0,0,SUMIFS('Полная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D28" s="137">
        <f ca="1">IF($D28=0,0,SUMIFS('Полная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E28" s="137">
        <f ca="1">IF($D28=0,0,SUMIFS('Полная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F28" s="137">
        <f ca="1">IF($D28=0,0,SUMIFS('Полная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G28" s="137">
        <f ca="1">IF($D28=0,0,SUMIFS('Полная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H28" s="137">
        <f ca="1">IF($D28=0,0,SUMIFS('Полная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I28" s="137">
        <f ca="1">IF($D28=0,0,SUMIFS('Полная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J28" s="137">
        <f ca="1">IF($D28=0,0,SUMIFS('Полная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K28" s="137">
        <f ca="1">IF($D28=0,0,SUMIFS('Полная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L28" s="137">
        <f ca="1">IF($D28=0,0,SUMIFS('Полная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M28" s="137">
        <f ca="1">IF($D28=0,0,SUMIFS('Полная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N28" s="137">
        <f ca="1">IF($D28=0,0,SUMIFS('Полная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O28" s="137">
        <f ca="1">IF($D28=0,0,SUMIFS('Полная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P28" s="141">
        <f ca="1">IF($D28=0,0,SUMIFS('Полная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Q28" s="137">
        <f ca="1">IF($D28=0,0,SUMIFS('Полная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R28" s="137">
        <f ca="1">IF($D28=0,0,SUMIFS('Полная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S28" s="137">
        <f ca="1">IF($D28=0,0,SUMIFS('Полная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T28" s="137">
        <f ca="1">IF($D28=0,0,SUMIFS('Полная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U28" s="137">
        <f ca="1">IF($D28=0,0,SUMIFS('Полная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V28" s="137">
        <f ca="1">IF($D28=0,0,SUMIFS('Полная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W28" s="137">
        <f ca="1">IF($D28=0,0,SUMIFS('Полная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X28" s="137">
        <f ca="1">IF($D28=0,0,SUMIFS('Полная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Y28" s="137">
        <f ca="1">IF($D28=0,0,SUMIFS('Полная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Z28" s="137">
        <f ca="1">IF($D28=0,0,SUMIFS('Полная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A28" s="137">
        <f ca="1">IF($D28=0,0,SUMIFS('Полная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B28" s="137">
        <f ca="1">IF($D28=0,0,SUMIFS('Полная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C28" s="137">
        <f ca="1">IF($D28=0,0,SUMIFS('Полная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D28" s="137">
        <f ca="1">IF($D28=0,0,SUMIFS('Полная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E28" s="141">
        <f ca="1">IF($D28=0,0,SUMIFS('Полная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F28" s="104"/>
      <c r="YG28" s="94"/>
    </row>
    <row r="29" spans="1:657" s="105" customFormat="1" ht="15" customHeight="1" x14ac:dyDescent="0.25">
      <c r="A29" s="133">
        <v>3</v>
      </c>
      <c r="B29" s="134" t="s">
        <v>224</v>
      </c>
      <c r="C29" s="135" t="s">
        <v>224</v>
      </c>
      <c r="D29" s="136">
        <f ca="1">COUNTIFS('Полная ст-ть с уч.НЗС (Авто)'!$YG$11:INDIRECT("'Полная ст-ть с уч.НЗС (Авто)'!YG"&amp;$J$26),B28,'Полная ст-ть с уч.НЗС (Авто)'!$YO$11:INDIRECT("'Полная ст-ть с уч.НЗС (Авто)'!YO"&amp;$J$26),$C29)</f>
        <v>0</v>
      </c>
      <c r="E29" s="134"/>
      <c r="F29" s="134"/>
      <c r="G29" s="134"/>
      <c r="H29" s="134"/>
      <c r="I29" s="137">
        <f ca="1">IF($D29=0,0,SUMIFS('Полная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29" s="138"/>
      <c r="K29" s="137">
        <f ca="1">IF($D29=0,0,SUMIFS('Полная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29" s="137"/>
      <c r="M29" s="137">
        <f ca="1">IF($D29=0,0,SUMIFS('Полная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29" s="137"/>
      <c r="O29" s="137">
        <f ca="1">IF($D29=0,0,SUMIFS('Полная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29" s="137"/>
      <c r="Q29" s="137">
        <f ca="1">IF($D29=0,0,SUMIFS('Полная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29" s="137">
        <f ca="1">IF($D29=0,0,SUMIFS('Полная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29" s="137">
        <f ca="1">IF($D29=0,0,SUMIFS('Полная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29" s="137">
        <f ca="1">IF($D29=0,0,SUMIFS('Полная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29" s="137">
        <f ca="1">IF($D29=0,0,SUMIFS('Полная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29" s="137">
        <f ca="1">IF($D29=0,0,SUMIFS('Полная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29" s="137">
        <f ca="1">IF($D29=0,0,SUMIFS('Полная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29" s="137">
        <f ca="1">IF($D29=0,0,SUMIFS('Полная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29" s="137">
        <f ca="1">IF($D29=0,0,SUMIFS('Полная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Z29" s="137">
        <f ca="1">IF($D29=0,0,SUMIFS('Полная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A29" s="137">
        <f ca="1">IF($D29=0,0,SUMIFS('Полная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B29" s="137">
        <f ca="1">IF($D29=0,0,SUMIFS('Полная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C29" s="137">
        <f ca="1">IF($D29=0,0,SUMIFS('Полная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D29" s="137">
        <f ca="1">IF($D29=0,0,SUMIFS('Полная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E29" s="137">
        <f ca="1">IF($D29=0,0,SUMIFS('Полная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F29" s="137">
        <f ca="1">IF($D29=0,0,SUMIFS('Полная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G29" s="137">
        <f ca="1">IF($D29=0,0,SUMIFS('Полная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H29" s="137">
        <f ca="1">IF($D29=0,0,SUMIFS('Полная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I29" s="137">
        <f ca="1">IF($D29=0,0,SUMIFS('Полная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J29" s="137">
        <f ca="1">IF($D29=0,0,SUMIFS('Полная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K29" s="137">
        <f ca="1">IF($D29=0,0,SUMIFS('Полная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L29" s="137">
        <f ca="1">IF($D29=0,0,SUMIFS('Полная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M29" s="137">
        <f ca="1">IF($D29=0,0,SUMIFS('Полная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N29" s="137">
        <f ca="1">IF($D29=0,0,SUMIFS('Полная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O29" s="137">
        <f ca="1">IF($D29=0,0,SUMIFS('Полная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P29" s="137">
        <f ca="1">IF($D29=0,0,SUMIFS('Полная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Q29" s="137">
        <f ca="1">IF($D29=0,0,SUMIFS('Полная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R29" s="139"/>
      <c r="AS29" s="139"/>
      <c r="AT29" s="140"/>
      <c r="AU29" s="140"/>
      <c r="AV29" s="140"/>
      <c r="AW29" s="140"/>
      <c r="AX29" s="137">
        <f ca="1">IF($D29=0,0,SUMIFS('Полная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Y29" s="137">
        <f ca="1">IF($D29=0,0,SUMIFS('Полная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Z29" s="137">
        <f ca="1">IF($D29=0,0,SUMIFS('Полная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A29" s="137">
        <f ca="1">IF($D29=0,0,SUMIFS('Полная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B29" s="137">
        <f ca="1">IF($D29=0,0,SUMIFS('Полная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C29" s="137">
        <f ca="1">IF($D29=0,0,SUMIFS('Полная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D29" s="140"/>
      <c r="BE29" s="140"/>
      <c r="BF29" s="137">
        <f ca="1">IF($D29=0,0,SUMIFS('Полная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G29" s="137">
        <f ca="1">IF($D29=0,0,SUMIFS('Полная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H29" s="137">
        <f ca="1">IF($D29=0,0,SUMIFS('Полная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I29" s="137">
        <f ca="1">IF($D29=0,0,SUMIFS('Полная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J29" s="137">
        <f ca="1">IF($D29=0,0,SUMIFS('Полная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K29" s="137">
        <f ca="1">IF($D29=0,0,SUMIFS('Полная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L29" s="140"/>
      <c r="BM29" s="137">
        <f ca="1">IF($D29=0,0,SUMIFS('Полная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N29" s="140"/>
      <c r="BO29" s="137"/>
      <c r="BP29" s="137"/>
      <c r="BQ29" s="137">
        <f ca="1">IF($D29=0,0,SUMIFS('Полная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7"/>
      <c r="CG29" s="137"/>
      <c r="CH29" s="137"/>
      <c r="CI29" s="137"/>
      <c r="CJ29" s="137"/>
      <c r="CK29" s="137">
        <f ca="1">IF($D29=0,0,SUMIFS('Полная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L29" s="137">
        <f ca="1">IF($D29=0,0,SUMIFS('Полная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M29" s="137">
        <f ca="1">IF($D29=0,0,SUMIFS('Полная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N29" s="137">
        <f ca="1">IF($D29=0,0,SUMIFS('Полная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O29" s="137">
        <f ca="1">IF($D29=0,0,SUMIFS('Полная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P29" s="137">
        <f ca="1">IF($D29=0,0,SUMIFS('Полная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Q29" s="137">
        <f ca="1">IF($D29=0,0,SUMIFS('Полная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R29" s="137">
        <f ca="1">IF($D29=0,0,SUMIFS('Полная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S29" s="137">
        <f ca="1">IF($D29=0,0,SUMIFS('Полная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T29" s="137">
        <f ca="1">IF($D29=0,0,SUMIFS('Полная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U29" s="137">
        <f ca="1">IF($D29=0,0,SUMIFS('Полная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V29" s="137">
        <f ca="1">IF($D29=0,0,SUMIFS('Полная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W29" s="137">
        <f ca="1">IF($D29=0,0,SUMIFS('Полная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X29" s="137">
        <f ca="1">IF($D29=0,0,SUMIFS('Полная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Y29" s="137">
        <f ca="1">IF($D29=0,0,SUMIFS('Полная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Z29" s="137">
        <f ca="1">IF($D29=0,0,SUMIFS('Полная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A29" s="137">
        <f ca="1">IF($D29=0,0,SUMIFS('Полная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B29" s="137">
        <f ca="1">IF($D29=0,0,SUMIFS('Полная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C29" s="137">
        <f ca="1">IF($D29=0,0,SUMIFS('Полная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D29" s="137"/>
      <c r="DE29" s="137">
        <f ca="1">IF($D29=0,0,SUMIFS('Полная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F29" s="137"/>
      <c r="DG29" s="137">
        <f ca="1">IF($D29=0,0,SUMIFS('Полная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H29" s="137">
        <f ca="1">IF($D29=0,0,SUMIFS('Полная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I29" s="137">
        <f ca="1">IF($D29=0,0,SUMIFS('Полная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J29" s="137">
        <f ca="1">IF($D29=0,0,SUMIFS('Полная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K29" s="137">
        <f ca="1">IF($D29=0,0,SUMIFS('Полная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L29" s="137">
        <f ca="1">IF($D29=0,0,SUMIFS('Полная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M29" s="137">
        <f ca="1">IF($D29=0,0,SUMIFS('Полная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N29" s="137">
        <f ca="1">IF($D29=0,0,SUMIFS('Полная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O29" s="137">
        <f ca="1">IF($D29=0,0,SUMIFS('Полная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P29" s="137">
        <f ca="1">IF($D29=0,0,SUMIFS('Полная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Q29" s="137">
        <f ca="1">IF($D29=0,0,SUMIFS('Полная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R29" s="137">
        <f ca="1">IF($D29=0,0,SUMIFS('Полная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S29" s="137">
        <f ca="1">IF($D29=0,0,SUMIFS('Полная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T29" s="137">
        <f ca="1">IF($D29=0,0,SUMIFS('Полная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U29" s="137">
        <f ca="1">IF($D29=0,0,SUMIFS('Полная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V29" s="137">
        <f ca="1">IF($D29=0,0,SUMIFS('Полная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W29" s="137">
        <f ca="1">IF($D29=0,0,SUMIFS('Полная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X29" s="137">
        <f ca="1">IF($D29=0,0,SUMIFS('Полная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Y29" s="137">
        <f ca="1">IF($D29=0,0,SUMIFS('Полная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Z29" s="137">
        <f ca="1">IF($D29=0,0,SUMIFS('Полная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A29" s="137">
        <f ca="1">IF($D29=0,0,SUMIFS('Полная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B29" s="137">
        <f ca="1">IF($D29=0,0,SUMIFS('Полная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C29" s="137">
        <f ca="1">IF($D29=0,0,SUMIFS('Полная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D29" s="137">
        <f ca="1">IF($D29=0,0,SUMIFS('Полная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E29" s="137">
        <f ca="1">IF($D29=0,0,SUMIFS('Полная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F29" s="137">
        <f ca="1">IF($D29=0,0,SUMIFS('Полная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G29" s="137">
        <f ca="1">IF($D29=0,0,SUMIFS('Полная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H29" s="137">
        <f ca="1">IF($D29=0,0,SUMIFS('Полная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I29" s="137">
        <f ca="1">IF($D29=0,0,SUMIFS('Полная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J29" s="137">
        <f ca="1">IF($D29=0,0,SUMIFS('Полная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K29" s="137">
        <f ca="1">IF($D29=0,0,SUMIFS('Полная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L29" s="137">
        <f ca="1">IF($D29=0,0,SUMIFS('Полная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M29" s="137">
        <f ca="1">IF($D29=0,0,SUMIFS('Полная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N29" s="137">
        <f ca="1">IF($D29=0,0,SUMIFS('Полная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O29" s="137">
        <f ca="1">IF($D29=0,0,SUMIFS('Полная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P29" s="137">
        <f ca="1">IF($D29=0,0,SUMIFS('Полная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Q29" s="137">
        <f ca="1">IF($D29=0,0,SUMIFS('Полная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R29" s="137">
        <f ca="1">IF($D29=0,0,SUMIFS('Полная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S29" s="137">
        <f ca="1">IF($D29=0,0,SUMIFS('Полная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T29" s="137">
        <f ca="1">IF($D29=0,0,SUMIFS('Полная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U29" s="137">
        <f ca="1">IF($D29=0,0,SUMIFS('Полная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V29" s="137">
        <f ca="1">IF($D29=0,0,SUMIFS('Полная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W29" s="137">
        <f ca="1">IF($D29=0,0,SUMIFS('Полная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X29" s="137">
        <f ca="1">IF($D29=0,0,SUMIFS('Полная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Y29" s="137">
        <f ca="1">IF($D29=0,0,SUMIFS('Полная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Z29" s="137">
        <f ca="1">IF($D29=0,0,SUMIFS('Полная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A29" s="137">
        <f ca="1">IF($D29=0,0,SUMIFS('Полная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B29" s="137">
        <f ca="1">IF($D29=0,0,SUMIFS('Полная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C29" s="137">
        <f ca="1">IF($D29=0,0,SUMIFS('Полная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D29" s="137">
        <f ca="1">IF($D29=0,0,SUMIFS('Полная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E29" s="137">
        <f ca="1">IF($D29=0,0,SUMIFS('Полная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F29" s="137">
        <f ca="1">IF($D29=0,0,SUMIFS('Полная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G29" s="137">
        <f ca="1">IF($D29=0,0,SUMIFS('Полная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H29" s="137">
        <f ca="1">IF($D29=0,0,SUMIFS('Полная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I29" s="137">
        <f ca="1">IF($D29=0,0,SUMIFS('Полная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J29" s="137">
        <f ca="1">IF($D29=0,0,SUMIFS('Полная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K29" s="137">
        <f ca="1">IF($D29=0,0,SUMIFS('Полная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L29" s="137">
        <f ca="1">IF($D29=0,0,SUMIFS('Полная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M29" s="137">
        <f ca="1">IF($D29=0,0,SUMIFS('Полная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N29" s="137">
        <f ca="1">IF($D29=0,0,SUMIFS('Полная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O29" s="137">
        <f ca="1">IF($D29=0,0,SUMIFS('Полная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P29" s="137">
        <f ca="1">IF($D29=0,0,SUMIFS('Полная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Q29" s="137">
        <f ca="1">IF($D29=0,0,SUMIFS('Полная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R29" s="137">
        <f ca="1">IF($D29=0,0,SUMIFS('Полная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S29" s="137">
        <f ca="1">IF($D29=0,0,SUMIFS('Полная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T29" s="137">
        <f ca="1">IF($D29=0,0,SUMIFS('Полная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U29" s="137">
        <f ca="1">IF($D29=0,0,SUMIFS('Полная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V29" s="137">
        <f ca="1">IF($D29=0,0,SUMIFS('Полная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W29" s="137">
        <f ca="1">IF($D29=0,0,SUMIFS('Полная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X29" s="137">
        <f ca="1">IF($D29=0,0,SUMIFS('Полная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Y29" s="137">
        <f ca="1">IF($D29=0,0,SUMIFS('Полная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Z29" s="137">
        <f ca="1">IF($D29=0,0,SUMIFS('Полная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A29" s="137">
        <f ca="1">IF($D29=0,0,SUMIFS('Полная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B29" s="137">
        <f ca="1">IF($D29=0,0,SUMIFS('Полная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C29" s="137">
        <f ca="1">IF($D29=0,0,SUMIFS('Полная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D29" s="137">
        <f ca="1">IF($D29=0,0,SUMIFS('Полная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E29" s="137">
        <f ca="1">IF($D29=0,0,SUMIFS('Полная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F29" s="137">
        <f ca="1">IF($D29=0,0,SUMIFS('Полная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G29" s="137">
        <f ca="1">IF($D29=0,0,SUMIFS('Полная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H29" s="137">
        <f ca="1">IF($D29=0,0,SUMIFS('Полная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I29" s="137">
        <f ca="1">IF($D29=0,0,SUMIFS('Полная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J29" s="137">
        <f ca="1">IF($D29=0,0,SUMIFS('Полная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K29" s="137">
        <f ca="1">IF($D29=0,0,SUMIFS('Полная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L29" s="137">
        <f ca="1">IF($D29=0,0,SUMIFS('Полная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M29" s="137">
        <f ca="1">IF($D29=0,0,SUMIFS('Полная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N29" s="137">
        <f ca="1">IF($D29=0,0,SUMIFS('Полная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O29" s="137">
        <f ca="1">IF($D29=0,0,SUMIFS('Полная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P29" s="137">
        <f ca="1">IF($D29=0,0,SUMIFS('Полная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Q29" s="137">
        <f ca="1">IF($D29=0,0,SUMIFS('Полная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R29" s="137">
        <f ca="1">IF($D29=0,0,SUMIFS('Полная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S29" s="137">
        <f ca="1">IF($D29=0,0,SUMIFS('Полная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T29" s="137">
        <f ca="1">IF($D29=0,0,SUMIFS('Полная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U29" s="137">
        <f ca="1">IF($D29=0,0,SUMIFS('Полная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V29" s="137">
        <f ca="1">IF($D29=0,0,SUMIFS('Полная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W29" s="137">
        <f ca="1">IF($D29=0,0,SUMIFS('Полная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X29" s="137">
        <f ca="1">IF($D29=0,0,SUMIFS('Полная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Y29" s="137">
        <f ca="1">IF($D29=0,0,SUMIFS('Полная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Z29" s="137">
        <f ca="1">IF($D29=0,0,SUMIFS('Полная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A29" s="137">
        <f ca="1">IF($D29=0,0,SUMIFS('Полная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B29" s="137">
        <f ca="1">IF($D29=0,0,SUMIFS('Полная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C29" s="137">
        <f ca="1">IF($D29=0,0,SUMIFS('Полная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D29" s="137">
        <f ca="1">IF($D29=0,0,SUMIFS('Полная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E29" s="137">
        <f ca="1">IF($D29=0,0,SUMIFS('Полная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F29" s="137">
        <f ca="1">IF($D29=0,0,SUMIFS('Полная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G29" s="137">
        <f ca="1">IF($D29=0,0,SUMIFS('Полная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H29" s="137">
        <f ca="1">IF($D29=0,0,SUMIFS('Полная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I29" s="137">
        <f ca="1">IF($D29=0,0,SUMIFS('Полная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J29" s="137">
        <f ca="1">IF($D29=0,0,SUMIFS('Полная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K29" s="137">
        <f ca="1">IF($D29=0,0,SUMIFS('Полная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L29" s="137">
        <f ca="1">IF($D29=0,0,SUMIFS('Полная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M29" s="137">
        <f ca="1">IF($D29=0,0,SUMIFS('Полная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N29" s="137">
        <f ca="1">IF($D29=0,0,SUMIFS('Полная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O29" s="137">
        <f ca="1">IF($D29=0,0,SUMIFS('Полная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P29" s="137">
        <f ca="1">IF($D29=0,0,SUMIFS('Полная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Q29" s="137">
        <f ca="1">IF($D29=0,0,SUMIFS('Полная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R29" s="137">
        <f ca="1">IF($D29=0,0,SUMIFS('Полная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S29" s="137">
        <f ca="1">IF($D29=0,0,SUMIFS('Полная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T29" s="137">
        <f ca="1">IF($D29=0,0,SUMIFS('Полная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U29" s="137">
        <f ca="1">IF($D29=0,0,SUMIFS('Полная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V29" s="137">
        <f ca="1">IF($D29=0,0,SUMIFS('Полная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W29" s="137">
        <f ca="1">IF($D29=0,0,SUMIFS('Полная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X29" s="137">
        <f ca="1">IF($D29=0,0,SUMIFS('Полная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Y29" s="137">
        <f ca="1">IF($D29=0,0,SUMIFS('Полная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Z29" s="137">
        <f ca="1">IF($D29=0,0,SUMIFS('Полная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A29" s="137">
        <f ca="1">IF($D29=0,0,SUMIFS('Полная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B29" s="137">
        <f ca="1">IF($D29=0,0,SUMIFS('Полная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C29" s="137">
        <f ca="1">IF($D29=0,0,SUMIFS('Полная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D29" s="137">
        <f ca="1">IF($D29=0,0,SUMIFS('Полная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E29" s="137">
        <f ca="1">IF($D29=0,0,SUMIFS('Полная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F29" s="137">
        <f ca="1">IF($D29=0,0,SUMIFS('Полная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G29" s="137">
        <f ca="1">IF($D29=0,0,SUMIFS('Полная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H29" s="137">
        <f ca="1">IF($D29=0,0,SUMIFS('Полная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I29" s="137">
        <f ca="1">IF($D29=0,0,SUMIFS('Полная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J29" s="137">
        <f ca="1">IF($D29=0,0,SUMIFS('Полная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K29" s="137">
        <f ca="1">IF($D29=0,0,SUMIFS('Полная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L29" s="137">
        <f ca="1">IF($D29=0,0,SUMIFS('Полная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M29" s="137">
        <f ca="1">IF($D29=0,0,SUMIFS('Полная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N29" s="137">
        <f ca="1">IF($D29=0,0,SUMIFS('Полная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O29" s="137">
        <f ca="1">IF($D29=0,0,SUMIFS('Полная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P29" s="137">
        <f ca="1">IF($D29=0,0,SUMIFS('Полная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Q29" s="137">
        <f ca="1">IF($D29=0,0,SUMIFS('Полная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R29" s="137">
        <f ca="1">IF($D29=0,0,SUMIFS('Полная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S29" s="137">
        <f ca="1">IF($D29=0,0,SUMIFS('Полная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T29" s="137">
        <f ca="1">IF($D29=0,0,SUMIFS('Полная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U29" s="137">
        <f ca="1">IF($D29=0,0,SUMIFS('Полная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V29" s="137">
        <f ca="1">IF($D29=0,0,SUMIFS('Полная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W29" s="137">
        <f ca="1">IF($D29=0,0,SUMIFS('Полная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X29" s="137">
        <f ca="1">IF($D29=0,0,SUMIFS('Полная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Y29" s="137">
        <f ca="1">IF($D29=0,0,SUMIFS('Полная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Z29" s="137">
        <f ca="1">IF($D29=0,0,SUMIFS('Полная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A29" s="137">
        <f ca="1">IF($D29=0,0,SUMIFS('Полная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B29" s="137">
        <f ca="1">IF($D29=0,0,SUMIFS('Полная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C29" s="137">
        <f ca="1">IF($D29=0,0,SUMIFS('Полная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D29" s="137">
        <f ca="1">IF($D29=0,0,SUMIFS('Полная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E29" s="137">
        <f ca="1">IF($D29=0,0,SUMIFS('Полная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F29" s="137">
        <f ca="1">IF($D29=0,0,SUMIFS('Полная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G29" s="137">
        <f ca="1">IF($D29=0,0,SUMIFS('Полная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H29" s="137">
        <f ca="1">IF($D29=0,0,SUMIFS('Полная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I29" s="137">
        <f ca="1">IF($D29=0,0,SUMIFS('Полная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J29" s="137">
        <f ca="1">IF($D29=0,0,SUMIFS('Полная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K29" s="137">
        <f ca="1">IF($D29=0,0,SUMIFS('Полная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L29" s="137">
        <f ca="1">IF($D29=0,0,SUMIFS('Полная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M29" s="137">
        <f ca="1">IF($D29=0,0,SUMIFS('Полная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N29" s="137">
        <f ca="1">IF($D29=0,0,SUMIFS('Полная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O29" s="137">
        <f ca="1">IF($D29=0,0,SUMIFS('Полная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P29" s="137">
        <f ca="1">IF($D29=0,0,SUMIFS('Полная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Q29" s="137">
        <f ca="1">IF($D29=0,0,SUMIFS('Полная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R29" s="137">
        <f ca="1">IF($D29=0,0,SUMIFS('Полная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S29" s="137">
        <f ca="1">IF($D29=0,0,SUMIFS('Полная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T29" s="137">
        <f ca="1">IF($D29=0,0,SUMIFS('Полная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U29" s="137">
        <f ca="1">IF($D29=0,0,SUMIFS('Полная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V29" s="137">
        <f ca="1">IF($D29=0,0,SUMIFS('Полная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W29" s="137">
        <f ca="1">IF($D29=0,0,SUMIFS('Полная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X29" s="137">
        <f ca="1">IF($D29=0,0,SUMIFS('Полная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Y29" s="137">
        <f ca="1">IF($D29=0,0,SUMIFS('Полная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Z29" s="137">
        <f ca="1">IF($D29=0,0,SUMIFS('Полная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A29" s="137">
        <f ca="1">IF($D29=0,0,SUMIFS('Полная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B29" s="137">
        <f ca="1">IF($D29=0,0,SUMIFS('Полная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C29" s="137">
        <f ca="1">IF($D29=0,0,SUMIFS('Полная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D29" s="137">
        <f ca="1">IF($D29=0,0,SUMIFS('Полная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E29" s="137">
        <f ca="1">IF($D29=0,0,SUMIFS('Полная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F29" s="137">
        <f ca="1">IF($D29=0,0,SUMIFS('Полная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G29" s="137">
        <f ca="1">IF($D29=0,0,SUMIFS('Полная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H29" s="137">
        <f ca="1">IF($D29=0,0,SUMIFS('Полная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I29" s="137">
        <f ca="1">IF($D29=0,0,SUMIFS('Полная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J29" s="137">
        <f ca="1">IF($D29=0,0,SUMIFS('Полная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K29" s="137">
        <f ca="1">IF($D29=0,0,SUMIFS('Полная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L29" s="137">
        <f ca="1">IF($D29=0,0,SUMIFS('Полная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M29" s="137">
        <f ca="1">IF($D29=0,0,SUMIFS('Полная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N29" s="137">
        <f ca="1">IF($D29=0,0,SUMIFS('Полная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O29" s="137">
        <f ca="1">IF($D29=0,0,SUMIFS('Полная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P29" s="137">
        <f ca="1">IF($D29=0,0,SUMIFS('Полная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Q29" s="137">
        <f ca="1">IF($D29=0,0,SUMIFS('Полная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R29" s="137">
        <f ca="1">IF($D29=0,0,SUMIFS('Полная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S29" s="137">
        <f ca="1">IF($D29=0,0,SUMIFS('Полная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T29" s="137">
        <f ca="1">IF($D29=0,0,SUMIFS('Полная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U29" s="137">
        <f ca="1">IF($D29=0,0,SUMIFS('Полная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V29" s="137">
        <f ca="1">IF($D29=0,0,SUMIFS('Полная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W29" s="137">
        <f ca="1">IF($D29=0,0,SUMIFS('Полная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X29" s="137">
        <f ca="1">IF($D29=0,0,SUMIFS('Полная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Y29" s="137">
        <f ca="1">IF($D29=0,0,SUMIFS('Полная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Z29" s="137">
        <f ca="1">IF($D29=0,0,SUMIFS('Полная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A29" s="137">
        <f ca="1">IF($D29=0,0,SUMIFS('Полная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B29" s="137">
        <f ca="1">IF($D29=0,0,SUMIFS('Полная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C29" s="137">
        <f ca="1">IF($D29=0,0,SUMIFS('Полная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D29" s="137">
        <f ca="1">IF($D29=0,0,SUMIFS('Полная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E29" s="137">
        <f ca="1">IF($D29=0,0,SUMIFS('Полная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F29" s="137">
        <f ca="1">IF($D29=0,0,SUMIFS('Полная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G29" s="137">
        <f ca="1">IF($D29=0,0,SUMIFS('Полная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H29" s="137">
        <f ca="1">IF($D29=0,0,SUMIFS('Полная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I29" s="137">
        <f ca="1">IF($D29=0,0,SUMIFS('Полная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J29" s="137">
        <f ca="1">IF($D29=0,0,SUMIFS('Полная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K29" s="137">
        <f ca="1">IF($D29=0,0,SUMIFS('Полная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L29" s="137">
        <f ca="1">IF($D29=0,0,SUMIFS('Полная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M29" s="137">
        <f ca="1">IF($D29=0,0,SUMIFS('Полная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N29" s="137">
        <f ca="1">IF($D29=0,0,SUMIFS('Полная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O29" s="137">
        <f ca="1">IF($D29=0,0,SUMIFS('Полная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P29" s="137">
        <f ca="1">IF($D29=0,0,SUMIFS('Полная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Q29" s="137">
        <f ca="1">IF($D29=0,0,SUMIFS('Полная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R29" s="137">
        <f ca="1">IF($D29=0,0,SUMIFS('Полная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S29" s="137">
        <f ca="1">IF($D29=0,0,SUMIFS('Полная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T29" s="137">
        <f ca="1">IF($D29=0,0,SUMIFS('Полная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U29" s="137">
        <f ca="1">IF($D29=0,0,SUMIFS('Полная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V29" s="137">
        <f ca="1">IF($D29=0,0,SUMIFS('Полная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W29" s="137">
        <f ca="1">IF($D29=0,0,SUMIFS('Полная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X29" s="137">
        <f ca="1">IF($D29=0,0,SUMIFS('Полная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Y29" s="137">
        <f ca="1">IF($D29=0,0,SUMIFS('Полная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Z29" s="137">
        <f ca="1">IF($D29=0,0,SUMIFS('Полная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A29" s="137">
        <f ca="1">IF($D29=0,0,SUMIFS('Полная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B29" s="137">
        <f ca="1">IF($D29=0,0,SUMIFS('Полная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C29" s="137">
        <f ca="1">IF($D29=0,0,SUMIFS('Полная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D29" s="137">
        <f ca="1">IF($D29=0,0,SUMIFS('Полная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E29" s="137">
        <f ca="1">IF($D29=0,0,SUMIFS('Полная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F29" s="137">
        <f ca="1">IF($D29=0,0,SUMIFS('Полная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G29" s="137">
        <f ca="1">IF($D29=0,0,SUMIFS('Полная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H29" s="137">
        <f ca="1">IF($D29=0,0,SUMIFS('Полная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I29" s="137">
        <f ca="1">IF($D29=0,0,SUMIFS('Полная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J29" s="137">
        <f ca="1">IF($D29=0,0,SUMIFS('Полная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K29" s="137">
        <f ca="1">IF($D29=0,0,SUMIFS('Полная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L29" s="137">
        <f ca="1">IF($D29=0,0,SUMIFS('Полная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M29" s="137">
        <f ca="1">IF($D29=0,0,SUMIFS('Полная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N29" s="137">
        <f ca="1">IF($D29=0,0,SUMIFS('Полная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O29" s="137">
        <f ca="1">IF($D29=0,0,SUMIFS('Полная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P29" s="137">
        <f ca="1">IF($D29=0,0,SUMIFS('Полная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Q29" s="137">
        <f ca="1">IF($D29=0,0,SUMIFS('Полная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R29" s="137">
        <f ca="1">IF($D29=0,0,SUMIFS('Полная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S29" s="137">
        <f ca="1">IF($D29=0,0,SUMIFS('Полная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T29" s="137">
        <f ca="1">IF($D29=0,0,SUMIFS('Полная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U29" s="137">
        <f ca="1">IF($D29=0,0,SUMIFS('Полная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V29" s="137">
        <f ca="1">IF($D29=0,0,SUMIFS('Полная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W29" s="137">
        <f ca="1">IF($D29=0,0,SUMIFS('Полная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X29" s="137">
        <f ca="1">IF($D29=0,0,SUMIFS('Полная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Y29" s="137">
        <f ca="1">IF($D29=0,0,SUMIFS('Полная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Z29" s="137">
        <f ca="1">IF($D29=0,0,SUMIFS('Полная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A29" s="137">
        <f ca="1">IF($D29=0,0,SUMIFS('Полная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B29" s="137">
        <f ca="1">IF($D29=0,0,SUMIFS('Полная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C29" s="137">
        <f ca="1">IF($D29=0,0,SUMIFS('Полная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D29" s="137">
        <f ca="1">IF($D29=0,0,SUMIFS('Полная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E29" s="137">
        <f ca="1">IF($D29=0,0,SUMIFS('Полная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F29" s="137">
        <f ca="1">IF($D29=0,0,SUMIFS('Полная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G29" s="137">
        <f ca="1">IF($D29=0,0,SUMIFS('Полная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H29" s="137">
        <f ca="1">IF($D29=0,0,SUMIFS('Полная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I29" s="137">
        <f ca="1">IF($D29=0,0,SUMIFS('Полная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J29" s="137">
        <f ca="1">IF($D29=0,0,SUMIFS('Полная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K29" s="137">
        <f ca="1">IF($D29=0,0,SUMIFS('Полная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L29" s="137">
        <f ca="1">IF($D29=0,0,SUMIFS('Полная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M29" s="137">
        <f ca="1">IF($D29=0,0,SUMIFS('Полная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N29" s="137">
        <f ca="1">IF($D29=0,0,SUMIFS('Полная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O29" s="137">
        <f ca="1">IF($D29=0,0,SUMIFS('Полная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P29" s="137">
        <f ca="1">IF($D29=0,0,SUMIFS('Полная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Q29" s="137">
        <f ca="1">IF($D29=0,0,SUMIFS('Полная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R29" s="137">
        <f ca="1">IF($D29=0,0,SUMIFS('Полная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S29" s="137">
        <f ca="1">IF($D29=0,0,SUMIFS('Полная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T29" s="137">
        <f ca="1">IF($D29=0,0,SUMIFS('Полная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U29" s="137">
        <f ca="1">IF($D29=0,0,SUMIFS('Полная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V29" s="137">
        <f ca="1">IF($D29=0,0,SUMIFS('Полная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W29" s="137">
        <f ca="1">IF($D29=0,0,SUMIFS('Полная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X29" s="137">
        <f ca="1">IF($D29=0,0,SUMIFS('Полная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Y29" s="137">
        <f ca="1">IF($D29=0,0,SUMIFS('Полная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Z29" s="137">
        <f ca="1">IF($D29=0,0,SUMIFS('Полная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A29" s="137">
        <f ca="1">IF($D29=0,0,SUMIFS('Полная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B29" s="137">
        <f ca="1">IF($D29=0,0,SUMIFS('Полная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C29" s="137">
        <f ca="1">IF($D29=0,0,SUMIFS('Полная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D29" s="137">
        <f ca="1">IF($D29=0,0,SUMIFS('Полная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E29" s="137">
        <f ca="1">IF($D29=0,0,SUMIFS('Полная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F29" s="137">
        <f ca="1">IF($D29=0,0,SUMIFS('Полная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G29" s="137">
        <f ca="1">IF($D29=0,0,SUMIFS('Полная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H29" s="137">
        <f ca="1">IF($D29=0,0,SUMIFS('Полная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I29" s="137">
        <f ca="1">IF($D29=0,0,SUMIFS('Полная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J29" s="137">
        <f ca="1">IF($D29=0,0,SUMIFS('Полная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K29" s="137">
        <f ca="1">IF($D29=0,0,SUMIFS('Полная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L29" s="137">
        <f ca="1">IF($D29=0,0,SUMIFS('Полная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M29" s="137">
        <f ca="1">IF($D29=0,0,SUMIFS('Полная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N29" s="137">
        <f ca="1">IF($D29=0,0,SUMIFS('Полная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O29" s="137">
        <f ca="1">IF($D29=0,0,SUMIFS('Полная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P29" s="137">
        <f ca="1">IF($D29=0,0,SUMIFS('Полная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Q29" s="137">
        <f ca="1">IF($D29=0,0,SUMIFS('Полная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R29" s="137">
        <f ca="1">IF($D29=0,0,SUMIFS('Полная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S29" s="137">
        <f ca="1">IF($D29=0,0,SUMIFS('Полная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T29" s="137">
        <f ca="1">IF($D29=0,0,SUMIFS('Полная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U29" s="137">
        <f ca="1">IF($D29=0,0,SUMIFS('Полная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V29" s="137">
        <f ca="1">IF($D29=0,0,SUMIFS('Полная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W29" s="137">
        <f ca="1">IF($D29=0,0,SUMIFS('Полная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X29" s="137">
        <f ca="1">IF($D29=0,0,SUMIFS('Полная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Y29" s="137">
        <f ca="1">IF($D29=0,0,SUMIFS('Полная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Z29" s="137">
        <f ca="1">IF($D29=0,0,SUMIFS('Полная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A29" s="137">
        <f ca="1">IF($D29=0,0,SUMIFS('Полная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B29" s="137">
        <f ca="1">IF($D29=0,0,SUMIFS('Полная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C29" s="137">
        <f ca="1">IF($D29=0,0,SUMIFS('Полная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D29" s="137">
        <f ca="1">IF($D29=0,0,SUMIFS('Полная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E29" s="137">
        <f ca="1">IF($D29=0,0,SUMIFS('Полная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F29" s="137">
        <f ca="1">IF($D29=0,0,SUMIFS('Полная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G29" s="137">
        <f ca="1">IF($D29=0,0,SUMIFS('Полная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H29" s="137">
        <f ca="1">IF($D29=0,0,SUMIFS('Полная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I29" s="137">
        <f ca="1">IF($D29=0,0,SUMIFS('Полная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J29" s="137">
        <f ca="1">IF($D29=0,0,SUMIFS('Полная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K29" s="137">
        <f ca="1">IF($D29=0,0,SUMIFS('Полная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L29" s="137">
        <f ca="1">IF($D29=0,0,SUMIFS('Полная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M29" s="137">
        <f ca="1">IF($D29=0,0,SUMIFS('Полная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N29" s="137">
        <f ca="1">IF($D29=0,0,SUMIFS('Полная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O29" s="137">
        <f ca="1">IF($D29=0,0,SUMIFS('Полная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P29" s="137">
        <f ca="1">IF($D29=0,0,SUMIFS('Полная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Q29" s="137">
        <f ca="1">IF($D29=0,0,SUMIFS('Полная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R29" s="137">
        <f ca="1">IF($D29=0,0,SUMIFS('Полная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S29" s="137">
        <f ca="1">IF($D29=0,0,SUMIFS('Полная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T29" s="137">
        <f ca="1">IF($D29=0,0,SUMIFS('Полная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U29" s="137">
        <f ca="1">IF($D29=0,0,SUMIFS('Полная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V29" s="137">
        <f ca="1">IF($D29=0,0,SUMIFS('Полная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W29" s="137">
        <f ca="1">IF($D29=0,0,SUMIFS('Полная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X29" s="137">
        <f ca="1">IF($D29=0,0,SUMIFS('Полная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Y29" s="137">
        <f ca="1">IF($D29=0,0,SUMIFS('Полная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Z29" s="137">
        <f ca="1">IF($D29=0,0,SUMIFS('Полная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A29" s="137">
        <f ca="1">IF($D29=0,0,SUMIFS('Полная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B29" s="137">
        <f ca="1">IF($D29=0,0,SUMIFS('Полная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C29" s="137">
        <f ca="1">IF($D29=0,0,SUMIFS('Полная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D29" s="137">
        <f ca="1">IF($D29=0,0,SUMIFS('Полная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E29" s="137">
        <f ca="1">IF($D29=0,0,SUMIFS('Полная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F29" s="137">
        <f ca="1">IF($D29=0,0,SUMIFS('Полная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G29" s="137">
        <f ca="1">IF($D29=0,0,SUMIFS('Полная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H29" s="137">
        <f ca="1">IF($D29=0,0,SUMIFS('Полная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I29" s="137">
        <f ca="1">IF($D29=0,0,SUMIFS('Полная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J29" s="137">
        <f ca="1">IF($D29=0,0,SUMIFS('Полная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K29" s="137">
        <f ca="1">IF($D29=0,0,SUMIFS('Полная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L29" s="137">
        <f ca="1">IF($D29=0,0,SUMIFS('Полная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M29" s="137">
        <f ca="1">IF($D29=0,0,SUMIFS('Полная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N29" s="137">
        <f ca="1">IF($D29=0,0,SUMIFS('Полная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O29" s="137">
        <f ca="1">IF($D29=0,0,SUMIFS('Полная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P29" s="137">
        <f ca="1">IF($D29=0,0,SUMIFS('Полная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Q29" s="137">
        <f ca="1">IF($D29=0,0,SUMIFS('Полная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R29" s="137">
        <f ca="1">IF($D29=0,0,SUMIFS('Полная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S29" s="137">
        <f ca="1">IF($D29=0,0,SUMIFS('Полная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T29" s="137">
        <f ca="1">IF($D29=0,0,SUMIFS('Полная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U29" s="137">
        <f ca="1">IF($D29=0,0,SUMIFS('Полная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V29" s="137">
        <f ca="1">IF($D29=0,0,SUMIFS('Полная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W29" s="137">
        <f ca="1">IF($D29=0,0,SUMIFS('Полная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X29" s="137">
        <f ca="1">IF($D29=0,0,SUMIFS('Полная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Y29" s="137">
        <f ca="1">IF($D29=0,0,SUMIFS('Полная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Z29" s="137">
        <f ca="1">IF($D29=0,0,SUMIFS('Полная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A29" s="137">
        <f ca="1">IF($D29=0,0,SUMIFS('Полная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B29" s="137">
        <f ca="1">IF($D29=0,0,SUMIFS('Полная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C29" s="137">
        <f ca="1">IF($D29=0,0,SUMIFS('Полная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D29" s="137">
        <f ca="1">IF($D29=0,0,SUMIFS('Полная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E29" s="137">
        <f ca="1">IF($D29=0,0,SUMIFS('Полная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F29" s="137">
        <f ca="1">IF($D29=0,0,SUMIFS('Полная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G29" s="137">
        <f ca="1">IF($D29=0,0,SUMIFS('Полная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H29" s="137">
        <f ca="1">IF($D29=0,0,SUMIFS('Полная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I29" s="137">
        <f ca="1">IF($D29=0,0,SUMIFS('Полная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J29" s="137">
        <f ca="1">IF($D29=0,0,SUMIFS('Полная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K29" s="137">
        <f ca="1">IF($D29=0,0,SUMIFS('Полная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L29" s="137">
        <f ca="1">IF($D29=0,0,SUMIFS('Полная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M29" s="137">
        <f ca="1">IF($D29=0,0,SUMIFS('Полная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N29" s="137">
        <f ca="1">IF($D29=0,0,SUMIFS('Полная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O29" s="137">
        <f ca="1">IF($D29=0,0,SUMIFS('Полная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P29" s="137">
        <f ca="1">IF($D29=0,0,SUMIFS('Полная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Q29" s="137">
        <f ca="1">IF($D29=0,0,SUMIFS('Полная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R29" s="137">
        <f ca="1">IF($D29=0,0,SUMIFS('Полная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S29" s="137">
        <f ca="1">IF($D29=0,0,SUMIFS('Полная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T29" s="137">
        <f ca="1">IF($D29=0,0,SUMIFS('Полная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U29" s="137">
        <f ca="1">IF($D29=0,0,SUMIFS('Полная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V29" s="137">
        <f ca="1">IF($D29=0,0,SUMIFS('Полная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W29" s="137">
        <f ca="1">IF($D29=0,0,SUMIFS('Полная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X29" s="137">
        <f ca="1">IF($D29=0,0,SUMIFS('Полная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Y29" s="137">
        <f ca="1">IF($D29=0,0,SUMIFS('Полная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Z29" s="137">
        <f ca="1">IF($D29=0,0,SUMIFS('Полная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A29" s="137">
        <f ca="1">IF($D29=0,0,SUMIFS('Полная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B29" s="137">
        <f ca="1">IF($D29=0,0,SUMIFS('Полная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C29" s="137">
        <f ca="1">IF($D29=0,0,SUMIFS('Полная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D29" s="137">
        <f ca="1">IF($D29=0,0,SUMIFS('Полная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E29" s="137">
        <f ca="1">IF($D29=0,0,SUMIFS('Полная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F29" s="137">
        <f ca="1">IF($D29=0,0,SUMIFS('Полная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G29" s="137">
        <f ca="1">IF($D29=0,0,SUMIFS('Полная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H29" s="137">
        <f ca="1">IF($D29=0,0,SUMIFS('Полная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I29" s="137">
        <f ca="1">IF($D29=0,0,SUMIFS('Полная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J29" s="137">
        <f ca="1">IF($D29=0,0,SUMIFS('Полная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K29" s="137">
        <f ca="1">IF($D29=0,0,SUMIFS('Полная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L29" s="137">
        <f ca="1">IF($D29=0,0,SUMIFS('Полная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M29" s="137">
        <f ca="1">IF($D29=0,0,SUMIFS('Полная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N29" s="137">
        <f ca="1">IF($D29=0,0,SUMIFS('Полная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O29" s="137">
        <f ca="1">IF($D29=0,0,SUMIFS('Полная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P29" s="137">
        <f ca="1">IF($D29=0,0,SUMIFS('Полная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Q29" s="137">
        <f ca="1">IF($D29=0,0,SUMIFS('Полная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R29" s="137">
        <f ca="1">IF($D29=0,0,SUMIFS('Полная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S29" s="137">
        <f ca="1">IF($D29=0,0,SUMIFS('Полная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T29" s="137">
        <f ca="1">IF($D29=0,0,SUMIFS('Полная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U29" s="137">
        <f ca="1">IF($D29=0,0,SUMIFS('Полная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V29" s="137">
        <f ca="1">IF($D29=0,0,SUMIFS('Полная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W29" s="137">
        <f ca="1">IF($D29=0,0,SUMIFS('Полная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X29" s="137">
        <f ca="1">IF($D29=0,0,SUMIFS('Полная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Y29" s="137">
        <f ca="1">IF($D29=0,0,SUMIFS('Полная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Z29" s="137">
        <f ca="1">IF($D29=0,0,SUMIFS('Полная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A29" s="137">
        <f ca="1">IF($D29=0,0,SUMIFS('Полная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B29" s="137">
        <f ca="1">IF($D29=0,0,SUMIFS('Полная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C29" s="137">
        <f ca="1">IF($D29=0,0,SUMIFS('Полная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D29" s="137">
        <f ca="1">IF($D29=0,0,SUMIFS('Полная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E29" s="137">
        <f ca="1">IF($D29=0,0,SUMIFS('Полная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F29" s="137">
        <f ca="1">IF($D29=0,0,SUMIFS('Полная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G29" s="137">
        <f ca="1">IF($D29=0,0,SUMIFS('Полная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H29" s="137">
        <f ca="1">IF($D29=0,0,SUMIFS('Полная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I29" s="137">
        <f ca="1">IF($D29=0,0,SUMIFS('Полная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J29" s="137">
        <f ca="1">IF($D29=0,0,SUMIFS('Полная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K29" s="137">
        <f ca="1">IF($D29=0,0,SUMIFS('Полная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L29" s="137">
        <f ca="1">IF($D29=0,0,SUMIFS('Полная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M29" s="137">
        <f ca="1">IF($D29=0,0,SUMIFS('Полная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N29" s="137">
        <f ca="1">IF($D29=0,0,SUMIFS('Полная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O29" s="137">
        <f ca="1">IF($D29=0,0,SUMIFS('Полная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P29" s="137">
        <f ca="1">IF($D29=0,0,SUMIFS('Полная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Q29" s="137">
        <f ca="1">IF($D29=0,0,SUMIFS('Полная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R29" s="137">
        <f ca="1">IF($D29=0,0,SUMIFS('Полная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S29" s="137">
        <f ca="1">IF($D29=0,0,SUMIFS('Полная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T29" s="137">
        <f ca="1">IF($D29=0,0,SUMIFS('Полная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U29" s="137">
        <f ca="1">IF($D29=0,0,SUMIFS('Полная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V29" s="137">
        <f ca="1">IF($D29=0,0,SUMIFS('Полная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W29" s="137">
        <f ca="1">IF($D29=0,0,SUMIFS('Полная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X29" s="137">
        <f ca="1">IF($D29=0,0,SUMIFS('Полная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Y29" s="137">
        <f ca="1">IF($D29=0,0,SUMIFS('Полная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Z29" s="137">
        <f ca="1">IF($D29=0,0,SUMIFS('Полная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A29" s="137">
        <f ca="1">IF($D29=0,0,SUMIFS('Полная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B29" s="137">
        <f ca="1">IF($D29=0,0,SUMIFS('Полная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C29" s="137">
        <f ca="1">IF($D29=0,0,SUMIFS('Полная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D29" s="137">
        <f ca="1">IF($D29=0,0,SUMIFS('Полная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E29" s="137">
        <f ca="1">IF($D29=0,0,SUMIFS('Полная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F29" s="137">
        <f ca="1">IF($D29=0,0,SUMIFS('Полная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G29" s="137">
        <f ca="1">IF($D29=0,0,SUMIFS('Полная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H29" s="137">
        <f ca="1">IF($D29=0,0,SUMIFS('Полная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I29" s="137">
        <f ca="1">IF($D29=0,0,SUMIFS('Полная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J29" s="137">
        <f ca="1">IF($D29=0,0,SUMIFS('Полная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K29" s="137">
        <f ca="1">IF($D29=0,0,SUMIFS('Полная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L29" s="137">
        <f ca="1">IF($D29=0,0,SUMIFS('Полная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M29" s="137">
        <f ca="1">IF($D29=0,0,SUMIFS('Полная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N29" s="137">
        <f ca="1">IF($D29=0,0,SUMIFS('Полная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O29" s="137">
        <f ca="1">IF($D29=0,0,SUMIFS('Полная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P29" s="137">
        <f ca="1">IF($D29=0,0,SUMIFS('Полная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Q29" s="137">
        <f ca="1">IF($D29=0,0,SUMIFS('Полная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R29" s="137">
        <f ca="1">IF($D29=0,0,SUMIFS('Полная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S29" s="137">
        <f ca="1">IF($D29=0,0,SUMIFS('Полная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T29" s="137">
        <f ca="1">IF($D29=0,0,SUMIFS('Полная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U29" s="137">
        <f ca="1">IF($D29=0,0,SUMIFS('Полная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V29" s="137">
        <f ca="1">IF($D29=0,0,SUMIFS('Полная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W29" s="137">
        <f ca="1">IF($D29=0,0,SUMIFS('Полная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X29" s="137">
        <f ca="1">IF($D29=0,0,SUMIFS('Полная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Y29" s="137">
        <f ca="1">IF($D29=0,0,SUMIFS('Полная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Z29" s="137">
        <f ca="1">IF($D29=0,0,SUMIFS('Полная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A29" s="137">
        <f ca="1">IF($D29=0,0,SUMIFS('Полная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B29" s="137">
        <f ca="1">IF($D29=0,0,SUMIFS('Полная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C29" s="137">
        <f ca="1">IF($D29=0,0,SUMIFS('Полная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D29" s="137">
        <f ca="1">IF($D29=0,0,SUMIFS('Полная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E29" s="137">
        <f ca="1">IF($D29=0,0,SUMIFS('Полная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F29" s="137">
        <f ca="1">IF($D29=0,0,SUMIFS('Полная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G29" s="137">
        <f ca="1">IF($D29=0,0,SUMIFS('Полная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H29" s="137">
        <f ca="1">IF($D29=0,0,SUMIFS('Полная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I29" s="137">
        <f ca="1">IF($D29=0,0,SUMIFS('Полная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J29" s="137">
        <f ca="1">IF($D29=0,0,SUMIFS('Полная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K29" s="137">
        <f ca="1">IF($D29=0,0,SUMIFS('Полная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L29" s="137">
        <f ca="1">IF($D29=0,0,SUMIFS('Полная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M29" s="137">
        <f ca="1">IF($D29=0,0,SUMIFS('Полная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N29" s="137">
        <f ca="1">IF($D29=0,0,SUMIFS('Полная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O29" s="137">
        <f ca="1">IF($D29=0,0,SUMIFS('Полная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P29" s="137">
        <f ca="1">IF($D29=0,0,SUMIFS('Полная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Q29" s="137">
        <f ca="1">IF($D29=0,0,SUMIFS('Полная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R29" s="137">
        <f ca="1">IF($D29=0,0,SUMIFS('Полная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S29" s="137">
        <f ca="1">IF($D29=0,0,SUMIFS('Полная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T29" s="137">
        <f ca="1">IF($D29=0,0,SUMIFS('Полная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U29" s="137">
        <f ca="1">IF($D29=0,0,SUMIFS('Полная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V29" s="137">
        <f ca="1">IF($D29=0,0,SUMIFS('Полная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W29" s="137">
        <f ca="1">IF($D29=0,0,SUMIFS('Полная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X29" s="137">
        <f ca="1">IF($D29=0,0,SUMIFS('Полная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Y29" s="137">
        <f ca="1">IF($D29=0,0,SUMIFS('Полная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Z29" s="137">
        <f ca="1">IF($D29=0,0,SUMIFS('Полная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A29" s="137">
        <f ca="1">IF($D29=0,0,SUMIFS('Полная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B29" s="137">
        <f ca="1">IF($D29=0,0,SUMIFS('Полная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C29" s="137">
        <f ca="1">IF($D29=0,0,SUMIFS('Полная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D29" s="137">
        <f ca="1">IF($D29=0,0,SUMIFS('Полная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E29" s="137">
        <f ca="1">IF($D29=0,0,SUMIFS('Полная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F29" s="137">
        <f ca="1">IF($D29=0,0,SUMIFS('Полная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G29" s="137">
        <f ca="1">IF($D29=0,0,SUMIFS('Полная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H29" s="137">
        <f ca="1">IF($D29=0,0,SUMIFS('Полная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I29" s="137">
        <f ca="1">IF($D29=0,0,SUMIFS('Полная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J29" s="137">
        <f ca="1">IF($D29=0,0,SUMIFS('Полная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K29" s="137">
        <f ca="1">IF($D29=0,0,SUMIFS('Полная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L29" s="137">
        <f ca="1">IF($D29=0,0,SUMIFS('Полная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M29" s="137">
        <f ca="1">IF($D29=0,0,SUMIFS('Полная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N29" s="137">
        <f ca="1">IF($D29=0,0,SUMIFS('Полная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O29" s="137">
        <f ca="1">IF($D29=0,0,SUMIFS('Полная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P29" s="137">
        <f ca="1">IF($D29=0,0,SUMIFS('Полная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Q29" s="137">
        <f ca="1">IF($D29=0,0,SUMIFS('Полная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R29" s="137">
        <f ca="1">IF($D29=0,0,SUMIFS('Полная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S29" s="137">
        <f ca="1">IF($D29=0,0,SUMIFS('Полная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T29" s="137">
        <f ca="1">IF($D29=0,0,SUMIFS('Полная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U29" s="137">
        <f ca="1">IF($D29=0,0,SUMIFS('Полная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V29" s="137">
        <f ca="1">IF($D29=0,0,SUMIFS('Полная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W29" s="137">
        <f ca="1">IF($D29=0,0,SUMIFS('Полная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X29" s="137">
        <f ca="1">IF($D29=0,0,SUMIFS('Полная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Y29" s="137">
        <f ca="1">IF($D29=0,0,SUMIFS('Полная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Z29" s="137">
        <f ca="1">IF($D29=0,0,SUMIFS('Полная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A29" s="137">
        <f ca="1">IF($D29=0,0,SUMIFS('Полная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B29" s="137">
        <f ca="1">IF($D29=0,0,SUMIFS('Полная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C29" s="137">
        <f ca="1">IF($D29=0,0,SUMIFS('Полная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D29" s="137">
        <f ca="1">IF($D29=0,0,SUMIFS('Полная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E29" s="137">
        <f ca="1">IF($D29=0,0,SUMIFS('Полная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F29" s="137">
        <f ca="1">IF($D29=0,0,SUMIFS('Полная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G29" s="137">
        <f ca="1">IF($D29=0,0,SUMIFS('Полная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H29" s="137">
        <f ca="1">IF($D29=0,0,SUMIFS('Полная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I29" s="137">
        <f ca="1">IF($D29=0,0,SUMIFS('Полная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J29" s="137">
        <f ca="1">IF($D29=0,0,SUMIFS('Полная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K29" s="137">
        <f ca="1">IF($D29=0,0,SUMIFS('Полная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L29" s="137">
        <f ca="1">IF($D29=0,0,SUMIFS('Полная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M29" s="137">
        <f ca="1">IF($D29=0,0,SUMIFS('Полная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N29" s="137">
        <f ca="1">IF($D29=0,0,SUMIFS('Полная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O29" s="137">
        <f ca="1">IF($D29=0,0,SUMIFS('Полная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P29" s="141">
        <f ca="1">IF($D29=0,0,SUMIFS('Полная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Q29" s="137">
        <f ca="1">IF($D29=0,0,SUMIFS('Полная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R29" s="137">
        <f ca="1">IF($D29=0,0,SUMIFS('Полная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S29" s="137">
        <f ca="1">IF($D29=0,0,SUMIFS('Полная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T29" s="137">
        <f ca="1">IF($D29=0,0,SUMIFS('Полная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U29" s="137">
        <f ca="1">IF($D29=0,0,SUMIFS('Полная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V29" s="137">
        <f ca="1">IF($D29=0,0,SUMIFS('Полная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W29" s="137">
        <f ca="1">IF($D29=0,0,SUMIFS('Полная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X29" s="137">
        <f ca="1">IF($D29=0,0,SUMIFS('Полная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Y29" s="137">
        <f ca="1">IF($D29=0,0,SUMIFS('Полная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Z29" s="137">
        <f ca="1">IF($D29=0,0,SUMIFS('Полная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A29" s="137">
        <f ca="1">IF($D29=0,0,SUMIFS('Полная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B29" s="137">
        <f ca="1">IF($D29=0,0,SUMIFS('Полная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C29" s="137">
        <f ca="1">IF($D29=0,0,SUMIFS('Полная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D29" s="137">
        <f ca="1">IF($D29=0,0,SUMIFS('Полная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E29" s="141">
        <f ca="1">IF($D29=0,0,SUMIFS('Полная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F29" s="104"/>
      <c r="YG29" s="94"/>
    </row>
    <row r="30" spans="1:657" s="105" customFormat="1" ht="15" customHeight="1" x14ac:dyDescent="0.25">
      <c r="A30" s="133">
        <v>4</v>
      </c>
      <c r="B30" s="134" t="s">
        <v>225</v>
      </c>
      <c r="C30" s="135" t="s">
        <v>226</v>
      </c>
      <c r="D30" s="136">
        <f ca="1">COUNTIFS('Полная ст-ть с уч.НЗС (Авто)'!$YG$11:INDIRECT("'Полная ст-ть с уч.НЗС (Авто)'!YG"&amp;$J$26),B29,'Полная ст-ть с уч.НЗС (Авто)'!$YO$11:INDIRECT("'Полная ст-ть с уч.НЗС (Авто)'!YO"&amp;$J$26),$C30)</f>
        <v>0</v>
      </c>
      <c r="E30" s="134"/>
      <c r="F30" s="134"/>
      <c r="G30" s="134"/>
      <c r="H30" s="134"/>
      <c r="I30" s="137">
        <f ca="1">IF($D30=0,0,SUMIFS('Полная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30" s="138"/>
      <c r="K30" s="137">
        <f ca="1">IF($D30=0,0,SUMIFS('Полная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30" s="137"/>
      <c r="M30" s="137">
        <f ca="1">IF($D30=0,0,SUMIFS('Полная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30" s="137"/>
      <c r="O30" s="137">
        <f ca="1">IF($D30=0,0,SUMIFS('Полная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30" s="137"/>
      <c r="Q30" s="137">
        <f ca="1">IF($D30=0,0,SUMIFS('Полная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30" s="137">
        <f ca="1">IF($D30=0,0,SUMIFS('Полная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30" s="137">
        <f ca="1">IF($D30=0,0,SUMIFS('Полная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30" s="137">
        <f ca="1">IF($D30=0,0,SUMIFS('Полная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30" s="137">
        <f ca="1">IF($D30=0,0,SUMIFS('Полная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30" s="137">
        <f ca="1">IF($D30=0,0,SUMIFS('Полная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30" s="137">
        <f ca="1">IF($D30=0,0,SUMIFS('Полная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30" s="137">
        <f ca="1">IF($D30=0,0,SUMIFS('Полная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30" s="137">
        <f ca="1">IF($D30=0,0,SUMIFS('Полная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Z30" s="137">
        <f ca="1">IF($D30=0,0,SUMIFS('Полная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A30" s="137">
        <f ca="1">IF($D30=0,0,SUMIFS('Полная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B30" s="137">
        <f ca="1">IF($D30=0,0,SUMIFS('Полная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C30" s="137">
        <f ca="1">IF($D30=0,0,SUMIFS('Полная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D30" s="137">
        <f ca="1">IF($D30=0,0,SUMIFS('Полная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E30" s="137">
        <f ca="1">IF($D30=0,0,SUMIFS('Полная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F30" s="137">
        <f ca="1">IF($D30=0,0,SUMIFS('Полная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G30" s="137">
        <f ca="1">IF($D30=0,0,SUMIFS('Полная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H30" s="137">
        <f ca="1">IF($D30=0,0,SUMIFS('Полная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I30" s="137">
        <f ca="1">IF($D30=0,0,SUMIFS('Полная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J30" s="137">
        <f ca="1">IF($D30=0,0,SUMIFS('Полная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K30" s="137">
        <f ca="1">IF($D30=0,0,SUMIFS('Полная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L30" s="137">
        <f ca="1">IF($D30=0,0,SUMIFS('Полная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M30" s="137">
        <f ca="1">IF($D30=0,0,SUMIFS('Полная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N30" s="137">
        <f ca="1">IF($D30=0,0,SUMIFS('Полная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O30" s="137">
        <f ca="1">IF($D30=0,0,SUMIFS('Полная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P30" s="137">
        <f ca="1">IF($D30=0,0,SUMIFS('Полная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Q30" s="137">
        <f ca="1">IF($D30=0,0,SUMIFS('Полная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R30" s="139"/>
      <c r="AS30" s="139"/>
      <c r="AT30" s="140"/>
      <c r="AU30" s="140"/>
      <c r="AV30" s="140"/>
      <c r="AW30" s="140"/>
      <c r="AX30" s="137">
        <f ca="1">IF($D30=0,0,SUMIFS('Полная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Y30" s="137">
        <f ca="1">IF($D30=0,0,SUMIFS('Полная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Z30" s="137">
        <f ca="1">IF($D30=0,0,SUMIFS('Полная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A30" s="137">
        <f ca="1">IF($D30=0,0,SUMIFS('Полная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B30" s="137">
        <f ca="1">IF($D30=0,0,SUMIFS('Полная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C30" s="137">
        <f ca="1">IF($D30=0,0,SUMIFS('Полная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D30" s="140"/>
      <c r="BE30" s="140"/>
      <c r="BF30" s="137">
        <f ca="1">IF($D30=0,0,SUMIFS('Полная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G30" s="137">
        <f ca="1">IF($D30=0,0,SUMIFS('Полная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H30" s="137">
        <f ca="1">IF($D30=0,0,SUMIFS('Полная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I30" s="137">
        <f ca="1">IF($D30=0,0,SUMIFS('Полная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J30" s="137">
        <f ca="1">IF($D30=0,0,SUMIFS('Полная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K30" s="137">
        <f ca="1">IF($D30=0,0,SUMIFS('Полная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L30" s="140"/>
      <c r="BM30" s="137">
        <f ca="1">IF($D30=0,0,SUMIFS('Полная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N30" s="140"/>
      <c r="BO30" s="137"/>
      <c r="BP30" s="137"/>
      <c r="BQ30" s="137">
        <f ca="1">IF($D30=0,0,SUMIFS('Полная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  <c r="CE30" s="137"/>
      <c r="CF30" s="137"/>
      <c r="CG30" s="137"/>
      <c r="CH30" s="137"/>
      <c r="CI30" s="137"/>
      <c r="CJ30" s="137"/>
      <c r="CK30" s="137">
        <f ca="1">IF($D30=0,0,SUMIFS('Полная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L30" s="137">
        <f ca="1">IF($D30=0,0,SUMIFS('Полная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M30" s="137">
        <f ca="1">IF($D30=0,0,SUMIFS('Полная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N30" s="137">
        <f ca="1">IF($D30=0,0,SUMIFS('Полная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O30" s="137">
        <f ca="1">IF($D30=0,0,SUMIFS('Полная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P30" s="137">
        <f ca="1">IF($D30=0,0,SUMIFS('Полная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Q30" s="137">
        <f ca="1">IF($D30=0,0,SUMIFS('Полная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R30" s="137">
        <f ca="1">IF($D30=0,0,SUMIFS('Полная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S30" s="137">
        <f ca="1">IF($D30=0,0,SUMIFS('Полная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T30" s="137">
        <f ca="1">IF($D30=0,0,SUMIFS('Полная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U30" s="137">
        <f ca="1">IF($D30=0,0,SUMIFS('Полная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V30" s="137">
        <f ca="1">IF($D30=0,0,SUMIFS('Полная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W30" s="137">
        <f ca="1">IF($D30=0,0,SUMIFS('Полная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X30" s="137">
        <f ca="1">IF($D30=0,0,SUMIFS('Полная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Y30" s="137">
        <f ca="1">IF($D30=0,0,SUMIFS('Полная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Z30" s="137">
        <f ca="1">IF($D30=0,0,SUMIFS('Полная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A30" s="137">
        <f ca="1">IF($D30=0,0,SUMIFS('Полная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B30" s="137">
        <f ca="1">IF($D30=0,0,SUMIFS('Полная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C30" s="137">
        <f ca="1">IF($D30=0,0,SUMIFS('Полная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D30" s="137"/>
      <c r="DE30" s="137">
        <f ca="1">IF($D30=0,0,SUMIFS('Полная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F30" s="137"/>
      <c r="DG30" s="137">
        <f ca="1">IF($D30=0,0,SUMIFS('Полная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H30" s="137">
        <f ca="1">IF($D30=0,0,SUMIFS('Полная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I30" s="137">
        <f ca="1">IF($D30=0,0,SUMIFS('Полная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J30" s="137">
        <f ca="1">IF($D30=0,0,SUMIFS('Полная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K30" s="137">
        <f ca="1">IF($D30=0,0,SUMIFS('Полная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L30" s="137">
        <f ca="1">IF($D30=0,0,SUMIFS('Полная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M30" s="137">
        <f ca="1">IF($D30=0,0,SUMIFS('Полная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N30" s="137">
        <f ca="1">IF($D30=0,0,SUMIFS('Полная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O30" s="137">
        <f ca="1">IF($D30=0,0,SUMIFS('Полная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P30" s="137">
        <f ca="1">IF($D30=0,0,SUMIFS('Полная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Q30" s="137">
        <f ca="1">IF($D30=0,0,SUMIFS('Полная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R30" s="137">
        <f ca="1">IF($D30=0,0,SUMIFS('Полная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S30" s="137">
        <f ca="1">IF($D30=0,0,SUMIFS('Полная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T30" s="137">
        <f ca="1">IF($D30=0,0,SUMIFS('Полная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U30" s="137">
        <f ca="1">IF($D30=0,0,SUMIFS('Полная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V30" s="137">
        <f ca="1">IF($D30=0,0,SUMIFS('Полная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W30" s="137">
        <f ca="1">IF($D30=0,0,SUMIFS('Полная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X30" s="137">
        <f ca="1">IF($D30=0,0,SUMIFS('Полная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Y30" s="137">
        <f ca="1">IF($D30=0,0,SUMIFS('Полная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Z30" s="137">
        <f ca="1">IF($D30=0,0,SUMIFS('Полная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A30" s="137">
        <f ca="1">IF($D30=0,0,SUMIFS('Полная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B30" s="137">
        <f ca="1">IF($D30=0,0,SUMIFS('Полная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C30" s="137">
        <f ca="1">IF($D30=0,0,SUMIFS('Полная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D30" s="137">
        <f ca="1">IF($D30=0,0,SUMIFS('Полная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E30" s="137">
        <f ca="1">IF($D30=0,0,SUMIFS('Полная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F30" s="137">
        <f ca="1">IF($D30=0,0,SUMIFS('Полная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G30" s="137">
        <f ca="1">IF($D30=0,0,SUMIFS('Полная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H30" s="137">
        <f ca="1">IF($D30=0,0,SUMIFS('Полная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I30" s="137">
        <f ca="1">IF($D30=0,0,SUMIFS('Полная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J30" s="137">
        <f ca="1">IF($D30=0,0,SUMIFS('Полная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K30" s="137">
        <f ca="1">IF($D30=0,0,SUMIFS('Полная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L30" s="137">
        <f ca="1">IF($D30=0,0,SUMIFS('Полная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M30" s="137">
        <f ca="1">IF($D30=0,0,SUMIFS('Полная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N30" s="137">
        <f ca="1">IF($D30=0,0,SUMIFS('Полная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O30" s="137">
        <f ca="1">IF($D30=0,0,SUMIFS('Полная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P30" s="137">
        <f ca="1">IF($D30=0,0,SUMIFS('Полная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Q30" s="137">
        <f ca="1">IF($D30=0,0,SUMIFS('Полная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R30" s="137">
        <f ca="1">IF($D30=0,0,SUMIFS('Полная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S30" s="137">
        <f ca="1">IF($D30=0,0,SUMIFS('Полная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T30" s="137">
        <f ca="1">IF($D30=0,0,SUMIFS('Полная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U30" s="137">
        <f ca="1">IF($D30=0,0,SUMIFS('Полная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V30" s="137">
        <f ca="1">IF($D30=0,0,SUMIFS('Полная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W30" s="137">
        <f ca="1">IF($D30=0,0,SUMIFS('Полная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X30" s="137">
        <f ca="1">IF($D30=0,0,SUMIFS('Полная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Y30" s="137">
        <f ca="1">IF($D30=0,0,SUMIFS('Полная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Z30" s="137">
        <f ca="1">IF($D30=0,0,SUMIFS('Полная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A30" s="137">
        <f ca="1">IF($D30=0,0,SUMIFS('Полная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B30" s="137">
        <f ca="1">IF($D30=0,0,SUMIFS('Полная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C30" s="137">
        <f ca="1">IF($D30=0,0,SUMIFS('Полная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D30" s="137">
        <f ca="1">IF($D30=0,0,SUMIFS('Полная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E30" s="137">
        <f ca="1">IF($D30=0,0,SUMIFS('Полная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F30" s="137">
        <f ca="1">IF($D30=0,0,SUMIFS('Полная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G30" s="137">
        <f ca="1">IF($D30=0,0,SUMIFS('Полная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H30" s="137">
        <f ca="1">IF($D30=0,0,SUMIFS('Полная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I30" s="137">
        <f ca="1">IF($D30=0,0,SUMIFS('Полная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J30" s="137">
        <f ca="1">IF($D30=0,0,SUMIFS('Полная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K30" s="137">
        <f ca="1">IF($D30=0,0,SUMIFS('Полная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L30" s="137">
        <f ca="1">IF($D30=0,0,SUMIFS('Полная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M30" s="137">
        <f ca="1">IF($D30=0,0,SUMIFS('Полная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N30" s="137">
        <f ca="1">IF($D30=0,0,SUMIFS('Полная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O30" s="137">
        <f ca="1">IF($D30=0,0,SUMIFS('Полная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P30" s="137">
        <f ca="1">IF($D30=0,0,SUMIFS('Полная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Q30" s="137">
        <f ca="1">IF($D30=0,0,SUMIFS('Полная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R30" s="137">
        <f ca="1">IF($D30=0,0,SUMIFS('Полная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S30" s="137">
        <f ca="1">IF($D30=0,0,SUMIFS('Полная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T30" s="137">
        <f ca="1">IF($D30=0,0,SUMIFS('Полная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U30" s="137">
        <f ca="1">IF($D30=0,0,SUMIFS('Полная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V30" s="137">
        <f ca="1">IF($D30=0,0,SUMIFS('Полная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W30" s="137">
        <f ca="1">IF($D30=0,0,SUMIFS('Полная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X30" s="137">
        <f ca="1">IF($D30=0,0,SUMIFS('Полная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Y30" s="137">
        <f ca="1">IF($D30=0,0,SUMIFS('Полная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Z30" s="137">
        <f ca="1">IF($D30=0,0,SUMIFS('Полная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A30" s="137">
        <f ca="1">IF($D30=0,0,SUMIFS('Полная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B30" s="137">
        <f ca="1">IF($D30=0,0,SUMIFS('Полная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C30" s="137">
        <f ca="1">IF($D30=0,0,SUMIFS('Полная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D30" s="137">
        <f ca="1">IF($D30=0,0,SUMIFS('Полная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E30" s="137">
        <f ca="1">IF($D30=0,0,SUMIFS('Полная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F30" s="137">
        <f ca="1">IF($D30=0,0,SUMIFS('Полная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G30" s="137">
        <f ca="1">IF($D30=0,0,SUMIFS('Полная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H30" s="137">
        <f ca="1">IF($D30=0,0,SUMIFS('Полная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I30" s="137">
        <f ca="1">IF($D30=0,0,SUMIFS('Полная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J30" s="137">
        <f ca="1">IF($D30=0,0,SUMIFS('Полная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K30" s="137">
        <f ca="1">IF($D30=0,0,SUMIFS('Полная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L30" s="137">
        <f ca="1">IF($D30=0,0,SUMIFS('Полная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M30" s="137">
        <f ca="1">IF($D30=0,0,SUMIFS('Полная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N30" s="137">
        <f ca="1">IF($D30=0,0,SUMIFS('Полная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O30" s="137">
        <f ca="1">IF($D30=0,0,SUMIFS('Полная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P30" s="137">
        <f ca="1">IF($D30=0,0,SUMIFS('Полная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Q30" s="137">
        <f ca="1">IF($D30=0,0,SUMIFS('Полная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R30" s="137">
        <f ca="1">IF($D30=0,0,SUMIFS('Полная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S30" s="137">
        <f ca="1">IF($D30=0,0,SUMIFS('Полная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T30" s="137">
        <f ca="1">IF($D30=0,0,SUMIFS('Полная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U30" s="137">
        <f ca="1">IF($D30=0,0,SUMIFS('Полная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V30" s="137">
        <f ca="1">IF($D30=0,0,SUMIFS('Полная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W30" s="137">
        <f ca="1">IF($D30=0,0,SUMIFS('Полная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X30" s="137">
        <f ca="1">IF($D30=0,0,SUMIFS('Полная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Y30" s="137">
        <f ca="1">IF($D30=0,0,SUMIFS('Полная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Z30" s="137">
        <f ca="1">IF($D30=0,0,SUMIFS('Полная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A30" s="137">
        <f ca="1">IF($D30=0,0,SUMIFS('Полная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B30" s="137">
        <f ca="1">IF($D30=0,0,SUMIFS('Полная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C30" s="137">
        <f ca="1">IF($D30=0,0,SUMIFS('Полная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D30" s="137">
        <f ca="1">IF($D30=0,0,SUMIFS('Полная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E30" s="137">
        <f ca="1">IF($D30=0,0,SUMIFS('Полная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F30" s="137">
        <f ca="1">IF($D30=0,0,SUMIFS('Полная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G30" s="137">
        <f ca="1">IF($D30=0,0,SUMIFS('Полная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H30" s="137">
        <f ca="1">IF($D30=0,0,SUMIFS('Полная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I30" s="137">
        <f ca="1">IF($D30=0,0,SUMIFS('Полная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J30" s="137">
        <f ca="1">IF($D30=0,0,SUMIFS('Полная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K30" s="137">
        <f ca="1">IF($D30=0,0,SUMIFS('Полная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L30" s="137">
        <f ca="1">IF($D30=0,0,SUMIFS('Полная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M30" s="137">
        <f ca="1">IF($D30=0,0,SUMIFS('Полная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N30" s="137">
        <f ca="1">IF($D30=0,0,SUMIFS('Полная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O30" s="137">
        <f ca="1">IF($D30=0,0,SUMIFS('Полная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P30" s="137">
        <f ca="1">IF($D30=0,0,SUMIFS('Полная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Q30" s="137">
        <f ca="1">IF($D30=0,0,SUMIFS('Полная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R30" s="137">
        <f ca="1">IF($D30=0,0,SUMIFS('Полная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S30" s="137">
        <f ca="1">IF($D30=0,0,SUMIFS('Полная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T30" s="137">
        <f ca="1">IF($D30=0,0,SUMIFS('Полная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U30" s="137">
        <f ca="1">IF($D30=0,0,SUMIFS('Полная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V30" s="137">
        <f ca="1">IF($D30=0,0,SUMIFS('Полная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W30" s="137">
        <f ca="1">IF($D30=0,0,SUMIFS('Полная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X30" s="137">
        <f ca="1">IF($D30=0,0,SUMIFS('Полная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Y30" s="137">
        <f ca="1">IF($D30=0,0,SUMIFS('Полная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Z30" s="137">
        <f ca="1">IF($D30=0,0,SUMIFS('Полная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A30" s="137">
        <f ca="1">IF($D30=0,0,SUMIFS('Полная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B30" s="137">
        <f ca="1">IF($D30=0,0,SUMIFS('Полная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C30" s="137">
        <f ca="1">IF($D30=0,0,SUMIFS('Полная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D30" s="137">
        <f ca="1">IF($D30=0,0,SUMIFS('Полная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E30" s="137">
        <f ca="1">IF($D30=0,0,SUMIFS('Полная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F30" s="137">
        <f ca="1">IF($D30=0,0,SUMIFS('Полная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G30" s="137">
        <f ca="1">IF($D30=0,0,SUMIFS('Полная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H30" s="137">
        <f ca="1">IF($D30=0,0,SUMIFS('Полная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I30" s="137">
        <f ca="1">IF($D30=0,0,SUMIFS('Полная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J30" s="137">
        <f ca="1">IF($D30=0,0,SUMIFS('Полная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K30" s="137">
        <f ca="1">IF($D30=0,0,SUMIFS('Полная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L30" s="137">
        <f ca="1">IF($D30=0,0,SUMIFS('Полная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M30" s="137">
        <f ca="1">IF($D30=0,0,SUMIFS('Полная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N30" s="137">
        <f ca="1">IF($D30=0,0,SUMIFS('Полная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O30" s="137">
        <f ca="1">IF($D30=0,0,SUMIFS('Полная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P30" s="137">
        <f ca="1">IF($D30=0,0,SUMIFS('Полная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Q30" s="137">
        <f ca="1">IF($D30=0,0,SUMIFS('Полная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R30" s="137">
        <f ca="1">IF($D30=0,0,SUMIFS('Полная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S30" s="137">
        <f ca="1">IF($D30=0,0,SUMIFS('Полная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T30" s="137">
        <f ca="1">IF($D30=0,0,SUMIFS('Полная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U30" s="137">
        <f ca="1">IF($D30=0,0,SUMIFS('Полная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V30" s="137">
        <f ca="1">IF($D30=0,0,SUMIFS('Полная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W30" s="137">
        <f ca="1">IF($D30=0,0,SUMIFS('Полная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X30" s="137">
        <f ca="1">IF($D30=0,0,SUMIFS('Полная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Y30" s="137">
        <f ca="1">IF($D30=0,0,SUMIFS('Полная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Z30" s="137">
        <f ca="1">IF($D30=0,0,SUMIFS('Полная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A30" s="137">
        <f ca="1">IF($D30=0,0,SUMIFS('Полная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B30" s="137">
        <f ca="1">IF($D30=0,0,SUMIFS('Полная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C30" s="137">
        <f ca="1">IF($D30=0,0,SUMIFS('Полная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D30" s="137">
        <f ca="1">IF($D30=0,0,SUMIFS('Полная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E30" s="137">
        <f ca="1">IF($D30=0,0,SUMIFS('Полная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F30" s="137">
        <f ca="1">IF($D30=0,0,SUMIFS('Полная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G30" s="137">
        <f ca="1">IF($D30=0,0,SUMIFS('Полная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H30" s="137">
        <f ca="1">IF($D30=0,0,SUMIFS('Полная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I30" s="137">
        <f ca="1">IF($D30=0,0,SUMIFS('Полная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J30" s="137">
        <f ca="1">IF($D30=0,0,SUMIFS('Полная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K30" s="137">
        <f ca="1">IF($D30=0,0,SUMIFS('Полная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L30" s="137">
        <f ca="1">IF($D30=0,0,SUMIFS('Полная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M30" s="137">
        <f ca="1">IF($D30=0,0,SUMIFS('Полная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N30" s="137">
        <f ca="1">IF($D30=0,0,SUMIFS('Полная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O30" s="137">
        <f ca="1">IF($D30=0,0,SUMIFS('Полная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P30" s="137">
        <f ca="1">IF($D30=0,0,SUMIFS('Полная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Q30" s="137">
        <f ca="1">IF($D30=0,0,SUMIFS('Полная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R30" s="137">
        <f ca="1">IF($D30=0,0,SUMIFS('Полная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S30" s="137">
        <f ca="1">IF($D30=0,0,SUMIFS('Полная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T30" s="137">
        <f ca="1">IF($D30=0,0,SUMIFS('Полная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U30" s="137">
        <f ca="1">IF($D30=0,0,SUMIFS('Полная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V30" s="137">
        <f ca="1">IF($D30=0,0,SUMIFS('Полная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W30" s="137">
        <f ca="1">IF($D30=0,0,SUMIFS('Полная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X30" s="137">
        <f ca="1">IF($D30=0,0,SUMIFS('Полная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Y30" s="137">
        <f ca="1">IF($D30=0,0,SUMIFS('Полная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Z30" s="137">
        <f ca="1">IF($D30=0,0,SUMIFS('Полная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A30" s="137">
        <f ca="1">IF($D30=0,0,SUMIFS('Полная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B30" s="137">
        <f ca="1">IF($D30=0,0,SUMIFS('Полная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C30" s="137">
        <f ca="1">IF($D30=0,0,SUMIFS('Полная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D30" s="137">
        <f ca="1">IF($D30=0,0,SUMIFS('Полная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E30" s="137">
        <f ca="1">IF($D30=0,0,SUMIFS('Полная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F30" s="137">
        <f ca="1">IF($D30=0,0,SUMIFS('Полная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G30" s="137">
        <f ca="1">IF($D30=0,0,SUMIFS('Полная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H30" s="137">
        <f ca="1">IF($D30=0,0,SUMIFS('Полная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I30" s="137">
        <f ca="1">IF($D30=0,0,SUMIFS('Полная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J30" s="137">
        <f ca="1">IF($D30=0,0,SUMIFS('Полная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K30" s="137">
        <f ca="1">IF($D30=0,0,SUMIFS('Полная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L30" s="137">
        <f ca="1">IF($D30=0,0,SUMIFS('Полная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M30" s="137">
        <f ca="1">IF($D30=0,0,SUMIFS('Полная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N30" s="137">
        <f ca="1">IF($D30=0,0,SUMIFS('Полная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O30" s="137">
        <f ca="1">IF($D30=0,0,SUMIFS('Полная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P30" s="137">
        <f ca="1">IF($D30=0,0,SUMIFS('Полная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Q30" s="137">
        <f ca="1">IF($D30=0,0,SUMIFS('Полная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R30" s="137">
        <f ca="1">IF($D30=0,0,SUMIFS('Полная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S30" s="137">
        <f ca="1">IF($D30=0,0,SUMIFS('Полная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T30" s="137">
        <f ca="1">IF($D30=0,0,SUMIFS('Полная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U30" s="137">
        <f ca="1">IF($D30=0,0,SUMIFS('Полная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V30" s="137">
        <f ca="1">IF($D30=0,0,SUMIFS('Полная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W30" s="137">
        <f ca="1">IF($D30=0,0,SUMIFS('Полная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X30" s="137">
        <f ca="1">IF($D30=0,0,SUMIFS('Полная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Y30" s="137">
        <f ca="1">IF($D30=0,0,SUMIFS('Полная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Z30" s="137">
        <f ca="1">IF($D30=0,0,SUMIFS('Полная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A30" s="137">
        <f ca="1">IF($D30=0,0,SUMIFS('Полная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B30" s="137">
        <f ca="1">IF($D30=0,0,SUMIFS('Полная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C30" s="137">
        <f ca="1">IF($D30=0,0,SUMIFS('Полная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D30" s="137">
        <f ca="1">IF($D30=0,0,SUMIFS('Полная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E30" s="137">
        <f ca="1">IF($D30=0,0,SUMIFS('Полная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F30" s="137">
        <f ca="1">IF($D30=0,0,SUMIFS('Полная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G30" s="137">
        <f ca="1">IF($D30=0,0,SUMIFS('Полная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H30" s="137">
        <f ca="1">IF($D30=0,0,SUMIFS('Полная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I30" s="137">
        <f ca="1">IF($D30=0,0,SUMIFS('Полная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J30" s="137">
        <f ca="1">IF($D30=0,0,SUMIFS('Полная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K30" s="137">
        <f ca="1">IF($D30=0,0,SUMIFS('Полная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L30" s="137">
        <f ca="1">IF($D30=0,0,SUMIFS('Полная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M30" s="137">
        <f ca="1">IF($D30=0,0,SUMIFS('Полная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N30" s="137">
        <f ca="1">IF($D30=0,0,SUMIFS('Полная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O30" s="137">
        <f ca="1">IF($D30=0,0,SUMIFS('Полная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P30" s="137">
        <f ca="1">IF($D30=0,0,SUMIFS('Полная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Q30" s="137">
        <f ca="1">IF($D30=0,0,SUMIFS('Полная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R30" s="137">
        <f ca="1">IF($D30=0,0,SUMIFS('Полная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S30" s="137">
        <f ca="1">IF($D30=0,0,SUMIFS('Полная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T30" s="137">
        <f ca="1">IF($D30=0,0,SUMIFS('Полная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U30" s="137">
        <f ca="1">IF($D30=0,0,SUMIFS('Полная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V30" s="137">
        <f ca="1">IF($D30=0,0,SUMIFS('Полная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W30" s="137">
        <f ca="1">IF($D30=0,0,SUMIFS('Полная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X30" s="137">
        <f ca="1">IF($D30=0,0,SUMIFS('Полная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Y30" s="137">
        <f ca="1">IF($D30=0,0,SUMIFS('Полная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Z30" s="137">
        <f ca="1">IF($D30=0,0,SUMIFS('Полная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A30" s="137">
        <f ca="1">IF($D30=0,0,SUMIFS('Полная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B30" s="137">
        <f ca="1">IF($D30=0,0,SUMIFS('Полная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C30" s="137">
        <f ca="1">IF($D30=0,0,SUMIFS('Полная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D30" s="137">
        <f ca="1">IF($D30=0,0,SUMIFS('Полная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E30" s="137">
        <f ca="1">IF($D30=0,0,SUMIFS('Полная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F30" s="137">
        <f ca="1">IF($D30=0,0,SUMIFS('Полная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G30" s="137">
        <f ca="1">IF($D30=0,0,SUMIFS('Полная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H30" s="137">
        <f ca="1">IF($D30=0,0,SUMIFS('Полная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I30" s="137">
        <f ca="1">IF($D30=0,0,SUMIFS('Полная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J30" s="137">
        <f ca="1">IF($D30=0,0,SUMIFS('Полная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K30" s="137">
        <f ca="1">IF($D30=0,0,SUMIFS('Полная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L30" s="137">
        <f ca="1">IF($D30=0,0,SUMIFS('Полная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M30" s="137">
        <f ca="1">IF($D30=0,0,SUMIFS('Полная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N30" s="137">
        <f ca="1">IF($D30=0,0,SUMIFS('Полная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O30" s="137">
        <f ca="1">IF($D30=0,0,SUMIFS('Полная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P30" s="137">
        <f ca="1">IF($D30=0,0,SUMIFS('Полная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Q30" s="137">
        <f ca="1">IF($D30=0,0,SUMIFS('Полная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R30" s="137">
        <f ca="1">IF($D30=0,0,SUMIFS('Полная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S30" s="137">
        <f ca="1">IF($D30=0,0,SUMIFS('Полная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T30" s="137">
        <f ca="1">IF($D30=0,0,SUMIFS('Полная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U30" s="137">
        <f ca="1">IF($D30=0,0,SUMIFS('Полная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V30" s="137">
        <f ca="1">IF($D30=0,0,SUMIFS('Полная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W30" s="137">
        <f ca="1">IF($D30=0,0,SUMIFS('Полная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X30" s="137">
        <f ca="1">IF($D30=0,0,SUMIFS('Полная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Y30" s="137">
        <f ca="1">IF($D30=0,0,SUMIFS('Полная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Z30" s="137">
        <f ca="1">IF($D30=0,0,SUMIFS('Полная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A30" s="137">
        <f ca="1">IF($D30=0,0,SUMIFS('Полная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B30" s="137">
        <f ca="1">IF($D30=0,0,SUMIFS('Полная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C30" s="137">
        <f ca="1">IF($D30=0,0,SUMIFS('Полная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D30" s="137">
        <f ca="1">IF($D30=0,0,SUMIFS('Полная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E30" s="137">
        <f ca="1">IF($D30=0,0,SUMIFS('Полная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F30" s="137">
        <f ca="1">IF($D30=0,0,SUMIFS('Полная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G30" s="137">
        <f ca="1">IF($D30=0,0,SUMIFS('Полная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H30" s="137">
        <f ca="1">IF($D30=0,0,SUMIFS('Полная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I30" s="137">
        <f ca="1">IF($D30=0,0,SUMIFS('Полная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J30" s="137">
        <f ca="1">IF($D30=0,0,SUMIFS('Полная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K30" s="137">
        <f ca="1">IF($D30=0,0,SUMIFS('Полная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L30" s="137">
        <f ca="1">IF($D30=0,0,SUMIFS('Полная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M30" s="137">
        <f ca="1">IF($D30=0,0,SUMIFS('Полная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N30" s="137">
        <f ca="1">IF($D30=0,0,SUMIFS('Полная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O30" s="137">
        <f ca="1">IF($D30=0,0,SUMIFS('Полная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P30" s="137">
        <f ca="1">IF($D30=0,0,SUMIFS('Полная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Q30" s="137">
        <f ca="1">IF($D30=0,0,SUMIFS('Полная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R30" s="137">
        <f ca="1">IF($D30=0,0,SUMIFS('Полная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S30" s="137">
        <f ca="1">IF($D30=0,0,SUMIFS('Полная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T30" s="137">
        <f ca="1">IF($D30=0,0,SUMIFS('Полная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U30" s="137">
        <f ca="1">IF($D30=0,0,SUMIFS('Полная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V30" s="137">
        <f ca="1">IF($D30=0,0,SUMIFS('Полная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W30" s="137">
        <f ca="1">IF($D30=0,0,SUMIFS('Полная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X30" s="137">
        <f ca="1">IF($D30=0,0,SUMIFS('Полная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Y30" s="137">
        <f ca="1">IF($D30=0,0,SUMIFS('Полная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Z30" s="137">
        <f ca="1">IF($D30=0,0,SUMIFS('Полная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A30" s="137">
        <f ca="1">IF($D30=0,0,SUMIFS('Полная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B30" s="137">
        <f ca="1">IF($D30=0,0,SUMIFS('Полная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C30" s="137">
        <f ca="1">IF($D30=0,0,SUMIFS('Полная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D30" s="137">
        <f ca="1">IF($D30=0,0,SUMIFS('Полная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E30" s="137">
        <f ca="1">IF($D30=0,0,SUMIFS('Полная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F30" s="137">
        <f ca="1">IF($D30=0,0,SUMIFS('Полная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G30" s="137">
        <f ca="1">IF($D30=0,0,SUMIFS('Полная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H30" s="137">
        <f ca="1">IF($D30=0,0,SUMIFS('Полная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I30" s="137">
        <f ca="1">IF($D30=0,0,SUMIFS('Полная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J30" s="137">
        <f ca="1">IF($D30=0,0,SUMIFS('Полная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K30" s="137">
        <f ca="1">IF($D30=0,0,SUMIFS('Полная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L30" s="137">
        <f ca="1">IF($D30=0,0,SUMIFS('Полная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M30" s="137">
        <f ca="1">IF($D30=0,0,SUMIFS('Полная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N30" s="137">
        <f ca="1">IF($D30=0,0,SUMIFS('Полная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O30" s="137">
        <f ca="1">IF($D30=0,0,SUMIFS('Полная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P30" s="137">
        <f ca="1">IF($D30=0,0,SUMIFS('Полная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Q30" s="137">
        <f ca="1">IF($D30=0,0,SUMIFS('Полная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R30" s="137">
        <f ca="1">IF($D30=0,0,SUMIFS('Полная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S30" s="137">
        <f ca="1">IF($D30=0,0,SUMIFS('Полная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T30" s="137">
        <f ca="1">IF($D30=0,0,SUMIFS('Полная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U30" s="137">
        <f ca="1">IF($D30=0,0,SUMIFS('Полная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V30" s="137">
        <f ca="1">IF($D30=0,0,SUMIFS('Полная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W30" s="137">
        <f ca="1">IF($D30=0,0,SUMIFS('Полная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X30" s="137">
        <f ca="1">IF($D30=0,0,SUMIFS('Полная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Y30" s="137">
        <f ca="1">IF($D30=0,0,SUMIFS('Полная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Z30" s="137">
        <f ca="1">IF($D30=0,0,SUMIFS('Полная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A30" s="137">
        <f ca="1">IF($D30=0,0,SUMIFS('Полная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B30" s="137">
        <f ca="1">IF($D30=0,0,SUMIFS('Полная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C30" s="137">
        <f ca="1">IF($D30=0,0,SUMIFS('Полная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D30" s="137">
        <f ca="1">IF($D30=0,0,SUMIFS('Полная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E30" s="137">
        <f ca="1">IF($D30=0,0,SUMIFS('Полная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F30" s="137">
        <f ca="1">IF($D30=0,0,SUMIFS('Полная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G30" s="137">
        <f ca="1">IF($D30=0,0,SUMIFS('Полная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H30" s="137">
        <f ca="1">IF($D30=0,0,SUMIFS('Полная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I30" s="137">
        <f ca="1">IF($D30=0,0,SUMIFS('Полная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J30" s="137">
        <f ca="1">IF($D30=0,0,SUMIFS('Полная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K30" s="137">
        <f ca="1">IF($D30=0,0,SUMIFS('Полная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L30" s="137">
        <f ca="1">IF($D30=0,0,SUMIFS('Полная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M30" s="137">
        <f ca="1">IF($D30=0,0,SUMIFS('Полная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N30" s="137">
        <f ca="1">IF($D30=0,0,SUMIFS('Полная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O30" s="137">
        <f ca="1">IF($D30=0,0,SUMIFS('Полная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P30" s="137">
        <f ca="1">IF($D30=0,0,SUMIFS('Полная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Q30" s="137">
        <f ca="1">IF($D30=0,0,SUMIFS('Полная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R30" s="137">
        <f ca="1">IF($D30=0,0,SUMIFS('Полная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S30" s="137">
        <f ca="1">IF($D30=0,0,SUMIFS('Полная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T30" s="137">
        <f ca="1">IF($D30=0,0,SUMIFS('Полная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U30" s="137">
        <f ca="1">IF($D30=0,0,SUMIFS('Полная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V30" s="137">
        <f ca="1">IF($D30=0,0,SUMIFS('Полная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W30" s="137">
        <f ca="1">IF($D30=0,0,SUMIFS('Полная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X30" s="137">
        <f ca="1">IF($D30=0,0,SUMIFS('Полная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Y30" s="137">
        <f ca="1">IF($D30=0,0,SUMIFS('Полная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Z30" s="137">
        <f ca="1">IF($D30=0,0,SUMIFS('Полная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A30" s="137">
        <f ca="1">IF($D30=0,0,SUMIFS('Полная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B30" s="137">
        <f ca="1">IF($D30=0,0,SUMIFS('Полная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C30" s="137">
        <f ca="1">IF($D30=0,0,SUMIFS('Полная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D30" s="137">
        <f ca="1">IF($D30=0,0,SUMIFS('Полная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E30" s="137">
        <f ca="1">IF($D30=0,0,SUMIFS('Полная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F30" s="137">
        <f ca="1">IF($D30=0,0,SUMIFS('Полная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G30" s="137">
        <f ca="1">IF($D30=0,0,SUMIFS('Полная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H30" s="137">
        <f ca="1">IF($D30=0,0,SUMIFS('Полная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I30" s="137">
        <f ca="1">IF($D30=0,0,SUMIFS('Полная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J30" s="137">
        <f ca="1">IF($D30=0,0,SUMIFS('Полная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K30" s="137">
        <f ca="1">IF($D30=0,0,SUMIFS('Полная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L30" s="137">
        <f ca="1">IF($D30=0,0,SUMIFS('Полная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M30" s="137">
        <f ca="1">IF($D30=0,0,SUMIFS('Полная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N30" s="137">
        <f ca="1">IF($D30=0,0,SUMIFS('Полная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O30" s="137">
        <f ca="1">IF($D30=0,0,SUMIFS('Полная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P30" s="137">
        <f ca="1">IF($D30=0,0,SUMIFS('Полная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Q30" s="137">
        <f ca="1">IF($D30=0,0,SUMIFS('Полная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R30" s="137">
        <f ca="1">IF($D30=0,0,SUMIFS('Полная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S30" s="137">
        <f ca="1">IF($D30=0,0,SUMIFS('Полная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T30" s="137">
        <f ca="1">IF($D30=0,0,SUMIFS('Полная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U30" s="137">
        <f ca="1">IF($D30=0,0,SUMIFS('Полная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V30" s="137">
        <f ca="1">IF($D30=0,0,SUMIFS('Полная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W30" s="137">
        <f ca="1">IF($D30=0,0,SUMIFS('Полная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X30" s="137">
        <f ca="1">IF($D30=0,0,SUMIFS('Полная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Y30" s="137">
        <f ca="1">IF($D30=0,0,SUMIFS('Полная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Z30" s="137">
        <f ca="1">IF($D30=0,0,SUMIFS('Полная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A30" s="137">
        <f ca="1">IF($D30=0,0,SUMIFS('Полная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B30" s="137">
        <f ca="1">IF($D30=0,0,SUMIFS('Полная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C30" s="137">
        <f ca="1">IF($D30=0,0,SUMIFS('Полная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D30" s="137">
        <f ca="1">IF($D30=0,0,SUMIFS('Полная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E30" s="137">
        <f ca="1">IF($D30=0,0,SUMIFS('Полная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F30" s="137">
        <f ca="1">IF($D30=0,0,SUMIFS('Полная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G30" s="137">
        <f ca="1">IF($D30=0,0,SUMIFS('Полная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H30" s="137">
        <f ca="1">IF($D30=0,0,SUMIFS('Полная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I30" s="137">
        <f ca="1">IF($D30=0,0,SUMIFS('Полная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J30" s="137">
        <f ca="1">IF($D30=0,0,SUMIFS('Полная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K30" s="137">
        <f ca="1">IF($D30=0,0,SUMIFS('Полная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L30" s="137">
        <f ca="1">IF($D30=0,0,SUMIFS('Полная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M30" s="137">
        <f ca="1">IF($D30=0,0,SUMIFS('Полная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N30" s="137">
        <f ca="1">IF($D30=0,0,SUMIFS('Полная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O30" s="137">
        <f ca="1">IF($D30=0,0,SUMIFS('Полная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P30" s="137">
        <f ca="1">IF($D30=0,0,SUMIFS('Полная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Q30" s="137">
        <f ca="1">IF($D30=0,0,SUMIFS('Полная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R30" s="137">
        <f ca="1">IF($D30=0,0,SUMIFS('Полная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S30" s="137">
        <f ca="1">IF($D30=0,0,SUMIFS('Полная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T30" s="137">
        <f ca="1">IF($D30=0,0,SUMIFS('Полная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U30" s="137">
        <f ca="1">IF($D30=0,0,SUMIFS('Полная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V30" s="137">
        <f ca="1">IF($D30=0,0,SUMIFS('Полная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W30" s="137">
        <f ca="1">IF($D30=0,0,SUMIFS('Полная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X30" s="137">
        <f ca="1">IF($D30=0,0,SUMIFS('Полная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Y30" s="137">
        <f ca="1">IF($D30=0,0,SUMIFS('Полная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Z30" s="137">
        <f ca="1">IF($D30=0,0,SUMIFS('Полная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A30" s="137">
        <f ca="1">IF($D30=0,0,SUMIFS('Полная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B30" s="137">
        <f ca="1">IF($D30=0,0,SUMIFS('Полная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C30" s="137">
        <f ca="1">IF($D30=0,0,SUMIFS('Полная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D30" s="137">
        <f ca="1">IF($D30=0,0,SUMIFS('Полная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E30" s="137">
        <f ca="1">IF($D30=0,0,SUMIFS('Полная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F30" s="137">
        <f ca="1">IF($D30=0,0,SUMIFS('Полная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G30" s="137">
        <f ca="1">IF($D30=0,0,SUMIFS('Полная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H30" s="137">
        <f ca="1">IF($D30=0,0,SUMIFS('Полная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I30" s="137">
        <f ca="1">IF($D30=0,0,SUMIFS('Полная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J30" s="137">
        <f ca="1">IF($D30=0,0,SUMIFS('Полная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K30" s="137">
        <f ca="1">IF($D30=0,0,SUMIFS('Полная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L30" s="137">
        <f ca="1">IF($D30=0,0,SUMIFS('Полная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M30" s="137">
        <f ca="1">IF($D30=0,0,SUMIFS('Полная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N30" s="137">
        <f ca="1">IF($D30=0,0,SUMIFS('Полная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O30" s="137">
        <f ca="1">IF($D30=0,0,SUMIFS('Полная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P30" s="137">
        <f ca="1">IF($D30=0,0,SUMIFS('Полная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Q30" s="137">
        <f ca="1">IF($D30=0,0,SUMIFS('Полная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R30" s="137">
        <f ca="1">IF($D30=0,0,SUMIFS('Полная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S30" s="137">
        <f ca="1">IF($D30=0,0,SUMIFS('Полная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T30" s="137">
        <f ca="1">IF($D30=0,0,SUMIFS('Полная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U30" s="137">
        <f ca="1">IF($D30=0,0,SUMIFS('Полная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V30" s="137">
        <f ca="1">IF($D30=0,0,SUMIFS('Полная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W30" s="137">
        <f ca="1">IF($D30=0,0,SUMIFS('Полная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X30" s="137">
        <f ca="1">IF($D30=0,0,SUMIFS('Полная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Y30" s="137">
        <f ca="1">IF($D30=0,0,SUMIFS('Полная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Z30" s="137">
        <f ca="1">IF($D30=0,0,SUMIFS('Полная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A30" s="137">
        <f ca="1">IF($D30=0,0,SUMIFS('Полная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B30" s="137">
        <f ca="1">IF($D30=0,0,SUMIFS('Полная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C30" s="137">
        <f ca="1">IF($D30=0,0,SUMIFS('Полная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D30" s="137">
        <f ca="1">IF($D30=0,0,SUMIFS('Полная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E30" s="137">
        <f ca="1">IF($D30=0,0,SUMIFS('Полная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F30" s="137">
        <f ca="1">IF($D30=0,0,SUMIFS('Полная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G30" s="137">
        <f ca="1">IF($D30=0,0,SUMIFS('Полная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H30" s="137">
        <f ca="1">IF($D30=0,0,SUMIFS('Полная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I30" s="137">
        <f ca="1">IF($D30=0,0,SUMIFS('Полная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J30" s="137">
        <f ca="1">IF($D30=0,0,SUMIFS('Полная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K30" s="137">
        <f ca="1">IF($D30=0,0,SUMIFS('Полная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L30" s="137">
        <f ca="1">IF($D30=0,0,SUMIFS('Полная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M30" s="137">
        <f ca="1">IF($D30=0,0,SUMIFS('Полная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N30" s="137">
        <f ca="1">IF($D30=0,0,SUMIFS('Полная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O30" s="137">
        <f ca="1">IF($D30=0,0,SUMIFS('Полная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P30" s="137">
        <f ca="1">IF($D30=0,0,SUMIFS('Полная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Q30" s="137">
        <f ca="1">IF($D30=0,0,SUMIFS('Полная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R30" s="137">
        <f ca="1">IF($D30=0,0,SUMIFS('Полная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S30" s="137">
        <f ca="1">IF($D30=0,0,SUMIFS('Полная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T30" s="137">
        <f ca="1">IF($D30=0,0,SUMIFS('Полная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U30" s="137">
        <f ca="1">IF($D30=0,0,SUMIFS('Полная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V30" s="137">
        <f ca="1">IF($D30=0,0,SUMIFS('Полная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W30" s="137">
        <f ca="1">IF($D30=0,0,SUMIFS('Полная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X30" s="137">
        <f ca="1">IF($D30=0,0,SUMIFS('Полная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Y30" s="137">
        <f ca="1">IF($D30=0,0,SUMIFS('Полная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Z30" s="137">
        <f ca="1">IF($D30=0,0,SUMIFS('Полная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A30" s="137">
        <f ca="1">IF($D30=0,0,SUMIFS('Полная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B30" s="137">
        <f ca="1">IF($D30=0,0,SUMIFS('Полная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C30" s="137">
        <f ca="1">IF($D30=0,0,SUMIFS('Полная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D30" s="137">
        <f ca="1">IF($D30=0,0,SUMIFS('Полная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E30" s="137">
        <f ca="1">IF($D30=0,0,SUMIFS('Полная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F30" s="137">
        <f ca="1">IF($D30=0,0,SUMIFS('Полная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G30" s="137">
        <f ca="1">IF($D30=0,0,SUMIFS('Полная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H30" s="137">
        <f ca="1">IF($D30=0,0,SUMIFS('Полная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I30" s="137">
        <f ca="1">IF($D30=0,0,SUMIFS('Полная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J30" s="137">
        <f ca="1">IF($D30=0,0,SUMIFS('Полная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K30" s="137">
        <f ca="1">IF($D30=0,0,SUMIFS('Полная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L30" s="137">
        <f ca="1">IF($D30=0,0,SUMIFS('Полная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M30" s="137">
        <f ca="1">IF($D30=0,0,SUMIFS('Полная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N30" s="137">
        <f ca="1">IF($D30=0,0,SUMIFS('Полная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O30" s="137">
        <f ca="1">IF($D30=0,0,SUMIFS('Полная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P30" s="137">
        <f ca="1">IF($D30=0,0,SUMIFS('Полная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Q30" s="137">
        <f ca="1">IF($D30=0,0,SUMIFS('Полная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R30" s="137">
        <f ca="1">IF($D30=0,0,SUMIFS('Полная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S30" s="137">
        <f ca="1">IF($D30=0,0,SUMIFS('Полная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T30" s="137">
        <f ca="1">IF($D30=0,0,SUMIFS('Полная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U30" s="137">
        <f ca="1">IF($D30=0,0,SUMIFS('Полная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V30" s="137">
        <f ca="1">IF($D30=0,0,SUMIFS('Полная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W30" s="137">
        <f ca="1">IF($D30=0,0,SUMIFS('Полная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X30" s="137">
        <f ca="1">IF($D30=0,0,SUMIFS('Полная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Y30" s="137">
        <f ca="1">IF($D30=0,0,SUMIFS('Полная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Z30" s="137">
        <f ca="1">IF($D30=0,0,SUMIFS('Полная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A30" s="137">
        <f ca="1">IF($D30=0,0,SUMIFS('Полная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B30" s="137">
        <f ca="1">IF($D30=0,0,SUMIFS('Полная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C30" s="137">
        <f ca="1">IF($D30=0,0,SUMIFS('Полная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D30" s="137">
        <f ca="1">IF($D30=0,0,SUMIFS('Полная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E30" s="137">
        <f ca="1">IF($D30=0,0,SUMIFS('Полная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F30" s="137">
        <f ca="1">IF($D30=0,0,SUMIFS('Полная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G30" s="137">
        <f ca="1">IF($D30=0,0,SUMIFS('Полная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H30" s="137">
        <f ca="1">IF($D30=0,0,SUMIFS('Полная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I30" s="137">
        <f ca="1">IF($D30=0,0,SUMIFS('Полная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J30" s="137">
        <f ca="1">IF($D30=0,0,SUMIFS('Полная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K30" s="137">
        <f ca="1">IF($D30=0,0,SUMIFS('Полная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L30" s="137">
        <f ca="1">IF($D30=0,0,SUMIFS('Полная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M30" s="137">
        <f ca="1">IF($D30=0,0,SUMIFS('Полная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N30" s="137">
        <f ca="1">IF($D30=0,0,SUMIFS('Полная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O30" s="137">
        <f ca="1">IF($D30=0,0,SUMIFS('Полная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P30" s="137">
        <f ca="1">IF($D30=0,0,SUMIFS('Полная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Q30" s="137">
        <f ca="1">IF($D30=0,0,SUMIFS('Полная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R30" s="137">
        <f ca="1">IF($D30=0,0,SUMIFS('Полная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S30" s="137">
        <f ca="1">IF($D30=0,0,SUMIFS('Полная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T30" s="137">
        <f ca="1">IF($D30=0,0,SUMIFS('Полная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U30" s="137">
        <f ca="1">IF($D30=0,0,SUMIFS('Полная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V30" s="137">
        <f ca="1">IF($D30=0,0,SUMIFS('Полная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W30" s="137">
        <f ca="1">IF($D30=0,0,SUMIFS('Полная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X30" s="137">
        <f ca="1">IF($D30=0,0,SUMIFS('Полная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Y30" s="137">
        <f ca="1">IF($D30=0,0,SUMIFS('Полная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Z30" s="137">
        <f ca="1">IF($D30=0,0,SUMIFS('Полная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A30" s="137">
        <f ca="1">IF($D30=0,0,SUMIFS('Полная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B30" s="137">
        <f ca="1">IF($D30=0,0,SUMIFS('Полная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C30" s="137">
        <f ca="1">IF($D30=0,0,SUMIFS('Полная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D30" s="137">
        <f ca="1">IF($D30=0,0,SUMIFS('Полная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E30" s="137">
        <f ca="1">IF($D30=0,0,SUMIFS('Полная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F30" s="137">
        <f ca="1">IF($D30=0,0,SUMIFS('Полная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G30" s="137">
        <f ca="1">IF($D30=0,0,SUMIFS('Полная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H30" s="137">
        <f ca="1">IF($D30=0,0,SUMIFS('Полная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I30" s="137">
        <f ca="1">IF($D30=0,0,SUMIFS('Полная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J30" s="137">
        <f ca="1">IF($D30=0,0,SUMIFS('Полная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K30" s="137">
        <f ca="1">IF($D30=0,0,SUMIFS('Полная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L30" s="137">
        <f ca="1">IF($D30=0,0,SUMIFS('Полная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M30" s="137">
        <f ca="1">IF($D30=0,0,SUMIFS('Полная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N30" s="137">
        <f ca="1">IF($D30=0,0,SUMIFS('Полная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O30" s="137">
        <f ca="1">IF($D30=0,0,SUMIFS('Полная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P30" s="137">
        <f ca="1">IF($D30=0,0,SUMIFS('Полная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Q30" s="137">
        <f ca="1">IF($D30=0,0,SUMIFS('Полная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R30" s="137">
        <f ca="1">IF($D30=0,0,SUMIFS('Полная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S30" s="137">
        <f ca="1">IF($D30=0,0,SUMIFS('Полная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T30" s="137">
        <f ca="1">IF($D30=0,0,SUMIFS('Полная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U30" s="137">
        <f ca="1">IF($D30=0,0,SUMIFS('Полная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V30" s="137">
        <f ca="1">IF($D30=0,0,SUMIFS('Полная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W30" s="137">
        <f ca="1">IF($D30=0,0,SUMIFS('Полная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X30" s="137">
        <f ca="1">IF($D30=0,0,SUMIFS('Полная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Y30" s="137">
        <f ca="1">IF($D30=0,0,SUMIFS('Полная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Z30" s="137">
        <f ca="1">IF($D30=0,0,SUMIFS('Полная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A30" s="137">
        <f ca="1">IF($D30=0,0,SUMIFS('Полная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B30" s="137">
        <f ca="1">IF($D30=0,0,SUMIFS('Полная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C30" s="137">
        <f ca="1">IF($D30=0,0,SUMIFS('Полная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D30" s="137">
        <f ca="1">IF($D30=0,0,SUMIFS('Полная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E30" s="137">
        <f ca="1">IF($D30=0,0,SUMIFS('Полная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F30" s="137">
        <f ca="1">IF($D30=0,0,SUMIFS('Полная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G30" s="137">
        <f ca="1">IF($D30=0,0,SUMIFS('Полная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H30" s="137">
        <f ca="1">IF($D30=0,0,SUMIFS('Полная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I30" s="137">
        <f ca="1">IF($D30=0,0,SUMIFS('Полная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J30" s="137">
        <f ca="1">IF($D30=0,0,SUMIFS('Полная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K30" s="137">
        <f ca="1">IF($D30=0,0,SUMIFS('Полная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L30" s="137">
        <f ca="1">IF($D30=0,0,SUMIFS('Полная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M30" s="137">
        <f ca="1">IF($D30=0,0,SUMIFS('Полная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N30" s="137">
        <f ca="1">IF($D30=0,0,SUMIFS('Полная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O30" s="137">
        <f ca="1">IF($D30=0,0,SUMIFS('Полная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P30" s="141">
        <f ca="1">IF($D30=0,0,SUMIFS('Полная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Q30" s="137">
        <f ca="1">IF($D30=0,0,SUMIFS('Полная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R30" s="137">
        <f ca="1">IF($D30=0,0,SUMIFS('Полная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S30" s="137">
        <f ca="1">IF($D30=0,0,SUMIFS('Полная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T30" s="137">
        <f ca="1">IF($D30=0,0,SUMIFS('Полная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U30" s="137">
        <f ca="1">IF($D30=0,0,SUMIFS('Полная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V30" s="137">
        <f ca="1">IF($D30=0,0,SUMIFS('Полная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W30" s="137">
        <f ca="1">IF($D30=0,0,SUMIFS('Полная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X30" s="137">
        <f ca="1">IF($D30=0,0,SUMIFS('Полная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Y30" s="137">
        <f ca="1">IF($D30=0,0,SUMIFS('Полная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Z30" s="137">
        <f ca="1">IF($D30=0,0,SUMIFS('Полная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A30" s="137">
        <f ca="1">IF($D30=0,0,SUMIFS('Полная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B30" s="137">
        <f ca="1">IF($D30=0,0,SUMIFS('Полная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C30" s="137">
        <f ca="1">IF($D30=0,0,SUMIFS('Полная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D30" s="137">
        <f ca="1">IF($D30=0,0,SUMIFS('Полная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E30" s="141">
        <f ca="1">IF($D30=0,0,SUMIFS('Полная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F30" s="104"/>
      <c r="YG30" s="94"/>
    </row>
    <row r="31" spans="1:657" s="105" customFormat="1" ht="15" customHeight="1" x14ac:dyDescent="0.25">
      <c r="A31" s="133">
        <v>5</v>
      </c>
      <c r="B31" s="134" t="s">
        <v>227</v>
      </c>
      <c r="C31" s="135" t="s">
        <v>228</v>
      </c>
      <c r="D31" s="136">
        <f ca="1">COUNTIFS('Полная ст-ть с уч.НЗС (Авто)'!$YG$11:INDIRECT("'Полная ст-ть с уч.НЗС (Авто)'!YG"&amp;$J$26),B30,'Полная ст-ть с уч.НЗС (Авто)'!$YO$11:INDIRECT("'Полная ст-ть с уч.НЗС (Авто)'!YO"&amp;$J$26),$C31)</f>
        <v>0</v>
      </c>
      <c r="E31" s="134"/>
      <c r="F31" s="134"/>
      <c r="G31" s="134"/>
      <c r="H31" s="134"/>
      <c r="I31" s="137">
        <f ca="1">IF($D31=0,0,SUMIFS('Полная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31" s="138"/>
      <c r="K31" s="137">
        <f ca="1">IF($D31=0,0,SUMIFS('Полная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31" s="137"/>
      <c r="M31" s="137">
        <f ca="1">IF($D31=0,0,SUMIFS('Полная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31" s="137"/>
      <c r="O31" s="137">
        <f ca="1">IF($D31=0,0,SUMIFS('Полная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31" s="137"/>
      <c r="Q31" s="137">
        <f ca="1">IF($D31=0,0,SUMIFS('Полная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31" s="137">
        <f ca="1">IF($D31=0,0,SUMIFS('Полная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31" s="137">
        <f ca="1">IF($D31=0,0,SUMIFS('Полная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31" s="137">
        <f ca="1">IF($D31=0,0,SUMIFS('Полная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31" s="137">
        <f ca="1">IF($D31=0,0,SUMIFS('Полная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31" s="137">
        <f ca="1">IF($D31=0,0,SUMIFS('Полная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31" s="137">
        <f ca="1">IF($D31=0,0,SUMIFS('Полная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31" s="137">
        <f ca="1">IF($D31=0,0,SUMIFS('Полная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31" s="137">
        <f ca="1">IF($D31=0,0,SUMIFS('Полная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Z31" s="137">
        <f ca="1">IF($D31=0,0,SUMIFS('Полная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A31" s="137">
        <f ca="1">IF($D31=0,0,SUMIFS('Полная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B31" s="137">
        <f ca="1">IF($D31=0,0,SUMIFS('Полная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C31" s="137">
        <f ca="1">IF($D31=0,0,SUMIFS('Полная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D31" s="137">
        <f ca="1">IF($D31=0,0,SUMIFS('Полная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E31" s="137">
        <f ca="1">IF($D31=0,0,SUMIFS('Полная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F31" s="137">
        <f ca="1">IF($D31=0,0,SUMIFS('Полная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G31" s="137">
        <f ca="1">IF($D31=0,0,SUMIFS('Полная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H31" s="137">
        <f ca="1">IF($D31=0,0,SUMIFS('Полная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I31" s="137">
        <f ca="1">IF($D31=0,0,SUMIFS('Полная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J31" s="137">
        <f ca="1">IF($D31=0,0,SUMIFS('Полная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K31" s="137">
        <f ca="1">IF($D31=0,0,SUMIFS('Полная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L31" s="137">
        <f ca="1">IF($D31=0,0,SUMIFS('Полная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M31" s="137">
        <f ca="1">IF($D31=0,0,SUMIFS('Полная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N31" s="137">
        <f ca="1">IF($D31=0,0,SUMIFS('Полная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O31" s="137">
        <f ca="1">IF($D31=0,0,SUMIFS('Полная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P31" s="137">
        <f ca="1">IF($D31=0,0,SUMIFS('Полная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Q31" s="137">
        <f ca="1">IF($D31=0,0,SUMIFS('Полная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R31" s="139"/>
      <c r="AS31" s="139"/>
      <c r="AT31" s="140"/>
      <c r="AU31" s="140"/>
      <c r="AV31" s="140"/>
      <c r="AW31" s="140"/>
      <c r="AX31" s="137">
        <f ca="1">IF($D31=0,0,SUMIFS('Полная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Y31" s="137">
        <f ca="1">IF($D31=0,0,SUMIFS('Полная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Z31" s="137">
        <f ca="1">IF($D31=0,0,SUMIFS('Полная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A31" s="137">
        <f ca="1">IF($D31=0,0,SUMIFS('Полная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B31" s="137">
        <f ca="1">IF($D31=0,0,SUMIFS('Полная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C31" s="137">
        <f ca="1">IF($D31=0,0,SUMIFS('Полная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D31" s="140"/>
      <c r="BE31" s="140"/>
      <c r="BF31" s="137">
        <f ca="1">IF($D31=0,0,SUMIFS('Полная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G31" s="137">
        <f ca="1">IF($D31=0,0,SUMIFS('Полная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H31" s="137">
        <f ca="1">IF($D31=0,0,SUMIFS('Полная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I31" s="137">
        <f ca="1">IF($D31=0,0,SUMIFS('Полная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J31" s="137">
        <f ca="1">IF($D31=0,0,SUMIFS('Полная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K31" s="137">
        <f ca="1">IF($D31=0,0,SUMIFS('Полная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L31" s="140"/>
      <c r="BM31" s="137">
        <f ca="1">IF($D31=0,0,SUMIFS('Полная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N31" s="140"/>
      <c r="BO31" s="137"/>
      <c r="BP31" s="137"/>
      <c r="BQ31" s="137">
        <f ca="1">IF($D31=0,0,SUMIFS('Полная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7"/>
      <c r="CD31" s="137"/>
      <c r="CE31" s="137"/>
      <c r="CF31" s="137"/>
      <c r="CG31" s="137"/>
      <c r="CH31" s="137"/>
      <c r="CI31" s="137"/>
      <c r="CJ31" s="137"/>
      <c r="CK31" s="137">
        <f ca="1">IF($D31=0,0,SUMIFS('Полная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L31" s="137">
        <f ca="1">IF($D31=0,0,SUMIFS('Полная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M31" s="137">
        <f ca="1">IF($D31=0,0,SUMIFS('Полная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N31" s="137">
        <f ca="1">IF($D31=0,0,SUMIFS('Полная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O31" s="137">
        <f ca="1">IF($D31=0,0,SUMIFS('Полная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P31" s="137">
        <f ca="1">IF($D31=0,0,SUMIFS('Полная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Q31" s="137">
        <f ca="1">IF($D31=0,0,SUMIFS('Полная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R31" s="137">
        <f ca="1">IF($D31=0,0,SUMIFS('Полная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S31" s="137">
        <f ca="1">IF($D31=0,0,SUMIFS('Полная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T31" s="137">
        <f ca="1">IF($D31=0,0,SUMIFS('Полная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U31" s="137">
        <f ca="1">IF($D31=0,0,SUMIFS('Полная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V31" s="137">
        <f ca="1">IF($D31=0,0,SUMIFS('Полная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W31" s="137">
        <f ca="1">IF($D31=0,0,SUMIFS('Полная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X31" s="137">
        <f ca="1">IF($D31=0,0,SUMIFS('Полная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Y31" s="137">
        <f ca="1">IF($D31=0,0,SUMIFS('Полная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Z31" s="137">
        <f ca="1">IF($D31=0,0,SUMIFS('Полная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A31" s="137">
        <f ca="1">IF($D31=0,0,SUMIFS('Полная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B31" s="137">
        <f ca="1">IF($D31=0,0,SUMIFS('Полная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C31" s="137">
        <f ca="1">IF($D31=0,0,SUMIFS('Полная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D31" s="137"/>
      <c r="DE31" s="137">
        <f ca="1">IF($D31=0,0,SUMIFS('Полная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F31" s="137"/>
      <c r="DG31" s="137">
        <f ca="1">IF($D31=0,0,SUMIFS('Полная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H31" s="137">
        <f ca="1">IF($D31=0,0,SUMIFS('Полная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I31" s="137">
        <f ca="1">IF($D31=0,0,SUMIFS('Полная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J31" s="137">
        <f ca="1">IF($D31=0,0,SUMIFS('Полная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K31" s="137">
        <f ca="1">IF($D31=0,0,SUMIFS('Полная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L31" s="137">
        <f ca="1">IF($D31=0,0,SUMIFS('Полная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M31" s="137">
        <f ca="1">IF($D31=0,0,SUMIFS('Полная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N31" s="137">
        <f ca="1">IF($D31=0,0,SUMIFS('Полная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O31" s="137">
        <f ca="1">IF($D31=0,0,SUMIFS('Полная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P31" s="137">
        <f ca="1">IF($D31=0,0,SUMIFS('Полная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Q31" s="137">
        <f ca="1">IF($D31=0,0,SUMIFS('Полная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R31" s="137">
        <f ca="1">IF($D31=0,0,SUMIFS('Полная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S31" s="137">
        <f ca="1">IF($D31=0,0,SUMIFS('Полная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T31" s="137">
        <f ca="1">IF($D31=0,0,SUMIFS('Полная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U31" s="137">
        <f ca="1">IF($D31=0,0,SUMIFS('Полная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V31" s="137">
        <f ca="1">IF($D31=0,0,SUMIFS('Полная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W31" s="137">
        <f ca="1">IF($D31=0,0,SUMIFS('Полная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X31" s="137">
        <f ca="1">IF($D31=0,0,SUMIFS('Полная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Y31" s="137">
        <f ca="1">IF($D31=0,0,SUMIFS('Полная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Z31" s="137">
        <f ca="1">IF($D31=0,0,SUMIFS('Полная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A31" s="137">
        <f ca="1">IF($D31=0,0,SUMIFS('Полная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B31" s="137">
        <f ca="1">IF($D31=0,0,SUMIFS('Полная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C31" s="137">
        <f ca="1">IF($D31=0,0,SUMIFS('Полная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D31" s="137">
        <f ca="1">IF($D31=0,0,SUMIFS('Полная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E31" s="137">
        <f ca="1">IF($D31=0,0,SUMIFS('Полная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F31" s="137">
        <f ca="1">IF($D31=0,0,SUMIFS('Полная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G31" s="137">
        <f ca="1">IF($D31=0,0,SUMIFS('Полная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H31" s="137">
        <f ca="1">IF($D31=0,0,SUMIFS('Полная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I31" s="137">
        <f ca="1">IF($D31=0,0,SUMIFS('Полная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J31" s="137">
        <f ca="1">IF($D31=0,0,SUMIFS('Полная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K31" s="137">
        <f ca="1">IF($D31=0,0,SUMIFS('Полная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L31" s="137">
        <f ca="1">IF($D31=0,0,SUMIFS('Полная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M31" s="137">
        <f ca="1">IF($D31=0,0,SUMIFS('Полная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N31" s="137">
        <f ca="1">IF($D31=0,0,SUMIFS('Полная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O31" s="137">
        <f ca="1">IF($D31=0,0,SUMIFS('Полная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P31" s="137">
        <f ca="1">IF($D31=0,0,SUMIFS('Полная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Q31" s="137">
        <f ca="1">IF($D31=0,0,SUMIFS('Полная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R31" s="137">
        <f ca="1">IF($D31=0,0,SUMIFS('Полная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S31" s="137">
        <f ca="1">IF($D31=0,0,SUMIFS('Полная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T31" s="137">
        <f ca="1">IF($D31=0,0,SUMIFS('Полная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U31" s="137">
        <f ca="1">IF($D31=0,0,SUMIFS('Полная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V31" s="137">
        <f ca="1">IF($D31=0,0,SUMIFS('Полная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W31" s="137">
        <f ca="1">IF($D31=0,0,SUMIFS('Полная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X31" s="137">
        <f ca="1">IF($D31=0,0,SUMIFS('Полная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Y31" s="137">
        <f ca="1">IF($D31=0,0,SUMIFS('Полная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Z31" s="137">
        <f ca="1">IF($D31=0,0,SUMIFS('Полная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A31" s="137">
        <f ca="1">IF($D31=0,0,SUMIFS('Полная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B31" s="137">
        <f ca="1">IF($D31=0,0,SUMIFS('Полная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C31" s="137">
        <f ca="1">IF($D31=0,0,SUMIFS('Полная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D31" s="137">
        <f ca="1">IF($D31=0,0,SUMIFS('Полная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E31" s="137">
        <f ca="1">IF($D31=0,0,SUMIFS('Полная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F31" s="137">
        <f ca="1">IF($D31=0,0,SUMIFS('Полная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G31" s="137">
        <f ca="1">IF($D31=0,0,SUMIFS('Полная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H31" s="137">
        <f ca="1">IF($D31=0,0,SUMIFS('Полная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I31" s="137">
        <f ca="1">IF($D31=0,0,SUMIFS('Полная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J31" s="137">
        <f ca="1">IF($D31=0,0,SUMIFS('Полная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K31" s="137">
        <f ca="1">IF($D31=0,0,SUMIFS('Полная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L31" s="137">
        <f ca="1">IF($D31=0,0,SUMIFS('Полная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M31" s="137">
        <f ca="1">IF($D31=0,0,SUMIFS('Полная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N31" s="137">
        <f ca="1">IF($D31=0,0,SUMIFS('Полная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O31" s="137">
        <f ca="1">IF($D31=0,0,SUMIFS('Полная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P31" s="137">
        <f ca="1">IF($D31=0,0,SUMIFS('Полная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Q31" s="137">
        <f ca="1">IF($D31=0,0,SUMIFS('Полная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R31" s="137">
        <f ca="1">IF($D31=0,0,SUMIFS('Полная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S31" s="137">
        <f ca="1">IF($D31=0,0,SUMIFS('Полная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T31" s="137">
        <f ca="1">IF($D31=0,0,SUMIFS('Полная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U31" s="137">
        <f ca="1">IF($D31=0,0,SUMIFS('Полная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V31" s="137">
        <f ca="1">IF($D31=0,0,SUMIFS('Полная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W31" s="137">
        <f ca="1">IF($D31=0,0,SUMIFS('Полная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X31" s="137">
        <f ca="1">IF($D31=0,0,SUMIFS('Полная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Y31" s="137">
        <f ca="1">IF($D31=0,0,SUMIFS('Полная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Z31" s="137">
        <f ca="1">IF($D31=0,0,SUMIFS('Полная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A31" s="137">
        <f ca="1">IF($D31=0,0,SUMIFS('Полная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B31" s="137">
        <f ca="1">IF($D31=0,0,SUMIFS('Полная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C31" s="137">
        <f ca="1">IF($D31=0,0,SUMIFS('Полная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D31" s="137">
        <f ca="1">IF($D31=0,0,SUMIFS('Полная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E31" s="137">
        <f ca="1">IF($D31=0,0,SUMIFS('Полная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F31" s="137">
        <f ca="1">IF($D31=0,0,SUMIFS('Полная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G31" s="137">
        <f ca="1">IF($D31=0,0,SUMIFS('Полная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H31" s="137">
        <f ca="1">IF($D31=0,0,SUMIFS('Полная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I31" s="137">
        <f ca="1">IF($D31=0,0,SUMIFS('Полная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J31" s="137">
        <f ca="1">IF($D31=0,0,SUMIFS('Полная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K31" s="137">
        <f ca="1">IF($D31=0,0,SUMIFS('Полная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L31" s="137">
        <f ca="1">IF($D31=0,0,SUMIFS('Полная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M31" s="137">
        <f ca="1">IF($D31=0,0,SUMIFS('Полная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N31" s="137">
        <f ca="1">IF($D31=0,0,SUMIFS('Полная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O31" s="137">
        <f ca="1">IF($D31=0,0,SUMIFS('Полная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P31" s="137">
        <f ca="1">IF($D31=0,0,SUMIFS('Полная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Q31" s="137">
        <f ca="1">IF($D31=0,0,SUMIFS('Полная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R31" s="137">
        <f ca="1">IF($D31=0,0,SUMIFS('Полная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S31" s="137">
        <f ca="1">IF($D31=0,0,SUMIFS('Полная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T31" s="137">
        <f ca="1">IF($D31=0,0,SUMIFS('Полная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U31" s="137">
        <f ca="1">IF($D31=0,0,SUMIFS('Полная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V31" s="137">
        <f ca="1">IF($D31=0,0,SUMIFS('Полная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W31" s="137">
        <f ca="1">IF($D31=0,0,SUMIFS('Полная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X31" s="137">
        <f ca="1">IF($D31=0,0,SUMIFS('Полная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Y31" s="137">
        <f ca="1">IF($D31=0,0,SUMIFS('Полная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Z31" s="137">
        <f ca="1">IF($D31=0,0,SUMIFS('Полная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A31" s="137">
        <f ca="1">IF($D31=0,0,SUMIFS('Полная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B31" s="137">
        <f ca="1">IF($D31=0,0,SUMIFS('Полная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C31" s="137">
        <f ca="1">IF($D31=0,0,SUMIFS('Полная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D31" s="137">
        <f ca="1">IF($D31=0,0,SUMIFS('Полная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E31" s="137">
        <f ca="1">IF($D31=0,0,SUMIFS('Полная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F31" s="137">
        <f ca="1">IF($D31=0,0,SUMIFS('Полная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G31" s="137">
        <f ca="1">IF($D31=0,0,SUMIFS('Полная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H31" s="137">
        <f ca="1">IF($D31=0,0,SUMIFS('Полная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I31" s="137">
        <f ca="1">IF($D31=0,0,SUMIFS('Полная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J31" s="137">
        <f ca="1">IF($D31=0,0,SUMIFS('Полная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K31" s="137">
        <f ca="1">IF($D31=0,0,SUMIFS('Полная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L31" s="137">
        <f ca="1">IF($D31=0,0,SUMIFS('Полная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M31" s="137">
        <f ca="1">IF($D31=0,0,SUMIFS('Полная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N31" s="137">
        <f ca="1">IF($D31=0,0,SUMIFS('Полная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O31" s="137">
        <f ca="1">IF($D31=0,0,SUMIFS('Полная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P31" s="137">
        <f ca="1">IF($D31=0,0,SUMIFS('Полная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Q31" s="137">
        <f ca="1">IF($D31=0,0,SUMIFS('Полная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R31" s="137">
        <f ca="1">IF($D31=0,0,SUMIFS('Полная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S31" s="137">
        <f ca="1">IF($D31=0,0,SUMIFS('Полная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T31" s="137">
        <f ca="1">IF($D31=0,0,SUMIFS('Полная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U31" s="137">
        <f ca="1">IF($D31=0,0,SUMIFS('Полная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V31" s="137">
        <f ca="1">IF($D31=0,0,SUMIFS('Полная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W31" s="137">
        <f ca="1">IF($D31=0,0,SUMIFS('Полная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X31" s="137">
        <f ca="1">IF($D31=0,0,SUMIFS('Полная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Y31" s="137">
        <f ca="1">IF($D31=0,0,SUMIFS('Полная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Z31" s="137">
        <f ca="1">IF($D31=0,0,SUMIFS('Полная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A31" s="137">
        <f ca="1">IF($D31=0,0,SUMIFS('Полная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B31" s="137">
        <f ca="1">IF($D31=0,0,SUMIFS('Полная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C31" s="137">
        <f ca="1">IF($D31=0,0,SUMIFS('Полная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D31" s="137">
        <f ca="1">IF($D31=0,0,SUMIFS('Полная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E31" s="137">
        <f ca="1">IF($D31=0,0,SUMIFS('Полная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F31" s="137">
        <f ca="1">IF($D31=0,0,SUMIFS('Полная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G31" s="137">
        <f ca="1">IF($D31=0,0,SUMIFS('Полная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H31" s="137">
        <f ca="1">IF($D31=0,0,SUMIFS('Полная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I31" s="137">
        <f ca="1">IF($D31=0,0,SUMIFS('Полная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J31" s="137">
        <f ca="1">IF($D31=0,0,SUMIFS('Полная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K31" s="137">
        <f ca="1">IF($D31=0,0,SUMIFS('Полная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L31" s="137">
        <f ca="1">IF($D31=0,0,SUMIFS('Полная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M31" s="137">
        <f ca="1">IF($D31=0,0,SUMIFS('Полная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N31" s="137">
        <f ca="1">IF($D31=0,0,SUMIFS('Полная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O31" s="137">
        <f ca="1">IF($D31=0,0,SUMIFS('Полная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P31" s="137">
        <f ca="1">IF($D31=0,0,SUMIFS('Полная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Q31" s="137">
        <f ca="1">IF($D31=0,0,SUMIFS('Полная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R31" s="137">
        <f ca="1">IF($D31=0,0,SUMIFS('Полная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S31" s="137">
        <f ca="1">IF($D31=0,0,SUMIFS('Полная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T31" s="137">
        <f ca="1">IF($D31=0,0,SUMIFS('Полная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U31" s="137">
        <f ca="1">IF($D31=0,0,SUMIFS('Полная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V31" s="137">
        <f ca="1">IF($D31=0,0,SUMIFS('Полная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W31" s="137">
        <f ca="1">IF($D31=0,0,SUMIFS('Полная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X31" s="137">
        <f ca="1">IF($D31=0,0,SUMIFS('Полная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Y31" s="137">
        <f ca="1">IF($D31=0,0,SUMIFS('Полная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Z31" s="137">
        <f ca="1">IF($D31=0,0,SUMIFS('Полная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A31" s="137">
        <f ca="1">IF($D31=0,0,SUMIFS('Полная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B31" s="137">
        <f ca="1">IF($D31=0,0,SUMIFS('Полная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C31" s="137">
        <f ca="1">IF($D31=0,0,SUMIFS('Полная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D31" s="137">
        <f ca="1">IF($D31=0,0,SUMIFS('Полная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E31" s="137">
        <f ca="1">IF($D31=0,0,SUMIFS('Полная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F31" s="137">
        <f ca="1">IF($D31=0,0,SUMIFS('Полная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G31" s="137">
        <f ca="1">IF($D31=0,0,SUMIFS('Полная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H31" s="137">
        <f ca="1">IF($D31=0,0,SUMIFS('Полная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I31" s="137">
        <f ca="1">IF($D31=0,0,SUMIFS('Полная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J31" s="137">
        <f ca="1">IF($D31=0,0,SUMIFS('Полная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K31" s="137">
        <f ca="1">IF($D31=0,0,SUMIFS('Полная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L31" s="137">
        <f ca="1">IF($D31=0,0,SUMIFS('Полная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M31" s="137">
        <f ca="1">IF($D31=0,0,SUMIFS('Полная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N31" s="137">
        <f ca="1">IF($D31=0,0,SUMIFS('Полная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O31" s="137">
        <f ca="1">IF($D31=0,0,SUMIFS('Полная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P31" s="137">
        <f ca="1">IF($D31=0,0,SUMIFS('Полная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Q31" s="137">
        <f ca="1">IF($D31=0,0,SUMIFS('Полная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R31" s="137">
        <f ca="1">IF($D31=0,0,SUMIFS('Полная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S31" s="137">
        <f ca="1">IF($D31=0,0,SUMIFS('Полная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T31" s="137">
        <f ca="1">IF($D31=0,0,SUMIFS('Полная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U31" s="137">
        <f ca="1">IF($D31=0,0,SUMIFS('Полная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V31" s="137">
        <f ca="1">IF($D31=0,0,SUMIFS('Полная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W31" s="137">
        <f ca="1">IF($D31=0,0,SUMIFS('Полная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X31" s="137">
        <f ca="1">IF($D31=0,0,SUMIFS('Полная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Y31" s="137">
        <f ca="1">IF($D31=0,0,SUMIFS('Полная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Z31" s="137">
        <f ca="1">IF($D31=0,0,SUMIFS('Полная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A31" s="137">
        <f ca="1">IF($D31=0,0,SUMIFS('Полная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B31" s="137">
        <f ca="1">IF($D31=0,0,SUMIFS('Полная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C31" s="137">
        <f ca="1">IF($D31=0,0,SUMIFS('Полная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D31" s="137">
        <f ca="1">IF($D31=0,0,SUMIFS('Полная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E31" s="137">
        <f ca="1">IF($D31=0,0,SUMIFS('Полная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F31" s="137">
        <f ca="1">IF($D31=0,0,SUMIFS('Полная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G31" s="137">
        <f ca="1">IF($D31=0,0,SUMIFS('Полная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H31" s="137">
        <f ca="1">IF($D31=0,0,SUMIFS('Полная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I31" s="137">
        <f ca="1">IF($D31=0,0,SUMIFS('Полная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J31" s="137">
        <f ca="1">IF($D31=0,0,SUMIFS('Полная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K31" s="137">
        <f ca="1">IF($D31=0,0,SUMIFS('Полная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L31" s="137">
        <f ca="1">IF($D31=0,0,SUMIFS('Полная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M31" s="137">
        <f ca="1">IF($D31=0,0,SUMIFS('Полная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N31" s="137">
        <f ca="1">IF($D31=0,0,SUMIFS('Полная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O31" s="137">
        <f ca="1">IF($D31=0,0,SUMIFS('Полная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P31" s="137">
        <f ca="1">IF($D31=0,0,SUMIFS('Полная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Q31" s="137">
        <f ca="1">IF($D31=0,0,SUMIFS('Полная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R31" s="137">
        <f ca="1">IF($D31=0,0,SUMIFS('Полная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S31" s="137">
        <f ca="1">IF($D31=0,0,SUMIFS('Полная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T31" s="137">
        <f ca="1">IF($D31=0,0,SUMIFS('Полная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U31" s="137">
        <f ca="1">IF($D31=0,0,SUMIFS('Полная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V31" s="137">
        <f ca="1">IF($D31=0,0,SUMIFS('Полная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W31" s="137">
        <f ca="1">IF($D31=0,0,SUMIFS('Полная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X31" s="137">
        <f ca="1">IF($D31=0,0,SUMIFS('Полная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Y31" s="137">
        <f ca="1">IF($D31=0,0,SUMIFS('Полная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Z31" s="137">
        <f ca="1">IF($D31=0,0,SUMIFS('Полная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A31" s="137">
        <f ca="1">IF($D31=0,0,SUMIFS('Полная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B31" s="137">
        <f ca="1">IF($D31=0,0,SUMIFS('Полная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C31" s="137">
        <f ca="1">IF($D31=0,0,SUMIFS('Полная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D31" s="137">
        <f ca="1">IF($D31=0,0,SUMIFS('Полная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E31" s="137">
        <f ca="1">IF($D31=0,0,SUMIFS('Полная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F31" s="137">
        <f ca="1">IF($D31=0,0,SUMIFS('Полная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G31" s="137">
        <f ca="1">IF($D31=0,0,SUMIFS('Полная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H31" s="137">
        <f ca="1">IF($D31=0,0,SUMIFS('Полная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I31" s="137">
        <f ca="1">IF($D31=0,0,SUMIFS('Полная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J31" s="137">
        <f ca="1">IF($D31=0,0,SUMIFS('Полная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K31" s="137">
        <f ca="1">IF($D31=0,0,SUMIFS('Полная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L31" s="137">
        <f ca="1">IF($D31=0,0,SUMIFS('Полная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M31" s="137">
        <f ca="1">IF($D31=0,0,SUMIFS('Полная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N31" s="137">
        <f ca="1">IF($D31=0,0,SUMIFS('Полная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O31" s="137">
        <f ca="1">IF($D31=0,0,SUMIFS('Полная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P31" s="137">
        <f ca="1">IF($D31=0,0,SUMIFS('Полная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Q31" s="137">
        <f ca="1">IF($D31=0,0,SUMIFS('Полная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R31" s="137">
        <f ca="1">IF($D31=0,0,SUMIFS('Полная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S31" s="137">
        <f ca="1">IF($D31=0,0,SUMIFS('Полная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T31" s="137">
        <f ca="1">IF($D31=0,0,SUMIFS('Полная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U31" s="137">
        <f ca="1">IF($D31=0,0,SUMIFS('Полная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V31" s="137">
        <f ca="1">IF($D31=0,0,SUMIFS('Полная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W31" s="137">
        <f ca="1">IF($D31=0,0,SUMIFS('Полная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X31" s="137">
        <f ca="1">IF($D31=0,0,SUMIFS('Полная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Y31" s="137">
        <f ca="1">IF($D31=0,0,SUMIFS('Полная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Z31" s="137">
        <f ca="1">IF($D31=0,0,SUMIFS('Полная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A31" s="137">
        <f ca="1">IF($D31=0,0,SUMIFS('Полная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B31" s="137">
        <f ca="1">IF($D31=0,0,SUMIFS('Полная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C31" s="137">
        <f ca="1">IF($D31=0,0,SUMIFS('Полная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D31" s="137">
        <f ca="1">IF($D31=0,0,SUMIFS('Полная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E31" s="137">
        <f ca="1">IF($D31=0,0,SUMIFS('Полная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F31" s="137">
        <f ca="1">IF($D31=0,0,SUMIFS('Полная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G31" s="137">
        <f ca="1">IF($D31=0,0,SUMIFS('Полная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H31" s="137">
        <f ca="1">IF($D31=0,0,SUMIFS('Полная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I31" s="137">
        <f ca="1">IF($D31=0,0,SUMIFS('Полная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J31" s="137">
        <f ca="1">IF($D31=0,0,SUMIFS('Полная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K31" s="137">
        <f ca="1">IF($D31=0,0,SUMIFS('Полная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L31" s="137">
        <f ca="1">IF($D31=0,0,SUMIFS('Полная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M31" s="137">
        <f ca="1">IF($D31=0,0,SUMIFS('Полная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N31" s="137">
        <f ca="1">IF($D31=0,0,SUMIFS('Полная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O31" s="137">
        <f ca="1">IF($D31=0,0,SUMIFS('Полная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P31" s="137">
        <f ca="1">IF($D31=0,0,SUMIFS('Полная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Q31" s="137">
        <f ca="1">IF($D31=0,0,SUMIFS('Полная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R31" s="137">
        <f ca="1">IF($D31=0,0,SUMIFS('Полная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S31" s="137">
        <f ca="1">IF($D31=0,0,SUMIFS('Полная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T31" s="137">
        <f ca="1">IF($D31=0,0,SUMIFS('Полная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U31" s="137">
        <f ca="1">IF($D31=0,0,SUMIFS('Полная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V31" s="137">
        <f ca="1">IF($D31=0,0,SUMIFS('Полная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W31" s="137">
        <f ca="1">IF($D31=0,0,SUMIFS('Полная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X31" s="137">
        <f ca="1">IF($D31=0,0,SUMIFS('Полная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Y31" s="137">
        <f ca="1">IF($D31=0,0,SUMIFS('Полная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Z31" s="137">
        <f ca="1">IF($D31=0,0,SUMIFS('Полная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A31" s="137">
        <f ca="1">IF($D31=0,0,SUMIFS('Полная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B31" s="137">
        <f ca="1">IF($D31=0,0,SUMIFS('Полная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C31" s="137">
        <f ca="1">IF($D31=0,0,SUMIFS('Полная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D31" s="137">
        <f ca="1">IF($D31=0,0,SUMIFS('Полная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E31" s="137">
        <f ca="1">IF($D31=0,0,SUMIFS('Полная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F31" s="137">
        <f ca="1">IF($D31=0,0,SUMIFS('Полная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G31" s="137">
        <f ca="1">IF($D31=0,0,SUMIFS('Полная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H31" s="137">
        <f ca="1">IF($D31=0,0,SUMIFS('Полная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I31" s="137">
        <f ca="1">IF($D31=0,0,SUMIFS('Полная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J31" s="137">
        <f ca="1">IF($D31=0,0,SUMIFS('Полная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K31" s="137">
        <f ca="1">IF($D31=0,0,SUMIFS('Полная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L31" s="137">
        <f ca="1">IF($D31=0,0,SUMIFS('Полная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M31" s="137">
        <f ca="1">IF($D31=0,0,SUMIFS('Полная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N31" s="137">
        <f ca="1">IF($D31=0,0,SUMIFS('Полная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O31" s="137">
        <f ca="1">IF($D31=0,0,SUMIFS('Полная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P31" s="137">
        <f ca="1">IF($D31=0,0,SUMIFS('Полная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Q31" s="137">
        <f ca="1">IF($D31=0,0,SUMIFS('Полная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R31" s="137">
        <f ca="1">IF($D31=0,0,SUMIFS('Полная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S31" s="137">
        <f ca="1">IF($D31=0,0,SUMIFS('Полная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T31" s="137">
        <f ca="1">IF($D31=0,0,SUMIFS('Полная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U31" s="137">
        <f ca="1">IF($D31=0,0,SUMIFS('Полная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V31" s="137">
        <f ca="1">IF($D31=0,0,SUMIFS('Полная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W31" s="137">
        <f ca="1">IF($D31=0,0,SUMIFS('Полная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X31" s="137">
        <f ca="1">IF($D31=0,0,SUMIFS('Полная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Y31" s="137">
        <f ca="1">IF($D31=0,0,SUMIFS('Полная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Z31" s="137">
        <f ca="1">IF($D31=0,0,SUMIFS('Полная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A31" s="137">
        <f ca="1">IF($D31=0,0,SUMIFS('Полная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B31" s="137">
        <f ca="1">IF($D31=0,0,SUMIFS('Полная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C31" s="137">
        <f ca="1">IF($D31=0,0,SUMIFS('Полная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D31" s="137">
        <f ca="1">IF($D31=0,0,SUMIFS('Полная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E31" s="137">
        <f ca="1">IF($D31=0,0,SUMIFS('Полная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F31" s="137">
        <f ca="1">IF($D31=0,0,SUMIFS('Полная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G31" s="137">
        <f ca="1">IF($D31=0,0,SUMIFS('Полная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H31" s="137">
        <f ca="1">IF($D31=0,0,SUMIFS('Полная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I31" s="137">
        <f ca="1">IF($D31=0,0,SUMIFS('Полная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J31" s="137">
        <f ca="1">IF($D31=0,0,SUMIFS('Полная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K31" s="137">
        <f ca="1">IF($D31=0,0,SUMIFS('Полная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L31" s="137">
        <f ca="1">IF($D31=0,0,SUMIFS('Полная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M31" s="137">
        <f ca="1">IF($D31=0,0,SUMIFS('Полная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N31" s="137">
        <f ca="1">IF($D31=0,0,SUMIFS('Полная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O31" s="137">
        <f ca="1">IF($D31=0,0,SUMIFS('Полная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P31" s="137">
        <f ca="1">IF($D31=0,0,SUMIFS('Полная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Q31" s="137">
        <f ca="1">IF($D31=0,0,SUMIFS('Полная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R31" s="137">
        <f ca="1">IF($D31=0,0,SUMIFS('Полная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S31" s="137">
        <f ca="1">IF($D31=0,0,SUMIFS('Полная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T31" s="137">
        <f ca="1">IF($D31=0,0,SUMIFS('Полная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U31" s="137">
        <f ca="1">IF($D31=0,0,SUMIFS('Полная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V31" s="137">
        <f ca="1">IF($D31=0,0,SUMIFS('Полная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W31" s="137">
        <f ca="1">IF($D31=0,0,SUMIFS('Полная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X31" s="137">
        <f ca="1">IF($D31=0,0,SUMIFS('Полная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Y31" s="137">
        <f ca="1">IF($D31=0,0,SUMIFS('Полная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Z31" s="137">
        <f ca="1">IF($D31=0,0,SUMIFS('Полная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A31" s="137">
        <f ca="1">IF($D31=0,0,SUMIFS('Полная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B31" s="137">
        <f ca="1">IF($D31=0,0,SUMIFS('Полная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C31" s="137">
        <f ca="1">IF($D31=0,0,SUMIFS('Полная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D31" s="137">
        <f ca="1">IF($D31=0,0,SUMIFS('Полная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E31" s="137">
        <f ca="1">IF($D31=0,0,SUMIFS('Полная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F31" s="137">
        <f ca="1">IF($D31=0,0,SUMIFS('Полная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G31" s="137">
        <f ca="1">IF($D31=0,0,SUMIFS('Полная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H31" s="137">
        <f ca="1">IF($D31=0,0,SUMIFS('Полная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I31" s="137">
        <f ca="1">IF($D31=0,0,SUMIFS('Полная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J31" s="137">
        <f ca="1">IF($D31=0,0,SUMIFS('Полная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K31" s="137">
        <f ca="1">IF($D31=0,0,SUMIFS('Полная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L31" s="137">
        <f ca="1">IF($D31=0,0,SUMIFS('Полная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M31" s="137">
        <f ca="1">IF($D31=0,0,SUMIFS('Полная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N31" s="137">
        <f ca="1">IF($D31=0,0,SUMIFS('Полная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O31" s="137">
        <f ca="1">IF($D31=0,0,SUMIFS('Полная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P31" s="137">
        <f ca="1">IF($D31=0,0,SUMIFS('Полная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Q31" s="137">
        <f ca="1">IF($D31=0,0,SUMIFS('Полная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R31" s="137">
        <f ca="1">IF($D31=0,0,SUMIFS('Полная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S31" s="137">
        <f ca="1">IF($D31=0,0,SUMIFS('Полная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T31" s="137">
        <f ca="1">IF($D31=0,0,SUMIFS('Полная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U31" s="137">
        <f ca="1">IF($D31=0,0,SUMIFS('Полная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V31" s="137">
        <f ca="1">IF($D31=0,0,SUMIFS('Полная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W31" s="137">
        <f ca="1">IF($D31=0,0,SUMIFS('Полная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X31" s="137">
        <f ca="1">IF($D31=0,0,SUMIFS('Полная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Y31" s="137">
        <f ca="1">IF($D31=0,0,SUMIFS('Полная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Z31" s="137">
        <f ca="1">IF($D31=0,0,SUMIFS('Полная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A31" s="137">
        <f ca="1">IF($D31=0,0,SUMIFS('Полная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B31" s="137">
        <f ca="1">IF($D31=0,0,SUMIFS('Полная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C31" s="137">
        <f ca="1">IF($D31=0,0,SUMIFS('Полная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D31" s="137">
        <f ca="1">IF($D31=0,0,SUMIFS('Полная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E31" s="137">
        <f ca="1">IF($D31=0,0,SUMIFS('Полная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F31" s="137">
        <f ca="1">IF($D31=0,0,SUMIFS('Полная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G31" s="137">
        <f ca="1">IF($D31=0,0,SUMIFS('Полная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H31" s="137">
        <f ca="1">IF($D31=0,0,SUMIFS('Полная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I31" s="137">
        <f ca="1">IF($D31=0,0,SUMIFS('Полная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J31" s="137">
        <f ca="1">IF($D31=0,0,SUMIFS('Полная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K31" s="137">
        <f ca="1">IF($D31=0,0,SUMIFS('Полная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L31" s="137">
        <f ca="1">IF($D31=0,0,SUMIFS('Полная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M31" s="137">
        <f ca="1">IF($D31=0,0,SUMIFS('Полная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N31" s="137">
        <f ca="1">IF($D31=0,0,SUMIFS('Полная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O31" s="137">
        <f ca="1">IF($D31=0,0,SUMIFS('Полная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P31" s="137">
        <f ca="1">IF($D31=0,0,SUMIFS('Полная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Q31" s="137">
        <f ca="1">IF($D31=0,0,SUMIFS('Полная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R31" s="137">
        <f ca="1">IF($D31=0,0,SUMIFS('Полная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S31" s="137">
        <f ca="1">IF($D31=0,0,SUMIFS('Полная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T31" s="137">
        <f ca="1">IF($D31=0,0,SUMIFS('Полная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U31" s="137">
        <f ca="1">IF($D31=0,0,SUMIFS('Полная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V31" s="137">
        <f ca="1">IF($D31=0,0,SUMIFS('Полная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W31" s="137">
        <f ca="1">IF($D31=0,0,SUMIFS('Полная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X31" s="137">
        <f ca="1">IF($D31=0,0,SUMIFS('Полная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Y31" s="137">
        <f ca="1">IF($D31=0,0,SUMIFS('Полная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Z31" s="137">
        <f ca="1">IF($D31=0,0,SUMIFS('Полная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A31" s="137">
        <f ca="1">IF($D31=0,0,SUMIFS('Полная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B31" s="137">
        <f ca="1">IF($D31=0,0,SUMIFS('Полная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C31" s="137">
        <f ca="1">IF($D31=0,0,SUMIFS('Полная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D31" s="137">
        <f ca="1">IF($D31=0,0,SUMIFS('Полная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E31" s="137">
        <f ca="1">IF($D31=0,0,SUMIFS('Полная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F31" s="137">
        <f ca="1">IF($D31=0,0,SUMIFS('Полная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G31" s="137">
        <f ca="1">IF($D31=0,0,SUMIFS('Полная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H31" s="137">
        <f ca="1">IF($D31=0,0,SUMIFS('Полная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I31" s="137">
        <f ca="1">IF($D31=0,0,SUMIFS('Полная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J31" s="137">
        <f ca="1">IF($D31=0,0,SUMIFS('Полная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K31" s="137">
        <f ca="1">IF($D31=0,0,SUMIFS('Полная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L31" s="137">
        <f ca="1">IF($D31=0,0,SUMIFS('Полная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M31" s="137">
        <f ca="1">IF($D31=0,0,SUMIFS('Полная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N31" s="137">
        <f ca="1">IF($D31=0,0,SUMIFS('Полная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O31" s="137">
        <f ca="1">IF($D31=0,0,SUMIFS('Полная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P31" s="137">
        <f ca="1">IF($D31=0,0,SUMIFS('Полная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Q31" s="137">
        <f ca="1">IF($D31=0,0,SUMIFS('Полная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R31" s="137">
        <f ca="1">IF($D31=0,0,SUMIFS('Полная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S31" s="137">
        <f ca="1">IF($D31=0,0,SUMIFS('Полная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T31" s="137">
        <f ca="1">IF($D31=0,0,SUMIFS('Полная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U31" s="137">
        <f ca="1">IF($D31=0,0,SUMIFS('Полная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V31" s="137">
        <f ca="1">IF($D31=0,0,SUMIFS('Полная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W31" s="137">
        <f ca="1">IF($D31=0,0,SUMIFS('Полная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X31" s="137">
        <f ca="1">IF($D31=0,0,SUMIFS('Полная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Y31" s="137">
        <f ca="1">IF($D31=0,0,SUMIFS('Полная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Z31" s="137">
        <f ca="1">IF($D31=0,0,SUMIFS('Полная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A31" s="137">
        <f ca="1">IF($D31=0,0,SUMIFS('Полная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B31" s="137">
        <f ca="1">IF($D31=0,0,SUMIFS('Полная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C31" s="137">
        <f ca="1">IF($D31=0,0,SUMIFS('Полная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D31" s="137">
        <f ca="1">IF($D31=0,0,SUMIFS('Полная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E31" s="137">
        <f ca="1">IF($D31=0,0,SUMIFS('Полная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F31" s="137">
        <f ca="1">IF($D31=0,0,SUMIFS('Полная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G31" s="137">
        <f ca="1">IF($D31=0,0,SUMIFS('Полная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H31" s="137">
        <f ca="1">IF($D31=0,0,SUMIFS('Полная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I31" s="137">
        <f ca="1">IF($D31=0,0,SUMIFS('Полная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J31" s="137">
        <f ca="1">IF($D31=0,0,SUMIFS('Полная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K31" s="137">
        <f ca="1">IF($D31=0,0,SUMIFS('Полная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L31" s="137">
        <f ca="1">IF($D31=0,0,SUMIFS('Полная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M31" s="137">
        <f ca="1">IF($D31=0,0,SUMIFS('Полная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N31" s="137">
        <f ca="1">IF($D31=0,0,SUMIFS('Полная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O31" s="137">
        <f ca="1">IF($D31=0,0,SUMIFS('Полная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P31" s="137">
        <f ca="1">IF($D31=0,0,SUMIFS('Полная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Q31" s="137">
        <f ca="1">IF($D31=0,0,SUMIFS('Полная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R31" s="137">
        <f ca="1">IF($D31=0,0,SUMIFS('Полная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S31" s="137">
        <f ca="1">IF($D31=0,0,SUMIFS('Полная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T31" s="137">
        <f ca="1">IF($D31=0,0,SUMIFS('Полная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U31" s="137">
        <f ca="1">IF($D31=0,0,SUMIFS('Полная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V31" s="137">
        <f ca="1">IF($D31=0,0,SUMIFS('Полная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W31" s="137">
        <f ca="1">IF($D31=0,0,SUMIFS('Полная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X31" s="137">
        <f ca="1">IF($D31=0,0,SUMIFS('Полная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Y31" s="137">
        <f ca="1">IF($D31=0,0,SUMIFS('Полная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Z31" s="137">
        <f ca="1">IF($D31=0,0,SUMIFS('Полная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A31" s="137">
        <f ca="1">IF($D31=0,0,SUMIFS('Полная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B31" s="137">
        <f ca="1">IF($D31=0,0,SUMIFS('Полная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C31" s="137">
        <f ca="1">IF($D31=0,0,SUMIFS('Полная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D31" s="137">
        <f ca="1">IF($D31=0,0,SUMIFS('Полная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E31" s="137">
        <f ca="1">IF($D31=0,0,SUMIFS('Полная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F31" s="137">
        <f ca="1">IF($D31=0,0,SUMIFS('Полная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G31" s="137">
        <f ca="1">IF($D31=0,0,SUMIFS('Полная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H31" s="137">
        <f ca="1">IF($D31=0,0,SUMIFS('Полная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I31" s="137">
        <f ca="1">IF($D31=0,0,SUMIFS('Полная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J31" s="137">
        <f ca="1">IF($D31=0,0,SUMIFS('Полная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K31" s="137">
        <f ca="1">IF($D31=0,0,SUMIFS('Полная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L31" s="137">
        <f ca="1">IF($D31=0,0,SUMIFS('Полная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M31" s="137">
        <f ca="1">IF($D31=0,0,SUMIFS('Полная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N31" s="137">
        <f ca="1">IF($D31=0,0,SUMIFS('Полная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O31" s="137">
        <f ca="1">IF($D31=0,0,SUMIFS('Полная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P31" s="137">
        <f ca="1">IF($D31=0,0,SUMIFS('Полная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Q31" s="137">
        <f ca="1">IF($D31=0,0,SUMIFS('Полная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R31" s="137">
        <f ca="1">IF($D31=0,0,SUMIFS('Полная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S31" s="137">
        <f ca="1">IF($D31=0,0,SUMIFS('Полная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T31" s="137">
        <f ca="1">IF($D31=0,0,SUMIFS('Полная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U31" s="137">
        <f ca="1">IF($D31=0,0,SUMIFS('Полная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V31" s="137">
        <f ca="1">IF($D31=0,0,SUMIFS('Полная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W31" s="137">
        <f ca="1">IF($D31=0,0,SUMIFS('Полная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X31" s="137">
        <f ca="1">IF($D31=0,0,SUMIFS('Полная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Y31" s="137">
        <f ca="1">IF($D31=0,0,SUMIFS('Полная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Z31" s="137">
        <f ca="1">IF($D31=0,0,SUMIFS('Полная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A31" s="137">
        <f ca="1">IF($D31=0,0,SUMIFS('Полная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B31" s="137">
        <f ca="1">IF($D31=0,0,SUMIFS('Полная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C31" s="137">
        <f ca="1">IF($D31=0,0,SUMIFS('Полная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D31" s="137">
        <f ca="1">IF($D31=0,0,SUMIFS('Полная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E31" s="137">
        <f ca="1">IF($D31=0,0,SUMIFS('Полная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F31" s="137">
        <f ca="1">IF($D31=0,0,SUMIFS('Полная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G31" s="137">
        <f ca="1">IF($D31=0,0,SUMIFS('Полная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H31" s="137">
        <f ca="1">IF($D31=0,0,SUMIFS('Полная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I31" s="137">
        <f ca="1">IF($D31=0,0,SUMIFS('Полная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J31" s="137">
        <f ca="1">IF($D31=0,0,SUMIFS('Полная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K31" s="137">
        <f ca="1">IF($D31=0,0,SUMIFS('Полная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L31" s="137">
        <f ca="1">IF($D31=0,0,SUMIFS('Полная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M31" s="137">
        <f ca="1">IF($D31=0,0,SUMIFS('Полная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N31" s="137">
        <f ca="1">IF($D31=0,0,SUMIFS('Полная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O31" s="137">
        <f ca="1">IF($D31=0,0,SUMIFS('Полная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P31" s="137">
        <f ca="1">IF($D31=0,0,SUMIFS('Полная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Q31" s="137">
        <f ca="1">IF($D31=0,0,SUMIFS('Полная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R31" s="137">
        <f ca="1">IF($D31=0,0,SUMIFS('Полная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S31" s="137">
        <f ca="1">IF($D31=0,0,SUMIFS('Полная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T31" s="137">
        <f ca="1">IF($D31=0,0,SUMIFS('Полная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U31" s="137">
        <f ca="1">IF($D31=0,0,SUMIFS('Полная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V31" s="137">
        <f ca="1">IF($D31=0,0,SUMIFS('Полная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W31" s="137">
        <f ca="1">IF($D31=0,0,SUMIFS('Полная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X31" s="137">
        <f ca="1">IF($D31=0,0,SUMIFS('Полная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Y31" s="137">
        <f ca="1">IF($D31=0,0,SUMIFS('Полная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Z31" s="137">
        <f ca="1">IF($D31=0,0,SUMIFS('Полная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A31" s="137">
        <f ca="1">IF($D31=0,0,SUMIFS('Полная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B31" s="137">
        <f ca="1">IF($D31=0,0,SUMIFS('Полная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C31" s="137">
        <f ca="1">IF($D31=0,0,SUMIFS('Полная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D31" s="137">
        <f ca="1">IF($D31=0,0,SUMIFS('Полная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E31" s="137">
        <f ca="1">IF($D31=0,0,SUMIFS('Полная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F31" s="137">
        <f ca="1">IF($D31=0,0,SUMIFS('Полная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G31" s="137">
        <f ca="1">IF($D31=0,0,SUMIFS('Полная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H31" s="137">
        <f ca="1">IF($D31=0,0,SUMIFS('Полная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I31" s="137">
        <f ca="1">IF($D31=0,0,SUMIFS('Полная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J31" s="137">
        <f ca="1">IF($D31=0,0,SUMIFS('Полная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K31" s="137">
        <f ca="1">IF($D31=0,0,SUMIFS('Полная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L31" s="137">
        <f ca="1">IF($D31=0,0,SUMIFS('Полная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M31" s="137">
        <f ca="1">IF($D31=0,0,SUMIFS('Полная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N31" s="137">
        <f ca="1">IF($D31=0,0,SUMIFS('Полная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O31" s="137">
        <f ca="1">IF($D31=0,0,SUMIFS('Полная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P31" s="137">
        <f ca="1">IF($D31=0,0,SUMIFS('Полная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Q31" s="137">
        <f ca="1">IF($D31=0,0,SUMIFS('Полная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R31" s="137">
        <f ca="1">IF($D31=0,0,SUMIFS('Полная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S31" s="137">
        <f ca="1">IF($D31=0,0,SUMIFS('Полная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T31" s="137">
        <f ca="1">IF($D31=0,0,SUMIFS('Полная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U31" s="137">
        <f ca="1">IF($D31=0,0,SUMIFS('Полная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V31" s="137">
        <f ca="1">IF($D31=0,0,SUMIFS('Полная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W31" s="137">
        <f ca="1">IF($D31=0,0,SUMIFS('Полная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X31" s="137">
        <f ca="1">IF($D31=0,0,SUMIFS('Полная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Y31" s="137">
        <f ca="1">IF($D31=0,0,SUMIFS('Полная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Z31" s="137">
        <f ca="1">IF($D31=0,0,SUMIFS('Полная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A31" s="137">
        <f ca="1">IF($D31=0,0,SUMIFS('Полная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B31" s="137">
        <f ca="1">IF($D31=0,0,SUMIFS('Полная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C31" s="137">
        <f ca="1">IF($D31=0,0,SUMIFS('Полная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D31" s="137">
        <f ca="1">IF($D31=0,0,SUMIFS('Полная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E31" s="137">
        <f ca="1">IF($D31=0,0,SUMIFS('Полная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F31" s="137">
        <f ca="1">IF($D31=0,0,SUMIFS('Полная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G31" s="137">
        <f ca="1">IF($D31=0,0,SUMIFS('Полная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H31" s="137">
        <f ca="1">IF($D31=0,0,SUMIFS('Полная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I31" s="137">
        <f ca="1">IF($D31=0,0,SUMIFS('Полная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J31" s="137">
        <f ca="1">IF($D31=0,0,SUMIFS('Полная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K31" s="137">
        <f ca="1">IF($D31=0,0,SUMIFS('Полная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L31" s="137">
        <f ca="1">IF($D31=0,0,SUMIFS('Полная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M31" s="137">
        <f ca="1">IF($D31=0,0,SUMIFS('Полная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N31" s="137">
        <f ca="1">IF($D31=0,0,SUMIFS('Полная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O31" s="137">
        <f ca="1">IF($D31=0,0,SUMIFS('Полная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P31" s="137">
        <f ca="1">IF($D31=0,0,SUMIFS('Полная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Q31" s="137">
        <f ca="1">IF($D31=0,0,SUMIFS('Полная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R31" s="137">
        <f ca="1">IF($D31=0,0,SUMIFS('Полная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S31" s="137">
        <f ca="1">IF($D31=0,0,SUMIFS('Полная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T31" s="137">
        <f ca="1">IF($D31=0,0,SUMIFS('Полная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U31" s="137">
        <f ca="1">IF($D31=0,0,SUMIFS('Полная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V31" s="137">
        <f ca="1">IF($D31=0,0,SUMIFS('Полная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W31" s="137">
        <f ca="1">IF($D31=0,0,SUMIFS('Полная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X31" s="137">
        <f ca="1">IF($D31=0,0,SUMIFS('Полная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Y31" s="137">
        <f ca="1">IF($D31=0,0,SUMIFS('Полная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Z31" s="137">
        <f ca="1">IF($D31=0,0,SUMIFS('Полная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A31" s="137">
        <f ca="1">IF($D31=0,0,SUMIFS('Полная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B31" s="137">
        <f ca="1">IF($D31=0,0,SUMIFS('Полная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C31" s="137">
        <f ca="1">IF($D31=0,0,SUMIFS('Полная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D31" s="137">
        <f ca="1">IF($D31=0,0,SUMIFS('Полная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E31" s="137">
        <f ca="1">IF($D31=0,0,SUMIFS('Полная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F31" s="137">
        <f ca="1">IF($D31=0,0,SUMIFS('Полная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G31" s="137">
        <f ca="1">IF($D31=0,0,SUMIFS('Полная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H31" s="137">
        <f ca="1">IF($D31=0,0,SUMIFS('Полная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I31" s="137">
        <f ca="1">IF($D31=0,0,SUMIFS('Полная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J31" s="137">
        <f ca="1">IF($D31=0,0,SUMIFS('Полная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K31" s="137">
        <f ca="1">IF($D31=0,0,SUMIFS('Полная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L31" s="137">
        <f ca="1">IF($D31=0,0,SUMIFS('Полная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M31" s="137">
        <f ca="1">IF($D31=0,0,SUMIFS('Полная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N31" s="137">
        <f ca="1">IF($D31=0,0,SUMIFS('Полная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O31" s="137">
        <f ca="1">IF($D31=0,0,SUMIFS('Полная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P31" s="141">
        <f ca="1">IF($D31=0,0,SUMIFS('Полная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Q31" s="137">
        <f ca="1">IF($D31=0,0,SUMIFS('Полная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R31" s="137">
        <f ca="1">IF($D31=0,0,SUMIFS('Полная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S31" s="137">
        <f ca="1">IF($D31=0,0,SUMIFS('Полная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T31" s="137">
        <f ca="1">IF($D31=0,0,SUMIFS('Полная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U31" s="137">
        <f ca="1">IF($D31=0,0,SUMIFS('Полная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V31" s="137">
        <f ca="1">IF($D31=0,0,SUMIFS('Полная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W31" s="137">
        <f ca="1">IF($D31=0,0,SUMIFS('Полная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X31" s="137">
        <f ca="1">IF($D31=0,0,SUMIFS('Полная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Y31" s="137">
        <f ca="1">IF($D31=0,0,SUMIFS('Полная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Z31" s="137">
        <f ca="1">IF($D31=0,0,SUMIFS('Полная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A31" s="137">
        <f ca="1">IF($D31=0,0,SUMIFS('Полная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B31" s="137">
        <f ca="1">IF($D31=0,0,SUMIFS('Полная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C31" s="137">
        <f ca="1">IF($D31=0,0,SUMIFS('Полная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D31" s="137">
        <f ca="1">IF($D31=0,0,SUMIFS('Полная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E31" s="141">
        <f ca="1">IF($D31=0,0,SUMIFS('Полная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F31" s="104"/>
      <c r="YG31" s="94"/>
    </row>
    <row r="32" spans="1:657" s="105" customFormat="1" ht="15" customHeight="1" x14ac:dyDescent="0.25">
      <c r="A32" s="133">
        <v>6</v>
      </c>
      <c r="B32" s="134" t="s">
        <v>229</v>
      </c>
      <c r="C32" s="135" t="s">
        <v>230</v>
      </c>
      <c r="D32" s="136">
        <f ca="1">COUNTIFS('Полная ст-ть с уч.НЗС (Авто)'!$YG$11:INDIRECT("'Полная ст-ть с уч.НЗС (Авто)'!YG"&amp;$J$26),B31,'Полная ст-ть с уч.НЗС (Авто)'!$YO$11:INDIRECT("'Полная ст-ть с уч.НЗС (Авто)'!YO"&amp;$J$26),$C32)</f>
        <v>0</v>
      </c>
      <c r="E32" s="134"/>
      <c r="F32" s="134"/>
      <c r="G32" s="134"/>
      <c r="H32" s="134"/>
      <c r="I32" s="137">
        <f ca="1">IF($D32=0,0,SUMIFS('Полная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32" s="138"/>
      <c r="K32" s="137">
        <f ca="1">IF($D32=0,0,SUMIFS('Полная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32" s="137"/>
      <c r="M32" s="137">
        <f ca="1">IF($D32=0,0,SUMIFS('Полная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32" s="137"/>
      <c r="O32" s="137">
        <f ca="1">IF($D32=0,0,SUMIFS('Полная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32" s="137"/>
      <c r="Q32" s="137">
        <f ca="1">IF($D32=0,0,SUMIFS('Полная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32" s="137">
        <f ca="1">IF($D32=0,0,SUMIFS('Полная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32" s="137">
        <f ca="1">IF($D32=0,0,SUMIFS('Полная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32" s="137">
        <f ca="1">IF($D32=0,0,SUMIFS('Полная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32" s="137">
        <f ca="1">IF($D32=0,0,SUMIFS('Полная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32" s="137">
        <f ca="1">IF($D32=0,0,SUMIFS('Полная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32" s="137">
        <f ca="1">IF($D32=0,0,SUMIFS('Полная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32" s="137">
        <f ca="1">IF($D32=0,0,SUMIFS('Полная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32" s="137">
        <f ca="1">IF($D32=0,0,SUMIFS('Полная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Z32" s="137">
        <f ca="1">IF($D32=0,0,SUMIFS('Полная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A32" s="137">
        <f ca="1">IF($D32=0,0,SUMIFS('Полная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B32" s="137">
        <f ca="1">IF($D32=0,0,SUMIFS('Полная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C32" s="137">
        <f ca="1">IF($D32=0,0,SUMIFS('Полная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D32" s="137">
        <f ca="1">IF($D32=0,0,SUMIFS('Полная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E32" s="137">
        <f ca="1">IF($D32=0,0,SUMIFS('Полная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F32" s="137">
        <f ca="1">IF($D32=0,0,SUMIFS('Полная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G32" s="137">
        <f ca="1">IF($D32=0,0,SUMIFS('Полная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H32" s="137">
        <f ca="1">IF($D32=0,0,SUMIFS('Полная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I32" s="137">
        <f ca="1">IF($D32=0,0,SUMIFS('Полная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J32" s="137">
        <f ca="1">IF($D32=0,0,SUMIFS('Полная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K32" s="137">
        <f ca="1">IF($D32=0,0,SUMIFS('Полная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L32" s="137">
        <f ca="1">IF($D32=0,0,SUMIFS('Полная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M32" s="137">
        <f ca="1">IF($D32=0,0,SUMIFS('Полная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N32" s="137">
        <f ca="1">IF($D32=0,0,SUMIFS('Полная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O32" s="137">
        <f ca="1">IF($D32=0,0,SUMIFS('Полная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P32" s="137">
        <f ca="1">IF($D32=0,0,SUMIFS('Полная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Q32" s="137">
        <f ca="1">IF($D32=0,0,SUMIFS('Полная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R32" s="139"/>
      <c r="AS32" s="139"/>
      <c r="AT32" s="140"/>
      <c r="AU32" s="140"/>
      <c r="AV32" s="140"/>
      <c r="AW32" s="140"/>
      <c r="AX32" s="137">
        <f ca="1">IF($D32=0,0,SUMIFS('Полная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Y32" s="137">
        <f ca="1">IF($D32=0,0,SUMIFS('Полная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Z32" s="137">
        <f ca="1">IF($D32=0,0,SUMIFS('Полная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A32" s="137">
        <f ca="1">IF($D32=0,0,SUMIFS('Полная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B32" s="137">
        <f ca="1">IF($D32=0,0,SUMIFS('Полная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C32" s="137">
        <f ca="1">IF($D32=0,0,SUMIFS('Полная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D32" s="140"/>
      <c r="BE32" s="140"/>
      <c r="BF32" s="137">
        <f ca="1">IF($D32=0,0,SUMIFS('Полная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G32" s="137">
        <f ca="1">IF($D32=0,0,SUMIFS('Полная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H32" s="137">
        <f ca="1">IF($D32=0,0,SUMIFS('Полная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I32" s="137">
        <f ca="1">IF($D32=0,0,SUMIFS('Полная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J32" s="137">
        <f ca="1">IF($D32=0,0,SUMIFS('Полная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K32" s="137">
        <f ca="1">IF($D32=0,0,SUMIFS('Полная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L32" s="140"/>
      <c r="BM32" s="137">
        <f ca="1">IF($D32=0,0,SUMIFS('Полная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N32" s="140"/>
      <c r="BO32" s="137"/>
      <c r="BP32" s="137"/>
      <c r="BQ32" s="137">
        <f ca="1">IF($D32=0,0,SUMIFS('Полная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  <c r="CC32" s="137"/>
      <c r="CD32" s="137"/>
      <c r="CE32" s="137"/>
      <c r="CF32" s="137"/>
      <c r="CG32" s="137"/>
      <c r="CH32" s="137"/>
      <c r="CI32" s="137"/>
      <c r="CJ32" s="137"/>
      <c r="CK32" s="137">
        <f ca="1">IF($D32=0,0,SUMIFS('Полная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L32" s="137">
        <f ca="1">IF($D32=0,0,SUMIFS('Полная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M32" s="137">
        <f ca="1">IF($D32=0,0,SUMIFS('Полная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N32" s="137">
        <f ca="1">IF($D32=0,0,SUMIFS('Полная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O32" s="137">
        <f ca="1">IF($D32=0,0,SUMIFS('Полная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P32" s="137">
        <f ca="1">IF($D32=0,0,SUMIFS('Полная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Q32" s="137">
        <f ca="1">IF($D32=0,0,SUMIFS('Полная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R32" s="137">
        <f ca="1">IF($D32=0,0,SUMIFS('Полная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S32" s="137">
        <f ca="1">IF($D32=0,0,SUMIFS('Полная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T32" s="137">
        <f ca="1">IF($D32=0,0,SUMIFS('Полная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U32" s="137">
        <f ca="1">IF($D32=0,0,SUMIFS('Полная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V32" s="137">
        <f ca="1">IF($D32=0,0,SUMIFS('Полная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W32" s="137">
        <f ca="1">IF($D32=0,0,SUMIFS('Полная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X32" s="137">
        <f ca="1">IF($D32=0,0,SUMIFS('Полная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Y32" s="137">
        <f ca="1">IF($D32=0,0,SUMIFS('Полная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Z32" s="137">
        <f ca="1">IF($D32=0,0,SUMIFS('Полная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A32" s="137">
        <f ca="1">IF($D32=0,0,SUMIFS('Полная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B32" s="137">
        <f ca="1">IF($D32=0,0,SUMIFS('Полная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C32" s="137">
        <f ca="1">IF($D32=0,0,SUMIFS('Полная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D32" s="137"/>
      <c r="DE32" s="137">
        <f ca="1">IF($D32=0,0,SUMIFS('Полная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F32" s="137"/>
      <c r="DG32" s="137">
        <f ca="1">IF($D32=0,0,SUMIFS('Полная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H32" s="137">
        <f ca="1">IF($D32=0,0,SUMIFS('Полная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I32" s="137">
        <f ca="1">IF($D32=0,0,SUMIFS('Полная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J32" s="137">
        <f ca="1">IF($D32=0,0,SUMIFS('Полная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K32" s="137">
        <f ca="1">IF($D32=0,0,SUMIFS('Полная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L32" s="137">
        <f ca="1">IF($D32=0,0,SUMIFS('Полная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M32" s="137">
        <f ca="1">IF($D32=0,0,SUMIFS('Полная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N32" s="137">
        <f ca="1">IF($D32=0,0,SUMIFS('Полная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O32" s="137">
        <f ca="1">IF($D32=0,0,SUMIFS('Полная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P32" s="137">
        <f ca="1">IF($D32=0,0,SUMIFS('Полная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Q32" s="137">
        <f ca="1">IF($D32=0,0,SUMIFS('Полная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R32" s="137">
        <f ca="1">IF($D32=0,0,SUMIFS('Полная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S32" s="137">
        <f ca="1">IF($D32=0,0,SUMIFS('Полная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T32" s="137">
        <f ca="1">IF($D32=0,0,SUMIFS('Полная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U32" s="137">
        <f ca="1">IF($D32=0,0,SUMIFS('Полная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V32" s="137">
        <f ca="1">IF($D32=0,0,SUMIFS('Полная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W32" s="137">
        <f ca="1">IF($D32=0,0,SUMIFS('Полная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X32" s="137">
        <f ca="1">IF($D32=0,0,SUMIFS('Полная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Y32" s="137">
        <f ca="1">IF($D32=0,0,SUMIFS('Полная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Z32" s="137">
        <f ca="1">IF($D32=0,0,SUMIFS('Полная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A32" s="137">
        <f ca="1">IF($D32=0,0,SUMIFS('Полная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B32" s="137">
        <f ca="1">IF($D32=0,0,SUMIFS('Полная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C32" s="137">
        <f ca="1">IF($D32=0,0,SUMIFS('Полная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D32" s="137">
        <f ca="1">IF($D32=0,0,SUMIFS('Полная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E32" s="137">
        <f ca="1">IF($D32=0,0,SUMIFS('Полная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F32" s="137">
        <f ca="1">IF($D32=0,0,SUMIFS('Полная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G32" s="137">
        <f ca="1">IF($D32=0,0,SUMIFS('Полная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H32" s="137">
        <f ca="1">IF($D32=0,0,SUMIFS('Полная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I32" s="137">
        <f ca="1">IF($D32=0,0,SUMIFS('Полная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J32" s="137">
        <f ca="1">IF($D32=0,0,SUMIFS('Полная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K32" s="137">
        <f ca="1">IF($D32=0,0,SUMIFS('Полная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L32" s="137">
        <f ca="1">IF($D32=0,0,SUMIFS('Полная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M32" s="137">
        <f ca="1">IF($D32=0,0,SUMIFS('Полная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N32" s="137">
        <f ca="1">IF($D32=0,0,SUMIFS('Полная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O32" s="137">
        <f ca="1">IF($D32=0,0,SUMIFS('Полная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P32" s="137">
        <f ca="1">IF($D32=0,0,SUMIFS('Полная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Q32" s="137">
        <f ca="1">IF($D32=0,0,SUMIFS('Полная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R32" s="137">
        <f ca="1">IF($D32=0,0,SUMIFS('Полная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S32" s="137">
        <f ca="1">IF($D32=0,0,SUMIFS('Полная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T32" s="137">
        <f ca="1">IF($D32=0,0,SUMIFS('Полная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U32" s="137">
        <f ca="1">IF($D32=0,0,SUMIFS('Полная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V32" s="137">
        <f ca="1">IF($D32=0,0,SUMIFS('Полная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W32" s="137">
        <f ca="1">IF($D32=0,0,SUMIFS('Полная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X32" s="137">
        <f ca="1">IF($D32=0,0,SUMIFS('Полная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Y32" s="137">
        <f ca="1">IF($D32=0,0,SUMIFS('Полная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Z32" s="137">
        <f ca="1">IF($D32=0,0,SUMIFS('Полная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A32" s="137">
        <f ca="1">IF($D32=0,0,SUMIFS('Полная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B32" s="137">
        <f ca="1">IF($D32=0,0,SUMIFS('Полная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C32" s="137">
        <f ca="1">IF($D32=0,0,SUMIFS('Полная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D32" s="137">
        <f ca="1">IF($D32=0,0,SUMIFS('Полная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E32" s="137">
        <f ca="1">IF($D32=0,0,SUMIFS('Полная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F32" s="137">
        <f ca="1">IF($D32=0,0,SUMIFS('Полная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G32" s="137">
        <f ca="1">IF($D32=0,0,SUMIFS('Полная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H32" s="137">
        <f ca="1">IF($D32=0,0,SUMIFS('Полная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I32" s="137">
        <f ca="1">IF($D32=0,0,SUMIFS('Полная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J32" s="137">
        <f ca="1">IF($D32=0,0,SUMIFS('Полная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K32" s="137">
        <f ca="1">IF($D32=0,0,SUMIFS('Полная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L32" s="137">
        <f ca="1">IF($D32=0,0,SUMIFS('Полная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M32" s="137">
        <f ca="1">IF($D32=0,0,SUMIFS('Полная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N32" s="137">
        <f ca="1">IF($D32=0,0,SUMIFS('Полная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O32" s="137">
        <f ca="1">IF($D32=0,0,SUMIFS('Полная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P32" s="137">
        <f ca="1">IF($D32=0,0,SUMIFS('Полная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Q32" s="137">
        <f ca="1">IF($D32=0,0,SUMIFS('Полная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R32" s="137">
        <f ca="1">IF($D32=0,0,SUMIFS('Полная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S32" s="137">
        <f ca="1">IF($D32=0,0,SUMIFS('Полная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T32" s="137">
        <f ca="1">IF($D32=0,0,SUMIFS('Полная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U32" s="137">
        <f ca="1">IF($D32=0,0,SUMIFS('Полная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V32" s="137">
        <f ca="1">IF($D32=0,0,SUMIFS('Полная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W32" s="137">
        <f ca="1">IF($D32=0,0,SUMIFS('Полная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X32" s="137">
        <f ca="1">IF($D32=0,0,SUMIFS('Полная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Y32" s="137">
        <f ca="1">IF($D32=0,0,SUMIFS('Полная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Z32" s="137">
        <f ca="1">IF($D32=0,0,SUMIFS('Полная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A32" s="137">
        <f ca="1">IF($D32=0,0,SUMIFS('Полная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B32" s="137">
        <f ca="1">IF($D32=0,0,SUMIFS('Полная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C32" s="137">
        <f ca="1">IF($D32=0,0,SUMIFS('Полная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D32" s="137">
        <f ca="1">IF($D32=0,0,SUMIFS('Полная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E32" s="137">
        <f ca="1">IF($D32=0,0,SUMIFS('Полная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F32" s="137">
        <f ca="1">IF($D32=0,0,SUMIFS('Полная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G32" s="137">
        <f ca="1">IF($D32=0,0,SUMIFS('Полная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H32" s="137">
        <f ca="1">IF($D32=0,0,SUMIFS('Полная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I32" s="137">
        <f ca="1">IF($D32=0,0,SUMIFS('Полная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J32" s="137">
        <f ca="1">IF($D32=0,0,SUMIFS('Полная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K32" s="137">
        <f ca="1">IF($D32=0,0,SUMIFS('Полная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L32" s="137">
        <f ca="1">IF($D32=0,0,SUMIFS('Полная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M32" s="137">
        <f ca="1">IF($D32=0,0,SUMIFS('Полная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N32" s="137">
        <f ca="1">IF($D32=0,0,SUMIFS('Полная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O32" s="137">
        <f ca="1">IF($D32=0,0,SUMIFS('Полная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P32" s="137">
        <f ca="1">IF($D32=0,0,SUMIFS('Полная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Q32" s="137">
        <f ca="1">IF($D32=0,0,SUMIFS('Полная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R32" s="137">
        <f ca="1">IF($D32=0,0,SUMIFS('Полная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S32" s="137">
        <f ca="1">IF($D32=0,0,SUMIFS('Полная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T32" s="137">
        <f ca="1">IF($D32=0,0,SUMIFS('Полная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U32" s="137">
        <f ca="1">IF($D32=0,0,SUMIFS('Полная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V32" s="137">
        <f ca="1">IF($D32=0,0,SUMIFS('Полная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W32" s="137">
        <f ca="1">IF($D32=0,0,SUMIFS('Полная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X32" s="137">
        <f ca="1">IF($D32=0,0,SUMIFS('Полная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Y32" s="137">
        <f ca="1">IF($D32=0,0,SUMIFS('Полная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Z32" s="137">
        <f ca="1">IF($D32=0,0,SUMIFS('Полная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A32" s="137">
        <f ca="1">IF($D32=0,0,SUMIFS('Полная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B32" s="137">
        <f ca="1">IF($D32=0,0,SUMIFS('Полная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C32" s="137">
        <f ca="1">IF($D32=0,0,SUMIFS('Полная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D32" s="137">
        <f ca="1">IF($D32=0,0,SUMIFS('Полная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E32" s="137">
        <f ca="1">IF($D32=0,0,SUMIFS('Полная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F32" s="137">
        <f ca="1">IF($D32=0,0,SUMIFS('Полная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G32" s="137">
        <f ca="1">IF($D32=0,0,SUMIFS('Полная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H32" s="137">
        <f ca="1">IF($D32=0,0,SUMIFS('Полная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I32" s="137">
        <f ca="1">IF($D32=0,0,SUMIFS('Полная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J32" s="137">
        <f ca="1">IF($D32=0,0,SUMIFS('Полная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K32" s="137">
        <f ca="1">IF($D32=0,0,SUMIFS('Полная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L32" s="137">
        <f ca="1">IF($D32=0,0,SUMIFS('Полная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M32" s="137">
        <f ca="1">IF($D32=0,0,SUMIFS('Полная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N32" s="137">
        <f ca="1">IF($D32=0,0,SUMIFS('Полная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O32" s="137">
        <f ca="1">IF($D32=0,0,SUMIFS('Полная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P32" s="137">
        <f ca="1">IF($D32=0,0,SUMIFS('Полная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Q32" s="137">
        <f ca="1">IF($D32=0,0,SUMIFS('Полная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R32" s="137">
        <f ca="1">IF($D32=0,0,SUMIFS('Полная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S32" s="137">
        <f ca="1">IF($D32=0,0,SUMIFS('Полная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T32" s="137">
        <f ca="1">IF($D32=0,0,SUMIFS('Полная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U32" s="137">
        <f ca="1">IF($D32=0,0,SUMIFS('Полная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V32" s="137">
        <f ca="1">IF($D32=0,0,SUMIFS('Полная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W32" s="137">
        <f ca="1">IF($D32=0,0,SUMIFS('Полная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X32" s="137">
        <f ca="1">IF($D32=0,0,SUMIFS('Полная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Y32" s="137">
        <f ca="1">IF($D32=0,0,SUMIFS('Полная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Z32" s="137">
        <f ca="1">IF($D32=0,0,SUMIFS('Полная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A32" s="137">
        <f ca="1">IF($D32=0,0,SUMIFS('Полная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B32" s="137">
        <f ca="1">IF($D32=0,0,SUMIFS('Полная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C32" s="137">
        <f ca="1">IF($D32=0,0,SUMIFS('Полная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D32" s="137">
        <f ca="1">IF($D32=0,0,SUMIFS('Полная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E32" s="137">
        <f ca="1">IF($D32=0,0,SUMIFS('Полная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F32" s="137">
        <f ca="1">IF($D32=0,0,SUMIFS('Полная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G32" s="137">
        <f ca="1">IF($D32=0,0,SUMIFS('Полная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H32" s="137">
        <f ca="1">IF($D32=0,0,SUMIFS('Полная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I32" s="137">
        <f ca="1">IF($D32=0,0,SUMIFS('Полная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J32" s="137">
        <f ca="1">IF($D32=0,0,SUMIFS('Полная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K32" s="137">
        <f ca="1">IF($D32=0,0,SUMIFS('Полная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L32" s="137">
        <f ca="1">IF($D32=0,0,SUMIFS('Полная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M32" s="137">
        <f ca="1">IF($D32=0,0,SUMIFS('Полная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N32" s="137">
        <f ca="1">IF($D32=0,0,SUMIFS('Полная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O32" s="137">
        <f ca="1">IF($D32=0,0,SUMIFS('Полная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P32" s="137">
        <f ca="1">IF($D32=0,0,SUMIFS('Полная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Q32" s="137">
        <f ca="1">IF($D32=0,0,SUMIFS('Полная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R32" s="137">
        <f ca="1">IF($D32=0,0,SUMIFS('Полная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S32" s="137">
        <f ca="1">IF($D32=0,0,SUMIFS('Полная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T32" s="137">
        <f ca="1">IF($D32=0,0,SUMIFS('Полная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U32" s="137">
        <f ca="1">IF($D32=0,0,SUMIFS('Полная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V32" s="137">
        <f ca="1">IF($D32=0,0,SUMIFS('Полная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W32" s="137">
        <f ca="1">IF($D32=0,0,SUMIFS('Полная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X32" s="137">
        <f ca="1">IF($D32=0,0,SUMIFS('Полная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Y32" s="137">
        <f ca="1">IF($D32=0,0,SUMIFS('Полная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Z32" s="137">
        <f ca="1">IF($D32=0,0,SUMIFS('Полная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A32" s="137">
        <f ca="1">IF($D32=0,0,SUMIFS('Полная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B32" s="137">
        <f ca="1">IF($D32=0,0,SUMIFS('Полная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C32" s="137">
        <f ca="1">IF($D32=0,0,SUMIFS('Полная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D32" s="137">
        <f ca="1">IF($D32=0,0,SUMIFS('Полная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E32" s="137">
        <f ca="1">IF($D32=0,0,SUMIFS('Полная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F32" s="137">
        <f ca="1">IF($D32=0,0,SUMIFS('Полная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G32" s="137">
        <f ca="1">IF($D32=0,0,SUMIFS('Полная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H32" s="137">
        <f ca="1">IF($D32=0,0,SUMIFS('Полная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I32" s="137">
        <f ca="1">IF($D32=0,0,SUMIFS('Полная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J32" s="137">
        <f ca="1">IF($D32=0,0,SUMIFS('Полная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K32" s="137">
        <f ca="1">IF($D32=0,0,SUMIFS('Полная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L32" s="137">
        <f ca="1">IF($D32=0,0,SUMIFS('Полная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M32" s="137">
        <f ca="1">IF($D32=0,0,SUMIFS('Полная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N32" s="137">
        <f ca="1">IF($D32=0,0,SUMIFS('Полная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O32" s="137">
        <f ca="1">IF($D32=0,0,SUMIFS('Полная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P32" s="137">
        <f ca="1">IF($D32=0,0,SUMIFS('Полная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Q32" s="137">
        <f ca="1">IF($D32=0,0,SUMIFS('Полная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R32" s="137">
        <f ca="1">IF($D32=0,0,SUMIFS('Полная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S32" s="137">
        <f ca="1">IF($D32=0,0,SUMIFS('Полная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T32" s="137">
        <f ca="1">IF($D32=0,0,SUMIFS('Полная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U32" s="137">
        <f ca="1">IF($D32=0,0,SUMIFS('Полная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V32" s="137">
        <f ca="1">IF($D32=0,0,SUMIFS('Полная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W32" s="137">
        <f ca="1">IF($D32=0,0,SUMIFS('Полная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X32" s="137">
        <f ca="1">IF($D32=0,0,SUMIFS('Полная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Y32" s="137">
        <f ca="1">IF($D32=0,0,SUMIFS('Полная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Z32" s="137">
        <f ca="1">IF($D32=0,0,SUMIFS('Полная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A32" s="137">
        <f ca="1">IF($D32=0,0,SUMIFS('Полная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B32" s="137">
        <f ca="1">IF($D32=0,0,SUMIFS('Полная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C32" s="137">
        <f ca="1">IF($D32=0,0,SUMIFS('Полная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D32" s="137">
        <f ca="1">IF($D32=0,0,SUMIFS('Полная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E32" s="137">
        <f ca="1">IF($D32=0,0,SUMIFS('Полная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F32" s="137">
        <f ca="1">IF($D32=0,0,SUMIFS('Полная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G32" s="137">
        <f ca="1">IF($D32=0,0,SUMIFS('Полная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H32" s="137">
        <f ca="1">IF($D32=0,0,SUMIFS('Полная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I32" s="137">
        <f ca="1">IF($D32=0,0,SUMIFS('Полная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J32" s="137">
        <f ca="1">IF($D32=0,0,SUMIFS('Полная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K32" s="137">
        <f ca="1">IF($D32=0,0,SUMIFS('Полная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L32" s="137">
        <f ca="1">IF($D32=0,0,SUMIFS('Полная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M32" s="137">
        <f ca="1">IF($D32=0,0,SUMIFS('Полная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N32" s="137">
        <f ca="1">IF($D32=0,0,SUMIFS('Полная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O32" s="137">
        <f ca="1">IF($D32=0,0,SUMIFS('Полная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P32" s="137">
        <f ca="1">IF($D32=0,0,SUMIFS('Полная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Q32" s="137">
        <f ca="1">IF($D32=0,0,SUMIFS('Полная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R32" s="137">
        <f ca="1">IF($D32=0,0,SUMIFS('Полная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S32" s="137">
        <f ca="1">IF($D32=0,0,SUMIFS('Полная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T32" s="137">
        <f ca="1">IF($D32=0,0,SUMIFS('Полная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U32" s="137">
        <f ca="1">IF($D32=0,0,SUMIFS('Полная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V32" s="137">
        <f ca="1">IF($D32=0,0,SUMIFS('Полная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W32" s="137">
        <f ca="1">IF($D32=0,0,SUMIFS('Полная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X32" s="137">
        <f ca="1">IF($D32=0,0,SUMIFS('Полная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Y32" s="137">
        <f ca="1">IF($D32=0,0,SUMIFS('Полная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Z32" s="137">
        <f ca="1">IF($D32=0,0,SUMIFS('Полная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A32" s="137">
        <f ca="1">IF($D32=0,0,SUMIFS('Полная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B32" s="137">
        <f ca="1">IF($D32=0,0,SUMIFS('Полная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C32" s="137">
        <f ca="1">IF($D32=0,0,SUMIFS('Полная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D32" s="137">
        <f ca="1">IF($D32=0,0,SUMIFS('Полная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E32" s="137">
        <f ca="1">IF($D32=0,0,SUMIFS('Полная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F32" s="137">
        <f ca="1">IF($D32=0,0,SUMIFS('Полная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G32" s="137">
        <f ca="1">IF($D32=0,0,SUMIFS('Полная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H32" s="137">
        <f ca="1">IF($D32=0,0,SUMIFS('Полная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I32" s="137">
        <f ca="1">IF($D32=0,0,SUMIFS('Полная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J32" s="137">
        <f ca="1">IF($D32=0,0,SUMIFS('Полная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K32" s="137">
        <f ca="1">IF($D32=0,0,SUMIFS('Полная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L32" s="137">
        <f ca="1">IF($D32=0,0,SUMIFS('Полная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M32" s="137">
        <f ca="1">IF($D32=0,0,SUMIFS('Полная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N32" s="137">
        <f ca="1">IF($D32=0,0,SUMIFS('Полная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O32" s="137">
        <f ca="1">IF($D32=0,0,SUMIFS('Полная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P32" s="137">
        <f ca="1">IF($D32=0,0,SUMIFS('Полная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Q32" s="137">
        <f ca="1">IF($D32=0,0,SUMIFS('Полная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R32" s="137">
        <f ca="1">IF($D32=0,0,SUMIFS('Полная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S32" s="137">
        <f ca="1">IF($D32=0,0,SUMIFS('Полная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T32" s="137">
        <f ca="1">IF($D32=0,0,SUMIFS('Полная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U32" s="137">
        <f ca="1">IF($D32=0,0,SUMIFS('Полная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V32" s="137">
        <f ca="1">IF($D32=0,0,SUMIFS('Полная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W32" s="137">
        <f ca="1">IF($D32=0,0,SUMIFS('Полная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X32" s="137">
        <f ca="1">IF($D32=0,0,SUMIFS('Полная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Y32" s="137">
        <f ca="1">IF($D32=0,0,SUMIFS('Полная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Z32" s="137">
        <f ca="1">IF($D32=0,0,SUMIFS('Полная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A32" s="137">
        <f ca="1">IF($D32=0,0,SUMIFS('Полная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B32" s="137">
        <f ca="1">IF($D32=0,0,SUMIFS('Полная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C32" s="137">
        <f ca="1">IF($D32=0,0,SUMIFS('Полная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D32" s="137">
        <f ca="1">IF($D32=0,0,SUMIFS('Полная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E32" s="137">
        <f ca="1">IF($D32=0,0,SUMIFS('Полная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F32" s="137">
        <f ca="1">IF($D32=0,0,SUMIFS('Полная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G32" s="137">
        <f ca="1">IF($D32=0,0,SUMIFS('Полная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H32" s="137">
        <f ca="1">IF($D32=0,0,SUMIFS('Полная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I32" s="137">
        <f ca="1">IF($D32=0,0,SUMIFS('Полная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J32" s="137">
        <f ca="1">IF($D32=0,0,SUMIFS('Полная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K32" s="137">
        <f ca="1">IF($D32=0,0,SUMIFS('Полная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L32" s="137">
        <f ca="1">IF($D32=0,0,SUMIFS('Полная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M32" s="137">
        <f ca="1">IF($D32=0,0,SUMIFS('Полная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N32" s="137">
        <f ca="1">IF($D32=0,0,SUMIFS('Полная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O32" s="137">
        <f ca="1">IF($D32=0,0,SUMIFS('Полная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P32" s="137">
        <f ca="1">IF($D32=0,0,SUMIFS('Полная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Q32" s="137">
        <f ca="1">IF($D32=0,0,SUMIFS('Полная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R32" s="137">
        <f ca="1">IF($D32=0,0,SUMIFS('Полная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S32" s="137">
        <f ca="1">IF($D32=0,0,SUMIFS('Полная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T32" s="137">
        <f ca="1">IF($D32=0,0,SUMIFS('Полная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U32" s="137">
        <f ca="1">IF($D32=0,0,SUMIFS('Полная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V32" s="137">
        <f ca="1">IF($D32=0,0,SUMIFS('Полная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W32" s="137">
        <f ca="1">IF($D32=0,0,SUMIFS('Полная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X32" s="137">
        <f ca="1">IF($D32=0,0,SUMIFS('Полная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Y32" s="137">
        <f ca="1">IF($D32=0,0,SUMIFS('Полная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Z32" s="137">
        <f ca="1">IF($D32=0,0,SUMIFS('Полная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A32" s="137">
        <f ca="1">IF($D32=0,0,SUMIFS('Полная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B32" s="137">
        <f ca="1">IF($D32=0,0,SUMIFS('Полная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C32" s="137">
        <f ca="1">IF($D32=0,0,SUMIFS('Полная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D32" s="137">
        <f ca="1">IF($D32=0,0,SUMIFS('Полная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E32" s="137">
        <f ca="1">IF($D32=0,0,SUMIFS('Полная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F32" s="137">
        <f ca="1">IF($D32=0,0,SUMIFS('Полная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G32" s="137">
        <f ca="1">IF($D32=0,0,SUMIFS('Полная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H32" s="137">
        <f ca="1">IF($D32=0,0,SUMIFS('Полная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I32" s="137">
        <f ca="1">IF($D32=0,0,SUMIFS('Полная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J32" s="137">
        <f ca="1">IF($D32=0,0,SUMIFS('Полная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K32" s="137">
        <f ca="1">IF($D32=0,0,SUMIFS('Полная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L32" s="137">
        <f ca="1">IF($D32=0,0,SUMIFS('Полная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M32" s="137">
        <f ca="1">IF($D32=0,0,SUMIFS('Полная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N32" s="137">
        <f ca="1">IF($D32=0,0,SUMIFS('Полная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O32" s="137">
        <f ca="1">IF($D32=0,0,SUMIFS('Полная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P32" s="137">
        <f ca="1">IF($D32=0,0,SUMIFS('Полная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Q32" s="137">
        <f ca="1">IF($D32=0,0,SUMIFS('Полная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R32" s="137">
        <f ca="1">IF($D32=0,0,SUMIFS('Полная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S32" s="137">
        <f ca="1">IF($D32=0,0,SUMIFS('Полная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T32" s="137">
        <f ca="1">IF($D32=0,0,SUMIFS('Полная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U32" s="137">
        <f ca="1">IF($D32=0,0,SUMIFS('Полная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V32" s="137">
        <f ca="1">IF($D32=0,0,SUMIFS('Полная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W32" s="137">
        <f ca="1">IF($D32=0,0,SUMIFS('Полная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X32" s="137">
        <f ca="1">IF($D32=0,0,SUMIFS('Полная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Y32" s="137">
        <f ca="1">IF($D32=0,0,SUMIFS('Полная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Z32" s="137">
        <f ca="1">IF($D32=0,0,SUMIFS('Полная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A32" s="137">
        <f ca="1">IF($D32=0,0,SUMIFS('Полная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B32" s="137">
        <f ca="1">IF($D32=0,0,SUMIFS('Полная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C32" s="137">
        <f ca="1">IF($D32=0,0,SUMIFS('Полная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D32" s="137">
        <f ca="1">IF($D32=0,0,SUMIFS('Полная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E32" s="137">
        <f ca="1">IF($D32=0,0,SUMIFS('Полная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F32" s="137">
        <f ca="1">IF($D32=0,0,SUMIFS('Полная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G32" s="137">
        <f ca="1">IF($D32=0,0,SUMIFS('Полная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H32" s="137">
        <f ca="1">IF($D32=0,0,SUMIFS('Полная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I32" s="137">
        <f ca="1">IF($D32=0,0,SUMIFS('Полная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J32" s="137">
        <f ca="1">IF($D32=0,0,SUMIFS('Полная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K32" s="137">
        <f ca="1">IF($D32=0,0,SUMIFS('Полная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L32" s="137">
        <f ca="1">IF($D32=0,0,SUMIFS('Полная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M32" s="137">
        <f ca="1">IF($D32=0,0,SUMIFS('Полная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N32" s="137">
        <f ca="1">IF($D32=0,0,SUMIFS('Полная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O32" s="137">
        <f ca="1">IF($D32=0,0,SUMIFS('Полная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P32" s="137">
        <f ca="1">IF($D32=0,0,SUMIFS('Полная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Q32" s="137">
        <f ca="1">IF($D32=0,0,SUMIFS('Полная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R32" s="137">
        <f ca="1">IF($D32=0,0,SUMIFS('Полная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S32" s="137">
        <f ca="1">IF($D32=0,0,SUMIFS('Полная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T32" s="137">
        <f ca="1">IF($D32=0,0,SUMIFS('Полная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U32" s="137">
        <f ca="1">IF($D32=0,0,SUMIFS('Полная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V32" s="137">
        <f ca="1">IF($D32=0,0,SUMIFS('Полная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W32" s="137">
        <f ca="1">IF($D32=0,0,SUMIFS('Полная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X32" s="137">
        <f ca="1">IF($D32=0,0,SUMIFS('Полная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Y32" s="137">
        <f ca="1">IF($D32=0,0,SUMIFS('Полная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Z32" s="137">
        <f ca="1">IF($D32=0,0,SUMIFS('Полная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A32" s="137">
        <f ca="1">IF($D32=0,0,SUMIFS('Полная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B32" s="137">
        <f ca="1">IF($D32=0,0,SUMIFS('Полная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C32" s="137">
        <f ca="1">IF($D32=0,0,SUMIFS('Полная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D32" s="137">
        <f ca="1">IF($D32=0,0,SUMIFS('Полная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E32" s="137">
        <f ca="1">IF($D32=0,0,SUMIFS('Полная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F32" s="137">
        <f ca="1">IF($D32=0,0,SUMIFS('Полная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G32" s="137">
        <f ca="1">IF($D32=0,0,SUMIFS('Полная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H32" s="137">
        <f ca="1">IF($D32=0,0,SUMIFS('Полная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I32" s="137">
        <f ca="1">IF($D32=0,0,SUMIFS('Полная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J32" s="137">
        <f ca="1">IF($D32=0,0,SUMIFS('Полная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K32" s="137">
        <f ca="1">IF($D32=0,0,SUMIFS('Полная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L32" s="137">
        <f ca="1">IF($D32=0,0,SUMIFS('Полная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M32" s="137">
        <f ca="1">IF($D32=0,0,SUMIFS('Полная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N32" s="137">
        <f ca="1">IF($D32=0,0,SUMIFS('Полная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O32" s="137">
        <f ca="1">IF($D32=0,0,SUMIFS('Полная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P32" s="137">
        <f ca="1">IF($D32=0,0,SUMIFS('Полная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Q32" s="137">
        <f ca="1">IF($D32=0,0,SUMIFS('Полная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R32" s="137">
        <f ca="1">IF($D32=0,0,SUMIFS('Полная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S32" s="137">
        <f ca="1">IF($D32=0,0,SUMIFS('Полная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T32" s="137">
        <f ca="1">IF($D32=0,0,SUMIFS('Полная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U32" s="137">
        <f ca="1">IF($D32=0,0,SUMIFS('Полная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V32" s="137">
        <f ca="1">IF($D32=0,0,SUMIFS('Полная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W32" s="137">
        <f ca="1">IF($D32=0,0,SUMIFS('Полная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X32" s="137">
        <f ca="1">IF($D32=0,0,SUMIFS('Полная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Y32" s="137">
        <f ca="1">IF($D32=0,0,SUMIFS('Полная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Z32" s="137">
        <f ca="1">IF($D32=0,0,SUMIFS('Полная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A32" s="137">
        <f ca="1">IF($D32=0,0,SUMIFS('Полная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B32" s="137">
        <f ca="1">IF($D32=0,0,SUMIFS('Полная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C32" s="137">
        <f ca="1">IF($D32=0,0,SUMIFS('Полная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D32" s="137">
        <f ca="1">IF($D32=0,0,SUMIFS('Полная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E32" s="137">
        <f ca="1">IF($D32=0,0,SUMIFS('Полная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F32" s="137">
        <f ca="1">IF($D32=0,0,SUMIFS('Полная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G32" s="137">
        <f ca="1">IF($D32=0,0,SUMIFS('Полная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H32" s="137">
        <f ca="1">IF($D32=0,0,SUMIFS('Полная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I32" s="137">
        <f ca="1">IF($D32=0,0,SUMIFS('Полная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J32" s="137">
        <f ca="1">IF($D32=0,0,SUMIFS('Полная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K32" s="137">
        <f ca="1">IF($D32=0,0,SUMIFS('Полная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L32" s="137">
        <f ca="1">IF($D32=0,0,SUMIFS('Полная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M32" s="137">
        <f ca="1">IF($D32=0,0,SUMIFS('Полная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N32" s="137">
        <f ca="1">IF($D32=0,0,SUMIFS('Полная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O32" s="137">
        <f ca="1">IF($D32=0,0,SUMIFS('Полная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P32" s="137">
        <f ca="1">IF($D32=0,0,SUMIFS('Полная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Q32" s="137">
        <f ca="1">IF($D32=0,0,SUMIFS('Полная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R32" s="137">
        <f ca="1">IF($D32=0,0,SUMIFS('Полная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S32" s="137">
        <f ca="1">IF($D32=0,0,SUMIFS('Полная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T32" s="137">
        <f ca="1">IF($D32=0,0,SUMIFS('Полная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U32" s="137">
        <f ca="1">IF($D32=0,0,SUMIFS('Полная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V32" s="137">
        <f ca="1">IF($D32=0,0,SUMIFS('Полная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W32" s="137">
        <f ca="1">IF($D32=0,0,SUMIFS('Полная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X32" s="137">
        <f ca="1">IF($D32=0,0,SUMIFS('Полная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Y32" s="137">
        <f ca="1">IF($D32=0,0,SUMIFS('Полная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Z32" s="137">
        <f ca="1">IF($D32=0,0,SUMIFS('Полная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A32" s="137">
        <f ca="1">IF($D32=0,0,SUMIFS('Полная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B32" s="137">
        <f ca="1">IF($D32=0,0,SUMIFS('Полная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C32" s="137">
        <f ca="1">IF($D32=0,0,SUMIFS('Полная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D32" s="137">
        <f ca="1">IF($D32=0,0,SUMIFS('Полная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E32" s="137">
        <f ca="1">IF($D32=0,0,SUMIFS('Полная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F32" s="137">
        <f ca="1">IF($D32=0,0,SUMIFS('Полная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G32" s="137">
        <f ca="1">IF($D32=0,0,SUMIFS('Полная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H32" s="137">
        <f ca="1">IF($D32=0,0,SUMIFS('Полная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I32" s="137">
        <f ca="1">IF($D32=0,0,SUMIFS('Полная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J32" s="137">
        <f ca="1">IF($D32=0,0,SUMIFS('Полная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K32" s="137">
        <f ca="1">IF($D32=0,0,SUMIFS('Полная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L32" s="137">
        <f ca="1">IF($D32=0,0,SUMIFS('Полная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M32" s="137">
        <f ca="1">IF($D32=0,0,SUMIFS('Полная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N32" s="137">
        <f ca="1">IF($D32=0,0,SUMIFS('Полная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O32" s="137">
        <f ca="1">IF($D32=0,0,SUMIFS('Полная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P32" s="137">
        <f ca="1">IF($D32=0,0,SUMIFS('Полная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Q32" s="137">
        <f ca="1">IF($D32=0,0,SUMIFS('Полная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R32" s="137">
        <f ca="1">IF($D32=0,0,SUMIFS('Полная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S32" s="137">
        <f ca="1">IF($D32=0,0,SUMIFS('Полная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T32" s="137">
        <f ca="1">IF($D32=0,0,SUMIFS('Полная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U32" s="137">
        <f ca="1">IF($D32=0,0,SUMIFS('Полная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V32" s="137">
        <f ca="1">IF($D32=0,0,SUMIFS('Полная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W32" s="137">
        <f ca="1">IF($D32=0,0,SUMIFS('Полная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X32" s="137">
        <f ca="1">IF($D32=0,0,SUMIFS('Полная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Y32" s="137">
        <f ca="1">IF($D32=0,0,SUMIFS('Полная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Z32" s="137">
        <f ca="1">IF($D32=0,0,SUMIFS('Полная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A32" s="137">
        <f ca="1">IF($D32=0,0,SUMIFS('Полная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B32" s="137">
        <f ca="1">IF($D32=0,0,SUMIFS('Полная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C32" s="137">
        <f ca="1">IF($D32=0,0,SUMIFS('Полная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D32" s="137">
        <f ca="1">IF($D32=0,0,SUMIFS('Полная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E32" s="137">
        <f ca="1">IF($D32=0,0,SUMIFS('Полная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F32" s="137">
        <f ca="1">IF($D32=0,0,SUMIFS('Полная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G32" s="137">
        <f ca="1">IF($D32=0,0,SUMIFS('Полная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H32" s="137">
        <f ca="1">IF($D32=0,0,SUMIFS('Полная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I32" s="137">
        <f ca="1">IF($D32=0,0,SUMIFS('Полная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J32" s="137">
        <f ca="1">IF($D32=0,0,SUMIFS('Полная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K32" s="137">
        <f ca="1">IF($D32=0,0,SUMIFS('Полная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L32" s="137">
        <f ca="1">IF($D32=0,0,SUMIFS('Полная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M32" s="137">
        <f ca="1">IF($D32=0,0,SUMIFS('Полная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N32" s="137">
        <f ca="1">IF($D32=0,0,SUMIFS('Полная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O32" s="137">
        <f ca="1">IF($D32=0,0,SUMIFS('Полная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P32" s="137">
        <f ca="1">IF($D32=0,0,SUMIFS('Полная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Q32" s="137">
        <f ca="1">IF($D32=0,0,SUMIFS('Полная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R32" s="137">
        <f ca="1">IF($D32=0,0,SUMIFS('Полная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S32" s="137">
        <f ca="1">IF($D32=0,0,SUMIFS('Полная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T32" s="137">
        <f ca="1">IF($D32=0,0,SUMIFS('Полная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U32" s="137">
        <f ca="1">IF($D32=0,0,SUMIFS('Полная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V32" s="137">
        <f ca="1">IF($D32=0,0,SUMIFS('Полная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W32" s="137">
        <f ca="1">IF($D32=0,0,SUMIFS('Полная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X32" s="137">
        <f ca="1">IF($D32=0,0,SUMIFS('Полная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Y32" s="137">
        <f ca="1">IF($D32=0,0,SUMIFS('Полная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Z32" s="137">
        <f ca="1">IF($D32=0,0,SUMIFS('Полная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A32" s="137">
        <f ca="1">IF($D32=0,0,SUMIFS('Полная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B32" s="137">
        <f ca="1">IF($D32=0,0,SUMIFS('Полная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C32" s="137">
        <f ca="1">IF($D32=0,0,SUMIFS('Полная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D32" s="137">
        <f ca="1">IF($D32=0,0,SUMIFS('Полная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E32" s="137">
        <f ca="1">IF($D32=0,0,SUMIFS('Полная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F32" s="137">
        <f ca="1">IF($D32=0,0,SUMIFS('Полная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G32" s="137">
        <f ca="1">IF($D32=0,0,SUMIFS('Полная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H32" s="137">
        <f ca="1">IF($D32=0,0,SUMIFS('Полная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I32" s="137">
        <f ca="1">IF($D32=0,0,SUMIFS('Полная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J32" s="137">
        <f ca="1">IF($D32=0,0,SUMIFS('Полная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K32" s="137">
        <f ca="1">IF($D32=0,0,SUMIFS('Полная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L32" s="137">
        <f ca="1">IF($D32=0,0,SUMIFS('Полная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M32" s="137">
        <f ca="1">IF($D32=0,0,SUMIFS('Полная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N32" s="137">
        <f ca="1">IF($D32=0,0,SUMIFS('Полная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O32" s="137">
        <f ca="1">IF($D32=0,0,SUMIFS('Полная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P32" s="137">
        <f ca="1">IF($D32=0,0,SUMIFS('Полная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Q32" s="137">
        <f ca="1">IF($D32=0,0,SUMIFS('Полная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R32" s="137">
        <f ca="1">IF($D32=0,0,SUMIFS('Полная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S32" s="137">
        <f ca="1">IF($D32=0,0,SUMIFS('Полная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T32" s="137">
        <f ca="1">IF($D32=0,0,SUMIFS('Полная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U32" s="137">
        <f ca="1">IF($D32=0,0,SUMIFS('Полная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V32" s="137">
        <f ca="1">IF($D32=0,0,SUMIFS('Полная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W32" s="137">
        <f ca="1">IF($D32=0,0,SUMIFS('Полная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X32" s="137">
        <f ca="1">IF($D32=0,0,SUMIFS('Полная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Y32" s="137">
        <f ca="1">IF($D32=0,0,SUMIFS('Полная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Z32" s="137">
        <f ca="1">IF($D32=0,0,SUMIFS('Полная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A32" s="137">
        <f ca="1">IF($D32=0,0,SUMIFS('Полная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B32" s="137">
        <f ca="1">IF($D32=0,0,SUMIFS('Полная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C32" s="137">
        <f ca="1">IF($D32=0,0,SUMIFS('Полная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D32" s="137">
        <f ca="1">IF($D32=0,0,SUMIFS('Полная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E32" s="137">
        <f ca="1">IF($D32=0,0,SUMIFS('Полная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F32" s="137">
        <f ca="1">IF($D32=0,0,SUMIFS('Полная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G32" s="137">
        <f ca="1">IF($D32=0,0,SUMIFS('Полная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H32" s="137">
        <f ca="1">IF($D32=0,0,SUMIFS('Полная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I32" s="137">
        <f ca="1">IF($D32=0,0,SUMIFS('Полная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J32" s="137">
        <f ca="1">IF($D32=0,0,SUMIFS('Полная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K32" s="137">
        <f ca="1">IF($D32=0,0,SUMIFS('Полная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L32" s="137">
        <f ca="1">IF($D32=0,0,SUMIFS('Полная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M32" s="137">
        <f ca="1">IF($D32=0,0,SUMIFS('Полная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N32" s="137">
        <f ca="1">IF($D32=0,0,SUMIFS('Полная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O32" s="137">
        <f ca="1">IF($D32=0,0,SUMIFS('Полная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P32" s="137">
        <f ca="1">IF($D32=0,0,SUMIFS('Полная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Q32" s="137">
        <f ca="1">IF($D32=0,0,SUMIFS('Полная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R32" s="137">
        <f ca="1">IF($D32=0,0,SUMIFS('Полная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S32" s="137">
        <f ca="1">IF($D32=0,0,SUMIFS('Полная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T32" s="137">
        <f ca="1">IF($D32=0,0,SUMIFS('Полная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U32" s="137">
        <f ca="1">IF($D32=0,0,SUMIFS('Полная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V32" s="137">
        <f ca="1">IF($D32=0,0,SUMIFS('Полная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W32" s="137">
        <f ca="1">IF($D32=0,0,SUMIFS('Полная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X32" s="137">
        <f ca="1">IF($D32=0,0,SUMIFS('Полная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Y32" s="137">
        <f ca="1">IF($D32=0,0,SUMIFS('Полная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Z32" s="137">
        <f ca="1">IF($D32=0,0,SUMIFS('Полная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A32" s="137">
        <f ca="1">IF($D32=0,0,SUMIFS('Полная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B32" s="137">
        <f ca="1">IF($D32=0,0,SUMIFS('Полная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C32" s="137">
        <f ca="1">IF($D32=0,0,SUMIFS('Полная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D32" s="137">
        <f ca="1">IF($D32=0,0,SUMIFS('Полная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E32" s="137">
        <f ca="1">IF($D32=0,0,SUMIFS('Полная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F32" s="137">
        <f ca="1">IF($D32=0,0,SUMIFS('Полная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G32" s="137">
        <f ca="1">IF($D32=0,0,SUMIFS('Полная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H32" s="137">
        <f ca="1">IF($D32=0,0,SUMIFS('Полная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I32" s="137">
        <f ca="1">IF($D32=0,0,SUMIFS('Полная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J32" s="137">
        <f ca="1">IF($D32=0,0,SUMIFS('Полная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K32" s="137">
        <f ca="1">IF($D32=0,0,SUMIFS('Полная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L32" s="137">
        <f ca="1">IF($D32=0,0,SUMIFS('Полная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M32" s="137">
        <f ca="1">IF($D32=0,0,SUMIFS('Полная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N32" s="137">
        <f ca="1">IF($D32=0,0,SUMIFS('Полная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O32" s="137">
        <f ca="1">IF($D32=0,0,SUMIFS('Полная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P32" s="137">
        <f ca="1">IF($D32=0,0,SUMIFS('Полная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Q32" s="137">
        <f ca="1">IF($D32=0,0,SUMIFS('Полная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R32" s="137">
        <f ca="1">IF($D32=0,0,SUMIFS('Полная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S32" s="137">
        <f ca="1">IF($D32=0,0,SUMIFS('Полная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T32" s="137">
        <f ca="1">IF($D32=0,0,SUMIFS('Полная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U32" s="137">
        <f ca="1">IF($D32=0,0,SUMIFS('Полная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V32" s="137">
        <f ca="1">IF($D32=0,0,SUMIFS('Полная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W32" s="137">
        <f ca="1">IF($D32=0,0,SUMIFS('Полная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X32" s="137">
        <f ca="1">IF($D32=0,0,SUMIFS('Полная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Y32" s="137">
        <f ca="1">IF($D32=0,0,SUMIFS('Полная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Z32" s="137">
        <f ca="1">IF($D32=0,0,SUMIFS('Полная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A32" s="137">
        <f ca="1">IF($D32=0,0,SUMIFS('Полная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B32" s="137">
        <f ca="1">IF($D32=0,0,SUMIFS('Полная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C32" s="137">
        <f ca="1">IF($D32=0,0,SUMIFS('Полная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D32" s="137">
        <f ca="1">IF($D32=0,0,SUMIFS('Полная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E32" s="137">
        <f ca="1">IF($D32=0,0,SUMIFS('Полная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F32" s="137">
        <f ca="1">IF($D32=0,0,SUMIFS('Полная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G32" s="137">
        <f ca="1">IF($D32=0,0,SUMIFS('Полная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H32" s="137">
        <f ca="1">IF($D32=0,0,SUMIFS('Полная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I32" s="137">
        <f ca="1">IF($D32=0,0,SUMIFS('Полная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J32" s="137">
        <f ca="1">IF($D32=0,0,SUMIFS('Полная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K32" s="137">
        <f ca="1">IF($D32=0,0,SUMIFS('Полная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L32" s="137">
        <f ca="1">IF($D32=0,0,SUMIFS('Полная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M32" s="137">
        <f ca="1">IF($D32=0,0,SUMIFS('Полная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N32" s="137">
        <f ca="1">IF($D32=0,0,SUMIFS('Полная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O32" s="137">
        <f ca="1">IF($D32=0,0,SUMIFS('Полная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P32" s="137">
        <f ca="1">IF($D32=0,0,SUMIFS('Полная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Q32" s="137">
        <f ca="1">IF($D32=0,0,SUMIFS('Полная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R32" s="137">
        <f ca="1">IF($D32=0,0,SUMIFS('Полная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S32" s="137">
        <f ca="1">IF($D32=0,0,SUMIFS('Полная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T32" s="137">
        <f ca="1">IF($D32=0,0,SUMIFS('Полная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U32" s="137">
        <f ca="1">IF($D32=0,0,SUMIFS('Полная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V32" s="137">
        <f ca="1">IF($D32=0,0,SUMIFS('Полная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W32" s="137">
        <f ca="1">IF($D32=0,0,SUMIFS('Полная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X32" s="137">
        <f ca="1">IF($D32=0,0,SUMIFS('Полная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Y32" s="137">
        <f ca="1">IF($D32=0,0,SUMIFS('Полная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Z32" s="137">
        <f ca="1">IF($D32=0,0,SUMIFS('Полная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A32" s="137">
        <f ca="1">IF($D32=0,0,SUMIFS('Полная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B32" s="137">
        <f ca="1">IF($D32=0,0,SUMIFS('Полная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C32" s="137">
        <f ca="1">IF($D32=0,0,SUMIFS('Полная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D32" s="137">
        <f ca="1">IF($D32=0,0,SUMIFS('Полная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E32" s="137">
        <f ca="1">IF($D32=0,0,SUMIFS('Полная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F32" s="137">
        <f ca="1">IF($D32=0,0,SUMIFS('Полная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G32" s="137">
        <f ca="1">IF($D32=0,0,SUMIFS('Полная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H32" s="137">
        <f ca="1">IF($D32=0,0,SUMIFS('Полная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I32" s="137">
        <f ca="1">IF($D32=0,0,SUMIFS('Полная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J32" s="137">
        <f ca="1">IF($D32=0,0,SUMIFS('Полная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K32" s="137">
        <f ca="1">IF($D32=0,0,SUMIFS('Полная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L32" s="137">
        <f ca="1">IF($D32=0,0,SUMIFS('Полная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M32" s="137">
        <f ca="1">IF($D32=0,0,SUMIFS('Полная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N32" s="137">
        <f ca="1">IF($D32=0,0,SUMIFS('Полная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O32" s="137">
        <f ca="1">IF($D32=0,0,SUMIFS('Полная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P32" s="141">
        <f ca="1">IF($D32=0,0,SUMIFS('Полная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Q32" s="137">
        <f ca="1">IF($D32=0,0,SUMIFS('Полная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R32" s="137">
        <f ca="1">IF($D32=0,0,SUMIFS('Полная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S32" s="137">
        <f ca="1">IF($D32=0,0,SUMIFS('Полная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T32" s="137">
        <f ca="1">IF($D32=0,0,SUMIFS('Полная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U32" s="137">
        <f ca="1">IF($D32=0,0,SUMIFS('Полная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V32" s="137">
        <f ca="1">IF($D32=0,0,SUMIFS('Полная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W32" s="137">
        <f ca="1">IF($D32=0,0,SUMIFS('Полная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X32" s="137">
        <f ca="1">IF($D32=0,0,SUMIFS('Полная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Y32" s="137">
        <f ca="1">IF($D32=0,0,SUMIFS('Полная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Z32" s="137">
        <f ca="1">IF($D32=0,0,SUMIFS('Полная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A32" s="137">
        <f ca="1">IF($D32=0,0,SUMIFS('Полная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B32" s="137">
        <f ca="1">IF($D32=0,0,SUMIFS('Полная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C32" s="137">
        <f ca="1">IF($D32=0,0,SUMIFS('Полная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D32" s="137">
        <f ca="1">IF($D32=0,0,SUMIFS('Полная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E32" s="141">
        <f ca="1">IF($D32=0,0,SUMIFS('Полная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F32" s="104"/>
      <c r="YG32" s="94"/>
    </row>
    <row r="33" spans="1:657" s="105" customFormat="1" ht="15" customHeight="1" x14ac:dyDescent="0.25">
      <c r="A33" s="133">
        <v>7</v>
      </c>
      <c r="B33" s="134" t="s">
        <v>231</v>
      </c>
      <c r="C33" s="135" t="s">
        <v>232</v>
      </c>
      <c r="D33" s="134">
        <f ca="1">COUNTIFS('Полная ст-ть с уч.НЗС (Авто)'!$YG$11:INDIRECT("'Полная ст-ть с уч.НЗС (Авто)'!YG"&amp;$J$26),B32,'Полная ст-ть с уч.НЗС (Авто)'!$YO$11:INDIRECT("'Полная ст-ть с уч.НЗС (Авто)'!YO"&amp;$J$26),$C33)</f>
        <v>0</v>
      </c>
      <c r="E33" s="134"/>
      <c r="F33" s="134"/>
      <c r="G33" s="134"/>
      <c r="H33" s="134"/>
      <c r="I33" s="137">
        <f ca="1">IF($D33=0,0,SUMIFS('Полная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33" s="138"/>
      <c r="K33" s="137">
        <f ca="1">IF($D33=0,0,SUMIFS('Полная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33" s="137"/>
      <c r="M33" s="137">
        <f ca="1">IF($D33=0,0,SUMIFS('Полная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33" s="137"/>
      <c r="O33" s="137">
        <f ca="1">IF($D33=0,0,SUMIFS('Полная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33" s="137"/>
      <c r="Q33" s="137">
        <f ca="1">IF($D33=0,0,SUMIFS('Полная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33" s="137">
        <f ca="1">IF($D33=0,0,SUMIFS('Полная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33" s="137">
        <f ca="1">IF($D33=0,0,SUMIFS('Полная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33" s="137">
        <f ca="1">IF($D33=0,0,SUMIFS('Полная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33" s="137">
        <f ca="1">IF($D33=0,0,SUMIFS('Полная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33" s="137">
        <f ca="1">IF($D33=0,0,SUMIFS('Полная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33" s="137">
        <f ca="1">IF($D33=0,0,SUMIFS('Полная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33" s="137">
        <f ca="1">IF($D33=0,0,SUMIFS('Полная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33" s="137">
        <f ca="1">IF($D33=0,0,SUMIFS('Полная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Z33" s="137">
        <f ca="1">IF($D33=0,0,SUMIFS('Полная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A33" s="137">
        <f ca="1">IF($D33=0,0,SUMIFS('Полная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B33" s="137">
        <f ca="1">IF($D33=0,0,SUMIFS('Полная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C33" s="137">
        <f ca="1">IF($D33=0,0,SUMIFS('Полная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D33" s="137">
        <f ca="1">IF($D33=0,0,SUMIFS('Полная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E33" s="137">
        <f ca="1">IF($D33=0,0,SUMIFS('Полная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F33" s="137">
        <f ca="1">IF($D33=0,0,SUMIFS('Полная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G33" s="137">
        <f ca="1">IF($D33=0,0,SUMIFS('Полная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H33" s="137">
        <f ca="1">IF($D33=0,0,SUMIFS('Полная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I33" s="137">
        <f ca="1">IF($D33=0,0,SUMIFS('Полная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J33" s="137">
        <f ca="1">IF($D33=0,0,SUMIFS('Полная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K33" s="137">
        <f ca="1">IF($D33=0,0,SUMIFS('Полная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L33" s="137">
        <f ca="1">IF($D33=0,0,SUMIFS('Полная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M33" s="137">
        <f ca="1">IF($D33=0,0,SUMIFS('Полная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N33" s="137">
        <f ca="1">IF($D33=0,0,SUMIFS('Полная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O33" s="137">
        <f ca="1">IF($D33=0,0,SUMIFS('Полная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P33" s="137">
        <f ca="1">IF($D33=0,0,SUMIFS('Полная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Q33" s="137">
        <f ca="1">IF($D33=0,0,SUMIFS('Полная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R33" s="139"/>
      <c r="AS33" s="139"/>
      <c r="AT33" s="140"/>
      <c r="AU33" s="140"/>
      <c r="AV33" s="140"/>
      <c r="AW33" s="140"/>
      <c r="AX33" s="137">
        <f ca="1">IF($D33=0,0,SUMIFS('Полная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Y33" s="137">
        <f ca="1">IF($D33=0,0,SUMIFS('Полная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Z33" s="137">
        <f ca="1">IF($D33=0,0,SUMIFS('Полная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A33" s="137">
        <f ca="1">IF($D33=0,0,SUMIFS('Полная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B33" s="137">
        <f ca="1">IF($D33=0,0,SUMIFS('Полная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C33" s="137">
        <f ca="1">IF($D33=0,0,SUMIFS('Полная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D33" s="140"/>
      <c r="BE33" s="140"/>
      <c r="BF33" s="137">
        <f ca="1">IF($D33=0,0,SUMIFS('Полная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G33" s="137">
        <f ca="1">IF($D33=0,0,SUMIFS('Полная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H33" s="137">
        <f ca="1">IF($D33=0,0,SUMIFS('Полная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I33" s="137">
        <f ca="1">IF($D33=0,0,SUMIFS('Полная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J33" s="137">
        <f ca="1">IF($D33=0,0,SUMIFS('Полная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K33" s="137">
        <f ca="1">IF($D33=0,0,SUMIFS('Полная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L33" s="140"/>
      <c r="BM33" s="137">
        <f ca="1">IF($D33=0,0,SUMIFS('Полная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N33" s="140"/>
      <c r="BO33" s="137"/>
      <c r="BP33" s="137"/>
      <c r="BQ33" s="137">
        <f ca="1">IF($D33=0,0,SUMIFS('Полная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  <c r="CC33" s="137"/>
      <c r="CD33" s="137"/>
      <c r="CE33" s="137"/>
      <c r="CF33" s="137"/>
      <c r="CG33" s="137"/>
      <c r="CH33" s="137"/>
      <c r="CI33" s="137"/>
      <c r="CJ33" s="137"/>
      <c r="CK33" s="137">
        <f ca="1">IF($D33=0,0,SUMIFS('Полная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L33" s="137">
        <f ca="1">IF($D33=0,0,SUMIFS('Полная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M33" s="137">
        <f ca="1">IF($D33=0,0,SUMIFS('Полная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N33" s="137">
        <f ca="1">IF($D33=0,0,SUMIFS('Полная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O33" s="137">
        <f ca="1">IF($D33=0,0,SUMIFS('Полная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P33" s="137">
        <f ca="1">IF($D33=0,0,SUMIFS('Полная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Q33" s="137">
        <f ca="1">IF($D33=0,0,SUMIFS('Полная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R33" s="137">
        <f ca="1">IF($D33=0,0,SUMIFS('Полная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S33" s="137">
        <f ca="1">IF($D33=0,0,SUMIFS('Полная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T33" s="137">
        <f ca="1">IF($D33=0,0,SUMIFS('Полная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U33" s="137">
        <f ca="1">IF($D33=0,0,SUMIFS('Полная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V33" s="137">
        <f ca="1">IF($D33=0,0,SUMIFS('Полная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W33" s="137">
        <f ca="1">IF($D33=0,0,SUMIFS('Полная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X33" s="137">
        <f ca="1">IF($D33=0,0,SUMIFS('Полная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Y33" s="137">
        <f ca="1">IF($D33=0,0,SUMIFS('Полная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Z33" s="137">
        <f ca="1">IF($D33=0,0,SUMIFS('Полная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A33" s="137">
        <f ca="1">IF($D33=0,0,SUMIFS('Полная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B33" s="137">
        <f ca="1">IF($D33=0,0,SUMIFS('Полная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C33" s="137">
        <f ca="1">IF($D33=0,0,SUMIFS('Полная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D33" s="137"/>
      <c r="DE33" s="137">
        <f ca="1">IF($D33=0,0,SUMIFS('Полная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F33" s="137"/>
      <c r="DG33" s="137">
        <f ca="1">IF($D33=0,0,SUMIFS('Полная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H33" s="137">
        <f ca="1">IF($D33=0,0,SUMIFS('Полная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I33" s="137">
        <f ca="1">IF($D33=0,0,SUMIFS('Полная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J33" s="137">
        <f ca="1">IF($D33=0,0,SUMIFS('Полная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K33" s="137">
        <f ca="1">IF($D33=0,0,SUMIFS('Полная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L33" s="137">
        <f ca="1">IF($D33=0,0,SUMIFS('Полная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M33" s="137">
        <f ca="1">IF($D33=0,0,SUMIFS('Полная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N33" s="137">
        <f ca="1">IF($D33=0,0,SUMIFS('Полная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O33" s="137">
        <f ca="1">IF($D33=0,0,SUMIFS('Полная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P33" s="137">
        <f ca="1">IF($D33=0,0,SUMIFS('Полная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Q33" s="137">
        <f ca="1">IF($D33=0,0,SUMIFS('Полная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R33" s="137">
        <f ca="1">IF($D33=0,0,SUMIFS('Полная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S33" s="137">
        <f ca="1">IF($D33=0,0,SUMIFS('Полная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T33" s="137">
        <f ca="1">IF($D33=0,0,SUMIFS('Полная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U33" s="137">
        <f ca="1">IF($D33=0,0,SUMIFS('Полная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V33" s="137">
        <f ca="1">IF($D33=0,0,SUMIFS('Полная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W33" s="137">
        <f ca="1">IF($D33=0,0,SUMIFS('Полная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X33" s="137">
        <f ca="1">IF($D33=0,0,SUMIFS('Полная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Y33" s="137">
        <f ca="1">IF($D33=0,0,SUMIFS('Полная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Z33" s="137">
        <f ca="1">IF($D33=0,0,SUMIFS('Полная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A33" s="137">
        <f ca="1">IF($D33=0,0,SUMIFS('Полная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B33" s="137">
        <f ca="1">IF($D33=0,0,SUMIFS('Полная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C33" s="137">
        <f ca="1">IF($D33=0,0,SUMIFS('Полная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D33" s="137">
        <f ca="1">IF($D33=0,0,SUMIFS('Полная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E33" s="137">
        <f ca="1">IF($D33=0,0,SUMIFS('Полная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F33" s="137">
        <f ca="1">IF($D33=0,0,SUMIFS('Полная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G33" s="137">
        <f ca="1">IF($D33=0,0,SUMIFS('Полная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H33" s="137">
        <f ca="1">IF($D33=0,0,SUMIFS('Полная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I33" s="137">
        <f ca="1">IF($D33=0,0,SUMIFS('Полная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J33" s="137">
        <f ca="1">IF($D33=0,0,SUMIFS('Полная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K33" s="137">
        <f ca="1">IF($D33=0,0,SUMIFS('Полная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L33" s="137">
        <f ca="1">IF($D33=0,0,SUMIFS('Полная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M33" s="137">
        <f ca="1">IF($D33=0,0,SUMIFS('Полная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N33" s="137">
        <f ca="1">IF($D33=0,0,SUMIFS('Полная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O33" s="137">
        <f ca="1">IF($D33=0,0,SUMIFS('Полная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P33" s="137">
        <f ca="1">IF($D33=0,0,SUMIFS('Полная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Q33" s="137">
        <f ca="1">IF($D33=0,0,SUMIFS('Полная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R33" s="137">
        <f ca="1">IF($D33=0,0,SUMIFS('Полная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S33" s="137">
        <f ca="1">IF($D33=0,0,SUMIFS('Полная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T33" s="137">
        <f ca="1">IF($D33=0,0,SUMIFS('Полная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U33" s="137">
        <f ca="1">IF($D33=0,0,SUMIFS('Полная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V33" s="137">
        <f ca="1">IF($D33=0,0,SUMIFS('Полная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W33" s="137">
        <f ca="1">IF($D33=0,0,SUMIFS('Полная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X33" s="137">
        <f ca="1">IF($D33=0,0,SUMIFS('Полная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Y33" s="137">
        <f ca="1">IF($D33=0,0,SUMIFS('Полная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Z33" s="137">
        <f ca="1">IF($D33=0,0,SUMIFS('Полная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A33" s="137">
        <f ca="1">IF($D33=0,0,SUMIFS('Полная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B33" s="137">
        <f ca="1">IF($D33=0,0,SUMIFS('Полная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C33" s="137">
        <f ca="1">IF($D33=0,0,SUMIFS('Полная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D33" s="137">
        <f ca="1">IF($D33=0,0,SUMIFS('Полная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E33" s="137">
        <f ca="1">IF($D33=0,0,SUMIFS('Полная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F33" s="137">
        <f ca="1">IF($D33=0,0,SUMIFS('Полная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G33" s="137">
        <f ca="1">IF($D33=0,0,SUMIFS('Полная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H33" s="137">
        <f ca="1">IF($D33=0,0,SUMIFS('Полная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I33" s="137">
        <f ca="1">IF($D33=0,0,SUMIFS('Полная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J33" s="137">
        <f ca="1">IF($D33=0,0,SUMIFS('Полная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K33" s="137">
        <f ca="1">IF($D33=0,0,SUMIFS('Полная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L33" s="137">
        <f ca="1">IF($D33=0,0,SUMIFS('Полная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M33" s="137">
        <f ca="1">IF($D33=0,0,SUMIFS('Полная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N33" s="137">
        <f ca="1">IF($D33=0,0,SUMIFS('Полная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O33" s="137">
        <f ca="1">IF($D33=0,0,SUMIFS('Полная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P33" s="137">
        <f ca="1">IF($D33=0,0,SUMIFS('Полная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Q33" s="137">
        <f ca="1">IF($D33=0,0,SUMIFS('Полная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R33" s="137">
        <f ca="1">IF($D33=0,0,SUMIFS('Полная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S33" s="137">
        <f ca="1">IF($D33=0,0,SUMIFS('Полная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T33" s="137">
        <f ca="1">IF($D33=0,0,SUMIFS('Полная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U33" s="137">
        <f ca="1">IF($D33=0,0,SUMIFS('Полная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V33" s="137">
        <f ca="1">IF($D33=0,0,SUMIFS('Полная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W33" s="137">
        <f ca="1">IF($D33=0,0,SUMIFS('Полная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X33" s="137">
        <f ca="1">IF($D33=0,0,SUMIFS('Полная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Y33" s="137">
        <f ca="1">IF($D33=0,0,SUMIFS('Полная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Z33" s="137">
        <f ca="1">IF($D33=0,0,SUMIFS('Полная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A33" s="137">
        <f ca="1">IF($D33=0,0,SUMIFS('Полная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B33" s="137">
        <f ca="1">IF($D33=0,0,SUMIFS('Полная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C33" s="137">
        <f ca="1">IF($D33=0,0,SUMIFS('Полная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D33" s="137">
        <f ca="1">IF($D33=0,0,SUMIFS('Полная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E33" s="137">
        <f ca="1">IF($D33=0,0,SUMIFS('Полная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F33" s="137">
        <f ca="1">IF($D33=0,0,SUMIFS('Полная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G33" s="137">
        <f ca="1">IF($D33=0,0,SUMIFS('Полная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H33" s="137">
        <f ca="1">IF($D33=0,0,SUMIFS('Полная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I33" s="137">
        <f ca="1">IF($D33=0,0,SUMIFS('Полная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J33" s="137">
        <f ca="1">IF($D33=0,0,SUMIFS('Полная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K33" s="137">
        <f ca="1">IF($D33=0,0,SUMIFS('Полная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L33" s="137">
        <f ca="1">IF($D33=0,0,SUMIFS('Полная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M33" s="137">
        <f ca="1">IF($D33=0,0,SUMIFS('Полная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N33" s="137">
        <f ca="1">IF($D33=0,0,SUMIFS('Полная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O33" s="137">
        <f ca="1">IF($D33=0,0,SUMIFS('Полная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P33" s="137">
        <f ca="1">IF($D33=0,0,SUMIFS('Полная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Q33" s="137">
        <f ca="1">IF($D33=0,0,SUMIFS('Полная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R33" s="137">
        <f ca="1">IF($D33=0,0,SUMIFS('Полная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S33" s="137">
        <f ca="1">IF($D33=0,0,SUMIFS('Полная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T33" s="137">
        <f ca="1">IF($D33=0,0,SUMIFS('Полная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U33" s="137">
        <f ca="1">IF($D33=0,0,SUMIFS('Полная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V33" s="137">
        <f ca="1">IF($D33=0,0,SUMIFS('Полная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W33" s="137">
        <f ca="1">IF($D33=0,0,SUMIFS('Полная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X33" s="137">
        <f ca="1">IF($D33=0,0,SUMIFS('Полная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Y33" s="137">
        <f ca="1">IF($D33=0,0,SUMIFS('Полная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Z33" s="137">
        <f ca="1">IF($D33=0,0,SUMIFS('Полная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A33" s="137">
        <f ca="1">IF($D33=0,0,SUMIFS('Полная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B33" s="137">
        <f ca="1">IF($D33=0,0,SUMIFS('Полная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C33" s="137">
        <f ca="1">IF($D33=0,0,SUMIFS('Полная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D33" s="137">
        <f ca="1">IF($D33=0,0,SUMIFS('Полная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E33" s="137">
        <f ca="1">IF($D33=0,0,SUMIFS('Полная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F33" s="137">
        <f ca="1">IF($D33=0,0,SUMIFS('Полная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G33" s="137">
        <f ca="1">IF($D33=0,0,SUMIFS('Полная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H33" s="137">
        <f ca="1">IF($D33=0,0,SUMIFS('Полная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I33" s="137">
        <f ca="1">IF($D33=0,0,SUMIFS('Полная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J33" s="137">
        <f ca="1">IF($D33=0,0,SUMIFS('Полная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K33" s="137">
        <f ca="1">IF($D33=0,0,SUMIFS('Полная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L33" s="137">
        <f ca="1">IF($D33=0,0,SUMIFS('Полная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M33" s="137">
        <f ca="1">IF($D33=0,0,SUMIFS('Полная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N33" s="137">
        <f ca="1">IF($D33=0,0,SUMIFS('Полная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O33" s="137">
        <f ca="1">IF($D33=0,0,SUMIFS('Полная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P33" s="137">
        <f ca="1">IF($D33=0,0,SUMIFS('Полная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Q33" s="137">
        <f ca="1">IF($D33=0,0,SUMIFS('Полная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R33" s="137">
        <f ca="1">IF($D33=0,0,SUMIFS('Полная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S33" s="137">
        <f ca="1">IF($D33=0,0,SUMIFS('Полная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T33" s="137">
        <f ca="1">IF($D33=0,0,SUMIFS('Полная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U33" s="137">
        <f ca="1">IF($D33=0,0,SUMIFS('Полная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V33" s="137">
        <f ca="1">IF($D33=0,0,SUMIFS('Полная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W33" s="137">
        <f ca="1">IF($D33=0,0,SUMIFS('Полная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X33" s="137">
        <f ca="1">IF($D33=0,0,SUMIFS('Полная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Y33" s="137">
        <f ca="1">IF($D33=0,0,SUMIFS('Полная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Z33" s="137">
        <f ca="1">IF($D33=0,0,SUMIFS('Полная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A33" s="137">
        <f ca="1">IF($D33=0,0,SUMIFS('Полная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B33" s="137">
        <f ca="1">IF($D33=0,0,SUMIFS('Полная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C33" s="137">
        <f ca="1">IF($D33=0,0,SUMIFS('Полная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D33" s="137">
        <f ca="1">IF($D33=0,0,SUMIFS('Полная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E33" s="137">
        <f ca="1">IF($D33=0,0,SUMIFS('Полная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F33" s="137">
        <f ca="1">IF($D33=0,0,SUMIFS('Полная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G33" s="137">
        <f ca="1">IF($D33=0,0,SUMIFS('Полная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H33" s="137">
        <f ca="1">IF($D33=0,0,SUMIFS('Полная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I33" s="137">
        <f ca="1">IF($D33=0,0,SUMIFS('Полная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J33" s="137">
        <f ca="1">IF($D33=0,0,SUMIFS('Полная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K33" s="137">
        <f ca="1">IF($D33=0,0,SUMIFS('Полная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L33" s="137">
        <f ca="1">IF($D33=0,0,SUMIFS('Полная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M33" s="137">
        <f ca="1">IF($D33=0,0,SUMIFS('Полная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N33" s="137">
        <f ca="1">IF($D33=0,0,SUMIFS('Полная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O33" s="137">
        <f ca="1">IF($D33=0,0,SUMIFS('Полная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P33" s="137">
        <f ca="1">IF($D33=0,0,SUMIFS('Полная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Q33" s="137">
        <f ca="1">IF($D33=0,0,SUMIFS('Полная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R33" s="137">
        <f ca="1">IF($D33=0,0,SUMIFS('Полная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S33" s="137">
        <f ca="1">IF($D33=0,0,SUMIFS('Полная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T33" s="137">
        <f ca="1">IF($D33=0,0,SUMIFS('Полная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U33" s="137">
        <f ca="1">IF($D33=0,0,SUMIFS('Полная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V33" s="137">
        <f ca="1">IF($D33=0,0,SUMIFS('Полная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W33" s="137">
        <f ca="1">IF($D33=0,0,SUMIFS('Полная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X33" s="137">
        <f ca="1">IF($D33=0,0,SUMIFS('Полная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Y33" s="137">
        <f ca="1">IF($D33=0,0,SUMIFS('Полная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Z33" s="137">
        <f ca="1">IF($D33=0,0,SUMIFS('Полная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A33" s="137">
        <f ca="1">IF($D33=0,0,SUMIFS('Полная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B33" s="137">
        <f ca="1">IF($D33=0,0,SUMIFS('Полная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C33" s="137">
        <f ca="1">IF($D33=0,0,SUMIFS('Полная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D33" s="137">
        <f ca="1">IF($D33=0,0,SUMIFS('Полная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E33" s="137">
        <f ca="1">IF($D33=0,0,SUMIFS('Полная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F33" s="137">
        <f ca="1">IF($D33=0,0,SUMIFS('Полная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G33" s="137">
        <f ca="1">IF($D33=0,0,SUMIFS('Полная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H33" s="137">
        <f ca="1">IF($D33=0,0,SUMIFS('Полная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I33" s="137">
        <f ca="1">IF($D33=0,0,SUMIFS('Полная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J33" s="137">
        <f ca="1">IF($D33=0,0,SUMIFS('Полная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K33" s="137">
        <f ca="1">IF($D33=0,0,SUMIFS('Полная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L33" s="137">
        <f ca="1">IF($D33=0,0,SUMIFS('Полная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M33" s="137">
        <f ca="1">IF($D33=0,0,SUMIFS('Полная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N33" s="137">
        <f ca="1">IF($D33=0,0,SUMIFS('Полная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O33" s="137">
        <f ca="1">IF($D33=0,0,SUMIFS('Полная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P33" s="137">
        <f ca="1">IF($D33=0,0,SUMIFS('Полная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Q33" s="137">
        <f ca="1">IF($D33=0,0,SUMIFS('Полная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R33" s="137">
        <f ca="1">IF($D33=0,0,SUMIFS('Полная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S33" s="137">
        <f ca="1">IF($D33=0,0,SUMIFS('Полная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T33" s="137">
        <f ca="1">IF($D33=0,0,SUMIFS('Полная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U33" s="137">
        <f ca="1">IF($D33=0,0,SUMIFS('Полная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V33" s="137">
        <f ca="1">IF($D33=0,0,SUMIFS('Полная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W33" s="137">
        <f ca="1">IF($D33=0,0,SUMIFS('Полная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X33" s="137">
        <f ca="1">IF($D33=0,0,SUMIFS('Полная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Y33" s="137">
        <f ca="1">IF($D33=0,0,SUMIFS('Полная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Z33" s="137">
        <f ca="1">IF($D33=0,0,SUMIFS('Полная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A33" s="137">
        <f ca="1">IF($D33=0,0,SUMIFS('Полная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B33" s="137">
        <f ca="1">IF($D33=0,0,SUMIFS('Полная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C33" s="137">
        <f ca="1">IF($D33=0,0,SUMIFS('Полная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D33" s="137">
        <f ca="1">IF($D33=0,0,SUMIFS('Полная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E33" s="137">
        <f ca="1">IF($D33=0,0,SUMIFS('Полная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F33" s="137">
        <f ca="1">IF($D33=0,0,SUMIFS('Полная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G33" s="137">
        <f ca="1">IF($D33=0,0,SUMIFS('Полная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H33" s="137">
        <f ca="1">IF($D33=0,0,SUMIFS('Полная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I33" s="137">
        <f ca="1">IF($D33=0,0,SUMIFS('Полная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J33" s="137">
        <f ca="1">IF($D33=0,0,SUMIFS('Полная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K33" s="137">
        <f ca="1">IF($D33=0,0,SUMIFS('Полная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L33" s="137">
        <f ca="1">IF($D33=0,0,SUMIFS('Полная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M33" s="137">
        <f ca="1">IF($D33=0,0,SUMIFS('Полная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N33" s="137">
        <f ca="1">IF($D33=0,0,SUMIFS('Полная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O33" s="137">
        <f ca="1">IF($D33=0,0,SUMIFS('Полная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P33" s="137">
        <f ca="1">IF($D33=0,0,SUMIFS('Полная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Q33" s="137">
        <f ca="1">IF($D33=0,0,SUMIFS('Полная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R33" s="137">
        <f ca="1">IF($D33=0,0,SUMIFS('Полная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S33" s="137">
        <f ca="1">IF($D33=0,0,SUMIFS('Полная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T33" s="137">
        <f ca="1">IF($D33=0,0,SUMIFS('Полная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U33" s="137">
        <f ca="1">IF($D33=0,0,SUMIFS('Полная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V33" s="137">
        <f ca="1">IF($D33=0,0,SUMIFS('Полная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W33" s="137">
        <f ca="1">IF($D33=0,0,SUMIFS('Полная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X33" s="137">
        <f ca="1">IF($D33=0,0,SUMIFS('Полная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Y33" s="137">
        <f ca="1">IF($D33=0,0,SUMIFS('Полная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Z33" s="137">
        <f ca="1">IF($D33=0,0,SUMIFS('Полная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A33" s="137">
        <f ca="1">IF($D33=0,0,SUMIFS('Полная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B33" s="137">
        <f ca="1">IF($D33=0,0,SUMIFS('Полная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C33" s="137">
        <f ca="1">IF($D33=0,0,SUMIFS('Полная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D33" s="137">
        <f ca="1">IF($D33=0,0,SUMIFS('Полная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E33" s="137">
        <f ca="1">IF($D33=0,0,SUMIFS('Полная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F33" s="137">
        <f ca="1">IF($D33=0,0,SUMIFS('Полная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G33" s="137">
        <f ca="1">IF($D33=0,0,SUMIFS('Полная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H33" s="137">
        <f ca="1">IF($D33=0,0,SUMIFS('Полная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I33" s="137">
        <f ca="1">IF($D33=0,0,SUMIFS('Полная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J33" s="137">
        <f ca="1">IF($D33=0,0,SUMIFS('Полная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K33" s="137">
        <f ca="1">IF($D33=0,0,SUMIFS('Полная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L33" s="137">
        <f ca="1">IF($D33=0,0,SUMIFS('Полная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M33" s="137">
        <f ca="1">IF($D33=0,0,SUMIFS('Полная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N33" s="137">
        <f ca="1">IF($D33=0,0,SUMIFS('Полная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O33" s="137">
        <f ca="1">IF($D33=0,0,SUMIFS('Полная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P33" s="137">
        <f ca="1">IF($D33=0,0,SUMIFS('Полная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Q33" s="137">
        <f ca="1">IF($D33=0,0,SUMIFS('Полная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R33" s="137">
        <f ca="1">IF($D33=0,0,SUMIFS('Полная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S33" s="137">
        <f ca="1">IF($D33=0,0,SUMIFS('Полная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T33" s="137">
        <f ca="1">IF($D33=0,0,SUMIFS('Полная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U33" s="137">
        <f ca="1">IF($D33=0,0,SUMIFS('Полная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V33" s="137">
        <f ca="1">IF($D33=0,0,SUMIFS('Полная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W33" s="137">
        <f ca="1">IF($D33=0,0,SUMIFS('Полная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X33" s="137">
        <f ca="1">IF($D33=0,0,SUMIFS('Полная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Y33" s="137">
        <f ca="1">IF($D33=0,0,SUMIFS('Полная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Z33" s="137">
        <f ca="1">IF($D33=0,0,SUMIFS('Полная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A33" s="137">
        <f ca="1">IF($D33=0,0,SUMIFS('Полная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B33" s="137">
        <f ca="1">IF($D33=0,0,SUMIFS('Полная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C33" s="137">
        <f ca="1">IF($D33=0,0,SUMIFS('Полная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D33" s="137">
        <f ca="1">IF($D33=0,0,SUMIFS('Полная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E33" s="137">
        <f ca="1">IF($D33=0,0,SUMIFS('Полная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F33" s="137">
        <f ca="1">IF($D33=0,0,SUMIFS('Полная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G33" s="137">
        <f ca="1">IF($D33=0,0,SUMIFS('Полная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H33" s="137">
        <f ca="1">IF($D33=0,0,SUMIFS('Полная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I33" s="137">
        <f ca="1">IF($D33=0,0,SUMIFS('Полная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J33" s="137">
        <f ca="1">IF($D33=0,0,SUMIFS('Полная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K33" s="137">
        <f ca="1">IF($D33=0,0,SUMIFS('Полная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L33" s="137">
        <f ca="1">IF($D33=0,0,SUMIFS('Полная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M33" s="137">
        <f ca="1">IF($D33=0,0,SUMIFS('Полная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N33" s="137">
        <f ca="1">IF($D33=0,0,SUMIFS('Полная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O33" s="137">
        <f ca="1">IF($D33=0,0,SUMIFS('Полная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P33" s="137">
        <f ca="1">IF($D33=0,0,SUMIFS('Полная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Q33" s="137">
        <f ca="1">IF($D33=0,0,SUMIFS('Полная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R33" s="137">
        <f ca="1">IF($D33=0,0,SUMIFS('Полная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S33" s="137">
        <f ca="1">IF($D33=0,0,SUMIFS('Полная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T33" s="137">
        <f ca="1">IF($D33=0,0,SUMIFS('Полная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U33" s="137">
        <f ca="1">IF($D33=0,0,SUMIFS('Полная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V33" s="137">
        <f ca="1">IF($D33=0,0,SUMIFS('Полная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W33" s="137">
        <f ca="1">IF($D33=0,0,SUMIFS('Полная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X33" s="137">
        <f ca="1">IF($D33=0,0,SUMIFS('Полная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Y33" s="137">
        <f ca="1">IF($D33=0,0,SUMIFS('Полная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Z33" s="137">
        <f ca="1">IF($D33=0,0,SUMIFS('Полная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A33" s="137">
        <f ca="1">IF($D33=0,0,SUMIFS('Полная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B33" s="137">
        <f ca="1">IF($D33=0,0,SUMIFS('Полная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C33" s="137">
        <f ca="1">IF($D33=0,0,SUMIFS('Полная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D33" s="137">
        <f ca="1">IF($D33=0,0,SUMIFS('Полная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E33" s="137">
        <f ca="1">IF($D33=0,0,SUMIFS('Полная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F33" s="137">
        <f ca="1">IF($D33=0,0,SUMIFS('Полная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G33" s="137">
        <f ca="1">IF($D33=0,0,SUMIFS('Полная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H33" s="137">
        <f ca="1">IF($D33=0,0,SUMIFS('Полная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I33" s="137">
        <f ca="1">IF($D33=0,0,SUMIFS('Полная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J33" s="137">
        <f ca="1">IF($D33=0,0,SUMIFS('Полная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K33" s="137">
        <f ca="1">IF($D33=0,0,SUMIFS('Полная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L33" s="137">
        <f ca="1">IF($D33=0,0,SUMIFS('Полная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M33" s="137">
        <f ca="1">IF($D33=0,0,SUMIFS('Полная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N33" s="137">
        <f ca="1">IF($D33=0,0,SUMIFS('Полная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O33" s="137">
        <f ca="1">IF($D33=0,0,SUMIFS('Полная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P33" s="137">
        <f ca="1">IF($D33=0,0,SUMIFS('Полная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Q33" s="137">
        <f ca="1">IF($D33=0,0,SUMIFS('Полная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R33" s="137">
        <f ca="1">IF($D33=0,0,SUMIFS('Полная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S33" s="137">
        <f ca="1">IF($D33=0,0,SUMIFS('Полная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T33" s="137">
        <f ca="1">IF($D33=0,0,SUMIFS('Полная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U33" s="137">
        <f ca="1">IF($D33=0,0,SUMIFS('Полная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V33" s="137">
        <f ca="1">IF($D33=0,0,SUMIFS('Полная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W33" s="137">
        <f ca="1">IF($D33=0,0,SUMIFS('Полная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X33" s="137">
        <f ca="1">IF($D33=0,0,SUMIFS('Полная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Y33" s="137">
        <f ca="1">IF($D33=0,0,SUMIFS('Полная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Z33" s="137">
        <f ca="1">IF($D33=0,0,SUMIFS('Полная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A33" s="137">
        <f ca="1">IF($D33=0,0,SUMIFS('Полная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B33" s="137">
        <f ca="1">IF($D33=0,0,SUMIFS('Полная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C33" s="137">
        <f ca="1">IF($D33=0,0,SUMIFS('Полная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D33" s="137">
        <f ca="1">IF($D33=0,0,SUMIFS('Полная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E33" s="137">
        <f ca="1">IF($D33=0,0,SUMIFS('Полная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F33" s="137">
        <f ca="1">IF($D33=0,0,SUMIFS('Полная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G33" s="137">
        <f ca="1">IF($D33=0,0,SUMIFS('Полная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H33" s="137">
        <f ca="1">IF($D33=0,0,SUMIFS('Полная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I33" s="137">
        <f ca="1">IF($D33=0,0,SUMIFS('Полная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J33" s="137">
        <f ca="1">IF($D33=0,0,SUMIFS('Полная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K33" s="137">
        <f ca="1">IF($D33=0,0,SUMIFS('Полная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L33" s="137">
        <f ca="1">IF($D33=0,0,SUMIFS('Полная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M33" s="137">
        <f ca="1">IF($D33=0,0,SUMIFS('Полная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N33" s="137">
        <f ca="1">IF($D33=0,0,SUMIFS('Полная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O33" s="137">
        <f ca="1">IF($D33=0,0,SUMIFS('Полная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P33" s="137">
        <f ca="1">IF($D33=0,0,SUMIFS('Полная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Q33" s="137">
        <f ca="1">IF($D33=0,0,SUMIFS('Полная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R33" s="137">
        <f ca="1">IF($D33=0,0,SUMIFS('Полная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S33" s="137">
        <f ca="1">IF($D33=0,0,SUMIFS('Полная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T33" s="137">
        <f ca="1">IF($D33=0,0,SUMIFS('Полная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U33" s="137">
        <f ca="1">IF($D33=0,0,SUMIFS('Полная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V33" s="137">
        <f ca="1">IF($D33=0,0,SUMIFS('Полная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W33" s="137">
        <f ca="1">IF($D33=0,0,SUMIFS('Полная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X33" s="137">
        <f ca="1">IF($D33=0,0,SUMIFS('Полная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Y33" s="137">
        <f ca="1">IF($D33=0,0,SUMIFS('Полная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Z33" s="137">
        <f ca="1">IF($D33=0,0,SUMIFS('Полная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A33" s="137">
        <f ca="1">IF($D33=0,0,SUMIFS('Полная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B33" s="137">
        <f ca="1">IF($D33=0,0,SUMIFS('Полная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C33" s="137">
        <f ca="1">IF($D33=0,0,SUMIFS('Полная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D33" s="137">
        <f ca="1">IF($D33=0,0,SUMIFS('Полная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E33" s="137">
        <f ca="1">IF($D33=0,0,SUMIFS('Полная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F33" s="137">
        <f ca="1">IF($D33=0,0,SUMIFS('Полная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G33" s="137">
        <f ca="1">IF($D33=0,0,SUMIFS('Полная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H33" s="137">
        <f ca="1">IF($D33=0,0,SUMIFS('Полная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I33" s="137">
        <f ca="1">IF($D33=0,0,SUMIFS('Полная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J33" s="137">
        <f ca="1">IF($D33=0,0,SUMIFS('Полная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K33" s="137">
        <f ca="1">IF($D33=0,0,SUMIFS('Полная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L33" s="137">
        <f ca="1">IF($D33=0,0,SUMIFS('Полная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M33" s="137">
        <f ca="1">IF($D33=0,0,SUMIFS('Полная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N33" s="137">
        <f ca="1">IF($D33=0,0,SUMIFS('Полная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O33" s="137">
        <f ca="1">IF($D33=0,0,SUMIFS('Полная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P33" s="137">
        <f ca="1">IF($D33=0,0,SUMIFS('Полная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Q33" s="137">
        <f ca="1">IF($D33=0,0,SUMIFS('Полная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R33" s="137">
        <f ca="1">IF($D33=0,0,SUMIFS('Полная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S33" s="137">
        <f ca="1">IF($D33=0,0,SUMIFS('Полная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T33" s="137">
        <f ca="1">IF($D33=0,0,SUMIFS('Полная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U33" s="137">
        <f ca="1">IF($D33=0,0,SUMIFS('Полная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V33" s="137">
        <f ca="1">IF($D33=0,0,SUMIFS('Полная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W33" s="137">
        <f ca="1">IF($D33=0,0,SUMIFS('Полная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X33" s="137">
        <f ca="1">IF($D33=0,0,SUMIFS('Полная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Y33" s="137">
        <f ca="1">IF($D33=0,0,SUMIFS('Полная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Z33" s="137">
        <f ca="1">IF($D33=0,0,SUMIFS('Полная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A33" s="137">
        <f ca="1">IF($D33=0,0,SUMIFS('Полная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B33" s="137">
        <f ca="1">IF($D33=0,0,SUMIFS('Полная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C33" s="137">
        <f ca="1">IF($D33=0,0,SUMIFS('Полная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D33" s="137">
        <f ca="1">IF($D33=0,0,SUMIFS('Полная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E33" s="137">
        <f ca="1">IF($D33=0,0,SUMIFS('Полная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F33" s="137">
        <f ca="1">IF($D33=0,0,SUMIFS('Полная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G33" s="137">
        <f ca="1">IF($D33=0,0,SUMIFS('Полная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H33" s="137">
        <f ca="1">IF($D33=0,0,SUMIFS('Полная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I33" s="137">
        <f ca="1">IF($D33=0,0,SUMIFS('Полная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J33" s="137">
        <f ca="1">IF($D33=0,0,SUMIFS('Полная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K33" s="137">
        <f ca="1">IF($D33=0,0,SUMIFS('Полная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L33" s="137">
        <f ca="1">IF($D33=0,0,SUMIFS('Полная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M33" s="137">
        <f ca="1">IF($D33=0,0,SUMIFS('Полная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N33" s="137">
        <f ca="1">IF($D33=0,0,SUMIFS('Полная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O33" s="137">
        <f ca="1">IF($D33=0,0,SUMIFS('Полная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P33" s="137">
        <f ca="1">IF($D33=0,0,SUMIFS('Полная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Q33" s="137">
        <f ca="1">IF($D33=0,0,SUMIFS('Полная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R33" s="137">
        <f ca="1">IF($D33=0,0,SUMIFS('Полная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S33" s="137">
        <f ca="1">IF($D33=0,0,SUMIFS('Полная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T33" s="137">
        <f ca="1">IF($D33=0,0,SUMIFS('Полная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U33" s="137">
        <f ca="1">IF($D33=0,0,SUMIFS('Полная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V33" s="137">
        <f ca="1">IF($D33=0,0,SUMIFS('Полная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W33" s="137">
        <f ca="1">IF($D33=0,0,SUMIFS('Полная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X33" s="137">
        <f ca="1">IF($D33=0,0,SUMIFS('Полная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Y33" s="137">
        <f ca="1">IF($D33=0,0,SUMIFS('Полная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Z33" s="137">
        <f ca="1">IF($D33=0,0,SUMIFS('Полная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A33" s="137">
        <f ca="1">IF($D33=0,0,SUMIFS('Полная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B33" s="137">
        <f ca="1">IF($D33=0,0,SUMIFS('Полная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C33" s="137">
        <f ca="1">IF($D33=0,0,SUMIFS('Полная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D33" s="137">
        <f ca="1">IF($D33=0,0,SUMIFS('Полная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E33" s="137">
        <f ca="1">IF($D33=0,0,SUMIFS('Полная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F33" s="137">
        <f ca="1">IF($D33=0,0,SUMIFS('Полная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G33" s="137">
        <f ca="1">IF($D33=0,0,SUMIFS('Полная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H33" s="137">
        <f ca="1">IF($D33=0,0,SUMIFS('Полная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I33" s="137">
        <f ca="1">IF($D33=0,0,SUMIFS('Полная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J33" s="137">
        <f ca="1">IF($D33=0,0,SUMIFS('Полная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K33" s="137">
        <f ca="1">IF($D33=0,0,SUMIFS('Полная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L33" s="137">
        <f ca="1">IF($D33=0,0,SUMIFS('Полная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M33" s="137">
        <f ca="1">IF($D33=0,0,SUMIFS('Полная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N33" s="137">
        <f ca="1">IF($D33=0,0,SUMIFS('Полная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O33" s="137">
        <f ca="1">IF($D33=0,0,SUMIFS('Полная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P33" s="137">
        <f ca="1">IF($D33=0,0,SUMIFS('Полная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Q33" s="137">
        <f ca="1">IF($D33=0,0,SUMIFS('Полная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R33" s="137">
        <f ca="1">IF($D33=0,0,SUMIFS('Полная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S33" s="137">
        <f ca="1">IF($D33=0,0,SUMIFS('Полная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T33" s="137">
        <f ca="1">IF($D33=0,0,SUMIFS('Полная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U33" s="137">
        <f ca="1">IF($D33=0,0,SUMIFS('Полная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V33" s="137">
        <f ca="1">IF($D33=0,0,SUMIFS('Полная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W33" s="137">
        <f ca="1">IF($D33=0,0,SUMIFS('Полная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X33" s="137">
        <f ca="1">IF($D33=0,0,SUMIFS('Полная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Y33" s="137">
        <f ca="1">IF($D33=0,0,SUMIFS('Полная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Z33" s="137">
        <f ca="1">IF($D33=0,0,SUMIFS('Полная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A33" s="137">
        <f ca="1">IF($D33=0,0,SUMIFS('Полная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B33" s="137">
        <f ca="1">IF($D33=0,0,SUMIFS('Полная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C33" s="137">
        <f ca="1">IF($D33=0,0,SUMIFS('Полная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D33" s="137">
        <f ca="1">IF($D33=0,0,SUMIFS('Полная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E33" s="137">
        <f ca="1">IF($D33=0,0,SUMIFS('Полная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F33" s="137">
        <f ca="1">IF($D33=0,0,SUMIFS('Полная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G33" s="137">
        <f ca="1">IF($D33=0,0,SUMIFS('Полная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H33" s="137">
        <f ca="1">IF($D33=0,0,SUMIFS('Полная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I33" s="137">
        <f ca="1">IF($D33=0,0,SUMIFS('Полная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J33" s="137">
        <f ca="1">IF($D33=0,0,SUMIFS('Полная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K33" s="137">
        <f ca="1">IF($D33=0,0,SUMIFS('Полная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L33" s="137">
        <f ca="1">IF($D33=0,0,SUMIFS('Полная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M33" s="137">
        <f ca="1">IF($D33=0,0,SUMIFS('Полная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N33" s="137">
        <f ca="1">IF($D33=0,0,SUMIFS('Полная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O33" s="137">
        <f ca="1">IF($D33=0,0,SUMIFS('Полная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P33" s="137">
        <f ca="1">IF($D33=0,0,SUMIFS('Полная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Q33" s="137">
        <f ca="1">IF($D33=0,0,SUMIFS('Полная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R33" s="137">
        <f ca="1">IF($D33=0,0,SUMIFS('Полная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S33" s="137">
        <f ca="1">IF($D33=0,0,SUMIFS('Полная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T33" s="137">
        <f ca="1">IF($D33=0,0,SUMIFS('Полная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U33" s="137">
        <f ca="1">IF($D33=0,0,SUMIFS('Полная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V33" s="137">
        <f ca="1">IF($D33=0,0,SUMIFS('Полная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W33" s="137">
        <f ca="1">IF($D33=0,0,SUMIFS('Полная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X33" s="137">
        <f ca="1">IF($D33=0,0,SUMIFS('Полная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Y33" s="137">
        <f ca="1">IF($D33=0,0,SUMIFS('Полная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Z33" s="137">
        <f ca="1">IF($D33=0,0,SUMIFS('Полная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A33" s="137">
        <f ca="1">IF($D33=0,0,SUMIFS('Полная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B33" s="137">
        <f ca="1">IF($D33=0,0,SUMIFS('Полная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C33" s="137">
        <f ca="1">IF($D33=0,0,SUMIFS('Полная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D33" s="137">
        <f ca="1">IF($D33=0,0,SUMIFS('Полная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E33" s="137">
        <f ca="1">IF($D33=0,0,SUMIFS('Полная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F33" s="137">
        <f ca="1">IF($D33=0,0,SUMIFS('Полная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G33" s="137">
        <f ca="1">IF($D33=0,0,SUMIFS('Полная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H33" s="137">
        <f ca="1">IF($D33=0,0,SUMIFS('Полная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I33" s="137">
        <f ca="1">IF($D33=0,0,SUMIFS('Полная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J33" s="137">
        <f ca="1">IF($D33=0,0,SUMIFS('Полная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K33" s="137">
        <f ca="1">IF($D33=0,0,SUMIFS('Полная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L33" s="137">
        <f ca="1">IF($D33=0,0,SUMIFS('Полная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M33" s="137">
        <f ca="1">IF($D33=0,0,SUMIFS('Полная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N33" s="137">
        <f ca="1">IF($D33=0,0,SUMIFS('Полная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O33" s="137">
        <f ca="1">IF($D33=0,0,SUMIFS('Полная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P33" s="137">
        <f ca="1">IF($D33=0,0,SUMIFS('Полная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Q33" s="137">
        <f ca="1">IF($D33=0,0,SUMIFS('Полная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R33" s="137">
        <f ca="1">IF($D33=0,0,SUMIFS('Полная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S33" s="137">
        <f ca="1">IF($D33=0,0,SUMIFS('Полная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T33" s="137">
        <f ca="1">IF($D33=0,0,SUMIFS('Полная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U33" s="137">
        <f ca="1">IF($D33=0,0,SUMIFS('Полная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V33" s="137">
        <f ca="1">IF($D33=0,0,SUMIFS('Полная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W33" s="137">
        <f ca="1">IF($D33=0,0,SUMIFS('Полная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X33" s="137">
        <f ca="1">IF($D33=0,0,SUMIFS('Полная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Y33" s="137">
        <f ca="1">IF($D33=0,0,SUMIFS('Полная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Z33" s="137">
        <f ca="1">IF($D33=0,0,SUMIFS('Полная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A33" s="137">
        <f ca="1">IF($D33=0,0,SUMIFS('Полная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B33" s="137">
        <f ca="1">IF($D33=0,0,SUMIFS('Полная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C33" s="137">
        <f ca="1">IF($D33=0,0,SUMIFS('Полная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D33" s="137">
        <f ca="1">IF($D33=0,0,SUMIFS('Полная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E33" s="137">
        <f ca="1">IF($D33=0,0,SUMIFS('Полная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F33" s="137">
        <f ca="1">IF($D33=0,0,SUMIFS('Полная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G33" s="137">
        <f ca="1">IF($D33=0,0,SUMIFS('Полная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H33" s="137">
        <f ca="1">IF($D33=0,0,SUMIFS('Полная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I33" s="137">
        <f ca="1">IF($D33=0,0,SUMIFS('Полная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J33" s="137">
        <f ca="1">IF($D33=0,0,SUMIFS('Полная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K33" s="137">
        <f ca="1">IF($D33=0,0,SUMIFS('Полная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L33" s="137">
        <f ca="1">IF($D33=0,0,SUMIFS('Полная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M33" s="137">
        <f ca="1">IF($D33=0,0,SUMIFS('Полная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N33" s="137">
        <f ca="1">IF($D33=0,0,SUMIFS('Полная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O33" s="137">
        <f ca="1">IF($D33=0,0,SUMIFS('Полная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P33" s="137">
        <f ca="1">IF($D33=0,0,SUMIFS('Полная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Q33" s="137">
        <f ca="1">IF($D33=0,0,SUMIFS('Полная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R33" s="137">
        <f ca="1">IF($D33=0,0,SUMIFS('Полная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S33" s="137">
        <f ca="1">IF($D33=0,0,SUMIFS('Полная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T33" s="137">
        <f ca="1">IF($D33=0,0,SUMIFS('Полная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U33" s="137">
        <f ca="1">IF($D33=0,0,SUMIFS('Полная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V33" s="137">
        <f ca="1">IF($D33=0,0,SUMIFS('Полная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W33" s="137">
        <f ca="1">IF($D33=0,0,SUMIFS('Полная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X33" s="137">
        <f ca="1">IF($D33=0,0,SUMIFS('Полная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Y33" s="137">
        <f ca="1">IF($D33=0,0,SUMIFS('Полная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Z33" s="137">
        <f ca="1">IF($D33=0,0,SUMIFS('Полная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A33" s="137">
        <f ca="1">IF($D33=0,0,SUMIFS('Полная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B33" s="137">
        <f ca="1">IF($D33=0,0,SUMIFS('Полная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C33" s="137">
        <f ca="1">IF($D33=0,0,SUMIFS('Полная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D33" s="137">
        <f ca="1">IF($D33=0,0,SUMIFS('Полная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E33" s="137">
        <f ca="1">IF($D33=0,0,SUMIFS('Полная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F33" s="137">
        <f ca="1">IF($D33=0,0,SUMIFS('Полная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G33" s="137">
        <f ca="1">IF($D33=0,0,SUMIFS('Полная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H33" s="137">
        <f ca="1">IF($D33=0,0,SUMIFS('Полная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I33" s="137">
        <f ca="1">IF($D33=0,0,SUMIFS('Полная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J33" s="137">
        <f ca="1">IF($D33=0,0,SUMIFS('Полная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K33" s="137">
        <f ca="1">IF($D33=0,0,SUMIFS('Полная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L33" s="137">
        <f ca="1">IF($D33=0,0,SUMIFS('Полная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M33" s="137">
        <f ca="1">IF($D33=0,0,SUMIFS('Полная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N33" s="137">
        <f ca="1">IF($D33=0,0,SUMIFS('Полная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O33" s="137">
        <f ca="1">IF($D33=0,0,SUMIFS('Полная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P33" s="137">
        <f ca="1">IF($D33=0,0,SUMIFS('Полная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Q33" s="137">
        <f ca="1">IF($D33=0,0,SUMIFS('Полная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R33" s="137">
        <f ca="1">IF($D33=0,0,SUMIFS('Полная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S33" s="137">
        <f ca="1">IF($D33=0,0,SUMIFS('Полная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T33" s="137">
        <f ca="1">IF($D33=0,0,SUMIFS('Полная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U33" s="137">
        <f ca="1">IF($D33=0,0,SUMIFS('Полная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V33" s="137">
        <f ca="1">IF($D33=0,0,SUMIFS('Полная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W33" s="137">
        <f ca="1">IF($D33=0,0,SUMIFS('Полная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X33" s="137">
        <f ca="1">IF($D33=0,0,SUMIFS('Полная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Y33" s="137">
        <f ca="1">IF($D33=0,0,SUMIFS('Полная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Z33" s="137">
        <f ca="1">IF($D33=0,0,SUMIFS('Полная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A33" s="137">
        <f ca="1">IF($D33=0,0,SUMIFS('Полная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B33" s="137">
        <f ca="1">IF($D33=0,0,SUMIFS('Полная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C33" s="137">
        <f ca="1">IF($D33=0,0,SUMIFS('Полная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D33" s="137">
        <f ca="1">IF($D33=0,0,SUMIFS('Полная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E33" s="137">
        <f ca="1">IF($D33=0,0,SUMIFS('Полная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F33" s="137">
        <f ca="1">IF($D33=0,0,SUMIFS('Полная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G33" s="137">
        <f ca="1">IF($D33=0,0,SUMIFS('Полная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H33" s="137">
        <f ca="1">IF($D33=0,0,SUMIFS('Полная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I33" s="137">
        <f ca="1">IF($D33=0,0,SUMIFS('Полная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J33" s="137">
        <f ca="1">IF($D33=0,0,SUMIFS('Полная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K33" s="137">
        <f ca="1">IF($D33=0,0,SUMIFS('Полная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L33" s="137">
        <f ca="1">IF($D33=0,0,SUMIFS('Полная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M33" s="137">
        <f ca="1">IF($D33=0,0,SUMIFS('Полная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N33" s="137">
        <f ca="1">IF($D33=0,0,SUMIFS('Полная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O33" s="137">
        <f ca="1">IF($D33=0,0,SUMIFS('Полная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P33" s="137">
        <f ca="1">IF($D33=0,0,SUMIFS('Полная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Q33" s="137">
        <f ca="1">IF($D33=0,0,SUMIFS('Полная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R33" s="137">
        <f ca="1">IF($D33=0,0,SUMIFS('Полная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S33" s="137">
        <f ca="1">IF($D33=0,0,SUMIFS('Полная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T33" s="137">
        <f ca="1">IF($D33=0,0,SUMIFS('Полная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U33" s="137">
        <f ca="1">IF($D33=0,0,SUMIFS('Полная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V33" s="137">
        <f ca="1">IF($D33=0,0,SUMIFS('Полная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W33" s="137">
        <f ca="1">IF($D33=0,0,SUMIFS('Полная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X33" s="137">
        <f ca="1">IF($D33=0,0,SUMIFS('Полная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Y33" s="137">
        <f ca="1">IF($D33=0,0,SUMIFS('Полная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Z33" s="137">
        <f ca="1">IF($D33=0,0,SUMIFS('Полная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A33" s="137">
        <f ca="1">IF($D33=0,0,SUMIFS('Полная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B33" s="137">
        <f ca="1">IF($D33=0,0,SUMIFS('Полная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C33" s="137">
        <f ca="1">IF($D33=0,0,SUMIFS('Полная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D33" s="137">
        <f ca="1">IF($D33=0,0,SUMIFS('Полная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E33" s="137">
        <f ca="1">IF($D33=0,0,SUMIFS('Полная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F33" s="137">
        <f ca="1">IF($D33=0,0,SUMIFS('Полная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G33" s="137">
        <f ca="1">IF($D33=0,0,SUMIFS('Полная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H33" s="137">
        <f ca="1">IF($D33=0,0,SUMIFS('Полная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I33" s="137">
        <f ca="1">IF($D33=0,0,SUMIFS('Полная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J33" s="137">
        <f ca="1">IF($D33=0,0,SUMIFS('Полная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K33" s="137">
        <f ca="1">IF($D33=0,0,SUMIFS('Полная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L33" s="137">
        <f ca="1">IF($D33=0,0,SUMIFS('Полная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M33" s="137">
        <f ca="1">IF($D33=0,0,SUMIFS('Полная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N33" s="137">
        <f ca="1">IF($D33=0,0,SUMIFS('Полная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O33" s="137">
        <f ca="1">IF($D33=0,0,SUMIFS('Полная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P33" s="141">
        <f ca="1">IF($D33=0,0,SUMIFS('Полная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Q33" s="137">
        <f ca="1">IF($D33=0,0,SUMIFS('Полная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R33" s="137">
        <f ca="1">IF($D33=0,0,SUMIFS('Полная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S33" s="137">
        <f ca="1">IF($D33=0,0,SUMIFS('Полная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T33" s="137">
        <f ca="1">IF($D33=0,0,SUMIFS('Полная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U33" s="137">
        <f ca="1">IF($D33=0,0,SUMIFS('Полная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V33" s="137">
        <f ca="1">IF($D33=0,0,SUMIFS('Полная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W33" s="137">
        <f ca="1">IF($D33=0,0,SUMIFS('Полная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X33" s="137">
        <f ca="1">IF($D33=0,0,SUMIFS('Полная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Y33" s="137">
        <f ca="1">IF($D33=0,0,SUMIFS('Полная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Z33" s="137">
        <f ca="1">IF($D33=0,0,SUMIFS('Полная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A33" s="137">
        <f ca="1">IF($D33=0,0,SUMIFS('Полная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B33" s="137">
        <f ca="1">IF($D33=0,0,SUMIFS('Полная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C33" s="137">
        <f ca="1">IF($D33=0,0,SUMIFS('Полная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D33" s="137">
        <f ca="1">IF($D33=0,0,SUMIFS('Полная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E33" s="141">
        <f ca="1">IF($D33=0,0,SUMIFS('Полная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F33" s="104"/>
      <c r="YG33" s="94"/>
    </row>
    <row r="34" spans="1:657" s="105" customFormat="1" ht="15" customHeight="1" x14ac:dyDescent="0.25">
      <c r="A34" s="133">
        <v>8</v>
      </c>
      <c r="B34" s="134" t="s">
        <v>233</v>
      </c>
      <c r="C34" s="135" t="s">
        <v>234</v>
      </c>
      <c r="D34" s="134">
        <f ca="1">COUNTIFS('Полная ст-ть с уч.НЗС (Авто)'!$YG$11:INDIRECT("'Полная ст-ть с уч.НЗС (Авто)'!YG"&amp;$J$26),B33,'Полная ст-ть с уч.НЗС (Авто)'!$YO$11:INDIRECT("'Полная ст-ть с уч.НЗС (Авто)'!YO"&amp;$J$26),$C34)</f>
        <v>0</v>
      </c>
      <c r="E34" s="134"/>
      <c r="F34" s="134"/>
      <c r="G34" s="134"/>
      <c r="H34" s="134"/>
      <c r="I34" s="137">
        <f ca="1">IF($D34=0,0,SUMIFS('Полная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34" s="138"/>
      <c r="K34" s="137">
        <f ca="1">IF($D34=0,0,SUMIFS('Полная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34" s="137"/>
      <c r="M34" s="137">
        <f ca="1">IF($D34=0,0,SUMIFS('Полная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34" s="137"/>
      <c r="O34" s="137">
        <f ca="1">IF($D34=0,0,SUMIFS('Полная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34" s="137"/>
      <c r="Q34" s="137">
        <f ca="1">IF($D34=0,0,SUMIFS('Полная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34" s="137">
        <f ca="1">IF($D34=0,0,SUMIFS('Полная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34" s="137">
        <f ca="1">IF($D34=0,0,SUMIFS('Полная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34" s="137">
        <f ca="1">IF($D34=0,0,SUMIFS('Полная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34" s="137">
        <f ca="1">IF($D34=0,0,SUMIFS('Полная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34" s="137">
        <f ca="1">IF($D34=0,0,SUMIFS('Полная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34" s="137">
        <f ca="1">IF($D34=0,0,SUMIFS('Полная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34" s="137">
        <f ca="1">IF($D34=0,0,SUMIFS('Полная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34" s="137">
        <f ca="1">IF($D34=0,0,SUMIFS('Полная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Z34" s="137">
        <f ca="1">IF($D34=0,0,SUMIFS('Полная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A34" s="137">
        <f ca="1">IF($D34=0,0,SUMIFS('Полная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B34" s="137">
        <f ca="1">IF($D34=0,0,SUMIFS('Полная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C34" s="137">
        <f ca="1">IF($D34=0,0,SUMIFS('Полная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D34" s="137">
        <f ca="1">IF($D34=0,0,SUMIFS('Полная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E34" s="137">
        <f ca="1">IF($D34=0,0,SUMIFS('Полная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F34" s="137">
        <f ca="1">IF($D34=0,0,SUMIFS('Полная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G34" s="137">
        <f ca="1">IF($D34=0,0,SUMIFS('Полная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H34" s="137">
        <f ca="1">IF($D34=0,0,SUMIFS('Полная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I34" s="137">
        <f ca="1">IF($D34=0,0,SUMIFS('Полная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J34" s="137">
        <f ca="1">IF($D34=0,0,SUMIFS('Полная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K34" s="137">
        <f ca="1">IF($D34=0,0,SUMIFS('Полная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L34" s="137">
        <f ca="1">IF($D34=0,0,SUMIFS('Полная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M34" s="137">
        <f ca="1">IF($D34=0,0,SUMIFS('Полная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N34" s="137">
        <f ca="1">IF($D34=0,0,SUMIFS('Полная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O34" s="137">
        <f ca="1">IF($D34=0,0,SUMIFS('Полная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P34" s="137">
        <f ca="1">IF($D34=0,0,SUMIFS('Полная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Q34" s="137">
        <f ca="1">IF($D34=0,0,SUMIFS('Полная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R34" s="139"/>
      <c r="AS34" s="139"/>
      <c r="AT34" s="140"/>
      <c r="AU34" s="140"/>
      <c r="AV34" s="140"/>
      <c r="AW34" s="140"/>
      <c r="AX34" s="137">
        <f ca="1">IF($D34=0,0,SUMIFS('Полная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Y34" s="137">
        <f ca="1">IF($D34=0,0,SUMIFS('Полная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Z34" s="137">
        <f ca="1">IF($D34=0,0,SUMIFS('Полная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A34" s="137">
        <f ca="1">IF($D34=0,0,SUMIFS('Полная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B34" s="137">
        <f ca="1">IF($D34=0,0,SUMIFS('Полная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C34" s="137">
        <f ca="1">IF($D34=0,0,SUMIFS('Полная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D34" s="140"/>
      <c r="BE34" s="140"/>
      <c r="BF34" s="137">
        <f ca="1">IF($D34=0,0,SUMIFS('Полная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G34" s="137">
        <f ca="1">IF($D34=0,0,SUMIFS('Полная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H34" s="137">
        <f ca="1">IF($D34=0,0,SUMIFS('Полная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I34" s="137">
        <f ca="1">IF($D34=0,0,SUMIFS('Полная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J34" s="137">
        <f ca="1">IF($D34=0,0,SUMIFS('Полная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K34" s="137">
        <f ca="1">IF($D34=0,0,SUMIFS('Полная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L34" s="140"/>
      <c r="BM34" s="137">
        <f ca="1">IF($D34=0,0,SUMIFS('Полная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N34" s="140"/>
      <c r="BO34" s="137"/>
      <c r="BP34" s="137"/>
      <c r="BQ34" s="137">
        <f ca="1">IF($D34=0,0,SUMIFS('Полная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  <c r="CE34" s="137"/>
      <c r="CF34" s="137"/>
      <c r="CG34" s="137"/>
      <c r="CH34" s="137"/>
      <c r="CI34" s="137"/>
      <c r="CJ34" s="137"/>
      <c r="CK34" s="137">
        <f ca="1">IF($D34=0,0,SUMIFS('Полная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L34" s="137">
        <f ca="1">IF($D34=0,0,SUMIFS('Полная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M34" s="137">
        <f ca="1">IF($D34=0,0,SUMIFS('Полная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N34" s="137">
        <f ca="1">IF($D34=0,0,SUMIFS('Полная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O34" s="137">
        <f ca="1">IF($D34=0,0,SUMIFS('Полная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P34" s="137">
        <f ca="1">IF($D34=0,0,SUMIFS('Полная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Q34" s="137">
        <f ca="1">IF($D34=0,0,SUMIFS('Полная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R34" s="137">
        <f ca="1">IF($D34=0,0,SUMIFS('Полная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S34" s="137">
        <f ca="1">IF($D34=0,0,SUMIFS('Полная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T34" s="137">
        <f ca="1">IF($D34=0,0,SUMIFS('Полная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U34" s="137">
        <f ca="1">IF($D34=0,0,SUMIFS('Полная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V34" s="137">
        <f ca="1">IF($D34=0,0,SUMIFS('Полная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W34" s="137">
        <f ca="1">IF($D34=0,0,SUMIFS('Полная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X34" s="137">
        <f ca="1">IF($D34=0,0,SUMIFS('Полная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Y34" s="137">
        <f ca="1">IF($D34=0,0,SUMIFS('Полная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Z34" s="137">
        <f ca="1">IF($D34=0,0,SUMIFS('Полная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A34" s="137">
        <f ca="1">IF($D34=0,0,SUMIFS('Полная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B34" s="137">
        <f ca="1">IF($D34=0,0,SUMIFS('Полная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C34" s="137">
        <f ca="1">IF($D34=0,0,SUMIFS('Полная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D34" s="137"/>
      <c r="DE34" s="137">
        <f ca="1">IF($D34=0,0,SUMIFS('Полная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F34" s="137"/>
      <c r="DG34" s="137">
        <f ca="1">IF($D34=0,0,SUMIFS('Полная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H34" s="137">
        <f ca="1">IF($D34=0,0,SUMIFS('Полная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I34" s="137">
        <f ca="1">IF($D34=0,0,SUMIFS('Полная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J34" s="137">
        <f ca="1">IF($D34=0,0,SUMIFS('Полная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K34" s="137">
        <f ca="1">IF($D34=0,0,SUMIFS('Полная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L34" s="137">
        <f ca="1">IF($D34=0,0,SUMIFS('Полная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M34" s="137">
        <f ca="1">IF($D34=0,0,SUMIFS('Полная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N34" s="137">
        <f ca="1">IF($D34=0,0,SUMIFS('Полная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O34" s="137">
        <f ca="1">IF($D34=0,0,SUMIFS('Полная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P34" s="137">
        <f ca="1">IF($D34=0,0,SUMIFS('Полная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Q34" s="137">
        <f ca="1">IF($D34=0,0,SUMIFS('Полная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R34" s="137">
        <f ca="1">IF($D34=0,0,SUMIFS('Полная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S34" s="137">
        <f ca="1">IF($D34=0,0,SUMIFS('Полная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T34" s="137">
        <f ca="1">IF($D34=0,0,SUMIFS('Полная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U34" s="137">
        <f ca="1">IF($D34=0,0,SUMIFS('Полная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V34" s="137">
        <f ca="1">IF($D34=0,0,SUMIFS('Полная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W34" s="137">
        <f ca="1">IF($D34=0,0,SUMIFS('Полная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X34" s="137">
        <f ca="1">IF($D34=0,0,SUMIFS('Полная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Y34" s="137">
        <f ca="1">IF($D34=0,0,SUMIFS('Полная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Z34" s="137">
        <f ca="1">IF($D34=0,0,SUMIFS('Полная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A34" s="137">
        <f ca="1">IF($D34=0,0,SUMIFS('Полная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B34" s="137">
        <f ca="1">IF($D34=0,0,SUMIFS('Полная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C34" s="137">
        <f ca="1">IF($D34=0,0,SUMIFS('Полная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D34" s="137">
        <f ca="1">IF($D34=0,0,SUMIFS('Полная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E34" s="137">
        <f ca="1">IF($D34=0,0,SUMIFS('Полная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F34" s="137">
        <f ca="1">IF($D34=0,0,SUMIFS('Полная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G34" s="137">
        <f ca="1">IF($D34=0,0,SUMIFS('Полная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H34" s="137">
        <f ca="1">IF($D34=0,0,SUMIFS('Полная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I34" s="137">
        <f ca="1">IF($D34=0,0,SUMIFS('Полная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J34" s="137">
        <f ca="1">IF($D34=0,0,SUMIFS('Полная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K34" s="137">
        <f ca="1">IF($D34=0,0,SUMIFS('Полная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L34" s="137">
        <f ca="1">IF($D34=0,0,SUMIFS('Полная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M34" s="137">
        <f ca="1">IF($D34=0,0,SUMIFS('Полная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N34" s="137">
        <f ca="1">IF($D34=0,0,SUMIFS('Полная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O34" s="137">
        <f ca="1">IF($D34=0,0,SUMIFS('Полная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P34" s="137">
        <f ca="1">IF($D34=0,0,SUMIFS('Полная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Q34" s="137">
        <f ca="1">IF($D34=0,0,SUMIFS('Полная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R34" s="137">
        <f ca="1">IF($D34=0,0,SUMIFS('Полная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S34" s="137">
        <f ca="1">IF($D34=0,0,SUMIFS('Полная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T34" s="137">
        <f ca="1">IF($D34=0,0,SUMIFS('Полная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U34" s="137">
        <f ca="1">IF($D34=0,0,SUMIFS('Полная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V34" s="137">
        <f ca="1">IF($D34=0,0,SUMIFS('Полная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W34" s="137">
        <f ca="1">IF($D34=0,0,SUMIFS('Полная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X34" s="137">
        <f ca="1">IF($D34=0,0,SUMIFS('Полная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Y34" s="137">
        <f ca="1">IF($D34=0,0,SUMIFS('Полная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Z34" s="137">
        <f ca="1">IF($D34=0,0,SUMIFS('Полная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A34" s="137">
        <f ca="1">IF($D34=0,0,SUMIFS('Полная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B34" s="137">
        <f ca="1">IF($D34=0,0,SUMIFS('Полная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C34" s="137">
        <f ca="1">IF($D34=0,0,SUMIFS('Полная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D34" s="137">
        <f ca="1">IF($D34=0,0,SUMIFS('Полная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E34" s="137">
        <f ca="1">IF($D34=0,0,SUMIFS('Полная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F34" s="137">
        <f ca="1">IF($D34=0,0,SUMIFS('Полная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G34" s="137">
        <f ca="1">IF($D34=0,0,SUMIFS('Полная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H34" s="137">
        <f ca="1">IF($D34=0,0,SUMIFS('Полная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I34" s="137">
        <f ca="1">IF($D34=0,0,SUMIFS('Полная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J34" s="137">
        <f ca="1">IF($D34=0,0,SUMIFS('Полная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K34" s="137">
        <f ca="1">IF($D34=0,0,SUMIFS('Полная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L34" s="137">
        <f ca="1">IF($D34=0,0,SUMIFS('Полная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M34" s="137">
        <f ca="1">IF($D34=0,0,SUMIFS('Полная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N34" s="137">
        <f ca="1">IF($D34=0,0,SUMIFS('Полная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O34" s="137">
        <f ca="1">IF($D34=0,0,SUMIFS('Полная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P34" s="137">
        <f ca="1">IF($D34=0,0,SUMIFS('Полная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Q34" s="137">
        <f ca="1">IF($D34=0,0,SUMIFS('Полная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R34" s="137">
        <f ca="1">IF($D34=0,0,SUMIFS('Полная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S34" s="137">
        <f ca="1">IF($D34=0,0,SUMIFS('Полная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T34" s="137">
        <f ca="1">IF($D34=0,0,SUMIFS('Полная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U34" s="137">
        <f ca="1">IF($D34=0,0,SUMIFS('Полная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V34" s="137">
        <f ca="1">IF($D34=0,0,SUMIFS('Полная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W34" s="137">
        <f ca="1">IF($D34=0,0,SUMIFS('Полная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X34" s="137">
        <f ca="1">IF($D34=0,0,SUMIFS('Полная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Y34" s="137">
        <f ca="1">IF($D34=0,0,SUMIFS('Полная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Z34" s="137">
        <f ca="1">IF($D34=0,0,SUMIFS('Полная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A34" s="137">
        <f ca="1">IF($D34=0,0,SUMIFS('Полная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B34" s="137">
        <f ca="1">IF($D34=0,0,SUMIFS('Полная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C34" s="137">
        <f ca="1">IF($D34=0,0,SUMIFS('Полная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D34" s="137">
        <f ca="1">IF($D34=0,0,SUMIFS('Полная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E34" s="137">
        <f ca="1">IF($D34=0,0,SUMIFS('Полная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F34" s="137">
        <f ca="1">IF($D34=0,0,SUMIFS('Полная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G34" s="137">
        <f ca="1">IF($D34=0,0,SUMIFS('Полная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H34" s="137">
        <f ca="1">IF($D34=0,0,SUMIFS('Полная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I34" s="137">
        <f ca="1">IF($D34=0,0,SUMIFS('Полная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J34" s="137">
        <f ca="1">IF($D34=0,0,SUMIFS('Полная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K34" s="137">
        <f ca="1">IF($D34=0,0,SUMIFS('Полная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L34" s="137">
        <f ca="1">IF($D34=0,0,SUMIFS('Полная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M34" s="137">
        <f ca="1">IF($D34=0,0,SUMIFS('Полная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N34" s="137">
        <f ca="1">IF($D34=0,0,SUMIFS('Полная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O34" s="137">
        <f ca="1">IF($D34=0,0,SUMIFS('Полная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P34" s="137">
        <f ca="1">IF($D34=0,0,SUMIFS('Полная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Q34" s="137">
        <f ca="1">IF($D34=0,0,SUMIFS('Полная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R34" s="137">
        <f ca="1">IF($D34=0,0,SUMIFS('Полная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S34" s="137">
        <f ca="1">IF($D34=0,0,SUMIFS('Полная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T34" s="137">
        <f ca="1">IF($D34=0,0,SUMIFS('Полная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U34" s="137">
        <f ca="1">IF($D34=0,0,SUMIFS('Полная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V34" s="137">
        <f ca="1">IF($D34=0,0,SUMIFS('Полная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W34" s="137">
        <f ca="1">IF($D34=0,0,SUMIFS('Полная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X34" s="137">
        <f ca="1">IF($D34=0,0,SUMIFS('Полная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Y34" s="137">
        <f ca="1">IF($D34=0,0,SUMIFS('Полная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Z34" s="137">
        <f ca="1">IF($D34=0,0,SUMIFS('Полная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A34" s="137">
        <f ca="1">IF($D34=0,0,SUMIFS('Полная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B34" s="137">
        <f ca="1">IF($D34=0,0,SUMIFS('Полная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C34" s="137">
        <f ca="1">IF($D34=0,0,SUMIFS('Полная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D34" s="137">
        <f ca="1">IF($D34=0,0,SUMIFS('Полная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E34" s="137">
        <f ca="1">IF($D34=0,0,SUMIFS('Полная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F34" s="137">
        <f ca="1">IF($D34=0,0,SUMIFS('Полная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G34" s="137">
        <f ca="1">IF($D34=0,0,SUMIFS('Полная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H34" s="137">
        <f ca="1">IF($D34=0,0,SUMIFS('Полная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I34" s="137">
        <f ca="1">IF($D34=0,0,SUMIFS('Полная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J34" s="137">
        <f ca="1">IF($D34=0,0,SUMIFS('Полная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K34" s="137">
        <f ca="1">IF($D34=0,0,SUMIFS('Полная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L34" s="137">
        <f ca="1">IF($D34=0,0,SUMIFS('Полная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M34" s="137">
        <f ca="1">IF($D34=0,0,SUMIFS('Полная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N34" s="137">
        <f ca="1">IF($D34=0,0,SUMIFS('Полная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O34" s="137">
        <f ca="1">IF($D34=0,0,SUMIFS('Полная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P34" s="137">
        <f ca="1">IF($D34=0,0,SUMIFS('Полная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Q34" s="137">
        <f ca="1">IF($D34=0,0,SUMIFS('Полная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R34" s="137">
        <f ca="1">IF($D34=0,0,SUMIFS('Полная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S34" s="137">
        <f ca="1">IF($D34=0,0,SUMIFS('Полная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T34" s="137">
        <f ca="1">IF($D34=0,0,SUMIFS('Полная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U34" s="137">
        <f ca="1">IF($D34=0,0,SUMIFS('Полная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V34" s="137">
        <f ca="1">IF($D34=0,0,SUMIFS('Полная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W34" s="137">
        <f ca="1">IF($D34=0,0,SUMIFS('Полная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X34" s="137">
        <f ca="1">IF($D34=0,0,SUMIFS('Полная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Y34" s="137">
        <f ca="1">IF($D34=0,0,SUMIFS('Полная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Z34" s="137">
        <f ca="1">IF($D34=0,0,SUMIFS('Полная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A34" s="137">
        <f ca="1">IF($D34=0,0,SUMIFS('Полная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B34" s="137">
        <f ca="1">IF($D34=0,0,SUMIFS('Полная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C34" s="137">
        <f ca="1">IF($D34=0,0,SUMIFS('Полная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D34" s="137">
        <f ca="1">IF($D34=0,0,SUMIFS('Полная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E34" s="137">
        <f ca="1">IF($D34=0,0,SUMIFS('Полная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F34" s="137">
        <f ca="1">IF($D34=0,0,SUMIFS('Полная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G34" s="137">
        <f ca="1">IF($D34=0,0,SUMIFS('Полная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H34" s="137">
        <f ca="1">IF($D34=0,0,SUMIFS('Полная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I34" s="137">
        <f ca="1">IF($D34=0,0,SUMIFS('Полная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J34" s="137">
        <f ca="1">IF($D34=0,0,SUMIFS('Полная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K34" s="137">
        <f ca="1">IF($D34=0,0,SUMIFS('Полная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L34" s="137">
        <f ca="1">IF($D34=0,0,SUMIFS('Полная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M34" s="137">
        <f ca="1">IF($D34=0,0,SUMIFS('Полная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N34" s="137">
        <f ca="1">IF($D34=0,0,SUMIFS('Полная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O34" s="137">
        <f ca="1">IF($D34=0,0,SUMIFS('Полная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P34" s="137">
        <f ca="1">IF($D34=0,0,SUMIFS('Полная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Q34" s="137">
        <f ca="1">IF($D34=0,0,SUMIFS('Полная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R34" s="137">
        <f ca="1">IF($D34=0,0,SUMIFS('Полная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S34" s="137">
        <f ca="1">IF($D34=0,0,SUMIFS('Полная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T34" s="137">
        <f ca="1">IF($D34=0,0,SUMIFS('Полная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U34" s="137">
        <f ca="1">IF($D34=0,0,SUMIFS('Полная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V34" s="137">
        <f ca="1">IF($D34=0,0,SUMIFS('Полная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W34" s="137">
        <f ca="1">IF($D34=0,0,SUMIFS('Полная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X34" s="137">
        <f ca="1">IF($D34=0,0,SUMIFS('Полная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Y34" s="137">
        <f ca="1">IF($D34=0,0,SUMIFS('Полная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Z34" s="137">
        <f ca="1">IF($D34=0,0,SUMIFS('Полная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A34" s="137">
        <f ca="1">IF($D34=0,0,SUMIFS('Полная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B34" s="137">
        <f ca="1">IF($D34=0,0,SUMIFS('Полная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C34" s="137">
        <f ca="1">IF($D34=0,0,SUMIFS('Полная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D34" s="137">
        <f ca="1">IF($D34=0,0,SUMIFS('Полная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E34" s="137">
        <f ca="1">IF($D34=0,0,SUMIFS('Полная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F34" s="137">
        <f ca="1">IF($D34=0,0,SUMIFS('Полная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G34" s="137">
        <f ca="1">IF($D34=0,0,SUMIFS('Полная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H34" s="137">
        <f ca="1">IF($D34=0,0,SUMIFS('Полная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I34" s="137">
        <f ca="1">IF($D34=0,0,SUMIFS('Полная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J34" s="137">
        <f ca="1">IF($D34=0,0,SUMIFS('Полная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K34" s="137">
        <f ca="1">IF($D34=0,0,SUMIFS('Полная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L34" s="137">
        <f ca="1">IF($D34=0,0,SUMIFS('Полная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M34" s="137">
        <f ca="1">IF($D34=0,0,SUMIFS('Полная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N34" s="137">
        <f ca="1">IF($D34=0,0,SUMIFS('Полная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O34" s="137">
        <f ca="1">IF($D34=0,0,SUMIFS('Полная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P34" s="137">
        <f ca="1">IF($D34=0,0,SUMIFS('Полная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Q34" s="137">
        <f ca="1">IF($D34=0,0,SUMIFS('Полная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R34" s="137">
        <f ca="1">IF($D34=0,0,SUMIFS('Полная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S34" s="137">
        <f ca="1">IF($D34=0,0,SUMIFS('Полная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T34" s="137">
        <f ca="1">IF($D34=0,0,SUMIFS('Полная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U34" s="137">
        <f ca="1">IF($D34=0,0,SUMIFS('Полная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V34" s="137">
        <f ca="1">IF($D34=0,0,SUMIFS('Полная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W34" s="137">
        <f ca="1">IF($D34=0,0,SUMIFS('Полная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X34" s="137">
        <f ca="1">IF($D34=0,0,SUMIFS('Полная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Y34" s="137">
        <f ca="1">IF($D34=0,0,SUMIFS('Полная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Z34" s="137">
        <f ca="1">IF($D34=0,0,SUMIFS('Полная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A34" s="137">
        <f ca="1">IF($D34=0,0,SUMIFS('Полная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B34" s="137">
        <f ca="1">IF($D34=0,0,SUMIFS('Полная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C34" s="137">
        <f ca="1">IF($D34=0,0,SUMIFS('Полная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D34" s="137">
        <f ca="1">IF($D34=0,0,SUMIFS('Полная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E34" s="137">
        <f ca="1">IF($D34=0,0,SUMIFS('Полная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F34" s="137">
        <f ca="1">IF($D34=0,0,SUMIFS('Полная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G34" s="137">
        <f ca="1">IF($D34=0,0,SUMIFS('Полная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H34" s="137">
        <f ca="1">IF($D34=0,0,SUMIFS('Полная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I34" s="137">
        <f ca="1">IF($D34=0,0,SUMIFS('Полная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J34" s="137">
        <f ca="1">IF($D34=0,0,SUMIFS('Полная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K34" s="137">
        <f ca="1">IF($D34=0,0,SUMIFS('Полная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L34" s="137">
        <f ca="1">IF($D34=0,0,SUMIFS('Полная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M34" s="137">
        <f ca="1">IF($D34=0,0,SUMIFS('Полная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N34" s="137">
        <f ca="1">IF($D34=0,0,SUMIFS('Полная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O34" s="137">
        <f ca="1">IF($D34=0,0,SUMIFS('Полная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P34" s="137">
        <f ca="1">IF($D34=0,0,SUMIFS('Полная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Q34" s="137">
        <f ca="1">IF($D34=0,0,SUMIFS('Полная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R34" s="137">
        <f ca="1">IF($D34=0,0,SUMIFS('Полная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S34" s="137">
        <f ca="1">IF($D34=0,0,SUMIFS('Полная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T34" s="137">
        <f ca="1">IF($D34=0,0,SUMIFS('Полная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U34" s="137">
        <f ca="1">IF($D34=0,0,SUMIFS('Полная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V34" s="137">
        <f ca="1">IF($D34=0,0,SUMIFS('Полная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W34" s="137">
        <f ca="1">IF($D34=0,0,SUMIFS('Полная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X34" s="137">
        <f ca="1">IF($D34=0,0,SUMIFS('Полная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Y34" s="137">
        <f ca="1">IF($D34=0,0,SUMIFS('Полная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Z34" s="137">
        <f ca="1">IF($D34=0,0,SUMIFS('Полная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A34" s="137">
        <f ca="1">IF($D34=0,0,SUMIFS('Полная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B34" s="137">
        <f ca="1">IF($D34=0,0,SUMIFS('Полная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C34" s="137">
        <f ca="1">IF($D34=0,0,SUMIFS('Полная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D34" s="137">
        <f ca="1">IF($D34=0,0,SUMIFS('Полная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E34" s="137">
        <f ca="1">IF($D34=0,0,SUMIFS('Полная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F34" s="137">
        <f ca="1">IF($D34=0,0,SUMIFS('Полная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G34" s="137">
        <f ca="1">IF($D34=0,0,SUMIFS('Полная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H34" s="137">
        <f ca="1">IF($D34=0,0,SUMIFS('Полная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I34" s="137">
        <f ca="1">IF($D34=0,0,SUMIFS('Полная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J34" s="137">
        <f ca="1">IF($D34=0,0,SUMIFS('Полная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K34" s="137">
        <f ca="1">IF($D34=0,0,SUMIFS('Полная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L34" s="137">
        <f ca="1">IF($D34=0,0,SUMIFS('Полная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M34" s="137">
        <f ca="1">IF($D34=0,0,SUMIFS('Полная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N34" s="137">
        <f ca="1">IF($D34=0,0,SUMIFS('Полная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O34" s="137">
        <f ca="1">IF($D34=0,0,SUMIFS('Полная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P34" s="137">
        <f ca="1">IF($D34=0,0,SUMIFS('Полная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Q34" s="137">
        <f ca="1">IF($D34=0,0,SUMIFS('Полная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R34" s="137">
        <f ca="1">IF($D34=0,0,SUMIFS('Полная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S34" s="137">
        <f ca="1">IF($D34=0,0,SUMIFS('Полная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T34" s="137">
        <f ca="1">IF($D34=0,0,SUMIFS('Полная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U34" s="137">
        <f ca="1">IF($D34=0,0,SUMIFS('Полная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V34" s="137">
        <f ca="1">IF($D34=0,0,SUMIFS('Полная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W34" s="137">
        <f ca="1">IF($D34=0,0,SUMIFS('Полная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X34" s="137">
        <f ca="1">IF($D34=0,0,SUMIFS('Полная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Y34" s="137">
        <f ca="1">IF($D34=0,0,SUMIFS('Полная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Z34" s="137">
        <f ca="1">IF($D34=0,0,SUMIFS('Полная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A34" s="137">
        <f ca="1">IF($D34=0,0,SUMIFS('Полная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B34" s="137">
        <f ca="1">IF($D34=0,0,SUMIFS('Полная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C34" s="137">
        <f ca="1">IF($D34=0,0,SUMIFS('Полная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D34" s="137">
        <f ca="1">IF($D34=0,0,SUMIFS('Полная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E34" s="137">
        <f ca="1">IF($D34=0,0,SUMIFS('Полная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F34" s="137">
        <f ca="1">IF($D34=0,0,SUMIFS('Полная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G34" s="137">
        <f ca="1">IF($D34=0,0,SUMIFS('Полная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H34" s="137">
        <f ca="1">IF($D34=0,0,SUMIFS('Полная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I34" s="137">
        <f ca="1">IF($D34=0,0,SUMIFS('Полная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J34" s="137">
        <f ca="1">IF($D34=0,0,SUMIFS('Полная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K34" s="137">
        <f ca="1">IF($D34=0,0,SUMIFS('Полная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L34" s="137">
        <f ca="1">IF($D34=0,0,SUMIFS('Полная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M34" s="137">
        <f ca="1">IF($D34=0,0,SUMIFS('Полная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N34" s="137">
        <f ca="1">IF($D34=0,0,SUMIFS('Полная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O34" s="137">
        <f ca="1">IF($D34=0,0,SUMIFS('Полная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P34" s="137">
        <f ca="1">IF($D34=0,0,SUMIFS('Полная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Q34" s="137">
        <f ca="1">IF($D34=0,0,SUMIFS('Полная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R34" s="137">
        <f ca="1">IF($D34=0,0,SUMIFS('Полная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S34" s="137">
        <f ca="1">IF($D34=0,0,SUMIFS('Полная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T34" s="137">
        <f ca="1">IF($D34=0,0,SUMIFS('Полная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U34" s="137">
        <f ca="1">IF($D34=0,0,SUMIFS('Полная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V34" s="137">
        <f ca="1">IF($D34=0,0,SUMIFS('Полная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W34" s="137">
        <f ca="1">IF($D34=0,0,SUMIFS('Полная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X34" s="137">
        <f ca="1">IF($D34=0,0,SUMIFS('Полная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Y34" s="137">
        <f ca="1">IF($D34=0,0,SUMIFS('Полная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Z34" s="137">
        <f ca="1">IF($D34=0,0,SUMIFS('Полная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A34" s="137">
        <f ca="1">IF($D34=0,0,SUMIFS('Полная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B34" s="137">
        <f ca="1">IF($D34=0,0,SUMIFS('Полная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C34" s="137">
        <f ca="1">IF($D34=0,0,SUMIFS('Полная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D34" s="137">
        <f ca="1">IF($D34=0,0,SUMIFS('Полная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E34" s="137">
        <f ca="1">IF($D34=0,0,SUMIFS('Полная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F34" s="137">
        <f ca="1">IF($D34=0,0,SUMIFS('Полная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G34" s="137">
        <f ca="1">IF($D34=0,0,SUMIFS('Полная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H34" s="137">
        <f ca="1">IF($D34=0,0,SUMIFS('Полная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I34" s="137">
        <f ca="1">IF($D34=0,0,SUMIFS('Полная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J34" s="137">
        <f ca="1">IF($D34=0,0,SUMIFS('Полная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K34" s="137">
        <f ca="1">IF($D34=0,0,SUMIFS('Полная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L34" s="137">
        <f ca="1">IF($D34=0,0,SUMIFS('Полная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M34" s="137">
        <f ca="1">IF($D34=0,0,SUMIFS('Полная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N34" s="137">
        <f ca="1">IF($D34=0,0,SUMIFS('Полная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O34" s="137">
        <f ca="1">IF($D34=0,0,SUMIFS('Полная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P34" s="137">
        <f ca="1">IF($D34=0,0,SUMIFS('Полная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Q34" s="137">
        <f ca="1">IF($D34=0,0,SUMIFS('Полная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R34" s="137">
        <f ca="1">IF($D34=0,0,SUMIFS('Полная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S34" s="137">
        <f ca="1">IF($D34=0,0,SUMIFS('Полная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T34" s="137">
        <f ca="1">IF($D34=0,0,SUMIFS('Полная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U34" s="137">
        <f ca="1">IF($D34=0,0,SUMIFS('Полная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V34" s="137">
        <f ca="1">IF($D34=0,0,SUMIFS('Полная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W34" s="137">
        <f ca="1">IF($D34=0,0,SUMIFS('Полная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X34" s="137">
        <f ca="1">IF($D34=0,0,SUMIFS('Полная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Y34" s="137">
        <f ca="1">IF($D34=0,0,SUMIFS('Полная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Z34" s="137">
        <f ca="1">IF($D34=0,0,SUMIFS('Полная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A34" s="137">
        <f ca="1">IF($D34=0,0,SUMIFS('Полная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B34" s="137">
        <f ca="1">IF($D34=0,0,SUMIFS('Полная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C34" s="137">
        <f ca="1">IF($D34=0,0,SUMIFS('Полная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D34" s="137">
        <f ca="1">IF($D34=0,0,SUMIFS('Полная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E34" s="137">
        <f ca="1">IF($D34=0,0,SUMIFS('Полная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F34" s="137">
        <f ca="1">IF($D34=0,0,SUMIFS('Полная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G34" s="137">
        <f ca="1">IF($D34=0,0,SUMIFS('Полная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H34" s="137">
        <f ca="1">IF($D34=0,0,SUMIFS('Полная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I34" s="137">
        <f ca="1">IF($D34=0,0,SUMIFS('Полная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J34" s="137">
        <f ca="1">IF($D34=0,0,SUMIFS('Полная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K34" s="137">
        <f ca="1">IF($D34=0,0,SUMIFS('Полная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L34" s="137">
        <f ca="1">IF($D34=0,0,SUMIFS('Полная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M34" s="137">
        <f ca="1">IF($D34=0,0,SUMIFS('Полная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N34" s="137">
        <f ca="1">IF($D34=0,0,SUMIFS('Полная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O34" s="137">
        <f ca="1">IF($D34=0,0,SUMIFS('Полная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P34" s="137">
        <f ca="1">IF($D34=0,0,SUMIFS('Полная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Q34" s="137">
        <f ca="1">IF($D34=0,0,SUMIFS('Полная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R34" s="137">
        <f ca="1">IF($D34=0,0,SUMIFS('Полная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S34" s="137">
        <f ca="1">IF($D34=0,0,SUMIFS('Полная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T34" s="137">
        <f ca="1">IF($D34=0,0,SUMIFS('Полная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U34" s="137">
        <f ca="1">IF($D34=0,0,SUMIFS('Полная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V34" s="137">
        <f ca="1">IF($D34=0,0,SUMIFS('Полная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W34" s="137">
        <f ca="1">IF($D34=0,0,SUMIFS('Полная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X34" s="137">
        <f ca="1">IF($D34=0,0,SUMIFS('Полная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Y34" s="137">
        <f ca="1">IF($D34=0,0,SUMIFS('Полная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Z34" s="137">
        <f ca="1">IF($D34=0,0,SUMIFS('Полная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A34" s="137">
        <f ca="1">IF($D34=0,0,SUMIFS('Полная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B34" s="137">
        <f ca="1">IF($D34=0,0,SUMIFS('Полная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C34" s="137">
        <f ca="1">IF($D34=0,0,SUMIFS('Полная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D34" s="137">
        <f ca="1">IF($D34=0,0,SUMIFS('Полная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E34" s="137">
        <f ca="1">IF($D34=0,0,SUMIFS('Полная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F34" s="137">
        <f ca="1">IF($D34=0,0,SUMIFS('Полная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G34" s="137">
        <f ca="1">IF($D34=0,0,SUMIFS('Полная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H34" s="137">
        <f ca="1">IF($D34=0,0,SUMIFS('Полная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I34" s="137">
        <f ca="1">IF($D34=0,0,SUMIFS('Полная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J34" s="137">
        <f ca="1">IF($D34=0,0,SUMIFS('Полная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K34" s="137">
        <f ca="1">IF($D34=0,0,SUMIFS('Полная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L34" s="137">
        <f ca="1">IF($D34=0,0,SUMIFS('Полная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M34" s="137">
        <f ca="1">IF($D34=0,0,SUMIFS('Полная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N34" s="137">
        <f ca="1">IF($D34=0,0,SUMIFS('Полная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O34" s="137">
        <f ca="1">IF($D34=0,0,SUMIFS('Полная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P34" s="137">
        <f ca="1">IF($D34=0,0,SUMIFS('Полная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Q34" s="137">
        <f ca="1">IF($D34=0,0,SUMIFS('Полная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R34" s="137">
        <f ca="1">IF($D34=0,0,SUMIFS('Полная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S34" s="137">
        <f ca="1">IF($D34=0,0,SUMIFS('Полная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T34" s="137">
        <f ca="1">IF($D34=0,0,SUMIFS('Полная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U34" s="137">
        <f ca="1">IF($D34=0,0,SUMIFS('Полная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V34" s="137">
        <f ca="1">IF($D34=0,0,SUMIFS('Полная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W34" s="137">
        <f ca="1">IF($D34=0,0,SUMIFS('Полная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X34" s="137">
        <f ca="1">IF($D34=0,0,SUMIFS('Полная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Y34" s="137">
        <f ca="1">IF($D34=0,0,SUMIFS('Полная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Z34" s="137">
        <f ca="1">IF($D34=0,0,SUMIFS('Полная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A34" s="137">
        <f ca="1">IF($D34=0,0,SUMIFS('Полная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B34" s="137">
        <f ca="1">IF($D34=0,0,SUMIFS('Полная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C34" s="137">
        <f ca="1">IF($D34=0,0,SUMIFS('Полная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D34" s="137">
        <f ca="1">IF($D34=0,0,SUMIFS('Полная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E34" s="137">
        <f ca="1">IF($D34=0,0,SUMIFS('Полная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F34" s="137">
        <f ca="1">IF($D34=0,0,SUMIFS('Полная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G34" s="137">
        <f ca="1">IF($D34=0,0,SUMIFS('Полная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H34" s="137">
        <f ca="1">IF($D34=0,0,SUMIFS('Полная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I34" s="137">
        <f ca="1">IF($D34=0,0,SUMIFS('Полная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J34" s="137">
        <f ca="1">IF($D34=0,0,SUMIFS('Полная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K34" s="137">
        <f ca="1">IF($D34=0,0,SUMIFS('Полная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L34" s="137">
        <f ca="1">IF($D34=0,0,SUMIFS('Полная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M34" s="137">
        <f ca="1">IF($D34=0,0,SUMIFS('Полная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N34" s="137">
        <f ca="1">IF($D34=0,0,SUMIFS('Полная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O34" s="137">
        <f ca="1">IF($D34=0,0,SUMIFS('Полная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P34" s="137">
        <f ca="1">IF($D34=0,0,SUMIFS('Полная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Q34" s="137">
        <f ca="1">IF($D34=0,0,SUMIFS('Полная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R34" s="137">
        <f ca="1">IF($D34=0,0,SUMIFS('Полная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S34" s="137">
        <f ca="1">IF($D34=0,0,SUMIFS('Полная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T34" s="137">
        <f ca="1">IF($D34=0,0,SUMIFS('Полная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U34" s="137">
        <f ca="1">IF($D34=0,0,SUMIFS('Полная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V34" s="137">
        <f ca="1">IF($D34=0,0,SUMIFS('Полная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W34" s="137">
        <f ca="1">IF($D34=0,0,SUMIFS('Полная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X34" s="137">
        <f ca="1">IF($D34=0,0,SUMIFS('Полная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Y34" s="137">
        <f ca="1">IF($D34=0,0,SUMIFS('Полная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Z34" s="137">
        <f ca="1">IF($D34=0,0,SUMIFS('Полная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A34" s="137">
        <f ca="1">IF($D34=0,0,SUMIFS('Полная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B34" s="137">
        <f ca="1">IF($D34=0,0,SUMIFS('Полная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C34" s="137">
        <f ca="1">IF($D34=0,0,SUMIFS('Полная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D34" s="137">
        <f ca="1">IF($D34=0,0,SUMIFS('Полная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E34" s="137">
        <f ca="1">IF($D34=0,0,SUMIFS('Полная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F34" s="137">
        <f ca="1">IF($D34=0,0,SUMIFS('Полная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G34" s="137">
        <f ca="1">IF($D34=0,0,SUMIFS('Полная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H34" s="137">
        <f ca="1">IF($D34=0,0,SUMIFS('Полная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I34" s="137">
        <f ca="1">IF($D34=0,0,SUMIFS('Полная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J34" s="137">
        <f ca="1">IF($D34=0,0,SUMIFS('Полная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K34" s="137">
        <f ca="1">IF($D34=0,0,SUMIFS('Полная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L34" s="137">
        <f ca="1">IF($D34=0,0,SUMIFS('Полная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M34" s="137">
        <f ca="1">IF($D34=0,0,SUMIFS('Полная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N34" s="137">
        <f ca="1">IF($D34=0,0,SUMIFS('Полная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O34" s="137">
        <f ca="1">IF($D34=0,0,SUMIFS('Полная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P34" s="137">
        <f ca="1">IF($D34=0,0,SUMIFS('Полная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Q34" s="137">
        <f ca="1">IF($D34=0,0,SUMIFS('Полная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R34" s="137">
        <f ca="1">IF($D34=0,0,SUMIFS('Полная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S34" s="137">
        <f ca="1">IF($D34=0,0,SUMIFS('Полная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T34" s="137">
        <f ca="1">IF($D34=0,0,SUMIFS('Полная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U34" s="137">
        <f ca="1">IF($D34=0,0,SUMIFS('Полная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V34" s="137">
        <f ca="1">IF($D34=0,0,SUMIFS('Полная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W34" s="137">
        <f ca="1">IF($D34=0,0,SUMIFS('Полная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X34" s="137">
        <f ca="1">IF($D34=0,0,SUMIFS('Полная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Y34" s="137">
        <f ca="1">IF($D34=0,0,SUMIFS('Полная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Z34" s="137">
        <f ca="1">IF($D34=0,0,SUMIFS('Полная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A34" s="137">
        <f ca="1">IF($D34=0,0,SUMIFS('Полная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B34" s="137">
        <f ca="1">IF($D34=0,0,SUMIFS('Полная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C34" s="137">
        <f ca="1">IF($D34=0,0,SUMIFS('Полная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D34" s="137">
        <f ca="1">IF($D34=0,0,SUMIFS('Полная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E34" s="137">
        <f ca="1">IF($D34=0,0,SUMIFS('Полная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F34" s="137">
        <f ca="1">IF($D34=0,0,SUMIFS('Полная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G34" s="137">
        <f ca="1">IF($D34=0,0,SUMIFS('Полная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H34" s="137">
        <f ca="1">IF($D34=0,0,SUMIFS('Полная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I34" s="137">
        <f ca="1">IF($D34=0,0,SUMIFS('Полная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J34" s="137">
        <f ca="1">IF($D34=0,0,SUMIFS('Полная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K34" s="137">
        <f ca="1">IF($D34=0,0,SUMIFS('Полная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L34" s="137">
        <f ca="1">IF($D34=0,0,SUMIFS('Полная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M34" s="137">
        <f ca="1">IF($D34=0,0,SUMIFS('Полная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N34" s="137">
        <f ca="1">IF($D34=0,0,SUMIFS('Полная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O34" s="137">
        <f ca="1">IF($D34=0,0,SUMIFS('Полная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P34" s="137">
        <f ca="1">IF($D34=0,0,SUMIFS('Полная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Q34" s="137">
        <f ca="1">IF($D34=0,0,SUMIFS('Полная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R34" s="137">
        <f ca="1">IF($D34=0,0,SUMIFS('Полная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S34" s="137">
        <f ca="1">IF($D34=0,0,SUMIFS('Полная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T34" s="137">
        <f ca="1">IF($D34=0,0,SUMIFS('Полная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U34" s="137">
        <f ca="1">IF($D34=0,0,SUMIFS('Полная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V34" s="137">
        <f ca="1">IF($D34=0,0,SUMIFS('Полная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W34" s="137">
        <f ca="1">IF($D34=0,0,SUMIFS('Полная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X34" s="137">
        <f ca="1">IF($D34=0,0,SUMIFS('Полная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Y34" s="137">
        <f ca="1">IF($D34=0,0,SUMIFS('Полная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Z34" s="137">
        <f ca="1">IF($D34=0,0,SUMIFS('Полная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A34" s="137">
        <f ca="1">IF($D34=0,0,SUMIFS('Полная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B34" s="137">
        <f ca="1">IF($D34=0,0,SUMIFS('Полная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C34" s="137">
        <f ca="1">IF($D34=0,0,SUMIFS('Полная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D34" s="137">
        <f ca="1">IF($D34=0,0,SUMIFS('Полная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E34" s="137">
        <f ca="1">IF($D34=0,0,SUMIFS('Полная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F34" s="137">
        <f ca="1">IF($D34=0,0,SUMIFS('Полная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G34" s="137">
        <f ca="1">IF($D34=0,0,SUMIFS('Полная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H34" s="137">
        <f ca="1">IF($D34=0,0,SUMIFS('Полная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I34" s="137">
        <f ca="1">IF($D34=0,0,SUMIFS('Полная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J34" s="137">
        <f ca="1">IF($D34=0,0,SUMIFS('Полная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K34" s="137">
        <f ca="1">IF($D34=0,0,SUMIFS('Полная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L34" s="137">
        <f ca="1">IF($D34=0,0,SUMIFS('Полная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M34" s="137">
        <f ca="1">IF($D34=0,0,SUMIFS('Полная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N34" s="137">
        <f ca="1">IF($D34=0,0,SUMIFS('Полная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O34" s="137">
        <f ca="1">IF($D34=0,0,SUMIFS('Полная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P34" s="137">
        <f ca="1">IF($D34=0,0,SUMIFS('Полная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Q34" s="137">
        <f ca="1">IF($D34=0,0,SUMIFS('Полная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R34" s="137">
        <f ca="1">IF($D34=0,0,SUMIFS('Полная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S34" s="137">
        <f ca="1">IF($D34=0,0,SUMIFS('Полная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T34" s="137">
        <f ca="1">IF($D34=0,0,SUMIFS('Полная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U34" s="137">
        <f ca="1">IF($D34=0,0,SUMIFS('Полная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V34" s="137">
        <f ca="1">IF($D34=0,0,SUMIFS('Полная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W34" s="137">
        <f ca="1">IF($D34=0,0,SUMIFS('Полная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X34" s="137">
        <f ca="1">IF($D34=0,0,SUMIFS('Полная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Y34" s="137">
        <f ca="1">IF($D34=0,0,SUMIFS('Полная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Z34" s="137">
        <f ca="1">IF($D34=0,0,SUMIFS('Полная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A34" s="137">
        <f ca="1">IF($D34=0,0,SUMIFS('Полная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B34" s="137">
        <f ca="1">IF($D34=0,0,SUMIFS('Полная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C34" s="137">
        <f ca="1">IF($D34=0,0,SUMIFS('Полная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D34" s="137">
        <f ca="1">IF($D34=0,0,SUMIFS('Полная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E34" s="137">
        <f ca="1">IF($D34=0,0,SUMIFS('Полная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F34" s="137">
        <f ca="1">IF($D34=0,0,SUMIFS('Полная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G34" s="137">
        <f ca="1">IF($D34=0,0,SUMIFS('Полная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H34" s="137">
        <f ca="1">IF($D34=0,0,SUMIFS('Полная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I34" s="137">
        <f ca="1">IF($D34=0,0,SUMIFS('Полная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J34" s="137">
        <f ca="1">IF($D34=0,0,SUMIFS('Полная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K34" s="137">
        <f ca="1">IF($D34=0,0,SUMIFS('Полная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L34" s="137">
        <f ca="1">IF($D34=0,0,SUMIFS('Полная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M34" s="137">
        <f ca="1">IF($D34=0,0,SUMIFS('Полная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N34" s="137">
        <f ca="1">IF($D34=0,0,SUMIFS('Полная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O34" s="137">
        <f ca="1">IF($D34=0,0,SUMIFS('Полная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P34" s="137">
        <f ca="1">IF($D34=0,0,SUMIFS('Полная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Q34" s="137">
        <f ca="1">IF($D34=0,0,SUMIFS('Полная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R34" s="137">
        <f ca="1">IF($D34=0,0,SUMIFS('Полная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S34" s="137">
        <f ca="1">IF($D34=0,0,SUMIFS('Полная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T34" s="137">
        <f ca="1">IF($D34=0,0,SUMIFS('Полная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U34" s="137">
        <f ca="1">IF($D34=0,0,SUMIFS('Полная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V34" s="137">
        <f ca="1">IF($D34=0,0,SUMIFS('Полная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W34" s="137">
        <f ca="1">IF($D34=0,0,SUMIFS('Полная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X34" s="137">
        <f ca="1">IF($D34=0,0,SUMIFS('Полная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Y34" s="137">
        <f ca="1">IF($D34=0,0,SUMIFS('Полная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Z34" s="137">
        <f ca="1">IF($D34=0,0,SUMIFS('Полная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A34" s="137">
        <f ca="1">IF($D34=0,0,SUMIFS('Полная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B34" s="137">
        <f ca="1">IF($D34=0,0,SUMIFS('Полная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C34" s="137">
        <f ca="1">IF($D34=0,0,SUMIFS('Полная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D34" s="137">
        <f ca="1">IF($D34=0,0,SUMIFS('Полная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E34" s="137">
        <f ca="1">IF($D34=0,0,SUMIFS('Полная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F34" s="137">
        <f ca="1">IF($D34=0,0,SUMIFS('Полная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G34" s="137">
        <f ca="1">IF($D34=0,0,SUMIFS('Полная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H34" s="137">
        <f ca="1">IF($D34=0,0,SUMIFS('Полная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I34" s="137">
        <f ca="1">IF($D34=0,0,SUMIFS('Полная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J34" s="137">
        <f ca="1">IF($D34=0,0,SUMIFS('Полная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K34" s="137">
        <f ca="1">IF($D34=0,0,SUMIFS('Полная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L34" s="137">
        <f ca="1">IF($D34=0,0,SUMIFS('Полная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M34" s="137">
        <f ca="1">IF($D34=0,0,SUMIFS('Полная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N34" s="137">
        <f ca="1">IF($D34=0,0,SUMIFS('Полная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O34" s="137">
        <f ca="1">IF($D34=0,0,SUMIFS('Полная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P34" s="137">
        <f ca="1">IF($D34=0,0,SUMIFS('Полная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Q34" s="137">
        <f ca="1">IF($D34=0,0,SUMIFS('Полная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R34" s="137">
        <f ca="1">IF($D34=0,0,SUMIFS('Полная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S34" s="137">
        <f ca="1">IF($D34=0,0,SUMIFS('Полная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T34" s="137">
        <f ca="1">IF($D34=0,0,SUMIFS('Полная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U34" s="137">
        <f ca="1">IF($D34=0,0,SUMIFS('Полная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V34" s="137">
        <f ca="1">IF($D34=0,0,SUMIFS('Полная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W34" s="137">
        <f ca="1">IF($D34=0,0,SUMIFS('Полная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X34" s="137">
        <f ca="1">IF($D34=0,0,SUMIFS('Полная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Y34" s="137">
        <f ca="1">IF($D34=0,0,SUMIFS('Полная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Z34" s="137">
        <f ca="1">IF($D34=0,0,SUMIFS('Полная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A34" s="137">
        <f ca="1">IF($D34=0,0,SUMIFS('Полная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B34" s="137">
        <f ca="1">IF($D34=0,0,SUMIFS('Полная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C34" s="137">
        <f ca="1">IF($D34=0,0,SUMIFS('Полная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D34" s="137">
        <f ca="1">IF($D34=0,0,SUMIFS('Полная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E34" s="137">
        <f ca="1">IF($D34=0,0,SUMIFS('Полная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F34" s="137">
        <f ca="1">IF($D34=0,0,SUMIFS('Полная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G34" s="137">
        <f ca="1">IF($D34=0,0,SUMIFS('Полная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H34" s="137">
        <f ca="1">IF($D34=0,0,SUMIFS('Полная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I34" s="137">
        <f ca="1">IF($D34=0,0,SUMIFS('Полная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J34" s="137">
        <f ca="1">IF($D34=0,0,SUMIFS('Полная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K34" s="137">
        <f ca="1">IF($D34=0,0,SUMIFS('Полная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L34" s="137">
        <f ca="1">IF($D34=0,0,SUMIFS('Полная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M34" s="137">
        <f ca="1">IF($D34=0,0,SUMIFS('Полная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N34" s="137">
        <f ca="1">IF($D34=0,0,SUMIFS('Полная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O34" s="137">
        <f ca="1">IF($D34=0,0,SUMIFS('Полная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P34" s="137">
        <f ca="1">IF($D34=0,0,SUMIFS('Полная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Q34" s="137">
        <f ca="1">IF($D34=0,0,SUMIFS('Полная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R34" s="137">
        <f ca="1">IF($D34=0,0,SUMIFS('Полная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S34" s="137">
        <f ca="1">IF($D34=0,0,SUMIFS('Полная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T34" s="137">
        <f ca="1">IF($D34=0,0,SUMIFS('Полная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U34" s="137">
        <f ca="1">IF($D34=0,0,SUMIFS('Полная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V34" s="137">
        <f ca="1">IF($D34=0,0,SUMIFS('Полная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W34" s="137">
        <f ca="1">IF($D34=0,0,SUMIFS('Полная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X34" s="137">
        <f ca="1">IF($D34=0,0,SUMIFS('Полная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Y34" s="137">
        <f ca="1">IF($D34=0,0,SUMIFS('Полная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Z34" s="137">
        <f ca="1">IF($D34=0,0,SUMIFS('Полная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A34" s="137">
        <f ca="1">IF($D34=0,0,SUMIFS('Полная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B34" s="137">
        <f ca="1">IF($D34=0,0,SUMIFS('Полная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C34" s="137">
        <f ca="1">IF($D34=0,0,SUMIFS('Полная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D34" s="137">
        <f ca="1">IF($D34=0,0,SUMIFS('Полная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E34" s="137">
        <f ca="1">IF($D34=0,0,SUMIFS('Полная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F34" s="137">
        <f ca="1">IF($D34=0,0,SUMIFS('Полная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G34" s="137">
        <f ca="1">IF($D34=0,0,SUMIFS('Полная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H34" s="137">
        <f ca="1">IF($D34=0,0,SUMIFS('Полная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I34" s="137">
        <f ca="1">IF($D34=0,0,SUMIFS('Полная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J34" s="137">
        <f ca="1">IF($D34=0,0,SUMIFS('Полная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K34" s="137">
        <f ca="1">IF($D34=0,0,SUMIFS('Полная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L34" s="137">
        <f ca="1">IF($D34=0,0,SUMIFS('Полная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M34" s="137">
        <f ca="1">IF($D34=0,0,SUMIFS('Полная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N34" s="137">
        <f ca="1">IF($D34=0,0,SUMIFS('Полная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O34" s="137">
        <f ca="1">IF($D34=0,0,SUMIFS('Полная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P34" s="141">
        <f ca="1">IF($D34=0,0,SUMIFS('Полная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Q34" s="137">
        <f ca="1">IF($D34=0,0,SUMIFS('Полная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R34" s="137">
        <f ca="1">IF($D34=0,0,SUMIFS('Полная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S34" s="137">
        <f ca="1">IF($D34=0,0,SUMIFS('Полная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T34" s="137">
        <f ca="1">IF($D34=0,0,SUMIFS('Полная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U34" s="137">
        <f ca="1">IF($D34=0,0,SUMIFS('Полная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V34" s="137">
        <f ca="1">IF($D34=0,0,SUMIFS('Полная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W34" s="137">
        <f ca="1">IF($D34=0,0,SUMIFS('Полная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X34" s="137">
        <f ca="1">IF($D34=0,0,SUMIFS('Полная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Y34" s="137">
        <f ca="1">IF($D34=0,0,SUMIFS('Полная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Z34" s="137">
        <f ca="1">IF($D34=0,0,SUMIFS('Полная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A34" s="137">
        <f ca="1">IF($D34=0,0,SUMIFS('Полная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B34" s="137">
        <f ca="1">IF($D34=0,0,SUMIFS('Полная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C34" s="137">
        <f ca="1">IF($D34=0,0,SUMIFS('Полная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D34" s="137">
        <f ca="1">IF($D34=0,0,SUMIFS('Полная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E34" s="141">
        <f ca="1">IF($D34=0,0,SUMIFS('Полная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F34" s="104"/>
      <c r="YG34" s="94"/>
    </row>
    <row r="35" spans="1:657" s="105" customFormat="1" ht="15" customHeight="1" x14ac:dyDescent="0.25">
      <c r="A35" s="133">
        <v>9</v>
      </c>
      <c r="B35" s="134" t="s">
        <v>235</v>
      </c>
      <c r="C35" s="135" t="s">
        <v>235</v>
      </c>
      <c r="D35" s="134">
        <f ca="1">COUNTIFS('Полная ст-ть с уч.НЗС (Авто)'!$YG$11:INDIRECT("'Полная ст-ть с уч.НЗС (Авто)'!YG"&amp;$J$26),B34,'Полная ст-ть с уч.НЗС (Авто)'!$YO$11:INDIRECT("'Полная ст-ть с уч.НЗС (Авто)'!YO"&amp;$J$26),$C35)</f>
        <v>0</v>
      </c>
      <c r="E35" s="134"/>
      <c r="F35" s="134"/>
      <c r="G35" s="134"/>
      <c r="H35" s="134"/>
      <c r="I35" s="137">
        <f ca="1">IF($D35=0,0,SUMIFS('Полная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35" s="138"/>
      <c r="K35" s="137">
        <f ca="1">IF($D35=0,0,SUMIFS('Полная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35" s="137"/>
      <c r="M35" s="137">
        <f ca="1">IF($D35=0,0,SUMIFS('Полная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35" s="137"/>
      <c r="O35" s="137">
        <f ca="1">IF($D35=0,0,SUMIFS('Полная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35" s="137"/>
      <c r="Q35" s="137">
        <f ca="1">IF($D35=0,0,SUMIFS('Полная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35" s="137">
        <f ca="1">IF($D35=0,0,SUMIFS('Полная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35" s="137">
        <f ca="1">IF($D35=0,0,SUMIFS('Полная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35" s="137">
        <f ca="1">IF($D35=0,0,SUMIFS('Полная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35" s="137">
        <f ca="1">IF($D35=0,0,SUMIFS('Полная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35" s="137">
        <f ca="1">IF($D35=0,0,SUMIFS('Полная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35" s="137">
        <f ca="1">IF($D35=0,0,SUMIFS('Полная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35" s="137">
        <f ca="1">IF($D35=0,0,SUMIFS('Полная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35" s="137">
        <f ca="1">IF($D35=0,0,SUMIFS('Полная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Z35" s="137">
        <f ca="1">IF($D35=0,0,SUMIFS('Полная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A35" s="137">
        <f ca="1">IF($D35=0,0,SUMIFS('Полная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B35" s="137">
        <f ca="1">IF($D35=0,0,SUMIFS('Полная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C35" s="137">
        <f ca="1">IF($D35=0,0,SUMIFS('Полная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D35" s="137">
        <f ca="1">IF($D35=0,0,SUMIFS('Полная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E35" s="137">
        <f ca="1">IF($D35=0,0,SUMIFS('Полная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F35" s="137">
        <f ca="1">IF($D35=0,0,SUMIFS('Полная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G35" s="137">
        <f ca="1">IF($D35=0,0,SUMIFS('Полная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H35" s="137">
        <f ca="1">IF($D35=0,0,SUMIFS('Полная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I35" s="137">
        <f ca="1">IF($D35=0,0,SUMIFS('Полная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J35" s="137">
        <f ca="1">IF($D35=0,0,SUMIFS('Полная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K35" s="137">
        <f ca="1">IF($D35=0,0,SUMIFS('Полная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L35" s="137">
        <f ca="1">IF($D35=0,0,SUMIFS('Полная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M35" s="137">
        <f ca="1">IF($D35=0,0,SUMIFS('Полная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N35" s="137">
        <f ca="1">IF($D35=0,0,SUMIFS('Полная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O35" s="137">
        <f ca="1">IF($D35=0,0,SUMIFS('Полная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P35" s="137">
        <f ca="1">IF($D35=0,0,SUMIFS('Полная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Q35" s="137">
        <f ca="1">IF($D35=0,0,SUMIFS('Полная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R35" s="139"/>
      <c r="AS35" s="139"/>
      <c r="AT35" s="140"/>
      <c r="AU35" s="140"/>
      <c r="AV35" s="140"/>
      <c r="AW35" s="140"/>
      <c r="AX35" s="137">
        <f ca="1">IF($D35=0,0,SUMIFS('Полная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Y35" s="137">
        <f ca="1">IF($D35=0,0,SUMIFS('Полная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Z35" s="137">
        <f ca="1">IF($D35=0,0,SUMIFS('Полная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A35" s="137">
        <f ca="1">IF($D35=0,0,SUMIFS('Полная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B35" s="137">
        <f ca="1">IF($D35=0,0,SUMIFS('Полная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C35" s="137">
        <f ca="1">IF($D35=0,0,SUMIFS('Полная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D35" s="140"/>
      <c r="BE35" s="140"/>
      <c r="BF35" s="137">
        <f ca="1">IF($D35=0,0,SUMIFS('Полная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G35" s="137">
        <f ca="1">IF($D35=0,0,SUMIFS('Полная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H35" s="137">
        <f ca="1">IF($D35=0,0,SUMIFS('Полная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I35" s="137">
        <f ca="1">IF($D35=0,0,SUMIFS('Полная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J35" s="137">
        <f ca="1">IF($D35=0,0,SUMIFS('Полная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K35" s="137">
        <f ca="1">IF($D35=0,0,SUMIFS('Полная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L35" s="140"/>
      <c r="BM35" s="137">
        <f ca="1">IF($D35=0,0,SUMIFS('Полная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N35" s="140"/>
      <c r="BO35" s="137"/>
      <c r="BP35" s="137"/>
      <c r="BQ35" s="137">
        <f ca="1">IF($D35=0,0,SUMIFS('Полная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7"/>
      <c r="CD35" s="137"/>
      <c r="CE35" s="137"/>
      <c r="CF35" s="137"/>
      <c r="CG35" s="137"/>
      <c r="CH35" s="137"/>
      <c r="CI35" s="137"/>
      <c r="CJ35" s="137"/>
      <c r="CK35" s="137">
        <f ca="1">IF($D35=0,0,SUMIFS('Полная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L35" s="137">
        <f ca="1">IF($D35=0,0,SUMIFS('Полная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M35" s="137">
        <f ca="1">IF($D35=0,0,SUMIFS('Полная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N35" s="137">
        <f ca="1">IF($D35=0,0,SUMIFS('Полная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O35" s="137">
        <f ca="1">IF($D35=0,0,SUMIFS('Полная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P35" s="137">
        <f ca="1">IF($D35=0,0,SUMIFS('Полная ст-ть с уч.НЗС (Авто)'!CP$11:INDIRECT("'Полная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Q35" s="137">
        <f ca="1">IF($D35=0,0,SUMIFS('Полная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R35" s="137">
        <f ca="1">IF($D35=0,0,SUMIFS('Полная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S35" s="137">
        <f ca="1">IF($D35=0,0,SUMIFS('Полная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T35" s="137">
        <f ca="1">IF($D35=0,0,SUMIFS('Полная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U35" s="137">
        <f ca="1">IF($D35=0,0,SUMIFS('Полная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V35" s="137">
        <f ca="1">IF($D35=0,0,SUMIFS('Полная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W35" s="137">
        <f ca="1">IF($D35=0,0,SUMIFS('Полная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X35" s="137">
        <f ca="1">IF($D35=0,0,SUMIFS('Полная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Y35" s="137">
        <f ca="1">IF($D35=0,0,SUMIFS('Полная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Z35" s="137">
        <f ca="1">IF($D35=0,0,SUMIFS('Полная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A35" s="137">
        <f ca="1">IF($D35=0,0,SUMIFS('Полная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B35" s="137">
        <f ca="1">IF($D35=0,0,SUMIFS('Полная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C35" s="137">
        <f ca="1">IF($D35=0,0,SUMIFS('Полная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D35" s="137"/>
      <c r="DE35" s="137">
        <f ca="1">IF($D35=0,0,SUMIFS('Полная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F35" s="137"/>
      <c r="DG35" s="137">
        <f ca="1">IF($D35=0,0,SUMIFS('Полная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H35" s="137">
        <f ca="1">IF($D35=0,0,SUMIFS('Полная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I35" s="137">
        <f ca="1">IF($D35=0,0,SUMIFS('Полная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J35" s="137">
        <f ca="1">IF($D35=0,0,SUMIFS('Полная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K35" s="137">
        <f ca="1">IF($D35=0,0,SUMIFS('Полная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L35" s="137">
        <f ca="1">IF($D35=0,0,SUMIFS('Полная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M35" s="137">
        <f ca="1">IF($D35=0,0,SUMIFS('Полная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N35" s="137">
        <f ca="1">IF($D35=0,0,SUMIFS('Полная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O35" s="137">
        <f ca="1">IF($D35=0,0,SUMIFS('Полная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P35" s="137">
        <f ca="1">IF($D35=0,0,SUMIFS('Полная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Q35" s="137">
        <f ca="1">IF($D35=0,0,SUMIFS('Полная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R35" s="137">
        <f ca="1">IF($D35=0,0,SUMIFS('Полная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S35" s="137">
        <f ca="1">IF($D35=0,0,SUMIFS('Полная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T35" s="137">
        <f ca="1">IF($D35=0,0,SUMIFS('Полная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U35" s="137">
        <f ca="1">IF($D35=0,0,SUMIFS('Полная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V35" s="137">
        <f ca="1">IF($D35=0,0,SUMIFS('Полная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W35" s="137">
        <f ca="1">IF($D35=0,0,SUMIFS('Полная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X35" s="137">
        <f ca="1">IF($D35=0,0,SUMIFS('Полная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Y35" s="137">
        <f ca="1">IF($D35=0,0,SUMIFS('Полная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Z35" s="137">
        <f ca="1">IF($D35=0,0,SUMIFS('Полная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A35" s="137">
        <f ca="1">IF($D35=0,0,SUMIFS('Полная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B35" s="137">
        <f ca="1">IF($D35=0,0,SUMIFS('Полная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C35" s="137">
        <f ca="1">IF($D35=0,0,SUMIFS('Полная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D35" s="137">
        <f ca="1">IF($D35=0,0,SUMIFS('Полная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E35" s="137">
        <f ca="1">IF($D35=0,0,SUMIFS('Полная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F35" s="137">
        <f ca="1">IF($D35=0,0,SUMIFS('Полная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G35" s="137">
        <f ca="1">IF($D35=0,0,SUMIFS('Полная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H35" s="137">
        <f ca="1">IF($D35=0,0,SUMIFS('Полная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I35" s="137">
        <f ca="1">IF($D35=0,0,SUMIFS('Полная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J35" s="137">
        <f ca="1">IF($D35=0,0,SUMIFS('Полная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K35" s="137">
        <f ca="1">IF($D35=0,0,SUMIFS('Полная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L35" s="137">
        <f ca="1">IF($D35=0,0,SUMIFS('Полная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M35" s="137">
        <f ca="1">IF($D35=0,0,SUMIFS('Полная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N35" s="137">
        <f ca="1">IF($D35=0,0,SUMIFS('Полная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O35" s="137">
        <f ca="1">IF($D35=0,0,SUMIFS('Полная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P35" s="137">
        <f ca="1">IF($D35=0,0,SUMIFS('Полная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Q35" s="137">
        <f ca="1">IF($D35=0,0,SUMIFS('Полная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R35" s="137">
        <f ca="1">IF($D35=0,0,SUMIFS('Полная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S35" s="137">
        <f ca="1">IF($D35=0,0,SUMIFS('Полная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T35" s="137">
        <f ca="1">IF($D35=0,0,SUMIFS('Полная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U35" s="137">
        <f ca="1">IF($D35=0,0,SUMIFS('Полная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V35" s="137">
        <f ca="1">IF($D35=0,0,SUMIFS('Полная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W35" s="137">
        <f ca="1">IF($D35=0,0,SUMIFS('Полная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X35" s="137">
        <f ca="1">IF($D35=0,0,SUMIFS('Полная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Y35" s="137">
        <f ca="1">IF($D35=0,0,SUMIFS('Полная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Z35" s="137">
        <f ca="1">IF($D35=0,0,SUMIFS('Полная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A35" s="137">
        <f ca="1">IF($D35=0,0,SUMIFS('Полная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B35" s="137">
        <f ca="1">IF($D35=0,0,SUMIFS('Полная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C35" s="137">
        <f ca="1">IF($D35=0,0,SUMIFS('Полная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D35" s="137">
        <f ca="1">IF($D35=0,0,SUMIFS('Полная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E35" s="137">
        <f ca="1">IF($D35=0,0,SUMIFS('Полная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F35" s="137">
        <f ca="1">IF($D35=0,0,SUMIFS('Полная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G35" s="137">
        <f ca="1">IF($D35=0,0,SUMIFS('Полная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H35" s="137">
        <f ca="1">IF($D35=0,0,SUMIFS('Полная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I35" s="137">
        <f ca="1">IF($D35=0,0,SUMIFS('Полная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J35" s="137">
        <f ca="1">IF($D35=0,0,SUMIFS('Полная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K35" s="137">
        <f ca="1">IF($D35=0,0,SUMIFS('Полная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L35" s="137">
        <f ca="1">IF($D35=0,0,SUMIFS('Полная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M35" s="137">
        <f ca="1">IF($D35=0,0,SUMIFS('Полная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N35" s="137">
        <f ca="1">IF($D35=0,0,SUMIFS('Полная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O35" s="137">
        <f ca="1">IF($D35=0,0,SUMIFS('Полная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P35" s="137">
        <f ca="1">IF($D35=0,0,SUMIFS('Полная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Q35" s="137">
        <f ca="1">IF($D35=0,0,SUMIFS('Полная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R35" s="137">
        <f ca="1">IF($D35=0,0,SUMIFS('Полная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S35" s="137">
        <f ca="1">IF($D35=0,0,SUMIFS('Полная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T35" s="137">
        <f ca="1">IF($D35=0,0,SUMIFS('Полная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U35" s="137">
        <f ca="1">IF($D35=0,0,SUMIFS('Полная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V35" s="137">
        <f ca="1">IF($D35=0,0,SUMIFS('Полная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W35" s="137">
        <f ca="1">IF($D35=0,0,SUMIFS('Полная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X35" s="137">
        <f ca="1">IF($D35=0,0,SUMIFS('Полная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Y35" s="137">
        <f ca="1">IF($D35=0,0,SUMIFS('Полная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Z35" s="137">
        <f ca="1">IF($D35=0,0,SUMIFS('Полная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A35" s="137">
        <f ca="1">IF($D35=0,0,SUMIFS('Полная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B35" s="137">
        <f ca="1">IF($D35=0,0,SUMIFS('Полная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C35" s="137">
        <f ca="1">IF($D35=0,0,SUMIFS('Полная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D35" s="137">
        <f ca="1">IF($D35=0,0,SUMIFS('Полная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E35" s="137">
        <f ca="1">IF($D35=0,0,SUMIFS('Полная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F35" s="137">
        <f ca="1">IF($D35=0,0,SUMIFS('Полная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G35" s="137">
        <f ca="1">IF($D35=0,0,SUMIFS('Полная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H35" s="137">
        <f ca="1">IF($D35=0,0,SUMIFS('Полная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I35" s="137">
        <f ca="1">IF($D35=0,0,SUMIFS('Полная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J35" s="137">
        <f ca="1">IF($D35=0,0,SUMIFS('Полная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K35" s="137">
        <f ca="1">IF($D35=0,0,SUMIFS('Полная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L35" s="137">
        <f ca="1">IF($D35=0,0,SUMIFS('Полная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M35" s="137">
        <f ca="1">IF($D35=0,0,SUMIFS('Полная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N35" s="137">
        <f ca="1">IF($D35=0,0,SUMIFS('Полная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O35" s="137">
        <f ca="1">IF($D35=0,0,SUMIFS('Полная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P35" s="137">
        <f ca="1">IF($D35=0,0,SUMIFS('Полная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Q35" s="137">
        <f ca="1">IF($D35=0,0,SUMIFS('Полная ст-ть с уч.НЗС (Авто)'!GQ$11:INDIRECT("'Полная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R35" s="137">
        <f ca="1">IF($D35=0,0,SUMIFS('Полная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S35" s="137">
        <f ca="1">IF($D35=0,0,SUMIFS('Полная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T35" s="137">
        <f ca="1">IF($D35=0,0,SUMIFS('Полная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U35" s="137">
        <f ca="1">IF($D35=0,0,SUMIFS('Полная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V35" s="137">
        <f ca="1">IF($D35=0,0,SUMIFS('Полная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W35" s="137">
        <f ca="1">IF($D35=0,0,SUMIFS('Полная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X35" s="137">
        <f ca="1">IF($D35=0,0,SUMIFS('Полная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Y35" s="137">
        <f ca="1">IF($D35=0,0,SUMIFS('Полная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Z35" s="137">
        <f ca="1">IF($D35=0,0,SUMIFS('Полная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A35" s="137">
        <f ca="1">IF($D35=0,0,SUMIFS('Полная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B35" s="137">
        <f ca="1">IF($D35=0,0,SUMIFS('Полная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C35" s="137">
        <f ca="1">IF($D35=0,0,SUMIFS('Полная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D35" s="137">
        <f ca="1">IF($D35=0,0,SUMIFS('Полная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E35" s="137">
        <f ca="1">IF($D35=0,0,SUMIFS('Полная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F35" s="137">
        <f ca="1">IF($D35=0,0,SUMIFS('Полная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G35" s="137">
        <f ca="1">IF($D35=0,0,SUMIFS('Полная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H35" s="137">
        <f ca="1">IF($D35=0,0,SUMIFS('Полная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I35" s="137">
        <f ca="1">IF($D35=0,0,SUMIFS('Полная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J35" s="137">
        <f ca="1">IF($D35=0,0,SUMIFS('Полная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K35" s="137">
        <f ca="1">IF($D35=0,0,SUMIFS('Полная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L35" s="137">
        <f ca="1">IF($D35=0,0,SUMIFS('Полная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M35" s="137">
        <f ca="1">IF($D35=0,0,SUMIFS('Полная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N35" s="137">
        <f ca="1">IF($D35=0,0,SUMIFS('Полная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O35" s="137">
        <f ca="1">IF($D35=0,0,SUMIFS('Полная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P35" s="137">
        <f ca="1">IF($D35=0,0,SUMIFS('Полная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Q35" s="137">
        <f ca="1">IF($D35=0,0,SUMIFS('Полная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R35" s="137">
        <f ca="1">IF($D35=0,0,SUMIFS('Полная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S35" s="137">
        <f ca="1">IF($D35=0,0,SUMIFS('Полная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T35" s="137">
        <f ca="1">IF($D35=0,0,SUMIFS('Полная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U35" s="137">
        <f ca="1">IF($D35=0,0,SUMIFS('Полная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V35" s="137">
        <f ca="1">IF($D35=0,0,SUMIFS('Полная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W35" s="137">
        <f ca="1">IF($D35=0,0,SUMIFS('Полная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X35" s="137">
        <f ca="1">IF($D35=0,0,SUMIFS('Полная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Y35" s="137">
        <f ca="1">IF($D35=0,0,SUMIFS('Полная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Z35" s="137">
        <f ca="1">IF($D35=0,0,SUMIFS('Полная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A35" s="137">
        <f ca="1">IF($D35=0,0,SUMIFS('Полная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B35" s="137">
        <f ca="1">IF($D35=0,0,SUMIFS('Полная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C35" s="137">
        <f ca="1">IF($D35=0,0,SUMIFS('Полная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D35" s="137">
        <f ca="1">IF($D35=0,0,SUMIFS('Полная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E35" s="137">
        <f ca="1">IF($D35=0,0,SUMIFS('Полная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F35" s="137">
        <f ca="1">IF($D35=0,0,SUMIFS('Полная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G35" s="137">
        <f ca="1">IF($D35=0,0,SUMIFS('Полная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H35" s="137">
        <f ca="1">IF($D35=0,0,SUMIFS('Полная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I35" s="137">
        <f ca="1">IF($D35=0,0,SUMIFS('Полная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J35" s="137">
        <f ca="1">IF($D35=0,0,SUMIFS('Полная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K35" s="137">
        <f ca="1">IF($D35=0,0,SUMIFS('Полная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L35" s="137">
        <f ca="1">IF($D35=0,0,SUMIFS('Полная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M35" s="137">
        <f ca="1">IF($D35=0,0,SUMIFS('Полная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N35" s="137">
        <f ca="1">IF($D35=0,0,SUMIFS('Полная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O35" s="137">
        <f ca="1">IF($D35=0,0,SUMIFS('Полная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P35" s="137">
        <f ca="1">IF($D35=0,0,SUMIFS('Полная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Q35" s="137">
        <f ca="1">IF($D35=0,0,SUMIFS('Полная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R35" s="137">
        <f ca="1">IF($D35=0,0,SUMIFS('Полная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S35" s="137">
        <f ca="1">IF($D35=0,0,SUMIFS('Полная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T35" s="137">
        <f ca="1">IF($D35=0,0,SUMIFS('Полная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U35" s="137">
        <f ca="1">IF($D35=0,0,SUMIFS('Полная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V35" s="137">
        <f ca="1">IF($D35=0,0,SUMIFS('Полная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W35" s="137">
        <f ca="1">IF($D35=0,0,SUMIFS('Полная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X35" s="137">
        <f ca="1">IF($D35=0,0,SUMIFS('Полная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Y35" s="137">
        <f ca="1">IF($D35=0,0,SUMIFS('Полная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Z35" s="137">
        <f ca="1">IF($D35=0,0,SUMIFS('Полная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A35" s="137">
        <f ca="1">IF($D35=0,0,SUMIFS('Полная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B35" s="137">
        <f ca="1">IF($D35=0,0,SUMIFS('Полная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C35" s="137">
        <f ca="1">IF($D35=0,0,SUMIFS('Полная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D35" s="137">
        <f ca="1">IF($D35=0,0,SUMIFS('Полная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E35" s="137">
        <f ca="1">IF($D35=0,0,SUMIFS('Полная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F35" s="137">
        <f ca="1">IF($D35=0,0,SUMIFS('Полная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G35" s="137">
        <f ca="1">IF($D35=0,0,SUMIFS('Полная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H35" s="137">
        <f ca="1">IF($D35=0,0,SUMIFS('Полная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I35" s="137">
        <f ca="1">IF($D35=0,0,SUMIFS('Полная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J35" s="137">
        <f ca="1">IF($D35=0,0,SUMIFS('Полная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K35" s="137">
        <f ca="1">IF($D35=0,0,SUMIFS('Полная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L35" s="137">
        <f ca="1">IF($D35=0,0,SUMIFS('Полная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M35" s="137">
        <f ca="1">IF($D35=0,0,SUMIFS('Полная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N35" s="137">
        <f ca="1">IF($D35=0,0,SUMIFS('Полная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O35" s="137">
        <f ca="1">IF($D35=0,0,SUMIFS('Полная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P35" s="137">
        <f ca="1">IF($D35=0,0,SUMIFS('Полная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Q35" s="137">
        <f ca="1">IF($D35=0,0,SUMIFS('Полная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R35" s="137">
        <f ca="1">IF($D35=0,0,SUMIFS('Полная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S35" s="137">
        <f ca="1">IF($D35=0,0,SUMIFS('Полная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T35" s="137">
        <f ca="1">IF($D35=0,0,SUMIFS('Полная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U35" s="137">
        <f ca="1">IF($D35=0,0,SUMIFS('Полная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V35" s="137">
        <f ca="1">IF($D35=0,0,SUMIFS('Полная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W35" s="137">
        <f ca="1">IF($D35=0,0,SUMIFS('Полная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X35" s="137">
        <f ca="1">IF($D35=0,0,SUMIFS('Полная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Y35" s="137">
        <f ca="1">IF($D35=0,0,SUMIFS('Полная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Z35" s="137">
        <f ca="1">IF($D35=0,0,SUMIFS('Полная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A35" s="137">
        <f ca="1">IF($D35=0,0,SUMIFS('Полная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B35" s="137">
        <f ca="1">IF($D35=0,0,SUMIFS('Полная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C35" s="137">
        <f ca="1">IF($D35=0,0,SUMIFS('Полная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D35" s="137">
        <f ca="1">IF($D35=0,0,SUMIFS('Полная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E35" s="137">
        <f ca="1">IF($D35=0,0,SUMIFS('Полная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F35" s="137">
        <f ca="1">IF($D35=0,0,SUMIFS('Полная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G35" s="137">
        <f ca="1">IF($D35=0,0,SUMIFS('Полная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H35" s="137">
        <f ca="1">IF($D35=0,0,SUMIFS('Полная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I35" s="137">
        <f ca="1">IF($D35=0,0,SUMIFS('Полная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J35" s="137">
        <f ca="1">IF($D35=0,0,SUMIFS('Полная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K35" s="137">
        <f ca="1">IF($D35=0,0,SUMIFS('Полная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L35" s="137">
        <f ca="1">IF($D35=0,0,SUMIFS('Полная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M35" s="137">
        <f ca="1">IF($D35=0,0,SUMIFS('Полная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N35" s="137">
        <f ca="1">IF($D35=0,0,SUMIFS('Полная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O35" s="137">
        <f ca="1">IF($D35=0,0,SUMIFS('Полная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P35" s="137">
        <f ca="1">IF($D35=0,0,SUMIFS('Полная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Q35" s="137">
        <f ca="1">IF($D35=0,0,SUMIFS('Полная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R35" s="137">
        <f ca="1">IF($D35=0,0,SUMIFS('Полная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S35" s="137">
        <f ca="1">IF($D35=0,0,SUMIFS('Полная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T35" s="137">
        <f ca="1">IF($D35=0,0,SUMIFS('Полная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U35" s="137">
        <f ca="1">IF($D35=0,0,SUMIFS('Полная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V35" s="137">
        <f ca="1">IF($D35=0,0,SUMIFS('Полная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W35" s="137">
        <f ca="1">IF($D35=0,0,SUMIFS('Полная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X35" s="137">
        <f ca="1">IF($D35=0,0,SUMIFS('Полная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Y35" s="137">
        <f ca="1">IF($D35=0,0,SUMIFS('Полная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Z35" s="137">
        <f ca="1">IF($D35=0,0,SUMIFS('Полная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A35" s="137">
        <f ca="1">IF($D35=0,0,SUMIFS('Полная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B35" s="137">
        <f ca="1">IF($D35=0,0,SUMIFS('Полная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C35" s="137">
        <f ca="1">IF($D35=0,0,SUMIFS('Полная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D35" s="137">
        <f ca="1">IF($D35=0,0,SUMIFS('Полная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E35" s="137">
        <f ca="1">IF($D35=0,0,SUMIFS('Полная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F35" s="137">
        <f ca="1">IF($D35=0,0,SUMIFS('Полная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G35" s="137">
        <f ca="1">IF($D35=0,0,SUMIFS('Полная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H35" s="137">
        <f ca="1">IF($D35=0,0,SUMIFS('Полная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I35" s="137">
        <f ca="1">IF($D35=0,0,SUMIFS('Полная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J35" s="137">
        <f ca="1">IF($D35=0,0,SUMIFS('Полная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K35" s="137">
        <f ca="1">IF($D35=0,0,SUMIFS('Полная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L35" s="137">
        <f ca="1">IF($D35=0,0,SUMIFS('Полная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M35" s="137">
        <f ca="1">IF($D35=0,0,SUMIFS('Полная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N35" s="137">
        <f ca="1">IF($D35=0,0,SUMIFS('Полная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O35" s="137">
        <f ca="1">IF($D35=0,0,SUMIFS('Полная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P35" s="137">
        <f ca="1">IF($D35=0,0,SUMIFS('Полная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Q35" s="137">
        <f ca="1">IF($D35=0,0,SUMIFS('Полная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R35" s="137">
        <f ca="1">IF($D35=0,0,SUMIFS('Полная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S35" s="137">
        <f ca="1">IF($D35=0,0,SUMIFS('Полная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T35" s="137">
        <f ca="1">IF($D35=0,0,SUMIFS('Полная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U35" s="137">
        <f ca="1">IF($D35=0,0,SUMIFS('Полная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V35" s="137">
        <f ca="1">IF($D35=0,0,SUMIFS('Полная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W35" s="137">
        <f ca="1">IF($D35=0,0,SUMIFS('Полная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X35" s="137">
        <f ca="1">IF($D35=0,0,SUMIFS('Полная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Y35" s="137">
        <f ca="1">IF($D35=0,0,SUMIFS('Полная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Z35" s="137">
        <f ca="1">IF($D35=0,0,SUMIFS('Полная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A35" s="137">
        <f ca="1">IF($D35=0,0,SUMIFS('Полная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B35" s="137">
        <f ca="1">IF($D35=0,0,SUMIFS('Полная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C35" s="137">
        <f ca="1">IF($D35=0,0,SUMIFS('Полная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D35" s="137">
        <f ca="1">IF($D35=0,0,SUMIFS('Полная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E35" s="137">
        <f ca="1">IF($D35=0,0,SUMIFS('Полная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F35" s="137">
        <f ca="1">IF($D35=0,0,SUMIFS('Полная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G35" s="137">
        <f ca="1">IF($D35=0,0,SUMIFS('Полная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H35" s="137">
        <f ca="1">IF($D35=0,0,SUMIFS('Полная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I35" s="137">
        <f ca="1">IF($D35=0,0,SUMIFS('Полная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J35" s="137">
        <f ca="1">IF($D35=0,0,SUMIFS('Полная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K35" s="137">
        <f ca="1">IF($D35=0,0,SUMIFS('Полная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L35" s="137">
        <f ca="1">IF($D35=0,0,SUMIFS('Полная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M35" s="137">
        <f ca="1">IF($D35=0,0,SUMIFS('Полная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N35" s="137">
        <f ca="1">IF($D35=0,0,SUMIFS('Полная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O35" s="137">
        <f ca="1">IF($D35=0,0,SUMIFS('Полная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P35" s="137">
        <f ca="1">IF($D35=0,0,SUMIFS('Полная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Q35" s="137">
        <f ca="1">IF($D35=0,0,SUMIFS('Полная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R35" s="137">
        <f ca="1">IF($D35=0,0,SUMIFS('Полная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S35" s="137">
        <f ca="1">IF($D35=0,0,SUMIFS('Полная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T35" s="137">
        <f ca="1">IF($D35=0,0,SUMIFS('Полная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U35" s="137">
        <f ca="1">IF($D35=0,0,SUMIFS('Полная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V35" s="137">
        <f ca="1">IF($D35=0,0,SUMIFS('Полная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W35" s="137">
        <f ca="1">IF($D35=0,0,SUMIFS('Полная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X35" s="137">
        <f ca="1">IF($D35=0,0,SUMIFS('Полная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Y35" s="137">
        <f ca="1">IF($D35=0,0,SUMIFS('Полная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Z35" s="137">
        <f ca="1">IF($D35=0,0,SUMIFS('Полная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A35" s="137">
        <f ca="1">IF($D35=0,0,SUMIFS('Полная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B35" s="137">
        <f ca="1">IF($D35=0,0,SUMIFS('Полная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C35" s="137">
        <f ca="1">IF($D35=0,0,SUMIFS('Полная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D35" s="137">
        <f ca="1">IF($D35=0,0,SUMIFS('Полная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E35" s="137">
        <f ca="1">IF($D35=0,0,SUMIFS('Полная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F35" s="137">
        <f ca="1">IF($D35=0,0,SUMIFS('Полная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G35" s="137">
        <f ca="1">IF($D35=0,0,SUMIFS('Полная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H35" s="137">
        <f ca="1">IF($D35=0,0,SUMIFS('Полная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I35" s="137">
        <f ca="1">IF($D35=0,0,SUMIFS('Полная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J35" s="137">
        <f ca="1">IF($D35=0,0,SUMIFS('Полная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K35" s="137">
        <f ca="1">IF($D35=0,0,SUMIFS('Полная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L35" s="137">
        <f ca="1">IF($D35=0,0,SUMIFS('Полная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M35" s="137">
        <f ca="1">IF($D35=0,0,SUMIFS('Полная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N35" s="137">
        <f ca="1">IF($D35=0,0,SUMIFS('Полная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O35" s="137">
        <f ca="1">IF($D35=0,0,SUMIFS('Полная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P35" s="137">
        <f ca="1">IF($D35=0,0,SUMIFS('Полная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Q35" s="137">
        <f ca="1">IF($D35=0,0,SUMIFS('Полная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R35" s="137">
        <f ca="1">IF($D35=0,0,SUMIFS('Полная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S35" s="137">
        <f ca="1">IF($D35=0,0,SUMIFS('Полная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T35" s="137">
        <f ca="1">IF($D35=0,0,SUMIFS('Полная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U35" s="137">
        <f ca="1">IF($D35=0,0,SUMIFS('Полная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V35" s="137">
        <f ca="1">IF($D35=0,0,SUMIFS('Полная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W35" s="137">
        <f ca="1">IF($D35=0,0,SUMIFS('Полная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X35" s="137">
        <f ca="1">IF($D35=0,0,SUMIFS('Полная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Y35" s="137">
        <f ca="1">IF($D35=0,0,SUMIFS('Полная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Z35" s="137">
        <f ca="1">IF($D35=0,0,SUMIFS('Полная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A35" s="137">
        <f ca="1">IF($D35=0,0,SUMIFS('Полная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B35" s="137">
        <f ca="1">IF($D35=0,0,SUMIFS('Полная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C35" s="137">
        <f ca="1">IF($D35=0,0,SUMIFS('Полная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D35" s="137">
        <f ca="1">IF($D35=0,0,SUMIFS('Полная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E35" s="137">
        <f ca="1">IF($D35=0,0,SUMIFS('Полная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F35" s="137">
        <f ca="1">IF($D35=0,0,SUMIFS('Полная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G35" s="137">
        <f ca="1">IF($D35=0,0,SUMIFS('Полная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H35" s="137">
        <f ca="1">IF($D35=0,0,SUMIFS('Полная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I35" s="137">
        <f ca="1">IF($D35=0,0,SUMIFS('Полная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J35" s="137">
        <f ca="1">IF($D35=0,0,SUMIFS('Полная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K35" s="137">
        <f ca="1">IF($D35=0,0,SUMIFS('Полная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L35" s="137">
        <f ca="1">IF($D35=0,0,SUMIFS('Полная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M35" s="137">
        <f ca="1">IF($D35=0,0,SUMIFS('Полная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N35" s="137">
        <f ca="1">IF($D35=0,0,SUMIFS('Полная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O35" s="137">
        <f ca="1">IF($D35=0,0,SUMIFS('Полная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P35" s="137">
        <f ca="1">IF($D35=0,0,SUMIFS('Полная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Q35" s="137">
        <f ca="1">IF($D35=0,0,SUMIFS('Полная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R35" s="137">
        <f ca="1">IF($D35=0,0,SUMIFS('Полная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S35" s="137">
        <f ca="1">IF($D35=0,0,SUMIFS('Полная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T35" s="137">
        <f ca="1">IF($D35=0,0,SUMIFS('Полная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U35" s="137">
        <f ca="1">IF($D35=0,0,SUMIFS('Полная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V35" s="137">
        <f ca="1">IF($D35=0,0,SUMIFS('Полная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W35" s="137">
        <f ca="1">IF($D35=0,0,SUMIFS('Полная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X35" s="137">
        <f ca="1">IF($D35=0,0,SUMIFS('Полная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Y35" s="137">
        <f ca="1">IF($D35=0,0,SUMIFS('Полная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Z35" s="137">
        <f ca="1">IF($D35=0,0,SUMIFS('Полная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A35" s="137">
        <f ca="1">IF($D35=0,0,SUMIFS('Полная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B35" s="137">
        <f ca="1">IF($D35=0,0,SUMIFS('Полная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C35" s="137">
        <f ca="1">IF($D35=0,0,SUMIFS('Полная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D35" s="137">
        <f ca="1">IF($D35=0,0,SUMIFS('Полная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E35" s="137">
        <f ca="1">IF($D35=0,0,SUMIFS('Полная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F35" s="137">
        <f ca="1">IF($D35=0,0,SUMIFS('Полная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G35" s="137">
        <f ca="1">IF($D35=0,0,SUMIFS('Полная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H35" s="137">
        <f ca="1">IF($D35=0,0,SUMIFS('Полная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I35" s="137">
        <f ca="1">IF($D35=0,0,SUMIFS('Полная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J35" s="137">
        <f ca="1">IF($D35=0,0,SUMIFS('Полная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K35" s="137">
        <f ca="1">IF($D35=0,0,SUMIFS('Полная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L35" s="137">
        <f ca="1">IF($D35=0,0,SUMIFS('Полная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M35" s="137">
        <f ca="1">IF($D35=0,0,SUMIFS('Полная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N35" s="137">
        <f ca="1">IF($D35=0,0,SUMIFS('Полная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O35" s="137">
        <f ca="1">IF($D35=0,0,SUMIFS('Полная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P35" s="137">
        <f ca="1">IF($D35=0,0,SUMIFS('Полная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Q35" s="137">
        <f ca="1">IF($D35=0,0,SUMIFS('Полная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R35" s="137">
        <f ca="1">IF($D35=0,0,SUMIFS('Полная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S35" s="137">
        <f ca="1">IF($D35=0,0,SUMIFS('Полная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T35" s="137">
        <f ca="1">IF($D35=0,0,SUMIFS('Полная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U35" s="137">
        <f ca="1">IF($D35=0,0,SUMIFS('Полная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V35" s="137">
        <f ca="1">IF($D35=0,0,SUMIFS('Полная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W35" s="137">
        <f ca="1">IF($D35=0,0,SUMIFS('Полная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X35" s="137">
        <f ca="1">IF($D35=0,0,SUMIFS('Полная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Y35" s="137">
        <f ca="1">IF($D35=0,0,SUMIFS('Полная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Z35" s="137">
        <f ca="1">IF($D35=0,0,SUMIFS('Полная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A35" s="137">
        <f ca="1">IF($D35=0,0,SUMIFS('Полная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B35" s="137">
        <f ca="1">IF($D35=0,0,SUMIFS('Полная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C35" s="137">
        <f ca="1">IF($D35=0,0,SUMIFS('Полная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D35" s="137">
        <f ca="1">IF($D35=0,0,SUMIFS('Полная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E35" s="137">
        <f ca="1">IF($D35=0,0,SUMIFS('Полная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F35" s="137">
        <f ca="1">IF($D35=0,0,SUMIFS('Полная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G35" s="137">
        <f ca="1">IF($D35=0,0,SUMIFS('Полная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H35" s="137">
        <f ca="1">IF($D35=0,0,SUMIFS('Полная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I35" s="137">
        <f ca="1">IF($D35=0,0,SUMIFS('Полная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J35" s="137">
        <f ca="1">IF($D35=0,0,SUMIFS('Полная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K35" s="137">
        <f ca="1">IF($D35=0,0,SUMIFS('Полная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L35" s="137">
        <f ca="1">IF($D35=0,0,SUMIFS('Полная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M35" s="137">
        <f ca="1">IF($D35=0,0,SUMIFS('Полная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N35" s="137">
        <f ca="1">IF($D35=0,0,SUMIFS('Полная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O35" s="137">
        <f ca="1">IF($D35=0,0,SUMIFS('Полная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P35" s="137">
        <f ca="1">IF($D35=0,0,SUMIFS('Полная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Q35" s="137">
        <f ca="1">IF($D35=0,0,SUMIFS('Полная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R35" s="137">
        <f ca="1">IF($D35=0,0,SUMIFS('Полная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S35" s="137">
        <f ca="1">IF($D35=0,0,SUMIFS('Полная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T35" s="137">
        <f ca="1">IF($D35=0,0,SUMIFS('Полная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U35" s="137">
        <f ca="1">IF($D35=0,0,SUMIFS('Полная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V35" s="137">
        <f ca="1">IF($D35=0,0,SUMIFS('Полная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W35" s="137">
        <f ca="1">IF($D35=0,0,SUMIFS('Полная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X35" s="137">
        <f ca="1">IF($D35=0,0,SUMIFS('Полная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Y35" s="137">
        <f ca="1">IF($D35=0,0,SUMIFS('Полная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Z35" s="137">
        <f ca="1">IF($D35=0,0,SUMIFS('Полная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A35" s="137">
        <f ca="1">IF($D35=0,0,SUMIFS('Полная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B35" s="137">
        <f ca="1">IF($D35=0,0,SUMIFS('Полная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C35" s="137">
        <f ca="1">IF($D35=0,0,SUMIFS('Полная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D35" s="137">
        <f ca="1">IF($D35=0,0,SUMIFS('Полная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E35" s="137">
        <f ca="1">IF($D35=0,0,SUMIFS('Полная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F35" s="137">
        <f ca="1">IF($D35=0,0,SUMIFS('Полная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G35" s="137">
        <f ca="1">IF($D35=0,0,SUMIFS('Полная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H35" s="137">
        <f ca="1">IF($D35=0,0,SUMIFS('Полная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I35" s="137">
        <f ca="1">IF($D35=0,0,SUMIFS('Полная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J35" s="137">
        <f ca="1">IF($D35=0,0,SUMIFS('Полная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K35" s="137">
        <f ca="1">IF($D35=0,0,SUMIFS('Полная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L35" s="137">
        <f ca="1">IF($D35=0,0,SUMIFS('Полная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M35" s="137">
        <f ca="1">IF($D35=0,0,SUMIFS('Полная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N35" s="137">
        <f ca="1">IF($D35=0,0,SUMIFS('Полная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O35" s="137">
        <f ca="1">IF($D35=0,0,SUMIFS('Полная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P35" s="137">
        <f ca="1">IF($D35=0,0,SUMIFS('Полная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Q35" s="137">
        <f ca="1">IF($D35=0,0,SUMIFS('Полная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R35" s="137">
        <f ca="1">IF($D35=0,0,SUMIFS('Полная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S35" s="137">
        <f ca="1">IF($D35=0,0,SUMIFS('Полная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T35" s="137">
        <f ca="1">IF($D35=0,0,SUMIFS('Полная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U35" s="137">
        <f ca="1">IF($D35=0,0,SUMIFS('Полная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V35" s="137">
        <f ca="1">IF($D35=0,0,SUMIFS('Полная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W35" s="137">
        <f ca="1">IF($D35=0,0,SUMIFS('Полная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X35" s="137">
        <f ca="1">IF($D35=0,0,SUMIFS('Полная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Y35" s="137">
        <f ca="1">IF($D35=0,0,SUMIFS('Полная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Z35" s="137">
        <f ca="1">IF($D35=0,0,SUMIFS('Полная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A35" s="137">
        <f ca="1">IF($D35=0,0,SUMIFS('Полная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B35" s="137">
        <f ca="1">IF($D35=0,0,SUMIFS('Полная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C35" s="137">
        <f ca="1">IF($D35=0,0,SUMIFS('Полная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D35" s="137">
        <f ca="1">IF($D35=0,0,SUMIFS('Полная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E35" s="137">
        <f ca="1">IF($D35=0,0,SUMIFS('Полная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F35" s="137">
        <f ca="1">IF($D35=0,0,SUMIFS('Полная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G35" s="137">
        <f ca="1">IF($D35=0,0,SUMIFS('Полная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H35" s="137">
        <f ca="1">IF($D35=0,0,SUMIFS('Полная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I35" s="137">
        <f ca="1">IF($D35=0,0,SUMIFS('Полная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J35" s="137">
        <f ca="1">IF($D35=0,0,SUMIFS('Полная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K35" s="137">
        <f ca="1">IF($D35=0,0,SUMIFS('Полная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L35" s="137">
        <f ca="1">IF($D35=0,0,SUMIFS('Полная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M35" s="137">
        <f ca="1">IF($D35=0,0,SUMIFS('Полная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N35" s="137">
        <f ca="1">IF($D35=0,0,SUMIFS('Полная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O35" s="137">
        <f ca="1">IF($D35=0,0,SUMIFS('Полная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P35" s="137">
        <f ca="1">IF($D35=0,0,SUMIFS('Полная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Q35" s="137">
        <f ca="1">IF($D35=0,0,SUMIFS('Полная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R35" s="137">
        <f ca="1">IF($D35=0,0,SUMIFS('Полная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S35" s="137">
        <f ca="1">IF($D35=0,0,SUMIFS('Полная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T35" s="137">
        <f ca="1">IF($D35=0,0,SUMIFS('Полная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U35" s="137">
        <f ca="1">IF($D35=0,0,SUMIFS('Полная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V35" s="137">
        <f ca="1">IF($D35=0,0,SUMIFS('Полная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W35" s="137">
        <f ca="1">IF($D35=0,0,SUMIFS('Полная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X35" s="137">
        <f ca="1">IF($D35=0,0,SUMIFS('Полная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Y35" s="137">
        <f ca="1">IF($D35=0,0,SUMIFS('Полная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Z35" s="137">
        <f ca="1">IF($D35=0,0,SUMIFS('Полная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A35" s="137">
        <f ca="1">IF($D35=0,0,SUMIFS('Полная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B35" s="137">
        <f ca="1">IF($D35=0,0,SUMIFS('Полная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C35" s="137">
        <f ca="1">IF($D35=0,0,SUMIFS('Полная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D35" s="137">
        <f ca="1">IF($D35=0,0,SUMIFS('Полная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E35" s="137">
        <f ca="1">IF($D35=0,0,SUMIFS('Полная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F35" s="137">
        <f ca="1">IF($D35=0,0,SUMIFS('Полная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G35" s="137">
        <f ca="1">IF($D35=0,0,SUMIFS('Полная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H35" s="137">
        <f ca="1">IF($D35=0,0,SUMIFS('Полная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I35" s="137">
        <f ca="1">IF($D35=0,0,SUMIFS('Полная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J35" s="137">
        <f ca="1">IF($D35=0,0,SUMIFS('Полная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K35" s="137">
        <f ca="1">IF($D35=0,0,SUMIFS('Полная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L35" s="137">
        <f ca="1">IF($D35=0,0,SUMIFS('Полная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M35" s="137">
        <f ca="1">IF($D35=0,0,SUMIFS('Полная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N35" s="137">
        <f ca="1">IF($D35=0,0,SUMIFS('Полная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O35" s="137">
        <f ca="1">IF($D35=0,0,SUMIFS('Полная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P35" s="137">
        <f ca="1">IF($D35=0,0,SUMIFS('Полная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Q35" s="137">
        <f ca="1">IF($D35=0,0,SUMIFS('Полная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R35" s="137">
        <f ca="1">IF($D35=0,0,SUMIFS('Полная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S35" s="137">
        <f ca="1">IF($D35=0,0,SUMIFS('Полная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T35" s="137">
        <f ca="1">IF($D35=0,0,SUMIFS('Полная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U35" s="137">
        <f ca="1">IF($D35=0,0,SUMIFS('Полная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V35" s="137">
        <f ca="1">IF($D35=0,0,SUMIFS('Полная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W35" s="137">
        <f ca="1">IF($D35=0,0,SUMIFS('Полная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X35" s="137">
        <f ca="1">IF($D35=0,0,SUMIFS('Полная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Y35" s="137">
        <f ca="1">IF($D35=0,0,SUMIFS('Полная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Z35" s="137">
        <f ca="1">IF($D35=0,0,SUMIFS('Полная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A35" s="137">
        <f ca="1">IF($D35=0,0,SUMIFS('Полная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B35" s="137">
        <f ca="1">IF($D35=0,0,SUMIFS('Полная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C35" s="137">
        <f ca="1">IF($D35=0,0,SUMIFS('Полная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D35" s="137">
        <f ca="1">IF($D35=0,0,SUMIFS('Полная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E35" s="137">
        <f ca="1">IF($D35=0,0,SUMIFS('Полная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F35" s="137">
        <f ca="1">IF($D35=0,0,SUMIFS('Полная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G35" s="137">
        <f ca="1">IF($D35=0,0,SUMIFS('Полная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H35" s="137">
        <f ca="1">IF($D35=0,0,SUMIFS('Полная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I35" s="137">
        <f ca="1">IF($D35=0,0,SUMIFS('Полная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J35" s="137">
        <f ca="1">IF($D35=0,0,SUMIFS('Полная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K35" s="137">
        <f ca="1">IF($D35=0,0,SUMIFS('Полная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L35" s="137">
        <f ca="1">IF($D35=0,0,SUMIFS('Полная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M35" s="137">
        <f ca="1">IF($D35=0,0,SUMIFS('Полная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N35" s="137">
        <f ca="1">IF($D35=0,0,SUMIFS('Полная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O35" s="137">
        <f ca="1">IF($D35=0,0,SUMIFS('Полная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P35" s="137">
        <f ca="1">IF($D35=0,0,SUMIFS('Полная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Q35" s="137">
        <f ca="1">IF($D35=0,0,SUMIFS('Полная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R35" s="137">
        <f ca="1">IF($D35=0,0,SUMIFS('Полная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S35" s="137">
        <f ca="1">IF($D35=0,0,SUMIFS('Полная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T35" s="137">
        <f ca="1">IF($D35=0,0,SUMIFS('Полная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U35" s="137">
        <f ca="1">IF($D35=0,0,SUMIFS('Полная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V35" s="137">
        <f ca="1">IF($D35=0,0,SUMIFS('Полная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W35" s="137">
        <f ca="1">IF($D35=0,0,SUMIFS('Полная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X35" s="137">
        <f ca="1">IF($D35=0,0,SUMIFS('Полная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Y35" s="137">
        <f ca="1">IF($D35=0,0,SUMIFS('Полная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Z35" s="137">
        <f ca="1">IF($D35=0,0,SUMIFS('Полная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A35" s="137">
        <f ca="1">IF($D35=0,0,SUMIFS('Полная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B35" s="137">
        <f ca="1">IF($D35=0,0,SUMIFS('Полная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C35" s="137">
        <f ca="1">IF($D35=0,0,SUMIFS('Полная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D35" s="137">
        <f ca="1">IF($D35=0,0,SUMIFS('Полная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E35" s="137">
        <f ca="1">IF($D35=0,0,SUMIFS('Полная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F35" s="137">
        <f ca="1">IF($D35=0,0,SUMIFS('Полная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G35" s="137">
        <f ca="1">IF($D35=0,0,SUMIFS('Полная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H35" s="137">
        <f ca="1">IF($D35=0,0,SUMIFS('Полная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I35" s="137">
        <f ca="1">IF($D35=0,0,SUMIFS('Полная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J35" s="137">
        <f ca="1">IF($D35=0,0,SUMIFS('Полная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K35" s="137">
        <f ca="1">IF($D35=0,0,SUMIFS('Полная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L35" s="137">
        <f ca="1">IF($D35=0,0,SUMIFS('Полная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M35" s="137">
        <f ca="1">IF($D35=0,0,SUMIFS('Полная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N35" s="137">
        <f ca="1">IF($D35=0,0,SUMIFS('Полная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O35" s="137">
        <f ca="1">IF($D35=0,0,SUMIFS('Полная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P35" s="137">
        <f ca="1">IF($D35=0,0,SUMIFS('Полная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Q35" s="137">
        <f ca="1">IF($D35=0,0,SUMIFS('Полная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R35" s="137">
        <f ca="1">IF($D35=0,0,SUMIFS('Полная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S35" s="137">
        <f ca="1">IF($D35=0,0,SUMIFS('Полная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T35" s="137">
        <f ca="1">IF($D35=0,0,SUMIFS('Полная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U35" s="137">
        <f ca="1">IF($D35=0,0,SUMIFS('Полная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V35" s="137">
        <f ca="1">IF($D35=0,0,SUMIFS('Полная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W35" s="137">
        <f ca="1">IF($D35=0,0,SUMIFS('Полная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X35" s="137">
        <f ca="1">IF($D35=0,0,SUMIFS('Полная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Y35" s="137">
        <f ca="1">IF($D35=0,0,SUMIFS('Полная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Z35" s="137">
        <f ca="1">IF($D35=0,0,SUMIFS('Полная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A35" s="137">
        <f ca="1">IF($D35=0,0,SUMIFS('Полная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B35" s="137">
        <f ca="1">IF($D35=0,0,SUMIFS('Полная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C35" s="137">
        <f ca="1">IF($D35=0,0,SUMIFS('Полная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D35" s="137">
        <f ca="1">IF($D35=0,0,SUMIFS('Полная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E35" s="137">
        <f ca="1">IF($D35=0,0,SUMIFS('Полная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F35" s="137">
        <f ca="1">IF($D35=0,0,SUMIFS('Полная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G35" s="137">
        <f ca="1">IF($D35=0,0,SUMIFS('Полная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H35" s="137">
        <f ca="1">IF($D35=0,0,SUMIFS('Полная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I35" s="137">
        <f ca="1">IF($D35=0,0,SUMIFS('Полная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J35" s="137">
        <f ca="1">IF($D35=0,0,SUMIFS('Полная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K35" s="137">
        <f ca="1">IF($D35=0,0,SUMIFS('Полная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L35" s="137">
        <f ca="1">IF($D35=0,0,SUMIFS('Полная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M35" s="137">
        <f ca="1">IF($D35=0,0,SUMIFS('Полная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N35" s="137">
        <f ca="1">IF($D35=0,0,SUMIFS('Полная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O35" s="137">
        <f ca="1">IF($D35=0,0,SUMIFS('Полная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P35" s="137">
        <f ca="1">IF($D35=0,0,SUMIFS('Полная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Q35" s="137">
        <f ca="1">IF($D35=0,0,SUMIFS('Полная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R35" s="137">
        <f ca="1">IF($D35=0,0,SUMIFS('Полная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S35" s="137">
        <f ca="1">IF($D35=0,0,SUMIFS('Полная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T35" s="137">
        <f ca="1">IF($D35=0,0,SUMIFS('Полная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U35" s="137">
        <f ca="1">IF($D35=0,0,SUMIFS('Полная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V35" s="137">
        <f ca="1">IF($D35=0,0,SUMIFS('Полная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W35" s="137">
        <f ca="1">IF($D35=0,0,SUMIFS('Полная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X35" s="137">
        <f ca="1">IF($D35=0,0,SUMIFS('Полная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Y35" s="137">
        <f ca="1">IF($D35=0,0,SUMIFS('Полная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Z35" s="137">
        <f ca="1">IF($D35=0,0,SUMIFS('Полная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A35" s="137">
        <f ca="1">IF($D35=0,0,SUMIFS('Полная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B35" s="137">
        <f ca="1">IF($D35=0,0,SUMIFS('Полная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C35" s="137">
        <f ca="1">IF($D35=0,0,SUMIFS('Полная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D35" s="137">
        <f ca="1">IF($D35=0,0,SUMIFS('Полная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E35" s="137">
        <f ca="1">IF($D35=0,0,SUMIFS('Полная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F35" s="137">
        <f ca="1">IF($D35=0,0,SUMIFS('Полная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G35" s="137">
        <f ca="1">IF($D35=0,0,SUMIFS('Полная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H35" s="137">
        <f ca="1">IF($D35=0,0,SUMIFS('Полная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I35" s="137">
        <f ca="1">IF($D35=0,0,SUMIFS('Полная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J35" s="137">
        <f ca="1">IF($D35=0,0,SUMIFS('Полная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K35" s="137">
        <f ca="1">IF($D35=0,0,SUMIFS('Полная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L35" s="137">
        <f ca="1">IF($D35=0,0,SUMIFS('Полная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M35" s="137">
        <f ca="1">IF($D35=0,0,SUMIFS('Полная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N35" s="137">
        <f ca="1">IF($D35=0,0,SUMIFS('Полная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O35" s="137">
        <f ca="1">IF($D35=0,0,SUMIFS('Полная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P35" s="141">
        <f ca="1">IF($D35=0,0,SUMIFS('Полная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Q35" s="137">
        <f ca="1">IF($D35=0,0,SUMIFS('Полная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R35" s="137">
        <f ca="1">IF($D35=0,0,SUMIFS('Полная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S35" s="137">
        <f ca="1">IF($D35=0,0,SUMIFS('Полная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T35" s="137">
        <f ca="1">IF($D35=0,0,SUMIFS('Полная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U35" s="137">
        <f ca="1">IF($D35=0,0,SUMIFS('Полная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V35" s="137">
        <f ca="1">IF($D35=0,0,SUMIFS('Полная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W35" s="137">
        <f ca="1">IF($D35=0,0,SUMIFS('Полная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X35" s="137">
        <f ca="1">IF($D35=0,0,SUMIFS('Полная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Y35" s="137">
        <f ca="1">IF($D35=0,0,SUMIFS('Полная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Z35" s="137">
        <f ca="1">IF($D35=0,0,SUMIFS('Полная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A35" s="137">
        <f ca="1">IF($D35=0,0,SUMIFS('Полная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B35" s="137">
        <f ca="1">IF($D35=0,0,SUMIFS('Полная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C35" s="137">
        <f ca="1">IF($D35=0,0,SUMIFS('Полная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D35" s="137">
        <f ca="1">IF($D35=0,0,SUMIFS('Полная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E35" s="141">
        <f ca="1">IF($D35=0,0,SUMIFS('Полная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F35" s="104"/>
      <c r="YG35" s="94"/>
    </row>
    <row r="36" spans="1:657" s="105" customFormat="1" ht="15" customHeight="1" x14ac:dyDescent="0.25">
      <c r="A36" s="133"/>
      <c r="B36" s="134"/>
      <c r="C36" s="134"/>
      <c r="D36" s="136"/>
      <c r="E36" s="134"/>
      <c r="F36" s="134"/>
      <c r="G36" s="134"/>
      <c r="H36" s="134"/>
      <c r="I36" s="137"/>
      <c r="J36" s="138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9"/>
      <c r="AS36" s="139"/>
      <c r="AT36" s="140"/>
      <c r="AU36" s="140"/>
      <c r="AV36" s="140"/>
      <c r="AW36" s="140"/>
      <c r="AX36" s="137"/>
      <c r="AY36" s="137"/>
      <c r="AZ36" s="137"/>
      <c r="BA36" s="137"/>
      <c r="BB36" s="137"/>
      <c r="BC36" s="137"/>
      <c r="BD36" s="140"/>
      <c r="BE36" s="140"/>
      <c r="BF36" s="137"/>
      <c r="BG36" s="137"/>
      <c r="BH36" s="137"/>
      <c r="BI36" s="137"/>
      <c r="BJ36" s="137"/>
      <c r="BK36" s="137"/>
      <c r="BL36" s="140"/>
      <c r="BM36" s="137"/>
      <c r="BN36" s="140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7"/>
      <c r="CG36" s="137"/>
      <c r="CH36" s="137"/>
      <c r="CI36" s="137"/>
      <c r="CJ36" s="137"/>
      <c r="CK36" s="137"/>
      <c r="CL36" s="137"/>
      <c r="CM36" s="137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7"/>
      <c r="DD36" s="137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7"/>
      <c r="EB36" s="137"/>
      <c r="EC36" s="137"/>
      <c r="ED36" s="137"/>
      <c r="EE36" s="137"/>
      <c r="EF36" s="137"/>
      <c r="EG36" s="137"/>
      <c r="EH36" s="137"/>
      <c r="EI36" s="137"/>
      <c r="EJ36" s="137"/>
      <c r="EK36" s="137"/>
      <c r="EL36" s="137"/>
      <c r="EM36" s="137"/>
      <c r="EN36" s="137"/>
      <c r="EO36" s="137"/>
      <c r="EP36" s="137"/>
      <c r="EQ36" s="137"/>
      <c r="ER36" s="137"/>
      <c r="ES36" s="137"/>
      <c r="ET36" s="137"/>
      <c r="EU36" s="137"/>
      <c r="EV36" s="137"/>
      <c r="EW36" s="137"/>
      <c r="EX36" s="137"/>
      <c r="EY36" s="137"/>
      <c r="EZ36" s="137"/>
      <c r="FA36" s="137"/>
      <c r="FB36" s="137"/>
      <c r="FC36" s="137"/>
      <c r="FD36" s="137"/>
      <c r="FE36" s="137"/>
      <c r="FF36" s="137"/>
      <c r="FG36" s="137"/>
      <c r="FH36" s="137"/>
      <c r="FI36" s="137"/>
      <c r="FJ36" s="137"/>
      <c r="FK36" s="137"/>
      <c r="FL36" s="137"/>
      <c r="FM36" s="137"/>
      <c r="FN36" s="137"/>
      <c r="FO36" s="137"/>
      <c r="FP36" s="137"/>
      <c r="FQ36" s="137"/>
      <c r="FR36" s="137"/>
      <c r="FS36" s="137"/>
      <c r="FT36" s="137"/>
      <c r="FU36" s="137"/>
      <c r="FV36" s="137"/>
      <c r="FW36" s="137"/>
      <c r="FX36" s="137"/>
      <c r="FY36" s="137"/>
      <c r="FZ36" s="137"/>
      <c r="GA36" s="137"/>
      <c r="GB36" s="137"/>
      <c r="GC36" s="137"/>
      <c r="GD36" s="137"/>
      <c r="GE36" s="137"/>
      <c r="GF36" s="137"/>
      <c r="GG36" s="137"/>
      <c r="GH36" s="137"/>
      <c r="GI36" s="137"/>
      <c r="GJ36" s="137"/>
      <c r="GK36" s="137"/>
      <c r="GL36" s="137"/>
      <c r="GM36" s="137"/>
      <c r="GN36" s="137"/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7"/>
      <c r="HB36" s="137"/>
      <c r="HC36" s="137"/>
      <c r="HD36" s="137"/>
      <c r="HE36" s="137"/>
      <c r="HF36" s="137"/>
      <c r="HG36" s="137"/>
      <c r="HH36" s="137"/>
      <c r="HI36" s="137"/>
      <c r="HJ36" s="137"/>
      <c r="HK36" s="137"/>
      <c r="HL36" s="137"/>
      <c r="HM36" s="137"/>
      <c r="HN36" s="137"/>
      <c r="HO36" s="137"/>
      <c r="HP36" s="137"/>
      <c r="HQ36" s="137"/>
      <c r="HR36" s="137"/>
      <c r="HS36" s="137"/>
      <c r="HT36" s="137"/>
      <c r="HU36" s="137"/>
      <c r="HV36" s="137"/>
      <c r="HW36" s="137"/>
      <c r="HX36" s="137"/>
      <c r="HY36" s="137"/>
      <c r="HZ36" s="137"/>
      <c r="IA36" s="137"/>
      <c r="IB36" s="137"/>
      <c r="IC36" s="137"/>
      <c r="ID36" s="137"/>
      <c r="IE36" s="137"/>
      <c r="IF36" s="137"/>
      <c r="IG36" s="137"/>
      <c r="IH36" s="137"/>
      <c r="II36" s="137"/>
      <c r="IJ36" s="137"/>
      <c r="IK36" s="137"/>
      <c r="IL36" s="137"/>
      <c r="IM36" s="137"/>
      <c r="IN36" s="137"/>
      <c r="IO36" s="137"/>
      <c r="IP36" s="137"/>
      <c r="IQ36" s="137"/>
      <c r="IR36" s="137"/>
      <c r="IS36" s="137"/>
      <c r="IT36" s="137"/>
      <c r="IU36" s="137"/>
      <c r="IV36" s="137"/>
      <c r="IW36" s="137"/>
      <c r="IX36" s="137"/>
      <c r="IY36" s="137"/>
      <c r="IZ36" s="137"/>
      <c r="JA36" s="137"/>
      <c r="JB36" s="137"/>
      <c r="JC36" s="137"/>
      <c r="JD36" s="137"/>
      <c r="JE36" s="137"/>
      <c r="JF36" s="137"/>
      <c r="JG36" s="137"/>
      <c r="JH36" s="137"/>
      <c r="JI36" s="137"/>
      <c r="JJ36" s="137"/>
      <c r="JK36" s="137"/>
      <c r="JL36" s="137"/>
      <c r="JM36" s="137"/>
      <c r="JN36" s="137"/>
      <c r="JO36" s="137"/>
      <c r="JP36" s="137"/>
      <c r="JQ36" s="137"/>
      <c r="JR36" s="137"/>
      <c r="JS36" s="137"/>
      <c r="JT36" s="137"/>
      <c r="JU36" s="137"/>
      <c r="JV36" s="137"/>
      <c r="JW36" s="137"/>
      <c r="JX36" s="137"/>
      <c r="JY36" s="137"/>
      <c r="JZ36" s="137"/>
      <c r="KA36" s="137"/>
      <c r="KB36" s="137"/>
      <c r="KC36" s="137"/>
      <c r="KD36" s="137"/>
      <c r="KE36" s="137"/>
      <c r="KF36" s="137"/>
      <c r="KG36" s="137"/>
      <c r="KH36" s="137"/>
      <c r="KI36" s="137"/>
      <c r="KJ36" s="137"/>
      <c r="KK36" s="137"/>
      <c r="KL36" s="137"/>
      <c r="KM36" s="137"/>
      <c r="KN36" s="137"/>
      <c r="KO36" s="137"/>
      <c r="KP36" s="137"/>
      <c r="KQ36" s="137"/>
      <c r="KR36" s="137"/>
      <c r="KS36" s="137"/>
      <c r="KT36" s="137"/>
      <c r="KU36" s="137"/>
      <c r="KV36" s="137"/>
      <c r="KW36" s="137"/>
      <c r="KX36" s="137"/>
      <c r="KY36" s="137"/>
      <c r="KZ36" s="137"/>
      <c r="LA36" s="137"/>
      <c r="LB36" s="137"/>
      <c r="LC36" s="137"/>
      <c r="LD36" s="137"/>
      <c r="LE36" s="137"/>
      <c r="LF36" s="137"/>
      <c r="LG36" s="137"/>
      <c r="LH36" s="137"/>
      <c r="LI36" s="137"/>
      <c r="LJ36" s="137"/>
      <c r="LK36" s="137"/>
      <c r="LL36" s="137"/>
      <c r="LM36" s="137"/>
      <c r="LN36" s="137"/>
      <c r="LO36" s="137"/>
      <c r="LP36" s="137"/>
      <c r="LQ36" s="137"/>
      <c r="LR36" s="137"/>
      <c r="LS36" s="137"/>
      <c r="LT36" s="137"/>
      <c r="LU36" s="137"/>
      <c r="LV36" s="137"/>
      <c r="LW36" s="137"/>
      <c r="LX36" s="137"/>
      <c r="LY36" s="137"/>
      <c r="LZ36" s="137"/>
      <c r="MA36" s="137"/>
      <c r="MB36" s="137"/>
      <c r="MC36" s="137"/>
      <c r="MD36" s="137"/>
      <c r="ME36" s="137"/>
      <c r="MF36" s="137"/>
      <c r="MG36" s="137"/>
      <c r="MH36" s="137"/>
      <c r="MI36" s="137"/>
      <c r="MJ36" s="137"/>
      <c r="MK36" s="137"/>
      <c r="ML36" s="137"/>
      <c r="MM36" s="137"/>
      <c r="MN36" s="137"/>
      <c r="MO36" s="137"/>
      <c r="MP36" s="137"/>
      <c r="MQ36" s="137"/>
      <c r="MR36" s="137"/>
      <c r="MS36" s="137"/>
      <c r="MT36" s="137"/>
      <c r="MU36" s="137"/>
      <c r="MV36" s="137"/>
      <c r="MW36" s="137"/>
      <c r="MX36" s="137"/>
      <c r="MY36" s="137"/>
      <c r="MZ36" s="137"/>
      <c r="NA36" s="137"/>
      <c r="NB36" s="137"/>
      <c r="NC36" s="137"/>
      <c r="ND36" s="137"/>
      <c r="NE36" s="137"/>
      <c r="NF36" s="137"/>
      <c r="NG36" s="137"/>
      <c r="NH36" s="137"/>
      <c r="NI36" s="137"/>
      <c r="NJ36" s="137"/>
      <c r="NK36" s="137"/>
      <c r="NL36" s="137"/>
      <c r="NM36" s="137"/>
      <c r="NN36" s="137"/>
      <c r="NO36" s="137"/>
      <c r="NP36" s="137"/>
      <c r="NQ36" s="137"/>
      <c r="NR36" s="137"/>
      <c r="NS36" s="137"/>
      <c r="NT36" s="137"/>
      <c r="NU36" s="137"/>
      <c r="NV36" s="137"/>
      <c r="NW36" s="137"/>
      <c r="NX36" s="137"/>
      <c r="NY36" s="137"/>
      <c r="NZ36" s="137"/>
      <c r="OA36" s="137"/>
      <c r="OB36" s="137"/>
      <c r="OC36" s="137"/>
      <c r="OD36" s="137"/>
      <c r="OE36" s="137"/>
      <c r="OF36" s="137"/>
      <c r="OG36" s="137"/>
      <c r="OH36" s="137"/>
      <c r="OI36" s="137"/>
      <c r="OJ36" s="137"/>
      <c r="OK36" s="137"/>
      <c r="OL36" s="137"/>
      <c r="OM36" s="137"/>
      <c r="ON36" s="137"/>
      <c r="OO36" s="137"/>
      <c r="OP36" s="137"/>
      <c r="OQ36" s="137"/>
      <c r="OR36" s="137"/>
      <c r="OS36" s="137"/>
      <c r="OT36" s="137"/>
      <c r="OU36" s="137"/>
      <c r="OV36" s="137"/>
      <c r="OW36" s="137"/>
      <c r="OX36" s="137"/>
      <c r="OY36" s="137"/>
      <c r="OZ36" s="137"/>
      <c r="PA36" s="137"/>
      <c r="PB36" s="137"/>
      <c r="PC36" s="137"/>
      <c r="PD36" s="137"/>
      <c r="PE36" s="137"/>
      <c r="PF36" s="137"/>
      <c r="PG36" s="137"/>
      <c r="PH36" s="137"/>
      <c r="PI36" s="137"/>
      <c r="PJ36" s="137"/>
      <c r="PK36" s="137"/>
      <c r="PL36" s="137"/>
      <c r="PM36" s="137"/>
      <c r="PN36" s="137"/>
      <c r="PO36" s="137"/>
      <c r="PP36" s="137"/>
      <c r="PQ36" s="137"/>
      <c r="PR36" s="137"/>
      <c r="PS36" s="137"/>
      <c r="PT36" s="137"/>
      <c r="PU36" s="137"/>
      <c r="PV36" s="137"/>
      <c r="PW36" s="137"/>
      <c r="PX36" s="137"/>
      <c r="PY36" s="137"/>
      <c r="PZ36" s="137"/>
      <c r="QA36" s="137"/>
      <c r="QB36" s="137"/>
      <c r="QC36" s="137"/>
      <c r="QD36" s="137"/>
      <c r="QE36" s="137"/>
      <c r="QF36" s="137"/>
      <c r="QG36" s="137"/>
      <c r="QH36" s="137"/>
      <c r="QI36" s="137"/>
      <c r="QJ36" s="137"/>
      <c r="QK36" s="137"/>
      <c r="QL36" s="137"/>
      <c r="QM36" s="137"/>
      <c r="QN36" s="137"/>
      <c r="QO36" s="137"/>
      <c r="QP36" s="137"/>
      <c r="QQ36" s="137"/>
      <c r="QR36" s="137"/>
      <c r="QS36" s="137"/>
      <c r="QT36" s="137"/>
      <c r="QU36" s="137"/>
      <c r="QV36" s="137"/>
      <c r="QW36" s="137"/>
      <c r="QX36" s="137"/>
      <c r="QY36" s="137"/>
      <c r="QZ36" s="137"/>
      <c r="RA36" s="137"/>
      <c r="RB36" s="137"/>
      <c r="RC36" s="137"/>
      <c r="RD36" s="137"/>
      <c r="RE36" s="137"/>
      <c r="RF36" s="137"/>
      <c r="RG36" s="137"/>
      <c r="RH36" s="137"/>
      <c r="RI36" s="137"/>
      <c r="RJ36" s="137"/>
      <c r="RK36" s="137"/>
      <c r="RL36" s="137"/>
      <c r="RM36" s="137"/>
      <c r="RN36" s="137"/>
      <c r="RO36" s="137"/>
      <c r="RP36" s="137"/>
      <c r="RQ36" s="137"/>
      <c r="RR36" s="137"/>
      <c r="RS36" s="137"/>
      <c r="RT36" s="137"/>
      <c r="RU36" s="137"/>
      <c r="RV36" s="137"/>
      <c r="RW36" s="137"/>
      <c r="RX36" s="137"/>
      <c r="RY36" s="137"/>
      <c r="RZ36" s="137"/>
      <c r="SA36" s="137"/>
      <c r="SB36" s="137"/>
      <c r="SC36" s="137"/>
      <c r="SD36" s="137"/>
      <c r="SE36" s="137"/>
      <c r="SF36" s="137"/>
      <c r="SG36" s="137"/>
      <c r="SH36" s="137"/>
      <c r="SI36" s="137"/>
      <c r="SJ36" s="137"/>
      <c r="SK36" s="137"/>
      <c r="SL36" s="137"/>
      <c r="SM36" s="137"/>
      <c r="SN36" s="137"/>
      <c r="SO36" s="137"/>
      <c r="SP36" s="137"/>
      <c r="SQ36" s="137"/>
      <c r="SR36" s="137"/>
      <c r="SS36" s="137"/>
      <c r="ST36" s="137"/>
      <c r="SU36" s="137"/>
      <c r="SV36" s="137"/>
      <c r="SW36" s="137"/>
      <c r="SX36" s="137"/>
      <c r="SY36" s="137"/>
      <c r="SZ36" s="137"/>
      <c r="TA36" s="137"/>
      <c r="TB36" s="137"/>
      <c r="TC36" s="137"/>
      <c r="TD36" s="137"/>
      <c r="TE36" s="137"/>
      <c r="TF36" s="137"/>
      <c r="TG36" s="137"/>
      <c r="TH36" s="137"/>
      <c r="TI36" s="137"/>
      <c r="TJ36" s="137"/>
      <c r="TK36" s="137"/>
      <c r="TL36" s="137"/>
      <c r="TM36" s="137"/>
      <c r="TN36" s="137"/>
      <c r="TO36" s="137"/>
      <c r="TP36" s="137"/>
      <c r="TQ36" s="137"/>
      <c r="TR36" s="137"/>
      <c r="TS36" s="137"/>
      <c r="TT36" s="137"/>
      <c r="TU36" s="137"/>
      <c r="TV36" s="137"/>
      <c r="TW36" s="137"/>
      <c r="TX36" s="137"/>
      <c r="TY36" s="137"/>
      <c r="TZ36" s="137"/>
      <c r="UA36" s="137"/>
      <c r="UB36" s="137"/>
      <c r="UC36" s="137"/>
      <c r="UD36" s="137"/>
      <c r="UE36" s="137"/>
      <c r="UF36" s="137"/>
      <c r="UG36" s="137"/>
      <c r="UH36" s="137"/>
      <c r="UI36" s="137"/>
      <c r="UJ36" s="137"/>
      <c r="UK36" s="137"/>
      <c r="UL36" s="137"/>
      <c r="UM36" s="137"/>
      <c r="UN36" s="137"/>
      <c r="UO36" s="137"/>
      <c r="UP36" s="137"/>
      <c r="UQ36" s="137"/>
      <c r="UR36" s="137"/>
      <c r="US36" s="137"/>
      <c r="UT36" s="137"/>
      <c r="UU36" s="137"/>
      <c r="UV36" s="137"/>
      <c r="UW36" s="137"/>
      <c r="UX36" s="137"/>
      <c r="UY36" s="137"/>
      <c r="UZ36" s="137"/>
      <c r="VA36" s="137"/>
      <c r="VB36" s="137"/>
      <c r="VC36" s="137"/>
      <c r="VD36" s="137"/>
      <c r="VE36" s="137"/>
      <c r="VF36" s="137"/>
      <c r="VG36" s="137"/>
      <c r="VH36" s="137"/>
      <c r="VI36" s="137"/>
      <c r="VJ36" s="137"/>
      <c r="VK36" s="137"/>
      <c r="VL36" s="137"/>
      <c r="VM36" s="137"/>
      <c r="VN36" s="137"/>
      <c r="VO36" s="137"/>
      <c r="VP36" s="137"/>
      <c r="VQ36" s="137"/>
      <c r="VR36" s="137"/>
      <c r="VS36" s="137"/>
      <c r="VT36" s="137"/>
      <c r="VU36" s="137"/>
      <c r="VV36" s="137"/>
      <c r="VW36" s="137"/>
      <c r="VX36" s="137"/>
      <c r="VY36" s="137"/>
      <c r="VZ36" s="137"/>
      <c r="WA36" s="137"/>
      <c r="WB36" s="137"/>
      <c r="WC36" s="137"/>
      <c r="WD36" s="137"/>
      <c r="WE36" s="137"/>
      <c r="WF36" s="137"/>
      <c r="WG36" s="137"/>
      <c r="WH36" s="137"/>
      <c r="WI36" s="137"/>
      <c r="WJ36" s="137"/>
      <c r="WK36" s="137"/>
      <c r="WL36" s="137"/>
      <c r="WM36" s="137"/>
      <c r="WN36" s="137"/>
      <c r="WO36" s="137"/>
      <c r="WP36" s="137"/>
      <c r="WQ36" s="137"/>
      <c r="WR36" s="137"/>
      <c r="WS36" s="137"/>
      <c r="WT36" s="137"/>
      <c r="WU36" s="137"/>
      <c r="WV36" s="137"/>
      <c r="WW36" s="137"/>
      <c r="WX36" s="137"/>
      <c r="WY36" s="137"/>
      <c r="WZ36" s="137"/>
      <c r="XA36" s="137"/>
      <c r="XB36" s="137"/>
      <c r="XC36" s="137"/>
      <c r="XD36" s="137"/>
      <c r="XE36" s="137"/>
      <c r="XF36" s="137"/>
      <c r="XG36" s="137"/>
      <c r="XH36" s="137"/>
      <c r="XI36" s="137"/>
      <c r="XJ36" s="137"/>
      <c r="XK36" s="137"/>
      <c r="XL36" s="137"/>
      <c r="XM36" s="137"/>
      <c r="XN36" s="137"/>
      <c r="XO36" s="137"/>
      <c r="XP36" s="141"/>
      <c r="XQ36" s="137"/>
      <c r="XR36" s="137"/>
      <c r="XS36" s="137"/>
      <c r="XT36" s="137"/>
      <c r="XU36" s="137"/>
      <c r="XV36" s="137"/>
      <c r="XW36" s="137"/>
      <c r="XX36" s="137"/>
      <c r="XY36" s="137"/>
      <c r="XZ36" s="137"/>
      <c r="YA36" s="137"/>
      <c r="YB36" s="137"/>
      <c r="YC36" s="137"/>
      <c r="YD36" s="137"/>
      <c r="YE36" s="141"/>
      <c r="YF36" s="104"/>
      <c r="YG36" s="94"/>
    </row>
    <row r="37" spans="1:657" s="92" customFormat="1" ht="15" customHeight="1" x14ac:dyDescent="0.25">
      <c r="A37" s="142"/>
      <c r="B37" s="143" t="s">
        <v>236</v>
      </c>
      <c r="C37" s="143"/>
      <c r="D37" s="144">
        <f ca="1">SUM(D27:D28)</f>
        <v>0</v>
      </c>
      <c r="E37" s="143"/>
      <c r="F37" s="143"/>
      <c r="G37" s="143"/>
      <c r="H37" s="143"/>
      <c r="I37" s="141">
        <f ca="1">IF($D37=0,0,(I27*$D27+I28*$D28)/$D37)</f>
        <v>0</v>
      </c>
      <c r="J37" s="145"/>
      <c r="K37" s="141">
        <f ca="1">IF($D37=0,0,(K27*$D27+K28*$D28)/$D37)</f>
        <v>0</v>
      </c>
      <c r="L37" s="141"/>
      <c r="M37" s="141">
        <f ca="1">IF($D37=0,0,(M27*$D27+M28*$D28)/$D37)</f>
        <v>0</v>
      </c>
      <c r="N37" s="141"/>
      <c r="O37" s="141">
        <f ca="1">IF($D37=0,0,(O27*$D27+O28*$D28)/$D37)</f>
        <v>0</v>
      </c>
      <c r="P37" s="141"/>
      <c r="Q37" s="141">
        <f t="shared" ref="Q37:AQ37" ca="1" si="63">IF($D37=0,0,(Q27*$D27+Q28*$D28)/$D37)</f>
        <v>0</v>
      </c>
      <c r="R37" s="141">
        <f t="shared" ca="1" si="63"/>
        <v>0</v>
      </c>
      <c r="S37" s="141">
        <f t="shared" ca="1" si="63"/>
        <v>0</v>
      </c>
      <c r="T37" s="141">
        <f t="shared" ca="1" si="63"/>
        <v>0</v>
      </c>
      <c r="U37" s="141">
        <f t="shared" ca="1" si="63"/>
        <v>0</v>
      </c>
      <c r="V37" s="141">
        <f t="shared" ca="1" si="63"/>
        <v>0</v>
      </c>
      <c r="W37" s="141">
        <f t="shared" ca="1" si="63"/>
        <v>0</v>
      </c>
      <c r="X37" s="141">
        <f t="shared" ca="1" si="63"/>
        <v>0</v>
      </c>
      <c r="Y37" s="141">
        <f t="shared" ca="1" si="63"/>
        <v>0</v>
      </c>
      <c r="Z37" s="141">
        <f t="shared" ca="1" si="63"/>
        <v>0</v>
      </c>
      <c r="AA37" s="141">
        <f t="shared" ca="1" si="63"/>
        <v>0</v>
      </c>
      <c r="AB37" s="141">
        <f t="shared" ca="1" si="63"/>
        <v>0</v>
      </c>
      <c r="AC37" s="141">
        <f t="shared" ca="1" si="63"/>
        <v>0</v>
      </c>
      <c r="AD37" s="141">
        <f t="shared" ca="1" si="63"/>
        <v>0</v>
      </c>
      <c r="AE37" s="141">
        <f t="shared" ca="1" si="63"/>
        <v>0</v>
      </c>
      <c r="AF37" s="141">
        <f t="shared" ca="1" si="63"/>
        <v>0</v>
      </c>
      <c r="AG37" s="141">
        <f t="shared" ca="1" si="63"/>
        <v>0</v>
      </c>
      <c r="AH37" s="141">
        <f t="shared" ca="1" si="63"/>
        <v>0</v>
      </c>
      <c r="AI37" s="141">
        <f t="shared" ca="1" si="63"/>
        <v>0</v>
      </c>
      <c r="AJ37" s="141">
        <f t="shared" ca="1" si="63"/>
        <v>0</v>
      </c>
      <c r="AK37" s="141">
        <f t="shared" ca="1" si="63"/>
        <v>0</v>
      </c>
      <c r="AL37" s="141">
        <f t="shared" ca="1" si="63"/>
        <v>0</v>
      </c>
      <c r="AM37" s="141">
        <f t="shared" ca="1" si="63"/>
        <v>0</v>
      </c>
      <c r="AN37" s="141">
        <f t="shared" ca="1" si="63"/>
        <v>0</v>
      </c>
      <c r="AO37" s="141">
        <f t="shared" ca="1" si="63"/>
        <v>0</v>
      </c>
      <c r="AP37" s="141">
        <f t="shared" ca="1" si="63"/>
        <v>0</v>
      </c>
      <c r="AQ37" s="141">
        <f t="shared" ca="1" si="63"/>
        <v>0</v>
      </c>
      <c r="AR37" s="146"/>
      <c r="AS37" s="146"/>
      <c r="AT37" s="147"/>
      <c r="AU37" s="147"/>
      <c r="AV37" s="147"/>
      <c r="AW37" s="147"/>
      <c r="AX37" s="141">
        <f t="shared" ref="AX37:BC37" ca="1" si="64">IF($D37=0,0,(AX27*$D27+AX28*$D28)/$D37)</f>
        <v>0</v>
      </c>
      <c r="AY37" s="141">
        <f t="shared" ca="1" si="64"/>
        <v>0</v>
      </c>
      <c r="AZ37" s="141">
        <f t="shared" ca="1" si="64"/>
        <v>0</v>
      </c>
      <c r="BA37" s="141">
        <f t="shared" ca="1" si="64"/>
        <v>0</v>
      </c>
      <c r="BB37" s="141">
        <f t="shared" ca="1" si="64"/>
        <v>0</v>
      </c>
      <c r="BC37" s="141">
        <f t="shared" ca="1" si="64"/>
        <v>0</v>
      </c>
      <c r="BD37" s="147"/>
      <c r="BE37" s="147"/>
      <c r="BF37" s="141">
        <f t="shared" ref="BF37:BK37" ca="1" si="65">IF($D37=0,0,(BF27*$D27+BF28*$D28)/$D37)</f>
        <v>0</v>
      </c>
      <c r="BG37" s="141">
        <f t="shared" ca="1" si="65"/>
        <v>0</v>
      </c>
      <c r="BH37" s="141">
        <f t="shared" ca="1" si="65"/>
        <v>0</v>
      </c>
      <c r="BI37" s="141">
        <f t="shared" ca="1" si="65"/>
        <v>0</v>
      </c>
      <c r="BJ37" s="141">
        <f t="shared" ca="1" si="65"/>
        <v>0</v>
      </c>
      <c r="BK37" s="141">
        <f t="shared" ca="1" si="65"/>
        <v>0</v>
      </c>
      <c r="BL37" s="147"/>
      <c r="BM37" s="141">
        <f ca="1">IF($D37=0,0,(BM27*$D27+BM28*$D28)/$D37)</f>
        <v>0</v>
      </c>
      <c r="BN37" s="147"/>
      <c r="BO37" s="141"/>
      <c r="BP37" s="141"/>
      <c r="BQ37" s="141">
        <f ca="1">IF($D37=0,0,(BQ27*$D27+BQ28*$D28)/$D37)</f>
        <v>0</v>
      </c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1"/>
      <c r="CG37" s="141"/>
      <c r="CH37" s="141"/>
      <c r="CI37" s="141"/>
      <c r="CJ37" s="141"/>
      <c r="CK37" s="141">
        <f t="shared" ref="CK37:DC37" ca="1" si="66">IF($D37=0,0,(CK27*$D27+CK28*$D28)/$D37)</f>
        <v>0</v>
      </c>
      <c r="CL37" s="141">
        <f t="shared" ca="1" si="66"/>
        <v>0</v>
      </c>
      <c r="CM37" s="141">
        <f t="shared" ca="1" si="66"/>
        <v>0</v>
      </c>
      <c r="CN37" s="141">
        <f t="shared" ca="1" si="66"/>
        <v>0</v>
      </c>
      <c r="CO37" s="141">
        <f t="shared" ca="1" si="66"/>
        <v>0</v>
      </c>
      <c r="CP37" s="141">
        <f t="shared" ca="1" si="66"/>
        <v>0</v>
      </c>
      <c r="CQ37" s="141">
        <f t="shared" ca="1" si="66"/>
        <v>0</v>
      </c>
      <c r="CR37" s="141">
        <f t="shared" ca="1" si="66"/>
        <v>0</v>
      </c>
      <c r="CS37" s="141">
        <f t="shared" ca="1" si="66"/>
        <v>0</v>
      </c>
      <c r="CT37" s="141">
        <f t="shared" ca="1" si="66"/>
        <v>0</v>
      </c>
      <c r="CU37" s="141">
        <f t="shared" ca="1" si="66"/>
        <v>0</v>
      </c>
      <c r="CV37" s="141">
        <f t="shared" ca="1" si="66"/>
        <v>0</v>
      </c>
      <c r="CW37" s="141">
        <f t="shared" ca="1" si="66"/>
        <v>0</v>
      </c>
      <c r="CX37" s="141">
        <f t="shared" ca="1" si="66"/>
        <v>0</v>
      </c>
      <c r="CY37" s="141">
        <f t="shared" ca="1" si="66"/>
        <v>0</v>
      </c>
      <c r="CZ37" s="141">
        <f t="shared" ca="1" si="66"/>
        <v>0</v>
      </c>
      <c r="DA37" s="141">
        <f t="shared" ca="1" si="66"/>
        <v>0</v>
      </c>
      <c r="DB37" s="141">
        <f t="shared" ca="1" si="66"/>
        <v>0</v>
      </c>
      <c r="DC37" s="141">
        <f t="shared" ca="1" si="66"/>
        <v>0</v>
      </c>
      <c r="DD37" s="141"/>
      <c r="DE37" s="141">
        <f ca="1">IF($D37=0,0,(DE27*$D27+DE28*$D28)/$D37)</f>
        <v>0</v>
      </c>
      <c r="DF37" s="141"/>
      <c r="DG37" s="141">
        <f t="shared" ref="DG37:FR37" ca="1" si="67">IF($D37=0,0,(DG27*$D27+DG28*$D28)/$D37)</f>
        <v>0</v>
      </c>
      <c r="DH37" s="141">
        <f t="shared" ca="1" si="67"/>
        <v>0</v>
      </c>
      <c r="DI37" s="141">
        <f t="shared" ca="1" si="67"/>
        <v>0</v>
      </c>
      <c r="DJ37" s="141">
        <f t="shared" ca="1" si="67"/>
        <v>0</v>
      </c>
      <c r="DK37" s="141">
        <f t="shared" ca="1" si="67"/>
        <v>0</v>
      </c>
      <c r="DL37" s="141">
        <f t="shared" ca="1" si="67"/>
        <v>0</v>
      </c>
      <c r="DM37" s="141">
        <f t="shared" ca="1" si="67"/>
        <v>0</v>
      </c>
      <c r="DN37" s="141">
        <f t="shared" ca="1" si="67"/>
        <v>0</v>
      </c>
      <c r="DO37" s="141">
        <f t="shared" ca="1" si="67"/>
        <v>0</v>
      </c>
      <c r="DP37" s="141">
        <f t="shared" ca="1" si="67"/>
        <v>0</v>
      </c>
      <c r="DQ37" s="141">
        <f t="shared" ca="1" si="67"/>
        <v>0</v>
      </c>
      <c r="DR37" s="141">
        <f t="shared" ca="1" si="67"/>
        <v>0</v>
      </c>
      <c r="DS37" s="141">
        <f t="shared" ca="1" si="67"/>
        <v>0</v>
      </c>
      <c r="DT37" s="141">
        <f t="shared" ca="1" si="67"/>
        <v>0</v>
      </c>
      <c r="DU37" s="141">
        <f t="shared" ca="1" si="67"/>
        <v>0</v>
      </c>
      <c r="DV37" s="141">
        <f t="shared" ca="1" si="67"/>
        <v>0</v>
      </c>
      <c r="DW37" s="141">
        <f t="shared" ca="1" si="67"/>
        <v>0</v>
      </c>
      <c r="DX37" s="141">
        <f t="shared" ca="1" si="67"/>
        <v>0</v>
      </c>
      <c r="DY37" s="141">
        <f t="shared" ca="1" si="67"/>
        <v>0</v>
      </c>
      <c r="DZ37" s="141">
        <f t="shared" ca="1" si="67"/>
        <v>0</v>
      </c>
      <c r="EA37" s="141">
        <f t="shared" ca="1" si="67"/>
        <v>0</v>
      </c>
      <c r="EB37" s="141">
        <f t="shared" ca="1" si="67"/>
        <v>0</v>
      </c>
      <c r="EC37" s="141">
        <f t="shared" ca="1" si="67"/>
        <v>0</v>
      </c>
      <c r="ED37" s="141">
        <f t="shared" ca="1" si="67"/>
        <v>0</v>
      </c>
      <c r="EE37" s="141">
        <f t="shared" ca="1" si="67"/>
        <v>0</v>
      </c>
      <c r="EF37" s="141">
        <f t="shared" ca="1" si="67"/>
        <v>0</v>
      </c>
      <c r="EG37" s="141">
        <f t="shared" ca="1" si="67"/>
        <v>0</v>
      </c>
      <c r="EH37" s="141">
        <f t="shared" ca="1" si="67"/>
        <v>0</v>
      </c>
      <c r="EI37" s="141">
        <f t="shared" ca="1" si="67"/>
        <v>0</v>
      </c>
      <c r="EJ37" s="141">
        <f t="shared" ca="1" si="67"/>
        <v>0</v>
      </c>
      <c r="EK37" s="141">
        <f t="shared" ca="1" si="67"/>
        <v>0</v>
      </c>
      <c r="EL37" s="141">
        <f t="shared" ca="1" si="67"/>
        <v>0</v>
      </c>
      <c r="EM37" s="141">
        <f t="shared" ca="1" si="67"/>
        <v>0</v>
      </c>
      <c r="EN37" s="141">
        <f t="shared" ca="1" si="67"/>
        <v>0</v>
      </c>
      <c r="EO37" s="141">
        <f t="shared" ca="1" si="67"/>
        <v>0</v>
      </c>
      <c r="EP37" s="141">
        <f t="shared" ca="1" si="67"/>
        <v>0</v>
      </c>
      <c r="EQ37" s="141">
        <f t="shared" ca="1" si="67"/>
        <v>0</v>
      </c>
      <c r="ER37" s="141">
        <f t="shared" ca="1" si="67"/>
        <v>0</v>
      </c>
      <c r="ES37" s="141">
        <f t="shared" ca="1" si="67"/>
        <v>0</v>
      </c>
      <c r="ET37" s="141">
        <f t="shared" ca="1" si="67"/>
        <v>0</v>
      </c>
      <c r="EU37" s="141">
        <f t="shared" ca="1" si="67"/>
        <v>0</v>
      </c>
      <c r="EV37" s="141">
        <f t="shared" ca="1" si="67"/>
        <v>0</v>
      </c>
      <c r="EW37" s="141">
        <f t="shared" ca="1" si="67"/>
        <v>0</v>
      </c>
      <c r="EX37" s="141">
        <f t="shared" ca="1" si="67"/>
        <v>0</v>
      </c>
      <c r="EY37" s="141">
        <f t="shared" ca="1" si="67"/>
        <v>0</v>
      </c>
      <c r="EZ37" s="141">
        <f t="shared" ca="1" si="67"/>
        <v>0</v>
      </c>
      <c r="FA37" s="141">
        <f t="shared" ca="1" si="67"/>
        <v>0</v>
      </c>
      <c r="FB37" s="141">
        <f t="shared" ca="1" si="67"/>
        <v>0</v>
      </c>
      <c r="FC37" s="141">
        <f t="shared" ca="1" si="67"/>
        <v>0</v>
      </c>
      <c r="FD37" s="141">
        <f t="shared" ca="1" si="67"/>
        <v>0</v>
      </c>
      <c r="FE37" s="141">
        <f t="shared" ca="1" si="67"/>
        <v>0</v>
      </c>
      <c r="FF37" s="141">
        <f t="shared" ca="1" si="67"/>
        <v>0</v>
      </c>
      <c r="FG37" s="141">
        <f t="shared" ca="1" si="67"/>
        <v>0</v>
      </c>
      <c r="FH37" s="141">
        <f t="shared" ca="1" si="67"/>
        <v>0</v>
      </c>
      <c r="FI37" s="141">
        <f t="shared" ca="1" si="67"/>
        <v>0</v>
      </c>
      <c r="FJ37" s="141">
        <f t="shared" ca="1" si="67"/>
        <v>0</v>
      </c>
      <c r="FK37" s="141">
        <f t="shared" ca="1" si="67"/>
        <v>0</v>
      </c>
      <c r="FL37" s="141">
        <f t="shared" ca="1" si="67"/>
        <v>0</v>
      </c>
      <c r="FM37" s="141">
        <f t="shared" ca="1" si="67"/>
        <v>0</v>
      </c>
      <c r="FN37" s="141">
        <f t="shared" ca="1" si="67"/>
        <v>0</v>
      </c>
      <c r="FO37" s="141">
        <f t="shared" ca="1" si="67"/>
        <v>0</v>
      </c>
      <c r="FP37" s="141">
        <f t="shared" ca="1" si="67"/>
        <v>0</v>
      </c>
      <c r="FQ37" s="141">
        <f t="shared" ca="1" si="67"/>
        <v>0</v>
      </c>
      <c r="FR37" s="141">
        <f t="shared" ca="1" si="67"/>
        <v>0</v>
      </c>
      <c r="FS37" s="141">
        <f t="shared" ref="FS37:ID37" ca="1" si="68">IF($D37=0,0,(FS27*$D27+FS28*$D28)/$D37)</f>
        <v>0</v>
      </c>
      <c r="FT37" s="141">
        <f t="shared" ca="1" si="68"/>
        <v>0</v>
      </c>
      <c r="FU37" s="141">
        <f t="shared" ca="1" si="68"/>
        <v>0</v>
      </c>
      <c r="FV37" s="141">
        <f t="shared" ca="1" si="68"/>
        <v>0</v>
      </c>
      <c r="FW37" s="141">
        <f t="shared" ca="1" si="68"/>
        <v>0</v>
      </c>
      <c r="FX37" s="141">
        <f t="shared" ca="1" si="68"/>
        <v>0</v>
      </c>
      <c r="FY37" s="141">
        <f t="shared" ca="1" si="68"/>
        <v>0</v>
      </c>
      <c r="FZ37" s="141">
        <f t="shared" ca="1" si="68"/>
        <v>0</v>
      </c>
      <c r="GA37" s="141">
        <f t="shared" ca="1" si="68"/>
        <v>0</v>
      </c>
      <c r="GB37" s="141">
        <f t="shared" ca="1" si="68"/>
        <v>0</v>
      </c>
      <c r="GC37" s="141">
        <f t="shared" ca="1" si="68"/>
        <v>0</v>
      </c>
      <c r="GD37" s="141">
        <f t="shared" ca="1" si="68"/>
        <v>0</v>
      </c>
      <c r="GE37" s="141">
        <f t="shared" ca="1" si="68"/>
        <v>0</v>
      </c>
      <c r="GF37" s="141">
        <f t="shared" ca="1" si="68"/>
        <v>0</v>
      </c>
      <c r="GG37" s="141">
        <f t="shared" ca="1" si="68"/>
        <v>0</v>
      </c>
      <c r="GH37" s="141">
        <f t="shared" ca="1" si="68"/>
        <v>0</v>
      </c>
      <c r="GI37" s="141">
        <f t="shared" ca="1" si="68"/>
        <v>0</v>
      </c>
      <c r="GJ37" s="141">
        <f t="shared" ca="1" si="68"/>
        <v>0</v>
      </c>
      <c r="GK37" s="141">
        <f t="shared" ca="1" si="68"/>
        <v>0</v>
      </c>
      <c r="GL37" s="141">
        <f t="shared" ca="1" si="68"/>
        <v>0</v>
      </c>
      <c r="GM37" s="141">
        <f t="shared" ca="1" si="68"/>
        <v>0</v>
      </c>
      <c r="GN37" s="141">
        <f t="shared" ca="1" si="68"/>
        <v>0</v>
      </c>
      <c r="GO37" s="141">
        <f t="shared" ca="1" si="68"/>
        <v>0</v>
      </c>
      <c r="GP37" s="141">
        <f t="shared" ca="1" si="68"/>
        <v>0</v>
      </c>
      <c r="GQ37" s="141">
        <f t="shared" ca="1" si="68"/>
        <v>0</v>
      </c>
      <c r="GR37" s="141">
        <f t="shared" ca="1" si="68"/>
        <v>0</v>
      </c>
      <c r="GS37" s="141">
        <f t="shared" ca="1" si="68"/>
        <v>0</v>
      </c>
      <c r="GT37" s="141">
        <f t="shared" ca="1" si="68"/>
        <v>0</v>
      </c>
      <c r="GU37" s="141">
        <f t="shared" ca="1" si="68"/>
        <v>0</v>
      </c>
      <c r="GV37" s="141">
        <f t="shared" ca="1" si="68"/>
        <v>0</v>
      </c>
      <c r="GW37" s="141">
        <f t="shared" ca="1" si="68"/>
        <v>0</v>
      </c>
      <c r="GX37" s="141">
        <f t="shared" ca="1" si="68"/>
        <v>0</v>
      </c>
      <c r="GY37" s="141">
        <f t="shared" ca="1" si="68"/>
        <v>0</v>
      </c>
      <c r="GZ37" s="141">
        <f t="shared" ca="1" si="68"/>
        <v>0</v>
      </c>
      <c r="HA37" s="141">
        <f t="shared" ca="1" si="68"/>
        <v>0</v>
      </c>
      <c r="HB37" s="141">
        <f t="shared" ca="1" si="68"/>
        <v>0</v>
      </c>
      <c r="HC37" s="141">
        <f t="shared" ca="1" si="68"/>
        <v>0</v>
      </c>
      <c r="HD37" s="141">
        <f t="shared" ca="1" si="68"/>
        <v>0</v>
      </c>
      <c r="HE37" s="141">
        <f t="shared" ca="1" si="68"/>
        <v>0</v>
      </c>
      <c r="HF37" s="141">
        <f t="shared" ca="1" si="68"/>
        <v>0</v>
      </c>
      <c r="HG37" s="141">
        <f t="shared" ca="1" si="68"/>
        <v>0</v>
      </c>
      <c r="HH37" s="141">
        <f t="shared" ca="1" si="68"/>
        <v>0</v>
      </c>
      <c r="HI37" s="141">
        <f t="shared" ca="1" si="68"/>
        <v>0</v>
      </c>
      <c r="HJ37" s="141">
        <f t="shared" ca="1" si="68"/>
        <v>0</v>
      </c>
      <c r="HK37" s="141">
        <f t="shared" ca="1" si="68"/>
        <v>0</v>
      </c>
      <c r="HL37" s="141">
        <f t="shared" ca="1" si="68"/>
        <v>0</v>
      </c>
      <c r="HM37" s="141">
        <f t="shared" ca="1" si="68"/>
        <v>0</v>
      </c>
      <c r="HN37" s="141">
        <f t="shared" ca="1" si="68"/>
        <v>0</v>
      </c>
      <c r="HO37" s="141">
        <f t="shared" ca="1" si="68"/>
        <v>0</v>
      </c>
      <c r="HP37" s="141">
        <f t="shared" ca="1" si="68"/>
        <v>0</v>
      </c>
      <c r="HQ37" s="141">
        <f t="shared" ca="1" si="68"/>
        <v>0</v>
      </c>
      <c r="HR37" s="141">
        <f t="shared" ca="1" si="68"/>
        <v>0</v>
      </c>
      <c r="HS37" s="141">
        <f t="shared" ca="1" si="68"/>
        <v>0</v>
      </c>
      <c r="HT37" s="141">
        <f t="shared" ca="1" si="68"/>
        <v>0</v>
      </c>
      <c r="HU37" s="141">
        <f t="shared" ca="1" si="68"/>
        <v>0</v>
      </c>
      <c r="HV37" s="141">
        <f t="shared" ca="1" si="68"/>
        <v>0</v>
      </c>
      <c r="HW37" s="141">
        <f t="shared" ca="1" si="68"/>
        <v>0</v>
      </c>
      <c r="HX37" s="141">
        <f t="shared" ca="1" si="68"/>
        <v>0</v>
      </c>
      <c r="HY37" s="141">
        <f t="shared" ca="1" si="68"/>
        <v>0</v>
      </c>
      <c r="HZ37" s="141">
        <f t="shared" ca="1" si="68"/>
        <v>0</v>
      </c>
      <c r="IA37" s="141">
        <f t="shared" ca="1" si="68"/>
        <v>0</v>
      </c>
      <c r="IB37" s="141">
        <f t="shared" ca="1" si="68"/>
        <v>0</v>
      </c>
      <c r="IC37" s="141">
        <f t="shared" ca="1" si="68"/>
        <v>0</v>
      </c>
      <c r="ID37" s="141">
        <f t="shared" ca="1" si="68"/>
        <v>0</v>
      </c>
      <c r="IE37" s="141">
        <f t="shared" ref="IE37:KP37" ca="1" si="69">IF($D37=0,0,(IE27*$D27+IE28*$D28)/$D37)</f>
        <v>0</v>
      </c>
      <c r="IF37" s="141">
        <f t="shared" ca="1" si="69"/>
        <v>0</v>
      </c>
      <c r="IG37" s="141">
        <f t="shared" ca="1" si="69"/>
        <v>0</v>
      </c>
      <c r="IH37" s="141">
        <f t="shared" ca="1" si="69"/>
        <v>0</v>
      </c>
      <c r="II37" s="141">
        <f t="shared" ca="1" si="69"/>
        <v>0</v>
      </c>
      <c r="IJ37" s="141">
        <f t="shared" ca="1" si="69"/>
        <v>0</v>
      </c>
      <c r="IK37" s="141">
        <f t="shared" ca="1" si="69"/>
        <v>0</v>
      </c>
      <c r="IL37" s="141">
        <f t="shared" ca="1" si="69"/>
        <v>0</v>
      </c>
      <c r="IM37" s="141">
        <f t="shared" ca="1" si="69"/>
        <v>0</v>
      </c>
      <c r="IN37" s="141">
        <f t="shared" ca="1" si="69"/>
        <v>0</v>
      </c>
      <c r="IO37" s="141">
        <f t="shared" ca="1" si="69"/>
        <v>0</v>
      </c>
      <c r="IP37" s="141">
        <f t="shared" ca="1" si="69"/>
        <v>0</v>
      </c>
      <c r="IQ37" s="141">
        <f t="shared" ca="1" si="69"/>
        <v>0</v>
      </c>
      <c r="IR37" s="141">
        <f t="shared" ca="1" si="69"/>
        <v>0</v>
      </c>
      <c r="IS37" s="141">
        <f t="shared" ca="1" si="69"/>
        <v>0</v>
      </c>
      <c r="IT37" s="141">
        <f t="shared" ca="1" si="69"/>
        <v>0</v>
      </c>
      <c r="IU37" s="141">
        <f t="shared" ca="1" si="69"/>
        <v>0</v>
      </c>
      <c r="IV37" s="141">
        <f t="shared" ca="1" si="69"/>
        <v>0</v>
      </c>
      <c r="IW37" s="141">
        <f t="shared" ca="1" si="69"/>
        <v>0</v>
      </c>
      <c r="IX37" s="141">
        <f t="shared" ca="1" si="69"/>
        <v>0</v>
      </c>
      <c r="IY37" s="141">
        <f t="shared" ca="1" si="69"/>
        <v>0</v>
      </c>
      <c r="IZ37" s="141">
        <f t="shared" ca="1" si="69"/>
        <v>0</v>
      </c>
      <c r="JA37" s="141">
        <f t="shared" ca="1" si="69"/>
        <v>0</v>
      </c>
      <c r="JB37" s="141">
        <f t="shared" ca="1" si="69"/>
        <v>0</v>
      </c>
      <c r="JC37" s="141">
        <f t="shared" ca="1" si="69"/>
        <v>0</v>
      </c>
      <c r="JD37" s="141">
        <f t="shared" ca="1" si="69"/>
        <v>0</v>
      </c>
      <c r="JE37" s="141">
        <f t="shared" ca="1" si="69"/>
        <v>0</v>
      </c>
      <c r="JF37" s="141">
        <f t="shared" ca="1" si="69"/>
        <v>0</v>
      </c>
      <c r="JG37" s="141">
        <f t="shared" ca="1" si="69"/>
        <v>0</v>
      </c>
      <c r="JH37" s="141">
        <f t="shared" ca="1" si="69"/>
        <v>0</v>
      </c>
      <c r="JI37" s="141">
        <f t="shared" ca="1" si="69"/>
        <v>0</v>
      </c>
      <c r="JJ37" s="141">
        <f t="shared" ca="1" si="69"/>
        <v>0</v>
      </c>
      <c r="JK37" s="141">
        <f t="shared" ca="1" si="69"/>
        <v>0</v>
      </c>
      <c r="JL37" s="141">
        <f t="shared" ca="1" si="69"/>
        <v>0</v>
      </c>
      <c r="JM37" s="141">
        <f t="shared" ca="1" si="69"/>
        <v>0</v>
      </c>
      <c r="JN37" s="141">
        <f t="shared" ca="1" si="69"/>
        <v>0</v>
      </c>
      <c r="JO37" s="141">
        <f t="shared" ca="1" si="69"/>
        <v>0</v>
      </c>
      <c r="JP37" s="141">
        <f t="shared" ca="1" si="69"/>
        <v>0</v>
      </c>
      <c r="JQ37" s="141">
        <f t="shared" ca="1" si="69"/>
        <v>0</v>
      </c>
      <c r="JR37" s="141">
        <f t="shared" ca="1" si="69"/>
        <v>0</v>
      </c>
      <c r="JS37" s="141">
        <f t="shared" ca="1" si="69"/>
        <v>0</v>
      </c>
      <c r="JT37" s="141">
        <f t="shared" ca="1" si="69"/>
        <v>0</v>
      </c>
      <c r="JU37" s="141">
        <f t="shared" ca="1" si="69"/>
        <v>0</v>
      </c>
      <c r="JV37" s="141">
        <f t="shared" ca="1" si="69"/>
        <v>0</v>
      </c>
      <c r="JW37" s="141">
        <f t="shared" ca="1" si="69"/>
        <v>0</v>
      </c>
      <c r="JX37" s="141">
        <f t="shared" ca="1" si="69"/>
        <v>0</v>
      </c>
      <c r="JY37" s="141">
        <f t="shared" ca="1" si="69"/>
        <v>0</v>
      </c>
      <c r="JZ37" s="141">
        <f t="shared" ca="1" si="69"/>
        <v>0</v>
      </c>
      <c r="KA37" s="141">
        <f t="shared" ca="1" si="69"/>
        <v>0</v>
      </c>
      <c r="KB37" s="141">
        <f t="shared" ca="1" si="69"/>
        <v>0</v>
      </c>
      <c r="KC37" s="141">
        <f t="shared" ca="1" si="69"/>
        <v>0</v>
      </c>
      <c r="KD37" s="141">
        <f t="shared" ca="1" si="69"/>
        <v>0</v>
      </c>
      <c r="KE37" s="141">
        <f t="shared" ca="1" si="69"/>
        <v>0</v>
      </c>
      <c r="KF37" s="141">
        <f t="shared" ca="1" si="69"/>
        <v>0</v>
      </c>
      <c r="KG37" s="141">
        <f t="shared" ca="1" si="69"/>
        <v>0</v>
      </c>
      <c r="KH37" s="141">
        <f t="shared" ca="1" si="69"/>
        <v>0</v>
      </c>
      <c r="KI37" s="141">
        <f t="shared" ca="1" si="69"/>
        <v>0</v>
      </c>
      <c r="KJ37" s="141">
        <f t="shared" ca="1" si="69"/>
        <v>0</v>
      </c>
      <c r="KK37" s="141">
        <f t="shared" ca="1" si="69"/>
        <v>0</v>
      </c>
      <c r="KL37" s="141">
        <f t="shared" ca="1" si="69"/>
        <v>0</v>
      </c>
      <c r="KM37" s="141">
        <f t="shared" ca="1" si="69"/>
        <v>0</v>
      </c>
      <c r="KN37" s="141">
        <f t="shared" ca="1" si="69"/>
        <v>0</v>
      </c>
      <c r="KO37" s="141">
        <f t="shared" ca="1" si="69"/>
        <v>0</v>
      </c>
      <c r="KP37" s="141">
        <f t="shared" ca="1" si="69"/>
        <v>0</v>
      </c>
      <c r="KQ37" s="141">
        <f t="shared" ref="KQ37:NB37" ca="1" si="70">IF($D37=0,0,(KQ27*$D27+KQ28*$D28)/$D37)</f>
        <v>0</v>
      </c>
      <c r="KR37" s="141">
        <f t="shared" ca="1" si="70"/>
        <v>0</v>
      </c>
      <c r="KS37" s="141">
        <f t="shared" ca="1" si="70"/>
        <v>0</v>
      </c>
      <c r="KT37" s="141">
        <f t="shared" ca="1" si="70"/>
        <v>0</v>
      </c>
      <c r="KU37" s="141">
        <f t="shared" ca="1" si="70"/>
        <v>0</v>
      </c>
      <c r="KV37" s="141">
        <f t="shared" ca="1" si="70"/>
        <v>0</v>
      </c>
      <c r="KW37" s="141">
        <f t="shared" ca="1" si="70"/>
        <v>0</v>
      </c>
      <c r="KX37" s="141">
        <f t="shared" ca="1" si="70"/>
        <v>0</v>
      </c>
      <c r="KY37" s="141">
        <f t="shared" ca="1" si="70"/>
        <v>0</v>
      </c>
      <c r="KZ37" s="141">
        <f t="shared" ca="1" si="70"/>
        <v>0</v>
      </c>
      <c r="LA37" s="141">
        <f t="shared" ca="1" si="70"/>
        <v>0</v>
      </c>
      <c r="LB37" s="141">
        <f t="shared" ca="1" si="70"/>
        <v>0</v>
      </c>
      <c r="LC37" s="141">
        <f t="shared" ca="1" si="70"/>
        <v>0</v>
      </c>
      <c r="LD37" s="141">
        <f t="shared" ca="1" si="70"/>
        <v>0</v>
      </c>
      <c r="LE37" s="141">
        <f t="shared" ca="1" si="70"/>
        <v>0</v>
      </c>
      <c r="LF37" s="141">
        <f t="shared" ca="1" si="70"/>
        <v>0</v>
      </c>
      <c r="LG37" s="141">
        <f t="shared" ca="1" si="70"/>
        <v>0</v>
      </c>
      <c r="LH37" s="141">
        <f t="shared" ca="1" si="70"/>
        <v>0</v>
      </c>
      <c r="LI37" s="141">
        <f t="shared" ca="1" si="70"/>
        <v>0</v>
      </c>
      <c r="LJ37" s="141">
        <f t="shared" ca="1" si="70"/>
        <v>0</v>
      </c>
      <c r="LK37" s="141">
        <f t="shared" ca="1" si="70"/>
        <v>0</v>
      </c>
      <c r="LL37" s="141">
        <f t="shared" ca="1" si="70"/>
        <v>0</v>
      </c>
      <c r="LM37" s="141">
        <f t="shared" ca="1" si="70"/>
        <v>0</v>
      </c>
      <c r="LN37" s="141">
        <f t="shared" ca="1" si="70"/>
        <v>0</v>
      </c>
      <c r="LO37" s="141">
        <f t="shared" ca="1" si="70"/>
        <v>0</v>
      </c>
      <c r="LP37" s="141">
        <f t="shared" ca="1" si="70"/>
        <v>0</v>
      </c>
      <c r="LQ37" s="141">
        <f t="shared" ca="1" si="70"/>
        <v>0</v>
      </c>
      <c r="LR37" s="141">
        <f t="shared" ca="1" si="70"/>
        <v>0</v>
      </c>
      <c r="LS37" s="141">
        <f t="shared" ca="1" si="70"/>
        <v>0</v>
      </c>
      <c r="LT37" s="141">
        <f t="shared" ca="1" si="70"/>
        <v>0</v>
      </c>
      <c r="LU37" s="141">
        <f t="shared" ca="1" si="70"/>
        <v>0</v>
      </c>
      <c r="LV37" s="141">
        <f t="shared" ca="1" si="70"/>
        <v>0</v>
      </c>
      <c r="LW37" s="141">
        <f t="shared" ca="1" si="70"/>
        <v>0</v>
      </c>
      <c r="LX37" s="141">
        <f t="shared" ca="1" si="70"/>
        <v>0</v>
      </c>
      <c r="LY37" s="141">
        <f t="shared" ca="1" si="70"/>
        <v>0</v>
      </c>
      <c r="LZ37" s="141">
        <f t="shared" ca="1" si="70"/>
        <v>0</v>
      </c>
      <c r="MA37" s="141">
        <f t="shared" ca="1" si="70"/>
        <v>0</v>
      </c>
      <c r="MB37" s="141">
        <f t="shared" ca="1" si="70"/>
        <v>0</v>
      </c>
      <c r="MC37" s="141">
        <f t="shared" ca="1" si="70"/>
        <v>0</v>
      </c>
      <c r="MD37" s="141">
        <f t="shared" ca="1" si="70"/>
        <v>0</v>
      </c>
      <c r="ME37" s="141">
        <f t="shared" ca="1" si="70"/>
        <v>0</v>
      </c>
      <c r="MF37" s="141">
        <f t="shared" ca="1" si="70"/>
        <v>0</v>
      </c>
      <c r="MG37" s="141">
        <f t="shared" ca="1" si="70"/>
        <v>0</v>
      </c>
      <c r="MH37" s="141">
        <f t="shared" ca="1" si="70"/>
        <v>0</v>
      </c>
      <c r="MI37" s="141">
        <f t="shared" ca="1" si="70"/>
        <v>0</v>
      </c>
      <c r="MJ37" s="141">
        <f t="shared" ca="1" si="70"/>
        <v>0</v>
      </c>
      <c r="MK37" s="141">
        <f t="shared" ca="1" si="70"/>
        <v>0</v>
      </c>
      <c r="ML37" s="141">
        <f t="shared" ca="1" si="70"/>
        <v>0</v>
      </c>
      <c r="MM37" s="141">
        <f t="shared" ca="1" si="70"/>
        <v>0</v>
      </c>
      <c r="MN37" s="141">
        <f t="shared" ca="1" si="70"/>
        <v>0</v>
      </c>
      <c r="MO37" s="141">
        <f t="shared" ca="1" si="70"/>
        <v>0</v>
      </c>
      <c r="MP37" s="141">
        <f t="shared" ca="1" si="70"/>
        <v>0</v>
      </c>
      <c r="MQ37" s="141">
        <f t="shared" ca="1" si="70"/>
        <v>0</v>
      </c>
      <c r="MR37" s="141">
        <f t="shared" ca="1" si="70"/>
        <v>0</v>
      </c>
      <c r="MS37" s="141">
        <f t="shared" ca="1" si="70"/>
        <v>0</v>
      </c>
      <c r="MT37" s="141">
        <f t="shared" ca="1" si="70"/>
        <v>0</v>
      </c>
      <c r="MU37" s="141">
        <f t="shared" ca="1" si="70"/>
        <v>0</v>
      </c>
      <c r="MV37" s="141">
        <f t="shared" ca="1" si="70"/>
        <v>0</v>
      </c>
      <c r="MW37" s="141">
        <f t="shared" ca="1" si="70"/>
        <v>0</v>
      </c>
      <c r="MX37" s="141">
        <f t="shared" ca="1" si="70"/>
        <v>0</v>
      </c>
      <c r="MY37" s="141">
        <f t="shared" ca="1" si="70"/>
        <v>0</v>
      </c>
      <c r="MZ37" s="141">
        <f t="shared" ca="1" si="70"/>
        <v>0</v>
      </c>
      <c r="NA37" s="141">
        <f t="shared" ca="1" si="70"/>
        <v>0</v>
      </c>
      <c r="NB37" s="141">
        <f t="shared" ca="1" si="70"/>
        <v>0</v>
      </c>
      <c r="NC37" s="141">
        <f t="shared" ref="NC37:PN37" ca="1" si="71">IF($D37=0,0,(NC27*$D27+NC28*$D28)/$D37)</f>
        <v>0</v>
      </c>
      <c r="ND37" s="141">
        <f t="shared" ca="1" si="71"/>
        <v>0</v>
      </c>
      <c r="NE37" s="141">
        <f t="shared" ca="1" si="71"/>
        <v>0</v>
      </c>
      <c r="NF37" s="141">
        <f t="shared" ca="1" si="71"/>
        <v>0</v>
      </c>
      <c r="NG37" s="141">
        <f t="shared" ca="1" si="71"/>
        <v>0</v>
      </c>
      <c r="NH37" s="141">
        <f t="shared" ca="1" si="71"/>
        <v>0</v>
      </c>
      <c r="NI37" s="141">
        <f t="shared" ca="1" si="71"/>
        <v>0</v>
      </c>
      <c r="NJ37" s="141">
        <f t="shared" ca="1" si="71"/>
        <v>0</v>
      </c>
      <c r="NK37" s="141">
        <f t="shared" ca="1" si="71"/>
        <v>0</v>
      </c>
      <c r="NL37" s="141">
        <f t="shared" ca="1" si="71"/>
        <v>0</v>
      </c>
      <c r="NM37" s="141">
        <f t="shared" ca="1" si="71"/>
        <v>0</v>
      </c>
      <c r="NN37" s="141">
        <f t="shared" ca="1" si="71"/>
        <v>0</v>
      </c>
      <c r="NO37" s="141">
        <f t="shared" ca="1" si="71"/>
        <v>0</v>
      </c>
      <c r="NP37" s="141">
        <f t="shared" ca="1" si="71"/>
        <v>0</v>
      </c>
      <c r="NQ37" s="141">
        <f t="shared" ca="1" si="71"/>
        <v>0</v>
      </c>
      <c r="NR37" s="141">
        <f t="shared" ca="1" si="71"/>
        <v>0</v>
      </c>
      <c r="NS37" s="141">
        <f t="shared" ca="1" si="71"/>
        <v>0</v>
      </c>
      <c r="NT37" s="141">
        <f t="shared" ca="1" si="71"/>
        <v>0</v>
      </c>
      <c r="NU37" s="141">
        <f t="shared" ca="1" si="71"/>
        <v>0</v>
      </c>
      <c r="NV37" s="141">
        <f t="shared" ca="1" si="71"/>
        <v>0</v>
      </c>
      <c r="NW37" s="141">
        <f t="shared" ca="1" si="71"/>
        <v>0</v>
      </c>
      <c r="NX37" s="141">
        <f t="shared" ca="1" si="71"/>
        <v>0</v>
      </c>
      <c r="NY37" s="141">
        <f t="shared" ca="1" si="71"/>
        <v>0</v>
      </c>
      <c r="NZ37" s="141">
        <f t="shared" ca="1" si="71"/>
        <v>0</v>
      </c>
      <c r="OA37" s="141">
        <f t="shared" ca="1" si="71"/>
        <v>0</v>
      </c>
      <c r="OB37" s="141">
        <f t="shared" ca="1" si="71"/>
        <v>0</v>
      </c>
      <c r="OC37" s="141">
        <f t="shared" ca="1" si="71"/>
        <v>0</v>
      </c>
      <c r="OD37" s="141">
        <f t="shared" ca="1" si="71"/>
        <v>0</v>
      </c>
      <c r="OE37" s="141">
        <f t="shared" ca="1" si="71"/>
        <v>0</v>
      </c>
      <c r="OF37" s="141">
        <f t="shared" ca="1" si="71"/>
        <v>0</v>
      </c>
      <c r="OG37" s="141">
        <f t="shared" ca="1" si="71"/>
        <v>0</v>
      </c>
      <c r="OH37" s="141">
        <f t="shared" ca="1" si="71"/>
        <v>0</v>
      </c>
      <c r="OI37" s="141">
        <f t="shared" ca="1" si="71"/>
        <v>0</v>
      </c>
      <c r="OJ37" s="141">
        <f t="shared" ca="1" si="71"/>
        <v>0</v>
      </c>
      <c r="OK37" s="141">
        <f t="shared" ca="1" si="71"/>
        <v>0</v>
      </c>
      <c r="OL37" s="141">
        <f t="shared" ca="1" si="71"/>
        <v>0</v>
      </c>
      <c r="OM37" s="141">
        <f t="shared" ca="1" si="71"/>
        <v>0</v>
      </c>
      <c r="ON37" s="141">
        <f t="shared" ca="1" si="71"/>
        <v>0</v>
      </c>
      <c r="OO37" s="141">
        <f t="shared" ca="1" si="71"/>
        <v>0</v>
      </c>
      <c r="OP37" s="141">
        <f t="shared" ca="1" si="71"/>
        <v>0</v>
      </c>
      <c r="OQ37" s="141">
        <f t="shared" ca="1" si="71"/>
        <v>0</v>
      </c>
      <c r="OR37" s="141">
        <f t="shared" ca="1" si="71"/>
        <v>0</v>
      </c>
      <c r="OS37" s="141">
        <f t="shared" ca="1" si="71"/>
        <v>0</v>
      </c>
      <c r="OT37" s="141">
        <f t="shared" ca="1" si="71"/>
        <v>0</v>
      </c>
      <c r="OU37" s="141">
        <f t="shared" ca="1" si="71"/>
        <v>0</v>
      </c>
      <c r="OV37" s="141">
        <f t="shared" ca="1" si="71"/>
        <v>0</v>
      </c>
      <c r="OW37" s="141">
        <f t="shared" ca="1" si="71"/>
        <v>0</v>
      </c>
      <c r="OX37" s="141">
        <f t="shared" ca="1" si="71"/>
        <v>0</v>
      </c>
      <c r="OY37" s="141">
        <f t="shared" ca="1" si="71"/>
        <v>0</v>
      </c>
      <c r="OZ37" s="141">
        <f t="shared" ca="1" si="71"/>
        <v>0</v>
      </c>
      <c r="PA37" s="141">
        <f t="shared" ca="1" si="71"/>
        <v>0</v>
      </c>
      <c r="PB37" s="141">
        <f t="shared" ca="1" si="71"/>
        <v>0</v>
      </c>
      <c r="PC37" s="141">
        <f t="shared" ca="1" si="71"/>
        <v>0</v>
      </c>
      <c r="PD37" s="141">
        <f t="shared" ca="1" si="71"/>
        <v>0</v>
      </c>
      <c r="PE37" s="141">
        <f t="shared" ca="1" si="71"/>
        <v>0</v>
      </c>
      <c r="PF37" s="141">
        <f t="shared" ca="1" si="71"/>
        <v>0</v>
      </c>
      <c r="PG37" s="141">
        <f t="shared" ca="1" si="71"/>
        <v>0</v>
      </c>
      <c r="PH37" s="141">
        <f t="shared" ca="1" si="71"/>
        <v>0</v>
      </c>
      <c r="PI37" s="141">
        <f t="shared" ca="1" si="71"/>
        <v>0</v>
      </c>
      <c r="PJ37" s="141">
        <f t="shared" ca="1" si="71"/>
        <v>0</v>
      </c>
      <c r="PK37" s="141">
        <f t="shared" ca="1" si="71"/>
        <v>0</v>
      </c>
      <c r="PL37" s="141">
        <f t="shared" ca="1" si="71"/>
        <v>0</v>
      </c>
      <c r="PM37" s="141">
        <f t="shared" ca="1" si="71"/>
        <v>0</v>
      </c>
      <c r="PN37" s="141">
        <f t="shared" ca="1" si="71"/>
        <v>0</v>
      </c>
      <c r="PO37" s="141">
        <f t="shared" ref="PO37:RZ37" ca="1" si="72">IF($D37=0,0,(PO27*$D27+PO28*$D28)/$D37)</f>
        <v>0</v>
      </c>
      <c r="PP37" s="141">
        <f t="shared" ca="1" si="72"/>
        <v>0</v>
      </c>
      <c r="PQ37" s="141">
        <f t="shared" ca="1" si="72"/>
        <v>0</v>
      </c>
      <c r="PR37" s="141">
        <f t="shared" ca="1" si="72"/>
        <v>0</v>
      </c>
      <c r="PS37" s="141">
        <f t="shared" ca="1" si="72"/>
        <v>0</v>
      </c>
      <c r="PT37" s="141">
        <f t="shared" ca="1" si="72"/>
        <v>0</v>
      </c>
      <c r="PU37" s="141">
        <f t="shared" ca="1" si="72"/>
        <v>0</v>
      </c>
      <c r="PV37" s="141">
        <f t="shared" ca="1" si="72"/>
        <v>0</v>
      </c>
      <c r="PW37" s="141">
        <f t="shared" ca="1" si="72"/>
        <v>0</v>
      </c>
      <c r="PX37" s="141">
        <f t="shared" ca="1" si="72"/>
        <v>0</v>
      </c>
      <c r="PY37" s="141">
        <f t="shared" ca="1" si="72"/>
        <v>0</v>
      </c>
      <c r="PZ37" s="141">
        <f t="shared" ca="1" si="72"/>
        <v>0</v>
      </c>
      <c r="QA37" s="141">
        <f t="shared" ca="1" si="72"/>
        <v>0</v>
      </c>
      <c r="QB37" s="141">
        <f t="shared" ca="1" si="72"/>
        <v>0</v>
      </c>
      <c r="QC37" s="141">
        <f t="shared" ca="1" si="72"/>
        <v>0</v>
      </c>
      <c r="QD37" s="141">
        <f t="shared" ca="1" si="72"/>
        <v>0</v>
      </c>
      <c r="QE37" s="141">
        <f t="shared" ca="1" si="72"/>
        <v>0</v>
      </c>
      <c r="QF37" s="141">
        <f t="shared" ca="1" si="72"/>
        <v>0</v>
      </c>
      <c r="QG37" s="141">
        <f t="shared" ca="1" si="72"/>
        <v>0</v>
      </c>
      <c r="QH37" s="141">
        <f t="shared" ca="1" si="72"/>
        <v>0</v>
      </c>
      <c r="QI37" s="141">
        <f t="shared" ca="1" si="72"/>
        <v>0</v>
      </c>
      <c r="QJ37" s="141">
        <f t="shared" ca="1" si="72"/>
        <v>0</v>
      </c>
      <c r="QK37" s="141">
        <f t="shared" ca="1" si="72"/>
        <v>0</v>
      </c>
      <c r="QL37" s="141">
        <f t="shared" ca="1" si="72"/>
        <v>0</v>
      </c>
      <c r="QM37" s="141">
        <f t="shared" ca="1" si="72"/>
        <v>0</v>
      </c>
      <c r="QN37" s="141">
        <f t="shared" ca="1" si="72"/>
        <v>0</v>
      </c>
      <c r="QO37" s="141">
        <f t="shared" ca="1" si="72"/>
        <v>0</v>
      </c>
      <c r="QP37" s="141">
        <f t="shared" ca="1" si="72"/>
        <v>0</v>
      </c>
      <c r="QQ37" s="141">
        <f t="shared" ca="1" si="72"/>
        <v>0</v>
      </c>
      <c r="QR37" s="141">
        <f t="shared" ca="1" si="72"/>
        <v>0</v>
      </c>
      <c r="QS37" s="141">
        <f t="shared" ca="1" si="72"/>
        <v>0</v>
      </c>
      <c r="QT37" s="141">
        <f t="shared" ca="1" si="72"/>
        <v>0</v>
      </c>
      <c r="QU37" s="141">
        <f t="shared" ca="1" si="72"/>
        <v>0</v>
      </c>
      <c r="QV37" s="141">
        <f t="shared" ca="1" si="72"/>
        <v>0</v>
      </c>
      <c r="QW37" s="141">
        <f t="shared" ca="1" si="72"/>
        <v>0</v>
      </c>
      <c r="QX37" s="141">
        <f t="shared" ca="1" si="72"/>
        <v>0</v>
      </c>
      <c r="QY37" s="141">
        <f t="shared" ca="1" si="72"/>
        <v>0</v>
      </c>
      <c r="QZ37" s="141">
        <f t="shared" ca="1" si="72"/>
        <v>0</v>
      </c>
      <c r="RA37" s="141">
        <f t="shared" ca="1" si="72"/>
        <v>0</v>
      </c>
      <c r="RB37" s="141">
        <f t="shared" ca="1" si="72"/>
        <v>0</v>
      </c>
      <c r="RC37" s="141">
        <f t="shared" ca="1" si="72"/>
        <v>0</v>
      </c>
      <c r="RD37" s="141">
        <f t="shared" ca="1" si="72"/>
        <v>0</v>
      </c>
      <c r="RE37" s="141">
        <f t="shared" ca="1" si="72"/>
        <v>0</v>
      </c>
      <c r="RF37" s="141">
        <f t="shared" ca="1" si="72"/>
        <v>0</v>
      </c>
      <c r="RG37" s="141">
        <f t="shared" ca="1" si="72"/>
        <v>0</v>
      </c>
      <c r="RH37" s="141">
        <f t="shared" ca="1" si="72"/>
        <v>0</v>
      </c>
      <c r="RI37" s="141">
        <f t="shared" ca="1" si="72"/>
        <v>0</v>
      </c>
      <c r="RJ37" s="141">
        <f t="shared" ca="1" si="72"/>
        <v>0</v>
      </c>
      <c r="RK37" s="141">
        <f t="shared" ca="1" si="72"/>
        <v>0</v>
      </c>
      <c r="RL37" s="141">
        <f t="shared" ca="1" si="72"/>
        <v>0</v>
      </c>
      <c r="RM37" s="141">
        <f t="shared" ca="1" si="72"/>
        <v>0</v>
      </c>
      <c r="RN37" s="141">
        <f t="shared" ca="1" si="72"/>
        <v>0</v>
      </c>
      <c r="RO37" s="141">
        <f t="shared" ca="1" si="72"/>
        <v>0</v>
      </c>
      <c r="RP37" s="141">
        <f t="shared" ca="1" si="72"/>
        <v>0</v>
      </c>
      <c r="RQ37" s="141">
        <f t="shared" ca="1" si="72"/>
        <v>0</v>
      </c>
      <c r="RR37" s="141">
        <f t="shared" ca="1" si="72"/>
        <v>0</v>
      </c>
      <c r="RS37" s="141">
        <f t="shared" ca="1" si="72"/>
        <v>0</v>
      </c>
      <c r="RT37" s="141">
        <f t="shared" ca="1" si="72"/>
        <v>0</v>
      </c>
      <c r="RU37" s="141">
        <f t="shared" ca="1" si="72"/>
        <v>0</v>
      </c>
      <c r="RV37" s="141">
        <f t="shared" ca="1" si="72"/>
        <v>0</v>
      </c>
      <c r="RW37" s="141">
        <f t="shared" ca="1" si="72"/>
        <v>0</v>
      </c>
      <c r="RX37" s="141">
        <f t="shared" ca="1" si="72"/>
        <v>0</v>
      </c>
      <c r="RY37" s="141">
        <f t="shared" ca="1" si="72"/>
        <v>0</v>
      </c>
      <c r="RZ37" s="141">
        <f t="shared" ca="1" si="72"/>
        <v>0</v>
      </c>
      <c r="SA37" s="141">
        <f t="shared" ref="SA37:UL37" ca="1" si="73">IF($D37=0,0,(SA27*$D27+SA28*$D28)/$D37)</f>
        <v>0</v>
      </c>
      <c r="SB37" s="141">
        <f t="shared" ca="1" si="73"/>
        <v>0</v>
      </c>
      <c r="SC37" s="141">
        <f t="shared" ca="1" si="73"/>
        <v>0</v>
      </c>
      <c r="SD37" s="141">
        <f t="shared" ca="1" si="73"/>
        <v>0</v>
      </c>
      <c r="SE37" s="141">
        <f t="shared" ca="1" si="73"/>
        <v>0</v>
      </c>
      <c r="SF37" s="141">
        <f t="shared" ca="1" si="73"/>
        <v>0</v>
      </c>
      <c r="SG37" s="141">
        <f t="shared" ca="1" si="73"/>
        <v>0</v>
      </c>
      <c r="SH37" s="141">
        <f t="shared" ca="1" si="73"/>
        <v>0</v>
      </c>
      <c r="SI37" s="141">
        <f t="shared" ca="1" si="73"/>
        <v>0</v>
      </c>
      <c r="SJ37" s="141">
        <f t="shared" ca="1" si="73"/>
        <v>0</v>
      </c>
      <c r="SK37" s="141">
        <f t="shared" ca="1" si="73"/>
        <v>0</v>
      </c>
      <c r="SL37" s="141">
        <f t="shared" ca="1" si="73"/>
        <v>0</v>
      </c>
      <c r="SM37" s="141">
        <f t="shared" ca="1" si="73"/>
        <v>0</v>
      </c>
      <c r="SN37" s="141">
        <f t="shared" ca="1" si="73"/>
        <v>0</v>
      </c>
      <c r="SO37" s="141">
        <f t="shared" ca="1" si="73"/>
        <v>0</v>
      </c>
      <c r="SP37" s="141">
        <f t="shared" ca="1" si="73"/>
        <v>0</v>
      </c>
      <c r="SQ37" s="141">
        <f t="shared" ca="1" si="73"/>
        <v>0</v>
      </c>
      <c r="SR37" s="141">
        <f t="shared" ca="1" si="73"/>
        <v>0</v>
      </c>
      <c r="SS37" s="141">
        <f t="shared" ca="1" si="73"/>
        <v>0</v>
      </c>
      <c r="ST37" s="141">
        <f t="shared" ca="1" si="73"/>
        <v>0</v>
      </c>
      <c r="SU37" s="141">
        <f t="shared" ca="1" si="73"/>
        <v>0</v>
      </c>
      <c r="SV37" s="141">
        <f t="shared" ca="1" si="73"/>
        <v>0</v>
      </c>
      <c r="SW37" s="141">
        <f t="shared" ca="1" si="73"/>
        <v>0</v>
      </c>
      <c r="SX37" s="141">
        <f t="shared" ca="1" si="73"/>
        <v>0</v>
      </c>
      <c r="SY37" s="141">
        <f t="shared" ca="1" si="73"/>
        <v>0</v>
      </c>
      <c r="SZ37" s="141">
        <f t="shared" ca="1" si="73"/>
        <v>0</v>
      </c>
      <c r="TA37" s="141">
        <f t="shared" ca="1" si="73"/>
        <v>0</v>
      </c>
      <c r="TB37" s="141">
        <f t="shared" ca="1" si="73"/>
        <v>0</v>
      </c>
      <c r="TC37" s="141">
        <f t="shared" ca="1" si="73"/>
        <v>0</v>
      </c>
      <c r="TD37" s="141">
        <f t="shared" ca="1" si="73"/>
        <v>0</v>
      </c>
      <c r="TE37" s="141">
        <f t="shared" ca="1" si="73"/>
        <v>0</v>
      </c>
      <c r="TF37" s="141">
        <f t="shared" ca="1" si="73"/>
        <v>0</v>
      </c>
      <c r="TG37" s="141">
        <f t="shared" ca="1" si="73"/>
        <v>0</v>
      </c>
      <c r="TH37" s="141">
        <f t="shared" ca="1" si="73"/>
        <v>0</v>
      </c>
      <c r="TI37" s="141">
        <f t="shared" ca="1" si="73"/>
        <v>0</v>
      </c>
      <c r="TJ37" s="141">
        <f t="shared" ca="1" si="73"/>
        <v>0</v>
      </c>
      <c r="TK37" s="141">
        <f t="shared" ca="1" si="73"/>
        <v>0</v>
      </c>
      <c r="TL37" s="141">
        <f t="shared" ca="1" si="73"/>
        <v>0</v>
      </c>
      <c r="TM37" s="141">
        <f t="shared" ca="1" si="73"/>
        <v>0</v>
      </c>
      <c r="TN37" s="141">
        <f t="shared" ca="1" si="73"/>
        <v>0</v>
      </c>
      <c r="TO37" s="141">
        <f t="shared" ca="1" si="73"/>
        <v>0</v>
      </c>
      <c r="TP37" s="141">
        <f t="shared" ca="1" si="73"/>
        <v>0</v>
      </c>
      <c r="TQ37" s="141">
        <f t="shared" ca="1" si="73"/>
        <v>0</v>
      </c>
      <c r="TR37" s="141">
        <f t="shared" ca="1" si="73"/>
        <v>0</v>
      </c>
      <c r="TS37" s="141">
        <f t="shared" ca="1" si="73"/>
        <v>0</v>
      </c>
      <c r="TT37" s="141">
        <f t="shared" ca="1" si="73"/>
        <v>0</v>
      </c>
      <c r="TU37" s="141">
        <f t="shared" ca="1" si="73"/>
        <v>0</v>
      </c>
      <c r="TV37" s="141">
        <f t="shared" ca="1" si="73"/>
        <v>0</v>
      </c>
      <c r="TW37" s="141">
        <f t="shared" ca="1" si="73"/>
        <v>0</v>
      </c>
      <c r="TX37" s="141">
        <f t="shared" ca="1" si="73"/>
        <v>0</v>
      </c>
      <c r="TY37" s="141">
        <f t="shared" ca="1" si="73"/>
        <v>0</v>
      </c>
      <c r="TZ37" s="141">
        <f t="shared" ca="1" si="73"/>
        <v>0</v>
      </c>
      <c r="UA37" s="141">
        <f t="shared" ca="1" si="73"/>
        <v>0</v>
      </c>
      <c r="UB37" s="141">
        <f t="shared" ca="1" si="73"/>
        <v>0</v>
      </c>
      <c r="UC37" s="141">
        <f t="shared" ca="1" si="73"/>
        <v>0</v>
      </c>
      <c r="UD37" s="141">
        <f t="shared" ca="1" si="73"/>
        <v>0</v>
      </c>
      <c r="UE37" s="141">
        <f t="shared" ca="1" si="73"/>
        <v>0</v>
      </c>
      <c r="UF37" s="141">
        <f t="shared" ca="1" si="73"/>
        <v>0</v>
      </c>
      <c r="UG37" s="141">
        <f t="shared" ca="1" si="73"/>
        <v>0</v>
      </c>
      <c r="UH37" s="141">
        <f t="shared" ca="1" si="73"/>
        <v>0</v>
      </c>
      <c r="UI37" s="141">
        <f t="shared" ca="1" si="73"/>
        <v>0</v>
      </c>
      <c r="UJ37" s="141">
        <f t="shared" ca="1" si="73"/>
        <v>0</v>
      </c>
      <c r="UK37" s="141">
        <f t="shared" ca="1" si="73"/>
        <v>0</v>
      </c>
      <c r="UL37" s="141">
        <f t="shared" ca="1" si="73"/>
        <v>0</v>
      </c>
      <c r="UM37" s="141">
        <f t="shared" ref="UM37:WX37" ca="1" si="74">IF($D37=0,0,(UM27*$D27+UM28*$D28)/$D37)</f>
        <v>0</v>
      </c>
      <c r="UN37" s="141">
        <f t="shared" ca="1" si="74"/>
        <v>0</v>
      </c>
      <c r="UO37" s="141">
        <f t="shared" ca="1" si="74"/>
        <v>0</v>
      </c>
      <c r="UP37" s="141">
        <f t="shared" ca="1" si="74"/>
        <v>0</v>
      </c>
      <c r="UQ37" s="141">
        <f t="shared" ca="1" si="74"/>
        <v>0</v>
      </c>
      <c r="UR37" s="141">
        <f t="shared" ca="1" si="74"/>
        <v>0</v>
      </c>
      <c r="US37" s="141">
        <f t="shared" ca="1" si="74"/>
        <v>0</v>
      </c>
      <c r="UT37" s="141">
        <f t="shared" ca="1" si="74"/>
        <v>0</v>
      </c>
      <c r="UU37" s="141">
        <f t="shared" ca="1" si="74"/>
        <v>0</v>
      </c>
      <c r="UV37" s="141">
        <f t="shared" ca="1" si="74"/>
        <v>0</v>
      </c>
      <c r="UW37" s="141">
        <f t="shared" ca="1" si="74"/>
        <v>0</v>
      </c>
      <c r="UX37" s="141">
        <f t="shared" ca="1" si="74"/>
        <v>0</v>
      </c>
      <c r="UY37" s="141">
        <f t="shared" ca="1" si="74"/>
        <v>0</v>
      </c>
      <c r="UZ37" s="141">
        <f t="shared" ca="1" si="74"/>
        <v>0</v>
      </c>
      <c r="VA37" s="141">
        <f t="shared" ca="1" si="74"/>
        <v>0</v>
      </c>
      <c r="VB37" s="141">
        <f t="shared" ca="1" si="74"/>
        <v>0</v>
      </c>
      <c r="VC37" s="141">
        <f t="shared" ca="1" si="74"/>
        <v>0</v>
      </c>
      <c r="VD37" s="141">
        <f t="shared" ca="1" si="74"/>
        <v>0</v>
      </c>
      <c r="VE37" s="141">
        <f t="shared" ca="1" si="74"/>
        <v>0</v>
      </c>
      <c r="VF37" s="141">
        <f t="shared" ca="1" si="74"/>
        <v>0</v>
      </c>
      <c r="VG37" s="141">
        <f t="shared" ca="1" si="74"/>
        <v>0</v>
      </c>
      <c r="VH37" s="141">
        <f t="shared" ca="1" si="74"/>
        <v>0</v>
      </c>
      <c r="VI37" s="141">
        <f t="shared" ca="1" si="74"/>
        <v>0</v>
      </c>
      <c r="VJ37" s="141">
        <f t="shared" ca="1" si="74"/>
        <v>0</v>
      </c>
      <c r="VK37" s="141">
        <f t="shared" ca="1" si="74"/>
        <v>0</v>
      </c>
      <c r="VL37" s="141">
        <f t="shared" ca="1" si="74"/>
        <v>0</v>
      </c>
      <c r="VM37" s="141">
        <f t="shared" ca="1" si="74"/>
        <v>0</v>
      </c>
      <c r="VN37" s="141">
        <f t="shared" ca="1" si="74"/>
        <v>0</v>
      </c>
      <c r="VO37" s="141">
        <f t="shared" ca="1" si="74"/>
        <v>0</v>
      </c>
      <c r="VP37" s="141">
        <f t="shared" ca="1" si="74"/>
        <v>0</v>
      </c>
      <c r="VQ37" s="141">
        <f t="shared" ca="1" si="74"/>
        <v>0</v>
      </c>
      <c r="VR37" s="141">
        <f t="shared" ca="1" si="74"/>
        <v>0</v>
      </c>
      <c r="VS37" s="141">
        <f t="shared" ca="1" si="74"/>
        <v>0</v>
      </c>
      <c r="VT37" s="141">
        <f t="shared" ca="1" si="74"/>
        <v>0</v>
      </c>
      <c r="VU37" s="141">
        <f t="shared" ca="1" si="74"/>
        <v>0</v>
      </c>
      <c r="VV37" s="141">
        <f t="shared" ca="1" si="74"/>
        <v>0</v>
      </c>
      <c r="VW37" s="141">
        <f t="shared" ca="1" si="74"/>
        <v>0</v>
      </c>
      <c r="VX37" s="141">
        <f t="shared" ca="1" si="74"/>
        <v>0</v>
      </c>
      <c r="VY37" s="141">
        <f t="shared" ca="1" si="74"/>
        <v>0</v>
      </c>
      <c r="VZ37" s="141">
        <f t="shared" ca="1" si="74"/>
        <v>0</v>
      </c>
      <c r="WA37" s="141">
        <f t="shared" ca="1" si="74"/>
        <v>0</v>
      </c>
      <c r="WB37" s="141">
        <f t="shared" ca="1" si="74"/>
        <v>0</v>
      </c>
      <c r="WC37" s="141">
        <f t="shared" ca="1" si="74"/>
        <v>0</v>
      </c>
      <c r="WD37" s="141">
        <f t="shared" ca="1" si="74"/>
        <v>0</v>
      </c>
      <c r="WE37" s="141">
        <f t="shared" ca="1" si="74"/>
        <v>0</v>
      </c>
      <c r="WF37" s="141">
        <f t="shared" ca="1" si="74"/>
        <v>0</v>
      </c>
      <c r="WG37" s="141">
        <f t="shared" ca="1" si="74"/>
        <v>0</v>
      </c>
      <c r="WH37" s="141">
        <f t="shared" ca="1" si="74"/>
        <v>0</v>
      </c>
      <c r="WI37" s="141">
        <f t="shared" ca="1" si="74"/>
        <v>0</v>
      </c>
      <c r="WJ37" s="141">
        <f t="shared" ca="1" si="74"/>
        <v>0</v>
      </c>
      <c r="WK37" s="141">
        <f t="shared" ca="1" si="74"/>
        <v>0</v>
      </c>
      <c r="WL37" s="141">
        <f t="shared" ca="1" si="74"/>
        <v>0</v>
      </c>
      <c r="WM37" s="141">
        <f t="shared" ca="1" si="74"/>
        <v>0</v>
      </c>
      <c r="WN37" s="141">
        <f t="shared" ca="1" si="74"/>
        <v>0</v>
      </c>
      <c r="WO37" s="141">
        <f t="shared" ca="1" si="74"/>
        <v>0</v>
      </c>
      <c r="WP37" s="141">
        <f t="shared" ca="1" si="74"/>
        <v>0</v>
      </c>
      <c r="WQ37" s="141">
        <f t="shared" ca="1" si="74"/>
        <v>0</v>
      </c>
      <c r="WR37" s="141">
        <f t="shared" ca="1" si="74"/>
        <v>0</v>
      </c>
      <c r="WS37" s="141">
        <f t="shared" ca="1" si="74"/>
        <v>0</v>
      </c>
      <c r="WT37" s="141">
        <f t="shared" ca="1" si="74"/>
        <v>0</v>
      </c>
      <c r="WU37" s="141">
        <f t="shared" ca="1" si="74"/>
        <v>0</v>
      </c>
      <c r="WV37" s="141">
        <f t="shared" ca="1" si="74"/>
        <v>0</v>
      </c>
      <c r="WW37" s="141">
        <f t="shared" ca="1" si="74"/>
        <v>0</v>
      </c>
      <c r="WX37" s="141">
        <f t="shared" ca="1" si="74"/>
        <v>0</v>
      </c>
      <c r="WY37" s="141">
        <f t="shared" ref="WY37:YE37" ca="1" si="75">IF($D37=0,0,(WY27*$D27+WY28*$D28)/$D37)</f>
        <v>0</v>
      </c>
      <c r="WZ37" s="141">
        <f t="shared" ca="1" si="75"/>
        <v>0</v>
      </c>
      <c r="XA37" s="141">
        <f t="shared" ca="1" si="75"/>
        <v>0</v>
      </c>
      <c r="XB37" s="141">
        <f t="shared" ca="1" si="75"/>
        <v>0</v>
      </c>
      <c r="XC37" s="141">
        <f t="shared" ca="1" si="75"/>
        <v>0</v>
      </c>
      <c r="XD37" s="141">
        <f t="shared" ca="1" si="75"/>
        <v>0</v>
      </c>
      <c r="XE37" s="141">
        <f t="shared" ca="1" si="75"/>
        <v>0</v>
      </c>
      <c r="XF37" s="141">
        <f t="shared" ca="1" si="75"/>
        <v>0</v>
      </c>
      <c r="XG37" s="141">
        <f t="shared" ca="1" si="75"/>
        <v>0</v>
      </c>
      <c r="XH37" s="141">
        <f t="shared" ca="1" si="75"/>
        <v>0</v>
      </c>
      <c r="XI37" s="141">
        <f t="shared" ca="1" si="75"/>
        <v>0</v>
      </c>
      <c r="XJ37" s="141">
        <f t="shared" ca="1" si="75"/>
        <v>0</v>
      </c>
      <c r="XK37" s="141">
        <f t="shared" ca="1" si="75"/>
        <v>0</v>
      </c>
      <c r="XL37" s="141">
        <f t="shared" ca="1" si="75"/>
        <v>0</v>
      </c>
      <c r="XM37" s="141">
        <f t="shared" ca="1" si="75"/>
        <v>0</v>
      </c>
      <c r="XN37" s="141">
        <f t="shared" ca="1" si="75"/>
        <v>0</v>
      </c>
      <c r="XO37" s="141">
        <f t="shared" ca="1" si="75"/>
        <v>0</v>
      </c>
      <c r="XP37" s="141">
        <f t="shared" ca="1" si="75"/>
        <v>0</v>
      </c>
      <c r="XQ37" s="141">
        <f t="shared" ca="1" si="75"/>
        <v>0</v>
      </c>
      <c r="XR37" s="141">
        <f t="shared" ca="1" si="75"/>
        <v>0</v>
      </c>
      <c r="XS37" s="141">
        <f t="shared" ca="1" si="75"/>
        <v>0</v>
      </c>
      <c r="XT37" s="141">
        <f t="shared" ca="1" si="75"/>
        <v>0</v>
      </c>
      <c r="XU37" s="141">
        <f t="shared" ca="1" si="75"/>
        <v>0</v>
      </c>
      <c r="XV37" s="141">
        <f t="shared" ca="1" si="75"/>
        <v>0</v>
      </c>
      <c r="XW37" s="141">
        <f t="shared" ca="1" si="75"/>
        <v>0</v>
      </c>
      <c r="XX37" s="141">
        <f t="shared" ca="1" si="75"/>
        <v>0</v>
      </c>
      <c r="XY37" s="141">
        <f t="shared" ca="1" si="75"/>
        <v>0</v>
      </c>
      <c r="XZ37" s="141">
        <f t="shared" ca="1" si="75"/>
        <v>0</v>
      </c>
      <c r="YA37" s="141">
        <f t="shared" ca="1" si="75"/>
        <v>0</v>
      </c>
      <c r="YB37" s="141">
        <f t="shared" ca="1" si="75"/>
        <v>0</v>
      </c>
      <c r="YC37" s="141">
        <f t="shared" ca="1" si="75"/>
        <v>0</v>
      </c>
      <c r="YD37" s="141">
        <f t="shared" ca="1" si="75"/>
        <v>0</v>
      </c>
      <c r="YE37" s="141">
        <f t="shared" ca="1" si="75"/>
        <v>0</v>
      </c>
      <c r="YF37" s="106"/>
      <c r="YG37" s="107"/>
    </row>
    <row r="38" spans="1:657" s="92" customFormat="1" ht="15" customHeight="1" x14ac:dyDescent="0.25">
      <c r="A38" s="142"/>
      <c r="B38" s="143" t="s">
        <v>237</v>
      </c>
      <c r="C38" s="143"/>
      <c r="D38" s="144">
        <f ca="1">SUM(D29:D35)</f>
        <v>0</v>
      </c>
      <c r="E38" s="143"/>
      <c r="F38" s="143"/>
      <c r="G38" s="143"/>
      <c r="H38" s="143"/>
      <c r="I38" s="141">
        <f ca="1">IF($D38=0,0,(I29*$D29+I30*$D30+I31*$D31+I32*$D32+I33*$D33+I34*$D34+I35*$D35)/$D38)</f>
        <v>0</v>
      </c>
      <c r="J38" s="145"/>
      <c r="K38" s="141">
        <f ca="1">IF($D38=0,0,(K29*$D29+K30*$D30+K31*$D31+K32*$D32+K33*$D33+K34*$D34+K35*$D35)/$D38)</f>
        <v>0</v>
      </c>
      <c r="L38" s="141"/>
      <c r="M38" s="141">
        <f ca="1">IF($D38=0,0,(M29*$D29+M30*$D30+M31*$D31+M32*$D32+M33*$D33+M34*$D34+M35*$D35)/$D38)</f>
        <v>0</v>
      </c>
      <c r="N38" s="141"/>
      <c r="O38" s="141">
        <f ca="1">IF($D38=0,0,(O29*$D29+O30*$D30+O31*$D31+O32*$D32+O33*$D33+O34*$D34+O35*$D35)/$D38)</f>
        <v>0</v>
      </c>
      <c r="P38" s="141"/>
      <c r="Q38" s="141">
        <f t="shared" ref="Q38:AQ38" ca="1" si="76">IF($D38=0,0,(Q29*$D29+Q30*$D30+Q31*$D31+Q32*$D32+Q33*$D33+Q34*$D34+Q35*$D35)/$D38)</f>
        <v>0</v>
      </c>
      <c r="R38" s="141">
        <f t="shared" ca="1" si="76"/>
        <v>0</v>
      </c>
      <c r="S38" s="141">
        <f t="shared" ca="1" si="76"/>
        <v>0</v>
      </c>
      <c r="T38" s="141">
        <f t="shared" ca="1" si="76"/>
        <v>0</v>
      </c>
      <c r="U38" s="141">
        <f t="shared" ca="1" si="76"/>
        <v>0</v>
      </c>
      <c r="V38" s="141">
        <f t="shared" ca="1" si="76"/>
        <v>0</v>
      </c>
      <c r="W38" s="141">
        <f t="shared" ca="1" si="76"/>
        <v>0</v>
      </c>
      <c r="X38" s="141">
        <f t="shared" ca="1" si="76"/>
        <v>0</v>
      </c>
      <c r="Y38" s="141">
        <f t="shared" ca="1" si="76"/>
        <v>0</v>
      </c>
      <c r="Z38" s="141">
        <f t="shared" ca="1" si="76"/>
        <v>0</v>
      </c>
      <c r="AA38" s="141">
        <f t="shared" ca="1" si="76"/>
        <v>0</v>
      </c>
      <c r="AB38" s="141">
        <f t="shared" ca="1" si="76"/>
        <v>0</v>
      </c>
      <c r="AC38" s="141">
        <f t="shared" ca="1" si="76"/>
        <v>0</v>
      </c>
      <c r="AD38" s="141">
        <f t="shared" ca="1" si="76"/>
        <v>0</v>
      </c>
      <c r="AE38" s="141">
        <f t="shared" ca="1" si="76"/>
        <v>0</v>
      </c>
      <c r="AF38" s="141">
        <f t="shared" ca="1" si="76"/>
        <v>0</v>
      </c>
      <c r="AG38" s="141">
        <f t="shared" ca="1" si="76"/>
        <v>0</v>
      </c>
      <c r="AH38" s="141">
        <f t="shared" ca="1" si="76"/>
        <v>0</v>
      </c>
      <c r="AI38" s="141">
        <f t="shared" ca="1" si="76"/>
        <v>0</v>
      </c>
      <c r="AJ38" s="141">
        <f t="shared" ca="1" si="76"/>
        <v>0</v>
      </c>
      <c r="AK38" s="141">
        <f t="shared" ca="1" si="76"/>
        <v>0</v>
      </c>
      <c r="AL38" s="141">
        <f t="shared" ca="1" si="76"/>
        <v>0</v>
      </c>
      <c r="AM38" s="141">
        <f t="shared" ca="1" si="76"/>
        <v>0</v>
      </c>
      <c r="AN38" s="141">
        <f t="shared" ca="1" si="76"/>
        <v>0</v>
      </c>
      <c r="AO38" s="141">
        <f t="shared" ca="1" si="76"/>
        <v>0</v>
      </c>
      <c r="AP38" s="141">
        <f t="shared" ca="1" si="76"/>
        <v>0</v>
      </c>
      <c r="AQ38" s="141">
        <f t="shared" ca="1" si="76"/>
        <v>0</v>
      </c>
      <c r="AR38" s="146"/>
      <c r="AS38" s="146"/>
      <c r="AT38" s="147"/>
      <c r="AU38" s="147"/>
      <c r="AV38" s="147"/>
      <c r="AW38" s="147"/>
      <c r="AX38" s="141">
        <f t="shared" ref="AX38:BC38" ca="1" si="77">IF($D38=0,0,(AX29*$D29+AX30*$D30+AX31*$D31+AX32*$D32+AX33*$D33+AX34*$D34+AX35*$D35)/$D38)</f>
        <v>0</v>
      </c>
      <c r="AY38" s="141">
        <f t="shared" ca="1" si="77"/>
        <v>0</v>
      </c>
      <c r="AZ38" s="141">
        <f t="shared" ca="1" si="77"/>
        <v>0</v>
      </c>
      <c r="BA38" s="141">
        <f t="shared" ca="1" si="77"/>
        <v>0</v>
      </c>
      <c r="BB38" s="141">
        <f t="shared" ca="1" si="77"/>
        <v>0</v>
      </c>
      <c r="BC38" s="141">
        <f t="shared" ca="1" si="77"/>
        <v>0</v>
      </c>
      <c r="BD38" s="147"/>
      <c r="BE38" s="147"/>
      <c r="BF38" s="141">
        <f t="shared" ref="BF38:BK38" ca="1" si="78">IF($D38=0,0,(BF29*$D29+BF30*$D30+BF31*$D31+BF32*$D32+BF33*$D33+BF34*$D34+BF35*$D35)/$D38)</f>
        <v>0</v>
      </c>
      <c r="BG38" s="141">
        <f t="shared" ca="1" si="78"/>
        <v>0</v>
      </c>
      <c r="BH38" s="141">
        <f t="shared" ca="1" si="78"/>
        <v>0</v>
      </c>
      <c r="BI38" s="141">
        <f t="shared" ca="1" si="78"/>
        <v>0</v>
      </c>
      <c r="BJ38" s="141">
        <f t="shared" ca="1" si="78"/>
        <v>0</v>
      </c>
      <c r="BK38" s="141">
        <f t="shared" ca="1" si="78"/>
        <v>0</v>
      </c>
      <c r="BL38" s="147"/>
      <c r="BM38" s="141">
        <f ca="1">IF($D38=0,0,(BM29*$D29+BM30*$D30+BM31*$D31+BM32*$D32+BM33*$D33+BM34*$D34+BM35*$D35)/$D38)</f>
        <v>0</v>
      </c>
      <c r="BN38" s="147"/>
      <c r="BO38" s="141"/>
      <c r="BP38" s="141"/>
      <c r="BQ38" s="141">
        <f ca="1">IF($D38=0,0,(BQ29*$D29+BQ30*$D30+BQ31*$D31+BQ32*$D32+BQ33*$D33+BQ34*$D34+BQ35*$D35)/$D38)</f>
        <v>0</v>
      </c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1"/>
      <c r="CG38" s="141"/>
      <c r="CH38" s="141"/>
      <c r="CI38" s="141"/>
      <c r="CJ38" s="141"/>
      <c r="CK38" s="141">
        <f t="shared" ref="CK38:DC38" ca="1" si="79">IF($D38=0,0,(CK29*$D29+CK30*$D30+CK31*$D31+CK32*$D32+CK33*$D33+CK34*$D34+CK35*$D35)/$D38)</f>
        <v>0</v>
      </c>
      <c r="CL38" s="141">
        <f t="shared" ca="1" si="79"/>
        <v>0</v>
      </c>
      <c r="CM38" s="141">
        <f t="shared" ca="1" si="79"/>
        <v>0</v>
      </c>
      <c r="CN38" s="141">
        <f t="shared" ca="1" si="79"/>
        <v>0</v>
      </c>
      <c r="CO38" s="141">
        <f t="shared" ca="1" si="79"/>
        <v>0</v>
      </c>
      <c r="CP38" s="141">
        <f t="shared" ca="1" si="79"/>
        <v>0</v>
      </c>
      <c r="CQ38" s="141">
        <f t="shared" ca="1" si="79"/>
        <v>0</v>
      </c>
      <c r="CR38" s="141">
        <f t="shared" ca="1" si="79"/>
        <v>0</v>
      </c>
      <c r="CS38" s="141">
        <f t="shared" ca="1" si="79"/>
        <v>0</v>
      </c>
      <c r="CT38" s="141">
        <f t="shared" ca="1" si="79"/>
        <v>0</v>
      </c>
      <c r="CU38" s="141">
        <f t="shared" ca="1" si="79"/>
        <v>0</v>
      </c>
      <c r="CV38" s="141">
        <f t="shared" ca="1" si="79"/>
        <v>0</v>
      </c>
      <c r="CW38" s="141">
        <f t="shared" ca="1" si="79"/>
        <v>0</v>
      </c>
      <c r="CX38" s="141">
        <f t="shared" ca="1" si="79"/>
        <v>0</v>
      </c>
      <c r="CY38" s="141">
        <f t="shared" ca="1" si="79"/>
        <v>0</v>
      </c>
      <c r="CZ38" s="141">
        <f t="shared" ca="1" si="79"/>
        <v>0</v>
      </c>
      <c r="DA38" s="141">
        <f t="shared" ca="1" si="79"/>
        <v>0</v>
      </c>
      <c r="DB38" s="141">
        <f t="shared" ca="1" si="79"/>
        <v>0</v>
      </c>
      <c r="DC38" s="141">
        <f t="shared" ca="1" si="79"/>
        <v>0</v>
      </c>
      <c r="DD38" s="141"/>
      <c r="DE38" s="141">
        <f ca="1">IF($D38=0,0,(DE29*$D29+DE30*$D30+DE31*$D31+DE32*$D32+DE33*$D33+DE34*$D34+DE35*$D35)/$D38)</f>
        <v>0</v>
      </c>
      <c r="DF38" s="141"/>
      <c r="DG38" s="141">
        <f t="shared" ref="DG38:FR38" ca="1" si="80">IF($D38=0,0,(DG29*$D29+DG30*$D30+DG31*$D31+DG32*$D32+DG33*$D33+DG34*$D34+DG35*$D35)/$D38)</f>
        <v>0</v>
      </c>
      <c r="DH38" s="141">
        <f t="shared" ca="1" si="80"/>
        <v>0</v>
      </c>
      <c r="DI38" s="141">
        <f t="shared" ca="1" si="80"/>
        <v>0</v>
      </c>
      <c r="DJ38" s="141">
        <f t="shared" ca="1" si="80"/>
        <v>0</v>
      </c>
      <c r="DK38" s="141">
        <f t="shared" ca="1" si="80"/>
        <v>0</v>
      </c>
      <c r="DL38" s="141">
        <f t="shared" ca="1" si="80"/>
        <v>0</v>
      </c>
      <c r="DM38" s="141">
        <f t="shared" ca="1" si="80"/>
        <v>0</v>
      </c>
      <c r="DN38" s="141">
        <f t="shared" ca="1" si="80"/>
        <v>0</v>
      </c>
      <c r="DO38" s="141">
        <f t="shared" ca="1" si="80"/>
        <v>0</v>
      </c>
      <c r="DP38" s="141">
        <f t="shared" ca="1" si="80"/>
        <v>0</v>
      </c>
      <c r="DQ38" s="141">
        <f t="shared" ca="1" si="80"/>
        <v>0</v>
      </c>
      <c r="DR38" s="141">
        <f t="shared" ca="1" si="80"/>
        <v>0</v>
      </c>
      <c r="DS38" s="141">
        <f t="shared" ca="1" si="80"/>
        <v>0</v>
      </c>
      <c r="DT38" s="141">
        <f t="shared" ca="1" si="80"/>
        <v>0</v>
      </c>
      <c r="DU38" s="141">
        <f t="shared" ca="1" si="80"/>
        <v>0</v>
      </c>
      <c r="DV38" s="141">
        <f t="shared" ca="1" si="80"/>
        <v>0</v>
      </c>
      <c r="DW38" s="141">
        <f t="shared" ca="1" si="80"/>
        <v>0</v>
      </c>
      <c r="DX38" s="141">
        <f t="shared" ca="1" si="80"/>
        <v>0</v>
      </c>
      <c r="DY38" s="141">
        <f t="shared" ca="1" si="80"/>
        <v>0</v>
      </c>
      <c r="DZ38" s="141">
        <f t="shared" ca="1" si="80"/>
        <v>0</v>
      </c>
      <c r="EA38" s="141">
        <f t="shared" ca="1" si="80"/>
        <v>0</v>
      </c>
      <c r="EB38" s="141">
        <f t="shared" ca="1" si="80"/>
        <v>0</v>
      </c>
      <c r="EC38" s="141">
        <f t="shared" ca="1" si="80"/>
        <v>0</v>
      </c>
      <c r="ED38" s="141">
        <f t="shared" ca="1" si="80"/>
        <v>0</v>
      </c>
      <c r="EE38" s="141">
        <f t="shared" ca="1" si="80"/>
        <v>0</v>
      </c>
      <c r="EF38" s="141">
        <f t="shared" ca="1" si="80"/>
        <v>0</v>
      </c>
      <c r="EG38" s="141">
        <f t="shared" ca="1" si="80"/>
        <v>0</v>
      </c>
      <c r="EH38" s="141">
        <f t="shared" ca="1" si="80"/>
        <v>0</v>
      </c>
      <c r="EI38" s="141">
        <f t="shared" ca="1" si="80"/>
        <v>0</v>
      </c>
      <c r="EJ38" s="141">
        <f t="shared" ca="1" si="80"/>
        <v>0</v>
      </c>
      <c r="EK38" s="141">
        <f t="shared" ca="1" si="80"/>
        <v>0</v>
      </c>
      <c r="EL38" s="141">
        <f t="shared" ca="1" si="80"/>
        <v>0</v>
      </c>
      <c r="EM38" s="141">
        <f t="shared" ca="1" si="80"/>
        <v>0</v>
      </c>
      <c r="EN38" s="141">
        <f t="shared" ca="1" si="80"/>
        <v>0</v>
      </c>
      <c r="EO38" s="141">
        <f t="shared" ca="1" si="80"/>
        <v>0</v>
      </c>
      <c r="EP38" s="141">
        <f t="shared" ca="1" si="80"/>
        <v>0</v>
      </c>
      <c r="EQ38" s="141">
        <f t="shared" ca="1" si="80"/>
        <v>0</v>
      </c>
      <c r="ER38" s="141">
        <f t="shared" ca="1" si="80"/>
        <v>0</v>
      </c>
      <c r="ES38" s="141">
        <f t="shared" ca="1" si="80"/>
        <v>0</v>
      </c>
      <c r="ET38" s="141">
        <f t="shared" ca="1" si="80"/>
        <v>0</v>
      </c>
      <c r="EU38" s="141">
        <f t="shared" ca="1" si="80"/>
        <v>0</v>
      </c>
      <c r="EV38" s="141">
        <f t="shared" ca="1" si="80"/>
        <v>0</v>
      </c>
      <c r="EW38" s="141">
        <f t="shared" ca="1" si="80"/>
        <v>0</v>
      </c>
      <c r="EX38" s="141">
        <f t="shared" ca="1" si="80"/>
        <v>0</v>
      </c>
      <c r="EY38" s="141">
        <f t="shared" ca="1" si="80"/>
        <v>0</v>
      </c>
      <c r="EZ38" s="141">
        <f t="shared" ca="1" si="80"/>
        <v>0</v>
      </c>
      <c r="FA38" s="141">
        <f t="shared" ca="1" si="80"/>
        <v>0</v>
      </c>
      <c r="FB38" s="141">
        <f t="shared" ca="1" si="80"/>
        <v>0</v>
      </c>
      <c r="FC38" s="141">
        <f t="shared" ca="1" si="80"/>
        <v>0</v>
      </c>
      <c r="FD38" s="141">
        <f t="shared" ca="1" si="80"/>
        <v>0</v>
      </c>
      <c r="FE38" s="141">
        <f t="shared" ca="1" si="80"/>
        <v>0</v>
      </c>
      <c r="FF38" s="141">
        <f t="shared" ca="1" si="80"/>
        <v>0</v>
      </c>
      <c r="FG38" s="141">
        <f t="shared" ca="1" si="80"/>
        <v>0</v>
      </c>
      <c r="FH38" s="141">
        <f t="shared" ca="1" si="80"/>
        <v>0</v>
      </c>
      <c r="FI38" s="141">
        <f t="shared" ca="1" si="80"/>
        <v>0</v>
      </c>
      <c r="FJ38" s="141">
        <f t="shared" ca="1" si="80"/>
        <v>0</v>
      </c>
      <c r="FK38" s="141">
        <f t="shared" ca="1" si="80"/>
        <v>0</v>
      </c>
      <c r="FL38" s="141">
        <f t="shared" ca="1" si="80"/>
        <v>0</v>
      </c>
      <c r="FM38" s="141">
        <f t="shared" ca="1" si="80"/>
        <v>0</v>
      </c>
      <c r="FN38" s="141">
        <f t="shared" ca="1" si="80"/>
        <v>0</v>
      </c>
      <c r="FO38" s="141">
        <f t="shared" ca="1" si="80"/>
        <v>0</v>
      </c>
      <c r="FP38" s="141">
        <f t="shared" ca="1" si="80"/>
        <v>0</v>
      </c>
      <c r="FQ38" s="141">
        <f t="shared" ca="1" si="80"/>
        <v>0</v>
      </c>
      <c r="FR38" s="141">
        <f t="shared" ca="1" si="80"/>
        <v>0</v>
      </c>
      <c r="FS38" s="141">
        <f t="shared" ref="FS38:ID38" ca="1" si="81">IF($D38=0,0,(FS29*$D29+FS30*$D30+FS31*$D31+FS32*$D32+FS33*$D33+FS34*$D34+FS35*$D35)/$D38)</f>
        <v>0</v>
      </c>
      <c r="FT38" s="141">
        <f t="shared" ca="1" si="81"/>
        <v>0</v>
      </c>
      <c r="FU38" s="141">
        <f t="shared" ca="1" si="81"/>
        <v>0</v>
      </c>
      <c r="FV38" s="141">
        <f t="shared" ca="1" si="81"/>
        <v>0</v>
      </c>
      <c r="FW38" s="141">
        <f t="shared" ca="1" si="81"/>
        <v>0</v>
      </c>
      <c r="FX38" s="141">
        <f t="shared" ca="1" si="81"/>
        <v>0</v>
      </c>
      <c r="FY38" s="141">
        <f t="shared" ca="1" si="81"/>
        <v>0</v>
      </c>
      <c r="FZ38" s="141">
        <f t="shared" ca="1" si="81"/>
        <v>0</v>
      </c>
      <c r="GA38" s="141">
        <f t="shared" ca="1" si="81"/>
        <v>0</v>
      </c>
      <c r="GB38" s="141">
        <f t="shared" ca="1" si="81"/>
        <v>0</v>
      </c>
      <c r="GC38" s="141">
        <f t="shared" ca="1" si="81"/>
        <v>0</v>
      </c>
      <c r="GD38" s="141">
        <f t="shared" ca="1" si="81"/>
        <v>0</v>
      </c>
      <c r="GE38" s="141">
        <f t="shared" ca="1" si="81"/>
        <v>0</v>
      </c>
      <c r="GF38" s="141">
        <f t="shared" ca="1" si="81"/>
        <v>0</v>
      </c>
      <c r="GG38" s="141">
        <f t="shared" ca="1" si="81"/>
        <v>0</v>
      </c>
      <c r="GH38" s="141">
        <f t="shared" ca="1" si="81"/>
        <v>0</v>
      </c>
      <c r="GI38" s="141">
        <f t="shared" ca="1" si="81"/>
        <v>0</v>
      </c>
      <c r="GJ38" s="141">
        <f t="shared" ca="1" si="81"/>
        <v>0</v>
      </c>
      <c r="GK38" s="141">
        <f t="shared" ca="1" si="81"/>
        <v>0</v>
      </c>
      <c r="GL38" s="141">
        <f t="shared" ca="1" si="81"/>
        <v>0</v>
      </c>
      <c r="GM38" s="141">
        <f t="shared" ca="1" si="81"/>
        <v>0</v>
      </c>
      <c r="GN38" s="141">
        <f t="shared" ca="1" si="81"/>
        <v>0</v>
      </c>
      <c r="GO38" s="141">
        <f t="shared" ca="1" si="81"/>
        <v>0</v>
      </c>
      <c r="GP38" s="141">
        <f t="shared" ca="1" si="81"/>
        <v>0</v>
      </c>
      <c r="GQ38" s="141">
        <f t="shared" ca="1" si="81"/>
        <v>0</v>
      </c>
      <c r="GR38" s="141">
        <f t="shared" ca="1" si="81"/>
        <v>0</v>
      </c>
      <c r="GS38" s="141">
        <f t="shared" ca="1" si="81"/>
        <v>0</v>
      </c>
      <c r="GT38" s="141">
        <f t="shared" ca="1" si="81"/>
        <v>0</v>
      </c>
      <c r="GU38" s="141">
        <f t="shared" ca="1" si="81"/>
        <v>0</v>
      </c>
      <c r="GV38" s="141">
        <f t="shared" ca="1" si="81"/>
        <v>0</v>
      </c>
      <c r="GW38" s="141">
        <f t="shared" ca="1" si="81"/>
        <v>0</v>
      </c>
      <c r="GX38" s="141">
        <f t="shared" ca="1" si="81"/>
        <v>0</v>
      </c>
      <c r="GY38" s="141">
        <f t="shared" ca="1" si="81"/>
        <v>0</v>
      </c>
      <c r="GZ38" s="141">
        <f t="shared" ca="1" si="81"/>
        <v>0</v>
      </c>
      <c r="HA38" s="141">
        <f t="shared" ca="1" si="81"/>
        <v>0</v>
      </c>
      <c r="HB38" s="141">
        <f t="shared" ca="1" si="81"/>
        <v>0</v>
      </c>
      <c r="HC38" s="141">
        <f t="shared" ca="1" si="81"/>
        <v>0</v>
      </c>
      <c r="HD38" s="141">
        <f t="shared" ca="1" si="81"/>
        <v>0</v>
      </c>
      <c r="HE38" s="141">
        <f t="shared" ca="1" si="81"/>
        <v>0</v>
      </c>
      <c r="HF38" s="141">
        <f t="shared" ca="1" si="81"/>
        <v>0</v>
      </c>
      <c r="HG38" s="141">
        <f t="shared" ca="1" si="81"/>
        <v>0</v>
      </c>
      <c r="HH38" s="141">
        <f t="shared" ca="1" si="81"/>
        <v>0</v>
      </c>
      <c r="HI38" s="141">
        <f t="shared" ca="1" si="81"/>
        <v>0</v>
      </c>
      <c r="HJ38" s="141">
        <f t="shared" ca="1" si="81"/>
        <v>0</v>
      </c>
      <c r="HK38" s="141">
        <f t="shared" ca="1" si="81"/>
        <v>0</v>
      </c>
      <c r="HL38" s="141">
        <f t="shared" ca="1" si="81"/>
        <v>0</v>
      </c>
      <c r="HM38" s="141">
        <f t="shared" ca="1" si="81"/>
        <v>0</v>
      </c>
      <c r="HN38" s="141">
        <f t="shared" ca="1" si="81"/>
        <v>0</v>
      </c>
      <c r="HO38" s="141">
        <f t="shared" ca="1" si="81"/>
        <v>0</v>
      </c>
      <c r="HP38" s="141">
        <f t="shared" ca="1" si="81"/>
        <v>0</v>
      </c>
      <c r="HQ38" s="141">
        <f t="shared" ca="1" si="81"/>
        <v>0</v>
      </c>
      <c r="HR38" s="141">
        <f t="shared" ca="1" si="81"/>
        <v>0</v>
      </c>
      <c r="HS38" s="141">
        <f t="shared" ca="1" si="81"/>
        <v>0</v>
      </c>
      <c r="HT38" s="141">
        <f t="shared" ca="1" si="81"/>
        <v>0</v>
      </c>
      <c r="HU38" s="141">
        <f t="shared" ca="1" si="81"/>
        <v>0</v>
      </c>
      <c r="HV38" s="141">
        <f t="shared" ca="1" si="81"/>
        <v>0</v>
      </c>
      <c r="HW38" s="141">
        <f t="shared" ca="1" si="81"/>
        <v>0</v>
      </c>
      <c r="HX38" s="141">
        <f t="shared" ca="1" si="81"/>
        <v>0</v>
      </c>
      <c r="HY38" s="141">
        <f t="shared" ca="1" si="81"/>
        <v>0</v>
      </c>
      <c r="HZ38" s="141">
        <f t="shared" ca="1" si="81"/>
        <v>0</v>
      </c>
      <c r="IA38" s="141">
        <f t="shared" ca="1" si="81"/>
        <v>0</v>
      </c>
      <c r="IB38" s="141">
        <f t="shared" ca="1" si="81"/>
        <v>0</v>
      </c>
      <c r="IC38" s="141">
        <f t="shared" ca="1" si="81"/>
        <v>0</v>
      </c>
      <c r="ID38" s="141">
        <f t="shared" ca="1" si="81"/>
        <v>0</v>
      </c>
      <c r="IE38" s="141">
        <f t="shared" ref="IE38:KP38" ca="1" si="82">IF($D38=0,0,(IE29*$D29+IE30*$D30+IE31*$D31+IE32*$D32+IE33*$D33+IE34*$D34+IE35*$D35)/$D38)</f>
        <v>0</v>
      </c>
      <c r="IF38" s="141">
        <f t="shared" ca="1" si="82"/>
        <v>0</v>
      </c>
      <c r="IG38" s="141">
        <f t="shared" ca="1" si="82"/>
        <v>0</v>
      </c>
      <c r="IH38" s="141">
        <f t="shared" ca="1" si="82"/>
        <v>0</v>
      </c>
      <c r="II38" s="141">
        <f t="shared" ca="1" si="82"/>
        <v>0</v>
      </c>
      <c r="IJ38" s="141">
        <f t="shared" ca="1" si="82"/>
        <v>0</v>
      </c>
      <c r="IK38" s="141">
        <f t="shared" ca="1" si="82"/>
        <v>0</v>
      </c>
      <c r="IL38" s="141">
        <f t="shared" ca="1" si="82"/>
        <v>0</v>
      </c>
      <c r="IM38" s="141">
        <f t="shared" ca="1" si="82"/>
        <v>0</v>
      </c>
      <c r="IN38" s="141">
        <f t="shared" ca="1" si="82"/>
        <v>0</v>
      </c>
      <c r="IO38" s="141">
        <f t="shared" ca="1" si="82"/>
        <v>0</v>
      </c>
      <c r="IP38" s="141">
        <f t="shared" ca="1" si="82"/>
        <v>0</v>
      </c>
      <c r="IQ38" s="141">
        <f t="shared" ca="1" si="82"/>
        <v>0</v>
      </c>
      <c r="IR38" s="141">
        <f t="shared" ca="1" si="82"/>
        <v>0</v>
      </c>
      <c r="IS38" s="141">
        <f t="shared" ca="1" si="82"/>
        <v>0</v>
      </c>
      <c r="IT38" s="141">
        <f t="shared" ca="1" si="82"/>
        <v>0</v>
      </c>
      <c r="IU38" s="141">
        <f t="shared" ca="1" si="82"/>
        <v>0</v>
      </c>
      <c r="IV38" s="141">
        <f t="shared" ca="1" si="82"/>
        <v>0</v>
      </c>
      <c r="IW38" s="141">
        <f t="shared" ca="1" si="82"/>
        <v>0</v>
      </c>
      <c r="IX38" s="141">
        <f t="shared" ca="1" si="82"/>
        <v>0</v>
      </c>
      <c r="IY38" s="141">
        <f t="shared" ca="1" si="82"/>
        <v>0</v>
      </c>
      <c r="IZ38" s="141">
        <f t="shared" ca="1" si="82"/>
        <v>0</v>
      </c>
      <c r="JA38" s="141">
        <f t="shared" ca="1" si="82"/>
        <v>0</v>
      </c>
      <c r="JB38" s="141">
        <f t="shared" ca="1" si="82"/>
        <v>0</v>
      </c>
      <c r="JC38" s="141">
        <f t="shared" ca="1" si="82"/>
        <v>0</v>
      </c>
      <c r="JD38" s="141">
        <f t="shared" ca="1" si="82"/>
        <v>0</v>
      </c>
      <c r="JE38" s="141">
        <f t="shared" ca="1" si="82"/>
        <v>0</v>
      </c>
      <c r="JF38" s="141">
        <f t="shared" ca="1" si="82"/>
        <v>0</v>
      </c>
      <c r="JG38" s="141">
        <f t="shared" ca="1" si="82"/>
        <v>0</v>
      </c>
      <c r="JH38" s="141">
        <f t="shared" ca="1" si="82"/>
        <v>0</v>
      </c>
      <c r="JI38" s="141">
        <f t="shared" ca="1" si="82"/>
        <v>0</v>
      </c>
      <c r="JJ38" s="141">
        <f t="shared" ca="1" si="82"/>
        <v>0</v>
      </c>
      <c r="JK38" s="141">
        <f t="shared" ca="1" si="82"/>
        <v>0</v>
      </c>
      <c r="JL38" s="141">
        <f t="shared" ca="1" si="82"/>
        <v>0</v>
      </c>
      <c r="JM38" s="141">
        <f t="shared" ca="1" si="82"/>
        <v>0</v>
      </c>
      <c r="JN38" s="141">
        <f t="shared" ca="1" si="82"/>
        <v>0</v>
      </c>
      <c r="JO38" s="141">
        <f t="shared" ca="1" si="82"/>
        <v>0</v>
      </c>
      <c r="JP38" s="141">
        <f t="shared" ca="1" si="82"/>
        <v>0</v>
      </c>
      <c r="JQ38" s="141">
        <f t="shared" ca="1" si="82"/>
        <v>0</v>
      </c>
      <c r="JR38" s="141">
        <f t="shared" ca="1" si="82"/>
        <v>0</v>
      </c>
      <c r="JS38" s="141">
        <f t="shared" ca="1" si="82"/>
        <v>0</v>
      </c>
      <c r="JT38" s="141">
        <f t="shared" ca="1" si="82"/>
        <v>0</v>
      </c>
      <c r="JU38" s="141">
        <f t="shared" ca="1" si="82"/>
        <v>0</v>
      </c>
      <c r="JV38" s="141">
        <f t="shared" ca="1" si="82"/>
        <v>0</v>
      </c>
      <c r="JW38" s="141">
        <f t="shared" ca="1" si="82"/>
        <v>0</v>
      </c>
      <c r="JX38" s="141">
        <f t="shared" ca="1" si="82"/>
        <v>0</v>
      </c>
      <c r="JY38" s="141">
        <f t="shared" ca="1" si="82"/>
        <v>0</v>
      </c>
      <c r="JZ38" s="141">
        <f t="shared" ca="1" si="82"/>
        <v>0</v>
      </c>
      <c r="KA38" s="141">
        <f t="shared" ca="1" si="82"/>
        <v>0</v>
      </c>
      <c r="KB38" s="141">
        <f t="shared" ca="1" si="82"/>
        <v>0</v>
      </c>
      <c r="KC38" s="141">
        <f t="shared" ca="1" si="82"/>
        <v>0</v>
      </c>
      <c r="KD38" s="141">
        <f t="shared" ca="1" si="82"/>
        <v>0</v>
      </c>
      <c r="KE38" s="141">
        <f t="shared" ca="1" si="82"/>
        <v>0</v>
      </c>
      <c r="KF38" s="141">
        <f t="shared" ca="1" si="82"/>
        <v>0</v>
      </c>
      <c r="KG38" s="141">
        <f t="shared" ca="1" si="82"/>
        <v>0</v>
      </c>
      <c r="KH38" s="141">
        <f t="shared" ca="1" si="82"/>
        <v>0</v>
      </c>
      <c r="KI38" s="141">
        <f t="shared" ca="1" si="82"/>
        <v>0</v>
      </c>
      <c r="KJ38" s="141">
        <f t="shared" ca="1" si="82"/>
        <v>0</v>
      </c>
      <c r="KK38" s="141">
        <f t="shared" ca="1" si="82"/>
        <v>0</v>
      </c>
      <c r="KL38" s="141">
        <f t="shared" ca="1" si="82"/>
        <v>0</v>
      </c>
      <c r="KM38" s="141">
        <f t="shared" ca="1" si="82"/>
        <v>0</v>
      </c>
      <c r="KN38" s="141">
        <f t="shared" ca="1" si="82"/>
        <v>0</v>
      </c>
      <c r="KO38" s="141">
        <f t="shared" ca="1" si="82"/>
        <v>0</v>
      </c>
      <c r="KP38" s="141">
        <f t="shared" ca="1" si="82"/>
        <v>0</v>
      </c>
      <c r="KQ38" s="141">
        <f t="shared" ref="KQ38:NB38" ca="1" si="83">IF($D38=0,0,(KQ29*$D29+KQ30*$D30+KQ31*$D31+KQ32*$D32+KQ33*$D33+KQ34*$D34+KQ35*$D35)/$D38)</f>
        <v>0</v>
      </c>
      <c r="KR38" s="141">
        <f t="shared" ca="1" si="83"/>
        <v>0</v>
      </c>
      <c r="KS38" s="141">
        <f t="shared" ca="1" si="83"/>
        <v>0</v>
      </c>
      <c r="KT38" s="141">
        <f t="shared" ca="1" si="83"/>
        <v>0</v>
      </c>
      <c r="KU38" s="141">
        <f t="shared" ca="1" si="83"/>
        <v>0</v>
      </c>
      <c r="KV38" s="141">
        <f t="shared" ca="1" si="83"/>
        <v>0</v>
      </c>
      <c r="KW38" s="141">
        <f t="shared" ca="1" si="83"/>
        <v>0</v>
      </c>
      <c r="KX38" s="141">
        <f t="shared" ca="1" si="83"/>
        <v>0</v>
      </c>
      <c r="KY38" s="141">
        <f t="shared" ca="1" si="83"/>
        <v>0</v>
      </c>
      <c r="KZ38" s="141">
        <f t="shared" ca="1" si="83"/>
        <v>0</v>
      </c>
      <c r="LA38" s="141">
        <f t="shared" ca="1" si="83"/>
        <v>0</v>
      </c>
      <c r="LB38" s="141">
        <f t="shared" ca="1" si="83"/>
        <v>0</v>
      </c>
      <c r="LC38" s="141">
        <f t="shared" ca="1" si="83"/>
        <v>0</v>
      </c>
      <c r="LD38" s="141">
        <f t="shared" ca="1" si="83"/>
        <v>0</v>
      </c>
      <c r="LE38" s="141">
        <f t="shared" ca="1" si="83"/>
        <v>0</v>
      </c>
      <c r="LF38" s="141">
        <f t="shared" ca="1" si="83"/>
        <v>0</v>
      </c>
      <c r="LG38" s="141">
        <f t="shared" ca="1" si="83"/>
        <v>0</v>
      </c>
      <c r="LH38" s="141">
        <f t="shared" ca="1" si="83"/>
        <v>0</v>
      </c>
      <c r="LI38" s="141">
        <f t="shared" ca="1" si="83"/>
        <v>0</v>
      </c>
      <c r="LJ38" s="141">
        <f t="shared" ca="1" si="83"/>
        <v>0</v>
      </c>
      <c r="LK38" s="141">
        <f t="shared" ca="1" si="83"/>
        <v>0</v>
      </c>
      <c r="LL38" s="141">
        <f t="shared" ca="1" si="83"/>
        <v>0</v>
      </c>
      <c r="LM38" s="141">
        <f t="shared" ca="1" si="83"/>
        <v>0</v>
      </c>
      <c r="LN38" s="141">
        <f t="shared" ca="1" si="83"/>
        <v>0</v>
      </c>
      <c r="LO38" s="141">
        <f t="shared" ca="1" si="83"/>
        <v>0</v>
      </c>
      <c r="LP38" s="141">
        <f t="shared" ca="1" si="83"/>
        <v>0</v>
      </c>
      <c r="LQ38" s="141">
        <f t="shared" ca="1" si="83"/>
        <v>0</v>
      </c>
      <c r="LR38" s="141">
        <f t="shared" ca="1" si="83"/>
        <v>0</v>
      </c>
      <c r="LS38" s="141">
        <f t="shared" ca="1" si="83"/>
        <v>0</v>
      </c>
      <c r="LT38" s="141">
        <f t="shared" ca="1" si="83"/>
        <v>0</v>
      </c>
      <c r="LU38" s="141">
        <f t="shared" ca="1" si="83"/>
        <v>0</v>
      </c>
      <c r="LV38" s="141">
        <f t="shared" ca="1" si="83"/>
        <v>0</v>
      </c>
      <c r="LW38" s="141">
        <f t="shared" ca="1" si="83"/>
        <v>0</v>
      </c>
      <c r="LX38" s="141">
        <f t="shared" ca="1" si="83"/>
        <v>0</v>
      </c>
      <c r="LY38" s="141">
        <f t="shared" ca="1" si="83"/>
        <v>0</v>
      </c>
      <c r="LZ38" s="141">
        <f t="shared" ca="1" si="83"/>
        <v>0</v>
      </c>
      <c r="MA38" s="141">
        <f t="shared" ca="1" si="83"/>
        <v>0</v>
      </c>
      <c r="MB38" s="141">
        <f t="shared" ca="1" si="83"/>
        <v>0</v>
      </c>
      <c r="MC38" s="141">
        <f t="shared" ca="1" si="83"/>
        <v>0</v>
      </c>
      <c r="MD38" s="141">
        <f t="shared" ca="1" si="83"/>
        <v>0</v>
      </c>
      <c r="ME38" s="141">
        <f t="shared" ca="1" si="83"/>
        <v>0</v>
      </c>
      <c r="MF38" s="141">
        <f t="shared" ca="1" si="83"/>
        <v>0</v>
      </c>
      <c r="MG38" s="141">
        <f t="shared" ca="1" si="83"/>
        <v>0</v>
      </c>
      <c r="MH38" s="141">
        <f t="shared" ca="1" si="83"/>
        <v>0</v>
      </c>
      <c r="MI38" s="141">
        <f t="shared" ca="1" si="83"/>
        <v>0</v>
      </c>
      <c r="MJ38" s="141">
        <f t="shared" ca="1" si="83"/>
        <v>0</v>
      </c>
      <c r="MK38" s="141">
        <f t="shared" ca="1" si="83"/>
        <v>0</v>
      </c>
      <c r="ML38" s="141">
        <f t="shared" ca="1" si="83"/>
        <v>0</v>
      </c>
      <c r="MM38" s="141">
        <f t="shared" ca="1" si="83"/>
        <v>0</v>
      </c>
      <c r="MN38" s="141">
        <f t="shared" ca="1" si="83"/>
        <v>0</v>
      </c>
      <c r="MO38" s="141">
        <f t="shared" ca="1" si="83"/>
        <v>0</v>
      </c>
      <c r="MP38" s="141">
        <f t="shared" ca="1" si="83"/>
        <v>0</v>
      </c>
      <c r="MQ38" s="141">
        <f t="shared" ca="1" si="83"/>
        <v>0</v>
      </c>
      <c r="MR38" s="141">
        <f t="shared" ca="1" si="83"/>
        <v>0</v>
      </c>
      <c r="MS38" s="141">
        <f t="shared" ca="1" si="83"/>
        <v>0</v>
      </c>
      <c r="MT38" s="141">
        <f t="shared" ca="1" si="83"/>
        <v>0</v>
      </c>
      <c r="MU38" s="141">
        <f t="shared" ca="1" si="83"/>
        <v>0</v>
      </c>
      <c r="MV38" s="141">
        <f t="shared" ca="1" si="83"/>
        <v>0</v>
      </c>
      <c r="MW38" s="141">
        <f t="shared" ca="1" si="83"/>
        <v>0</v>
      </c>
      <c r="MX38" s="141">
        <f t="shared" ca="1" si="83"/>
        <v>0</v>
      </c>
      <c r="MY38" s="141">
        <f t="shared" ca="1" si="83"/>
        <v>0</v>
      </c>
      <c r="MZ38" s="141">
        <f t="shared" ca="1" si="83"/>
        <v>0</v>
      </c>
      <c r="NA38" s="141">
        <f t="shared" ca="1" si="83"/>
        <v>0</v>
      </c>
      <c r="NB38" s="141">
        <f t="shared" ca="1" si="83"/>
        <v>0</v>
      </c>
      <c r="NC38" s="141">
        <f t="shared" ref="NC38:PN38" ca="1" si="84">IF($D38=0,0,(NC29*$D29+NC30*$D30+NC31*$D31+NC32*$D32+NC33*$D33+NC34*$D34+NC35*$D35)/$D38)</f>
        <v>0</v>
      </c>
      <c r="ND38" s="141">
        <f t="shared" ca="1" si="84"/>
        <v>0</v>
      </c>
      <c r="NE38" s="141">
        <f t="shared" ca="1" si="84"/>
        <v>0</v>
      </c>
      <c r="NF38" s="141">
        <f t="shared" ca="1" si="84"/>
        <v>0</v>
      </c>
      <c r="NG38" s="141">
        <f t="shared" ca="1" si="84"/>
        <v>0</v>
      </c>
      <c r="NH38" s="141">
        <f t="shared" ca="1" si="84"/>
        <v>0</v>
      </c>
      <c r="NI38" s="141">
        <f t="shared" ca="1" si="84"/>
        <v>0</v>
      </c>
      <c r="NJ38" s="141">
        <f t="shared" ca="1" si="84"/>
        <v>0</v>
      </c>
      <c r="NK38" s="141">
        <f t="shared" ca="1" si="84"/>
        <v>0</v>
      </c>
      <c r="NL38" s="141">
        <f t="shared" ca="1" si="84"/>
        <v>0</v>
      </c>
      <c r="NM38" s="141">
        <f t="shared" ca="1" si="84"/>
        <v>0</v>
      </c>
      <c r="NN38" s="141">
        <f t="shared" ca="1" si="84"/>
        <v>0</v>
      </c>
      <c r="NO38" s="141">
        <f t="shared" ca="1" si="84"/>
        <v>0</v>
      </c>
      <c r="NP38" s="141">
        <f t="shared" ca="1" si="84"/>
        <v>0</v>
      </c>
      <c r="NQ38" s="141">
        <f t="shared" ca="1" si="84"/>
        <v>0</v>
      </c>
      <c r="NR38" s="141">
        <f t="shared" ca="1" si="84"/>
        <v>0</v>
      </c>
      <c r="NS38" s="141">
        <f t="shared" ca="1" si="84"/>
        <v>0</v>
      </c>
      <c r="NT38" s="141">
        <f t="shared" ca="1" si="84"/>
        <v>0</v>
      </c>
      <c r="NU38" s="141">
        <f t="shared" ca="1" si="84"/>
        <v>0</v>
      </c>
      <c r="NV38" s="141">
        <f t="shared" ca="1" si="84"/>
        <v>0</v>
      </c>
      <c r="NW38" s="141">
        <f t="shared" ca="1" si="84"/>
        <v>0</v>
      </c>
      <c r="NX38" s="141">
        <f t="shared" ca="1" si="84"/>
        <v>0</v>
      </c>
      <c r="NY38" s="141">
        <f t="shared" ca="1" si="84"/>
        <v>0</v>
      </c>
      <c r="NZ38" s="141">
        <f t="shared" ca="1" si="84"/>
        <v>0</v>
      </c>
      <c r="OA38" s="141">
        <f t="shared" ca="1" si="84"/>
        <v>0</v>
      </c>
      <c r="OB38" s="141">
        <f t="shared" ca="1" si="84"/>
        <v>0</v>
      </c>
      <c r="OC38" s="141">
        <f t="shared" ca="1" si="84"/>
        <v>0</v>
      </c>
      <c r="OD38" s="141">
        <f t="shared" ca="1" si="84"/>
        <v>0</v>
      </c>
      <c r="OE38" s="141">
        <f t="shared" ca="1" si="84"/>
        <v>0</v>
      </c>
      <c r="OF38" s="141">
        <f t="shared" ca="1" si="84"/>
        <v>0</v>
      </c>
      <c r="OG38" s="141">
        <f t="shared" ca="1" si="84"/>
        <v>0</v>
      </c>
      <c r="OH38" s="141">
        <f t="shared" ca="1" si="84"/>
        <v>0</v>
      </c>
      <c r="OI38" s="141">
        <f t="shared" ca="1" si="84"/>
        <v>0</v>
      </c>
      <c r="OJ38" s="141">
        <f t="shared" ca="1" si="84"/>
        <v>0</v>
      </c>
      <c r="OK38" s="141">
        <f t="shared" ca="1" si="84"/>
        <v>0</v>
      </c>
      <c r="OL38" s="141">
        <f t="shared" ca="1" si="84"/>
        <v>0</v>
      </c>
      <c r="OM38" s="141">
        <f t="shared" ca="1" si="84"/>
        <v>0</v>
      </c>
      <c r="ON38" s="141">
        <f t="shared" ca="1" si="84"/>
        <v>0</v>
      </c>
      <c r="OO38" s="141">
        <f t="shared" ca="1" si="84"/>
        <v>0</v>
      </c>
      <c r="OP38" s="141">
        <f t="shared" ca="1" si="84"/>
        <v>0</v>
      </c>
      <c r="OQ38" s="141">
        <f t="shared" ca="1" si="84"/>
        <v>0</v>
      </c>
      <c r="OR38" s="141">
        <f t="shared" ca="1" si="84"/>
        <v>0</v>
      </c>
      <c r="OS38" s="141">
        <f t="shared" ca="1" si="84"/>
        <v>0</v>
      </c>
      <c r="OT38" s="141">
        <f t="shared" ca="1" si="84"/>
        <v>0</v>
      </c>
      <c r="OU38" s="141">
        <f t="shared" ca="1" si="84"/>
        <v>0</v>
      </c>
      <c r="OV38" s="141">
        <f t="shared" ca="1" si="84"/>
        <v>0</v>
      </c>
      <c r="OW38" s="141">
        <f t="shared" ca="1" si="84"/>
        <v>0</v>
      </c>
      <c r="OX38" s="141">
        <f t="shared" ca="1" si="84"/>
        <v>0</v>
      </c>
      <c r="OY38" s="141">
        <f t="shared" ca="1" si="84"/>
        <v>0</v>
      </c>
      <c r="OZ38" s="141">
        <f t="shared" ca="1" si="84"/>
        <v>0</v>
      </c>
      <c r="PA38" s="141">
        <f t="shared" ca="1" si="84"/>
        <v>0</v>
      </c>
      <c r="PB38" s="141">
        <f t="shared" ca="1" si="84"/>
        <v>0</v>
      </c>
      <c r="PC38" s="141">
        <f t="shared" ca="1" si="84"/>
        <v>0</v>
      </c>
      <c r="PD38" s="141">
        <f t="shared" ca="1" si="84"/>
        <v>0</v>
      </c>
      <c r="PE38" s="141">
        <f t="shared" ca="1" si="84"/>
        <v>0</v>
      </c>
      <c r="PF38" s="141">
        <f t="shared" ca="1" si="84"/>
        <v>0</v>
      </c>
      <c r="PG38" s="141">
        <f t="shared" ca="1" si="84"/>
        <v>0</v>
      </c>
      <c r="PH38" s="141">
        <f t="shared" ca="1" si="84"/>
        <v>0</v>
      </c>
      <c r="PI38" s="141">
        <f t="shared" ca="1" si="84"/>
        <v>0</v>
      </c>
      <c r="PJ38" s="141">
        <f t="shared" ca="1" si="84"/>
        <v>0</v>
      </c>
      <c r="PK38" s="141">
        <f t="shared" ca="1" si="84"/>
        <v>0</v>
      </c>
      <c r="PL38" s="141">
        <f t="shared" ca="1" si="84"/>
        <v>0</v>
      </c>
      <c r="PM38" s="141">
        <f t="shared" ca="1" si="84"/>
        <v>0</v>
      </c>
      <c r="PN38" s="141">
        <f t="shared" ca="1" si="84"/>
        <v>0</v>
      </c>
      <c r="PO38" s="141">
        <f t="shared" ref="PO38:RZ38" ca="1" si="85">IF($D38=0,0,(PO29*$D29+PO30*$D30+PO31*$D31+PO32*$D32+PO33*$D33+PO34*$D34+PO35*$D35)/$D38)</f>
        <v>0</v>
      </c>
      <c r="PP38" s="141">
        <f t="shared" ca="1" si="85"/>
        <v>0</v>
      </c>
      <c r="PQ38" s="141">
        <f t="shared" ca="1" si="85"/>
        <v>0</v>
      </c>
      <c r="PR38" s="141">
        <f t="shared" ca="1" si="85"/>
        <v>0</v>
      </c>
      <c r="PS38" s="141">
        <f t="shared" ca="1" si="85"/>
        <v>0</v>
      </c>
      <c r="PT38" s="141">
        <f t="shared" ca="1" si="85"/>
        <v>0</v>
      </c>
      <c r="PU38" s="141">
        <f t="shared" ca="1" si="85"/>
        <v>0</v>
      </c>
      <c r="PV38" s="141">
        <f t="shared" ca="1" si="85"/>
        <v>0</v>
      </c>
      <c r="PW38" s="141">
        <f t="shared" ca="1" si="85"/>
        <v>0</v>
      </c>
      <c r="PX38" s="141">
        <f t="shared" ca="1" si="85"/>
        <v>0</v>
      </c>
      <c r="PY38" s="141">
        <f t="shared" ca="1" si="85"/>
        <v>0</v>
      </c>
      <c r="PZ38" s="141">
        <f t="shared" ca="1" si="85"/>
        <v>0</v>
      </c>
      <c r="QA38" s="141">
        <f t="shared" ca="1" si="85"/>
        <v>0</v>
      </c>
      <c r="QB38" s="141">
        <f t="shared" ca="1" si="85"/>
        <v>0</v>
      </c>
      <c r="QC38" s="141">
        <f t="shared" ca="1" si="85"/>
        <v>0</v>
      </c>
      <c r="QD38" s="141">
        <f t="shared" ca="1" si="85"/>
        <v>0</v>
      </c>
      <c r="QE38" s="141">
        <f t="shared" ca="1" si="85"/>
        <v>0</v>
      </c>
      <c r="QF38" s="141">
        <f t="shared" ca="1" si="85"/>
        <v>0</v>
      </c>
      <c r="QG38" s="141">
        <f t="shared" ca="1" si="85"/>
        <v>0</v>
      </c>
      <c r="QH38" s="141">
        <f t="shared" ca="1" si="85"/>
        <v>0</v>
      </c>
      <c r="QI38" s="141">
        <f t="shared" ca="1" si="85"/>
        <v>0</v>
      </c>
      <c r="QJ38" s="141">
        <f t="shared" ca="1" si="85"/>
        <v>0</v>
      </c>
      <c r="QK38" s="141">
        <f t="shared" ca="1" si="85"/>
        <v>0</v>
      </c>
      <c r="QL38" s="141">
        <f t="shared" ca="1" si="85"/>
        <v>0</v>
      </c>
      <c r="QM38" s="141">
        <f t="shared" ca="1" si="85"/>
        <v>0</v>
      </c>
      <c r="QN38" s="141">
        <f t="shared" ca="1" si="85"/>
        <v>0</v>
      </c>
      <c r="QO38" s="141">
        <f t="shared" ca="1" si="85"/>
        <v>0</v>
      </c>
      <c r="QP38" s="141">
        <f t="shared" ca="1" si="85"/>
        <v>0</v>
      </c>
      <c r="QQ38" s="141">
        <f t="shared" ca="1" si="85"/>
        <v>0</v>
      </c>
      <c r="QR38" s="141">
        <f t="shared" ca="1" si="85"/>
        <v>0</v>
      </c>
      <c r="QS38" s="141">
        <f t="shared" ca="1" si="85"/>
        <v>0</v>
      </c>
      <c r="QT38" s="141">
        <f t="shared" ca="1" si="85"/>
        <v>0</v>
      </c>
      <c r="QU38" s="141">
        <f t="shared" ca="1" si="85"/>
        <v>0</v>
      </c>
      <c r="QV38" s="141">
        <f t="shared" ca="1" si="85"/>
        <v>0</v>
      </c>
      <c r="QW38" s="141">
        <f t="shared" ca="1" si="85"/>
        <v>0</v>
      </c>
      <c r="QX38" s="141">
        <f t="shared" ca="1" si="85"/>
        <v>0</v>
      </c>
      <c r="QY38" s="141">
        <f t="shared" ca="1" si="85"/>
        <v>0</v>
      </c>
      <c r="QZ38" s="141">
        <f t="shared" ca="1" si="85"/>
        <v>0</v>
      </c>
      <c r="RA38" s="141">
        <f t="shared" ca="1" si="85"/>
        <v>0</v>
      </c>
      <c r="RB38" s="141">
        <f t="shared" ca="1" si="85"/>
        <v>0</v>
      </c>
      <c r="RC38" s="141">
        <f t="shared" ca="1" si="85"/>
        <v>0</v>
      </c>
      <c r="RD38" s="141">
        <f t="shared" ca="1" si="85"/>
        <v>0</v>
      </c>
      <c r="RE38" s="141">
        <f t="shared" ca="1" si="85"/>
        <v>0</v>
      </c>
      <c r="RF38" s="141">
        <f t="shared" ca="1" si="85"/>
        <v>0</v>
      </c>
      <c r="RG38" s="141">
        <f t="shared" ca="1" si="85"/>
        <v>0</v>
      </c>
      <c r="RH38" s="141">
        <f t="shared" ca="1" si="85"/>
        <v>0</v>
      </c>
      <c r="RI38" s="141">
        <f t="shared" ca="1" si="85"/>
        <v>0</v>
      </c>
      <c r="RJ38" s="141">
        <f t="shared" ca="1" si="85"/>
        <v>0</v>
      </c>
      <c r="RK38" s="141">
        <f t="shared" ca="1" si="85"/>
        <v>0</v>
      </c>
      <c r="RL38" s="141">
        <f t="shared" ca="1" si="85"/>
        <v>0</v>
      </c>
      <c r="RM38" s="141">
        <f t="shared" ca="1" si="85"/>
        <v>0</v>
      </c>
      <c r="RN38" s="141">
        <f t="shared" ca="1" si="85"/>
        <v>0</v>
      </c>
      <c r="RO38" s="141">
        <f t="shared" ca="1" si="85"/>
        <v>0</v>
      </c>
      <c r="RP38" s="141">
        <f t="shared" ca="1" si="85"/>
        <v>0</v>
      </c>
      <c r="RQ38" s="141">
        <f t="shared" ca="1" si="85"/>
        <v>0</v>
      </c>
      <c r="RR38" s="141">
        <f t="shared" ca="1" si="85"/>
        <v>0</v>
      </c>
      <c r="RS38" s="141">
        <f t="shared" ca="1" si="85"/>
        <v>0</v>
      </c>
      <c r="RT38" s="141">
        <f t="shared" ca="1" si="85"/>
        <v>0</v>
      </c>
      <c r="RU38" s="141">
        <f t="shared" ca="1" si="85"/>
        <v>0</v>
      </c>
      <c r="RV38" s="141">
        <f t="shared" ca="1" si="85"/>
        <v>0</v>
      </c>
      <c r="RW38" s="141">
        <f t="shared" ca="1" si="85"/>
        <v>0</v>
      </c>
      <c r="RX38" s="141">
        <f t="shared" ca="1" si="85"/>
        <v>0</v>
      </c>
      <c r="RY38" s="141">
        <f t="shared" ca="1" si="85"/>
        <v>0</v>
      </c>
      <c r="RZ38" s="141">
        <f t="shared" ca="1" si="85"/>
        <v>0</v>
      </c>
      <c r="SA38" s="141">
        <f t="shared" ref="SA38:UL38" ca="1" si="86">IF($D38=0,0,(SA29*$D29+SA30*$D30+SA31*$D31+SA32*$D32+SA33*$D33+SA34*$D34+SA35*$D35)/$D38)</f>
        <v>0</v>
      </c>
      <c r="SB38" s="141">
        <f t="shared" ca="1" si="86"/>
        <v>0</v>
      </c>
      <c r="SC38" s="141">
        <f t="shared" ca="1" si="86"/>
        <v>0</v>
      </c>
      <c r="SD38" s="141">
        <f t="shared" ca="1" si="86"/>
        <v>0</v>
      </c>
      <c r="SE38" s="141">
        <f t="shared" ca="1" si="86"/>
        <v>0</v>
      </c>
      <c r="SF38" s="141">
        <f t="shared" ca="1" si="86"/>
        <v>0</v>
      </c>
      <c r="SG38" s="141">
        <f t="shared" ca="1" si="86"/>
        <v>0</v>
      </c>
      <c r="SH38" s="141">
        <f t="shared" ca="1" si="86"/>
        <v>0</v>
      </c>
      <c r="SI38" s="141">
        <f t="shared" ca="1" si="86"/>
        <v>0</v>
      </c>
      <c r="SJ38" s="141">
        <f t="shared" ca="1" si="86"/>
        <v>0</v>
      </c>
      <c r="SK38" s="141">
        <f t="shared" ca="1" si="86"/>
        <v>0</v>
      </c>
      <c r="SL38" s="141">
        <f t="shared" ca="1" si="86"/>
        <v>0</v>
      </c>
      <c r="SM38" s="141">
        <f t="shared" ca="1" si="86"/>
        <v>0</v>
      </c>
      <c r="SN38" s="141">
        <f t="shared" ca="1" si="86"/>
        <v>0</v>
      </c>
      <c r="SO38" s="141">
        <f t="shared" ca="1" si="86"/>
        <v>0</v>
      </c>
      <c r="SP38" s="141">
        <f t="shared" ca="1" si="86"/>
        <v>0</v>
      </c>
      <c r="SQ38" s="141">
        <f t="shared" ca="1" si="86"/>
        <v>0</v>
      </c>
      <c r="SR38" s="141">
        <f t="shared" ca="1" si="86"/>
        <v>0</v>
      </c>
      <c r="SS38" s="141">
        <f t="shared" ca="1" si="86"/>
        <v>0</v>
      </c>
      <c r="ST38" s="141">
        <f t="shared" ca="1" si="86"/>
        <v>0</v>
      </c>
      <c r="SU38" s="141">
        <f t="shared" ca="1" si="86"/>
        <v>0</v>
      </c>
      <c r="SV38" s="141">
        <f t="shared" ca="1" si="86"/>
        <v>0</v>
      </c>
      <c r="SW38" s="141">
        <f t="shared" ca="1" si="86"/>
        <v>0</v>
      </c>
      <c r="SX38" s="141">
        <f t="shared" ca="1" si="86"/>
        <v>0</v>
      </c>
      <c r="SY38" s="141">
        <f t="shared" ca="1" si="86"/>
        <v>0</v>
      </c>
      <c r="SZ38" s="141">
        <f t="shared" ca="1" si="86"/>
        <v>0</v>
      </c>
      <c r="TA38" s="141">
        <f t="shared" ca="1" si="86"/>
        <v>0</v>
      </c>
      <c r="TB38" s="141">
        <f t="shared" ca="1" si="86"/>
        <v>0</v>
      </c>
      <c r="TC38" s="141">
        <f t="shared" ca="1" si="86"/>
        <v>0</v>
      </c>
      <c r="TD38" s="141">
        <f t="shared" ca="1" si="86"/>
        <v>0</v>
      </c>
      <c r="TE38" s="141">
        <f t="shared" ca="1" si="86"/>
        <v>0</v>
      </c>
      <c r="TF38" s="141">
        <f t="shared" ca="1" si="86"/>
        <v>0</v>
      </c>
      <c r="TG38" s="141">
        <f t="shared" ca="1" si="86"/>
        <v>0</v>
      </c>
      <c r="TH38" s="141">
        <f t="shared" ca="1" si="86"/>
        <v>0</v>
      </c>
      <c r="TI38" s="141">
        <f t="shared" ca="1" si="86"/>
        <v>0</v>
      </c>
      <c r="TJ38" s="141">
        <f t="shared" ca="1" si="86"/>
        <v>0</v>
      </c>
      <c r="TK38" s="141">
        <f t="shared" ca="1" si="86"/>
        <v>0</v>
      </c>
      <c r="TL38" s="141">
        <f t="shared" ca="1" si="86"/>
        <v>0</v>
      </c>
      <c r="TM38" s="141">
        <f t="shared" ca="1" si="86"/>
        <v>0</v>
      </c>
      <c r="TN38" s="141">
        <f t="shared" ca="1" si="86"/>
        <v>0</v>
      </c>
      <c r="TO38" s="141">
        <f t="shared" ca="1" si="86"/>
        <v>0</v>
      </c>
      <c r="TP38" s="141">
        <f t="shared" ca="1" si="86"/>
        <v>0</v>
      </c>
      <c r="TQ38" s="141">
        <f t="shared" ca="1" si="86"/>
        <v>0</v>
      </c>
      <c r="TR38" s="141">
        <f t="shared" ca="1" si="86"/>
        <v>0</v>
      </c>
      <c r="TS38" s="141">
        <f t="shared" ca="1" si="86"/>
        <v>0</v>
      </c>
      <c r="TT38" s="141">
        <f t="shared" ca="1" si="86"/>
        <v>0</v>
      </c>
      <c r="TU38" s="141">
        <f t="shared" ca="1" si="86"/>
        <v>0</v>
      </c>
      <c r="TV38" s="141">
        <f t="shared" ca="1" si="86"/>
        <v>0</v>
      </c>
      <c r="TW38" s="141">
        <f t="shared" ca="1" si="86"/>
        <v>0</v>
      </c>
      <c r="TX38" s="141">
        <f t="shared" ca="1" si="86"/>
        <v>0</v>
      </c>
      <c r="TY38" s="141">
        <f t="shared" ca="1" si="86"/>
        <v>0</v>
      </c>
      <c r="TZ38" s="141">
        <f t="shared" ca="1" si="86"/>
        <v>0</v>
      </c>
      <c r="UA38" s="141">
        <f t="shared" ca="1" si="86"/>
        <v>0</v>
      </c>
      <c r="UB38" s="141">
        <f t="shared" ca="1" si="86"/>
        <v>0</v>
      </c>
      <c r="UC38" s="141">
        <f t="shared" ca="1" si="86"/>
        <v>0</v>
      </c>
      <c r="UD38" s="141">
        <f t="shared" ca="1" si="86"/>
        <v>0</v>
      </c>
      <c r="UE38" s="141">
        <f t="shared" ca="1" si="86"/>
        <v>0</v>
      </c>
      <c r="UF38" s="141">
        <f t="shared" ca="1" si="86"/>
        <v>0</v>
      </c>
      <c r="UG38" s="141">
        <f t="shared" ca="1" si="86"/>
        <v>0</v>
      </c>
      <c r="UH38" s="141">
        <f t="shared" ca="1" si="86"/>
        <v>0</v>
      </c>
      <c r="UI38" s="141">
        <f t="shared" ca="1" si="86"/>
        <v>0</v>
      </c>
      <c r="UJ38" s="141">
        <f t="shared" ca="1" si="86"/>
        <v>0</v>
      </c>
      <c r="UK38" s="141">
        <f t="shared" ca="1" si="86"/>
        <v>0</v>
      </c>
      <c r="UL38" s="141">
        <f t="shared" ca="1" si="86"/>
        <v>0</v>
      </c>
      <c r="UM38" s="141">
        <f t="shared" ref="UM38:WX38" ca="1" si="87">IF($D38=0,0,(UM29*$D29+UM30*$D30+UM31*$D31+UM32*$D32+UM33*$D33+UM34*$D34+UM35*$D35)/$D38)</f>
        <v>0</v>
      </c>
      <c r="UN38" s="141">
        <f t="shared" ca="1" si="87"/>
        <v>0</v>
      </c>
      <c r="UO38" s="141">
        <f t="shared" ca="1" si="87"/>
        <v>0</v>
      </c>
      <c r="UP38" s="141">
        <f t="shared" ca="1" si="87"/>
        <v>0</v>
      </c>
      <c r="UQ38" s="141">
        <f t="shared" ca="1" si="87"/>
        <v>0</v>
      </c>
      <c r="UR38" s="141">
        <f t="shared" ca="1" si="87"/>
        <v>0</v>
      </c>
      <c r="US38" s="141">
        <f t="shared" ca="1" si="87"/>
        <v>0</v>
      </c>
      <c r="UT38" s="141">
        <f t="shared" ca="1" si="87"/>
        <v>0</v>
      </c>
      <c r="UU38" s="141">
        <f t="shared" ca="1" si="87"/>
        <v>0</v>
      </c>
      <c r="UV38" s="141">
        <f t="shared" ca="1" si="87"/>
        <v>0</v>
      </c>
      <c r="UW38" s="141">
        <f t="shared" ca="1" si="87"/>
        <v>0</v>
      </c>
      <c r="UX38" s="141">
        <f t="shared" ca="1" si="87"/>
        <v>0</v>
      </c>
      <c r="UY38" s="141">
        <f t="shared" ca="1" si="87"/>
        <v>0</v>
      </c>
      <c r="UZ38" s="141">
        <f t="shared" ca="1" si="87"/>
        <v>0</v>
      </c>
      <c r="VA38" s="141">
        <f t="shared" ca="1" si="87"/>
        <v>0</v>
      </c>
      <c r="VB38" s="141">
        <f t="shared" ca="1" si="87"/>
        <v>0</v>
      </c>
      <c r="VC38" s="141">
        <f t="shared" ca="1" si="87"/>
        <v>0</v>
      </c>
      <c r="VD38" s="141">
        <f t="shared" ca="1" si="87"/>
        <v>0</v>
      </c>
      <c r="VE38" s="141">
        <f t="shared" ca="1" si="87"/>
        <v>0</v>
      </c>
      <c r="VF38" s="141">
        <f t="shared" ca="1" si="87"/>
        <v>0</v>
      </c>
      <c r="VG38" s="141">
        <f t="shared" ca="1" si="87"/>
        <v>0</v>
      </c>
      <c r="VH38" s="141">
        <f t="shared" ca="1" si="87"/>
        <v>0</v>
      </c>
      <c r="VI38" s="141">
        <f t="shared" ca="1" si="87"/>
        <v>0</v>
      </c>
      <c r="VJ38" s="141">
        <f t="shared" ca="1" si="87"/>
        <v>0</v>
      </c>
      <c r="VK38" s="141">
        <f t="shared" ca="1" si="87"/>
        <v>0</v>
      </c>
      <c r="VL38" s="141">
        <f t="shared" ca="1" si="87"/>
        <v>0</v>
      </c>
      <c r="VM38" s="141">
        <f t="shared" ca="1" si="87"/>
        <v>0</v>
      </c>
      <c r="VN38" s="141">
        <f t="shared" ca="1" si="87"/>
        <v>0</v>
      </c>
      <c r="VO38" s="141">
        <f t="shared" ca="1" si="87"/>
        <v>0</v>
      </c>
      <c r="VP38" s="141">
        <f t="shared" ca="1" si="87"/>
        <v>0</v>
      </c>
      <c r="VQ38" s="141">
        <f t="shared" ca="1" si="87"/>
        <v>0</v>
      </c>
      <c r="VR38" s="141">
        <f t="shared" ca="1" si="87"/>
        <v>0</v>
      </c>
      <c r="VS38" s="141">
        <f t="shared" ca="1" si="87"/>
        <v>0</v>
      </c>
      <c r="VT38" s="141">
        <f t="shared" ca="1" si="87"/>
        <v>0</v>
      </c>
      <c r="VU38" s="141">
        <f t="shared" ca="1" si="87"/>
        <v>0</v>
      </c>
      <c r="VV38" s="141">
        <f t="shared" ca="1" si="87"/>
        <v>0</v>
      </c>
      <c r="VW38" s="141">
        <f t="shared" ca="1" si="87"/>
        <v>0</v>
      </c>
      <c r="VX38" s="141">
        <f t="shared" ca="1" si="87"/>
        <v>0</v>
      </c>
      <c r="VY38" s="141">
        <f t="shared" ca="1" si="87"/>
        <v>0</v>
      </c>
      <c r="VZ38" s="141">
        <f t="shared" ca="1" si="87"/>
        <v>0</v>
      </c>
      <c r="WA38" s="141">
        <f t="shared" ca="1" si="87"/>
        <v>0</v>
      </c>
      <c r="WB38" s="141">
        <f t="shared" ca="1" si="87"/>
        <v>0</v>
      </c>
      <c r="WC38" s="141">
        <f t="shared" ca="1" si="87"/>
        <v>0</v>
      </c>
      <c r="WD38" s="141">
        <f t="shared" ca="1" si="87"/>
        <v>0</v>
      </c>
      <c r="WE38" s="141">
        <f t="shared" ca="1" si="87"/>
        <v>0</v>
      </c>
      <c r="WF38" s="141">
        <f t="shared" ca="1" si="87"/>
        <v>0</v>
      </c>
      <c r="WG38" s="141">
        <f t="shared" ca="1" si="87"/>
        <v>0</v>
      </c>
      <c r="WH38" s="141">
        <f t="shared" ca="1" si="87"/>
        <v>0</v>
      </c>
      <c r="WI38" s="141">
        <f t="shared" ca="1" si="87"/>
        <v>0</v>
      </c>
      <c r="WJ38" s="141">
        <f t="shared" ca="1" si="87"/>
        <v>0</v>
      </c>
      <c r="WK38" s="141">
        <f t="shared" ca="1" si="87"/>
        <v>0</v>
      </c>
      <c r="WL38" s="141">
        <f t="shared" ca="1" si="87"/>
        <v>0</v>
      </c>
      <c r="WM38" s="141">
        <f t="shared" ca="1" si="87"/>
        <v>0</v>
      </c>
      <c r="WN38" s="141">
        <f t="shared" ca="1" si="87"/>
        <v>0</v>
      </c>
      <c r="WO38" s="141">
        <f t="shared" ca="1" si="87"/>
        <v>0</v>
      </c>
      <c r="WP38" s="141">
        <f t="shared" ca="1" si="87"/>
        <v>0</v>
      </c>
      <c r="WQ38" s="141">
        <f t="shared" ca="1" si="87"/>
        <v>0</v>
      </c>
      <c r="WR38" s="141">
        <f t="shared" ca="1" si="87"/>
        <v>0</v>
      </c>
      <c r="WS38" s="141">
        <f t="shared" ca="1" si="87"/>
        <v>0</v>
      </c>
      <c r="WT38" s="141">
        <f t="shared" ca="1" si="87"/>
        <v>0</v>
      </c>
      <c r="WU38" s="141">
        <f t="shared" ca="1" si="87"/>
        <v>0</v>
      </c>
      <c r="WV38" s="141">
        <f t="shared" ca="1" si="87"/>
        <v>0</v>
      </c>
      <c r="WW38" s="141">
        <f t="shared" ca="1" si="87"/>
        <v>0</v>
      </c>
      <c r="WX38" s="141">
        <f t="shared" ca="1" si="87"/>
        <v>0</v>
      </c>
      <c r="WY38" s="141">
        <f t="shared" ref="WY38:YE38" ca="1" si="88">IF($D38=0,0,(WY29*$D29+WY30*$D30+WY31*$D31+WY32*$D32+WY33*$D33+WY34*$D34+WY35*$D35)/$D38)</f>
        <v>0</v>
      </c>
      <c r="WZ38" s="141">
        <f t="shared" ca="1" si="88"/>
        <v>0</v>
      </c>
      <c r="XA38" s="141">
        <f t="shared" ca="1" si="88"/>
        <v>0</v>
      </c>
      <c r="XB38" s="141">
        <f t="shared" ca="1" si="88"/>
        <v>0</v>
      </c>
      <c r="XC38" s="141">
        <f t="shared" ca="1" si="88"/>
        <v>0</v>
      </c>
      <c r="XD38" s="141">
        <f t="shared" ca="1" si="88"/>
        <v>0</v>
      </c>
      <c r="XE38" s="141">
        <f t="shared" ca="1" si="88"/>
        <v>0</v>
      </c>
      <c r="XF38" s="141">
        <f t="shared" ca="1" si="88"/>
        <v>0</v>
      </c>
      <c r="XG38" s="141">
        <f t="shared" ca="1" si="88"/>
        <v>0</v>
      </c>
      <c r="XH38" s="141">
        <f t="shared" ca="1" si="88"/>
        <v>0</v>
      </c>
      <c r="XI38" s="141">
        <f t="shared" ca="1" si="88"/>
        <v>0</v>
      </c>
      <c r="XJ38" s="141">
        <f t="shared" ca="1" si="88"/>
        <v>0</v>
      </c>
      <c r="XK38" s="141">
        <f t="shared" ca="1" si="88"/>
        <v>0</v>
      </c>
      <c r="XL38" s="141">
        <f t="shared" ca="1" si="88"/>
        <v>0</v>
      </c>
      <c r="XM38" s="141">
        <f t="shared" ca="1" si="88"/>
        <v>0</v>
      </c>
      <c r="XN38" s="141">
        <f t="shared" ca="1" si="88"/>
        <v>0</v>
      </c>
      <c r="XO38" s="141">
        <f t="shared" ca="1" si="88"/>
        <v>0</v>
      </c>
      <c r="XP38" s="141">
        <f t="shared" ca="1" si="88"/>
        <v>0</v>
      </c>
      <c r="XQ38" s="141">
        <f t="shared" ca="1" si="88"/>
        <v>0</v>
      </c>
      <c r="XR38" s="141">
        <f t="shared" ca="1" si="88"/>
        <v>0</v>
      </c>
      <c r="XS38" s="141">
        <f t="shared" ca="1" si="88"/>
        <v>0</v>
      </c>
      <c r="XT38" s="141">
        <f t="shared" ca="1" si="88"/>
        <v>0</v>
      </c>
      <c r="XU38" s="141">
        <f t="shared" ca="1" si="88"/>
        <v>0</v>
      </c>
      <c r="XV38" s="141">
        <f t="shared" ca="1" si="88"/>
        <v>0</v>
      </c>
      <c r="XW38" s="141">
        <f t="shared" ca="1" si="88"/>
        <v>0</v>
      </c>
      <c r="XX38" s="141">
        <f t="shared" ca="1" si="88"/>
        <v>0</v>
      </c>
      <c r="XY38" s="141">
        <f t="shared" ca="1" si="88"/>
        <v>0</v>
      </c>
      <c r="XZ38" s="141">
        <f t="shared" ca="1" si="88"/>
        <v>0</v>
      </c>
      <c r="YA38" s="141">
        <f t="shared" ca="1" si="88"/>
        <v>0</v>
      </c>
      <c r="YB38" s="141">
        <f t="shared" ca="1" si="88"/>
        <v>0</v>
      </c>
      <c r="YC38" s="141">
        <f t="shared" ca="1" si="88"/>
        <v>0</v>
      </c>
      <c r="YD38" s="141">
        <f t="shared" ca="1" si="88"/>
        <v>0</v>
      </c>
      <c r="YE38" s="141">
        <f t="shared" ca="1" si="88"/>
        <v>0</v>
      </c>
      <c r="YF38" s="106"/>
      <c r="YG38" s="107"/>
    </row>
    <row r="39" spans="1:657" s="110" customFormat="1" ht="15" customHeight="1" x14ac:dyDescent="0.25">
      <c r="A39" s="148"/>
      <c r="B39" s="149" t="s">
        <v>238</v>
      </c>
      <c r="C39" s="149"/>
      <c r="D39" s="150">
        <f ca="1">D29+D30+D32+D33</f>
        <v>0</v>
      </c>
      <c r="E39" s="149"/>
      <c r="F39" s="149"/>
      <c r="G39" s="149"/>
      <c r="H39" s="149"/>
      <c r="I39" s="151">
        <f ca="1">IF($D39=0,0,(I29*$D29+I30*$D30+I32*$D32+I33*$D33)/$D39)</f>
        <v>0</v>
      </c>
      <c r="J39" s="152"/>
      <c r="K39" s="151">
        <f ca="1">IF($D39=0,0,(K29*$D29+K30*$D30+K32*$D32+K33*$D33)/$D39)</f>
        <v>0</v>
      </c>
      <c r="L39" s="151"/>
      <c r="M39" s="151">
        <f ca="1">IF($D39=0,0,(M29*$D29+M30*$D30+M32*$D32+M33*$D33)/$D39)</f>
        <v>0</v>
      </c>
      <c r="N39" s="151"/>
      <c r="O39" s="151">
        <f ca="1">IF($D39=0,0,(O29*$D29+O30*$D30+O32*$D32+O33*$D33)/$D39)</f>
        <v>0</v>
      </c>
      <c r="P39" s="151"/>
      <c r="Q39" s="151">
        <f t="shared" ref="Q39:AQ39" ca="1" si="89">IF($D39=0,0,(Q29*$D29+Q30*$D30+Q32*$D32+Q33*$D33)/$D39)</f>
        <v>0</v>
      </c>
      <c r="R39" s="151">
        <f t="shared" ca="1" si="89"/>
        <v>0</v>
      </c>
      <c r="S39" s="151">
        <f t="shared" ca="1" si="89"/>
        <v>0</v>
      </c>
      <c r="T39" s="151">
        <f t="shared" ca="1" si="89"/>
        <v>0</v>
      </c>
      <c r="U39" s="151">
        <f t="shared" ca="1" si="89"/>
        <v>0</v>
      </c>
      <c r="V39" s="151">
        <f t="shared" ca="1" si="89"/>
        <v>0</v>
      </c>
      <c r="W39" s="151">
        <f t="shared" ca="1" si="89"/>
        <v>0</v>
      </c>
      <c r="X39" s="151">
        <f t="shared" ca="1" si="89"/>
        <v>0</v>
      </c>
      <c r="Y39" s="151">
        <f t="shared" ca="1" si="89"/>
        <v>0</v>
      </c>
      <c r="Z39" s="151">
        <f t="shared" ca="1" si="89"/>
        <v>0</v>
      </c>
      <c r="AA39" s="151">
        <f t="shared" ca="1" si="89"/>
        <v>0</v>
      </c>
      <c r="AB39" s="151">
        <f t="shared" ca="1" si="89"/>
        <v>0</v>
      </c>
      <c r="AC39" s="151">
        <f t="shared" ca="1" si="89"/>
        <v>0</v>
      </c>
      <c r="AD39" s="151">
        <f t="shared" ca="1" si="89"/>
        <v>0</v>
      </c>
      <c r="AE39" s="151">
        <f t="shared" ca="1" si="89"/>
        <v>0</v>
      </c>
      <c r="AF39" s="151">
        <f t="shared" ca="1" si="89"/>
        <v>0</v>
      </c>
      <c r="AG39" s="151">
        <f t="shared" ca="1" si="89"/>
        <v>0</v>
      </c>
      <c r="AH39" s="151">
        <f t="shared" ca="1" si="89"/>
        <v>0</v>
      </c>
      <c r="AI39" s="151">
        <f t="shared" ca="1" si="89"/>
        <v>0</v>
      </c>
      <c r="AJ39" s="151">
        <f t="shared" ca="1" si="89"/>
        <v>0</v>
      </c>
      <c r="AK39" s="151">
        <f t="shared" ca="1" si="89"/>
        <v>0</v>
      </c>
      <c r="AL39" s="151">
        <f t="shared" ca="1" si="89"/>
        <v>0</v>
      </c>
      <c r="AM39" s="151">
        <f t="shared" ca="1" si="89"/>
        <v>0</v>
      </c>
      <c r="AN39" s="151">
        <f t="shared" ca="1" si="89"/>
        <v>0</v>
      </c>
      <c r="AO39" s="151">
        <f t="shared" ca="1" si="89"/>
        <v>0</v>
      </c>
      <c r="AP39" s="151">
        <f t="shared" ca="1" si="89"/>
        <v>0</v>
      </c>
      <c r="AQ39" s="151">
        <f t="shared" ca="1" si="89"/>
        <v>0</v>
      </c>
      <c r="AR39" s="152"/>
      <c r="AS39" s="152"/>
      <c r="AT39" s="151"/>
      <c r="AU39" s="151"/>
      <c r="AV39" s="151"/>
      <c r="AW39" s="151"/>
      <c r="AX39" s="151">
        <f t="shared" ref="AX39:BC39" ca="1" si="90">IF($D39=0,0,(AX29*$D29+AX30*$D30+AX32*$D32+AX33*$D33)/$D39)</f>
        <v>0</v>
      </c>
      <c r="AY39" s="151">
        <f t="shared" ca="1" si="90"/>
        <v>0</v>
      </c>
      <c r="AZ39" s="151">
        <f t="shared" ca="1" si="90"/>
        <v>0</v>
      </c>
      <c r="BA39" s="151">
        <f t="shared" ca="1" si="90"/>
        <v>0</v>
      </c>
      <c r="BB39" s="151">
        <f t="shared" ca="1" si="90"/>
        <v>0</v>
      </c>
      <c r="BC39" s="151">
        <f t="shared" ca="1" si="90"/>
        <v>0</v>
      </c>
      <c r="BD39" s="151"/>
      <c r="BE39" s="151"/>
      <c r="BF39" s="151">
        <f t="shared" ref="BF39:BK39" ca="1" si="91">IF($D39=0,0,(BF29*$D29+BF30*$D30+BF32*$D32+BF33*$D33)/$D39)</f>
        <v>0</v>
      </c>
      <c r="BG39" s="151">
        <f t="shared" ca="1" si="91"/>
        <v>0</v>
      </c>
      <c r="BH39" s="151">
        <f t="shared" ca="1" si="91"/>
        <v>0</v>
      </c>
      <c r="BI39" s="151">
        <f t="shared" ca="1" si="91"/>
        <v>0</v>
      </c>
      <c r="BJ39" s="151">
        <f t="shared" ca="1" si="91"/>
        <v>0</v>
      </c>
      <c r="BK39" s="151">
        <f t="shared" ca="1" si="91"/>
        <v>0</v>
      </c>
      <c r="BL39" s="151"/>
      <c r="BM39" s="151">
        <f ca="1">IF($D39=0,0,(BM29*$D29+BM30*$D30+BM32*$D32+BM33*$D33)/$D39)</f>
        <v>0</v>
      </c>
      <c r="BN39" s="151"/>
      <c r="BO39" s="151"/>
      <c r="BP39" s="151"/>
      <c r="BQ39" s="151">
        <f ca="1">IF($D39=0,0,(BQ29*$D29+BQ30*$D30+BQ32*$D32+BQ33*$D33)/$D39)</f>
        <v>0</v>
      </c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>
        <f t="shared" ref="CK39:DC39" ca="1" si="92">IF($D39=0,0,(CK29*$D29+CK30*$D30+CK32*$D32+CK33*$D33)/$D39)</f>
        <v>0</v>
      </c>
      <c r="CL39" s="151">
        <f t="shared" ca="1" si="92"/>
        <v>0</v>
      </c>
      <c r="CM39" s="151">
        <f t="shared" ca="1" si="92"/>
        <v>0</v>
      </c>
      <c r="CN39" s="151">
        <f t="shared" ca="1" si="92"/>
        <v>0</v>
      </c>
      <c r="CO39" s="151">
        <f t="shared" ca="1" si="92"/>
        <v>0</v>
      </c>
      <c r="CP39" s="151">
        <f t="shared" ca="1" si="92"/>
        <v>0</v>
      </c>
      <c r="CQ39" s="151">
        <f t="shared" ca="1" si="92"/>
        <v>0</v>
      </c>
      <c r="CR39" s="151">
        <f t="shared" ca="1" si="92"/>
        <v>0</v>
      </c>
      <c r="CS39" s="151">
        <f t="shared" ca="1" si="92"/>
        <v>0</v>
      </c>
      <c r="CT39" s="151">
        <f t="shared" ca="1" si="92"/>
        <v>0</v>
      </c>
      <c r="CU39" s="151">
        <f t="shared" ca="1" si="92"/>
        <v>0</v>
      </c>
      <c r="CV39" s="151">
        <f t="shared" ca="1" si="92"/>
        <v>0</v>
      </c>
      <c r="CW39" s="151">
        <f t="shared" ca="1" si="92"/>
        <v>0</v>
      </c>
      <c r="CX39" s="151">
        <f t="shared" ca="1" si="92"/>
        <v>0</v>
      </c>
      <c r="CY39" s="151">
        <f t="shared" ca="1" si="92"/>
        <v>0</v>
      </c>
      <c r="CZ39" s="151">
        <f t="shared" ca="1" si="92"/>
        <v>0</v>
      </c>
      <c r="DA39" s="151">
        <f t="shared" ca="1" si="92"/>
        <v>0</v>
      </c>
      <c r="DB39" s="151">
        <f t="shared" ca="1" si="92"/>
        <v>0</v>
      </c>
      <c r="DC39" s="151">
        <f t="shared" ca="1" si="92"/>
        <v>0</v>
      </c>
      <c r="DD39" s="151"/>
      <c r="DE39" s="151">
        <f ca="1">IF($D39=0,0,(DE29*$D29+DE30*$D30+DE32*$D32+DE33*$D33)/$D39)</f>
        <v>0</v>
      </c>
      <c r="DF39" s="151"/>
      <c r="DG39" s="151">
        <f t="shared" ref="DG39:FR39" ca="1" si="93">IF($D39=0,0,(DG29*$D29+DG30*$D30+DG32*$D32+DG33*$D33)/$D39)</f>
        <v>0</v>
      </c>
      <c r="DH39" s="151">
        <f t="shared" ca="1" si="93"/>
        <v>0</v>
      </c>
      <c r="DI39" s="151">
        <f t="shared" ca="1" si="93"/>
        <v>0</v>
      </c>
      <c r="DJ39" s="151">
        <f t="shared" ca="1" si="93"/>
        <v>0</v>
      </c>
      <c r="DK39" s="151">
        <f t="shared" ca="1" si="93"/>
        <v>0</v>
      </c>
      <c r="DL39" s="151">
        <f t="shared" ca="1" si="93"/>
        <v>0</v>
      </c>
      <c r="DM39" s="151">
        <f t="shared" ca="1" si="93"/>
        <v>0</v>
      </c>
      <c r="DN39" s="151">
        <f t="shared" ca="1" si="93"/>
        <v>0</v>
      </c>
      <c r="DO39" s="151">
        <f t="shared" ca="1" si="93"/>
        <v>0</v>
      </c>
      <c r="DP39" s="151">
        <f t="shared" ca="1" si="93"/>
        <v>0</v>
      </c>
      <c r="DQ39" s="151">
        <f t="shared" ca="1" si="93"/>
        <v>0</v>
      </c>
      <c r="DR39" s="151">
        <f t="shared" ca="1" si="93"/>
        <v>0</v>
      </c>
      <c r="DS39" s="151">
        <f t="shared" ca="1" si="93"/>
        <v>0</v>
      </c>
      <c r="DT39" s="151">
        <f t="shared" ca="1" si="93"/>
        <v>0</v>
      </c>
      <c r="DU39" s="151">
        <f t="shared" ca="1" si="93"/>
        <v>0</v>
      </c>
      <c r="DV39" s="151">
        <f t="shared" ca="1" si="93"/>
        <v>0</v>
      </c>
      <c r="DW39" s="151">
        <f t="shared" ca="1" si="93"/>
        <v>0</v>
      </c>
      <c r="DX39" s="151">
        <f t="shared" ca="1" si="93"/>
        <v>0</v>
      </c>
      <c r="DY39" s="151">
        <f t="shared" ca="1" si="93"/>
        <v>0</v>
      </c>
      <c r="DZ39" s="151">
        <f t="shared" ca="1" si="93"/>
        <v>0</v>
      </c>
      <c r="EA39" s="151">
        <f t="shared" ca="1" si="93"/>
        <v>0</v>
      </c>
      <c r="EB39" s="151">
        <f t="shared" ca="1" si="93"/>
        <v>0</v>
      </c>
      <c r="EC39" s="151">
        <f t="shared" ca="1" si="93"/>
        <v>0</v>
      </c>
      <c r="ED39" s="151">
        <f t="shared" ca="1" si="93"/>
        <v>0</v>
      </c>
      <c r="EE39" s="151">
        <f t="shared" ca="1" si="93"/>
        <v>0</v>
      </c>
      <c r="EF39" s="151">
        <f t="shared" ca="1" si="93"/>
        <v>0</v>
      </c>
      <c r="EG39" s="151">
        <f t="shared" ca="1" si="93"/>
        <v>0</v>
      </c>
      <c r="EH39" s="151">
        <f t="shared" ca="1" si="93"/>
        <v>0</v>
      </c>
      <c r="EI39" s="151">
        <f t="shared" ca="1" si="93"/>
        <v>0</v>
      </c>
      <c r="EJ39" s="151">
        <f t="shared" ca="1" si="93"/>
        <v>0</v>
      </c>
      <c r="EK39" s="151">
        <f t="shared" ca="1" si="93"/>
        <v>0</v>
      </c>
      <c r="EL39" s="151">
        <f t="shared" ca="1" si="93"/>
        <v>0</v>
      </c>
      <c r="EM39" s="151">
        <f t="shared" ca="1" si="93"/>
        <v>0</v>
      </c>
      <c r="EN39" s="151">
        <f t="shared" ca="1" si="93"/>
        <v>0</v>
      </c>
      <c r="EO39" s="151">
        <f t="shared" ca="1" si="93"/>
        <v>0</v>
      </c>
      <c r="EP39" s="151">
        <f t="shared" ca="1" si="93"/>
        <v>0</v>
      </c>
      <c r="EQ39" s="151">
        <f t="shared" ca="1" si="93"/>
        <v>0</v>
      </c>
      <c r="ER39" s="151">
        <f t="shared" ca="1" si="93"/>
        <v>0</v>
      </c>
      <c r="ES39" s="151">
        <f t="shared" ca="1" si="93"/>
        <v>0</v>
      </c>
      <c r="ET39" s="151">
        <f t="shared" ca="1" si="93"/>
        <v>0</v>
      </c>
      <c r="EU39" s="151">
        <f t="shared" ca="1" si="93"/>
        <v>0</v>
      </c>
      <c r="EV39" s="151">
        <f t="shared" ca="1" si="93"/>
        <v>0</v>
      </c>
      <c r="EW39" s="151">
        <f t="shared" ca="1" si="93"/>
        <v>0</v>
      </c>
      <c r="EX39" s="151">
        <f t="shared" ca="1" si="93"/>
        <v>0</v>
      </c>
      <c r="EY39" s="151">
        <f t="shared" ca="1" si="93"/>
        <v>0</v>
      </c>
      <c r="EZ39" s="151">
        <f t="shared" ca="1" si="93"/>
        <v>0</v>
      </c>
      <c r="FA39" s="151">
        <f t="shared" ca="1" si="93"/>
        <v>0</v>
      </c>
      <c r="FB39" s="151">
        <f t="shared" ca="1" si="93"/>
        <v>0</v>
      </c>
      <c r="FC39" s="151">
        <f t="shared" ca="1" si="93"/>
        <v>0</v>
      </c>
      <c r="FD39" s="151">
        <f t="shared" ca="1" si="93"/>
        <v>0</v>
      </c>
      <c r="FE39" s="151">
        <f t="shared" ca="1" si="93"/>
        <v>0</v>
      </c>
      <c r="FF39" s="151">
        <f t="shared" ca="1" si="93"/>
        <v>0</v>
      </c>
      <c r="FG39" s="151">
        <f t="shared" ca="1" si="93"/>
        <v>0</v>
      </c>
      <c r="FH39" s="151">
        <f t="shared" ca="1" si="93"/>
        <v>0</v>
      </c>
      <c r="FI39" s="151">
        <f t="shared" ca="1" si="93"/>
        <v>0</v>
      </c>
      <c r="FJ39" s="151">
        <f t="shared" ca="1" si="93"/>
        <v>0</v>
      </c>
      <c r="FK39" s="151">
        <f t="shared" ca="1" si="93"/>
        <v>0</v>
      </c>
      <c r="FL39" s="151">
        <f t="shared" ca="1" si="93"/>
        <v>0</v>
      </c>
      <c r="FM39" s="151">
        <f t="shared" ca="1" si="93"/>
        <v>0</v>
      </c>
      <c r="FN39" s="151">
        <f t="shared" ca="1" si="93"/>
        <v>0</v>
      </c>
      <c r="FO39" s="151">
        <f t="shared" ca="1" si="93"/>
        <v>0</v>
      </c>
      <c r="FP39" s="151">
        <f t="shared" ca="1" si="93"/>
        <v>0</v>
      </c>
      <c r="FQ39" s="151">
        <f t="shared" ca="1" si="93"/>
        <v>0</v>
      </c>
      <c r="FR39" s="151">
        <f t="shared" ca="1" si="93"/>
        <v>0</v>
      </c>
      <c r="FS39" s="151">
        <f t="shared" ref="FS39:ID39" ca="1" si="94">IF($D39=0,0,(FS29*$D29+FS30*$D30+FS32*$D32+FS33*$D33)/$D39)</f>
        <v>0</v>
      </c>
      <c r="FT39" s="151">
        <f t="shared" ca="1" si="94"/>
        <v>0</v>
      </c>
      <c r="FU39" s="151">
        <f t="shared" ca="1" si="94"/>
        <v>0</v>
      </c>
      <c r="FV39" s="151">
        <f t="shared" ca="1" si="94"/>
        <v>0</v>
      </c>
      <c r="FW39" s="151">
        <f t="shared" ca="1" si="94"/>
        <v>0</v>
      </c>
      <c r="FX39" s="151">
        <f t="shared" ca="1" si="94"/>
        <v>0</v>
      </c>
      <c r="FY39" s="151">
        <f t="shared" ca="1" si="94"/>
        <v>0</v>
      </c>
      <c r="FZ39" s="151">
        <f t="shared" ca="1" si="94"/>
        <v>0</v>
      </c>
      <c r="GA39" s="151">
        <f t="shared" ca="1" si="94"/>
        <v>0</v>
      </c>
      <c r="GB39" s="151">
        <f t="shared" ca="1" si="94"/>
        <v>0</v>
      </c>
      <c r="GC39" s="151">
        <f t="shared" ca="1" si="94"/>
        <v>0</v>
      </c>
      <c r="GD39" s="151">
        <f t="shared" ca="1" si="94"/>
        <v>0</v>
      </c>
      <c r="GE39" s="151">
        <f t="shared" ca="1" si="94"/>
        <v>0</v>
      </c>
      <c r="GF39" s="151">
        <f t="shared" ca="1" si="94"/>
        <v>0</v>
      </c>
      <c r="GG39" s="151">
        <f t="shared" ca="1" si="94"/>
        <v>0</v>
      </c>
      <c r="GH39" s="151">
        <f t="shared" ca="1" si="94"/>
        <v>0</v>
      </c>
      <c r="GI39" s="151">
        <f t="shared" ca="1" si="94"/>
        <v>0</v>
      </c>
      <c r="GJ39" s="151">
        <f t="shared" ca="1" si="94"/>
        <v>0</v>
      </c>
      <c r="GK39" s="151">
        <f t="shared" ca="1" si="94"/>
        <v>0</v>
      </c>
      <c r="GL39" s="151">
        <f t="shared" ca="1" si="94"/>
        <v>0</v>
      </c>
      <c r="GM39" s="151">
        <f t="shared" ca="1" si="94"/>
        <v>0</v>
      </c>
      <c r="GN39" s="151">
        <f t="shared" ca="1" si="94"/>
        <v>0</v>
      </c>
      <c r="GO39" s="151">
        <f t="shared" ca="1" si="94"/>
        <v>0</v>
      </c>
      <c r="GP39" s="151">
        <f t="shared" ca="1" si="94"/>
        <v>0</v>
      </c>
      <c r="GQ39" s="151">
        <f t="shared" ca="1" si="94"/>
        <v>0</v>
      </c>
      <c r="GR39" s="151">
        <f t="shared" ca="1" si="94"/>
        <v>0</v>
      </c>
      <c r="GS39" s="151">
        <f t="shared" ca="1" si="94"/>
        <v>0</v>
      </c>
      <c r="GT39" s="151">
        <f t="shared" ca="1" si="94"/>
        <v>0</v>
      </c>
      <c r="GU39" s="151">
        <f t="shared" ca="1" si="94"/>
        <v>0</v>
      </c>
      <c r="GV39" s="151">
        <f t="shared" ca="1" si="94"/>
        <v>0</v>
      </c>
      <c r="GW39" s="151">
        <f t="shared" ca="1" si="94"/>
        <v>0</v>
      </c>
      <c r="GX39" s="151">
        <f t="shared" ca="1" si="94"/>
        <v>0</v>
      </c>
      <c r="GY39" s="151">
        <f t="shared" ca="1" si="94"/>
        <v>0</v>
      </c>
      <c r="GZ39" s="151">
        <f t="shared" ca="1" si="94"/>
        <v>0</v>
      </c>
      <c r="HA39" s="151">
        <f t="shared" ca="1" si="94"/>
        <v>0</v>
      </c>
      <c r="HB39" s="151">
        <f t="shared" ca="1" si="94"/>
        <v>0</v>
      </c>
      <c r="HC39" s="151">
        <f t="shared" ca="1" si="94"/>
        <v>0</v>
      </c>
      <c r="HD39" s="151">
        <f t="shared" ca="1" si="94"/>
        <v>0</v>
      </c>
      <c r="HE39" s="151">
        <f t="shared" ca="1" si="94"/>
        <v>0</v>
      </c>
      <c r="HF39" s="151">
        <f t="shared" ca="1" si="94"/>
        <v>0</v>
      </c>
      <c r="HG39" s="151">
        <f t="shared" ca="1" si="94"/>
        <v>0</v>
      </c>
      <c r="HH39" s="151">
        <f t="shared" ca="1" si="94"/>
        <v>0</v>
      </c>
      <c r="HI39" s="151">
        <f t="shared" ca="1" si="94"/>
        <v>0</v>
      </c>
      <c r="HJ39" s="151">
        <f t="shared" ca="1" si="94"/>
        <v>0</v>
      </c>
      <c r="HK39" s="151">
        <f t="shared" ca="1" si="94"/>
        <v>0</v>
      </c>
      <c r="HL39" s="151">
        <f t="shared" ca="1" si="94"/>
        <v>0</v>
      </c>
      <c r="HM39" s="151">
        <f t="shared" ca="1" si="94"/>
        <v>0</v>
      </c>
      <c r="HN39" s="151">
        <f t="shared" ca="1" si="94"/>
        <v>0</v>
      </c>
      <c r="HO39" s="151">
        <f t="shared" ca="1" si="94"/>
        <v>0</v>
      </c>
      <c r="HP39" s="151">
        <f t="shared" ca="1" si="94"/>
        <v>0</v>
      </c>
      <c r="HQ39" s="151">
        <f t="shared" ca="1" si="94"/>
        <v>0</v>
      </c>
      <c r="HR39" s="151">
        <f t="shared" ca="1" si="94"/>
        <v>0</v>
      </c>
      <c r="HS39" s="151">
        <f t="shared" ca="1" si="94"/>
        <v>0</v>
      </c>
      <c r="HT39" s="151">
        <f t="shared" ca="1" si="94"/>
        <v>0</v>
      </c>
      <c r="HU39" s="151">
        <f t="shared" ca="1" si="94"/>
        <v>0</v>
      </c>
      <c r="HV39" s="151">
        <f t="shared" ca="1" si="94"/>
        <v>0</v>
      </c>
      <c r="HW39" s="151">
        <f t="shared" ca="1" si="94"/>
        <v>0</v>
      </c>
      <c r="HX39" s="151">
        <f t="shared" ca="1" si="94"/>
        <v>0</v>
      </c>
      <c r="HY39" s="151">
        <f t="shared" ca="1" si="94"/>
        <v>0</v>
      </c>
      <c r="HZ39" s="151">
        <f t="shared" ca="1" si="94"/>
        <v>0</v>
      </c>
      <c r="IA39" s="151">
        <f t="shared" ca="1" si="94"/>
        <v>0</v>
      </c>
      <c r="IB39" s="151">
        <f t="shared" ca="1" si="94"/>
        <v>0</v>
      </c>
      <c r="IC39" s="151">
        <f t="shared" ca="1" si="94"/>
        <v>0</v>
      </c>
      <c r="ID39" s="151">
        <f t="shared" ca="1" si="94"/>
        <v>0</v>
      </c>
      <c r="IE39" s="151">
        <f t="shared" ref="IE39:KP39" ca="1" si="95">IF($D39=0,0,(IE29*$D29+IE30*$D30+IE32*$D32+IE33*$D33)/$D39)</f>
        <v>0</v>
      </c>
      <c r="IF39" s="151">
        <f t="shared" ca="1" si="95"/>
        <v>0</v>
      </c>
      <c r="IG39" s="151">
        <f t="shared" ca="1" si="95"/>
        <v>0</v>
      </c>
      <c r="IH39" s="151">
        <f t="shared" ca="1" si="95"/>
        <v>0</v>
      </c>
      <c r="II39" s="151">
        <f t="shared" ca="1" si="95"/>
        <v>0</v>
      </c>
      <c r="IJ39" s="151">
        <f t="shared" ca="1" si="95"/>
        <v>0</v>
      </c>
      <c r="IK39" s="151">
        <f t="shared" ca="1" si="95"/>
        <v>0</v>
      </c>
      <c r="IL39" s="151">
        <f t="shared" ca="1" si="95"/>
        <v>0</v>
      </c>
      <c r="IM39" s="151">
        <f t="shared" ca="1" si="95"/>
        <v>0</v>
      </c>
      <c r="IN39" s="151">
        <f t="shared" ca="1" si="95"/>
        <v>0</v>
      </c>
      <c r="IO39" s="151">
        <f t="shared" ca="1" si="95"/>
        <v>0</v>
      </c>
      <c r="IP39" s="151">
        <f t="shared" ca="1" si="95"/>
        <v>0</v>
      </c>
      <c r="IQ39" s="151">
        <f t="shared" ca="1" si="95"/>
        <v>0</v>
      </c>
      <c r="IR39" s="151">
        <f t="shared" ca="1" si="95"/>
        <v>0</v>
      </c>
      <c r="IS39" s="151">
        <f t="shared" ca="1" si="95"/>
        <v>0</v>
      </c>
      <c r="IT39" s="151">
        <f t="shared" ca="1" si="95"/>
        <v>0</v>
      </c>
      <c r="IU39" s="151">
        <f t="shared" ca="1" si="95"/>
        <v>0</v>
      </c>
      <c r="IV39" s="151">
        <f t="shared" ca="1" si="95"/>
        <v>0</v>
      </c>
      <c r="IW39" s="151">
        <f t="shared" ca="1" si="95"/>
        <v>0</v>
      </c>
      <c r="IX39" s="151">
        <f t="shared" ca="1" si="95"/>
        <v>0</v>
      </c>
      <c r="IY39" s="151">
        <f t="shared" ca="1" si="95"/>
        <v>0</v>
      </c>
      <c r="IZ39" s="151">
        <f t="shared" ca="1" si="95"/>
        <v>0</v>
      </c>
      <c r="JA39" s="151">
        <f t="shared" ca="1" si="95"/>
        <v>0</v>
      </c>
      <c r="JB39" s="151">
        <f t="shared" ca="1" si="95"/>
        <v>0</v>
      </c>
      <c r="JC39" s="151">
        <f t="shared" ca="1" si="95"/>
        <v>0</v>
      </c>
      <c r="JD39" s="151">
        <f t="shared" ca="1" si="95"/>
        <v>0</v>
      </c>
      <c r="JE39" s="151">
        <f t="shared" ca="1" si="95"/>
        <v>0</v>
      </c>
      <c r="JF39" s="151">
        <f t="shared" ca="1" si="95"/>
        <v>0</v>
      </c>
      <c r="JG39" s="151">
        <f t="shared" ca="1" si="95"/>
        <v>0</v>
      </c>
      <c r="JH39" s="151">
        <f t="shared" ca="1" si="95"/>
        <v>0</v>
      </c>
      <c r="JI39" s="151">
        <f t="shared" ca="1" si="95"/>
        <v>0</v>
      </c>
      <c r="JJ39" s="151">
        <f t="shared" ca="1" si="95"/>
        <v>0</v>
      </c>
      <c r="JK39" s="151">
        <f t="shared" ca="1" si="95"/>
        <v>0</v>
      </c>
      <c r="JL39" s="151">
        <f t="shared" ca="1" si="95"/>
        <v>0</v>
      </c>
      <c r="JM39" s="151">
        <f t="shared" ca="1" si="95"/>
        <v>0</v>
      </c>
      <c r="JN39" s="151">
        <f t="shared" ca="1" si="95"/>
        <v>0</v>
      </c>
      <c r="JO39" s="151">
        <f t="shared" ca="1" si="95"/>
        <v>0</v>
      </c>
      <c r="JP39" s="151">
        <f t="shared" ca="1" si="95"/>
        <v>0</v>
      </c>
      <c r="JQ39" s="151">
        <f t="shared" ca="1" si="95"/>
        <v>0</v>
      </c>
      <c r="JR39" s="151">
        <f t="shared" ca="1" si="95"/>
        <v>0</v>
      </c>
      <c r="JS39" s="151">
        <f t="shared" ca="1" si="95"/>
        <v>0</v>
      </c>
      <c r="JT39" s="151">
        <f t="shared" ca="1" si="95"/>
        <v>0</v>
      </c>
      <c r="JU39" s="151">
        <f t="shared" ca="1" si="95"/>
        <v>0</v>
      </c>
      <c r="JV39" s="151">
        <f t="shared" ca="1" si="95"/>
        <v>0</v>
      </c>
      <c r="JW39" s="151">
        <f t="shared" ca="1" si="95"/>
        <v>0</v>
      </c>
      <c r="JX39" s="151">
        <f t="shared" ca="1" si="95"/>
        <v>0</v>
      </c>
      <c r="JY39" s="151">
        <f t="shared" ca="1" si="95"/>
        <v>0</v>
      </c>
      <c r="JZ39" s="151">
        <f t="shared" ca="1" si="95"/>
        <v>0</v>
      </c>
      <c r="KA39" s="151">
        <f t="shared" ca="1" si="95"/>
        <v>0</v>
      </c>
      <c r="KB39" s="151">
        <f t="shared" ca="1" si="95"/>
        <v>0</v>
      </c>
      <c r="KC39" s="151">
        <f t="shared" ca="1" si="95"/>
        <v>0</v>
      </c>
      <c r="KD39" s="151">
        <f t="shared" ca="1" si="95"/>
        <v>0</v>
      </c>
      <c r="KE39" s="151">
        <f t="shared" ca="1" si="95"/>
        <v>0</v>
      </c>
      <c r="KF39" s="151">
        <f t="shared" ca="1" si="95"/>
        <v>0</v>
      </c>
      <c r="KG39" s="151">
        <f t="shared" ca="1" si="95"/>
        <v>0</v>
      </c>
      <c r="KH39" s="151">
        <f t="shared" ca="1" si="95"/>
        <v>0</v>
      </c>
      <c r="KI39" s="151">
        <f t="shared" ca="1" si="95"/>
        <v>0</v>
      </c>
      <c r="KJ39" s="151">
        <f t="shared" ca="1" si="95"/>
        <v>0</v>
      </c>
      <c r="KK39" s="151">
        <f t="shared" ca="1" si="95"/>
        <v>0</v>
      </c>
      <c r="KL39" s="151">
        <f t="shared" ca="1" si="95"/>
        <v>0</v>
      </c>
      <c r="KM39" s="151">
        <f t="shared" ca="1" si="95"/>
        <v>0</v>
      </c>
      <c r="KN39" s="151">
        <f t="shared" ca="1" si="95"/>
        <v>0</v>
      </c>
      <c r="KO39" s="151">
        <f t="shared" ca="1" si="95"/>
        <v>0</v>
      </c>
      <c r="KP39" s="151">
        <f t="shared" ca="1" si="95"/>
        <v>0</v>
      </c>
      <c r="KQ39" s="151">
        <f t="shared" ref="KQ39:NB39" ca="1" si="96">IF($D39=0,0,(KQ29*$D29+KQ30*$D30+KQ32*$D32+KQ33*$D33)/$D39)</f>
        <v>0</v>
      </c>
      <c r="KR39" s="151">
        <f t="shared" ca="1" si="96"/>
        <v>0</v>
      </c>
      <c r="KS39" s="151">
        <f t="shared" ca="1" si="96"/>
        <v>0</v>
      </c>
      <c r="KT39" s="151">
        <f t="shared" ca="1" si="96"/>
        <v>0</v>
      </c>
      <c r="KU39" s="151">
        <f t="shared" ca="1" si="96"/>
        <v>0</v>
      </c>
      <c r="KV39" s="151">
        <f t="shared" ca="1" si="96"/>
        <v>0</v>
      </c>
      <c r="KW39" s="151">
        <f t="shared" ca="1" si="96"/>
        <v>0</v>
      </c>
      <c r="KX39" s="151">
        <f t="shared" ca="1" si="96"/>
        <v>0</v>
      </c>
      <c r="KY39" s="151">
        <f t="shared" ca="1" si="96"/>
        <v>0</v>
      </c>
      <c r="KZ39" s="151">
        <f t="shared" ca="1" si="96"/>
        <v>0</v>
      </c>
      <c r="LA39" s="151">
        <f t="shared" ca="1" si="96"/>
        <v>0</v>
      </c>
      <c r="LB39" s="151">
        <f t="shared" ca="1" si="96"/>
        <v>0</v>
      </c>
      <c r="LC39" s="151">
        <f t="shared" ca="1" si="96"/>
        <v>0</v>
      </c>
      <c r="LD39" s="151">
        <f t="shared" ca="1" si="96"/>
        <v>0</v>
      </c>
      <c r="LE39" s="151">
        <f t="shared" ca="1" si="96"/>
        <v>0</v>
      </c>
      <c r="LF39" s="151">
        <f t="shared" ca="1" si="96"/>
        <v>0</v>
      </c>
      <c r="LG39" s="151">
        <f t="shared" ca="1" si="96"/>
        <v>0</v>
      </c>
      <c r="LH39" s="151">
        <f t="shared" ca="1" si="96"/>
        <v>0</v>
      </c>
      <c r="LI39" s="151">
        <f t="shared" ca="1" si="96"/>
        <v>0</v>
      </c>
      <c r="LJ39" s="151">
        <f t="shared" ca="1" si="96"/>
        <v>0</v>
      </c>
      <c r="LK39" s="151">
        <f t="shared" ca="1" si="96"/>
        <v>0</v>
      </c>
      <c r="LL39" s="151">
        <f t="shared" ca="1" si="96"/>
        <v>0</v>
      </c>
      <c r="LM39" s="151">
        <f t="shared" ca="1" si="96"/>
        <v>0</v>
      </c>
      <c r="LN39" s="151">
        <f t="shared" ca="1" si="96"/>
        <v>0</v>
      </c>
      <c r="LO39" s="151">
        <f t="shared" ca="1" si="96"/>
        <v>0</v>
      </c>
      <c r="LP39" s="151">
        <f t="shared" ca="1" si="96"/>
        <v>0</v>
      </c>
      <c r="LQ39" s="151">
        <f t="shared" ca="1" si="96"/>
        <v>0</v>
      </c>
      <c r="LR39" s="151">
        <f t="shared" ca="1" si="96"/>
        <v>0</v>
      </c>
      <c r="LS39" s="151">
        <f t="shared" ca="1" si="96"/>
        <v>0</v>
      </c>
      <c r="LT39" s="151">
        <f t="shared" ca="1" si="96"/>
        <v>0</v>
      </c>
      <c r="LU39" s="151">
        <f t="shared" ca="1" si="96"/>
        <v>0</v>
      </c>
      <c r="LV39" s="151">
        <f t="shared" ca="1" si="96"/>
        <v>0</v>
      </c>
      <c r="LW39" s="151">
        <f t="shared" ca="1" si="96"/>
        <v>0</v>
      </c>
      <c r="LX39" s="151">
        <f t="shared" ca="1" si="96"/>
        <v>0</v>
      </c>
      <c r="LY39" s="151">
        <f t="shared" ca="1" si="96"/>
        <v>0</v>
      </c>
      <c r="LZ39" s="151">
        <f t="shared" ca="1" si="96"/>
        <v>0</v>
      </c>
      <c r="MA39" s="151">
        <f t="shared" ca="1" si="96"/>
        <v>0</v>
      </c>
      <c r="MB39" s="151">
        <f t="shared" ca="1" si="96"/>
        <v>0</v>
      </c>
      <c r="MC39" s="151">
        <f t="shared" ca="1" si="96"/>
        <v>0</v>
      </c>
      <c r="MD39" s="151">
        <f t="shared" ca="1" si="96"/>
        <v>0</v>
      </c>
      <c r="ME39" s="151">
        <f t="shared" ca="1" si="96"/>
        <v>0</v>
      </c>
      <c r="MF39" s="151">
        <f t="shared" ca="1" si="96"/>
        <v>0</v>
      </c>
      <c r="MG39" s="151">
        <f t="shared" ca="1" si="96"/>
        <v>0</v>
      </c>
      <c r="MH39" s="151">
        <f t="shared" ca="1" si="96"/>
        <v>0</v>
      </c>
      <c r="MI39" s="151">
        <f t="shared" ca="1" si="96"/>
        <v>0</v>
      </c>
      <c r="MJ39" s="151">
        <f t="shared" ca="1" si="96"/>
        <v>0</v>
      </c>
      <c r="MK39" s="151">
        <f t="shared" ca="1" si="96"/>
        <v>0</v>
      </c>
      <c r="ML39" s="151">
        <f t="shared" ca="1" si="96"/>
        <v>0</v>
      </c>
      <c r="MM39" s="151">
        <f t="shared" ca="1" si="96"/>
        <v>0</v>
      </c>
      <c r="MN39" s="151">
        <f t="shared" ca="1" si="96"/>
        <v>0</v>
      </c>
      <c r="MO39" s="151">
        <f t="shared" ca="1" si="96"/>
        <v>0</v>
      </c>
      <c r="MP39" s="151">
        <f t="shared" ca="1" si="96"/>
        <v>0</v>
      </c>
      <c r="MQ39" s="151">
        <f t="shared" ca="1" si="96"/>
        <v>0</v>
      </c>
      <c r="MR39" s="151">
        <f t="shared" ca="1" si="96"/>
        <v>0</v>
      </c>
      <c r="MS39" s="151">
        <f t="shared" ca="1" si="96"/>
        <v>0</v>
      </c>
      <c r="MT39" s="151">
        <f t="shared" ca="1" si="96"/>
        <v>0</v>
      </c>
      <c r="MU39" s="151">
        <f t="shared" ca="1" si="96"/>
        <v>0</v>
      </c>
      <c r="MV39" s="151">
        <f t="shared" ca="1" si="96"/>
        <v>0</v>
      </c>
      <c r="MW39" s="151">
        <f t="shared" ca="1" si="96"/>
        <v>0</v>
      </c>
      <c r="MX39" s="151">
        <f t="shared" ca="1" si="96"/>
        <v>0</v>
      </c>
      <c r="MY39" s="151">
        <f t="shared" ca="1" si="96"/>
        <v>0</v>
      </c>
      <c r="MZ39" s="151">
        <f t="shared" ca="1" si="96"/>
        <v>0</v>
      </c>
      <c r="NA39" s="151">
        <f t="shared" ca="1" si="96"/>
        <v>0</v>
      </c>
      <c r="NB39" s="151">
        <f t="shared" ca="1" si="96"/>
        <v>0</v>
      </c>
      <c r="NC39" s="151">
        <f t="shared" ref="NC39:PN39" ca="1" si="97">IF($D39=0,0,(NC29*$D29+NC30*$D30+NC32*$D32+NC33*$D33)/$D39)</f>
        <v>0</v>
      </c>
      <c r="ND39" s="151">
        <f t="shared" ca="1" si="97"/>
        <v>0</v>
      </c>
      <c r="NE39" s="151">
        <f t="shared" ca="1" si="97"/>
        <v>0</v>
      </c>
      <c r="NF39" s="151">
        <f t="shared" ca="1" si="97"/>
        <v>0</v>
      </c>
      <c r="NG39" s="151">
        <f t="shared" ca="1" si="97"/>
        <v>0</v>
      </c>
      <c r="NH39" s="151">
        <f t="shared" ca="1" si="97"/>
        <v>0</v>
      </c>
      <c r="NI39" s="151">
        <f t="shared" ca="1" si="97"/>
        <v>0</v>
      </c>
      <c r="NJ39" s="151">
        <f t="shared" ca="1" si="97"/>
        <v>0</v>
      </c>
      <c r="NK39" s="151">
        <f t="shared" ca="1" si="97"/>
        <v>0</v>
      </c>
      <c r="NL39" s="151">
        <f t="shared" ca="1" si="97"/>
        <v>0</v>
      </c>
      <c r="NM39" s="151">
        <f t="shared" ca="1" si="97"/>
        <v>0</v>
      </c>
      <c r="NN39" s="151">
        <f t="shared" ca="1" si="97"/>
        <v>0</v>
      </c>
      <c r="NO39" s="151">
        <f t="shared" ca="1" si="97"/>
        <v>0</v>
      </c>
      <c r="NP39" s="151">
        <f t="shared" ca="1" si="97"/>
        <v>0</v>
      </c>
      <c r="NQ39" s="151">
        <f t="shared" ca="1" si="97"/>
        <v>0</v>
      </c>
      <c r="NR39" s="151">
        <f t="shared" ca="1" si="97"/>
        <v>0</v>
      </c>
      <c r="NS39" s="151">
        <f t="shared" ca="1" si="97"/>
        <v>0</v>
      </c>
      <c r="NT39" s="151">
        <f t="shared" ca="1" si="97"/>
        <v>0</v>
      </c>
      <c r="NU39" s="151">
        <f t="shared" ca="1" si="97"/>
        <v>0</v>
      </c>
      <c r="NV39" s="151">
        <f t="shared" ca="1" si="97"/>
        <v>0</v>
      </c>
      <c r="NW39" s="151">
        <f t="shared" ca="1" si="97"/>
        <v>0</v>
      </c>
      <c r="NX39" s="151">
        <f t="shared" ca="1" si="97"/>
        <v>0</v>
      </c>
      <c r="NY39" s="151">
        <f t="shared" ca="1" si="97"/>
        <v>0</v>
      </c>
      <c r="NZ39" s="151">
        <f t="shared" ca="1" si="97"/>
        <v>0</v>
      </c>
      <c r="OA39" s="151">
        <f t="shared" ca="1" si="97"/>
        <v>0</v>
      </c>
      <c r="OB39" s="151">
        <f t="shared" ca="1" si="97"/>
        <v>0</v>
      </c>
      <c r="OC39" s="151">
        <f t="shared" ca="1" si="97"/>
        <v>0</v>
      </c>
      <c r="OD39" s="151">
        <f t="shared" ca="1" si="97"/>
        <v>0</v>
      </c>
      <c r="OE39" s="151">
        <f t="shared" ca="1" si="97"/>
        <v>0</v>
      </c>
      <c r="OF39" s="151">
        <f t="shared" ca="1" si="97"/>
        <v>0</v>
      </c>
      <c r="OG39" s="151">
        <f t="shared" ca="1" si="97"/>
        <v>0</v>
      </c>
      <c r="OH39" s="151">
        <f t="shared" ca="1" si="97"/>
        <v>0</v>
      </c>
      <c r="OI39" s="151">
        <f t="shared" ca="1" si="97"/>
        <v>0</v>
      </c>
      <c r="OJ39" s="151">
        <f t="shared" ca="1" si="97"/>
        <v>0</v>
      </c>
      <c r="OK39" s="151">
        <f t="shared" ca="1" si="97"/>
        <v>0</v>
      </c>
      <c r="OL39" s="151">
        <f t="shared" ca="1" si="97"/>
        <v>0</v>
      </c>
      <c r="OM39" s="151">
        <f t="shared" ca="1" si="97"/>
        <v>0</v>
      </c>
      <c r="ON39" s="151">
        <f t="shared" ca="1" si="97"/>
        <v>0</v>
      </c>
      <c r="OO39" s="151">
        <f t="shared" ca="1" si="97"/>
        <v>0</v>
      </c>
      <c r="OP39" s="151">
        <f t="shared" ca="1" si="97"/>
        <v>0</v>
      </c>
      <c r="OQ39" s="151">
        <f t="shared" ca="1" si="97"/>
        <v>0</v>
      </c>
      <c r="OR39" s="151">
        <f t="shared" ca="1" si="97"/>
        <v>0</v>
      </c>
      <c r="OS39" s="151">
        <f t="shared" ca="1" si="97"/>
        <v>0</v>
      </c>
      <c r="OT39" s="151">
        <f t="shared" ca="1" si="97"/>
        <v>0</v>
      </c>
      <c r="OU39" s="151">
        <f t="shared" ca="1" si="97"/>
        <v>0</v>
      </c>
      <c r="OV39" s="151">
        <f t="shared" ca="1" si="97"/>
        <v>0</v>
      </c>
      <c r="OW39" s="151">
        <f t="shared" ca="1" si="97"/>
        <v>0</v>
      </c>
      <c r="OX39" s="151">
        <f t="shared" ca="1" si="97"/>
        <v>0</v>
      </c>
      <c r="OY39" s="151">
        <f t="shared" ca="1" si="97"/>
        <v>0</v>
      </c>
      <c r="OZ39" s="151">
        <f t="shared" ca="1" si="97"/>
        <v>0</v>
      </c>
      <c r="PA39" s="151">
        <f t="shared" ca="1" si="97"/>
        <v>0</v>
      </c>
      <c r="PB39" s="151">
        <f t="shared" ca="1" si="97"/>
        <v>0</v>
      </c>
      <c r="PC39" s="151">
        <f t="shared" ca="1" si="97"/>
        <v>0</v>
      </c>
      <c r="PD39" s="151">
        <f t="shared" ca="1" si="97"/>
        <v>0</v>
      </c>
      <c r="PE39" s="151">
        <f t="shared" ca="1" si="97"/>
        <v>0</v>
      </c>
      <c r="PF39" s="151">
        <f t="shared" ca="1" si="97"/>
        <v>0</v>
      </c>
      <c r="PG39" s="151">
        <f t="shared" ca="1" si="97"/>
        <v>0</v>
      </c>
      <c r="PH39" s="151">
        <f t="shared" ca="1" si="97"/>
        <v>0</v>
      </c>
      <c r="PI39" s="151">
        <f t="shared" ca="1" si="97"/>
        <v>0</v>
      </c>
      <c r="PJ39" s="151">
        <f t="shared" ca="1" si="97"/>
        <v>0</v>
      </c>
      <c r="PK39" s="151">
        <f t="shared" ca="1" si="97"/>
        <v>0</v>
      </c>
      <c r="PL39" s="151">
        <f t="shared" ca="1" si="97"/>
        <v>0</v>
      </c>
      <c r="PM39" s="151">
        <f t="shared" ca="1" si="97"/>
        <v>0</v>
      </c>
      <c r="PN39" s="151">
        <f t="shared" ca="1" si="97"/>
        <v>0</v>
      </c>
      <c r="PO39" s="151">
        <f t="shared" ref="PO39:RZ39" ca="1" si="98">IF($D39=0,0,(PO29*$D29+PO30*$D30+PO32*$D32+PO33*$D33)/$D39)</f>
        <v>0</v>
      </c>
      <c r="PP39" s="151">
        <f t="shared" ca="1" si="98"/>
        <v>0</v>
      </c>
      <c r="PQ39" s="151">
        <f t="shared" ca="1" si="98"/>
        <v>0</v>
      </c>
      <c r="PR39" s="151">
        <f t="shared" ca="1" si="98"/>
        <v>0</v>
      </c>
      <c r="PS39" s="151">
        <f t="shared" ca="1" si="98"/>
        <v>0</v>
      </c>
      <c r="PT39" s="151">
        <f t="shared" ca="1" si="98"/>
        <v>0</v>
      </c>
      <c r="PU39" s="151">
        <f t="shared" ca="1" si="98"/>
        <v>0</v>
      </c>
      <c r="PV39" s="151">
        <f t="shared" ca="1" si="98"/>
        <v>0</v>
      </c>
      <c r="PW39" s="151">
        <f t="shared" ca="1" si="98"/>
        <v>0</v>
      </c>
      <c r="PX39" s="151">
        <f t="shared" ca="1" si="98"/>
        <v>0</v>
      </c>
      <c r="PY39" s="151">
        <f t="shared" ca="1" si="98"/>
        <v>0</v>
      </c>
      <c r="PZ39" s="151">
        <f t="shared" ca="1" si="98"/>
        <v>0</v>
      </c>
      <c r="QA39" s="151">
        <f t="shared" ca="1" si="98"/>
        <v>0</v>
      </c>
      <c r="QB39" s="151">
        <f t="shared" ca="1" si="98"/>
        <v>0</v>
      </c>
      <c r="QC39" s="151">
        <f t="shared" ca="1" si="98"/>
        <v>0</v>
      </c>
      <c r="QD39" s="151">
        <f t="shared" ca="1" si="98"/>
        <v>0</v>
      </c>
      <c r="QE39" s="151">
        <f t="shared" ca="1" si="98"/>
        <v>0</v>
      </c>
      <c r="QF39" s="151">
        <f t="shared" ca="1" si="98"/>
        <v>0</v>
      </c>
      <c r="QG39" s="151">
        <f t="shared" ca="1" si="98"/>
        <v>0</v>
      </c>
      <c r="QH39" s="151">
        <f t="shared" ca="1" si="98"/>
        <v>0</v>
      </c>
      <c r="QI39" s="151">
        <f t="shared" ca="1" si="98"/>
        <v>0</v>
      </c>
      <c r="QJ39" s="151">
        <f t="shared" ca="1" si="98"/>
        <v>0</v>
      </c>
      <c r="QK39" s="151">
        <f t="shared" ca="1" si="98"/>
        <v>0</v>
      </c>
      <c r="QL39" s="151">
        <f t="shared" ca="1" si="98"/>
        <v>0</v>
      </c>
      <c r="QM39" s="151">
        <f t="shared" ca="1" si="98"/>
        <v>0</v>
      </c>
      <c r="QN39" s="151">
        <f t="shared" ca="1" si="98"/>
        <v>0</v>
      </c>
      <c r="QO39" s="151">
        <f t="shared" ca="1" si="98"/>
        <v>0</v>
      </c>
      <c r="QP39" s="151">
        <f t="shared" ca="1" si="98"/>
        <v>0</v>
      </c>
      <c r="QQ39" s="151">
        <f t="shared" ca="1" si="98"/>
        <v>0</v>
      </c>
      <c r="QR39" s="151">
        <f t="shared" ca="1" si="98"/>
        <v>0</v>
      </c>
      <c r="QS39" s="151">
        <f t="shared" ca="1" si="98"/>
        <v>0</v>
      </c>
      <c r="QT39" s="151">
        <f t="shared" ca="1" si="98"/>
        <v>0</v>
      </c>
      <c r="QU39" s="151">
        <f t="shared" ca="1" si="98"/>
        <v>0</v>
      </c>
      <c r="QV39" s="151">
        <f t="shared" ca="1" si="98"/>
        <v>0</v>
      </c>
      <c r="QW39" s="151">
        <f t="shared" ca="1" si="98"/>
        <v>0</v>
      </c>
      <c r="QX39" s="151">
        <f t="shared" ca="1" si="98"/>
        <v>0</v>
      </c>
      <c r="QY39" s="151">
        <f t="shared" ca="1" si="98"/>
        <v>0</v>
      </c>
      <c r="QZ39" s="151">
        <f t="shared" ca="1" si="98"/>
        <v>0</v>
      </c>
      <c r="RA39" s="151">
        <f t="shared" ca="1" si="98"/>
        <v>0</v>
      </c>
      <c r="RB39" s="151">
        <f t="shared" ca="1" si="98"/>
        <v>0</v>
      </c>
      <c r="RC39" s="151">
        <f t="shared" ca="1" si="98"/>
        <v>0</v>
      </c>
      <c r="RD39" s="151">
        <f t="shared" ca="1" si="98"/>
        <v>0</v>
      </c>
      <c r="RE39" s="151">
        <f t="shared" ca="1" si="98"/>
        <v>0</v>
      </c>
      <c r="RF39" s="151">
        <f t="shared" ca="1" si="98"/>
        <v>0</v>
      </c>
      <c r="RG39" s="151">
        <f t="shared" ca="1" si="98"/>
        <v>0</v>
      </c>
      <c r="RH39" s="151">
        <f t="shared" ca="1" si="98"/>
        <v>0</v>
      </c>
      <c r="RI39" s="151">
        <f t="shared" ca="1" si="98"/>
        <v>0</v>
      </c>
      <c r="RJ39" s="151">
        <f t="shared" ca="1" si="98"/>
        <v>0</v>
      </c>
      <c r="RK39" s="151">
        <f t="shared" ca="1" si="98"/>
        <v>0</v>
      </c>
      <c r="RL39" s="151">
        <f t="shared" ca="1" si="98"/>
        <v>0</v>
      </c>
      <c r="RM39" s="151">
        <f t="shared" ca="1" si="98"/>
        <v>0</v>
      </c>
      <c r="RN39" s="151">
        <f t="shared" ca="1" si="98"/>
        <v>0</v>
      </c>
      <c r="RO39" s="151">
        <f t="shared" ca="1" si="98"/>
        <v>0</v>
      </c>
      <c r="RP39" s="151">
        <f t="shared" ca="1" si="98"/>
        <v>0</v>
      </c>
      <c r="RQ39" s="151">
        <f t="shared" ca="1" si="98"/>
        <v>0</v>
      </c>
      <c r="RR39" s="151">
        <f t="shared" ca="1" si="98"/>
        <v>0</v>
      </c>
      <c r="RS39" s="151">
        <f t="shared" ca="1" si="98"/>
        <v>0</v>
      </c>
      <c r="RT39" s="151">
        <f t="shared" ca="1" si="98"/>
        <v>0</v>
      </c>
      <c r="RU39" s="151">
        <f t="shared" ca="1" si="98"/>
        <v>0</v>
      </c>
      <c r="RV39" s="151">
        <f t="shared" ca="1" si="98"/>
        <v>0</v>
      </c>
      <c r="RW39" s="151">
        <f t="shared" ca="1" si="98"/>
        <v>0</v>
      </c>
      <c r="RX39" s="151">
        <f t="shared" ca="1" si="98"/>
        <v>0</v>
      </c>
      <c r="RY39" s="151">
        <f t="shared" ca="1" si="98"/>
        <v>0</v>
      </c>
      <c r="RZ39" s="151">
        <f t="shared" ca="1" si="98"/>
        <v>0</v>
      </c>
      <c r="SA39" s="151">
        <f t="shared" ref="SA39:UL39" ca="1" si="99">IF($D39=0,0,(SA29*$D29+SA30*$D30+SA32*$D32+SA33*$D33)/$D39)</f>
        <v>0</v>
      </c>
      <c r="SB39" s="151">
        <f t="shared" ca="1" si="99"/>
        <v>0</v>
      </c>
      <c r="SC39" s="151">
        <f t="shared" ca="1" si="99"/>
        <v>0</v>
      </c>
      <c r="SD39" s="151">
        <f t="shared" ca="1" si="99"/>
        <v>0</v>
      </c>
      <c r="SE39" s="151">
        <f t="shared" ca="1" si="99"/>
        <v>0</v>
      </c>
      <c r="SF39" s="151">
        <f t="shared" ca="1" si="99"/>
        <v>0</v>
      </c>
      <c r="SG39" s="151">
        <f t="shared" ca="1" si="99"/>
        <v>0</v>
      </c>
      <c r="SH39" s="151">
        <f t="shared" ca="1" si="99"/>
        <v>0</v>
      </c>
      <c r="SI39" s="151">
        <f t="shared" ca="1" si="99"/>
        <v>0</v>
      </c>
      <c r="SJ39" s="151">
        <f t="shared" ca="1" si="99"/>
        <v>0</v>
      </c>
      <c r="SK39" s="151">
        <f t="shared" ca="1" si="99"/>
        <v>0</v>
      </c>
      <c r="SL39" s="151">
        <f t="shared" ca="1" si="99"/>
        <v>0</v>
      </c>
      <c r="SM39" s="151">
        <f t="shared" ca="1" si="99"/>
        <v>0</v>
      </c>
      <c r="SN39" s="151">
        <f t="shared" ca="1" si="99"/>
        <v>0</v>
      </c>
      <c r="SO39" s="151">
        <f t="shared" ca="1" si="99"/>
        <v>0</v>
      </c>
      <c r="SP39" s="151">
        <f t="shared" ca="1" si="99"/>
        <v>0</v>
      </c>
      <c r="SQ39" s="151">
        <f t="shared" ca="1" si="99"/>
        <v>0</v>
      </c>
      <c r="SR39" s="151">
        <f t="shared" ca="1" si="99"/>
        <v>0</v>
      </c>
      <c r="SS39" s="151">
        <f t="shared" ca="1" si="99"/>
        <v>0</v>
      </c>
      <c r="ST39" s="151">
        <f t="shared" ca="1" si="99"/>
        <v>0</v>
      </c>
      <c r="SU39" s="151">
        <f t="shared" ca="1" si="99"/>
        <v>0</v>
      </c>
      <c r="SV39" s="151">
        <f t="shared" ca="1" si="99"/>
        <v>0</v>
      </c>
      <c r="SW39" s="151">
        <f t="shared" ca="1" si="99"/>
        <v>0</v>
      </c>
      <c r="SX39" s="151">
        <f t="shared" ca="1" si="99"/>
        <v>0</v>
      </c>
      <c r="SY39" s="151">
        <f t="shared" ca="1" si="99"/>
        <v>0</v>
      </c>
      <c r="SZ39" s="151">
        <f t="shared" ca="1" si="99"/>
        <v>0</v>
      </c>
      <c r="TA39" s="151">
        <f t="shared" ca="1" si="99"/>
        <v>0</v>
      </c>
      <c r="TB39" s="151">
        <f t="shared" ca="1" si="99"/>
        <v>0</v>
      </c>
      <c r="TC39" s="151">
        <f t="shared" ca="1" si="99"/>
        <v>0</v>
      </c>
      <c r="TD39" s="151">
        <f t="shared" ca="1" si="99"/>
        <v>0</v>
      </c>
      <c r="TE39" s="151">
        <f t="shared" ca="1" si="99"/>
        <v>0</v>
      </c>
      <c r="TF39" s="151">
        <f t="shared" ca="1" si="99"/>
        <v>0</v>
      </c>
      <c r="TG39" s="151">
        <f t="shared" ca="1" si="99"/>
        <v>0</v>
      </c>
      <c r="TH39" s="151">
        <f t="shared" ca="1" si="99"/>
        <v>0</v>
      </c>
      <c r="TI39" s="151">
        <f t="shared" ca="1" si="99"/>
        <v>0</v>
      </c>
      <c r="TJ39" s="151">
        <f t="shared" ca="1" si="99"/>
        <v>0</v>
      </c>
      <c r="TK39" s="151">
        <f t="shared" ca="1" si="99"/>
        <v>0</v>
      </c>
      <c r="TL39" s="151">
        <f t="shared" ca="1" si="99"/>
        <v>0</v>
      </c>
      <c r="TM39" s="151">
        <f t="shared" ca="1" si="99"/>
        <v>0</v>
      </c>
      <c r="TN39" s="151">
        <f t="shared" ca="1" si="99"/>
        <v>0</v>
      </c>
      <c r="TO39" s="151">
        <f t="shared" ca="1" si="99"/>
        <v>0</v>
      </c>
      <c r="TP39" s="151">
        <f t="shared" ca="1" si="99"/>
        <v>0</v>
      </c>
      <c r="TQ39" s="151">
        <f t="shared" ca="1" si="99"/>
        <v>0</v>
      </c>
      <c r="TR39" s="151">
        <f t="shared" ca="1" si="99"/>
        <v>0</v>
      </c>
      <c r="TS39" s="151">
        <f t="shared" ca="1" si="99"/>
        <v>0</v>
      </c>
      <c r="TT39" s="151">
        <f t="shared" ca="1" si="99"/>
        <v>0</v>
      </c>
      <c r="TU39" s="151">
        <f t="shared" ca="1" si="99"/>
        <v>0</v>
      </c>
      <c r="TV39" s="151">
        <f t="shared" ca="1" si="99"/>
        <v>0</v>
      </c>
      <c r="TW39" s="151">
        <f t="shared" ca="1" si="99"/>
        <v>0</v>
      </c>
      <c r="TX39" s="151">
        <f t="shared" ca="1" si="99"/>
        <v>0</v>
      </c>
      <c r="TY39" s="151">
        <f t="shared" ca="1" si="99"/>
        <v>0</v>
      </c>
      <c r="TZ39" s="151">
        <f t="shared" ca="1" si="99"/>
        <v>0</v>
      </c>
      <c r="UA39" s="151">
        <f t="shared" ca="1" si="99"/>
        <v>0</v>
      </c>
      <c r="UB39" s="151">
        <f t="shared" ca="1" si="99"/>
        <v>0</v>
      </c>
      <c r="UC39" s="151">
        <f t="shared" ca="1" si="99"/>
        <v>0</v>
      </c>
      <c r="UD39" s="151">
        <f t="shared" ca="1" si="99"/>
        <v>0</v>
      </c>
      <c r="UE39" s="151">
        <f t="shared" ca="1" si="99"/>
        <v>0</v>
      </c>
      <c r="UF39" s="151">
        <f t="shared" ca="1" si="99"/>
        <v>0</v>
      </c>
      <c r="UG39" s="151">
        <f t="shared" ca="1" si="99"/>
        <v>0</v>
      </c>
      <c r="UH39" s="151">
        <f t="shared" ca="1" si="99"/>
        <v>0</v>
      </c>
      <c r="UI39" s="151">
        <f t="shared" ca="1" si="99"/>
        <v>0</v>
      </c>
      <c r="UJ39" s="151">
        <f t="shared" ca="1" si="99"/>
        <v>0</v>
      </c>
      <c r="UK39" s="151">
        <f t="shared" ca="1" si="99"/>
        <v>0</v>
      </c>
      <c r="UL39" s="151">
        <f t="shared" ca="1" si="99"/>
        <v>0</v>
      </c>
      <c r="UM39" s="151">
        <f t="shared" ref="UM39:WX39" ca="1" si="100">IF($D39=0,0,(UM29*$D29+UM30*$D30+UM32*$D32+UM33*$D33)/$D39)</f>
        <v>0</v>
      </c>
      <c r="UN39" s="151">
        <f t="shared" ca="1" si="100"/>
        <v>0</v>
      </c>
      <c r="UO39" s="151">
        <f t="shared" ca="1" si="100"/>
        <v>0</v>
      </c>
      <c r="UP39" s="151">
        <f t="shared" ca="1" si="100"/>
        <v>0</v>
      </c>
      <c r="UQ39" s="151">
        <f t="shared" ca="1" si="100"/>
        <v>0</v>
      </c>
      <c r="UR39" s="151">
        <f t="shared" ca="1" si="100"/>
        <v>0</v>
      </c>
      <c r="US39" s="151">
        <f t="shared" ca="1" si="100"/>
        <v>0</v>
      </c>
      <c r="UT39" s="151">
        <f t="shared" ca="1" si="100"/>
        <v>0</v>
      </c>
      <c r="UU39" s="151">
        <f t="shared" ca="1" si="100"/>
        <v>0</v>
      </c>
      <c r="UV39" s="151">
        <f t="shared" ca="1" si="100"/>
        <v>0</v>
      </c>
      <c r="UW39" s="151">
        <f t="shared" ca="1" si="100"/>
        <v>0</v>
      </c>
      <c r="UX39" s="151">
        <f t="shared" ca="1" si="100"/>
        <v>0</v>
      </c>
      <c r="UY39" s="151">
        <f t="shared" ca="1" si="100"/>
        <v>0</v>
      </c>
      <c r="UZ39" s="151">
        <f t="shared" ca="1" si="100"/>
        <v>0</v>
      </c>
      <c r="VA39" s="151">
        <f t="shared" ca="1" si="100"/>
        <v>0</v>
      </c>
      <c r="VB39" s="151">
        <f t="shared" ca="1" si="100"/>
        <v>0</v>
      </c>
      <c r="VC39" s="151">
        <f t="shared" ca="1" si="100"/>
        <v>0</v>
      </c>
      <c r="VD39" s="151">
        <f t="shared" ca="1" si="100"/>
        <v>0</v>
      </c>
      <c r="VE39" s="151">
        <f t="shared" ca="1" si="100"/>
        <v>0</v>
      </c>
      <c r="VF39" s="151">
        <f t="shared" ca="1" si="100"/>
        <v>0</v>
      </c>
      <c r="VG39" s="151">
        <f t="shared" ca="1" si="100"/>
        <v>0</v>
      </c>
      <c r="VH39" s="151">
        <f t="shared" ca="1" si="100"/>
        <v>0</v>
      </c>
      <c r="VI39" s="151">
        <f t="shared" ca="1" si="100"/>
        <v>0</v>
      </c>
      <c r="VJ39" s="151">
        <f t="shared" ca="1" si="100"/>
        <v>0</v>
      </c>
      <c r="VK39" s="151">
        <f t="shared" ca="1" si="100"/>
        <v>0</v>
      </c>
      <c r="VL39" s="151">
        <f t="shared" ca="1" si="100"/>
        <v>0</v>
      </c>
      <c r="VM39" s="151">
        <f t="shared" ca="1" si="100"/>
        <v>0</v>
      </c>
      <c r="VN39" s="151">
        <f t="shared" ca="1" si="100"/>
        <v>0</v>
      </c>
      <c r="VO39" s="151">
        <f t="shared" ca="1" si="100"/>
        <v>0</v>
      </c>
      <c r="VP39" s="151">
        <f t="shared" ca="1" si="100"/>
        <v>0</v>
      </c>
      <c r="VQ39" s="151">
        <f t="shared" ca="1" si="100"/>
        <v>0</v>
      </c>
      <c r="VR39" s="151">
        <f t="shared" ca="1" si="100"/>
        <v>0</v>
      </c>
      <c r="VS39" s="151">
        <f t="shared" ca="1" si="100"/>
        <v>0</v>
      </c>
      <c r="VT39" s="151">
        <f t="shared" ca="1" si="100"/>
        <v>0</v>
      </c>
      <c r="VU39" s="151">
        <f t="shared" ca="1" si="100"/>
        <v>0</v>
      </c>
      <c r="VV39" s="151">
        <f t="shared" ca="1" si="100"/>
        <v>0</v>
      </c>
      <c r="VW39" s="151">
        <f t="shared" ca="1" si="100"/>
        <v>0</v>
      </c>
      <c r="VX39" s="151">
        <f t="shared" ca="1" si="100"/>
        <v>0</v>
      </c>
      <c r="VY39" s="151">
        <f t="shared" ca="1" si="100"/>
        <v>0</v>
      </c>
      <c r="VZ39" s="151">
        <f t="shared" ca="1" si="100"/>
        <v>0</v>
      </c>
      <c r="WA39" s="151">
        <f t="shared" ca="1" si="100"/>
        <v>0</v>
      </c>
      <c r="WB39" s="151">
        <f t="shared" ca="1" si="100"/>
        <v>0</v>
      </c>
      <c r="WC39" s="151">
        <f t="shared" ca="1" si="100"/>
        <v>0</v>
      </c>
      <c r="WD39" s="151">
        <f t="shared" ca="1" si="100"/>
        <v>0</v>
      </c>
      <c r="WE39" s="151">
        <f t="shared" ca="1" si="100"/>
        <v>0</v>
      </c>
      <c r="WF39" s="151">
        <f t="shared" ca="1" si="100"/>
        <v>0</v>
      </c>
      <c r="WG39" s="151">
        <f t="shared" ca="1" si="100"/>
        <v>0</v>
      </c>
      <c r="WH39" s="151">
        <f t="shared" ca="1" si="100"/>
        <v>0</v>
      </c>
      <c r="WI39" s="151">
        <f t="shared" ca="1" si="100"/>
        <v>0</v>
      </c>
      <c r="WJ39" s="151">
        <f t="shared" ca="1" si="100"/>
        <v>0</v>
      </c>
      <c r="WK39" s="151">
        <f t="shared" ca="1" si="100"/>
        <v>0</v>
      </c>
      <c r="WL39" s="151">
        <f t="shared" ca="1" si="100"/>
        <v>0</v>
      </c>
      <c r="WM39" s="151">
        <f t="shared" ca="1" si="100"/>
        <v>0</v>
      </c>
      <c r="WN39" s="151">
        <f t="shared" ca="1" si="100"/>
        <v>0</v>
      </c>
      <c r="WO39" s="151">
        <f t="shared" ca="1" si="100"/>
        <v>0</v>
      </c>
      <c r="WP39" s="151">
        <f t="shared" ca="1" si="100"/>
        <v>0</v>
      </c>
      <c r="WQ39" s="151">
        <f t="shared" ca="1" si="100"/>
        <v>0</v>
      </c>
      <c r="WR39" s="151">
        <f t="shared" ca="1" si="100"/>
        <v>0</v>
      </c>
      <c r="WS39" s="151">
        <f t="shared" ca="1" si="100"/>
        <v>0</v>
      </c>
      <c r="WT39" s="151">
        <f t="shared" ca="1" si="100"/>
        <v>0</v>
      </c>
      <c r="WU39" s="151">
        <f t="shared" ca="1" si="100"/>
        <v>0</v>
      </c>
      <c r="WV39" s="151">
        <f t="shared" ca="1" si="100"/>
        <v>0</v>
      </c>
      <c r="WW39" s="151">
        <f t="shared" ca="1" si="100"/>
        <v>0</v>
      </c>
      <c r="WX39" s="151">
        <f t="shared" ca="1" si="100"/>
        <v>0</v>
      </c>
      <c r="WY39" s="151">
        <f t="shared" ref="WY39:YE39" ca="1" si="101">IF($D39=0,0,(WY29*$D29+WY30*$D30+WY32*$D32+WY33*$D33)/$D39)</f>
        <v>0</v>
      </c>
      <c r="WZ39" s="151">
        <f t="shared" ca="1" si="101"/>
        <v>0</v>
      </c>
      <c r="XA39" s="151">
        <f t="shared" ca="1" si="101"/>
        <v>0</v>
      </c>
      <c r="XB39" s="151">
        <f t="shared" ca="1" si="101"/>
        <v>0</v>
      </c>
      <c r="XC39" s="151">
        <f t="shared" ca="1" si="101"/>
        <v>0</v>
      </c>
      <c r="XD39" s="151">
        <f t="shared" ca="1" si="101"/>
        <v>0</v>
      </c>
      <c r="XE39" s="151">
        <f t="shared" ca="1" si="101"/>
        <v>0</v>
      </c>
      <c r="XF39" s="151">
        <f t="shared" ca="1" si="101"/>
        <v>0</v>
      </c>
      <c r="XG39" s="151">
        <f t="shared" ca="1" si="101"/>
        <v>0</v>
      </c>
      <c r="XH39" s="151">
        <f t="shared" ca="1" si="101"/>
        <v>0</v>
      </c>
      <c r="XI39" s="151">
        <f t="shared" ca="1" si="101"/>
        <v>0</v>
      </c>
      <c r="XJ39" s="151">
        <f t="shared" ca="1" si="101"/>
        <v>0</v>
      </c>
      <c r="XK39" s="151">
        <f t="shared" ca="1" si="101"/>
        <v>0</v>
      </c>
      <c r="XL39" s="151">
        <f t="shared" ca="1" si="101"/>
        <v>0</v>
      </c>
      <c r="XM39" s="151">
        <f t="shared" ca="1" si="101"/>
        <v>0</v>
      </c>
      <c r="XN39" s="151">
        <f t="shared" ca="1" si="101"/>
        <v>0</v>
      </c>
      <c r="XO39" s="151">
        <f t="shared" ca="1" si="101"/>
        <v>0</v>
      </c>
      <c r="XP39" s="151">
        <f t="shared" ca="1" si="101"/>
        <v>0</v>
      </c>
      <c r="XQ39" s="151">
        <f t="shared" ca="1" si="101"/>
        <v>0</v>
      </c>
      <c r="XR39" s="151">
        <f t="shared" ca="1" si="101"/>
        <v>0</v>
      </c>
      <c r="XS39" s="151">
        <f t="shared" ca="1" si="101"/>
        <v>0</v>
      </c>
      <c r="XT39" s="151">
        <f t="shared" ca="1" si="101"/>
        <v>0</v>
      </c>
      <c r="XU39" s="151">
        <f t="shared" ca="1" si="101"/>
        <v>0</v>
      </c>
      <c r="XV39" s="151">
        <f t="shared" ca="1" si="101"/>
        <v>0</v>
      </c>
      <c r="XW39" s="151">
        <f t="shared" ca="1" si="101"/>
        <v>0</v>
      </c>
      <c r="XX39" s="151">
        <f t="shared" ca="1" si="101"/>
        <v>0</v>
      </c>
      <c r="XY39" s="151">
        <f t="shared" ca="1" si="101"/>
        <v>0</v>
      </c>
      <c r="XZ39" s="151">
        <f t="shared" ca="1" si="101"/>
        <v>0</v>
      </c>
      <c r="YA39" s="151">
        <f t="shared" ca="1" si="101"/>
        <v>0</v>
      </c>
      <c r="YB39" s="151">
        <f t="shared" ca="1" si="101"/>
        <v>0</v>
      </c>
      <c r="YC39" s="151">
        <f t="shared" ca="1" si="101"/>
        <v>0</v>
      </c>
      <c r="YD39" s="151">
        <f t="shared" ca="1" si="101"/>
        <v>0</v>
      </c>
      <c r="YE39" s="151">
        <f t="shared" ca="1" si="101"/>
        <v>0</v>
      </c>
      <c r="YF39" s="108"/>
      <c r="YG39" s="109"/>
    </row>
    <row r="40" spans="1:657" s="110" customFormat="1" ht="15" customHeight="1" x14ac:dyDescent="0.25">
      <c r="A40" s="148"/>
      <c r="B40" s="149" t="s">
        <v>227</v>
      </c>
      <c r="C40" s="149"/>
      <c r="D40" s="150">
        <f ca="1">D31+D34</f>
        <v>0</v>
      </c>
      <c r="E40" s="149"/>
      <c r="F40" s="149"/>
      <c r="G40" s="149"/>
      <c r="H40" s="149"/>
      <c r="I40" s="151">
        <f ca="1">IF($D40=0,0,(I31*$D31+I34*$D34)/$D40)</f>
        <v>0</v>
      </c>
      <c r="J40" s="152"/>
      <c r="K40" s="151">
        <f ca="1">IF($D40=0,0,(K31*$D31+K34*$D34)/$D40)</f>
        <v>0</v>
      </c>
      <c r="L40" s="151"/>
      <c r="M40" s="151">
        <f ca="1">IF($D40=0,0,(M31*$D31+M34*$D34)/$D40)</f>
        <v>0</v>
      </c>
      <c r="N40" s="151"/>
      <c r="O40" s="151">
        <f ca="1">IF($D40=0,0,(O31*$D31+O34*$D34)/$D40)</f>
        <v>0</v>
      </c>
      <c r="P40" s="151"/>
      <c r="Q40" s="151">
        <f t="shared" ref="Q40:AQ40" ca="1" si="102">IF($D40=0,0,(Q31*$D31+Q34*$D34)/$D40)</f>
        <v>0</v>
      </c>
      <c r="R40" s="151">
        <f t="shared" ca="1" si="102"/>
        <v>0</v>
      </c>
      <c r="S40" s="151">
        <f t="shared" ca="1" si="102"/>
        <v>0</v>
      </c>
      <c r="T40" s="151">
        <f t="shared" ca="1" si="102"/>
        <v>0</v>
      </c>
      <c r="U40" s="151">
        <f t="shared" ca="1" si="102"/>
        <v>0</v>
      </c>
      <c r="V40" s="151">
        <f t="shared" ca="1" si="102"/>
        <v>0</v>
      </c>
      <c r="W40" s="151">
        <f t="shared" ca="1" si="102"/>
        <v>0</v>
      </c>
      <c r="X40" s="151">
        <f t="shared" ca="1" si="102"/>
        <v>0</v>
      </c>
      <c r="Y40" s="151">
        <f t="shared" ca="1" si="102"/>
        <v>0</v>
      </c>
      <c r="Z40" s="151">
        <f t="shared" ca="1" si="102"/>
        <v>0</v>
      </c>
      <c r="AA40" s="151">
        <f t="shared" ca="1" si="102"/>
        <v>0</v>
      </c>
      <c r="AB40" s="151">
        <f t="shared" ca="1" si="102"/>
        <v>0</v>
      </c>
      <c r="AC40" s="151">
        <f t="shared" ca="1" si="102"/>
        <v>0</v>
      </c>
      <c r="AD40" s="151">
        <f t="shared" ca="1" si="102"/>
        <v>0</v>
      </c>
      <c r="AE40" s="151">
        <f t="shared" ca="1" si="102"/>
        <v>0</v>
      </c>
      <c r="AF40" s="151">
        <f t="shared" ca="1" si="102"/>
        <v>0</v>
      </c>
      <c r="AG40" s="151">
        <f t="shared" ca="1" si="102"/>
        <v>0</v>
      </c>
      <c r="AH40" s="151">
        <f t="shared" ca="1" si="102"/>
        <v>0</v>
      </c>
      <c r="AI40" s="151">
        <f t="shared" ca="1" si="102"/>
        <v>0</v>
      </c>
      <c r="AJ40" s="151">
        <f t="shared" ca="1" si="102"/>
        <v>0</v>
      </c>
      <c r="AK40" s="151">
        <f t="shared" ca="1" si="102"/>
        <v>0</v>
      </c>
      <c r="AL40" s="151">
        <f t="shared" ca="1" si="102"/>
        <v>0</v>
      </c>
      <c r="AM40" s="151">
        <f t="shared" ca="1" si="102"/>
        <v>0</v>
      </c>
      <c r="AN40" s="151">
        <f t="shared" ca="1" si="102"/>
        <v>0</v>
      </c>
      <c r="AO40" s="151">
        <f t="shared" ca="1" si="102"/>
        <v>0</v>
      </c>
      <c r="AP40" s="151">
        <f t="shared" ca="1" si="102"/>
        <v>0</v>
      </c>
      <c r="AQ40" s="151">
        <f t="shared" ca="1" si="102"/>
        <v>0</v>
      </c>
      <c r="AR40" s="152"/>
      <c r="AS40" s="152"/>
      <c r="AT40" s="151"/>
      <c r="AU40" s="151"/>
      <c r="AV40" s="151"/>
      <c r="AW40" s="151"/>
      <c r="AX40" s="151">
        <f t="shared" ref="AX40:BC40" ca="1" si="103">IF($D40=0,0,(AX31*$D31+AX34*$D34)/$D40)</f>
        <v>0</v>
      </c>
      <c r="AY40" s="151">
        <f t="shared" ca="1" si="103"/>
        <v>0</v>
      </c>
      <c r="AZ40" s="151">
        <f t="shared" ca="1" si="103"/>
        <v>0</v>
      </c>
      <c r="BA40" s="151">
        <f t="shared" ca="1" si="103"/>
        <v>0</v>
      </c>
      <c r="BB40" s="151">
        <f t="shared" ca="1" si="103"/>
        <v>0</v>
      </c>
      <c r="BC40" s="151">
        <f t="shared" ca="1" si="103"/>
        <v>0</v>
      </c>
      <c r="BD40" s="151"/>
      <c r="BE40" s="151"/>
      <c r="BF40" s="151">
        <f t="shared" ref="BF40:BK40" ca="1" si="104">IF($D40=0,0,(BF31*$D31+BF34*$D34)/$D40)</f>
        <v>0</v>
      </c>
      <c r="BG40" s="151">
        <f t="shared" ca="1" si="104"/>
        <v>0</v>
      </c>
      <c r="BH40" s="151">
        <f t="shared" ca="1" si="104"/>
        <v>0</v>
      </c>
      <c r="BI40" s="151">
        <f t="shared" ca="1" si="104"/>
        <v>0</v>
      </c>
      <c r="BJ40" s="151">
        <f t="shared" ca="1" si="104"/>
        <v>0</v>
      </c>
      <c r="BK40" s="151">
        <f t="shared" ca="1" si="104"/>
        <v>0</v>
      </c>
      <c r="BL40" s="151"/>
      <c r="BM40" s="151">
        <f ca="1">IF($D40=0,0,(BM31*$D31+BM34*$D34)/$D40)</f>
        <v>0</v>
      </c>
      <c r="BN40" s="151"/>
      <c r="BO40" s="151"/>
      <c r="BP40" s="151"/>
      <c r="BQ40" s="151">
        <f ca="1">IF($D40=0,0,(BQ31*$D31+BQ34*$D34)/$D40)</f>
        <v>0</v>
      </c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151"/>
      <c r="CK40" s="151">
        <f t="shared" ref="CK40:DC40" ca="1" si="105">IF($D40=0,0,(CK31*$D31+CK34*$D34)/$D40)</f>
        <v>0</v>
      </c>
      <c r="CL40" s="151">
        <f t="shared" ca="1" si="105"/>
        <v>0</v>
      </c>
      <c r="CM40" s="151">
        <f t="shared" ca="1" si="105"/>
        <v>0</v>
      </c>
      <c r="CN40" s="151">
        <f t="shared" ca="1" si="105"/>
        <v>0</v>
      </c>
      <c r="CO40" s="151">
        <f t="shared" ca="1" si="105"/>
        <v>0</v>
      </c>
      <c r="CP40" s="151">
        <f t="shared" ca="1" si="105"/>
        <v>0</v>
      </c>
      <c r="CQ40" s="151">
        <f t="shared" ca="1" si="105"/>
        <v>0</v>
      </c>
      <c r="CR40" s="151">
        <f t="shared" ca="1" si="105"/>
        <v>0</v>
      </c>
      <c r="CS40" s="151">
        <f t="shared" ca="1" si="105"/>
        <v>0</v>
      </c>
      <c r="CT40" s="151">
        <f t="shared" ca="1" si="105"/>
        <v>0</v>
      </c>
      <c r="CU40" s="151">
        <f t="shared" ca="1" si="105"/>
        <v>0</v>
      </c>
      <c r="CV40" s="151">
        <f t="shared" ca="1" si="105"/>
        <v>0</v>
      </c>
      <c r="CW40" s="151">
        <f t="shared" ca="1" si="105"/>
        <v>0</v>
      </c>
      <c r="CX40" s="151">
        <f t="shared" ca="1" si="105"/>
        <v>0</v>
      </c>
      <c r="CY40" s="151">
        <f t="shared" ca="1" si="105"/>
        <v>0</v>
      </c>
      <c r="CZ40" s="151">
        <f t="shared" ca="1" si="105"/>
        <v>0</v>
      </c>
      <c r="DA40" s="151">
        <f t="shared" ca="1" si="105"/>
        <v>0</v>
      </c>
      <c r="DB40" s="151">
        <f t="shared" ca="1" si="105"/>
        <v>0</v>
      </c>
      <c r="DC40" s="151">
        <f t="shared" ca="1" si="105"/>
        <v>0</v>
      </c>
      <c r="DD40" s="151"/>
      <c r="DE40" s="151">
        <f ca="1">IF($D40=0,0,(DE31*$D31+DE34*$D34)/$D40)</f>
        <v>0</v>
      </c>
      <c r="DF40" s="151"/>
      <c r="DG40" s="151">
        <f t="shared" ref="DG40:FR40" ca="1" si="106">IF($D40=0,0,(DG31*$D31+DG34*$D34)/$D40)</f>
        <v>0</v>
      </c>
      <c r="DH40" s="151">
        <f t="shared" ca="1" si="106"/>
        <v>0</v>
      </c>
      <c r="DI40" s="151">
        <f t="shared" ca="1" si="106"/>
        <v>0</v>
      </c>
      <c r="DJ40" s="151">
        <f t="shared" ca="1" si="106"/>
        <v>0</v>
      </c>
      <c r="DK40" s="151">
        <f t="shared" ca="1" si="106"/>
        <v>0</v>
      </c>
      <c r="DL40" s="151">
        <f t="shared" ca="1" si="106"/>
        <v>0</v>
      </c>
      <c r="DM40" s="151">
        <f t="shared" ca="1" si="106"/>
        <v>0</v>
      </c>
      <c r="DN40" s="151">
        <f t="shared" ca="1" si="106"/>
        <v>0</v>
      </c>
      <c r="DO40" s="151">
        <f t="shared" ca="1" si="106"/>
        <v>0</v>
      </c>
      <c r="DP40" s="151">
        <f t="shared" ca="1" si="106"/>
        <v>0</v>
      </c>
      <c r="DQ40" s="151">
        <f t="shared" ca="1" si="106"/>
        <v>0</v>
      </c>
      <c r="DR40" s="151">
        <f t="shared" ca="1" si="106"/>
        <v>0</v>
      </c>
      <c r="DS40" s="151">
        <f t="shared" ca="1" si="106"/>
        <v>0</v>
      </c>
      <c r="DT40" s="151">
        <f t="shared" ca="1" si="106"/>
        <v>0</v>
      </c>
      <c r="DU40" s="151">
        <f t="shared" ca="1" si="106"/>
        <v>0</v>
      </c>
      <c r="DV40" s="151">
        <f t="shared" ca="1" si="106"/>
        <v>0</v>
      </c>
      <c r="DW40" s="151">
        <f t="shared" ca="1" si="106"/>
        <v>0</v>
      </c>
      <c r="DX40" s="151">
        <f t="shared" ca="1" si="106"/>
        <v>0</v>
      </c>
      <c r="DY40" s="151">
        <f t="shared" ca="1" si="106"/>
        <v>0</v>
      </c>
      <c r="DZ40" s="151">
        <f t="shared" ca="1" si="106"/>
        <v>0</v>
      </c>
      <c r="EA40" s="151">
        <f t="shared" ca="1" si="106"/>
        <v>0</v>
      </c>
      <c r="EB40" s="151">
        <f t="shared" ca="1" si="106"/>
        <v>0</v>
      </c>
      <c r="EC40" s="151">
        <f t="shared" ca="1" si="106"/>
        <v>0</v>
      </c>
      <c r="ED40" s="151">
        <f t="shared" ca="1" si="106"/>
        <v>0</v>
      </c>
      <c r="EE40" s="151">
        <f t="shared" ca="1" si="106"/>
        <v>0</v>
      </c>
      <c r="EF40" s="151">
        <f t="shared" ca="1" si="106"/>
        <v>0</v>
      </c>
      <c r="EG40" s="151">
        <f t="shared" ca="1" si="106"/>
        <v>0</v>
      </c>
      <c r="EH40" s="151">
        <f t="shared" ca="1" si="106"/>
        <v>0</v>
      </c>
      <c r="EI40" s="151">
        <f t="shared" ca="1" si="106"/>
        <v>0</v>
      </c>
      <c r="EJ40" s="151">
        <f t="shared" ca="1" si="106"/>
        <v>0</v>
      </c>
      <c r="EK40" s="151">
        <f t="shared" ca="1" si="106"/>
        <v>0</v>
      </c>
      <c r="EL40" s="151">
        <f t="shared" ca="1" si="106"/>
        <v>0</v>
      </c>
      <c r="EM40" s="151">
        <f t="shared" ca="1" si="106"/>
        <v>0</v>
      </c>
      <c r="EN40" s="151">
        <f t="shared" ca="1" si="106"/>
        <v>0</v>
      </c>
      <c r="EO40" s="151">
        <f t="shared" ca="1" si="106"/>
        <v>0</v>
      </c>
      <c r="EP40" s="151">
        <f t="shared" ca="1" si="106"/>
        <v>0</v>
      </c>
      <c r="EQ40" s="151">
        <f t="shared" ca="1" si="106"/>
        <v>0</v>
      </c>
      <c r="ER40" s="151">
        <f t="shared" ca="1" si="106"/>
        <v>0</v>
      </c>
      <c r="ES40" s="151">
        <f t="shared" ca="1" si="106"/>
        <v>0</v>
      </c>
      <c r="ET40" s="151">
        <f t="shared" ca="1" si="106"/>
        <v>0</v>
      </c>
      <c r="EU40" s="151">
        <f t="shared" ca="1" si="106"/>
        <v>0</v>
      </c>
      <c r="EV40" s="151">
        <f t="shared" ca="1" si="106"/>
        <v>0</v>
      </c>
      <c r="EW40" s="151">
        <f t="shared" ca="1" si="106"/>
        <v>0</v>
      </c>
      <c r="EX40" s="151">
        <f t="shared" ca="1" si="106"/>
        <v>0</v>
      </c>
      <c r="EY40" s="151">
        <f t="shared" ca="1" si="106"/>
        <v>0</v>
      </c>
      <c r="EZ40" s="151">
        <f t="shared" ca="1" si="106"/>
        <v>0</v>
      </c>
      <c r="FA40" s="151">
        <f t="shared" ca="1" si="106"/>
        <v>0</v>
      </c>
      <c r="FB40" s="151">
        <f t="shared" ca="1" si="106"/>
        <v>0</v>
      </c>
      <c r="FC40" s="151">
        <f t="shared" ca="1" si="106"/>
        <v>0</v>
      </c>
      <c r="FD40" s="151">
        <f t="shared" ca="1" si="106"/>
        <v>0</v>
      </c>
      <c r="FE40" s="151">
        <f t="shared" ca="1" si="106"/>
        <v>0</v>
      </c>
      <c r="FF40" s="151">
        <f t="shared" ca="1" si="106"/>
        <v>0</v>
      </c>
      <c r="FG40" s="151">
        <f t="shared" ca="1" si="106"/>
        <v>0</v>
      </c>
      <c r="FH40" s="151">
        <f t="shared" ca="1" si="106"/>
        <v>0</v>
      </c>
      <c r="FI40" s="151">
        <f t="shared" ca="1" si="106"/>
        <v>0</v>
      </c>
      <c r="FJ40" s="151">
        <f t="shared" ca="1" si="106"/>
        <v>0</v>
      </c>
      <c r="FK40" s="151">
        <f t="shared" ca="1" si="106"/>
        <v>0</v>
      </c>
      <c r="FL40" s="151">
        <f t="shared" ca="1" si="106"/>
        <v>0</v>
      </c>
      <c r="FM40" s="151">
        <f t="shared" ca="1" si="106"/>
        <v>0</v>
      </c>
      <c r="FN40" s="151">
        <f t="shared" ca="1" si="106"/>
        <v>0</v>
      </c>
      <c r="FO40" s="151">
        <f t="shared" ca="1" si="106"/>
        <v>0</v>
      </c>
      <c r="FP40" s="151">
        <f t="shared" ca="1" si="106"/>
        <v>0</v>
      </c>
      <c r="FQ40" s="151">
        <f t="shared" ca="1" si="106"/>
        <v>0</v>
      </c>
      <c r="FR40" s="151">
        <f t="shared" ca="1" si="106"/>
        <v>0</v>
      </c>
      <c r="FS40" s="151">
        <f t="shared" ref="FS40:ID40" ca="1" si="107">IF($D40=0,0,(FS31*$D31+FS34*$D34)/$D40)</f>
        <v>0</v>
      </c>
      <c r="FT40" s="151">
        <f t="shared" ca="1" si="107"/>
        <v>0</v>
      </c>
      <c r="FU40" s="151">
        <f t="shared" ca="1" si="107"/>
        <v>0</v>
      </c>
      <c r="FV40" s="151">
        <f t="shared" ca="1" si="107"/>
        <v>0</v>
      </c>
      <c r="FW40" s="151">
        <f t="shared" ca="1" si="107"/>
        <v>0</v>
      </c>
      <c r="FX40" s="151">
        <f t="shared" ca="1" si="107"/>
        <v>0</v>
      </c>
      <c r="FY40" s="151">
        <f t="shared" ca="1" si="107"/>
        <v>0</v>
      </c>
      <c r="FZ40" s="151">
        <f t="shared" ca="1" si="107"/>
        <v>0</v>
      </c>
      <c r="GA40" s="151">
        <f t="shared" ca="1" si="107"/>
        <v>0</v>
      </c>
      <c r="GB40" s="151">
        <f t="shared" ca="1" si="107"/>
        <v>0</v>
      </c>
      <c r="GC40" s="151">
        <f t="shared" ca="1" si="107"/>
        <v>0</v>
      </c>
      <c r="GD40" s="151">
        <f t="shared" ca="1" si="107"/>
        <v>0</v>
      </c>
      <c r="GE40" s="151">
        <f t="shared" ca="1" si="107"/>
        <v>0</v>
      </c>
      <c r="GF40" s="151">
        <f t="shared" ca="1" si="107"/>
        <v>0</v>
      </c>
      <c r="GG40" s="151">
        <f t="shared" ca="1" si="107"/>
        <v>0</v>
      </c>
      <c r="GH40" s="151">
        <f t="shared" ca="1" si="107"/>
        <v>0</v>
      </c>
      <c r="GI40" s="151">
        <f t="shared" ca="1" si="107"/>
        <v>0</v>
      </c>
      <c r="GJ40" s="151">
        <f t="shared" ca="1" si="107"/>
        <v>0</v>
      </c>
      <c r="GK40" s="151">
        <f t="shared" ca="1" si="107"/>
        <v>0</v>
      </c>
      <c r="GL40" s="151">
        <f t="shared" ca="1" si="107"/>
        <v>0</v>
      </c>
      <c r="GM40" s="151">
        <f t="shared" ca="1" si="107"/>
        <v>0</v>
      </c>
      <c r="GN40" s="151">
        <f t="shared" ca="1" si="107"/>
        <v>0</v>
      </c>
      <c r="GO40" s="151">
        <f t="shared" ca="1" si="107"/>
        <v>0</v>
      </c>
      <c r="GP40" s="151">
        <f t="shared" ca="1" si="107"/>
        <v>0</v>
      </c>
      <c r="GQ40" s="151">
        <f t="shared" ca="1" si="107"/>
        <v>0</v>
      </c>
      <c r="GR40" s="151">
        <f t="shared" ca="1" si="107"/>
        <v>0</v>
      </c>
      <c r="GS40" s="151">
        <f t="shared" ca="1" si="107"/>
        <v>0</v>
      </c>
      <c r="GT40" s="151">
        <f t="shared" ca="1" si="107"/>
        <v>0</v>
      </c>
      <c r="GU40" s="151">
        <f t="shared" ca="1" si="107"/>
        <v>0</v>
      </c>
      <c r="GV40" s="151">
        <f t="shared" ca="1" si="107"/>
        <v>0</v>
      </c>
      <c r="GW40" s="151">
        <f t="shared" ca="1" si="107"/>
        <v>0</v>
      </c>
      <c r="GX40" s="151">
        <f t="shared" ca="1" si="107"/>
        <v>0</v>
      </c>
      <c r="GY40" s="151">
        <f t="shared" ca="1" si="107"/>
        <v>0</v>
      </c>
      <c r="GZ40" s="151">
        <f t="shared" ca="1" si="107"/>
        <v>0</v>
      </c>
      <c r="HA40" s="151">
        <f t="shared" ca="1" si="107"/>
        <v>0</v>
      </c>
      <c r="HB40" s="151">
        <f t="shared" ca="1" si="107"/>
        <v>0</v>
      </c>
      <c r="HC40" s="151">
        <f t="shared" ca="1" si="107"/>
        <v>0</v>
      </c>
      <c r="HD40" s="151">
        <f t="shared" ca="1" si="107"/>
        <v>0</v>
      </c>
      <c r="HE40" s="151">
        <f t="shared" ca="1" si="107"/>
        <v>0</v>
      </c>
      <c r="HF40" s="151">
        <f t="shared" ca="1" si="107"/>
        <v>0</v>
      </c>
      <c r="HG40" s="151">
        <f t="shared" ca="1" si="107"/>
        <v>0</v>
      </c>
      <c r="HH40" s="151">
        <f t="shared" ca="1" si="107"/>
        <v>0</v>
      </c>
      <c r="HI40" s="151">
        <f t="shared" ca="1" si="107"/>
        <v>0</v>
      </c>
      <c r="HJ40" s="151">
        <f t="shared" ca="1" si="107"/>
        <v>0</v>
      </c>
      <c r="HK40" s="151">
        <f t="shared" ca="1" si="107"/>
        <v>0</v>
      </c>
      <c r="HL40" s="151">
        <f t="shared" ca="1" si="107"/>
        <v>0</v>
      </c>
      <c r="HM40" s="151">
        <f t="shared" ca="1" si="107"/>
        <v>0</v>
      </c>
      <c r="HN40" s="151">
        <f t="shared" ca="1" si="107"/>
        <v>0</v>
      </c>
      <c r="HO40" s="151">
        <f t="shared" ca="1" si="107"/>
        <v>0</v>
      </c>
      <c r="HP40" s="151">
        <f t="shared" ca="1" si="107"/>
        <v>0</v>
      </c>
      <c r="HQ40" s="151">
        <f t="shared" ca="1" si="107"/>
        <v>0</v>
      </c>
      <c r="HR40" s="151">
        <f t="shared" ca="1" si="107"/>
        <v>0</v>
      </c>
      <c r="HS40" s="151">
        <f t="shared" ca="1" si="107"/>
        <v>0</v>
      </c>
      <c r="HT40" s="151">
        <f t="shared" ca="1" si="107"/>
        <v>0</v>
      </c>
      <c r="HU40" s="151">
        <f t="shared" ca="1" si="107"/>
        <v>0</v>
      </c>
      <c r="HV40" s="151">
        <f t="shared" ca="1" si="107"/>
        <v>0</v>
      </c>
      <c r="HW40" s="151">
        <f t="shared" ca="1" si="107"/>
        <v>0</v>
      </c>
      <c r="HX40" s="151">
        <f t="shared" ca="1" si="107"/>
        <v>0</v>
      </c>
      <c r="HY40" s="151">
        <f t="shared" ca="1" si="107"/>
        <v>0</v>
      </c>
      <c r="HZ40" s="151">
        <f t="shared" ca="1" si="107"/>
        <v>0</v>
      </c>
      <c r="IA40" s="151">
        <f t="shared" ca="1" si="107"/>
        <v>0</v>
      </c>
      <c r="IB40" s="151">
        <f t="shared" ca="1" si="107"/>
        <v>0</v>
      </c>
      <c r="IC40" s="151">
        <f t="shared" ca="1" si="107"/>
        <v>0</v>
      </c>
      <c r="ID40" s="151">
        <f t="shared" ca="1" si="107"/>
        <v>0</v>
      </c>
      <c r="IE40" s="151">
        <f t="shared" ref="IE40:KP40" ca="1" si="108">IF($D40=0,0,(IE31*$D31+IE34*$D34)/$D40)</f>
        <v>0</v>
      </c>
      <c r="IF40" s="151">
        <f t="shared" ca="1" si="108"/>
        <v>0</v>
      </c>
      <c r="IG40" s="151">
        <f t="shared" ca="1" si="108"/>
        <v>0</v>
      </c>
      <c r="IH40" s="151">
        <f t="shared" ca="1" si="108"/>
        <v>0</v>
      </c>
      <c r="II40" s="151">
        <f t="shared" ca="1" si="108"/>
        <v>0</v>
      </c>
      <c r="IJ40" s="151">
        <f t="shared" ca="1" si="108"/>
        <v>0</v>
      </c>
      <c r="IK40" s="151">
        <f t="shared" ca="1" si="108"/>
        <v>0</v>
      </c>
      <c r="IL40" s="151">
        <f t="shared" ca="1" si="108"/>
        <v>0</v>
      </c>
      <c r="IM40" s="151">
        <f t="shared" ca="1" si="108"/>
        <v>0</v>
      </c>
      <c r="IN40" s="151">
        <f t="shared" ca="1" si="108"/>
        <v>0</v>
      </c>
      <c r="IO40" s="151">
        <f t="shared" ca="1" si="108"/>
        <v>0</v>
      </c>
      <c r="IP40" s="151">
        <f t="shared" ca="1" si="108"/>
        <v>0</v>
      </c>
      <c r="IQ40" s="151">
        <f t="shared" ca="1" si="108"/>
        <v>0</v>
      </c>
      <c r="IR40" s="151">
        <f t="shared" ca="1" si="108"/>
        <v>0</v>
      </c>
      <c r="IS40" s="151">
        <f t="shared" ca="1" si="108"/>
        <v>0</v>
      </c>
      <c r="IT40" s="151">
        <f t="shared" ca="1" si="108"/>
        <v>0</v>
      </c>
      <c r="IU40" s="151">
        <f t="shared" ca="1" si="108"/>
        <v>0</v>
      </c>
      <c r="IV40" s="151">
        <f t="shared" ca="1" si="108"/>
        <v>0</v>
      </c>
      <c r="IW40" s="151">
        <f t="shared" ca="1" si="108"/>
        <v>0</v>
      </c>
      <c r="IX40" s="151">
        <f t="shared" ca="1" si="108"/>
        <v>0</v>
      </c>
      <c r="IY40" s="151">
        <f t="shared" ca="1" si="108"/>
        <v>0</v>
      </c>
      <c r="IZ40" s="151">
        <f t="shared" ca="1" si="108"/>
        <v>0</v>
      </c>
      <c r="JA40" s="151">
        <f t="shared" ca="1" si="108"/>
        <v>0</v>
      </c>
      <c r="JB40" s="151">
        <f t="shared" ca="1" si="108"/>
        <v>0</v>
      </c>
      <c r="JC40" s="151">
        <f t="shared" ca="1" si="108"/>
        <v>0</v>
      </c>
      <c r="JD40" s="151">
        <f t="shared" ca="1" si="108"/>
        <v>0</v>
      </c>
      <c r="JE40" s="151">
        <f t="shared" ca="1" si="108"/>
        <v>0</v>
      </c>
      <c r="JF40" s="151">
        <f t="shared" ca="1" si="108"/>
        <v>0</v>
      </c>
      <c r="JG40" s="151">
        <f t="shared" ca="1" si="108"/>
        <v>0</v>
      </c>
      <c r="JH40" s="151">
        <f t="shared" ca="1" si="108"/>
        <v>0</v>
      </c>
      <c r="JI40" s="151">
        <f t="shared" ca="1" si="108"/>
        <v>0</v>
      </c>
      <c r="JJ40" s="151">
        <f t="shared" ca="1" si="108"/>
        <v>0</v>
      </c>
      <c r="JK40" s="151">
        <f t="shared" ca="1" si="108"/>
        <v>0</v>
      </c>
      <c r="JL40" s="151">
        <f t="shared" ca="1" si="108"/>
        <v>0</v>
      </c>
      <c r="JM40" s="151">
        <f t="shared" ca="1" si="108"/>
        <v>0</v>
      </c>
      <c r="JN40" s="151">
        <f t="shared" ca="1" si="108"/>
        <v>0</v>
      </c>
      <c r="JO40" s="151">
        <f t="shared" ca="1" si="108"/>
        <v>0</v>
      </c>
      <c r="JP40" s="151">
        <f t="shared" ca="1" si="108"/>
        <v>0</v>
      </c>
      <c r="JQ40" s="151">
        <f t="shared" ca="1" si="108"/>
        <v>0</v>
      </c>
      <c r="JR40" s="151">
        <f t="shared" ca="1" si="108"/>
        <v>0</v>
      </c>
      <c r="JS40" s="151">
        <f t="shared" ca="1" si="108"/>
        <v>0</v>
      </c>
      <c r="JT40" s="151">
        <f t="shared" ca="1" si="108"/>
        <v>0</v>
      </c>
      <c r="JU40" s="151">
        <f t="shared" ca="1" si="108"/>
        <v>0</v>
      </c>
      <c r="JV40" s="151">
        <f t="shared" ca="1" si="108"/>
        <v>0</v>
      </c>
      <c r="JW40" s="151">
        <f t="shared" ca="1" si="108"/>
        <v>0</v>
      </c>
      <c r="JX40" s="151">
        <f t="shared" ca="1" si="108"/>
        <v>0</v>
      </c>
      <c r="JY40" s="151">
        <f t="shared" ca="1" si="108"/>
        <v>0</v>
      </c>
      <c r="JZ40" s="151">
        <f t="shared" ca="1" si="108"/>
        <v>0</v>
      </c>
      <c r="KA40" s="151">
        <f t="shared" ca="1" si="108"/>
        <v>0</v>
      </c>
      <c r="KB40" s="151">
        <f t="shared" ca="1" si="108"/>
        <v>0</v>
      </c>
      <c r="KC40" s="151">
        <f t="shared" ca="1" si="108"/>
        <v>0</v>
      </c>
      <c r="KD40" s="151">
        <f t="shared" ca="1" si="108"/>
        <v>0</v>
      </c>
      <c r="KE40" s="151">
        <f t="shared" ca="1" si="108"/>
        <v>0</v>
      </c>
      <c r="KF40" s="151">
        <f t="shared" ca="1" si="108"/>
        <v>0</v>
      </c>
      <c r="KG40" s="151">
        <f t="shared" ca="1" si="108"/>
        <v>0</v>
      </c>
      <c r="KH40" s="151">
        <f t="shared" ca="1" si="108"/>
        <v>0</v>
      </c>
      <c r="KI40" s="151">
        <f t="shared" ca="1" si="108"/>
        <v>0</v>
      </c>
      <c r="KJ40" s="151">
        <f t="shared" ca="1" si="108"/>
        <v>0</v>
      </c>
      <c r="KK40" s="151">
        <f t="shared" ca="1" si="108"/>
        <v>0</v>
      </c>
      <c r="KL40" s="151">
        <f t="shared" ca="1" si="108"/>
        <v>0</v>
      </c>
      <c r="KM40" s="151">
        <f t="shared" ca="1" si="108"/>
        <v>0</v>
      </c>
      <c r="KN40" s="151">
        <f t="shared" ca="1" si="108"/>
        <v>0</v>
      </c>
      <c r="KO40" s="151">
        <f t="shared" ca="1" si="108"/>
        <v>0</v>
      </c>
      <c r="KP40" s="151">
        <f t="shared" ca="1" si="108"/>
        <v>0</v>
      </c>
      <c r="KQ40" s="151">
        <f t="shared" ref="KQ40:NB40" ca="1" si="109">IF($D40=0,0,(KQ31*$D31+KQ34*$D34)/$D40)</f>
        <v>0</v>
      </c>
      <c r="KR40" s="151">
        <f t="shared" ca="1" si="109"/>
        <v>0</v>
      </c>
      <c r="KS40" s="151">
        <f t="shared" ca="1" si="109"/>
        <v>0</v>
      </c>
      <c r="KT40" s="151">
        <f t="shared" ca="1" si="109"/>
        <v>0</v>
      </c>
      <c r="KU40" s="151">
        <f t="shared" ca="1" si="109"/>
        <v>0</v>
      </c>
      <c r="KV40" s="151">
        <f t="shared" ca="1" si="109"/>
        <v>0</v>
      </c>
      <c r="KW40" s="151">
        <f t="shared" ca="1" si="109"/>
        <v>0</v>
      </c>
      <c r="KX40" s="151">
        <f t="shared" ca="1" si="109"/>
        <v>0</v>
      </c>
      <c r="KY40" s="151">
        <f t="shared" ca="1" si="109"/>
        <v>0</v>
      </c>
      <c r="KZ40" s="151">
        <f t="shared" ca="1" si="109"/>
        <v>0</v>
      </c>
      <c r="LA40" s="151">
        <f t="shared" ca="1" si="109"/>
        <v>0</v>
      </c>
      <c r="LB40" s="151">
        <f t="shared" ca="1" si="109"/>
        <v>0</v>
      </c>
      <c r="LC40" s="151">
        <f t="shared" ca="1" si="109"/>
        <v>0</v>
      </c>
      <c r="LD40" s="151">
        <f t="shared" ca="1" si="109"/>
        <v>0</v>
      </c>
      <c r="LE40" s="151">
        <f t="shared" ca="1" si="109"/>
        <v>0</v>
      </c>
      <c r="LF40" s="151">
        <f t="shared" ca="1" si="109"/>
        <v>0</v>
      </c>
      <c r="LG40" s="151">
        <f t="shared" ca="1" si="109"/>
        <v>0</v>
      </c>
      <c r="LH40" s="151">
        <f t="shared" ca="1" si="109"/>
        <v>0</v>
      </c>
      <c r="LI40" s="151">
        <f t="shared" ca="1" si="109"/>
        <v>0</v>
      </c>
      <c r="LJ40" s="151">
        <f t="shared" ca="1" si="109"/>
        <v>0</v>
      </c>
      <c r="LK40" s="151">
        <f t="shared" ca="1" si="109"/>
        <v>0</v>
      </c>
      <c r="LL40" s="151">
        <f t="shared" ca="1" si="109"/>
        <v>0</v>
      </c>
      <c r="LM40" s="151">
        <f t="shared" ca="1" si="109"/>
        <v>0</v>
      </c>
      <c r="LN40" s="151">
        <f t="shared" ca="1" si="109"/>
        <v>0</v>
      </c>
      <c r="LO40" s="151">
        <f t="shared" ca="1" si="109"/>
        <v>0</v>
      </c>
      <c r="LP40" s="151">
        <f t="shared" ca="1" si="109"/>
        <v>0</v>
      </c>
      <c r="LQ40" s="151">
        <f t="shared" ca="1" si="109"/>
        <v>0</v>
      </c>
      <c r="LR40" s="151">
        <f t="shared" ca="1" si="109"/>
        <v>0</v>
      </c>
      <c r="LS40" s="151">
        <f t="shared" ca="1" si="109"/>
        <v>0</v>
      </c>
      <c r="LT40" s="151">
        <f t="shared" ca="1" si="109"/>
        <v>0</v>
      </c>
      <c r="LU40" s="151">
        <f t="shared" ca="1" si="109"/>
        <v>0</v>
      </c>
      <c r="LV40" s="151">
        <f t="shared" ca="1" si="109"/>
        <v>0</v>
      </c>
      <c r="LW40" s="151">
        <f t="shared" ca="1" si="109"/>
        <v>0</v>
      </c>
      <c r="LX40" s="151">
        <f t="shared" ca="1" si="109"/>
        <v>0</v>
      </c>
      <c r="LY40" s="151">
        <f t="shared" ca="1" si="109"/>
        <v>0</v>
      </c>
      <c r="LZ40" s="151">
        <f t="shared" ca="1" si="109"/>
        <v>0</v>
      </c>
      <c r="MA40" s="151">
        <f t="shared" ca="1" si="109"/>
        <v>0</v>
      </c>
      <c r="MB40" s="151">
        <f t="shared" ca="1" si="109"/>
        <v>0</v>
      </c>
      <c r="MC40" s="151">
        <f t="shared" ca="1" si="109"/>
        <v>0</v>
      </c>
      <c r="MD40" s="151">
        <f t="shared" ca="1" si="109"/>
        <v>0</v>
      </c>
      <c r="ME40" s="151">
        <f t="shared" ca="1" si="109"/>
        <v>0</v>
      </c>
      <c r="MF40" s="151">
        <f t="shared" ca="1" si="109"/>
        <v>0</v>
      </c>
      <c r="MG40" s="151">
        <f t="shared" ca="1" si="109"/>
        <v>0</v>
      </c>
      <c r="MH40" s="151">
        <f t="shared" ca="1" si="109"/>
        <v>0</v>
      </c>
      <c r="MI40" s="151">
        <f t="shared" ca="1" si="109"/>
        <v>0</v>
      </c>
      <c r="MJ40" s="151">
        <f t="shared" ca="1" si="109"/>
        <v>0</v>
      </c>
      <c r="MK40" s="151">
        <f t="shared" ca="1" si="109"/>
        <v>0</v>
      </c>
      <c r="ML40" s="151">
        <f t="shared" ca="1" si="109"/>
        <v>0</v>
      </c>
      <c r="MM40" s="151">
        <f t="shared" ca="1" si="109"/>
        <v>0</v>
      </c>
      <c r="MN40" s="151">
        <f t="shared" ca="1" si="109"/>
        <v>0</v>
      </c>
      <c r="MO40" s="151">
        <f t="shared" ca="1" si="109"/>
        <v>0</v>
      </c>
      <c r="MP40" s="151">
        <f t="shared" ca="1" si="109"/>
        <v>0</v>
      </c>
      <c r="MQ40" s="151">
        <f t="shared" ca="1" si="109"/>
        <v>0</v>
      </c>
      <c r="MR40" s="151">
        <f t="shared" ca="1" si="109"/>
        <v>0</v>
      </c>
      <c r="MS40" s="151">
        <f t="shared" ca="1" si="109"/>
        <v>0</v>
      </c>
      <c r="MT40" s="151">
        <f t="shared" ca="1" si="109"/>
        <v>0</v>
      </c>
      <c r="MU40" s="151">
        <f t="shared" ca="1" si="109"/>
        <v>0</v>
      </c>
      <c r="MV40" s="151">
        <f t="shared" ca="1" si="109"/>
        <v>0</v>
      </c>
      <c r="MW40" s="151">
        <f t="shared" ca="1" si="109"/>
        <v>0</v>
      </c>
      <c r="MX40" s="151">
        <f t="shared" ca="1" si="109"/>
        <v>0</v>
      </c>
      <c r="MY40" s="151">
        <f t="shared" ca="1" si="109"/>
        <v>0</v>
      </c>
      <c r="MZ40" s="151">
        <f t="shared" ca="1" si="109"/>
        <v>0</v>
      </c>
      <c r="NA40" s="151">
        <f t="shared" ca="1" si="109"/>
        <v>0</v>
      </c>
      <c r="NB40" s="151">
        <f t="shared" ca="1" si="109"/>
        <v>0</v>
      </c>
      <c r="NC40" s="151">
        <f t="shared" ref="NC40:PN40" ca="1" si="110">IF($D40=0,0,(NC31*$D31+NC34*$D34)/$D40)</f>
        <v>0</v>
      </c>
      <c r="ND40" s="151">
        <f t="shared" ca="1" si="110"/>
        <v>0</v>
      </c>
      <c r="NE40" s="151">
        <f t="shared" ca="1" si="110"/>
        <v>0</v>
      </c>
      <c r="NF40" s="151">
        <f t="shared" ca="1" si="110"/>
        <v>0</v>
      </c>
      <c r="NG40" s="151">
        <f t="shared" ca="1" si="110"/>
        <v>0</v>
      </c>
      <c r="NH40" s="151">
        <f t="shared" ca="1" si="110"/>
        <v>0</v>
      </c>
      <c r="NI40" s="151">
        <f t="shared" ca="1" si="110"/>
        <v>0</v>
      </c>
      <c r="NJ40" s="151">
        <f t="shared" ca="1" si="110"/>
        <v>0</v>
      </c>
      <c r="NK40" s="151">
        <f t="shared" ca="1" si="110"/>
        <v>0</v>
      </c>
      <c r="NL40" s="151">
        <f t="shared" ca="1" si="110"/>
        <v>0</v>
      </c>
      <c r="NM40" s="151">
        <f t="shared" ca="1" si="110"/>
        <v>0</v>
      </c>
      <c r="NN40" s="151">
        <f t="shared" ca="1" si="110"/>
        <v>0</v>
      </c>
      <c r="NO40" s="151">
        <f t="shared" ca="1" si="110"/>
        <v>0</v>
      </c>
      <c r="NP40" s="151">
        <f t="shared" ca="1" si="110"/>
        <v>0</v>
      </c>
      <c r="NQ40" s="151">
        <f t="shared" ca="1" si="110"/>
        <v>0</v>
      </c>
      <c r="NR40" s="151">
        <f t="shared" ca="1" si="110"/>
        <v>0</v>
      </c>
      <c r="NS40" s="151">
        <f t="shared" ca="1" si="110"/>
        <v>0</v>
      </c>
      <c r="NT40" s="151">
        <f t="shared" ca="1" si="110"/>
        <v>0</v>
      </c>
      <c r="NU40" s="151">
        <f t="shared" ca="1" si="110"/>
        <v>0</v>
      </c>
      <c r="NV40" s="151">
        <f t="shared" ca="1" si="110"/>
        <v>0</v>
      </c>
      <c r="NW40" s="151">
        <f t="shared" ca="1" si="110"/>
        <v>0</v>
      </c>
      <c r="NX40" s="151">
        <f t="shared" ca="1" si="110"/>
        <v>0</v>
      </c>
      <c r="NY40" s="151">
        <f t="shared" ca="1" si="110"/>
        <v>0</v>
      </c>
      <c r="NZ40" s="151">
        <f t="shared" ca="1" si="110"/>
        <v>0</v>
      </c>
      <c r="OA40" s="151">
        <f t="shared" ca="1" si="110"/>
        <v>0</v>
      </c>
      <c r="OB40" s="151">
        <f t="shared" ca="1" si="110"/>
        <v>0</v>
      </c>
      <c r="OC40" s="151">
        <f t="shared" ca="1" si="110"/>
        <v>0</v>
      </c>
      <c r="OD40" s="151">
        <f t="shared" ca="1" si="110"/>
        <v>0</v>
      </c>
      <c r="OE40" s="151">
        <f t="shared" ca="1" si="110"/>
        <v>0</v>
      </c>
      <c r="OF40" s="151">
        <f t="shared" ca="1" si="110"/>
        <v>0</v>
      </c>
      <c r="OG40" s="151">
        <f t="shared" ca="1" si="110"/>
        <v>0</v>
      </c>
      <c r="OH40" s="151">
        <f t="shared" ca="1" si="110"/>
        <v>0</v>
      </c>
      <c r="OI40" s="151">
        <f t="shared" ca="1" si="110"/>
        <v>0</v>
      </c>
      <c r="OJ40" s="151">
        <f t="shared" ca="1" si="110"/>
        <v>0</v>
      </c>
      <c r="OK40" s="151">
        <f t="shared" ca="1" si="110"/>
        <v>0</v>
      </c>
      <c r="OL40" s="151">
        <f t="shared" ca="1" si="110"/>
        <v>0</v>
      </c>
      <c r="OM40" s="151">
        <f t="shared" ca="1" si="110"/>
        <v>0</v>
      </c>
      <c r="ON40" s="151">
        <f t="shared" ca="1" si="110"/>
        <v>0</v>
      </c>
      <c r="OO40" s="151">
        <f t="shared" ca="1" si="110"/>
        <v>0</v>
      </c>
      <c r="OP40" s="151">
        <f t="shared" ca="1" si="110"/>
        <v>0</v>
      </c>
      <c r="OQ40" s="151">
        <f t="shared" ca="1" si="110"/>
        <v>0</v>
      </c>
      <c r="OR40" s="151">
        <f t="shared" ca="1" si="110"/>
        <v>0</v>
      </c>
      <c r="OS40" s="151">
        <f t="shared" ca="1" si="110"/>
        <v>0</v>
      </c>
      <c r="OT40" s="151">
        <f t="shared" ca="1" si="110"/>
        <v>0</v>
      </c>
      <c r="OU40" s="151">
        <f t="shared" ca="1" si="110"/>
        <v>0</v>
      </c>
      <c r="OV40" s="151">
        <f t="shared" ca="1" si="110"/>
        <v>0</v>
      </c>
      <c r="OW40" s="151">
        <f t="shared" ca="1" si="110"/>
        <v>0</v>
      </c>
      <c r="OX40" s="151">
        <f t="shared" ca="1" si="110"/>
        <v>0</v>
      </c>
      <c r="OY40" s="151">
        <f t="shared" ca="1" si="110"/>
        <v>0</v>
      </c>
      <c r="OZ40" s="151">
        <f t="shared" ca="1" si="110"/>
        <v>0</v>
      </c>
      <c r="PA40" s="151">
        <f t="shared" ca="1" si="110"/>
        <v>0</v>
      </c>
      <c r="PB40" s="151">
        <f t="shared" ca="1" si="110"/>
        <v>0</v>
      </c>
      <c r="PC40" s="151">
        <f t="shared" ca="1" si="110"/>
        <v>0</v>
      </c>
      <c r="PD40" s="151">
        <f t="shared" ca="1" si="110"/>
        <v>0</v>
      </c>
      <c r="PE40" s="151">
        <f t="shared" ca="1" si="110"/>
        <v>0</v>
      </c>
      <c r="PF40" s="151">
        <f t="shared" ca="1" si="110"/>
        <v>0</v>
      </c>
      <c r="PG40" s="151">
        <f t="shared" ca="1" si="110"/>
        <v>0</v>
      </c>
      <c r="PH40" s="151">
        <f t="shared" ca="1" si="110"/>
        <v>0</v>
      </c>
      <c r="PI40" s="151">
        <f t="shared" ca="1" si="110"/>
        <v>0</v>
      </c>
      <c r="PJ40" s="151">
        <f t="shared" ca="1" si="110"/>
        <v>0</v>
      </c>
      <c r="PK40" s="151">
        <f t="shared" ca="1" si="110"/>
        <v>0</v>
      </c>
      <c r="PL40" s="151">
        <f t="shared" ca="1" si="110"/>
        <v>0</v>
      </c>
      <c r="PM40" s="151">
        <f t="shared" ca="1" si="110"/>
        <v>0</v>
      </c>
      <c r="PN40" s="151">
        <f t="shared" ca="1" si="110"/>
        <v>0</v>
      </c>
      <c r="PO40" s="151">
        <f t="shared" ref="PO40:RZ40" ca="1" si="111">IF($D40=0,0,(PO31*$D31+PO34*$D34)/$D40)</f>
        <v>0</v>
      </c>
      <c r="PP40" s="151">
        <f t="shared" ca="1" si="111"/>
        <v>0</v>
      </c>
      <c r="PQ40" s="151">
        <f t="shared" ca="1" si="111"/>
        <v>0</v>
      </c>
      <c r="PR40" s="151">
        <f t="shared" ca="1" si="111"/>
        <v>0</v>
      </c>
      <c r="PS40" s="151">
        <f t="shared" ca="1" si="111"/>
        <v>0</v>
      </c>
      <c r="PT40" s="151">
        <f t="shared" ca="1" si="111"/>
        <v>0</v>
      </c>
      <c r="PU40" s="151">
        <f t="shared" ca="1" si="111"/>
        <v>0</v>
      </c>
      <c r="PV40" s="151">
        <f t="shared" ca="1" si="111"/>
        <v>0</v>
      </c>
      <c r="PW40" s="151">
        <f t="shared" ca="1" si="111"/>
        <v>0</v>
      </c>
      <c r="PX40" s="151">
        <f t="shared" ca="1" si="111"/>
        <v>0</v>
      </c>
      <c r="PY40" s="151">
        <f t="shared" ca="1" si="111"/>
        <v>0</v>
      </c>
      <c r="PZ40" s="151">
        <f t="shared" ca="1" si="111"/>
        <v>0</v>
      </c>
      <c r="QA40" s="151">
        <f t="shared" ca="1" si="111"/>
        <v>0</v>
      </c>
      <c r="QB40" s="151">
        <f t="shared" ca="1" si="111"/>
        <v>0</v>
      </c>
      <c r="QC40" s="151">
        <f t="shared" ca="1" si="111"/>
        <v>0</v>
      </c>
      <c r="QD40" s="151">
        <f t="shared" ca="1" si="111"/>
        <v>0</v>
      </c>
      <c r="QE40" s="151">
        <f t="shared" ca="1" si="111"/>
        <v>0</v>
      </c>
      <c r="QF40" s="151">
        <f t="shared" ca="1" si="111"/>
        <v>0</v>
      </c>
      <c r="QG40" s="151">
        <f t="shared" ca="1" si="111"/>
        <v>0</v>
      </c>
      <c r="QH40" s="151">
        <f t="shared" ca="1" si="111"/>
        <v>0</v>
      </c>
      <c r="QI40" s="151">
        <f t="shared" ca="1" si="111"/>
        <v>0</v>
      </c>
      <c r="QJ40" s="151">
        <f t="shared" ca="1" si="111"/>
        <v>0</v>
      </c>
      <c r="QK40" s="151">
        <f t="shared" ca="1" si="111"/>
        <v>0</v>
      </c>
      <c r="QL40" s="151">
        <f t="shared" ca="1" si="111"/>
        <v>0</v>
      </c>
      <c r="QM40" s="151">
        <f t="shared" ca="1" si="111"/>
        <v>0</v>
      </c>
      <c r="QN40" s="151">
        <f t="shared" ca="1" si="111"/>
        <v>0</v>
      </c>
      <c r="QO40" s="151">
        <f t="shared" ca="1" si="111"/>
        <v>0</v>
      </c>
      <c r="QP40" s="151">
        <f t="shared" ca="1" si="111"/>
        <v>0</v>
      </c>
      <c r="QQ40" s="151">
        <f t="shared" ca="1" si="111"/>
        <v>0</v>
      </c>
      <c r="QR40" s="151">
        <f t="shared" ca="1" si="111"/>
        <v>0</v>
      </c>
      <c r="QS40" s="151">
        <f t="shared" ca="1" si="111"/>
        <v>0</v>
      </c>
      <c r="QT40" s="151">
        <f t="shared" ca="1" si="111"/>
        <v>0</v>
      </c>
      <c r="QU40" s="151">
        <f t="shared" ca="1" si="111"/>
        <v>0</v>
      </c>
      <c r="QV40" s="151">
        <f t="shared" ca="1" si="111"/>
        <v>0</v>
      </c>
      <c r="QW40" s="151">
        <f t="shared" ca="1" si="111"/>
        <v>0</v>
      </c>
      <c r="QX40" s="151">
        <f t="shared" ca="1" si="111"/>
        <v>0</v>
      </c>
      <c r="QY40" s="151">
        <f t="shared" ca="1" si="111"/>
        <v>0</v>
      </c>
      <c r="QZ40" s="151">
        <f t="shared" ca="1" si="111"/>
        <v>0</v>
      </c>
      <c r="RA40" s="151">
        <f t="shared" ca="1" si="111"/>
        <v>0</v>
      </c>
      <c r="RB40" s="151">
        <f t="shared" ca="1" si="111"/>
        <v>0</v>
      </c>
      <c r="RC40" s="151">
        <f t="shared" ca="1" si="111"/>
        <v>0</v>
      </c>
      <c r="RD40" s="151">
        <f t="shared" ca="1" si="111"/>
        <v>0</v>
      </c>
      <c r="RE40" s="151">
        <f t="shared" ca="1" si="111"/>
        <v>0</v>
      </c>
      <c r="RF40" s="151">
        <f t="shared" ca="1" si="111"/>
        <v>0</v>
      </c>
      <c r="RG40" s="151">
        <f t="shared" ca="1" si="111"/>
        <v>0</v>
      </c>
      <c r="RH40" s="151">
        <f t="shared" ca="1" si="111"/>
        <v>0</v>
      </c>
      <c r="RI40" s="151">
        <f t="shared" ca="1" si="111"/>
        <v>0</v>
      </c>
      <c r="RJ40" s="151">
        <f t="shared" ca="1" si="111"/>
        <v>0</v>
      </c>
      <c r="RK40" s="151">
        <f t="shared" ca="1" si="111"/>
        <v>0</v>
      </c>
      <c r="RL40" s="151">
        <f t="shared" ca="1" si="111"/>
        <v>0</v>
      </c>
      <c r="RM40" s="151">
        <f t="shared" ca="1" si="111"/>
        <v>0</v>
      </c>
      <c r="RN40" s="151">
        <f t="shared" ca="1" si="111"/>
        <v>0</v>
      </c>
      <c r="RO40" s="151">
        <f t="shared" ca="1" si="111"/>
        <v>0</v>
      </c>
      <c r="RP40" s="151">
        <f t="shared" ca="1" si="111"/>
        <v>0</v>
      </c>
      <c r="RQ40" s="151">
        <f t="shared" ca="1" si="111"/>
        <v>0</v>
      </c>
      <c r="RR40" s="151">
        <f t="shared" ca="1" si="111"/>
        <v>0</v>
      </c>
      <c r="RS40" s="151">
        <f t="shared" ca="1" si="111"/>
        <v>0</v>
      </c>
      <c r="RT40" s="151">
        <f t="shared" ca="1" si="111"/>
        <v>0</v>
      </c>
      <c r="RU40" s="151">
        <f t="shared" ca="1" si="111"/>
        <v>0</v>
      </c>
      <c r="RV40" s="151">
        <f t="shared" ca="1" si="111"/>
        <v>0</v>
      </c>
      <c r="RW40" s="151">
        <f t="shared" ca="1" si="111"/>
        <v>0</v>
      </c>
      <c r="RX40" s="151">
        <f t="shared" ca="1" si="111"/>
        <v>0</v>
      </c>
      <c r="RY40" s="151">
        <f t="shared" ca="1" si="111"/>
        <v>0</v>
      </c>
      <c r="RZ40" s="151">
        <f t="shared" ca="1" si="111"/>
        <v>0</v>
      </c>
      <c r="SA40" s="151">
        <f t="shared" ref="SA40:UL40" ca="1" si="112">IF($D40=0,0,(SA31*$D31+SA34*$D34)/$D40)</f>
        <v>0</v>
      </c>
      <c r="SB40" s="151">
        <f t="shared" ca="1" si="112"/>
        <v>0</v>
      </c>
      <c r="SC40" s="151">
        <f t="shared" ca="1" si="112"/>
        <v>0</v>
      </c>
      <c r="SD40" s="151">
        <f t="shared" ca="1" si="112"/>
        <v>0</v>
      </c>
      <c r="SE40" s="151">
        <f t="shared" ca="1" si="112"/>
        <v>0</v>
      </c>
      <c r="SF40" s="151">
        <f t="shared" ca="1" si="112"/>
        <v>0</v>
      </c>
      <c r="SG40" s="151">
        <f t="shared" ca="1" si="112"/>
        <v>0</v>
      </c>
      <c r="SH40" s="151">
        <f t="shared" ca="1" si="112"/>
        <v>0</v>
      </c>
      <c r="SI40" s="151">
        <f t="shared" ca="1" si="112"/>
        <v>0</v>
      </c>
      <c r="SJ40" s="151">
        <f t="shared" ca="1" si="112"/>
        <v>0</v>
      </c>
      <c r="SK40" s="151">
        <f t="shared" ca="1" si="112"/>
        <v>0</v>
      </c>
      <c r="SL40" s="151">
        <f t="shared" ca="1" si="112"/>
        <v>0</v>
      </c>
      <c r="SM40" s="151">
        <f t="shared" ca="1" si="112"/>
        <v>0</v>
      </c>
      <c r="SN40" s="151">
        <f t="shared" ca="1" si="112"/>
        <v>0</v>
      </c>
      <c r="SO40" s="151">
        <f t="shared" ca="1" si="112"/>
        <v>0</v>
      </c>
      <c r="SP40" s="151">
        <f t="shared" ca="1" si="112"/>
        <v>0</v>
      </c>
      <c r="SQ40" s="151">
        <f t="shared" ca="1" si="112"/>
        <v>0</v>
      </c>
      <c r="SR40" s="151">
        <f t="shared" ca="1" si="112"/>
        <v>0</v>
      </c>
      <c r="SS40" s="151">
        <f t="shared" ca="1" si="112"/>
        <v>0</v>
      </c>
      <c r="ST40" s="151">
        <f t="shared" ca="1" si="112"/>
        <v>0</v>
      </c>
      <c r="SU40" s="151">
        <f t="shared" ca="1" si="112"/>
        <v>0</v>
      </c>
      <c r="SV40" s="151">
        <f t="shared" ca="1" si="112"/>
        <v>0</v>
      </c>
      <c r="SW40" s="151">
        <f t="shared" ca="1" si="112"/>
        <v>0</v>
      </c>
      <c r="SX40" s="151">
        <f t="shared" ca="1" si="112"/>
        <v>0</v>
      </c>
      <c r="SY40" s="151">
        <f t="shared" ca="1" si="112"/>
        <v>0</v>
      </c>
      <c r="SZ40" s="151">
        <f t="shared" ca="1" si="112"/>
        <v>0</v>
      </c>
      <c r="TA40" s="151">
        <f t="shared" ca="1" si="112"/>
        <v>0</v>
      </c>
      <c r="TB40" s="151">
        <f t="shared" ca="1" si="112"/>
        <v>0</v>
      </c>
      <c r="TC40" s="151">
        <f t="shared" ca="1" si="112"/>
        <v>0</v>
      </c>
      <c r="TD40" s="151">
        <f t="shared" ca="1" si="112"/>
        <v>0</v>
      </c>
      <c r="TE40" s="151">
        <f t="shared" ca="1" si="112"/>
        <v>0</v>
      </c>
      <c r="TF40" s="151">
        <f t="shared" ca="1" si="112"/>
        <v>0</v>
      </c>
      <c r="TG40" s="151">
        <f t="shared" ca="1" si="112"/>
        <v>0</v>
      </c>
      <c r="TH40" s="151">
        <f t="shared" ca="1" si="112"/>
        <v>0</v>
      </c>
      <c r="TI40" s="151">
        <f t="shared" ca="1" si="112"/>
        <v>0</v>
      </c>
      <c r="TJ40" s="151">
        <f t="shared" ca="1" si="112"/>
        <v>0</v>
      </c>
      <c r="TK40" s="151">
        <f t="shared" ca="1" si="112"/>
        <v>0</v>
      </c>
      <c r="TL40" s="151">
        <f t="shared" ca="1" si="112"/>
        <v>0</v>
      </c>
      <c r="TM40" s="151">
        <f t="shared" ca="1" si="112"/>
        <v>0</v>
      </c>
      <c r="TN40" s="151">
        <f t="shared" ca="1" si="112"/>
        <v>0</v>
      </c>
      <c r="TO40" s="151">
        <f t="shared" ca="1" si="112"/>
        <v>0</v>
      </c>
      <c r="TP40" s="151">
        <f t="shared" ca="1" si="112"/>
        <v>0</v>
      </c>
      <c r="TQ40" s="151">
        <f t="shared" ca="1" si="112"/>
        <v>0</v>
      </c>
      <c r="TR40" s="151">
        <f t="shared" ca="1" si="112"/>
        <v>0</v>
      </c>
      <c r="TS40" s="151">
        <f t="shared" ca="1" si="112"/>
        <v>0</v>
      </c>
      <c r="TT40" s="151">
        <f t="shared" ca="1" si="112"/>
        <v>0</v>
      </c>
      <c r="TU40" s="151">
        <f t="shared" ca="1" si="112"/>
        <v>0</v>
      </c>
      <c r="TV40" s="151">
        <f t="shared" ca="1" si="112"/>
        <v>0</v>
      </c>
      <c r="TW40" s="151">
        <f t="shared" ca="1" si="112"/>
        <v>0</v>
      </c>
      <c r="TX40" s="151">
        <f t="shared" ca="1" si="112"/>
        <v>0</v>
      </c>
      <c r="TY40" s="151">
        <f t="shared" ca="1" si="112"/>
        <v>0</v>
      </c>
      <c r="TZ40" s="151">
        <f t="shared" ca="1" si="112"/>
        <v>0</v>
      </c>
      <c r="UA40" s="151">
        <f t="shared" ca="1" si="112"/>
        <v>0</v>
      </c>
      <c r="UB40" s="151">
        <f t="shared" ca="1" si="112"/>
        <v>0</v>
      </c>
      <c r="UC40" s="151">
        <f t="shared" ca="1" si="112"/>
        <v>0</v>
      </c>
      <c r="UD40" s="151">
        <f t="shared" ca="1" si="112"/>
        <v>0</v>
      </c>
      <c r="UE40" s="151">
        <f t="shared" ca="1" si="112"/>
        <v>0</v>
      </c>
      <c r="UF40" s="151">
        <f t="shared" ca="1" si="112"/>
        <v>0</v>
      </c>
      <c r="UG40" s="151">
        <f t="shared" ca="1" si="112"/>
        <v>0</v>
      </c>
      <c r="UH40" s="151">
        <f t="shared" ca="1" si="112"/>
        <v>0</v>
      </c>
      <c r="UI40" s="151">
        <f t="shared" ca="1" si="112"/>
        <v>0</v>
      </c>
      <c r="UJ40" s="151">
        <f t="shared" ca="1" si="112"/>
        <v>0</v>
      </c>
      <c r="UK40" s="151">
        <f t="shared" ca="1" si="112"/>
        <v>0</v>
      </c>
      <c r="UL40" s="151">
        <f t="shared" ca="1" si="112"/>
        <v>0</v>
      </c>
      <c r="UM40" s="151">
        <f t="shared" ref="UM40:WX40" ca="1" si="113">IF($D40=0,0,(UM31*$D31+UM34*$D34)/$D40)</f>
        <v>0</v>
      </c>
      <c r="UN40" s="151">
        <f t="shared" ca="1" si="113"/>
        <v>0</v>
      </c>
      <c r="UO40" s="151">
        <f t="shared" ca="1" si="113"/>
        <v>0</v>
      </c>
      <c r="UP40" s="151">
        <f t="shared" ca="1" si="113"/>
        <v>0</v>
      </c>
      <c r="UQ40" s="151">
        <f t="shared" ca="1" si="113"/>
        <v>0</v>
      </c>
      <c r="UR40" s="151">
        <f t="shared" ca="1" si="113"/>
        <v>0</v>
      </c>
      <c r="US40" s="151">
        <f t="shared" ca="1" si="113"/>
        <v>0</v>
      </c>
      <c r="UT40" s="151">
        <f t="shared" ca="1" si="113"/>
        <v>0</v>
      </c>
      <c r="UU40" s="151">
        <f t="shared" ca="1" si="113"/>
        <v>0</v>
      </c>
      <c r="UV40" s="151">
        <f t="shared" ca="1" si="113"/>
        <v>0</v>
      </c>
      <c r="UW40" s="151">
        <f t="shared" ca="1" si="113"/>
        <v>0</v>
      </c>
      <c r="UX40" s="151">
        <f t="shared" ca="1" si="113"/>
        <v>0</v>
      </c>
      <c r="UY40" s="151">
        <f t="shared" ca="1" si="113"/>
        <v>0</v>
      </c>
      <c r="UZ40" s="151">
        <f t="shared" ca="1" si="113"/>
        <v>0</v>
      </c>
      <c r="VA40" s="151">
        <f t="shared" ca="1" si="113"/>
        <v>0</v>
      </c>
      <c r="VB40" s="151">
        <f t="shared" ca="1" si="113"/>
        <v>0</v>
      </c>
      <c r="VC40" s="151">
        <f t="shared" ca="1" si="113"/>
        <v>0</v>
      </c>
      <c r="VD40" s="151">
        <f t="shared" ca="1" si="113"/>
        <v>0</v>
      </c>
      <c r="VE40" s="151">
        <f t="shared" ca="1" si="113"/>
        <v>0</v>
      </c>
      <c r="VF40" s="151">
        <f t="shared" ca="1" si="113"/>
        <v>0</v>
      </c>
      <c r="VG40" s="151">
        <f t="shared" ca="1" si="113"/>
        <v>0</v>
      </c>
      <c r="VH40" s="151">
        <f t="shared" ca="1" si="113"/>
        <v>0</v>
      </c>
      <c r="VI40" s="151">
        <f t="shared" ca="1" si="113"/>
        <v>0</v>
      </c>
      <c r="VJ40" s="151">
        <f t="shared" ca="1" si="113"/>
        <v>0</v>
      </c>
      <c r="VK40" s="151">
        <f t="shared" ca="1" si="113"/>
        <v>0</v>
      </c>
      <c r="VL40" s="151">
        <f t="shared" ca="1" si="113"/>
        <v>0</v>
      </c>
      <c r="VM40" s="151">
        <f t="shared" ca="1" si="113"/>
        <v>0</v>
      </c>
      <c r="VN40" s="151">
        <f t="shared" ca="1" si="113"/>
        <v>0</v>
      </c>
      <c r="VO40" s="151">
        <f t="shared" ca="1" si="113"/>
        <v>0</v>
      </c>
      <c r="VP40" s="151">
        <f t="shared" ca="1" si="113"/>
        <v>0</v>
      </c>
      <c r="VQ40" s="151">
        <f t="shared" ca="1" si="113"/>
        <v>0</v>
      </c>
      <c r="VR40" s="151">
        <f t="shared" ca="1" si="113"/>
        <v>0</v>
      </c>
      <c r="VS40" s="151">
        <f t="shared" ca="1" si="113"/>
        <v>0</v>
      </c>
      <c r="VT40" s="151">
        <f t="shared" ca="1" si="113"/>
        <v>0</v>
      </c>
      <c r="VU40" s="151">
        <f t="shared" ca="1" si="113"/>
        <v>0</v>
      </c>
      <c r="VV40" s="151">
        <f t="shared" ca="1" si="113"/>
        <v>0</v>
      </c>
      <c r="VW40" s="151">
        <f t="shared" ca="1" si="113"/>
        <v>0</v>
      </c>
      <c r="VX40" s="151">
        <f t="shared" ca="1" si="113"/>
        <v>0</v>
      </c>
      <c r="VY40" s="151">
        <f t="shared" ca="1" si="113"/>
        <v>0</v>
      </c>
      <c r="VZ40" s="151">
        <f t="shared" ca="1" si="113"/>
        <v>0</v>
      </c>
      <c r="WA40" s="151">
        <f t="shared" ca="1" si="113"/>
        <v>0</v>
      </c>
      <c r="WB40" s="151">
        <f t="shared" ca="1" si="113"/>
        <v>0</v>
      </c>
      <c r="WC40" s="151">
        <f t="shared" ca="1" si="113"/>
        <v>0</v>
      </c>
      <c r="WD40" s="151">
        <f t="shared" ca="1" si="113"/>
        <v>0</v>
      </c>
      <c r="WE40" s="151">
        <f t="shared" ca="1" si="113"/>
        <v>0</v>
      </c>
      <c r="WF40" s="151">
        <f t="shared" ca="1" si="113"/>
        <v>0</v>
      </c>
      <c r="WG40" s="151">
        <f t="shared" ca="1" si="113"/>
        <v>0</v>
      </c>
      <c r="WH40" s="151">
        <f t="shared" ca="1" si="113"/>
        <v>0</v>
      </c>
      <c r="WI40" s="151">
        <f t="shared" ca="1" si="113"/>
        <v>0</v>
      </c>
      <c r="WJ40" s="151">
        <f t="shared" ca="1" si="113"/>
        <v>0</v>
      </c>
      <c r="WK40" s="151">
        <f t="shared" ca="1" si="113"/>
        <v>0</v>
      </c>
      <c r="WL40" s="151">
        <f t="shared" ca="1" si="113"/>
        <v>0</v>
      </c>
      <c r="WM40" s="151">
        <f t="shared" ca="1" si="113"/>
        <v>0</v>
      </c>
      <c r="WN40" s="151">
        <f t="shared" ca="1" si="113"/>
        <v>0</v>
      </c>
      <c r="WO40" s="151">
        <f t="shared" ca="1" si="113"/>
        <v>0</v>
      </c>
      <c r="WP40" s="151">
        <f t="shared" ca="1" si="113"/>
        <v>0</v>
      </c>
      <c r="WQ40" s="151">
        <f t="shared" ca="1" si="113"/>
        <v>0</v>
      </c>
      <c r="WR40" s="151">
        <f t="shared" ca="1" si="113"/>
        <v>0</v>
      </c>
      <c r="WS40" s="151">
        <f t="shared" ca="1" si="113"/>
        <v>0</v>
      </c>
      <c r="WT40" s="151">
        <f t="shared" ca="1" si="113"/>
        <v>0</v>
      </c>
      <c r="WU40" s="151">
        <f t="shared" ca="1" si="113"/>
        <v>0</v>
      </c>
      <c r="WV40" s="151">
        <f t="shared" ca="1" si="113"/>
        <v>0</v>
      </c>
      <c r="WW40" s="151">
        <f t="shared" ca="1" si="113"/>
        <v>0</v>
      </c>
      <c r="WX40" s="151">
        <f t="shared" ca="1" si="113"/>
        <v>0</v>
      </c>
      <c r="WY40" s="151">
        <f t="shared" ref="WY40:YE40" ca="1" si="114">IF($D40=0,0,(WY31*$D31+WY34*$D34)/$D40)</f>
        <v>0</v>
      </c>
      <c r="WZ40" s="151">
        <f t="shared" ca="1" si="114"/>
        <v>0</v>
      </c>
      <c r="XA40" s="151">
        <f t="shared" ca="1" si="114"/>
        <v>0</v>
      </c>
      <c r="XB40" s="151">
        <f t="shared" ca="1" si="114"/>
        <v>0</v>
      </c>
      <c r="XC40" s="151">
        <f t="shared" ca="1" si="114"/>
        <v>0</v>
      </c>
      <c r="XD40" s="151">
        <f t="shared" ca="1" si="114"/>
        <v>0</v>
      </c>
      <c r="XE40" s="151">
        <f t="shared" ca="1" si="114"/>
        <v>0</v>
      </c>
      <c r="XF40" s="151">
        <f t="shared" ca="1" si="114"/>
        <v>0</v>
      </c>
      <c r="XG40" s="151">
        <f t="shared" ca="1" si="114"/>
        <v>0</v>
      </c>
      <c r="XH40" s="151">
        <f t="shared" ca="1" si="114"/>
        <v>0</v>
      </c>
      <c r="XI40" s="151">
        <f t="shared" ca="1" si="114"/>
        <v>0</v>
      </c>
      <c r="XJ40" s="151">
        <f t="shared" ca="1" si="114"/>
        <v>0</v>
      </c>
      <c r="XK40" s="151">
        <f t="shared" ca="1" si="114"/>
        <v>0</v>
      </c>
      <c r="XL40" s="151">
        <f t="shared" ca="1" si="114"/>
        <v>0</v>
      </c>
      <c r="XM40" s="151">
        <f t="shared" ca="1" si="114"/>
        <v>0</v>
      </c>
      <c r="XN40" s="151">
        <f t="shared" ca="1" si="114"/>
        <v>0</v>
      </c>
      <c r="XO40" s="151">
        <f t="shared" ca="1" si="114"/>
        <v>0</v>
      </c>
      <c r="XP40" s="151">
        <f t="shared" ca="1" si="114"/>
        <v>0</v>
      </c>
      <c r="XQ40" s="151">
        <f t="shared" ca="1" si="114"/>
        <v>0</v>
      </c>
      <c r="XR40" s="151">
        <f t="shared" ca="1" si="114"/>
        <v>0</v>
      </c>
      <c r="XS40" s="151">
        <f t="shared" ca="1" si="114"/>
        <v>0</v>
      </c>
      <c r="XT40" s="151">
        <f t="shared" ca="1" si="114"/>
        <v>0</v>
      </c>
      <c r="XU40" s="151">
        <f t="shared" ca="1" si="114"/>
        <v>0</v>
      </c>
      <c r="XV40" s="151">
        <f t="shared" ca="1" si="114"/>
        <v>0</v>
      </c>
      <c r="XW40" s="151">
        <f t="shared" ca="1" si="114"/>
        <v>0</v>
      </c>
      <c r="XX40" s="151">
        <f t="shared" ca="1" si="114"/>
        <v>0</v>
      </c>
      <c r="XY40" s="151">
        <f t="shared" ca="1" si="114"/>
        <v>0</v>
      </c>
      <c r="XZ40" s="151">
        <f t="shared" ca="1" si="114"/>
        <v>0</v>
      </c>
      <c r="YA40" s="151">
        <f t="shared" ca="1" si="114"/>
        <v>0</v>
      </c>
      <c r="YB40" s="151">
        <f t="shared" ca="1" si="114"/>
        <v>0</v>
      </c>
      <c r="YC40" s="151">
        <f t="shared" ca="1" si="114"/>
        <v>0</v>
      </c>
      <c r="YD40" s="151">
        <f t="shared" ca="1" si="114"/>
        <v>0</v>
      </c>
      <c r="YE40" s="151">
        <f t="shared" ca="1" si="114"/>
        <v>0</v>
      </c>
      <c r="YF40" s="108"/>
      <c r="YG40" s="109"/>
    </row>
    <row r="41" spans="1:657" s="105" customFormat="1" ht="15" customHeight="1" thickBot="1" x14ac:dyDescent="0.3">
      <c r="A41" s="153"/>
      <c r="B41" s="154"/>
      <c r="C41" s="154"/>
      <c r="D41" s="155"/>
      <c r="E41" s="154"/>
      <c r="F41" s="154"/>
      <c r="G41" s="154"/>
      <c r="H41" s="154"/>
      <c r="I41" s="156"/>
      <c r="J41" s="157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8"/>
      <c r="AS41" s="158"/>
      <c r="AT41" s="159"/>
      <c r="AU41" s="159"/>
      <c r="AV41" s="159"/>
      <c r="AW41" s="159"/>
      <c r="AX41" s="156"/>
      <c r="AY41" s="156"/>
      <c r="AZ41" s="156"/>
      <c r="BA41" s="156"/>
      <c r="BB41" s="156"/>
      <c r="BC41" s="156"/>
      <c r="BD41" s="159"/>
      <c r="BE41" s="159"/>
      <c r="BF41" s="156"/>
      <c r="BG41" s="156"/>
      <c r="BH41" s="156"/>
      <c r="BI41" s="156"/>
      <c r="BJ41" s="156"/>
      <c r="BK41" s="156"/>
      <c r="BL41" s="159"/>
      <c r="BM41" s="156"/>
      <c r="BN41" s="159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156"/>
      <c r="CW41" s="156"/>
      <c r="CX41" s="156"/>
      <c r="CY41" s="156"/>
      <c r="CZ41" s="156"/>
      <c r="DA41" s="156"/>
      <c r="DB41" s="156"/>
      <c r="DC41" s="156"/>
      <c r="DD41" s="156"/>
      <c r="DE41" s="156"/>
      <c r="DF41" s="156"/>
      <c r="DG41" s="156"/>
      <c r="DH41" s="156"/>
      <c r="DI41" s="156"/>
      <c r="DJ41" s="156"/>
      <c r="DK41" s="156"/>
      <c r="DL41" s="156"/>
      <c r="DM41" s="156"/>
      <c r="DN41" s="156"/>
      <c r="DO41" s="156"/>
      <c r="DP41" s="156"/>
      <c r="DQ41" s="156"/>
      <c r="DR41" s="156"/>
      <c r="DS41" s="156"/>
      <c r="DT41" s="156"/>
      <c r="DU41" s="156"/>
      <c r="DV41" s="156"/>
      <c r="DW41" s="156"/>
      <c r="DX41" s="156"/>
      <c r="DY41" s="156"/>
      <c r="DZ41" s="156"/>
      <c r="EA41" s="156"/>
      <c r="EB41" s="156"/>
      <c r="EC41" s="156"/>
      <c r="ED41" s="156"/>
      <c r="EE41" s="156"/>
      <c r="EF41" s="156"/>
      <c r="EG41" s="156"/>
      <c r="EH41" s="156"/>
      <c r="EI41" s="156"/>
      <c r="EJ41" s="156"/>
      <c r="EK41" s="156"/>
      <c r="EL41" s="156"/>
      <c r="EM41" s="156"/>
      <c r="EN41" s="156"/>
      <c r="EO41" s="156"/>
      <c r="EP41" s="156"/>
      <c r="EQ41" s="156"/>
      <c r="ER41" s="156"/>
      <c r="ES41" s="156"/>
      <c r="ET41" s="156"/>
      <c r="EU41" s="156"/>
      <c r="EV41" s="156"/>
      <c r="EW41" s="156"/>
      <c r="EX41" s="156"/>
      <c r="EY41" s="156"/>
      <c r="EZ41" s="156"/>
      <c r="FA41" s="156"/>
      <c r="FB41" s="156"/>
      <c r="FC41" s="156"/>
      <c r="FD41" s="156"/>
      <c r="FE41" s="156"/>
      <c r="FF41" s="156"/>
      <c r="FG41" s="156"/>
      <c r="FH41" s="156"/>
      <c r="FI41" s="156"/>
      <c r="FJ41" s="156"/>
      <c r="FK41" s="156"/>
      <c r="FL41" s="156"/>
      <c r="FM41" s="156"/>
      <c r="FN41" s="156"/>
      <c r="FO41" s="156"/>
      <c r="FP41" s="156"/>
      <c r="FQ41" s="156"/>
      <c r="FR41" s="156"/>
      <c r="FS41" s="156"/>
      <c r="FT41" s="156"/>
      <c r="FU41" s="156"/>
      <c r="FV41" s="156"/>
      <c r="FW41" s="156"/>
      <c r="FX41" s="156"/>
      <c r="FY41" s="156"/>
      <c r="FZ41" s="156"/>
      <c r="GA41" s="156"/>
      <c r="GB41" s="156"/>
      <c r="GC41" s="156"/>
      <c r="GD41" s="156"/>
      <c r="GE41" s="156"/>
      <c r="GF41" s="156"/>
      <c r="GG41" s="156"/>
      <c r="GH41" s="156"/>
      <c r="GI41" s="156"/>
      <c r="GJ41" s="156"/>
      <c r="GK41" s="156"/>
      <c r="GL41" s="156"/>
      <c r="GM41" s="156"/>
      <c r="GN41" s="156"/>
      <c r="GO41" s="156"/>
      <c r="GP41" s="156"/>
      <c r="GQ41" s="156"/>
      <c r="GR41" s="156"/>
      <c r="GS41" s="156"/>
      <c r="GT41" s="156"/>
      <c r="GU41" s="156"/>
      <c r="GV41" s="156"/>
      <c r="GW41" s="156"/>
      <c r="GX41" s="156"/>
      <c r="GY41" s="156"/>
      <c r="GZ41" s="156"/>
      <c r="HA41" s="156"/>
      <c r="HB41" s="156"/>
      <c r="HC41" s="156"/>
      <c r="HD41" s="156"/>
      <c r="HE41" s="156"/>
      <c r="HF41" s="156"/>
      <c r="HG41" s="156"/>
      <c r="HH41" s="156"/>
      <c r="HI41" s="156"/>
      <c r="HJ41" s="156"/>
      <c r="HK41" s="156"/>
      <c r="HL41" s="156"/>
      <c r="HM41" s="156"/>
      <c r="HN41" s="156"/>
      <c r="HO41" s="156"/>
      <c r="HP41" s="156"/>
      <c r="HQ41" s="156"/>
      <c r="HR41" s="156"/>
      <c r="HS41" s="156"/>
      <c r="HT41" s="156"/>
      <c r="HU41" s="156"/>
      <c r="HV41" s="156"/>
      <c r="HW41" s="156"/>
      <c r="HX41" s="156"/>
      <c r="HY41" s="156"/>
      <c r="HZ41" s="156"/>
      <c r="IA41" s="156"/>
      <c r="IB41" s="156"/>
      <c r="IC41" s="156"/>
      <c r="ID41" s="156"/>
      <c r="IE41" s="156"/>
      <c r="IF41" s="156"/>
      <c r="IG41" s="156"/>
      <c r="IH41" s="156"/>
      <c r="II41" s="156"/>
      <c r="IJ41" s="156"/>
      <c r="IK41" s="156"/>
      <c r="IL41" s="156"/>
      <c r="IM41" s="156"/>
      <c r="IN41" s="156"/>
      <c r="IO41" s="156"/>
      <c r="IP41" s="156"/>
      <c r="IQ41" s="156"/>
      <c r="IR41" s="156"/>
      <c r="IS41" s="156"/>
      <c r="IT41" s="156"/>
      <c r="IU41" s="156"/>
      <c r="IV41" s="156"/>
      <c r="IW41" s="156"/>
      <c r="IX41" s="156"/>
      <c r="IY41" s="156"/>
      <c r="IZ41" s="156"/>
      <c r="JA41" s="156"/>
      <c r="JB41" s="156"/>
      <c r="JC41" s="156"/>
      <c r="JD41" s="156"/>
      <c r="JE41" s="156"/>
      <c r="JF41" s="156"/>
      <c r="JG41" s="156"/>
      <c r="JH41" s="156"/>
      <c r="JI41" s="156"/>
      <c r="JJ41" s="156"/>
      <c r="JK41" s="156"/>
      <c r="JL41" s="156"/>
      <c r="JM41" s="156"/>
      <c r="JN41" s="156"/>
      <c r="JO41" s="156"/>
      <c r="JP41" s="156"/>
      <c r="JQ41" s="156"/>
      <c r="JR41" s="156"/>
      <c r="JS41" s="156"/>
      <c r="JT41" s="156"/>
      <c r="JU41" s="156"/>
      <c r="JV41" s="156"/>
      <c r="JW41" s="156"/>
      <c r="JX41" s="156"/>
      <c r="JY41" s="156"/>
      <c r="JZ41" s="156"/>
      <c r="KA41" s="156"/>
      <c r="KB41" s="156"/>
      <c r="KC41" s="156"/>
      <c r="KD41" s="156"/>
      <c r="KE41" s="156"/>
      <c r="KF41" s="156"/>
      <c r="KG41" s="156"/>
      <c r="KH41" s="156"/>
      <c r="KI41" s="156"/>
      <c r="KJ41" s="156"/>
      <c r="KK41" s="156"/>
      <c r="KL41" s="156"/>
      <c r="KM41" s="156"/>
      <c r="KN41" s="156"/>
      <c r="KO41" s="156"/>
      <c r="KP41" s="156"/>
      <c r="KQ41" s="156"/>
      <c r="KR41" s="156"/>
      <c r="KS41" s="156"/>
      <c r="KT41" s="156"/>
      <c r="KU41" s="156"/>
      <c r="KV41" s="156"/>
      <c r="KW41" s="156"/>
      <c r="KX41" s="156"/>
      <c r="KY41" s="156"/>
      <c r="KZ41" s="156"/>
      <c r="LA41" s="156"/>
      <c r="LB41" s="156"/>
      <c r="LC41" s="156"/>
      <c r="LD41" s="156"/>
      <c r="LE41" s="156"/>
      <c r="LF41" s="156"/>
      <c r="LG41" s="156"/>
      <c r="LH41" s="156"/>
      <c r="LI41" s="156"/>
      <c r="LJ41" s="156"/>
      <c r="LK41" s="156"/>
      <c r="LL41" s="156"/>
      <c r="LM41" s="156"/>
      <c r="LN41" s="156"/>
      <c r="LO41" s="156"/>
      <c r="LP41" s="156"/>
      <c r="LQ41" s="156"/>
      <c r="LR41" s="156"/>
      <c r="LS41" s="156"/>
      <c r="LT41" s="156"/>
      <c r="LU41" s="156"/>
      <c r="LV41" s="156"/>
      <c r="LW41" s="156"/>
      <c r="LX41" s="156"/>
      <c r="LY41" s="156"/>
      <c r="LZ41" s="156"/>
      <c r="MA41" s="156"/>
      <c r="MB41" s="156"/>
      <c r="MC41" s="156"/>
      <c r="MD41" s="156"/>
      <c r="ME41" s="156"/>
      <c r="MF41" s="156"/>
      <c r="MG41" s="156"/>
      <c r="MH41" s="156"/>
      <c r="MI41" s="156"/>
      <c r="MJ41" s="156"/>
      <c r="MK41" s="156"/>
      <c r="ML41" s="156"/>
      <c r="MM41" s="156"/>
      <c r="MN41" s="156"/>
      <c r="MO41" s="156"/>
      <c r="MP41" s="156"/>
      <c r="MQ41" s="156"/>
      <c r="MR41" s="156"/>
      <c r="MS41" s="156"/>
      <c r="MT41" s="156"/>
      <c r="MU41" s="156"/>
      <c r="MV41" s="156"/>
      <c r="MW41" s="156"/>
      <c r="MX41" s="156"/>
      <c r="MY41" s="156"/>
      <c r="MZ41" s="156"/>
      <c r="NA41" s="156"/>
      <c r="NB41" s="156"/>
      <c r="NC41" s="156"/>
      <c r="ND41" s="156"/>
      <c r="NE41" s="156"/>
      <c r="NF41" s="156"/>
      <c r="NG41" s="156"/>
      <c r="NH41" s="156"/>
      <c r="NI41" s="156"/>
      <c r="NJ41" s="156"/>
      <c r="NK41" s="156"/>
      <c r="NL41" s="156"/>
      <c r="NM41" s="156"/>
      <c r="NN41" s="156"/>
      <c r="NO41" s="156"/>
      <c r="NP41" s="156"/>
      <c r="NQ41" s="156"/>
      <c r="NR41" s="156"/>
      <c r="NS41" s="156"/>
      <c r="NT41" s="156"/>
      <c r="NU41" s="156"/>
      <c r="NV41" s="156"/>
      <c r="NW41" s="156"/>
      <c r="NX41" s="156"/>
      <c r="NY41" s="156"/>
      <c r="NZ41" s="156"/>
      <c r="OA41" s="156"/>
      <c r="OB41" s="156"/>
      <c r="OC41" s="156"/>
      <c r="OD41" s="156"/>
      <c r="OE41" s="156"/>
      <c r="OF41" s="156"/>
      <c r="OG41" s="156"/>
      <c r="OH41" s="156"/>
      <c r="OI41" s="156"/>
      <c r="OJ41" s="156"/>
      <c r="OK41" s="156"/>
      <c r="OL41" s="156"/>
      <c r="OM41" s="156"/>
      <c r="ON41" s="156"/>
      <c r="OO41" s="156"/>
      <c r="OP41" s="156"/>
      <c r="OQ41" s="156"/>
      <c r="OR41" s="156"/>
      <c r="OS41" s="156"/>
      <c r="OT41" s="156"/>
      <c r="OU41" s="156"/>
      <c r="OV41" s="156"/>
      <c r="OW41" s="156"/>
      <c r="OX41" s="156"/>
      <c r="OY41" s="156"/>
      <c r="OZ41" s="156"/>
      <c r="PA41" s="156"/>
      <c r="PB41" s="156"/>
      <c r="PC41" s="156"/>
      <c r="PD41" s="156"/>
      <c r="PE41" s="156"/>
      <c r="PF41" s="156"/>
      <c r="PG41" s="156"/>
      <c r="PH41" s="156"/>
      <c r="PI41" s="156"/>
      <c r="PJ41" s="156"/>
      <c r="PK41" s="156"/>
      <c r="PL41" s="156"/>
      <c r="PM41" s="156"/>
      <c r="PN41" s="156"/>
      <c r="PO41" s="156"/>
      <c r="PP41" s="156"/>
      <c r="PQ41" s="156"/>
      <c r="PR41" s="156"/>
      <c r="PS41" s="156"/>
      <c r="PT41" s="156"/>
      <c r="PU41" s="156"/>
      <c r="PV41" s="156"/>
      <c r="PW41" s="156"/>
      <c r="PX41" s="156"/>
      <c r="PY41" s="156"/>
      <c r="PZ41" s="156"/>
      <c r="QA41" s="156"/>
      <c r="QB41" s="156"/>
      <c r="QC41" s="156"/>
      <c r="QD41" s="156"/>
      <c r="QE41" s="156"/>
      <c r="QF41" s="156"/>
      <c r="QG41" s="156"/>
      <c r="QH41" s="156"/>
      <c r="QI41" s="156"/>
      <c r="QJ41" s="156"/>
      <c r="QK41" s="156"/>
      <c r="QL41" s="156"/>
      <c r="QM41" s="156"/>
      <c r="QN41" s="156"/>
      <c r="QO41" s="156"/>
      <c r="QP41" s="156"/>
      <c r="QQ41" s="156"/>
      <c r="QR41" s="156"/>
      <c r="QS41" s="156"/>
      <c r="QT41" s="156"/>
      <c r="QU41" s="156"/>
      <c r="QV41" s="156"/>
      <c r="QW41" s="156"/>
      <c r="QX41" s="156"/>
      <c r="QY41" s="156"/>
      <c r="QZ41" s="156"/>
      <c r="RA41" s="156"/>
      <c r="RB41" s="156"/>
      <c r="RC41" s="156"/>
      <c r="RD41" s="156"/>
      <c r="RE41" s="156"/>
      <c r="RF41" s="156"/>
      <c r="RG41" s="156"/>
      <c r="RH41" s="156"/>
      <c r="RI41" s="156"/>
      <c r="RJ41" s="156"/>
      <c r="RK41" s="156"/>
      <c r="RL41" s="156"/>
      <c r="RM41" s="156"/>
      <c r="RN41" s="156"/>
      <c r="RO41" s="156"/>
      <c r="RP41" s="156"/>
      <c r="RQ41" s="156"/>
      <c r="RR41" s="156"/>
      <c r="RS41" s="156"/>
      <c r="RT41" s="156"/>
      <c r="RU41" s="156"/>
      <c r="RV41" s="156"/>
      <c r="RW41" s="156"/>
      <c r="RX41" s="156"/>
      <c r="RY41" s="156"/>
      <c r="RZ41" s="156"/>
      <c r="SA41" s="156"/>
      <c r="SB41" s="156"/>
      <c r="SC41" s="156"/>
      <c r="SD41" s="156"/>
      <c r="SE41" s="156"/>
      <c r="SF41" s="156"/>
      <c r="SG41" s="156"/>
      <c r="SH41" s="156"/>
      <c r="SI41" s="156"/>
      <c r="SJ41" s="156"/>
      <c r="SK41" s="156"/>
      <c r="SL41" s="156"/>
      <c r="SM41" s="156"/>
      <c r="SN41" s="156"/>
      <c r="SO41" s="156"/>
      <c r="SP41" s="156"/>
      <c r="SQ41" s="156"/>
      <c r="SR41" s="156"/>
      <c r="SS41" s="156"/>
      <c r="ST41" s="156"/>
      <c r="SU41" s="156"/>
      <c r="SV41" s="156"/>
      <c r="SW41" s="156"/>
      <c r="SX41" s="156"/>
      <c r="SY41" s="156"/>
      <c r="SZ41" s="156"/>
      <c r="TA41" s="156"/>
      <c r="TB41" s="156"/>
      <c r="TC41" s="156"/>
      <c r="TD41" s="156"/>
      <c r="TE41" s="156"/>
      <c r="TF41" s="156"/>
      <c r="TG41" s="156"/>
      <c r="TH41" s="156"/>
      <c r="TI41" s="156"/>
      <c r="TJ41" s="156"/>
      <c r="TK41" s="156"/>
      <c r="TL41" s="156"/>
      <c r="TM41" s="156"/>
      <c r="TN41" s="156"/>
      <c r="TO41" s="156"/>
      <c r="TP41" s="156"/>
      <c r="TQ41" s="156"/>
      <c r="TR41" s="156"/>
      <c r="TS41" s="156"/>
      <c r="TT41" s="156"/>
      <c r="TU41" s="156"/>
      <c r="TV41" s="156"/>
      <c r="TW41" s="156"/>
      <c r="TX41" s="156"/>
      <c r="TY41" s="156"/>
      <c r="TZ41" s="156"/>
      <c r="UA41" s="156"/>
      <c r="UB41" s="156"/>
      <c r="UC41" s="156"/>
      <c r="UD41" s="156"/>
      <c r="UE41" s="156"/>
      <c r="UF41" s="156"/>
      <c r="UG41" s="156"/>
      <c r="UH41" s="156"/>
      <c r="UI41" s="156"/>
      <c r="UJ41" s="156"/>
      <c r="UK41" s="156"/>
      <c r="UL41" s="156"/>
      <c r="UM41" s="156"/>
      <c r="UN41" s="156"/>
      <c r="UO41" s="156"/>
      <c r="UP41" s="156"/>
      <c r="UQ41" s="156"/>
      <c r="UR41" s="156"/>
      <c r="US41" s="156"/>
      <c r="UT41" s="156"/>
      <c r="UU41" s="156"/>
      <c r="UV41" s="156"/>
      <c r="UW41" s="156"/>
      <c r="UX41" s="156"/>
      <c r="UY41" s="156"/>
      <c r="UZ41" s="156"/>
      <c r="VA41" s="156"/>
      <c r="VB41" s="156"/>
      <c r="VC41" s="156"/>
      <c r="VD41" s="156"/>
      <c r="VE41" s="156"/>
      <c r="VF41" s="156"/>
      <c r="VG41" s="156"/>
      <c r="VH41" s="156"/>
      <c r="VI41" s="156"/>
      <c r="VJ41" s="156"/>
      <c r="VK41" s="156"/>
      <c r="VL41" s="156"/>
      <c r="VM41" s="156"/>
      <c r="VN41" s="156"/>
      <c r="VO41" s="156"/>
      <c r="VP41" s="156"/>
      <c r="VQ41" s="156"/>
      <c r="VR41" s="156"/>
      <c r="VS41" s="156"/>
      <c r="VT41" s="156"/>
      <c r="VU41" s="156"/>
      <c r="VV41" s="156"/>
      <c r="VW41" s="156"/>
      <c r="VX41" s="156"/>
      <c r="VY41" s="156"/>
      <c r="VZ41" s="156"/>
      <c r="WA41" s="156"/>
      <c r="WB41" s="156"/>
      <c r="WC41" s="156"/>
      <c r="WD41" s="156"/>
      <c r="WE41" s="156"/>
      <c r="WF41" s="156"/>
      <c r="WG41" s="156"/>
      <c r="WH41" s="156"/>
      <c r="WI41" s="156"/>
      <c r="WJ41" s="156"/>
      <c r="WK41" s="156"/>
      <c r="WL41" s="156"/>
      <c r="WM41" s="156"/>
      <c r="WN41" s="156"/>
      <c r="WO41" s="156"/>
      <c r="WP41" s="156"/>
      <c r="WQ41" s="156"/>
      <c r="WR41" s="156"/>
      <c r="WS41" s="156"/>
      <c r="WT41" s="156"/>
      <c r="WU41" s="156"/>
      <c r="WV41" s="156"/>
      <c r="WW41" s="156"/>
      <c r="WX41" s="156"/>
      <c r="WY41" s="156"/>
      <c r="WZ41" s="156"/>
      <c r="XA41" s="156"/>
      <c r="XB41" s="156"/>
      <c r="XC41" s="156"/>
      <c r="XD41" s="156"/>
      <c r="XE41" s="156"/>
      <c r="XF41" s="156"/>
      <c r="XG41" s="156"/>
      <c r="XH41" s="156"/>
      <c r="XI41" s="156"/>
      <c r="XJ41" s="156"/>
      <c r="XK41" s="156"/>
      <c r="XL41" s="156"/>
      <c r="XM41" s="156"/>
      <c r="XN41" s="156"/>
      <c r="XO41" s="156"/>
      <c r="XP41" s="160"/>
      <c r="XQ41" s="156"/>
      <c r="XR41" s="156"/>
      <c r="XS41" s="156"/>
      <c r="XT41" s="156"/>
      <c r="XU41" s="156"/>
      <c r="XV41" s="156"/>
      <c r="XW41" s="156"/>
      <c r="XX41" s="156"/>
      <c r="XY41" s="156"/>
      <c r="XZ41" s="156"/>
      <c r="YA41" s="156"/>
      <c r="YB41" s="156"/>
      <c r="YC41" s="156"/>
      <c r="YD41" s="156"/>
      <c r="YE41" s="160"/>
      <c r="YF41" s="111"/>
      <c r="YG41" s="94"/>
    </row>
    <row r="42" spans="1:657" x14ac:dyDescent="0.25">
      <c r="G42" s="85"/>
      <c r="W42" s="85"/>
      <c r="X42" s="85"/>
      <c r="AA42"/>
      <c r="AC42" s="85"/>
      <c r="AR42"/>
      <c r="AS42"/>
      <c r="AV42" s="85"/>
      <c r="AY42" s="86"/>
      <c r="BC42" s="86"/>
      <c r="BN42" s="85"/>
      <c r="DB42" s="85"/>
      <c r="DC42" s="87"/>
      <c r="DD42" s="87"/>
      <c r="DE42" s="87"/>
      <c r="DF42" s="85"/>
      <c r="DG42" s="85"/>
      <c r="DH42" s="85"/>
      <c r="DI42" s="85"/>
      <c r="DN42" s="87"/>
      <c r="DR42" s="85"/>
      <c r="EN42" s="87"/>
      <c r="ER42" s="85"/>
      <c r="FJ42" s="87"/>
      <c r="FK42" s="88"/>
      <c r="FL42" s="88"/>
      <c r="FM42" s="88"/>
      <c r="FN42" s="88"/>
      <c r="GE42" s="89"/>
      <c r="GF42" s="85"/>
      <c r="GG42" s="85"/>
      <c r="GH42" s="85"/>
      <c r="GI42" s="85"/>
      <c r="GZ42" s="87"/>
      <c r="HD42" s="85"/>
      <c r="HU42" s="87"/>
      <c r="HY42" s="85"/>
      <c r="IP42" s="87"/>
      <c r="IT42" s="85"/>
      <c r="JK42" s="87"/>
      <c r="JO42" s="85"/>
      <c r="KF42" s="87"/>
      <c r="KJ42" s="85"/>
      <c r="LA42" s="87"/>
      <c r="LE42" s="85"/>
      <c r="LV42" s="87"/>
      <c r="LZ42" s="85"/>
      <c r="MQ42" s="87"/>
      <c r="MU42" s="85"/>
      <c r="NL42" s="87"/>
      <c r="NP42" s="85"/>
      <c r="OG42" s="87"/>
      <c r="OK42" s="85"/>
      <c r="OV42" s="85"/>
      <c r="PB42" s="87"/>
      <c r="PS42" s="85"/>
      <c r="PY42" s="87"/>
      <c r="QO42" s="85"/>
      <c r="QQ42" s="85"/>
      <c r="QU42" s="87"/>
      <c r="QW42" s="87"/>
      <c r="RL42" s="85"/>
      <c r="RR42" s="87"/>
      <c r="SG42" s="85"/>
      <c r="SM42" s="87"/>
      <c r="TB42" s="85"/>
      <c r="TH42" s="87"/>
      <c r="TW42" s="85"/>
      <c r="UC42" s="87"/>
      <c r="UR42" s="85"/>
      <c r="US42" s="85"/>
      <c r="UX42" s="87"/>
      <c r="VN42" s="85"/>
      <c r="VS42" s="87"/>
      <c r="VY42" s="85"/>
      <c r="WN42" s="87"/>
      <c r="WT42" s="85"/>
      <c r="WW42" s="85"/>
      <c r="WX42" s="85"/>
      <c r="WY42" s="85"/>
      <c r="WZ42" s="85"/>
      <c r="XA42" s="85"/>
      <c r="XB42" s="85"/>
      <c r="XC42" s="85"/>
      <c r="XD42" s="85"/>
      <c r="XE42" s="85"/>
      <c r="XF42" s="85"/>
      <c r="XG42" s="85"/>
      <c r="XH42" s="85"/>
      <c r="XI42" s="87"/>
      <c r="XJ42" s="85"/>
      <c r="XS42" s="85"/>
      <c r="XT42" s="85"/>
      <c r="XU42" s="85"/>
      <c r="XV42" s="85"/>
      <c r="XW42" s="85"/>
      <c r="XX42" s="85"/>
      <c r="XY42" s="85"/>
      <c r="XZ42" s="85"/>
      <c r="YA42" s="85"/>
      <c r="YB42" s="85"/>
      <c r="YC42" s="85"/>
      <c r="YD42" s="85"/>
      <c r="YE42" s="87"/>
      <c r="YF42" s="85"/>
      <c r="YG42" s="90"/>
    </row>
    <row r="43" spans="1:657" x14ac:dyDescent="0.25">
      <c r="G43" s="85"/>
      <c r="W43" s="85"/>
      <c r="X43" s="85"/>
      <c r="AA43"/>
      <c r="AC43" s="85"/>
      <c r="AR43"/>
      <c r="AS43"/>
      <c r="AV43" s="85"/>
      <c r="AY43" s="86"/>
      <c r="BC43" s="86"/>
      <c r="BN43" s="85"/>
      <c r="DB43" s="85"/>
      <c r="DC43" s="87"/>
      <c r="DD43" s="87"/>
      <c r="DE43" s="87"/>
      <c r="DF43" s="85"/>
      <c r="DG43" s="85"/>
      <c r="DH43" s="85"/>
      <c r="DI43" s="85"/>
      <c r="DN43" s="87"/>
      <c r="DR43" s="85"/>
      <c r="EN43" s="87"/>
      <c r="ER43" s="85"/>
      <c r="FJ43" s="87"/>
      <c r="FK43" s="88"/>
      <c r="FL43" s="88"/>
      <c r="FM43" s="88"/>
      <c r="FN43" s="88"/>
      <c r="GE43" s="89"/>
      <c r="GF43" s="85"/>
      <c r="GG43" s="85"/>
      <c r="GH43" s="85"/>
      <c r="GI43" s="85"/>
      <c r="GZ43" s="87"/>
      <c r="HD43" s="85"/>
      <c r="HU43" s="87"/>
      <c r="HY43" s="85"/>
      <c r="IP43" s="87"/>
      <c r="IT43" s="85"/>
      <c r="JK43" s="87"/>
      <c r="JO43" s="85"/>
      <c r="KF43" s="87"/>
      <c r="KJ43" s="85"/>
      <c r="LA43" s="87"/>
      <c r="LE43" s="85"/>
      <c r="LV43" s="87"/>
      <c r="LZ43" s="85"/>
      <c r="MQ43" s="87"/>
      <c r="MU43" s="85"/>
      <c r="NL43" s="87"/>
      <c r="NP43" s="85"/>
      <c r="OG43" s="87"/>
      <c r="OK43" s="85"/>
      <c r="OV43" s="85"/>
      <c r="PB43" s="87"/>
      <c r="PS43" s="85"/>
      <c r="PY43" s="87"/>
      <c r="QO43" s="85"/>
      <c r="QQ43" s="85"/>
      <c r="QU43" s="87"/>
      <c r="QW43" s="87"/>
      <c r="RL43" s="85"/>
      <c r="RR43" s="87"/>
      <c r="SG43" s="85"/>
      <c r="SM43" s="87"/>
      <c r="TB43" s="85"/>
      <c r="TH43" s="87"/>
      <c r="TW43" s="85"/>
      <c r="UC43" s="87"/>
      <c r="UR43" s="85"/>
      <c r="US43" s="85"/>
      <c r="UX43" s="87"/>
      <c r="VN43" s="85"/>
      <c r="VS43" s="87"/>
      <c r="VY43" s="85"/>
      <c r="WN43" s="87"/>
      <c r="WT43" s="85"/>
      <c r="WW43" s="85"/>
      <c r="WX43" s="85"/>
      <c r="WY43" s="85"/>
      <c r="WZ43" s="85"/>
      <c r="XA43" s="85"/>
      <c r="XB43" s="85"/>
      <c r="XC43" s="85"/>
      <c r="XD43" s="85"/>
      <c r="XE43" s="85"/>
      <c r="XF43" s="85"/>
      <c r="XG43" s="85"/>
      <c r="XH43" s="85"/>
      <c r="XI43" s="87"/>
      <c r="XJ43" s="85"/>
      <c r="XS43" s="85"/>
      <c r="XT43" s="85"/>
      <c r="XU43" s="85"/>
      <c r="XV43" s="85"/>
      <c r="XW43" s="85"/>
      <c r="XX43" s="85"/>
      <c r="XY43" s="85"/>
      <c r="XZ43" s="85"/>
      <c r="YA43" s="85"/>
      <c r="YB43" s="85"/>
      <c r="YC43" s="85"/>
      <c r="YD43" s="85"/>
      <c r="YE43" s="87"/>
      <c r="YF43" s="85"/>
      <c r="YG43" s="90"/>
    </row>
    <row r="44" spans="1:657" x14ac:dyDescent="0.25">
      <c r="G44" s="85"/>
      <c r="W44" s="85"/>
      <c r="X44" s="85"/>
      <c r="AA44"/>
      <c r="AC44" s="85"/>
      <c r="AR44"/>
      <c r="AS44"/>
      <c r="AV44" s="85"/>
      <c r="AY44" s="86"/>
      <c r="BC44" s="86"/>
      <c r="BN44" s="85"/>
      <c r="DB44" s="85"/>
      <c r="DC44" s="87"/>
      <c r="DD44" s="87"/>
      <c r="DE44" s="87"/>
      <c r="DF44" s="85"/>
      <c r="DG44" s="85"/>
      <c r="DH44" s="85"/>
      <c r="DI44" s="85"/>
      <c r="DN44" s="87"/>
      <c r="DR44" s="85"/>
      <c r="EN44" s="87"/>
      <c r="ER44" s="85"/>
      <c r="FJ44" s="87"/>
      <c r="FK44" s="88"/>
      <c r="FL44" s="88"/>
      <c r="FM44" s="88"/>
      <c r="FN44" s="88"/>
      <c r="GE44" s="89"/>
      <c r="GF44" s="85"/>
      <c r="GG44" s="85"/>
      <c r="GH44" s="85"/>
      <c r="GI44" s="85"/>
      <c r="GZ44" s="87"/>
      <c r="HD44" s="85"/>
      <c r="HU44" s="87"/>
      <c r="HY44" s="85"/>
      <c r="IP44" s="87"/>
      <c r="IT44" s="85"/>
      <c r="JK44" s="87"/>
      <c r="JO44" s="85"/>
      <c r="KF44" s="87"/>
      <c r="KJ44" s="85"/>
      <c r="LA44" s="87"/>
      <c r="LE44" s="85"/>
      <c r="LV44" s="87"/>
      <c r="LZ44" s="85"/>
      <c r="MQ44" s="87"/>
      <c r="MU44" s="85"/>
      <c r="NL44" s="87"/>
      <c r="NP44" s="85"/>
      <c r="OG44" s="87"/>
      <c r="OK44" s="85"/>
      <c r="OV44" s="85"/>
      <c r="PB44" s="87"/>
      <c r="PS44" s="85"/>
      <c r="PY44" s="87"/>
      <c r="QO44" s="85"/>
      <c r="QQ44" s="85"/>
      <c r="QU44" s="87"/>
      <c r="QW44" s="87"/>
      <c r="RL44" s="85"/>
      <c r="RR44" s="87"/>
      <c r="SG44" s="85"/>
      <c r="SM44" s="87"/>
      <c r="TB44" s="85"/>
      <c r="TH44" s="87"/>
      <c r="TW44" s="85"/>
      <c r="UC44" s="87"/>
      <c r="UR44" s="85"/>
      <c r="US44" s="85"/>
      <c r="UX44" s="87"/>
      <c r="VN44" s="85"/>
      <c r="VS44" s="87"/>
      <c r="VY44" s="85"/>
      <c r="WN44" s="87"/>
      <c r="WT44" s="85"/>
      <c r="WW44" s="85"/>
      <c r="WX44" s="85"/>
      <c r="WY44" s="85"/>
      <c r="WZ44" s="85"/>
      <c r="XA44" s="85"/>
      <c r="XB44" s="85"/>
      <c r="XC44" s="85"/>
      <c r="XD44" s="85"/>
      <c r="XE44" s="85"/>
      <c r="XF44" s="85"/>
      <c r="XG44" s="85"/>
      <c r="XH44" s="85"/>
      <c r="XI44" s="87"/>
      <c r="XJ44" s="85"/>
      <c r="XS44" s="85"/>
      <c r="XT44" s="85"/>
      <c r="XU44" s="85"/>
      <c r="XV44" s="85"/>
      <c r="XW44" s="85"/>
      <c r="XX44" s="85"/>
      <c r="XY44" s="85"/>
      <c r="XZ44" s="85"/>
      <c r="YA44" s="85"/>
      <c r="YB44" s="85"/>
      <c r="YC44" s="85"/>
      <c r="YD44" s="85"/>
      <c r="YE44" s="87"/>
      <c r="YF44" s="85"/>
      <c r="YG44" s="90"/>
    </row>
    <row r="45" spans="1:657" x14ac:dyDescent="0.25">
      <c r="G45" s="85"/>
      <c r="W45" s="85"/>
      <c r="X45" s="85"/>
      <c r="AA45"/>
      <c r="AC45" s="85"/>
      <c r="AR45"/>
      <c r="AS45"/>
      <c r="AV45" s="85"/>
      <c r="AY45" s="86"/>
      <c r="BC45" s="86"/>
      <c r="BN45" s="85"/>
      <c r="DB45" s="85"/>
      <c r="DC45" s="87"/>
      <c r="DD45" s="87"/>
      <c r="DE45" s="87"/>
      <c r="DF45" s="85"/>
      <c r="DG45" s="85"/>
      <c r="DH45" s="85"/>
      <c r="DI45" s="85"/>
      <c r="DN45" s="87"/>
      <c r="DR45" s="85"/>
      <c r="EN45" s="87"/>
      <c r="ER45" s="85"/>
      <c r="FJ45" s="87"/>
      <c r="FK45" s="88"/>
      <c r="FL45" s="88"/>
      <c r="FM45" s="88"/>
      <c r="FN45" s="88"/>
      <c r="GE45" s="89"/>
      <c r="GF45" s="85"/>
      <c r="GG45" s="85"/>
      <c r="GH45" s="85"/>
      <c r="GI45" s="85"/>
      <c r="GZ45" s="87"/>
      <c r="HD45" s="85"/>
      <c r="HU45" s="87"/>
      <c r="HY45" s="85"/>
      <c r="IP45" s="87"/>
      <c r="IT45" s="85"/>
      <c r="JK45" s="87"/>
      <c r="JO45" s="85"/>
      <c r="KF45" s="87"/>
      <c r="KJ45" s="85"/>
      <c r="LA45" s="87"/>
      <c r="LE45" s="85"/>
      <c r="LV45" s="87"/>
      <c r="LZ45" s="85"/>
      <c r="MQ45" s="87"/>
      <c r="MU45" s="85"/>
      <c r="NL45" s="87"/>
      <c r="NP45" s="85"/>
      <c r="OG45" s="87"/>
      <c r="OK45" s="85"/>
      <c r="OV45" s="85"/>
      <c r="PB45" s="87"/>
      <c r="PS45" s="85"/>
      <c r="PY45" s="87"/>
      <c r="QO45" s="85"/>
      <c r="QQ45" s="85"/>
      <c r="QU45" s="87"/>
      <c r="QW45" s="87"/>
      <c r="RL45" s="85"/>
      <c r="RR45" s="87"/>
      <c r="SG45" s="85"/>
      <c r="SM45" s="87"/>
      <c r="TB45" s="85"/>
      <c r="TH45" s="87"/>
      <c r="TW45" s="85"/>
      <c r="UC45" s="87"/>
      <c r="UR45" s="85"/>
      <c r="US45" s="85"/>
      <c r="UX45" s="87"/>
      <c r="VN45" s="85"/>
      <c r="VS45" s="87"/>
      <c r="VY45" s="85"/>
      <c r="WN45" s="87"/>
      <c r="WT45" s="85"/>
      <c r="WW45" s="85"/>
      <c r="WX45" s="85"/>
      <c r="WY45" s="85"/>
      <c r="WZ45" s="85"/>
      <c r="XA45" s="85"/>
      <c r="XB45" s="85"/>
      <c r="XC45" s="85"/>
      <c r="XD45" s="85"/>
      <c r="XE45" s="85"/>
      <c r="XF45" s="85"/>
      <c r="XG45" s="85"/>
      <c r="XH45" s="85"/>
      <c r="XI45" s="87"/>
      <c r="XJ45" s="85"/>
      <c r="XS45" s="85"/>
      <c r="XT45" s="85"/>
      <c r="XU45" s="85"/>
      <c r="XV45" s="85"/>
      <c r="XW45" s="85"/>
      <c r="XX45" s="85"/>
      <c r="XY45" s="85"/>
      <c r="XZ45" s="85"/>
      <c r="YA45" s="85"/>
      <c r="YB45" s="85"/>
      <c r="YC45" s="85"/>
      <c r="YD45" s="85"/>
      <c r="YE45" s="87"/>
      <c r="YF45" s="85"/>
      <c r="YG45" s="90"/>
    </row>
    <row r="46" spans="1:657" x14ac:dyDescent="0.25">
      <c r="G46" s="85"/>
      <c r="W46" s="85"/>
      <c r="X46" s="85"/>
      <c r="AA46"/>
      <c r="AC46" s="85"/>
      <c r="AR46"/>
      <c r="AS46"/>
      <c r="AV46" s="85"/>
      <c r="AY46" s="86"/>
      <c r="BC46" s="86"/>
      <c r="BN46" s="85"/>
      <c r="DB46" s="85"/>
      <c r="DC46" s="87"/>
      <c r="DD46" s="87"/>
      <c r="DE46" s="87"/>
      <c r="DF46" s="85"/>
      <c r="DG46" s="85"/>
      <c r="DH46" s="85"/>
      <c r="DI46" s="85"/>
      <c r="DN46" s="87"/>
      <c r="DR46" s="85"/>
      <c r="EN46" s="87"/>
      <c r="ER46" s="85"/>
      <c r="FJ46" s="87"/>
      <c r="FK46" s="88"/>
      <c r="FL46" s="88"/>
      <c r="FM46" s="88"/>
      <c r="FN46" s="88"/>
      <c r="GE46" s="89"/>
      <c r="GF46" s="85"/>
      <c r="GG46" s="85"/>
      <c r="GH46" s="85"/>
      <c r="GI46" s="85"/>
      <c r="GZ46" s="87"/>
      <c r="HD46" s="85"/>
      <c r="HU46" s="87"/>
      <c r="HY46" s="85"/>
      <c r="IP46" s="87"/>
      <c r="IT46" s="85"/>
      <c r="JK46" s="87"/>
      <c r="JO46" s="85"/>
      <c r="KF46" s="87"/>
      <c r="KJ46" s="85"/>
      <c r="LA46" s="87"/>
      <c r="LE46" s="85"/>
      <c r="LV46" s="87"/>
      <c r="LZ46" s="85"/>
      <c r="MQ46" s="87"/>
      <c r="MU46" s="85"/>
      <c r="NL46" s="87"/>
      <c r="NP46" s="85"/>
      <c r="OG46" s="87"/>
      <c r="OK46" s="85"/>
      <c r="OV46" s="85"/>
      <c r="PB46" s="87"/>
      <c r="PS46" s="85"/>
      <c r="PY46" s="87"/>
      <c r="QO46" s="85"/>
      <c r="QQ46" s="85"/>
      <c r="QU46" s="87"/>
      <c r="QW46" s="87"/>
      <c r="RL46" s="85"/>
      <c r="RR46" s="87"/>
      <c r="SG46" s="85"/>
      <c r="SM46" s="87"/>
      <c r="TB46" s="85"/>
      <c r="TH46" s="87"/>
      <c r="TW46" s="85"/>
      <c r="UC46" s="87"/>
      <c r="UR46" s="85"/>
      <c r="US46" s="85"/>
      <c r="UX46" s="87"/>
      <c r="VN46" s="85"/>
      <c r="VS46" s="87"/>
      <c r="VY46" s="85"/>
      <c r="WN46" s="87"/>
      <c r="WT46" s="85"/>
      <c r="WW46" s="85"/>
      <c r="WX46" s="85"/>
      <c r="WY46" s="85"/>
      <c r="WZ46" s="85"/>
      <c r="XA46" s="85"/>
      <c r="XB46" s="85"/>
      <c r="XC46" s="85"/>
      <c r="XD46" s="85"/>
      <c r="XE46" s="85"/>
      <c r="XF46" s="85"/>
      <c r="XG46" s="85"/>
      <c r="XH46" s="85"/>
      <c r="XI46" s="87"/>
      <c r="XJ46" s="85"/>
      <c r="XS46" s="85"/>
      <c r="XT46" s="85"/>
      <c r="XU46" s="85"/>
      <c r="XV46" s="85"/>
      <c r="XW46" s="85"/>
      <c r="XX46" s="85"/>
      <c r="XY46" s="85"/>
      <c r="XZ46" s="85"/>
      <c r="YA46" s="85"/>
      <c r="YB46" s="85"/>
      <c r="YC46" s="85"/>
      <c r="YD46" s="85"/>
      <c r="YE46" s="87"/>
      <c r="YF46" s="85"/>
      <c r="YG46" s="90"/>
    </row>
    <row r="47" spans="1:657" x14ac:dyDescent="0.25">
      <c r="G47" s="85"/>
      <c r="W47" s="85"/>
      <c r="X47" s="85"/>
      <c r="AA47"/>
      <c r="AC47" s="85"/>
      <c r="AR47"/>
      <c r="AS47"/>
      <c r="AV47" s="85"/>
      <c r="AY47" s="86"/>
      <c r="BC47" s="86"/>
      <c r="BN47" s="85"/>
      <c r="DB47" s="85"/>
      <c r="DC47" s="87"/>
      <c r="DD47" s="87"/>
      <c r="DE47" s="87"/>
      <c r="DF47" s="85"/>
      <c r="DG47" s="85"/>
      <c r="DH47" s="85"/>
      <c r="DI47" s="85"/>
      <c r="DN47" s="87"/>
      <c r="DR47" s="85"/>
      <c r="EN47" s="87"/>
      <c r="ER47" s="85"/>
      <c r="FJ47" s="87"/>
      <c r="FK47" s="88"/>
      <c r="FL47" s="88"/>
      <c r="FM47" s="88"/>
      <c r="FN47" s="88"/>
      <c r="GE47" s="89"/>
      <c r="GF47" s="85"/>
      <c r="GG47" s="85"/>
      <c r="GH47" s="85"/>
      <c r="GI47" s="85"/>
      <c r="GZ47" s="87"/>
      <c r="HD47" s="85"/>
      <c r="HU47" s="87"/>
      <c r="HY47" s="85"/>
      <c r="IP47" s="87"/>
      <c r="IT47" s="85"/>
      <c r="JK47" s="87"/>
      <c r="JO47" s="85"/>
      <c r="KF47" s="87"/>
      <c r="KJ47" s="85"/>
      <c r="LA47" s="87"/>
      <c r="LE47" s="85"/>
      <c r="LV47" s="87"/>
      <c r="LZ47" s="85"/>
      <c r="MQ47" s="87"/>
      <c r="MU47" s="85"/>
      <c r="NL47" s="87"/>
      <c r="NP47" s="85"/>
      <c r="OG47" s="87"/>
      <c r="OK47" s="85"/>
      <c r="OV47" s="85"/>
      <c r="PB47" s="87"/>
      <c r="PS47" s="85"/>
      <c r="PY47" s="87"/>
      <c r="QO47" s="85"/>
      <c r="QQ47" s="85"/>
      <c r="QU47" s="87"/>
      <c r="QW47" s="87"/>
      <c r="RL47" s="85"/>
      <c r="RR47" s="87"/>
      <c r="SG47" s="85"/>
      <c r="SM47" s="87"/>
      <c r="TB47" s="85"/>
      <c r="TH47" s="87"/>
      <c r="TW47" s="85"/>
      <c r="UC47" s="87"/>
      <c r="UR47" s="85"/>
      <c r="US47" s="85"/>
      <c r="UX47" s="87"/>
      <c r="VN47" s="85"/>
      <c r="VS47" s="87"/>
      <c r="VY47" s="85"/>
      <c r="WN47" s="87"/>
      <c r="WT47" s="85"/>
      <c r="WW47" s="85"/>
      <c r="WX47" s="85"/>
      <c r="WY47" s="85"/>
      <c r="WZ47" s="85"/>
      <c r="XA47" s="85"/>
      <c r="XB47" s="85"/>
      <c r="XC47" s="85"/>
      <c r="XD47" s="85"/>
      <c r="XE47" s="85"/>
      <c r="XF47" s="85"/>
      <c r="XG47" s="85"/>
      <c r="XH47" s="85"/>
      <c r="XI47" s="87"/>
      <c r="XJ47" s="85"/>
      <c r="XS47" s="85"/>
      <c r="XT47" s="85"/>
      <c r="XU47" s="85"/>
      <c r="XV47" s="85"/>
      <c r="XW47" s="85"/>
      <c r="XX47" s="85"/>
      <c r="XY47" s="85"/>
      <c r="XZ47" s="85"/>
      <c r="YA47" s="85"/>
      <c r="YB47" s="85"/>
      <c r="YC47" s="85"/>
      <c r="YD47" s="85"/>
      <c r="YE47" s="87"/>
      <c r="YF47" s="85"/>
      <c r="YG47" s="90"/>
    </row>
    <row r="48" spans="1:657" x14ac:dyDescent="0.25">
      <c r="G48" s="85"/>
      <c r="W48" s="85"/>
      <c r="X48" s="85"/>
      <c r="AA48"/>
      <c r="AC48" s="85"/>
      <c r="AR48"/>
      <c r="AS48"/>
      <c r="AV48" s="85"/>
      <c r="AY48" s="86"/>
      <c r="BC48" s="86"/>
      <c r="BN48" s="85"/>
      <c r="DB48" s="85"/>
      <c r="DC48" s="87"/>
      <c r="DD48" s="87"/>
      <c r="DE48" s="87"/>
      <c r="DF48" s="85"/>
      <c r="DG48" s="85"/>
      <c r="DH48" s="85"/>
      <c r="DI48" s="85"/>
      <c r="DN48" s="87"/>
      <c r="DR48" s="85"/>
      <c r="EN48" s="87"/>
      <c r="ER48" s="85"/>
      <c r="FJ48" s="87"/>
      <c r="FK48" s="88"/>
      <c r="FL48" s="88"/>
      <c r="FM48" s="88"/>
      <c r="FN48" s="88"/>
      <c r="GE48" s="89"/>
      <c r="GF48" s="85"/>
      <c r="GG48" s="85"/>
      <c r="GH48" s="85"/>
      <c r="GI48" s="85"/>
      <c r="GZ48" s="87"/>
      <c r="HD48" s="85"/>
      <c r="HU48" s="87"/>
      <c r="HY48" s="85"/>
      <c r="IP48" s="87"/>
      <c r="IT48" s="85"/>
      <c r="JK48" s="87"/>
      <c r="JO48" s="85"/>
      <c r="KF48" s="87"/>
      <c r="KJ48" s="85"/>
      <c r="LA48" s="87"/>
      <c r="LE48" s="85"/>
      <c r="LV48" s="87"/>
      <c r="LZ48" s="85"/>
      <c r="MQ48" s="87"/>
      <c r="MU48" s="85"/>
      <c r="NL48" s="87"/>
      <c r="NP48" s="85"/>
      <c r="OG48" s="87"/>
      <c r="OK48" s="85"/>
      <c r="OV48" s="85"/>
      <c r="PB48" s="87"/>
      <c r="PS48" s="85"/>
      <c r="PY48" s="87"/>
      <c r="QO48" s="85"/>
      <c r="QQ48" s="85"/>
      <c r="QU48" s="87"/>
      <c r="QW48" s="87"/>
      <c r="RL48" s="85"/>
      <c r="RR48" s="87"/>
      <c r="SG48" s="85"/>
      <c r="SM48" s="87"/>
      <c r="TB48" s="85"/>
      <c r="TH48" s="87"/>
      <c r="TW48" s="85"/>
      <c r="UC48" s="87"/>
      <c r="UR48" s="85"/>
      <c r="US48" s="85"/>
      <c r="UX48" s="87"/>
      <c r="VN48" s="85"/>
      <c r="VS48" s="87"/>
      <c r="VY48" s="85"/>
      <c r="WN48" s="87"/>
      <c r="WT48" s="85"/>
      <c r="WW48" s="85"/>
      <c r="WX48" s="85"/>
      <c r="WY48" s="85"/>
      <c r="WZ48" s="85"/>
      <c r="XA48" s="85"/>
      <c r="XB48" s="85"/>
      <c r="XC48" s="85"/>
      <c r="XD48" s="85"/>
      <c r="XE48" s="85"/>
      <c r="XF48" s="85"/>
      <c r="XG48" s="85"/>
      <c r="XH48" s="85"/>
      <c r="XI48" s="87"/>
      <c r="XJ48" s="85"/>
      <c r="XS48" s="85"/>
      <c r="XT48" s="85"/>
      <c r="XU48" s="85"/>
      <c r="XV48" s="85"/>
      <c r="XW48" s="85"/>
      <c r="XX48" s="85"/>
      <c r="XY48" s="85"/>
      <c r="XZ48" s="85"/>
      <c r="YA48" s="85"/>
      <c r="YB48" s="85"/>
      <c r="YC48" s="85"/>
      <c r="YD48" s="85"/>
      <c r="YE48" s="87"/>
      <c r="YF48" s="85"/>
      <c r="YG48" s="90"/>
    </row>
    <row r="49" spans="7:657" x14ac:dyDescent="0.25">
      <c r="G49" s="85"/>
      <c r="W49" s="85"/>
      <c r="X49" s="85"/>
      <c r="AA49"/>
      <c r="AC49" s="85"/>
      <c r="AR49"/>
      <c r="AS49"/>
      <c r="AV49" s="85"/>
      <c r="AY49" s="86"/>
      <c r="BC49" s="86"/>
      <c r="BN49" s="85"/>
      <c r="DB49" s="85"/>
      <c r="DC49" s="87"/>
      <c r="DD49" s="87"/>
      <c r="DE49" s="87"/>
      <c r="DF49" s="85"/>
      <c r="DG49" s="85"/>
      <c r="DH49" s="85"/>
      <c r="DI49" s="85"/>
      <c r="DN49" s="87"/>
      <c r="DR49" s="85"/>
      <c r="EN49" s="87"/>
      <c r="ER49" s="85"/>
      <c r="FJ49" s="87"/>
      <c r="FK49" s="88"/>
      <c r="FL49" s="88"/>
      <c r="FM49" s="88"/>
      <c r="FN49" s="88"/>
      <c r="GE49" s="89"/>
      <c r="GF49" s="85"/>
      <c r="GG49" s="85"/>
      <c r="GH49" s="85"/>
      <c r="GI49" s="85"/>
      <c r="GZ49" s="87"/>
      <c r="HD49" s="85"/>
      <c r="HU49" s="87"/>
      <c r="HY49" s="85"/>
      <c r="IP49" s="87"/>
      <c r="IT49" s="85"/>
      <c r="JK49" s="87"/>
      <c r="JO49" s="85"/>
      <c r="KF49" s="87"/>
      <c r="KJ49" s="85"/>
      <c r="LA49" s="87"/>
      <c r="LE49" s="85"/>
      <c r="LV49" s="87"/>
      <c r="LZ49" s="85"/>
      <c r="MQ49" s="87"/>
      <c r="MU49" s="85"/>
      <c r="NL49" s="87"/>
      <c r="NP49" s="85"/>
      <c r="OG49" s="87"/>
      <c r="OK49" s="85"/>
      <c r="OV49" s="85"/>
      <c r="PB49" s="87"/>
      <c r="PS49" s="85"/>
      <c r="PY49" s="87"/>
      <c r="QO49" s="85"/>
      <c r="QQ49" s="85"/>
      <c r="QU49" s="87"/>
      <c r="QW49" s="87"/>
      <c r="RL49" s="85"/>
      <c r="RR49" s="87"/>
      <c r="SG49" s="85"/>
      <c r="SM49" s="87"/>
      <c r="TB49" s="85"/>
      <c r="TH49" s="87"/>
      <c r="TW49" s="85"/>
      <c r="UC49" s="87"/>
      <c r="UR49" s="85"/>
      <c r="US49" s="85"/>
      <c r="UX49" s="87"/>
      <c r="VN49" s="85"/>
      <c r="VS49" s="87"/>
      <c r="VY49" s="85"/>
      <c r="WN49" s="87"/>
      <c r="WT49" s="85"/>
      <c r="WW49" s="85"/>
      <c r="WX49" s="85"/>
      <c r="WY49" s="85"/>
      <c r="WZ49" s="85"/>
      <c r="XA49" s="85"/>
      <c r="XB49" s="85"/>
      <c r="XC49" s="85"/>
      <c r="XD49" s="85"/>
      <c r="XE49" s="85"/>
      <c r="XF49" s="85"/>
      <c r="XG49" s="85"/>
      <c r="XH49" s="85"/>
      <c r="XI49" s="87"/>
      <c r="XJ49" s="85"/>
      <c r="XS49" s="85"/>
      <c r="XT49" s="85"/>
      <c r="XU49" s="85"/>
      <c r="XV49" s="85"/>
      <c r="XW49" s="85"/>
      <c r="XX49" s="85"/>
      <c r="XY49" s="85"/>
      <c r="XZ49" s="85"/>
      <c r="YA49" s="85"/>
      <c r="YB49" s="85"/>
      <c r="YC49" s="85"/>
      <c r="YD49" s="85"/>
      <c r="YE49" s="87"/>
      <c r="YF49" s="85"/>
      <c r="YG49" s="90"/>
    </row>
    <row r="50" spans="7:657" x14ac:dyDescent="0.25">
      <c r="G50" s="85"/>
      <c r="W50" s="85"/>
      <c r="X50" s="85"/>
      <c r="AA50"/>
      <c r="AC50" s="85"/>
      <c r="AR50"/>
      <c r="AS50"/>
      <c r="AV50" s="85"/>
      <c r="AY50" s="86"/>
      <c r="BC50" s="86"/>
      <c r="BN50" s="85"/>
      <c r="DB50" s="85"/>
      <c r="DC50" s="87"/>
      <c r="DD50" s="87"/>
      <c r="DE50" s="87"/>
      <c r="DF50" s="85"/>
      <c r="DG50" s="85"/>
      <c r="DH50" s="85"/>
      <c r="DI50" s="85"/>
      <c r="DN50" s="87"/>
      <c r="DR50" s="85"/>
      <c r="EN50" s="87"/>
      <c r="ER50" s="85"/>
      <c r="FJ50" s="87"/>
      <c r="FK50" s="88"/>
      <c r="FL50" s="88"/>
      <c r="FM50" s="88"/>
      <c r="FN50" s="88"/>
      <c r="GE50" s="89"/>
      <c r="GF50" s="85"/>
      <c r="GG50" s="85"/>
      <c r="GH50" s="85"/>
      <c r="GI50" s="85"/>
      <c r="GZ50" s="87"/>
      <c r="HD50" s="85"/>
      <c r="HU50" s="87"/>
      <c r="HY50" s="85"/>
      <c r="IP50" s="87"/>
      <c r="IT50" s="85"/>
      <c r="JK50" s="87"/>
      <c r="JO50" s="85"/>
      <c r="KF50" s="87"/>
      <c r="KJ50" s="85"/>
      <c r="LA50" s="87"/>
      <c r="LE50" s="85"/>
      <c r="LV50" s="87"/>
      <c r="LZ50" s="85"/>
      <c r="MQ50" s="87"/>
      <c r="MU50" s="85"/>
      <c r="NL50" s="87"/>
      <c r="NP50" s="85"/>
      <c r="OG50" s="87"/>
      <c r="OK50" s="85"/>
      <c r="OV50" s="85"/>
      <c r="PB50" s="87"/>
      <c r="PS50" s="85"/>
      <c r="PY50" s="87"/>
      <c r="QO50" s="85"/>
      <c r="QQ50" s="85"/>
      <c r="QU50" s="87"/>
      <c r="QW50" s="87"/>
      <c r="RL50" s="85"/>
      <c r="RR50" s="87"/>
      <c r="SG50" s="85"/>
      <c r="SM50" s="87"/>
      <c r="TB50" s="85"/>
      <c r="TH50" s="87"/>
      <c r="TW50" s="85"/>
      <c r="UC50" s="87"/>
      <c r="UR50" s="85"/>
      <c r="US50" s="85"/>
      <c r="UX50" s="87"/>
      <c r="VN50" s="85"/>
      <c r="VS50" s="87"/>
      <c r="VY50" s="85"/>
      <c r="WN50" s="87"/>
      <c r="WT50" s="85"/>
      <c r="WW50" s="85"/>
      <c r="WX50" s="85"/>
      <c r="WY50" s="85"/>
      <c r="WZ50" s="85"/>
      <c r="XA50" s="85"/>
      <c r="XB50" s="85"/>
      <c r="XC50" s="85"/>
      <c r="XD50" s="85"/>
      <c r="XE50" s="85"/>
      <c r="XF50" s="85"/>
      <c r="XG50" s="85"/>
      <c r="XH50" s="85"/>
      <c r="XI50" s="87"/>
      <c r="XJ50" s="85"/>
      <c r="XS50" s="85"/>
      <c r="XT50" s="85"/>
      <c r="XU50" s="85"/>
      <c r="XV50" s="85"/>
      <c r="XW50" s="85"/>
      <c r="XX50" s="85"/>
      <c r="XY50" s="85"/>
      <c r="XZ50" s="85"/>
      <c r="YA50" s="85"/>
      <c r="YB50" s="85"/>
      <c r="YC50" s="85"/>
      <c r="YD50" s="85"/>
      <c r="YE50" s="87"/>
      <c r="YF50" s="85"/>
      <c r="YG50" s="90"/>
    </row>
    <row r="51" spans="7:657" x14ac:dyDescent="0.25">
      <c r="G51" s="85"/>
      <c r="W51" s="85"/>
      <c r="X51" s="85"/>
      <c r="AA51"/>
      <c r="AC51" s="85"/>
      <c r="AR51"/>
      <c r="AS51"/>
      <c r="AV51" s="85"/>
      <c r="AY51" s="86"/>
      <c r="BC51" s="86"/>
      <c r="BN51" s="85"/>
      <c r="DB51" s="85"/>
      <c r="DC51" s="87"/>
      <c r="DD51" s="87"/>
      <c r="DE51" s="87"/>
      <c r="DF51" s="85"/>
      <c r="DG51" s="85"/>
      <c r="DH51" s="85"/>
      <c r="DI51" s="85"/>
      <c r="DN51" s="87"/>
      <c r="DR51" s="85"/>
      <c r="EN51" s="87"/>
      <c r="ER51" s="85"/>
      <c r="FJ51" s="87"/>
      <c r="FK51" s="88"/>
      <c r="FL51" s="88"/>
      <c r="FM51" s="88"/>
      <c r="FN51" s="88"/>
      <c r="GE51" s="89"/>
      <c r="GF51" s="85"/>
      <c r="GG51" s="85"/>
      <c r="GH51" s="85"/>
      <c r="GI51" s="85"/>
      <c r="GZ51" s="87"/>
      <c r="HD51" s="85"/>
      <c r="HU51" s="87"/>
      <c r="HY51" s="85"/>
      <c r="IP51" s="87"/>
      <c r="IT51" s="85"/>
      <c r="JK51" s="87"/>
      <c r="JO51" s="85"/>
      <c r="KF51" s="87"/>
      <c r="KJ51" s="85"/>
      <c r="LA51" s="87"/>
      <c r="LE51" s="85"/>
      <c r="LV51" s="87"/>
      <c r="LZ51" s="85"/>
      <c r="MQ51" s="87"/>
      <c r="MU51" s="85"/>
      <c r="NL51" s="87"/>
      <c r="NP51" s="85"/>
      <c r="OG51" s="87"/>
      <c r="OK51" s="85"/>
      <c r="OV51" s="85"/>
      <c r="PB51" s="87"/>
      <c r="PS51" s="85"/>
      <c r="PY51" s="87"/>
      <c r="QO51" s="85"/>
      <c r="QQ51" s="85"/>
      <c r="QU51" s="87"/>
      <c r="QW51" s="87"/>
      <c r="RL51" s="85"/>
      <c r="RR51" s="87"/>
      <c r="SG51" s="85"/>
      <c r="SM51" s="87"/>
      <c r="TB51" s="85"/>
      <c r="TH51" s="87"/>
      <c r="TW51" s="85"/>
      <c r="UC51" s="87"/>
      <c r="UR51" s="85"/>
      <c r="US51" s="85"/>
      <c r="UX51" s="87"/>
      <c r="VN51" s="85"/>
      <c r="VS51" s="87"/>
      <c r="VY51" s="85"/>
      <c r="WN51" s="87"/>
      <c r="WT51" s="85"/>
      <c r="WW51" s="85"/>
      <c r="WX51" s="85"/>
      <c r="WY51" s="85"/>
      <c r="WZ51" s="85"/>
      <c r="XA51" s="85"/>
      <c r="XB51" s="85"/>
      <c r="XC51" s="85"/>
      <c r="XD51" s="85"/>
      <c r="XE51" s="85"/>
      <c r="XF51" s="85"/>
      <c r="XG51" s="85"/>
      <c r="XH51" s="85"/>
      <c r="XI51" s="87"/>
      <c r="XJ51" s="85"/>
      <c r="XS51" s="85"/>
      <c r="XT51" s="85"/>
      <c r="XU51" s="85"/>
      <c r="XV51" s="85"/>
      <c r="XW51" s="85"/>
      <c r="XX51" s="85"/>
      <c r="XY51" s="85"/>
      <c r="XZ51" s="85"/>
      <c r="YA51" s="85"/>
      <c r="YB51" s="85"/>
      <c r="YC51" s="85"/>
      <c r="YD51" s="85"/>
      <c r="YE51" s="87"/>
      <c r="YF51" s="85"/>
      <c r="YG51" s="90"/>
    </row>
    <row r="52" spans="7:657" x14ac:dyDescent="0.25">
      <c r="G52" s="85"/>
      <c r="W52" s="85"/>
      <c r="X52" s="85"/>
      <c r="AA52"/>
      <c r="AC52" s="85"/>
      <c r="AR52"/>
      <c r="AS52"/>
      <c r="AV52" s="85"/>
      <c r="AY52" s="86"/>
      <c r="BC52" s="86"/>
      <c r="BN52" s="85"/>
      <c r="DB52" s="85"/>
      <c r="DC52" s="87"/>
      <c r="DD52" s="87"/>
      <c r="DE52" s="87"/>
      <c r="DF52" s="85"/>
      <c r="DG52" s="85"/>
      <c r="DH52" s="85"/>
      <c r="DI52" s="85"/>
      <c r="DN52" s="87"/>
      <c r="DR52" s="85"/>
      <c r="EN52" s="87"/>
      <c r="ER52" s="85"/>
      <c r="FJ52" s="87"/>
      <c r="FK52" s="88"/>
      <c r="FL52" s="88"/>
      <c r="FM52" s="88"/>
      <c r="FN52" s="88"/>
      <c r="GE52" s="89"/>
      <c r="GF52" s="85"/>
      <c r="GG52" s="85"/>
      <c r="GH52" s="85"/>
      <c r="GI52" s="85"/>
      <c r="GZ52" s="87"/>
      <c r="HD52" s="85"/>
      <c r="HU52" s="87"/>
      <c r="HY52" s="85"/>
      <c r="IP52" s="87"/>
      <c r="IT52" s="85"/>
      <c r="JK52" s="87"/>
      <c r="JO52" s="85"/>
      <c r="KF52" s="87"/>
      <c r="KJ52" s="85"/>
      <c r="LA52" s="87"/>
      <c r="LE52" s="85"/>
      <c r="LV52" s="87"/>
      <c r="LZ52" s="85"/>
      <c r="MQ52" s="87"/>
      <c r="MU52" s="85"/>
      <c r="NL52" s="87"/>
      <c r="NP52" s="85"/>
      <c r="OG52" s="87"/>
      <c r="OK52" s="85"/>
      <c r="OV52" s="85"/>
      <c r="PB52" s="87"/>
      <c r="PS52" s="85"/>
      <c r="PY52" s="87"/>
      <c r="QO52" s="85"/>
      <c r="QQ52" s="85"/>
      <c r="QU52" s="87"/>
      <c r="QW52" s="87"/>
      <c r="RL52" s="85"/>
      <c r="RR52" s="87"/>
      <c r="SG52" s="85"/>
      <c r="SM52" s="87"/>
      <c r="TB52" s="85"/>
      <c r="TH52" s="87"/>
      <c r="TW52" s="85"/>
      <c r="UC52" s="87"/>
      <c r="UR52" s="85"/>
      <c r="US52" s="85"/>
      <c r="UX52" s="87"/>
      <c r="VN52" s="85"/>
      <c r="VS52" s="87"/>
      <c r="VY52" s="85"/>
      <c r="WN52" s="87"/>
      <c r="WT52" s="85"/>
      <c r="WW52" s="85"/>
      <c r="WX52" s="85"/>
      <c r="WY52" s="85"/>
      <c r="WZ52" s="85"/>
      <c r="XA52" s="85"/>
      <c r="XB52" s="85"/>
      <c r="XC52" s="85"/>
      <c r="XD52" s="85"/>
      <c r="XE52" s="85"/>
      <c r="XF52" s="85"/>
      <c r="XG52" s="85"/>
      <c r="XH52" s="85"/>
      <c r="XI52" s="87"/>
      <c r="XJ52" s="85"/>
      <c r="XS52" s="85"/>
      <c r="XT52" s="85"/>
      <c r="XU52" s="85"/>
      <c r="XV52" s="85"/>
      <c r="XW52" s="85"/>
      <c r="XX52" s="85"/>
      <c r="XY52" s="85"/>
      <c r="XZ52" s="85"/>
      <c r="YA52" s="85"/>
      <c r="YB52" s="85"/>
      <c r="YC52" s="85"/>
      <c r="YD52" s="85"/>
      <c r="YE52" s="87"/>
      <c r="YF52" s="85"/>
      <c r="YG52" s="90"/>
    </row>
    <row r="53" spans="7:657" x14ac:dyDescent="0.25">
      <c r="G53" s="85"/>
      <c r="W53" s="85"/>
      <c r="X53" s="85"/>
      <c r="AA53"/>
      <c r="AC53" s="85"/>
      <c r="AR53"/>
      <c r="AS53"/>
      <c r="AV53" s="85"/>
      <c r="AY53" s="86"/>
      <c r="BC53" s="86"/>
      <c r="BN53" s="85"/>
      <c r="DB53" s="85"/>
      <c r="DC53" s="87"/>
      <c r="DD53" s="87"/>
      <c r="DE53" s="87"/>
      <c r="DF53" s="85"/>
      <c r="DG53" s="85"/>
      <c r="DH53" s="85"/>
      <c r="DI53" s="85"/>
      <c r="DN53" s="87"/>
      <c r="DR53" s="85"/>
      <c r="EN53" s="87"/>
      <c r="ER53" s="85"/>
      <c r="FJ53" s="87"/>
      <c r="FK53" s="88"/>
      <c r="FL53" s="88"/>
      <c r="FM53" s="88"/>
      <c r="FN53" s="88"/>
      <c r="GE53" s="89"/>
      <c r="GF53" s="85"/>
      <c r="GG53" s="85"/>
      <c r="GH53" s="85"/>
      <c r="GI53" s="85"/>
      <c r="GZ53" s="87"/>
      <c r="HD53" s="85"/>
      <c r="HU53" s="87"/>
      <c r="HY53" s="85"/>
      <c r="IP53" s="87"/>
      <c r="IT53" s="85"/>
      <c r="JK53" s="87"/>
      <c r="JO53" s="85"/>
      <c r="KF53" s="87"/>
      <c r="KJ53" s="85"/>
      <c r="LA53" s="87"/>
      <c r="LE53" s="85"/>
      <c r="LV53" s="87"/>
      <c r="LZ53" s="85"/>
      <c r="MQ53" s="87"/>
      <c r="MU53" s="85"/>
      <c r="NL53" s="87"/>
      <c r="NP53" s="85"/>
      <c r="OG53" s="87"/>
      <c r="OK53" s="85"/>
      <c r="OV53" s="85"/>
      <c r="PB53" s="87"/>
      <c r="PS53" s="85"/>
      <c r="PY53" s="87"/>
      <c r="QO53" s="85"/>
      <c r="QQ53" s="85"/>
      <c r="QU53" s="87"/>
      <c r="QW53" s="87"/>
      <c r="RL53" s="85"/>
      <c r="RR53" s="87"/>
      <c r="SG53" s="85"/>
      <c r="SM53" s="87"/>
      <c r="TB53" s="85"/>
      <c r="TH53" s="87"/>
      <c r="TW53" s="85"/>
      <c r="UC53" s="87"/>
      <c r="UR53" s="85"/>
      <c r="US53" s="85"/>
      <c r="UX53" s="87"/>
      <c r="VN53" s="85"/>
      <c r="VS53" s="87"/>
      <c r="VY53" s="85"/>
      <c r="WN53" s="87"/>
      <c r="WT53" s="85"/>
      <c r="WW53" s="85"/>
      <c r="WX53" s="85"/>
      <c r="WY53" s="85"/>
      <c r="WZ53" s="85"/>
      <c r="XA53" s="85"/>
      <c r="XB53" s="85"/>
      <c r="XC53" s="85"/>
      <c r="XD53" s="85"/>
      <c r="XE53" s="85"/>
      <c r="XF53" s="85"/>
      <c r="XG53" s="85"/>
      <c r="XH53" s="85"/>
      <c r="XI53" s="87"/>
      <c r="XJ53" s="85"/>
      <c r="XS53" s="85"/>
      <c r="XT53" s="85"/>
      <c r="XU53" s="85"/>
      <c r="XV53" s="85"/>
      <c r="XW53" s="85"/>
      <c r="XX53" s="85"/>
      <c r="XY53" s="85"/>
      <c r="XZ53" s="85"/>
      <c r="YA53" s="85"/>
      <c r="YB53" s="85"/>
      <c r="YC53" s="85"/>
      <c r="YD53" s="85"/>
      <c r="YE53" s="87"/>
      <c r="YF53" s="85"/>
      <c r="YG53" s="90"/>
    </row>
    <row r="54" spans="7:657" x14ac:dyDescent="0.25">
      <c r="G54" s="85"/>
      <c r="W54" s="85"/>
      <c r="X54" s="85"/>
      <c r="AA54"/>
      <c r="AC54" s="85"/>
      <c r="AR54"/>
      <c r="AS54"/>
      <c r="AV54" s="85"/>
      <c r="AY54" s="86"/>
      <c r="BC54" s="86"/>
      <c r="BN54" s="85"/>
      <c r="DB54" s="85"/>
      <c r="DC54" s="87"/>
      <c r="DD54" s="87"/>
      <c r="DE54" s="87"/>
      <c r="DF54" s="85"/>
      <c r="DG54" s="85"/>
      <c r="DH54" s="85"/>
      <c r="DI54" s="85"/>
      <c r="DN54" s="87"/>
      <c r="DR54" s="85"/>
      <c r="EN54" s="87"/>
      <c r="ER54" s="85"/>
      <c r="FJ54" s="87"/>
      <c r="FK54" s="88"/>
      <c r="FL54" s="88"/>
      <c r="FM54" s="88"/>
      <c r="FN54" s="88"/>
      <c r="GE54" s="89"/>
      <c r="GF54" s="85"/>
      <c r="GG54" s="85"/>
      <c r="GH54" s="85"/>
      <c r="GI54" s="85"/>
      <c r="GZ54" s="87"/>
      <c r="HD54" s="85"/>
      <c r="HU54" s="87"/>
      <c r="HY54" s="85"/>
      <c r="IP54" s="87"/>
      <c r="IT54" s="85"/>
      <c r="JK54" s="87"/>
      <c r="JO54" s="85"/>
      <c r="KF54" s="87"/>
      <c r="KJ54" s="85"/>
      <c r="LA54" s="87"/>
      <c r="LE54" s="85"/>
      <c r="LV54" s="87"/>
      <c r="LZ54" s="85"/>
      <c r="MQ54" s="87"/>
      <c r="MU54" s="85"/>
      <c r="NL54" s="87"/>
      <c r="NP54" s="85"/>
      <c r="OG54" s="87"/>
      <c r="OK54" s="85"/>
      <c r="OV54" s="85"/>
      <c r="PB54" s="87"/>
      <c r="PS54" s="85"/>
      <c r="PY54" s="87"/>
      <c r="QO54" s="85"/>
      <c r="QQ54" s="85"/>
      <c r="QU54" s="87"/>
      <c r="QW54" s="87"/>
      <c r="RL54" s="85"/>
      <c r="RR54" s="87"/>
      <c r="SG54" s="85"/>
      <c r="SM54" s="87"/>
      <c r="TB54" s="85"/>
      <c r="TH54" s="87"/>
      <c r="TW54" s="85"/>
      <c r="UC54" s="87"/>
      <c r="UR54" s="85"/>
      <c r="US54" s="85"/>
      <c r="UX54" s="87"/>
      <c r="VN54" s="85"/>
      <c r="VS54" s="87"/>
      <c r="VY54" s="85"/>
      <c r="WN54" s="87"/>
      <c r="WT54" s="85"/>
      <c r="WW54" s="85"/>
      <c r="WX54" s="85"/>
      <c r="WY54" s="85"/>
      <c r="WZ54" s="85"/>
      <c r="XA54" s="85"/>
      <c r="XB54" s="85"/>
      <c r="XC54" s="85"/>
      <c r="XD54" s="85"/>
      <c r="XE54" s="85"/>
      <c r="XF54" s="85"/>
      <c r="XG54" s="85"/>
      <c r="XH54" s="85"/>
      <c r="XI54" s="87"/>
      <c r="XJ54" s="85"/>
      <c r="XS54" s="85"/>
      <c r="XT54" s="85"/>
      <c r="XU54" s="85"/>
      <c r="XV54" s="85"/>
      <c r="XW54" s="85"/>
      <c r="XX54" s="85"/>
      <c r="XY54" s="85"/>
      <c r="XZ54" s="85"/>
      <c r="YA54" s="85"/>
      <c r="YB54" s="85"/>
      <c r="YC54" s="85"/>
      <c r="YD54" s="85"/>
      <c r="YE54" s="87"/>
      <c r="YF54" s="85"/>
      <c r="YG54" s="90"/>
    </row>
    <row r="55" spans="7:657" x14ac:dyDescent="0.25">
      <c r="G55" s="85"/>
      <c r="W55" s="85"/>
      <c r="X55" s="85"/>
      <c r="AA55"/>
      <c r="AC55" s="85"/>
      <c r="AR55"/>
      <c r="AS55"/>
      <c r="AV55" s="85"/>
      <c r="AY55" s="86"/>
      <c r="BC55" s="86"/>
      <c r="BN55" s="85"/>
      <c r="DB55" s="85"/>
      <c r="DC55" s="87"/>
      <c r="DD55" s="87"/>
      <c r="DE55" s="87"/>
      <c r="DF55" s="85"/>
      <c r="DG55" s="85"/>
      <c r="DH55" s="85"/>
      <c r="DI55" s="85"/>
      <c r="DN55" s="87"/>
      <c r="DR55" s="85"/>
      <c r="EN55" s="87"/>
      <c r="ER55" s="85"/>
      <c r="FJ55" s="87"/>
      <c r="FK55" s="88"/>
      <c r="FL55" s="88"/>
      <c r="FM55" s="88"/>
      <c r="FN55" s="88"/>
      <c r="GE55" s="89"/>
      <c r="GF55" s="85"/>
      <c r="GG55" s="85"/>
      <c r="GH55" s="85"/>
      <c r="GI55" s="85"/>
      <c r="GZ55" s="87"/>
      <c r="HD55" s="85"/>
      <c r="HU55" s="87"/>
      <c r="HY55" s="85"/>
      <c r="IP55" s="87"/>
      <c r="IT55" s="85"/>
      <c r="JK55" s="87"/>
      <c r="JO55" s="85"/>
      <c r="KF55" s="87"/>
      <c r="KJ55" s="85"/>
      <c r="LA55" s="87"/>
      <c r="LE55" s="85"/>
      <c r="LV55" s="87"/>
      <c r="LZ55" s="85"/>
      <c r="MQ55" s="87"/>
      <c r="MU55" s="85"/>
      <c r="NL55" s="87"/>
      <c r="NP55" s="85"/>
      <c r="OG55" s="87"/>
      <c r="OK55" s="85"/>
      <c r="OV55" s="85"/>
      <c r="PB55" s="87"/>
      <c r="PS55" s="85"/>
      <c r="PY55" s="87"/>
      <c r="QO55" s="85"/>
      <c r="QQ55" s="85"/>
      <c r="QU55" s="87"/>
      <c r="QW55" s="87"/>
      <c r="RL55" s="85"/>
      <c r="RR55" s="87"/>
      <c r="SG55" s="85"/>
      <c r="SM55" s="87"/>
      <c r="TB55" s="85"/>
      <c r="TH55" s="87"/>
      <c r="TW55" s="85"/>
      <c r="UC55" s="87"/>
      <c r="UR55" s="85"/>
      <c r="US55" s="85"/>
      <c r="UX55" s="87"/>
      <c r="VN55" s="85"/>
      <c r="VS55" s="87"/>
      <c r="VY55" s="85"/>
      <c r="WN55" s="87"/>
      <c r="WT55" s="85"/>
      <c r="WW55" s="85"/>
      <c r="WX55" s="85"/>
      <c r="WY55" s="85"/>
      <c r="WZ55" s="85"/>
      <c r="XA55" s="85"/>
      <c r="XB55" s="85"/>
      <c r="XC55" s="85"/>
      <c r="XD55" s="85"/>
      <c r="XE55" s="85"/>
      <c r="XF55" s="85"/>
      <c r="XG55" s="85"/>
      <c r="XH55" s="85"/>
      <c r="XI55" s="87"/>
      <c r="XJ55" s="85"/>
      <c r="XS55" s="85"/>
      <c r="XT55" s="85"/>
      <c r="XU55" s="85"/>
      <c r="XV55" s="85"/>
      <c r="XW55" s="85"/>
      <c r="XX55" s="85"/>
      <c r="XY55" s="85"/>
      <c r="XZ55" s="85"/>
      <c r="YA55" s="85"/>
      <c r="YB55" s="85"/>
      <c r="YC55" s="85"/>
      <c r="YD55" s="85"/>
      <c r="YE55" s="87"/>
      <c r="YF55" s="85"/>
      <c r="YG55" s="90"/>
    </row>
    <row r="56" spans="7:657" x14ac:dyDescent="0.25">
      <c r="G56" s="85"/>
      <c r="W56" s="85"/>
      <c r="X56" s="85"/>
      <c r="AA56"/>
      <c r="AC56" s="85"/>
      <c r="AR56"/>
      <c r="AS56"/>
      <c r="AV56" s="85"/>
      <c r="AY56" s="86"/>
      <c r="BC56" s="86"/>
      <c r="BN56" s="85"/>
      <c r="DB56" s="85"/>
      <c r="DC56" s="87"/>
      <c r="DD56" s="87"/>
      <c r="DE56" s="87"/>
      <c r="DF56" s="85"/>
      <c r="DG56" s="85"/>
      <c r="DH56" s="85"/>
      <c r="DI56" s="85"/>
      <c r="DN56" s="87"/>
      <c r="DR56" s="85"/>
      <c r="EN56" s="87"/>
      <c r="ER56" s="85"/>
      <c r="FJ56" s="87"/>
      <c r="FK56" s="88"/>
      <c r="FL56" s="88"/>
      <c r="FM56" s="88"/>
      <c r="FN56" s="88"/>
      <c r="GE56" s="89"/>
      <c r="GF56" s="85"/>
      <c r="GG56" s="85"/>
      <c r="GH56" s="85"/>
      <c r="GI56" s="85"/>
      <c r="GZ56" s="87"/>
      <c r="HD56" s="85"/>
      <c r="HU56" s="87"/>
      <c r="HY56" s="85"/>
      <c r="IP56" s="87"/>
      <c r="IT56" s="85"/>
      <c r="JK56" s="87"/>
      <c r="JO56" s="85"/>
      <c r="KF56" s="87"/>
      <c r="KJ56" s="85"/>
      <c r="LA56" s="87"/>
      <c r="LE56" s="85"/>
      <c r="LV56" s="87"/>
      <c r="LZ56" s="85"/>
      <c r="MQ56" s="87"/>
      <c r="MU56" s="85"/>
      <c r="NL56" s="87"/>
      <c r="NP56" s="85"/>
      <c r="OG56" s="87"/>
      <c r="OK56" s="85"/>
      <c r="OV56" s="85"/>
      <c r="PB56" s="87"/>
      <c r="PS56" s="85"/>
      <c r="PY56" s="87"/>
      <c r="QO56" s="85"/>
      <c r="QQ56" s="85"/>
      <c r="QU56" s="87"/>
      <c r="QW56" s="87"/>
      <c r="RL56" s="85"/>
      <c r="RR56" s="87"/>
      <c r="SG56" s="85"/>
      <c r="SM56" s="87"/>
      <c r="TB56" s="85"/>
      <c r="TH56" s="87"/>
      <c r="TW56" s="85"/>
      <c r="UC56" s="87"/>
      <c r="UR56" s="85"/>
      <c r="US56" s="85"/>
      <c r="UX56" s="87"/>
      <c r="VN56" s="85"/>
      <c r="VS56" s="87"/>
      <c r="VY56" s="85"/>
      <c r="WN56" s="87"/>
      <c r="WT56" s="85"/>
      <c r="WW56" s="85"/>
      <c r="WX56" s="85"/>
      <c r="WY56" s="85"/>
      <c r="WZ56" s="85"/>
      <c r="XA56" s="85"/>
      <c r="XB56" s="85"/>
      <c r="XC56" s="85"/>
      <c r="XD56" s="85"/>
      <c r="XE56" s="85"/>
      <c r="XF56" s="85"/>
      <c r="XG56" s="85"/>
      <c r="XH56" s="85"/>
      <c r="XI56" s="87"/>
      <c r="XJ56" s="85"/>
      <c r="XS56" s="85"/>
      <c r="XT56" s="85"/>
      <c r="XU56" s="85"/>
      <c r="XV56" s="85"/>
      <c r="XW56" s="85"/>
      <c r="XX56" s="85"/>
      <c r="XY56" s="85"/>
      <c r="XZ56" s="85"/>
      <c r="YA56" s="85"/>
      <c r="YB56" s="85"/>
      <c r="YC56" s="85"/>
      <c r="YD56" s="85"/>
      <c r="YE56" s="87"/>
      <c r="YF56" s="85"/>
      <c r="YG56" s="90"/>
    </row>
    <row r="57" spans="7:657" x14ac:dyDescent="0.25">
      <c r="G57" s="85"/>
      <c r="W57" s="85"/>
      <c r="X57" s="85"/>
      <c r="AA57"/>
      <c r="AC57" s="85"/>
      <c r="AR57"/>
      <c r="AS57"/>
      <c r="AV57" s="85"/>
      <c r="AY57" s="86"/>
      <c r="BC57" s="86"/>
      <c r="BN57" s="85"/>
      <c r="DB57" s="85"/>
      <c r="DC57" s="87"/>
      <c r="DD57" s="87"/>
      <c r="DE57" s="87"/>
      <c r="DF57" s="85"/>
      <c r="DG57" s="85"/>
      <c r="DH57" s="85"/>
      <c r="DI57" s="85"/>
      <c r="DN57" s="87"/>
      <c r="DR57" s="85"/>
      <c r="EN57" s="87"/>
      <c r="ER57" s="85"/>
      <c r="FJ57" s="87"/>
      <c r="FK57" s="88"/>
      <c r="FL57" s="88"/>
      <c r="FM57" s="88"/>
      <c r="FN57" s="88"/>
      <c r="GE57" s="89"/>
      <c r="GF57" s="85"/>
      <c r="GG57" s="85"/>
      <c r="GH57" s="85"/>
      <c r="GI57" s="85"/>
      <c r="GZ57" s="87"/>
      <c r="HD57" s="85"/>
      <c r="HU57" s="87"/>
      <c r="HY57" s="85"/>
      <c r="IP57" s="87"/>
      <c r="IT57" s="85"/>
      <c r="JK57" s="87"/>
      <c r="JO57" s="85"/>
      <c r="KF57" s="87"/>
      <c r="KJ57" s="85"/>
      <c r="LA57" s="87"/>
      <c r="LE57" s="85"/>
      <c r="LV57" s="87"/>
      <c r="LZ57" s="85"/>
      <c r="MQ57" s="87"/>
      <c r="MU57" s="85"/>
      <c r="NL57" s="87"/>
      <c r="NP57" s="85"/>
      <c r="OG57" s="87"/>
      <c r="OK57" s="85"/>
      <c r="OV57" s="85"/>
      <c r="PB57" s="87"/>
      <c r="PS57" s="85"/>
      <c r="PY57" s="87"/>
      <c r="QO57" s="85"/>
      <c r="QQ57" s="85"/>
      <c r="QU57" s="87"/>
      <c r="QW57" s="87"/>
      <c r="RL57" s="85"/>
      <c r="RR57" s="87"/>
      <c r="SG57" s="85"/>
      <c r="SM57" s="87"/>
      <c r="TB57" s="85"/>
      <c r="TH57" s="87"/>
      <c r="TW57" s="85"/>
      <c r="UC57" s="87"/>
      <c r="UR57" s="85"/>
      <c r="US57" s="85"/>
      <c r="UX57" s="87"/>
      <c r="VN57" s="85"/>
      <c r="VS57" s="87"/>
      <c r="VY57" s="85"/>
      <c r="WN57" s="87"/>
      <c r="WT57" s="85"/>
      <c r="WW57" s="85"/>
      <c r="WX57" s="85"/>
      <c r="WY57" s="85"/>
      <c r="WZ57" s="85"/>
      <c r="XA57" s="85"/>
      <c r="XB57" s="85"/>
      <c r="XC57" s="85"/>
      <c r="XD57" s="85"/>
      <c r="XE57" s="85"/>
      <c r="XF57" s="85"/>
      <c r="XG57" s="85"/>
      <c r="XH57" s="85"/>
      <c r="XI57" s="87"/>
      <c r="XJ57" s="85"/>
      <c r="XS57" s="85"/>
      <c r="XT57" s="85"/>
      <c r="XU57" s="85"/>
      <c r="XV57" s="85"/>
      <c r="XW57" s="85"/>
      <c r="XX57" s="85"/>
      <c r="XY57" s="85"/>
      <c r="XZ57" s="85"/>
      <c r="YA57" s="85"/>
      <c r="YB57" s="85"/>
      <c r="YC57" s="85"/>
      <c r="YD57" s="85"/>
      <c r="YE57" s="87"/>
      <c r="YF57" s="85"/>
      <c r="YG57" s="90"/>
    </row>
    <row r="58" spans="7:657" x14ac:dyDescent="0.25">
      <c r="G58" s="85"/>
      <c r="W58" s="85"/>
      <c r="X58" s="85"/>
      <c r="AA58"/>
      <c r="AC58" s="85"/>
      <c r="AR58"/>
      <c r="AS58"/>
      <c r="AV58" s="85"/>
      <c r="AY58" s="86"/>
      <c r="BC58" s="86"/>
      <c r="BN58" s="85"/>
      <c r="DB58" s="85"/>
      <c r="DC58" s="87"/>
      <c r="DD58" s="87"/>
      <c r="DE58" s="87"/>
      <c r="DF58" s="85"/>
      <c r="DG58" s="85"/>
      <c r="DH58" s="85"/>
      <c r="DI58" s="85"/>
      <c r="DN58" s="87"/>
      <c r="DR58" s="85"/>
      <c r="EN58" s="87"/>
      <c r="ER58" s="85"/>
      <c r="FJ58" s="87"/>
      <c r="FK58" s="88"/>
      <c r="FL58" s="88"/>
      <c r="FM58" s="88"/>
      <c r="FN58" s="88"/>
      <c r="GE58" s="89"/>
      <c r="GF58" s="85"/>
      <c r="GG58" s="85"/>
      <c r="GH58" s="85"/>
      <c r="GI58" s="85"/>
      <c r="GZ58" s="87"/>
      <c r="HD58" s="85"/>
      <c r="HU58" s="87"/>
      <c r="HY58" s="85"/>
      <c r="IP58" s="87"/>
      <c r="IT58" s="85"/>
      <c r="JK58" s="87"/>
      <c r="JO58" s="85"/>
      <c r="KF58" s="87"/>
      <c r="KJ58" s="85"/>
      <c r="LA58" s="87"/>
      <c r="LE58" s="85"/>
      <c r="LV58" s="87"/>
      <c r="LZ58" s="85"/>
      <c r="MQ58" s="87"/>
      <c r="MU58" s="85"/>
      <c r="NL58" s="87"/>
      <c r="NP58" s="85"/>
      <c r="OG58" s="87"/>
      <c r="OK58" s="85"/>
      <c r="OV58" s="85"/>
      <c r="PB58" s="87"/>
      <c r="PS58" s="85"/>
      <c r="PY58" s="87"/>
      <c r="QO58" s="85"/>
      <c r="QQ58" s="85"/>
      <c r="QU58" s="87"/>
      <c r="QW58" s="87"/>
      <c r="RL58" s="85"/>
      <c r="RR58" s="87"/>
      <c r="SG58" s="85"/>
      <c r="SM58" s="87"/>
      <c r="TB58" s="85"/>
      <c r="TH58" s="87"/>
      <c r="TW58" s="85"/>
      <c r="UC58" s="87"/>
      <c r="UR58" s="85"/>
      <c r="US58" s="85"/>
      <c r="UX58" s="87"/>
      <c r="VN58" s="85"/>
      <c r="VS58" s="87"/>
      <c r="VY58" s="85"/>
      <c r="WN58" s="87"/>
      <c r="WT58" s="85"/>
      <c r="WW58" s="85"/>
      <c r="WX58" s="85"/>
      <c r="WY58" s="85"/>
      <c r="WZ58" s="85"/>
      <c r="XA58" s="85"/>
      <c r="XB58" s="85"/>
      <c r="XC58" s="85"/>
      <c r="XD58" s="85"/>
      <c r="XE58" s="85"/>
      <c r="XF58" s="85"/>
      <c r="XG58" s="85"/>
      <c r="XH58" s="85"/>
      <c r="XI58" s="87"/>
      <c r="XJ58" s="85"/>
      <c r="XS58" s="85"/>
      <c r="XT58" s="85"/>
      <c r="XU58" s="85"/>
      <c r="XV58" s="85"/>
      <c r="XW58" s="85"/>
      <c r="XX58" s="85"/>
      <c r="XY58" s="85"/>
      <c r="XZ58" s="85"/>
      <c r="YA58" s="85"/>
      <c r="YB58" s="85"/>
      <c r="YC58" s="85"/>
      <c r="YD58" s="85"/>
      <c r="YE58" s="87"/>
      <c r="YF58" s="85"/>
      <c r="YG58" s="90"/>
    </row>
    <row r="59" spans="7:657" x14ac:dyDescent="0.25">
      <c r="G59" s="85"/>
      <c r="W59" s="85"/>
      <c r="X59" s="85"/>
      <c r="AA59"/>
      <c r="AC59" s="85"/>
      <c r="AR59"/>
      <c r="AS59"/>
      <c r="AV59" s="85"/>
      <c r="AY59" s="86"/>
      <c r="BC59" s="86"/>
      <c r="BN59" s="85"/>
      <c r="DB59" s="85"/>
      <c r="DC59" s="87"/>
      <c r="DD59" s="87"/>
      <c r="DE59" s="87"/>
      <c r="DF59" s="85"/>
      <c r="DG59" s="85"/>
      <c r="DH59" s="85"/>
      <c r="DI59" s="85"/>
      <c r="DN59" s="87"/>
      <c r="DR59" s="85"/>
      <c r="EN59" s="87"/>
      <c r="ER59" s="85"/>
      <c r="FJ59" s="87"/>
      <c r="FK59" s="88"/>
      <c r="FL59" s="88"/>
      <c r="FM59" s="88"/>
      <c r="FN59" s="88"/>
      <c r="GE59" s="89"/>
      <c r="GF59" s="85"/>
      <c r="GG59" s="85"/>
      <c r="GH59" s="85"/>
      <c r="GI59" s="85"/>
      <c r="GZ59" s="87"/>
      <c r="HD59" s="85"/>
      <c r="HU59" s="87"/>
      <c r="HY59" s="85"/>
      <c r="IP59" s="87"/>
      <c r="IT59" s="85"/>
      <c r="JK59" s="87"/>
      <c r="JO59" s="85"/>
      <c r="KF59" s="87"/>
      <c r="KJ59" s="85"/>
      <c r="LA59" s="87"/>
      <c r="LE59" s="85"/>
      <c r="LV59" s="87"/>
      <c r="LZ59" s="85"/>
      <c r="MQ59" s="87"/>
      <c r="MU59" s="85"/>
      <c r="NL59" s="87"/>
      <c r="NP59" s="85"/>
      <c r="OG59" s="87"/>
      <c r="OK59" s="85"/>
      <c r="OV59" s="85"/>
      <c r="PB59" s="87"/>
      <c r="PS59" s="85"/>
      <c r="PY59" s="87"/>
      <c r="QO59" s="85"/>
      <c r="QQ59" s="85"/>
      <c r="QU59" s="87"/>
      <c r="QW59" s="87"/>
      <c r="RL59" s="85"/>
      <c r="RR59" s="87"/>
      <c r="SG59" s="85"/>
      <c r="SM59" s="87"/>
      <c r="TB59" s="85"/>
      <c r="TH59" s="87"/>
      <c r="TW59" s="85"/>
      <c r="UC59" s="87"/>
      <c r="UR59" s="85"/>
      <c r="US59" s="85"/>
      <c r="UX59" s="87"/>
      <c r="VN59" s="85"/>
      <c r="VS59" s="87"/>
      <c r="VY59" s="85"/>
      <c r="WN59" s="87"/>
      <c r="WT59" s="85"/>
      <c r="WW59" s="85"/>
      <c r="WX59" s="85"/>
      <c r="WY59" s="85"/>
      <c r="WZ59" s="85"/>
      <c r="XA59" s="85"/>
      <c r="XB59" s="85"/>
      <c r="XC59" s="85"/>
      <c r="XD59" s="85"/>
      <c r="XE59" s="85"/>
      <c r="XF59" s="85"/>
      <c r="XG59" s="85"/>
      <c r="XH59" s="85"/>
      <c r="XI59" s="87"/>
      <c r="XJ59" s="85"/>
      <c r="XS59" s="85"/>
      <c r="XT59" s="85"/>
      <c r="XU59" s="85"/>
      <c r="XV59" s="85"/>
      <c r="XW59" s="85"/>
      <c r="XX59" s="85"/>
      <c r="XY59" s="85"/>
      <c r="XZ59" s="85"/>
      <c r="YA59" s="85"/>
      <c r="YB59" s="85"/>
      <c r="YC59" s="85"/>
      <c r="YD59" s="85"/>
      <c r="YE59" s="87"/>
      <c r="YF59" s="85"/>
      <c r="YG59" s="90"/>
    </row>
    <row r="60" spans="7:657" x14ac:dyDescent="0.25">
      <c r="G60" s="85"/>
      <c r="W60" s="85"/>
      <c r="X60" s="85"/>
      <c r="AA60"/>
      <c r="AC60" s="85"/>
      <c r="AR60"/>
      <c r="AS60"/>
      <c r="AV60" s="85"/>
      <c r="AY60" s="86"/>
      <c r="BC60" s="86"/>
      <c r="BN60" s="85"/>
      <c r="DB60" s="85"/>
      <c r="DC60" s="87"/>
      <c r="DD60" s="87"/>
      <c r="DE60" s="87"/>
      <c r="DF60" s="85"/>
      <c r="DG60" s="85"/>
      <c r="DH60" s="85"/>
      <c r="DI60" s="85"/>
      <c r="DN60" s="87"/>
      <c r="DR60" s="85"/>
      <c r="EN60" s="87"/>
      <c r="ER60" s="85"/>
      <c r="FJ60" s="87"/>
      <c r="FK60" s="88"/>
      <c r="FL60" s="88"/>
      <c r="FM60" s="88"/>
      <c r="FN60" s="88"/>
      <c r="GE60" s="89"/>
      <c r="GF60" s="85"/>
      <c r="GG60" s="85"/>
      <c r="GH60" s="85"/>
      <c r="GI60" s="85"/>
      <c r="GZ60" s="87"/>
      <c r="HD60" s="85"/>
      <c r="HU60" s="87"/>
      <c r="HY60" s="85"/>
      <c r="IP60" s="87"/>
      <c r="IT60" s="85"/>
      <c r="JK60" s="87"/>
      <c r="JO60" s="85"/>
      <c r="KF60" s="87"/>
      <c r="KJ60" s="85"/>
      <c r="LA60" s="87"/>
      <c r="LE60" s="85"/>
      <c r="LV60" s="87"/>
      <c r="LZ60" s="85"/>
      <c r="MQ60" s="87"/>
      <c r="MU60" s="85"/>
      <c r="NL60" s="87"/>
      <c r="NP60" s="85"/>
      <c r="OG60" s="87"/>
      <c r="OK60" s="85"/>
      <c r="OV60" s="85"/>
      <c r="PB60" s="87"/>
      <c r="PS60" s="85"/>
      <c r="PY60" s="87"/>
      <c r="QO60" s="85"/>
      <c r="QQ60" s="85"/>
      <c r="QU60" s="87"/>
      <c r="QW60" s="87"/>
      <c r="RL60" s="85"/>
      <c r="RR60" s="87"/>
      <c r="SG60" s="85"/>
      <c r="SM60" s="87"/>
      <c r="TB60" s="85"/>
      <c r="TH60" s="87"/>
      <c r="TW60" s="85"/>
      <c r="UC60" s="87"/>
      <c r="UR60" s="85"/>
      <c r="US60" s="85"/>
      <c r="UX60" s="87"/>
      <c r="VN60" s="85"/>
      <c r="VS60" s="87"/>
      <c r="VY60" s="85"/>
      <c r="WN60" s="87"/>
      <c r="WT60" s="85"/>
      <c r="WW60" s="85"/>
      <c r="WX60" s="85"/>
      <c r="WY60" s="85"/>
      <c r="WZ60" s="85"/>
      <c r="XA60" s="85"/>
      <c r="XB60" s="85"/>
      <c r="XC60" s="85"/>
      <c r="XD60" s="85"/>
      <c r="XE60" s="85"/>
      <c r="XF60" s="85"/>
      <c r="XG60" s="85"/>
      <c r="XH60" s="85"/>
      <c r="XI60" s="87"/>
      <c r="XJ60" s="85"/>
      <c r="XS60" s="85"/>
      <c r="XT60" s="85"/>
      <c r="XU60" s="85"/>
      <c r="XV60" s="85"/>
      <c r="XW60" s="85"/>
      <c r="XX60" s="85"/>
      <c r="XY60" s="85"/>
      <c r="XZ60" s="85"/>
      <c r="YA60" s="85"/>
      <c r="YB60" s="85"/>
      <c r="YC60" s="85"/>
      <c r="YD60" s="85"/>
      <c r="YE60" s="87"/>
      <c r="YF60" s="85"/>
      <c r="YG60" s="90"/>
    </row>
    <row r="61" spans="7:657" x14ac:dyDescent="0.25">
      <c r="G61" s="85"/>
      <c r="W61" s="85"/>
      <c r="X61" s="85"/>
      <c r="AA61"/>
      <c r="AC61" s="85"/>
      <c r="AR61"/>
      <c r="AS61"/>
      <c r="AV61" s="85"/>
      <c r="AY61" s="86"/>
      <c r="BC61" s="86"/>
      <c r="BN61" s="85"/>
      <c r="DB61" s="85"/>
      <c r="DC61" s="87"/>
      <c r="DD61" s="87"/>
      <c r="DE61" s="87"/>
      <c r="DF61" s="85"/>
      <c r="DG61" s="85"/>
      <c r="DH61" s="85"/>
      <c r="DI61" s="85"/>
      <c r="DN61" s="87"/>
      <c r="DR61" s="85"/>
      <c r="EN61" s="87"/>
      <c r="ER61" s="85"/>
      <c r="FJ61" s="87"/>
      <c r="FK61" s="88"/>
      <c r="FL61" s="88"/>
      <c r="FM61" s="88"/>
      <c r="FN61" s="88"/>
      <c r="GE61" s="89"/>
      <c r="GF61" s="85"/>
      <c r="GG61" s="85"/>
      <c r="GH61" s="85"/>
      <c r="GI61" s="85"/>
      <c r="GZ61" s="87"/>
      <c r="HD61" s="85"/>
      <c r="HU61" s="87"/>
      <c r="HY61" s="85"/>
      <c r="IP61" s="87"/>
      <c r="IT61" s="85"/>
      <c r="JK61" s="87"/>
      <c r="JO61" s="85"/>
      <c r="KF61" s="87"/>
      <c r="KJ61" s="85"/>
      <c r="LA61" s="87"/>
      <c r="LE61" s="85"/>
      <c r="LV61" s="87"/>
      <c r="LZ61" s="85"/>
      <c r="MQ61" s="87"/>
      <c r="MU61" s="85"/>
      <c r="NL61" s="87"/>
      <c r="NP61" s="85"/>
      <c r="OG61" s="87"/>
      <c r="OK61" s="85"/>
      <c r="OV61" s="85"/>
      <c r="PB61" s="87"/>
      <c r="PS61" s="85"/>
      <c r="PY61" s="87"/>
      <c r="QO61" s="85"/>
      <c r="QQ61" s="85"/>
      <c r="QU61" s="87"/>
      <c r="QW61" s="87"/>
      <c r="RL61" s="85"/>
      <c r="RR61" s="87"/>
      <c r="SG61" s="85"/>
      <c r="SM61" s="87"/>
      <c r="TB61" s="85"/>
      <c r="TH61" s="87"/>
      <c r="TW61" s="85"/>
      <c r="UC61" s="87"/>
      <c r="UR61" s="85"/>
      <c r="US61" s="85"/>
      <c r="UX61" s="87"/>
      <c r="VN61" s="85"/>
      <c r="VS61" s="87"/>
      <c r="VY61" s="85"/>
      <c r="WN61" s="87"/>
      <c r="WT61" s="85"/>
      <c r="WW61" s="85"/>
      <c r="WX61" s="85"/>
      <c r="WY61" s="85"/>
      <c r="WZ61" s="85"/>
      <c r="XA61" s="85"/>
      <c r="XB61" s="85"/>
      <c r="XC61" s="85"/>
      <c r="XD61" s="85"/>
      <c r="XE61" s="85"/>
      <c r="XF61" s="85"/>
      <c r="XG61" s="85"/>
      <c r="XH61" s="85"/>
      <c r="XI61" s="87"/>
      <c r="XJ61" s="85"/>
      <c r="XS61" s="85"/>
      <c r="XT61" s="85"/>
      <c r="XU61" s="85"/>
      <c r="XV61" s="85"/>
      <c r="XW61" s="85"/>
      <c r="XX61" s="85"/>
      <c r="XY61" s="85"/>
      <c r="XZ61" s="85"/>
      <c r="YA61" s="85"/>
      <c r="YB61" s="85"/>
      <c r="YC61" s="85"/>
      <c r="YD61" s="85"/>
      <c r="YE61" s="87"/>
      <c r="YF61" s="85"/>
      <c r="YG61" s="90"/>
    </row>
    <row r="62" spans="7:657" x14ac:dyDescent="0.25">
      <c r="G62" s="85"/>
      <c r="W62" s="85"/>
      <c r="X62" s="85"/>
      <c r="AA62"/>
      <c r="AC62" s="85"/>
      <c r="AR62"/>
      <c r="AS62"/>
      <c r="AV62" s="85"/>
      <c r="AY62" s="86"/>
      <c r="BC62" s="86"/>
      <c r="BN62" s="85"/>
      <c r="DB62" s="85"/>
      <c r="DC62" s="87"/>
      <c r="DD62" s="87"/>
      <c r="DE62" s="87"/>
      <c r="DF62" s="85"/>
      <c r="DG62" s="85"/>
      <c r="DH62" s="85"/>
      <c r="DI62" s="85"/>
      <c r="DN62" s="87"/>
      <c r="DR62" s="85"/>
      <c r="EN62" s="87"/>
      <c r="ER62" s="85"/>
      <c r="FJ62" s="87"/>
      <c r="FK62" s="88"/>
      <c r="FL62" s="88"/>
      <c r="FM62" s="88"/>
      <c r="FN62" s="88"/>
      <c r="GE62" s="89"/>
      <c r="GF62" s="85"/>
      <c r="GG62" s="85"/>
      <c r="GH62" s="85"/>
      <c r="GI62" s="85"/>
      <c r="GZ62" s="87"/>
      <c r="HD62" s="85"/>
      <c r="HU62" s="87"/>
      <c r="HY62" s="85"/>
      <c r="IP62" s="87"/>
      <c r="IT62" s="85"/>
      <c r="JK62" s="87"/>
      <c r="JO62" s="85"/>
      <c r="KF62" s="87"/>
      <c r="KJ62" s="85"/>
      <c r="LA62" s="87"/>
      <c r="LE62" s="85"/>
      <c r="LV62" s="87"/>
      <c r="LZ62" s="85"/>
      <c r="MQ62" s="87"/>
      <c r="MU62" s="85"/>
      <c r="NL62" s="87"/>
      <c r="NP62" s="85"/>
      <c r="OG62" s="87"/>
      <c r="OK62" s="85"/>
      <c r="OV62" s="85"/>
      <c r="PB62" s="87"/>
      <c r="PS62" s="85"/>
      <c r="PY62" s="87"/>
      <c r="QO62" s="85"/>
      <c r="QQ62" s="85"/>
      <c r="QU62" s="87"/>
      <c r="QW62" s="87"/>
      <c r="RL62" s="85"/>
      <c r="RR62" s="87"/>
      <c r="SG62" s="85"/>
      <c r="SM62" s="87"/>
      <c r="TB62" s="85"/>
      <c r="TH62" s="87"/>
      <c r="TW62" s="85"/>
      <c r="UC62" s="87"/>
      <c r="UR62" s="85"/>
      <c r="US62" s="85"/>
      <c r="UX62" s="87"/>
      <c r="VN62" s="85"/>
      <c r="VS62" s="87"/>
      <c r="VY62" s="85"/>
      <c r="WN62" s="87"/>
      <c r="WT62" s="85"/>
      <c r="WW62" s="85"/>
      <c r="WX62" s="85"/>
      <c r="WY62" s="85"/>
      <c r="WZ62" s="85"/>
      <c r="XA62" s="85"/>
      <c r="XB62" s="85"/>
      <c r="XC62" s="85"/>
      <c r="XD62" s="85"/>
      <c r="XE62" s="85"/>
      <c r="XF62" s="85"/>
      <c r="XG62" s="85"/>
      <c r="XH62" s="85"/>
      <c r="XI62" s="87"/>
      <c r="XJ62" s="85"/>
      <c r="XS62" s="85"/>
      <c r="XT62" s="85"/>
      <c r="XU62" s="85"/>
      <c r="XV62" s="85"/>
      <c r="XW62" s="85"/>
      <c r="XX62" s="85"/>
      <c r="XY62" s="85"/>
      <c r="XZ62" s="85"/>
      <c r="YA62" s="85"/>
      <c r="YB62" s="85"/>
      <c r="YC62" s="85"/>
      <c r="YD62" s="85"/>
      <c r="YE62" s="87"/>
      <c r="YF62" s="85"/>
      <c r="YG62" s="90"/>
    </row>
    <row r="63" spans="7:657" x14ac:dyDescent="0.25">
      <c r="G63" s="85"/>
      <c r="W63" s="85"/>
      <c r="X63" s="85"/>
      <c r="AA63"/>
      <c r="AC63" s="85"/>
      <c r="AR63"/>
      <c r="AS63"/>
      <c r="AV63" s="85"/>
      <c r="AY63" s="86"/>
      <c r="BC63" s="86"/>
      <c r="BN63" s="85"/>
      <c r="DB63" s="85"/>
      <c r="DC63" s="87"/>
      <c r="DD63" s="87"/>
      <c r="DE63" s="87"/>
      <c r="DF63" s="85"/>
      <c r="DG63" s="85"/>
      <c r="DH63" s="85"/>
      <c r="DI63" s="85"/>
      <c r="DN63" s="87"/>
      <c r="DR63" s="85"/>
      <c r="EN63" s="87"/>
      <c r="ER63" s="85"/>
      <c r="FJ63" s="87"/>
      <c r="FK63" s="88"/>
      <c r="FL63" s="88"/>
      <c r="FM63" s="88"/>
      <c r="FN63" s="88"/>
      <c r="GE63" s="89"/>
      <c r="GF63" s="85"/>
      <c r="GG63" s="85"/>
      <c r="GH63" s="85"/>
      <c r="GI63" s="85"/>
      <c r="GZ63" s="87"/>
      <c r="HD63" s="85"/>
      <c r="HU63" s="87"/>
      <c r="HY63" s="85"/>
      <c r="IP63" s="87"/>
      <c r="IT63" s="85"/>
      <c r="JK63" s="87"/>
      <c r="JO63" s="85"/>
      <c r="KF63" s="87"/>
      <c r="KJ63" s="85"/>
      <c r="LA63" s="87"/>
      <c r="LE63" s="85"/>
      <c r="LV63" s="87"/>
      <c r="LZ63" s="85"/>
      <c r="MQ63" s="87"/>
      <c r="MU63" s="85"/>
      <c r="NL63" s="87"/>
      <c r="NP63" s="85"/>
      <c r="OG63" s="87"/>
      <c r="OK63" s="85"/>
      <c r="OV63" s="85"/>
      <c r="PB63" s="87"/>
      <c r="PS63" s="85"/>
      <c r="PY63" s="87"/>
      <c r="QO63" s="85"/>
      <c r="QQ63" s="85"/>
      <c r="QU63" s="87"/>
      <c r="QW63" s="87"/>
      <c r="RL63" s="85"/>
      <c r="RR63" s="87"/>
      <c r="SG63" s="85"/>
      <c r="SM63" s="87"/>
      <c r="TB63" s="85"/>
      <c r="TH63" s="87"/>
      <c r="TW63" s="85"/>
      <c r="UC63" s="87"/>
      <c r="UR63" s="85"/>
      <c r="US63" s="85"/>
      <c r="UX63" s="87"/>
      <c r="VN63" s="85"/>
      <c r="VS63" s="87"/>
      <c r="VY63" s="85"/>
      <c r="WN63" s="87"/>
      <c r="WT63" s="85"/>
      <c r="WW63" s="85"/>
      <c r="WX63" s="85"/>
      <c r="WY63" s="85"/>
      <c r="WZ63" s="85"/>
      <c r="XA63" s="85"/>
      <c r="XB63" s="85"/>
      <c r="XC63" s="85"/>
      <c r="XD63" s="85"/>
      <c r="XE63" s="85"/>
      <c r="XF63" s="85"/>
      <c r="XG63" s="85"/>
      <c r="XH63" s="85"/>
      <c r="XI63" s="87"/>
      <c r="XJ63" s="85"/>
      <c r="XS63" s="85"/>
      <c r="XT63" s="85"/>
      <c r="XU63" s="85"/>
      <c r="XV63" s="85"/>
      <c r="XW63" s="85"/>
      <c r="XX63" s="85"/>
      <c r="XY63" s="85"/>
      <c r="XZ63" s="85"/>
      <c r="YA63" s="85"/>
      <c r="YB63" s="85"/>
      <c r="YC63" s="85"/>
      <c r="YD63" s="85"/>
      <c r="YE63" s="87"/>
      <c r="YF63" s="85"/>
      <c r="YG63" s="90"/>
    </row>
    <row r="64" spans="7:657" x14ac:dyDescent="0.25">
      <c r="G64" s="85"/>
      <c r="W64" s="85"/>
      <c r="X64" s="85"/>
      <c r="AA64"/>
      <c r="AC64" s="85"/>
      <c r="AR64"/>
      <c r="AS64"/>
      <c r="AV64" s="85"/>
      <c r="AY64" s="86"/>
      <c r="BC64" s="86"/>
      <c r="BN64" s="85"/>
      <c r="DB64" s="85"/>
      <c r="DC64" s="87"/>
      <c r="DD64" s="87"/>
      <c r="DE64" s="87"/>
      <c r="DF64" s="85"/>
      <c r="DG64" s="85"/>
      <c r="DH64" s="85"/>
      <c r="DI64" s="85"/>
      <c r="DN64" s="87"/>
      <c r="DR64" s="85"/>
      <c r="EN64" s="87"/>
      <c r="ER64" s="85"/>
      <c r="FJ64" s="87"/>
      <c r="FK64" s="88"/>
      <c r="FL64" s="88"/>
      <c r="FM64" s="88"/>
      <c r="FN64" s="88"/>
      <c r="GE64" s="89"/>
      <c r="GF64" s="85"/>
      <c r="GG64" s="85"/>
      <c r="GH64" s="85"/>
      <c r="GI64" s="85"/>
      <c r="GZ64" s="87"/>
      <c r="HD64" s="85"/>
      <c r="HU64" s="87"/>
      <c r="HY64" s="85"/>
      <c r="IP64" s="87"/>
      <c r="IT64" s="85"/>
      <c r="JK64" s="87"/>
      <c r="JO64" s="85"/>
      <c r="KF64" s="87"/>
      <c r="KJ64" s="85"/>
      <c r="LA64" s="87"/>
      <c r="LE64" s="85"/>
      <c r="LV64" s="87"/>
      <c r="LZ64" s="85"/>
      <c r="MQ64" s="87"/>
      <c r="MU64" s="85"/>
      <c r="NL64" s="87"/>
      <c r="NP64" s="85"/>
      <c r="OG64" s="87"/>
      <c r="OK64" s="85"/>
      <c r="OV64" s="85"/>
      <c r="PB64" s="87"/>
      <c r="PS64" s="85"/>
      <c r="PY64" s="87"/>
      <c r="QO64" s="85"/>
      <c r="QQ64" s="85"/>
      <c r="QU64" s="87"/>
      <c r="QW64" s="87"/>
      <c r="RL64" s="85"/>
      <c r="RR64" s="87"/>
      <c r="SG64" s="85"/>
      <c r="SM64" s="87"/>
      <c r="TB64" s="85"/>
      <c r="TH64" s="87"/>
      <c r="TW64" s="85"/>
      <c r="UC64" s="87"/>
      <c r="UR64" s="85"/>
      <c r="US64" s="85"/>
      <c r="UX64" s="87"/>
      <c r="VN64" s="85"/>
      <c r="VS64" s="87"/>
      <c r="VY64" s="85"/>
      <c r="WN64" s="87"/>
      <c r="WT64" s="85"/>
      <c r="WW64" s="85"/>
      <c r="WX64" s="85"/>
      <c r="WY64" s="85"/>
      <c r="WZ64" s="85"/>
      <c r="XA64" s="85"/>
      <c r="XB64" s="85"/>
      <c r="XC64" s="85"/>
      <c r="XD64" s="85"/>
      <c r="XE64" s="85"/>
      <c r="XF64" s="85"/>
      <c r="XG64" s="85"/>
      <c r="XH64" s="85"/>
      <c r="XI64" s="87"/>
      <c r="XJ64" s="85"/>
      <c r="XS64" s="85"/>
      <c r="XT64" s="85"/>
      <c r="XU64" s="85"/>
      <c r="XV64" s="85"/>
      <c r="XW64" s="85"/>
      <c r="XX64" s="85"/>
      <c r="XY64" s="85"/>
      <c r="XZ64" s="85"/>
      <c r="YA64" s="85"/>
      <c r="YB64" s="85"/>
      <c r="YC64" s="85"/>
      <c r="YD64" s="85"/>
      <c r="YE64" s="87"/>
      <c r="YF64" s="85"/>
      <c r="YG64" s="90"/>
    </row>
    <row r="65" spans="7:657" x14ac:dyDescent="0.25">
      <c r="G65" s="85"/>
      <c r="W65" s="85"/>
      <c r="X65" s="85"/>
      <c r="AA65"/>
      <c r="AC65" s="85"/>
      <c r="AR65"/>
      <c r="AS65"/>
      <c r="AV65" s="85"/>
      <c r="AY65" s="86"/>
      <c r="BC65" s="86"/>
      <c r="BN65" s="85"/>
      <c r="DB65" s="85"/>
      <c r="DC65" s="87"/>
      <c r="DD65" s="87"/>
      <c r="DE65" s="87"/>
      <c r="DF65" s="85"/>
      <c r="DG65" s="85"/>
      <c r="DH65" s="85"/>
      <c r="DI65" s="85"/>
      <c r="DN65" s="87"/>
      <c r="DR65" s="85"/>
      <c r="EN65" s="87"/>
      <c r="ER65" s="85"/>
      <c r="FJ65" s="87"/>
      <c r="FK65" s="88"/>
      <c r="FL65" s="88"/>
      <c r="FM65" s="88"/>
      <c r="FN65" s="88"/>
      <c r="GE65" s="89"/>
      <c r="GF65" s="85"/>
      <c r="GG65" s="85"/>
      <c r="GH65" s="85"/>
      <c r="GI65" s="85"/>
      <c r="GZ65" s="87"/>
      <c r="HD65" s="85"/>
      <c r="HU65" s="87"/>
      <c r="HY65" s="85"/>
      <c r="IP65" s="87"/>
      <c r="IT65" s="85"/>
      <c r="JK65" s="87"/>
      <c r="JO65" s="85"/>
      <c r="KF65" s="87"/>
      <c r="KJ65" s="85"/>
      <c r="LA65" s="87"/>
      <c r="LE65" s="85"/>
      <c r="LV65" s="87"/>
      <c r="LZ65" s="85"/>
      <c r="MQ65" s="87"/>
      <c r="MU65" s="85"/>
      <c r="NL65" s="87"/>
      <c r="NP65" s="85"/>
      <c r="OG65" s="87"/>
      <c r="OK65" s="85"/>
      <c r="OV65" s="85"/>
      <c r="PB65" s="87"/>
      <c r="PS65" s="85"/>
      <c r="PY65" s="87"/>
      <c r="QO65" s="85"/>
      <c r="QQ65" s="85"/>
      <c r="QU65" s="87"/>
      <c r="QW65" s="87"/>
      <c r="RL65" s="85"/>
      <c r="RR65" s="87"/>
      <c r="SG65" s="85"/>
      <c r="SM65" s="87"/>
      <c r="TB65" s="85"/>
      <c r="TH65" s="87"/>
      <c r="TW65" s="85"/>
      <c r="UC65" s="87"/>
      <c r="UR65" s="85"/>
      <c r="US65" s="85"/>
      <c r="UX65" s="87"/>
      <c r="VN65" s="85"/>
      <c r="VS65" s="87"/>
      <c r="VY65" s="85"/>
      <c r="WN65" s="87"/>
      <c r="WT65" s="85"/>
      <c r="WW65" s="85"/>
      <c r="WX65" s="85"/>
      <c r="WY65" s="85"/>
      <c r="WZ65" s="85"/>
      <c r="XA65" s="85"/>
      <c r="XB65" s="85"/>
      <c r="XC65" s="85"/>
      <c r="XD65" s="85"/>
      <c r="XE65" s="85"/>
      <c r="XF65" s="85"/>
      <c r="XG65" s="85"/>
      <c r="XH65" s="85"/>
      <c r="XI65" s="87"/>
      <c r="XJ65" s="85"/>
      <c r="XS65" s="85"/>
      <c r="XT65" s="85"/>
      <c r="XU65" s="85"/>
      <c r="XV65" s="85"/>
      <c r="XW65" s="85"/>
      <c r="XX65" s="85"/>
      <c r="XY65" s="85"/>
      <c r="XZ65" s="85"/>
      <c r="YA65" s="85"/>
      <c r="YB65" s="85"/>
      <c r="YC65" s="85"/>
      <c r="YD65" s="85"/>
      <c r="YE65" s="87"/>
      <c r="YF65" s="85"/>
      <c r="YG65" s="90"/>
    </row>
    <row r="66" spans="7:657" x14ac:dyDescent="0.25">
      <c r="G66" s="85"/>
      <c r="W66" s="85"/>
      <c r="X66" s="85"/>
      <c r="AA66"/>
      <c r="AC66" s="85"/>
      <c r="AR66"/>
      <c r="AS66"/>
      <c r="AV66" s="85"/>
      <c r="AY66" s="86"/>
      <c r="BC66" s="86"/>
      <c r="BN66" s="85"/>
      <c r="DB66" s="85"/>
      <c r="DC66" s="87"/>
      <c r="DD66" s="87"/>
      <c r="DE66" s="87"/>
      <c r="DF66" s="85"/>
      <c r="DG66" s="85"/>
      <c r="DH66" s="85"/>
      <c r="DI66" s="85"/>
      <c r="DN66" s="87"/>
      <c r="DR66" s="85"/>
      <c r="EN66" s="87"/>
      <c r="ER66" s="85"/>
      <c r="FJ66" s="87"/>
      <c r="FK66" s="88"/>
      <c r="FL66" s="88"/>
      <c r="FM66" s="88"/>
      <c r="FN66" s="88"/>
      <c r="GE66" s="89"/>
      <c r="GF66" s="85"/>
      <c r="GG66" s="85"/>
      <c r="GH66" s="85"/>
      <c r="GI66" s="85"/>
      <c r="GZ66" s="87"/>
      <c r="HD66" s="85"/>
      <c r="HU66" s="87"/>
      <c r="HY66" s="85"/>
      <c r="IP66" s="87"/>
      <c r="IT66" s="85"/>
      <c r="JK66" s="87"/>
      <c r="JO66" s="85"/>
      <c r="KF66" s="87"/>
      <c r="KJ66" s="85"/>
      <c r="LA66" s="87"/>
      <c r="LE66" s="85"/>
      <c r="LV66" s="87"/>
      <c r="LZ66" s="85"/>
      <c r="MQ66" s="87"/>
      <c r="MU66" s="85"/>
      <c r="NL66" s="87"/>
      <c r="NP66" s="85"/>
      <c r="OG66" s="87"/>
      <c r="OK66" s="85"/>
      <c r="OV66" s="85"/>
      <c r="PB66" s="87"/>
      <c r="PS66" s="85"/>
      <c r="PY66" s="87"/>
      <c r="QO66" s="85"/>
      <c r="QQ66" s="85"/>
      <c r="QU66" s="87"/>
      <c r="QW66" s="87"/>
      <c r="RL66" s="85"/>
      <c r="RR66" s="87"/>
      <c r="SG66" s="85"/>
      <c r="SM66" s="87"/>
      <c r="TB66" s="85"/>
      <c r="TH66" s="87"/>
      <c r="TW66" s="85"/>
      <c r="UC66" s="87"/>
      <c r="UR66" s="85"/>
      <c r="US66" s="85"/>
      <c r="UX66" s="87"/>
      <c r="VN66" s="85"/>
      <c r="VS66" s="87"/>
      <c r="VY66" s="85"/>
      <c r="WN66" s="87"/>
      <c r="WT66" s="85"/>
      <c r="WW66" s="85"/>
      <c r="WX66" s="85"/>
      <c r="WY66" s="85"/>
      <c r="WZ66" s="85"/>
      <c r="XA66" s="85"/>
      <c r="XB66" s="85"/>
      <c r="XC66" s="85"/>
      <c r="XD66" s="85"/>
      <c r="XE66" s="85"/>
      <c r="XF66" s="85"/>
      <c r="XG66" s="85"/>
      <c r="XH66" s="85"/>
      <c r="XI66" s="87"/>
      <c r="XJ66" s="85"/>
      <c r="XS66" s="85"/>
      <c r="XT66" s="85"/>
      <c r="XU66" s="85"/>
      <c r="XV66" s="85"/>
      <c r="XW66" s="85"/>
      <c r="XX66" s="85"/>
      <c r="XY66" s="85"/>
      <c r="XZ66" s="85"/>
      <c r="YA66" s="85"/>
      <c r="YB66" s="85"/>
      <c r="YC66" s="85"/>
      <c r="YD66" s="85"/>
      <c r="YE66" s="87"/>
      <c r="YF66" s="85"/>
      <c r="YG66" s="90"/>
    </row>
    <row r="67" spans="7:657" x14ac:dyDescent="0.25">
      <c r="G67" s="85"/>
      <c r="W67" s="85"/>
      <c r="X67" s="85"/>
      <c r="AA67"/>
      <c r="AC67" s="85"/>
      <c r="AR67"/>
      <c r="AS67"/>
      <c r="AV67" s="85"/>
      <c r="AY67" s="86"/>
      <c r="BC67" s="86"/>
      <c r="BN67" s="85"/>
      <c r="DB67" s="85"/>
      <c r="DC67" s="87"/>
      <c r="DD67" s="87"/>
      <c r="DE67" s="87"/>
      <c r="DF67" s="85"/>
      <c r="DG67" s="85"/>
      <c r="DH67" s="85"/>
      <c r="DI67" s="85"/>
      <c r="DN67" s="87"/>
      <c r="DR67" s="85"/>
      <c r="EN67" s="87"/>
      <c r="ER67" s="85"/>
      <c r="FJ67" s="87"/>
      <c r="FK67" s="88"/>
      <c r="FL67" s="88"/>
      <c r="FM67" s="88"/>
      <c r="FN67" s="88"/>
      <c r="GE67" s="89"/>
      <c r="GF67" s="85"/>
      <c r="GG67" s="85"/>
      <c r="GH67" s="85"/>
      <c r="GI67" s="85"/>
      <c r="GZ67" s="87"/>
      <c r="HD67" s="85"/>
      <c r="HU67" s="87"/>
      <c r="HY67" s="85"/>
      <c r="IP67" s="87"/>
      <c r="IT67" s="85"/>
      <c r="JK67" s="87"/>
      <c r="JO67" s="85"/>
      <c r="KF67" s="87"/>
      <c r="KJ67" s="85"/>
      <c r="LA67" s="87"/>
      <c r="LE67" s="85"/>
      <c r="LV67" s="87"/>
      <c r="LZ67" s="85"/>
      <c r="MQ67" s="87"/>
      <c r="MU67" s="85"/>
      <c r="NL67" s="87"/>
      <c r="NP67" s="85"/>
      <c r="OG67" s="87"/>
      <c r="OK67" s="85"/>
      <c r="OV67" s="85"/>
      <c r="PB67" s="87"/>
      <c r="PS67" s="85"/>
      <c r="PY67" s="87"/>
      <c r="QO67" s="85"/>
      <c r="QQ67" s="85"/>
      <c r="QU67" s="87"/>
      <c r="QW67" s="87"/>
      <c r="RL67" s="85"/>
      <c r="RR67" s="87"/>
      <c r="SG67" s="85"/>
      <c r="SM67" s="87"/>
      <c r="TB67" s="85"/>
      <c r="TH67" s="87"/>
      <c r="TW67" s="85"/>
      <c r="UC67" s="87"/>
      <c r="UR67" s="85"/>
      <c r="US67" s="85"/>
      <c r="UX67" s="87"/>
      <c r="VN67" s="85"/>
      <c r="VS67" s="87"/>
      <c r="VY67" s="85"/>
      <c r="WN67" s="87"/>
      <c r="WT67" s="85"/>
      <c r="WW67" s="85"/>
      <c r="WX67" s="85"/>
      <c r="WY67" s="85"/>
      <c r="WZ67" s="85"/>
      <c r="XA67" s="85"/>
      <c r="XB67" s="85"/>
      <c r="XC67" s="85"/>
      <c r="XD67" s="85"/>
      <c r="XE67" s="85"/>
      <c r="XF67" s="85"/>
      <c r="XG67" s="85"/>
      <c r="XH67" s="85"/>
      <c r="XI67" s="87"/>
      <c r="XJ67" s="85"/>
      <c r="XS67" s="85"/>
      <c r="XT67" s="85"/>
      <c r="XU67" s="85"/>
      <c r="XV67" s="85"/>
      <c r="XW67" s="85"/>
      <c r="XX67" s="85"/>
      <c r="XY67" s="85"/>
      <c r="XZ67" s="85"/>
      <c r="YA67" s="85"/>
      <c r="YB67" s="85"/>
      <c r="YC67" s="85"/>
      <c r="YD67" s="85"/>
      <c r="YE67" s="87"/>
      <c r="YF67" s="85"/>
      <c r="YG67" s="90"/>
    </row>
    <row r="68" spans="7:657" x14ac:dyDescent="0.25">
      <c r="G68" s="85"/>
      <c r="W68" s="85"/>
      <c r="X68" s="85"/>
      <c r="AA68"/>
      <c r="AC68" s="85"/>
      <c r="AR68"/>
      <c r="AS68"/>
      <c r="AV68" s="85"/>
      <c r="AY68" s="86"/>
      <c r="BC68" s="86"/>
      <c r="BN68" s="85"/>
      <c r="DB68" s="85"/>
      <c r="DC68" s="87"/>
      <c r="DD68" s="87"/>
      <c r="DE68" s="87"/>
      <c r="DF68" s="85"/>
      <c r="DG68" s="85"/>
      <c r="DH68" s="85"/>
      <c r="DI68" s="85"/>
      <c r="DN68" s="87"/>
      <c r="DR68" s="85"/>
      <c r="EN68" s="87"/>
      <c r="ER68" s="85"/>
      <c r="FJ68" s="87"/>
      <c r="FK68" s="88"/>
      <c r="FL68" s="88"/>
      <c r="FM68" s="88"/>
      <c r="FN68" s="88"/>
      <c r="GE68" s="89"/>
      <c r="GF68" s="85"/>
      <c r="GG68" s="85"/>
      <c r="GH68" s="85"/>
      <c r="GI68" s="85"/>
      <c r="GZ68" s="87"/>
      <c r="HD68" s="85"/>
      <c r="HU68" s="87"/>
      <c r="HY68" s="85"/>
      <c r="IP68" s="87"/>
      <c r="IT68" s="85"/>
      <c r="JK68" s="87"/>
      <c r="JO68" s="85"/>
      <c r="KF68" s="87"/>
      <c r="KJ68" s="85"/>
      <c r="LA68" s="87"/>
      <c r="LE68" s="85"/>
      <c r="LV68" s="87"/>
      <c r="LZ68" s="85"/>
      <c r="MQ68" s="87"/>
      <c r="MU68" s="85"/>
      <c r="NL68" s="87"/>
      <c r="NP68" s="85"/>
      <c r="OG68" s="87"/>
      <c r="OK68" s="85"/>
      <c r="OV68" s="85"/>
      <c r="PB68" s="87"/>
      <c r="PS68" s="85"/>
      <c r="PY68" s="87"/>
      <c r="QO68" s="85"/>
      <c r="QQ68" s="85"/>
      <c r="QU68" s="87"/>
      <c r="QW68" s="87"/>
      <c r="RL68" s="85"/>
      <c r="RR68" s="87"/>
      <c r="SG68" s="85"/>
      <c r="SM68" s="87"/>
      <c r="TB68" s="85"/>
      <c r="TH68" s="87"/>
      <c r="TW68" s="85"/>
      <c r="UC68" s="87"/>
      <c r="UR68" s="85"/>
      <c r="US68" s="85"/>
      <c r="UX68" s="87"/>
      <c r="VN68" s="85"/>
      <c r="VS68" s="87"/>
      <c r="VY68" s="85"/>
      <c r="WN68" s="87"/>
      <c r="WT68" s="85"/>
      <c r="WW68" s="85"/>
      <c r="WX68" s="85"/>
      <c r="WY68" s="85"/>
      <c r="WZ68" s="85"/>
      <c r="XA68" s="85"/>
      <c r="XB68" s="85"/>
      <c r="XC68" s="85"/>
      <c r="XD68" s="85"/>
      <c r="XE68" s="85"/>
      <c r="XF68" s="85"/>
      <c r="XG68" s="85"/>
      <c r="XH68" s="85"/>
      <c r="XI68" s="87"/>
      <c r="XJ68" s="85"/>
      <c r="XS68" s="85"/>
      <c r="XT68" s="85"/>
      <c r="XU68" s="85"/>
      <c r="XV68" s="85"/>
      <c r="XW68" s="85"/>
      <c r="XX68" s="85"/>
      <c r="XY68" s="85"/>
      <c r="XZ68" s="85"/>
      <c r="YA68" s="85"/>
      <c r="YB68" s="85"/>
      <c r="YC68" s="85"/>
      <c r="YD68" s="85"/>
      <c r="YE68" s="87"/>
      <c r="YF68" s="85"/>
      <c r="YG68" s="90"/>
    </row>
    <row r="69" spans="7:657" x14ac:dyDescent="0.25">
      <c r="G69" s="85"/>
      <c r="W69" s="85"/>
      <c r="X69" s="85"/>
      <c r="AA69"/>
      <c r="AC69" s="85"/>
      <c r="AR69"/>
      <c r="AS69"/>
      <c r="AV69" s="85"/>
      <c r="AY69" s="86"/>
      <c r="BC69" s="86"/>
      <c r="BN69" s="85"/>
      <c r="DB69" s="85"/>
      <c r="DC69" s="87"/>
      <c r="DD69" s="87"/>
      <c r="DE69" s="87"/>
      <c r="DF69" s="85"/>
      <c r="DG69" s="85"/>
      <c r="DH69" s="85"/>
      <c r="DI69" s="85"/>
      <c r="DN69" s="87"/>
      <c r="DR69" s="85"/>
      <c r="EN69" s="87"/>
      <c r="ER69" s="85"/>
      <c r="FJ69" s="87"/>
      <c r="FK69" s="88"/>
      <c r="FL69" s="88"/>
      <c r="FM69" s="88"/>
      <c r="FN69" s="88"/>
      <c r="GE69" s="89"/>
      <c r="GF69" s="85"/>
      <c r="GG69" s="85"/>
      <c r="GH69" s="85"/>
      <c r="GI69" s="85"/>
      <c r="GZ69" s="87"/>
      <c r="HD69" s="85"/>
      <c r="HU69" s="87"/>
      <c r="HY69" s="85"/>
      <c r="IP69" s="87"/>
      <c r="IT69" s="85"/>
      <c r="JK69" s="87"/>
      <c r="JO69" s="85"/>
      <c r="KF69" s="87"/>
      <c r="KJ69" s="85"/>
      <c r="LA69" s="87"/>
      <c r="LE69" s="85"/>
      <c r="LV69" s="87"/>
      <c r="LZ69" s="85"/>
      <c r="MQ69" s="87"/>
      <c r="MU69" s="85"/>
      <c r="NL69" s="87"/>
      <c r="NP69" s="85"/>
      <c r="OG69" s="87"/>
      <c r="OK69" s="85"/>
      <c r="OV69" s="85"/>
      <c r="PB69" s="87"/>
      <c r="PS69" s="85"/>
      <c r="PY69" s="87"/>
      <c r="QO69" s="85"/>
      <c r="QQ69" s="85"/>
      <c r="QU69" s="87"/>
      <c r="QW69" s="87"/>
      <c r="RL69" s="85"/>
      <c r="RR69" s="87"/>
      <c r="SG69" s="85"/>
      <c r="SM69" s="87"/>
      <c r="TB69" s="85"/>
      <c r="TH69" s="87"/>
      <c r="TW69" s="85"/>
      <c r="UC69" s="87"/>
      <c r="UR69" s="85"/>
      <c r="US69" s="85"/>
      <c r="UX69" s="87"/>
      <c r="VN69" s="85"/>
      <c r="VS69" s="87"/>
      <c r="VY69" s="85"/>
      <c r="WN69" s="87"/>
      <c r="WT69" s="85"/>
      <c r="WW69" s="85"/>
      <c r="WX69" s="85"/>
      <c r="WY69" s="85"/>
      <c r="WZ69" s="85"/>
      <c r="XA69" s="85"/>
      <c r="XB69" s="85"/>
      <c r="XC69" s="85"/>
      <c r="XD69" s="85"/>
      <c r="XE69" s="85"/>
      <c r="XF69" s="85"/>
      <c r="XG69" s="85"/>
      <c r="XH69" s="85"/>
      <c r="XI69" s="87"/>
      <c r="XJ69" s="85"/>
      <c r="XS69" s="85"/>
      <c r="XT69" s="85"/>
      <c r="XU69" s="85"/>
      <c r="XV69" s="85"/>
      <c r="XW69" s="85"/>
      <c r="XX69" s="85"/>
      <c r="XY69" s="85"/>
      <c r="XZ69" s="85"/>
      <c r="YA69" s="85"/>
      <c r="YB69" s="85"/>
      <c r="YC69" s="85"/>
      <c r="YD69" s="85"/>
      <c r="YE69" s="87"/>
      <c r="YF69" s="85"/>
      <c r="YG69" s="90"/>
    </row>
    <row r="70" spans="7:657" x14ac:dyDescent="0.25">
      <c r="G70" s="85"/>
      <c r="W70" s="85"/>
      <c r="X70" s="85"/>
      <c r="AA70"/>
      <c r="AC70" s="85"/>
      <c r="AR70"/>
      <c r="AS70"/>
      <c r="AV70" s="85"/>
      <c r="AY70" s="86"/>
      <c r="BC70" s="86"/>
      <c r="BN70" s="85"/>
      <c r="DB70" s="85"/>
      <c r="DC70" s="87"/>
      <c r="DD70" s="87"/>
      <c r="DE70" s="87"/>
      <c r="DF70" s="85"/>
      <c r="DG70" s="85"/>
      <c r="DH70" s="85"/>
      <c r="DI70" s="85"/>
      <c r="DN70" s="87"/>
      <c r="DR70" s="85"/>
      <c r="EN70" s="87"/>
      <c r="ER70" s="85"/>
      <c r="FJ70" s="87"/>
      <c r="FK70" s="88"/>
      <c r="FL70" s="88"/>
      <c r="FM70" s="88"/>
      <c r="FN70" s="88"/>
      <c r="GE70" s="89"/>
      <c r="GF70" s="85"/>
      <c r="GG70" s="85"/>
      <c r="GH70" s="85"/>
      <c r="GI70" s="85"/>
      <c r="GZ70" s="87"/>
      <c r="HD70" s="85"/>
      <c r="HU70" s="87"/>
      <c r="HY70" s="85"/>
      <c r="IP70" s="87"/>
      <c r="IT70" s="85"/>
      <c r="JK70" s="87"/>
      <c r="JO70" s="85"/>
      <c r="KF70" s="87"/>
      <c r="KJ70" s="85"/>
      <c r="LA70" s="87"/>
      <c r="LE70" s="85"/>
      <c r="LV70" s="87"/>
      <c r="LZ70" s="85"/>
      <c r="MQ70" s="87"/>
      <c r="MU70" s="85"/>
      <c r="NL70" s="87"/>
      <c r="NP70" s="85"/>
      <c r="OG70" s="87"/>
      <c r="OK70" s="85"/>
      <c r="OV70" s="85"/>
      <c r="PB70" s="87"/>
      <c r="PS70" s="85"/>
      <c r="PY70" s="87"/>
      <c r="QO70" s="85"/>
      <c r="QQ70" s="85"/>
      <c r="QU70" s="87"/>
      <c r="QW70" s="87"/>
      <c r="RL70" s="85"/>
      <c r="RR70" s="87"/>
      <c r="SG70" s="85"/>
      <c r="SM70" s="87"/>
      <c r="TB70" s="85"/>
      <c r="TH70" s="87"/>
      <c r="TW70" s="85"/>
      <c r="UC70" s="87"/>
      <c r="UR70" s="85"/>
      <c r="US70" s="85"/>
      <c r="UX70" s="87"/>
      <c r="VN70" s="85"/>
      <c r="VS70" s="87"/>
      <c r="VY70" s="85"/>
      <c r="WN70" s="87"/>
      <c r="WT70" s="85"/>
      <c r="WW70" s="85"/>
      <c r="WX70" s="85"/>
      <c r="WY70" s="85"/>
      <c r="WZ70" s="85"/>
      <c r="XA70" s="85"/>
      <c r="XB70" s="85"/>
      <c r="XC70" s="85"/>
      <c r="XD70" s="85"/>
      <c r="XE70" s="85"/>
      <c r="XF70" s="85"/>
      <c r="XG70" s="85"/>
      <c r="XH70" s="85"/>
      <c r="XI70" s="87"/>
      <c r="XJ70" s="85"/>
      <c r="XS70" s="85"/>
      <c r="XT70" s="85"/>
      <c r="XU70" s="85"/>
      <c r="XV70" s="85"/>
      <c r="XW70" s="85"/>
      <c r="XX70" s="85"/>
      <c r="XY70" s="85"/>
      <c r="XZ70" s="85"/>
      <c r="YA70" s="85"/>
      <c r="YB70" s="85"/>
      <c r="YC70" s="85"/>
      <c r="YD70" s="85"/>
      <c r="YE70" s="87"/>
      <c r="YF70" s="85"/>
      <c r="YG70" s="90"/>
    </row>
    <row r="71" spans="7:657" x14ac:dyDescent="0.25">
      <c r="G71" s="85"/>
      <c r="W71" s="85"/>
      <c r="X71" s="85"/>
      <c r="AA71"/>
      <c r="AC71" s="85"/>
      <c r="AR71"/>
      <c r="AS71"/>
      <c r="AV71" s="85"/>
      <c r="AY71" s="86"/>
      <c r="BC71" s="86"/>
      <c r="BN71" s="85"/>
      <c r="DB71" s="85"/>
      <c r="DC71" s="87"/>
      <c r="DD71" s="87"/>
      <c r="DE71" s="87"/>
      <c r="DF71" s="85"/>
      <c r="DG71" s="85"/>
      <c r="DH71" s="85"/>
      <c r="DI71" s="85"/>
      <c r="DN71" s="87"/>
      <c r="DR71" s="85"/>
      <c r="EN71" s="87"/>
      <c r="ER71" s="85"/>
      <c r="FJ71" s="87"/>
      <c r="FK71" s="88"/>
      <c r="FL71" s="88"/>
      <c r="FM71" s="88"/>
      <c r="FN71" s="88"/>
      <c r="GE71" s="89"/>
      <c r="GF71" s="85"/>
      <c r="GG71" s="85"/>
      <c r="GH71" s="85"/>
      <c r="GI71" s="85"/>
      <c r="GZ71" s="87"/>
      <c r="HD71" s="85"/>
      <c r="HU71" s="87"/>
      <c r="HY71" s="85"/>
      <c r="IP71" s="87"/>
      <c r="IT71" s="85"/>
      <c r="JK71" s="87"/>
      <c r="JO71" s="85"/>
      <c r="KF71" s="87"/>
      <c r="KJ71" s="85"/>
      <c r="LA71" s="87"/>
      <c r="LE71" s="85"/>
      <c r="LV71" s="87"/>
      <c r="LZ71" s="85"/>
      <c r="MQ71" s="87"/>
      <c r="MU71" s="85"/>
      <c r="NL71" s="87"/>
      <c r="NP71" s="85"/>
      <c r="OG71" s="87"/>
      <c r="OK71" s="85"/>
      <c r="OV71" s="85"/>
      <c r="PB71" s="87"/>
      <c r="PS71" s="85"/>
      <c r="PY71" s="87"/>
      <c r="QO71" s="85"/>
      <c r="QQ71" s="85"/>
      <c r="QU71" s="87"/>
      <c r="QW71" s="87"/>
      <c r="RL71" s="85"/>
      <c r="RR71" s="87"/>
      <c r="SG71" s="85"/>
      <c r="SM71" s="87"/>
      <c r="TB71" s="85"/>
      <c r="TH71" s="87"/>
      <c r="TW71" s="85"/>
      <c r="UC71" s="87"/>
      <c r="UR71" s="85"/>
      <c r="US71" s="85"/>
      <c r="UX71" s="87"/>
      <c r="VN71" s="85"/>
      <c r="VS71" s="87"/>
      <c r="VY71" s="85"/>
      <c r="WN71" s="87"/>
      <c r="WT71" s="85"/>
      <c r="WW71" s="85"/>
      <c r="WX71" s="85"/>
      <c r="WY71" s="85"/>
      <c r="WZ71" s="85"/>
      <c r="XA71" s="85"/>
      <c r="XB71" s="85"/>
      <c r="XC71" s="85"/>
      <c r="XD71" s="85"/>
      <c r="XE71" s="85"/>
      <c r="XF71" s="85"/>
      <c r="XG71" s="85"/>
      <c r="XH71" s="85"/>
      <c r="XI71" s="87"/>
      <c r="XJ71" s="85"/>
      <c r="XS71" s="85"/>
      <c r="XT71" s="85"/>
      <c r="XU71" s="85"/>
      <c r="XV71" s="85"/>
      <c r="XW71" s="85"/>
      <c r="XX71" s="85"/>
      <c r="XY71" s="85"/>
      <c r="XZ71" s="85"/>
      <c r="YA71" s="85"/>
      <c r="YB71" s="85"/>
      <c r="YC71" s="85"/>
      <c r="YD71" s="85"/>
      <c r="YE71" s="87"/>
      <c r="YF71" s="85"/>
      <c r="YG71" s="90"/>
    </row>
    <row r="72" spans="7:657" x14ac:dyDescent="0.25">
      <c r="G72" s="85"/>
      <c r="W72" s="85"/>
      <c r="X72" s="85"/>
      <c r="AA72"/>
      <c r="AC72" s="85"/>
      <c r="AR72"/>
      <c r="AS72"/>
      <c r="AV72" s="85"/>
      <c r="AY72" s="86"/>
      <c r="BC72" s="86"/>
      <c r="BN72" s="85"/>
      <c r="DB72" s="85"/>
      <c r="DC72" s="87"/>
      <c r="DD72" s="87"/>
      <c r="DE72" s="87"/>
      <c r="DF72" s="85"/>
      <c r="DG72" s="85"/>
      <c r="DH72" s="85"/>
      <c r="DI72" s="85"/>
      <c r="DN72" s="87"/>
      <c r="DR72" s="85"/>
      <c r="EN72" s="87"/>
      <c r="ER72" s="85"/>
      <c r="FJ72" s="87"/>
      <c r="FK72" s="88"/>
      <c r="FL72" s="88"/>
      <c r="FM72" s="88"/>
      <c r="FN72" s="88"/>
      <c r="GE72" s="89"/>
      <c r="GF72" s="85"/>
      <c r="GG72" s="85"/>
      <c r="GH72" s="85"/>
      <c r="GI72" s="85"/>
      <c r="GZ72" s="87"/>
      <c r="HD72" s="85"/>
      <c r="HU72" s="87"/>
      <c r="HY72" s="85"/>
      <c r="IP72" s="87"/>
      <c r="IT72" s="85"/>
      <c r="JK72" s="87"/>
      <c r="JO72" s="85"/>
      <c r="KF72" s="87"/>
      <c r="KJ72" s="85"/>
      <c r="LA72" s="87"/>
      <c r="LE72" s="85"/>
      <c r="LV72" s="87"/>
      <c r="LZ72" s="85"/>
      <c r="MQ72" s="87"/>
      <c r="MU72" s="85"/>
      <c r="NL72" s="87"/>
      <c r="NP72" s="85"/>
      <c r="OG72" s="87"/>
      <c r="OK72" s="85"/>
      <c r="OV72" s="85"/>
      <c r="PB72" s="87"/>
      <c r="PS72" s="85"/>
      <c r="PY72" s="87"/>
      <c r="QO72" s="85"/>
      <c r="QQ72" s="85"/>
      <c r="QU72" s="87"/>
      <c r="QW72" s="87"/>
      <c r="RL72" s="85"/>
      <c r="RR72" s="87"/>
      <c r="SG72" s="85"/>
      <c r="SM72" s="87"/>
      <c r="TB72" s="85"/>
      <c r="TH72" s="87"/>
      <c r="TW72" s="85"/>
      <c r="UC72" s="87"/>
      <c r="UR72" s="85"/>
      <c r="US72" s="85"/>
      <c r="UX72" s="87"/>
      <c r="VN72" s="85"/>
      <c r="VS72" s="87"/>
      <c r="VY72" s="85"/>
      <c r="WN72" s="87"/>
      <c r="WT72" s="85"/>
      <c r="WW72" s="85"/>
      <c r="WX72" s="85"/>
      <c r="WY72" s="85"/>
      <c r="WZ72" s="85"/>
      <c r="XA72" s="85"/>
      <c r="XB72" s="85"/>
      <c r="XC72" s="85"/>
      <c r="XD72" s="85"/>
      <c r="XE72" s="85"/>
      <c r="XF72" s="85"/>
      <c r="XG72" s="85"/>
      <c r="XH72" s="85"/>
      <c r="XI72" s="87"/>
      <c r="XJ72" s="85"/>
      <c r="XS72" s="85"/>
      <c r="XT72" s="85"/>
      <c r="XU72" s="85"/>
      <c r="XV72" s="85"/>
      <c r="XW72" s="85"/>
      <c r="XX72" s="85"/>
      <c r="XY72" s="85"/>
      <c r="XZ72" s="85"/>
      <c r="YA72" s="85"/>
      <c r="YB72" s="85"/>
      <c r="YC72" s="85"/>
      <c r="YD72" s="85"/>
      <c r="YE72" s="87"/>
      <c r="YF72" s="85"/>
      <c r="YG72" s="90"/>
    </row>
    <row r="73" spans="7:657" x14ac:dyDescent="0.25">
      <c r="G73" s="85"/>
      <c r="W73" s="85"/>
      <c r="X73" s="85"/>
      <c r="AA73"/>
      <c r="AC73" s="85"/>
      <c r="AR73"/>
      <c r="AS73"/>
      <c r="AV73" s="85"/>
      <c r="AY73" s="86"/>
      <c r="BC73" s="86"/>
      <c r="BN73" s="85"/>
      <c r="DB73" s="85"/>
      <c r="DC73" s="87"/>
      <c r="DD73" s="87"/>
      <c r="DE73" s="87"/>
      <c r="DF73" s="85"/>
      <c r="DG73" s="85"/>
      <c r="DH73" s="85"/>
      <c r="DI73" s="85"/>
      <c r="DN73" s="87"/>
      <c r="DR73" s="85"/>
      <c r="EN73" s="87"/>
      <c r="ER73" s="85"/>
      <c r="FJ73" s="87"/>
      <c r="FK73" s="88"/>
      <c r="FL73" s="88"/>
      <c r="FM73" s="88"/>
      <c r="FN73" s="88"/>
      <c r="GE73" s="89"/>
      <c r="GF73" s="85"/>
      <c r="GG73" s="85"/>
      <c r="GH73" s="85"/>
      <c r="GI73" s="85"/>
      <c r="GZ73" s="87"/>
      <c r="HD73" s="85"/>
      <c r="HU73" s="87"/>
      <c r="HY73" s="85"/>
      <c r="IP73" s="87"/>
      <c r="IT73" s="85"/>
      <c r="JK73" s="87"/>
      <c r="JO73" s="85"/>
      <c r="KF73" s="87"/>
      <c r="KJ73" s="85"/>
      <c r="LA73" s="87"/>
      <c r="LE73" s="85"/>
      <c r="LV73" s="87"/>
      <c r="LZ73" s="85"/>
      <c r="MQ73" s="87"/>
      <c r="MU73" s="85"/>
      <c r="NL73" s="87"/>
      <c r="NP73" s="85"/>
      <c r="OG73" s="87"/>
      <c r="OK73" s="85"/>
      <c r="OV73" s="85"/>
      <c r="PB73" s="87"/>
      <c r="PS73" s="85"/>
      <c r="PY73" s="87"/>
      <c r="QO73" s="85"/>
      <c r="QQ73" s="85"/>
      <c r="QU73" s="87"/>
      <c r="QW73" s="87"/>
      <c r="RL73" s="85"/>
      <c r="RR73" s="87"/>
      <c r="SG73" s="85"/>
      <c r="SM73" s="87"/>
      <c r="TB73" s="85"/>
      <c r="TH73" s="87"/>
      <c r="TW73" s="85"/>
      <c r="UC73" s="87"/>
      <c r="UR73" s="85"/>
      <c r="US73" s="85"/>
      <c r="UX73" s="87"/>
      <c r="VN73" s="85"/>
      <c r="VS73" s="87"/>
      <c r="VY73" s="85"/>
      <c r="WN73" s="87"/>
      <c r="WT73" s="85"/>
      <c r="WW73" s="85"/>
      <c r="WX73" s="85"/>
      <c r="WY73" s="85"/>
      <c r="WZ73" s="85"/>
      <c r="XA73" s="85"/>
      <c r="XB73" s="85"/>
      <c r="XC73" s="85"/>
      <c r="XD73" s="85"/>
      <c r="XE73" s="85"/>
      <c r="XF73" s="85"/>
      <c r="XG73" s="85"/>
      <c r="XH73" s="85"/>
      <c r="XI73" s="87"/>
      <c r="XJ73" s="85"/>
      <c r="XS73" s="85"/>
      <c r="XT73" s="85"/>
      <c r="XU73" s="85"/>
      <c r="XV73" s="85"/>
      <c r="XW73" s="85"/>
      <c r="XX73" s="85"/>
      <c r="XY73" s="85"/>
      <c r="XZ73" s="85"/>
      <c r="YA73" s="85"/>
      <c r="YB73" s="85"/>
      <c r="YC73" s="85"/>
      <c r="YD73" s="85"/>
      <c r="YE73" s="87"/>
      <c r="YF73" s="85"/>
      <c r="YG73" s="90"/>
    </row>
    <row r="74" spans="7:657" x14ac:dyDescent="0.25">
      <c r="G74" s="85"/>
      <c r="W74" s="85"/>
      <c r="X74" s="85"/>
      <c r="AA74"/>
      <c r="AC74" s="85"/>
      <c r="AR74"/>
      <c r="AS74"/>
      <c r="AV74" s="85"/>
      <c r="AY74" s="86"/>
      <c r="BC74" s="86"/>
      <c r="BN74" s="85"/>
      <c r="DB74" s="85"/>
      <c r="DC74" s="87"/>
      <c r="DD74" s="87"/>
      <c r="DE74" s="87"/>
      <c r="DF74" s="85"/>
      <c r="DG74" s="85"/>
      <c r="DH74" s="85"/>
      <c r="DI74" s="85"/>
      <c r="DN74" s="87"/>
      <c r="DR74" s="85"/>
      <c r="EN74" s="87"/>
      <c r="ER74" s="85"/>
      <c r="FJ74" s="87"/>
      <c r="FK74" s="88"/>
      <c r="FL74" s="88"/>
      <c r="FM74" s="88"/>
      <c r="FN74" s="88"/>
      <c r="GE74" s="89"/>
      <c r="GF74" s="85"/>
      <c r="GG74" s="85"/>
      <c r="GH74" s="85"/>
      <c r="GI74" s="85"/>
      <c r="GZ74" s="87"/>
      <c r="HD74" s="85"/>
      <c r="HU74" s="87"/>
      <c r="HY74" s="85"/>
      <c r="IP74" s="87"/>
      <c r="IT74" s="85"/>
      <c r="JK74" s="87"/>
      <c r="JO74" s="85"/>
      <c r="KF74" s="87"/>
      <c r="KJ74" s="85"/>
      <c r="LA74" s="87"/>
      <c r="LE74" s="85"/>
      <c r="LV74" s="87"/>
      <c r="LZ74" s="85"/>
      <c r="MQ74" s="87"/>
      <c r="MU74" s="85"/>
      <c r="NL74" s="87"/>
      <c r="NP74" s="85"/>
      <c r="OG74" s="87"/>
      <c r="OK74" s="85"/>
      <c r="OV74" s="85"/>
      <c r="PB74" s="87"/>
      <c r="PS74" s="85"/>
      <c r="PY74" s="87"/>
      <c r="QO74" s="85"/>
      <c r="QQ74" s="85"/>
      <c r="QU74" s="87"/>
      <c r="QW74" s="87"/>
      <c r="RL74" s="85"/>
      <c r="RR74" s="87"/>
      <c r="SG74" s="85"/>
      <c r="SM74" s="87"/>
      <c r="TB74" s="85"/>
      <c r="TH74" s="87"/>
      <c r="TW74" s="85"/>
      <c r="UC74" s="87"/>
      <c r="UR74" s="85"/>
      <c r="US74" s="85"/>
      <c r="UX74" s="87"/>
      <c r="VN74" s="85"/>
      <c r="VS74" s="87"/>
      <c r="VY74" s="85"/>
      <c r="WN74" s="87"/>
      <c r="WT74" s="85"/>
      <c r="WW74" s="85"/>
      <c r="WX74" s="85"/>
      <c r="WY74" s="85"/>
      <c r="WZ74" s="85"/>
      <c r="XA74" s="85"/>
      <c r="XB74" s="85"/>
      <c r="XC74" s="85"/>
      <c r="XD74" s="85"/>
      <c r="XE74" s="85"/>
      <c r="XF74" s="85"/>
      <c r="XG74" s="85"/>
      <c r="XH74" s="85"/>
      <c r="XI74" s="87"/>
      <c r="XJ74" s="85"/>
      <c r="XS74" s="85"/>
      <c r="XT74" s="85"/>
      <c r="XU74" s="85"/>
      <c r="XV74" s="85"/>
      <c r="XW74" s="85"/>
      <c r="XX74" s="85"/>
      <c r="XY74" s="85"/>
      <c r="XZ74" s="85"/>
      <c r="YA74" s="85"/>
      <c r="YB74" s="85"/>
      <c r="YC74" s="85"/>
      <c r="YD74" s="85"/>
      <c r="YE74" s="87"/>
      <c r="YF74" s="85"/>
      <c r="YG74" s="90"/>
    </row>
    <row r="75" spans="7:657" x14ac:dyDescent="0.25">
      <c r="G75" s="85"/>
      <c r="W75" s="85"/>
      <c r="X75" s="85"/>
      <c r="AA75"/>
      <c r="AC75" s="85"/>
      <c r="AR75"/>
      <c r="AS75"/>
      <c r="AV75" s="85"/>
      <c r="AY75" s="86"/>
      <c r="BC75" s="86"/>
      <c r="BN75" s="85"/>
      <c r="DB75" s="85"/>
      <c r="DC75" s="87"/>
      <c r="DD75" s="87"/>
      <c r="DE75" s="87"/>
      <c r="DF75" s="85"/>
      <c r="DG75" s="85"/>
      <c r="DH75" s="85"/>
      <c r="DI75" s="85"/>
      <c r="DN75" s="87"/>
      <c r="DR75" s="85"/>
      <c r="EN75" s="87"/>
      <c r="ER75" s="85"/>
      <c r="FJ75" s="87"/>
      <c r="FK75" s="88"/>
      <c r="FL75" s="88"/>
      <c r="FM75" s="88"/>
      <c r="FN75" s="88"/>
      <c r="GE75" s="89"/>
      <c r="GF75" s="85"/>
      <c r="GG75" s="85"/>
      <c r="GH75" s="85"/>
      <c r="GI75" s="85"/>
      <c r="GZ75" s="87"/>
      <c r="HD75" s="85"/>
      <c r="HU75" s="87"/>
      <c r="HY75" s="85"/>
      <c r="IP75" s="87"/>
      <c r="IT75" s="85"/>
      <c r="JK75" s="87"/>
      <c r="JO75" s="85"/>
      <c r="KF75" s="87"/>
      <c r="KJ75" s="85"/>
      <c r="LA75" s="87"/>
      <c r="LE75" s="85"/>
      <c r="LV75" s="87"/>
      <c r="LZ75" s="85"/>
      <c r="MQ75" s="87"/>
      <c r="MU75" s="85"/>
      <c r="NL75" s="87"/>
      <c r="NP75" s="85"/>
      <c r="OG75" s="87"/>
      <c r="OK75" s="85"/>
      <c r="OV75" s="85"/>
      <c r="PB75" s="87"/>
      <c r="PS75" s="85"/>
      <c r="PY75" s="87"/>
      <c r="QO75" s="85"/>
      <c r="QQ75" s="85"/>
      <c r="QU75" s="87"/>
      <c r="QW75" s="87"/>
      <c r="RL75" s="85"/>
      <c r="RR75" s="87"/>
      <c r="SG75" s="85"/>
      <c r="SM75" s="87"/>
      <c r="TB75" s="85"/>
      <c r="TH75" s="87"/>
      <c r="TW75" s="85"/>
      <c r="UC75" s="87"/>
      <c r="UR75" s="85"/>
      <c r="US75" s="85"/>
      <c r="UX75" s="87"/>
      <c r="VN75" s="85"/>
      <c r="VS75" s="87"/>
      <c r="VY75" s="85"/>
      <c r="WN75" s="87"/>
      <c r="WT75" s="85"/>
      <c r="WW75" s="85"/>
      <c r="WX75" s="85"/>
      <c r="WY75" s="85"/>
      <c r="WZ75" s="85"/>
      <c r="XA75" s="85"/>
      <c r="XB75" s="85"/>
      <c r="XC75" s="85"/>
      <c r="XD75" s="85"/>
      <c r="XE75" s="85"/>
      <c r="XF75" s="85"/>
      <c r="XG75" s="85"/>
      <c r="XH75" s="85"/>
      <c r="XI75" s="87"/>
      <c r="XJ75" s="85"/>
      <c r="XS75" s="85"/>
      <c r="XT75" s="85"/>
      <c r="XU75" s="85"/>
      <c r="XV75" s="85"/>
      <c r="XW75" s="85"/>
      <c r="XX75" s="85"/>
      <c r="XY75" s="85"/>
      <c r="XZ75" s="85"/>
      <c r="YA75" s="85"/>
      <c r="YB75" s="85"/>
      <c r="YC75" s="85"/>
      <c r="YD75" s="85"/>
      <c r="YE75" s="87"/>
      <c r="YF75" s="85"/>
      <c r="YG75" s="90"/>
    </row>
    <row r="76" spans="7:657" x14ac:dyDescent="0.25">
      <c r="G76" s="85"/>
      <c r="W76" s="85"/>
      <c r="X76" s="85"/>
      <c r="AA76"/>
      <c r="AC76" s="85"/>
      <c r="AR76"/>
      <c r="AS76"/>
      <c r="AV76" s="85"/>
      <c r="AY76" s="86"/>
      <c r="BC76" s="86"/>
      <c r="BN76" s="85"/>
      <c r="DB76" s="85"/>
      <c r="DC76" s="87"/>
      <c r="DD76" s="87"/>
      <c r="DE76" s="87"/>
      <c r="DF76" s="85"/>
      <c r="DG76" s="85"/>
      <c r="DH76" s="85"/>
      <c r="DI76" s="85"/>
      <c r="DN76" s="87"/>
      <c r="DR76" s="85"/>
      <c r="EN76" s="87"/>
      <c r="ER76" s="85"/>
      <c r="FJ76" s="87"/>
      <c r="FK76" s="88"/>
      <c r="FL76" s="88"/>
      <c r="FM76" s="88"/>
      <c r="FN76" s="88"/>
      <c r="GE76" s="89"/>
      <c r="GF76" s="85"/>
      <c r="GG76" s="85"/>
      <c r="GH76" s="85"/>
      <c r="GI76" s="85"/>
      <c r="GZ76" s="87"/>
      <c r="HD76" s="85"/>
      <c r="HU76" s="87"/>
      <c r="HY76" s="85"/>
      <c r="IP76" s="87"/>
      <c r="IT76" s="85"/>
      <c r="JK76" s="87"/>
      <c r="JO76" s="85"/>
      <c r="KF76" s="87"/>
      <c r="KJ76" s="85"/>
      <c r="LA76" s="87"/>
      <c r="LE76" s="85"/>
      <c r="LV76" s="87"/>
      <c r="LZ76" s="85"/>
      <c r="MQ76" s="87"/>
      <c r="MU76" s="85"/>
      <c r="NL76" s="87"/>
      <c r="NP76" s="85"/>
      <c r="OG76" s="87"/>
      <c r="OK76" s="85"/>
      <c r="OV76" s="85"/>
      <c r="PB76" s="87"/>
      <c r="PS76" s="85"/>
      <c r="PY76" s="87"/>
      <c r="QO76" s="85"/>
      <c r="QQ76" s="85"/>
      <c r="QU76" s="87"/>
      <c r="QW76" s="87"/>
      <c r="RL76" s="85"/>
      <c r="RR76" s="87"/>
      <c r="SG76" s="85"/>
      <c r="SM76" s="87"/>
      <c r="TB76" s="85"/>
      <c r="TH76" s="87"/>
      <c r="TW76" s="85"/>
      <c r="UC76" s="87"/>
      <c r="UR76" s="85"/>
      <c r="US76" s="85"/>
      <c r="UX76" s="87"/>
      <c r="VN76" s="85"/>
      <c r="VS76" s="87"/>
      <c r="VY76" s="85"/>
      <c r="WN76" s="87"/>
      <c r="WT76" s="85"/>
      <c r="WW76" s="85"/>
      <c r="WX76" s="85"/>
      <c r="WY76" s="85"/>
      <c r="WZ76" s="85"/>
      <c r="XA76" s="85"/>
      <c r="XB76" s="85"/>
      <c r="XC76" s="85"/>
      <c r="XD76" s="85"/>
      <c r="XE76" s="85"/>
      <c r="XF76" s="85"/>
      <c r="XG76" s="85"/>
      <c r="XH76" s="85"/>
      <c r="XI76" s="87"/>
      <c r="XJ76" s="85"/>
      <c r="XS76" s="85"/>
      <c r="XT76" s="85"/>
      <c r="XU76" s="85"/>
      <c r="XV76" s="85"/>
      <c r="XW76" s="85"/>
      <c r="XX76" s="85"/>
      <c r="XY76" s="85"/>
      <c r="XZ76" s="85"/>
      <c r="YA76" s="85"/>
      <c r="YB76" s="85"/>
      <c r="YC76" s="85"/>
      <c r="YD76" s="85"/>
      <c r="YE76" s="87"/>
      <c r="YF76" s="85"/>
      <c r="YG76" s="90"/>
    </row>
    <row r="77" spans="7:657" x14ac:dyDescent="0.25">
      <c r="G77" s="85"/>
      <c r="W77" s="85"/>
      <c r="X77" s="85"/>
      <c r="AA77"/>
      <c r="AC77" s="85"/>
      <c r="AR77"/>
      <c r="AS77"/>
      <c r="AV77" s="85"/>
      <c r="AY77" s="86"/>
      <c r="BC77" s="86"/>
      <c r="BN77" s="85"/>
      <c r="DB77" s="85"/>
      <c r="DC77" s="87"/>
      <c r="DD77" s="87"/>
      <c r="DE77" s="87"/>
      <c r="DF77" s="85"/>
      <c r="DG77" s="85"/>
      <c r="DH77" s="85"/>
      <c r="DI77" s="85"/>
      <c r="DN77" s="87"/>
      <c r="DR77" s="85"/>
      <c r="EN77" s="87"/>
      <c r="ER77" s="85"/>
      <c r="FJ77" s="87"/>
      <c r="FK77" s="88"/>
      <c r="FL77" s="88"/>
      <c r="FM77" s="88"/>
      <c r="FN77" s="88"/>
      <c r="GE77" s="89"/>
      <c r="GF77" s="85"/>
      <c r="GG77" s="85"/>
      <c r="GH77" s="85"/>
      <c r="GI77" s="85"/>
      <c r="GZ77" s="87"/>
      <c r="HD77" s="85"/>
      <c r="HU77" s="87"/>
      <c r="HY77" s="85"/>
      <c r="IP77" s="87"/>
      <c r="IT77" s="85"/>
      <c r="JK77" s="87"/>
      <c r="JO77" s="85"/>
      <c r="KF77" s="87"/>
      <c r="KJ77" s="85"/>
      <c r="LA77" s="87"/>
      <c r="LE77" s="85"/>
      <c r="LV77" s="87"/>
      <c r="LZ77" s="85"/>
      <c r="MQ77" s="87"/>
      <c r="MU77" s="85"/>
      <c r="NL77" s="87"/>
      <c r="NP77" s="85"/>
      <c r="OG77" s="87"/>
      <c r="OK77" s="85"/>
      <c r="OV77" s="85"/>
      <c r="PB77" s="87"/>
      <c r="PS77" s="85"/>
      <c r="PY77" s="87"/>
      <c r="QO77" s="85"/>
      <c r="QQ77" s="85"/>
      <c r="QU77" s="87"/>
      <c r="QW77" s="87"/>
      <c r="RL77" s="85"/>
      <c r="RR77" s="87"/>
      <c r="SG77" s="85"/>
      <c r="SM77" s="87"/>
      <c r="TB77" s="85"/>
      <c r="TH77" s="87"/>
      <c r="TW77" s="85"/>
      <c r="UC77" s="87"/>
      <c r="UR77" s="85"/>
      <c r="US77" s="85"/>
      <c r="UX77" s="87"/>
      <c r="VN77" s="85"/>
      <c r="VS77" s="87"/>
      <c r="VY77" s="85"/>
      <c r="WN77" s="87"/>
      <c r="WT77" s="85"/>
      <c r="WW77" s="85"/>
      <c r="WX77" s="85"/>
      <c r="WY77" s="85"/>
      <c r="WZ77" s="85"/>
      <c r="XA77" s="85"/>
      <c r="XB77" s="85"/>
      <c r="XC77" s="85"/>
      <c r="XD77" s="85"/>
      <c r="XE77" s="85"/>
      <c r="XF77" s="85"/>
      <c r="XG77" s="85"/>
      <c r="XH77" s="85"/>
      <c r="XI77" s="87"/>
      <c r="XJ77" s="85"/>
      <c r="XS77" s="85"/>
      <c r="XT77" s="85"/>
      <c r="XU77" s="85"/>
      <c r="XV77" s="85"/>
      <c r="XW77" s="85"/>
      <c r="XX77" s="85"/>
      <c r="XY77" s="85"/>
      <c r="XZ77" s="85"/>
      <c r="YA77" s="85"/>
      <c r="YB77" s="85"/>
      <c r="YC77" s="85"/>
      <c r="YD77" s="85"/>
      <c r="YE77" s="87"/>
      <c r="YF77" s="85"/>
      <c r="YG77" s="90"/>
    </row>
    <row r="78" spans="7:657" x14ac:dyDescent="0.25">
      <c r="G78" s="85"/>
      <c r="W78" s="85"/>
      <c r="X78" s="85"/>
      <c r="AA78"/>
      <c r="AC78" s="85"/>
      <c r="AR78"/>
      <c r="AS78"/>
      <c r="AV78" s="85"/>
      <c r="AY78" s="86"/>
      <c r="BC78" s="86"/>
      <c r="BN78" s="85"/>
      <c r="DB78" s="85"/>
      <c r="DC78" s="87"/>
      <c r="DD78" s="87"/>
      <c r="DE78" s="87"/>
      <c r="DF78" s="85"/>
      <c r="DG78" s="85"/>
      <c r="DH78" s="85"/>
      <c r="DI78" s="85"/>
      <c r="DN78" s="87"/>
      <c r="DR78" s="85"/>
      <c r="EN78" s="87"/>
      <c r="ER78" s="85"/>
      <c r="FJ78" s="87"/>
      <c r="FK78" s="88"/>
      <c r="FL78" s="88"/>
      <c r="FM78" s="88"/>
      <c r="FN78" s="88"/>
      <c r="GE78" s="89"/>
      <c r="GF78" s="85"/>
      <c r="GG78" s="85"/>
      <c r="GH78" s="85"/>
      <c r="GI78" s="85"/>
      <c r="GZ78" s="87"/>
      <c r="HD78" s="85"/>
      <c r="HU78" s="87"/>
      <c r="HY78" s="85"/>
      <c r="IP78" s="87"/>
      <c r="IT78" s="85"/>
      <c r="JK78" s="87"/>
      <c r="JO78" s="85"/>
      <c r="KF78" s="87"/>
      <c r="KJ78" s="85"/>
      <c r="LA78" s="87"/>
      <c r="LE78" s="85"/>
      <c r="LV78" s="87"/>
      <c r="LZ78" s="85"/>
      <c r="MQ78" s="87"/>
      <c r="MU78" s="85"/>
      <c r="NL78" s="87"/>
      <c r="NP78" s="85"/>
      <c r="OG78" s="87"/>
      <c r="OK78" s="85"/>
      <c r="OV78" s="85"/>
      <c r="PB78" s="87"/>
      <c r="PS78" s="85"/>
      <c r="PY78" s="87"/>
      <c r="QO78" s="85"/>
      <c r="QQ78" s="85"/>
      <c r="QU78" s="87"/>
      <c r="QW78" s="87"/>
      <c r="RL78" s="85"/>
      <c r="RR78" s="87"/>
      <c r="SG78" s="85"/>
      <c r="SM78" s="87"/>
      <c r="TB78" s="85"/>
      <c r="TH78" s="87"/>
      <c r="TW78" s="85"/>
      <c r="UC78" s="87"/>
      <c r="UR78" s="85"/>
      <c r="US78" s="85"/>
      <c r="UX78" s="87"/>
      <c r="VN78" s="85"/>
      <c r="VS78" s="87"/>
      <c r="VY78" s="85"/>
      <c r="WN78" s="87"/>
      <c r="WT78" s="85"/>
      <c r="WW78" s="85"/>
      <c r="WX78" s="85"/>
      <c r="WY78" s="85"/>
      <c r="WZ78" s="85"/>
      <c r="XA78" s="85"/>
      <c r="XB78" s="85"/>
      <c r="XC78" s="85"/>
      <c r="XD78" s="85"/>
      <c r="XE78" s="85"/>
      <c r="XF78" s="85"/>
      <c r="XG78" s="85"/>
      <c r="XH78" s="85"/>
      <c r="XI78" s="87"/>
      <c r="XJ78" s="85"/>
      <c r="XS78" s="85"/>
      <c r="XT78" s="85"/>
      <c r="XU78" s="85"/>
      <c r="XV78" s="85"/>
      <c r="XW78" s="85"/>
      <c r="XX78" s="85"/>
      <c r="XY78" s="85"/>
      <c r="XZ78" s="85"/>
      <c r="YA78" s="85"/>
      <c r="YB78" s="85"/>
      <c r="YC78" s="85"/>
      <c r="YD78" s="85"/>
      <c r="YE78" s="87"/>
      <c r="YF78" s="85"/>
      <c r="YG78" s="90"/>
    </row>
    <row r="79" spans="7:657" x14ac:dyDescent="0.25">
      <c r="G79" s="85"/>
      <c r="W79" s="85"/>
      <c r="X79" s="85"/>
      <c r="AA79"/>
      <c r="AC79" s="85"/>
      <c r="AR79"/>
      <c r="AS79"/>
      <c r="AV79" s="85"/>
      <c r="AY79" s="86"/>
      <c r="BC79" s="86"/>
      <c r="BN79" s="85"/>
      <c r="DB79" s="85"/>
      <c r="DC79" s="87"/>
      <c r="DD79" s="87"/>
      <c r="DE79" s="87"/>
      <c r="DF79" s="85"/>
      <c r="DG79" s="85"/>
      <c r="DH79" s="85"/>
      <c r="DI79" s="85"/>
      <c r="DN79" s="87"/>
      <c r="DR79" s="85"/>
      <c r="EN79" s="87"/>
      <c r="ER79" s="85"/>
      <c r="FJ79" s="87"/>
      <c r="FK79" s="88"/>
      <c r="FL79" s="88"/>
      <c r="FM79" s="88"/>
      <c r="FN79" s="88"/>
      <c r="GE79" s="89"/>
      <c r="GF79" s="85"/>
      <c r="GG79" s="85"/>
      <c r="GH79" s="85"/>
      <c r="GI79" s="85"/>
      <c r="GZ79" s="87"/>
      <c r="HD79" s="85"/>
      <c r="HU79" s="87"/>
      <c r="HY79" s="85"/>
      <c r="IP79" s="87"/>
      <c r="IT79" s="85"/>
      <c r="JK79" s="87"/>
      <c r="JO79" s="85"/>
      <c r="KF79" s="87"/>
      <c r="KJ79" s="85"/>
      <c r="LA79" s="87"/>
      <c r="LE79" s="85"/>
      <c r="LV79" s="87"/>
      <c r="LZ79" s="85"/>
      <c r="MQ79" s="87"/>
      <c r="MU79" s="85"/>
      <c r="NL79" s="87"/>
      <c r="NP79" s="85"/>
      <c r="OG79" s="87"/>
      <c r="OK79" s="85"/>
      <c r="OV79" s="85"/>
      <c r="PB79" s="87"/>
      <c r="PS79" s="85"/>
      <c r="PY79" s="87"/>
      <c r="QO79" s="85"/>
      <c r="QQ79" s="85"/>
      <c r="QU79" s="87"/>
      <c r="QW79" s="87"/>
      <c r="RL79" s="85"/>
      <c r="RR79" s="87"/>
      <c r="SG79" s="85"/>
      <c r="SM79" s="87"/>
      <c r="TB79" s="85"/>
      <c r="TH79" s="87"/>
      <c r="TW79" s="85"/>
      <c r="UC79" s="87"/>
      <c r="UR79" s="85"/>
      <c r="US79" s="85"/>
      <c r="UX79" s="87"/>
      <c r="VN79" s="85"/>
      <c r="VS79" s="87"/>
      <c r="VY79" s="85"/>
      <c r="WN79" s="87"/>
      <c r="WT79" s="85"/>
      <c r="WW79" s="85"/>
      <c r="WX79" s="85"/>
      <c r="WY79" s="85"/>
      <c r="WZ79" s="85"/>
      <c r="XA79" s="85"/>
      <c r="XB79" s="85"/>
      <c r="XC79" s="85"/>
      <c r="XD79" s="85"/>
      <c r="XE79" s="85"/>
      <c r="XF79" s="85"/>
      <c r="XG79" s="85"/>
      <c r="XH79" s="85"/>
      <c r="XI79" s="87"/>
      <c r="XJ79" s="85"/>
      <c r="XS79" s="85"/>
      <c r="XT79" s="85"/>
      <c r="XU79" s="85"/>
      <c r="XV79" s="85"/>
      <c r="XW79" s="85"/>
      <c r="XX79" s="85"/>
      <c r="XY79" s="85"/>
      <c r="XZ79" s="85"/>
      <c r="YA79" s="85"/>
      <c r="YB79" s="85"/>
      <c r="YC79" s="85"/>
      <c r="YD79" s="85"/>
      <c r="YE79" s="87"/>
      <c r="YF79" s="85"/>
      <c r="YG79" s="90"/>
    </row>
    <row r="80" spans="7:657" x14ac:dyDescent="0.25">
      <c r="G80" s="85"/>
      <c r="W80" s="85"/>
      <c r="X80" s="85"/>
      <c r="AA80"/>
      <c r="AC80" s="85"/>
      <c r="AR80"/>
      <c r="AS80"/>
      <c r="AV80" s="85"/>
      <c r="AY80" s="86"/>
      <c r="BC80" s="86"/>
      <c r="BN80" s="85"/>
      <c r="DB80" s="85"/>
      <c r="DC80" s="87"/>
      <c r="DD80" s="87"/>
      <c r="DE80" s="87"/>
      <c r="DF80" s="85"/>
      <c r="DG80" s="85"/>
      <c r="DH80" s="85"/>
      <c r="DI80" s="85"/>
      <c r="DN80" s="87"/>
      <c r="DR80" s="85"/>
      <c r="EN80" s="87"/>
      <c r="ER80" s="85"/>
      <c r="FJ80" s="87"/>
      <c r="FK80" s="88"/>
      <c r="FL80" s="88"/>
      <c r="FM80" s="88"/>
      <c r="FN80" s="88"/>
      <c r="GE80" s="89"/>
      <c r="GF80" s="85"/>
      <c r="GG80" s="85"/>
      <c r="GH80" s="85"/>
      <c r="GI80" s="85"/>
      <c r="GZ80" s="87"/>
      <c r="HD80" s="85"/>
      <c r="HU80" s="87"/>
      <c r="HY80" s="85"/>
      <c r="IP80" s="87"/>
      <c r="IT80" s="85"/>
      <c r="JK80" s="87"/>
      <c r="JO80" s="85"/>
      <c r="KF80" s="87"/>
      <c r="KJ80" s="85"/>
      <c r="LA80" s="87"/>
      <c r="LE80" s="85"/>
      <c r="LV80" s="87"/>
      <c r="LZ80" s="85"/>
      <c r="MQ80" s="87"/>
      <c r="MU80" s="85"/>
      <c r="NL80" s="87"/>
      <c r="NP80" s="85"/>
      <c r="OG80" s="87"/>
      <c r="OK80" s="85"/>
      <c r="OV80" s="85"/>
      <c r="PB80" s="87"/>
      <c r="PS80" s="85"/>
      <c r="PY80" s="87"/>
      <c r="QO80" s="85"/>
      <c r="QQ80" s="85"/>
      <c r="QU80" s="87"/>
      <c r="QW80" s="87"/>
      <c r="RL80" s="85"/>
      <c r="RR80" s="87"/>
      <c r="SG80" s="85"/>
      <c r="SM80" s="87"/>
      <c r="TB80" s="85"/>
      <c r="TH80" s="87"/>
      <c r="TW80" s="85"/>
      <c r="UC80" s="87"/>
      <c r="UR80" s="85"/>
      <c r="US80" s="85"/>
      <c r="UX80" s="87"/>
      <c r="VN80" s="85"/>
      <c r="VS80" s="87"/>
      <c r="VY80" s="85"/>
      <c r="WN80" s="87"/>
      <c r="WT80" s="85"/>
      <c r="WW80" s="85"/>
      <c r="WX80" s="85"/>
      <c r="WY80" s="85"/>
      <c r="WZ80" s="85"/>
      <c r="XA80" s="85"/>
      <c r="XB80" s="85"/>
      <c r="XC80" s="85"/>
      <c r="XD80" s="85"/>
      <c r="XE80" s="85"/>
      <c r="XF80" s="85"/>
      <c r="XG80" s="85"/>
      <c r="XH80" s="85"/>
      <c r="XI80" s="87"/>
      <c r="XJ80" s="85"/>
      <c r="XS80" s="85"/>
      <c r="XT80" s="85"/>
      <c r="XU80" s="85"/>
      <c r="XV80" s="85"/>
      <c r="XW80" s="85"/>
      <c r="XX80" s="85"/>
      <c r="XY80" s="85"/>
      <c r="XZ80" s="85"/>
      <c r="YA80" s="85"/>
      <c r="YB80" s="85"/>
      <c r="YC80" s="85"/>
      <c r="YD80" s="85"/>
      <c r="YE80" s="87"/>
      <c r="YF80" s="85"/>
      <c r="YG80" s="90"/>
    </row>
    <row r="81" spans="7:657" x14ac:dyDescent="0.25">
      <c r="G81" s="85"/>
      <c r="W81" s="85"/>
      <c r="X81" s="85"/>
      <c r="AA81"/>
      <c r="AC81" s="85"/>
      <c r="AR81"/>
      <c r="AS81"/>
      <c r="AV81" s="85"/>
      <c r="AY81" s="86"/>
      <c r="BC81" s="86"/>
      <c r="BN81" s="85"/>
      <c r="DB81" s="85"/>
      <c r="DC81" s="87"/>
      <c r="DD81" s="87"/>
      <c r="DE81" s="87"/>
      <c r="DF81" s="85"/>
      <c r="DG81" s="85"/>
      <c r="DH81" s="85"/>
      <c r="DI81" s="85"/>
      <c r="DN81" s="87"/>
      <c r="DR81" s="85"/>
      <c r="EN81" s="87"/>
      <c r="ER81" s="85"/>
      <c r="FJ81" s="87"/>
      <c r="FK81" s="88"/>
      <c r="FL81" s="88"/>
      <c r="FM81" s="88"/>
      <c r="FN81" s="88"/>
      <c r="GE81" s="89"/>
      <c r="GF81" s="85"/>
      <c r="GG81" s="85"/>
      <c r="GH81" s="85"/>
      <c r="GI81" s="85"/>
      <c r="GZ81" s="87"/>
      <c r="HD81" s="85"/>
      <c r="HU81" s="87"/>
      <c r="HY81" s="85"/>
      <c r="IP81" s="87"/>
      <c r="IT81" s="85"/>
      <c r="JK81" s="87"/>
      <c r="JO81" s="85"/>
      <c r="KF81" s="87"/>
      <c r="KJ81" s="85"/>
      <c r="LA81" s="87"/>
      <c r="LE81" s="85"/>
      <c r="LV81" s="87"/>
      <c r="LZ81" s="85"/>
      <c r="MQ81" s="87"/>
      <c r="MU81" s="85"/>
      <c r="NL81" s="87"/>
      <c r="NP81" s="85"/>
      <c r="OG81" s="87"/>
      <c r="OK81" s="85"/>
      <c r="OV81" s="85"/>
      <c r="PB81" s="87"/>
      <c r="PS81" s="85"/>
      <c r="PY81" s="87"/>
      <c r="QO81" s="85"/>
      <c r="QQ81" s="85"/>
      <c r="QU81" s="87"/>
      <c r="QW81" s="87"/>
      <c r="RL81" s="85"/>
      <c r="RR81" s="87"/>
      <c r="SG81" s="85"/>
      <c r="SM81" s="87"/>
      <c r="TB81" s="85"/>
      <c r="TH81" s="87"/>
      <c r="TW81" s="85"/>
      <c r="UC81" s="87"/>
      <c r="UR81" s="85"/>
      <c r="US81" s="85"/>
      <c r="UX81" s="87"/>
      <c r="VN81" s="85"/>
      <c r="VS81" s="87"/>
      <c r="VY81" s="85"/>
      <c r="WN81" s="87"/>
      <c r="WT81" s="85"/>
      <c r="WW81" s="85"/>
      <c r="WX81" s="85"/>
      <c r="WY81" s="85"/>
      <c r="WZ81" s="85"/>
      <c r="XA81" s="85"/>
      <c r="XB81" s="85"/>
      <c r="XC81" s="85"/>
      <c r="XD81" s="85"/>
      <c r="XE81" s="85"/>
      <c r="XF81" s="85"/>
      <c r="XG81" s="85"/>
      <c r="XH81" s="85"/>
      <c r="XI81" s="87"/>
      <c r="XJ81" s="85"/>
      <c r="XS81" s="85"/>
      <c r="XT81" s="85"/>
      <c r="XU81" s="85"/>
      <c r="XV81" s="85"/>
      <c r="XW81" s="85"/>
      <c r="XX81" s="85"/>
      <c r="XY81" s="85"/>
      <c r="XZ81" s="85"/>
      <c r="YA81" s="85"/>
      <c r="YB81" s="85"/>
      <c r="YC81" s="85"/>
      <c r="YD81" s="85"/>
      <c r="YE81" s="87"/>
      <c r="YF81" s="85"/>
      <c r="YG81" s="90"/>
    </row>
    <row r="82" spans="7:657" x14ac:dyDescent="0.25">
      <c r="G82" s="85"/>
      <c r="W82" s="85"/>
      <c r="X82" s="85"/>
      <c r="AA82"/>
      <c r="AC82" s="85"/>
      <c r="AR82"/>
      <c r="AS82"/>
      <c r="AV82" s="85"/>
      <c r="AY82" s="86"/>
      <c r="BC82" s="86"/>
      <c r="BN82" s="85"/>
      <c r="DB82" s="85"/>
      <c r="DC82" s="87"/>
      <c r="DD82" s="87"/>
      <c r="DE82" s="87"/>
      <c r="DF82" s="85"/>
      <c r="DG82" s="85"/>
      <c r="DH82" s="85"/>
      <c r="DI82" s="85"/>
      <c r="DN82" s="87"/>
      <c r="DR82" s="85"/>
      <c r="EN82" s="87"/>
      <c r="ER82" s="85"/>
      <c r="FJ82" s="87"/>
      <c r="FK82" s="88"/>
      <c r="FL82" s="88"/>
      <c r="FM82" s="88"/>
      <c r="FN82" s="88"/>
      <c r="GE82" s="89"/>
      <c r="GF82" s="85"/>
      <c r="GG82" s="85"/>
      <c r="GH82" s="85"/>
      <c r="GI82" s="85"/>
      <c r="GZ82" s="87"/>
      <c r="HD82" s="85"/>
      <c r="HU82" s="87"/>
      <c r="HY82" s="85"/>
      <c r="IP82" s="87"/>
      <c r="IT82" s="85"/>
      <c r="JK82" s="87"/>
      <c r="JO82" s="85"/>
      <c r="KF82" s="87"/>
      <c r="KJ82" s="85"/>
      <c r="LA82" s="87"/>
      <c r="LE82" s="85"/>
      <c r="LV82" s="87"/>
      <c r="LZ82" s="85"/>
      <c r="MQ82" s="87"/>
      <c r="MU82" s="85"/>
      <c r="NL82" s="87"/>
      <c r="NP82" s="85"/>
      <c r="OG82" s="87"/>
      <c r="OK82" s="85"/>
      <c r="OV82" s="85"/>
      <c r="PB82" s="87"/>
      <c r="PS82" s="85"/>
      <c r="PY82" s="87"/>
      <c r="QO82" s="85"/>
      <c r="QQ82" s="85"/>
      <c r="QU82" s="87"/>
      <c r="QW82" s="87"/>
      <c r="RL82" s="85"/>
      <c r="RR82" s="87"/>
      <c r="SG82" s="85"/>
      <c r="SM82" s="87"/>
      <c r="TB82" s="85"/>
      <c r="TH82" s="87"/>
      <c r="TW82" s="85"/>
      <c r="UC82" s="87"/>
      <c r="UR82" s="85"/>
      <c r="US82" s="85"/>
      <c r="UX82" s="87"/>
      <c r="VN82" s="85"/>
      <c r="VS82" s="87"/>
      <c r="VY82" s="85"/>
      <c r="WN82" s="87"/>
      <c r="WT82" s="85"/>
      <c r="WW82" s="85"/>
      <c r="WX82" s="85"/>
      <c r="WY82" s="85"/>
      <c r="WZ82" s="85"/>
      <c r="XA82" s="85"/>
      <c r="XB82" s="85"/>
      <c r="XC82" s="85"/>
      <c r="XD82" s="85"/>
      <c r="XE82" s="85"/>
      <c r="XF82" s="85"/>
      <c r="XG82" s="85"/>
      <c r="XH82" s="85"/>
      <c r="XI82" s="87"/>
      <c r="XJ82" s="85"/>
      <c r="XS82" s="85"/>
      <c r="XT82" s="85"/>
      <c r="XU82" s="85"/>
      <c r="XV82" s="85"/>
      <c r="XW82" s="85"/>
      <c r="XX82" s="85"/>
      <c r="XY82" s="85"/>
      <c r="XZ82" s="85"/>
      <c r="YA82" s="85"/>
      <c r="YB82" s="85"/>
      <c r="YC82" s="85"/>
      <c r="YD82" s="85"/>
      <c r="YE82" s="87"/>
      <c r="YF82" s="85"/>
      <c r="YG82" s="90"/>
    </row>
    <row r="83" spans="7:657" x14ac:dyDescent="0.25">
      <c r="G83" s="85"/>
      <c r="W83" s="85"/>
      <c r="X83" s="85"/>
      <c r="AA83"/>
      <c r="AC83" s="85"/>
      <c r="AR83"/>
      <c r="AS83"/>
      <c r="AV83" s="85"/>
      <c r="AY83" s="86"/>
      <c r="BC83" s="86"/>
      <c r="BN83" s="85"/>
      <c r="DB83" s="85"/>
      <c r="DC83" s="87"/>
      <c r="DD83" s="87"/>
      <c r="DE83" s="87"/>
      <c r="DF83" s="85"/>
      <c r="DG83" s="85"/>
      <c r="DH83" s="85"/>
      <c r="DI83" s="85"/>
      <c r="DN83" s="87"/>
      <c r="DR83" s="85"/>
      <c r="EN83" s="87"/>
      <c r="ER83" s="85"/>
      <c r="FJ83" s="87"/>
      <c r="FK83" s="88"/>
      <c r="FL83" s="88"/>
      <c r="FM83" s="88"/>
      <c r="FN83" s="88"/>
      <c r="GE83" s="89"/>
      <c r="GF83" s="85"/>
      <c r="GG83" s="85"/>
      <c r="GH83" s="85"/>
      <c r="GI83" s="85"/>
      <c r="GZ83" s="87"/>
      <c r="HD83" s="85"/>
      <c r="HU83" s="87"/>
      <c r="HY83" s="85"/>
      <c r="IP83" s="87"/>
      <c r="IT83" s="85"/>
      <c r="JK83" s="87"/>
      <c r="JO83" s="85"/>
      <c r="KF83" s="87"/>
      <c r="KJ83" s="85"/>
      <c r="LA83" s="87"/>
      <c r="LE83" s="85"/>
      <c r="LV83" s="87"/>
      <c r="LZ83" s="85"/>
      <c r="MQ83" s="87"/>
      <c r="MU83" s="85"/>
      <c r="NL83" s="87"/>
      <c r="NP83" s="85"/>
      <c r="OG83" s="87"/>
      <c r="OK83" s="85"/>
      <c r="OV83" s="85"/>
      <c r="PB83" s="87"/>
      <c r="PS83" s="85"/>
      <c r="PY83" s="87"/>
      <c r="QO83" s="85"/>
      <c r="QQ83" s="85"/>
      <c r="QU83" s="87"/>
      <c r="QW83" s="87"/>
      <c r="RL83" s="85"/>
      <c r="RR83" s="87"/>
      <c r="SG83" s="85"/>
      <c r="SM83" s="87"/>
      <c r="TB83" s="85"/>
      <c r="TH83" s="87"/>
      <c r="TW83" s="85"/>
      <c r="UC83" s="87"/>
      <c r="UR83" s="85"/>
      <c r="US83" s="85"/>
      <c r="UX83" s="87"/>
      <c r="VN83" s="85"/>
      <c r="VS83" s="87"/>
      <c r="VY83" s="85"/>
      <c r="WN83" s="87"/>
      <c r="WT83" s="85"/>
      <c r="WW83" s="85"/>
      <c r="WX83" s="85"/>
      <c r="WY83" s="85"/>
      <c r="WZ83" s="85"/>
      <c r="XA83" s="85"/>
      <c r="XB83" s="85"/>
      <c r="XC83" s="85"/>
      <c r="XD83" s="85"/>
      <c r="XE83" s="85"/>
      <c r="XF83" s="85"/>
      <c r="XG83" s="85"/>
      <c r="XH83" s="85"/>
      <c r="XI83" s="87"/>
      <c r="XJ83" s="85"/>
      <c r="XS83" s="85"/>
      <c r="XT83" s="85"/>
      <c r="XU83" s="85"/>
      <c r="XV83" s="85"/>
      <c r="XW83" s="85"/>
      <c r="XX83" s="85"/>
      <c r="XY83" s="85"/>
      <c r="XZ83" s="85"/>
      <c r="YA83" s="85"/>
      <c r="YB83" s="85"/>
      <c r="YC83" s="85"/>
      <c r="YD83" s="85"/>
      <c r="YE83" s="87"/>
      <c r="YF83" s="85"/>
      <c r="YG83" s="90"/>
    </row>
    <row r="84" spans="7:657" x14ac:dyDescent="0.25">
      <c r="G84" s="85"/>
      <c r="W84" s="85"/>
      <c r="X84" s="85"/>
      <c r="AA84"/>
      <c r="AC84" s="85"/>
      <c r="AR84"/>
      <c r="AS84"/>
      <c r="AV84" s="85"/>
      <c r="AY84" s="86"/>
      <c r="BC84" s="86"/>
      <c r="BN84" s="85"/>
      <c r="DB84" s="85"/>
      <c r="DC84" s="87"/>
      <c r="DD84" s="87"/>
      <c r="DE84" s="87"/>
      <c r="DF84" s="85"/>
      <c r="DG84" s="85"/>
      <c r="DH84" s="85"/>
      <c r="DI84" s="85"/>
      <c r="DN84" s="87"/>
      <c r="DR84" s="85"/>
      <c r="EN84" s="87"/>
      <c r="ER84" s="85"/>
      <c r="FJ84" s="87"/>
      <c r="FK84" s="88"/>
      <c r="FL84" s="88"/>
      <c r="FM84" s="88"/>
      <c r="FN84" s="88"/>
      <c r="GE84" s="89"/>
      <c r="GF84" s="85"/>
      <c r="GG84" s="85"/>
      <c r="GH84" s="85"/>
      <c r="GI84" s="85"/>
      <c r="GZ84" s="87"/>
      <c r="HD84" s="85"/>
      <c r="HU84" s="87"/>
      <c r="HY84" s="85"/>
      <c r="IP84" s="87"/>
      <c r="IT84" s="85"/>
      <c r="JK84" s="87"/>
      <c r="JO84" s="85"/>
      <c r="KF84" s="87"/>
      <c r="KJ84" s="85"/>
      <c r="LA84" s="87"/>
      <c r="LE84" s="85"/>
      <c r="LV84" s="87"/>
      <c r="LZ84" s="85"/>
      <c r="MQ84" s="87"/>
      <c r="MU84" s="85"/>
      <c r="NL84" s="87"/>
      <c r="NP84" s="85"/>
      <c r="OG84" s="87"/>
      <c r="OK84" s="85"/>
      <c r="OV84" s="85"/>
      <c r="PB84" s="87"/>
      <c r="PS84" s="85"/>
      <c r="PY84" s="87"/>
      <c r="QO84" s="85"/>
      <c r="QQ84" s="85"/>
      <c r="QU84" s="87"/>
      <c r="QW84" s="87"/>
      <c r="RL84" s="85"/>
      <c r="RR84" s="87"/>
      <c r="SG84" s="85"/>
      <c r="SM84" s="87"/>
      <c r="TB84" s="85"/>
      <c r="TH84" s="87"/>
      <c r="TW84" s="85"/>
      <c r="UC84" s="87"/>
      <c r="UR84" s="85"/>
      <c r="US84" s="85"/>
      <c r="UX84" s="87"/>
      <c r="VN84" s="85"/>
      <c r="VS84" s="87"/>
      <c r="VY84" s="85"/>
      <c r="WN84" s="87"/>
      <c r="WT84" s="85"/>
      <c r="WW84" s="85"/>
      <c r="WX84" s="85"/>
      <c r="WY84" s="85"/>
      <c r="WZ84" s="85"/>
      <c r="XA84" s="85"/>
      <c r="XB84" s="85"/>
      <c r="XC84" s="85"/>
      <c r="XD84" s="85"/>
      <c r="XE84" s="85"/>
      <c r="XF84" s="85"/>
      <c r="XG84" s="85"/>
      <c r="XH84" s="85"/>
      <c r="XI84" s="87"/>
      <c r="XJ84" s="85"/>
      <c r="XS84" s="85"/>
      <c r="XT84" s="85"/>
      <c r="XU84" s="85"/>
      <c r="XV84" s="85"/>
      <c r="XW84" s="85"/>
      <c r="XX84" s="85"/>
      <c r="XY84" s="85"/>
      <c r="XZ84" s="85"/>
      <c r="YA84" s="85"/>
      <c r="YB84" s="85"/>
      <c r="YC84" s="85"/>
      <c r="YD84" s="85"/>
      <c r="YE84" s="87"/>
      <c r="YF84" s="85"/>
      <c r="YG84" s="90"/>
    </row>
    <row r="85" spans="7:657" x14ac:dyDescent="0.25">
      <c r="G85" s="85"/>
      <c r="W85" s="85"/>
      <c r="X85" s="85"/>
      <c r="AA85"/>
      <c r="AC85" s="85"/>
      <c r="AR85"/>
      <c r="AS85"/>
      <c r="AV85" s="85"/>
      <c r="AY85" s="86"/>
      <c r="BC85" s="86"/>
      <c r="BN85" s="85"/>
      <c r="DB85" s="85"/>
      <c r="DC85" s="87"/>
      <c r="DD85" s="87"/>
      <c r="DE85" s="87"/>
      <c r="DF85" s="85"/>
      <c r="DG85" s="85"/>
      <c r="DH85" s="85"/>
      <c r="DI85" s="85"/>
      <c r="DN85" s="87"/>
      <c r="DR85" s="85"/>
      <c r="EN85" s="87"/>
      <c r="ER85" s="85"/>
      <c r="FJ85" s="87"/>
      <c r="FK85" s="88"/>
      <c r="FL85" s="88"/>
      <c r="FM85" s="88"/>
      <c r="FN85" s="88"/>
      <c r="GE85" s="89"/>
      <c r="GF85" s="85"/>
      <c r="GG85" s="85"/>
      <c r="GH85" s="85"/>
      <c r="GI85" s="85"/>
      <c r="GZ85" s="87"/>
      <c r="HD85" s="85"/>
      <c r="HU85" s="87"/>
      <c r="HY85" s="85"/>
      <c r="IP85" s="87"/>
      <c r="IT85" s="85"/>
      <c r="JK85" s="87"/>
      <c r="JO85" s="85"/>
      <c r="KF85" s="87"/>
      <c r="KJ85" s="85"/>
      <c r="LA85" s="87"/>
      <c r="LE85" s="85"/>
      <c r="LV85" s="87"/>
      <c r="LZ85" s="85"/>
      <c r="MQ85" s="87"/>
      <c r="MU85" s="85"/>
      <c r="NL85" s="87"/>
      <c r="NP85" s="85"/>
      <c r="OG85" s="87"/>
      <c r="OK85" s="85"/>
      <c r="OV85" s="85"/>
      <c r="PB85" s="87"/>
      <c r="PS85" s="85"/>
      <c r="PY85" s="87"/>
      <c r="QO85" s="85"/>
      <c r="QQ85" s="85"/>
      <c r="QU85" s="87"/>
      <c r="QW85" s="87"/>
      <c r="RL85" s="85"/>
      <c r="RR85" s="87"/>
      <c r="SG85" s="85"/>
      <c r="SM85" s="87"/>
      <c r="TB85" s="85"/>
      <c r="TH85" s="87"/>
      <c r="TW85" s="85"/>
      <c r="UC85" s="87"/>
      <c r="UR85" s="85"/>
      <c r="US85" s="85"/>
      <c r="UX85" s="87"/>
      <c r="VN85" s="85"/>
      <c r="VS85" s="87"/>
      <c r="VY85" s="85"/>
      <c r="WN85" s="87"/>
      <c r="WT85" s="85"/>
      <c r="WW85" s="85"/>
      <c r="WX85" s="85"/>
      <c r="WY85" s="85"/>
      <c r="WZ85" s="85"/>
      <c r="XA85" s="85"/>
      <c r="XB85" s="85"/>
      <c r="XC85" s="85"/>
      <c r="XD85" s="85"/>
      <c r="XE85" s="85"/>
      <c r="XF85" s="85"/>
      <c r="XG85" s="85"/>
      <c r="XH85" s="85"/>
      <c r="XI85" s="87"/>
      <c r="XJ85" s="85"/>
      <c r="XS85" s="85"/>
      <c r="XT85" s="85"/>
      <c r="XU85" s="85"/>
      <c r="XV85" s="85"/>
      <c r="XW85" s="85"/>
      <c r="XX85" s="85"/>
      <c r="XY85" s="85"/>
      <c r="XZ85" s="85"/>
      <c r="YA85" s="85"/>
      <c r="YB85" s="85"/>
      <c r="YC85" s="85"/>
      <c r="YD85" s="85"/>
      <c r="YE85" s="87"/>
      <c r="YF85" s="85"/>
      <c r="YG85" s="90"/>
    </row>
    <row r="86" spans="7:657" x14ac:dyDescent="0.25">
      <c r="G86" s="85"/>
      <c r="W86" s="85"/>
      <c r="X86" s="85"/>
      <c r="AA86"/>
      <c r="AC86" s="85"/>
      <c r="AR86"/>
      <c r="AS86"/>
      <c r="AV86" s="85"/>
      <c r="AY86" s="86"/>
      <c r="BC86" s="86"/>
      <c r="BN86" s="85"/>
      <c r="DB86" s="85"/>
      <c r="DC86" s="87"/>
      <c r="DD86" s="87"/>
      <c r="DE86" s="87"/>
      <c r="DF86" s="85"/>
      <c r="DG86" s="85"/>
      <c r="DH86" s="85"/>
      <c r="DI86" s="85"/>
      <c r="DN86" s="87"/>
      <c r="DR86" s="85"/>
      <c r="EN86" s="87"/>
      <c r="ER86" s="85"/>
      <c r="FJ86" s="87"/>
      <c r="FK86" s="88"/>
      <c r="FL86" s="88"/>
      <c r="FM86" s="88"/>
      <c r="FN86" s="88"/>
      <c r="GE86" s="89"/>
      <c r="GF86" s="85"/>
      <c r="GG86" s="85"/>
      <c r="GH86" s="85"/>
      <c r="GI86" s="85"/>
      <c r="GZ86" s="87"/>
      <c r="HD86" s="85"/>
      <c r="HU86" s="87"/>
      <c r="HY86" s="85"/>
      <c r="IP86" s="87"/>
      <c r="IT86" s="85"/>
      <c r="JK86" s="87"/>
      <c r="JO86" s="85"/>
      <c r="KF86" s="87"/>
      <c r="KJ86" s="85"/>
      <c r="LA86" s="87"/>
      <c r="LE86" s="85"/>
      <c r="LV86" s="87"/>
      <c r="LZ86" s="85"/>
      <c r="MQ86" s="87"/>
      <c r="MU86" s="85"/>
      <c r="NL86" s="87"/>
      <c r="NP86" s="85"/>
      <c r="OG86" s="87"/>
      <c r="OK86" s="85"/>
      <c r="OV86" s="85"/>
      <c r="PB86" s="87"/>
      <c r="PS86" s="85"/>
      <c r="PY86" s="87"/>
      <c r="QO86" s="85"/>
      <c r="QQ86" s="85"/>
      <c r="QU86" s="87"/>
      <c r="QW86" s="87"/>
      <c r="RL86" s="85"/>
      <c r="RR86" s="87"/>
      <c r="SG86" s="85"/>
      <c r="SM86" s="87"/>
      <c r="TB86" s="85"/>
      <c r="TH86" s="87"/>
      <c r="TW86" s="85"/>
      <c r="UC86" s="87"/>
      <c r="UR86" s="85"/>
      <c r="US86" s="85"/>
      <c r="UX86" s="87"/>
      <c r="VN86" s="85"/>
      <c r="VS86" s="87"/>
      <c r="VY86" s="85"/>
      <c r="WN86" s="87"/>
      <c r="WT86" s="85"/>
      <c r="WW86" s="85"/>
      <c r="WX86" s="85"/>
      <c r="WY86" s="85"/>
      <c r="WZ86" s="85"/>
      <c r="XA86" s="85"/>
      <c r="XB86" s="85"/>
      <c r="XC86" s="85"/>
      <c r="XD86" s="85"/>
      <c r="XE86" s="85"/>
      <c r="XF86" s="85"/>
      <c r="XG86" s="85"/>
      <c r="XH86" s="85"/>
      <c r="XI86" s="87"/>
      <c r="XJ86" s="85"/>
      <c r="XS86" s="85"/>
      <c r="XT86" s="85"/>
      <c r="XU86" s="85"/>
      <c r="XV86" s="85"/>
      <c r="XW86" s="85"/>
      <c r="XX86" s="85"/>
      <c r="XY86" s="85"/>
      <c r="XZ86" s="85"/>
      <c r="YA86" s="85"/>
      <c r="YB86" s="85"/>
      <c r="YC86" s="85"/>
      <c r="YD86" s="85"/>
      <c r="YE86" s="87"/>
      <c r="YF86" s="85"/>
      <c r="YG86" s="90"/>
    </row>
    <row r="87" spans="7:657" x14ac:dyDescent="0.25">
      <c r="G87" s="85"/>
      <c r="W87" s="85"/>
      <c r="X87" s="85"/>
      <c r="AA87"/>
      <c r="AC87" s="85"/>
      <c r="AR87"/>
      <c r="AS87"/>
      <c r="AV87" s="85"/>
      <c r="AY87" s="86"/>
      <c r="BC87" s="86"/>
      <c r="BN87" s="85"/>
      <c r="DB87" s="85"/>
      <c r="DC87" s="87"/>
      <c r="DD87" s="87"/>
      <c r="DE87" s="87"/>
      <c r="DF87" s="85"/>
      <c r="DG87" s="85"/>
      <c r="DH87" s="85"/>
      <c r="DI87" s="85"/>
      <c r="DN87" s="87"/>
      <c r="DR87" s="85"/>
      <c r="EN87" s="87"/>
      <c r="ER87" s="85"/>
      <c r="FJ87" s="87"/>
      <c r="FK87" s="88"/>
      <c r="FL87" s="88"/>
      <c r="FM87" s="88"/>
      <c r="FN87" s="88"/>
      <c r="GE87" s="89"/>
      <c r="GF87" s="85"/>
      <c r="GG87" s="85"/>
      <c r="GH87" s="85"/>
      <c r="GI87" s="85"/>
      <c r="GZ87" s="87"/>
      <c r="HD87" s="85"/>
      <c r="HU87" s="87"/>
      <c r="HY87" s="85"/>
      <c r="IP87" s="87"/>
      <c r="IT87" s="85"/>
      <c r="JK87" s="87"/>
      <c r="JO87" s="85"/>
      <c r="KF87" s="87"/>
      <c r="KJ87" s="85"/>
      <c r="LA87" s="87"/>
      <c r="LE87" s="85"/>
      <c r="LV87" s="87"/>
      <c r="LZ87" s="85"/>
      <c r="MQ87" s="87"/>
      <c r="MU87" s="85"/>
      <c r="NL87" s="87"/>
      <c r="NP87" s="85"/>
      <c r="OG87" s="87"/>
      <c r="OK87" s="85"/>
      <c r="OV87" s="85"/>
      <c r="PB87" s="87"/>
      <c r="PS87" s="85"/>
      <c r="PY87" s="87"/>
      <c r="QO87" s="85"/>
      <c r="QQ87" s="85"/>
      <c r="QU87" s="87"/>
      <c r="QW87" s="87"/>
      <c r="RL87" s="85"/>
      <c r="RR87" s="87"/>
      <c r="SG87" s="85"/>
      <c r="SM87" s="87"/>
      <c r="TB87" s="85"/>
      <c r="TH87" s="87"/>
      <c r="TW87" s="85"/>
      <c r="UC87" s="87"/>
      <c r="UR87" s="85"/>
      <c r="US87" s="85"/>
      <c r="UX87" s="87"/>
      <c r="VN87" s="85"/>
      <c r="VS87" s="87"/>
      <c r="VY87" s="85"/>
      <c r="WN87" s="87"/>
      <c r="WT87" s="85"/>
      <c r="WW87" s="85"/>
      <c r="WX87" s="85"/>
      <c r="WY87" s="85"/>
      <c r="WZ87" s="85"/>
      <c r="XA87" s="85"/>
      <c r="XB87" s="85"/>
      <c r="XC87" s="85"/>
      <c r="XD87" s="85"/>
      <c r="XE87" s="85"/>
      <c r="XF87" s="85"/>
      <c r="XG87" s="85"/>
      <c r="XH87" s="85"/>
      <c r="XI87" s="87"/>
      <c r="XJ87" s="85"/>
      <c r="XS87" s="85"/>
      <c r="XT87" s="85"/>
      <c r="XU87" s="85"/>
      <c r="XV87" s="85"/>
      <c r="XW87" s="85"/>
      <c r="XX87" s="85"/>
      <c r="XY87" s="85"/>
      <c r="XZ87" s="85"/>
      <c r="YA87" s="85"/>
      <c r="YB87" s="85"/>
      <c r="YC87" s="85"/>
      <c r="YD87" s="85"/>
      <c r="YE87" s="87"/>
      <c r="YF87" s="85"/>
      <c r="YG87" s="90"/>
    </row>
    <row r="88" spans="7:657" x14ac:dyDescent="0.25">
      <c r="G88" s="85"/>
      <c r="W88" s="85"/>
      <c r="X88" s="85"/>
      <c r="AA88"/>
      <c r="AC88" s="85"/>
      <c r="AR88"/>
      <c r="AS88"/>
      <c r="AV88" s="85"/>
      <c r="AY88" s="86"/>
      <c r="BC88" s="86"/>
      <c r="BN88" s="85"/>
      <c r="DB88" s="85"/>
      <c r="DC88" s="87"/>
      <c r="DD88" s="87"/>
      <c r="DE88" s="87"/>
      <c r="DF88" s="85"/>
      <c r="DG88" s="85"/>
      <c r="DH88" s="85"/>
      <c r="DI88" s="85"/>
      <c r="DN88" s="87"/>
      <c r="DR88" s="85"/>
      <c r="EN88" s="87"/>
      <c r="ER88" s="85"/>
      <c r="FJ88" s="87"/>
      <c r="FK88" s="88"/>
      <c r="FL88" s="88"/>
      <c r="FM88" s="88"/>
      <c r="FN88" s="88"/>
      <c r="GE88" s="89"/>
      <c r="GF88" s="85"/>
      <c r="GG88" s="85"/>
      <c r="GH88" s="85"/>
      <c r="GI88" s="85"/>
      <c r="GZ88" s="87"/>
      <c r="HD88" s="85"/>
      <c r="HU88" s="87"/>
      <c r="HY88" s="85"/>
      <c r="IP88" s="87"/>
      <c r="IT88" s="85"/>
      <c r="JK88" s="87"/>
      <c r="JO88" s="85"/>
      <c r="KF88" s="87"/>
      <c r="KJ88" s="85"/>
      <c r="LA88" s="87"/>
      <c r="LE88" s="85"/>
      <c r="LV88" s="87"/>
      <c r="LZ88" s="85"/>
      <c r="MQ88" s="87"/>
      <c r="MU88" s="85"/>
      <c r="NL88" s="87"/>
      <c r="NP88" s="85"/>
      <c r="OG88" s="87"/>
      <c r="OK88" s="85"/>
      <c r="OV88" s="85"/>
      <c r="PB88" s="87"/>
      <c r="PS88" s="85"/>
      <c r="PY88" s="87"/>
      <c r="QO88" s="85"/>
      <c r="QQ88" s="85"/>
      <c r="QU88" s="87"/>
      <c r="QW88" s="87"/>
      <c r="RL88" s="85"/>
      <c r="RR88" s="87"/>
      <c r="SG88" s="85"/>
      <c r="SM88" s="87"/>
      <c r="TB88" s="85"/>
      <c r="TH88" s="87"/>
      <c r="TW88" s="85"/>
      <c r="UC88" s="87"/>
      <c r="UR88" s="85"/>
      <c r="US88" s="85"/>
      <c r="UX88" s="87"/>
      <c r="VN88" s="85"/>
      <c r="VS88" s="87"/>
      <c r="VY88" s="85"/>
      <c r="WN88" s="87"/>
      <c r="WT88" s="85"/>
      <c r="WW88" s="85"/>
      <c r="WX88" s="85"/>
      <c r="WY88" s="85"/>
      <c r="WZ88" s="85"/>
      <c r="XA88" s="85"/>
      <c r="XB88" s="85"/>
      <c r="XC88" s="85"/>
      <c r="XD88" s="85"/>
      <c r="XE88" s="85"/>
      <c r="XF88" s="85"/>
      <c r="XG88" s="85"/>
      <c r="XH88" s="85"/>
      <c r="XI88" s="87"/>
      <c r="XJ88" s="85"/>
      <c r="XS88" s="85"/>
      <c r="XT88" s="85"/>
      <c r="XU88" s="85"/>
      <c r="XV88" s="85"/>
      <c r="XW88" s="85"/>
      <c r="XX88" s="85"/>
      <c r="XY88" s="85"/>
      <c r="XZ88" s="85"/>
      <c r="YA88" s="85"/>
      <c r="YB88" s="85"/>
      <c r="YC88" s="85"/>
      <c r="YD88" s="85"/>
      <c r="YE88" s="87"/>
      <c r="YF88" s="85"/>
      <c r="YG88" s="90"/>
    </row>
    <row r="89" spans="7:657" x14ac:dyDescent="0.25">
      <c r="G89" s="85"/>
      <c r="W89" s="85"/>
      <c r="X89" s="85"/>
      <c r="AA89"/>
      <c r="AC89" s="85"/>
      <c r="AR89"/>
      <c r="AS89"/>
      <c r="AV89" s="85"/>
      <c r="AY89" s="86"/>
      <c r="BC89" s="86"/>
      <c r="BN89" s="85"/>
      <c r="DB89" s="85"/>
      <c r="DC89" s="87"/>
      <c r="DD89" s="87"/>
      <c r="DE89" s="87"/>
      <c r="DF89" s="85"/>
      <c r="DG89" s="85"/>
      <c r="DH89" s="85"/>
      <c r="DI89" s="85"/>
      <c r="DN89" s="87"/>
      <c r="DR89" s="85"/>
      <c r="EN89" s="87"/>
      <c r="ER89" s="85"/>
      <c r="FJ89" s="87"/>
      <c r="FK89" s="88"/>
      <c r="FL89" s="88"/>
      <c r="FM89" s="88"/>
      <c r="FN89" s="88"/>
      <c r="GE89" s="89"/>
      <c r="GF89" s="85"/>
      <c r="GG89" s="85"/>
      <c r="GH89" s="85"/>
      <c r="GI89" s="85"/>
      <c r="GZ89" s="87"/>
      <c r="HD89" s="85"/>
      <c r="HU89" s="87"/>
      <c r="HY89" s="85"/>
      <c r="IP89" s="87"/>
      <c r="IT89" s="85"/>
      <c r="JK89" s="87"/>
      <c r="JO89" s="85"/>
      <c r="KF89" s="87"/>
      <c r="KJ89" s="85"/>
      <c r="LA89" s="87"/>
      <c r="LE89" s="85"/>
      <c r="LV89" s="87"/>
      <c r="LZ89" s="85"/>
      <c r="MQ89" s="87"/>
      <c r="MU89" s="85"/>
      <c r="NL89" s="87"/>
      <c r="NP89" s="85"/>
      <c r="OG89" s="87"/>
      <c r="OK89" s="85"/>
      <c r="OV89" s="85"/>
      <c r="PB89" s="87"/>
      <c r="PS89" s="85"/>
      <c r="PY89" s="87"/>
      <c r="QO89" s="85"/>
      <c r="QQ89" s="85"/>
      <c r="QU89" s="87"/>
      <c r="QW89" s="87"/>
      <c r="RL89" s="85"/>
      <c r="RR89" s="87"/>
      <c r="SG89" s="85"/>
      <c r="SM89" s="87"/>
      <c r="TB89" s="85"/>
      <c r="TH89" s="87"/>
      <c r="TW89" s="85"/>
      <c r="UC89" s="87"/>
      <c r="UR89" s="85"/>
      <c r="US89" s="85"/>
      <c r="UX89" s="87"/>
      <c r="VN89" s="85"/>
      <c r="VS89" s="87"/>
      <c r="VY89" s="85"/>
      <c r="WN89" s="87"/>
      <c r="WT89" s="85"/>
      <c r="WW89" s="85"/>
      <c r="WX89" s="85"/>
      <c r="WY89" s="85"/>
      <c r="WZ89" s="85"/>
      <c r="XA89" s="85"/>
      <c r="XB89" s="85"/>
      <c r="XC89" s="85"/>
      <c r="XD89" s="85"/>
      <c r="XE89" s="85"/>
      <c r="XF89" s="85"/>
      <c r="XG89" s="85"/>
      <c r="XH89" s="85"/>
      <c r="XI89" s="87"/>
      <c r="XJ89" s="85"/>
      <c r="XS89" s="85"/>
      <c r="XT89" s="85"/>
      <c r="XU89" s="85"/>
      <c r="XV89" s="85"/>
      <c r="XW89" s="85"/>
      <c r="XX89" s="85"/>
      <c r="XY89" s="85"/>
      <c r="XZ89" s="85"/>
      <c r="YA89" s="85"/>
      <c r="YB89" s="85"/>
      <c r="YC89" s="85"/>
      <c r="YD89" s="85"/>
      <c r="YE89" s="87"/>
      <c r="YF89" s="85"/>
      <c r="YG89" s="90"/>
    </row>
    <row r="90" spans="7:657" x14ac:dyDescent="0.25">
      <c r="G90" s="85"/>
      <c r="W90" s="85"/>
      <c r="X90" s="85"/>
      <c r="AA90"/>
      <c r="AC90" s="85"/>
      <c r="AR90"/>
      <c r="AS90"/>
      <c r="AV90" s="85"/>
      <c r="AY90" s="86"/>
      <c r="BC90" s="86"/>
      <c r="BN90" s="85"/>
      <c r="DB90" s="85"/>
      <c r="DC90" s="87"/>
      <c r="DD90" s="87"/>
      <c r="DE90" s="87"/>
      <c r="DF90" s="85"/>
      <c r="DG90" s="85"/>
      <c r="DH90" s="85"/>
      <c r="DI90" s="85"/>
      <c r="DN90" s="87"/>
      <c r="DR90" s="85"/>
      <c r="EN90" s="87"/>
      <c r="ER90" s="85"/>
      <c r="FJ90" s="87"/>
      <c r="FK90" s="88"/>
      <c r="FL90" s="88"/>
      <c r="FM90" s="88"/>
      <c r="FN90" s="88"/>
      <c r="GE90" s="89"/>
      <c r="GF90" s="85"/>
      <c r="GG90" s="85"/>
      <c r="GH90" s="85"/>
      <c r="GI90" s="85"/>
      <c r="GZ90" s="87"/>
      <c r="HD90" s="85"/>
      <c r="HU90" s="87"/>
      <c r="HY90" s="85"/>
      <c r="IP90" s="87"/>
      <c r="IT90" s="85"/>
      <c r="JK90" s="87"/>
      <c r="JO90" s="85"/>
      <c r="KF90" s="87"/>
      <c r="KJ90" s="85"/>
      <c r="LA90" s="87"/>
      <c r="LE90" s="85"/>
      <c r="LV90" s="87"/>
      <c r="LZ90" s="85"/>
      <c r="MQ90" s="87"/>
      <c r="MU90" s="85"/>
      <c r="NL90" s="87"/>
      <c r="NP90" s="85"/>
      <c r="OG90" s="87"/>
      <c r="OK90" s="85"/>
      <c r="OV90" s="85"/>
      <c r="PB90" s="87"/>
      <c r="PS90" s="85"/>
      <c r="PY90" s="87"/>
      <c r="QO90" s="85"/>
      <c r="QQ90" s="85"/>
      <c r="QU90" s="87"/>
      <c r="QW90" s="87"/>
      <c r="RL90" s="85"/>
      <c r="RR90" s="87"/>
      <c r="SG90" s="85"/>
      <c r="SM90" s="87"/>
      <c r="TB90" s="85"/>
      <c r="TH90" s="87"/>
      <c r="TW90" s="85"/>
      <c r="UC90" s="87"/>
      <c r="UR90" s="85"/>
      <c r="US90" s="85"/>
      <c r="UX90" s="87"/>
      <c r="VN90" s="85"/>
      <c r="VS90" s="87"/>
      <c r="VY90" s="85"/>
      <c r="WN90" s="87"/>
      <c r="WT90" s="85"/>
      <c r="WW90" s="85"/>
      <c r="WX90" s="85"/>
      <c r="WY90" s="85"/>
      <c r="WZ90" s="85"/>
      <c r="XA90" s="85"/>
      <c r="XB90" s="85"/>
      <c r="XC90" s="85"/>
      <c r="XD90" s="85"/>
      <c r="XE90" s="85"/>
      <c r="XF90" s="85"/>
      <c r="XG90" s="85"/>
      <c r="XH90" s="85"/>
      <c r="XI90" s="87"/>
      <c r="XJ90" s="85"/>
      <c r="XS90" s="85"/>
      <c r="XT90" s="85"/>
      <c r="XU90" s="85"/>
      <c r="XV90" s="85"/>
      <c r="XW90" s="85"/>
      <c r="XX90" s="85"/>
      <c r="XY90" s="85"/>
      <c r="XZ90" s="85"/>
      <c r="YA90" s="85"/>
      <c r="YB90" s="85"/>
      <c r="YC90" s="85"/>
      <c r="YD90" s="85"/>
      <c r="YE90" s="87"/>
      <c r="YF90" s="85"/>
      <c r="YG90" s="90"/>
    </row>
    <row r="91" spans="7:657" x14ac:dyDescent="0.25">
      <c r="G91" s="85"/>
      <c r="W91" s="85"/>
      <c r="X91" s="85"/>
      <c r="AA91"/>
      <c r="AC91" s="85"/>
      <c r="AR91"/>
      <c r="AS91"/>
      <c r="AV91" s="85"/>
      <c r="AY91" s="86"/>
      <c r="BC91" s="86"/>
      <c r="BN91" s="85"/>
      <c r="DB91" s="85"/>
      <c r="DC91" s="87"/>
      <c r="DD91" s="87"/>
      <c r="DE91" s="87"/>
      <c r="DF91" s="85"/>
      <c r="DG91" s="85"/>
      <c r="DH91" s="85"/>
      <c r="DI91" s="85"/>
      <c r="DN91" s="87"/>
      <c r="DR91" s="85"/>
      <c r="EN91" s="87"/>
      <c r="ER91" s="85"/>
      <c r="FJ91" s="87"/>
      <c r="FK91" s="88"/>
      <c r="FL91" s="88"/>
      <c r="FM91" s="88"/>
      <c r="FN91" s="88"/>
      <c r="GE91" s="89"/>
      <c r="GF91" s="85"/>
      <c r="GG91" s="85"/>
      <c r="GH91" s="85"/>
      <c r="GI91" s="85"/>
      <c r="GZ91" s="87"/>
      <c r="HD91" s="85"/>
      <c r="HU91" s="87"/>
      <c r="HY91" s="85"/>
      <c r="IP91" s="87"/>
      <c r="IT91" s="85"/>
      <c r="JK91" s="87"/>
      <c r="JO91" s="85"/>
      <c r="KF91" s="87"/>
      <c r="KJ91" s="85"/>
      <c r="LA91" s="87"/>
      <c r="LE91" s="85"/>
      <c r="LV91" s="87"/>
      <c r="LZ91" s="85"/>
      <c r="MQ91" s="87"/>
      <c r="MU91" s="85"/>
      <c r="NL91" s="87"/>
      <c r="NP91" s="85"/>
      <c r="OG91" s="87"/>
      <c r="OK91" s="85"/>
      <c r="OV91" s="85"/>
      <c r="PB91" s="87"/>
      <c r="PS91" s="85"/>
      <c r="PY91" s="87"/>
      <c r="QO91" s="85"/>
      <c r="QQ91" s="85"/>
      <c r="QU91" s="87"/>
      <c r="QW91" s="87"/>
      <c r="RL91" s="85"/>
      <c r="RR91" s="87"/>
      <c r="SG91" s="85"/>
      <c r="SM91" s="87"/>
      <c r="TB91" s="85"/>
      <c r="TH91" s="87"/>
      <c r="TW91" s="85"/>
      <c r="UC91" s="87"/>
      <c r="UR91" s="85"/>
      <c r="US91" s="85"/>
      <c r="UX91" s="87"/>
      <c r="VN91" s="85"/>
      <c r="VS91" s="87"/>
      <c r="VY91" s="85"/>
      <c r="WN91" s="87"/>
      <c r="WT91" s="85"/>
      <c r="WW91" s="85"/>
      <c r="WX91" s="85"/>
      <c r="WY91" s="85"/>
      <c r="WZ91" s="85"/>
      <c r="XA91" s="85"/>
      <c r="XB91" s="85"/>
      <c r="XC91" s="85"/>
      <c r="XD91" s="85"/>
      <c r="XE91" s="85"/>
      <c r="XF91" s="85"/>
      <c r="XG91" s="85"/>
      <c r="XH91" s="85"/>
      <c r="XI91" s="87"/>
      <c r="XJ91" s="85"/>
      <c r="XS91" s="85"/>
      <c r="XT91" s="85"/>
      <c r="XU91" s="85"/>
      <c r="XV91" s="85"/>
      <c r="XW91" s="85"/>
      <c r="XX91" s="85"/>
      <c r="XY91" s="85"/>
      <c r="XZ91" s="85"/>
      <c r="YA91" s="85"/>
      <c r="YB91" s="85"/>
      <c r="YC91" s="85"/>
      <c r="YD91" s="85"/>
      <c r="YE91" s="87"/>
      <c r="YF91" s="85"/>
      <c r="YG91" s="90"/>
    </row>
    <row r="92" spans="7:657" x14ac:dyDescent="0.25">
      <c r="G92" s="85"/>
      <c r="W92" s="85"/>
      <c r="X92" s="85"/>
      <c r="AA92"/>
      <c r="AC92" s="85"/>
      <c r="AR92"/>
      <c r="AS92"/>
      <c r="AV92" s="85"/>
      <c r="AY92" s="86"/>
      <c r="BC92" s="86"/>
      <c r="BN92" s="85"/>
      <c r="DB92" s="85"/>
      <c r="DC92" s="87"/>
      <c r="DD92" s="87"/>
      <c r="DE92" s="87"/>
      <c r="DF92" s="85"/>
      <c r="DG92" s="85"/>
      <c r="DH92" s="85"/>
      <c r="DI92" s="85"/>
      <c r="DN92" s="87"/>
      <c r="DR92" s="85"/>
      <c r="EN92" s="87"/>
      <c r="ER92" s="85"/>
      <c r="FJ92" s="87"/>
      <c r="FK92" s="88"/>
      <c r="FL92" s="88"/>
      <c r="FM92" s="88"/>
      <c r="FN92" s="88"/>
      <c r="GE92" s="89"/>
      <c r="GF92" s="85"/>
      <c r="GG92" s="85"/>
      <c r="GH92" s="85"/>
      <c r="GI92" s="85"/>
      <c r="GZ92" s="87"/>
      <c r="HD92" s="85"/>
      <c r="HU92" s="87"/>
      <c r="HY92" s="85"/>
      <c r="IP92" s="87"/>
      <c r="IT92" s="85"/>
      <c r="JK92" s="87"/>
      <c r="JO92" s="85"/>
      <c r="KF92" s="87"/>
      <c r="KJ92" s="85"/>
      <c r="LA92" s="87"/>
      <c r="LE92" s="85"/>
      <c r="LV92" s="87"/>
      <c r="LZ92" s="85"/>
      <c r="MQ92" s="87"/>
      <c r="MU92" s="85"/>
      <c r="NL92" s="87"/>
      <c r="NP92" s="85"/>
      <c r="OG92" s="87"/>
      <c r="OK92" s="85"/>
      <c r="OV92" s="85"/>
      <c r="PB92" s="87"/>
      <c r="PS92" s="85"/>
      <c r="PY92" s="87"/>
      <c r="QO92" s="85"/>
      <c r="QQ92" s="85"/>
      <c r="QU92" s="87"/>
      <c r="QW92" s="87"/>
      <c r="RL92" s="85"/>
      <c r="RR92" s="87"/>
      <c r="SG92" s="85"/>
      <c r="SM92" s="87"/>
      <c r="TB92" s="85"/>
      <c r="TH92" s="87"/>
      <c r="TW92" s="85"/>
      <c r="UC92" s="87"/>
      <c r="UR92" s="85"/>
      <c r="US92" s="85"/>
      <c r="UX92" s="87"/>
      <c r="VN92" s="85"/>
      <c r="VS92" s="87"/>
      <c r="VY92" s="85"/>
      <c r="WN92" s="87"/>
      <c r="WT92" s="85"/>
      <c r="WW92" s="85"/>
      <c r="WX92" s="85"/>
      <c r="WY92" s="85"/>
      <c r="WZ92" s="85"/>
      <c r="XA92" s="85"/>
      <c r="XB92" s="85"/>
      <c r="XC92" s="85"/>
      <c r="XD92" s="85"/>
      <c r="XE92" s="85"/>
      <c r="XF92" s="85"/>
      <c r="XG92" s="85"/>
      <c r="XH92" s="85"/>
      <c r="XI92" s="87"/>
      <c r="XJ92" s="85"/>
      <c r="XS92" s="85"/>
      <c r="XT92" s="85"/>
      <c r="XU92" s="85"/>
      <c r="XV92" s="85"/>
      <c r="XW92" s="85"/>
      <c r="XX92" s="85"/>
      <c r="XY92" s="85"/>
      <c r="XZ92" s="85"/>
      <c r="YA92" s="85"/>
      <c r="YB92" s="85"/>
      <c r="YC92" s="85"/>
      <c r="YD92" s="85"/>
      <c r="YE92" s="87"/>
      <c r="YF92" s="85"/>
      <c r="YG92" s="90"/>
    </row>
    <row r="93" spans="7:657" x14ac:dyDescent="0.25">
      <c r="G93" s="85"/>
      <c r="W93" s="85"/>
      <c r="X93" s="85"/>
      <c r="AA93"/>
      <c r="AC93" s="85"/>
      <c r="AR93"/>
      <c r="AS93"/>
      <c r="AV93" s="85"/>
      <c r="AY93" s="86"/>
      <c r="BC93" s="86"/>
      <c r="BN93" s="85"/>
      <c r="DB93" s="85"/>
      <c r="DC93" s="87"/>
      <c r="DD93" s="87"/>
      <c r="DE93" s="87"/>
      <c r="DF93" s="85"/>
      <c r="DG93" s="85"/>
      <c r="DH93" s="85"/>
      <c r="DI93" s="85"/>
      <c r="DN93" s="87"/>
      <c r="DR93" s="85"/>
      <c r="EN93" s="87"/>
      <c r="ER93" s="85"/>
      <c r="FJ93" s="87"/>
      <c r="FK93" s="88"/>
      <c r="FL93" s="88"/>
      <c r="FM93" s="88"/>
      <c r="FN93" s="88"/>
      <c r="GE93" s="89"/>
      <c r="GF93" s="85"/>
      <c r="GG93" s="85"/>
      <c r="GH93" s="85"/>
      <c r="GI93" s="85"/>
      <c r="GZ93" s="87"/>
      <c r="HD93" s="85"/>
      <c r="HU93" s="87"/>
      <c r="HY93" s="85"/>
      <c r="IP93" s="87"/>
      <c r="IT93" s="85"/>
      <c r="JK93" s="87"/>
      <c r="JO93" s="85"/>
      <c r="KF93" s="87"/>
      <c r="KJ93" s="85"/>
      <c r="LA93" s="87"/>
      <c r="LE93" s="85"/>
      <c r="LV93" s="87"/>
      <c r="LZ93" s="85"/>
      <c r="MQ93" s="87"/>
      <c r="MU93" s="85"/>
      <c r="NL93" s="87"/>
      <c r="NP93" s="85"/>
      <c r="OG93" s="87"/>
      <c r="OK93" s="85"/>
      <c r="OV93" s="85"/>
      <c r="PB93" s="87"/>
      <c r="PS93" s="85"/>
      <c r="PY93" s="87"/>
      <c r="QO93" s="85"/>
      <c r="QQ93" s="85"/>
      <c r="QU93" s="87"/>
      <c r="QW93" s="87"/>
      <c r="RL93" s="85"/>
      <c r="RR93" s="87"/>
      <c r="SG93" s="85"/>
      <c r="SM93" s="87"/>
      <c r="TB93" s="85"/>
      <c r="TH93" s="87"/>
      <c r="TW93" s="85"/>
      <c r="UC93" s="87"/>
      <c r="UR93" s="85"/>
      <c r="US93" s="85"/>
      <c r="UX93" s="87"/>
      <c r="VN93" s="85"/>
      <c r="VS93" s="87"/>
      <c r="VY93" s="85"/>
      <c r="WN93" s="87"/>
      <c r="WT93" s="85"/>
      <c r="WW93" s="85"/>
      <c r="WX93" s="85"/>
      <c r="WY93" s="85"/>
      <c r="WZ93" s="85"/>
      <c r="XA93" s="85"/>
      <c r="XB93" s="85"/>
      <c r="XC93" s="85"/>
      <c r="XD93" s="85"/>
      <c r="XE93" s="85"/>
      <c r="XF93" s="85"/>
      <c r="XG93" s="85"/>
      <c r="XH93" s="85"/>
      <c r="XI93" s="87"/>
      <c r="XJ93" s="85"/>
      <c r="XS93" s="85"/>
      <c r="XT93" s="85"/>
      <c r="XU93" s="85"/>
      <c r="XV93" s="85"/>
      <c r="XW93" s="85"/>
      <c r="XX93" s="85"/>
      <c r="XY93" s="85"/>
      <c r="XZ93" s="85"/>
      <c r="YA93" s="85"/>
      <c r="YB93" s="85"/>
      <c r="YC93" s="85"/>
      <c r="YD93" s="85"/>
      <c r="YE93" s="87"/>
      <c r="YF93" s="85"/>
      <c r="YG93" s="90"/>
    </row>
    <row r="94" spans="7:657" x14ac:dyDescent="0.25">
      <c r="G94" s="85"/>
      <c r="W94" s="85"/>
      <c r="X94" s="85"/>
      <c r="AA94"/>
      <c r="AC94" s="85"/>
      <c r="AR94"/>
      <c r="AS94"/>
      <c r="AV94" s="85"/>
      <c r="AY94" s="86"/>
      <c r="BC94" s="86"/>
      <c r="BN94" s="85"/>
      <c r="DB94" s="85"/>
      <c r="DC94" s="87"/>
      <c r="DD94" s="87"/>
      <c r="DE94" s="87"/>
      <c r="DF94" s="85"/>
      <c r="DG94" s="85"/>
      <c r="DH94" s="85"/>
      <c r="DI94" s="85"/>
      <c r="DN94" s="87"/>
      <c r="DR94" s="85"/>
      <c r="EN94" s="87"/>
      <c r="ER94" s="85"/>
      <c r="FJ94" s="87"/>
      <c r="FK94" s="88"/>
      <c r="FL94" s="88"/>
      <c r="FM94" s="88"/>
      <c r="FN94" s="88"/>
      <c r="GE94" s="89"/>
      <c r="GF94" s="85"/>
      <c r="GG94" s="85"/>
      <c r="GH94" s="85"/>
      <c r="GI94" s="85"/>
      <c r="GZ94" s="87"/>
      <c r="HD94" s="85"/>
      <c r="HU94" s="87"/>
      <c r="HY94" s="85"/>
      <c r="IP94" s="87"/>
      <c r="IT94" s="85"/>
      <c r="JK94" s="87"/>
      <c r="JO94" s="85"/>
      <c r="KF94" s="87"/>
      <c r="KJ94" s="85"/>
      <c r="LA94" s="87"/>
      <c r="LE94" s="85"/>
      <c r="LV94" s="87"/>
      <c r="LZ94" s="85"/>
      <c r="MQ94" s="87"/>
      <c r="MU94" s="85"/>
      <c r="NL94" s="87"/>
      <c r="NP94" s="85"/>
      <c r="OG94" s="87"/>
      <c r="OK94" s="85"/>
      <c r="OV94" s="85"/>
      <c r="PB94" s="87"/>
      <c r="PS94" s="85"/>
      <c r="PY94" s="87"/>
      <c r="QO94" s="85"/>
      <c r="QQ94" s="85"/>
      <c r="QU94" s="87"/>
      <c r="QW94" s="87"/>
      <c r="RL94" s="85"/>
      <c r="RR94" s="87"/>
      <c r="SG94" s="85"/>
      <c r="SM94" s="87"/>
      <c r="TB94" s="85"/>
      <c r="TH94" s="87"/>
      <c r="TW94" s="85"/>
      <c r="UC94" s="87"/>
      <c r="UR94" s="85"/>
      <c r="US94" s="85"/>
      <c r="UX94" s="87"/>
      <c r="VN94" s="85"/>
      <c r="VS94" s="87"/>
      <c r="VY94" s="85"/>
      <c r="WN94" s="87"/>
      <c r="WT94" s="85"/>
      <c r="WW94" s="85"/>
      <c r="WX94" s="85"/>
      <c r="WY94" s="85"/>
      <c r="WZ94" s="85"/>
      <c r="XA94" s="85"/>
      <c r="XB94" s="85"/>
      <c r="XC94" s="85"/>
      <c r="XD94" s="85"/>
      <c r="XE94" s="85"/>
      <c r="XF94" s="85"/>
      <c r="XG94" s="85"/>
      <c r="XH94" s="85"/>
      <c r="XI94" s="87"/>
      <c r="XJ94" s="85"/>
      <c r="XS94" s="85"/>
      <c r="XT94" s="85"/>
      <c r="XU94" s="85"/>
      <c r="XV94" s="85"/>
      <c r="XW94" s="85"/>
      <c r="XX94" s="85"/>
      <c r="XY94" s="85"/>
      <c r="XZ94" s="85"/>
      <c r="YA94" s="85"/>
      <c r="YB94" s="85"/>
      <c r="YC94" s="85"/>
      <c r="YD94" s="85"/>
      <c r="YE94" s="87"/>
      <c r="YF94" s="85"/>
      <c r="YG94" s="90"/>
    </row>
    <row r="95" spans="7:657" x14ac:dyDescent="0.25">
      <c r="G95" s="85"/>
      <c r="W95" s="85"/>
      <c r="X95" s="85"/>
      <c r="AA95"/>
      <c r="AC95" s="85"/>
      <c r="AR95"/>
      <c r="AS95"/>
      <c r="AV95" s="85"/>
      <c r="AY95" s="86"/>
      <c r="BC95" s="86"/>
      <c r="BN95" s="85"/>
      <c r="DB95" s="85"/>
      <c r="DC95" s="87"/>
      <c r="DD95" s="87"/>
      <c r="DE95" s="87"/>
      <c r="DF95" s="85"/>
      <c r="DG95" s="85"/>
      <c r="DH95" s="85"/>
      <c r="DI95" s="85"/>
      <c r="DN95" s="87"/>
      <c r="DR95" s="85"/>
      <c r="EN95" s="87"/>
      <c r="ER95" s="85"/>
      <c r="FJ95" s="87"/>
      <c r="FK95" s="88"/>
      <c r="FL95" s="88"/>
      <c r="FM95" s="88"/>
      <c r="FN95" s="88"/>
      <c r="GE95" s="89"/>
      <c r="GF95" s="85"/>
      <c r="GG95" s="85"/>
      <c r="GH95" s="85"/>
      <c r="GI95" s="85"/>
      <c r="GZ95" s="87"/>
      <c r="HD95" s="85"/>
      <c r="HU95" s="87"/>
      <c r="HY95" s="85"/>
      <c r="IP95" s="87"/>
      <c r="IT95" s="85"/>
      <c r="JK95" s="87"/>
      <c r="JO95" s="85"/>
      <c r="KF95" s="87"/>
      <c r="KJ95" s="85"/>
      <c r="LA95" s="87"/>
      <c r="LE95" s="85"/>
      <c r="LV95" s="87"/>
      <c r="LZ95" s="85"/>
      <c r="MQ95" s="87"/>
      <c r="MU95" s="85"/>
      <c r="NL95" s="87"/>
      <c r="NP95" s="85"/>
      <c r="OG95" s="87"/>
      <c r="OK95" s="85"/>
      <c r="OV95" s="85"/>
      <c r="PB95" s="87"/>
      <c r="PS95" s="85"/>
      <c r="PY95" s="87"/>
      <c r="QO95" s="85"/>
      <c r="QQ95" s="85"/>
      <c r="QU95" s="87"/>
      <c r="QW95" s="87"/>
      <c r="RL95" s="85"/>
      <c r="RR95" s="87"/>
      <c r="SG95" s="85"/>
      <c r="SM95" s="87"/>
      <c r="TB95" s="85"/>
      <c r="TH95" s="87"/>
      <c r="TW95" s="85"/>
      <c r="UC95" s="87"/>
      <c r="UR95" s="85"/>
      <c r="US95" s="85"/>
      <c r="UX95" s="87"/>
      <c r="VN95" s="85"/>
      <c r="VS95" s="87"/>
      <c r="VY95" s="85"/>
      <c r="WN95" s="87"/>
      <c r="WT95" s="85"/>
      <c r="WW95" s="85"/>
      <c r="WX95" s="85"/>
      <c r="WY95" s="85"/>
      <c r="WZ95" s="85"/>
      <c r="XA95" s="85"/>
      <c r="XB95" s="85"/>
      <c r="XC95" s="85"/>
      <c r="XD95" s="85"/>
      <c r="XE95" s="85"/>
      <c r="XF95" s="85"/>
      <c r="XG95" s="85"/>
      <c r="XH95" s="85"/>
      <c r="XI95" s="87"/>
      <c r="XJ95" s="85"/>
      <c r="XS95" s="85"/>
      <c r="XT95" s="85"/>
      <c r="XU95" s="85"/>
      <c r="XV95" s="85"/>
      <c r="XW95" s="85"/>
      <c r="XX95" s="85"/>
      <c r="XY95" s="85"/>
      <c r="XZ95" s="85"/>
      <c r="YA95" s="85"/>
      <c r="YB95" s="85"/>
      <c r="YC95" s="85"/>
      <c r="YD95" s="85"/>
      <c r="YE95" s="87"/>
      <c r="YF95" s="85"/>
      <c r="YG95" s="90"/>
    </row>
    <row r="96" spans="7:657" x14ac:dyDescent="0.25">
      <c r="G96" s="85"/>
      <c r="W96" s="85"/>
      <c r="X96" s="85"/>
      <c r="AA96"/>
      <c r="AC96" s="85"/>
      <c r="AR96"/>
      <c r="AS96"/>
      <c r="AV96" s="85"/>
      <c r="AY96" s="86"/>
      <c r="BC96" s="86"/>
      <c r="BN96" s="85"/>
      <c r="DB96" s="85"/>
      <c r="DC96" s="87"/>
      <c r="DD96" s="87"/>
      <c r="DE96" s="87"/>
      <c r="DF96" s="85"/>
      <c r="DG96" s="85"/>
      <c r="DH96" s="85"/>
      <c r="DI96" s="85"/>
      <c r="DN96" s="87"/>
      <c r="DR96" s="85"/>
      <c r="EN96" s="87"/>
      <c r="ER96" s="85"/>
      <c r="FJ96" s="87"/>
      <c r="FK96" s="88"/>
      <c r="FL96" s="88"/>
      <c r="FM96" s="88"/>
      <c r="FN96" s="88"/>
      <c r="GE96" s="89"/>
      <c r="GF96" s="85"/>
      <c r="GG96" s="85"/>
      <c r="GH96" s="85"/>
      <c r="GI96" s="85"/>
      <c r="GZ96" s="87"/>
      <c r="HD96" s="85"/>
      <c r="HU96" s="87"/>
      <c r="HY96" s="85"/>
      <c r="IP96" s="87"/>
      <c r="IT96" s="85"/>
      <c r="JK96" s="87"/>
      <c r="JO96" s="85"/>
      <c r="KF96" s="87"/>
      <c r="KJ96" s="85"/>
      <c r="LA96" s="87"/>
      <c r="LE96" s="85"/>
      <c r="LV96" s="87"/>
      <c r="LZ96" s="85"/>
      <c r="MQ96" s="87"/>
      <c r="MU96" s="85"/>
      <c r="NL96" s="87"/>
      <c r="NP96" s="85"/>
      <c r="OG96" s="87"/>
      <c r="OK96" s="85"/>
      <c r="OV96" s="85"/>
      <c r="PB96" s="87"/>
      <c r="PS96" s="85"/>
      <c r="PY96" s="87"/>
      <c r="QO96" s="85"/>
      <c r="QQ96" s="85"/>
      <c r="QU96" s="87"/>
      <c r="QW96" s="87"/>
      <c r="RL96" s="85"/>
      <c r="RR96" s="87"/>
      <c r="SG96" s="85"/>
      <c r="SM96" s="87"/>
      <c r="TB96" s="85"/>
      <c r="TH96" s="87"/>
      <c r="TW96" s="85"/>
      <c r="UC96" s="87"/>
      <c r="UR96" s="85"/>
      <c r="US96" s="85"/>
      <c r="UX96" s="87"/>
      <c r="VN96" s="85"/>
      <c r="VS96" s="87"/>
      <c r="VY96" s="85"/>
      <c r="WN96" s="87"/>
      <c r="WT96" s="85"/>
      <c r="WW96" s="85"/>
      <c r="WX96" s="85"/>
      <c r="WY96" s="85"/>
      <c r="WZ96" s="85"/>
      <c r="XA96" s="85"/>
      <c r="XB96" s="85"/>
      <c r="XC96" s="85"/>
      <c r="XD96" s="85"/>
      <c r="XE96" s="85"/>
      <c r="XF96" s="85"/>
      <c r="XG96" s="85"/>
      <c r="XH96" s="85"/>
      <c r="XI96" s="87"/>
      <c r="XJ96" s="85"/>
      <c r="XS96" s="85"/>
      <c r="XT96" s="85"/>
      <c r="XU96" s="85"/>
      <c r="XV96" s="85"/>
      <c r="XW96" s="85"/>
      <c r="XX96" s="85"/>
      <c r="XY96" s="85"/>
      <c r="XZ96" s="85"/>
      <c r="YA96" s="85"/>
      <c r="YB96" s="85"/>
      <c r="YC96" s="85"/>
      <c r="YD96" s="85"/>
      <c r="YE96" s="87"/>
      <c r="YF96" s="85"/>
      <c r="YG96" s="90"/>
    </row>
    <row r="97" spans="7:657" x14ac:dyDescent="0.25">
      <c r="G97" s="85"/>
      <c r="W97" s="85"/>
      <c r="X97" s="85"/>
      <c r="AA97"/>
      <c r="AC97" s="85"/>
      <c r="AR97"/>
      <c r="AS97"/>
      <c r="AV97" s="85"/>
      <c r="AY97" s="86"/>
      <c r="BC97" s="86"/>
      <c r="BN97" s="85"/>
      <c r="DB97" s="85"/>
      <c r="DC97" s="87"/>
      <c r="DD97" s="87"/>
      <c r="DE97" s="87"/>
      <c r="DF97" s="85"/>
      <c r="DG97" s="85"/>
      <c r="DH97" s="85"/>
      <c r="DI97" s="85"/>
      <c r="DN97" s="87"/>
      <c r="DR97" s="85"/>
      <c r="EN97" s="87"/>
      <c r="ER97" s="85"/>
      <c r="FJ97" s="87"/>
      <c r="FK97" s="88"/>
      <c r="FL97" s="88"/>
      <c r="FM97" s="88"/>
      <c r="FN97" s="88"/>
      <c r="GE97" s="89"/>
      <c r="GF97" s="85"/>
      <c r="GG97" s="85"/>
      <c r="GH97" s="85"/>
      <c r="GI97" s="85"/>
      <c r="GZ97" s="87"/>
      <c r="HD97" s="85"/>
      <c r="HU97" s="87"/>
      <c r="HY97" s="85"/>
      <c r="IP97" s="87"/>
      <c r="IT97" s="85"/>
      <c r="JK97" s="87"/>
      <c r="JO97" s="85"/>
      <c r="KF97" s="87"/>
      <c r="KJ97" s="85"/>
      <c r="LA97" s="87"/>
      <c r="LE97" s="85"/>
      <c r="LV97" s="87"/>
      <c r="LZ97" s="85"/>
      <c r="MQ97" s="87"/>
      <c r="MU97" s="85"/>
      <c r="NL97" s="87"/>
      <c r="NP97" s="85"/>
      <c r="OG97" s="87"/>
      <c r="OK97" s="85"/>
      <c r="OV97" s="85"/>
      <c r="PB97" s="87"/>
      <c r="PS97" s="85"/>
      <c r="PY97" s="87"/>
      <c r="QO97" s="85"/>
      <c r="QQ97" s="85"/>
      <c r="QU97" s="87"/>
      <c r="QW97" s="87"/>
      <c r="RL97" s="85"/>
      <c r="RR97" s="87"/>
      <c r="SG97" s="85"/>
      <c r="SM97" s="87"/>
      <c r="TB97" s="85"/>
      <c r="TH97" s="87"/>
      <c r="TW97" s="85"/>
      <c r="UC97" s="87"/>
      <c r="UR97" s="85"/>
      <c r="US97" s="85"/>
      <c r="UX97" s="87"/>
      <c r="VN97" s="85"/>
      <c r="VS97" s="87"/>
      <c r="VY97" s="85"/>
      <c r="WN97" s="87"/>
      <c r="WT97" s="85"/>
      <c r="WW97" s="85"/>
      <c r="WX97" s="85"/>
      <c r="WY97" s="85"/>
      <c r="WZ97" s="85"/>
      <c r="XA97" s="85"/>
      <c r="XB97" s="85"/>
      <c r="XC97" s="85"/>
      <c r="XD97" s="85"/>
      <c r="XE97" s="85"/>
      <c r="XF97" s="85"/>
      <c r="XG97" s="85"/>
      <c r="XH97" s="85"/>
      <c r="XI97" s="87"/>
      <c r="XJ97" s="85"/>
      <c r="XS97" s="85"/>
      <c r="XT97" s="85"/>
      <c r="XU97" s="85"/>
      <c r="XV97" s="85"/>
      <c r="XW97" s="85"/>
      <c r="XX97" s="85"/>
      <c r="XY97" s="85"/>
      <c r="XZ97" s="85"/>
      <c r="YA97" s="85"/>
      <c r="YB97" s="85"/>
      <c r="YC97" s="85"/>
      <c r="YD97" s="85"/>
      <c r="YE97" s="87"/>
      <c r="YF97" s="85"/>
      <c r="YG97" s="90"/>
    </row>
    <row r="98" spans="7:657" x14ac:dyDescent="0.25">
      <c r="G98" s="85"/>
      <c r="W98" s="85"/>
      <c r="X98" s="85"/>
      <c r="AA98"/>
      <c r="AC98" s="85"/>
      <c r="AR98"/>
      <c r="AS98"/>
      <c r="AV98" s="85"/>
      <c r="AY98" s="86"/>
      <c r="BC98" s="86"/>
      <c r="BN98" s="85"/>
      <c r="DB98" s="85"/>
      <c r="DC98" s="87"/>
      <c r="DD98" s="87"/>
      <c r="DE98" s="87"/>
      <c r="DF98" s="85"/>
      <c r="DG98" s="85"/>
      <c r="DH98" s="85"/>
      <c r="DI98" s="85"/>
      <c r="DN98" s="87"/>
      <c r="DR98" s="85"/>
      <c r="EN98" s="87"/>
      <c r="ER98" s="85"/>
      <c r="FJ98" s="87"/>
      <c r="FK98" s="88"/>
      <c r="FL98" s="88"/>
      <c r="FM98" s="88"/>
      <c r="FN98" s="88"/>
      <c r="GE98" s="89"/>
      <c r="GF98" s="85"/>
      <c r="GG98" s="85"/>
      <c r="GH98" s="85"/>
      <c r="GI98" s="85"/>
      <c r="GZ98" s="87"/>
      <c r="HD98" s="85"/>
      <c r="HU98" s="87"/>
      <c r="HY98" s="85"/>
      <c r="IP98" s="87"/>
      <c r="IT98" s="85"/>
      <c r="JK98" s="87"/>
      <c r="JO98" s="85"/>
      <c r="KF98" s="87"/>
      <c r="KJ98" s="85"/>
      <c r="LA98" s="87"/>
      <c r="LE98" s="85"/>
      <c r="LV98" s="87"/>
      <c r="LZ98" s="85"/>
      <c r="MQ98" s="87"/>
      <c r="MU98" s="85"/>
      <c r="NL98" s="87"/>
      <c r="NP98" s="85"/>
      <c r="OG98" s="87"/>
      <c r="OK98" s="85"/>
      <c r="OV98" s="85"/>
      <c r="PB98" s="87"/>
      <c r="PS98" s="85"/>
      <c r="PY98" s="87"/>
      <c r="QO98" s="85"/>
      <c r="QQ98" s="85"/>
      <c r="QU98" s="87"/>
      <c r="QW98" s="87"/>
      <c r="RL98" s="85"/>
      <c r="RR98" s="87"/>
      <c r="SG98" s="85"/>
      <c r="SM98" s="87"/>
      <c r="TB98" s="85"/>
      <c r="TH98" s="87"/>
      <c r="TW98" s="85"/>
      <c r="UC98" s="87"/>
      <c r="UR98" s="85"/>
      <c r="US98" s="85"/>
      <c r="UX98" s="87"/>
      <c r="VN98" s="85"/>
      <c r="VS98" s="87"/>
      <c r="VY98" s="85"/>
      <c r="WN98" s="87"/>
      <c r="WT98" s="85"/>
      <c r="WW98" s="85"/>
      <c r="WX98" s="85"/>
      <c r="WY98" s="85"/>
      <c r="WZ98" s="85"/>
      <c r="XA98" s="85"/>
      <c r="XB98" s="85"/>
      <c r="XC98" s="85"/>
      <c r="XD98" s="85"/>
      <c r="XE98" s="85"/>
      <c r="XF98" s="85"/>
      <c r="XG98" s="85"/>
      <c r="XH98" s="85"/>
      <c r="XI98" s="87"/>
      <c r="XJ98" s="85"/>
      <c r="XS98" s="85"/>
      <c r="XT98" s="85"/>
      <c r="XU98" s="85"/>
      <c r="XV98" s="85"/>
      <c r="XW98" s="85"/>
      <c r="XX98" s="85"/>
      <c r="XY98" s="85"/>
      <c r="XZ98" s="85"/>
      <c r="YA98" s="85"/>
      <c r="YB98" s="85"/>
      <c r="YC98" s="85"/>
      <c r="YD98" s="85"/>
      <c r="YE98" s="87"/>
      <c r="YF98" s="85"/>
      <c r="YG98" s="90"/>
    </row>
    <row r="99" spans="7:657" x14ac:dyDescent="0.25">
      <c r="G99" s="85"/>
      <c r="W99" s="85"/>
      <c r="X99" s="85"/>
      <c r="AA99"/>
      <c r="AC99" s="85"/>
      <c r="AR99"/>
      <c r="AS99"/>
      <c r="AV99" s="85"/>
      <c r="AY99" s="86"/>
      <c r="BC99" s="86"/>
      <c r="BN99" s="85"/>
      <c r="DB99" s="85"/>
      <c r="DC99" s="87"/>
      <c r="DD99" s="87"/>
      <c r="DE99" s="87"/>
      <c r="DF99" s="85"/>
      <c r="DG99" s="85"/>
      <c r="DH99" s="85"/>
      <c r="DI99" s="85"/>
      <c r="DN99" s="87"/>
      <c r="DR99" s="85"/>
      <c r="EN99" s="87"/>
      <c r="ER99" s="85"/>
      <c r="FJ99" s="87"/>
      <c r="FK99" s="88"/>
      <c r="FL99" s="88"/>
      <c r="FM99" s="88"/>
      <c r="FN99" s="88"/>
      <c r="GE99" s="89"/>
      <c r="GF99" s="85"/>
      <c r="GG99" s="85"/>
      <c r="GH99" s="85"/>
      <c r="GI99" s="85"/>
      <c r="GZ99" s="87"/>
      <c r="HD99" s="85"/>
      <c r="HU99" s="87"/>
      <c r="HY99" s="85"/>
      <c r="IP99" s="87"/>
      <c r="IT99" s="85"/>
      <c r="JK99" s="87"/>
      <c r="JO99" s="85"/>
      <c r="KF99" s="87"/>
      <c r="KJ99" s="85"/>
      <c r="LA99" s="87"/>
      <c r="LE99" s="85"/>
      <c r="LV99" s="87"/>
      <c r="LZ99" s="85"/>
      <c r="MQ99" s="87"/>
      <c r="MU99" s="85"/>
      <c r="NL99" s="87"/>
      <c r="NP99" s="85"/>
      <c r="OG99" s="87"/>
      <c r="OK99" s="85"/>
      <c r="OV99" s="85"/>
      <c r="PB99" s="87"/>
      <c r="PS99" s="85"/>
      <c r="PY99" s="87"/>
      <c r="QO99" s="85"/>
      <c r="QQ99" s="85"/>
      <c r="QU99" s="87"/>
      <c r="QW99" s="87"/>
      <c r="RL99" s="85"/>
      <c r="RR99" s="87"/>
      <c r="SG99" s="85"/>
      <c r="SM99" s="87"/>
      <c r="TB99" s="85"/>
      <c r="TH99" s="87"/>
      <c r="TW99" s="85"/>
      <c r="UC99" s="87"/>
      <c r="UR99" s="85"/>
      <c r="US99" s="85"/>
      <c r="UX99" s="87"/>
      <c r="VN99" s="85"/>
      <c r="VS99" s="87"/>
      <c r="VY99" s="85"/>
      <c r="WN99" s="87"/>
      <c r="WT99" s="85"/>
      <c r="WW99" s="85"/>
      <c r="WX99" s="85"/>
      <c r="WY99" s="85"/>
      <c r="WZ99" s="85"/>
      <c r="XA99" s="85"/>
      <c r="XB99" s="85"/>
      <c r="XC99" s="85"/>
      <c r="XD99" s="85"/>
      <c r="XE99" s="85"/>
      <c r="XF99" s="85"/>
      <c r="XG99" s="85"/>
      <c r="XH99" s="85"/>
      <c r="XI99" s="87"/>
      <c r="XJ99" s="85"/>
      <c r="XS99" s="85"/>
      <c r="XT99" s="85"/>
      <c r="XU99" s="85"/>
      <c r="XV99" s="85"/>
      <c r="XW99" s="85"/>
      <c r="XX99" s="85"/>
      <c r="XY99" s="85"/>
      <c r="XZ99" s="85"/>
      <c r="YA99" s="85"/>
      <c r="YB99" s="85"/>
      <c r="YC99" s="85"/>
      <c r="YD99" s="85"/>
      <c r="YE99" s="87"/>
      <c r="YF99" s="85"/>
      <c r="YG99" s="90"/>
    </row>
    <row r="100" spans="7:657" x14ac:dyDescent="0.25">
      <c r="G100" s="85"/>
      <c r="W100" s="85"/>
      <c r="X100" s="85"/>
      <c r="AA100"/>
      <c r="AC100" s="85"/>
      <c r="AR100"/>
      <c r="AS100"/>
      <c r="AV100" s="85"/>
      <c r="AY100" s="86"/>
      <c r="BC100" s="86"/>
      <c r="BN100" s="85"/>
      <c r="DB100" s="85"/>
      <c r="DC100" s="87"/>
      <c r="DD100" s="87"/>
      <c r="DE100" s="87"/>
      <c r="DF100" s="85"/>
      <c r="DG100" s="85"/>
      <c r="DH100" s="85"/>
      <c r="DI100" s="85"/>
      <c r="DN100" s="87"/>
      <c r="DR100" s="85"/>
      <c r="EN100" s="87"/>
      <c r="ER100" s="85"/>
      <c r="FJ100" s="87"/>
      <c r="FK100" s="88"/>
      <c r="FL100" s="88"/>
      <c r="FM100" s="88"/>
      <c r="FN100" s="88"/>
      <c r="GE100" s="89"/>
      <c r="GF100" s="85"/>
      <c r="GG100" s="85"/>
      <c r="GH100" s="85"/>
      <c r="GI100" s="85"/>
      <c r="GZ100" s="87"/>
      <c r="HD100" s="85"/>
      <c r="HU100" s="87"/>
      <c r="HY100" s="85"/>
      <c r="IP100" s="87"/>
      <c r="IT100" s="85"/>
      <c r="JK100" s="87"/>
      <c r="JO100" s="85"/>
      <c r="KF100" s="87"/>
      <c r="KJ100" s="85"/>
      <c r="LA100" s="87"/>
      <c r="LE100" s="85"/>
      <c r="LV100" s="87"/>
      <c r="LZ100" s="85"/>
      <c r="MQ100" s="87"/>
      <c r="MU100" s="85"/>
      <c r="NL100" s="87"/>
      <c r="NP100" s="85"/>
      <c r="OG100" s="87"/>
      <c r="OK100" s="85"/>
      <c r="OV100" s="85"/>
      <c r="PB100" s="87"/>
      <c r="PS100" s="85"/>
      <c r="PY100" s="87"/>
      <c r="QO100" s="85"/>
      <c r="QQ100" s="85"/>
      <c r="QU100" s="87"/>
      <c r="QW100" s="87"/>
      <c r="RL100" s="85"/>
      <c r="RR100" s="87"/>
      <c r="SG100" s="85"/>
      <c r="SM100" s="87"/>
      <c r="TB100" s="85"/>
      <c r="TH100" s="87"/>
      <c r="TW100" s="85"/>
      <c r="UC100" s="87"/>
      <c r="UR100" s="85"/>
      <c r="US100" s="85"/>
      <c r="UX100" s="87"/>
      <c r="VN100" s="85"/>
      <c r="VS100" s="87"/>
      <c r="VY100" s="85"/>
      <c r="WN100" s="87"/>
      <c r="WT100" s="85"/>
      <c r="WW100" s="85"/>
      <c r="WX100" s="85"/>
      <c r="WY100" s="85"/>
      <c r="WZ100" s="85"/>
      <c r="XA100" s="85"/>
      <c r="XB100" s="85"/>
      <c r="XC100" s="85"/>
      <c r="XD100" s="85"/>
      <c r="XE100" s="85"/>
      <c r="XF100" s="85"/>
      <c r="XG100" s="85"/>
      <c r="XH100" s="85"/>
      <c r="XI100" s="87"/>
      <c r="XJ100" s="85"/>
      <c r="XS100" s="85"/>
      <c r="XT100" s="85"/>
      <c r="XU100" s="85"/>
      <c r="XV100" s="85"/>
      <c r="XW100" s="85"/>
      <c r="XX100" s="85"/>
      <c r="XY100" s="85"/>
      <c r="XZ100" s="85"/>
      <c r="YA100" s="85"/>
      <c r="YB100" s="85"/>
      <c r="YC100" s="85"/>
      <c r="YD100" s="85"/>
      <c r="YE100" s="87"/>
      <c r="YF100" s="85"/>
      <c r="YG100" s="90"/>
    </row>
    <row r="101" spans="7:657" x14ac:dyDescent="0.25">
      <c r="G101" s="85"/>
      <c r="W101" s="85"/>
      <c r="X101" s="85"/>
      <c r="AA101"/>
      <c r="AC101" s="85"/>
      <c r="AR101"/>
      <c r="AS101"/>
      <c r="AV101" s="85"/>
      <c r="AY101" s="86"/>
      <c r="BC101" s="86"/>
      <c r="BN101" s="85"/>
      <c r="DB101" s="85"/>
      <c r="DC101" s="87"/>
      <c r="DD101" s="87"/>
      <c r="DE101" s="87"/>
      <c r="DF101" s="85"/>
      <c r="DG101" s="85"/>
      <c r="DH101" s="85"/>
      <c r="DI101" s="85"/>
      <c r="DN101" s="87"/>
      <c r="DR101" s="85"/>
      <c r="EN101" s="87"/>
      <c r="ER101" s="85"/>
      <c r="FJ101" s="87"/>
      <c r="FK101" s="88"/>
      <c r="FL101" s="88"/>
      <c r="FM101" s="88"/>
      <c r="FN101" s="88"/>
      <c r="GE101" s="89"/>
      <c r="GF101" s="85"/>
      <c r="GG101" s="85"/>
      <c r="GH101" s="85"/>
      <c r="GI101" s="85"/>
      <c r="GZ101" s="87"/>
      <c r="HD101" s="85"/>
      <c r="HU101" s="87"/>
      <c r="HY101" s="85"/>
      <c r="IP101" s="87"/>
      <c r="IT101" s="85"/>
      <c r="JK101" s="87"/>
      <c r="JO101" s="85"/>
      <c r="KF101" s="87"/>
      <c r="KJ101" s="85"/>
      <c r="LA101" s="87"/>
      <c r="LE101" s="85"/>
      <c r="LV101" s="87"/>
      <c r="LZ101" s="85"/>
      <c r="MQ101" s="87"/>
      <c r="MU101" s="85"/>
      <c r="NL101" s="87"/>
      <c r="NP101" s="85"/>
      <c r="OG101" s="87"/>
      <c r="OK101" s="85"/>
      <c r="OV101" s="85"/>
      <c r="PB101" s="87"/>
      <c r="PS101" s="85"/>
      <c r="PY101" s="87"/>
      <c r="QO101" s="85"/>
      <c r="QQ101" s="85"/>
      <c r="QU101" s="87"/>
      <c r="QW101" s="87"/>
      <c r="RL101" s="85"/>
      <c r="RR101" s="87"/>
      <c r="SG101" s="85"/>
      <c r="SM101" s="87"/>
      <c r="TB101" s="85"/>
      <c r="TH101" s="87"/>
      <c r="TW101" s="85"/>
      <c r="UC101" s="87"/>
      <c r="UR101" s="85"/>
      <c r="US101" s="85"/>
      <c r="UX101" s="87"/>
      <c r="VN101" s="85"/>
      <c r="VS101" s="87"/>
      <c r="VY101" s="85"/>
      <c r="WN101" s="87"/>
      <c r="WT101" s="85"/>
      <c r="WW101" s="85"/>
      <c r="WX101" s="85"/>
      <c r="WY101" s="85"/>
      <c r="WZ101" s="85"/>
      <c r="XA101" s="85"/>
      <c r="XB101" s="85"/>
      <c r="XC101" s="85"/>
      <c r="XD101" s="85"/>
      <c r="XE101" s="85"/>
      <c r="XF101" s="85"/>
      <c r="XG101" s="85"/>
      <c r="XH101" s="85"/>
      <c r="XI101" s="87"/>
      <c r="XJ101" s="85"/>
      <c r="XS101" s="85"/>
      <c r="XT101" s="85"/>
      <c r="XU101" s="85"/>
      <c r="XV101" s="85"/>
      <c r="XW101" s="85"/>
      <c r="XX101" s="85"/>
      <c r="XY101" s="85"/>
      <c r="XZ101" s="85"/>
      <c r="YA101" s="85"/>
      <c r="YB101" s="85"/>
      <c r="YC101" s="85"/>
      <c r="YD101" s="85"/>
      <c r="YE101" s="87"/>
      <c r="YF101" s="85"/>
      <c r="YG101" s="90"/>
    </row>
    <row r="102" spans="7:657" x14ac:dyDescent="0.25">
      <c r="G102" s="85"/>
      <c r="W102" s="85"/>
      <c r="X102" s="85"/>
      <c r="AA102"/>
      <c r="AC102" s="85"/>
      <c r="AR102"/>
      <c r="AS102"/>
      <c r="AV102" s="85"/>
      <c r="AY102" s="86"/>
      <c r="BC102" s="86"/>
      <c r="BN102" s="85"/>
      <c r="DB102" s="85"/>
      <c r="DC102" s="87"/>
      <c r="DD102" s="87"/>
      <c r="DE102" s="87"/>
      <c r="DF102" s="85"/>
      <c r="DG102" s="85"/>
      <c r="DH102" s="85"/>
      <c r="DI102" s="85"/>
      <c r="DN102" s="87"/>
      <c r="DR102" s="85"/>
      <c r="EN102" s="87"/>
      <c r="ER102" s="85"/>
      <c r="FJ102" s="87"/>
      <c r="FK102" s="88"/>
      <c r="FL102" s="88"/>
      <c r="FM102" s="88"/>
      <c r="FN102" s="88"/>
      <c r="GE102" s="89"/>
      <c r="GF102" s="85"/>
      <c r="GG102" s="85"/>
      <c r="GH102" s="85"/>
      <c r="GI102" s="85"/>
      <c r="GZ102" s="87"/>
      <c r="HD102" s="85"/>
      <c r="HU102" s="87"/>
      <c r="HY102" s="85"/>
      <c r="IP102" s="87"/>
      <c r="IT102" s="85"/>
      <c r="JK102" s="87"/>
      <c r="JO102" s="85"/>
      <c r="KF102" s="87"/>
      <c r="KJ102" s="85"/>
      <c r="LA102" s="87"/>
      <c r="LE102" s="85"/>
      <c r="LV102" s="87"/>
      <c r="LZ102" s="85"/>
      <c r="MQ102" s="87"/>
      <c r="MU102" s="85"/>
      <c r="NL102" s="87"/>
      <c r="NP102" s="85"/>
      <c r="OG102" s="87"/>
      <c r="OK102" s="85"/>
      <c r="OV102" s="85"/>
      <c r="PB102" s="87"/>
      <c r="PS102" s="85"/>
      <c r="PY102" s="87"/>
      <c r="QO102" s="85"/>
      <c r="QQ102" s="85"/>
      <c r="QU102" s="87"/>
      <c r="QW102" s="87"/>
      <c r="RL102" s="85"/>
      <c r="RR102" s="87"/>
      <c r="SG102" s="85"/>
      <c r="SM102" s="87"/>
      <c r="TB102" s="85"/>
      <c r="TH102" s="87"/>
      <c r="TW102" s="85"/>
      <c r="UC102" s="87"/>
      <c r="UR102" s="85"/>
      <c r="US102" s="85"/>
      <c r="UX102" s="87"/>
      <c r="VN102" s="85"/>
      <c r="VS102" s="87"/>
      <c r="VY102" s="85"/>
      <c r="WN102" s="87"/>
      <c r="WT102" s="85"/>
      <c r="WW102" s="85"/>
      <c r="WX102" s="85"/>
      <c r="WY102" s="85"/>
      <c r="WZ102" s="85"/>
      <c r="XA102" s="85"/>
      <c r="XB102" s="85"/>
      <c r="XC102" s="85"/>
      <c r="XD102" s="85"/>
      <c r="XE102" s="85"/>
      <c r="XF102" s="85"/>
      <c r="XG102" s="85"/>
      <c r="XH102" s="85"/>
      <c r="XI102" s="87"/>
      <c r="XJ102" s="85"/>
      <c r="XS102" s="85"/>
      <c r="XT102" s="85"/>
      <c r="XU102" s="85"/>
      <c r="XV102" s="85"/>
      <c r="XW102" s="85"/>
      <c r="XX102" s="85"/>
      <c r="XY102" s="85"/>
      <c r="XZ102" s="85"/>
      <c r="YA102" s="85"/>
      <c r="YB102" s="85"/>
      <c r="YC102" s="85"/>
      <c r="YD102" s="85"/>
      <c r="YE102" s="87"/>
      <c r="YF102" s="85"/>
      <c r="YG102" s="90"/>
    </row>
    <row r="103" spans="7:657" x14ac:dyDescent="0.25">
      <c r="G103" s="85"/>
      <c r="W103" s="85"/>
      <c r="X103" s="85"/>
      <c r="AA103"/>
      <c r="AC103" s="85"/>
      <c r="AR103"/>
      <c r="AS103"/>
      <c r="AV103" s="85"/>
      <c r="AY103" s="86"/>
      <c r="BC103" s="86"/>
      <c r="BN103" s="85"/>
      <c r="DB103" s="85"/>
      <c r="DC103" s="87"/>
      <c r="DD103" s="87"/>
      <c r="DE103" s="87"/>
      <c r="DF103" s="85"/>
      <c r="DG103" s="85"/>
      <c r="DH103" s="85"/>
      <c r="DI103" s="85"/>
      <c r="DN103" s="87"/>
      <c r="DR103" s="85"/>
      <c r="EN103" s="87"/>
      <c r="ER103" s="85"/>
      <c r="FJ103" s="87"/>
      <c r="FK103" s="88"/>
      <c r="FL103" s="88"/>
      <c r="FM103" s="88"/>
      <c r="FN103" s="88"/>
      <c r="GE103" s="89"/>
      <c r="GF103" s="85"/>
      <c r="GG103" s="85"/>
      <c r="GH103" s="85"/>
      <c r="GI103" s="85"/>
      <c r="GZ103" s="87"/>
      <c r="HD103" s="85"/>
      <c r="HU103" s="87"/>
      <c r="HY103" s="85"/>
      <c r="IP103" s="87"/>
      <c r="IT103" s="85"/>
      <c r="JK103" s="87"/>
      <c r="JO103" s="85"/>
      <c r="KF103" s="87"/>
      <c r="KJ103" s="85"/>
      <c r="LA103" s="87"/>
      <c r="LE103" s="85"/>
      <c r="LV103" s="87"/>
      <c r="LZ103" s="85"/>
      <c r="MQ103" s="87"/>
      <c r="MU103" s="85"/>
      <c r="NL103" s="87"/>
      <c r="NP103" s="85"/>
      <c r="OG103" s="87"/>
      <c r="OK103" s="85"/>
      <c r="OV103" s="85"/>
      <c r="PB103" s="87"/>
      <c r="PS103" s="85"/>
      <c r="PY103" s="87"/>
      <c r="QO103" s="85"/>
      <c r="QQ103" s="85"/>
      <c r="QU103" s="87"/>
      <c r="QW103" s="87"/>
      <c r="RL103" s="85"/>
      <c r="RR103" s="87"/>
      <c r="SG103" s="85"/>
      <c r="SM103" s="87"/>
      <c r="TB103" s="85"/>
      <c r="TH103" s="87"/>
      <c r="TW103" s="85"/>
      <c r="UC103" s="87"/>
      <c r="UR103" s="85"/>
      <c r="US103" s="85"/>
      <c r="UX103" s="87"/>
      <c r="VN103" s="85"/>
      <c r="VS103" s="87"/>
      <c r="VY103" s="85"/>
      <c r="WN103" s="87"/>
      <c r="WT103" s="85"/>
      <c r="WW103" s="85"/>
      <c r="WX103" s="85"/>
      <c r="WY103" s="85"/>
      <c r="WZ103" s="85"/>
      <c r="XA103" s="85"/>
      <c r="XB103" s="85"/>
      <c r="XC103" s="85"/>
      <c r="XD103" s="85"/>
      <c r="XE103" s="85"/>
      <c r="XF103" s="85"/>
      <c r="XG103" s="85"/>
      <c r="XH103" s="85"/>
      <c r="XI103" s="87"/>
      <c r="XJ103" s="85"/>
      <c r="XS103" s="85"/>
      <c r="XT103" s="85"/>
      <c r="XU103" s="85"/>
      <c r="XV103" s="85"/>
      <c r="XW103" s="85"/>
      <c r="XX103" s="85"/>
      <c r="XY103" s="85"/>
      <c r="XZ103" s="85"/>
      <c r="YA103" s="85"/>
      <c r="YB103" s="85"/>
      <c r="YC103" s="85"/>
      <c r="YD103" s="85"/>
      <c r="YE103" s="87"/>
      <c r="YF103" s="85"/>
      <c r="YG103" s="90"/>
    </row>
    <row r="104" spans="7:657" x14ac:dyDescent="0.25">
      <c r="G104" s="85"/>
      <c r="W104" s="85"/>
      <c r="X104" s="85"/>
      <c r="AA104"/>
      <c r="AC104" s="85"/>
      <c r="AR104"/>
      <c r="AS104"/>
      <c r="AV104" s="85"/>
      <c r="AY104" s="86"/>
      <c r="BC104" s="86"/>
      <c r="BN104" s="85"/>
      <c r="DB104" s="85"/>
      <c r="DC104" s="87"/>
      <c r="DD104" s="87"/>
      <c r="DE104" s="87"/>
      <c r="DF104" s="85"/>
      <c r="DG104" s="85"/>
      <c r="DH104" s="85"/>
      <c r="DI104" s="85"/>
      <c r="DN104" s="87"/>
      <c r="DR104" s="85"/>
      <c r="EN104" s="87"/>
      <c r="ER104" s="85"/>
      <c r="FJ104" s="87"/>
      <c r="FK104" s="88"/>
      <c r="FL104" s="88"/>
      <c r="FM104" s="88"/>
      <c r="FN104" s="88"/>
      <c r="GE104" s="89"/>
      <c r="GF104" s="85"/>
      <c r="GG104" s="85"/>
      <c r="GH104" s="85"/>
      <c r="GI104" s="85"/>
      <c r="GZ104" s="87"/>
      <c r="HD104" s="85"/>
      <c r="HU104" s="87"/>
      <c r="HY104" s="85"/>
      <c r="IP104" s="87"/>
      <c r="IT104" s="85"/>
      <c r="JK104" s="87"/>
      <c r="JO104" s="85"/>
      <c r="KF104" s="87"/>
      <c r="KJ104" s="85"/>
      <c r="LA104" s="87"/>
      <c r="LE104" s="85"/>
      <c r="LV104" s="87"/>
      <c r="LZ104" s="85"/>
      <c r="MQ104" s="87"/>
      <c r="MU104" s="85"/>
      <c r="NL104" s="87"/>
      <c r="NP104" s="85"/>
      <c r="OG104" s="87"/>
      <c r="OK104" s="85"/>
      <c r="OV104" s="85"/>
      <c r="PB104" s="87"/>
      <c r="PS104" s="85"/>
      <c r="PY104" s="87"/>
      <c r="QO104" s="85"/>
      <c r="QQ104" s="85"/>
      <c r="QU104" s="87"/>
      <c r="QW104" s="87"/>
      <c r="RL104" s="85"/>
      <c r="RR104" s="87"/>
      <c r="SG104" s="85"/>
      <c r="SM104" s="87"/>
      <c r="TB104" s="85"/>
      <c r="TH104" s="87"/>
      <c r="TW104" s="85"/>
      <c r="UC104" s="87"/>
      <c r="UR104" s="85"/>
      <c r="US104" s="85"/>
      <c r="UX104" s="87"/>
      <c r="VN104" s="85"/>
      <c r="VS104" s="87"/>
      <c r="VY104" s="85"/>
      <c r="WN104" s="87"/>
      <c r="WT104" s="85"/>
      <c r="WW104" s="85"/>
      <c r="WX104" s="85"/>
      <c r="WY104" s="85"/>
      <c r="WZ104" s="85"/>
      <c r="XA104" s="85"/>
      <c r="XB104" s="85"/>
      <c r="XC104" s="85"/>
      <c r="XD104" s="85"/>
      <c r="XE104" s="85"/>
      <c r="XF104" s="85"/>
      <c r="XG104" s="85"/>
      <c r="XH104" s="85"/>
      <c r="XI104" s="87"/>
      <c r="XJ104" s="85"/>
      <c r="XS104" s="85"/>
      <c r="XT104" s="85"/>
      <c r="XU104" s="85"/>
      <c r="XV104" s="85"/>
      <c r="XW104" s="85"/>
      <c r="XX104" s="85"/>
      <c r="XY104" s="85"/>
      <c r="XZ104" s="85"/>
      <c r="YA104" s="85"/>
      <c r="YB104" s="85"/>
      <c r="YC104" s="85"/>
      <c r="YD104" s="85"/>
      <c r="YE104" s="87"/>
      <c r="YF104" s="85"/>
      <c r="YG104" s="90"/>
    </row>
    <row r="105" spans="7:657" x14ac:dyDescent="0.25">
      <c r="G105" s="85"/>
      <c r="W105" s="85"/>
      <c r="X105" s="85"/>
      <c r="AA105"/>
      <c r="AC105" s="85"/>
      <c r="AR105"/>
      <c r="AS105"/>
      <c r="AV105" s="85"/>
      <c r="AY105" s="86"/>
      <c r="BC105" s="86"/>
      <c r="BN105" s="85"/>
      <c r="DB105" s="85"/>
      <c r="DC105" s="87"/>
      <c r="DD105" s="87"/>
      <c r="DE105" s="87"/>
      <c r="DF105" s="85"/>
      <c r="DG105" s="85"/>
      <c r="DH105" s="85"/>
      <c r="DI105" s="85"/>
      <c r="DN105" s="87"/>
      <c r="DR105" s="85"/>
      <c r="EN105" s="87"/>
      <c r="ER105" s="85"/>
      <c r="FJ105" s="87"/>
      <c r="FK105" s="88"/>
      <c r="FL105" s="88"/>
      <c r="FM105" s="88"/>
      <c r="FN105" s="88"/>
      <c r="GE105" s="89"/>
      <c r="GF105" s="85"/>
      <c r="GG105" s="85"/>
      <c r="GH105" s="85"/>
      <c r="GI105" s="85"/>
      <c r="GZ105" s="87"/>
      <c r="HD105" s="85"/>
      <c r="HU105" s="87"/>
      <c r="HY105" s="85"/>
      <c r="IP105" s="87"/>
      <c r="IT105" s="85"/>
      <c r="JK105" s="87"/>
      <c r="JO105" s="85"/>
      <c r="KF105" s="87"/>
      <c r="KJ105" s="85"/>
      <c r="LA105" s="87"/>
      <c r="LE105" s="85"/>
      <c r="LV105" s="87"/>
      <c r="LZ105" s="85"/>
      <c r="MQ105" s="87"/>
      <c r="MU105" s="85"/>
      <c r="NL105" s="87"/>
      <c r="NP105" s="85"/>
      <c r="OG105" s="87"/>
      <c r="OK105" s="85"/>
      <c r="OV105" s="85"/>
      <c r="PB105" s="87"/>
      <c r="PS105" s="85"/>
      <c r="PY105" s="87"/>
      <c r="QO105" s="85"/>
      <c r="QQ105" s="85"/>
      <c r="QU105" s="87"/>
      <c r="QW105" s="87"/>
      <c r="RL105" s="85"/>
      <c r="RR105" s="87"/>
      <c r="SG105" s="85"/>
      <c r="SM105" s="87"/>
      <c r="TB105" s="85"/>
      <c r="TH105" s="87"/>
      <c r="TW105" s="85"/>
      <c r="UC105" s="87"/>
      <c r="UR105" s="85"/>
      <c r="US105" s="85"/>
      <c r="UX105" s="87"/>
      <c r="VN105" s="85"/>
      <c r="VS105" s="87"/>
      <c r="VY105" s="85"/>
      <c r="WN105" s="87"/>
      <c r="WT105" s="85"/>
      <c r="WW105" s="85"/>
      <c r="WX105" s="85"/>
      <c r="WY105" s="85"/>
      <c r="WZ105" s="85"/>
      <c r="XA105" s="85"/>
      <c r="XB105" s="85"/>
      <c r="XC105" s="85"/>
      <c r="XD105" s="85"/>
      <c r="XE105" s="85"/>
      <c r="XF105" s="85"/>
      <c r="XG105" s="85"/>
      <c r="XH105" s="85"/>
      <c r="XI105" s="87"/>
      <c r="XJ105" s="85"/>
      <c r="XS105" s="85"/>
      <c r="XT105" s="85"/>
      <c r="XU105" s="85"/>
      <c r="XV105" s="85"/>
      <c r="XW105" s="85"/>
      <c r="XX105" s="85"/>
      <c r="XY105" s="85"/>
      <c r="XZ105" s="85"/>
      <c r="YA105" s="85"/>
      <c r="YB105" s="85"/>
      <c r="YC105" s="85"/>
      <c r="YD105" s="85"/>
      <c r="YE105" s="87"/>
      <c r="YF105" s="85"/>
      <c r="YG105" s="90"/>
    </row>
    <row r="106" spans="7:657" x14ac:dyDescent="0.25">
      <c r="G106" s="85"/>
      <c r="W106" s="85"/>
      <c r="X106" s="85"/>
      <c r="AA106"/>
      <c r="AC106" s="85"/>
      <c r="AR106"/>
      <c r="AS106"/>
      <c r="AV106" s="85"/>
      <c r="AY106" s="86"/>
      <c r="BC106" s="86"/>
      <c r="BN106" s="85"/>
      <c r="DB106" s="85"/>
      <c r="DC106" s="87"/>
      <c r="DD106" s="87"/>
      <c r="DE106" s="87"/>
      <c r="DF106" s="85"/>
      <c r="DG106" s="85"/>
      <c r="DH106" s="85"/>
      <c r="DI106" s="85"/>
      <c r="DN106" s="87"/>
      <c r="DR106" s="85"/>
      <c r="EN106" s="87"/>
      <c r="ER106" s="85"/>
      <c r="FJ106" s="87"/>
      <c r="FK106" s="88"/>
      <c r="FL106" s="88"/>
      <c r="FM106" s="88"/>
      <c r="FN106" s="88"/>
      <c r="GE106" s="89"/>
      <c r="GF106" s="85"/>
      <c r="GG106" s="85"/>
      <c r="GH106" s="85"/>
      <c r="GI106" s="85"/>
      <c r="GZ106" s="87"/>
      <c r="HD106" s="85"/>
      <c r="HU106" s="87"/>
      <c r="HY106" s="85"/>
      <c r="IP106" s="87"/>
      <c r="IT106" s="85"/>
      <c r="JK106" s="87"/>
      <c r="JO106" s="85"/>
      <c r="KF106" s="87"/>
      <c r="KJ106" s="85"/>
      <c r="LA106" s="87"/>
      <c r="LE106" s="85"/>
      <c r="LV106" s="87"/>
      <c r="LZ106" s="85"/>
      <c r="MQ106" s="87"/>
      <c r="MU106" s="85"/>
      <c r="NL106" s="87"/>
      <c r="NP106" s="85"/>
      <c r="OG106" s="87"/>
      <c r="OK106" s="85"/>
      <c r="OV106" s="85"/>
      <c r="PB106" s="87"/>
      <c r="PS106" s="85"/>
      <c r="PY106" s="87"/>
      <c r="QO106" s="85"/>
      <c r="QQ106" s="85"/>
      <c r="QU106" s="87"/>
      <c r="QW106" s="87"/>
      <c r="RL106" s="85"/>
      <c r="RR106" s="87"/>
      <c r="SG106" s="85"/>
      <c r="SM106" s="87"/>
      <c r="TB106" s="85"/>
      <c r="TH106" s="87"/>
      <c r="TW106" s="85"/>
      <c r="UC106" s="87"/>
      <c r="UR106" s="85"/>
      <c r="US106" s="85"/>
      <c r="UX106" s="87"/>
      <c r="VN106" s="85"/>
      <c r="VS106" s="87"/>
      <c r="VY106" s="85"/>
      <c r="WN106" s="87"/>
      <c r="WT106" s="85"/>
      <c r="WW106" s="85"/>
      <c r="WX106" s="85"/>
      <c r="WY106" s="85"/>
      <c r="WZ106" s="85"/>
      <c r="XA106" s="85"/>
      <c r="XB106" s="85"/>
      <c r="XC106" s="85"/>
      <c r="XD106" s="85"/>
      <c r="XE106" s="85"/>
      <c r="XF106" s="85"/>
      <c r="XG106" s="85"/>
      <c r="XH106" s="85"/>
      <c r="XI106" s="87"/>
      <c r="XJ106" s="85"/>
      <c r="XS106" s="85"/>
      <c r="XT106" s="85"/>
      <c r="XU106" s="85"/>
      <c r="XV106" s="85"/>
      <c r="XW106" s="85"/>
      <c r="XX106" s="85"/>
      <c r="XY106" s="85"/>
      <c r="XZ106" s="85"/>
      <c r="YA106" s="85"/>
      <c r="YB106" s="85"/>
      <c r="YC106" s="85"/>
      <c r="YD106" s="85"/>
      <c r="YE106" s="87"/>
      <c r="YF106" s="85"/>
      <c r="YG106" s="90"/>
    </row>
    <row r="107" spans="7:657" x14ac:dyDescent="0.25">
      <c r="G107" s="85"/>
      <c r="W107" s="85"/>
      <c r="X107" s="85"/>
      <c r="AA107"/>
      <c r="AC107" s="85"/>
      <c r="AR107"/>
      <c r="AS107"/>
      <c r="AV107" s="85"/>
      <c r="AY107" s="86"/>
      <c r="BC107" s="86"/>
      <c r="BN107" s="85"/>
      <c r="DB107" s="85"/>
      <c r="DC107" s="87"/>
      <c r="DD107" s="87"/>
      <c r="DE107" s="87"/>
      <c r="DF107" s="85"/>
      <c r="DG107" s="85"/>
      <c r="DH107" s="85"/>
      <c r="DI107" s="85"/>
      <c r="DN107" s="87"/>
      <c r="DR107" s="85"/>
      <c r="EN107" s="87"/>
      <c r="ER107" s="85"/>
      <c r="FJ107" s="87"/>
      <c r="FK107" s="88"/>
      <c r="FL107" s="88"/>
      <c r="FM107" s="88"/>
      <c r="FN107" s="88"/>
      <c r="GE107" s="89"/>
      <c r="GF107" s="85"/>
      <c r="GG107" s="85"/>
      <c r="GH107" s="85"/>
      <c r="GI107" s="85"/>
      <c r="GZ107" s="87"/>
      <c r="HD107" s="85"/>
      <c r="HU107" s="87"/>
      <c r="HY107" s="85"/>
      <c r="IP107" s="87"/>
      <c r="IT107" s="85"/>
      <c r="JK107" s="87"/>
      <c r="JO107" s="85"/>
      <c r="KF107" s="87"/>
      <c r="KJ107" s="85"/>
      <c r="LA107" s="87"/>
      <c r="LE107" s="85"/>
      <c r="LV107" s="87"/>
      <c r="LZ107" s="85"/>
      <c r="MQ107" s="87"/>
      <c r="MU107" s="85"/>
      <c r="NL107" s="87"/>
      <c r="NP107" s="85"/>
      <c r="OG107" s="87"/>
      <c r="OK107" s="85"/>
      <c r="OV107" s="85"/>
      <c r="PB107" s="87"/>
      <c r="PS107" s="85"/>
      <c r="PY107" s="87"/>
      <c r="QO107" s="85"/>
      <c r="QQ107" s="85"/>
      <c r="QU107" s="87"/>
      <c r="QW107" s="87"/>
      <c r="RL107" s="85"/>
      <c r="RR107" s="87"/>
      <c r="SG107" s="85"/>
      <c r="SM107" s="87"/>
      <c r="TB107" s="85"/>
      <c r="TH107" s="87"/>
      <c r="TW107" s="85"/>
      <c r="UC107" s="87"/>
      <c r="UR107" s="85"/>
      <c r="US107" s="85"/>
      <c r="UX107" s="87"/>
      <c r="VN107" s="85"/>
      <c r="VS107" s="87"/>
      <c r="VY107" s="85"/>
      <c r="WN107" s="87"/>
      <c r="WT107" s="85"/>
      <c r="WW107" s="85"/>
      <c r="WX107" s="85"/>
      <c r="WY107" s="85"/>
      <c r="WZ107" s="85"/>
      <c r="XA107" s="85"/>
      <c r="XB107" s="85"/>
      <c r="XC107" s="85"/>
      <c r="XD107" s="85"/>
      <c r="XE107" s="85"/>
      <c r="XF107" s="85"/>
      <c r="XG107" s="85"/>
      <c r="XH107" s="85"/>
      <c r="XI107" s="87"/>
      <c r="XJ107" s="85"/>
      <c r="XS107" s="85"/>
      <c r="XT107" s="85"/>
      <c r="XU107" s="85"/>
      <c r="XV107" s="85"/>
      <c r="XW107" s="85"/>
      <c r="XX107" s="85"/>
      <c r="XY107" s="85"/>
      <c r="XZ107" s="85"/>
      <c r="YA107" s="85"/>
      <c r="YB107" s="85"/>
      <c r="YC107" s="85"/>
      <c r="YD107" s="85"/>
      <c r="YE107" s="87"/>
      <c r="YF107" s="85"/>
      <c r="YG107" s="90"/>
    </row>
    <row r="108" spans="7:657" x14ac:dyDescent="0.25">
      <c r="G108" s="85"/>
      <c r="W108" s="85"/>
      <c r="X108" s="85"/>
      <c r="AA108"/>
      <c r="AC108" s="85"/>
      <c r="AR108"/>
      <c r="AS108"/>
      <c r="AV108" s="85"/>
      <c r="AY108" s="86"/>
      <c r="BC108" s="86"/>
      <c r="BN108" s="85"/>
      <c r="DB108" s="85"/>
      <c r="DC108" s="87"/>
      <c r="DD108" s="87"/>
      <c r="DE108" s="87"/>
      <c r="DF108" s="85"/>
      <c r="DG108" s="85"/>
      <c r="DH108" s="85"/>
      <c r="DI108" s="85"/>
      <c r="DN108" s="87"/>
      <c r="DR108" s="85"/>
      <c r="EN108" s="87"/>
      <c r="ER108" s="85"/>
      <c r="FJ108" s="87"/>
      <c r="FK108" s="88"/>
      <c r="FL108" s="88"/>
      <c r="FM108" s="88"/>
      <c r="FN108" s="88"/>
      <c r="GE108" s="89"/>
      <c r="GF108" s="85"/>
      <c r="GG108" s="85"/>
      <c r="GH108" s="85"/>
      <c r="GI108" s="85"/>
      <c r="GZ108" s="87"/>
      <c r="HD108" s="85"/>
      <c r="HU108" s="87"/>
      <c r="HY108" s="85"/>
      <c r="IP108" s="87"/>
      <c r="IT108" s="85"/>
      <c r="JK108" s="87"/>
      <c r="JO108" s="85"/>
      <c r="KF108" s="87"/>
      <c r="KJ108" s="85"/>
      <c r="LA108" s="87"/>
      <c r="LE108" s="85"/>
      <c r="LV108" s="87"/>
      <c r="LZ108" s="85"/>
      <c r="MQ108" s="87"/>
      <c r="MU108" s="85"/>
      <c r="NL108" s="87"/>
      <c r="NP108" s="85"/>
      <c r="OG108" s="87"/>
      <c r="OK108" s="85"/>
      <c r="OV108" s="85"/>
      <c r="PB108" s="87"/>
      <c r="PS108" s="85"/>
      <c r="PY108" s="87"/>
      <c r="QO108" s="85"/>
      <c r="QQ108" s="85"/>
      <c r="QU108" s="87"/>
      <c r="QW108" s="87"/>
      <c r="RL108" s="85"/>
      <c r="RR108" s="87"/>
      <c r="SG108" s="85"/>
      <c r="SM108" s="87"/>
      <c r="TB108" s="85"/>
      <c r="TH108" s="87"/>
      <c r="TW108" s="85"/>
      <c r="UC108" s="87"/>
      <c r="UR108" s="85"/>
      <c r="US108" s="85"/>
      <c r="UX108" s="87"/>
      <c r="VN108" s="85"/>
      <c r="VS108" s="87"/>
      <c r="VY108" s="85"/>
      <c r="WN108" s="87"/>
      <c r="WT108" s="85"/>
      <c r="WW108" s="85"/>
      <c r="WX108" s="85"/>
      <c r="WY108" s="85"/>
      <c r="WZ108" s="85"/>
      <c r="XA108" s="85"/>
      <c r="XB108" s="85"/>
      <c r="XC108" s="85"/>
      <c r="XD108" s="85"/>
      <c r="XE108" s="85"/>
      <c r="XF108" s="85"/>
      <c r="XG108" s="85"/>
      <c r="XH108" s="85"/>
      <c r="XI108" s="87"/>
      <c r="XJ108" s="85"/>
      <c r="XS108" s="85"/>
      <c r="XT108" s="85"/>
      <c r="XU108" s="85"/>
      <c r="XV108" s="85"/>
      <c r="XW108" s="85"/>
      <c r="XX108" s="85"/>
      <c r="XY108" s="85"/>
      <c r="XZ108" s="85"/>
      <c r="YA108" s="85"/>
      <c r="YB108" s="85"/>
      <c r="YC108" s="85"/>
      <c r="YD108" s="85"/>
      <c r="YE108" s="87"/>
      <c r="YF108" s="85"/>
      <c r="YG108" s="90"/>
    </row>
    <row r="109" spans="7:657" x14ac:dyDescent="0.25">
      <c r="G109" s="85"/>
      <c r="W109" s="85"/>
      <c r="X109" s="85"/>
      <c r="AA109"/>
      <c r="AC109" s="85"/>
      <c r="AR109"/>
      <c r="AS109"/>
      <c r="AV109" s="85"/>
      <c r="AY109" s="86"/>
      <c r="BC109" s="86"/>
      <c r="BN109" s="85"/>
      <c r="DB109" s="85"/>
      <c r="DC109" s="87"/>
      <c r="DD109" s="87"/>
      <c r="DE109" s="87"/>
      <c r="DF109" s="85"/>
      <c r="DG109" s="85"/>
      <c r="DH109" s="85"/>
      <c r="DI109" s="85"/>
      <c r="DN109" s="87"/>
      <c r="DR109" s="85"/>
      <c r="EN109" s="87"/>
      <c r="ER109" s="85"/>
      <c r="FJ109" s="87"/>
      <c r="FK109" s="88"/>
      <c r="FL109" s="88"/>
      <c r="FM109" s="88"/>
      <c r="FN109" s="88"/>
      <c r="GE109" s="89"/>
      <c r="GF109" s="85"/>
      <c r="GG109" s="85"/>
      <c r="GH109" s="85"/>
      <c r="GI109" s="85"/>
      <c r="GZ109" s="87"/>
      <c r="HD109" s="85"/>
      <c r="HU109" s="87"/>
      <c r="HY109" s="85"/>
      <c r="IP109" s="87"/>
      <c r="IT109" s="85"/>
      <c r="JK109" s="87"/>
      <c r="JO109" s="85"/>
      <c r="KF109" s="87"/>
      <c r="KJ109" s="85"/>
      <c r="LA109" s="87"/>
      <c r="LE109" s="85"/>
      <c r="LV109" s="87"/>
      <c r="LZ109" s="85"/>
      <c r="MQ109" s="87"/>
      <c r="MU109" s="85"/>
      <c r="NL109" s="87"/>
      <c r="NP109" s="85"/>
      <c r="OG109" s="87"/>
      <c r="OK109" s="85"/>
      <c r="OV109" s="85"/>
      <c r="PB109" s="87"/>
      <c r="PS109" s="85"/>
      <c r="PY109" s="87"/>
      <c r="QO109" s="85"/>
      <c r="QQ109" s="85"/>
      <c r="QU109" s="87"/>
      <c r="QW109" s="87"/>
      <c r="RL109" s="85"/>
      <c r="RR109" s="87"/>
      <c r="SG109" s="85"/>
      <c r="SM109" s="87"/>
      <c r="TB109" s="85"/>
      <c r="TH109" s="87"/>
      <c r="TW109" s="85"/>
      <c r="UC109" s="87"/>
      <c r="UR109" s="85"/>
      <c r="US109" s="85"/>
      <c r="UX109" s="87"/>
      <c r="VN109" s="85"/>
      <c r="VS109" s="87"/>
      <c r="VY109" s="85"/>
      <c r="WN109" s="87"/>
      <c r="WT109" s="85"/>
      <c r="WW109" s="85"/>
      <c r="WX109" s="85"/>
      <c r="WY109" s="85"/>
      <c r="WZ109" s="85"/>
      <c r="XA109" s="85"/>
      <c r="XB109" s="85"/>
      <c r="XC109" s="85"/>
      <c r="XD109" s="85"/>
      <c r="XE109" s="85"/>
      <c r="XF109" s="85"/>
      <c r="XG109" s="85"/>
      <c r="XH109" s="85"/>
      <c r="XI109" s="87"/>
      <c r="XJ109" s="85"/>
      <c r="XS109" s="85"/>
      <c r="XT109" s="85"/>
      <c r="XU109" s="85"/>
      <c r="XV109" s="85"/>
      <c r="XW109" s="85"/>
      <c r="XX109" s="85"/>
      <c r="XY109" s="85"/>
      <c r="XZ109" s="85"/>
      <c r="YA109" s="85"/>
      <c r="YB109" s="85"/>
      <c r="YC109" s="85"/>
      <c r="YD109" s="85"/>
      <c r="YE109" s="87"/>
      <c r="YF109" s="85"/>
      <c r="YG109" s="90"/>
    </row>
    <row r="110" spans="7:657" x14ac:dyDescent="0.25">
      <c r="G110" s="85"/>
      <c r="W110" s="85"/>
      <c r="X110" s="85"/>
      <c r="AA110"/>
      <c r="AC110" s="85"/>
      <c r="AR110"/>
      <c r="AS110"/>
      <c r="AV110" s="85"/>
      <c r="AY110" s="86"/>
      <c r="BC110" s="86"/>
      <c r="BN110" s="85"/>
      <c r="DB110" s="85"/>
      <c r="DC110" s="87"/>
      <c r="DD110" s="87"/>
      <c r="DE110" s="87"/>
      <c r="DF110" s="85"/>
      <c r="DG110" s="85"/>
      <c r="DH110" s="85"/>
      <c r="DI110" s="85"/>
      <c r="DN110" s="87"/>
      <c r="DR110" s="85"/>
      <c r="EN110" s="87"/>
      <c r="ER110" s="85"/>
      <c r="FJ110" s="87"/>
      <c r="FK110" s="88"/>
      <c r="FL110" s="88"/>
      <c r="FM110" s="88"/>
      <c r="FN110" s="88"/>
      <c r="GE110" s="89"/>
      <c r="GF110" s="85"/>
      <c r="GG110" s="85"/>
      <c r="GH110" s="85"/>
      <c r="GI110" s="85"/>
      <c r="GZ110" s="87"/>
      <c r="HD110" s="85"/>
      <c r="HU110" s="87"/>
      <c r="HY110" s="85"/>
      <c r="IP110" s="87"/>
      <c r="IT110" s="85"/>
      <c r="JK110" s="87"/>
      <c r="JO110" s="85"/>
      <c r="KF110" s="87"/>
      <c r="KJ110" s="85"/>
      <c r="LA110" s="87"/>
      <c r="LE110" s="85"/>
      <c r="LV110" s="87"/>
      <c r="LZ110" s="85"/>
      <c r="MQ110" s="87"/>
      <c r="MU110" s="85"/>
      <c r="NL110" s="87"/>
      <c r="NP110" s="85"/>
      <c r="OG110" s="87"/>
      <c r="OK110" s="85"/>
      <c r="OV110" s="85"/>
      <c r="PB110" s="87"/>
      <c r="PS110" s="85"/>
      <c r="PY110" s="87"/>
      <c r="QO110" s="85"/>
      <c r="QQ110" s="85"/>
      <c r="QU110" s="87"/>
      <c r="QW110" s="87"/>
      <c r="RL110" s="85"/>
      <c r="RR110" s="87"/>
      <c r="SG110" s="85"/>
      <c r="SM110" s="87"/>
      <c r="TB110" s="85"/>
      <c r="TH110" s="87"/>
      <c r="TW110" s="85"/>
      <c r="UC110" s="87"/>
      <c r="UR110" s="85"/>
      <c r="US110" s="85"/>
      <c r="UX110" s="87"/>
      <c r="VN110" s="85"/>
      <c r="VS110" s="87"/>
      <c r="VY110" s="85"/>
      <c r="WN110" s="87"/>
      <c r="WT110" s="85"/>
      <c r="WW110" s="85"/>
      <c r="WX110" s="85"/>
      <c r="WY110" s="85"/>
      <c r="WZ110" s="85"/>
      <c r="XA110" s="85"/>
      <c r="XB110" s="85"/>
      <c r="XC110" s="85"/>
      <c r="XD110" s="85"/>
      <c r="XE110" s="85"/>
      <c r="XF110" s="85"/>
      <c r="XG110" s="85"/>
      <c r="XH110" s="85"/>
      <c r="XI110" s="87"/>
      <c r="XJ110" s="85"/>
      <c r="XS110" s="85"/>
      <c r="XT110" s="85"/>
      <c r="XU110" s="85"/>
      <c r="XV110" s="85"/>
      <c r="XW110" s="85"/>
      <c r="XX110" s="85"/>
      <c r="XY110" s="85"/>
      <c r="XZ110" s="85"/>
      <c r="YA110" s="85"/>
      <c r="YB110" s="85"/>
      <c r="YC110" s="85"/>
      <c r="YD110" s="85"/>
      <c r="YE110" s="87"/>
      <c r="YF110" s="85"/>
      <c r="YG110" s="90"/>
    </row>
    <row r="111" spans="7:657" x14ac:dyDescent="0.25">
      <c r="G111" s="85"/>
      <c r="W111" s="85"/>
      <c r="X111" s="85"/>
      <c r="AA111"/>
      <c r="AC111" s="85"/>
      <c r="AR111"/>
      <c r="AS111"/>
      <c r="AV111" s="85"/>
      <c r="AY111" s="86"/>
      <c r="BC111" s="86"/>
      <c r="BN111" s="85"/>
      <c r="DB111" s="85"/>
      <c r="DC111" s="87"/>
      <c r="DD111" s="87"/>
      <c r="DE111" s="87"/>
      <c r="DF111" s="85"/>
      <c r="DG111" s="85"/>
      <c r="DH111" s="85"/>
      <c r="DI111" s="85"/>
      <c r="DN111" s="87"/>
      <c r="DR111" s="85"/>
      <c r="EN111" s="87"/>
      <c r="ER111" s="85"/>
      <c r="FJ111" s="87"/>
      <c r="FK111" s="88"/>
      <c r="FL111" s="88"/>
      <c r="FM111" s="88"/>
      <c r="FN111" s="88"/>
      <c r="GE111" s="89"/>
      <c r="GF111" s="85"/>
      <c r="GG111" s="85"/>
      <c r="GH111" s="85"/>
      <c r="GI111" s="85"/>
      <c r="GZ111" s="87"/>
      <c r="HD111" s="85"/>
      <c r="HU111" s="87"/>
      <c r="HY111" s="85"/>
      <c r="IP111" s="87"/>
      <c r="IT111" s="85"/>
      <c r="JK111" s="87"/>
      <c r="JO111" s="85"/>
      <c r="KF111" s="87"/>
      <c r="KJ111" s="85"/>
      <c r="LA111" s="87"/>
      <c r="LE111" s="85"/>
      <c r="LV111" s="87"/>
      <c r="LZ111" s="85"/>
      <c r="MQ111" s="87"/>
      <c r="MU111" s="85"/>
      <c r="NL111" s="87"/>
      <c r="NP111" s="85"/>
      <c r="OG111" s="87"/>
      <c r="OK111" s="85"/>
      <c r="OV111" s="85"/>
      <c r="PB111" s="87"/>
      <c r="PS111" s="85"/>
      <c r="PY111" s="87"/>
      <c r="QO111" s="85"/>
      <c r="QQ111" s="85"/>
      <c r="QU111" s="87"/>
      <c r="QW111" s="87"/>
      <c r="RL111" s="85"/>
      <c r="RR111" s="87"/>
      <c r="SG111" s="85"/>
      <c r="SM111" s="87"/>
      <c r="TB111" s="85"/>
      <c r="TH111" s="87"/>
      <c r="TW111" s="85"/>
      <c r="UC111" s="87"/>
      <c r="UR111" s="85"/>
      <c r="US111" s="85"/>
      <c r="UX111" s="87"/>
      <c r="VN111" s="85"/>
      <c r="VS111" s="87"/>
      <c r="VY111" s="85"/>
      <c r="WN111" s="87"/>
      <c r="WT111" s="85"/>
      <c r="WW111" s="85"/>
      <c r="WX111" s="85"/>
      <c r="WY111" s="85"/>
      <c r="WZ111" s="85"/>
      <c r="XA111" s="85"/>
      <c r="XB111" s="85"/>
      <c r="XC111" s="85"/>
      <c r="XD111" s="85"/>
      <c r="XE111" s="85"/>
      <c r="XF111" s="85"/>
      <c r="XG111" s="85"/>
      <c r="XH111" s="85"/>
      <c r="XI111" s="87"/>
      <c r="XJ111" s="85"/>
      <c r="XS111" s="85"/>
      <c r="XT111" s="85"/>
      <c r="XU111" s="85"/>
      <c r="XV111" s="85"/>
      <c r="XW111" s="85"/>
      <c r="XX111" s="85"/>
      <c r="XY111" s="85"/>
      <c r="XZ111" s="85"/>
      <c r="YA111" s="85"/>
      <c r="YB111" s="85"/>
      <c r="YC111" s="85"/>
      <c r="YD111" s="85"/>
      <c r="YE111" s="87"/>
      <c r="YF111" s="85"/>
      <c r="YG111" s="90"/>
    </row>
    <row r="112" spans="7:657" x14ac:dyDescent="0.25">
      <c r="G112" s="85"/>
      <c r="W112" s="85"/>
      <c r="X112" s="85"/>
      <c r="AA112"/>
      <c r="AC112" s="85"/>
      <c r="AR112"/>
      <c r="AS112"/>
      <c r="AV112" s="85"/>
      <c r="AY112" s="86"/>
      <c r="BC112" s="86"/>
      <c r="BN112" s="85"/>
      <c r="DB112" s="85"/>
      <c r="DC112" s="87"/>
      <c r="DD112" s="87"/>
      <c r="DE112" s="87"/>
      <c r="DF112" s="85"/>
      <c r="DG112" s="85"/>
      <c r="DH112" s="85"/>
      <c r="DI112" s="85"/>
      <c r="DN112" s="87"/>
      <c r="DR112" s="85"/>
      <c r="EN112" s="87"/>
      <c r="ER112" s="85"/>
      <c r="FJ112" s="87"/>
      <c r="FK112" s="88"/>
      <c r="FL112" s="88"/>
      <c r="FM112" s="88"/>
      <c r="FN112" s="88"/>
      <c r="GE112" s="89"/>
      <c r="GF112" s="85"/>
      <c r="GG112" s="85"/>
      <c r="GH112" s="85"/>
      <c r="GI112" s="85"/>
      <c r="GZ112" s="87"/>
      <c r="HD112" s="85"/>
      <c r="HU112" s="87"/>
      <c r="HY112" s="85"/>
      <c r="IP112" s="87"/>
      <c r="IT112" s="85"/>
      <c r="JK112" s="87"/>
      <c r="JO112" s="85"/>
      <c r="KF112" s="87"/>
      <c r="KJ112" s="85"/>
      <c r="LA112" s="87"/>
      <c r="LE112" s="85"/>
      <c r="LV112" s="87"/>
      <c r="LZ112" s="85"/>
      <c r="MQ112" s="87"/>
      <c r="MU112" s="85"/>
      <c r="NL112" s="87"/>
      <c r="NP112" s="85"/>
      <c r="OG112" s="87"/>
      <c r="OK112" s="85"/>
      <c r="OV112" s="85"/>
      <c r="PB112" s="87"/>
      <c r="PS112" s="85"/>
      <c r="PY112" s="87"/>
      <c r="QO112" s="85"/>
      <c r="QQ112" s="85"/>
      <c r="QU112" s="87"/>
      <c r="QW112" s="87"/>
      <c r="RL112" s="85"/>
      <c r="RR112" s="87"/>
      <c r="SG112" s="85"/>
      <c r="SM112" s="87"/>
      <c r="TB112" s="85"/>
      <c r="TH112" s="87"/>
      <c r="TW112" s="85"/>
      <c r="UC112" s="87"/>
      <c r="UR112" s="85"/>
      <c r="US112" s="85"/>
      <c r="UX112" s="87"/>
      <c r="VN112" s="85"/>
      <c r="VS112" s="87"/>
      <c r="VY112" s="85"/>
      <c r="WN112" s="87"/>
      <c r="WT112" s="85"/>
      <c r="WW112" s="85"/>
      <c r="WX112" s="85"/>
      <c r="WY112" s="85"/>
      <c r="WZ112" s="85"/>
      <c r="XA112" s="85"/>
      <c r="XB112" s="85"/>
      <c r="XC112" s="85"/>
      <c r="XD112" s="85"/>
      <c r="XE112" s="85"/>
      <c r="XF112" s="85"/>
      <c r="XG112" s="85"/>
      <c r="XH112" s="85"/>
      <c r="XI112" s="87"/>
      <c r="XJ112" s="85"/>
      <c r="XS112" s="85"/>
      <c r="XT112" s="85"/>
      <c r="XU112" s="85"/>
      <c r="XV112" s="85"/>
      <c r="XW112" s="85"/>
      <c r="XX112" s="85"/>
      <c r="XY112" s="85"/>
      <c r="XZ112" s="85"/>
      <c r="YA112" s="85"/>
      <c r="YB112" s="85"/>
      <c r="YC112" s="85"/>
      <c r="YD112" s="85"/>
      <c r="YE112" s="87"/>
      <c r="YF112" s="85"/>
      <c r="YG112" s="90"/>
    </row>
    <row r="113" spans="7:657" x14ac:dyDescent="0.25">
      <c r="G113" s="85"/>
      <c r="W113" s="85"/>
      <c r="X113" s="85"/>
      <c r="AA113"/>
      <c r="AC113" s="85"/>
      <c r="AR113"/>
      <c r="AS113"/>
      <c r="AV113" s="85"/>
      <c r="AY113" s="86"/>
      <c r="BC113" s="86"/>
      <c r="BN113" s="85"/>
      <c r="DB113" s="85"/>
      <c r="DC113" s="87"/>
      <c r="DD113" s="87"/>
      <c r="DE113" s="87"/>
      <c r="DF113" s="85"/>
      <c r="DG113" s="85"/>
      <c r="DH113" s="85"/>
      <c r="DI113" s="85"/>
      <c r="DN113" s="87"/>
      <c r="DR113" s="85"/>
      <c r="EN113" s="87"/>
      <c r="ER113" s="85"/>
      <c r="FJ113" s="87"/>
      <c r="FK113" s="88"/>
      <c r="FL113" s="88"/>
      <c r="FM113" s="88"/>
      <c r="FN113" s="88"/>
      <c r="GE113" s="89"/>
      <c r="GF113" s="85"/>
      <c r="GG113" s="85"/>
      <c r="GH113" s="85"/>
      <c r="GI113" s="85"/>
      <c r="GZ113" s="87"/>
      <c r="HD113" s="85"/>
      <c r="HU113" s="87"/>
      <c r="HY113" s="85"/>
      <c r="IP113" s="87"/>
      <c r="IT113" s="85"/>
      <c r="JK113" s="87"/>
      <c r="JO113" s="85"/>
      <c r="KF113" s="87"/>
      <c r="KJ113" s="85"/>
      <c r="LA113" s="87"/>
      <c r="LE113" s="85"/>
      <c r="LV113" s="87"/>
      <c r="LZ113" s="85"/>
      <c r="MQ113" s="87"/>
      <c r="MU113" s="85"/>
      <c r="NL113" s="87"/>
      <c r="NP113" s="85"/>
      <c r="OG113" s="87"/>
      <c r="OK113" s="85"/>
      <c r="OV113" s="85"/>
      <c r="PB113" s="87"/>
      <c r="PS113" s="85"/>
      <c r="PY113" s="87"/>
      <c r="QO113" s="85"/>
      <c r="QQ113" s="85"/>
      <c r="QU113" s="87"/>
      <c r="QW113" s="87"/>
      <c r="RL113" s="85"/>
      <c r="RR113" s="87"/>
      <c r="SG113" s="85"/>
      <c r="SM113" s="87"/>
      <c r="TB113" s="85"/>
      <c r="TH113" s="87"/>
      <c r="TW113" s="85"/>
      <c r="UC113" s="87"/>
      <c r="UR113" s="85"/>
      <c r="US113" s="85"/>
      <c r="UX113" s="87"/>
      <c r="VN113" s="85"/>
      <c r="VS113" s="87"/>
      <c r="VY113" s="85"/>
      <c r="WN113" s="87"/>
      <c r="WT113" s="85"/>
      <c r="WW113" s="85"/>
      <c r="WX113" s="85"/>
      <c r="WY113" s="85"/>
      <c r="WZ113" s="85"/>
      <c r="XA113" s="85"/>
      <c r="XB113" s="85"/>
      <c r="XC113" s="85"/>
      <c r="XD113" s="85"/>
      <c r="XE113" s="85"/>
      <c r="XF113" s="85"/>
      <c r="XG113" s="85"/>
      <c r="XH113" s="85"/>
      <c r="XI113" s="87"/>
      <c r="XJ113" s="85"/>
      <c r="XS113" s="85"/>
      <c r="XT113" s="85"/>
      <c r="XU113" s="85"/>
      <c r="XV113" s="85"/>
      <c r="XW113" s="85"/>
      <c r="XX113" s="85"/>
      <c r="XY113" s="85"/>
      <c r="XZ113" s="85"/>
      <c r="YA113" s="85"/>
      <c r="YB113" s="85"/>
      <c r="YC113" s="85"/>
      <c r="YD113" s="85"/>
      <c r="YE113" s="87"/>
      <c r="YF113" s="85"/>
      <c r="YG113" s="90"/>
    </row>
    <row r="114" spans="7:657" x14ac:dyDescent="0.25">
      <c r="G114" s="85"/>
      <c r="W114" s="85"/>
      <c r="X114" s="85"/>
      <c r="AA114"/>
      <c r="AC114" s="85"/>
      <c r="AR114"/>
      <c r="AS114"/>
      <c r="AV114" s="85"/>
      <c r="AY114" s="86"/>
      <c r="BC114" s="86"/>
      <c r="BN114" s="85"/>
      <c r="DB114" s="85"/>
      <c r="DC114" s="87"/>
      <c r="DD114" s="87"/>
      <c r="DE114" s="87"/>
      <c r="DF114" s="85"/>
      <c r="DG114" s="85"/>
      <c r="DH114" s="85"/>
      <c r="DI114" s="85"/>
      <c r="DN114" s="87"/>
      <c r="DR114" s="85"/>
      <c r="EN114" s="87"/>
      <c r="ER114" s="85"/>
      <c r="FJ114" s="87"/>
      <c r="FK114" s="88"/>
      <c r="FL114" s="88"/>
      <c r="FM114" s="88"/>
      <c r="FN114" s="88"/>
      <c r="GE114" s="89"/>
      <c r="GF114" s="85"/>
      <c r="GG114" s="85"/>
      <c r="GH114" s="85"/>
      <c r="GI114" s="85"/>
      <c r="GZ114" s="87"/>
      <c r="HD114" s="85"/>
      <c r="HU114" s="87"/>
      <c r="HY114" s="85"/>
      <c r="IP114" s="87"/>
      <c r="IT114" s="85"/>
      <c r="JK114" s="87"/>
      <c r="JO114" s="85"/>
      <c r="KF114" s="87"/>
      <c r="KJ114" s="85"/>
      <c r="LA114" s="87"/>
      <c r="LE114" s="85"/>
      <c r="LV114" s="87"/>
      <c r="LZ114" s="85"/>
      <c r="MQ114" s="87"/>
      <c r="MU114" s="85"/>
      <c r="NL114" s="87"/>
      <c r="NP114" s="85"/>
      <c r="OG114" s="87"/>
      <c r="OK114" s="85"/>
      <c r="OV114" s="85"/>
      <c r="PB114" s="87"/>
      <c r="PS114" s="85"/>
      <c r="PY114" s="87"/>
      <c r="QO114" s="85"/>
      <c r="QQ114" s="85"/>
      <c r="QU114" s="87"/>
      <c r="QW114" s="87"/>
      <c r="RL114" s="85"/>
      <c r="RR114" s="87"/>
      <c r="SG114" s="85"/>
      <c r="SM114" s="87"/>
      <c r="TB114" s="85"/>
      <c r="TH114" s="87"/>
      <c r="TW114" s="85"/>
      <c r="UC114" s="87"/>
      <c r="UR114" s="85"/>
      <c r="US114" s="85"/>
      <c r="UX114" s="87"/>
      <c r="VN114" s="85"/>
      <c r="VS114" s="87"/>
      <c r="VY114" s="85"/>
      <c r="WN114" s="87"/>
      <c r="WT114" s="85"/>
      <c r="WW114" s="85"/>
      <c r="WX114" s="85"/>
      <c r="WY114" s="85"/>
      <c r="WZ114" s="85"/>
      <c r="XA114" s="85"/>
      <c r="XB114" s="85"/>
      <c r="XC114" s="85"/>
      <c r="XD114" s="85"/>
      <c r="XE114" s="85"/>
      <c r="XF114" s="85"/>
      <c r="XG114" s="85"/>
      <c r="XH114" s="85"/>
      <c r="XI114" s="87"/>
      <c r="XJ114" s="85"/>
      <c r="XS114" s="85"/>
      <c r="XT114" s="85"/>
      <c r="XU114" s="85"/>
      <c r="XV114" s="85"/>
      <c r="XW114" s="85"/>
      <c r="XX114" s="85"/>
      <c r="XY114" s="85"/>
      <c r="XZ114" s="85"/>
      <c r="YA114" s="85"/>
      <c r="YB114" s="85"/>
      <c r="YC114" s="85"/>
      <c r="YD114" s="85"/>
      <c r="YE114" s="87"/>
      <c r="YF114" s="85"/>
      <c r="YG114" s="90"/>
    </row>
    <row r="115" spans="7:657" x14ac:dyDescent="0.25">
      <c r="G115" s="85"/>
      <c r="W115" s="85"/>
      <c r="X115" s="85"/>
      <c r="AA115"/>
      <c r="AC115" s="85"/>
      <c r="AR115"/>
      <c r="AS115"/>
      <c r="AV115" s="85"/>
      <c r="AY115" s="86"/>
      <c r="BC115" s="86"/>
      <c r="BN115" s="85"/>
      <c r="DB115" s="85"/>
      <c r="DC115" s="87"/>
      <c r="DD115" s="87"/>
      <c r="DE115" s="87"/>
      <c r="DF115" s="85"/>
      <c r="DG115" s="85"/>
      <c r="DH115" s="85"/>
      <c r="DI115" s="85"/>
      <c r="DN115" s="87"/>
      <c r="DR115" s="85"/>
      <c r="EN115" s="87"/>
      <c r="ER115" s="85"/>
      <c r="FJ115" s="87"/>
      <c r="FK115" s="88"/>
      <c r="FL115" s="88"/>
      <c r="FM115" s="88"/>
      <c r="FN115" s="88"/>
      <c r="GE115" s="89"/>
      <c r="GF115" s="85"/>
      <c r="GG115" s="85"/>
      <c r="GH115" s="85"/>
      <c r="GI115" s="85"/>
      <c r="GZ115" s="87"/>
      <c r="HD115" s="85"/>
      <c r="HU115" s="87"/>
      <c r="HY115" s="85"/>
      <c r="IP115" s="87"/>
      <c r="IT115" s="85"/>
      <c r="JK115" s="87"/>
      <c r="JO115" s="85"/>
      <c r="KF115" s="87"/>
      <c r="KJ115" s="85"/>
      <c r="LA115" s="87"/>
      <c r="LE115" s="85"/>
      <c r="LV115" s="87"/>
      <c r="LZ115" s="85"/>
      <c r="MQ115" s="87"/>
      <c r="MU115" s="85"/>
      <c r="NL115" s="87"/>
      <c r="NP115" s="85"/>
      <c r="OG115" s="87"/>
      <c r="OK115" s="85"/>
      <c r="OV115" s="85"/>
      <c r="PB115" s="87"/>
      <c r="PS115" s="85"/>
      <c r="PY115" s="87"/>
      <c r="QO115" s="85"/>
      <c r="QQ115" s="85"/>
      <c r="QU115" s="87"/>
      <c r="QW115" s="87"/>
      <c r="RL115" s="85"/>
      <c r="RR115" s="87"/>
      <c r="SG115" s="85"/>
      <c r="SM115" s="87"/>
      <c r="TB115" s="85"/>
      <c r="TH115" s="87"/>
      <c r="TW115" s="85"/>
      <c r="UC115" s="87"/>
      <c r="UR115" s="85"/>
      <c r="US115" s="85"/>
      <c r="UX115" s="87"/>
      <c r="VN115" s="85"/>
      <c r="VS115" s="87"/>
      <c r="VY115" s="85"/>
      <c r="WN115" s="87"/>
      <c r="WT115" s="85"/>
      <c r="WW115" s="85"/>
      <c r="WX115" s="85"/>
      <c r="WY115" s="85"/>
      <c r="WZ115" s="85"/>
      <c r="XA115" s="85"/>
      <c r="XB115" s="85"/>
      <c r="XC115" s="85"/>
      <c r="XD115" s="85"/>
      <c r="XE115" s="85"/>
      <c r="XF115" s="85"/>
      <c r="XG115" s="85"/>
      <c r="XH115" s="85"/>
      <c r="XI115" s="87"/>
      <c r="XJ115" s="85"/>
      <c r="XS115" s="85"/>
      <c r="XT115" s="85"/>
      <c r="XU115" s="85"/>
      <c r="XV115" s="85"/>
      <c r="XW115" s="85"/>
      <c r="XX115" s="85"/>
      <c r="XY115" s="85"/>
      <c r="XZ115" s="85"/>
      <c r="YA115" s="85"/>
      <c r="YB115" s="85"/>
      <c r="YC115" s="85"/>
      <c r="YD115" s="85"/>
      <c r="YE115" s="87"/>
      <c r="YF115" s="85"/>
      <c r="YG115" s="90"/>
    </row>
    <row r="116" spans="7:657" x14ac:dyDescent="0.25">
      <c r="G116" s="85"/>
      <c r="W116" s="85"/>
      <c r="X116" s="85"/>
      <c r="AA116"/>
      <c r="AC116" s="85"/>
      <c r="AR116"/>
      <c r="AS116"/>
      <c r="AV116" s="85"/>
      <c r="AY116" s="86"/>
      <c r="BC116" s="86"/>
      <c r="BN116" s="85"/>
      <c r="DB116" s="85"/>
      <c r="DC116" s="87"/>
      <c r="DD116" s="87"/>
      <c r="DE116" s="87"/>
      <c r="DF116" s="85"/>
      <c r="DG116" s="85"/>
      <c r="DH116" s="85"/>
      <c r="DI116" s="85"/>
      <c r="DN116" s="87"/>
      <c r="DR116" s="85"/>
      <c r="EN116" s="87"/>
      <c r="ER116" s="85"/>
      <c r="FJ116" s="87"/>
      <c r="FK116" s="88"/>
      <c r="FL116" s="88"/>
      <c r="FM116" s="88"/>
      <c r="FN116" s="88"/>
      <c r="GE116" s="89"/>
      <c r="GF116" s="85"/>
      <c r="GG116" s="85"/>
      <c r="GH116" s="85"/>
      <c r="GI116" s="85"/>
      <c r="GZ116" s="87"/>
      <c r="HD116" s="85"/>
      <c r="HU116" s="87"/>
      <c r="HY116" s="85"/>
      <c r="IP116" s="87"/>
      <c r="IT116" s="85"/>
      <c r="JK116" s="87"/>
      <c r="JO116" s="85"/>
      <c r="KF116" s="87"/>
      <c r="KJ116" s="85"/>
      <c r="LA116" s="87"/>
      <c r="LE116" s="85"/>
      <c r="LV116" s="87"/>
      <c r="LZ116" s="85"/>
      <c r="MQ116" s="87"/>
      <c r="MU116" s="85"/>
      <c r="NL116" s="87"/>
      <c r="NP116" s="85"/>
      <c r="OG116" s="87"/>
      <c r="OK116" s="85"/>
      <c r="OV116" s="85"/>
      <c r="PB116" s="87"/>
      <c r="PS116" s="85"/>
      <c r="PY116" s="87"/>
      <c r="QO116" s="85"/>
      <c r="QQ116" s="85"/>
      <c r="QU116" s="87"/>
      <c r="QW116" s="87"/>
      <c r="RL116" s="85"/>
      <c r="RR116" s="87"/>
      <c r="SG116" s="85"/>
      <c r="SM116" s="87"/>
      <c r="TB116" s="85"/>
      <c r="TH116" s="87"/>
      <c r="TW116" s="85"/>
      <c r="UC116" s="87"/>
      <c r="UR116" s="85"/>
      <c r="US116" s="85"/>
      <c r="UX116" s="87"/>
      <c r="VN116" s="85"/>
      <c r="VS116" s="87"/>
      <c r="VY116" s="85"/>
      <c r="WN116" s="87"/>
      <c r="WT116" s="85"/>
      <c r="WW116" s="85"/>
      <c r="WX116" s="85"/>
      <c r="WY116" s="85"/>
      <c r="WZ116" s="85"/>
      <c r="XA116" s="85"/>
      <c r="XB116" s="85"/>
      <c r="XC116" s="85"/>
      <c r="XD116" s="85"/>
      <c r="XE116" s="85"/>
      <c r="XF116" s="85"/>
      <c r="XG116" s="85"/>
      <c r="XH116" s="85"/>
      <c r="XI116" s="87"/>
      <c r="XJ116" s="85"/>
      <c r="XS116" s="85"/>
      <c r="XT116" s="85"/>
      <c r="XU116" s="85"/>
      <c r="XV116" s="85"/>
      <c r="XW116" s="85"/>
      <c r="XX116" s="85"/>
      <c r="XY116" s="85"/>
      <c r="XZ116" s="85"/>
      <c r="YA116" s="85"/>
      <c r="YB116" s="85"/>
      <c r="YC116" s="85"/>
      <c r="YD116" s="85"/>
      <c r="YE116" s="87"/>
      <c r="YF116" s="85"/>
      <c r="YG116" s="90"/>
    </row>
    <row r="117" spans="7:657" x14ac:dyDescent="0.25">
      <c r="G117" s="85"/>
      <c r="W117" s="85"/>
      <c r="X117" s="85"/>
      <c r="AA117"/>
      <c r="AC117" s="85"/>
      <c r="AR117"/>
      <c r="AS117"/>
      <c r="AV117" s="85"/>
      <c r="AY117" s="86"/>
      <c r="BC117" s="86"/>
      <c r="BN117" s="85"/>
      <c r="DB117" s="85"/>
      <c r="DC117" s="87"/>
      <c r="DD117" s="87"/>
      <c r="DE117" s="87"/>
      <c r="DF117" s="85"/>
      <c r="DG117" s="85"/>
      <c r="DH117" s="85"/>
      <c r="DI117" s="85"/>
      <c r="DN117" s="87"/>
      <c r="DR117" s="85"/>
      <c r="EN117" s="87"/>
      <c r="ER117" s="85"/>
      <c r="FJ117" s="87"/>
      <c r="FK117" s="88"/>
      <c r="FL117" s="88"/>
      <c r="FM117" s="88"/>
      <c r="FN117" s="88"/>
      <c r="GE117" s="89"/>
      <c r="GF117" s="85"/>
      <c r="GG117" s="85"/>
      <c r="GH117" s="85"/>
      <c r="GI117" s="85"/>
      <c r="GZ117" s="87"/>
      <c r="HD117" s="85"/>
      <c r="HU117" s="87"/>
      <c r="HY117" s="85"/>
      <c r="IP117" s="87"/>
      <c r="IT117" s="85"/>
      <c r="JK117" s="87"/>
      <c r="JO117" s="85"/>
      <c r="KF117" s="87"/>
      <c r="KJ117" s="85"/>
      <c r="LA117" s="87"/>
      <c r="LE117" s="85"/>
      <c r="LV117" s="87"/>
      <c r="LZ117" s="85"/>
      <c r="MQ117" s="87"/>
      <c r="MU117" s="85"/>
      <c r="NL117" s="87"/>
      <c r="NP117" s="85"/>
      <c r="OG117" s="87"/>
      <c r="OK117" s="85"/>
      <c r="OV117" s="85"/>
      <c r="PB117" s="87"/>
      <c r="PS117" s="85"/>
      <c r="PY117" s="87"/>
      <c r="QO117" s="85"/>
      <c r="QQ117" s="85"/>
      <c r="QU117" s="87"/>
      <c r="QW117" s="87"/>
      <c r="RL117" s="85"/>
      <c r="RR117" s="87"/>
      <c r="SG117" s="85"/>
      <c r="SM117" s="87"/>
      <c r="TB117" s="85"/>
      <c r="TH117" s="87"/>
      <c r="TW117" s="85"/>
      <c r="UC117" s="87"/>
      <c r="UR117" s="85"/>
      <c r="US117" s="85"/>
      <c r="UX117" s="87"/>
      <c r="VN117" s="85"/>
      <c r="VS117" s="87"/>
      <c r="VY117" s="85"/>
      <c r="WN117" s="87"/>
      <c r="WT117" s="85"/>
      <c r="WW117" s="85"/>
      <c r="WX117" s="85"/>
      <c r="WY117" s="85"/>
      <c r="WZ117" s="85"/>
      <c r="XA117" s="85"/>
      <c r="XB117" s="85"/>
      <c r="XC117" s="85"/>
      <c r="XD117" s="85"/>
      <c r="XE117" s="85"/>
      <c r="XF117" s="85"/>
      <c r="XG117" s="85"/>
      <c r="XH117" s="85"/>
      <c r="XI117" s="87"/>
      <c r="XJ117" s="85"/>
      <c r="XS117" s="85"/>
      <c r="XT117" s="85"/>
      <c r="XU117" s="85"/>
      <c r="XV117" s="85"/>
      <c r="XW117" s="85"/>
      <c r="XX117" s="85"/>
      <c r="XY117" s="85"/>
      <c r="XZ117" s="85"/>
      <c r="YA117" s="85"/>
      <c r="YB117" s="85"/>
      <c r="YC117" s="85"/>
      <c r="YD117" s="85"/>
      <c r="YE117" s="87"/>
      <c r="YF117" s="85"/>
      <c r="YG117" s="90"/>
    </row>
    <row r="118" spans="7:657" x14ac:dyDescent="0.25">
      <c r="G118" s="85"/>
      <c r="W118" s="85"/>
      <c r="X118" s="85"/>
      <c r="AA118"/>
      <c r="AC118" s="85"/>
      <c r="AR118"/>
      <c r="AS118"/>
      <c r="AV118" s="85"/>
      <c r="AY118" s="86"/>
      <c r="BC118" s="86"/>
      <c r="BN118" s="85"/>
      <c r="DB118" s="85"/>
      <c r="DC118" s="87"/>
      <c r="DD118" s="87"/>
      <c r="DE118" s="87"/>
      <c r="DF118" s="85"/>
      <c r="DG118" s="85"/>
      <c r="DH118" s="85"/>
      <c r="DI118" s="85"/>
      <c r="DN118" s="87"/>
      <c r="DR118" s="85"/>
      <c r="EN118" s="87"/>
      <c r="ER118" s="85"/>
      <c r="FJ118" s="87"/>
      <c r="FK118" s="88"/>
      <c r="FL118" s="88"/>
      <c r="FM118" s="88"/>
      <c r="FN118" s="88"/>
      <c r="GE118" s="89"/>
      <c r="GF118" s="85"/>
      <c r="GG118" s="85"/>
      <c r="GH118" s="85"/>
      <c r="GI118" s="85"/>
      <c r="GZ118" s="87"/>
      <c r="HD118" s="85"/>
      <c r="HU118" s="87"/>
      <c r="HY118" s="85"/>
      <c r="IP118" s="87"/>
      <c r="IT118" s="85"/>
      <c r="JK118" s="87"/>
      <c r="JO118" s="85"/>
      <c r="KF118" s="87"/>
      <c r="KJ118" s="85"/>
      <c r="LA118" s="87"/>
      <c r="LE118" s="85"/>
      <c r="LV118" s="87"/>
      <c r="LZ118" s="85"/>
      <c r="MQ118" s="87"/>
      <c r="MU118" s="85"/>
      <c r="NL118" s="87"/>
      <c r="NP118" s="85"/>
      <c r="OG118" s="87"/>
      <c r="OK118" s="85"/>
      <c r="OV118" s="85"/>
      <c r="PB118" s="87"/>
      <c r="PS118" s="85"/>
      <c r="PY118" s="87"/>
      <c r="QO118" s="85"/>
      <c r="QQ118" s="85"/>
      <c r="QU118" s="87"/>
      <c r="QW118" s="87"/>
      <c r="RL118" s="85"/>
      <c r="RR118" s="87"/>
      <c r="SG118" s="85"/>
      <c r="SM118" s="87"/>
      <c r="TB118" s="85"/>
      <c r="TH118" s="87"/>
      <c r="TW118" s="85"/>
      <c r="UC118" s="87"/>
      <c r="UR118" s="85"/>
      <c r="US118" s="85"/>
      <c r="UX118" s="87"/>
      <c r="VN118" s="85"/>
      <c r="VS118" s="87"/>
      <c r="VY118" s="85"/>
      <c r="WN118" s="87"/>
      <c r="WT118" s="85"/>
      <c r="WW118" s="85"/>
      <c r="WX118" s="85"/>
      <c r="WY118" s="85"/>
      <c r="WZ118" s="85"/>
      <c r="XA118" s="85"/>
      <c r="XB118" s="85"/>
      <c r="XC118" s="85"/>
      <c r="XD118" s="85"/>
      <c r="XE118" s="85"/>
      <c r="XF118" s="85"/>
      <c r="XG118" s="85"/>
      <c r="XH118" s="85"/>
      <c r="XI118" s="87"/>
      <c r="XJ118" s="85"/>
      <c r="XS118" s="85"/>
      <c r="XT118" s="85"/>
      <c r="XU118" s="85"/>
      <c r="XV118" s="85"/>
      <c r="XW118" s="85"/>
      <c r="XX118" s="85"/>
      <c r="XY118" s="85"/>
      <c r="XZ118" s="85"/>
      <c r="YA118" s="85"/>
      <c r="YB118" s="85"/>
      <c r="YC118" s="85"/>
      <c r="YD118" s="85"/>
      <c r="YE118" s="87"/>
      <c r="YF118" s="85"/>
      <c r="YG118" s="90"/>
    </row>
    <row r="119" spans="7:657" x14ac:dyDescent="0.25">
      <c r="G119" s="85"/>
      <c r="W119" s="85"/>
      <c r="X119" s="85"/>
      <c r="AA119"/>
      <c r="AC119" s="85"/>
      <c r="AR119"/>
      <c r="AS119"/>
      <c r="AV119" s="85"/>
      <c r="AY119" s="86"/>
      <c r="BC119" s="86"/>
      <c r="BN119" s="85"/>
      <c r="DB119" s="85"/>
      <c r="DC119" s="87"/>
      <c r="DD119" s="87"/>
      <c r="DE119" s="87"/>
      <c r="DF119" s="85"/>
      <c r="DG119" s="85"/>
      <c r="DH119" s="85"/>
      <c r="DI119" s="85"/>
      <c r="DN119" s="87"/>
      <c r="DR119" s="85"/>
      <c r="EN119" s="87"/>
      <c r="ER119" s="85"/>
      <c r="FJ119" s="87"/>
      <c r="FK119" s="88"/>
      <c r="FL119" s="88"/>
      <c r="FM119" s="88"/>
      <c r="FN119" s="88"/>
      <c r="GE119" s="89"/>
      <c r="GF119" s="85"/>
      <c r="GG119" s="85"/>
      <c r="GH119" s="85"/>
      <c r="GI119" s="85"/>
      <c r="GZ119" s="87"/>
      <c r="HD119" s="85"/>
      <c r="HU119" s="87"/>
      <c r="HY119" s="85"/>
      <c r="IP119" s="87"/>
      <c r="IT119" s="85"/>
      <c r="JK119" s="87"/>
      <c r="JO119" s="85"/>
      <c r="KF119" s="87"/>
      <c r="KJ119" s="85"/>
      <c r="LA119" s="87"/>
      <c r="LE119" s="85"/>
      <c r="LV119" s="87"/>
      <c r="LZ119" s="85"/>
      <c r="MQ119" s="87"/>
      <c r="MU119" s="85"/>
      <c r="NL119" s="87"/>
      <c r="NP119" s="85"/>
      <c r="OG119" s="87"/>
      <c r="OK119" s="85"/>
      <c r="OV119" s="85"/>
      <c r="PB119" s="87"/>
      <c r="PS119" s="85"/>
      <c r="PY119" s="87"/>
      <c r="QO119" s="85"/>
      <c r="QQ119" s="85"/>
      <c r="QU119" s="87"/>
      <c r="QW119" s="87"/>
      <c r="RL119" s="85"/>
      <c r="RR119" s="87"/>
      <c r="SG119" s="85"/>
      <c r="SM119" s="87"/>
      <c r="TB119" s="85"/>
      <c r="TH119" s="87"/>
      <c r="TW119" s="85"/>
      <c r="UC119" s="87"/>
      <c r="UR119" s="85"/>
      <c r="US119" s="85"/>
      <c r="UX119" s="87"/>
      <c r="VN119" s="85"/>
      <c r="VS119" s="87"/>
      <c r="VY119" s="85"/>
      <c r="WN119" s="87"/>
      <c r="WT119" s="85"/>
      <c r="WW119" s="85"/>
      <c r="WX119" s="85"/>
      <c r="WY119" s="85"/>
      <c r="WZ119" s="85"/>
      <c r="XA119" s="85"/>
      <c r="XB119" s="85"/>
      <c r="XC119" s="85"/>
      <c r="XD119" s="85"/>
      <c r="XE119" s="85"/>
      <c r="XF119" s="85"/>
      <c r="XG119" s="85"/>
      <c r="XH119" s="85"/>
      <c r="XI119" s="87"/>
      <c r="XJ119" s="85"/>
      <c r="XS119" s="85"/>
      <c r="XT119" s="85"/>
      <c r="XU119" s="85"/>
      <c r="XV119" s="85"/>
      <c r="XW119" s="85"/>
      <c r="XX119" s="85"/>
      <c r="XY119" s="85"/>
      <c r="XZ119" s="85"/>
      <c r="YA119" s="85"/>
      <c r="YB119" s="85"/>
      <c r="YC119" s="85"/>
      <c r="YD119" s="85"/>
      <c r="YE119" s="87"/>
      <c r="YF119" s="85"/>
      <c r="YG119" s="90"/>
    </row>
    <row r="120" spans="7:657" x14ac:dyDescent="0.25">
      <c r="G120" s="85"/>
      <c r="W120" s="85"/>
      <c r="X120" s="85"/>
      <c r="AA120"/>
      <c r="AC120" s="85"/>
      <c r="AR120"/>
      <c r="AS120"/>
      <c r="AV120" s="85"/>
      <c r="AY120" s="86"/>
      <c r="BC120" s="86"/>
      <c r="BN120" s="85"/>
      <c r="DB120" s="85"/>
      <c r="DC120" s="87"/>
      <c r="DD120" s="87"/>
      <c r="DE120" s="87"/>
      <c r="DF120" s="85"/>
      <c r="DG120" s="85"/>
      <c r="DH120" s="85"/>
      <c r="DI120" s="85"/>
      <c r="DN120" s="87"/>
      <c r="DR120" s="85"/>
      <c r="EN120" s="87"/>
      <c r="ER120" s="85"/>
      <c r="FJ120" s="87"/>
      <c r="FK120" s="88"/>
      <c r="FL120" s="88"/>
      <c r="FM120" s="88"/>
      <c r="FN120" s="88"/>
      <c r="GE120" s="89"/>
      <c r="GF120" s="85"/>
      <c r="GG120" s="85"/>
      <c r="GH120" s="85"/>
      <c r="GI120" s="85"/>
      <c r="GZ120" s="87"/>
      <c r="HD120" s="85"/>
      <c r="HU120" s="87"/>
      <c r="HY120" s="85"/>
      <c r="IP120" s="87"/>
      <c r="IT120" s="85"/>
      <c r="JK120" s="87"/>
      <c r="JO120" s="85"/>
      <c r="KF120" s="87"/>
      <c r="KJ120" s="85"/>
      <c r="LA120" s="87"/>
      <c r="LE120" s="85"/>
      <c r="LV120" s="87"/>
      <c r="LZ120" s="85"/>
      <c r="MQ120" s="87"/>
      <c r="MU120" s="85"/>
      <c r="NL120" s="87"/>
      <c r="NP120" s="85"/>
      <c r="OG120" s="87"/>
      <c r="OK120" s="85"/>
      <c r="OV120" s="85"/>
      <c r="PB120" s="87"/>
      <c r="PS120" s="85"/>
      <c r="PY120" s="87"/>
      <c r="QO120" s="85"/>
      <c r="QQ120" s="85"/>
      <c r="QU120" s="87"/>
      <c r="QW120" s="87"/>
      <c r="RL120" s="85"/>
      <c r="RR120" s="87"/>
      <c r="SG120" s="85"/>
      <c r="SM120" s="87"/>
      <c r="TB120" s="85"/>
      <c r="TH120" s="87"/>
      <c r="TW120" s="85"/>
      <c r="UC120" s="87"/>
      <c r="UR120" s="85"/>
      <c r="US120" s="85"/>
      <c r="UX120" s="87"/>
      <c r="VN120" s="85"/>
      <c r="VS120" s="87"/>
      <c r="VY120" s="85"/>
      <c r="WN120" s="87"/>
      <c r="WT120" s="85"/>
      <c r="WW120" s="85"/>
      <c r="WX120" s="85"/>
      <c r="WY120" s="85"/>
      <c r="WZ120" s="85"/>
      <c r="XA120" s="85"/>
      <c r="XB120" s="85"/>
      <c r="XC120" s="85"/>
      <c r="XD120" s="85"/>
      <c r="XE120" s="85"/>
      <c r="XF120" s="85"/>
      <c r="XG120" s="85"/>
      <c r="XH120" s="85"/>
      <c r="XI120" s="87"/>
      <c r="XJ120" s="85"/>
      <c r="XS120" s="85"/>
      <c r="XT120" s="85"/>
      <c r="XU120" s="85"/>
      <c r="XV120" s="85"/>
      <c r="XW120" s="85"/>
      <c r="XX120" s="85"/>
      <c r="XY120" s="85"/>
      <c r="XZ120" s="85"/>
      <c r="YA120" s="85"/>
      <c r="YB120" s="85"/>
      <c r="YC120" s="85"/>
      <c r="YD120" s="85"/>
      <c r="YE120" s="87"/>
      <c r="YF120" s="85"/>
      <c r="YG120" s="90"/>
    </row>
    <row r="121" spans="7:657" x14ac:dyDescent="0.25">
      <c r="G121" s="85"/>
      <c r="W121" s="85"/>
      <c r="X121" s="85"/>
      <c r="AA121"/>
      <c r="AC121" s="85"/>
      <c r="AR121"/>
      <c r="AS121"/>
      <c r="AV121" s="85"/>
      <c r="AY121" s="86"/>
      <c r="BC121" s="86"/>
      <c r="BN121" s="85"/>
      <c r="DB121" s="85"/>
      <c r="DC121" s="87"/>
      <c r="DD121" s="87"/>
      <c r="DE121" s="87"/>
      <c r="DF121" s="85"/>
      <c r="DG121" s="85"/>
      <c r="DH121" s="85"/>
      <c r="DI121" s="85"/>
      <c r="DN121" s="87"/>
      <c r="DR121" s="85"/>
      <c r="EN121" s="87"/>
      <c r="ER121" s="85"/>
      <c r="FJ121" s="87"/>
      <c r="FK121" s="88"/>
      <c r="FL121" s="88"/>
      <c r="FM121" s="88"/>
      <c r="FN121" s="88"/>
      <c r="GE121" s="89"/>
      <c r="GF121" s="85"/>
      <c r="GG121" s="85"/>
      <c r="GH121" s="85"/>
      <c r="GI121" s="85"/>
      <c r="GZ121" s="87"/>
      <c r="HD121" s="85"/>
      <c r="HU121" s="87"/>
      <c r="HY121" s="85"/>
      <c r="IP121" s="87"/>
      <c r="IT121" s="85"/>
      <c r="JK121" s="87"/>
      <c r="JO121" s="85"/>
      <c r="KF121" s="87"/>
      <c r="KJ121" s="85"/>
      <c r="LA121" s="87"/>
      <c r="LE121" s="85"/>
      <c r="LV121" s="87"/>
      <c r="LZ121" s="85"/>
      <c r="MQ121" s="87"/>
      <c r="MU121" s="85"/>
      <c r="NL121" s="87"/>
      <c r="NP121" s="85"/>
      <c r="OG121" s="87"/>
      <c r="OK121" s="85"/>
      <c r="OV121" s="85"/>
      <c r="PB121" s="87"/>
      <c r="PS121" s="85"/>
      <c r="PY121" s="87"/>
      <c r="QO121" s="85"/>
      <c r="QQ121" s="85"/>
      <c r="QU121" s="87"/>
      <c r="QW121" s="87"/>
      <c r="RL121" s="85"/>
      <c r="RR121" s="87"/>
      <c r="SG121" s="85"/>
      <c r="SM121" s="87"/>
      <c r="TB121" s="85"/>
      <c r="TH121" s="87"/>
      <c r="TW121" s="85"/>
      <c r="UC121" s="87"/>
      <c r="UR121" s="85"/>
      <c r="US121" s="85"/>
      <c r="UX121" s="87"/>
      <c r="VN121" s="85"/>
      <c r="VS121" s="87"/>
      <c r="VY121" s="85"/>
      <c r="WN121" s="87"/>
      <c r="WT121" s="85"/>
      <c r="WW121" s="85"/>
      <c r="WX121" s="85"/>
      <c r="WY121" s="85"/>
      <c r="WZ121" s="85"/>
      <c r="XA121" s="85"/>
      <c r="XB121" s="85"/>
      <c r="XC121" s="85"/>
      <c r="XD121" s="85"/>
      <c r="XE121" s="85"/>
      <c r="XF121" s="85"/>
      <c r="XG121" s="85"/>
      <c r="XH121" s="85"/>
      <c r="XI121" s="87"/>
      <c r="XJ121" s="85"/>
      <c r="XS121" s="85"/>
      <c r="XT121" s="85"/>
      <c r="XU121" s="85"/>
      <c r="XV121" s="85"/>
      <c r="XW121" s="85"/>
      <c r="XX121" s="85"/>
      <c r="XY121" s="85"/>
      <c r="XZ121" s="85"/>
      <c r="YA121" s="85"/>
      <c r="YB121" s="85"/>
      <c r="YC121" s="85"/>
      <c r="YD121" s="85"/>
      <c r="YE121" s="87"/>
      <c r="YF121" s="85"/>
      <c r="YG121" s="90"/>
    </row>
    <row r="122" spans="7:657" x14ac:dyDescent="0.25">
      <c r="G122" s="85"/>
      <c r="W122" s="85"/>
      <c r="X122" s="85"/>
      <c r="AA122"/>
      <c r="AC122" s="85"/>
      <c r="AR122"/>
      <c r="AS122"/>
      <c r="AV122" s="85"/>
      <c r="AY122" s="86"/>
      <c r="BC122" s="86"/>
      <c r="BN122" s="85"/>
      <c r="DB122" s="85"/>
      <c r="DC122" s="87"/>
      <c r="DD122" s="87"/>
      <c r="DE122" s="87"/>
      <c r="DF122" s="85"/>
      <c r="DG122" s="85"/>
      <c r="DH122" s="85"/>
      <c r="DI122" s="85"/>
      <c r="DN122" s="87"/>
      <c r="DR122" s="85"/>
      <c r="EN122" s="87"/>
      <c r="ER122" s="85"/>
      <c r="FJ122" s="87"/>
      <c r="FK122" s="88"/>
      <c r="FL122" s="88"/>
      <c r="FM122" s="88"/>
      <c r="FN122" s="88"/>
      <c r="GE122" s="89"/>
      <c r="GF122" s="85"/>
      <c r="GG122" s="85"/>
      <c r="GH122" s="85"/>
      <c r="GI122" s="85"/>
      <c r="GZ122" s="87"/>
      <c r="HD122" s="85"/>
      <c r="HU122" s="87"/>
      <c r="HY122" s="85"/>
      <c r="IP122" s="87"/>
      <c r="IT122" s="85"/>
      <c r="JK122" s="87"/>
      <c r="JO122" s="85"/>
      <c r="KF122" s="87"/>
      <c r="KJ122" s="85"/>
      <c r="LA122" s="87"/>
      <c r="LE122" s="85"/>
      <c r="LV122" s="87"/>
      <c r="LZ122" s="85"/>
      <c r="MQ122" s="87"/>
      <c r="MU122" s="85"/>
      <c r="NL122" s="87"/>
      <c r="NP122" s="85"/>
      <c r="OG122" s="87"/>
      <c r="OK122" s="85"/>
      <c r="OV122" s="85"/>
      <c r="PB122" s="87"/>
      <c r="PS122" s="85"/>
      <c r="PY122" s="87"/>
      <c r="QO122" s="85"/>
      <c r="QQ122" s="85"/>
      <c r="QU122" s="87"/>
      <c r="QW122" s="87"/>
      <c r="RL122" s="85"/>
      <c r="RR122" s="87"/>
      <c r="SG122" s="85"/>
      <c r="SM122" s="87"/>
      <c r="TB122" s="85"/>
      <c r="TH122" s="87"/>
      <c r="TW122" s="85"/>
      <c r="UC122" s="87"/>
      <c r="UR122" s="85"/>
      <c r="US122" s="85"/>
      <c r="UX122" s="87"/>
      <c r="VN122" s="85"/>
      <c r="VS122" s="87"/>
      <c r="VY122" s="85"/>
      <c r="WN122" s="87"/>
      <c r="WT122" s="85"/>
      <c r="WW122" s="85"/>
      <c r="WX122" s="85"/>
      <c r="WY122" s="85"/>
      <c r="WZ122" s="85"/>
      <c r="XA122" s="85"/>
      <c r="XB122" s="85"/>
      <c r="XC122" s="85"/>
      <c r="XD122" s="85"/>
      <c r="XE122" s="85"/>
      <c r="XF122" s="85"/>
      <c r="XG122" s="85"/>
      <c r="XH122" s="85"/>
      <c r="XI122" s="87"/>
      <c r="XJ122" s="85"/>
      <c r="XS122" s="85"/>
      <c r="XT122" s="85"/>
      <c r="XU122" s="85"/>
      <c r="XV122" s="85"/>
      <c r="XW122" s="85"/>
      <c r="XX122" s="85"/>
      <c r="XY122" s="85"/>
      <c r="XZ122" s="85"/>
      <c r="YA122" s="85"/>
      <c r="YB122" s="85"/>
      <c r="YC122" s="85"/>
      <c r="YD122" s="85"/>
      <c r="YE122" s="87"/>
      <c r="YF122" s="85"/>
      <c r="YG122" s="90"/>
    </row>
    <row r="123" spans="7:657" x14ac:dyDescent="0.25">
      <c r="G123" s="85"/>
      <c r="W123" s="85"/>
      <c r="X123" s="85"/>
      <c r="AA123"/>
      <c r="AC123" s="85"/>
      <c r="AR123"/>
      <c r="AS123"/>
      <c r="AV123" s="85"/>
      <c r="AY123" s="86"/>
      <c r="BC123" s="86"/>
      <c r="BN123" s="85"/>
      <c r="DB123" s="85"/>
      <c r="DC123" s="87"/>
      <c r="DD123" s="87"/>
      <c r="DE123" s="87"/>
      <c r="DF123" s="85"/>
      <c r="DG123" s="85"/>
      <c r="DH123" s="85"/>
      <c r="DI123" s="85"/>
      <c r="DN123" s="87"/>
      <c r="DR123" s="85"/>
      <c r="EN123" s="87"/>
      <c r="ER123" s="85"/>
      <c r="FJ123" s="87"/>
      <c r="FK123" s="88"/>
      <c r="FL123" s="88"/>
      <c r="FM123" s="88"/>
      <c r="FN123" s="88"/>
      <c r="GE123" s="89"/>
      <c r="GF123" s="85"/>
      <c r="GG123" s="85"/>
      <c r="GH123" s="85"/>
      <c r="GI123" s="85"/>
      <c r="GZ123" s="87"/>
      <c r="HD123" s="85"/>
      <c r="HU123" s="87"/>
      <c r="HY123" s="85"/>
      <c r="IP123" s="87"/>
      <c r="IT123" s="85"/>
      <c r="JK123" s="87"/>
      <c r="JO123" s="85"/>
      <c r="KF123" s="87"/>
      <c r="KJ123" s="85"/>
      <c r="LA123" s="87"/>
      <c r="LE123" s="85"/>
      <c r="LV123" s="87"/>
      <c r="LZ123" s="85"/>
      <c r="MQ123" s="87"/>
      <c r="MU123" s="85"/>
      <c r="NL123" s="87"/>
      <c r="NP123" s="85"/>
      <c r="OG123" s="87"/>
      <c r="OK123" s="85"/>
      <c r="OV123" s="85"/>
      <c r="PB123" s="87"/>
      <c r="PS123" s="85"/>
      <c r="PY123" s="87"/>
      <c r="QO123" s="85"/>
      <c r="QQ123" s="85"/>
      <c r="QU123" s="87"/>
      <c r="QW123" s="87"/>
      <c r="RL123" s="85"/>
      <c r="RR123" s="87"/>
      <c r="SG123" s="85"/>
      <c r="SM123" s="87"/>
      <c r="TB123" s="85"/>
      <c r="TH123" s="87"/>
      <c r="TW123" s="85"/>
      <c r="UC123" s="87"/>
      <c r="UR123" s="85"/>
      <c r="US123" s="85"/>
      <c r="UX123" s="87"/>
      <c r="VN123" s="85"/>
      <c r="VS123" s="87"/>
      <c r="VY123" s="85"/>
      <c r="WN123" s="87"/>
      <c r="WT123" s="85"/>
      <c r="WW123" s="85"/>
      <c r="WX123" s="85"/>
      <c r="WY123" s="85"/>
      <c r="WZ123" s="85"/>
      <c r="XA123" s="85"/>
      <c r="XB123" s="85"/>
      <c r="XC123" s="85"/>
      <c r="XD123" s="85"/>
      <c r="XE123" s="85"/>
      <c r="XF123" s="85"/>
      <c r="XG123" s="85"/>
      <c r="XH123" s="85"/>
      <c r="XI123" s="87"/>
      <c r="XJ123" s="85"/>
      <c r="XS123" s="85"/>
      <c r="XT123" s="85"/>
      <c r="XU123" s="85"/>
      <c r="XV123" s="85"/>
      <c r="XW123" s="85"/>
      <c r="XX123" s="85"/>
      <c r="XY123" s="85"/>
      <c r="XZ123" s="85"/>
      <c r="YA123" s="85"/>
      <c r="YB123" s="85"/>
      <c r="YC123" s="85"/>
      <c r="YD123" s="85"/>
      <c r="YE123" s="87"/>
      <c r="YF123" s="85"/>
      <c r="YG123" s="90"/>
    </row>
    <row r="124" spans="7:657" x14ac:dyDescent="0.25">
      <c r="G124" s="85"/>
      <c r="W124" s="85"/>
      <c r="X124" s="85"/>
      <c r="AA124"/>
      <c r="AC124" s="85"/>
      <c r="AR124"/>
      <c r="AS124"/>
      <c r="AV124" s="85"/>
      <c r="AY124" s="86"/>
      <c r="BC124" s="86"/>
      <c r="BN124" s="85"/>
      <c r="DB124" s="85"/>
      <c r="DC124" s="87"/>
      <c r="DD124" s="87"/>
      <c r="DE124" s="87"/>
      <c r="DF124" s="85"/>
      <c r="DG124" s="85"/>
      <c r="DH124" s="85"/>
      <c r="DI124" s="85"/>
      <c r="DN124" s="87"/>
      <c r="DR124" s="85"/>
      <c r="EN124" s="87"/>
      <c r="ER124" s="85"/>
      <c r="FJ124" s="87"/>
      <c r="FK124" s="88"/>
      <c r="FL124" s="88"/>
      <c r="FM124" s="88"/>
      <c r="FN124" s="88"/>
      <c r="GE124" s="89"/>
      <c r="GF124" s="85"/>
      <c r="GG124" s="85"/>
      <c r="GH124" s="85"/>
      <c r="GI124" s="85"/>
      <c r="GZ124" s="87"/>
      <c r="HD124" s="85"/>
      <c r="HU124" s="87"/>
      <c r="HY124" s="85"/>
      <c r="IP124" s="87"/>
      <c r="IT124" s="85"/>
      <c r="JK124" s="87"/>
      <c r="JO124" s="85"/>
      <c r="KF124" s="87"/>
      <c r="KJ124" s="85"/>
      <c r="LA124" s="87"/>
      <c r="LE124" s="85"/>
      <c r="LV124" s="87"/>
      <c r="LZ124" s="85"/>
      <c r="MQ124" s="87"/>
      <c r="MU124" s="85"/>
      <c r="NL124" s="87"/>
      <c r="NP124" s="85"/>
      <c r="OG124" s="87"/>
      <c r="OK124" s="85"/>
      <c r="OV124" s="85"/>
      <c r="PB124" s="87"/>
      <c r="PS124" s="85"/>
      <c r="PY124" s="87"/>
      <c r="QO124" s="85"/>
      <c r="QQ124" s="85"/>
      <c r="QU124" s="87"/>
      <c r="QW124" s="87"/>
      <c r="RL124" s="85"/>
      <c r="RR124" s="87"/>
      <c r="SG124" s="85"/>
      <c r="SM124" s="87"/>
      <c r="TB124" s="85"/>
      <c r="TH124" s="87"/>
      <c r="TW124" s="85"/>
      <c r="UC124" s="87"/>
      <c r="UR124" s="85"/>
      <c r="US124" s="85"/>
      <c r="UX124" s="87"/>
      <c r="VN124" s="85"/>
      <c r="VS124" s="87"/>
      <c r="VY124" s="85"/>
      <c r="WN124" s="87"/>
      <c r="WT124" s="85"/>
      <c r="WW124" s="85"/>
      <c r="WX124" s="85"/>
      <c r="WY124" s="85"/>
      <c r="WZ124" s="85"/>
      <c r="XA124" s="85"/>
      <c r="XB124" s="85"/>
      <c r="XC124" s="85"/>
      <c r="XD124" s="85"/>
      <c r="XE124" s="85"/>
      <c r="XF124" s="85"/>
      <c r="XG124" s="85"/>
      <c r="XH124" s="85"/>
      <c r="XI124" s="87"/>
      <c r="XJ124" s="85"/>
      <c r="XS124" s="85"/>
      <c r="XT124" s="85"/>
      <c r="XU124" s="85"/>
      <c r="XV124" s="85"/>
      <c r="XW124" s="85"/>
      <c r="XX124" s="85"/>
      <c r="XY124" s="85"/>
      <c r="XZ124" s="85"/>
      <c r="YA124" s="85"/>
      <c r="YB124" s="85"/>
      <c r="YC124" s="85"/>
      <c r="YD124" s="85"/>
      <c r="YE124" s="87"/>
      <c r="YF124" s="85"/>
      <c r="YG124" s="90"/>
    </row>
    <row r="125" spans="7:657" x14ac:dyDescent="0.25">
      <c r="G125" s="85"/>
      <c r="W125" s="85"/>
      <c r="X125" s="85"/>
      <c r="AA125"/>
      <c r="AC125" s="85"/>
      <c r="AR125"/>
      <c r="AS125"/>
      <c r="AV125" s="85"/>
      <c r="AY125" s="86"/>
      <c r="BC125" s="86"/>
      <c r="BN125" s="85"/>
      <c r="DB125" s="85"/>
      <c r="DC125" s="87"/>
      <c r="DD125" s="87"/>
      <c r="DE125" s="87"/>
      <c r="DF125" s="85"/>
      <c r="DG125" s="85"/>
      <c r="DH125" s="85"/>
      <c r="DI125" s="85"/>
      <c r="DN125" s="87"/>
      <c r="DR125" s="85"/>
      <c r="EN125" s="87"/>
      <c r="ER125" s="85"/>
      <c r="FJ125" s="87"/>
      <c r="FK125" s="88"/>
      <c r="FL125" s="88"/>
      <c r="FM125" s="88"/>
      <c r="FN125" s="88"/>
      <c r="GE125" s="89"/>
      <c r="GF125" s="85"/>
      <c r="GG125" s="85"/>
      <c r="GH125" s="85"/>
      <c r="GI125" s="85"/>
      <c r="GZ125" s="87"/>
      <c r="HD125" s="85"/>
      <c r="HU125" s="87"/>
      <c r="HY125" s="85"/>
      <c r="IP125" s="87"/>
      <c r="IT125" s="85"/>
      <c r="JK125" s="87"/>
      <c r="JO125" s="85"/>
      <c r="KF125" s="87"/>
      <c r="KJ125" s="85"/>
      <c r="LA125" s="87"/>
      <c r="LE125" s="85"/>
      <c r="LV125" s="87"/>
      <c r="LZ125" s="85"/>
      <c r="MQ125" s="87"/>
      <c r="MU125" s="85"/>
      <c r="NL125" s="87"/>
      <c r="NP125" s="85"/>
      <c r="OG125" s="87"/>
      <c r="OK125" s="85"/>
      <c r="OV125" s="85"/>
      <c r="PB125" s="87"/>
      <c r="PS125" s="85"/>
      <c r="PY125" s="87"/>
      <c r="QO125" s="85"/>
      <c r="QQ125" s="85"/>
      <c r="QU125" s="87"/>
      <c r="QW125" s="87"/>
      <c r="RL125" s="85"/>
      <c r="RR125" s="87"/>
      <c r="SG125" s="85"/>
      <c r="SM125" s="87"/>
      <c r="TB125" s="85"/>
      <c r="TH125" s="87"/>
      <c r="TW125" s="85"/>
      <c r="UC125" s="87"/>
      <c r="UR125" s="85"/>
      <c r="US125" s="85"/>
      <c r="UX125" s="87"/>
      <c r="VN125" s="85"/>
      <c r="VS125" s="87"/>
      <c r="VY125" s="85"/>
      <c r="WN125" s="87"/>
      <c r="WT125" s="85"/>
      <c r="WW125" s="85"/>
      <c r="WX125" s="85"/>
      <c r="WY125" s="85"/>
      <c r="WZ125" s="85"/>
      <c r="XA125" s="85"/>
      <c r="XB125" s="85"/>
      <c r="XC125" s="85"/>
      <c r="XD125" s="85"/>
      <c r="XE125" s="85"/>
      <c r="XF125" s="85"/>
      <c r="XG125" s="85"/>
      <c r="XH125" s="85"/>
      <c r="XI125" s="87"/>
      <c r="XJ125" s="85"/>
      <c r="XS125" s="85"/>
      <c r="XT125" s="85"/>
      <c r="XU125" s="85"/>
      <c r="XV125" s="85"/>
      <c r="XW125" s="85"/>
      <c r="XX125" s="85"/>
      <c r="XY125" s="85"/>
      <c r="XZ125" s="85"/>
      <c r="YA125" s="85"/>
      <c r="YB125" s="85"/>
      <c r="YC125" s="85"/>
      <c r="YD125" s="85"/>
      <c r="YE125" s="87"/>
      <c r="YF125" s="85"/>
      <c r="YG125" s="90"/>
    </row>
    <row r="126" spans="7:657" x14ac:dyDescent="0.25">
      <c r="G126" s="85"/>
      <c r="W126" s="85"/>
      <c r="X126" s="85"/>
      <c r="AA126"/>
      <c r="AC126" s="85"/>
      <c r="AR126"/>
      <c r="AS126"/>
      <c r="AV126" s="85"/>
      <c r="AY126" s="86"/>
      <c r="BC126" s="86"/>
      <c r="BN126" s="85"/>
      <c r="DB126" s="85"/>
      <c r="DC126" s="87"/>
      <c r="DD126" s="87"/>
      <c r="DE126" s="87"/>
      <c r="DF126" s="85"/>
      <c r="DG126" s="85"/>
      <c r="DH126" s="85"/>
      <c r="DI126" s="85"/>
      <c r="DN126" s="87"/>
      <c r="DR126" s="85"/>
      <c r="EN126" s="87"/>
      <c r="ER126" s="85"/>
      <c r="FJ126" s="87"/>
      <c r="FK126" s="88"/>
      <c r="FL126" s="88"/>
      <c r="FM126" s="88"/>
      <c r="FN126" s="88"/>
      <c r="GE126" s="89"/>
      <c r="GF126" s="85"/>
      <c r="GG126" s="85"/>
      <c r="GH126" s="85"/>
      <c r="GI126" s="85"/>
      <c r="GZ126" s="87"/>
      <c r="HD126" s="85"/>
      <c r="HU126" s="87"/>
      <c r="HY126" s="85"/>
      <c r="IP126" s="87"/>
      <c r="IT126" s="85"/>
      <c r="JK126" s="87"/>
      <c r="JO126" s="85"/>
      <c r="KF126" s="87"/>
      <c r="KJ126" s="85"/>
      <c r="LA126" s="87"/>
      <c r="LE126" s="85"/>
      <c r="LV126" s="87"/>
      <c r="LZ126" s="85"/>
      <c r="MQ126" s="87"/>
      <c r="MU126" s="85"/>
      <c r="NL126" s="87"/>
      <c r="NP126" s="85"/>
      <c r="OG126" s="87"/>
      <c r="OK126" s="85"/>
      <c r="OV126" s="85"/>
      <c r="PB126" s="87"/>
      <c r="PS126" s="85"/>
      <c r="PY126" s="87"/>
      <c r="QO126" s="85"/>
      <c r="QQ126" s="85"/>
      <c r="QU126" s="87"/>
      <c r="QW126" s="87"/>
      <c r="RL126" s="85"/>
      <c r="RR126" s="87"/>
      <c r="SG126" s="85"/>
      <c r="SM126" s="87"/>
      <c r="TB126" s="85"/>
      <c r="TH126" s="87"/>
      <c r="TW126" s="85"/>
      <c r="UC126" s="87"/>
      <c r="UR126" s="85"/>
      <c r="US126" s="85"/>
      <c r="UX126" s="87"/>
      <c r="VN126" s="85"/>
      <c r="VS126" s="87"/>
      <c r="VY126" s="85"/>
      <c r="WN126" s="87"/>
      <c r="WT126" s="85"/>
      <c r="WW126" s="85"/>
      <c r="WX126" s="85"/>
      <c r="WY126" s="85"/>
      <c r="WZ126" s="85"/>
      <c r="XA126" s="85"/>
      <c r="XB126" s="85"/>
      <c r="XC126" s="85"/>
      <c r="XD126" s="85"/>
      <c r="XE126" s="85"/>
      <c r="XF126" s="85"/>
      <c r="XG126" s="85"/>
      <c r="XH126" s="85"/>
      <c r="XI126" s="87"/>
      <c r="XJ126" s="85"/>
      <c r="XS126" s="85"/>
      <c r="XT126" s="85"/>
      <c r="XU126" s="85"/>
      <c r="XV126" s="85"/>
      <c r="XW126" s="85"/>
      <c r="XX126" s="85"/>
      <c r="XY126" s="85"/>
      <c r="XZ126" s="85"/>
      <c r="YA126" s="85"/>
      <c r="YB126" s="85"/>
      <c r="YC126" s="85"/>
      <c r="YD126" s="85"/>
      <c r="YE126" s="87"/>
      <c r="YF126" s="85"/>
      <c r="YG126" s="90"/>
    </row>
    <row r="127" spans="7:657" x14ac:dyDescent="0.25">
      <c r="G127" s="85"/>
      <c r="W127" s="85"/>
      <c r="X127" s="85"/>
      <c r="AA127"/>
      <c r="AC127" s="85"/>
      <c r="AR127"/>
      <c r="AS127"/>
      <c r="AV127" s="85"/>
      <c r="AY127" s="86"/>
      <c r="BC127" s="86"/>
      <c r="BN127" s="85"/>
      <c r="DB127" s="85"/>
      <c r="DC127" s="87"/>
      <c r="DD127" s="87"/>
      <c r="DE127" s="87"/>
      <c r="DF127" s="85"/>
      <c r="DG127" s="85"/>
      <c r="DH127" s="85"/>
      <c r="DI127" s="85"/>
      <c r="DN127" s="87"/>
      <c r="DR127" s="85"/>
      <c r="EN127" s="87"/>
      <c r="ER127" s="85"/>
      <c r="FJ127" s="87"/>
      <c r="FK127" s="88"/>
      <c r="FL127" s="88"/>
      <c r="FM127" s="88"/>
      <c r="FN127" s="88"/>
      <c r="GE127" s="89"/>
      <c r="GF127" s="85"/>
      <c r="GG127" s="85"/>
      <c r="GH127" s="85"/>
      <c r="GI127" s="85"/>
      <c r="GZ127" s="87"/>
      <c r="HD127" s="85"/>
      <c r="HU127" s="87"/>
      <c r="HY127" s="85"/>
      <c r="IP127" s="87"/>
      <c r="IT127" s="85"/>
      <c r="JK127" s="87"/>
      <c r="JO127" s="85"/>
      <c r="KF127" s="87"/>
      <c r="KJ127" s="85"/>
      <c r="LA127" s="87"/>
      <c r="LE127" s="85"/>
      <c r="LV127" s="87"/>
      <c r="LZ127" s="85"/>
      <c r="MQ127" s="87"/>
      <c r="MU127" s="85"/>
      <c r="NL127" s="87"/>
      <c r="NP127" s="85"/>
      <c r="OG127" s="87"/>
      <c r="OK127" s="85"/>
      <c r="OV127" s="85"/>
      <c r="PB127" s="87"/>
      <c r="PS127" s="85"/>
      <c r="PY127" s="87"/>
      <c r="QO127" s="85"/>
      <c r="QQ127" s="85"/>
      <c r="QU127" s="87"/>
      <c r="QW127" s="87"/>
      <c r="RL127" s="85"/>
      <c r="RR127" s="87"/>
      <c r="SG127" s="85"/>
      <c r="SM127" s="87"/>
      <c r="TB127" s="85"/>
      <c r="TH127" s="87"/>
      <c r="TW127" s="85"/>
      <c r="UC127" s="87"/>
      <c r="UR127" s="85"/>
      <c r="US127" s="85"/>
      <c r="UX127" s="87"/>
      <c r="VN127" s="85"/>
      <c r="VS127" s="87"/>
      <c r="VY127" s="85"/>
      <c r="WN127" s="87"/>
      <c r="WT127" s="85"/>
      <c r="WW127" s="85"/>
      <c r="WX127" s="85"/>
      <c r="WY127" s="85"/>
      <c r="WZ127" s="85"/>
      <c r="XA127" s="85"/>
      <c r="XB127" s="85"/>
      <c r="XC127" s="85"/>
      <c r="XD127" s="85"/>
      <c r="XE127" s="85"/>
      <c r="XF127" s="85"/>
      <c r="XG127" s="85"/>
      <c r="XH127" s="85"/>
      <c r="XI127" s="87"/>
      <c r="XJ127" s="85"/>
      <c r="XS127" s="85"/>
      <c r="XT127" s="85"/>
      <c r="XU127" s="85"/>
      <c r="XV127" s="85"/>
      <c r="XW127" s="85"/>
      <c r="XX127" s="85"/>
      <c r="XY127" s="85"/>
      <c r="XZ127" s="85"/>
      <c r="YA127" s="85"/>
      <c r="YB127" s="85"/>
      <c r="YC127" s="85"/>
      <c r="YD127" s="85"/>
      <c r="YE127" s="87"/>
      <c r="YF127" s="85"/>
      <c r="YG127" s="90"/>
    </row>
    <row r="128" spans="7:657" x14ac:dyDescent="0.25">
      <c r="G128" s="85"/>
      <c r="W128" s="85"/>
      <c r="X128" s="85"/>
      <c r="AA128"/>
      <c r="AC128" s="85"/>
      <c r="AR128"/>
      <c r="AS128"/>
      <c r="AV128" s="85"/>
      <c r="AY128" s="86"/>
      <c r="BC128" s="86"/>
      <c r="BN128" s="85"/>
      <c r="DB128" s="85"/>
      <c r="DC128" s="87"/>
      <c r="DD128" s="87"/>
      <c r="DE128" s="87"/>
      <c r="DF128" s="85"/>
      <c r="DG128" s="85"/>
      <c r="DH128" s="85"/>
      <c r="DI128" s="85"/>
      <c r="DN128" s="87"/>
      <c r="DR128" s="85"/>
      <c r="EN128" s="87"/>
      <c r="ER128" s="85"/>
      <c r="FJ128" s="87"/>
      <c r="FK128" s="88"/>
      <c r="FL128" s="88"/>
      <c r="FM128" s="88"/>
      <c r="FN128" s="88"/>
      <c r="GE128" s="89"/>
      <c r="GF128" s="85"/>
      <c r="GG128" s="85"/>
      <c r="GH128" s="85"/>
      <c r="GI128" s="85"/>
      <c r="GZ128" s="87"/>
      <c r="HD128" s="85"/>
      <c r="HU128" s="87"/>
      <c r="HY128" s="85"/>
      <c r="IP128" s="87"/>
      <c r="IT128" s="85"/>
      <c r="JK128" s="87"/>
      <c r="JO128" s="85"/>
      <c r="KF128" s="87"/>
      <c r="KJ128" s="85"/>
      <c r="LA128" s="87"/>
      <c r="LE128" s="85"/>
      <c r="LV128" s="87"/>
      <c r="LZ128" s="85"/>
      <c r="MQ128" s="87"/>
      <c r="MU128" s="85"/>
      <c r="NL128" s="87"/>
      <c r="NP128" s="85"/>
      <c r="OG128" s="87"/>
      <c r="OK128" s="85"/>
      <c r="OV128" s="85"/>
      <c r="PB128" s="87"/>
      <c r="PS128" s="85"/>
      <c r="PY128" s="87"/>
      <c r="QO128" s="85"/>
      <c r="QQ128" s="85"/>
      <c r="QU128" s="87"/>
      <c r="QW128" s="87"/>
      <c r="RL128" s="85"/>
      <c r="RR128" s="87"/>
      <c r="SG128" s="85"/>
      <c r="SM128" s="87"/>
      <c r="TB128" s="85"/>
      <c r="TH128" s="87"/>
      <c r="TW128" s="85"/>
      <c r="UC128" s="87"/>
      <c r="UR128" s="85"/>
      <c r="US128" s="85"/>
      <c r="UX128" s="87"/>
      <c r="VN128" s="85"/>
      <c r="VS128" s="87"/>
      <c r="VY128" s="85"/>
      <c r="WN128" s="87"/>
      <c r="WT128" s="85"/>
      <c r="WW128" s="85"/>
      <c r="WX128" s="85"/>
      <c r="WY128" s="85"/>
      <c r="WZ128" s="85"/>
      <c r="XA128" s="85"/>
      <c r="XB128" s="85"/>
      <c r="XC128" s="85"/>
      <c r="XD128" s="85"/>
      <c r="XE128" s="85"/>
      <c r="XF128" s="85"/>
      <c r="XG128" s="85"/>
      <c r="XH128" s="85"/>
      <c r="XI128" s="87"/>
      <c r="XJ128" s="85"/>
      <c r="XS128" s="85"/>
      <c r="XT128" s="85"/>
      <c r="XU128" s="85"/>
      <c r="XV128" s="85"/>
      <c r="XW128" s="85"/>
      <c r="XX128" s="85"/>
      <c r="XY128" s="85"/>
      <c r="XZ128" s="85"/>
      <c r="YA128" s="85"/>
      <c r="YB128" s="85"/>
      <c r="YC128" s="85"/>
      <c r="YD128" s="85"/>
      <c r="YE128" s="87"/>
      <c r="YF128" s="85"/>
      <c r="YG128" s="90"/>
    </row>
    <row r="129" spans="7:657" x14ac:dyDescent="0.25">
      <c r="G129" s="85"/>
      <c r="W129" s="85"/>
      <c r="X129" s="85"/>
      <c r="AA129"/>
      <c r="AC129" s="85"/>
      <c r="AR129"/>
      <c r="AS129"/>
      <c r="AV129" s="85"/>
      <c r="AY129" s="86"/>
      <c r="BC129" s="86"/>
      <c r="BN129" s="85"/>
      <c r="DB129" s="85"/>
      <c r="DC129" s="87"/>
      <c r="DD129" s="87"/>
      <c r="DE129" s="87"/>
      <c r="DF129" s="85"/>
      <c r="DG129" s="85"/>
      <c r="DH129" s="85"/>
      <c r="DI129" s="85"/>
      <c r="DN129" s="87"/>
      <c r="DR129" s="85"/>
      <c r="EN129" s="87"/>
      <c r="ER129" s="85"/>
      <c r="FJ129" s="87"/>
      <c r="FK129" s="88"/>
      <c r="FL129" s="88"/>
      <c r="FM129" s="88"/>
      <c r="FN129" s="88"/>
      <c r="GE129" s="89"/>
      <c r="GF129" s="85"/>
      <c r="GG129" s="85"/>
      <c r="GH129" s="85"/>
      <c r="GI129" s="85"/>
      <c r="GZ129" s="87"/>
      <c r="HD129" s="85"/>
      <c r="HU129" s="87"/>
      <c r="HY129" s="85"/>
      <c r="IP129" s="87"/>
      <c r="IT129" s="85"/>
      <c r="JK129" s="87"/>
      <c r="JO129" s="85"/>
      <c r="KF129" s="87"/>
      <c r="KJ129" s="85"/>
      <c r="LA129" s="87"/>
      <c r="LE129" s="85"/>
      <c r="LV129" s="87"/>
      <c r="LZ129" s="85"/>
      <c r="MQ129" s="87"/>
      <c r="MU129" s="85"/>
      <c r="NL129" s="87"/>
      <c r="NP129" s="85"/>
      <c r="OG129" s="87"/>
      <c r="OK129" s="85"/>
      <c r="OV129" s="85"/>
      <c r="PB129" s="87"/>
      <c r="PS129" s="85"/>
      <c r="PY129" s="87"/>
      <c r="QO129" s="85"/>
      <c r="QQ129" s="85"/>
      <c r="QU129" s="87"/>
      <c r="QW129" s="87"/>
      <c r="RL129" s="85"/>
      <c r="RR129" s="87"/>
      <c r="SG129" s="85"/>
      <c r="SM129" s="87"/>
      <c r="TB129" s="85"/>
      <c r="TH129" s="87"/>
      <c r="TW129" s="85"/>
      <c r="UC129" s="87"/>
      <c r="UR129" s="85"/>
      <c r="US129" s="85"/>
      <c r="UX129" s="87"/>
      <c r="VN129" s="85"/>
      <c r="VS129" s="87"/>
      <c r="VY129" s="85"/>
      <c r="WN129" s="87"/>
      <c r="WT129" s="85"/>
      <c r="WW129" s="85"/>
      <c r="WX129" s="85"/>
      <c r="WY129" s="85"/>
      <c r="WZ129" s="85"/>
      <c r="XA129" s="85"/>
      <c r="XB129" s="85"/>
      <c r="XC129" s="85"/>
      <c r="XD129" s="85"/>
      <c r="XE129" s="85"/>
      <c r="XF129" s="85"/>
      <c r="XG129" s="85"/>
      <c r="XH129" s="85"/>
      <c r="XI129" s="87"/>
      <c r="XJ129" s="85"/>
      <c r="XS129" s="85"/>
      <c r="XT129" s="85"/>
      <c r="XU129" s="85"/>
      <c r="XV129" s="85"/>
      <c r="XW129" s="85"/>
      <c r="XX129" s="85"/>
      <c r="XY129" s="85"/>
      <c r="XZ129" s="85"/>
      <c r="YA129" s="85"/>
      <c r="YB129" s="85"/>
      <c r="YC129" s="85"/>
      <c r="YD129" s="85"/>
      <c r="YE129" s="87"/>
      <c r="YF129" s="85"/>
      <c r="YG129" s="90"/>
    </row>
    <row r="130" spans="7:657" x14ac:dyDescent="0.25">
      <c r="G130" s="85"/>
      <c r="W130" s="85"/>
      <c r="X130" s="85"/>
      <c r="AA130"/>
      <c r="AC130" s="85"/>
      <c r="AR130"/>
      <c r="AS130"/>
      <c r="AV130" s="85"/>
      <c r="AY130" s="86"/>
      <c r="BC130" s="86"/>
      <c r="BN130" s="85"/>
      <c r="DB130" s="85"/>
      <c r="DC130" s="87"/>
      <c r="DD130" s="87"/>
      <c r="DE130" s="87"/>
      <c r="DF130" s="85"/>
      <c r="DG130" s="85"/>
      <c r="DH130" s="85"/>
      <c r="DI130" s="85"/>
      <c r="DN130" s="87"/>
      <c r="DR130" s="85"/>
      <c r="EN130" s="87"/>
      <c r="ER130" s="85"/>
      <c r="FJ130" s="87"/>
      <c r="FK130" s="88"/>
      <c r="FL130" s="88"/>
      <c r="FM130" s="88"/>
      <c r="FN130" s="88"/>
      <c r="GE130" s="89"/>
      <c r="GF130" s="85"/>
      <c r="GG130" s="85"/>
      <c r="GH130" s="85"/>
      <c r="GI130" s="85"/>
      <c r="GZ130" s="87"/>
      <c r="HD130" s="85"/>
      <c r="HU130" s="87"/>
      <c r="HY130" s="85"/>
      <c r="IP130" s="87"/>
      <c r="IT130" s="85"/>
      <c r="JK130" s="87"/>
      <c r="JO130" s="85"/>
      <c r="KF130" s="87"/>
      <c r="KJ130" s="85"/>
      <c r="LA130" s="87"/>
      <c r="LE130" s="85"/>
      <c r="LV130" s="87"/>
      <c r="LZ130" s="85"/>
      <c r="MQ130" s="87"/>
      <c r="MU130" s="85"/>
      <c r="NL130" s="87"/>
      <c r="NP130" s="85"/>
      <c r="OG130" s="87"/>
      <c r="OK130" s="85"/>
      <c r="OV130" s="85"/>
      <c r="PB130" s="87"/>
      <c r="PS130" s="85"/>
      <c r="PY130" s="87"/>
      <c r="QO130" s="85"/>
      <c r="QQ130" s="85"/>
      <c r="QU130" s="87"/>
      <c r="QW130" s="87"/>
      <c r="RL130" s="85"/>
      <c r="RR130" s="87"/>
      <c r="SG130" s="85"/>
      <c r="SM130" s="87"/>
      <c r="TB130" s="85"/>
      <c r="TH130" s="87"/>
      <c r="TW130" s="85"/>
      <c r="UC130" s="87"/>
      <c r="UR130" s="85"/>
      <c r="US130" s="85"/>
      <c r="UX130" s="87"/>
      <c r="VN130" s="85"/>
      <c r="VS130" s="87"/>
      <c r="VY130" s="85"/>
      <c r="WN130" s="87"/>
      <c r="WT130" s="85"/>
      <c r="WW130" s="85"/>
      <c r="WX130" s="85"/>
      <c r="WY130" s="85"/>
      <c r="WZ130" s="85"/>
      <c r="XA130" s="85"/>
      <c r="XB130" s="85"/>
      <c r="XC130" s="85"/>
      <c r="XD130" s="85"/>
      <c r="XE130" s="85"/>
      <c r="XF130" s="85"/>
      <c r="XG130" s="85"/>
      <c r="XH130" s="85"/>
      <c r="XI130" s="87"/>
      <c r="XJ130" s="85"/>
      <c r="XS130" s="85"/>
      <c r="XT130" s="85"/>
      <c r="XU130" s="85"/>
      <c r="XV130" s="85"/>
      <c r="XW130" s="85"/>
      <c r="XX130" s="85"/>
      <c r="XY130" s="85"/>
      <c r="XZ130" s="85"/>
      <c r="YA130" s="85"/>
      <c r="YB130" s="85"/>
      <c r="YC130" s="85"/>
      <c r="YD130" s="85"/>
      <c r="YE130" s="87"/>
      <c r="YF130" s="85"/>
      <c r="YG130" s="90"/>
    </row>
    <row r="131" spans="7:657" x14ac:dyDescent="0.25">
      <c r="G131" s="85"/>
      <c r="W131" s="85"/>
      <c r="X131" s="85"/>
      <c r="AA131"/>
      <c r="AC131" s="85"/>
      <c r="AR131"/>
      <c r="AS131"/>
      <c r="AV131" s="85"/>
      <c r="AY131" s="86"/>
      <c r="BC131" s="86"/>
      <c r="BN131" s="85"/>
      <c r="DB131" s="85"/>
      <c r="DC131" s="87"/>
      <c r="DD131" s="87"/>
      <c r="DE131" s="87"/>
      <c r="DF131" s="85"/>
      <c r="DG131" s="85"/>
      <c r="DH131" s="85"/>
      <c r="DI131" s="85"/>
      <c r="DN131" s="87"/>
      <c r="DR131" s="85"/>
      <c r="EN131" s="87"/>
      <c r="ER131" s="85"/>
      <c r="FJ131" s="87"/>
      <c r="FK131" s="88"/>
      <c r="FL131" s="88"/>
      <c r="FM131" s="88"/>
      <c r="FN131" s="88"/>
      <c r="GE131" s="89"/>
      <c r="GF131" s="85"/>
      <c r="GG131" s="85"/>
      <c r="GH131" s="85"/>
      <c r="GI131" s="85"/>
      <c r="GZ131" s="87"/>
      <c r="HD131" s="85"/>
      <c r="HU131" s="87"/>
      <c r="HY131" s="85"/>
      <c r="IP131" s="87"/>
      <c r="IT131" s="85"/>
      <c r="JK131" s="87"/>
      <c r="JO131" s="85"/>
      <c r="KF131" s="87"/>
      <c r="KJ131" s="85"/>
      <c r="LA131" s="87"/>
      <c r="LE131" s="85"/>
      <c r="LV131" s="87"/>
      <c r="LZ131" s="85"/>
      <c r="MQ131" s="87"/>
      <c r="MU131" s="85"/>
      <c r="NL131" s="87"/>
      <c r="NP131" s="85"/>
      <c r="OG131" s="87"/>
      <c r="OK131" s="85"/>
      <c r="OV131" s="85"/>
      <c r="PB131" s="87"/>
      <c r="PS131" s="85"/>
      <c r="PY131" s="87"/>
      <c r="QO131" s="85"/>
      <c r="QQ131" s="85"/>
      <c r="QU131" s="87"/>
      <c r="QW131" s="87"/>
      <c r="RL131" s="85"/>
      <c r="RR131" s="87"/>
      <c r="SG131" s="85"/>
      <c r="SM131" s="87"/>
      <c r="TB131" s="85"/>
      <c r="TH131" s="87"/>
      <c r="TW131" s="85"/>
      <c r="UC131" s="87"/>
      <c r="UR131" s="85"/>
      <c r="US131" s="85"/>
      <c r="UX131" s="87"/>
      <c r="VN131" s="85"/>
      <c r="VS131" s="87"/>
      <c r="VY131" s="85"/>
      <c r="WN131" s="87"/>
      <c r="WT131" s="85"/>
      <c r="WW131" s="85"/>
      <c r="WX131" s="85"/>
      <c r="WY131" s="85"/>
      <c r="WZ131" s="85"/>
      <c r="XA131" s="85"/>
      <c r="XB131" s="85"/>
      <c r="XC131" s="85"/>
      <c r="XD131" s="85"/>
      <c r="XE131" s="85"/>
      <c r="XF131" s="85"/>
      <c r="XG131" s="85"/>
      <c r="XH131" s="85"/>
      <c r="XI131" s="87"/>
      <c r="XJ131" s="85"/>
      <c r="XS131" s="85"/>
      <c r="XT131" s="85"/>
      <c r="XU131" s="85"/>
      <c r="XV131" s="85"/>
      <c r="XW131" s="85"/>
      <c r="XX131" s="85"/>
      <c r="XY131" s="85"/>
      <c r="XZ131" s="85"/>
      <c r="YA131" s="85"/>
      <c r="YB131" s="85"/>
      <c r="YC131" s="85"/>
      <c r="YD131" s="85"/>
      <c r="YE131" s="87"/>
      <c r="YF131" s="85"/>
      <c r="YG131" s="90"/>
    </row>
    <row r="132" spans="7:657" x14ac:dyDescent="0.25">
      <c r="G132" s="85"/>
      <c r="W132" s="85"/>
      <c r="X132" s="85"/>
      <c r="AA132"/>
      <c r="AC132" s="85"/>
      <c r="AR132"/>
      <c r="AS132"/>
      <c r="AV132" s="85"/>
      <c r="AY132" s="86"/>
      <c r="BC132" s="86"/>
      <c r="BN132" s="85"/>
      <c r="DB132" s="85"/>
      <c r="DC132" s="87"/>
      <c r="DD132" s="87"/>
      <c r="DE132" s="87"/>
      <c r="DF132" s="85"/>
      <c r="DG132" s="85"/>
      <c r="DH132" s="85"/>
      <c r="DI132" s="85"/>
      <c r="DN132" s="87"/>
      <c r="DR132" s="85"/>
      <c r="EN132" s="87"/>
      <c r="ER132" s="85"/>
      <c r="FJ132" s="87"/>
      <c r="FK132" s="88"/>
      <c r="FL132" s="88"/>
      <c r="FM132" s="88"/>
      <c r="FN132" s="88"/>
      <c r="GE132" s="89"/>
      <c r="GF132" s="85"/>
      <c r="GG132" s="85"/>
      <c r="GH132" s="85"/>
      <c r="GI132" s="85"/>
      <c r="GZ132" s="87"/>
      <c r="HD132" s="85"/>
      <c r="HU132" s="87"/>
      <c r="HY132" s="85"/>
      <c r="IP132" s="87"/>
      <c r="IT132" s="85"/>
      <c r="JK132" s="87"/>
      <c r="JO132" s="85"/>
      <c r="KF132" s="87"/>
      <c r="KJ132" s="85"/>
      <c r="LA132" s="87"/>
      <c r="LE132" s="85"/>
      <c r="LV132" s="87"/>
      <c r="LZ132" s="85"/>
      <c r="MQ132" s="87"/>
      <c r="MU132" s="85"/>
      <c r="NL132" s="87"/>
      <c r="NP132" s="85"/>
      <c r="OG132" s="87"/>
      <c r="OK132" s="85"/>
      <c r="OV132" s="85"/>
      <c r="PB132" s="87"/>
      <c r="PS132" s="85"/>
      <c r="PY132" s="87"/>
      <c r="QO132" s="85"/>
      <c r="QQ132" s="85"/>
      <c r="QU132" s="87"/>
      <c r="QW132" s="87"/>
      <c r="RL132" s="85"/>
      <c r="RR132" s="87"/>
      <c r="SG132" s="85"/>
      <c r="SM132" s="87"/>
      <c r="TB132" s="85"/>
      <c r="TH132" s="87"/>
      <c r="TW132" s="85"/>
      <c r="UC132" s="87"/>
      <c r="UR132" s="85"/>
      <c r="US132" s="85"/>
      <c r="UX132" s="87"/>
      <c r="VN132" s="85"/>
      <c r="VS132" s="87"/>
      <c r="VY132" s="85"/>
      <c r="WN132" s="87"/>
      <c r="WT132" s="85"/>
      <c r="WW132" s="85"/>
      <c r="WX132" s="85"/>
      <c r="WY132" s="85"/>
      <c r="WZ132" s="85"/>
      <c r="XA132" s="85"/>
      <c r="XB132" s="85"/>
      <c r="XC132" s="85"/>
      <c r="XD132" s="85"/>
      <c r="XE132" s="85"/>
      <c r="XF132" s="85"/>
      <c r="XG132" s="85"/>
      <c r="XH132" s="85"/>
      <c r="XI132" s="87"/>
      <c r="XJ132" s="85"/>
      <c r="XS132" s="85"/>
      <c r="XT132" s="85"/>
      <c r="XU132" s="85"/>
      <c r="XV132" s="85"/>
      <c r="XW132" s="85"/>
      <c r="XX132" s="85"/>
      <c r="XY132" s="85"/>
      <c r="XZ132" s="85"/>
      <c r="YA132" s="85"/>
      <c r="YB132" s="85"/>
      <c r="YC132" s="85"/>
      <c r="YD132" s="85"/>
      <c r="YE132" s="87"/>
      <c r="YF132" s="85"/>
      <c r="YG132" s="90"/>
    </row>
    <row r="133" spans="7:657" x14ac:dyDescent="0.25">
      <c r="G133" s="85"/>
      <c r="W133" s="85"/>
      <c r="X133" s="85"/>
      <c r="AA133"/>
      <c r="AC133" s="85"/>
      <c r="AR133"/>
      <c r="AS133"/>
      <c r="AV133" s="85"/>
      <c r="AY133" s="86"/>
      <c r="BC133" s="86"/>
      <c r="BN133" s="85"/>
      <c r="DB133" s="85"/>
      <c r="DC133" s="87"/>
      <c r="DD133" s="87"/>
      <c r="DE133" s="87"/>
      <c r="DF133" s="85"/>
      <c r="DG133" s="85"/>
      <c r="DH133" s="85"/>
      <c r="DI133" s="85"/>
      <c r="DN133" s="87"/>
      <c r="DR133" s="85"/>
      <c r="EN133" s="87"/>
      <c r="ER133" s="85"/>
      <c r="FJ133" s="87"/>
      <c r="FK133" s="88"/>
      <c r="FL133" s="88"/>
      <c r="FM133" s="88"/>
      <c r="FN133" s="88"/>
      <c r="GE133" s="89"/>
      <c r="GF133" s="85"/>
      <c r="GG133" s="85"/>
      <c r="GH133" s="85"/>
      <c r="GI133" s="85"/>
      <c r="GZ133" s="87"/>
      <c r="HD133" s="85"/>
      <c r="HU133" s="87"/>
      <c r="HY133" s="85"/>
      <c r="IP133" s="87"/>
      <c r="IT133" s="85"/>
      <c r="JK133" s="87"/>
      <c r="JO133" s="85"/>
      <c r="KF133" s="87"/>
      <c r="KJ133" s="85"/>
      <c r="LA133" s="87"/>
      <c r="LE133" s="85"/>
      <c r="LV133" s="87"/>
      <c r="LZ133" s="85"/>
      <c r="MQ133" s="87"/>
      <c r="MU133" s="85"/>
      <c r="NL133" s="87"/>
      <c r="NP133" s="85"/>
      <c r="OG133" s="87"/>
      <c r="OK133" s="85"/>
      <c r="OV133" s="85"/>
      <c r="PB133" s="87"/>
      <c r="PS133" s="85"/>
      <c r="PY133" s="87"/>
      <c r="QO133" s="85"/>
      <c r="QQ133" s="85"/>
      <c r="QU133" s="87"/>
      <c r="QW133" s="87"/>
      <c r="RL133" s="85"/>
      <c r="RR133" s="87"/>
      <c r="SG133" s="85"/>
      <c r="SM133" s="87"/>
      <c r="TB133" s="85"/>
      <c r="TH133" s="87"/>
      <c r="TW133" s="85"/>
      <c r="UC133" s="87"/>
      <c r="UR133" s="85"/>
      <c r="US133" s="85"/>
      <c r="UX133" s="87"/>
      <c r="VN133" s="85"/>
      <c r="VS133" s="87"/>
      <c r="VY133" s="85"/>
      <c r="WN133" s="87"/>
      <c r="WT133" s="85"/>
      <c r="WW133" s="85"/>
      <c r="WX133" s="85"/>
      <c r="WY133" s="85"/>
      <c r="WZ133" s="85"/>
      <c r="XA133" s="85"/>
      <c r="XB133" s="85"/>
      <c r="XC133" s="85"/>
      <c r="XD133" s="85"/>
      <c r="XE133" s="85"/>
      <c r="XF133" s="85"/>
      <c r="XG133" s="85"/>
      <c r="XH133" s="85"/>
      <c r="XI133" s="87"/>
      <c r="XJ133" s="85"/>
      <c r="XS133" s="85"/>
      <c r="XT133" s="85"/>
      <c r="XU133" s="85"/>
      <c r="XV133" s="85"/>
      <c r="XW133" s="85"/>
      <c r="XX133" s="85"/>
      <c r="XY133" s="85"/>
      <c r="XZ133" s="85"/>
      <c r="YA133" s="85"/>
      <c r="YB133" s="85"/>
      <c r="YC133" s="85"/>
      <c r="YD133" s="85"/>
      <c r="YE133" s="87"/>
      <c r="YF133" s="85"/>
      <c r="YG133" s="90"/>
    </row>
    <row r="134" spans="7:657" x14ac:dyDescent="0.25">
      <c r="G134" s="85"/>
      <c r="W134" s="85"/>
      <c r="X134" s="85"/>
      <c r="AA134"/>
      <c r="AC134" s="85"/>
      <c r="AR134"/>
      <c r="AS134"/>
      <c r="AV134" s="85"/>
      <c r="AY134" s="86"/>
      <c r="BC134" s="86"/>
      <c r="BN134" s="85"/>
      <c r="DB134" s="85"/>
      <c r="DC134" s="87"/>
      <c r="DD134" s="87"/>
      <c r="DE134" s="87"/>
      <c r="DF134" s="85"/>
      <c r="DG134" s="85"/>
      <c r="DH134" s="85"/>
      <c r="DI134" s="85"/>
      <c r="DN134" s="87"/>
      <c r="DR134" s="85"/>
      <c r="EN134" s="87"/>
      <c r="ER134" s="85"/>
      <c r="FJ134" s="87"/>
      <c r="FK134" s="88"/>
      <c r="FL134" s="88"/>
      <c r="FM134" s="88"/>
      <c r="FN134" s="88"/>
      <c r="GE134" s="89"/>
      <c r="GF134" s="85"/>
      <c r="GG134" s="85"/>
      <c r="GH134" s="85"/>
      <c r="GI134" s="85"/>
      <c r="GZ134" s="87"/>
      <c r="HD134" s="85"/>
      <c r="HU134" s="87"/>
      <c r="HY134" s="85"/>
      <c r="IP134" s="87"/>
      <c r="IT134" s="85"/>
      <c r="JK134" s="87"/>
      <c r="JO134" s="85"/>
      <c r="KF134" s="87"/>
      <c r="KJ134" s="85"/>
      <c r="LA134" s="87"/>
      <c r="LE134" s="85"/>
      <c r="LV134" s="87"/>
      <c r="LZ134" s="85"/>
      <c r="MQ134" s="87"/>
      <c r="MU134" s="85"/>
      <c r="NL134" s="87"/>
      <c r="NP134" s="85"/>
      <c r="OG134" s="87"/>
      <c r="OK134" s="85"/>
      <c r="OV134" s="85"/>
      <c r="PB134" s="87"/>
      <c r="PS134" s="85"/>
      <c r="PY134" s="87"/>
      <c r="QO134" s="85"/>
      <c r="QQ134" s="85"/>
      <c r="QU134" s="87"/>
      <c r="QW134" s="87"/>
      <c r="RL134" s="85"/>
      <c r="RR134" s="87"/>
      <c r="SG134" s="85"/>
      <c r="SM134" s="87"/>
      <c r="TB134" s="85"/>
      <c r="TH134" s="87"/>
      <c r="TW134" s="85"/>
      <c r="UC134" s="87"/>
      <c r="UR134" s="85"/>
      <c r="US134" s="85"/>
      <c r="UX134" s="87"/>
      <c r="VN134" s="85"/>
      <c r="VS134" s="87"/>
      <c r="VY134" s="85"/>
      <c r="WN134" s="87"/>
      <c r="WT134" s="85"/>
      <c r="WW134" s="85"/>
      <c r="WX134" s="85"/>
      <c r="WY134" s="85"/>
      <c r="WZ134" s="85"/>
      <c r="XA134" s="85"/>
      <c r="XB134" s="85"/>
      <c r="XC134" s="85"/>
      <c r="XD134" s="85"/>
      <c r="XE134" s="85"/>
      <c r="XF134" s="85"/>
      <c r="XG134" s="85"/>
      <c r="XH134" s="85"/>
      <c r="XI134" s="87"/>
      <c r="XJ134" s="85"/>
      <c r="XS134" s="85"/>
      <c r="XT134" s="85"/>
      <c r="XU134" s="85"/>
      <c r="XV134" s="85"/>
      <c r="XW134" s="85"/>
      <c r="XX134" s="85"/>
      <c r="XY134" s="85"/>
      <c r="XZ134" s="85"/>
      <c r="YA134" s="85"/>
      <c r="YB134" s="85"/>
      <c r="YC134" s="85"/>
      <c r="YD134" s="85"/>
      <c r="YE134" s="87"/>
      <c r="YF134" s="85"/>
      <c r="YG134" s="90"/>
    </row>
    <row r="135" spans="7:657" x14ac:dyDescent="0.25">
      <c r="G135" s="85"/>
      <c r="W135" s="85"/>
      <c r="X135" s="85"/>
      <c r="AA135"/>
      <c r="AC135" s="85"/>
      <c r="AR135"/>
      <c r="AS135"/>
      <c r="AV135" s="85"/>
      <c r="AY135" s="86"/>
      <c r="BC135" s="86"/>
      <c r="BN135" s="85"/>
      <c r="DB135" s="85"/>
      <c r="DC135" s="87"/>
      <c r="DD135" s="87"/>
      <c r="DE135" s="87"/>
      <c r="DF135" s="85"/>
      <c r="DG135" s="85"/>
      <c r="DH135" s="85"/>
      <c r="DI135" s="85"/>
      <c r="DN135" s="87"/>
      <c r="DR135" s="85"/>
      <c r="EN135" s="87"/>
      <c r="ER135" s="85"/>
      <c r="FJ135" s="87"/>
      <c r="FK135" s="88"/>
      <c r="FL135" s="88"/>
      <c r="FM135" s="88"/>
      <c r="FN135" s="88"/>
      <c r="GE135" s="89"/>
      <c r="GF135" s="85"/>
      <c r="GG135" s="85"/>
      <c r="GH135" s="85"/>
      <c r="GI135" s="85"/>
      <c r="GZ135" s="87"/>
      <c r="HD135" s="85"/>
      <c r="HU135" s="87"/>
      <c r="HY135" s="85"/>
      <c r="IP135" s="87"/>
      <c r="IT135" s="85"/>
      <c r="JK135" s="87"/>
      <c r="JO135" s="85"/>
      <c r="KF135" s="87"/>
      <c r="KJ135" s="85"/>
      <c r="LA135" s="87"/>
      <c r="LE135" s="85"/>
      <c r="LV135" s="87"/>
      <c r="LZ135" s="85"/>
      <c r="MQ135" s="87"/>
      <c r="MU135" s="85"/>
      <c r="NL135" s="87"/>
      <c r="NP135" s="85"/>
      <c r="OG135" s="87"/>
      <c r="OK135" s="85"/>
      <c r="OV135" s="85"/>
      <c r="PB135" s="87"/>
      <c r="PS135" s="85"/>
      <c r="PY135" s="87"/>
      <c r="QO135" s="85"/>
      <c r="QQ135" s="85"/>
      <c r="QU135" s="87"/>
      <c r="QW135" s="87"/>
      <c r="RL135" s="85"/>
      <c r="RR135" s="87"/>
      <c r="SG135" s="85"/>
      <c r="SM135" s="87"/>
      <c r="TB135" s="85"/>
      <c r="TH135" s="87"/>
      <c r="TW135" s="85"/>
      <c r="UC135" s="87"/>
      <c r="UR135" s="85"/>
      <c r="US135" s="85"/>
      <c r="UX135" s="87"/>
      <c r="VN135" s="85"/>
      <c r="VS135" s="87"/>
      <c r="VY135" s="85"/>
      <c r="WN135" s="87"/>
      <c r="WT135" s="85"/>
      <c r="WW135" s="85"/>
      <c r="WX135" s="85"/>
      <c r="WY135" s="85"/>
      <c r="WZ135" s="85"/>
      <c r="XA135" s="85"/>
      <c r="XB135" s="85"/>
      <c r="XC135" s="85"/>
      <c r="XD135" s="85"/>
      <c r="XE135" s="85"/>
      <c r="XF135" s="85"/>
      <c r="XG135" s="85"/>
      <c r="XH135" s="85"/>
      <c r="XI135" s="87"/>
      <c r="XJ135" s="85"/>
      <c r="XS135" s="85"/>
      <c r="XT135" s="85"/>
      <c r="XU135" s="85"/>
      <c r="XV135" s="85"/>
      <c r="XW135" s="85"/>
      <c r="XX135" s="85"/>
      <c r="XY135" s="85"/>
      <c r="XZ135" s="85"/>
      <c r="YA135" s="85"/>
      <c r="YB135" s="85"/>
      <c r="YC135" s="85"/>
      <c r="YD135" s="85"/>
      <c r="YE135" s="87"/>
      <c r="YF135" s="85"/>
      <c r="YG135" s="90"/>
    </row>
    <row r="136" spans="7:657" x14ac:dyDescent="0.25">
      <c r="G136" s="85"/>
      <c r="W136" s="85"/>
      <c r="X136" s="85"/>
      <c r="AA136"/>
      <c r="AC136" s="85"/>
      <c r="AR136"/>
      <c r="AS136"/>
      <c r="AV136" s="85"/>
      <c r="AY136" s="86"/>
      <c r="BC136" s="86"/>
      <c r="BN136" s="85"/>
      <c r="DB136" s="85"/>
      <c r="DC136" s="87"/>
      <c r="DD136" s="87"/>
      <c r="DE136" s="87"/>
      <c r="DF136" s="85"/>
      <c r="DG136" s="85"/>
      <c r="DH136" s="85"/>
      <c r="DI136" s="85"/>
      <c r="DN136" s="87"/>
      <c r="DR136" s="85"/>
      <c r="EN136" s="87"/>
      <c r="ER136" s="85"/>
      <c r="FJ136" s="87"/>
      <c r="FK136" s="88"/>
      <c r="FL136" s="88"/>
      <c r="FM136" s="88"/>
      <c r="FN136" s="88"/>
      <c r="GE136" s="89"/>
      <c r="GF136" s="85"/>
      <c r="GG136" s="85"/>
      <c r="GH136" s="85"/>
      <c r="GI136" s="85"/>
      <c r="GZ136" s="87"/>
      <c r="HD136" s="85"/>
      <c r="HU136" s="87"/>
      <c r="HY136" s="85"/>
      <c r="IP136" s="87"/>
      <c r="IT136" s="85"/>
      <c r="JK136" s="87"/>
      <c r="JO136" s="85"/>
      <c r="KF136" s="87"/>
      <c r="KJ136" s="85"/>
      <c r="LA136" s="87"/>
      <c r="LE136" s="85"/>
      <c r="LV136" s="87"/>
      <c r="LZ136" s="85"/>
      <c r="MQ136" s="87"/>
      <c r="MU136" s="85"/>
      <c r="NL136" s="87"/>
      <c r="NP136" s="85"/>
      <c r="OG136" s="87"/>
      <c r="OK136" s="85"/>
      <c r="OV136" s="85"/>
      <c r="PB136" s="87"/>
      <c r="PS136" s="85"/>
      <c r="PY136" s="87"/>
      <c r="QO136" s="85"/>
      <c r="QQ136" s="85"/>
      <c r="QU136" s="87"/>
      <c r="QW136" s="87"/>
      <c r="RL136" s="85"/>
      <c r="RR136" s="87"/>
      <c r="SG136" s="85"/>
      <c r="SM136" s="87"/>
      <c r="TB136" s="85"/>
      <c r="TH136" s="87"/>
      <c r="TW136" s="85"/>
      <c r="UC136" s="87"/>
      <c r="UR136" s="85"/>
      <c r="US136" s="85"/>
      <c r="UX136" s="87"/>
      <c r="VN136" s="85"/>
      <c r="VS136" s="87"/>
      <c r="VY136" s="85"/>
      <c r="WN136" s="87"/>
      <c r="WT136" s="85"/>
      <c r="WW136" s="85"/>
      <c r="WX136" s="85"/>
      <c r="WY136" s="85"/>
      <c r="WZ136" s="85"/>
      <c r="XA136" s="85"/>
      <c r="XB136" s="85"/>
      <c r="XC136" s="85"/>
      <c r="XD136" s="85"/>
      <c r="XE136" s="85"/>
      <c r="XF136" s="85"/>
      <c r="XG136" s="85"/>
      <c r="XH136" s="85"/>
      <c r="XI136" s="87"/>
      <c r="XJ136" s="85"/>
      <c r="XS136" s="85"/>
      <c r="XT136" s="85"/>
      <c r="XU136" s="85"/>
      <c r="XV136" s="85"/>
      <c r="XW136" s="85"/>
      <c r="XX136" s="85"/>
      <c r="XY136" s="85"/>
      <c r="XZ136" s="85"/>
      <c r="YA136" s="85"/>
      <c r="YB136" s="85"/>
      <c r="YC136" s="85"/>
      <c r="YD136" s="85"/>
      <c r="YE136" s="87"/>
      <c r="YF136" s="85"/>
      <c r="YG136" s="90"/>
    </row>
    <row r="137" spans="7:657" x14ac:dyDescent="0.25">
      <c r="G137" s="85"/>
      <c r="W137" s="85"/>
      <c r="X137" s="85"/>
      <c r="AA137"/>
      <c r="AC137" s="85"/>
      <c r="AR137"/>
      <c r="AS137"/>
      <c r="AV137" s="85"/>
      <c r="AY137" s="86"/>
      <c r="BC137" s="86"/>
      <c r="BN137" s="85"/>
      <c r="DB137" s="85"/>
      <c r="DC137" s="87"/>
      <c r="DD137" s="87"/>
      <c r="DE137" s="87"/>
      <c r="DF137" s="85"/>
      <c r="DG137" s="85"/>
      <c r="DH137" s="85"/>
      <c r="DI137" s="85"/>
      <c r="DN137" s="87"/>
      <c r="DR137" s="85"/>
      <c r="EN137" s="87"/>
      <c r="ER137" s="85"/>
      <c r="FJ137" s="87"/>
      <c r="FK137" s="88"/>
      <c r="FL137" s="88"/>
      <c r="FM137" s="88"/>
      <c r="FN137" s="88"/>
      <c r="GE137" s="89"/>
      <c r="GF137" s="85"/>
      <c r="GG137" s="85"/>
      <c r="GH137" s="85"/>
      <c r="GI137" s="85"/>
      <c r="GZ137" s="87"/>
      <c r="HD137" s="85"/>
      <c r="HU137" s="87"/>
      <c r="HY137" s="85"/>
      <c r="IP137" s="87"/>
      <c r="IT137" s="85"/>
      <c r="JK137" s="87"/>
      <c r="JO137" s="85"/>
      <c r="KF137" s="87"/>
      <c r="KJ137" s="85"/>
      <c r="LA137" s="87"/>
      <c r="LE137" s="85"/>
      <c r="LV137" s="87"/>
      <c r="LZ137" s="85"/>
      <c r="MQ137" s="87"/>
      <c r="MU137" s="85"/>
      <c r="NL137" s="87"/>
      <c r="NP137" s="85"/>
      <c r="OG137" s="87"/>
      <c r="OK137" s="85"/>
      <c r="OV137" s="85"/>
      <c r="PB137" s="87"/>
      <c r="PS137" s="85"/>
      <c r="PY137" s="87"/>
      <c r="QO137" s="85"/>
      <c r="QQ137" s="85"/>
      <c r="QU137" s="87"/>
      <c r="QW137" s="87"/>
      <c r="RL137" s="85"/>
      <c r="RR137" s="87"/>
      <c r="SG137" s="85"/>
      <c r="SM137" s="87"/>
      <c r="TB137" s="85"/>
      <c r="TH137" s="87"/>
      <c r="TW137" s="85"/>
      <c r="UC137" s="87"/>
      <c r="UR137" s="85"/>
      <c r="US137" s="85"/>
      <c r="UX137" s="87"/>
      <c r="VN137" s="85"/>
      <c r="VS137" s="87"/>
      <c r="VY137" s="85"/>
      <c r="WN137" s="87"/>
      <c r="WT137" s="85"/>
      <c r="WW137" s="85"/>
      <c r="WX137" s="85"/>
      <c r="WY137" s="85"/>
      <c r="WZ137" s="85"/>
      <c r="XA137" s="85"/>
      <c r="XB137" s="85"/>
      <c r="XC137" s="85"/>
      <c r="XD137" s="85"/>
      <c r="XE137" s="85"/>
      <c r="XF137" s="85"/>
      <c r="XG137" s="85"/>
      <c r="XH137" s="85"/>
      <c r="XI137" s="87"/>
      <c r="XJ137" s="85"/>
      <c r="XS137" s="85"/>
      <c r="XT137" s="85"/>
      <c r="XU137" s="85"/>
      <c r="XV137" s="85"/>
      <c r="XW137" s="85"/>
      <c r="XX137" s="85"/>
      <c r="XY137" s="85"/>
      <c r="XZ137" s="85"/>
      <c r="YA137" s="85"/>
      <c r="YB137" s="85"/>
      <c r="YC137" s="85"/>
      <c r="YD137" s="85"/>
      <c r="YE137" s="87"/>
      <c r="YF137" s="85"/>
      <c r="YG137" s="90"/>
    </row>
    <row r="138" spans="7:657" x14ac:dyDescent="0.25">
      <c r="G138" s="85"/>
      <c r="W138" s="85"/>
      <c r="X138" s="85"/>
      <c r="AA138"/>
      <c r="AC138" s="85"/>
      <c r="AR138"/>
      <c r="AS138"/>
      <c r="AV138" s="85"/>
      <c r="AY138" s="86"/>
      <c r="BC138" s="86"/>
      <c r="BN138" s="85"/>
      <c r="DB138" s="85"/>
      <c r="DC138" s="87"/>
      <c r="DD138" s="87"/>
      <c r="DE138" s="87"/>
      <c r="DF138" s="85"/>
      <c r="DG138" s="85"/>
      <c r="DH138" s="85"/>
      <c r="DI138" s="85"/>
      <c r="DN138" s="87"/>
      <c r="DR138" s="85"/>
      <c r="EN138" s="87"/>
      <c r="ER138" s="85"/>
      <c r="FJ138" s="87"/>
      <c r="FK138" s="88"/>
      <c r="FL138" s="88"/>
      <c r="FM138" s="88"/>
      <c r="FN138" s="88"/>
      <c r="GE138" s="89"/>
      <c r="GF138" s="85"/>
      <c r="GG138" s="85"/>
      <c r="GH138" s="85"/>
      <c r="GI138" s="85"/>
      <c r="GZ138" s="87"/>
      <c r="HD138" s="85"/>
      <c r="HU138" s="87"/>
      <c r="HY138" s="85"/>
      <c r="IP138" s="87"/>
      <c r="IT138" s="85"/>
      <c r="JK138" s="87"/>
      <c r="JO138" s="85"/>
      <c r="KF138" s="87"/>
      <c r="KJ138" s="85"/>
      <c r="LA138" s="87"/>
      <c r="LE138" s="85"/>
      <c r="LV138" s="87"/>
      <c r="LZ138" s="85"/>
      <c r="MQ138" s="87"/>
      <c r="MU138" s="85"/>
      <c r="NL138" s="87"/>
      <c r="NP138" s="85"/>
      <c r="OG138" s="87"/>
      <c r="OK138" s="85"/>
      <c r="OV138" s="85"/>
      <c r="PB138" s="87"/>
      <c r="PS138" s="85"/>
      <c r="PY138" s="87"/>
      <c r="QO138" s="85"/>
      <c r="QQ138" s="85"/>
      <c r="QU138" s="87"/>
      <c r="QW138" s="87"/>
      <c r="RL138" s="85"/>
      <c r="RR138" s="87"/>
      <c r="SG138" s="85"/>
      <c r="SM138" s="87"/>
      <c r="TB138" s="85"/>
      <c r="TH138" s="87"/>
      <c r="TW138" s="85"/>
      <c r="UC138" s="87"/>
      <c r="UR138" s="85"/>
      <c r="US138" s="85"/>
      <c r="UX138" s="87"/>
      <c r="VN138" s="85"/>
      <c r="VS138" s="87"/>
      <c r="VY138" s="85"/>
      <c r="WN138" s="87"/>
      <c r="WT138" s="85"/>
      <c r="WW138" s="85"/>
      <c r="WX138" s="85"/>
      <c r="WY138" s="85"/>
      <c r="WZ138" s="85"/>
      <c r="XA138" s="85"/>
      <c r="XB138" s="85"/>
      <c r="XC138" s="85"/>
      <c r="XD138" s="85"/>
      <c r="XE138" s="85"/>
      <c r="XF138" s="85"/>
      <c r="XG138" s="85"/>
      <c r="XH138" s="85"/>
      <c r="XI138" s="87"/>
      <c r="XJ138" s="85"/>
      <c r="XS138" s="85"/>
      <c r="XT138" s="85"/>
      <c r="XU138" s="85"/>
      <c r="XV138" s="85"/>
      <c r="XW138" s="85"/>
      <c r="XX138" s="85"/>
      <c r="XY138" s="85"/>
      <c r="XZ138" s="85"/>
      <c r="YA138" s="85"/>
      <c r="YB138" s="85"/>
      <c r="YC138" s="85"/>
      <c r="YD138" s="85"/>
      <c r="YE138" s="87"/>
      <c r="YF138" s="85"/>
      <c r="YG138" s="90"/>
    </row>
    <row r="139" spans="7:657" x14ac:dyDescent="0.25">
      <c r="G139" s="85"/>
      <c r="W139" s="85"/>
      <c r="X139" s="85"/>
      <c r="AA139"/>
      <c r="AC139" s="85"/>
      <c r="AR139"/>
      <c r="AS139"/>
      <c r="AV139" s="85"/>
      <c r="AY139" s="86"/>
      <c r="BC139" s="86"/>
      <c r="BN139" s="85"/>
      <c r="DB139" s="85"/>
      <c r="DC139" s="87"/>
      <c r="DD139" s="87"/>
      <c r="DE139" s="87"/>
      <c r="DF139" s="85"/>
      <c r="DG139" s="85"/>
      <c r="DH139" s="85"/>
      <c r="DI139" s="85"/>
      <c r="DN139" s="87"/>
      <c r="DR139" s="85"/>
      <c r="EN139" s="87"/>
      <c r="ER139" s="85"/>
      <c r="FJ139" s="87"/>
      <c r="FK139" s="88"/>
      <c r="FL139" s="88"/>
      <c r="FM139" s="88"/>
      <c r="FN139" s="88"/>
      <c r="GE139" s="89"/>
      <c r="GF139" s="85"/>
      <c r="GG139" s="85"/>
      <c r="GH139" s="85"/>
      <c r="GI139" s="85"/>
      <c r="GZ139" s="87"/>
      <c r="HD139" s="85"/>
      <c r="HU139" s="87"/>
      <c r="HY139" s="85"/>
      <c r="IP139" s="87"/>
      <c r="IT139" s="85"/>
      <c r="JK139" s="87"/>
      <c r="JO139" s="85"/>
      <c r="KF139" s="87"/>
      <c r="KJ139" s="85"/>
      <c r="LA139" s="87"/>
      <c r="LE139" s="85"/>
      <c r="LV139" s="87"/>
      <c r="LZ139" s="85"/>
      <c r="MQ139" s="87"/>
      <c r="MU139" s="85"/>
      <c r="NL139" s="87"/>
      <c r="NP139" s="85"/>
      <c r="OG139" s="87"/>
      <c r="OK139" s="85"/>
      <c r="OV139" s="85"/>
      <c r="PB139" s="87"/>
      <c r="PS139" s="85"/>
      <c r="PY139" s="87"/>
      <c r="QO139" s="85"/>
      <c r="QQ139" s="85"/>
      <c r="QU139" s="87"/>
      <c r="QW139" s="87"/>
      <c r="RL139" s="85"/>
      <c r="RR139" s="87"/>
      <c r="SG139" s="85"/>
      <c r="SM139" s="87"/>
      <c r="TB139" s="85"/>
      <c r="TH139" s="87"/>
      <c r="TW139" s="85"/>
      <c r="UC139" s="87"/>
      <c r="UR139" s="85"/>
      <c r="US139" s="85"/>
      <c r="UX139" s="87"/>
      <c r="VN139" s="85"/>
      <c r="VS139" s="87"/>
      <c r="VY139" s="85"/>
      <c r="WN139" s="87"/>
      <c r="WT139" s="85"/>
      <c r="WW139" s="85"/>
      <c r="WX139" s="85"/>
      <c r="WY139" s="85"/>
      <c r="WZ139" s="85"/>
      <c r="XA139" s="85"/>
      <c r="XB139" s="85"/>
      <c r="XC139" s="85"/>
      <c r="XD139" s="85"/>
      <c r="XE139" s="85"/>
      <c r="XF139" s="85"/>
      <c r="XG139" s="85"/>
      <c r="XH139" s="85"/>
      <c r="XI139" s="87"/>
      <c r="XJ139" s="85"/>
      <c r="XS139" s="85"/>
      <c r="XT139" s="85"/>
      <c r="XU139" s="85"/>
      <c r="XV139" s="85"/>
      <c r="XW139" s="85"/>
      <c r="XX139" s="85"/>
      <c r="XY139" s="85"/>
      <c r="XZ139" s="85"/>
      <c r="YA139" s="85"/>
      <c r="YB139" s="85"/>
      <c r="YC139" s="85"/>
      <c r="YD139" s="85"/>
      <c r="YE139" s="87"/>
      <c r="YF139" s="85"/>
      <c r="YG139" s="90"/>
    </row>
    <row r="140" spans="7:657" x14ac:dyDescent="0.25">
      <c r="G140" s="85"/>
      <c r="W140" s="85"/>
      <c r="X140" s="85"/>
      <c r="AA140"/>
      <c r="AC140" s="85"/>
      <c r="AR140"/>
      <c r="AS140"/>
      <c r="AV140" s="85"/>
      <c r="AY140" s="86"/>
      <c r="BC140" s="86"/>
      <c r="BN140" s="85"/>
      <c r="DB140" s="85"/>
      <c r="DC140" s="87"/>
      <c r="DD140" s="87"/>
      <c r="DE140" s="87"/>
      <c r="DF140" s="85"/>
      <c r="DG140" s="85"/>
      <c r="DH140" s="85"/>
      <c r="DI140" s="85"/>
      <c r="DN140" s="87"/>
      <c r="DR140" s="85"/>
      <c r="EN140" s="87"/>
      <c r="ER140" s="85"/>
      <c r="FJ140" s="87"/>
      <c r="FK140" s="88"/>
      <c r="FL140" s="88"/>
      <c r="FM140" s="88"/>
      <c r="FN140" s="88"/>
      <c r="GE140" s="89"/>
      <c r="GF140" s="85"/>
      <c r="GG140" s="85"/>
      <c r="GH140" s="85"/>
      <c r="GI140" s="85"/>
      <c r="GZ140" s="87"/>
      <c r="HD140" s="85"/>
      <c r="HU140" s="87"/>
      <c r="HY140" s="85"/>
      <c r="IP140" s="87"/>
      <c r="IT140" s="85"/>
      <c r="JK140" s="87"/>
      <c r="JO140" s="85"/>
      <c r="KF140" s="87"/>
      <c r="KJ140" s="85"/>
      <c r="LA140" s="87"/>
      <c r="LE140" s="85"/>
      <c r="LV140" s="87"/>
      <c r="LZ140" s="85"/>
      <c r="MQ140" s="87"/>
      <c r="MU140" s="85"/>
      <c r="NL140" s="87"/>
      <c r="NP140" s="85"/>
      <c r="OG140" s="87"/>
      <c r="OK140" s="85"/>
      <c r="OV140" s="85"/>
      <c r="PB140" s="87"/>
      <c r="PS140" s="85"/>
      <c r="PY140" s="87"/>
      <c r="QO140" s="85"/>
      <c r="QQ140" s="85"/>
      <c r="QU140" s="87"/>
      <c r="QW140" s="87"/>
      <c r="RL140" s="85"/>
      <c r="RR140" s="87"/>
      <c r="SG140" s="85"/>
      <c r="SM140" s="87"/>
      <c r="TB140" s="85"/>
      <c r="TH140" s="87"/>
      <c r="TW140" s="85"/>
      <c r="UC140" s="87"/>
      <c r="UR140" s="85"/>
      <c r="US140" s="85"/>
      <c r="UX140" s="87"/>
      <c r="VN140" s="85"/>
      <c r="VS140" s="87"/>
      <c r="VY140" s="85"/>
      <c r="WN140" s="87"/>
      <c r="WT140" s="85"/>
      <c r="WW140" s="85"/>
      <c r="WX140" s="85"/>
      <c r="WY140" s="85"/>
      <c r="WZ140" s="85"/>
      <c r="XA140" s="85"/>
      <c r="XB140" s="85"/>
      <c r="XC140" s="85"/>
      <c r="XD140" s="85"/>
      <c r="XE140" s="85"/>
      <c r="XF140" s="85"/>
      <c r="XG140" s="85"/>
      <c r="XH140" s="85"/>
      <c r="XI140" s="87"/>
      <c r="XJ140" s="85"/>
      <c r="XS140" s="85"/>
      <c r="XT140" s="85"/>
      <c r="XU140" s="85"/>
      <c r="XV140" s="85"/>
      <c r="XW140" s="85"/>
      <c r="XX140" s="85"/>
      <c r="XY140" s="85"/>
      <c r="XZ140" s="85"/>
      <c r="YA140" s="85"/>
      <c r="YB140" s="85"/>
      <c r="YC140" s="85"/>
      <c r="YD140" s="85"/>
      <c r="YE140" s="87"/>
      <c r="YF140" s="85"/>
      <c r="YG140" s="90"/>
    </row>
    <row r="141" spans="7:657" x14ac:dyDescent="0.25">
      <c r="G141" s="85"/>
      <c r="W141" s="85"/>
      <c r="X141" s="85"/>
      <c r="AA141"/>
      <c r="AC141" s="85"/>
      <c r="AR141"/>
      <c r="AS141"/>
      <c r="AV141" s="85"/>
      <c r="AY141" s="86"/>
      <c r="BC141" s="86"/>
      <c r="BN141" s="85"/>
      <c r="DB141" s="85"/>
      <c r="DC141" s="87"/>
      <c r="DD141" s="87"/>
      <c r="DE141" s="87"/>
      <c r="DF141" s="85"/>
      <c r="DG141" s="85"/>
      <c r="DH141" s="85"/>
      <c r="DI141" s="85"/>
      <c r="DN141" s="87"/>
      <c r="DR141" s="85"/>
      <c r="EN141" s="87"/>
      <c r="ER141" s="85"/>
      <c r="FJ141" s="87"/>
      <c r="FK141" s="88"/>
      <c r="FL141" s="88"/>
      <c r="FM141" s="88"/>
      <c r="FN141" s="88"/>
      <c r="GE141" s="89"/>
      <c r="GF141" s="85"/>
      <c r="GG141" s="85"/>
      <c r="GH141" s="85"/>
      <c r="GI141" s="85"/>
      <c r="GZ141" s="87"/>
      <c r="HD141" s="85"/>
      <c r="HU141" s="87"/>
      <c r="HY141" s="85"/>
      <c r="IP141" s="87"/>
      <c r="IT141" s="85"/>
      <c r="JK141" s="87"/>
      <c r="JO141" s="85"/>
      <c r="KF141" s="87"/>
      <c r="KJ141" s="85"/>
      <c r="LA141" s="87"/>
      <c r="LE141" s="85"/>
      <c r="LV141" s="87"/>
      <c r="LZ141" s="85"/>
      <c r="MQ141" s="87"/>
      <c r="MU141" s="85"/>
      <c r="NL141" s="87"/>
      <c r="NP141" s="85"/>
      <c r="OG141" s="87"/>
      <c r="OK141" s="85"/>
      <c r="OV141" s="85"/>
      <c r="PB141" s="87"/>
      <c r="PS141" s="85"/>
      <c r="PY141" s="87"/>
      <c r="QO141" s="85"/>
      <c r="QQ141" s="85"/>
      <c r="QU141" s="87"/>
      <c r="QW141" s="87"/>
      <c r="RL141" s="85"/>
      <c r="RR141" s="87"/>
      <c r="SG141" s="85"/>
      <c r="SM141" s="87"/>
      <c r="TB141" s="85"/>
      <c r="TH141" s="87"/>
      <c r="TW141" s="85"/>
      <c r="UC141" s="87"/>
      <c r="UR141" s="85"/>
      <c r="US141" s="85"/>
      <c r="UX141" s="87"/>
      <c r="VN141" s="85"/>
      <c r="VS141" s="87"/>
      <c r="VY141" s="85"/>
      <c r="WN141" s="87"/>
      <c r="WT141" s="85"/>
      <c r="WW141" s="85"/>
      <c r="WX141" s="85"/>
      <c r="WY141" s="85"/>
      <c r="WZ141" s="85"/>
      <c r="XA141" s="85"/>
      <c r="XB141" s="85"/>
      <c r="XC141" s="85"/>
      <c r="XD141" s="85"/>
      <c r="XE141" s="85"/>
      <c r="XF141" s="85"/>
      <c r="XG141" s="85"/>
      <c r="XH141" s="85"/>
      <c r="XI141" s="87"/>
      <c r="XJ141" s="85"/>
      <c r="XS141" s="85"/>
      <c r="XT141" s="85"/>
      <c r="XU141" s="85"/>
      <c r="XV141" s="85"/>
      <c r="XW141" s="85"/>
      <c r="XX141" s="85"/>
      <c r="XY141" s="85"/>
      <c r="XZ141" s="85"/>
      <c r="YA141" s="85"/>
      <c r="YB141" s="85"/>
      <c r="YC141" s="85"/>
      <c r="YD141" s="85"/>
      <c r="YE141" s="87"/>
      <c r="YF141" s="85"/>
      <c r="YG141" s="90"/>
    </row>
    <row r="142" spans="7:657" x14ac:dyDescent="0.25">
      <c r="G142" s="85"/>
      <c r="W142" s="85"/>
      <c r="X142" s="85"/>
      <c r="AA142"/>
      <c r="AC142" s="85"/>
      <c r="AR142"/>
      <c r="AS142"/>
      <c r="AV142" s="85"/>
      <c r="AY142" s="86"/>
      <c r="BC142" s="86"/>
      <c r="BN142" s="85"/>
      <c r="DB142" s="85"/>
      <c r="DC142" s="87"/>
      <c r="DD142" s="87"/>
      <c r="DE142" s="87"/>
      <c r="DF142" s="85"/>
      <c r="DG142" s="85"/>
      <c r="DH142" s="85"/>
      <c r="DI142" s="85"/>
      <c r="DN142" s="87"/>
      <c r="DR142" s="85"/>
      <c r="EN142" s="87"/>
      <c r="ER142" s="85"/>
      <c r="FJ142" s="87"/>
      <c r="FK142" s="88"/>
      <c r="FL142" s="88"/>
      <c r="FM142" s="88"/>
      <c r="FN142" s="88"/>
      <c r="GE142" s="89"/>
      <c r="GF142" s="85"/>
      <c r="GG142" s="85"/>
      <c r="GH142" s="85"/>
      <c r="GI142" s="85"/>
      <c r="GZ142" s="87"/>
      <c r="HD142" s="85"/>
      <c r="HU142" s="87"/>
      <c r="HY142" s="85"/>
      <c r="IP142" s="87"/>
      <c r="IT142" s="85"/>
      <c r="JK142" s="87"/>
      <c r="JO142" s="85"/>
      <c r="KF142" s="87"/>
      <c r="KJ142" s="85"/>
      <c r="LA142" s="87"/>
      <c r="LE142" s="85"/>
      <c r="LV142" s="87"/>
      <c r="LZ142" s="85"/>
      <c r="MQ142" s="87"/>
      <c r="MU142" s="85"/>
      <c r="NL142" s="87"/>
      <c r="NP142" s="85"/>
      <c r="OG142" s="87"/>
      <c r="OK142" s="85"/>
      <c r="OV142" s="85"/>
      <c r="PB142" s="87"/>
      <c r="PS142" s="85"/>
      <c r="PY142" s="87"/>
      <c r="QO142" s="85"/>
      <c r="QQ142" s="85"/>
      <c r="QU142" s="87"/>
      <c r="QW142" s="87"/>
      <c r="RL142" s="85"/>
      <c r="RR142" s="87"/>
      <c r="SG142" s="85"/>
      <c r="SM142" s="87"/>
      <c r="TB142" s="85"/>
      <c r="TH142" s="87"/>
      <c r="TW142" s="85"/>
      <c r="UC142" s="87"/>
      <c r="UR142" s="85"/>
      <c r="US142" s="85"/>
      <c r="UX142" s="87"/>
      <c r="VN142" s="85"/>
      <c r="VS142" s="87"/>
      <c r="VY142" s="85"/>
      <c r="WN142" s="87"/>
      <c r="WT142" s="85"/>
      <c r="WW142" s="85"/>
      <c r="WX142" s="85"/>
      <c r="WY142" s="85"/>
      <c r="WZ142" s="85"/>
      <c r="XA142" s="85"/>
      <c r="XB142" s="85"/>
      <c r="XC142" s="85"/>
      <c r="XD142" s="85"/>
      <c r="XE142" s="85"/>
      <c r="XF142" s="85"/>
      <c r="XG142" s="85"/>
      <c r="XH142" s="85"/>
      <c r="XI142" s="87"/>
      <c r="XJ142" s="85"/>
      <c r="XS142" s="85"/>
      <c r="XT142" s="85"/>
      <c r="XU142" s="85"/>
      <c r="XV142" s="85"/>
      <c r="XW142" s="85"/>
      <c r="XX142" s="85"/>
      <c r="XY142" s="85"/>
      <c r="XZ142" s="85"/>
      <c r="YA142" s="85"/>
      <c r="YB142" s="85"/>
      <c r="YC142" s="85"/>
      <c r="YD142" s="85"/>
      <c r="YE142" s="87"/>
      <c r="YF142" s="85"/>
      <c r="YG142" s="90"/>
    </row>
    <row r="143" spans="7:657" x14ac:dyDescent="0.25">
      <c r="G143" s="85"/>
      <c r="W143" s="85"/>
      <c r="X143" s="85"/>
      <c r="AA143"/>
      <c r="AC143" s="85"/>
      <c r="AR143"/>
      <c r="AS143"/>
      <c r="AV143" s="85"/>
      <c r="AY143" s="86"/>
      <c r="BC143" s="86"/>
      <c r="BN143" s="85"/>
      <c r="DB143" s="85"/>
      <c r="DC143" s="87"/>
      <c r="DD143" s="87"/>
      <c r="DE143" s="87"/>
      <c r="DF143" s="85"/>
      <c r="DG143" s="85"/>
      <c r="DH143" s="85"/>
      <c r="DI143" s="85"/>
      <c r="DN143" s="87"/>
      <c r="DR143" s="85"/>
      <c r="EN143" s="87"/>
      <c r="ER143" s="85"/>
      <c r="FJ143" s="87"/>
      <c r="FK143" s="88"/>
      <c r="FL143" s="88"/>
      <c r="FM143" s="88"/>
      <c r="FN143" s="88"/>
      <c r="GE143" s="89"/>
      <c r="GF143" s="85"/>
      <c r="GG143" s="85"/>
      <c r="GH143" s="85"/>
      <c r="GI143" s="85"/>
      <c r="GZ143" s="87"/>
      <c r="HD143" s="85"/>
      <c r="HU143" s="87"/>
      <c r="HY143" s="85"/>
      <c r="IP143" s="87"/>
      <c r="IT143" s="85"/>
      <c r="JK143" s="87"/>
      <c r="JO143" s="85"/>
      <c r="KF143" s="87"/>
      <c r="KJ143" s="85"/>
      <c r="LA143" s="87"/>
      <c r="LE143" s="85"/>
      <c r="LV143" s="87"/>
      <c r="LZ143" s="85"/>
      <c r="MQ143" s="87"/>
      <c r="MU143" s="85"/>
      <c r="NL143" s="87"/>
      <c r="NP143" s="85"/>
      <c r="OG143" s="87"/>
      <c r="OK143" s="85"/>
      <c r="OV143" s="85"/>
      <c r="PB143" s="87"/>
      <c r="PS143" s="85"/>
      <c r="PY143" s="87"/>
      <c r="QO143" s="85"/>
      <c r="QQ143" s="85"/>
      <c r="QU143" s="87"/>
      <c r="QW143" s="87"/>
      <c r="RL143" s="85"/>
      <c r="RR143" s="87"/>
      <c r="SG143" s="85"/>
      <c r="SM143" s="87"/>
      <c r="TB143" s="85"/>
      <c r="TH143" s="87"/>
      <c r="TW143" s="85"/>
      <c r="UC143" s="87"/>
      <c r="UR143" s="85"/>
      <c r="US143" s="85"/>
      <c r="UX143" s="87"/>
      <c r="VN143" s="85"/>
      <c r="VS143" s="87"/>
      <c r="VY143" s="85"/>
      <c r="WN143" s="87"/>
      <c r="WT143" s="85"/>
      <c r="WW143" s="85"/>
      <c r="WX143" s="85"/>
      <c r="WY143" s="85"/>
      <c r="WZ143" s="85"/>
      <c r="XA143" s="85"/>
      <c r="XB143" s="85"/>
      <c r="XC143" s="85"/>
      <c r="XD143" s="85"/>
      <c r="XE143" s="85"/>
      <c r="XF143" s="85"/>
      <c r="XG143" s="85"/>
      <c r="XH143" s="85"/>
      <c r="XI143" s="87"/>
      <c r="XJ143" s="85"/>
      <c r="XS143" s="85"/>
      <c r="XT143" s="85"/>
      <c r="XU143" s="85"/>
      <c r="XV143" s="85"/>
      <c r="XW143" s="85"/>
      <c r="XX143" s="85"/>
      <c r="XY143" s="85"/>
      <c r="XZ143" s="85"/>
      <c r="YA143" s="85"/>
      <c r="YB143" s="85"/>
      <c r="YC143" s="85"/>
      <c r="YD143" s="85"/>
      <c r="YE143" s="87"/>
      <c r="YF143" s="85"/>
      <c r="YG143" s="90"/>
    </row>
    <row r="144" spans="7:657" x14ac:dyDescent="0.25">
      <c r="G144" s="85"/>
      <c r="W144" s="85"/>
      <c r="X144" s="85"/>
      <c r="AA144"/>
      <c r="AC144" s="85"/>
      <c r="AR144"/>
      <c r="AS144"/>
      <c r="AV144" s="85"/>
      <c r="AY144" s="86"/>
      <c r="BC144" s="86"/>
      <c r="BN144" s="85"/>
      <c r="DB144" s="85"/>
      <c r="DC144" s="87"/>
      <c r="DD144" s="87"/>
      <c r="DE144" s="87"/>
      <c r="DF144" s="85"/>
      <c r="DG144" s="85"/>
      <c r="DH144" s="85"/>
      <c r="DI144" s="85"/>
      <c r="DN144" s="87"/>
      <c r="DR144" s="85"/>
      <c r="EN144" s="87"/>
      <c r="ER144" s="85"/>
      <c r="FJ144" s="87"/>
      <c r="FK144" s="88"/>
      <c r="FL144" s="88"/>
      <c r="FM144" s="88"/>
      <c r="FN144" s="88"/>
      <c r="GE144" s="89"/>
      <c r="GF144" s="85"/>
      <c r="GG144" s="85"/>
      <c r="GH144" s="85"/>
      <c r="GI144" s="85"/>
      <c r="GZ144" s="87"/>
      <c r="HD144" s="85"/>
      <c r="HU144" s="87"/>
      <c r="HY144" s="85"/>
      <c r="IP144" s="87"/>
      <c r="IT144" s="85"/>
      <c r="JK144" s="87"/>
      <c r="JO144" s="85"/>
      <c r="KF144" s="87"/>
      <c r="KJ144" s="85"/>
      <c r="LA144" s="87"/>
      <c r="LE144" s="85"/>
      <c r="LV144" s="87"/>
      <c r="LZ144" s="85"/>
      <c r="MQ144" s="87"/>
      <c r="MU144" s="85"/>
      <c r="NL144" s="87"/>
      <c r="NP144" s="85"/>
      <c r="OG144" s="87"/>
      <c r="OK144" s="85"/>
      <c r="OV144" s="85"/>
      <c r="PB144" s="87"/>
      <c r="PS144" s="85"/>
      <c r="PY144" s="87"/>
      <c r="QO144" s="85"/>
      <c r="QQ144" s="85"/>
      <c r="QU144" s="87"/>
      <c r="QW144" s="87"/>
      <c r="RL144" s="85"/>
      <c r="RR144" s="87"/>
      <c r="SG144" s="85"/>
      <c r="SM144" s="87"/>
      <c r="TB144" s="85"/>
      <c r="TH144" s="87"/>
      <c r="TW144" s="85"/>
      <c r="UC144" s="87"/>
      <c r="UR144" s="85"/>
      <c r="US144" s="85"/>
      <c r="UX144" s="87"/>
      <c r="VN144" s="85"/>
      <c r="VS144" s="87"/>
      <c r="VY144" s="85"/>
      <c r="WN144" s="87"/>
      <c r="WT144" s="85"/>
      <c r="WW144" s="85"/>
      <c r="WX144" s="85"/>
      <c r="WY144" s="85"/>
      <c r="WZ144" s="85"/>
      <c r="XA144" s="85"/>
      <c r="XB144" s="85"/>
      <c r="XC144" s="85"/>
      <c r="XD144" s="85"/>
      <c r="XE144" s="85"/>
      <c r="XF144" s="85"/>
      <c r="XG144" s="85"/>
      <c r="XH144" s="85"/>
      <c r="XI144" s="87"/>
      <c r="XJ144" s="85"/>
      <c r="XS144" s="85"/>
      <c r="XT144" s="85"/>
      <c r="XU144" s="85"/>
      <c r="XV144" s="85"/>
      <c r="XW144" s="85"/>
      <c r="XX144" s="85"/>
      <c r="XY144" s="85"/>
      <c r="XZ144" s="85"/>
      <c r="YA144" s="85"/>
      <c r="YB144" s="85"/>
      <c r="YC144" s="85"/>
      <c r="YD144" s="85"/>
      <c r="YE144" s="87"/>
      <c r="YF144" s="85"/>
      <c r="YG144" s="90"/>
    </row>
    <row r="145" spans="7:657" x14ac:dyDescent="0.25">
      <c r="G145" s="85"/>
      <c r="W145" s="85"/>
      <c r="X145" s="85"/>
      <c r="AA145"/>
      <c r="AC145" s="85"/>
      <c r="AR145"/>
      <c r="AS145"/>
      <c r="AV145" s="85"/>
      <c r="AY145" s="86"/>
      <c r="BC145" s="86"/>
      <c r="BN145" s="85"/>
      <c r="DB145" s="85"/>
      <c r="DC145" s="87"/>
      <c r="DD145" s="87"/>
      <c r="DE145" s="87"/>
      <c r="DF145" s="85"/>
      <c r="DG145" s="85"/>
      <c r="DH145" s="85"/>
      <c r="DI145" s="85"/>
      <c r="DN145" s="87"/>
      <c r="DR145" s="85"/>
      <c r="EN145" s="87"/>
      <c r="ER145" s="85"/>
      <c r="FJ145" s="87"/>
      <c r="FK145" s="88"/>
      <c r="FL145" s="88"/>
      <c r="FM145" s="88"/>
      <c r="FN145" s="88"/>
      <c r="GE145" s="89"/>
      <c r="GF145" s="85"/>
      <c r="GG145" s="85"/>
      <c r="GH145" s="85"/>
      <c r="GI145" s="85"/>
      <c r="GZ145" s="87"/>
      <c r="HD145" s="85"/>
      <c r="HU145" s="87"/>
      <c r="HY145" s="85"/>
      <c r="IP145" s="87"/>
      <c r="IT145" s="85"/>
      <c r="JK145" s="87"/>
      <c r="JO145" s="85"/>
      <c r="KF145" s="87"/>
      <c r="KJ145" s="85"/>
      <c r="LA145" s="87"/>
      <c r="LE145" s="85"/>
      <c r="LV145" s="87"/>
      <c r="LZ145" s="85"/>
      <c r="MQ145" s="87"/>
      <c r="MU145" s="85"/>
      <c r="NL145" s="87"/>
      <c r="NP145" s="85"/>
      <c r="OG145" s="87"/>
      <c r="OK145" s="85"/>
      <c r="OV145" s="85"/>
      <c r="PB145" s="87"/>
      <c r="PS145" s="85"/>
      <c r="PY145" s="87"/>
      <c r="QO145" s="85"/>
      <c r="QQ145" s="85"/>
      <c r="QU145" s="87"/>
      <c r="QW145" s="87"/>
      <c r="RL145" s="85"/>
      <c r="RR145" s="87"/>
      <c r="SG145" s="85"/>
      <c r="SM145" s="87"/>
      <c r="TB145" s="85"/>
      <c r="TH145" s="87"/>
      <c r="TW145" s="85"/>
      <c r="UC145" s="87"/>
      <c r="UR145" s="85"/>
      <c r="US145" s="85"/>
      <c r="UX145" s="87"/>
      <c r="VN145" s="85"/>
      <c r="VS145" s="87"/>
      <c r="VY145" s="85"/>
      <c r="WN145" s="87"/>
      <c r="WT145" s="85"/>
      <c r="WW145" s="85"/>
      <c r="WX145" s="85"/>
      <c r="WY145" s="85"/>
      <c r="WZ145" s="85"/>
      <c r="XA145" s="85"/>
      <c r="XB145" s="85"/>
      <c r="XC145" s="85"/>
      <c r="XD145" s="85"/>
      <c r="XE145" s="85"/>
      <c r="XF145" s="85"/>
      <c r="XG145" s="85"/>
      <c r="XH145" s="85"/>
      <c r="XI145" s="87"/>
      <c r="XJ145" s="85"/>
      <c r="XS145" s="85"/>
      <c r="XT145" s="85"/>
      <c r="XU145" s="85"/>
      <c r="XV145" s="85"/>
      <c r="XW145" s="85"/>
      <c r="XX145" s="85"/>
      <c r="XY145" s="85"/>
      <c r="XZ145" s="85"/>
      <c r="YA145" s="85"/>
      <c r="YB145" s="85"/>
      <c r="YC145" s="85"/>
      <c r="YD145" s="85"/>
      <c r="YE145" s="87"/>
      <c r="YF145" s="85"/>
      <c r="YG145" s="90"/>
    </row>
    <row r="146" spans="7:657" x14ac:dyDescent="0.25">
      <c r="G146" s="85"/>
      <c r="W146" s="85"/>
      <c r="X146" s="85"/>
      <c r="AA146"/>
      <c r="AC146" s="85"/>
      <c r="AR146"/>
      <c r="AS146"/>
      <c r="AV146" s="85"/>
      <c r="AY146" s="86"/>
      <c r="BC146" s="86"/>
      <c r="BN146" s="85"/>
      <c r="DB146" s="85"/>
      <c r="DC146" s="87"/>
      <c r="DD146" s="87"/>
      <c r="DE146" s="87"/>
      <c r="DF146" s="85"/>
      <c r="DG146" s="85"/>
      <c r="DH146" s="85"/>
      <c r="DI146" s="85"/>
      <c r="DN146" s="87"/>
      <c r="DR146" s="85"/>
      <c r="EN146" s="87"/>
      <c r="ER146" s="85"/>
      <c r="FJ146" s="87"/>
      <c r="FK146" s="88"/>
      <c r="FL146" s="88"/>
      <c r="FM146" s="88"/>
      <c r="FN146" s="88"/>
      <c r="GE146" s="89"/>
      <c r="GF146" s="85"/>
      <c r="GG146" s="85"/>
      <c r="GH146" s="85"/>
      <c r="GI146" s="85"/>
      <c r="GZ146" s="87"/>
      <c r="HD146" s="85"/>
      <c r="HU146" s="87"/>
      <c r="HY146" s="85"/>
      <c r="IP146" s="87"/>
      <c r="IT146" s="85"/>
      <c r="JK146" s="87"/>
      <c r="JO146" s="85"/>
      <c r="KF146" s="87"/>
      <c r="KJ146" s="85"/>
      <c r="LA146" s="87"/>
      <c r="LE146" s="85"/>
      <c r="LV146" s="87"/>
      <c r="LZ146" s="85"/>
      <c r="MQ146" s="87"/>
      <c r="MU146" s="85"/>
      <c r="NL146" s="87"/>
      <c r="NP146" s="85"/>
      <c r="OG146" s="87"/>
      <c r="OK146" s="85"/>
      <c r="OV146" s="85"/>
      <c r="PB146" s="87"/>
      <c r="PS146" s="85"/>
      <c r="PY146" s="87"/>
      <c r="QO146" s="85"/>
      <c r="QQ146" s="85"/>
      <c r="QU146" s="87"/>
      <c r="QW146" s="87"/>
      <c r="RL146" s="85"/>
      <c r="RR146" s="87"/>
      <c r="SG146" s="85"/>
      <c r="SM146" s="87"/>
      <c r="TB146" s="85"/>
      <c r="TH146" s="87"/>
      <c r="TW146" s="85"/>
      <c r="UC146" s="87"/>
      <c r="UR146" s="85"/>
      <c r="US146" s="85"/>
      <c r="UX146" s="87"/>
      <c r="VN146" s="85"/>
      <c r="VS146" s="87"/>
      <c r="VY146" s="85"/>
      <c r="WN146" s="87"/>
      <c r="WT146" s="85"/>
      <c r="WW146" s="85"/>
      <c r="WX146" s="85"/>
      <c r="WY146" s="85"/>
      <c r="WZ146" s="85"/>
      <c r="XA146" s="85"/>
      <c r="XB146" s="85"/>
      <c r="XC146" s="85"/>
      <c r="XD146" s="85"/>
      <c r="XE146" s="85"/>
      <c r="XF146" s="85"/>
      <c r="XG146" s="85"/>
      <c r="XH146" s="85"/>
      <c r="XI146" s="87"/>
      <c r="XJ146" s="85"/>
      <c r="XS146" s="85"/>
      <c r="XT146" s="85"/>
      <c r="XU146" s="85"/>
      <c r="XV146" s="85"/>
      <c r="XW146" s="85"/>
      <c r="XX146" s="85"/>
      <c r="XY146" s="85"/>
      <c r="XZ146" s="85"/>
      <c r="YA146" s="85"/>
      <c r="YB146" s="85"/>
      <c r="YC146" s="85"/>
      <c r="YD146" s="85"/>
      <c r="YE146" s="87"/>
      <c r="YF146" s="85"/>
      <c r="YG146" s="90"/>
    </row>
    <row r="147" spans="7:657" x14ac:dyDescent="0.25">
      <c r="G147" s="85"/>
      <c r="W147" s="85"/>
      <c r="X147" s="85"/>
      <c r="AA147"/>
      <c r="AC147" s="85"/>
      <c r="AR147"/>
      <c r="AS147"/>
      <c r="AV147" s="85"/>
      <c r="AY147" s="86"/>
      <c r="BC147" s="86"/>
      <c r="BN147" s="85"/>
      <c r="DB147" s="85"/>
      <c r="DC147" s="87"/>
      <c r="DD147" s="87"/>
      <c r="DE147" s="87"/>
      <c r="DF147" s="85"/>
      <c r="DG147" s="85"/>
      <c r="DH147" s="85"/>
      <c r="DI147" s="85"/>
      <c r="DN147" s="87"/>
      <c r="DR147" s="85"/>
      <c r="EN147" s="87"/>
      <c r="ER147" s="85"/>
      <c r="FJ147" s="87"/>
      <c r="FK147" s="88"/>
      <c r="FL147" s="88"/>
      <c r="FM147" s="88"/>
      <c r="FN147" s="88"/>
      <c r="GE147" s="89"/>
      <c r="GF147" s="85"/>
      <c r="GG147" s="85"/>
      <c r="GH147" s="85"/>
      <c r="GI147" s="85"/>
      <c r="GZ147" s="87"/>
      <c r="HD147" s="85"/>
      <c r="HU147" s="87"/>
      <c r="HY147" s="85"/>
      <c r="IP147" s="87"/>
      <c r="IT147" s="85"/>
      <c r="JK147" s="87"/>
      <c r="JO147" s="85"/>
      <c r="KF147" s="87"/>
      <c r="KJ147" s="85"/>
      <c r="LA147" s="87"/>
      <c r="LE147" s="85"/>
      <c r="LV147" s="87"/>
      <c r="LZ147" s="85"/>
      <c r="MQ147" s="87"/>
      <c r="MU147" s="85"/>
      <c r="NL147" s="87"/>
      <c r="NP147" s="85"/>
      <c r="OG147" s="87"/>
      <c r="OK147" s="85"/>
      <c r="OV147" s="85"/>
      <c r="PB147" s="87"/>
      <c r="PS147" s="85"/>
      <c r="PY147" s="87"/>
      <c r="QO147" s="85"/>
      <c r="QQ147" s="85"/>
      <c r="QU147" s="87"/>
      <c r="QW147" s="87"/>
      <c r="RL147" s="85"/>
      <c r="RR147" s="87"/>
      <c r="SG147" s="85"/>
      <c r="SM147" s="87"/>
      <c r="TB147" s="85"/>
      <c r="TH147" s="87"/>
      <c r="TW147" s="85"/>
      <c r="UC147" s="87"/>
      <c r="UR147" s="85"/>
      <c r="US147" s="85"/>
      <c r="UX147" s="87"/>
      <c r="VN147" s="85"/>
      <c r="VS147" s="87"/>
      <c r="VY147" s="85"/>
      <c r="WN147" s="87"/>
      <c r="WT147" s="85"/>
      <c r="WW147" s="85"/>
      <c r="WX147" s="85"/>
      <c r="WY147" s="85"/>
      <c r="WZ147" s="85"/>
      <c r="XA147" s="85"/>
      <c r="XB147" s="85"/>
      <c r="XC147" s="85"/>
      <c r="XD147" s="85"/>
      <c r="XE147" s="85"/>
      <c r="XF147" s="85"/>
      <c r="XG147" s="85"/>
      <c r="XH147" s="85"/>
      <c r="XI147" s="87"/>
      <c r="XJ147" s="85"/>
      <c r="XS147" s="85"/>
      <c r="XT147" s="85"/>
      <c r="XU147" s="85"/>
      <c r="XV147" s="85"/>
      <c r="XW147" s="85"/>
      <c r="XX147" s="85"/>
      <c r="XY147" s="85"/>
      <c r="XZ147" s="85"/>
      <c r="YA147" s="85"/>
      <c r="YB147" s="85"/>
      <c r="YC147" s="85"/>
      <c r="YD147" s="85"/>
      <c r="YE147" s="87"/>
      <c r="YF147" s="85"/>
      <c r="YG147" s="90"/>
    </row>
    <row r="148" spans="7:657" x14ac:dyDescent="0.25">
      <c r="G148" s="85"/>
      <c r="W148" s="85"/>
      <c r="X148" s="85"/>
      <c r="AA148"/>
      <c r="AC148" s="85"/>
      <c r="AR148"/>
      <c r="AS148"/>
      <c r="AV148" s="85"/>
      <c r="AY148" s="86"/>
      <c r="BC148" s="86"/>
      <c r="BN148" s="85"/>
      <c r="DB148" s="85"/>
      <c r="DC148" s="87"/>
      <c r="DD148" s="87"/>
      <c r="DE148" s="87"/>
      <c r="DF148" s="85"/>
      <c r="DG148" s="85"/>
      <c r="DH148" s="85"/>
      <c r="DI148" s="85"/>
      <c r="DN148" s="87"/>
      <c r="DR148" s="85"/>
      <c r="EN148" s="87"/>
      <c r="ER148" s="85"/>
      <c r="FJ148" s="87"/>
      <c r="FK148" s="88"/>
      <c r="FL148" s="88"/>
      <c r="FM148" s="88"/>
      <c r="FN148" s="88"/>
      <c r="GE148" s="89"/>
      <c r="GF148" s="85"/>
      <c r="GG148" s="85"/>
      <c r="GH148" s="85"/>
      <c r="GI148" s="85"/>
      <c r="GZ148" s="87"/>
      <c r="HD148" s="85"/>
      <c r="HU148" s="87"/>
      <c r="HY148" s="85"/>
      <c r="IP148" s="87"/>
      <c r="IT148" s="85"/>
      <c r="JK148" s="87"/>
      <c r="JO148" s="85"/>
      <c r="KF148" s="87"/>
      <c r="KJ148" s="85"/>
      <c r="LA148" s="87"/>
      <c r="LE148" s="85"/>
      <c r="LV148" s="87"/>
      <c r="LZ148" s="85"/>
      <c r="MQ148" s="87"/>
      <c r="MU148" s="85"/>
      <c r="NL148" s="87"/>
      <c r="NP148" s="85"/>
      <c r="OG148" s="87"/>
      <c r="OK148" s="85"/>
      <c r="OV148" s="85"/>
      <c r="PB148" s="87"/>
      <c r="PS148" s="85"/>
      <c r="PY148" s="87"/>
      <c r="QO148" s="85"/>
      <c r="QQ148" s="85"/>
      <c r="QU148" s="87"/>
      <c r="QW148" s="87"/>
      <c r="RL148" s="85"/>
      <c r="RR148" s="87"/>
      <c r="SG148" s="85"/>
      <c r="SM148" s="87"/>
      <c r="TB148" s="85"/>
      <c r="TH148" s="87"/>
      <c r="TW148" s="85"/>
      <c r="UC148" s="87"/>
      <c r="UR148" s="85"/>
      <c r="US148" s="85"/>
      <c r="UX148" s="87"/>
      <c r="VN148" s="85"/>
      <c r="VS148" s="87"/>
      <c r="VY148" s="85"/>
      <c r="WN148" s="87"/>
      <c r="WT148" s="85"/>
      <c r="WW148" s="85"/>
      <c r="WX148" s="85"/>
      <c r="WY148" s="85"/>
      <c r="WZ148" s="85"/>
      <c r="XA148" s="85"/>
      <c r="XB148" s="85"/>
      <c r="XC148" s="85"/>
      <c r="XD148" s="85"/>
      <c r="XE148" s="85"/>
      <c r="XF148" s="85"/>
      <c r="XG148" s="85"/>
      <c r="XH148" s="85"/>
      <c r="XI148" s="87"/>
      <c r="XJ148" s="85"/>
      <c r="XS148" s="85"/>
      <c r="XT148" s="85"/>
      <c r="XU148" s="85"/>
      <c r="XV148" s="85"/>
      <c r="XW148" s="85"/>
      <c r="XX148" s="85"/>
      <c r="XY148" s="85"/>
      <c r="XZ148" s="85"/>
      <c r="YA148" s="85"/>
      <c r="YB148" s="85"/>
      <c r="YC148" s="85"/>
      <c r="YD148" s="85"/>
      <c r="YE148" s="87"/>
      <c r="YF148" s="85"/>
      <c r="YG148" s="90"/>
    </row>
    <row r="149" spans="7:657" x14ac:dyDescent="0.25">
      <c r="G149" s="85"/>
      <c r="W149" s="85"/>
      <c r="X149" s="85"/>
      <c r="AA149"/>
      <c r="AC149" s="85"/>
      <c r="AR149"/>
      <c r="AS149"/>
      <c r="AV149" s="85"/>
      <c r="AY149" s="86"/>
      <c r="BC149" s="86"/>
      <c r="BN149" s="85"/>
      <c r="DB149" s="85"/>
      <c r="DC149" s="87"/>
      <c r="DD149" s="87"/>
      <c r="DE149" s="87"/>
      <c r="DF149" s="85"/>
      <c r="DG149" s="85"/>
      <c r="DH149" s="85"/>
      <c r="DI149" s="85"/>
      <c r="DN149" s="87"/>
      <c r="DR149" s="85"/>
      <c r="EN149" s="87"/>
      <c r="ER149" s="85"/>
      <c r="FJ149" s="87"/>
      <c r="FK149" s="88"/>
      <c r="FL149" s="88"/>
      <c r="FM149" s="88"/>
      <c r="FN149" s="88"/>
      <c r="GE149" s="89"/>
      <c r="GF149" s="85"/>
      <c r="GG149" s="85"/>
      <c r="GH149" s="85"/>
      <c r="GI149" s="85"/>
      <c r="GZ149" s="87"/>
      <c r="HD149" s="85"/>
      <c r="HU149" s="87"/>
      <c r="HY149" s="85"/>
      <c r="IP149" s="87"/>
      <c r="IT149" s="85"/>
      <c r="JK149" s="87"/>
      <c r="JO149" s="85"/>
      <c r="KF149" s="87"/>
      <c r="KJ149" s="85"/>
      <c r="LA149" s="87"/>
      <c r="LE149" s="85"/>
      <c r="LV149" s="87"/>
      <c r="LZ149" s="85"/>
      <c r="MQ149" s="87"/>
      <c r="MU149" s="85"/>
      <c r="NL149" s="87"/>
      <c r="NP149" s="85"/>
      <c r="OG149" s="87"/>
      <c r="OK149" s="85"/>
      <c r="OV149" s="85"/>
      <c r="PB149" s="87"/>
      <c r="PS149" s="85"/>
      <c r="PY149" s="87"/>
      <c r="QO149" s="85"/>
      <c r="QQ149" s="85"/>
      <c r="QU149" s="87"/>
      <c r="QW149" s="87"/>
      <c r="RL149" s="85"/>
      <c r="RR149" s="87"/>
      <c r="SG149" s="85"/>
      <c r="SM149" s="87"/>
      <c r="TB149" s="85"/>
      <c r="TH149" s="87"/>
      <c r="TW149" s="85"/>
      <c r="UC149" s="87"/>
      <c r="UR149" s="85"/>
      <c r="US149" s="85"/>
      <c r="UX149" s="87"/>
      <c r="VN149" s="85"/>
      <c r="VS149" s="87"/>
      <c r="VY149" s="85"/>
      <c r="WN149" s="87"/>
      <c r="WT149" s="85"/>
      <c r="WW149" s="85"/>
      <c r="WX149" s="85"/>
      <c r="WY149" s="85"/>
      <c r="WZ149" s="85"/>
      <c r="XA149" s="85"/>
      <c r="XB149" s="85"/>
      <c r="XC149" s="85"/>
      <c r="XD149" s="85"/>
      <c r="XE149" s="85"/>
      <c r="XF149" s="85"/>
      <c r="XG149" s="85"/>
      <c r="XH149" s="85"/>
      <c r="XI149" s="87"/>
      <c r="XJ149" s="85"/>
      <c r="XS149" s="85"/>
      <c r="XT149" s="85"/>
      <c r="XU149" s="85"/>
      <c r="XV149" s="85"/>
      <c r="XW149" s="85"/>
      <c r="XX149" s="85"/>
      <c r="XY149" s="85"/>
      <c r="XZ149" s="85"/>
      <c r="YA149" s="85"/>
      <c r="YB149" s="85"/>
      <c r="YC149" s="85"/>
      <c r="YD149" s="85"/>
      <c r="YE149" s="87"/>
      <c r="YF149" s="85"/>
      <c r="YG149" s="90"/>
    </row>
    <row r="150" spans="7:657" x14ac:dyDescent="0.25">
      <c r="G150" s="85"/>
      <c r="W150" s="85"/>
      <c r="X150" s="85"/>
      <c r="AA150"/>
      <c r="AC150" s="85"/>
      <c r="AR150"/>
      <c r="AS150"/>
      <c r="AV150" s="85"/>
      <c r="AY150" s="86"/>
      <c r="BC150" s="86"/>
      <c r="BN150" s="85"/>
      <c r="DB150" s="85"/>
      <c r="DC150" s="87"/>
      <c r="DD150" s="87"/>
      <c r="DE150" s="87"/>
      <c r="DF150" s="85"/>
      <c r="DG150" s="85"/>
      <c r="DH150" s="85"/>
      <c r="DI150" s="85"/>
      <c r="DN150" s="87"/>
      <c r="DR150" s="85"/>
      <c r="EN150" s="87"/>
      <c r="ER150" s="85"/>
      <c r="FJ150" s="87"/>
      <c r="FK150" s="88"/>
      <c r="FL150" s="88"/>
      <c r="FM150" s="88"/>
      <c r="FN150" s="88"/>
      <c r="GE150" s="89"/>
      <c r="GF150" s="85"/>
      <c r="GG150" s="85"/>
      <c r="GH150" s="85"/>
      <c r="GI150" s="85"/>
      <c r="GZ150" s="87"/>
      <c r="HD150" s="85"/>
      <c r="HU150" s="87"/>
      <c r="HY150" s="85"/>
      <c r="IP150" s="87"/>
      <c r="IT150" s="85"/>
      <c r="JK150" s="87"/>
      <c r="JO150" s="85"/>
      <c r="KF150" s="87"/>
      <c r="KJ150" s="85"/>
      <c r="LA150" s="87"/>
      <c r="LE150" s="85"/>
      <c r="LV150" s="87"/>
      <c r="LZ150" s="85"/>
      <c r="MQ150" s="87"/>
      <c r="MU150" s="85"/>
      <c r="NL150" s="87"/>
      <c r="NP150" s="85"/>
      <c r="OG150" s="87"/>
      <c r="OK150" s="85"/>
      <c r="OV150" s="85"/>
      <c r="PB150" s="87"/>
      <c r="PS150" s="85"/>
      <c r="PY150" s="87"/>
      <c r="QO150" s="85"/>
      <c r="QQ150" s="85"/>
      <c r="QU150" s="87"/>
      <c r="QW150" s="87"/>
      <c r="RL150" s="85"/>
      <c r="RR150" s="87"/>
      <c r="SG150" s="85"/>
      <c r="SM150" s="87"/>
      <c r="TB150" s="85"/>
      <c r="TH150" s="87"/>
      <c r="TW150" s="85"/>
      <c r="UC150" s="87"/>
      <c r="UR150" s="85"/>
      <c r="US150" s="85"/>
      <c r="UX150" s="87"/>
      <c r="VN150" s="85"/>
      <c r="VS150" s="87"/>
      <c r="VY150" s="85"/>
      <c r="WN150" s="87"/>
      <c r="WT150" s="85"/>
      <c r="WW150" s="85"/>
      <c r="WX150" s="85"/>
      <c r="WY150" s="85"/>
      <c r="WZ150" s="85"/>
      <c r="XA150" s="85"/>
      <c r="XB150" s="85"/>
      <c r="XC150" s="85"/>
      <c r="XD150" s="85"/>
      <c r="XE150" s="85"/>
      <c r="XF150" s="85"/>
      <c r="XG150" s="85"/>
      <c r="XH150" s="85"/>
      <c r="XI150" s="87"/>
      <c r="XJ150" s="85"/>
      <c r="XS150" s="85"/>
      <c r="XT150" s="85"/>
      <c r="XU150" s="85"/>
      <c r="XV150" s="85"/>
      <c r="XW150" s="85"/>
      <c r="XX150" s="85"/>
      <c r="XY150" s="85"/>
      <c r="XZ150" s="85"/>
      <c r="YA150" s="85"/>
      <c r="YB150" s="85"/>
      <c r="YC150" s="85"/>
      <c r="YD150" s="85"/>
      <c r="YE150" s="87"/>
      <c r="YF150" s="85"/>
      <c r="YG150" s="90"/>
    </row>
    <row r="151" spans="7:657" x14ac:dyDescent="0.25">
      <c r="G151" s="85"/>
      <c r="W151" s="85"/>
      <c r="X151" s="85"/>
      <c r="AA151"/>
      <c r="AC151" s="85"/>
      <c r="AR151"/>
      <c r="AS151"/>
      <c r="AV151" s="85"/>
      <c r="AY151" s="86"/>
      <c r="BC151" s="86"/>
      <c r="BN151" s="85"/>
      <c r="DB151" s="85"/>
      <c r="DC151" s="87"/>
      <c r="DD151" s="87"/>
      <c r="DE151" s="87"/>
      <c r="DF151" s="85"/>
      <c r="DG151" s="85"/>
      <c r="DH151" s="85"/>
      <c r="DI151" s="85"/>
      <c r="DN151" s="87"/>
      <c r="DR151" s="85"/>
      <c r="EN151" s="87"/>
      <c r="ER151" s="85"/>
      <c r="FJ151" s="87"/>
      <c r="FK151" s="88"/>
      <c r="FL151" s="88"/>
      <c r="FM151" s="88"/>
      <c r="FN151" s="88"/>
      <c r="GE151" s="89"/>
      <c r="GF151" s="85"/>
      <c r="GG151" s="85"/>
      <c r="GH151" s="85"/>
      <c r="GI151" s="85"/>
      <c r="GZ151" s="87"/>
      <c r="HD151" s="85"/>
      <c r="HU151" s="87"/>
      <c r="HY151" s="85"/>
      <c r="IP151" s="87"/>
      <c r="IT151" s="85"/>
      <c r="JK151" s="87"/>
      <c r="JO151" s="85"/>
      <c r="KF151" s="87"/>
      <c r="KJ151" s="85"/>
      <c r="LA151" s="87"/>
      <c r="LE151" s="85"/>
      <c r="LV151" s="87"/>
      <c r="LZ151" s="85"/>
      <c r="MQ151" s="87"/>
      <c r="MU151" s="85"/>
      <c r="NL151" s="87"/>
      <c r="NP151" s="85"/>
      <c r="OG151" s="87"/>
      <c r="OK151" s="85"/>
      <c r="OV151" s="85"/>
      <c r="PB151" s="87"/>
      <c r="PS151" s="85"/>
      <c r="PY151" s="87"/>
      <c r="QO151" s="85"/>
      <c r="QQ151" s="85"/>
      <c r="QU151" s="87"/>
      <c r="QW151" s="87"/>
      <c r="RL151" s="85"/>
      <c r="RR151" s="87"/>
      <c r="SG151" s="85"/>
      <c r="SM151" s="87"/>
      <c r="TB151" s="85"/>
      <c r="TH151" s="87"/>
      <c r="TW151" s="85"/>
      <c r="UC151" s="87"/>
      <c r="UR151" s="85"/>
      <c r="US151" s="85"/>
      <c r="UX151" s="87"/>
      <c r="VN151" s="85"/>
      <c r="VS151" s="87"/>
      <c r="VY151" s="85"/>
      <c r="WN151" s="87"/>
      <c r="WT151" s="85"/>
      <c r="WW151" s="85"/>
      <c r="WX151" s="85"/>
      <c r="WY151" s="85"/>
      <c r="WZ151" s="85"/>
      <c r="XA151" s="85"/>
      <c r="XB151" s="85"/>
      <c r="XC151" s="85"/>
      <c r="XD151" s="85"/>
      <c r="XE151" s="85"/>
      <c r="XF151" s="85"/>
      <c r="XG151" s="85"/>
      <c r="XH151" s="85"/>
      <c r="XI151" s="87"/>
      <c r="XJ151" s="85"/>
      <c r="XS151" s="85"/>
      <c r="XT151" s="85"/>
      <c r="XU151" s="85"/>
      <c r="XV151" s="85"/>
      <c r="XW151" s="85"/>
      <c r="XX151" s="85"/>
      <c r="XY151" s="85"/>
      <c r="XZ151" s="85"/>
      <c r="YA151" s="85"/>
      <c r="YB151" s="85"/>
      <c r="YC151" s="85"/>
      <c r="YD151" s="85"/>
      <c r="YE151" s="87"/>
      <c r="YF151" s="85"/>
      <c r="YG151" s="90"/>
    </row>
    <row r="152" spans="7:657" x14ac:dyDescent="0.25">
      <c r="G152" s="85"/>
      <c r="W152" s="85"/>
      <c r="X152" s="85"/>
      <c r="AA152"/>
      <c r="AC152" s="85"/>
      <c r="AR152"/>
      <c r="AS152"/>
      <c r="AV152" s="85"/>
      <c r="AY152" s="86"/>
      <c r="BC152" s="86"/>
      <c r="BN152" s="85"/>
      <c r="DB152" s="85"/>
      <c r="DC152" s="87"/>
      <c r="DD152" s="87"/>
      <c r="DE152" s="87"/>
      <c r="DF152" s="85"/>
      <c r="DG152" s="85"/>
      <c r="DH152" s="85"/>
      <c r="DI152" s="85"/>
      <c r="DN152" s="87"/>
      <c r="DR152" s="85"/>
      <c r="EN152" s="87"/>
      <c r="ER152" s="85"/>
      <c r="FJ152" s="87"/>
      <c r="FK152" s="88"/>
      <c r="FL152" s="88"/>
      <c r="FM152" s="88"/>
      <c r="FN152" s="88"/>
      <c r="GE152" s="89"/>
      <c r="GF152" s="85"/>
      <c r="GG152" s="85"/>
      <c r="GH152" s="85"/>
      <c r="GI152" s="85"/>
      <c r="GZ152" s="87"/>
      <c r="HD152" s="85"/>
      <c r="HU152" s="87"/>
      <c r="HY152" s="85"/>
      <c r="IP152" s="87"/>
      <c r="IT152" s="85"/>
      <c r="JK152" s="87"/>
      <c r="JO152" s="85"/>
      <c r="KF152" s="87"/>
      <c r="KJ152" s="85"/>
      <c r="LA152" s="87"/>
      <c r="LE152" s="85"/>
      <c r="LV152" s="87"/>
      <c r="LZ152" s="85"/>
      <c r="MQ152" s="87"/>
      <c r="MU152" s="85"/>
      <c r="NL152" s="87"/>
      <c r="NP152" s="85"/>
      <c r="OG152" s="87"/>
      <c r="OK152" s="85"/>
      <c r="OV152" s="85"/>
      <c r="PB152" s="87"/>
      <c r="PS152" s="85"/>
      <c r="PY152" s="87"/>
      <c r="QO152" s="85"/>
      <c r="QQ152" s="85"/>
      <c r="QU152" s="87"/>
      <c r="QW152" s="87"/>
      <c r="RL152" s="85"/>
      <c r="RR152" s="87"/>
      <c r="SG152" s="85"/>
      <c r="SM152" s="87"/>
      <c r="TB152" s="85"/>
      <c r="TH152" s="87"/>
      <c r="TW152" s="85"/>
      <c r="UC152" s="87"/>
      <c r="UR152" s="85"/>
      <c r="US152" s="85"/>
      <c r="UX152" s="87"/>
      <c r="VN152" s="85"/>
      <c r="VS152" s="87"/>
      <c r="VY152" s="85"/>
      <c r="WN152" s="87"/>
      <c r="WT152" s="85"/>
      <c r="WW152" s="85"/>
      <c r="WX152" s="85"/>
      <c r="WY152" s="85"/>
      <c r="WZ152" s="85"/>
      <c r="XA152" s="85"/>
      <c r="XB152" s="85"/>
      <c r="XC152" s="85"/>
      <c r="XD152" s="85"/>
      <c r="XE152" s="85"/>
      <c r="XF152" s="85"/>
      <c r="XG152" s="85"/>
      <c r="XH152" s="85"/>
      <c r="XI152" s="87"/>
      <c r="XJ152" s="85"/>
      <c r="XS152" s="85"/>
      <c r="XT152" s="85"/>
      <c r="XU152" s="85"/>
      <c r="XV152" s="85"/>
      <c r="XW152" s="85"/>
      <c r="XX152" s="85"/>
      <c r="XY152" s="85"/>
      <c r="XZ152" s="85"/>
      <c r="YA152" s="85"/>
      <c r="YB152" s="85"/>
      <c r="YC152" s="85"/>
      <c r="YD152" s="85"/>
      <c r="YE152" s="87"/>
      <c r="YF152" s="85"/>
      <c r="YG152" s="90"/>
    </row>
    <row r="153" spans="7:657" x14ac:dyDescent="0.25">
      <c r="G153" s="85"/>
      <c r="W153" s="85"/>
      <c r="X153" s="85"/>
      <c r="AA153"/>
      <c r="AC153" s="85"/>
      <c r="AR153"/>
      <c r="AS153"/>
      <c r="AV153" s="85"/>
      <c r="AY153" s="86"/>
      <c r="BC153" s="86"/>
      <c r="BN153" s="85"/>
      <c r="DB153" s="85"/>
      <c r="DC153" s="87"/>
      <c r="DD153" s="87"/>
      <c r="DE153" s="87"/>
      <c r="DF153" s="85"/>
      <c r="DG153" s="85"/>
      <c r="DH153" s="85"/>
      <c r="DI153" s="85"/>
      <c r="DN153" s="87"/>
      <c r="DR153" s="85"/>
      <c r="EN153" s="87"/>
      <c r="ER153" s="85"/>
      <c r="FJ153" s="87"/>
      <c r="FK153" s="88"/>
      <c r="FL153" s="88"/>
      <c r="FM153" s="88"/>
      <c r="FN153" s="88"/>
      <c r="GE153" s="89"/>
      <c r="GF153" s="85"/>
      <c r="GG153" s="85"/>
      <c r="GH153" s="85"/>
      <c r="GI153" s="85"/>
      <c r="GZ153" s="87"/>
      <c r="HD153" s="85"/>
      <c r="HU153" s="87"/>
      <c r="HY153" s="85"/>
      <c r="IP153" s="87"/>
      <c r="IT153" s="85"/>
      <c r="JK153" s="87"/>
      <c r="JO153" s="85"/>
      <c r="KF153" s="87"/>
      <c r="KJ153" s="85"/>
      <c r="LA153" s="87"/>
      <c r="LE153" s="85"/>
      <c r="LV153" s="87"/>
      <c r="LZ153" s="85"/>
      <c r="MQ153" s="87"/>
      <c r="MU153" s="85"/>
      <c r="NL153" s="87"/>
      <c r="NP153" s="85"/>
      <c r="OG153" s="87"/>
      <c r="OK153" s="85"/>
      <c r="OV153" s="85"/>
      <c r="PB153" s="87"/>
      <c r="PS153" s="85"/>
      <c r="PY153" s="87"/>
      <c r="QO153" s="85"/>
      <c r="QQ153" s="85"/>
      <c r="QU153" s="87"/>
      <c r="QW153" s="87"/>
      <c r="RL153" s="85"/>
      <c r="RR153" s="87"/>
      <c r="SG153" s="85"/>
      <c r="SM153" s="87"/>
      <c r="TB153" s="85"/>
      <c r="TH153" s="87"/>
      <c r="TW153" s="85"/>
      <c r="UC153" s="87"/>
      <c r="UR153" s="85"/>
      <c r="US153" s="85"/>
      <c r="UX153" s="87"/>
      <c r="VN153" s="85"/>
      <c r="VS153" s="87"/>
      <c r="VY153" s="85"/>
      <c r="WN153" s="87"/>
      <c r="WT153" s="85"/>
      <c r="WW153" s="85"/>
      <c r="WX153" s="85"/>
      <c r="WY153" s="85"/>
      <c r="WZ153" s="85"/>
      <c r="XA153" s="85"/>
      <c r="XB153" s="85"/>
      <c r="XC153" s="85"/>
      <c r="XD153" s="85"/>
      <c r="XE153" s="85"/>
      <c r="XF153" s="85"/>
      <c r="XG153" s="85"/>
      <c r="XH153" s="85"/>
      <c r="XI153" s="87"/>
      <c r="XJ153" s="85"/>
      <c r="XS153" s="85"/>
      <c r="XT153" s="85"/>
      <c r="XU153" s="85"/>
      <c r="XV153" s="85"/>
      <c r="XW153" s="85"/>
      <c r="XX153" s="85"/>
      <c r="XY153" s="85"/>
      <c r="XZ153" s="85"/>
      <c r="YA153" s="85"/>
      <c r="YB153" s="85"/>
      <c r="YC153" s="85"/>
      <c r="YD153" s="85"/>
      <c r="YE153" s="87"/>
      <c r="YF153" s="85"/>
      <c r="YG153" s="90"/>
    </row>
    <row r="154" spans="7:657" x14ac:dyDescent="0.25">
      <c r="G154" s="85"/>
      <c r="W154" s="85"/>
      <c r="X154" s="85"/>
      <c r="AA154"/>
      <c r="AC154" s="85"/>
      <c r="AR154"/>
      <c r="AS154"/>
      <c r="AV154" s="85"/>
      <c r="AY154" s="86"/>
      <c r="BC154" s="86"/>
      <c r="BN154" s="85"/>
      <c r="DB154" s="85"/>
      <c r="DC154" s="87"/>
      <c r="DD154" s="87"/>
      <c r="DE154" s="87"/>
      <c r="DF154" s="85"/>
      <c r="DG154" s="85"/>
      <c r="DH154" s="85"/>
      <c r="DI154" s="85"/>
      <c r="DN154" s="87"/>
      <c r="DR154" s="85"/>
      <c r="EN154" s="87"/>
      <c r="ER154" s="85"/>
      <c r="FJ154" s="87"/>
      <c r="FK154" s="88"/>
      <c r="FL154" s="88"/>
      <c r="FM154" s="88"/>
      <c r="FN154" s="88"/>
      <c r="GE154" s="89"/>
      <c r="GF154" s="85"/>
      <c r="GG154" s="85"/>
      <c r="GH154" s="85"/>
      <c r="GI154" s="85"/>
      <c r="GZ154" s="87"/>
      <c r="HD154" s="85"/>
      <c r="HU154" s="87"/>
      <c r="HY154" s="85"/>
      <c r="IP154" s="87"/>
      <c r="IT154" s="85"/>
      <c r="JK154" s="87"/>
      <c r="JO154" s="85"/>
      <c r="KF154" s="87"/>
      <c r="KJ154" s="85"/>
      <c r="LA154" s="87"/>
      <c r="LE154" s="85"/>
      <c r="LV154" s="87"/>
      <c r="LZ154" s="85"/>
      <c r="MQ154" s="87"/>
      <c r="MU154" s="85"/>
      <c r="NL154" s="87"/>
      <c r="NP154" s="85"/>
      <c r="OG154" s="87"/>
      <c r="OK154" s="85"/>
      <c r="OV154" s="85"/>
      <c r="PB154" s="87"/>
      <c r="PS154" s="85"/>
      <c r="PY154" s="87"/>
      <c r="QO154" s="85"/>
      <c r="QQ154" s="85"/>
      <c r="QU154" s="87"/>
      <c r="QW154" s="87"/>
      <c r="RL154" s="85"/>
      <c r="RR154" s="87"/>
      <c r="SG154" s="85"/>
      <c r="SM154" s="87"/>
      <c r="TB154" s="85"/>
      <c r="TH154" s="87"/>
      <c r="TW154" s="85"/>
      <c r="UC154" s="87"/>
      <c r="UR154" s="85"/>
      <c r="US154" s="85"/>
      <c r="UX154" s="87"/>
      <c r="VN154" s="85"/>
      <c r="VS154" s="87"/>
      <c r="VY154" s="85"/>
      <c r="WN154" s="87"/>
      <c r="WT154" s="85"/>
      <c r="WW154" s="85"/>
      <c r="WX154" s="85"/>
      <c r="WY154" s="85"/>
      <c r="WZ154" s="85"/>
      <c r="XA154" s="85"/>
      <c r="XB154" s="85"/>
      <c r="XC154" s="85"/>
      <c r="XD154" s="85"/>
      <c r="XE154" s="85"/>
      <c r="XF154" s="85"/>
      <c r="XG154" s="85"/>
      <c r="XH154" s="85"/>
      <c r="XI154" s="87"/>
      <c r="XJ154" s="85"/>
      <c r="XS154" s="85"/>
      <c r="XT154" s="85"/>
      <c r="XU154" s="85"/>
      <c r="XV154" s="85"/>
      <c r="XW154" s="85"/>
      <c r="XX154" s="85"/>
      <c r="XY154" s="85"/>
      <c r="XZ154" s="85"/>
      <c r="YA154" s="85"/>
      <c r="YB154" s="85"/>
      <c r="YC154" s="85"/>
      <c r="YD154" s="85"/>
      <c r="YE154" s="87"/>
      <c r="YF154" s="85"/>
      <c r="YG154" s="90"/>
    </row>
    <row r="155" spans="7:657" x14ac:dyDescent="0.25">
      <c r="G155" s="85"/>
      <c r="W155" s="85"/>
      <c r="X155" s="85"/>
      <c r="AA155"/>
      <c r="AC155" s="85"/>
      <c r="AR155"/>
      <c r="AS155"/>
      <c r="AV155" s="85"/>
      <c r="AY155" s="86"/>
      <c r="BC155" s="86"/>
      <c r="BN155" s="85"/>
      <c r="DB155" s="85"/>
      <c r="DC155" s="87"/>
      <c r="DD155" s="87"/>
      <c r="DE155" s="87"/>
      <c r="DF155" s="85"/>
      <c r="DG155" s="85"/>
      <c r="DH155" s="85"/>
      <c r="DI155" s="85"/>
      <c r="DN155" s="87"/>
      <c r="DR155" s="85"/>
      <c r="EN155" s="87"/>
      <c r="ER155" s="85"/>
      <c r="FJ155" s="87"/>
      <c r="FK155" s="88"/>
      <c r="FL155" s="88"/>
      <c r="FM155" s="88"/>
      <c r="FN155" s="88"/>
      <c r="GE155" s="89"/>
      <c r="GF155" s="85"/>
      <c r="GG155" s="85"/>
      <c r="GH155" s="85"/>
      <c r="GI155" s="85"/>
      <c r="GZ155" s="87"/>
      <c r="HD155" s="85"/>
      <c r="HU155" s="87"/>
      <c r="HY155" s="85"/>
      <c r="IP155" s="87"/>
      <c r="IT155" s="85"/>
      <c r="JK155" s="87"/>
      <c r="JO155" s="85"/>
      <c r="KF155" s="87"/>
      <c r="KJ155" s="85"/>
      <c r="LA155" s="87"/>
      <c r="LE155" s="85"/>
      <c r="LV155" s="87"/>
      <c r="LZ155" s="85"/>
      <c r="MQ155" s="87"/>
      <c r="MU155" s="85"/>
      <c r="NL155" s="87"/>
      <c r="NP155" s="85"/>
      <c r="OG155" s="87"/>
      <c r="OK155" s="85"/>
      <c r="OV155" s="85"/>
      <c r="PB155" s="87"/>
      <c r="PS155" s="85"/>
      <c r="PY155" s="87"/>
      <c r="QO155" s="85"/>
      <c r="QQ155" s="85"/>
      <c r="QU155" s="87"/>
      <c r="QW155" s="87"/>
      <c r="RL155" s="85"/>
      <c r="RR155" s="87"/>
      <c r="SG155" s="85"/>
      <c r="SM155" s="87"/>
      <c r="TB155" s="85"/>
      <c r="TH155" s="87"/>
      <c r="TW155" s="85"/>
      <c r="UC155" s="87"/>
      <c r="UR155" s="85"/>
      <c r="US155" s="85"/>
      <c r="UX155" s="87"/>
      <c r="VN155" s="85"/>
      <c r="VS155" s="87"/>
      <c r="VY155" s="85"/>
      <c r="WN155" s="87"/>
      <c r="WT155" s="85"/>
      <c r="WW155" s="85"/>
      <c r="WX155" s="85"/>
      <c r="WY155" s="85"/>
      <c r="WZ155" s="85"/>
      <c r="XA155" s="85"/>
      <c r="XB155" s="85"/>
      <c r="XC155" s="85"/>
      <c r="XD155" s="85"/>
      <c r="XE155" s="85"/>
      <c r="XF155" s="85"/>
      <c r="XG155" s="85"/>
      <c r="XH155" s="85"/>
      <c r="XI155" s="87"/>
      <c r="XJ155" s="85"/>
      <c r="XS155" s="85"/>
      <c r="XT155" s="85"/>
      <c r="XU155" s="85"/>
      <c r="XV155" s="85"/>
      <c r="XW155" s="85"/>
      <c r="XX155" s="85"/>
      <c r="XY155" s="85"/>
      <c r="XZ155" s="85"/>
      <c r="YA155" s="85"/>
      <c r="YB155" s="85"/>
      <c r="YC155" s="85"/>
      <c r="YD155" s="85"/>
      <c r="YE155" s="87"/>
      <c r="YF155" s="85"/>
      <c r="YG155" s="90"/>
    </row>
    <row r="156" spans="7:657" x14ac:dyDescent="0.25">
      <c r="G156" s="85"/>
      <c r="W156" s="85"/>
      <c r="X156" s="85"/>
      <c r="AA156"/>
      <c r="AC156" s="85"/>
      <c r="AR156"/>
      <c r="AS156"/>
      <c r="AV156" s="85"/>
      <c r="AY156" s="86"/>
      <c r="BC156" s="86"/>
      <c r="BN156" s="85"/>
      <c r="DB156" s="85"/>
      <c r="DC156" s="87"/>
      <c r="DD156" s="87"/>
      <c r="DE156" s="87"/>
      <c r="DF156" s="85"/>
      <c r="DG156" s="85"/>
      <c r="DH156" s="85"/>
      <c r="DI156" s="85"/>
      <c r="DN156" s="87"/>
      <c r="DR156" s="85"/>
      <c r="EN156" s="87"/>
      <c r="ER156" s="85"/>
      <c r="FJ156" s="87"/>
      <c r="FK156" s="88"/>
      <c r="FL156" s="88"/>
      <c r="FM156" s="88"/>
      <c r="FN156" s="88"/>
      <c r="GE156" s="89"/>
      <c r="GF156" s="85"/>
      <c r="GG156" s="85"/>
      <c r="GH156" s="85"/>
      <c r="GI156" s="85"/>
      <c r="GZ156" s="87"/>
      <c r="HD156" s="85"/>
      <c r="HU156" s="87"/>
      <c r="HY156" s="85"/>
      <c r="IP156" s="87"/>
      <c r="IT156" s="85"/>
      <c r="JK156" s="87"/>
      <c r="JO156" s="85"/>
      <c r="KF156" s="87"/>
      <c r="KJ156" s="85"/>
      <c r="LA156" s="87"/>
      <c r="LE156" s="85"/>
      <c r="LV156" s="87"/>
      <c r="LZ156" s="85"/>
      <c r="MQ156" s="87"/>
      <c r="MU156" s="85"/>
      <c r="NL156" s="87"/>
      <c r="NP156" s="85"/>
      <c r="OG156" s="87"/>
      <c r="OK156" s="85"/>
      <c r="OV156" s="85"/>
      <c r="PB156" s="87"/>
      <c r="PS156" s="85"/>
      <c r="PY156" s="87"/>
      <c r="QO156" s="85"/>
      <c r="QQ156" s="85"/>
      <c r="QU156" s="87"/>
      <c r="QW156" s="87"/>
      <c r="RL156" s="85"/>
      <c r="RR156" s="87"/>
      <c r="SG156" s="85"/>
      <c r="SM156" s="87"/>
      <c r="TB156" s="85"/>
      <c r="TH156" s="87"/>
      <c r="TW156" s="85"/>
      <c r="UC156" s="87"/>
      <c r="UR156" s="85"/>
      <c r="US156" s="85"/>
      <c r="UX156" s="87"/>
      <c r="VN156" s="85"/>
      <c r="VS156" s="87"/>
      <c r="VY156" s="85"/>
      <c r="WN156" s="87"/>
      <c r="WT156" s="85"/>
      <c r="WW156" s="85"/>
      <c r="WX156" s="85"/>
      <c r="WY156" s="85"/>
      <c r="WZ156" s="85"/>
      <c r="XA156" s="85"/>
      <c r="XB156" s="85"/>
      <c r="XC156" s="85"/>
      <c r="XD156" s="85"/>
      <c r="XE156" s="85"/>
      <c r="XF156" s="85"/>
      <c r="XG156" s="85"/>
      <c r="XH156" s="85"/>
      <c r="XI156" s="87"/>
      <c r="XJ156" s="85"/>
      <c r="XS156" s="85"/>
      <c r="XT156" s="85"/>
      <c r="XU156" s="85"/>
      <c r="XV156" s="85"/>
      <c r="XW156" s="85"/>
      <c r="XX156" s="85"/>
      <c r="XY156" s="85"/>
      <c r="XZ156" s="85"/>
      <c r="YA156" s="85"/>
      <c r="YB156" s="85"/>
      <c r="YC156" s="85"/>
      <c r="YD156" s="85"/>
      <c r="YE156" s="87"/>
      <c r="YF156" s="85"/>
      <c r="YG156" s="90"/>
    </row>
    <row r="157" spans="7:657" x14ac:dyDescent="0.25">
      <c r="G157" s="85"/>
      <c r="W157" s="85"/>
      <c r="X157" s="85"/>
      <c r="AA157"/>
      <c r="AC157" s="85"/>
      <c r="AR157"/>
      <c r="AS157"/>
      <c r="AV157" s="85"/>
      <c r="AY157" s="86"/>
      <c r="BC157" s="86"/>
      <c r="BN157" s="85"/>
      <c r="DB157" s="85"/>
      <c r="DC157" s="87"/>
      <c r="DD157" s="87"/>
      <c r="DE157" s="87"/>
      <c r="DF157" s="85"/>
      <c r="DG157" s="85"/>
      <c r="DH157" s="85"/>
      <c r="DI157" s="85"/>
      <c r="DN157" s="87"/>
      <c r="DR157" s="85"/>
      <c r="EN157" s="87"/>
      <c r="ER157" s="85"/>
      <c r="FJ157" s="87"/>
      <c r="FK157" s="88"/>
      <c r="FL157" s="88"/>
      <c r="FM157" s="88"/>
      <c r="FN157" s="88"/>
      <c r="GE157" s="89"/>
      <c r="GF157" s="85"/>
      <c r="GG157" s="85"/>
      <c r="GH157" s="85"/>
      <c r="GI157" s="85"/>
      <c r="GZ157" s="87"/>
      <c r="HD157" s="85"/>
      <c r="HU157" s="87"/>
      <c r="HY157" s="85"/>
      <c r="IP157" s="87"/>
      <c r="IT157" s="85"/>
      <c r="JK157" s="87"/>
      <c r="JO157" s="85"/>
      <c r="KF157" s="87"/>
      <c r="KJ157" s="85"/>
      <c r="LA157" s="87"/>
      <c r="LE157" s="85"/>
      <c r="LV157" s="87"/>
      <c r="LZ157" s="85"/>
      <c r="MQ157" s="87"/>
      <c r="MU157" s="85"/>
      <c r="NL157" s="87"/>
      <c r="NP157" s="85"/>
      <c r="OG157" s="87"/>
      <c r="OK157" s="85"/>
      <c r="OV157" s="85"/>
      <c r="PB157" s="87"/>
      <c r="PS157" s="85"/>
      <c r="PY157" s="87"/>
      <c r="QO157" s="85"/>
      <c r="QQ157" s="85"/>
      <c r="QU157" s="87"/>
      <c r="QW157" s="87"/>
      <c r="RL157" s="85"/>
      <c r="RR157" s="87"/>
      <c r="SG157" s="85"/>
      <c r="SM157" s="87"/>
      <c r="TB157" s="85"/>
      <c r="TH157" s="87"/>
      <c r="TW157" s="85"/>
      <c r="UC157" s="87"/>
      <c r="UR157" s="85"/>
      <c r="US157" s="85"/>
      <c r="UX157" s="87"/>
      <c r="VN157" s="85"/>
      <c r="VS157" s="87"/>
      <c r="VY157" s="85"/>
      <c r="WN157" s="87"/>
      <c r="WT157" s="85"/>
      <c r="WW157" s="85"/>
      <c r="WX157" s="85"/>
      <c r="WY157" s="85"/>
      <c r="WZ157" s="85"/>
      <c r="XA157" s="85"/>
      <c r="XB157" s="85"/>
      <c r="XC157" s="85"/>
      <c r="XD157" s="85"/>
      <c r="XE157" s="85"/>
      <c r="XF157" s="85"/>
      <c r="XG157" s="85"/>
      <c r="XH157" s="85"/>
      <c r="XI157" s="87"/>
      <c r="XJ157" s="85"/>
      <c r="XS157" s="85"/>
      <c r="XT157" s="85"/>
      <c r="XU157" s="85"/>
      <c r="XV157" s="85"/>
      <c r="XW157" s="85"/>
      <c r="XX157" s="85"/>
      <c r="XY157" s="85"/>
      <c r="XZ157" s="85"/>
      <c r="YA157" s="85"/>
      <c r="YB157" s="85"/>
      <c r="YC157" s="85"/>
      <c r="YD157" s="85"/>
      <c r="YE157" s="87"/>
      <c r="YF157" s="85"/>
      <c r="YG157" s="90"/>
    </row>
    <row r="158" spans="7:657" x14ac:dyDescent="0.25">
      <c r="G158" s="85"/>
      <c r="W158" s="85"/>
      <c r="X158" s="85"/>
      <c r="AA158"/>
      <c r="AC158" s="85"/>
      <c r="AR158"/>
      <c r="AS158"/>
      <c r="AV158" s="85"/>
      <c r="AY158" s="86"/>
      <c r="BC158" s="86"/>
      <c r="BN158" s="85"/>
      <c r="DB158" s="85"/>
      <c r="DC158" s="87"/>
      <c r="DD158" s="87"/>
      <c r="DE158" s="87"/>
      <c r="DF158" s="85"/>
      <c r="DG158" s="85"/>
      <c r="DH158" s="85"/>
      <c r="DI158" s="85"/>
      <c r="DN158" s="87"/>
      <c r="DR158" s="85"/>
      <c r="EN158" s="87"/>
      <c r="ER158" s="85"/>
      <c r="FJ158" s="87"/>
      <c r="FK158" s="88"/>
      <c r="FL158" s="88"/>
      <c r="FM158" s="88"/>
      <c r="FN158" s="88"/>
      <c r="GE158" s="89"/>
      <c r="GF158" s="85"/>
      <c r="GG158" s="85"/>
      <c r="GH158" s="85"/>
      <c r="GI158" s="85"/>
      <c r="GZ158" s="87"/>
      <c r="HD158" s="85"/>
      <c r="HU158" s="87"/>
      <c r="HY158" s="85"/>
      <c r="IP158" s="87"/>
      <c r="IT158" s="85"/>
      <c r="JK158" s="87"/>
      <c r="JO158" s="85"/>
      <c r="KF158" s="87"/>
      <c r="KJ158" s="85"/>
      <c r="LA158" s="87"/>
      <c r="LE158" s="85"/>
      <c r="LV158" s="87"/>
      <c r="LZ158" s="85"/>
      <c r="MQ158" s="87"/>
      <c r="MU158" s="85"/>
      <c r="NL158" s="87"/>
      <c r="NP158" s="85"/>
      <c r="OG158" s="87"/>
      <c r="OK158" s="85"/>
      <c r="OV158" s="85"/>
      <c r="PB158" s="87"/>
      <c r="PS158" s="85"/>
      <c r="PY158" s="87"/>
      <c r="QO158" s="85"/>
      <c r="QQ158" s="85"/>
      <c r="QU158" s="87"/>
      <c r="QW158" s="87"/>
      <c r="RL158" s="85"/>
      <c r="RR158" s="87"/>
      <c r="SG158" s="85"/>
      <c r="SM158" s="87"/>
      <c r="TB158" s="85"/>
      <c r="TH158" s="87"/>
      <c r="TW158" s="85"/>
      <c r="UC158" s="87"/>
      <c r="UR158" s="85"/>
      <c r="US158" s="85"/>
      <c r="UX158" s="87"/>
      <c r="VN158" s="85"/>
      <c r="VS158" s="87"/>
      <c r="VY158" s="85"/>
      <c r="WN158" s="87"/>
      <c r="WT158" s="85"/>
      <c r="WW158" s="85"/>
      <c r="WX158" s="85"/>
      <c r="WY158" s="85"/>
      <c r="WZ158" s="85"/>
      <c r="XA158" s="85"/>
      <c r="XB158" s="85"/>
      <c r="XC158" s="85"/>
      <c r="XD158" s="85"/>
      <c r="XE158" s="85"/>
      <c r="XF158" s="85"/>
      <c r="XG158" s="85"/>
      <c r="XH158" s="85"/>
      <c r="XI158" s="87"/>
      <c r="XJ158" s="85"/>
      <c r="XS158" s="85"/>
      <c r="XT158" s="85"/>
      <c r="XU158" s="85"/>
      <c r="XV158" s="85"/>
      <c r="XW158" s="85"/>
      <c r="XX158" s="85"/>
      <c r="XY158" s="85"/>
      <c r="XZ158" s="85"/>
      <c r="YA158" s="85"/>
      <c r="YB158" s="85"/>
      <c r="YC158" s="85"/>
      <c r="YD158" s="85"/>
      <c r="YE158" s="87"/>
      <c r="YF158" s="85"/>
      <c r="YG158" s="90"/>
    </row>
    <row r="159" spans="7:657" x14ac:dyDescent="0.25">
      <c r="G159" s="85"/>
      <c r="W159" s="85"/>
      <c r="X159" s="85"/>
      <c r="AA159"/>
      <c r="AC159" s="85"/>
      <c r="AR159"/>
      <c r="AS159"/>
      <c r="AV159" s="85"/>
      <c r="AY159" s="86"/>
      <c r="BC159" s="86"/>
      <c r="BN159" s="85"/>
      <c r="DB159" s="85"/>
      <c r="DC159" s="87"/>
      <c r="DD159" s="87"/>
      <c r="DE159" s="87"/>
      <c r="DF159" s="85"/>
      <c r="DG159" s="85"/>
      <c r="DH159" s="85"/>
      <c r="DI159" s="85"/>
      <c r="DN159" s="87"/>
      <c r="DR159" s="85"/>
      <c r="EN159" s="87"/>
      <c r="ER159" s="85"/>
      <c r="FJ159" s="87"/>
      <c r="FK159" s="88"/>
      <c r="FL159" s="88"/>
      <c r="FM159" s="88"/>
      <c r="FN159" s="88"/>
      <c r="GE159" s="89"/>
      <c r="GF159" s="85"/>
      <c r="GG159" s="85"/>
      <c r="GH159" s="85"/>
      <c r="GI159" s="85"/>
      <c r="GZ159" s="87"/>
      <c r="HD159" s="85"/>
      <c r="HU159" s="87"/>
      <c r="HY159" s="85"/>
      <c r="IP159" s="87"/>
      <c r="IT159" s="85"/>
      <c r="JK159" s="87"/>
      <c r="JO159" s="85"/>
      <c r="KF159" s="87"/>
      <c r="KJ159" s="85"/>
      <c r="LA159" s="87"/>
      <c r="LE159" s="85"/>
      <c r="LV159" s="87"/>
      <c r="LZ159" s="85"/>
      <c r="MQ159" s="87"/>
      <c r="MU159" s="85"/>
      <c r="NL159" s="87"/>
      <c r="NP159" s="85"/>
      <c r="OG159" s="87"/>
      <c r="OK159" s="85"/>
      <c r="OV159" s="85"/>
      <c r="PB159" s="87"/>
      <c r="PS159" s="85"/>
      <c r="PY159" s="87"/>
      <c r="QO159" s="85"/>
      <c r="QQ159" s="85"/>
      <c r="QU159" s="87"/>
      <c r="QW159" s="87"/>
      <c r="RL159" s="85"/>
      <c r="RR159" s="87"/>
      <c r="SG159" s="85"/>
      <c r="SM159" s="87"/>
      <c r="TB159" s="85"/>
      <c r="TH159" s="87"/>
      <c r="TW159" s="85"/>
      <c r="UC159" s="87"/>
      <c r="UR159" s="85"/>
      <c r="US159" s="85"/>
      <c r="UX159" s="87"/>
      <c r="VN159" s="85"/>
      <c r="VS159" s="87"/>
      <c r="VY159" s="85"/>
      <c r="WN159" s="87"/>
      <c r="WT159" s="85"/>
      <c r="WW159" s="85"/>
      <c r="WX159" s="85"/>
      <c r="WY159" s="85"/>
      <c r="WZ159" s="85"/>
      <c r="XA159" s="85"/>
      <c r="XB159" s="85"/>
      <c r="XC159" s="85"/>
      <c r="XD159" s="85"/>
      <c r="XE159" s="85"/>
      <c r="XF159" s="85"/>
      <c r="XG159" s="85"/>
      <c r="XH159" s="85"/>
      <c r="XI159" s="87"/>
      <c r="XJ159" s="85"/>
      <c r="XS159" s="85"/>
      <c r="XT159" s="85"/>
      <c r="XU159" s="85"/>
      <c r="XV159" s="85"/>
      <c r="XW159" s="85"/>
      <c r="XX159" s="85"/>
      <c r="XY159" s="85"/>
      <c r="XZ159" s="85"/>
      <c r="YA159" s="85"/>
      <c r="YB159" s="85"/>
      <c r="YC159" s="85"/>
      <c r="YD159" s="85"/>
      <c r="YE159" s="87"/>
      <c r="YF159" s="85"/>
      <c r="YG159" s="90"/>
    </row>
    <row r="160" spans="7:657" x14ac:dyDescent="0.25">
      <c r="G160" s="85"/>
      <c r="W160" s="85"/>
      <c r="X160" s="85"/>
      <c r="AA160"/>
      <c r="AC160" s="85"/>
      <c r="AR160"/>
      <c r="AS160"/>
      <c r="AV160" s="85"/>
      <c r="AY160" s="86"/>
      <c r="BC160" s="86"/>
      <c r="BN160" s="85"/>
      <c r="DB160" s="85"/>
      <c r="DC160" s="87"/>
      <c r="DD160" s="87"/>
      <c r="DE160" s="87"/>
      <c r="DF160" s="85"/>
      <c r="DG160" s="85"/>
      <c r="DH160" s="85"/>
      <c r="DI160" s="85"/>
      <c r="DN160" s="87"/>
      <c r="DR160" s="85"/>
      <c r="EN160" s="87"/>
      <c r="ER160" s="85"/>
      <c r="FJ160" s="87"/>
      <c r="FK160" s="88"/>
      <c r="FL160" s="88"/>
      <c r="FM160" s="88"/>
      <c r="FN160" s="88"/>
      <c r="GE160" s="89"/>
      <c r="GF160" s="85"/>
      <c r="GG160" s="85"/>
      <c r="GH160" s="85"/>
      <c r="GI160" s="85"/>
      <c r="GZ160" s="87"/>
      <c r="HD160" s="85"/>
      <c r="HU160" s="87"/>
      <c r="HY160" s="85"/>
      <c r="IP160" s="87"/>
      <c r="IT160" s="85"/>
      <c r="JK160" s="87"/>
      <c r="JO160" s="85"/>
      <c r="KF160" s="87"/>
      <c r="KJ160" s="85"/>
      <c r="LA160" s="87"/>
      <c r="LE160" s="85"/>
      <c r="LV160" s="87"/>
      <c r="LZ160" s="85"/>
      <c r="MQ160" s="87"/>
      <c r="MU160" s="85"/>
      <c r="NL160" s="87"/>
      <c r="NP160" s="85"/>
      <c r="OG160" s="87"/>
      <c r="OK160" s="85"/>
      <c r="OV160" s="85"/>
      <c r="PB160" s="87"/>
      <c r="PS160" s="85"/>
      <c r="PY160" s="87"/>
      <c r="QO160" s="85"/>
      <c r="QQ160" s="85"/>
      <c r="QU160" s="87"/>
      <c r="QW160" s="87"/>
      <c r="RL160" s="85"/>
      <c r="RR160" s="87"/>
      <c r="SG160" s="85"/>
      <c r="SM160" s="87"/>
      <c r="TB160" s="85"/>
      <c r="TH160" s="87"/>
      <c r="TW160" s="85"/>
      <c r="UC160" s="87"/>
      <c r="UR160" s="85"/>
      <c r="US160" s="85"/>
      <c r="UX160" s="87"/>
      <c r="VN160" s="85"/>
      <c r="VS160" s="87"/>
      <c r="VY160" s="85"/>
      <c r="WN160" s="87"/>
      <c r="WT160" s="85"/>
      <c r="WW160" s="85"/>
      <c r="WX160" s="85"/>
      <c r="WY160" s="85"/>
      <c r="WZ160" s="85"/>
      <c r="XA160" s="85"/>
      <c r="XB160" s="85"/>
      <c r="XC160" s="85"/>
      <c r="XD160" s="85"/>
      <c r="XE160" s="85"/>
      <c r="XF160" s="85"/>
      <c r="XG160" s="85"/>
      <c r="XH160" s="85"/>
      <c r="XI160" s="87"/>
      <c r="XJ160" s="85"/>
      <c r="XS160" s="85"/>
      <c r="XT160" s="85"/>
      <c r="XU160" s="85"/>
      <c r="XV160" s="85"/>
      <c r="XW160" s="85"/>
      <c r="XX160" s="85"/>
      <c r="XY160" s="85"/>
      <c r="XZ160" s="85"/>
      <c r="YA160" s="85"/>
      <c r="YB160" s="85"/>
      <c r="YC160" s="85"/>
      <c r="YD160" s="85"/>
      <c r="YE160" s="87"/>
      <c r="YF160" s="85"/>
      <c r="YG160" s="90"/>
    </row>
    <row r="161" spans="7:657" x14ac:dyDescent="0.25">
      <c r="G161" s="85"/>
      <c r="W161" s="85"/>
      <c r="X161" s="85"/>
      <c r="AA161"/>
      <c r="AC161" s="85"/>
      <c r="AR161"/>
      <c r="AS161"/>
      <c r="AV161" s="85"/>
      <c r="AY161" s="86"/>
      <c r="BC161" s="86"/>
      <c r="BN161" s="85"/>
      <c r="DB161" s="85"/>
      <c r="DC161" s="87"/>
      <c r="DD161" s="87"/>
      <c r="DE161" s="87"/>
      <c r="DF161" s="85"/>
      <c r="DG161" s="85"/>
      <c r="DH161" s="85"/>
      <c r="DI161" s="85"/>
      <c r="DN161" s="87"/>
      <c r="DR161" s="85"/>
      <c r="EN161" s="87"/>
      <c r="ER161" s="85"/>
      <c r="FJ161" s="87"/>
      <c r="FK161" s="88"/>
      <c r="FL161" s="88"/>
      <c r="FM161" s="88"/>
      <c r="FN161" s="88"/>
      <c r="GE161" s="89"/>
      <c r="GF161" s="85"/>
      <c r="GG161" s="85"/>
      <c r="GH161" s="85"/>
      <c r="GI161" s="85"/>
      <c r="GZ161" s="87"/>
      <c r="HD161" s="85"/>
      <c r="HU161" s="87"/>
      <c r="HY161" s="85"/>
      <c r="IP161" s="87"/>
      <c r="IT161" s="85"/>
      <c r="JK161" s="87"/>
      <c r="JO161" s="85"/>
      <c r="KF161" s="87"/>
      <c r="KJ161" s="85"/>
      <c r="LA161" s="87"/>
      <c r="LE161" s="85"/>
      <c r="LV161" s="87"/>
      <c r="LZ161" s="85"/>
      <c r="MQ161" s="87"/>
      <c r="MU161" s="85"/>
      <c r="NL161" s="87"/>
      <c r="NP161" s="85"/>
      <c r="OG161" s="87"/>
      <c r="OK161" s="85"/>
      <c r="OV161" s="85"/>
      <c r="PB161" s="87"/>
      <c r="PS161" s="85"/>
      <c r="PY161" s="87"/>
      <c r="QO161" s="85"/>
      <c r="QQ161" s="85"/>
      <c r="QU161" s="87"/>
      <c r="QW161" s="87"/>
      <c r="RL161" s="85"/>
      <c r="RR161" s="87"/>
      <c r="SG161" s="85"/>
      <c r="SM161" s="87"/>
      <c r="TB161" s="85"/>
      <c r="TH161" s="87"/>
      <c r="TW161" s="85"/>
      <c r="UC161" s="87"/>
      <c r="UR161" s="85"/>
      <c r="US161" s="85"/>
      <c r="UX161" s="87"/>
      <c r="VN161" s="85"/>
      <c r="VS161" s="87"/>
      <c r="VY161" s="85"/>
      <c r="WN161" s="87"/>
      <c r="WT161" s="85"/>
      <c r="WW161" s="85"/>
      <c r="WX161" s="85"/>
      <c r="WY161" s="85"/>
      <c r="WZ161" s="85"/>
      <c r="XA161" s="85"/>
      <c r="XB161" s="85"/>
      <c r="XC161" s="85"/>
      <c r="XD161" s="85"/>
      <c r="XE161" s="85"/>
      <c r="XF161" s="85"/>
      <c r="XG161" s="85"/>
      <c r="XH161" s="85"/>
      <c r="XI161" s="87"/>
      <c r="XJ161" s="85"/>
      <c r="XS161" s="85"/>
      <c r="XT161" s="85"/>
      <c r="XU161" s="85"/>
      <c r="XV161" s="85"/>
      <c r="XW161" s="85"/>
      <c r="XX161" s="85"/>
      <c r="XY161" s="85"/>
      <c r="XZ161" s="85"/>
      <c r="YA161" s="85"/>
      <c r="YB161" s="85"/>
      <c r="YC161" s="85"/>
      <c r="YD161" s="85"/>
      <c r="YE161" s="87"/>
      <c r="YF161" s="85"/>
      <c r="YG161" s="90"/>
    </row>
    <row r="162" spans="7:657" x14ac:dyDescent="0.25">
      <c r="G162" s="85"/>
      <c r="W162" s="85"/>
      <c r="X162" s="85"/>
      <c r="AA162"/>
      <c r="AC162" s="85"/>
      <c r="AR162"/>
      <c r="AS162"/>
      <c r="AV162" s="85"/>
      <c r="AY162" s="86"/>
      <c r="BC162" s="86"/>
      <c r="BN162" s="85"/>
      <c r="DB162" s="85"/>
      <c r="DC162" s="87"/>
      <c r="DD162" s="87"/>
      <c r="DE162" s="87"/>
      <c r="DF162" s="85"/>
      <c r="DG162" s="85"/>
      <c r="DH162" s="85"/>
      <c r="DI162" s="85"/>
      <c r="DN162" s="87"/>
      <c r="DR162" s="85"/>
      <c r="EN162" s="87"/>
      <c r="ER162" s="85"/>
      <c r="FJ162" s="87"/>
      <c r="FK162" s="88"/>
      <c r="FL162" s="88"/>
      <c r="FM162" s="88"/>
      <c r="FN162" s="88"/>
      <c r="GE162" s="89"/>
      <c r="GF162" s="85"/>
      <c r="GG162" s="85"/>
      <c r="GH162" s="85"/>
      <c r="GI162" s="85"/>
      <c r="GZ162" s="87"/>
      <c r="HD162" s="85"/>
      <c r="HU162" s="87"/>
      <c r="HY162" s="85"/>
      <c r="IP162" s="87"/>
      <c r="IT162" s="85"/>
      <c r="JK162" s="87"/>
      <c r="JO162" s="85"/>
      <c r="KF162" s="87"/>
      <c r="KJ162" s="85"/>
      <c r="LA162" s="87"/>
      <c r="LE162" s="85"/>
      <c r="LV162" s="87"/>
      <c r="LZ162" s="85"/>
      <c r="MQ162" s="87"/>
      <c r="MU162" s="85"/>
      <c r="NL162" s="87"/>
      <c r="NP162" s="85"/>
      <c r="OG162" s="87"/>
      <c r="OK162" s="85"/>
      <c r="OV162" s="85"/>
      <c r="PB162" s="87"/>
      <c r="PS162" s="85"/>
      <c r="PY162" s="87"/>
      <c r="QO162" s="85"/>
      <c r="QQ162" s="85"/>
      <c r="QU162" s="87"/>
      <c r="QW162" s="87"/>
      <c r="RL162" s="85"/>
      <c r="RR162" s="87"/>
      <c r="SG162" s="85"/>
      <c r="SM162" s="87"/>
      <c r="TB162" s="85"/>
      <c r="TH162" s="87"/>
      <c r="TW162" s="85"/>
      <c r="UC162" s="87"/>
      <c r="UR162" s="85"/>
      <c r="US162" s="85"/>
      <c r="UX162" s="87"/>
      <c r="VN162" s="85"/>
      <c r="VS162" s="87"/>
      <c r="VY162" s="85"/>
      <c r="WN162" s="87"/>
      <c r="WT162" s="85"/>
      <c r="WW162" s="85"/>
      <c r="WX162" s="85"/>
      <c r="WY162" s="85"/>
      <c r="WZ162" s="85"/>
      <c r="XA162" s="85"/>
      <c r="XB162" s="85"/>
      <c r="XC162" s="85"/>
      <c r="XD162" s="85"/>
      <c r="XE162" s="85"/>
      <c r="XF162" s="85"/>
      <c r="XG162" s="85"/>
      <c r="XH162" s="85"/>
      <c r="XI162" s="87"/>
      <c r="XJ162" s="85"/>
      <c r="XS162" s="85"/>
      <c r="XT162" s="85"/>
      <c r="XU162" s="85"/>
      <c r="XV162" s="85"/>
      <c r="XW162" s="85"/>
      <c r="XX162" s="85"/>
      <c r="XY162" s="85"/>
      <c r="XZ162" s="85"/>
      <c r="YA162" s="85"/>
      <c r="YB162" s="85"/>
      <c r="YC162" s="85"/>
      <c r="YD162" s="85"/>
      <c r="YE162" s="87"/>
      <c r="YF162" s="85"/>
      <c r="YG162" s="90"/>
    </row>
    <row r="163" spans="7:657" x14ac:dyDescent="0.25">
      <c r="G163" s="85"/>
      <c r="W163" s="85"/>
      <c r="X163" s="85"/>
      <c r="AA163"/>
      <c r="AC163" s="85"/>
      <c r="AR163"/>
      <c r="AS163"/>
      <c r="AV163" s="85"/>
      <c r="AY163" s="86"/>
      <c r="BC163" s="86"/>
      <c r="BN163" s="85"/>
      <c r="DB163" s="85"/>
      <c r="DC163" s="87"/>
      <c r="DD163" s="87"/>
      <c r="DE163" s="87"/>
      <c r="DF163" s="85"/>
      <c r="DG163" s="85"/>
      <c r="DH163" s="85"/>
      <c r="DI163" s="85"/>
      <c r="DN163" s="87"/>
      <c r="DR163" s="85"/>
      <c r="EN163" s="87"/>
      <c r="ER163" s="85"/>
      <c r="FJ163" s="87"/>
      <c r="FK163" s="88"/>
      <c r="FL163" s="88"/>
      <c r="FM163" s="88"/>
      <c r="FN163" s="88"/>
      <c r="GE163" s="89"/>
      <c r="GF163" s="85"/>
      <c r="GG163" s="85"/>
      <c r="GH163" s="85"/>
      <c r="GI163" s="85"/>
      <c r="GZ163" s="87"/>
      <c r="HD163" s="85"/>
      <c r="HU163" s="87"/>
      <c r="HY163" s="85"/>
      <c r="IP163" s="87"/>
      <c r="IT163" s="85"/>
      <c r="JK163" s="87"/>
      <c r="JO163" s="85"/>
      <c r="KF163" s="87"/>
      <c r="KJ163" s="85"/>
      <c r="LA163" s="87"/>
      <c r="LE163" s="85"/>
      <c r="LV163" s="87"/>
      <c r="LZ163" s="85"/>
      <c r="MQ163" s="87"/>
      <c r="MU163" s="85"/>
      <c r="NL163" s="87"/>
      <c r="NP163" s="85"/>
      <c r="OG163" s="87"/>
      <c r="OK163" s="85"/>
      <c r="OV163" s="85"/>
      <c r="PB163" s="87"/>
      <c r="PS163" s="85"/>
      <c r="PY163" s="87"/>
      <c r="QO163" s="85"/>
      <c r="QQ163" s="85"/>
      <c r="QU163" s="87"/>
      <c r="QW163" s="87"/>
      <c r="RL163" s="85"/>
      <c r="RR163" s="87"/>
      <c r="SG163" s="85"/>
      <c r="SM163" s="87"/>
      <c r="TB163" s="85"/>
      <c r="TH163" s="87"/>
      <c r="TW163" s="85"/>
      <c r="UC163" s="87"/>
      <c r="UR163" s="85"/>
      <c r="US163" s="85"/>
      <c r="UX163" s="87"/>
      <c r="VN163" s="85"/>
      <c r="VS163" s="87"/>
      <c r="VY163" s="85"/>
      <c r="WN163" s="87"/>
      <c r="WT163" s="85"/>
      <c r="WW163" s="85"/>
      <c r="WX163" s="85"/>
      <c r="WY163" s="85"/>
      <c r="WZ163" s="85"/>
      <c r="XA163" s="85"/>
      <c r="XB163" s="85"/>
      <c r="XC163" s="85"/>
      <c r="XD163" s="85"/>
      <c r="XE163" s="85"/>
      <c r="XF163" s="85"/>
      <c r="XG163" s="85"/>
      <c r="XH163" s="85"/>
      <c r="XI163" s="87"/>
      <c r="XJ163" s="85"/>
      <c r="XS163" s="85"/>
      <c r="XT163" s="85"/>
      <c r="XU163" s="85"/>
      <c r="XV163" s="85"/>
      <c r="XW163" s="85"/>
      <c r="XX163" s="85"/>
      <c r="XY163" s="85"/>
      <c r="XZ163" s="85"/>
      <c r="YA163" s="85"/>
      <c r="YB163" s="85"/>
      <c r="YC163" s="85"/>
      <c r="YD163" s="85"/>
      <c r="YE163" s="87"/>
      <c r="YF163" s="85"/>
      <c r="YG163" s="90"/>
    </row>
    <row r="164" spans="7:657" x14ac:dyDescent="0.25">
      <c r="G164" s="85"/>
      <c r="W164" s="85"/>
      <c r="X164" s="85"/>
      <c r="AA164"/>
      <c r="AC164" s="85"/>
      <c r="AR164"/>
      <c r="AS164"/>
      <c r="AV164" s="85"/>
      <c r="AY164" s="86"/>
      <c r="BC164" s="86"/>
      <c r="BN164" s="85"/>
      <c r="DB164" s="85"/>
      <c r="DC164" s="87"/>
      <c r="DD164" s="87"/>
      <c r="DE164" s="87"/>
      <c r="DF164" s="85"/>
      <c r="DG164" s="85"/>
      <c r="DH164" s="85"/>
      <c r="DI164" s="85"/>
      <c r="DN164" s="87"/>
      <c r="DR164" s="85"/>
      <c r="EN164" s="87"/>
      <c r="ER164" s="85"/>
      <c r="FJ164" s="87"/>
      <c r="FK164" s="88"/>
      <c r="FL164" s="88"/>
      <c r="FM164" s="88"/>
      <c r="FN164" s="88"/>
      <c r="GE164" s="89"/>
      <c r="GF164" s="85"/>
      <c r="GG164" s="85"/>
      <c r="GH164" s="85"/>
      <c r="GI164" s="85"/>
      <c r="GZ164" s="87"/>
      <c r="HD164" s="85"/>
      <c r="HU164" s="87"/>
      <c r="HY164" s="85"/>
      <c r="IP164" s="87"/>
      <c r="IT164" s="85"/>
      <c r="JK164" s="87"/>
      <c r="JO164" s="85"/>
      <c r="KF164" s="87"/>
      <c r="KJ164" s="85"/>
      <c r="LA164" s="87"/>
      <c r="LE164" s="85"/>
      <c r="LV164" s="87"/>
      <c r="LZ164" s="85"/>
      <c r="MQ164" s="87"/>
      <c r="MU164" s="85"/>
      <c r="NL164" s="87"/>
      <c r="NP164" s="85"/>
      <c r="OG164" s="87"/>
      <c r="OK164" s="85"/>
      <c r="OV164" s="85"/>
      <c r="PB164" s="87"/>
      <c r="PS164" s="85"/>
      <c r="PY164" s="87"/>
      <c r="QO164" s="85"/>
      <c r="QQ164" s="85"/>
      <c r="QU164" s="87"/>
      <c r="QW164" s="87"/>
      <c r="RL164" s="85"/>
      <c r="RR164" s="87"/>
      <c r="SG164" s="85"/>
      <c r="SM164" s="87"/>
      <c r="TB164" s="85"/>
      <c r="TH164" s="87"/>
      <c r="TW164" s="85"/>
      <c r="UC164" s="87"/>
      <c r="UR164" s="85"/>
      <c r="US164" s="85"/>
      <c r="UX164" s="87"/>
      <c r="VN164" s="85"/>
      <c r="VS164" s="87"/>
      <c r="VY164" s="85"/>
      <c r="WN164" s="87"/>
      <c r="WT164" s="85"/>
      <c r="WW164" s="85"/>
      <c r="WX164" s="85"/>
      <c r="WY164" s="85"/>
      <c r="WZ164" s="85"/>
      <c r="XA164" s="85"/>
      <c r="XB164" s="85"/>
      <c r="XC164" s="85"/>
      <c r="XD164" s="85"/>
      <c r="XE164" s="85"/>
      <c r="XF164" s="85"/>
      <c r="XG164" s="85"/>
      <c r="XH164" s="85"/>
      <c r="XI164" s="87"/>
      <c r="XJ164" s="85"/>
      <c r="XS164" s="85"/>
      <c r="XT164" s="85"/>
      <c r="XU164" s="85"/>
      <c r="XV164" s="85"/>
      <c r="XW164" s="85"/>
      <c r="XX164" s="85"/>
      <c r="XY164" s="85"/>
      <c r="XZ164" s="85"/>
      <c r="YA164" s="85"/>
      <c r="YB164" s="85"/>
      <c r="YC164" s="85"/>
      <c r="YD164" s="85"/>
      <c r="YE164" s="87"/>
      <c r="YF164" s="85"/>
      <c r="YG164" s="90"/>
    </row>
    <row r="165" spans="7:657" x14ac:dyDescent="0.25">
      <c r="G165" s="85"/>
      <c r="W165" s="85"/>
      <c r="X165" s="85"/>
      <c r="AA165"/>
      <c r="AC165" s="85"/>
      <c r="AR165"/>
      <c r="AS165"/>
      <c r="AV165" s="85"/>
      <c r="AY165" s="86"/>
      <c r="BC165" s="86"/>
      <c r="BN165" s="85"/>
      <c r="DB165" s="85"/>
      <c r="DC165" s="87"/>
      <c r="DD165" s="87"/>
      <c r="DE165" s="87"/>
      <c r="DF165" s="85"/>
      <c r="DG165" s="85"/>
      <c r="DH165" s="85"/>
      <c r="DI165" s="85"/>
      <c r="DN165" s="87"/>
      <c r="DR165" s="85"/>
      <c r="EN165" s="87"/>
      <c r="ER165" s="85"/>
      <c r="FJ165" s="87"/>
      <c r="FK165" s="88"/>
      <c r="FL165" s="88"/>
      <c r="FM165" s="88"/>
      <c r="FN165" s="88"/>
      <c r="GE165" s="89"/>
      <c r="GF165" s="85"/>
      <c r="GG165" s="85"/>
      <c r="GH165" s="85"/>
      <c r="GI165" s="85"/>
      <c r="GZ165" s="87"/>
      <c r="HD165" s="85"/>
      <c r="HU165" s="87"/>
      <c r="HY165" s="85"/>
      <c r="IP165" s="87"/>
      <c r="IT165" s="85"/>
      <c r="JK165" s="87"/>
      <c r="JO165" s="85"/>
      <c r="KF165" s="87"/>
      <c r="KJ165" s="85"/>
      <c r="LA165" s="87"/>
      <c r="LE165" s="85"/>
      <c r="LV165" s="87"/>
      <c r="LZ165" s="85"/>
      <c r="MQ165" s="87"/>
      <c r="MU165" s="85"/>
      <c r="NL165" s="87"/>
      <c r="NP165" s="85"/>
      <c r="OG165" s="87"/>
      <c r="OK165" s="85"/>
      <c r="OV165" s="85"/>
      <c r="PB165" s="87"/>
      <c r="PS165" s="85"/>
      <c r="PY165" s="87"/>
      <c r="QO165" s="85"/>
      <c r="QQ165" s="85"/>
      <c r="QU165" s="87"/>
      <c r="QW165" s="87"/>
      <c r="RL165" s="85"/>
      <c r="RR165" s="87"/>
      <c r="SG165" s="85"/>
      <c r="SM165" s="87"/>
      <c r="TB165" s="85"/>
      <c r="TH165" s="87"/>
      <c r="TW165" s="85"/>
      <c r="UC165" s="87"/>
      <c r="UR165" s="85"/>
      <c r="US165" s="85"/>
      <c r="UX165" s="87"/>
      <c r="VN165" s="85"/>
      <c r="VS165" s="87"/>
      <c r="VY165" s="85"/>
      <c r="WN165" s="87"/>
      <c r="WT165" s="85"/>
      <c r="WW165" s="85"/>
      <c r="WX165" s="85"/>
      <c r="WY165" s="85"/>
      <c r="WZ165" s="85"/>
      <c r="XA165" s="85"/>
      <c r="XB165" s="85"/>
      <c r="XC165" s="85"/>
      <c r="XD165" s="85"/>
      <c r="XE165" s="85"/>
      <c r="XF165" s="85"/>
      <c r="XG165" s="85"/>
      <c r="XH165" s="85"/>
      <c r="XI165" s="87"/>
      <c r="XJ165" s="85"/>
      <c r="XS165" s="85"/>
      <c r="XT165" s="85"/>
      <c r="XU165" s="85"/>
      <c r="XV165" s="85"/>
      <c r="XW165" s="85"/>
      <c r="XX165" s="85"/>
      <c r="XY165" s="85"/>
      <c r="XZ165" s="85"/>
      <c r="YA165" s="85"/>
      <c r="YB165" s="85"/>
      <c r="YC165" s="85"/>
      <c r="YD165" s="85"/>
      <c r="YE165" s="87"/>
      <c r="YF165" s="85"/>
      <c r="YG165" s="90"/>
    </row>
    <row r="166" spans="7:657" x14ac:dyDescent="0.25">
      <c r="G166" s="85"/>
      <c r="W166" s="85"/>
      <c r="X166" s="85"/>
      <c r="AA166"/>
      <c r="AC166" s="85"/>
      <c r="AR166"/>
      <c r="AS166"/>
      <c r="AV166" s="85"/>
      <c r="AY166" s="86"/>
      <c r="BC166" s="86"/>
      <c r="BN166" s="85"/>
      <c r="DB166" s="85"/>
      <c r="DC166" s="87"/>
      <c r="DD166" s="87"/>
      <c r="DE166" s="87"/>
      <c r="DF166" s="85"/>
      <c r="DG166" s="85"/>
      <c r="DH166" s="85"/>
      <c r="DI166" s="85"/>
      <c r="DN166" s="87"/>
      <c r="DR166" s="85"/>
      <c r="EN166" s="87"/>
      <c r="ER166" s="85"/>
      <c r="FJ166" s="87"/>
      <c r="FK166" s="88"/>
      <c r="FL166" s="88"/>
      <c r="FM166" s="88"/>
      <c r="FN166" s="88"/>
      <c r="GE166" s="89"/>
      <c r="GF166" s="85"/>
      <c r="GG166" s="85"/>
      <c r="GH166" s="85"/>
      <c r="GI166" s="85"/>
      <c r="GZ166" s="87"/>
      <c r="HD166" s="85"/>
      <c r="HU166" s="87"/>
      <c r="HY166" s="85"/>
      <c r="IP166" s="87"/>
      <c r="IT166" s="85"/>
      <c r="JK166" s="87"/>
      <c r="JO166" s="85"/>
      <c r="KF166" s="87"/>
      <c r="KJ166" s="85"/>
      <c r="LA166" s="87"/>
      <c r="LE166" s="85"/>
      <c r="LV166" s="87"/>
      <c r="LZ166" s="85"/>
      <c r="MQ166" s="87"/>
      <c r="MU166" s="85"/>
      <c r="NL166" s="87"/>
      <c r="NP166" s="85"/>
      <c r="OG166" s="87"/>
      <c r="OK166" s="85"/>
      <c r="OV166" s="85"/>
      <c r="PB166" s="87"/>
      <c r="PS166" s="85"/>
      <c r="PY166" s="87"/>
      <c r="QO166" s="85"/>
      <c r="QQ166" s="85"/>
      <c r="QU166" s="87"/>
      <c r="QW166" s="87"/>
      <c r="RL166" s="85"/>
      <c r="RR166" s="87"/>
      <c r="SG166" s="85"/>
      <c r="SM166" s="87"/>
      <c r="TB166" s="85"/>
      <c r="TH166" s="87"/>
      <c r="TW166" s="85"/>
      <c r="UC166" s="87"/>
      <c r="UR166" s="85"/>
      <c r="US166" s="85"/>
      <c r="UX166" s="87"/>
      <c r="VN166" s="85"/>
      <c r="VS166" s="87"/>
      <c r="VY166" s="85"/>
      <c r="WN166" s="87"/>
      <c r="WT166" s="85"/>
      <c r="WW166" s="85"/>
      <c r="WX166" s="85"/>
      <c r="WY166" s="85"/>
      <c r="WZ166" s="85"/>
      <c r="XA166" s="85"/>
      <c r="XB166" s="85"/>
      <c r="XC166" s="85"/>
      <c r="XD166" s="85"/>
      <c r="XE166" s="85"/>
      <c r="XF166" s="85"/>
      <c r="XG166" s="85"/>
      <c r="XH166" s="85"/>
      <c r="XI166" s="87"/>
      <c r="XJ166" s="85"/>
      <c r="XS166" s="85"/>
      <c r="XT166" s="85"/>
      <c r="XU166" s="85"/>
      <c r="XV166" s="85"/>
      <c r="XW166" s="85"/>
      <c r="XX166" s="85"/>
      <c r="XY166" s="85"/>
      <c r="XZ166" s="85"/>
      <c r="YA166" s="85"/>
      <c r="YB166" s="85"/>
      <c r="YC166" s="85"/>
      <c r="YD166" s="85"/>
      <c r="YE166" s="87"/>
      <c r="YF166" s="85"/>
      <c r="YG166" s="90"/>
    </row>
    <row r="167" spans="7:657" x14ac:dyDescent="0.25">
      <c r="G167" s="85"/>
      <c r="W167" s="85"/>
      <c r="X167" s="85"/>
      <c r="AA167"/>
      <c r="AC167" s="85"/>
      <c r="AR167"/>
      <c r="AS167"/>
      <c r="AV167" s="85"/>
      <c r="AY167" s="86"/>
      <c r="BC167" s="86"/>
      <c r="BN167" s="85"/>
      <c r="DB167" s="85"/>
      <c r="DC167" s="87"/>
      <c r="DD167" s="87"/>
      <c r="DE167" s="87"/>
      <c r="DF167" s="85"/>
      <c r="DG167" s="85"/>
      <c r="DH167" s="85"/>
      <c r="DI167" s="85"/>
      <c r="DN167" s="87"/>
      <c r="DR167" s="85"/>
      <c r="EN167" s="87"/>
      <c r="ER167" s="85"/>
      <c r="FJ167" s="87"/>
      <c r="FK167" s="88"/>
      <c r="FL167" s="88"/>
      <c r="FM167" s="88"/>
      <c r="FN167" s="88"/>
      <c r="GE167" s="89"/>
      <c r="GF167" s="85"/>
      <c r="GG167" s="85"/>
      <c r="GH167" s="85"/>
      <c r="GI167" s="85"/>
      <c r="GZ167" s="87"/>
      <c r="HD167" s="85"/>
      <c r="HU167" s="87"/>
      <c r="HY167" s="85"/>
      <c r="IP167" s="87"/>
      <c r="IT167" s="85"/>
      <c r="JK167" s="87"/>
      <c r="JO167" s="85"/>
      <c r="KF167" s="87"/>
      <c r="KJ167" s="85"/>
      <c r="LA167" s="87"/>
      <c r="LE167" s="85"/>
      <c r="LV167" s="87"/>
      <c r="LZ167" s="85"/>
      <c r="MQ167" s="87"/>
      <c r="MU167" s="85"/>
      <c r="NL167" s="87"/>
      <c r="NP167" s="85"/>
      <c r="OG167" s="87"/>
      <c r="OK167" s="85"/>
      <c r="OV167" s="85"/>
      <c r="PB167" s="87"/>
      <c r="PS167" s="85"/>
      <c r="PY167" s="87"/>
      <c r="QO167" s="85"/>
      <c r="QQ167" s="85"/>
      <c r="QU167" s="87"/>
      <c r="QW167" s="87"/>
      <c r="RL167" s="85"/>
      <c r="RR167" s="87"/>
      <c r="SG167" s="85"/>
      <c r="SM167" s="87"/>
      <c r="TB167" s="85"/>
      <c r="TH167" s="87"/>
      <c r="TW167" s="85"/>
      <c r="UC167" s="87"/>
      <c r="UR167" s="85"/>
      <c r="US167" s="85"/>
      <c r="UX167" s="87"/>
      <c r="VN167" s="85"/>
      <c r="VS167" s="87"/>
      <c r="VY167" s="85"/>
      <c r="WN167" s="87"/>
      <c r="WT167" s="85"/>
      <c r="WW167" s="85"/>
      <c r="WX167" s="85"/>
      <c r="WY167" s="85"/>
      <c r="WZ167" s="85"/>
      <c r="XA167" s="85"/>
      <c r="XB167" s="85"/>
      <c r="XC167" s="85"/>
      <c r="XD167" s="85"/>
      <c r="XE167" s="85"/>
      <c r="XF167" s="85"/>
      <c r="XG167" s="85"/>
      <c r="XH167" s="85"/>
      <c r="XI167" s="87"/>
      <c r="XJ167" s="85"/>
      <c r="XS167" s="85"/>
      <c r="XT167" s="85"/>
      <c r="XU167" s="85"/>
      <c r="XV167" s="85"/>
      <c r="XW167" s="85"/>
      <c r="XX167" s="85"/>
      <c r="XY167" s="85"/>
      <c r="XZ167" s="85"/>
      <c r="YA167" s="85"/>
      <c r="YB167" s="85"/>
      <c r="YC167" s="85"/>
      <c r="YD167" s="85"/>
      <c r="YE167" s="87"/>
      <c r="YF167" s="85"/>
      <c r="YG167" s="90"/>
    </row>
    <row r="168" spans="7:657" x14ac:dyDescent="0.25">
      <c r="G168" s="85"/>
      <c r="W168" s="85"/>
      <c r="X168" s="85"/>
      <c r="AA168"/>
      <c r="AC168" s="85"/>
      <c r="AR168"/>
      <c r="AS168"/>
      <c r="AV168" s="85"/>
      <c r="AY168" s="86"/>
      <c r="BC168" s="86"/>
      <c r="BN168" s="85"/>
      <c r="DB168" s="85"/>
      <c r="DC168" s="87"/>
      <c r="DD168" s="87"/>
      <c r="DE168" s="87"/>
      <c r="DF168" s="85"/>
      <c r="DG168" s="85"/>
      <c r="DH168" s="85"/>
      <c r="DI168" s="85"/>
      <c r="DN168" s="87"/>
      <c r="DR168" s="85"/>
      <c r="EN168" s="87"/>
      <c r="ER168" s="85"/>
      <c r="FJ168" s="87"/>
      <c r="FK168" s="88"/>
      <c r="FL168" s="88"/>
      <c r="FM168" s="88"/>
      <c r="FN168" s="88"/>
      <c r="GE168" s="89"/>
      <c r="GF168" s="85"/>
      <c r="GG168" s="85"/>
      <c r="GH168" s="85"/>
      <c r="GI168" s="85"/>
      <c r="GZ168" s="87"/>
      <c r="HD168" s="85"/>
      <c r="HU168" s="87"/>
      <c r="HY168" s="85"/>
      <c r="IP168" s="87"/>
      <c r="IT168" s="85"/>
      <c r="JK168" s="87"/>
      <c r="JO168" s="85"/>
      <c r="KF168" s="87"/>
      <c r="KJ168" s="85"/>
      <c r="LA168" s="87"/>
      <c r="LE168" s="85"/>
      <c r="LV168" s="87"/>
      <c r="LZ168" s="85"/>
      <c r="MQ168" s="87"/>
      <c r="MU168" s="85"/>
      <c r="NL168" s="87"/>
      <c r="NP168" s="85"/>
      <c r="OG168" s="87"/>
      <c r="OK168" s="85"/>
      <c r="OV168" s="85"/>
      <c r="PB168" s="87"/>
      <c r="PS168" s="85"/>
      <c r="PY168" s="87"/>
      <c r="QO168" s="85"/>
      <c r="QQ168" s="85"/>
      <c r="QU168" s="87"/>
      <c r="QW168" s="87"/>
      <c r="RL168" s="85"/>
      <c r="RR168" s="87"/>
      <c r="SG168" s="85"/>
      <c r="SM168" s="87"/>
      <c r="TB168" s="85"/>
      <c r="TH168" s="87"/>
      <c r="TW168" s="85"/>
      <c r="UC168" s="87"/>
      <c r="UR168" s="85"/>
      <c r="US168" s="85"/>
      <c r="UX168" s="87"/>
      <c r="VN168" s="85"/>
      <c r="VS168" s="87"/>
      <c r="VY168" s="85"/>
      <c r="WN168" s="87"/>
      <c r="WT168" s="85"/>
      <c r="WW168" s="85"/>
      <c r="WX168" s="85"/>
      <c r="WY168" s="85"/>
      <c r="WZ168" s="85"/>
      <c r="XA168" s="85"/>
      <c r="XB168" s="85"/>
      <c r="XC168" s="85"/>
      <c r="XD168" s="85"/>
      <c r="XE168" s="85"/>
      <c r="XF168" s="85"/>
      <c r="XG168" s="85"/>
      <c r="XH168" s="85"/>
      <c r="XI168" s="87"/>
      <c r="XJ168" s="85"/>
      <c r="XS168" s="85"/>
      <c r="XT168" s="85"/>
      <c r="XU168" s="85"/>
      <c r="XV168" s="85"/>
      <c r="XW168" s="85"/>
      <c r="XX168" s="85"/>
      <c r="XY168" s="85"/>
      <c r="XZ168" s="85"/>
      <c r="YA168" s="85"/>
      <c r="YB168" s="85"/>
      <c r="YC168" s="85"/>
      <c r="YD168" s="85"/>
      <c r="YE168" s="87"/>
      <c r="YF168" s="85"/>
      <c r="YG168" s="90"/>
    </row>
    <row r="169" spans="7:657" x14ac:dyDescent="0.25">
      <c r="G169" s="85"/>
      <c r="W169" s="85"/>
      <c r="X169" s="85"/>
      <c r="AA169"/>
      <c r="AC169" s="85"/>
      <c r="AR169"/>
      <c r="AS169"/>
      <c r="AV169" s="85"/>
      <c r="AY169" s="86"/>
      <c r="BC169" s="86"/>
      <c r="BN169" s="85"/>
      <c r="DB169" s="85"/>
      <c r="DC169" s="87"/>
      <c r="DD169" s="87"/>
      <c r="DE169" s="87"/>
      <c r="DF169" s="85"/>
      <c r="DG169" s="85"/>
      <c r="DH169" s="85"/>
      <c r="DI169" s="85"/>
      <c r="DN169" s="87"/>
      <c r="DR169" s="85"/>
      <c r="EN169" s="87"/>
      <c r="ER169" s="85"/>
      <c r="FJ169" s="87"/>
      <c r="FK169" s="88"/>
      <c r="FL169" s="88"/>
      <c r="FM169" s="88"/>
      <c r="FN169" s="88"/>
      <c r="GE169" s="89"/>
      <c r="GF169" s="85"/>
      <c r="GG169" s="85"/>
      <c r="GH169" s="85"/>
      <c r="GI169" s="85"/>
      <c r="GZ169" s="87"/>
      <c r="HD169" s="85"/>
      <c r="HU169" s="87"/>
      <c r="HY169" s="85"/>
      <c r="IP169" s="87"/>
      <c r="IT169" s="85"/>
      <c r="JK169" s="87"/>
      <c r="JO169" s="85"/>
      <c r="KF169" s="87"/>
      <c r="KJ169" s="85"/>
      <c r="LA169" s="87"/>
      <c r="LE169" s="85"/>
      <c r="LV169" s="87"/>
      <c r="LZ169" s="85"/>
      <c r="MQ169" s="87"/>
      <c r="MU169" s="85"/>
      <c r="NL169" s="87"/>
      <c r="NP169" s="85"/>
      <c r="OG169" s="87"/>
      <c r="OK169" s="85"/>
      <c r="OV169" s="85"/>
      <c r="PB169" s="87"/>
      <c r="PS169" s="85"/>
      <c r="PY169" s="87"/>
      <c r="QO169" s="85"/>
      <c r="QQ169" s="85"/>
      <c r="QU169" s="87"/>
      <c r="QW169" s="87"/>
      <c r="RL169" s="85"/>
      <c r="RR169" s="87"/>
      <c r="SG169" s="85"/>
      <c r="SM169" s="87"/>
      <c r="TB169" s="85"/>
      <c r="TH169" s="87"/>
      <c r="TW169" s="85"/>
      <c r="UC169" s="87"/>
      <c r="UR169" s="85"/>
      <c r="US169" s="85"/>
      <c r="UX169" s="87"/>
      <c r="VN169" s="85"/>
      <c r="VS169" s="87"/>
      <c r="VY169" s="85"/>
      <c r="WN169" s="87"/>
      <c r="WT169" s="85"/>
      <c r="WW169" s="85"/>
      <c r="WX169" s="85"/>
      <c r="WY169" s="85"/>
      <c r="WZ169" s="85"/>
      <c r="XA169" s="85"/>
      <c r="XB169" s="85"/>
      <c r="XC169" s="85"/>
      <c r="XD169" s="85"/>
      <c r="XE169" s="85"/>
      <c r="XF169" s="85"/>
      <c r="XG169" s="85"/>
      <c r="XH169" s="85"/>
      <c r="XI169" s="87"/>
      <c r="XJ169" s="85"/>
      <c r="XS169" s="85"/>
      <c r="XT169" s="85"/>
      <c r="XU169" s="85"/>
      <c r="XV169" s="85"/>
      <c r="XW169" s="85"/>
      <c r="XX169" s="85"/>
      <c r="XY169" s="85"/>
      <c r="XZ169" s="85"/>
      <c r="YA169" s="85"/>
      <c r="YB169" s="85"/>
      <c r="YC169" s="85"/>
      <c r="YD169" s="85"/>
      <c r="YE169" s="87"/>
      <c r="YF169" s="85"/>
      <c r="YG169" s="90"/>
    </row>
    <row r="170" spans="7:657" x14ac:dyDescent="0.25">
      <c r="G170" s="85"/>
      <c r="W170" s="85"/>
      <c r="X170" s="85"/>
      <c r="AA170"/>
      <c r="AC170" s="85"/>
      <c r="AR170"/>
      <c r="AS170"/>
      <c r="AV170" s="85"/>
      <c r="AY170" s="86"/>
      <c r="BC170" s="86"/>
      <c r="BN170" s="85"/>
      <c r="DB170" s="85"/>
      <c r="DC170" s="87"/>
      <c r="DD170" s="87"/>
      <c r="DE170" s="87"/>
      <c r="DF170" s="85"/>
      <c r="DG170" s="85"/>
      <c r="DH170" s="85"/>
      <c r="DI170" s="85"/>
      <c r="DN170" s="87"/>
      <c r="DR170" s="85"/>
      <c r="EN170" s="87"/>
      <c r="ER170" s="85"/>
      <c r="FJ170" s="87"/>
      <c r="FK170" s="88"/>
      <c r="FL170" s="88"/>
      <c r="FM170" s="88"/>
      <c r="FN170" s="88"/>
      <c r="GE170" s="89"/>
      <c r="GF170" s="85"/>
      <c r="GG170" s="85"/>
      <c r="GH170" s="85"/>
      <c r="GI170" s="85"/>
      <c r="GZ170" s="87"/>
      <c r="HD170" s="85"/>
      <c r="HU170" s="87"/>
      <c r="HY170" s="85"/>
      <c r="IP170" s="87"/>
      <c r="IT170" s="85"/>
      <c r="JK170" s="87"/>
      <c r="JO170" s="85"/>
      <c r="KF170" s="87"/>
      <c r="KJ170" s="85"/>
      <c r="LA170" s="87"/>
      <c r="LE170" s="85"/>
      <c r="LV170" s="87"/>
      <c r="LZ170" s="85"/>
      <c r="MQ170" s="87"/>
      <c r="MU170" s="85"/>
      <c r="NL170" s="87"/>
      <c r="NP170" s="85"/>
      <c r="OG170" s="87"/>
      <c r="OK170" s="85"/>
      <c r="OV170" s="85"/>
      <c r="PB170" s="87"/>
      <c r="PS170" s="85"/>
      <c r="PY170" s="87"/>
      <c r="QO170" s="85"/>
      <c r="QQ170" s="85"/>
      <c r="QU170" s="87"/>
      <c r="QW170" s="87"/>
      <c r="RL170" s="85"/>
      <c r="RR170" s="87"/>
      <c r="SG170" s="85"/>
      <c r="SM170" s="87"/>
      <c r="TB170" s="85"/>
      <c r="TH170" s="87"/>
      <c r="TW170" s="85"/>
      <c r="UC170" s="87"/>
      <c r="UR170" s="85"/>
      <c r="US170" s="85"/>
      <c r="UX170" s="87"/>
      <c r="VN170" s="85"/>
      <c r="VS170" s="87"/>
      <c r="VY170" s="85"/>
      <c r="WN170" s="87"/>
      <c r="WT170" s="85"/>
      <c r="WW170" s="85"/>
      <c r="WX170" s="85"/>
      <c r="WY170" s="85"/>
      <c r="WZ170" s="85"/>
      <c r="XA170" s="85"/>
      <c r="XB170" s="85"/>
      <c r="XC170" s="85"/>
      <c r="XD170" s="85"/>
      <c r="XE170" s="85"/>
      <c r="XF170" s="85"/>
      <c r="XG170" s="85"/>
      <c r="XH170" s="85"/>
      <c r="XI170" s="87"/>
      <c r="XJ170" s="85"/>
      <c r="XS170" s="85"/>
      <c r="XT170" s="85"/>
      <c r="XU170" s="85"/>
      <c r="XV170" s="85"/>
      <c r="XW170" s="85"/>
      <c r="XX170" s="85"/>
      <c r="XY170" s="85"/>
      <c r="XZ170" s="85"/>
      <c r="YA170" s="85"/>
      <c r="YB170" s="85"/>
      <c r="YC170" s="85"/>
      <c r="YD170" s="85"/>
      <c r="YE170" s="87"/>
      <c r="YF170" s="85"/>
      <c r="YG170" s="90"/>
    </row>
    <row r="171" spans="7:657" x14ac:dyDescent="0.25">
      <c r="G171" s="85"/>
      <c r="W171" s="85"/>
      <c r="X171" s="85"/>
      <c r="AA171"/>
      <c r="AC171" s="85"/>
      <c r="AR171"/>
      <c r="AS171"/>
      <c r="AV171" s="85"/>
      <c r="AY171" s="86"/>
      <c r="BC171" s="86"/>
      <c r="BN171" s="85"/>
      <c r="DB171" s="85"/>
      <c r="DC171" s="87"/>
      <c r="DD171" s="87"/>
      <c r="DE171" s="87"/>
      <c r="DF171" s="85"/>
      <c r="DG171" s="85"/>
      <c r="DH171" s="85"/>
      <c r="DI171" s="85"/>
      <c r="DN171" s="87"/>
      <c r="DR171" s="85"/>
      <c r="EN171" s="87"/>
      <c r="ER171" s="85"/>
      <c r="FJ171" s="87"/>
      <c r="FK171" s="88"/>
      <c r="FL171" s="88"/>
      <c r="FM171" s="88"/>
      <c r="FN171" s="88"/>
      <c r="GE171" s="89"/>
      <c r="GF171" s="85"/>
      <c r="GG171" s="85"/>
      <c r="GH171" s="85"/>
      <c r="GI171" s="85"/>
      <c r="GZ171" s="87"/>
      <c r="HD171" s="85"/>
      <c r="HU171" s="87"/>
      <c r="HY171" s="85"/>
      <c r="IP171" s="87"/>
      <c r="IT171" s="85"/>
      <c r="JK171" s="87"/>
      <c r="JO171" s="85"/>
      <c r="KF171" s="87"/>
      <c r="KJ171" s="85"/>
      <c r="LA171" s="87"/>
      <c r="LE171" s="85"/>
      <c r="LV171" s="87"/>
      <c r="LZ171" s="85"/>
      <c r="MQ171" s="87"/>
      <c r="MU171" s="85"/>
      <c r="NL171" s="87"/>
      <c r="NP171" s="85"/>
      <c r="OG171" s="87"/>
      <c r="OK171" s="85"/>
      <c r="OV171" s="85"/>
      <c r="PB171" s="87"/>
      <c r="PS171" s="85"/>
      <c r="PY171" s="87"/>
      <c r="QO171" s="85"/>
      <c r="QQ171" s="85"/>
      <c r="QU171" s="87"/>
      <c r="QW171" s="87"/>
      <c r="RL171" s="85"/>
      <c r="RR171" s="87"/>
      <c r="SG171" s="85"/>
      <c r="SM171" s="87"/>
      <c r="TB171" s="85"/>
      <c r="TH171" s="87"/>
      <c r="TW171" s="85"/>
      <c r="UC171" s="87"/>
      <c r="UR171" s="85"/>
      <c r="US171" s="85"/>
      <c r="UX171" s="87"/>
      <c r="VN171" s="85"/>
      <c r="VS171" s="87"/>
      <c r="VY171" s="85"/>
      <c r="WN171" s="87"/>
      <c r="WT171" s="85"/>
      <c r="WW171" s="85"/>
      <c r="WX171" s="85"/>
      <c r="WY171" s="85"/>
      <c r="WZ171" s="85"/>
      <c r="XA171" s="85"/>
      <c r="XB171" s="85"/>
      <c r="XC171" s="85"/>
      <c r="XD171" s="85"/>
      <c r="XE171" s="85"/>
      <c r="XF171" s="85"/>
      <c r="XG171" s="85"/>
      <c r="XH171" s="85"/>
      <c r="XI171" s="87"/>
      <c r="XJ171" s="85"/>
      <c r="XS171" s="85"/>
      <c r="XT171" s="85"/>
      <c r="XU171" s="85"/>
      <c r="XV171" s="85"/>
      <c r="XW171" s="85"/>
      <c r="XX171" s="85"/>
      <c r="XY171" s="85"/>
      <c r="XZ171" s="85"/>
      <c r="YA171" s="85"/>
      <c r="YB171" s="85"/>
      <c r="YC171" s="85"/>
      <c r="YD171" s="85"/>
      <c r="YE171" s="87"/>
      <c r="YF171" s="85"/>
      <c r="YG171" s="90"/>
    </row>
    <row r="172" spans="7:657" x14ac:dyDescent="0.25">
      <c r="G172" s="85"/>
      <c r="W172" s="85"/>
      <c r="X172" s="85"/>
      <c r="AA172"/>
      <c r="AC172" s="85"/>
      <c r="AR172"/>
      <c r="AS172"/>
      <c r="AV172" s="85"/>
      <c r="AY172" s="86"/>
      <c r="BC172" s="86"/>
      <c r="BN172" s="85"/>
      <c r="DB172" s="85"/>
      <c r="DC172" s="87"/>
      <c r="DD172" s="87"/>
      <c r="DE172" s="87"/>
      <c r="DF172" s="85"/>
      <c r="DG172" s="85"/>
      <c r="DH172" s="85"/>
      <c r="DI172" s="85"/>
      <c r="DN172" s="87"/>
      <c r="DR172" s="85"/>
      <c r="EN172" s="87"/>
      <c r="ER172" s="85"/>
      <c r="FJ172" s="87"/>
      <c r="FK172" s="88"/>
      <c r="FL172" s="88"/>
      <c r="FM172" s="88"/>
      <c r="FN172" s="88"/>
      <c r="GE172" s="89"/>
      <c r="GF172" s="85"/>
      <c r="GG172" s="85"/>
      <c r="GH172" s="85"/>
      <c r="GI172" s="85"/>
      <c r="GZ172" s="87"/>
      <c r="HD172" s="85"/>
      <c r="HU172" s="87"/>
      <c r="HY172" s="85"/>
      <c r="IP172" s="87"/>
      <c r="IT172" s="85"/>
      <c r="JK172" s="87"/>
      <c r="JO172" s="85"/>
      <c r="KF172" s="87"/>
      <c r="KJ172" s="85"/>
      <c r="LA172" s="87"/>
      <c r="LE172" s="85"/>
      <c r="LV172" s="87"/>
      <c r="LZ172" s="85"/>
      <c r="MQ172" s="87"/>
      <c r="MU172" s="85"/>
      <c r="NL172" s="87"/>
      <c r="NP172" s="85"/>
      <c r="OG172" s="87"/>
      <c r="OK172" s="85"/>
      <c r="OV172" s="85"/>
      <c r="PB172" s="87"/>
      <c r="PS172" s="85"/>
      <c r="PY172" s="87"/>
      <c r="QO172" s="85"/>
      <c r="QQ172" s="85"/>
      <c r="QU172" s="87"/>
      <c r="QW172" s="87"/>
      <c r="RL172" s="85"/>
      <c r="RR172" s="87"/>
      <c r="SG172" s="85"/>
      <c r="SM172" s="87"/>
      <c r="TB172" s="85"/>
      <c r="TH172" s="87"/>
      <c r="TW172" s="85"/>
      <c r="UC172" s="87"/>
      <c r="UR172" s="85"/>
      <c r="US172" s="85"/>
      <c r="UX172" s="87"/>
      <c r="VN172" s="85"/>
      <c r="VS172" s="87"/>
      <c r="VY172" s="85"/>
      <c r="WN172" s="87"/>
      <c r="WT172" s="85"/>
      <c r="WW172" s="85"/>
      <c r="WX172" s="85"/>
      <c r="WY172" s="85"/>
      <c r="WZ172" s="85"/>
      <c r="XA172" s="85"/>
      <c r="XB172" s="85"/>
      <c r="XC172" s="85"/>
      <c r="XD172" s="85"/>
      <c r="XE172" s="85"/>
      <c r="XF172" s="85"/>
      <c r="XG172" s="85"/>
      <c r="XH172" s="85"/>
      <c r="XI172" s="87"/>
      <c r="XJ172" s="85"/>
      <c r="XS172" s="85"/>
      <c r="XT172" s="85"/>
      <c r="XU172" s="85"/>
      <c r="XV172" s="85"/>
      <c r="XW172" s="85"/>
      <c r="XX172" s="85"/>
      <c r="XY172" s="85"/>
      <c r="XZ172" s="85"/>
      <c r="YA172" s="85"/>
      <c r="YB172" s="85"/>
      <c r="YC172" s="85"/>
      <c r="YD172" s="85"/>
      <c r="YE172" s="87"/>
      <c r="YF172" s="85"/>
      <c r="YG172" s="90"/>
    </row>
    <row r="173" spans="7:657" x14ac:dyDescent="0.25">
      <c r="G173" s="85"/>
      <c r="W173" s="85"/>
      <c r="X173" s="85"/>
      <c r="AA173"/>
      <c r="AC173" s="85"/>
      <c r="AR173"/>
      <c r="AS173"/>
      <c r="AV173" s="85"/>
      <c r="AY173" s="86"/>
      <c r="BC173" s="86"/>
      <c r="BN173" s="85"/>
      <c r="DB173" s="85"/>
      <c r="DC173" s="87"/>
      <c r="DD173" s="87"/>
      <c r="DE173" s="87"/>
      <c r="DF173" s="85"/>
      <c r="DG173" s="85"/>
      <c r="DH173" s="85"/>
      <c r="DI173" s="85"/>
      <c r="DN173" s="87"/>
      <c r="DR173" s="85"/>
      <c r="EN173" s="87"/>
      <c r="ER173" s="85"/>
      <c r="FJ173" s="87"/>
      <c r="FK173" s="88"/>
      <c r="FL173" s="88"/>
      <c r="FM173" s="88"/>
      <c r="FN173" s="88"/>
      <c r="GE173" s="89"/>
      <c r="GF173" s="85"/>
      <c r="GG173" s="85"/>
      <c r="GH173" s="85"/>
      <c r="GI173" s="85"/>
      <c r="GZ173" s="87"/>
      <c r="HD173" s="85"/>
      <c r="HU173" s="87"/>
      <c r="HY173" s="85"/>
      <c r="IP173" s="87"/>
      <c r="IT173" s="85"/>
      <c r="JK173" s="87"/>
      <c r="JO173" s="85"/>
      <c r="KF173" s="87"/>
      <c r="KJ173" s="85"/>
      <c r="LA173" s="87"/>
      <c r="LE173" s="85"/>
      <c r="LV173" s="87"/>
      <c r="LZ173" s="85"/>
      <c r="MQ173" s="87"/>
      <c r="MU173" s="85"/>
      <c r="NL173" s="87"/>
      <c r="NP173" s="85"/>
      <c r="OG173" s="87"/>
      <c r="OK173" s="85"/>
      <c r="OV173" s="85"/>
      <c r="PB173" s="87"/>
      <c r="PS173" s="85"/>
      <c r="PY173" s="87"/>
      <c r="QO173" s="85"/>
      <c r="QQ173" s="85"/>
      <c r="QU173" s="87"/>
      <c r="QW173" s="87"/>
      <c r="RL173" s="85"/>
      <c r="RR173" s="87"/>
      <c r="SG173" s="85"/>
      <c r="SM173" s="87"/>
      <c r="TB173" s="85"/>
      <c r="TH173" s="87"/>
      <c r="TW173" s="85"/>
      <c r="UC173" s="87"/>
      <c r="UR173" s="85"/>
      <c r="US173" s="85"/>
      <c r="UX173" s="87"/>
      <c r="VN173" s="85"/>
      <c r="VS173" s="87"/>
      <c r="VY173" s="85"/>
      <c r="WN173" s="87"/>
      <c r="WT173" s="85"/>
      <c r="WW173" s="85"/>
      <c r="WX173" s="85"/>
      <c r="WY173" s="85"/>
      <c r="WZ173" s="85"/>
      <c r="XA173" s="85"/>
      <c r="XB173" s="85"/>
      <c r="XC173" s="85"/>
      <c r="XD173" s="85"/>
      <c r="XE173" s="85"/>
      <c r="XF173" s="85"/>
      <c r="XG173" s="85"/>
      <c r="XH173" s="85"/>
      <c r="XI173" s="87"/>
      <c r="XJ173" s="85"/>
      <c r="XS173" s="85"/>
      <c r="XT173" s="85"/>
      <c r="XU173" s="85"/>
      <c r="XV173" s="85"/>
      <c r="XW173" s="85"/>
      <c r="XX173" s="85"/>
      <c r="XY173" s="85"/>
      <c r="XZ173" s="85"/>
      <c r="YA173" s="85"/>
      <c r="YB173" s="85"/>
      <c r="YC173" s="85"/>
      <c r="YD173" s="85"/>
      <c r="YE173" s="87"/>
      <c r="YF173" s="85"/>
      <c r="YG173" s="90"/>
    </row>
    <row r="174" spans="7:657" x14ac:dyDescent="0.25">
      <c r="G174" s="85"/>
      <c r="W174" s="85"/>
      <c r="X174" s="85"/>
      <c r="AA174"/>
      <c r="AC174" s="85"/>
      <c r="AR174"/>
      <c r="AS174"/>
      <c r="AV174" s="85"/>
      <c r="AY174" s="86"/>
      <c r="BC174" s="86"/>
      <c r="BN174" s="85"/>
      <c r="DB174" s="85"/>
      <c r="DC174" s="87"/>
      <c r="DD174" s="87"/>
      <c r="DE174" s="87"/>
      <c r="DF174" s="85"/>
      <c r="DG174" s="85"/>
      <c r="DH174" s="85"/>
      <c r="DI174" s="85"/>
      <c r="DN174" s="87"/>
      <c r="DR174" s="85"/>
      <c r="EN174" s="87"/>
      <c r="ER174" s="85"/>
      <c r="FJ174" s="87"/>
      <c r="FK174" s="88"/>
      <c r="FL174" s="88"/>
      <c r="FM174" s="88"/>
      <c r="FN174" s="88"/>
      <c r="GE174" s="89"/>
      <c r="GF174" s="85"/>
      <c r="GG174" s="85"/>
      <c r="GH174" s="85"/>
      <c r="GI174" s="85"/>
      <c r="GZ174" s="87"/>
      <c r="HD174" s="85"/>
      <c r="HU174" s="87"/>
      <c r="HY174" s="85"/>
      <c r="IP174" s="87"/>
      <c r="IT174" s="85"/>
      <c r="JK174" s="87"/>
      <c r="JO174" s="85"/>
      <c r="KF174" s="87"/>
      <c r="KJ174" s="85"/>
      <c r="LA174" s="87"/>
      <c r="LE174" s="85"/>
      <c r="LV174" s="87"/>
      <c r="LZ174" s="85"/>
      <c r="MQ174" s="87"/>
      <c r="MU174" s="85"/>
      <c r="NL174" s="87"/>
      <c r="NP174" s="85"/>
      <c r="OG174" s="87"/>
      <c r="OK174" s="85"/>
      <c r="OV174" s="85"/>
      <c r="PB174" s="87"/>
      <c r="PS174" s="85"/>
      <c r="PY174" s="87"/>
      <c r="QO174" s="85"/>
      <c r="QQ174" s="85"/>
      <c r="QU174" s="87"/>
      <c r="QW174" s="87"/>
      <c r="RL174" s="85"/>
      <c r="RR174" s="87"/>
      <c r="SG174" s="85"/>
      <c r="SM174" s="87"/>
      <c r="TB174" s="85"/>
      <c r="TH174" s="87"/>
      <c r="TW174" s="85"/>
      <c r="UC174" s="87"/>
      <c r="UR174" s="85"/>
      <c r="US174" s="85"/>
      <c r="UX174" s="87"/>
      <c r="VN174" s="85"/>
      <c r="VS174" s="87"/>
      <c r="VY174" s="85"/>
      <c r="WN174" s="87"/>
      <c r="WT174" s="85"/>
      <c r="WW174" s="85"/>
      <c r="WX174" s="85"/>
      <c r="WY174" s="85"/>
      <c r="WZ174" s="85"/>
      <c r="XA174" s="85"/>
      <c r="XB174" s="85"/>
      <c r="XC174" s="85"/>
      <c r="XD174" s="85"/>
      <c r="XE174" s="85"/>
      <c r="XF174" s="85"/>
      <c r="XG174" s="85"/>
      <c r="XH174" s="85"/>
      <c r="XI174" s="87"/>
      <c r="XJ174" s="85"/>
      <c r="XS174" s="85"/>
      <c r="XT174" s="85"/>
      <c r="XU174" s="85"/>
      <c r="XV174" s="85"/>
      <c r="XW174" s="85"/>
      <c r="XX174" s="85"/>
      <c r="XY174" s="85"/>
      <c r="XZ174" s="85"/>
      <c r="YA174" s="85"/>
      <c r="YB174" s="85"/>
      <c r="YC174" s="85"/>
      <c r="YD174" s="85"/>
      <c r="YE174" s="87"/>
      <c r="YF174" s="85"/>
      <c r="YG174" s="90"/>
    </row>
    <row r="175" spans="7:657" x14ac:dyDescent="0.25">
      <c r="G175" s="85"/>
      <c r="W175" s="85"/>
      <c r="X175" s="85"/>
      <c r="AA175"/>
      <c r="AC175" s="85"/>
      <c r="AR175"/>
      <c r="AS175"/>
      <c r="AV175" s="85"/>
      <c r="AY175" s="86"/>
      <c r="BC175" s="86"/>
      <c r="BN175" s="85"/>
      <c r="DB175" s="85"/>
      <c r="DC175" s="87"/>
      <c r="DD175" s="87"/>
      <c r="DE175" s="87"/>
      <c r="DF175" s="85"/>
      <c r="DG175" s="85"/>
      <c r="DH175" s="85"/>
      <c r="DI175" s="85"/>
      <c r="DN175" s="87"/>
      <c r="DR175" s="85"/>
      <c r="EN175" s="87"/>
      <c r="ER175" s="85"/>
      <c r="FJ175" s="87"/>
      <c r="FK175" s="88"/>
      <c r="FL175" s="88"/>
      <c r="FM175" s="88"/>
      <c r="FN175" s="88"/>
      <c r="GE175" s="89"/>
      <c r="GF175" s="85"/>
      <c r="GG175" s="85"/>
      <c r="GH175" s="85"/>
      <c r="GI175" s="85"/>
      <c r="GZ175" s="87"/>
      <c r="HD175" s="85"/>
      <c r="HU175" s="87"/>
      <c r="HY175" s="85"/>
      <c r="IP175" s="87"/>
      <c r="IT175" s="85"/>
      <c r="JK175" s="87"/>
      <c r="JO175" s="85"/>
      <c r="KF175" s="87"/>
      <c r="KJ175" s="85"/>
      <c r="LA175" s="87"/>
      <c r="LE175" s="85"/>
      <c r="LV175" s="87"/>
      <c r="LZ175" s="85"/>
      <c r="MQ175" s="87"/>
      <c r="MU175" s="85"/>
      <c r="NL175" s="87"/>
      <c r="NP175" s="85"/>
      <c r="OG175" s="87"/>
      <c r="OK175" s="85"/>
      <c r="OV175" s="85"/>
      <c r="PB175" s="87"/>
      <c r="PS175" s="85"/>
      <c r="PY175" s="87"/>
      <c r="QO175" s="85"/>
      <c r="QQ175" s="85"/>
      <c r="QU175" s="87"/>
      <c r="QW175" s="87"/>
      <c r="RL175" s="85"/>
      <c r="RR175" s="87"/>
      <c r="SG175" s="85"/>
      <c r="SM175" s="87"/>
      <c r="TB175" s="85"/>
      <c r="TH175" s="87"/>
      <c r="TW175" s="85"/>
      <c r="UC175" s="87"/>
      <c r="UR175" s="85"/>
      <c r="US175" s="85"/>
      <c r="UX175" s="87"/>
      <c r="VN175" s="85"/>
      <c r="VS175" s="87"/>
      <c r="VY175" s="85"/>
      <c r="WN175" s="87"/>
      <c r="WT175" s="85"/>
      <c r="WW175" s="85"/>
      <c r="WX175" s="85"/>
      <c r="WY175" s="85"/>
      <c r="WZ175" s="85"/>
      <c r="XA175" s="85"/>
      <c r="XB175" s="85"/>
      <c r="XC175" s="85"/>
      <c r="XD175" s="85"/>
      <c r="XE175" s="85"/>
      <c r="XF175" s="85"/>
      <c r="XG175" s="85"/>
      <c r="XH175" s="85"/>
      <c r="XI175" s="87"/>
      <c r="XJ175" s="85"/>
      <c r="XS175" s="85"/>
      <c r="XT175" s="85"/>
      <c r="XU175" s="85"/>
      <c r="XV175" s="85"/>
      <c r="XW175" s="85"/>
      <c r="XX175" s="85"/>
      <c r="XY175" s="85"/>
      <c r="XZ175" s="85"/>
      <c r="YA175" s="85"/>
      <c r="YB175" s="85"/>
      <c r="YC175" s="85"/>
      <c r="YD175" s="85"/>
      <c r="YE175" s="87"/>
      <c r="YF175" s="85"/>
      <c r="YG175" s="90"/>
    </row>
    <row r="176" spans="7:657" x14ac:dyDescent="0.25">
      <c r="G176" s="85"/>
      <c r="W176" s="85"/>
      <c r="X176" s="85"/>
      <c r="AA176"/>
      <c r="AC176" s="85"/>
      <c r="AR176"/>
      <c r="AS176"/>
      <c r="AV176" s="85"/>
      <c r="AY176" s="86"/>
      <c r="BC176" s="86"/>
      <c r="BN176" s="85"/>
      <c r="DB176" s="85"/>
      <c r="DC176" s="87"/>
      <c r="DD176" s="87"/>
      <c r="DE176" s="87"/>
      <c r="DF176" s="85"/>
      <c r="DG176" s="85"/>
      <c r="DH176" s="85"/>
      <c r="DI176" s="85"/>
      <c r="DN176" s="87"/>
      <c r="DR176" s="85"/>
      <c r="EN176" s="87"/>
      <c r="ER176" s="85"/>
      <c r="FJ176" s="87"/>
      <c r="FK176" s="88"/>
      <c r="FL176" s="88"/>
      <c r="FM176" s="88"/>
      <c r="FN176" s="88"/>
      <c r="GE176" s="89"/>
      <c r="GF176" s="85"/>
      <c r="GG176" s="85"/>
      <c r="GH176" s="85"/>
      <c r="GI176" s="85"/>
      <c r="GZ176" s="87"/>
      <c r="HD176" s="85"/>
      <c r="HU176" s="87"/>
      <c r="HY176" s="85"/>
      <c r="IP176" s="87"/>
      <c r="IT176" s="85"/>
      <c r="JK176" s="87"/>
      <c r="JO176" s="85"/>
      <c r="KF176" s="87"/>
      <c r="KJ176" s="85"/>
      <c r="LA176" s="87"/>
      <c r="LE176" s="85"/>
      <c r="LV176" s="87"/>
      <c r="LZ176" s="85"/>
      <c r="MQ176" s="87"/>
      <c r="MU176" s="85"/>
      <c r="NL176" s="87"/>
      <c r="NP176" s="85"/>
      <c r="OG176" s="87"/>
      <c r="OK176" s="85"/>
      <c r="OV176" s="85"/>
      <c r="PB176" s="87"/>
      <c r="PS176" s="85"/>
      <c r="PY176" s="87"/>
      <c r="QO176" s="85"/>
      <c r="QQ176" s="85"/>
      <c r="QU176" s="87"/>
      <c r="QW176" s="87"/>
      <c r="RL176" s="85"/>
      <c r="RR176" s="87"/>
      <c r="SG176" s="85"/>
      <c r="SM176" s="87"/>
      <c r="TB176" s="85"/>
      <c r="TH176" s="87"/>
      <c r="TW176" s="85"/>
      <c r="UC176" s="87"/>
      <c r="UR176" s="85"/>
      <c r="US176" s="85"/>
      <c r="UX176" s="87"/>
      <c r="VN176" s="85"/>
      <c r="VS176" s="87"/>
      <c r="VY176" s="85"/>
      <c r="WN176" s="87"/>
      <c r="WT176" s="85"/>
      <c r="WW176" s="85"/>
      <c r="WX176" s="85"/>
      <c r="WY176" s="85"/>
      <c r="WZ176" s="85"/>
      <c r="XA176" s="85"/>
      <c r="XB176" s="85"/>
      <c r="XC176" s="85"/>
      <c r="XD176" s="85"/>
      <c r="XE176" s="85"/>
      <c r="XF176" s="85"/>
      <c r="XG176" s="85"/>
      <c r="XH176" s="85"/>
      <c r="XI176" s="87"/>
      <c r="XJ176" s="85"/>
      <c r="XS176" s="85"/>
      <c r="XT176" s="85"/>
      <c r="XU176" s="85"/>
      <c r="XV176" s="85"/>
      <c r="XW176" s="85"/>
      <c r="XX176" s="85"/>
      <c r="XY176" s="85"/>
      <c r="XZ176" s="85"/>
      <c r="YA176" s="85"/>
      <c r="YB176" s="85"/>
      <c r="YC176" s="85"/>
      <c r="YD176" s="85"/>
      <c r="YE176" s="87"/>
      <c r="YF176" s="85"/>
      <c r="YG176" s="90"/>
    </row>
    <row r="177" spans="7:657" x14ac:dyDescent="0.25">
      <c r="G177" s="85"/>
      <c r="W177" s="85"/>
      <c r="X177" s="85"/>
      <c r="AA177"/>
      <c r="AC177" s="85"/>
      <c r="AR177"/>
      <c r="AS177"/>
      <c r="AV177" s="85"/>
      <c r="AY177" s="86"/>
      <c r="BC177" s="86"/>
      <c r="BN177" s="85"/>
      <c r="DB177" s="85"/>
      <c r="DC177" s="87"/>
      <c r="DD177" s="87"/>
      <c r="DE177" s="87"/>
      <c r="DF177" s="85"/>
      <c r="DG177" s="85"/>
      <c r="DH177" s="85"/>
      <c r="DI177" s="85"/>
      <c r="DN177" s="87"/>
      <c r="DR177" s="85"/>
      <c r="EN177" s="87"/>
      <c r="ER177" s="85"/>
      <c r="FJ177" s="87"/>
      <c r="FK177" s="88"/>
      <c r="FL177" s="88"/>
      <c r="FM177" s="88"/>
      <c r="FN177" s="88"/>
      <c r="GE177" s="89"/>
      <c r="GF177" s="85"/>
      <c r="GG177" s="85"/>
      <c r="GH177" s="85"/>
      <c r="GI177" s="85"/>
      <c r="GZ177" s="87"/>
      <c r="HD177" s="85"/>
      <c r="HU177" s="87"/>
      <c r="HY177" s="85"/>
      <c r="IP177" s="87"/>
      <c r="IT177" s="85"/>
      <c r="JK177" s="87"/>
      <c r="JO177" s="85"/>
      <c r="KF177" s="87"/>
      <c r="KJ177" s="85"/>
      <c r="LA177" s="87"/>
      <c r="LE177" s="85"/>
      <c r="LV177" s="87"/>
      <c r="LZ177" s="85"/>
      <c r="MQ177" s="87"/>
      <c r="MU177" s="85"/>
      <c r="NL177" s="87"/>
      <c r="NP177" s="85"/>
      <c r="OG177" s="87"/>
      <c r="OK177" s="85"/>
      <c r="OV177" s="85"/>
      <c r="PB177" s="87"/>
      <c r="PS177" s="85"/>
      <c r="PY177" s="87"/>
      <c r="QO177" s="85"/>
      <c r="QQ177" s="85"/>
      <c r="QU177" s="87"/>
      <c r="QW177" s="87"/>
      <c r="RL177" s="85"/>
      <c r="RR177" s="87"/>
      <c r="SG177" s="85"/>
      <c r="SM177" s="87"/>
      <c r="TB177" s="85"/>
      <c r="TH177" s="87"/>
      <c r="TW177" s="85"/>
      <c r="UC177" s="87"/>
      <c r="UR177" s="85"/>
      <c r="US177" s="85"/>
      <c r="UX177" s="87"/>
      <c r="VN177" s="85"/>
      <c r="VS177" s="87"/>
      <c r="VY177" s="85"/>
      <c r="WN177" s="87"/>
      <c r="WT177" s="85"/>
      <c r="WW177" s="85"/>
      <c r="WX177" s="85"/>
      <c r="WY177" s="85"/>
      <c r="WZ177" s="85"/>
      <c r="XA177" s="85"/>
      <c r="XB177" s="85"/>
      <c r="XC177" s="85"/>
      <c r="XD177" s="85"/>
      <c r="XE177" s="85"/>
      <c r="XF177" s="85"/>
      <c r="XG177" s="85"/>
      <c r="XH177" s="85"/>
      <c r="XI177" s="87"/>
      <c r="XJ177" s="85"/>
      <c r="XS177" s="85"/>
      <c r="XT177" s="85"/>
      <c r="XU177" s="85"/>
      <c r="XV177" s="85"/>
      <c r="XW177" s="85"/>
      <c r="XX177" s="85"/>
      <c r="XY177" s="85"/>
      <c r="XZ177" s="85"/>
      <c r="YA177" s="85"/>
      <c r="YB177" s="85"/>
      <c r="YC177" s="85"/>
      <c r="YD177" s="85"/>
      <c r="YE177" s="87"/>
      <c r="YF177" s="85"/>
      <c r="YG177" s="90"/>
    </row>
    <row r="178" spans="7:657" x14ac:dyDescent="0.25">
      <c r="G178" s="85"/>
      <c r="W178" s="85"/>
      <c r="X178" s="85"/>
      <c r="AA178"/>
      <c r="AC178" s="85"/>
      <c r="AR178"/>
      <c r="AS178"/>
      <c r="AV178" s="85"/>
      <c r="AY178" s="86"/>
      <c r="BC178" s="86"/>
      <c r="BN178" s="85"/>
      <c r="DB178" s="85"/>
      <c r="DC178" s="87"/>
      <c r="DD178" s="87"/>
      <c r="DE178" s="87"/>
      <c r="DF178" s="85"/>
      <c r="DG178" s="85"/>
      <c r="DH178" s="85"/>
      <c r="DI178" s="85"/>
      <c r="DN178" s="87"/>
      <c r="DR178" s="85"/>
      <c r="EN178" s="87"/>
      <c r="ER178" s="85"/>
      <c r="FJ178" s="87"/>
      <c r="FK178" s="88"/>
      <c r="FL178" s="88"/>
      <c r="FM178" s="88"/>
      <c r="FN178" s="88"/>
      <c r="GE178" s="89"/>
      <c r="GF178" s="85"/>
      <c r="GG178" s="85"/>
      <c r="GH178" s="85"/>
      <c r="GI178" s="85"/>
      <c r="GZ178" s="87"/>
      <c r="HD178" s="85"/>
      <c r="HU178" s="87"/>
      <c r="HY178" s="85"/>
      <c r="IP178" s="87"/>
      <c r="IT178" s="85"/>
      <c r="JK178" s="87"/>
      <c r="JO178" s="85"/>
      <c r="KF178" s="87"/>
      <c r="KJ178" s="85"/>
      <c r="LA178" s="87"/>
      <c r="LE178" s="85"/>
      <c r="LV178" s="87"/>
      <c r="LZ178" s="85"/>
      <c r="MQ178" s="87"/>
      <c r="MU178" s="85"/>
      <c r="NL178" s="87"/>
      <c r="NP178" s="85"/>
      <c r="OG178" s="87"/>
      <c r="OK178" s="85"/>
      <c r="OV178" s="85"/>
      <c r="PB178" s="87"/>
      <c r="PS178" s="85"/>
      <c r="PY178" s="87"/>
      <c r="QO178" s="85"/>
      <c r="QQ178" s="85"/>
      <c r="QU178" s="87"/>
      <c r="QW178" s="87"/>
      <c r="RL178" s="85"/>
      <c r="RR178" s="87"/>
      <c r="SG178" s="85"/>
      <c r="SM178" s="87"/>
      <c r="TB178" s="85"/>
      <c r="TH178" s="87"/>
      <c r="TW178" s="85"/>
      <c r="UC178" s="87"/>
      <c r="UR178" s="85"/>
      <c r="US178" s="85"/>
      <c r="UX178" s="87"/>
      <c r="VN178" s="85"/>
      <c r="VS178" s="87"/>
      <c r="VY178" s="85"/>
      <c r="WN178" s="87"/>
      <c r="WT178" s="85"/>
      <c r="WW178" s="85"/>
      <c r="WX178" s="85"/>
      <c r="WY178" s="85"/>
      <c r="WZ178" s="85"/>
      <c r="XA178" s="85"/>
      <c r="XB178" s="85"/>
      <c r="XC178" s="85"/>
      <c r="XD178" s="85"/>
      <c r="XE178" s="85"/>
      <c r="XF178" s="85"/>
      <c r="XG178" s="85"/>
      <c r="XH178" s="85"/>
      <c r="XI178" s="87"/>
      <c r="XJ178" s="85"/>
      <c r="XS178" s="85"/>
      <c r="XT178" s="85"/>
      <c r="XU178" s="85"/>
      <c r="XV178" s="85"/>
      <c r="XW178" s="85"/>
      <c r="XX178" s="85"/>
      <c r="XY178" s="85"/>
      <c r="XZ178" s="85"/>
      <c r="YA178" s="85"/>
      <c r="YB178" s="85"/>
      <c r="YC178" s="85"/>
      <c r="YD178" s="85"/>
      <c r="YE178" s="87"/>
      <c r="YF178" s="85"/>
      <c r="YG178" s="90"/>
    </row>
    <row r="179" spans="7:657" x14ac:dyDescent="0.25">
      <c r="G179" s="85"/>
      <c r="W179" s="85"/>
      <c r="X179" s="85"/>
      <c r="AA179"/>
      <c r="AC179" s="85"/>
      <c r="AR179"/>
      <c r="AS179"/>
      <c r="AV179" s="85"/>
      <c r="AY179" s="86"/>
      <c r="BC179" s="86"/>
      <c r="BN179" s="85"/>
      <c r="DB179" s="85"/>
      <c r="DC179" s="87"/>
      <c r="DD179" s="87"/>
      <c r="DE179" s="87"/>
      <c r="DF179" s="85"/>
      <c r="DG179" s="85"/>
      <c r="DH179" s="85"/>
      <c r="DI179" s="85"/>
      <c r="DN179" s="87"/>
      <c r="DR179" s="85"/>
      <c r="EN179" s="87"/>
      <c r="ER179" s="85"/>
      <c r="FJ179" s="87"/>
      <c r="FK179" s="88"/>
      <c r="FL179" s="88"/>
      <c r="FM179" s="88"/>
      <c r="FN179" s="88"/>
      <c r="GE179" s="89"/>
      <c r="GF179" s="85"/>
      <c r="GG179" s="85"/>
      <c r="GH179" s="85"/>
      <c r="GI179" s="85"/>
      <c r="GZ179" s="87"/>
      <c r="HD179" s="85"/>
      <c r="HU179" s="87"/>
      <c r="HY179" s="85"/>
      <c r="IP179" s="87"/>
      <c r="IT179" s="85"/>
      <c r="JK179" s="87"/>
      <c r="JO179" s="85"/>
      <c r="KF179" s="87"/>
      <c r="KJ179" s="85"/>
      <c r="LA179" s="87"/>
      <c r="LE179" s="85"/>
      <c r="LV179" s="87"/>
      <c r="LZ179" s="85"/>
      <c r="MQ179" s="87"/>
      <c r="MU179" s="85"/>
      <c r="NL179" s="87"/>
      <c r="NP179" s="85"/>
      <c r="OG179" s="87"/>
      <c r="OK179" s="85"/>
      <c r="OV179" s="85"/>
      <c r="PB179" s="87"/>
      <c r="PS179" s="85"/>
      <c r="PY179" s="87"/>
      <c r="QO179" s="85"/>
      <c r="QQ179" s="85"/>
      <c r="QU179" s="87"/>
      <c r="QW179" s="87"/>
      <c r="RL179" s="85"/>
      <c r="RR179" s="87"/>
      <c r="SG179" s="85"/>
      <c r="SM179" s="87"/>
      <c r="TB179" s="85"/>
      <c r="TH179" s="87"/>
      <c r="TW179" s="85"/>
      <c r="UC179" s="87"/>
      <c r="UR179" s="85"/>
      <c r="US179" s="85"/>
      <c r="UX179" s="87"/>
      <c r="VN179" s="85"/>
      <c r="VS179" s="87"/>
      <c r="VY179" s="85"/>
      <c r="WN179" s="87"/>
      <c r="WT179" s="85"/>
      <c r="WW179" s="85"/>
      <c r="WX179" s="85"/>
      <c r="WY179" s="85"/>
      <c r="WZ179" s="85"/>
      <c r="XA179" s="85"/>
      <c r="XB179" s="85"/>
      <c r="XC179" s="85"/>
      <c r="XD179" s="85"/>
      <c r="XE179" s="85"/>
      <c r="XF179" s="85"/>
      <c r="XG179" s="85"/>
      <c r="XH179" s="85"/>
      <c r="XI179" s="87"/>
      <c r="XJ179" s="85"/>
      <c r="XS179" s="85"/>
      <c r="XT179" s="85"/>
      <c r="XU179" s="85"/>
      <c r="XV179" s="85"/>
      <c r="XW179" s="85"/>
      <c r="XX179" s="85"/>
      <c r="XY179" s="85"/>
      <c r="XZ179" s="85"/>
      <c r="YA179" s="85"/>
      <c r="YB179" s="85"/>
      <c r="YC179" s="85"/>
      <c r="YD179" s="85"/>
      <c r="YE179" s="87"/>
      <c r="YF179" s="85"/>
      <c r="YG179" s="90"/>
    </row>
    <row r="180" spans="7:657" x14ac:dyDescent="0.25">
      <c r="G180" s="85"/>
      <c r="W180" s="85"/>
      <c r="X180" s="85"/>
      <c r="AA180"/>
      <c r="AC180" s="85"/>
      <c r="AR180"/>
      <c r="AS180"/>
      <c r="AV180" s="85"/>
      <c r="AY180" s="86"/>
      <c r="BC180" s="86"/>
      <c r="BN180" s="85"/>
      <c r="DB180" s="85"/>
      <c r="DC180" s="87"/>
      <c r="DD180" s="87"/>
      <c r="DE180" s="87"/>
      <c r="DF180" s="85"/>
      <c r="DG180" s="85"/>
      <c r="DH180" s="85"/>
      <c r="DI180" s="85"/>
      <c r="DN180" s="87"/>
      <c r="DR180" s="85"/>
      <c r="EN180" s="87"/>
      <c r="ER180" s="85"/>
      <c r="FJ180" s="87"/>
      <c r="FK180" s="88"/>
      <c r="FL180" s="88"/>
      <c r="FM180" s="88"/>
      <c r="FN180" s="88"/>
      <c r="GE180" s="89"/>
      <c r="GF180" s="85"/>
      <c r="GG180" s="85"/>
      <c r="GH180" s="85"/>
      <c r="GI180" s="85"/>
      <c r="GZ180" s="87"/>
      <c r="HD180" s="85"/>
      <c r="HU180" s="87"/>
      <c r="HY180" s="85"/>
      <c r="IP180" s="87"/>
      <c r="IT180" s="85"/>
      <c r="JK180" s="87"/>
      <c r="JO180" s="85"/>
      <c r="KF180" s="87"/>
      <c r="KJ180" s="85"/>
      <c r="LA180" s="87"/>
      <c r="LE180" s="85"/>
      <c r="LV180" s="87"/>
      <c r="LZ180" s="85"/>
      <c r="MQ180" s="87"/>
      <c r="MU180" s="85"/>
      <c r="NL180" s="87"/>
      <c r="NP180" s="85"/>
      <c r="OG180" s="87"/>
      <c r="OK180" s="85"/>
      <c r="OV180" s="85"/>
      <c r="PB180" s="87"/>
      <c r="PS180" s="85"/>
      <c r="PY180" s="87"/>
      <c r="QO180" s="85"/>
      <c r="QQ180" s="85"/>
      <c r="QU180" s="87"/>
      <c r="QW180" s="87"/>
      <c r="RL180" s="85"/>
      <c r="RR180" s="87"/>
      <c r="SG180" s="85"/>
      <c r="SM180" s="87"/>
      <c r="TB180" s="85"/>
      <c r="TH180" s="87"/>
      <c r="TW180" s="85"/>
      <c r="UC180" s="87"/>
      <c r="UR180" s="85"/>
      <c r="US180" s="85"/>
      <c r="UX180" s="87"/>
      <c r="VN180" s="85"/>
      <c r="VS180" s="87"/>
      <c r="VY180" s="85"/>
      <c r="WN180" s="87"/>
      <c r="WT180" s="85"/>
      <c r="WW180" s="85"/>
      <c r="WX180" s="85"/>
      <c r="WY180" s="85"/>
      <c r="WZ180" s="85"/>
      <c r="XA180" s="85"/>
      <c r="XB180" s="85"/>
      <c r="XC180" s="85"/>
      <c r="XD180" s="85"/>
      <c r="XE180" s="85"/>
      <c r="XF180" s="85"/>
      <c r="XG180" s="85"/>
      <c r="XH180" s="85"/>
      <c r="XI180" s="87"/>
      <c r="XJ180" s="85"/>
      <c r="XS180" s="85"/>
      <c r="XT180" s="85"/>
      <c r="XU180" s="85"/>
      <c r="XV180" s="85"/>
      <c r="XW180" s="85"/>
      <c r="XX180" s="85"/>
      <c r="XY180" s="85"/>
      <c r="XZ180" s="85"/>
      <c r="YA180" s="85"/>
      <c r="YB180" s="85"/>
      <c r="YC180" s="85"/>
      <c r="YD180" s="85"/>
      <c r="YE180" s="87"/>
      <c r="YF180" s="85"/>
      <c r="YG180" s="90"/>
    </row>
    <row r="181" spans="7:657" x14ac:dyDescent="0.25">
      <c r="G181" s="85"/>
      <c r="W181" s="85"/>
      <c r="X181" s="85"/>
      <c r="AA181"/>
      <c r="AC181" s="85"/>
      <c r="AR181"/>
      <c r="AS181"/>
      <c r="AV181" s="85"/>
      <c r="AY181" s="86"/>
      <c r="BC181" s="86"/>
      <c r="BN181" s="85"/>
      <c r="DB181" s="85"/>
      <c r="DC181" s="87"/>
      <c r="DD181" s="87"/>
      <c r="DE181" s="87"/>
      <c r="DF181" s="85"/>
      <c r="DG181" s="85"/>
      <c r="DH181" s="85"/>
      <c r="DI181" s="85"/>
      <c r="DN181" s="87"/>
      <c r="DR181" s="85"/>
      <c r="EN181" s="87"/>
      <c r="ER181" s="85"/>
      <c r="FJ181" s="87"/>
      <c r="FK181" s="88"/>
      <c r="FL181" s="88"/>
      <c r="FM181" s="88"/>
      <c r="FN181" s="88"/>
      <c r="GE181" s="89"/>
      <c r="GF181" s="85"/>
      <c r="GG181" s="85"/>
      <c r="GH181" s="85"/>
      <c r="GI181" s="85"/>
      <c r="GZ181" s="87"/>
      <c r="HD181" s="85"/>
      <c r="HU181" s="87"/>
      <c r="HY181" s="85"/>
      <c r="IP181" s="87"/>
      <c r="IT181" s="85"/>
      <c r="JK181" s="87"/>
      <c r="JO181" s="85"/>
      <c r="KF181" s="87"/>
      <c r="KJ181" s="85"/>
      <c r="LA181" s="87"/>
      <c r="LE181" s="85"/>
      <c r="LV181" s="87"/>
      <c r="LZ181" s="85"/>
      <c r="MQ181" s="87"/>
      <c r="MU181" s="85"/>
      <c r="NL181" s="87"/>
      <c r="NP181" s="85"/>
      <c r="OG181" s="87"/>
      <c r="OK181" s="85"/>
      <c r="OV181" s="85"/>
      <c r="PB181" s="87"/>
      <c r="PS181" s="85"/>
      <c r="PY181" s="87"/>
      <c r="QO181" s="85"/>
      <c r="QQ181" s="85"/>
      <c r="QU181" s="87"/>
      <c r="QW181" s="87"/>
      <c r="RL181" s="85"/>
      <c r="RR181" s="87"/>
      <c r="SG181" s="85"/>
      <c r="SM181" s="87"/>
      <c r="TB181" s="85"/>
      <c r="TH181" s="87"/>
      <c r="TW181" s="85"/>
      <c r="UC181" s="87"/>
      <c r="UR181" s="85"/>
      <c r="US181" s="85"/>
      <c r="UX181" s="87"/>
      <c r="VN181" s="85"/>
      <c r="VS181" s="87"/>
      <c r="VY181" s="85"/>
      <c r="WN181" s="87"/>
      <c r="WT181" s="85"/>
      <c r="WW181" s="85"/>
      <c r="WX181" s="85"/>
      <c r="WY181" s="85"/>
      <c r="WZ181" s="85"/>
      <c r="XA181" s="85"/>
      <c r="XB181" s="85"/>
      <c r="XC181" s="85"/>
      <c r="XD181" s="85"/>
      <c r="XE181" s="85"/>
      <c r="XF181" s="85"/>
      <c r="XG181" s="85"/>
      <c r="XH181" s="85"/>
      <c r="XI181" s="87"/>
      <c r="XJ181" s="85"/>
      <c r="XS181" s="85"/>
      <c r="XT181" s="85"/>
      <c r="XU181" s="85"/>
      <c r="XV181" s="85"/>
      <c r="XW181" s="85"/>
      <c r="XX181" s="85"/>
      <c r="XY181" s="85"/>
      <c r="XZ181" s="85"/>
      <c r="YA181" s="85"/>
      <c r="YB181" s="85"/>
      <c r="YC181" s="85"/>
      <c r="YD181" s="85"/>
      <c r="YE181" s="87"/>
      <c r="YF181" s="85"/>
      <c r="YG181" s="90"/>
    </row>
    <row r="182" spans="7:657" x14ac:dyDescent="0.25">
      <c r="G182" s="85"/>
      <c r="W182" s="85"/>
      <c r="X182" s="85"/>
      <c r="AA182"/>
      <c r="AC182" s="85"/>
      <c r="AR182"/>
      <c r="AS182"/>
      <c r="AV182" s="85"/>
      <c r="AY182" s="86"/>
      <c r="BC182" s="86"/>
      <c r="BN182" s="85"/>
      <c r="DB182" s="85"/>
      <c r="DC182" s="87"/>
      <c r="DD182" s="87"/>
      <c r="DE182" s="87"/>
      <c r="DF182" s="85"/>
      <c r="DG182" s="85"/>
      <c r="DH182" s="85"/>
      <c r="DI182" s="85"/>
      <c r="DN182" s="87"/>
      <c r="DR182" s="85"/>
      <c r="EN182" s="87"/>
      <c r="ER182" s="85"/>
      <c r="FJ182" s="87"/>
      <c r="FK182" s="88"/>
      <c r="FL182" s="88"/>
      <c r="FM182" s="88"/>
      <c r="FN182" s="88"/>
      <c r="GE182" s="89"/>
      <c r="GF182" s="85"/>
      <c r="GG182" s="85"/>
      <c r="GH182" s="85"/>
      <c r="GI182" s="85"/>
      <c r="GZ182" s="87"/>
      <c r="HD182" s="85"/>
      <c r="HU182" s="87"/>
      <c r="HY182" s="85"/>
      <c r="IP182" s="87"/>
      <c r="IT182" s="85"/>
      <c r="JK182" s="87"/>
      <c r="JO182" s="85"/>
      <c r="KF182" s="87"/>
      <c r="KJ182" s="85"/>
      <c r="LA182" s="87"/>
      <c r="LE182" s="85"/>
      <c r="LV182" s="87"/>
      <c r="LZ182" s="85"/>
      <c r="MQ182" s="87"/>
      <c r="MU182" s="85"/>
      <c r="NL182" s="87"/>
      <c r="NP182" s="85"/>
      <c r="OG182" s="87"/>
      <c r="OK182" s="85"/>
      <c r="OV182" s="85"/>
      <c r="PB182" s="87"/>
      <c r="PS182" s="85"/>
      <c r="PY182" s="87"/>
      <c r="QO182" s="85"/>
      <c r="QQ182" s="85"/>
      <c r="QU182" s="87"/>
      <c r="QW182" s="87"/>
      <c r="RL182" s="85"/>
      <c r="RR182" s="87"/>
      <c r="SG182" s="85"/>
      <c r="SM182" s="87"/>
      <c r="TB182" s="85"/>
      <c r="TH182" s="87"/>
      <c r="TW182" s="85"/>
      <c r="UC182" s="87"/>
      <c r="UR182" s="85"/>
      <c r="US182" s="85"/>
      <c r="UX182" s="87"/>
      <c r="VN182" s="85"/>
      <c r="VS182" s="87"/>
      <c r="VY182" s="85"/>
      <c r="WN182" s="87"/>
      <c r="WT182" s="85"/>
      <c r="WW182" s="85"/>
      <c r="WX182" s="85"/>
      <c r="WY182" s="85"/>
      <c r="WZ182" s="85"/>
      <c r="XA182" s="85"/>
      <c r="XB182" s="85"/>
      <c r="XC182" s="85"/>
      <c r="XD182" s="85"/>
      <c r="XE182" s="85"/>
      <c r="XF182" s="85"/>
      <c r="XG182" s="85"/>
      <c r="XH182" s="85"/>
      <c r="XI182" s="87"/>
      <c r="XJ182" s="85"/>
      <c r="XS182" s="85"/>
      <c r="XT182" s="85"/>
      <c r="XU182" s="85"/>
      <c r="XV182" s="85"/>
      <c r="XW182" s="85"/>
      <c r="XX182" s="85"/>
      <c r="XY182" s="85"/>
      <c r="XZ182" s="85"/>
      <c r="YA182" s="85"/>
      <c r="YB182" s="85"/>
      <c r="YC182" s="85"/>
      <c r="YD182" s="85"/>
      <c r="YE182" s="87"/>
      <c r="YF182" s="85"/>
      <c r="YG182" s="90"/>
    </row>
    <row r="183" spans="7:657" x14ac:dyDescent="0.25">
      <c r="G183" s="85"/>
      <c r="W183" s="85"/>
      <c r="X183" s="85"/>
      <c r="AA183"/>
      <c r="AC183" s="85"/>
      <c r="AR183"/>
      <c r="AS183"/>
      <c r="AV183" s="85"/>
      <c r="AY183" s="86"/>
      <c r="BC183" s="86"/>
      <c r="BN183" s="85"/>
      <c r="DB183" s="85"/>
      <c r="DC183" s="87"/>
      <c r="DD183" s="87"/>
      <c r="DE183" s="87"/>
      <c r="DF183" s="85"/>
      <c r="DG183" s="85"/>
      <c r="DH183" s="85"/>
      <c r="DI183" s="85"/>
      <c r="DN183" s="87"/>
      <c r="DR183" s="85"/>
      <c r="EN183" s="87"/>
      <c r="ER183" s="85"/>
      <c r="FJ183" s="87"/>
      <c r="FK183" s="88"/>
      <c r="FL183" s="88"/>
      <c r="FM183" s="88"/>
      <c r="FN183" s="88"/>
      <c r="GE183" s="89"/>
      <c r="GF183" s="85"/>
      <c r="GG183" s="85"/>
      <c r="GH183" s="85"/>
      <c r="GI183" s="85"/>
      <c r="GZ183" s="87"/>
      <c r="HD183" s="85"/>
      <c r="HU183" s="87"/>
      <c r="HY183" s="85"/>
      <c r="IP183" s="87"/>
      <c r="IT183" s="85"/>
      <c r="JK183" s="87"/>
      <c r="JO183" s="85"/>
      <c r="KF183" s="87"/>
      <c r="KJ183" s="85"/>
      <c r="LA183" s="87"/>
      <c r="LE183" s="85"/>
      <c r="LV183" s="87"/>
      <c r="LZ183" s="85"/>
      <c r="MQ183" s="87"/>
      <c r="MU183" s="85"/>
      <c r="NL183" s="87"/>
      <c r="NP183" s="85"/>
      <c r="OG183" s="87"/>
      <c r="OK183" s="85"/>
      <c r="OV183" s="85"/>
      <c r="PB183" s="87"/>
      <c r="PS183" s="85"/>
      <c r="PY183" s="87"/>
      <c r="QO183" s="85"/>
      <c r="QQ183" s="85"/>
      <c r="QU183" s="87"/>
      <c r="QW183" s="87"/>
      <c r="RL183" s="85"/>
      <c r="RR183" s="87"/>
      <c r="SG183" s="85"/>
      <c r="SM183" s="87"/>
      <c r="TB183" s="85"/>
      <c r="TH183" s="87"/>
      <c r="TW183" s="85"/>
      <c r="UC183" s="87"/>
      <c r="UR183" s="85"/>
      <c r="US183" s="85"/>
      <c r="UX183" s="87"/>
      <c r="VN183" s="85"/>
      <c r="VS183" s="87"/>
      <c r="VY183" s="85"/>
      <c r="WN183" s="87"/>
      <c r="WT183" s="85"/>
      <c r="WW183" s="85"/>
      <c r="WX183" s="85"/>
      <c r="WY183" s="85"/>
      <c r="WZ183" s="85"/>
      <c r="XA183" s="85"/>
      <c r="XB183" s="85"/>
      <c r="XC183" s="85"/>
      <c r="XD183" s="85"/>
      <c r="XE183" s="85"/>
      <c r="XF183" s="85"/>
      <c r="XG183" s="85"/>
      <c r="XH183" s="85"/>
      <c r="XI183" s="87"/>
      <c r="XJ183" s="85"/>
      <c r="XS183" s="85"/>
      <c r="XT183" s="85"/>
      <c r="XU183" s="85"/>
      <c r="XV183" s="85"/>
      <c r="XW183" s="85"/>
      <c r="XX183" s="85"/>
      <c r="XY183" s="85"/>
      <c r="XZ183" s="85"/>
      <c r="YA183" s="85"/>
      <c r="YB183" s="85"/>
      <c r="YC183" s="85"/>
      <c r="YD183" s="85"/>
      <c r="YE183" s="87"/>
      <c r="YF183" s="85"/>
      <c r="YG183" s="90"/>
    </row>
    <row r="184" spans="7:657" x14ac:dyDescent="0.25">
      <c r="G184" s="85"/>
      <c r="W184" s="85"/>
      <c r="X184" s="85"/>
      <c r="AA184"/>
      <c r="AC184" s="85"/>
      <c r="AR184"/>
      <c r="AS184"/>
      <c r="AV184" s="85"/>
      <c r="AY184" s="86"/>
      <c r="BC184" s="86"/>
      <c r="BN184" s="85"/>
      <c r="DB184" s="85"/>
      <c r="DC184" s="87"/>
      <c r="DD184" s="87"/>
      <c r="DE184" s="87"/>
      <c r="DF184" s="85"/>
      <c r="DG184" s="85"/>
      <c r="DH184" s="85"/>
      <c r="DI184" s="85"/>
      <c r="DN184" s="87"/>
      <c r="DR184" s="85"/>
      <c r="EN184" s="87"/>
      <c r="ER184" s="85"/>
      <c r="FJ184" s="87"/>
      <c r="FK184" s="88"/>
      <c r="FL184" s="88"/>
      <c r="FM184" s="88"/>
      <c r="FN184" s="88"/>
      <c r="GE184" s="89"/>
      <c r="GF184" s="85"/>
      <c r="GG184" s="85"/>
      <c r="GH184" s="85"/>
      <c r="GI184" s="85"/>
      <c r="GZ184" s="87"/>
      <c r="HD184" s="85"/>
      <c r="HU184" s="87"/>
      <c r="HY184" s="85"/>
      <c r="IP184" s="87"/>
      <c r="IT184" s="85"/>
      <c r="JK184" s="87"/>
      <c r="JO184" s="85"/>
      <c r="KF184" s="87"/>
      <c r="KJ184" s="85"/>
      <c r="LA184" s="87"/>
      <c r="LE184" s="85"/>
      <c r="LV184" s="87"/>
      <c r="LZ184" s="85"/>
      <c r="MQ184" s="87"/>
      <c r="MU184" s="85"/>
      <c r="NL184" s="87"/>
      <c r="NP184" s="85"/>
      <c r="OG184" s="87"/>
      <c r="OK184" s="85"/>
      <c r="OV184" s="85"/>
      <c r="PB184" s="87"/>
      <c r="PS184" s="85"/>
      <c r="PY184" s="87"/>
      <c r="QO184" s="85"/>
      <c r="QQ184" s="85"/>
      <c r="QU184" s="87"/>
      <c r="QW184" s="87"/>
      <c r="RL184" s="85"/>
      <c r="RR184" s="87"/>
      <c r="SG184" s="85"/>
      <c r="SM184" s="87"/>
      <c r="TB184" s="85"/>
      <c r="TH184" s="87"/>
      <c r="TW184" s="85"/>
      <c r="UC184" s="87"/>
      <c r="UR184" s="85"/>
      <c r="US184" s="85"/>
      <c r="UX184" s="87"/>
      <c r="VN184" s="85"/>
      <c r="VS184" s="87"/>
      <c r="VY184" s="85"/>
      <c r="WN184" s="87"/>
      <c r="WT184" s="85"/>
      <c r="WW184" s="85"/>
      <c r="WX184" s="85"/>
      <c r="WY184" s="85"/>
      <c r="WZ184" s="85"/>
      <c r="XA184" s="85"/>
      <c r="XB184" s="85"/>
      <c r="XC184" s="85"/>
      <c r="XD184" s="85"/>
      <c r="XE184" s="85"/>
      <c r="XF184" s="85"/>
      <c r="XG184" s="85"/>
      <c r="XH184" s="85"/>
      <c r="XI184" s="87"/>
      <c r="XJ184" s="85"/>
      <c r="XS184" s="85"/>
      <c r="XT184" s="85"/>
      <c r="XU184" s="85"/>
      <c r="XV184" s="85"/>
      <c r="XW184" s="85"/>
      <c r="XX184" s="85"/>
      <c r="XY184" s="85"/>
      <c r="XZ184" s="85"/>
      <c r="YA184" s="85"/>
      <c r="YB184" s="85"/>
      <c r="YC184" s="85"/>
      <c r="YD184" s="85"/>
      <c r="YE184" s="87"/>
      <c r="YF184" s="85"/>
      <c r="YG184" s="90"/>
    </row>
    <row r="185" spans="7:657" x14ac:dyDescent="0.25">
      <c r="G185" s="85"/>
      <c r="W185" s="85"/>
      <c r="X185" s="85"/>
      <c r="AA185"/>
      <c r="AC185" s="85"/>
      <c r="AR185"/>
      <c r="AS185"/>
      <c r="AV185" s="85"/>
      <c r="AY185" s="86"/>
      <c r="BC185" s="86"/>
      <c r="BN185" s="85"/>
      <c r="DB185" s="85"/>
      <c r="DC185" s="87"/>
      <c r="DD185" s="87"/>
      <c r="DE185" s="87"/>
      <c r="DF185" s="85"/>
      <c r="DG185" s="85"/>
      <c r="DH185" s="85"/>
      <c r="DI185" s="85"/>
      <c r="DN185" s="87"/>
      <c r="DR185" s="85"/>
      <c r="EN185" s="87"/>
      <c r="ER185" s="85"/>
      <c r="FJ185" s="87"/>
      <c r="FK185" s="88"/>
      <c r="FL185" s="88"/>
      <c r="FM185" s="88"/>
      <c r="FN185" s="88"/>
      <c r="GE185" s="89"/>
      <c r="GF185" s="85"/>
      <c r="GG185" s="85"/>
      <c r="GH185" s="85"/>
      <c r="GI185" s="85"/>
      <c r="GZ185" s="87"/>
      <c r="HD185" s="85"/>
      <c r="HU185" s="87"/>
      <c r="HY185" s="85"/>
      <c r="IP185" s="87"/>
      <c r="IT185" s="85"/>
      <c r="JK185" s="87"/>
      <c r="JO185" s="85"/>
      <c r="KF185" s="87"/>
      <c r="KJ185" s="85"/>
      <c r="LA185" s="87"/>
      <c r="LE185" s="85"/>
      <c r="LV185" s="87"/>
      <c r="LZ185" s="85"/>
      <c r="MQ185" s="87"/>
      <c r="MU185" s="85"/>
      <c r="NL185" s="87"/>
      <c r="NP185" s="85"/>
      <c r="OG185" s="87"/>
      <c r="OK185" s="85"/>
      <c r="OV185" s="85"/>
      <c r="PB185" s="87"/>
      <c r="PS185" s="85"/>
      <c r="PY185" s="87"/>
      <c r="QO185" s="85"/>
      <c r="QQ185" s="85"/>
      <c r="QU185" s="87"/>
      <c r="QW185" s="87"/>
      <c r="RL185" s="85"/>
      <c r="RR185" s="87"/>
      <c r="SG185" s="85"/>
      <c r="SM185" s="87"/>
      <c r="TB185" s="85"/>
      <c r="TH185" s="87"/>
      <c r="TW185" s="85"/>
      <c r="UC185" s="87"/>
      <c r="UR185" s="85"/>
      <c r="US185" s="85"/>
      <c r="UX185" s="87"/>
      <c r="VN185" s="85"/>
      <c r="VS185" s="87"/>
      <c r="VY185" s="85"/>
      <c r="WN185" s="87"/>
      <c r="WT185" s="85"/>
      <c r="WW185" s="85"/>
      <c r="WX185" s="85"/>
      <c r="WY185" s="85"/>
      <c r="WZ185" s="85"/>
      <c r="XA185" s="85"/>
      <c r="XB185" s="85"/>
      <c r="XC185" s="85"/>
      <c r="XD185" s="85"/>
      <c r="XE185" s="85"/>
      <c r="XF185" s="85"/>
      <c r="XG185" s="85"/>
      <c r="XH185" s="85"/>
      <c r="XI185" s="87"/>
      <c r="XJ185" s="85"/>
      <c r="XS185" s="85"/>
      <c r="XT185" s="85"/>
      <c r="XU185" s="85"/>
      <c r="XV185" s="85"/>
      <c r="XW185" s="85"/>
      <c r="XX185" s="85"/>
      <c r="XY185" s="85"/>
      <c r="XZ185" s="85"/>
      <c r="YA185" s="85"/>
      <c r="YB185" s="85"/>
      <c r="YC185" s="85"/>
      <c r="YD185" s="85"/>
      <c r="YE185" s="87"/>
      <c r="YF185" s="85"/>
      <c r="YG185" s="90"/>
    </row>
    <row r="186" spans="7:657" x14ac:dyDescent="0.25">
      <c r="G186" s="85"/>
      <c r="W186" s="85"/>
      <c r="X186" s="85"/>
      <c r="AA186"/>
      <c r="AC186" s="85"/>
      <c r="AR186"/>
      <c r="AS186"/>
      <c r="AV186" s="85"/>
      <c r="AY186" s="86"/>
      <c r="BC186" s="86"/>
      <c r="BN186" s="85"/>
      <c r="DB186" s="85"/>
      <c r="DC186" s="87"/>
      <c r="DD186" s="87"/>
      <c r="DE186" s="87"/>
      <c r="DF186" s="85"/>
      <c r="DG186" s="85"/>
      <c r="DH186" s="85"/>
      <c r="DI186" s="85"/>
      <c r="DN186" s="87"/>
      <c r="DR186" s="85"/>
      <c r="EN186" s="87"/>
      <c r="ER186" s="85"/>
      <c r="FJ186" s="87"/>
      <c r="FK186" s="88"/>
      <c r="FL186" s="88"/>
      <c r="FM186" s="88"/>
      <c r="FN186" s="88"/>
      <c r="GE186" s="89"/>
      <c r="GF186" s="85"/>
      <c r="GG186" s="85"/>
      <c r="GH186" s="85"/>
      <c r="GI186" s="85"/>
      <c r="GZ186" s="87"/>
      <c r="HD186" s="85"/>
      <c r="HU186" s="87"/>
      <c r="HY186" s="85"/>
      <c r="IP186" s="87"/>
      <c r="IT186" s="85"/>
      <c r="JK186" s="87"/>
      <c r="JO186" s="85"/>
      <c r="KF186" s="87"/>
      <c r="KJ186" s="85"/>
      <c r="LA186" s="87"/>
      <c r="LE186" s="85"/>
      <c r="LV186" s="87"/>
      <c r="LZ186" s="85"/>
      <c r="MQ186" s="87"/>
      <c r="MU186" s="85"/>
      <c r="NL186" s="87"/>
      <c r="NP186" s="85"/>
      <c r="OG186" s="87"/>
      <c r="OK186" s="85"/>
      <c r="OV186" s="85"/>
      <c r="PB186" s="87"/>
      <c r="PS186" s="85"/>
      <c r="PY186" s="87"/>
      <c r="QO186" s="85"/>
      <c r="QQ186" s="85"/>
      <c r="QU186" s="87"/>
      <c r="QW186" s="87"/>
      <c r="RL186" s="85"/>
      <c r="RR186" s="87"/>
      <c r="SG186" s="85"/>
      <c r="SM186" s="87"/>
      <c r="TB186" s="85"/>
      <c r="TH186" s="87"/>
      <c r="TW186" s="85"/>
      <c r="UC186" s="87"/>
      <c r="UR186" s="85"/>
      <c r="US186" s="85"/>
      <c r="UX186" s="87"/>
      <c r="VN186" s="85"/>
      <c r="VS186" s="87"/>
      <c r="VY186" s="85"/>
      <c r="WN186" s="87"/>
      <c r="WT186" s="85"/>
      <c r="WW186" s="85"/>
      <c r="WX186" s="85"/>
      <c r="WY186" s="85"/>
      <c r="WZ186" s="85"/>
      <c r="XA186" s="85"/>
      <c r="XB186" s="85"/>
      <c r="XC186" s="85"/>
      <c r="XD186" s="85"/>
      <c r="XE186" s="85"/>
      <c r="XF186" s="85"/>
      <c r="XG186" s="85"/>
      <c r="XH186" s="85"/>
      <c r="XI186" s="87"/>
      <c r="XJ186" s="85"/>
      <c r="XS186" s="85"/>
      <c r="XT186" s="85"/>
      <c r="XU186" s="85"/>
      <c r="XV186" s="85"/>
      <c r="XW186" s="85"/>
      <c r="XX186" s="85"/>
      <c r="XY186" s="85"/>
      <c r="XZ186" s="85"/>
      <c r="YA186" s="85"/>
      <c r="YB186" s="85"/>
      <c r="YC186" s="85"/>
      <c r="YD186" s="85"/>
      <c r="YE186" s="87"/>
      <c r="YF186" s="85"/>
      <c r="YG186" s="90"/>
    </row>
    <row r="187" spans="7:657" x14ac:dyDescent="0.25">
      <c r="G187" s="85"/>
      <c r="W187" s="85"/>
      <c r="X187" s="85"/>
      <c r="AA187"/>
      <c r="AC187" s="85"/>
      <c r="AR187"/>
      <c r="AS187"/>
      <c r="AV187" s="85"/>
      <c r="AY187" s="86"/>
      <c r="BC187" s="86"/>
      <c r="BN187" s="85"/>
      <c r="DB187" s="85"/>
      <c r="DC187" s="87"/>
      <c r="DD187" s="87"/>
      <c r="DE187" s="87"/>
      <c r="DF187" s="85"/>
      <c r="DG187" s="85"/>
      <c r="DH187" s="85"/>
      <c r="DI187" s="85"/>
      <c r="DN187" s="87"/>
      <c r="DR187" s="85"/>
      <c r="EN187" s="87"/>
      <c r="ER187" s="85"/>
      <c r="FJ187" s="87"/>
      <c r="FK187" s="88"/>
      <c r="FL187" s="88"/>
      <c r="FM187" s="88"/>
      <c r="FN187" s="88"/>
      <c r="GE187" s="89"/>
      <c r="GF187" s="85"/>
      <c r="GG187" s="85"/>
      <c r="GH187" s="85"/>
      <c r="GI187" s="85"/>
      <c r="GZ187" s="87"/>
      <c r="HD187" s="85"/>
      <c r="HU187" s="87"/>
      <c r="HY187" s="85"/>
      <c r="IP187" s="87"/>
      <c r="IT187" s="85"/>
      <c r="JK187" s="87"/>
      <c r="JO187" s="85"/>
      <c r="KF187" s="87"/>
      <c r="KJ187" s="85"/>
      <c r="LA187" s="87"/>
      <c r="LE187" s="85"/>
      <c r="LV187" s="87"/>
      <c r="LZ187" s="85"/>
      <c r="MQ187" s="87"/>
      <c r="MU187" s="85"/>
      <c r="NL187" s="87"/>
      <c r="NP187" s="85"/>
      <c r="OG187" s="87"/>
      <c r="OK187" s="85"/>
      <c r="OV187" s="85"/>
      <c r="PB187" s="87"/>
      <c r="PS187" s="85"/>
      <c r="PY187" s="87"/>
      <c r="QO187" s="85"/>
      <c r="QQ187" s="85"/>
      <c r="QU187" s="87"/>
      <c r="QW187" s="87"/>
      <c r="RL187" s="85"/>
      <c r="RR187" s="87"/>
      <c r="SG187" s="85"/>
      <c r="SM187" s="87"/>
      <c r="TB187" s="85"/>
      <c r="TH187" s="87"/>
      <c r="TW187" s="85"/>
      <c r="UC187" s="87"/>
      <c r="UR187" s="85"/>
      <c r="US187" s="85"/>
      <c r="UX187" s="87"/>
      <c r="VN187" s="85"/>
      <c r="VS187" s="87"/>
      <c r="VY187" s="85"/>
      <c r="WN187" s="87"/>
      <c r="WT187" s="85"/>
      <c r="WW187" s="85"/>
      <c r="WX187" s="85"/>
      <c r="WY187" s="85"/>
      <c r="WZ187" s="85"/>
      <c r="XA187" s="85"/>
      <c r="XB187" s="85"/>
      <c r="XC187" s="85"/>
      <c r="XD187" s="85"/>
      <c r="XE187" s="85"/>
      <c r="XF187" s="85"/>
      <c r="XG187" s="85"/>
      <c r="XH187" s="85"/>
      <c r="XI187" s="87"/>
      <c r="XJ187" s="85"/>
      <c r="XS187" s="85"/>
      <c r="XT187" s="85"/>
      <c r="XU187" s="85"/>
      <c r="XV187" s="85"/>
      <c r="XW187" s="85"/>
      <c r="XX187" s="85"/>
      <c r="XY187" s="85"/>
      <c r="XZ187" s="85"/>
      <c r="YA187" s="85"/>
      <c r="YB187" s="85"/>
      <c r="YC187" s="85"/>
      <c r="YD187" s="85"/>
      <c r="YE187" s="87"/>
      <c r="YF187" s="85"/>
      <c r="YG187" s="90"/>
    </row>
    <row r="188" spans="7:657" x14ac:dyDescent="0.25">
      <c r="G188" s="85"/>
      <c r="W188" s="85"/>
      <c r="X188" s="85"/>
      <c r="AA188"/>
      <c r="AC188" s="85"/>
      <c r="AR188"/>
      <c r="AS188"/>
      <c r="AV188" s="85"/>
      <c r="AY188" s="86"/>
      <c r="BC188" s="86"/>
      <c r="BN188" s="85"/>
      <c r="DB188" s="85"/>
      <c r="DC188" s="87"/>
      <c r="DD188" s="87"/>
      <c r="DE188" s="87"/>
      <c r="DF188" s="85"/>
      <c r="DG188" s="85"/>
      <c r="DH188" s="85"/>
      <c r="DI188" s="85"/>
      <c r="DN188" s="87"/>
      <c r="DR188" s="85"/>
      <c r="EN188" s="87"/>
      <c r="ER188" s="85"/>
      <c r="FJ188" s="87"/>
      <c r="FK188" s="88"/>
      <c r="FL188" s="88"/>
      <c r="FM188" s="88"/>
      <c r="FN188" s="88"/>
      <c r="GE188" s="89"/>
      <c r="GF188" s="85"/>
      <c r="GG188" s="85"/>
      <c r="GH188" s="85"/>
      <c r="GI188" s="85"/>
      <c r="GZ188" s="87"/>
      <c r="HD188" s="85"/>
      <c r="HU188" s="87"/>
      <c r="HY188" s="85"/>
      <c r="IP188" s="87"/>
      <c r="IT188" s="85"/>
      <c r="JK188" s="87"/>
      <c r="JO188" s="85"/>
      <c r="KF188" s="87"/>
      <c r="KJ188" s="85"/>
      <c r="LA188" s="87"/>
      <c r="LE188" s="85"/>
      <c r="LV188" s="87"/>
      <c r="LZ188" s="85"/>
      <c r="MQ188" s="87"/>
      <c r="MU188" s="85"/>
      <c r="NL188" s="87"/>
      <c r="NP188" s="85"/>
      <c r="OG188" s="87"/>
      <c r="OK188" s="85"/>
      <c r="OV188" s="85"/>
      <c r="PB188" s="87"/>
      <c r="PS188" s="85"/>
      <c r="PY188" s="87"/>
      <c r="QO188" s="85"/>
      <c r="QQ188" s="85"/>
      <c r="QU188" s="87"/>
      <c r="QW188" s="87"/>
      <c r="RL188" s="85"/>
      <c r="RR188" s="87"/>
      <c r="SG188" s="85"/>
      <c r="SM188" s="87"/>
      <c r="TB188" s="85"/>
      <c r="TH188" s="87"/>
      <c r="TW188" s="85"/>
      <c r="UC188" s="87"/>
      <c r="UR188" s="85"/>
      <c r="US188" s="85"/>
      <c r="UX188" s="87"/>
      <c r="VN188" s="85"/>
      <c r="VS188" s="87"/>
      <c r="VY188" s="85"/>
      <c r="WN188" s="87"/>
      <c r="WT188" s="85"/>
      <c r="WW188" s="85"/>
      <c r="WX188" s="85"/>
      <c r="WY188" s="85"/>
      <c r="WZ188" s="85"/>
      <c r="XA188" s="85"/>
      <c r="XB188" s="85"/>
      <c r="XC188" s="85"/>
      <c r="XD188" s="85"/>
      <c r="XE188" s="85"/>
      <c r="XF188" s="85"/>
      <c r="XG188" s="85"/>
      <c r="XH188" s="85"/>
      <c r="XI188" s="87"/>
      <c r="XJ188" s="85"/>
      <c r="XS188" s="85"/>
      <c r="XT188" s="85"/>
      <c r="XU188" s="85"/>
      <c r="XV188" s="85"/>
      <c r="XW188" s="85"/>
      <c r="XX188" s="85"/>
      <c r="XY188" s="85"/>
      <c r="XZ188" s="85"/>
      <c r="YA188" s="85"/>
      <c r="YB188" s="85"/>
      <c r="YC188" s="85"/>
      <c r="YD188" s="85"/>
      <c r="YE188" s="87"/>
      <c r="YF188" s="85"/>
      <c r="YG188" s="90"/>
    </row>
    <row r="189" spans="7:657" x14ac:dyDescent="0.25">
      <c r="G189" s="85"/>
      <c r="W189" s="85"/>
      <c r="X189" s="85"/>
      <c r="AA189"/>
      <c r="AC189" s="85"/>
      <c r="AR189"/>
      <c r="AS189"/>
      <c r="AV189" s="85"/>
      <c r="AY189" s="86"/>
      <c r="BC189" s="86"/>
      <c r="BN189" s="85"/>
      <c r="DB189" s="85"/>
      <c r="DC189" s="87"/>
      <c r="DD189" s="87"/>
      <c r="DE189" s="87"/>
      <c r="DF189" s="85"/>
      <c r="DG189" s="85"/>
      <c r="DH189" s="85"/>
      <c r="DI189" s="85"/>
      <c r="DN189" s="87"/>
      <c r="DR189" s="85"/>
      <c r="EN189" s="87"/>
      <c r="ER189" s="85"/>
      <c r="FJ189" s="87"/>
      <c r="FK189" s="88"/>
      <c r="FL189" s="88"/>
      <c r="FM189" s="88"/>
      <c r="FN189" s="88"/>
      <c r="GE189" s="89"/>
      <c r="GF189" s="85"/>
      <c r="GG189" s="85"/>
      <c r="GH189" s="85"/>
      <c r="GI189" s="85"/>
      <c r="GZ189" s="87"/>
      <c r="HD189" s="85"/>
      <c r="HU189" s="87"/>
      <c r="HY189" s="85"/>
      <c r="IP189" s="87"/>
      <c r="IT189" s="85"/>
      <c r="JK189" s="87"/>
      <c r="JO189" s="85"/>
      <c r="KF189" s="87"/>
      <c r="KJ189" s="85"/>
      <c r="LA189" s="87"/>
      <c r="LE189" s="85"/>
      <c r="LV189" s="87"/>
      <c r="LZ189" s="85"/>
      <c r="MQ189" s="87"/>
      <c r="MU189" s="85"/>
      <c r="NL189" s="87"/>
      <c r="NP189" s="85"/>
      <c r="OG189" s="87"/>
      <c r="OK189" s="85"/>
      <c r="OV189" s="85"/>
      <c r="PB189" s="87"/>
      <c r="PS189" s="85"/>
      <c r="PY189" s="87"/>
      <c r="QO189" s="85"/>
      <c r="QQ189" s="85"/>
      <c r="QU189" s="87"/>
      <c r="QW189" s="87"/>
      <c r="RL189" s="85"/>
      <c r="RR189" s="87"/>
      <c r="SG189" s="85"/>
      <c r="SM189" s="87"/>
      <c r="TB189" s="85"/>
      <c r="TH189" s="87"/>
      <c r="TW189" s="85"/>
      <c r="UC189" s="87"/>
      <c r="UR189" s="85"/>
      <c r="US189" s="85"/>
      <c r="UX189" s="87"/>
      <c r="VN189" s="85"/>
      <c r="VS189" s="87"/>
      <c r="VY189" s="85"/>
      <c r="WN189" s="87"/>
      <c r="WT189" s="85"/>
      <c r="WW189" s="85"/>
      <c r="WX189" s="85"/>
      <c r="WY189" s="85"/>
      <c r="WZ189" s="85"/>
      <c r="XA189" s="85"/>
      <c r="XB189" s="85"/>
      <c r="XC189" s="85"/>
      <c r="XD189" s="85"/>
      <c r="XE189" s="85"/>
      <c r="XF189" s="85"/>
      <c r="XG189" s="85"/>
      <c r="XH189" s="85"/>
      <c r="XI189" s="87"/>
      <c r="XJ189" s="85"/>
      <c r="XS189" s="85"/>
      <c r="XT189" s="85"/>
      <c r="XU189" s="85"/>
      <c r="XV189" s="85"/>
      <c r="XW189" s="85"/>
      <c r="XX189" s="85"/>
      <c r="XY189" s="85"/>
      <c r="XZ189" s="85"/>
      <c r="YA189" s="85"/>
      <c r="YB189" s="85"/>
      <c r="YC189" s="85"/>
      <c r="YD189" s="85"/>
      <c r="YE189" s="87"/>
      <c r="YF189" s="85"/>
      <c r="YG189" s="90"/>
    </row>
    <row r="190" spans="7:657" x14ac:dyDescent="0.25">
      <c r="G190" s="85"/>
      <c r="W190" s="85"/>
      <c r="X190" s="85"/>
      <c r="AA190"/>
      <c r="AC190" s="85"/>
      <c r="AR190"/>
      <c r="AS190"/>
      <c r="AV190" s="85"/>
      <c r="AY190" s="86"/>
      <c r="BC190" s="86"/>
      <c r="BN190" s="85"/>
      <c r="DB190" s="85"/>
      <c r="DC190" s="87"/>
      <c r="DD190" s="87"/>
      <c r="DE190" s="87"/>
      <c r="DF190" s="85"/>
      <c r="DG190" s="85"/>
      <c r="DH190" s="85"/>
      <c r="DI190" s="85"/>
      <c r="DN190" s="87"/>
      <c r="DR190" s="85"/>
      <c r="EN190" s="87"/>
      <c r="ER190" s="85"/>
      <c r="FJ190" s="87"/>
      <c r="FK190" s="88"/>
      <c r="FL190" s="88"/>
      <c r="FM190" s="88"/>
      <c r="FN190" s="88"/>
      <c r="GE190" s="89"/>
      <c r="GF190" s="85"/>
      <c r="GG190" s="85"/>
      <c r="GH190" s="85"/>
      <c r="GI190" s="85"/>
      <c r="GZ190" s="87"/>
      <c r="HD190" s="85"/>
      <c r="HU190" s="87"/>
      <c r="HY190" s="85"/>
      <c r="IP190" s="87"/>
      <c r="IT190" s="85"/>
      <c r="JK190" s="87"/>
      <c r="JO190" s="85"/>
      <c r="KF190" s="87"/>
      <c r="KJ190" s="85"/>
      <c r="LA190" s="87"/>
      <c r="LE190" s="85"/>
      <c r="LV190" s="87"/>
      <c r="LZ190" s="85"/>
      <c r="MQ190" s="87"/>
      <c r="MU190" s="85"/>
      <c r="NL190" s="87"/>
      <c r="NP190" s="85"/>
      <c r="OG190" s="87"/>
      <c r="OK190" s="85"/>
      <c r="OV190" s="85"/>
      <c r="PB190" s="87"/>
      <c r="PS190" s="85"/>
      <c r="PY190" s="87"/>
      <c r="QO190" s="85"/>
      <c r="QQ190" s="85"/>
      <c r="QU190" s="87"/>
      <c r="QW190" s="87"/>
      <c r="RL190" s="85"/>
      <c r="RR190" s="87"/>
      <c r="SG190" s="85"/>
      <c r="SM190" s="87"/>
      <c r="TB190" s="85"/>
      <c r="TH190" s="87"/>
      <c r="TW190" s="85"/>
      <c r="UC190" s="87"/>
      <c r="UR190" s="85"/>
      <c r="US190" s="85"/>
      <c r="UX190" s="87"/>
      <c r="VN190" s="85"/>
      <c r="VS190" s="87"/>
      <c r="VY190" s="85"/>
      <c r="WN190" s="87"/>
      <c r="WT190" s="85"/>
      <c r="WW190" s="85"/>
      <c r="WX190" s="85"/>
      <c r="WY190" s="85"/>
      <c r="WZ190" s="85"/>
      <c r="XA190" s="85"/>
      <c r="XB190" s="85"/>
      <c r="XC190" s="85"/>
      <c r="XD190" s="85"/>
      <c r="XE190" s="85"/>
      <c r="XF190" s="85"/>
      <c r="XG190" s="85"/>
      <c r="XH190" s="85"/>
      <c r="XI190" s="87"/>
      <c r="XJ190" s="85"/>
      <c r="XS190" s="85"/>
      <c r="XT190" s="85"/>
      <c r="XU190" s="85"/>
      <c r="XV190" s="85"/>
      <c r="XW190" s="85"/>
      <c r="XX190" s="85"/>
      <c r="XY190" s="85"/>
      <c r="XZ190" s="85"/>
      <c r="YA190" s="85"/>
      <c r="YB190" s="85"/>
      <c r="YC190" s="85"/>
      <c r="YD190" s="85"/>
      <c r="YE190" s="87"/>
      <c r="YF190" s="85"/>
      <c r="YG190" s="90"/>
    </row>
    <row r="191" spans="7:657" x14ac:dyDescent="0.25">
      <c r="G191" s="85"/>
      <c r="W191" s="85"/>
      <c r="X191" s="85"/>
      <c r="AA191"/>
      <c r="AC191" s="85"/>
      <c r="AR191"/>
      <c r="AS191"/>
      <c r="AV191" s="85"/>
      <c r="AY191" s="86"/>
      <c r="BC191" s="86"/>
      <c r="BN191" s="85"/>
      <c r="DB191" s="85"/>
      <c r="DC191" s="87"/>
      <c r="DD191" s="87"/>
      <c r="DE191" s="87"/>
      <c r="DF191" s="85"/>
      <c r="DG191" s="85"/>
      <c r="DH191" s="85"/>
      <c r="DI191" s="85"/>
      <c r="DN191" s="87"/>
      <c r="DR191" s="85"/>
      <c r="EN191" s="87"/>
      <c r="ER191" s="85"/>
      <c r="FJ191" s="87"/>
      <c r="FK191" s="88"/>
      <c r="FL191" s="88"/>
      <c r="FM191" s="88"/>
      <c r="FN191" s="88"/>
      <c r="GE191" s="89"/>
      <c r="GF191" s="85"/>
      <c r="GG191" s="85"/>
      <c r="GH191" s="85"/>
      <c r="GI191" s="85"/>
      <c r="GZ191" s="87"/>
      <c r="HD191" s="85"/>
      <c r="HU191" s="87"/>
      <c r="HY191" s="85"/>
      <c r="IP191" s="87"/>
      <c r="IT191" s="85"/>
      <c r="JK191" s="87"/>
      <c r="JO191" s="85"/>
      <c r="KF191" s="87"/>
      <c r="KJ191" s="85"/>
      <c r="LA191" s="87"/>
      <c r="LE191" s="85"/>
      <c r="LV191" s="87"/>
      <c r="LZ191" s="85"/>
      <c r="MQ191" s="87"/>
      <c r="MU191" s="85"/>
      <c r="NL191" s="87"/>
      <c r="NP191" s="85"/>
      <c r="OG191" s="87"/>
      <c r="OK191" s="85"/>
      <c r="OV191" s="85"/>
      <c r="PB191" s="87"/>
      <c r="PS191" s="85"/>
      <c r="PY191" s="87"/>
      <c r="QO191" s="85"/>
      <c r="QQ191" s="85"/>
      <c r="QU191" s="87"/>
      <c r="QW191" s="87"/>
      <c r="RL191" s="85"/>
      <c r="RR191" s="87"/>
      <c r="SG191" s="85"/>
      <c r="SM191" s="87"/>
      <c r="TB191" s="85"/>
      <c r="TH191" s="87"/>
      <c r="TW191" s="85"/>
      <c r="UC191" s="87"/>
      <c r="UR191" s="85"/>
      <c r="US191" s="85"/>
      <c r="UX191" s="87"/>
      <c r="VN191" s="85"/>
      <c r="VS191" s="87"/>
      <c r="VY191" s="85"/>
      <c r="WN191" s="87"/>
      <c r="WT191" s="85"/>
      <c r="WW191" s="85"/>
      <c r="WX191" s="85"/>
      <c r="WY191" s="85"/>
      <c r="WZ191" s="85"/>
      <c r="XA191" s="85"/>
      <c r="XB191" s="85"/>
      <c r="XC191" s="85"/>
      <c r="XD191" s="85"/>
      <c r="XE191" s="85"/>
      <c r="XF191" s="85"/>
      <c r="XG191" s="85"/>
      <c r="XH191" s="85"/>
      <c r="XI191" s="87"/>
      <c r="XJ191" s="85"/>
      <c r="XS191" s="85"/>
      <c r="XT191" s="85"/>
      <c r="XU191" s="85"/>
      <c r="XV191" s="85"/>
      <c r="XW191" s="85"/>
      <c r="XX191" s="85"/>
      <c r="XY191" s="85"/>
      <c r="XZ191" s="85"/>
      <c r="YA191" s="85"/>
      <c r="YB191" s="85"/>
      <c r="YC191" s="85"/>
      <c r="YD191" s="85"/>
      <c r="YE191" s="87"/>
      <c r="YF191" s="85"/>
      <c r="YG191" s="90"/>
    </row>
    <row r="192" spans="7:657" x14ac:dyDescent="0.25">
      <c r="G192" s="85"/>
      <c r="W192" s="85"/>
      <c r="X192" s="85"/>
      <c r="AA192"/>
      <c r="AC192" s="85"/>
      <c r="AR192"/>
      <c r="AS192"/>
      <c r="AV192" s="85"/>
      <c r="AY192" s="86"/>
      <c r="BC192" s="86"/>
      <c r="BN192" s="85"/>
      <c r="DB192" s="85"/>
      <c r="DC192" s="87"/>
      <c r="DD192" s="87"/>
      <c r="DE192" s="87"/>
      <c r="DF192" s="85"/>
      <c r="DG192" s="85"/>
      <c r="DH192" s="85"/>
      <c r="DI192" s="85"/>
      <c r="DN192" s="87"/>
      <c r="DR192" s="85"/>
      <c r="EN192" s="87"/>
      <c r="ER192" s="85"/>
      <c r="FJ192" s="87"/>
      <c r="FK192" s="88"/>
      <c r="FL192" s="88"/>
      <c r="FM192" s="88"/>
      <c r="FN192" s="88"/>
      <c r="GE192" s="89"/>
      <c r="GF192" s="85"/>
      <c r="GG192" s="85"/>
      <c r="GH192" s="85"/>
      <c r="GI192" s="85"/>
      <c r="GZ192" s="87"/>
      <c r="HD192" s="85"/>
      <c r="HU192" s="87"/>
      <c r="HY192" s="85"/>
      <c r="IP192" s="87"/>
      <c r="IT192" s="85"/>
      <c r="JK192" s="87"/>
      <c r="JO192" s="85"/>
      <c r="KF192" s="87"/>
      <c r="KJ192" s="85"/>
      <c r="LA192" s="87"/>
      <c r="LE192" s="85"/>
      <c r="LV192" s="87"/>
      <c r="LZ192" s="85"/>
      <c r="MQ192" s="87"/>
      <c r="MU192" s="85"/>
      <c r="NL192" s="87"/>
      <c r="NP192" s="85"/>
      <c r="OG192" s="87"/>
      <c r="OK192" s="85"/>
      <c r="OV192" s="85"/>
      <c r="PB192" s="87"/>
      <c r="PS192" s="85"/>
      <c r="PY192" s="87"/>
      <c r="QO192" s="85"/>
      <c r="QQ192" s="85"/>
      <c r="QU192" s="87"/>
      <c r="QW192" s="87"/>
      <c r="RL192" s="85"/>
      <c r="RR192" s="87"/>
      <c r="SG192" s="85"/>
      <c r="SM192" s="87"/>
      <c r="TB192" s="85"/>
      <c r="TH192" s="87"/>
      <c r="TW192" s="85"/>
      <c r="UC192" s="87"/>
      <c r="UR192" s="85"/>
      <c r="US192" s="85"/>
      <c r="UX192" s="87"/>
      <c r="VN192" s="85"/>
      <c r="VS192" s="87"/>
      <c r="VY192" s="85"/>
      <c r="WN192" s="87"/>
      <c r="WT192" s="85"/>
      <c r="WW192" s="85"/>
      <c r="WX192" s="85"/>
      <c r="WY192" s="85"/>
      <c r="WZ192" s="85"/>
      <c r="XA192" s="85"/>
      <c r="XB192" s="85"/>
      <c r="XC192" s="85"/>
      <c r="XD192" s="85"/>
      <c r="XE192" s="85"/>
      <c r="XF192" s="85"/>
      <c r="XG192" s="85"/>
      <c r="XH192" s="85"/>
      <c r="XI192" s="87"/>
      <c r="XJ192" s="85"/>
      <c r="XS192" s="85"/>
      <c r="XT192" s="85"/>
      <c r="XU192" s="85"/>
      <c r="XV192" s="85"/>
      <c r="XW192" s="85"/>
      <c r="XX192" s="85"/>
      <c r="XY192" s="85"/>
      <c r="XZ192" s="85"/>
      <c r="YA192" s="85"/>
      <c r="YB192" s="85"/>
      <c r="YC192" s="85"/>
      <c r="YD192" s="85"/>
      <c r="YE192" s="87"/>
      <c r="YF192" s="85"/>
      <c r="YG192" s="90"/>
    </row>
    <row r="193" spans="7:657" x14ac:dyDescent="0.25">
      <c r="G193" s="85"/>
      <c r="W193" s="85"/>
      <c r="X193" s="85"/>
      <c r="AA193"/>
      <c r="AC193" s="85"/>
      <c r="AR193"/>
      <c r="AS193"/>
      <c r="AV193" s="85"/>
      <c r="AY193" s="86"/>
      <c r="BC193" s="86"/>
      <c r="BN193" s="85"/>
      <c r="DB193" s="85"/>
      <c r="DC193" s="87"/>
      <c r="DD193" s="87"/>
      <c r="DE193" s="87"/>
      <c r="DF193" s="85"/>
      <c r="DG193" s="85"/>
      <c r="DH193" s="85"/>
      <c r="DI193" s="85"/>
      <c r="DN193" s="87"/>
      <c r="DR193" s="85"/>
      <c r="EN193" s="87"/>
      <c r="ER193" s="85"/>
      <c r="FJ193" s="87"/>
      <c r="FK193" s="88"/>
      <c r="FL193" s="88"/>
      <c r="FM193" s="88"/>
      <c r="FN193" s="88"/>
      <c r="GE193" s="89"/>
      <c r="GF193" s="85"/>
      <c r="GG193" s="85"/>
      <c r="GH193" s="85"/>
      <c r="GI193" s="85"/>
      <c r="GZ193" s="87"/>
      <c r="HD193" s="85"/>
      <c r="HU193" s="87"/>
      <c r="HY193" s="85"/>
      <c r="IP193" s="87"/>
      <c r="IT193" s="85"/>
      <c r="JK193" s="87"/>
      <c r="JO193" s="85"/>
      <c r="KF193" s="87"/>
      <c r="KJ193" s="85"/>
      <c r="LA193" s="87"/>
      <c r="LE193" s="85"/>
      <c r="LV193" s="87"/>
      <c r="LZ193" s="85"/>
      <c r="MQ193" s="87"/>
      <c r="MU193" s="85"/>
      <c r="NL193" s="87"/>
      <c r="NP193" s="85"/>
      <c r="OG193" s="87"/>
      <c r="OK193" s="85"/>
      <c r="OV193" s="85"/>
      <c r="PB193" s="87"/>
      <c r="PS193" s="85"/>
      <c r="PY193" s="87"/>
      <c r="QO193" s="85"/>
      <c r="QQ193" s="85"/>
      <c r="QU193" s="87"/>
      <c r="QW193" s="87"/>
      <c r="RL193" s="85"/>
      <c r="RR193" s="87"/>
      <c r="SG193" s="85"/>
      <c r="SM193" s="87"/>
      <c r="TB193" s="85"/>
      <c r="TH193" s="87"/>
      <c r="TW193" s="85"/>
      <c r="UC193" s="87"/>
      <c r="UR193" s="85"/>
      <c r="US193" s="85"/>
      <c r="UX193" s="87"/>
      <c r="VN193" s="85"/>
      <c r="VS193" s="87"/>
      <c r="VY193" s="85"/>
      <c r="WN193" s="87"/>
      <c r="WT193" s="85"/>
      <c r="WW193" s="85"/>
      <c r="WX193" s="85"/>
      <c r="WY193" s="85"/>
      <c r="WZ193" s="85"/>
      <c r="XA193" s="85"/>
      <c r="XB193" s="85"/>
      <c r="XC193" s="85"/>
      <c r="XD193" s="85"/>
      <c r="XE193" s="85"/>
      <c r="XF193" s="85"/>
      <c r="XG193" s="85"/>
      <c r="XH193" s="85"/>
      <c r="XI193" s="87"/>
      <c r="XJ193" s="85"/>
      <c r="XS193" s="85"/>
      <c r="XT193" s="85"/>
      <c r="XU193" s="85"/>
      <c r="XV193" s="85"/>
      <c r="XW193" s="85"/>
      <c r="XX193" s="85"/>
      <c r="XY193" s="85"/>
      <c r="XZ193" s="85"/>
      <c r="YA193" s="85"/>
      <c r="YB193" s="85"/>
      <c r="YC193" s="85"/>
      <c r="YD193" s="85"/>
      <c r="YE193" s="87"/>
      <c r="YF193" s="85"/>
      <c r="YG193" s="90"/>
    </row>
    <row r="194" spans="7:657" x14ac:dyDescent="0.25">
      <c r="G194" s="85"/>
      <c r="W194" s="85"/>
      <c r="X194" s="85"/>
      <c r="AA194"/>
      <c r="AC194" s="85"/>
      <c r="AR194"/>
      <c r="AS194"/>
      <c r="AV194" s="85"/>
      <c r="AY194" s="86"/>
      <c r="BC194" s="86"/>
      <c r="BN194" s="85"/>
      <c r="DB194" s="85"/>
      <c r="DC194" s="87"/>
      <c r="DD194" s="87"/>
      <c r="DE194" s="87"/>
      <c r="DF194" s="85"/>
      <c r="DG194" s="85"/>
      <c r="DH194" s="85"/>
      <c r="DI194" s="85"/>
      <c r="DN194" s="87"/>
      <c r="DR194" s="85"/>
      <c r="EN194" s="87"/>
      <c r="ER194" s="85"/>
      <c r="FJ194" s="87"/>
      <c r="FK194" s="88"/>
      <c r="FL194" s="88"/>
      <c r="FM194" s="88"/>
      <c r="FN194" s="88"/>
      <c r="GE194" s="89"/>
      <c r="GF194" s="85"/>
      <c r="GG194" s="85"/>
      <c r="GH194" s="85"/>
      <c r="GI194" s="85"/>
      <c r="GZ194" s="87"/>
      <c r="HD194" s="85"/>
      <c r="HU194" s="87"/>
      <c r="HY194" s="85"/>
      <c r="IP194" s="87"/>
      <c r="IT194" s="85"/>
      <c r="JK194" s="87"/>
      <c r="JO194" s="85"/>
      <c r="KF194" s="87"/>
      <c r="KJ194" s="85"/>
      <c r="LA194" s="87"/>
      <c r="LE194" s="85"/>
      <c r="LV194" s="87"/>
      <c r="LZ194" s="85"/>
      <c r="MQ194" s="87"/>
      <c r="MU194" s="85"/>
      <c r="NL194" s="87"/>
      <c r="NP194" s="85"/>
      <c r="OG194" s="87"/>
      <c r="OK194" s="85"/>
      <c r="OV194" s="85"/>
      <c r="PB194" s="87"/>
      <c r="PS194" s="85"/>
      <c r="PY194" s="87"/>
      <c r="QO194" s="85"/>
      <c r="QQ194" s="85"/>
      <c r="QU194" s="87"/>
      <c r="QW194" s="87"/>
      <c r="RL194" s="85"/>
      <c r="RR194" s="87"/>
      <c r="SG194" s="85"/>
      <c r="SM194" s="87"/>
      <c r="TB194" s="85"/>
      <c r="TH194" s="87"/>
      <c r="TW194" s="85"/>
      <c r="UC194" s="87"/>
      <c r="UR194" s="85"/>
      <c r="US194" s="85"/>
      <c r="UX194" s="87"/>
      <c r="VN194" s="85"/>
      <c r="VS194" s="87"/>
      <c r="VY194" s="85"/>
      <c r="WN194" s="87"/>
      <c r="WT194" s="85"/>
      <c r="WW194" s="85"/>
      <c r="WX194" s="85"/>
      <c r="WY194" s="85"/>
      <c r="WZ194" s="85"/>
      <c r="XA194" s="85"/>
      <c r="XB194" s="85"/>
      <c r="XC194" s="85"/>
      <c r="XD194" s="85"/>
      <c r="XE194" s="85"/>
      <c r="XF194" s="85"/>
      <c r="XG194" s="85"/>
      <c r="XH194" s="85"/>
      <c r="XI194" s="87"/>
      <c r="XJ194" s="85"/>
      <c r="XS194" s="85"/>
      <c r="XT194" s="85"/>
      <c r="XU194" s="85"/>
      <c r="XV194" s="85"/>
      <c r="XW194" s="85"/>
      <c r="XX194" s="85"/>
      <c r="XY194" s="85"/>
      <c r="XZ194" s="85"/>
      <c r="YA194" s="85"/>
      <c r="YB194" s="85"/>
      <c r="YC194" s="85"/>
      <c r="YD194" s="85"/>
      <c r="YE194" s="87"/>
      <c r="YF194" s="85"/>
      <c r="YG194" s="90"/>
    </row>
    <row r="195" spans="7:657" x14ac:dyDescent="0.25">
      <c r="G195" s="85"/>
      <c r="W195" s="85"/>
      <c r="X195" s="85"/>
      <c r="AA195"/>
      <c r="AC195" s="85"/>
      <c r="AR195"/>
      <c r="AS195"/>
      <c r="AV195" s="85"/>
      <c r="AY195" s="86"/>
      <c r="BC195" s="86"/>
      <c r="BN195" s="85"/>
      <c r="DB195" s="85"/>
      <c r="DC195" s="87"/>
      <c r="DD195" s="87"/>
      <c r="DE195" s="87"/>
      <c r="DF195" s="85"/>
      <c r="DG195" s="85"/>
      <c r="DH195" s="85"/>
      <c r="DI195" s="85"/>
      <c r="DN195" s="87"/>
      <c r="DR195" s="85"/>
      <c r="EN195" s="87"/>
      <c r="ER195" s="85"/>
      <c r="FJ195" s="87"/>
      <c r="FK195" s="88"/>
      <c r="FL195" s="88"/>
      <c r="FM195" s="88"/>
      <c r="FN195" s="88"/>
      <c r="GE195" s="89"/>
      <c r="GF195" s="85"/>
      <c r="GG195" s="85"/>
      <c r="GH195" s="85"/>
      <c r="GI195" s="85"/>
      <c r="GZ195" s="87"/>
      <c r="HD195" s="85"/>
      <c r="HU195" s="87"/>
      <c r="HY195" s="85"/>
      <c r="IP195" s="87"/>
      <c r="IT195" s="85"/>
      <c r="JK195" s="87"/>
      <c r="JO195" s="85"/>
      <c r="KF195" s="87"/>
      <c r="KJ195" s="85"/>
      <c r="LA195" s="87"/>
      <c r="LE195" s="85"/>
      <c r="LV195" s="87"/>
      <c r="LZ195" s="85"/>
      <c r="MQ195" s="87"/>
      <c r="MU195" s="85"/>
      <c r="NL195" s="87"/>
      <c r="NP195" s="85"/>
      <c r="OG195" s="87"/>
      <c r="OK195" s="85"/>
      <c r="OV195" s="85"/>
      <c r="PB195" s="87"/>
      <c r="PS195" s="85"/>
      <c r="PY195" s="87"/>
      <c r="QO195" s="85"/>
      <c r="QQ195" s="85"/>
      <c r="QU195" s="87"/>
      <c r="QW195" s="87"/>
      <c r="RL195" s="85"/>
      <c r="RR195" s="87"/>
      <c r="SG195" s="85"/>
      <c r="SM195" s="87"/>
      <c r="TB195" s="85"/>
      <c r="TH195" s="87"/>
      <c r="TW195" s="85"/>
      <c r="UC195" s="87"/>
      <c r="UR195" s="85"/>
      <c r="US195" s="85"/>
      <c r="UX195" s="87"/>
      <c r="VN195" s="85"/>
      <c r="VS195" s="87"/>
      <c r="VY195" s="85"/>
      <c r="WN195" s="87"/>
      <c r="WT195" s="85"/>
      <c r="WW195" s="85"/>
      <c r="WX195" s="85"/>
      <c r="WY195" s="85"/>
      <c r="WZ195" s="85"/>
      <c r="XA195" s="85"/>
      <c r="XB195" s="85"/>
      <c r="XC195" s="85"/>
      <c r="XD195" s="85"/>
      <c r="XE195" s="85"/>
      <c r="XF195" s="85"/>
      <c r="XG195" s="85"/>
      <c r="XH195" s="85"/>
      <c r="XI195" s="87"/>
      <c r="XJ195" s="85"/>
      <c r="XS195" s="85"/>
      <c r="XT195" s="85"/>
      <c r="XU195" s="85"/>
      <c r="XV195" s="85"/>
      <c r="XW195" s="85"/>
      <c r="XX195" s="85"/>
      <c r="XY195" s="85"/>
      <c r="XZ195" s="85"/>
      <c r="YA195" s="85"/>
      <c r="YB195" s="85"/>
      <c r="YC195" s="85"/>
      <c r="YD195" s="85"/>
      <c r="YE195" s="87"/>
      <c r="YF195" s="85"/>
      <c r="YG195" s="90"/>
    </row>
    <row r="196" spans="7:657" x14ac:dyDescent="0.25">
      <c r="G196" s="85"/>
      <c r="W196" s="85"/>
      <c r="X196" s="85"/>
      <c r="AA196"/>
      <c r="AC196" s="85"/>
      <c r="AR196"/>
      <c r="AS196"/>
      <c r="AV196" s="85"/>
      <c r="AY196" s="86"/>
      <c r="BC196" s="86"/>
      <c r="BN196" s="85"/>
      <c r="DB196" s="85"/>
      <c r="DC196" s="87"/>
      <c r="DD196" s="87"/>
      <c r="DE196" s="87"/>
      <c r="DF196" s="85"/>
      <c r="DG196" s="85"/>
      <c r="DH196" s="85"/>
      <c r="DI196" s="85"/>
      <c r="DN196" s="87"/>
      <c r="DR196" s="85"/>
      <c r="EN196" s="87"/>
      <c r="ER196" s="85"/>
      <c r="FJ196" s="87"/>
      <c r="FK196" s="88"/>
      <c r="FL196" s="88"/>
      <c r="FM196" s="88"/>
      <c r="FN196" s="88"/>
      <c r="GE196" s="89"/>
      <c r="GF196" s="85"/>
      <c r="GG196" s="85"/>
      <c r="GH196" s="85"/>
      <c r="GI196" s="85"/>
      <c r="GZ196" s="87"/>
      <c r="HD196" s="85"/>
      <c r="HU196" s="87"/>
      <c r="HY196" s="85"/>
      <c r="IP196" s="87"/>
      <c r="IT196" s="85"/>
      <c r="JK196" s="87"/>
      <c r="JO196" s="85"/>
      <c r="KF196" s="87"/>
      <c r="KJ196" s="85"/>
      <c r="LA196" s="87"/>
      <c r="LE196" s="85"/>
      <c r="LV196" s="87"/>
      <c r="LZ196" s="85"/>
      <c r="MQ196" s="87"/>
      <c r="MU196" s="85"/>
      <c r="NL196" s="87"/>
      <c r="NP196" s="85"/>
      <c r="OG196" s="87"/>
      <c r="OK196" s="85"/>
      <c r="OV196" s="85"/>
      <c r="PB196" s="87"/>
      <c r="PS196" s="85"/>
      <c r="PY196" s="87"/>
      <c r="QO196" s="85"/>
      <c r="QQ196" s="85"/>
      <c r="QU196" s="87"/>
      <c r="QW196" s="87"/>
      <c r="RL196" s="85"/>
      <c r="RR196" s="87"/>
      <c r="SG196" s="85"/>
      <c r="SM196" s="87"/>
      <c r="TB196" s="85"/>
      <c r="TH196" s="87"/>
      <c r="TW196" s="85"/>
      <c r="UC196" s="87"/>
      <c r="UR196" s="85"/>
      <c r="US196" s="85"/>
      <c r="UX196" s="87"/>
      <c r="VN196" s="85"/>
      <c r="VS196" s="87"/>
      <c r="VY196" s="85"/>
      <c r="WN196" s="87"/>
      <c r="WT196" s="85"/>
      <c r="WW196" s="85"/>
      <c r="WX196" s="85"/>
      <c r="WY196" s="85"/>
      <c r="WZ196" s="85"/>
      <c r="XA196" s="85"/>
      <c r="XB196" s="85"/>
      <c r="XC196" s="85"/>
      <c r="XD196" s="85"/>
      <c r="XE196" s="85"/>
      <c r="XF196" s="85"/>
      <c r="XG196" s="85"/>
      <c r="XH196" s="85"/>
      <c r="XI196" s="87"/>
      <c r="XJ196" s="85"/>
      <c r="XS196" s="85"/>
      <c r="XT196" s="85"/>
      <c r="XU196" s="85"/>
      <c r="XV196" s="85"/>
      <c r="XW196" s="85"/>
      <c r="XX196" s="85"/>
      <c r="XY196" s="85"/>
      <c r="XZ196" s="85"/>
      <c r="YA196" s="85"/>
      <c r="YB196" s="85"/>
      <c r="YC196" s="85"/>
      <c r="YD196" s="85"/>
      <c r="YE196" s="87"/>
      <c r="YF196" s="85"/>
      <c r="YG196" s="90"/>
    </row>
    <row r="197" spans="7:657" x14ac:dyDescent="0.25">
      <c r="G197" s="85"/>
      <c r="W197" s="85"/>
      <c r="X197" s="85"/>
      <c r="AA197"/>
      <c r="AC197" s="85"/>
      <c r="AR197"/>
      <c r="AS197"/>
      <c r="AV197" s="85"/>
      <c r="AY197" s="86"/>
      <c r="BC197" s="86"/>
      <c r="BN197" s="85"/>
      <c r="DB197" s="85"/>
      <c r="DC197" s="87"/>
      <c r="DD197" s="87"/>
      <c r="DE197" s="87"/>
      <c r="DF197" s="85"/>
      <c r="DG197" s="85"/>
      <c r="DH197" s="85"/>
      <c r="DI197" s="85"/>
      <c r="DN197" s="87"/>
      <c r="DR197" s="85"/>
      <c r="EN197" s="87"/>
      <c r="ER197" s="85"/>
      <c r="FJ197" s="87"/>
      <c r="FK197" s="88"/>
      <c r="FL197" s="88"/>
      <c r="FM197" s="88"/>
      <c r="FN197" s="88"/>
      <c r="GE197" s="89"/>
      <c r="GF197" s="85"/>
      <c r="GG197" s="85"/>
      <c r="GH197" s="85"/>
      <c r="GI197" s="85"/>
      <c r="GZ197" s="87"/>
      <c r="HD197" s="85"/>
      <c r="HU197" s="87"/>
      <c r="HY197" s="85"/>
      <c r="IP197" s="87"/>
      <c r="IT197" s="85"/>
      <c r="JK197" s="87"/>
      <c r="JO197" s="85"/>
      <c r="KF197" s="87"/>
      <c r="KJ197" s="85"/>
      <c r="LA197" s="87"/>
      <c r="LE197" s="85"/>
      <c r="LV197" s="87"/>
      <c r="LZ197" s="85"/>
      <c r="MQ197" s="87"/>
      <c r="MU197" s="85"/>
      <c r="NL197" s="87"/>
      <c r="NP197" s="85"/>
      <c r="OG197" s="87"/>
      <c r="OK197" s="85"/>
      <c r="OV197" s="85"/>
      <c r="PB197" s="87"/>
      <c r="PS197" s="85"/>
      <c r="PY197" s="87"/>
      <c r="QO197" s="85"/>
      <c r="QQ197" s="85"/>
      <c r="QU197" s="87"/>
      <c r="QW197" s="87"/>
      <c r="RL197" s="85"/>
      <c r="RR197" s="87"/>
      <c r="SG197" s="85"/>
      <c r="SM197" s="87"/>
      <c r="TB197" s="85"/>
      <c r="TH197" s="87"/>
      <c r="TW197" s="85"/>
      <c r="UC197" s="87"/>
      <c r="UR197" s="85"/>
      <c r="US197" s="85"/>
      <c r="UX197" s="87"/>
      <c r="VN197" s="85"/>
      <c r="VS197" s="87"/>
      <c r="VY197" s="85"/>
      <c r="WN197" s="87"/>
      <c r="WT197" s="85"/>
      <c r="WW197" s="85"/>
      <c r="WX197" s="85"/>
      <c r="WY197" s="85"/>
      <c r="WZ197" s="85"/>
      <c r="XA197" s="85"/>
      <c r="XB197" s="85"/>
      <c r="XC197" s="85"/>
      <c r="XD197" s="85"/>
      <c r="XE197" s="85"/>
      <c r="XF197" s="85"/>
      <c r="XG197" s="85"/>
      <c r="XH197" s="85"/>
      <c r="XI197" s="87"/>
      <c r="XJ197" s="85"/>
      <c r="XS197" s="85"/>
      <c r="XT197" s="85"/>
      <c r="XU197" s="85"/>
      <c r="XV197" s="85"/>
      <c r="XW197" s="85"/>
      <c r="XX197" s="85"/>
      <c r="XY197" s="85"/>
      <c r="XZ197" s="85"/>
      <c r="YA197" s="85"/>
      <c r="YB197" s="85"/>
      <c r="YC197" s="85"/>
      <c r="YD197" s="85"/>
      <c r="YE197" s="87"/>
      <c r="YF197" s="85"/>
      <c r="YG197" s="90"/>
    </row>
    <row r="198" spans="7:657" x14ac:dyDescent="0.25">
      <c r="G198" s="85"/>
      <c r="W198" s="85"/>
      <c r="X198" s="85"/>
      <c r="AA198"/>
      <c r="AC198" s="85"/>
      <c r="AR198"/>
      <c r="AS198"/>
      <c r="AV198" s="85"/>
      <c r="AY198" s="86"/>
      <c r="BC198" s="86"/>
      <c r="BN198" s="85"/>
      <c r="DB198" s="85"/>
      <c r="DC198" s="87"/>
      <c r="DD198" s="87"/>
      <c r="DE198" s="87"/>
      <c r="DF198" s="85"/>
      <c r="DG198" s="85"/>
      <c r="DH198" s="85"/>
      <c r="DI198" s="85"/>
      <c r="DN198" s="87"/>
      <c r="DR198" s="85"/>
      <c r="EN198" s="87"/>
      <c r="ER198" s="85"/>
      <c r="FJ198" s="87"/>
      <c r="FK198" s="88"/>
      <c r="FL198" s="88"/>
      <c r="FM198" s="88"/>
      <c r="FN198" s="88"/>
      <c r="GE198" s="89"/>
      <c r="GF198" s="85"/>
      <c r="GG198" s="85"/>
      <c r="GH198" s="85"/>
      <c r="GI198" s="85"/>
      <c r="GZ198" s="87"/>
      <c r="HD198" s="85"/>
      <c r="HU198" s="87"/>
      <c r="HY198" s="85"/>
      <c r="IP198" s="87"/>
      <c r="IT198" s="85"/>
      <c r="JK198" s="87"/>
      <c r="JO198" s="85"/>
      <c r="KF198" s="87"/>
      <c r="KJ198" s="85"/>
      <c r="LA198" s="87"/>
      <c r="LE198" s="85"/>
      <c r="LV198" s="87"/>
      <c r="LZ198" s="85"/>
      <c r="MQ198" s="87"/>
      <c r="MU198" s="85"/>
      <c r="NL198" s="87"/>
      <c r="NP198" s="85"/>
      <c r="OG198" s="87"/>
      <c r="OK198" s="85"/>
      <c r="OV198" s="85"/>
      <c r="PB198" s="87"/>
      <c r="PS198" s="85"/>
      <c r="PY198" s="87"/>
      <c r="QO198" s="85"/>
      <c r="QQ198" s="85"/>
      <c r="QU198" s="87"/>
      <c r="QW198" s="87"/>
      <c r="RL198" s="85"/>
      <c r="RR198" s="87"/>
      <c r="SG198" s="85"/>
      <c r="SM198" s="87"/>
      <c r="TB198" s="85"/>
      <c r="TH198" s="87"/>
      <c r="TW198" s="85"/>
      <c r="UC198" s="87"/>
      <c r="UR198" s="85"/>
      <c r="US198" s="85"/>
      <c r="UX198" s="87"/>
      <c r="VN198" s="85"/>
      <c r="VS198" s="87"/>
      <c r="VY198" s="85"/>
      <c r="WN198" s="87"/>
      <c r="WT198" s="85"/>
      <c r="WW198" s="85"/>
      <c r="WX198" s="85"/>
      <c r="WY198" s="85"/>
      <c r="WZ198" s="85"/>
      <c r="XA198" s="85"/>
      <c r="XB198" s="85"/>
      <c r="XC198" s="85"/>
      <c r="XD198" s="85"/>
      <c r="XE198" s="85"/>
      <c r="XF198" s="85"/>
      <c r="XG198" s="85"/>
      <c r="XH198" s="85"/>
      <c r="XI198" s="87"/>
      <c r="XJ198" s="85"/>
      <c r="XS198" s="85"/>
      <c r="XT198" s="85"/>
      <c r="XU198" s="85"/>
      <c r="XV198" s="85"/>
      <c r="XW198" s="85"/>
      <c r="XX198" s="85"/>
      <c r="XY198" s="85"/>
      <c r="XZ198" s="85"/>
      <c r="YA198" s="85"/>
      <c r="YB198" s="85"/>
      <c r="YC198" s="85"/>
      <c r="YD198" s="85"/>
      <c r="YE198" s="87"/>
      <c r="YF198" s="85"/>
      <c r="YG198" s="90"/>
    </row>
    <row r="199" spans="7:657" x14ac:dyDescent="0.25">
      <c r="G199" s="85"/>
      <c r="W199" s="85"/>
      <c r="X199" s="85"/>
      <c r="AA199"/>
      <c r="AC199" s="85"/>
      <c r="AR199"/>
      <c r="AS199"/>
      <c r="AV199" s="85"/>
      <c r="AY199" s="86"/>
      <c r="BC199" s="86"/>
      <c r="BN199" s="85"/>
      <c r="DB199" s="85"/>
      <c r="DC199" s="87"/>
      <c r="DD199" s="87"/>
      <c r="DE199" s="87"/>
      <c r="DF199" s="85"/>
      <c r="DG199" s="85"/>
      <c r="DH199" s="85"/>
      <c r="DI199" s="85"/>
      <c r="DN199" s="87"/>
      <c r="DR199" s="85"/>
      <c r="EN199" s="87"/>
      <c r="ER199" s="85"/>
      <c r="FJ199" s="87"/>
      <c r="FK199" s="88"/>
      <c r="FL199" s="88"/>
      <c r="FM199" s="88"/>
      <c r="FN199" s="88"/>
      <c r="GE199" s="89"/>
      <c r="GF199" s="85"/>
      <c r="GG199" s="85"/>
      <c r="GH199" s="85"/>
      <c r="GI199" s="85"/>
      <c r="GZ199" s="87"/>
      <c r="HD199" s="85"/>
      <c r="HU199" s="87"/>
      <c r="HY199" s="85"/>
      <c r="IP199" s="87"/>
      <c r="IT199" s="85"/>
      <c r="JK199" s="87"/>
      <c r="JO199" s="85"/>
      <c r="KF199" s="87"/>
      <c r="KJ199" s="85"/>
      <c r="LA199" s="87"/>
      <c r="LE199" s="85"/>
      <c r="LV199" s="87"/>
      <c r="LZ199" s="85"/>
      <c r="MQ199" s="87"/>
      <c r="MU199" s="85"/>
      <c r="NL199" s="87"/>
      <c r="NP199" s="85"/>
      <c r="OG199" s="87"/>
      <c r="OK199" s="85"/>
      <c r="OV199" s="85"/>
      <c r="PB199" s="87"/>
      <c r="PS199" s="85"/>
      <c r="PY199" s="87"/>
      <c r="QO199" s="85"/>
      <c r="QQ199" s="85"/>
      <c r="QU199" s="87"/>
      <c r="QW199" s="87"/>
      <c r="RL199" s="85"/>
      <c r="RR199" s="87"/>
      <c r="SG199" s="85"/>
      <c r="SM199" s="87"/>
      <c r="TB199" s="85"/>
      <c r="TH199" s="87"/>
      <c r="TW199" s="85"/>
      <c r="UC199" s="87"/>
      <c r="UR199" s="85"/>
      <c r="US199" s="85"/>
      <c r="UX199" s="87"/>
      <c r="VN199" s="85"/>
      <c r="VS199" s="87"/>
      <c r="VY199" s="85"/>
      <c r="WN199" s="87"/>
      <c r="WT199" s="85"/>
      <c r="WW199" s="85"/>
      <c r="WX199" s="85"/>
      <c r="WY199" s="85"/>
      <c r="WZ199" s="85"/>
      <c r="XA199" s="85"/>
      <c r="XB199" s="85"/>
      <c r="XC199" s="85"/>
      <c r="XD199" s="85"/>
      <c r="XE199" s="85"/>
      <c r="XF199" s="85"/>
      <c r="XG199" s="85"/>
      <c r="XH199" s="85"/>
      <c r="XI199" s="87"/>
      <c r="XJ199" s="85"/>
      <c r="XS199" s="85"/>
      <c r="XT199" s="85"/>
      <c r="XU199" s="85"/>
      <c r="XV199" s="85"/>
      <c r="XW199" s="85"/>
      <c r="XX199" s="85"/>
      <c r="XY199" s="85"/>
      <c r="XZ199" s="85"/>
      <c r="YA199" s="85"/>
      <c r="YB199" s="85"/>
      <c r="YC199" s="85"/>
      <c r="YD199" s="85"/>
      <c r="YE199" s="87"/>
      <c r="YF199" s="85"/>
      <c r="YG199" s="90"/>
    </row>
    <row r="200" spans="7:657" x14ac:dyDescent="0.25">
      <c r="G200" s="85"/>
      <c r="W200" s="85"/>
      <c r="X200" s="85"/>
      <c r="AA200"/>
      <c r="AC200" s="85"/>
      <c r="AR200"/>
      <c r="AS200"/>
      <c r="AV200" s="85"/>
      <c r="AY200" s="86"/>
      <c r="BC200" s="86"/>
      <c r="BN200" s="85"/>
      <c r="DB200" s="85"/>
      <c r="DC200" s="87"/>
      <c r="DD200" s="87"/>
      <c r="DE200" s="87"/>
      <c r="DF200" s="85"/>
      <c r="DG200" s="85"/>
      <c r="DH200" s="85"/>
      <c r="DI200" s="85"/>
      <c r="DN200" s="87"/>
      <c r="DR200" s="85"/>
      <c r="EN200" s="87"/>
      <c r="ER200" s="85"/>
      <c r="FJ200" s="87"/>
      <c r="FK200" s="88"/>
      <c r="FL200" s="88"/>
      <c r="FM200" s="88"/>
      <c r="FN200" s="88"/>
      <c r="GE200" s="89"/>
      <c r="GF200" s="85"/>
      <c r="GG200" s="85"/>
      <c r="GH200" s="85"/>
      <c r="GI200" s="85"/>
      <c r="GZ200" s="87"/>
      <c r="HD200" s="85"/>
      <c r="HU200" s="87"/>
      <c r="HY200" s="85"/>
      <c r="IP200" s="87"/>
      <c r="IT200" s="85"/>
      <c r="JK200" s="87"/>
      <c r="JO200" s="85"/>
      <c r="KF200" s="87"/>
      <c r="KJ200" s="85"/>
      <c r="LA200" s="87"/>
      <c r="LE200" s="85"/>
      <c r="LV200" s="87"/>
      <c r="LZ200" s="85"/>
      <c r="MQ200" s="87"/>
      <c r="MU200" s="85"/>
      <c r="NL200" s="87"/>
      <c r="NP200" s="85"/>
      <c r="OG200" s="87"/>
      <c r="OK200" s="85"/>
      <c r="OV200" s="85"/>
      <c r="PB200" s="87"/>
      <c r="PS200" s="85"/>
      <c r="PY200" s="87"/>
      <c r="QO200" s="85"/>
      <c r="QQ200" s="85"/>
      <c r="QU200" s="87"/>
      <c r="QW200" s="87"/>
      <c r="RL200" s="85"/>
      <c r="RR200" s="87"/>
      <c r="SG200" s="85"/>
      <c r="SM200" s="87"/>
      <c r="TB200" s="85"/>
      <c r="TH200" s="87"/>
      <c r="TW200" s="85"/>
      <c r="UC200" s="87"/>
      <c r="UR200" s="85"/>
      <c r="US200" s="85"/>
      <c r="UX200" s="87"/>
      <c r="VN200" s="85"/>
      <c r="VS200" s="87"/>
      <c r="VY200" s="85"/>
      <c r="WN200" s="87"/>
      <c r="WT200" s="85"/>
      <c r="WW200" s="85"/>
      <c r="WX200" s="85"/>
      <c r="WY200" s="85"/>
      <c r="WZ200" s="85"/>
      <c r="XA200" s="85"/>
      <c r="XB200" s="85"/>
      <c r="XC200" s="85"/>
      <c r="XD200" s="85"/>
      <c r="XE200" s="85"/>
      <c r="XF200" s="85"/>
      <c r="XG200" s="85"/>
      <c r="XH200" s="85"/>
      <c r="XI200" s="87"/>
      <c r="XJ200" s="85"/>
      <c r="XS200" s="85"/>
      <c r="XT200" s="85"/>
      <c r="XU200" s="85"/>
      <c r="XV200" s="85"/>
      <c r="XW200" s="85"/>
      <c r="XX200" s="85"/>
      <c r="XY200" s="85"/>
      <c r="XZ200" s="85"/>
      <c r="YA200" s="85"/>
      <c r="YB200" s="85"/>
      <c r="YC200" s="85"/>
      <c r="YD200" s="85"/>
      <c r="YE200" s="87"/>
      <c r="YF200" s="85"/>
      <c r="YG200" s="90"/>
    </row>
    <row r="201" spans="7:657" x14ac:dyDescent="0.25">
      <c r="G201" s="85"/>
      <c r="W201" s="85"/>
      <c r="X201" s="85"/>
      <c r="AA201"/>
      <c r="AC201" s="85"/>
      <c r="AR201"/>
      <c r="AS201"/>
      <c r="AV201" s="85"/>
      <c r="AY201" s="86"/>
      <c r="BC201" s="86"/>
      <c r="BN201" s="85"/>
      <c r="DB201" s="85"/>
      <c r="DC201" s="87"/>
      <c r="DD201" s="87"/>
      <c r="DE201" s="87"/>
      <c r="DF201" s="85"/>
      <c r="DG201" s="85"/>
      <c r="DH201" s="85"/>
      <c r="DI201" s="85"/>
      <c r="DN201" s="87"/>
      <c r="DR201" s="85"/>
      <c r="EN201" s="87"/>
      <c r="ER201" s="85"/>
      <c r="FJ201" s="87"/>
      <c r="FK201" s="88"/>
      <c r="FL201" s="88"/>
      <c r="FM201" s="88"/>
      <c r="FN201" s="88"/>
      <c r="GE201" s="89"/>
      <c r="GF201" s="85"/>
      <c r="GG201" s="85"/>
      <c r="GH201" s="85"/>
      <c r="GI201" s="85"/>
      <c r="GZ201" s="87"/>
      <c r="HD201" s="85"/>
      <c r="HU201" s="87"/>
      <c r="HY201" s="85"/>
      <c r="IP201" s="87"/>
      <c r="IT201" s="85"/>
      <c r="JK201" s="87"/>
      <c r="JO201" s="85"/>
      <c r="KF201" s="87"/>
      <c r="KJ201" s="85"/>
      <c r="LA201" s="87"/>
      <c r="LE201" s="85"/>
      <c r="LV201" s="87"/>
      <c r="LZ201" s="85"/>
      <c r="MQ201" s="87"/>
      <c r="MU201" s="85"/>
      <c r="NL201" s="87"/>
      <c r="NP201" s="85"/>
      <c r="OG201" s="87"/>
      <c r="OK201" s="85"/>
      <c r="OV201" s="85"/>
      <c r="PB201" s="87"/>
      <c r="PS201" s="85"/>
      <c r="PY201" s="87"/>
      <c r="QO201" s="85"/>
      <c r="QQ201" s="85"/>
      <c r="QU201" s="87"/>
      <c r="QW201" s="87"/>
      <c r="RL201" s="85"/>
      <c r="RR201" s="87"/>
      <c r="SG201" s="85"/>
      <c r="SM201" s="87"/>
      <c r="TB201" s="85"/>
      <c r="TH201" s="87"/>
      <c r="TW201" s="85"/>
      <c r="UC201" s="87"/>
      <c r="UR201" s="85"/>
      <c r="US201" s="85"/>
      <c r="UX201" s="87"/>
      <c r="VN201" s="85"/>
      <c r="VS201" s="87"/>
      <c r="VY201" s="85"/>
      <c r="WN201" s="87"/>
      <c r="WT201" s="85"/>
      <c r="WW201" s="85"/>
      <c r="WX201" s="85"/>
      <c r="WY201" s="85"/>
      <c r="WZ201" s="85"/>
      <c r="XA201" s="85"/>
      <c r="XB201" s="85"/>
      <c r="XC201" s="85"/>
      <c r="XD201" s="85"/>
      <c r="XE201" s="85"/>
      <c r="XF201" s="85"/>
      <c r="XG201" s="85"/>
      <c r="XH201" s="85"/>
      <c r="XI201" s="87"/>
      <c r="XJ201" s="85"/>
      <c r="XS201" s="85"/>
      <c r="XT201" s="85"/>
      <c r="XU201" s="85"/>
      <c r="XV201" s="85"/>
      <c r="XW201" s="85"/>
      <c r="XX201" s="85"/>
      <c r="XY201" s="85"/>
      <c r="XZ201" s="85"/>
      <c r="YA201" s="85"/>
      <c r="YB201" s="85"/>
      <c r="YC201" s="85"/>
      <c r="YD201" s="85"/>
      <c r="YE201" s="87"/>
      <c r="YF201" s="85"/>
      <c r="YG201" s="90"/>
    </row>
    <row r="202" spans="7:657" x14ac:dyDescent="0.25">
      <c r="G202" s="85"/>
      <c r="W202" s="85"/>
      <c r="X202" s="85"/>
      <c r="AA202"/>
      <c r="AC202" s="85"/>
      <c r="AR202"/>
      <c r="AS202"/>
      <c r="AV202" s="85"/>
      <c r="AY202" s="86"/>
      <c r="BC202" s="86"/>
      <c r="BN202" s="85"/>
      <c r="DB202" s="85"/>
      <c r="DC202" s="87"/>
      <c r="DD202" s="87"/>
      <c r="DE202" s="87"/>
      <c r="DF202" s="85"/>
      <c r="DG202" s="85"/>
      <c r="DH202" s="85"/>
      <c r="DI202" s="85"/>
      <c r="DN202" s="87"/>
      <c r="DR202" s="85"/>
      <c r="EN202" s="87"/>
      <c r="ER202" s="85"/>
      <c r="FJ202" s="87"/>
      <c r="FK202" s="88"/>
      <c r="FL202" s="88"/>
      <c r="FM202" s="88"/>
      <c r="FN202" s="88"/>
      <c r="GE202" s="89"/>
      <c r="GF202" s="85"/>
      <c r="GG202" s="85"/>
      <c r="GH202" s="85"/>
      <c r="GI202" s="85"/>
      <c r="GZ202" s="87"/>
      <c r="HD202" s="85"/>
      <c r="HU202" s="87"/>
      <c r="HY202" s="85"/>
      <c r="IP202" s="87"/>
      <c r="IT202" s="85"/>
      <c r="JK202" s="87"/>
      <c r="JO202" s="85"/>
      <c r="KF202" s="87"/>
      <c r="KJ202" s="85"/>
      <c r="LA202" s="87"/>
      <c r="LE202" s="85"/>
      <c r="LV202" s="87"/>
      <c r="LZ202" s="85"/>
      <c r="MQ202" s="87"/>
      <c r="MU202" s="85"/>
      <c r="NL202" s="87"/>
      <c r="NP202" s="85"/>
      <c r="OG202" s="87"/>
      <c r="OK202" s="85"/>
      <c r="OV202" s="85"/>
      <c r="PB202" s="87"/>
      <c r="PS202" s="85"/>
      <c r="PY202" s="87"/>
      <c r="QO202" s="85"/>
      <c r="QQ202" s="85"/>
      <c r="QU202" s="87"/>
      <c r="QW202" s="87"/>
      <c r="RL202" s="85"/>
      <c r="RR202" s="87"/>
      <c r="SG202" s="85"/>
      <c r="SM202" s="87"/>
      <c r="TB202" s="85"/>
      <c r="TH202" s="87"/>
      <c r="TW202" s="85"/>
      <c r="UC202" s="87"/>
      <c r="UR202" s="85"/>
      <c r="US202" s="85"/>
      <c r="UX202" s="87"/>
      <c r="VN202" s="85"/>
      <c r="VS202" s="87"/>
      <c r="VY202" s="85"/>
      <c r="WN202" s="87"/>
      <c r="WT202" s="85"/>
      <c r="WW202" s="85"/>
      <c r="WX202" s="85"/>
      <c r="WY202" s="85"/>
      <c r="WZ202" s="85"/>
      <c r="XA202" s="85"/>
      <c r="XB202" s="85"/>
      <c r="XC202" s="85"/>
      <c r="XD202" s="85"/>
      <c r="XE202" s="85"/>
      <c r="XF202" s="85"/>
      <c r="XG202" s="85"/>
      <c r="XH202" s="85"/>
      <c r="XI202" s="87"/>
      <c r="XJ202" s="85"/>
      <c r="XS202" s="85"/>
      <c r="XT202" s="85"/>
      <c r="XU202" s="85"/>
      <c r="XV202" s="85"/>
      <c r="XW202" s="85"/>
      <c r="XX202" s="85"/>
      <c r="XY202" s="85"/>
      <c r="XZ202" s="85"/>
      <c r="YA202" s="85"/>
      <c r="YB202" s="85"/>
      <c r="YC202" s="85"/>
      <c r="YD202" s="85"/>
      <c r="YE202" s="87"/>
      <c r="YF202" s="85"/>
      <c r="YG202" s="90"/>
    </row>
    <row r="203" spans="7:657" x14ac:dyDescent="0.25">
      <c r="G203" s="85"/>
      <c r="W203" s="85"/>
      <c r="X203" s="85"/>
      <c r="AA203"/>
      <c r="AC203" s="85"/>
      <c r="AR203"/>
      <c r="AS203"/>
      <c r="AV203" s="85"/>
      <c r="AY203" s="86"/>
      <c r="BC203" s="86"/>
      <c r="BN203" s="85"/>
      <c r="DB203" s="85"/>
      <c r="DC203" s="87"/>
      <c r="DD203" s="87"/>
      <c r="DE203" s="87"/>
      <c r="DF203" s="85"/>
      <c r="DG203" s="85"/>
      <c r="DH203" s="85"/>
      <c r="DI203" s="85"/>
      <c r="DN203" s="87"/>
      <c r="DR203" s="85"/>
      <c r="EN203" s="87"/>
      <c r="ER203" s="85"/>
      <c r="FJ203" s="87"/>
      <c r="FK203" s="88"/>
      <c r="FL203" s="88"/>
      <c r="FM203" s="88"/>
      <c r="FN203" s="88"/>
      <c r="GE203" s="89"/>
      <c r="GF203" s="85"/>
      <c r="GG203" s="85"/>
      <c r="GH203" s="85"/>
      <c r="GI203" s="85"/>
      <c r="GZ203" s="87"/>
      <c r="HD203" s="85"/>
      <c r="HU203" s="87"/>
      <c r="HY203" s="85"/>
      <c r="IP203" s="87"/>
      <c r="IT203" s="85"/>
      <c r="JK203" s="87"/>
      <c r="JO203" s="85"/>
      <c r="KF203" s="87"/>
      <c r="KJ203" s="85"/>
      <c r="LA203" s="87"/>
      <c r="LE203" s="85"/>
      <c r="LV203" s="87"/>
      <c r="LZ203" s="85"/>
      <c r="MQ203" s="87"/>
      <c r="MU203" s="85"/>
      <c r="NL203" s="87"/>
      <c r="NP203" s="85"/>
      <c r="OG203" s="87"/>
      <c r="OK203" s="85"/>
      <c r="OV203" s="85"/>
      <c r="PB203" s="87"/>
      <c r="PS203" s="85"/>
      <c r="PY203" s="87"/>
      <c r="QO203" s="85"/>
      <c r="QQ203" s="85"/>
      <c r="QU203" s="87"/>
      <c r="QW203" s="87"/>
      <c r="RL203" s="85"/>
      <c r="RR203" s="87"/>
      <c r="SG203" s="85"/>
      <c r="SM203" s="87"/>
      <c r="TB203" s="85"/>
      <c r="TH203" s="87"/>
      <c r="TW203" s="85"/>
      <c r="UC203" s="87"/>
      <c r="UR203" s="85"/>
      <c r="US203" s="85"/>
      <c r="UX203" s="87"/>
      <c r="VN203" s="85"/>
      <c r="VS203" s="87"/>
      <c r="VY203" s="85"/>
      <c r="WN203" s="87"/>
      <c r="WT203" s="85"/>
      <c r="WW203" s="85"/>
      <c r="WX203" s="85"/>
      <c r="WY203" s="85"/>
      <c r="WZ203" s="85"/>
      <c r="XA203" s="85"/>
      <c r="XB203" s="85"/>
      <c r="XC203" s="85"/>
      <c r="XD203" s="85"/>
      <c r="XE203" s="85"/>
      <c r="XF203" s="85"/>
      <c r="XG203" s="85"/>
      <c r="XH203" s="85"/>
      <c r="XI203" s="87"/>
      <c r="XJ203" s="85"/>
      <c r="XS203" s="85"/>
      <c r="XT203" s="85"/>
      <c r="XU203" s="85"/>
      <c r="XV203" s="85"/>
      <c r="XW203" s="85"/>
      <c r="XX203" s="85"/>
      <c r="XY203" s="85"/>
      <c r="XZ203" s="85"/>
      <c r="YA203" s="85"/>
      <c r="YB203" s="85"/>
      <c r="YC203" s="85"/>
      <c r="YD203" s="85"/>
      <c r="YE203" s="87"/>
      <c r="YF203" s="85"/>
      <c r="YG203" s="90"/>
    </row>
    <row r="204" spans="7:657" x14ac:dyDescent="0.25">
      <c r="G204" s="85"/>
      <c r="W204" s="85"/>
      <c r="X204" s="85"/>
      <c r="AA204"/>
      <c r="AC204" s="85"/>
      <c r="AR204"/>
      <c r="AS204"/>
      <c r="AV204" s="85"/>
      <c r="AY204" s="86"/>
      <c r="BC204" s="86"/>
      <c r="BN204" s="85"/>
      <c r="DB204" s="85"/>
      <c r="DC204" s="87"/>
      <c r="DD204" s="87"/>
      <c r="DE204" s="87"/>
      <c r="DF204" s="85"/>
      <c r="DG204" s="85"/>
      <c r="DH204" s="85"/>
      <c r="DI204" s="85"/>
      <c r="DN204" s="87"/>
      <c r="DR204" s="85"/>
      <c r="EN204" s="87"/>
      <c r="ER204" s="85"/>
      <c r="FJ204" s="87"/>
      <c r="FK204" s="88"/>
      <c r="FL204" s="88"/>
      <c r="FM204" s="88"/>
      <c r="FN204" s="88"/>
      <c r="GE204" s="89"/>
      <c r="GF204" s="85"/>
      <c r="GG204" s="85"/>
      <c r="GH204" s="85"/>
      <c r="GI204" s="85"/>
      <c r="GZ204" s="87"/>
      <c r="HD204" s="85"/>
      <c r="HU204" s="87"/>
      <c r="HY204" s="85"/>
      <c r="IP204" s="87"/>
      <c r="IT204" s="85"/>
      <c r="JK204" s="87"/>
      <c r="JO204" s="85"/>
      <c r="KF204" s="87"/>
      <c r="KJ204" s="85"/>
      <c r="LA204" s="87"/>
      <c r="LE204" s="85"/>
      <c r="LV204" s="87"/>
      <c r="LZ204" s="85"/>
      <c r="MQ204" s="87"/>
      <c r="MU204" s="85"/>
      <c r="NL204" s="87"/>
      <c r="NP204" s="85"/>
      <c r="OG204" s="87"/>
      <c r="OK204" s="85"/>
      <c r="OV204" s="85"/>
      <c r="PB204" s="87"/>
      <c r="PS204" s="85"/>
      <c r="PY204" s="87"/>
      <c r="QO204" s="85"/>
      <c r="QQ204" s="85"/>
      <c r="QU204" s="87"/>
      <c r="QW204" s="87"/>
      <c r="RL204" s="85"/>
      <c r="RR204" s="87"/>
      <c r="SG204" s="85"/>
      <c r="SM204" s="87"/>
      <c r="TB204" s="85"/>
      <c r="TH204" s="87"/>
      <c r="TW204" s="85"/>
      <c r="UC204" s="87"/>
      <c r="UR204" s="85"/>
      <c r="US204" s="85"/>
      <c r="UX204" s="87"/>
      <c r="VN204" s="85"/>
      <c r="VS204" s="87"/>
      <c r="VY204" s="85"/>
      <c r="WN204" s="87"/>
      <c r="WT204" s="85"/>
      <c r="WW204" s="85"/>
      <c r="WX204" s="85"/>
      <c r="WY204" s="85"/>
      <c r="WZ204" s="85"/>
      <c r="XA204" s="85"/>
      <c r="XB204" s="85"/>
      <c r="XC204" s="85"/>
      <c r="XD204" s="85"/>
      <c r="XE204" s="85"/>
      <c r="XF204" s="85"/>
      <c r="XG204" s="85"/>
      <c r="XH204" s="85"/>
      <c r="XI204" s="87"/>
      <c r="XJ204" s="85"/>
      <c r="XS204" s="85"/>
      <c r="XT204" s="85"/>
      <c r="XU204" s="85"/>
      <c r="XV204" s="85"/>
      <c r="XW204" s="85"/>
      <c r="XX204" s="85"/>
      <c r="XY204" s="85"/>
      <c r="XZ204" s="85"/>
      <c r="YA204" s="85"/>
      <c r="YB204" s="85"/>
      <c r="YC204" s="85"/>
      <c r="YD204" s="85"/>
      <c r="YE204" s="87"/>
      <c r="YF204" s="85"/>
      <c r="YG204" s="90"/>
    </row>
    <row r="205" spans="7:657" x14ac:dyDescent="0.25">
      <c r="G205" s="85"/>
      <c r="W205" s="85"/>
      <c r="X205" s="85"/>
      <c r="AA205"/>
      <c r="AC205" s="85"/>
      <c r="AR205"/>
      <c r="AS205"/>
      <c r="AV205" s="85"/>
      <c r="AY205" s="86"/>
      <c r="BC205" s="86"/>
      <c r="BN205" s="85"/>
      <c r="DB205" s="85"/>
      <c r="DC205" s="87"/>
      <c r="DD205" s="87"/>
      <c r="DE205" s="87"/>
      <c r="DF205" s="85"/>
      <c r="DG205" s="85"/>
      <c r="DH205" s="85"/>
      <c r="DI205" s="85"/>
      <c r="DN205" s="87"/>
      <c r="DR205" s="85"/>
      <c r="EN205" s="87"/>
      <c r="ER205" s="85"/>
      <c r="FJ205" s="87"/>
      <c r="FK205" s="88"/>
      <c r="FL205" s="88"/>
      <c r="FM205" s="88"/>
      <c r="FN205" s="88"/>
      <c r="GE205" s="89"/>
      <c r="GF205" s="85"/>
      <c r="GG205" s="85"/>
      <c r="GH205" s="85"/>
      <c r="GI205" s="85"/>
      <c r="GZ205" s="87"/>
      <c r="HD205" s="85"/>
      <c r="HU205" s="87"/>
      <c r="HY205" s="85"/>
      <c r="IP205" s="87"/>
      <c r="IT205" s="85"/>
      <c r="JK205" s="87"/>
      <c r="JO205" s="85"/>
      <c r="KF205" s="87"/>
      <c r="KJ205" s="85"/>
      <c r="LA205" s="87"/>
      <c r="LE205" s="85"/>
      <c r="LV205" s="87"/>
      <c r="LZ205" s="85"/>
      <c r="MQ205" s="87"/>
      <c r="MU205" s="85"/>
      <c r="NL205" s="87"/>
      <c r="NP205" s="85"/>
      <c r="OG205" s="87"/>
      <c r="OK205" s="85"/>
      <c r="OV205" s="85"/>
      <c r="PB205" s="87"/>
      <c r="PS205" s="85"/>
      <c r="PY205" s="87"/>
      <c r="QO205" s="85"/>
      <c r="QQ205" s="85"/>
      <c r="QU205" s="87"/>
      <c r="QW205" s="87"/>
      <c r="RL205" s="85"/>
      <c r="RR205" s="87"/>
      <c r="SG205" s="85"/>
      <c r="SM205" s="87"/>
      <c r="TB205" s="85"/>
      <c r="TH205" s="87"/>
      <c r="TW205" s="85"/>
      <c r="UC205" s="87"/>
      <c r="UR205" s="85"/>
      <c r="US205" s="85"/>
      <c r="UX205" s="87"/>
      <c r="VN205" s="85"/>
      <c r="VS205" s="87"/>
      <c r="VY205" s="85"/>
      <c r="WN205" s="87"/>
      <c r="WT205" s="85"/>
      <c r="WW205" s="85"/>
      <c r="WX205" s="85"/>
      <c r="WY205" s="85"/>
      <c r="WZ205" s="85"/>
      <c r="XA205" s="85"/>
      <c r="XB205" s="85"/>
      <c r="XC205" s="85"/>
      <c r="XD205" s="85"/>
      <c r="XE205" s="85"/>
      <c r="XF205" s="85"/>
      <c r="XG205" s="85"/>
      <c r="XH205" s="85"/>
      <c r="XI205" s="87"/>
      <c r="XJ205" s="85"/>
      <c r="XS205" s="85"/>
      <c r="XT205" s="85"/>
      <c r="XU205" s="85"/>
      <c r="XV205" s="85"/>
      <c r="XW205" s="85"/>
      <c r="XX205" s="85"/>
      <c r="XY205" s="85"/>
      <c r="XZ205" s="85"/>
      <c r="YA205" s="85"/>
      <c r="YB205" s="85"/>
      <c r="YC205" s="85"/>
      <c r="YD205" s="85"/>
      <c r="YE205" s="87"/>
      <c r="YF205" s="85"/>
      <c r="YG205" s="90"/>
    </row>
    <row r="206" spans="7:657" x14ac:dyDescent="0.25">
      <c r="G206" s="85"/>
      <c r="W206" s="85"/>
      <c r="X206" s="85"/>
      <c r="AA206"/>
      <c r="AC206" s="85"/>
      <c r="AR206"/>
      <c r="AS206"/>
      <c r="AV206" s="85"/>
      <c r="AY206" s="86"/>
      <c r="BC206" s="86"/>
      <c r="BN206" s="85"/>
      <c r="DB206" s="85"/>
      <c r="DC206" s="87"/>
      <c r="DD206" s="87"/>
      <c r="DE206" s="87"/>
      <c r="DF206" s="85"/>
      <c r="DG206" s="85"/>
      <c r="DH206" s="85"/>
      <c r="DI206" s="85"/>
      <c r="DN206" s="87"/>
      <c r="DR206" s="85"/>
      <c r="EN206" s="87"/>
      <c r="ER206" s="85"/>
      <c r="FJ206" s="87"/>
      <c r="FK206" s="88"/>
      <c r="FL206" s="88"/>
      <c r="FM206" s="88"/>
      <c r="FN206" s="88"/>
      <c r="GE206" s="89"/>
      <c r="GF206" s="85"/>
      <c r="GG206" s="85"/>
      <c r="GH206" s="85"/>
      <c r="GI206" s="85"/>
      <c r="GZ206" s="87"/>
      <c r="HD206" s="85"/>
      <c r="HU206" s="87"/>
      <c r="HY206" s="85"/>
      <c r="IP206" s="87"/>
      <c r="IT206" s="85"/>
      <c r="JK206" s="87"/>
      <c r="JO206" s="85"/>
      <c r="KF206" s="87"/>
      <c r="KJ206" s="85"/>
      <c r="LA206" s="87"/>
      <c r="LE206" s="85"/>
      <c r="LV206" s="87"/>
      <c r="LZ206" s="85"/>
      <c r="MQ206" s="87"/>
      <c r="MU206" s="85"/>
      <c r="NL206" s="87"/>
      <c r="NP206" s="85"/>
      <c r="OG206" s="87"/>
      <c r="OK206" s="85"/>
      <c r="OV206" s="85"/>
      <c r="PB206" s="87"/>
      <c r="PS206" s="85"/>
      <c r="PY206" s="87"/>
      <c r="QO206" s="85"/>
      <c r="QQ206" s="85"/>
      <c r="QU206" s="87"/>
      <c r="QW206" s="87"/>
      <c r="RL206" s="85"/>
      <c r="RR206" s="87"/>
      <c r="SG206" s="85"/>
      <c r="SM206" s="87"/>
      <c r="TB206" s="85"/>
      <c r="TH206" s="87"/>
      <c r="TW206" s="85"/>
      <c r="UC206" s="87"/>
      <c r="UR206" s="85"/>
      <c r="US206" s="85"/>
      <c r="UX206" s="87"/>
      <c r="VN206" s="85"/>
      <c r="VS206" s="87"/>
      <c r="VY206" s="85"/>
      <c r="WN206" s="87"/>
      <c r="WT206" s="85"/>
      <c r="WW206" s="85"/>
      <c r="WX206" s="85"/>
      <c r="WY206" s="85"/>
      <c r="WZ206" s="85"/>
      <c r="XA206" s="85"/>
      <c r="XB206" s="85"/>
      <c r="XC206" s="85"/>
      <c r="XD206" s="85"/>
      <c r="XE206" s="85"/>
      <c r="XF206" s="85"/>
      <c r="XG206" s="85"/>
      <c r="XH206" s="85"/>
      <c r="XI206" s="87"/>
      <c r="XJ206" s="85"/>
      <c r="XS206" s="85"/>
      <c r="XT206" s="85"/>
      <c r="XU206" s="85"/>
      <c r="XV206" s="85"/>
      <c r="XW206" s="85"/>
      <c r="XX206" s="85"/>
      <c r="XY206" s="85"/>
      <c r="XZ206" s="85"/>
      <c r="YA206" s="85"/>
      <c r="YB206" s="85"/>
      <c r="YC206" s="85"/>
      <c r="YD206" s="85"/>
      <c r="YE206" s="87"/>
      <c r="YF206" s="85"/>
      <c r="YG206" s="90"/>
    </row>
    <row r="207" spans="7:657" x14ac:dyDescent="0.25">
      <c r="G207" s="85"/>
      <c r="W207" s="85"/>
      <c r="X207" s="85"/>
      <c r="AA207"/>
      <c r="AC207" s="85"/>
      <c r="AR207"/>
      <c r="AS207"/>
      <c r="AV207" s="85"/>
      <c r="AY207" s="86"/>
      <c r="BC207" s="86"/>
      <c r="BN207" s="85"/>
      <c r="DB207" s="85"/>
      <c r="DC207" s="87"/>
      <c r="DD207" s="87"/>
      <c r="DE207" s="87"/>
      <c r="DF207" s="85"/>
      <c r="DG207" s="85"/>
      <c r="DH207" s="85"/>
      <c r="DI207" s="85"/>
      <c r="DN207" s="87"/>
      <c r="DR207" s="85"/>
      <c r="EN207" s="87"/>
      <c r="ER207" s="85"/>
      <c r="FJ207" s="87"/>
      <c r="FK207" s="88"/>
      <c r="FL207" s="88"/>
      <c r="FM207" s="88"/>
      <c r="FN207" s="88"/>
      <c r="GE207" s="89"/>
      <c r="GF207" s="85"/>
      <c r="GG207" s="85"/>
      <c r="GH207" s="85"/>
      <c r="GI207" s="85"/>
      <c r="GZ207" s="87"/>
      <c r="HD207" s="85"/>
      <c r="HU207" s="87"/>
      <c r="HY207" s="85"/>
      <c r="IP207" s="87"/>
      <c r="IT207" s="85"/>
      <c r="JK207" s="87"/>
      <c r="JO207" s="85"/>
      <c r="KF207" s="87"/>
      <c r="KJ207" s="85"/>
      <c r="LA207" s="87"/>
      <c r="LE207" s="85"/>
      <c r="LV207" s="87"/>
      <c r="LZ207" s="85"/>
      <c r="MQ207" s="87"/>
      <c r="MU207" s="85"/>
      <c r="NL207" s="87"/>
      <c r="NP207" s="85"/>
      <c r="OG207" s="87"/>
      <c r="OK207" s="85"/>
      <c r="OV207" s="85"/>
      <c r="PB207" s="87"/>
      <c r="PS207" s="85"/>
      <c r="PY207" s="87"/>
      <c r="QO207" s="85"/>
      <c r="QQ207" s="85"/>
      <c r="QU207" s="87"/>
      <c r="QW207" s="87"/>
      <c r="RL207" s="85"/>
      <c r="RR207" s="87"/>
      <c r="SG207" s="85"/>
      <c r="SM207" s="87"/>
      <c r="TB207" s="85"/>
      <c r="TH207" s="87"/>
      <c r="TW207" s="85"/>
      <c r="UC207" s="87"/>
      <c r="UR207" s="85"/>
      <c r="US207" s="85"/>
      <c r="UX207" s="87"/>
      <c r="VN207" s="85"/>
      <c r="VS207" s="87"/>
      <c r="VY207" s="85"/>
      <c r="WN207" s="87"/>
      <c r="WT207" s="85"/>
      <c r="WW207" s="85"/>
      <c r="WX207" s="85"/>
      <c r="WY207" s="85"/>
      <c r="WZ207" s="85"/>
      <c r="XA207" s="85"/>
      <c r="XB207" s="85"/>
      <c r="XC207" s="85"/>
      <c r="XD207" s="85"/>
      <c r="XE207" s="85"/>
      <c r="XF207" s="85"/>
      <c r="XG207" s="85"/>
      <c r="XH207" s="85"/>
      <c r="XI207" s="87"/>
      <c r="XJ207" s="85"/>
      <c r="XS207" s="85"/>
      <c r="XT207" s="85"/>
      <c r="XU207" s="85"/>
      <c r="XV207" s="85"/>
      <c r="XW207" s="85"/>
      <c r="XX207" s="85"/>
      <c r="XY207" s="85"/>
      <c r="XZ207" s="85"/>
      <c r="YA207" s="85"/>
      <c r="YB207" s="85"/>
      <c r="YC207" s="85"/>
      <c r="YD207" s="85"/>
      <c r="YE207" s="87"/>
      <c r="YF207" s="85"/>
      <c r="YG207" s="90"/>
    </row>
    <row r="208" spans="7:657" x14ac:dyDescent="0.25">
      <c r="G208" s="85"/>
      <c r="W208" s="85"/>
      <c r="X208" s="85"/>
      <c r="AA208"/>
      <c r="AC208" s="85"/>
      <c r="AR208"/>
      <c r="AS208"/>
      <c r="AV208" s="85"/>
      <c r="AY208" s="86"/>
      <c r="BC208" s="86"/>
      <c r="BN208" s="85"/>
      <c r="DB208" s="85"/>
      <c r="DC208" s="87"/>
      <c r="DD208" s="87"/>
      <c r="DE208" s="87"/>
      <c r="DF208" s="85"/>
      <c r="DG208" s="85"/>
      <c r="DH208" s="85"/>
      <c r="DI208" s="85"/>
      <c r="DN208" s="87"/>
      <c r="DR208" s="85"/>
      <c r="EN208" s="87"/>
      <c r="ER208" s="85"/>
      <c r="FJ208" s="87"/>
      <c r="FK208" s="88"/>
      <c r="FL208" s="88"/>
      <c r="FM208" s="88"/>
      <c r="FN208" s="88"/>
      <c r="GE208" s="89"/>
      <c r="GF208" s="85"/>
      <c r="GG208" s="85"/>
      <c r="GH208" s="85"/>
      <c r="GI208" s="85"/>
      <c r="GZ208" s="87"/>
      <c r="HD208" s="85"/>
      <c r="HU208" s="87"/>
      <c r="HY208" s="85"/>
      <c r="IP208" s="87"/>
      <c r="IT208" s="85"/>
      <c r="JK208" s="87"/>
      <c r="JO208" s="85"/>
      <c r="KF208" s="87"/>
      <c r="KJ208" s="85"/>
      <c r="LA208" s="87"/>
      <c r="LE208" s="85"/>
      <c r="LV208" s="87"/>
      <c r="LZ208" s="85"/>
      <c r="MQ208" s="87"/>
      <c r="MU208" s="85"/>
      <c r="NL208" s="87"/>
      <c r="NP208" s="85"/>
      <c r="OG208" s="87"/>
      <c r="OK208" s="85"/>
      <c r="OV208" s="85"/>
      <c r="PB208" s="87"/>
      <c r="PS208" s="85"/>
      <c r="PY208" s="87"/>
      <c r="QO208" s="85"/>
      <c r="QQ208" s="85"/>
      <c r="QU208" s="87"/>
      <c r="QW208" s="87"/>
      <c r="RL208" s="85"/>
      <c r="RR208" s="87"/>
      <c r="SG208" s="85"/>
      <c r="SM208" s="87"/>
      <c r="TB208" s="85"/>
      <c r="TH208" s="87"/>
      <c r="TW208" s="85"/>
      <c r="UC208" s="87"/>
      <c r="UR208" s="85"/>
      <c r="US208" s="85"/>
      <c r="UX208" s="87"/>
      <c r="VN208" s="85"/>
      <c r="VS208" s="87"/>
      <c r="VY208" s="85"/>
      <c r="WN208" s="87"/>
      <c r="WT208" s="85"/>
      <c r="WW208" s="85"/>
      <c r="WX208" s="85"/>
      <c r="WY208" s="85"/>
      <c r="WZ208" s="85"/>
      <c r="XA208" s="85"/>
      <c r="XB208" s="85"/>
      <c r="XC208" s="85"/>
      <c r="XD208" s="85"/>
      <c r="XE208" s="85"/>
      <c r="XF208" s="85"/>
      <c r="XG208" s="85"/>
      <c r="XH208" s="85"/>
      <c r="XI208" s="87"/>
      <c r="XJ208" s="85"/>
      <c r="XS208" s="85"/>
      <c r="XT208" s="85"/>
      <c r="XU208" s="85"/>
      <c r="XV208" s="85"/>
      <c r="XW208" s="85"/>
      <c r="XX208" s="85"/>
      <c r="XY208" s="85"/>
      <c r="XZ208" s="85"/>
      <c r="YA208" s="85"/>
      <c r="YB208" s="85"/>
      <c r="YC208" s="85"/>
      <c r="YD208" s="85"/>
      <c r="YE208" s="87"/>
      <c r="YF208" s="85"/>
      <c r="YG208" s="90"/>
    </row>
    <row r="209" spans="7:657" x14ac:dyDescent="0.25">
      <c r="G209" s="85"/>
      <c r="W209" s="85"/>
      <c r="X209" s="85"/>
      <c r="AA209"/>
      <c r="AC209" s="85"/>
      <c r="AR209"/>
      <c r="AS209"/>
      <c r="AV209" s="85"/>
      <c r="AY209" s="86"/>
      <c r="BC209" s="86"/>
      <c r="BN209" s="85"/>
      <c r="DB209" s="85"/>
      <c r="DC209" s="87"/>
      <c r="DD209" s="87"/>
      <c r="DE209" s="87"/>
      <c r="DF209" s="85"/>
      <c r="DG209" s="85"/>
      <c r="DH209" s="85"/>
      <c r="DI209" s="85"/>
      <c r="DN209" s="87"/>
      <c r="DR209" s="85"/>
      <c r="EN209" s="87"/>
      <c r="ER209" s="85"/>
      <c r="FJ209" s="87"/>
      <c r="FK209" s="88"/>
      <c r="FL209" s="88"/>
      <c r="FM209" s="88"/>
      <c r="FN209" s="88"/>
      <c r="GE209" s="89"/>
      <c r="GF209" s="85"/>
      <c r="GG209" s="85"/>
      <c r="GH209" s="85"/>
      <c r="GI209" s="85"/>
      <c r="GZ209" s="87"/>
      <c r="HD209" s="85"/>
      <c r="HU209" s="87"/>
      <c r="HY209" s="85"/>
      <c r="IP209" s="87"/>
      <c r="IT209" s="85"/>
      <c r="JK209" s="87"/>
      <c r="JO209" s="85"/>
      <c r="KF209" s="87"/>
      <c r="KJ209" s="85"/>
      <c r="LA209" s="87"/>
      <c r="LE209" s="85"/>
      <c r="LV209" s="87"/>
      <c r="LZ209" s="85"/>
      <c r="MQ209" s="87"/>
      <c r="MU209" s="85"/>
      <c r="NL209" s="87"/>
      <c r="NP209" s="85"/>
      <c r="OG209" s="87"/>
      <c r="OK209" s="85"/>
      <c r="OV209" s="85"/>
      <c r="PB209" s="87"/>
      <c r="PS209" s="85"/>
      <c r="PY209" s="87"/>
      <c r="QO209" s="85"/>
      <c r="QQ209" s="85"/>
      <c r="QU209" s="87"/>
      <c r="QW209" s="87"/>
      <c r="RL209" s="85"/>
      <c r="RR209" s="87"/>
      <c r="SG209" s="85"/>
      <c r="SM209" s="87"/>
      <c r="TB209" s="85"/>
      <c r="TH209" s="87"/>
      <c r="TW209" s="85"/>
      <c r="UC209" s="87"/>
      <c r="UR209" s="85"/>
      <c r="US209" s="85"/>
      <c r="UX209" s="87"/>
      <c r="VN209" s="85"/>
      <c r="VS209" s="87"/>
      <c r="VY209" s="85"/>
      <c r="WN209" s="87"/>
      <c r="WT209" s="85"/>
      <c r="WW209" s="85"/>
      <c r="WX209" s="85"/>
      <c r="WY209" s="85"/>
      <c r="WZ209" s="85"/>
      <c r="XA209" s="85"/>
      <c r="XB209" s="85"/>
      <c r="XC209" s="85"/>
      <c r="XD209" s="85"/>
      <c r="XE209" s="85"/>
      <c r="XF209" s="85"/>
      <c r="XG209" s="85"/>
      <c r="XH209" s="85"/>
      <c r="XI209" s="87"/>
      <c r="XJ209" s="85"/>
      <c r="XS209" s="85"/>
      <c r="XT209" s="85"/>
      <c r="XU209" s="85"/>
      <c r="XV209" s="85"/>
      <c r="XW209" s="85"/>
      <c r="XX209" s="85"/>
      <c r="XY209" s="85"/>
      <c r="XZ209" s="85"/>
      <c r="YA209" s="85"/>
      <c r="YB209" s="85"/>
      <c r="YC209" s="85"/>
      <c r="YD209" s="85"/>
      <c r="YE209" s="87"/>
      <c r="YF209" s="85"/>
      <c r="YG209" s="90"/>
    </row>
    <row r="210" spans="7:657" x14ac:dyDescent="0.25">
      <c r="G210" s="85"/>
      <c r="W210" s="85"/>
      <c r="X210" s="85"/>
      <c r="AA210"/>
      <c r="AC210" s="85"/>
      <c r="AR210"/>
      <c r="AS210"/>
      <c r="AV210" s="85"/>
      <c r="AY210" s="86"/>
      <c r="BC210" s="86"/>
      <c r="BN210" s="85"/>
      <c r="DB210" s="85"/>
      <c r="DC210" s="87"/>
      <c r="DD210" s="87"/>
      <c r="DE210" s="87"/>
      <c r="DF210" s="85"/>
      <c r="DG210" s="85"/>
      <c r="DH210" s="85"/>
      <c r="DI210" s="85"/>
      <c r="DN210" s="87"/>
      <c r="DR210" s="85"/>
      <c r="EN210" s="87"/>
      <c r="ER210" s="85"/>
      <c r="FJ210" s="87"/>
      <c r="FK210" s="88"/>
      <c r="FL210" s="88"/>
      <c r="FM210" s="88"/>
      <c r="FN210" s="88"/>
      <c r="GE210" s="89"/>
      <c r="GF210" s="85"/>
      <c r="GG210" s="85"/>
      <c r="GH210" s="85"/>
      <c r="GI210" s="85"/>
      <c r="GZ210" s="87"/>
      <c r="HD210" s="85"/>
      <c r="HU210" s="87"/>
      <c r="HY210" s="85"/>
      <c r="IP210" s="87"/>
      <c r="IT210" s="85"/>
      <c r="JK210" s="87"/>
      <c r="JO210" s="85"/>
      <c r="KF210" s="87"/>
      <c r="KJ210" s="85"/>
      <c r="LA210" s="87"/>
      <c r="LE210" s="85"/>
      <c r="LV210" s="87"/>
      <c r="LZ210" s="85"/>
      <c r="MQ210" s="87"/>
      <c r="MU210" s="85"/>
      <c r="NL210" s="87"/>
      <c r="NP210" s="85"/>
      <c r="OG210" s="87"/>
      <c r="OK210" s="85"/>
      <c r="OV210" s="85"/>
      <c r="PB210" s="87"/>
      <c r="PS210" s="85"/>
      <c r="PY210" s="87"/>
      <c r="QO210" s="85"/>
      <c r="QQ210" s="85"/>
      <c r="QU210" s="87"/>
      <c r="QW210" s="87"/>
      <c r="RL210" s="85"/>
      <c r="RR210" s="87"/>
      <c r="SG210" s="85"/>
      <c r="SM210" s="87"/>
      <c r="TB210" s="85"/>
      <c r="TH210" s="87"/>
      <c r="TW210" s="85"/>
      <c r="UC210" s="87"/>
      <c r="UR210" s="85"/>
      <c r="US210" s="85"/>
      <c r="UX210" s="87"/>
      <c r="VN210" s="85"/>
      <c r="VS210" s="87"/>
      <c r="VY210" s="85"/>
      <c r="WN210" s="87"/>
      <c r="WT210" s="85"/>
      <c r="WW210" s="85"/>
      <c r="WX210" s="85"/>
      <c r="WY210" s="85"/>
      <c r="WZ210" s="85"/>
      <c r="XA210" s="85"/>
      <c r="XB210" s="85"/>
      <c r="XC210" s="85"/>
      <c r="XD210" s="85"/>
      <c r="XE210" s="85"/>
      <c r="XF210" s="85"/>
      <c r="XG210" s="85"/>
      <c r="XH210" s="85"/>
      <c r="XI210" s="87"/>
      <c r="XJ210" s="85"/>
      <c r="XS210" s="85"/>
      <c r="XT210" s="85"/>
      <c r="XU210" s="85"/>
      <c r="XV210" s="85"/>
      <c r="XW210" s="85"/>
      <c r="XX210" s="85"/>
      <c r="XY210" s="85"/>
      <c r="XZ210" s="85"/>
      <c r="YA210" s="85"/>
      <c r="YB210" s="85"/>
      <c r="YC210" s="85"/>
      <c r="YD210" s="85"/>
      <c r="YE210" s="87"/>
      <c r="YF210" s="85"/>
      <c r="YG210" s="90"/>
    </row>
    <row r="211" spans="7:657" x14ac:dyDescent="0.25">
      <c r="G211" s="85"/>
      <c r="W211" s="85"/>
      <c r="X211" s="85"/>
      <c r="AA211"/>
      <c r="AC211" s="85"/>
      <c r="AR211"/>
      <c r="AS211"/>
      <c r="AV211" s="85"/>
      <c r="AY211" s="86"/>
      <c r="BC211" s="86"/>
      <c r="BN211" s="85"/>
      <c r="DB211" s="85"/>
      <c r="DC211" s="87"/>
      <c r="DD211" s="87"/>
      <c r="DE211" s="87"/>
      <c r="DF211" s="85"/>
      <c r="DG211" s="85"/>
      <c r="DH211" s="85"/>
      <c r="DI211" s="85"/>
      <c r="DN211" s="87"/>
      <c r="DR211" s="85"/>
      <c r="EN211" s="87"/>
      <c r="ER211" s="85"/>
      <c r="FJ211" s="87"/>
      <c r="FK211" s="88"/>
      <c r="FL211" s="88"/>
      <c r="FM211" s="88"/>
      <c r="FN211" s="88"/>
      <c r="GE211" s="89"/>
      <c r="GF211" s="85"/>
      <c r="GG211" s="85"/>
      <c r="GH211" s="85"/>
      <c r="GI211" s="85"/>
      <c r="GZ211" s="87"/>
      <c r="HD211" s="85"/>
      <c r="HU211" s="87"/>
      <c r="HY211" s="85"/>
      <c r="IP211" s="87"/>
      <c r="IT211" s="85"/>
      <c r="JK211" s="87"/>
      <c r="JO211" s="85"/>
      <c r="KF211" s="87"/>
      <c r="KJ211" s="85"/>
      <c r="LA211" s="87"/>
      <c r="LE211" s="85"/>
      <c r="LV211" s="87"/>
      <c r="LZ211" s="85"/>
      <c r="MQ211" s="87"/>
      <c r="MU211" s="85"/>
      <c r="NL211" s="87"/>
      <c r="NP211" s="85"/>
      <c r="OG211" s="87"/>
      <c r="OK211" s="85"/>
      <c r="OV211" s="85"/>
      <c r="PB211" s="87"/>
      <c r="PS211" s="85"/>
      <c r="PY211" s="87"/>
      <c r="QO211" s="85"/>
      <c r="QQ211" s="85"/>
      <c r="QU211" s="87"/>
      <c r="QW211" s="87"/>
      <c r="RL211" s="85"/>
      <c r="RR211" s="87"/>
      <c r="SG211" s="85"/>
      <c r="SM211" s="87"/>
      <c r="TB211" s="85"/>
      <c r="TH211" s="87"/>
      <c r="TW211" s="85"/>
      <c r="UC211" s="87"/>
      <c r="UR211" s="85"/>
      <c r="US211" s="85"/>
      <c r="UX211" s="87"/>
      <c r="VN211" s="85"/>
      <c r="VS211" s="87"/>
      <c r="VY211" s="85"/>
      <c r="WN211" s="87"/>
      <c r="WT211" s="85"/>
      <c r="WW211" s="85"/>
      <c r="WX211" s="85"/>
      <c r="WY211" s="85"/>
      <c r="WZ211" s="85"/>
      <c r="XA211" s="85"/>
      <c r="XB211" s="85"/>
      <c r="XC211" s="85"/>
      <c r="XD211" s="85"/>
      <c r="XE211" s="85"/>
      <c r="XF211" s="85"/>
      <c r="XG211" s="85"/>
      <c r="XH211" s="85"/>
      <c r="XI211" s="87"/>
      <c r="XJ211" s="85"/>
      <c r="XS211" s="85"/>
      <c r="XT211" s="85"/>
      <c r="XU211" s="85"/>
      <c r="XV211" s="85"/>
      <c r="XW211" s="85"/>
      <c r="XX211" s="85"/>
      <c r="XY211" s="85"/>
      <c r="XZ211" s="85"/>
      <c r="YA211" s="85"/>
      <c r="YB211" s="85"/>
      <c r="YC211" s="85"/>
      <c r="YD211" s="85"/>
      <c r="YE211" s="87"/>
      <c r="YF211" s="85"/>
      <c r="YG211" s="90"/>
    </row>
    <row r="212" spans="7:657" x14ac:dyDescent="0.25">
      <c r="G212" s="85"/>
      <c r="W212" s="85"/>
      <c r="X212" s="85"/>
      <c r="AA212"/>
      <c r="AC212" s="85"/>
      <c r="AR212"/>
      <c r="AS212"/>
      <c r="AV212" s="85"/>
      <c r="AY212" s="86"/>
      <c r="BC212" s="86"/>
      <c r="BN212" s="85"/>
      <c r="DB212" s="85"/>
      <c r="DC212" s="87"/>
      <c r="DD212" s="87"/>
      <c r="DE212" s="87"/>
      <c r="DF212" s="85"/>
      <c r="DG212" s="85"/>
      <c r="DH212" s="85"/>
      <c r="DI212" s="85"/>
      <c r="DN212" s="87"/>
      <c r="DR212" s="85"/>
      <c r="EN212" s="87"/>
      <c r="ER212" s="85"/>
      <c r="FJ212" s="87"/>
      <c r="FK212" s="88"/>
      <c r="FL212" s="88"/>
      <c r="FM212" s="88"/>
      <c r="FN212" s="88"/>
      <c r="GE212" s="89"/>
      <c r="GF212" s="85"/>
      <c r="GG212" s="85"/>
      <c r="GH212" s="85"/>
      <c r="GI212" s="85"/>
      <c r="GZ212" s="87"/>
      <c r="HD212" s="85"/>
      <c r="HU212" s="87"/>
      <c r="HY212" s="85"/>
      <c r="IP212" s="87"/>
      <c r="IT212" s="85"/>
      <c r="JK212" s="87"/>
      <c r="JO212" s="85"/>
      <c r="KF212" s="87"/>
      <c r="KJ212" s="85"/>
      <c r="LA212" s="87"/>
      <c r="LE212" s="85"/>
      <c r="LV212" s="87"/>
      <c r="LZ212" s="85"/>
      <c r="MQ212" s="87"/>
      <c r="MU212" s="85"/>
      <c r="NL212" s="87"/>
      <c r="NP212" s="85"/>
      <c r="OG212" s="87"/>
      <c r="OK212" s="85"/>
      <c r="OV212" s="85"/>
      <c r="PB212" s="87"/>
      <c r="PS212" s="85"/>
      <c r="PY212" s="87"/>
      <c r="QO212" s="85"/>
      <c r="QQ212" s="85"/>
      <c r="QU212" s="87"/>
      <c r="QW212" s="87"/>
      <c r="RL212" s="85"/>
      <c r="RR212" s="87"/>
      <c r="SG212" s="85"/>
      <c r="SM212" s="87"/>
      <c r="TB212" s="85"/>
      <c r="TH212" s="87"/>
      <c r="TW212" s="85"/>
      <c r="UC212" s="87"/>
      <c r="UR212" s="85"/>
      <c r="US212" s="85"/>
      <c r="UX212" s="87"/>
      <c r="VN212" s="85"/>
      <c r="VS212" s="87"/>
      <c r="VY212" s="85"/>
      <c r="WN212" s="87"/>
      <c r="WT212" s="85"/>
      <c r="WW212" s="85"/>
      <c r="WX212" s="85"/>
      <c r="WY212" s="85"/>
      <c r="WZ212" s="85"/>
      <c r="XA212" s="85"/>
      <c r="XB212" s="85"/>
      <c r="XC212" s="85"/>
      <c r="XD212" s="85"/>
      <c r="XE212" s="85"/>
      <c r="XF212" s="85"/>
      <c r="XG212" s="85"/>
      <c r="XH212" s="85"/>
      <c r="XI212" s="87"/>
      <c r="XJ212" s="85"/>
      <c r="XS212" s="85"/>
      <c r="XT212" s="85"/>
      <c r="XU212" s="85"/>
      <c r="XV212" s="85"/>
      <c r="XW212" s="85"/>
      <c r="XX212" s="85"/>
      <c r="XY212" s="85"/>
      <c r="XZ212" s="85"/>
      <c r="YA212" s="85"/>
      <c r="YB212" s="85"/>
      <c r="YC212" s="85"/>
      <c r="YD212" s="85"/>
      <c r="YE212" s="87"/>
      <c r="YF212" s="85"/>
      <c r="YG212" s="90"/>
    </row>
    <row r="213" spans="7:657" x14ac:dyDescent="0.25">
      <c r="G213" s="85"/>
      <c r="W213" s="85"/>
      <c r="X213" s="85"/>
      <c r="AA213"/>
      <c r="AC213" s="85"/>
      <c r="AR213"/>
      <c r="AS213"/>
      <c r="AV213" s="85"/>
      <c r="AY213" s="86"/>
      <c r="BC213" s="86"/>
      <c r="BN213" s="85"/>
      <c r="DB213" s="85"/>
      <c r="DC213" s="87"/>
      <c r="DD213" s="87"/>
      <c r="DE213" s="87"/>
      <c r="DF213" s="85"/>
      <c r="DG213" s="85"/>
      <c r="DH213" s="85"/>
      <c r="DI213" s="85"/>
      <c r="DN213" s="87"/>
      <c r="DR213" s="85"/>
      <c r="EN213" s="87"/>
      <c r="ER213" s="85"/>
      <c r="FJ213" s="87"/>
      <c r="FK213" s="88"/>
      <c r="FL213" s="88"/>
      <c r="FM213" s="88"/>
      <c r="FN213" s="88"/>
      <c r="GE213" s="89"/>
      <c r="GF213" s="85"/>
      <c r="GG213" s="85"/>
      <c r="GH213" s="85"/>
      <c r="GI213" s="85"/>
      <c r="GZ213" s="87"/>
      <c r="HD213" s="85"/>
      <c r="HU213" s="87"/>
      <c r="HY213" s="85"/>
      <c r="IP213" s="87"/>
      <c r="IT213" s="85"/>
      <c r="JK213" s="87"/>
      <c r="JO213" s="85"/>
      <c r="KF213" s="87"/>
      <c r="KJ213" s="85"/>
      <c r="LA213" s="87"/>
      <c r="LE213" s="85"/>
      <c r="LV213" s="87"/>
      <c r="LZ213" s="85"/>
      <c r="MQ213" s="87"/>
      <c r="MU213" s="85"/>
      <c r="NL213" s="87"/>
      <c r="NP213" s="85"/>
      <c r="OG213" s="87"/>
      <c r="OK213" s="85"/>
      <c r="OV213" s="85"/>
      <c r="PB213" s="87"/>
      <c r="PS213" s="85"/>
      <c r="PY213" s="87"/>
      <c r="QO213" s="85"/>
      <c r="QQ213" s="85"/>
      <c r="QU213" s="87"/>
      <c r="QW213" s="87"/>
      <c r="RL213" s="85"/>
      <c r="RR213" s="87"/>
      <c r="SG213" s="85"/>
      <c r="SM213" s="87"/>
      <c r="TB213" s="85"/>
      <c r="TH213" s="87"/>
      <c r="TW213" s="85"/>
      <c r="UC213" s="87"/>
      <c r="UR213" s="85"/>
      <c r="US213" s="85"/>
      <c r="UX213" s="87"/>
      <c r="VN213" s="85"/>
      <c r="VS213" s="87"/>
      <c r="VY213" s="85"/>
      <c r="WN213" s="87"/>
      <c r="WT213" s="85"/>
      <c r="WW213" s="85"/>
      <c r="WX213" s="85"/>
      <c r="WY213" s="85"/>
      <c r="WZ213" s="85"/>
      <c r="XA213" s="85"/>
      <c r="XB213" s="85"/>
      <c r="XC213" s="85"/>
      <c r="XD213" s="85"/>
      <c r="XE213" s="85"/>
      <c r="XF213" s="85"/>
      <c r="XG213" s="85"/>
      <c r="XH213" s="85"/>
      <c r="XI213" s="87"/>
      <c r="XJ213" s="85"/>
      <c r="XS213" s="85"/>
      <c r="XT213" s="85"/>
      <c r="XU213" s="85"/>
      <c r="XV213" s="85"/>
      <c r="XW213" s="85"/>
      <c r="XX213" s="85"/>
      <c r="XY213" s="85"/>
      <c r="XZ213" s="85"/>
      <c r="YA213" s="85"/>
      <c r="YB213" s="85"/>
      <c r="YC213" s="85"/>
      <c r="YD213" s="85"/>
      <c r="YE213" s="87"/>
      <c r="YF213" s="85"/>
      <c r="YG213" s="90"/>
    </row>
    <row r="214" spans="7:657" x14ac:dyDescent="0.25">
      <c r="G214" s="85"/>
      <c r="W214" s="85"/>
      <c r="X214" s="85"/>
      <c r="AA214"/>
      <c r="AC214" s="85"/>
      <c r="AR214"/>
      <c r="AS214"/>
      <c r="AV214" s="85"/>
      <c r="AY214" s="86"/>
      <c r="BC214" s="86"/>
      <c r="BN214" s="85"/>
      <c r="DB214" s="85"/>
      <c r="DC214" s="87"/>
      <c r="DD214" s="87"/>
      <c r="DE214" s="87"/>
      <c r="DF214" s="85"/>
      <c r="DG214" s="85"/>
      <c r="DH214" s="85"/>
      <c r="DI214" s="85"/>
      <c r="DN214" s="87"/>
      <c r="DR214" s="85"/>
      <c r="EN214" s="87"/>
      <c r="ER214" s="85"/>
      <c r="FJ214" s="87"/>
      <c r="FK214" s="88"/>
      <c r="FL214" s="88"/>
      <c r="FM214" s="88"/>
      <c r="FN214" s="88"/>
      <c r="GE214" s="89"/>
      <c r="GF214" s="85"/>
      <c r="GG214" s="85"/>
      <c r="GH214" s="85"/>
      <c r="GI214" s="85"/>
      <c r="GZ214" s="87"/>
      <c r="HD214" s="85"/>
      <c r="HU214" s="87"/>
      <c r="HY214" s="85"/>
      <c r="IP214" s="87"/>
      <c r="IT214" s="85"/>
      <c r="JK214" s="87"/>
      <c r="JO214" s="85"/>
      <c r="KF214" s="87"/>
      <c r="KJ214" s="85"/>
      <c r="LA214" s="87"/>
      <c r="LE214" s="85"/>
      <c r="LV214" s="87"/>
      <c r="LZ214" s="85"/>
      <c r="MQ214" s="87"/>
      <c r="MU214" s="85"/>
      <c r="NL214" s="87"/>
      <c r="NP214" s="85"/>
      <c r="OG214" s="87"/>
      <c r="OK214" s="85"/>
      <c r="OV214" s="85"/>
      <c r="PB214" s="87"/>
      <c r="PS214" s="85"/>
      <c r="PY214" s="87"/>
      <c r="QO214" s="85"/>
      <c r="QQ214" s="85"/>
      <c r="QU214" s="87"/>
      <c r="QW214" s="87"/>
      <c r="RL214" s="85"/>
      <c r="RR214" s="87"/>
      <c r="SG214" s="85"/>
      <c r="SM214" s="87"/>
      <c r="TB214" s="85"/>
      <c r="TH214" s="87"/>
      <c r="TW214" s="85"/>
      <c r="UC214" s="87"/>
      <c r="UR214" s="85"/>
      <c r="US214" s="85"/>
      <c r="UX214" s="87"/>
      <c r="VN214" s="85"/>
      <c r="VS214" s="87"/>
      <c r="VY214" s="85"/>
      <c r="WN214" s="87"/>
      <c r="WT214" s="85"/>
      <c r="WW214" s="85"/>
      <c r="WX214" s="85"/>
      <c r="WY214" s="85"/>
      <c r="WZ214" s="85"/>
      <c r="XA214" s="85"/>
      <c r="XB214" s="85"/>
      <c r="XC214" s="85"/>
      <c r="XD214" s="85"/>
      <c r="XE214" s="85"/>
      <c r="XF214" s="85"/>
      <c r="XG214" s="85"/>
      <c r="XH214" s="85"/>
      <c r="XI214" s="87"/>
      <c r="XJ214" s="85"/>
      <c r="XS214" s="85"/>
      <c r="XT214" s="85"/>
      <c r="XU214" s="85"/>
      <c r="XV214" s="85"/>
      <c r="XW214" s="85"/>
      <c r="XX214" s="85"/>
      <c r="XY214" s="85"/>
      <c r="XZ214" s="85"/>
      <c r="YA214" s="85"/>
      <c r="YB214" s="85"/>
      <c r="YC214" s="85"/>
      <c r="YD214" s="85"/>
      <c r="YE214" s="87"/>
      <c r="YF214" s="85"/>
      <c r="YG214" s="90"/>
    </row>
    <row r="215" spans="7:657" x14ac:dyDescent="0.25">
      <c r="G215" s="85"/>
      <c r="W215" s="85"/>
      <c r="X215" s="85"/>
      <c r="AA215"/>
      <c r="AC215" s="85"/>
      <c r="AR215"/>
      <c r="AS215"/>
      <c r="AV215" s="85"/>
      <c r="AY215" s="86"/>
      <c r="BC215" s="86"/>
      <c r="BN215" s="85"/>
      <c r="DB215" s="85"/>
      <c r="DC215" s="87"/>
      <c r="DD215" s="87"/>
      <c r="DE215" s="87"/>
      <c r="DF215" s="85"/>
      <c r="DG215" s="85"/>
      <c r="DH215" s="85"/>
      <c r="DI215" s="85"/>
      <c r="DN215" s="87"/>
      <c r="DR215" s="85"/>
      <c r="EN215" s="87"/>
      <c r="ER215" s="85"/>
      <c r="FJ215" s="87"/>
      <c r="FK215" s="88"/>
      <c r="FL215" s="88"/>
      <c r="FM215" s="88"/>
      <c r="FN215" s="88"/>
      <c r="GE215" s="89"/>
      <c r="GF215" s="85"/>
      <c r="GG215" s="85"/>
      <c r="GH215" s="85"/>
      <c r="GI215" s="85"/>
      <c r="GZ215" s="87"/>
      <c r="HD215" s="85"/>
      <c r="HU215" s="87"/>
      <c r="HY215" s="85"/>
      <c r="IP215" s="87"/>
      <c r="IT215" s="85"/>
      <c r="JK215" s="87"/>
      <c r="JO215" s="85"/>
      <c r="KF215" s="87"/>
      <c r="KJ215" s="85"/>
      <c r="LA215" s="87"/>
      <c r="LE215" s="85"/>
      <c r="LV215" s="87"/>
      <c r="LZ215" s="85"/>
      <c r="MQ215" s="87"/>
      <c r="MU215" s="85"/>
      <c r="NL215" s="87"/>
      <c r="NP215" s="85"/>
      <c r="OG215" s="87"/>
      <c r="OK215" s="85"/>
      <c r="OV215" s="85"/>
      <c r="PB215" s="87"/>
      <c r="PS215" s="85"/>
      <c r="PY215" s="87"/>
      <c r="QO215" s="85"/>
      <c r="QQ215" s="85"/>
      <c r="QU215" s="87"/>
      <c r="QW215" s="87"/>
      <c r="RL215" s="85"/>
      <c r="RR215" s="87"/>
      <c r="SG215" s="85"/>
      <c r="SM215" s="87"/>
      <c r="TB215" s="85"/>
      <c r="TH215" s="87"/>
      <c r="TW215" s="85"/>
      <c r="UC215" s="87"/>
      <c r="UR215" s="85"/>
      <c r="US215" s="85"/>
      <c r="UX215" s="87"/>
      <c r="VN215" s="85"/>
      <c r="VS215" s="87"/>
      <c r="VY215" s="85"/>
      <c r="WN215" s="87"/>
      <c r="WT215" s="85"/>
      <c r="WW215" s="85"/>
      <c r="WX215" s="85"/>
      <c r="WY215" s="85"/>
      <c r="WZ215" s="85"/>
      <c r="XA215" s="85"/>
      <c r="XB215" s="85"/>
      <c r="XC215" s="85"/>
      <c r="XD215" s="85"/>
      <c r="XE215" s="85"/>
      <c r="XF215" s="85"/>
      <c r="XG215" s="85"/>
      <c r="XH215" s="85"/>
      <c r="XI215" s="87"/>
      <c r="XJ215" s="85"/>
      <c r="XS215" s="85"/>
      <c r="XT215" s="85"/>
      <c r="XU215" s="85"/>
      <c r="XV215" s="85"/>
      <c r="XW215" s="85"/>
      <c r="XX215" s="85"/>
      <c r="XY215" s="85"/>
      <c r="XZ215" s="85"/>
      <c r="YA215" s="85"/>
      <c r="YB215" s="85"/>
      <c r="YC215" s="85"/>
      <c r="YD215" s="85"/>
      <c r="YE215" s="87"/>
      <c r="YF215" s="85"/>
      <c r="YG215" s="90"/>
    </row>
    <row r="216" spans="7:657" x14ac:dyDescent="0.25">
      <c r="G216" s="85"/>
      <c r="W216" s="85"/>
      <c r="X216" s="85"/>
      <c r="AA216"/>
      <c r="AC216" s="85"/>
      <c r="AR216"/>
      <c r="AS216"/>
      <c r="AV216" s="85"/>
      <c r="AY216" s="86"/>
      <c r="BC216" s="86"/>
      <c r="BN216" s="85"/>
      <c r="DB216" s="85"/>
      <c r="DC216" s="87"/>
      <c r="DD216" s="87"/>
      <c r="DE216" s="87"/>
      <c r="DF216" s="85"/>
      <c r="DG216" s="85"/>
      <c r="DH216" s="85"/>
      <c r="DI216" s="85"/>
      <c r="DN216" s="87"/>
      <c r="DR216" s="85"/>
      <c r="EN216" s="87"/>
      <c r="ER216" s="85"/>
      <c r="FJ216" s="87"/>
      <c r="FK216" s="88"/>
      <c r="FL216" s="88"/>
      <c r="FM216" s="88"/>
      <c r="FN216" s="88"/>
      <c r="GE216" s="89"/>
      <c r="GF216" s="85"/>
      <c r="GG216" s="85"/>
      <c r="GH216" s="85"/>
      <c r="GI216" s="85"/>
      <c r="GZ216" s="87"/>
      <c r="HD216" s="85"/>
      <c r="HU216" s="87"/>
      <c r="HY216" s="85"/>
      <c r="IP216" s="87"/>
      <c r="IT216" s="85"/>
      <c r="JK216" s="87"/>
      <c r="JO216" s="85"/>
      <c r="KF216" s="87"/>
      <c r="KJ216" s="85"/>
      <c r="LA216" s="87"/>
      <c r="LE216" s="85"/>
      <c r="LV216" s="87"/>
      <c r="LZ216" s="85"/>
      <c r="MQ216" s="87"/>
      <c r="MU216" s="85"/>
      <c r="NL216" s="87"/>
      <c r="NP216" s="85"/>
      <c r="OG216" s="87"/>
      <c r="OK216" s="85"/>
      <c r="OV216" s="85"/>
      <c r="PB216" s="87"/>
      <c r="PS216" s="85"/>
      <c r="PY216" s="87"/>
      <c r="QO216" s="85"/>
      <c r="QQ216" s="85"/>
      <c r="QU216" s="87"/>
      <c r="QW216" s="87"/>
      <c r="RL216" s="85"/>
      <c r="RR216" s="87"/>
      <c r="SG216" s="85"/>
      <c r="SM216" s="87"/>
      <c r="TB216" s="85"/>
      <c r="TH216" s="87"/>
      <c r="TW216" s="85"/>
      <c r="UC216" s="87"/>
      <c r="UR216" s="85"/>
      <c r="US216" s="85"/>
      <c r="UX216" s="87"/>
      <c r="VN216" s="85"/>
      <c r="VS216" s="87"/>
      <c r="VY216" s="85"/>
      <c r="WN216" s="87"/>
      <c r="WT216" s="85"/>
      <c r="WW216" s="85"/>
      <c r="WX216" s="85"/>
      <c r="WY216" s="85"/>
      <c r="WZ216" s="85"/>
      <c r="XA216" s="85"/>
      <c r="XB216" s="85"/>
      <c r="XC216" s="85"/>
      <c r="XD216" s="85"/>
      <c r="XE216" s="85"/>
      <c r="XF216" s="85"/>
      <c r="XG216" s="85"/>
      <c r="XH216" s="85"/>
      <c r="XI216" s="87"/>
      <c r="XJ216" s="85"/>
      <c r="XS216" s="85"/>
      <c r="XT216" s="85"/>
      <c r="XU216" s="85"/>
      <c r="XV216" s="85"/>
      <c r="XW216" s="85"/>
      <c r="XX216" s="85"/>
      <c r="XY216" s="85"/>
      <c r="XZ216" s="85"/>
      <c r="YA216" s="85"/>
      <c r="YB216" s="85"/>
      <c r="YC216" s="85"/>
      <c r="YD216" s="85"/>
      <c r="YE216" s="87"/>
      <c r="YF216" s="85"/>
      <c r="YG216" s="90"/>
    </row>
    <row r="217" spans="7:657" x14ac:dyDescent="0.25">
      <c r="G217" s="85"/>
      <c r="W217" s="85"/>
      <c r="X217" s="85"/>
      <c r="AA217"/>
      <c r="AC217" s="85"/>
      <c r="AR217"/>
      <c r="AS217"/>
      <c r="AV217" s="85"/>
      <c r="AY217" s="86"/>
      <c r="BC217" s="86"/>
      <c r="BN217" s="85"/>
      <c r="DB217" s="85"/>
      <c r="DC217" s="87"/>
      <c r="DD217" s="87"/>
      <c r="DE217" s="87"/>
      <c r="DF217" s="85"/>
      <c r="DG217" s="85"/>
      <c r="DH217" s="85"/>
      <c r="DI217" s="85"/>
      <c r="DN217" s="87"/>
      <c r="DR217" s="85"/>
      <c r="EN217" s="87"/>
      <c r="ER217" s="85"/>
      <c r="FJ217" s="87"/>
      <c r="FK217" s="88"/>
      <c r="FL217" s="88"/>
      <c r="FM217" s="88"/>
      <c r="FN217" s="88"/>
      <c r="GE217" s="89"/>
      <c r="GF217" s="85"/>
      <c r="GG217" s="85"/>
      <c r="GH217" s="85"/>
      <c r="GI217" s="85"/>
      <c r="GZ217" s="87"/>
      <c r="HD217" s="85"/>
      <c r="HU217" s="87"/>
      <c r="HY217" s="85"/>
      <c r="IP217" s="87"/>
      <c r="IT217" s="85"/>
      <c r="JK217" s="87"/>
      <c r="JO217" s="85"/>
      <c r="KF217" s="87"/>
      <c r="KJ217" s="85"/>
      <c r="LA217" s="87"/>
      <c r="LE217" s="85"/>
      <c r="LV217" s="87"/>
      <c r="LZ217" s="85"/>
      <c r="MQ217" s="87"/>
      <c r="MU217" s="85"/>
      <c r="NL217" s="87"/>
      <c r="NP217" s="85"/>
      <c r="OG217" s="87"/>
      <c r="OK217" s="85"/>
      <c r="OV217" s="85"/>
      <c r="PB217" s="87"/>
      <c r="PS217" s="85"/>
      <c r="PY217" s="87"/>
      <c r="QO217" s="85"/>
      <c r="QQ217" s="85"/>
      <c r="QU217" s="87"/>
      <c r="QW217" s="87"/>
      <c r="RL217" s="85"/>
      <c r="RR217" s="87"/>
      <c r="SG217" s="85"/>
      <c r="SM217" s="87"/>
      <c r="TB217" s="85"/>
      <c r="TH217" s="87"/>
      <c r="TW217" s="85"/>
      <c r="UC217" s="87"/>
      <c r="UR217" s="85"/>
      <c r="US217" s="85"/>
      <c r="UX217" s="87"/>
      <c r="VN217" s="85"/>
      <c r="VS217" s="87"/>
      <c r="VY217" s="85"/>
      <c r="WN217" s="87"/>
      <c r="WT217" s="85"/>
      <c r="WW217" s="85"/>
      <c r="WX217" s="85"/>
      <c r="WY217" s="85"/>
      <c r="WZ217" s="85"/>
      <c r="XA217" s="85"/>
      <c r="XB217" s="85"/>
      <c r="XC217" s="85"/>
      <c r="XD217" s="85"/>
      <c r="XE217" s="85"/>
      <c r="XF217" s="85"/>
      <c r="XG217" s="85"/>
      <c r="XH217" s="85"/>
      <c r="XI217" s="87"/>
      <c r="XJ217" s="85"/>
      <c r="XS217" s="85"/>
      <c r="XT217" s="85"/>
      <c r="XU217" s="85"/>
      <c r="XV217" s="85"/>
      <c r="XW217" s="85"/>
      <c r="XX217" s="85"/>
      <c r="XY217" s="85"/>
      <c r="XZ217" s="85"/>
      <c r="YA217" s="85"/>
      <c r="YB217" s="85"/>
      <c r="YC217" s="85"/>
      <c r="YD217" s="85"/>
      <c r="YE217" s="87"/>
      <c r="YF217" s="85"/>
      <c r="YG217" s="90"/>
    </row>
    <row r="218" spans="7:657" x14ac:dyDescent="0.25">
      <c r="G218" s="85"/>
      <c r="W218" s="85"/>
      <c r="X218" s="85"/>
      <c r="AA218"/>
      <c r="AC218" s="85"/>
      <c r="AR218"/>
      <c r="AS218"/>
      <c r="AV218" s="85"/>
      <c r="AY218" s="86"/>
      <c r="BC218" s="86"/>
      <c r="BN218" s="85"/>
      <c r="DB218" s="85"/>
      <c r="DC218" s="87"/>
      <c r="DD218" s="87"/>
      <c r="DE218" s="87"/>
      <c r="DF218" s="85"/>
      <c r="DG218" s="85"/>
      <c r="DH218" s="85"/>
      <c r="DI218" s="85"/>
      <c r="DN218" s="87"/>
      <c r="DR218" s="85"/>
      <c r="EN218" s="87"/>
      <c r="ER218" s="85"/>
      <c r="FJ218" s="87"/>
      <c r="FK218" s="88"/>
      <c r="FL218" s="88"/>
      <c r="FM218" s="88"/>
      <c r="FN218" s="88"/>
      <c r="GE218" s="89"/>
      <c r="GF218" s="85"/>
      <c r="GG218" s="85"/>
      <c r="GH218" s="85"/>
      <c r="GI218" s="85"/>
      <c r="GZ218" s="87"/>
      <c r="HD218" s="85"/>
      <c r="HU218" s="87"/>
      <c r="HY218" s="85"/>
      <c r="IP218" s="87"/>
      <c r="IT218" s="85"/>
      <c r="JK218" s="87"/>
      <c r="JO218" s="85"/>
      <c r="KF218" s="87"/>
      <c r="KJ218" s="85"/>
      <c r="LA218" s="87"/>
      <c r="LE218" s="85"/>
      <c r="LV218" s="87"/>
      <c r="LZ218" s="85"/>
      <c r="MQ218" s="87"/>
      <c r="MU218" s="85"/>
      <c r="NL218" s="87"/>
      <c r="NP218" s="85"/>
      <c r="OG218" s="87"/>
      <c r="OK218" s="85"/>
      <c r="OV218" s="85"/>
      <c r="PB218" s="87"/>
      <c r="PS218" s="85"/>
      <c r="PY218" s="87"/>
      <c r="QO218" s="85"/>
      <c r="QQ218" s="85"/>
      <c r="QU218" s="87"/>
      <c r="QW218" s="87"/>
      <c r="RL218" s="85"/>
      <c r="RR218" s="87"/>
      <c r="SG218" s="85"/>
      <c r="SM218" s="87"/>
      <c r="TB218" s="85"/>
      <c r="TH218" s="87"/>
      <c r="TW218" s="85"/>
      <c r="UC218" s="87"/>
      <c r="UR218" s="85"/>
      <c r="US218" s="85"/>
      <c r="UX218" s="87"/>
      <c r="VN218" s="85"/>
      <c r="VS218" s="87"/>
      <c r="VY218" s="85"/>
      <c r="WN218" s="87"/>
      <c r="WT218" s="85"/>
      <c r="WW218" s="85"/>
      <c r="WX218" s="85"/>
      <c r="WY218" s="85"/>
      <c r="WZ218" s="85"/>
      <c r="XA218" s="85"/>
      <c r="XB218" s="85"/>
      <c r="XC218" s="85"/>
      <c r="XD218" s="85"/>
      <c r="XE218" s="85"/>
      <c r="XF218" s="85"/>
      <c r="XG218" s="85"/>
      <c r="XH218" s="85"/>
      <c r="XI218" s="87"/>
      <c r="XJ218" s="85"/>
      <c r="XS218" s="85"/>
      <c r="XT218" s="85"/>
      <c r="XU218" s="85"/>
      <c r="XV218" s="85"/>
      <c r="XW218" s="85"/>
      <c r="XX218" s="85"/>
      <c r="XY218" s="85"/>
      <c r="XZ218" s="85"/>
      <c r="YA218" s="85"/>
      <c r="YB218" s="85"/>
      <c r="YC218" s="85"/>
      <c r="YD218" s="85"/>
      <c r="YE218" s="87"/>
      <c r="YF218" s="85"/>
      <c r="YG218" s="90"/>
    </row>
    <row r="219" spans="7:657" x14ac:dyDescent="0.25">
      <c r="G219" s="85"/>
      <c r="W219" s="85"/>
      <c r="X219" s="85"/>
      <c r="AA219"/>
      <c r="AC219" s="85"/>
      <c r="AR219"/>
      <c r="AS219"/>
      <c r="AV219" s="85"/>
      <c r="AY219" s="86"/>
      <c r="BC219" s="86"/>
      <c r="BN219" s="85"/>
      <c r="DB219" s="85"/>
      <c r="DC219" s="87"/>
      <c r="DD219" s="87"/>
      <c r="DE219" s="87"/>
      <c r="DF219" s="85"/>
      <c r="DG219" s="85"/>
      <c r="DH219" s="85"/>
      <c r="DI219" s="85"/>
      <c r="DN219" s="87"/>
      <c r="DR219" s="85"/>
      <c r="EN219" s="87"/>
      <c r="ER219" s="85"/>
      <c r="FJ219" s="87"/>
      <c r="FK219" s="88"/>
      <c r="FL219" s="88"/>
      <c r="FM219" s="88"/>
      <c r="FN219" s="88"/>
      <c r="GE219" s="89"/>
      <c r="GF219" s="85"/>
      <c r="GG219" s="85"/>
      <c r="GH219" s="85"/>
      <c r="GI219" s="85"/>
      <c r="GZ219" s="87"/>
      <c r="HD219" s="85"/>
      <c r="HU219" s="87"/>
      <c r="HY219" s="85"/>
      <c r="IP219" s="87"/>
      <c r="IT219" s="85"/>
      <c r="JK219" s="87"/>
      <c r="JO219" s="85"/>
      <c r="KF219" s="87"/>
      <c r="KJ219" s="85"/>
      <c r="LA219" s="87"/>
      <c r="LE219" s="85"/>
      <c r="LV219" s="87"/>
      <c r="LZ219" s="85"/>
      <c r="MQ219" s="87"/>
      <c r="MU219" s="85"/>
      <c r="NL219" s="87"/>
      <c r="NP219" s="85"/>
      <c r="OG219" s="87"/>
      <c r="OK219" s="85"/>
      <c r="OV219" s="85"/>
      <c r="PB219" s="87"/>
      <c r="PS219" s="85"/>
      <c r="PY219" s="87"/>
      <c r="QO219" s="85"/>
      <c r="QQ219" s="85"/>
      <c r="QU219" s="87"/>
      <c r="QW219" s="87"/>
      <c r="RL219" s="85"/>
      <c r="RR219" s="87"/>
      <c r="SG219" s="85"/>
      <c r="SM219" s="87"/>
      <c r="TB219" s="85"/>
      <c r="TH219" s="87"/>
      <c r="TW219" s="85"/>
      <c r="UC219" s="87"/>
      <c r="UR219" s="85"/>
      <c r="US219" s="85"/>
      <c r="UX219" s="87"/>
      <c r="VN219" s="85"/>
      <c r="VS219" s="87"/>
      <c r="VY219" s="85"/>
      <c r="WN219" s="87"/>
      <c r="WT219" s="85"/>
      <c r="WW219" s="85"/>
      <c r="WX219" s="85"/>
      <c r="WY219" s="85"/>
      <c r="WZ219" s="85"/>
      <c r="XA219" s="85"/>
      <c r="XB219" s="85"/>
      <c r="XC219" s="85"/>
      <c r="XD219" s="85"/>
      <c r="XE219" s="85"/>
      <c r="XF219" s="85"/>
      <c r="XG219" s="85"/>
      <c r="XH219" s="85"/>
      <c r="XI219" s="87"/>
      <c r="XJ219" s="85"/>
      <c r="XS219" s="85"/>
      <c r="XT219" s="85"/>
      <c r="XU219" s="85"/>
      <c r="XV219" s="85"/>
      <c r="XW219" s="85"/>
      <c r="XX219" s="85"/>
      <c r="XY219" s="85"/>
      <c r="XZ219" s="85"/>
      <c r="YA219" s="85"/>
      <c r="YB219" s="85"/>
      <c r="YC219" s="85"/>
      <c r="YD219" s="85"/>
      <c r="YE219" s="87"/>
      <c r="YF219" s="85"/>
      <c r="YG219" s="90"/>
    </row>
    <row r="220" spans="7:657" x14ac:dyDescent="0.25">
      <c r="G220" s="85"/>
      <c r="W220" s="85"/>
      <c r="X220" s="85"/>
      <c r="AA220"/>
      <c r="AC220" s="85"/>
      <c r="AR220"/>
      <c r="AS220"/>
      <c r="AV220" s="85"/>
      <c r="AY220" s="86"/>
      <c r="BC220" s="86"/>
      <c r="BN220" s="85"/>
      <c r="DB220" s="85"/>
      <c r="DC220" s="87"/>
      <c r="DD220" s="87"/>
      <c r="DE220" s="87"/>
      <c r="DF220" s="85"/>
      <c r="DG220" s="85"/>
      <c r="DH220" s="85"/>
      <c r="DI220" s="85"/>
      <c r="DN220" s="87"/>
      <c r="DR220" s="85"/>
      <c r="EN220" s="87"/>
      <c r="ER220" s="85"/>
      <c r="FJ220" s="87"/>
      <c r="FK220" s="88"/>
      <c r="FL220" s="88"/>
      <c r="FM220" s="88"/>
      <c r="FN220" s="88"/>
      <c r="GE220" s="89"/>
      <c r="GF220" s="85"/>
      <c r="GG220" s="85"/>
      <c r="GH220" s="85"/>
      <c r="GI220" s="85"/>
      <c r="GZ220" s="87"/>
      <c r="HD220" s="85"/>
      <c r="HU220" s="87"/>
      <c r="HY220" s="85"/>
      <c r="IP220" s="87"/>
      <c r="IT220" s="85"/>
      <c r="JK220" s="87"/>
      <c r="JO220" s="85"/>
      <c r="KF220" s="87"/>
      <c r="KJ220" s="85"/>
      <c r="LA220" s="87"/>
      <c r="LE220" s="85"/>
      <c r="LV220" s="87"/>
      <c r="LZ220" s="85"/>
      <c r="MQ220" s="87"/>
      <c r="MU220" s="85"/>
      <c r="NL220" s="87"/>
      <c r="NP220" s="85"/>
      <c r="OG220" s="87"/>
      <c r="OK220" s="85"/>
      <c r="OV220" s="85"/>
      <c r="PB220" s="87"/>
      <c r="PS220" s="85"/>
      <c r="PY220" s="87"/>
      <c r="QO220" s="85"/>
      <c r="QQ220" s="85"/>
      <c r="QU220" s="87"/>
      <c r="QW220" s="87"/>
      <c r="RL220" s="85"/>
      <c r="RR220" s="87"/>
      <c r="SG220" s="85"/>
      <c r="SM220" s="87"/>
      <c r="TB220" s="85"/>
      <c r="TH220" s="87"/>
      <c r="TW220" s="85"/>
      <c r="UC220" s="87"/>
      <c r="UR220" s="85"/>
      <c r="US220" s="85"/>
      <c r="UX220" s="87"/>
      <c r="VN220" s="85"/>
      <c r="VS220" s="87"/>
      <c r="VY220" s="85"/>
      <c r="WN220" s="87"/>
      <c r="WT220" s="85"/>
      <c r="WW220" s="85"/>
      <c r="WX220" s="85"/>
      <c r="WY220" s="85"/>
      <c r="WZ220" s="85"/>
      <c r="XA220" s="85"/>
      <c r="XB220" s="85"/>
      <c r="XC220" s="85"/>
      <c r="XD220" s="85"/>
      <c r="XE220" s="85"/>
      <c r="XF220" s="85"/>
      <c r="XG220" s="85"/>
      <c r="XH220" s="85"/>
      <c r="XI220" s="87"/>
      <c r="XJ220" s="85"/>
      <c r="XS220" s="85"/>
      <c r="XT220" s="85"/>
      <c r="XU220" s="85"/>
      <c r="XV220" s="85"/>
      <c r="XW220" s="85"/>
      <c r="XX220" s="85"/>
      <c r="XY220" s="85"/>
      <c r="XZ220" s="85"/>
      <c r="YA220" s="85"/>
      <c r="YB220" s="85"/>
      <c r="YC220" s="85"/>
      <c r="YD220" s="85"/>
      <c r="YE220" s="87"/>
      <c r="YF220" s="85"/>
      <c r="YG220" s="90"/>
    </row>
    <row r="221" spans="7:657" x14ac:dyDescent="0.25">
      <c r="G221" s="85"/>
      <c r="W221" s="85"/>
      <c r="X221" s="85"/>
      <c r="AA221"/>
      <c r="AC221" s="85"/>
      <c r="AR221"/>
      <c r="AS221"/>
      <c r="AV221" s="85"/>
      <c r="AY221" s="86"/>
      <c r="BC221" s="86"/>
      <c r="BN221" s="85"/>
      <c r="DB221" s="85"/>
      <c r="DC221" s="87"/>
      <c r="DD221" s="87"/>
      <c r="DE221" s="87"/>
      <c r="DF221" s="85"/>
      <c r="DG221" s="85"/>
      <c r="DH221" s="85"/>
      <c r="DI221" s="85"/>
      <c r="DN221" s="87"/>
      <c r="DR221" s="85"/>
      <c r="EN221" s="87"/>
      <c r="ER221" s="85"/>
      <c r="FJ221" s="87"/>
      <c r="FK221" s="88"/>
      <c r="FL221" s="88"/>
      <c r="FM221" s="88"/>
      <c r="FN221" s="88"/>
      <c r="GE221" s="89"/>
      <c r="GF221" s="85"/>
      <c r="GG221" s="85"/>
      <c r="GH221" s="85"/>
      <c r="GI221" s="85"/>
      <c r="GZ221" s="87"/>
      <c r="HD221" s="85"/>
      <c r="HU221" s="87"/>
      <c r="HY221" s="85"/>
      <c r="IP221" s="87"/>
      <c r="IT221" s="85"/>
      <c r="JK221" s="87"/>
      <c r="JO221" s="85"/>
      <c r="KF221" s="87"/>
      <c r="KJ221" s="85"/>
      <c r="LA221" s="87"/>
      <c r="LE221" s="85"/>
      <c r="LV221" s="87"/>
      <c r="LZ221" s="85"/>
      <c r="MQ221" s="87"/>
      <c r="MU221" s="85"/>
      <c r="NL221" s="87"/>
      <c r="NP221" s="85"/>
      <c r="OG221" s="87"/>
      <c r="OK221" s="85"/>
      <c r="OV221" s="85"/>
      <c r="PB221" s="87"/>
      <c r="PS221" s="85"/>
      <c r="PY221" s="87"/>
      <c r="QO221" s="85"/>
      <c r="QQ221" s="85"/>
      <c r="QU221" s="87"/>
      <c r="QW221" s="87"/>
      <c r="RL221" s="85"/>
      <c r="RR221" s="87"/>
      <c r="SG221" s="85"/>
      <c r="SM221" s="87"/>
      <c r="TB221" s="85"/>
      <c r="TH221" s="87"/>
      <c r="TW221" s="85"/>
      <c r="UC221" s="87"/>
      <c r="UR221" s="85"/>
      <c r="US221" s="85"/>
      <c r="UX221" s="87"/>
      <c r="VN221" s="85"/>
      <c r="VS221" s="87"/>
      <c r="VY221" s="85"/>
      <c r="WN221" s="87"/>
      <c r="WT221" s="85"/>
      <c r="WW221" s="85"/>
      <c r="WX221" s="85"/>
      <c r="WY221" s="85"/>
      <c r="WZ221" s="85"/>
      <c r="XA221" s="85"/>
      <c r="XB221" s="85"/>
      <c r="XC221" s="85"/>
      <c r="XD221" s="85"/>
      <c r="XE221" s="85"/>
      <c r="XF221" s="85"/>
      <c r="XG221" s="85"/>
      <c r="XH221" s="85"/>
      <c r="XI221" s="87"/>
      <c r="XJ221" s="85"/>
      <c r="XS221" s="85"/>
      <c r="XT221" s="85"/>
      <c r="XU221" s="85"/>
      <c r="XV221" s="85"/>
      <c r="XW221" s="85"/>
      <c r="XX221" s="85"/>
      <c r="XY221" s="85"/>
      <c r="XZ221" s="85"/>
      <c r="YA221" s="85"/>
      <c r="YB221" s="85"/>
      <c r="YC221" s="85"/>
      <c r="YD221" s="85"/>
      <c r="YE221" s="87"/>
      <c r="YF221" s="85"/>
      <c r="YG221" s="90"/>
    </row>
    <row r="222" spans="7:657" x14ac:dyDescent="0.25">
      <c r="G222" s="85"/>
      <c r="W222" s="85"/>
      <c r="X222" s="85"/>
      <c r="AA222"/>
      <c r="AC222" s="85"/>
      <c r="AR222"/>
      <c r="AS222"/>
      <c r="AV222" s="85"/>
      <c r="AY222" s="86"/>
      <c r="BC222" s="86"/>
      <c r="BN222" s="85"/>
      <c r="DB222" s="85"/>
      <c r="DC222" s="87"/>
      <c r="DD222" s="87"/>
      <c r="DE222" s="87"/>
      <c r="DF222" s="85"/>
      <c r="DG222" s="85"/>
      <c r="DH222" s="85"/>
      <c r="DI222" s="85"/>
      <c r="DN222" s="87"/>
      <c r="DR222" s="85"/>
      <c r="EN222" s="87"/>
      <c r="ER222" s="85"/>
      <c r="FJ222" s="87"/>
      <c r="FK222" s="88"/>
      <c r="FL222" s="88"/>
      <c r="FM222" s="88"/>
      <c r="FN222" s="88"/>
      <c r="GE222" s="89"/>
      <c r="GF222" s="85"/>
      <c r="GG222" s="85"/>
      <c r="GH222" s="85"/>
      <c r="GI222" s="85"/>
      <c r="GZ222" s="87"/>
      <c r="HD222" s="85"/>
      <c r="HU222" s="87"/>
      <c r="HY222" s="85"/>
      <c r="IP222" s="87"/>
      <c r="IT222" s="85"/>
      <c r="JK222" s="87"/>
      <c r="JO222" s="85"/>
      <c r="KF222" s="87"/>
      <c r="KJ222" s="85"/>
      <c r="LA222" s="87"/>
      <c r="LE222" s="85"/>
      <c r="LV222" s="87"/>
      <c r="LZ222" s="85"/>
      <c r="MQ222" s="87"/>
      <c r="MU222" s="85"/>
      <c r="NL222" s="87"/>
      <c r="NP222" s="85"/>
      <c r="OG222" s="87"/>
      <c r="OK222" s="85"/>
      <c r="OV222" s="85"/>
      <c r="PB222" s="87"/>
      <c r="PS222" s="85"/>
      <c r="PY222" s="87"/>
      <c r="QO222" s="85"/>
      <c r="QQ222" s="85"/>
      <c r="QU222" s="87"/>
      <c r="QW222" s="87"/>
      <c r="RL222" s="85"/>
      <c r="RR222" s="87"/>
      <c r="SG222" s="85"/>
      <c r="SM222" s="87"/>
      <c r="TB222" s="85"/>
      <c r="TH222" s="87"/>
      <c r="TW222" s="85"/>
      <c r="UC222" s="87"/>
      <c r="UR222" s="85"/>
      <c r="US222" s="85"/>
      <c r="UX222" s="87"/>
      <c r="VN222" s="85"/>
      <c r="VS222" s="87"/>
      <c r="VY222" s="85"/>
      <c r="WN222" s="87"/>
      <c r="WT222" s="85"/>
      <c r="WW222" s="85"/>
      <c r="WX222" s="85"/>
      <c r="WY222" s="85"/>
      <c r="WZ222" s="85"/>
      <c r="XA222" s="85"/>
      <c r="XB222" s="85"/>
      <c r="XC222" s="85"/>
      <c r="XD222" s="85"/>
      <c r="XE222" s="85"/>
      <c r="XF222" s="85"/>
      <c r="XG222" s="85"/>
      <c r="XH222" s="85"/>
      <c r="XI222" s="87"/>
      <c r="XJ222" s="85"/>
      <c r="XS222" s="85"/>
      <c r="XT222" s="85"/>
      <c r="XU222" s="85"/>
      <c r="XV222" s="85"/>
      <c r="XW222" s="85"/>
      <c r="XX222" s="85"/>
      <c r="XY222" s="85"/>
      <c r="XZ222" s="85"/>
      <c r="YA222" s="85"/>
      <c r="YB222" s="85"/>
      <c r="YC222" s="85"/>
      <c r="YD222" s="85"/>
      <c r="YE222" s="87"/>
      <c r="YF222" s="85"/>
      <c r="YG222" s="90"/>
    </row>
    <row r="223" spans="7:657" x14ac:dyDescent="0.25">
      <c r="G223" s="85"/>
      <c r="W223" s="85"/>
      <c r="X223" s="85"/>
      <c r="AA223"/>
      <c r="AC223" s="85"/>
      <c r="AR223"/>
      <c r="AS223"/>
      <c r="AV223" s="85"/>
      <c r="AY223" s="86"/>
      <c r="BC223" s="86"/>
      <c r="BN223" s="85"/>
      <c r="DB223" s="85"/>
      <c r="DC223" s="87"/>
      <c r="DD223" s="87"/>
      <c r="DE223" s="87"/>
      <c r="DF223" s="85"/>
      <c r="DG223" s="85"/>
      <c r="DH223" s="85"/>
      <c r="DI223" s="85"/>
      <c r="DN223" s="87"/>
      <c r="DR223" s="85"/>
      <c r="EN223" s="87"/>
      <c r="ER223" s="85"/>
      <c r="FJ223" s="87"/>
      <c r="FK223" s="88"/>
      <c r="FL223" s="88"/>
      <c r="FM223" s="88"/>
      <c r="FN223" s="88"/>
      <c r="GE223" s="89"/>
      <c r="GF223" s="85"/>
      <c r="GG223" s="85"/>
      <c r="GH223" s="85"/>
      <c r="GI223" s="85"/>
      <c r="GZ223" s="87"/>
      <c r="HD223" s="85"/>
      <c r="HU223" s="87"/>
      <c r="HY223" s="85"/>
      <c r="IP223" s="87"/>
      <c r="IT223" s="85"/>
      <c r="JK223" s="87"/>
      <c r="JO223" s="85"/>
      <c r="KF223" s="87"/>
      <c r="KJ223" s="85"/>
      <c r="LA223" s="87"/>
      <c r="LE223" s="85"/>
      <c r="LV223" s="87"/>
      <c r="LZ223" s="85"/>
      <c r="MQ223" s="87"/>
      <c r="MU223" s="85"/>
      <c r="NL223" s="87"/>
      <c r="NP223" s="85"/>
      <c r="OG223" s="87"/>
      <c r="OK223" s="85"/>
      <c r="OV223" s="85"/>
      <c r="PB223" s="87"/>
      <c r="PS223" s="85"/>
      <c r="PY223" s="87"/>
      <c r="QO223" s="85"/>
      <c r="QQ223" s="85"/>
      <c r="QU223" s="87"/>
      <c r="QW223" s="87"/>
      <c r="RL223" s="85"/>
      <c r="RR223" s="87"/>
      <c r="SG223" s="85"/>
      <c r="SM223" s="87"/>
      <c r="TB223" s="85"/>
      <c r="TH223" s="87"/>
      <c r="TW223" s="85"/>
      <c r="UC223" s="87"/>
      <c r="UR223" s="85"/>
      <c r="US223" s="85"/>
      <c r="UX223" s="87"/>
      <c r="VN223" s="85"/>
      <c r="VS223" s="87"/>
      <c r="VY223" s="85"/>
      <c r="WN223" s="87"/>
      <c r="WT223" s="85"/>
      <c r="WW223" s="85"/>
      <c r="WX223" s="85"/>
      <c r="WY223" s="85"/>
      <c r="WZ223" s="85"/>
      <c r="XA223" s="85"/>
      <c r="XB223" s="85"/>
      <c r="XC223" s="85"/>
      <c r="XD223" s="85"/>
      <c r="XE223" s="85"/>
      <c r="XF223" s="85"/>
      <c r="XG223" s="85"/>
      <c r="XH223" s="85"/>
      <c r="XI223" s="87"/>
      <c r="XJ223" s="85"/>
      <c r="XS223" s="85"/>
      <c r="XT223" s="85"/>
      <c r="XU223" s="85"/>
      <c r="XV223" s="85"/>
      <c r="XW223" s="85"/>
      <c r="XX223" s="85"/>
      <c r="XY223" s="85"/>
      <c r="XZ223" s="85"/>
      <c r="YA223" s="85"/>
      <c r="YB223" s="85"/>
      <c r="YC223" s="85"/>
      <c r="YD223" s="85"/>
      <c r="YE223" s="87"/>
      <c r="YF223" s="85"/>
      <c r="YG223" s="90"/>
    </row>
    <row r="224" spans="7:657" x14ac:dyDescent="0.25">
      <c r="G224" s="85"/>
      <c r="W224" s="85"/>
      <c r="X224" s="85"/>
      <c r="AA224"/>
      <c r="AC224" s="85"/>
      <c r="AR224"/>
      <c r="AS224"/>
      <c r="AV224" s="85"/>
      <c r="AY224" s="86"/>
      <c r="BC224" s="86"/>
      <c r="BN224" s="85"/>
      <c r="DB224" s="85"/>
      <c r="DC224" s="87"/>
      <c r="DD224" s="87"/>
      <c r="DE224" s="87"/>
      <c r="DF224" s="85"/>
      <c r="DG224" s="85"/>
      <c r="DH224" s="85"/>
      <c r="DI224" s="85"/>
      <c r="DN224" s="87"/>
      <c r="DR224" s="85"/>
      <c r="EN224" s="87"/>
      <c r="ER224" s="85"/>
      <c r="FJ224" s="87"/>
      <c r="FK224" s="88"/>
      <c r="FL224" s="88"/>
      <c r="FM224" s="88"/>
      <c r="FN224" s="88"/>
      <c r="GE224" s="89"/>
      <c r="GF224" s="85"/>
      <c r="GG224" s="85"/>
      <c r="GH224" s="85"/>
      <c r="GI224" s="85"/>
      <c r="GZ224" s="87"/>
      <c r="HD224" s="85"/>
      <c r="HU224" s="87"/>
      <c r="HY224" s="85"/>
      <c r="IP224" s="87"/>
      <c r="IT224" s="85"/>
      <c r="JK224" s="87"/>
      <c r="JO224" s="85"/>
      <c r="KF224" s="87"/>
      <c r="KJ224" s="85"/>
      <c r="LA224" s="87"/>
      <c r="LE224" s="85"/>
      <c r="LV224" s="87"/>
      <c r="LZ224" s="85"/>
      <c r="MQ224" s="87"/>
      <c r="MU224" s="85"/>
      <c r="NL224" s="87"/>
      <c r="NP224" s="85"/>
      <c r="OG224" s="87"/>
      <c r="OK224" s="85"/>
      <c r="OV224" s="85"/>
      <c r="PB224" s="87"/>
      <c r="PS224" s="85"/>
      <c r="PY224" s="87"/>
      <c r="QO224" s="85"/>
      <c r="QQ224" s="85"/>
      <c r="QU224" s="87"/>
      <c r="QW224" s="87"/>
      <c r="RL224" s="85"/>
      <c r="RR224" s="87"/>
      <c r="SG224" s="85"/>
      <c r="SM224" s="87"/>
      <c r="TB224" s="85"/>
      <c r="TH224" s="87"/>
      <c r="TW224" s="85"/>
      <c r="UC224" s="87"/>
      <c r="UR224" s="85"/>
      <c r="US224" s="85"/>
      <c r="UX224" s="87"/>
      <c r="VN224" s="85"/>
      <c r="VS224" s="87"/>
      <c r="VY224" s="85"/>
      <c r="WN224" s="87"/>
      <c r="WT224" s="85"/>
      <c r="WW224" s="85"/>
      <c r="WX224" s="85"/>
      <c r="WY224" s="85"/>
      <c r="WZ224" s="85"/>
      <c r="XA224" s="85"/>
      <c r="XB224" s="85"/>
      <c r="XC224" s="85"/>
      <c r="XD224" s="85"/>
      <c r="XE224" s="85"/>
      <c r="XF224" s="85"/>
      <c r="XG224" s="85"/>
      <c r="XH224" s="85"/>
      <c r="XI224" s="87"/>
      <c r="XJ224" s="85"/>
      <c r="XS224" s="85"/>
      <c r="XT224" s="85"/>
      <c r="XU224" s="85"/>
      <c r="XV224" s="85"/>
      <c r="XW224" s="85"/>
      <c r="XX224" s="85"/>
      <c r="XY224" s="85"/>
      <c r="XZ224" s="85"/>
      <c r="YA224" s="85"/>
      <c r="YB224" s="85"/>
      <c r="YC224" s="85"/>
      <c r="YD224" s="85"/>
      <c r="YE224" s="87"/>
      <c r="YF224" s="85"/>
      <c r="YG224" s="90"/>
    </row>
    <row r="225" spans="7:657" x14ac:dyDescent="0.25">
      <c r="G225" s="85"/>
      <c r="W225" s="85"/>
      <c r="X225" s="85"/>
      <c r="AA225"/>
      <c r="AC225" s="85"/>
      <c r="AR225"/>
      <c r="AS225"/>
      <c r="AV225" s="85"/>
      <c r="AY225" s="86"/>
      <c r="BC225" s="86"/>
      <c r="BN225" s="85"/>
      <c r="DB225" s="85"/>
      <c r="DC225" s="87"/>
      <c r="DD225" s="87"/>
      <c r="DE225" s="87"/>
      <c r="DF225" s="85"/>
      <c r="DG225" s="85"/>
      <c r="DH225" s="85"/>
      <c r="DI225" s="85"/>
      <c r="DN225" s="87"/>
      <c r="DR225" s="85"/>
      <c r="EN225" s="87"/>
      <c r="ER225" s="85"/>
      <c r="FJ225" s="87"/>
      <c r="FK225" s="88"/>
      <c r="FL225" s="88"/>
      <c r="FM225" s="88"/>
      <c r="FN225" s="88"/>
      <c r="GE225" s="89"/>
      <c r="GF225" s="85"/>
      <c r="GG225" s="85"/>
      <c r="GH225" s="85"/>
      <c r="GI225" s="85"/>
      <c r="GZ225" s="87"/>
      <c r="HD225" s="85"/>
      <c r="HU225" s="87"/>
      <c r="HY225" s="85"/>
      <c r="IP225" s="87"/>
      <c r="IT225" s="85"/>
      <c r="JK225" s="87"/>
      <c r="JO225" s="85"/>
      <c r="KF225" s="87"/>
      <c r="KJ225" s="85"/>
      <c r="LA225" s="87"/>
      <c r="LE225" s="85"/>
      <c r="LV225" s="87"/>
      <c r="LZ225" s="85"/>
      <c r="MQ225" s="87"/>
      <c r="MU225" s="85"/>
      <c r="NL225" s="87"/>
      <c r="NP225" s="85"/>
      <c r="OG225" s="87"/>
      <c r="OK225" s="85"/>
      <c r="OV225" s="85"/>
      <c r="PB225" s="87"/>
      <c r="PS225" s="85"/>
      <c r="PY225" s="87"/>
      <c r="QO225" s="85"/>
      <c r="QQ225" s="85"/>
      <c r="QU225" s="87"/>
      <c r="QW225" s="87"/>
      <c r="RL225" s="85"/>
      <c r="RR225" s="87"/>
      <c r="SG225" s="85"/>
      <c r="SM225" s="87"/>
      <c r="TB225" s="85"/>
      <c r="TH225" s="87"/>
      <c r="TW225" s="85"/>
      <c r="UC225" s="87"/>
      <c r="UR225" s="85"/>
      <c r="US225" s="85"/>
      <c r="UX225" s="87"/>
      <c r="VN225" s="85"/>
      <c r="VS225" s="87"/>
      <c r="VY225" s="85"/>
      <c r="WN225" s="87"/>
      <c r="WT225" s="85"/>
      <c r="WW225" s="85"/>
      <c r="WX225" s="85"/>
      <c r="WY225" s="85"/>
      <c r="WZ225" s="85"/>
      <c r="XA225" s="85"/>
      <c r="XB225" s="85"/>
      <c r="XC225" s="85"/>
      <c r="XD225" s="85"/>
      <c r="XE225" s="85"/>
      <c r="XF225" s="85"/>
      <c r="XG225" s="85"/>
      <c r="XH225" s="85"/>
      <c r="XI225" s="87"/>
      <c r="XJ225" s="85"/>
      <c r="XS225" s="85"/>
      <c r="XT225" s="85"/>
      <c r="XU225" s="85"/>
      <c r="XV225" s="85"/>
      <c r="XW225" s="85"/>
      <c r="XX225" s="85"/>
      <c r="XY225" s="85"/>
      <c r="XZ225" s="85"/>
      <c r="YA225" s="85"/>
      <c r="YB225" s="85"/>
      <c r="YC225" s="85"/>
      <c r="YD225" s="85"/>
      <c r="YE225" s="87"/>
      <c r="YF225" s="85"/>
      <c r="YG225" s="90"/>
    </row>
    <row r="226" spans="7:657" x14ac:dyDescent="0.25">
      <c r="G226" s="85"/>
      <c r="W226" s="85"/>
      <c r="X226" s="85"/>
      <c r="AA226"/>
      <c r="AC226" s="85"/>
      <c r="AR226"/>
      <c r="AS226"/>
      <c r="AV226" s="85"/>
      <c r="AY226" s="86"/>
      <c r="BC226" s="86"/>
      <c r="BN226" s="85"/>
      <c r="DB226" s="85"/>
      <c r="DC226" s="87"/>
      <c r="DD226" s="87"/>
      <c r="DE226" s="87"/>
      <c r="DF226" s="85"/>
      <c r="DG226" s="85"/>
      <c r="DH226" s="85"/>
      <c r="DI226" s="85"/>
      <c r="DN226" s="87"/>
      <c r="DR226" s="85"/>
      <c r="EN226" s="87"/>
      <c r="ER226" s="85"/>
      <c r="FJ226" s="87"/>
      <c r="FK226" s="88"/>
      <c r="FL226" s="88"/>
      <c r="FM226" s="88"/>
      <c r="FN226" s="88"/>
      <c r="GE226" s="89"/>
      <c r="GF226" s="85"/>
      <c r="GG226" s="85"/>
      <c r="GH226" s="85"/>
      <c r="GI226" s="85"/>
      <c r="GZ226" s="87"/>
      <c r="HD226" s="85"/>
      <c r="HU226" s="87"/>
      <c r="HY226" s="85"/>
      <c r="IP226" s="87"/>
      <c r="IT226" s="85"/>
      <c r="JK226" s="87"/>
      <c r="JO226" s="85"/>
      <c r="KF226" s="87"/>
      <c r="KJ226" s="85"/>
      <c r="LA226" s="87"/>
      <c r="LE226" s="85"/>
      <c r="LV226" s="87"/>
      <c r="LZ226" s="85"/>
      <c r="MQ226" s="87"/>
      <c r="MU226" s="85"/>
      <c r="NL226" s="87"/>
      <c r="NP226" s="85"/>
      <c r="OG226" s="87"/>
      <c r="OK226" s="85"/>
      <c r="OV226" s="85"/>
      <c r="PB226" s="87"/>
      <c r="PS226" s="85"/>
      <c r="PY226" s="87"/>
      <c r="QO226" s="85"/>
      <c r="QQ226" s="85"/>
      <c r="QU226" s="87"/>
      <c r="QW226" s="87"/>
      <c r="RL226" s="85"/>
      <c r="RR226" s="87"/>
      <c r="SG226" s="85"/>
      <c r="SM226" s="87"/>
      <c r="TB226" s="85"/>
      <c r="TH226" s="87"/>
      <c r="TW226" s="85"/>
      <c r="UC226" s="87"/>
      <c r="UR226" s="85"/>
      <c r="US226" s="85"/>
      <c r="UX226" s="87"/>
      <c r="VN226" s="85"/>
      <c r="VS226" s="87"/>
      <c r="VY226" s="85"/>
      <c r="WN226" s="87"/>
      <c r="WT226" s="85"/>
      <c r="WW226" s="85"/>
      <c r="WX226" s="85"/>
      <c r="WY226" s="85"/>
      <c r="WZ226" s="85"/>
      <c r="XA226" s="85"/>
      <c r="XB226" s="85"/>
      <c r="XC226" s="85"/>
      <c r="XD226" s="85"/>
      <c r="XE226" s="85"/>
      <c r="XF226" s="85"/>
      <c r="XG226" s="85"/>
      <c r="XH226" s="85"/>
      <c r="XI226" s="87"/>
      <c r="XJ226" s="85"/>
      <c r="XS226" s="85"/>
      <c r="XT226" s="85"/>
      <c r="XU226" s="85"/>
      <c r="XV226" s="85"/>
      <c r="XW226" s="85"/>
      <c r="XX226" s="85"/>
      <c r="XY226" s="85"/>
      <c r="XZ226" s="85"/>
      <c r="YA226" s="85"/>
      <c r="YB226" s="85"/>
      <c r="YC226" s="85"/>
      <c r="YD226" s="85"/>
      <c r="YE226" s="87"/>
      <c r="YF226" s="85"/>
      <c r="YG226" s="90"/>
    </row>
    <row r="227" spans="7:657" x14ac:dyDescent="0.25">
      <c r="G227" s="85"/>
      <c r="W227" s="85"/>
      <c r="X227" s="85"/>
      <c r="AA227"/>
      <c r="AC227" s="85"/>
      <c r="AR227"/>
      <c r="AS227"/>
      <c r="AV227" s="85"/>
      <c r="AY227" s="86"/>
      <c r="BC227" s="86"/>
      <c r="BN227" s="85"/>
      <c r="DB227" s="85"/>
      <c r="DC227" s="87"/>
      <c r="DD227" s="87"/>
      <c r="DE227" s="87"/>
      <c r="DF227" s="85"/>
      <c r="DG227" s="85"/>
      <c r="DH227" s="85"/>
      <c r="DI227" s="85"/>
      <c r="DN227" s="87"/>
      <c r="DR227" s="85"/>
      <c r="EN227" s="87"/>
      <c r="ER227" s="85"/>
      <c r="FJ227" s="87"/>
      <c r="FK227" s="88"/>
      <c r="FL227" s="88"/>
      <c r="FM227" s="88"/>
      <c r="FN227" s="88"/>
      <c r="GE227" s="89"/>
      <c r="GF227" s="85"/>
      <c r="GG227" s="85"/>
      <c r="GH227" s="85"/>
      <c r="GI227" s="85"/>
      <c r="GZ227" s="87"/>
      <c r="HD227" s="85"/>
      <c r="HU227" s="87"/>
      <c r="HY227" s="85"/>
      <c r="IP227" s="87"/>
      <c r="IT227" s="85"/>
      <c r="JK227" s="87"/>
      <c r="JO227" s="85"/>
      <c r="KF227" s="87"/>
      <c r="KJ227" s="85"/>
      <c r="LA227" s="87"/>
      <c r="LE227" s="85"/>
      <c r="LV227" s="87"/>
      <c r="LZ227" s="85"/>
      <c r="MQ227" s="87"/>
      <c r="MU227" s="85"/>
      <c r="NL227" s="87"/>
      <c r="NP227" s="85"/>
      <c r="OG227" s="87"/>
      <c r="OK227" s="85"/>
      <c r="OV227" s="85"/>
      <c r="PB227" s="87"/>
      <c r="PS227" s="85"/>
      <c r="PY227" s="87"/>
      <c r="QO227" s="85"/>
      <c r="QQ227" s="85"/>
      <c r="QU227" s="87"/>
      <c r="QW227" s="87"/>
      <c r="RL227" s="85"/>
      <c r="RR227" s="87"/>
      <c r="SG227" s="85"/>
      <c r="SM227" s="87"/>
      <c r="TB227" s="85"/>
      <c r="TH227" s="87"/>
      <c r="TW227" s="85"/>
      <c r="UC227" s="87"/>
      <c r="UR227" s="85"/>
      <c r="US227" s="85"/>
      <c r="UX227" s="87"/>
      <c r="VN227" s="85"/>
      <c r="VS227" s="87"/>
      <c r="VY227" s="85"/>
      <c r="WN227" s="87"/>
      <c r="WT227" s="85"/>
      <c r="WW227" s="85"/>
      <c r="WX227" s="85"/>
      <c r="WY227" s="85"/>
      <c r="WZ227" s="85"/>
      <c r="XA227" s="85"/>
      <c r="XB227" s="85"/>
      <c r="XC227" s="85"/>
      <c r="XD227" s="85"/>
      <c r="XE227" s="85"/>
      <c r="XF227" s="85"/>
      <c r="XG227" s="85"/>
      <c r="XH227" s="85"/>
      <c r="XI227" s="87"/>
      <c r="XJ227" s="85"/>
      <c r="XS227" s="85"/>
      <c r="XT227" s="85"/>
      <c r="XU227" s="85"/>
      <c r="XV227" s="85"/>
      <c r="XW227" s="85"/>
      <c r="XX227" s="85"/>
      <c r="XY227" s="85"/>
      <c r="XZ227" s="85"/>
      <c r="YA227" s="85"/>
      <c r="YB227" s="85"/>
      <c r="YC227" s="85"/>
      <c r="YD227" s="85"/>
      <c r="YE227" s="87"/>
      <c r="YF227" s="85"/>
      <c r="YG227" s="90"/>
    </row>
    <row r="228" spans="7:657" x14ac:dyDescent="0.25">
      <c r="G228" s="85"/>
      <c r="W228" s="85"/>
      <c r="X228" s="85"/>
      <c r="AA228"/>
      <c r="AC228" s="85"/>
      <c r="AR228"/>
      <c r="AS228"/>
      <c r="AV228" s="85"/>
      <c r="AY228" s="86"/>
      <c r="BC228" s="86"/>
      <c r="BN228" s="85"/>
      <c r="DB228" s="85"/>
      <c r="DC228" s="87"/>
      <c r="DD228" s="87"/>
      <c r="DE228" s="87"/>
      <c r="DF228" s="85"/>
      <c r="DG228" s="85"/>
      <c r="DH228" s="85"/>
      <c r="DI228" s="85"/>
      <c r="DN228" s="87"/>
      <c r="DR228" s="85"/>
      <c r="EN228" s="87"/>
      <c r="ER228" s="85"/>
      <c r="FJ228" s="87"/>
      <c r="FK228" s="88"/>
      <c r="FL228" s="88"/>
      <c r="FM228" s="88"/>
      <c r="FN228" s="88"/>
      <c r="GE228" s="89"/>
      <c r="GF228" s="85"/>
      <c r="GG228" s="85"/>
      <c r="GH228" s="85"/>
      <c r="GI228" s="85"/>
      <c r="GZ228" s="87"/>
      <c r="HD228" s="85"/>
      <c r="HU228" s="87"/>
      <c r="HY228" s="85"/>
      <c r="IP228" s="87"/>
      <c r="IT228" s="85"/>
      <c r="JK228" s="87"/>
      <c r="JO228" s="85"/>
      <c r="KF228" s="87"/>
      <c r="KJ228" s="85"/>
      <c r="LA228" s="87"/>
      <c r="LE228" s="85"/>
      <c r="LV228" s="87"/>
      <c r="LZ228" s="85"/>
      <c r="MQ228" s="87"/>
      <c r="MU228" s="85"/>
      <c r="NL228" s="87"/>
      <c r="NP228" s="85"/>
      <c r="OG228" s="87"/>
      <c r="OK228" s="85"/>
      <c r="OV228" s="85"/>
      <c r="PB228" s="87"/>
      <c r="PS228" s="85"/>
      <c r="PY228" s="87"/>
      <c r="QO228" s="85"/>
      <c r="QQ228" s="85"/>
      <c r="QU228" s="87"/>
      <c r="QW228" s="87"/>
      <c r="RL228" s="85"/>
      <c r="RR228" s="87"/>
      <c r="SG228" s="85"/>
      <c r="SM228" s="87"/>
      <c r="TB228" s="85"/>
      <c r="TH228" s="87"/>
      <c r="TW228" s="85"/>
      <c r="UC228" s="87"/>
      <c r="UR228" s="85"/>
      <c r="US228" s="85"/>
      <c r="UX228" s="87"/>
      <c r="VN228" s="85"/>
      <c r="VS228" s="87"/>
      <c r="VY228" s="85"/>
      <c r="WN228" s="87"/>
      <c r="WT228" s="85"/>
      <c r="WW228" s="85"/>
      <c r="WX228" s="85"/>
      <c r="WY228" s="85"/>
      <c r="WZ228" s="85"/>
      <c r="XA228" s="85"/>
      <c r="XB228" s="85"/>
      <c r="XC228" s="85"/>
      <c r="XD228" s="85"/>
      <c r="XE228" s="85"/>
      <c r="XF228" s="85"/>
      <c r="XG228" s="85"/>
      <c r="XH228" s="85"/>
      <c r="XI228" s="87"/>
      <c r="XJ228" s="85"/>
      <c r="XS228" s="85"/>
      <c r="XT228" s="85"/>
      <c r="XU228" s="85"/>
      <c r="XV228" s="85"/>
      <c r="XW228" s="85"/>
      <c r="XX228" s="85"/>
      <c r="XY228" s="85"/>
      <c r="XZ228" s="85"/>
      <c r="YA228" s="85"/>
      <c r="YB228" s="85"/>
      <c r="YC228" s="85"/>
      <c r="YD228" s="85"/>
      <c r="YE228" s="87"/>
      <c r="YF228" s="85"/>
      <c r="YG228" s="90"/>
    </row>
    <row r="229" spans="7:657" x14ac:dyDescent="0.25">
      <c r="G229" s="85"/>
      <c r="W229" s="85"/>
      <c r="X229" s="85"/>
      <c r="AA229"/>
      <c r="AC229" s="85"/>
      <c r="AR229"/>
      <c r="AS229"/>
      <c r="AV229" s="85"/>
      <c r="AY229" s="86"/>
      <c r="BC229" s="86"/>
      <c r="BN229" s="85"/>
      <c r="DB229" s="85"/>
      <c r="DC229" s="87"/>
      <c r="DD229" s="87"/>
      <c r="DE229" s="87"/>
      <c r="DF229" s="85"/>
      <c r="DG229" s="85"/>
      <c r="DH229" s="85"/>
      <c r="DI229" s="85"/>
      <c r="DN229" s="87"/>
      <c r="DR229" s="85"/>
      <c r="EN229" s="87"/>
      <c r="ER229" s="85"/>
      <c r="FJ229" s="87"/>
      <c r="FK229" s="88"/>
      <c r="FL229" s="88"/>
      <c r="FM229" s="88"/>
      <c r="FN229" s="88"/>
      <c r="GE229" s="89"/>
      <c r="GF229" s="85"/>
      <c r="GG229" s="85"/>
      <c r="GH229" s="85"/>
      <c r="GI229" s="85"/>
      <c r="GZ229" s="87"/>
      <c r="HD229" s="85"/>
      <c r="HU229" s="87"/>
      <c r="HY229" s="85"/>
      <c r="IP229" s="87"/>
      <c r="IT229" s="85"/>
      <c r="JK229" s="87"/>
      <c r="JO229" s="85"/>
      <c r="KF229" s="87"/>
      <c r="KJ229" s="85"/>
      <c r="LA229" s="87"/>
      <c r="LE229" s="85"/>
      <c r="LV229" s="87"/>
      <c r="LZ229" s="85"/>
      <c r="MQ229" s="87"/>
      <c r="MU229" s="85"/>
      <c r="NL229" s="87"/>
      <c r="NP229" s="85"/>
      <c r="OG229" s="87"/>
      <c r="OK229" s="85"/>
      <c r="OV229" s="85"/>
      <c r="PB229" s="87"/>
      <c r="PS229" s="85"/>
      <c r="PY229" s="87"/>
      <c r="QO229" s="85"/>
      <c r="QQ229" s="85"/>
      <c r="QU229" s="87"/>
      <c r="QW229" s="87"/>
      <c r="RL229" s="85"/>
      <c r="RR229" s="87"/>
      <c r="SG229" s="85"/>
      <c r="SM229" s="87"/>
      <c r="TB229" s="85"/>
      <c r="TH229" s="87"/>
      <c r="TW229" s="85"/>
      <c r="UC229" s="87"/>
      <c r="UR229" s="85"/>
      <c r="US229" s="85"/>
      <c r="UX229" s="87"/>
      <c r="VN229" s="85"/>
      <c r="VS229" s="87"/>
      <c r="VY229" s="85"/>
      <c r="WN229" s="87"/>
      <c r="WT229" s="85"/>
      <c r="WW229" s="85"/>
      <c r="WX229" s="85"/>
      <c r="WY229" s="85"/>
      <c r="WZ229" s="85"/>
      <c r="XA229" s="85"/>
      <c r="XB229" s="85"/>
      <c r="XC229" s="85"/>
      <c r="XD229" s="85"/>
      <c r="XE229" s="85"/>
      <c r="XF229" s="85"/>
      <c r="XG229" s="85"/>
      <c r="XH229" s="85"/>
      <c r="XI229" s="87"/>
      <c r="XJ229" s="85"/>
      <c r="XS229" s="85"/>
      <c r="XT229" s="85"/>
      <c r="XU229" s="85"/>
      <c r="XV229" s="85"/>
      <c r="XW229" s="85"/>
      <c r="XX229" s="85"/>
      <c r="XY229" s="85"/>
      <c r="XZ229" s="85"/>
      <c r="YA229" s="85"/>
      <c r="YB229" s="85"/>
      <c r="YC229" s="85"/>
      <c r="YD229" s="85"/>
      <c r="YE229" s="87"/>
      <c r="YF229" s="85"/>
      <c r="YG229" s="90"/>
    </row>
    <row r="230" spans="7:657" x14ac:dyDescent="0.25">
      <c r="G230" s="85"/>
      <c r="W230" s="85"/>
      <c r="X230" s="85"/>
      <c r="AA230"/>
      <c r="AC230" s="85"/>
      <c r="AR230"/>
      <c r="AS230"/>
      <c r="AV230" s="85"/>
      <c r="AY230" s="86"/>
      <c r="BC230" s="86"/>
      <c r="BN230" s="85"/>
      <c r="DB230" s="85"/>
      <c r="DC230" s="87"/>
      <c r="DD230" s="87"/>
      <c r="DE230" s="87"/>
      <c r="DF230" s="85"/>
      <c r="DG230" s="85"/>
      <c r="DH230" s="85"/>
      <c r="DI230" s="85"/>
      <c r="DN230" s="87"/>
      <c r="DR230" s="85"/>
      <c r="EN230" s="87"/>
      <c r="ER230" s="85"/>
      <c r="FJ230" s="87"/>
      <c r="FK230" s="88"/>
      <c r="FL230" s="88"/>
      <c r="FM230" s="88"/>
      <c r="FN230" s="88"/>
      <c r="GE230" s="89"/>
      <c r="GF230" s="85"/>
      <c r="GG230" s="85"/>
      <c r="GH230" s="85"/>
      <c r="GI230" s="85"/>
      <c r="GZ230" s="87"/>
      <c r="HD230" s="85"/>
      <c r="HU230" s="87"/>
      <c r="HY230" s="85"/>
      <c r="IP230" s="87"/>
      <c r="IT230" s="85"/>
      <c r="JK230" s="87"/>
      <c r="JO230" s="85"/>
      <c r="KF230" s="87"/>
      <c r="KJ230" s="85"/>
      <c r="LA230" s="87"/>
      <c r="LE230" s="85"/>
      <c r="LV230" s="87"/>
      <c r="LZ230" s="85"/>
      <c r="MQ230" s="87"/>
      <c r="MU230" s="85"/>
      <c r="NL230" s="87"/>
      <c r="NP230" s="85"/>
      <c r="OG230" s="87"/>
      <c r="OK230" s="85"/>
      <c r="OV230" s="85"/>
      <c r="PB230" s="87"/>
      <c r="PS230" s="85"/>
      <c r="PY230" s="87"/>
      <c r="QO230" s="85"/>
      <c r="QQ230" s="85"/>
      <c r="QU230" s="87"/>
      <c r="QW230" s="87"/>
      <c r="RL230" s="85"/>
      <c r="RR230" s="87"/>
      <c r="SG230" s="85"/>
      <c r="SM230" s="87"/>
      <c r="TB230" s="85"/>
      <c r="TH230" s="87"/>
      <c r="TW230" s="85"/>
      <c r="UC230" s="87"/>
      <c r="UR230" s="85"/>
      <c r="US230" s="85"/>
      <c r="UX230" s="87"/>
      <c r="VN230" s="85"/>
      <c r="VS230" s="87"/>
      <c r="VY230" s="85"/>
      <c r="WN230" s="87"/>
      <c r="WT230" s="85"/>
      <c r="WW230" s="85"/>
      <c r="WX230" s="85"/>
      <c r="WY230" s="85"/>
      <c r="WZ230" s="85"/>
      <c r="XA230" s="85"/>
      <c r="XB230" s="85"/>
      <c r="XC230" s="85"/>
      <c r="XD230" s="85"/>
      <c r="XE230" s="85"/>
      <c r="XF230" s="85"/>
      <c r="XG230" s="85"/>
      <c r="XH230" s="85"/>
      <c r="XI230" s="87"/>
      <c r="XJ230" s="85"/>
      <c r="XS230" s="85"/>
      <c r="XT230" s="85"/>
      <c r="XU230" s="85"/>
      <c r="XV230" s="85"/>
      <c r="XW230" s="85"/>
      <c r="XX230" s="85"/>
      <c r="XY230" s="85"/>
      <c r="XZ230" s="85"/>
      <c r="YA230" s="85"/>
      <c r="YB230" s="85"/>
      <c r="YC230" s="85"/>
      <c r="YD230" s="85"/>
      <c r="YE230" s="87"/>
      <c r="YF230" s="85"/>
      <c r="YG230" s="90"/>
    </row>
    <row r="231" spans="7:657" x14ac:dyDescent="0.25">
      <c r="G231" s="85"/>
      <c r="W231" s="85"/>
      <c r="X231" s="85"/>
      <c r="AA231"/>
      <c r="AC231" s="85"/>
      <c r="AR231"/>
      <c r="AS231"/>
      <c r="AV231" s="85"/>
      <c r="AY231" s="86"/>
      <c r="BC231" s="86"/>
      <c r="BN231" s="85"/>
      <c r="DB231" s="85"/>
      <c r="DC231" s="87"/>
      <c r="DD231" s="87"/>
      <c r="DE231" s="87"/>
      <c r="DF231" s="85"/>
      <c r="DG231" s="85"/>
      <c r="DH231" s="85"/>
      <c r="DI231" s="85"/>
      <c r="DN231" s="87"/>
      <c r="DR231" s="85"/>
      <c r="EN231" s="87"/>
      <c r="ER231" s="85"/>
      <c r="FJ231" s="87"/>
      <c r="FK231" s="88"/>
      <c r="FL231" s="88"/>
      <c r="FM231" s="88"/>
      <c r="FN231" s="88"/>
      <c r="GE231" s="89"/>
      <c r="GF231" s="85"/>
      <c r="GG231" s="85"/>
      <c r="GH231" s="85"/>
      <c r="GI231" s="85"/>
      <c r="GZ231" s="87"/>
      <c r="HD231" s="85"/>
      <c r="HU231" s="87"/>
      <c r="HY231" s="85"/>
      <c r="IP231" s="87"/>
      <c r="IT231" s="85"/>
      <c r="JK231" s="87"/>
      <c r="JO231" s="85"/>
      <c r="KF231" s="87"/>
      <c r="KJ231" s="85"/>
      <c r="LA231" s="87"/>
      <c r="LE231" s="85"/>
      <c r="LV231" s="87"/>
      <c r="LZ231" s="85"/>
      <c r="MQ231" s="87"/>
      <c r="MU231" s="85"/>
      <c r="NL231" s="87"/>
      <c r="NP231" s="85"/>
      <c r="OG231" s="87"/>
      <c r="OK231" s="85"/>
      <c r="OV231" s="85"/>
      <c r="PB231" s="87"/>
      <c r="PS231" s="85"/>
      <c r="PY231" s="87"/>
      <c r="QO231" s="85"/>
      <c r="QQ231" s="85"/>
      <c r="QU231" s="87"/>
      <c r="QW231" s="87"/>
      <c r="RL231" s="85"/>
      <c r="RR231" s="87"/>
      <c r="SG231" s="85"/>
      <c r="SM231" s="87"/>
      <c r="TB231" s="85"/>
      <c r="TH231" s="87"/>
      <c r="TW231" s="85"/>
      <c r="UC231" s="87"/>
      <c r="UR231" s="85"/>
      <c r="US231" s="85"/>
      <c r="UX231" s="87"/>
      <c r="VN231" s="85"/>
      <c r="VS231" s="87"/>
      <c r="VY231" s="85"/>
      <c r="WN231" s="87"/>
      <c r="WT231" s="85"/>
      <c r="WW231" s="85"/>
      <c r="WX231" s="85"/>
      <c r="WY231" s="85"/>
      <c r="WZ231" s="85"/>
      <c r="XA231" s="85"/>
      <c r="XB231" s="85"/>
      <c r="XC231" s="85"/>
      <c r="XD231" s="85"/>
      <c r="XE231" s="85"/>
      <c r="XF231" s="85"/>
      <c r="XG231" s="85"/>
      <c r="XH231" s="85"/>
      <c r="XI231" s="87"/>
      <c r="XJ231" s="85"/>
      <c r="XS231" s="85"/>
      <c r="XT231" s="85"/>
      <c r="XU231" s="85"/>
      <c r="XV231" s="85"/>
      <c r="XW231" s="85"/>
      <c r="XX231" s="85"/>
      <c r="XY231" s="85"/>
      <c r="XZ231" s="85"/>
      <c r="YA231" s="85"/>
      <c r="YB231" s="85"/>
      <c r="YC231" s="85"/>
      <c r="YD231" s="85"/>
      <c r="YE231" s="87"/>
      <c r="YF231" s="85"/>
      <c r="YG231" s="90"/>
    </row>
    <row r="232" spans="7:657" x14ac:dyDescent="0.25">
      <c r="G232" s="85"/>
      <c r="W232" s="85"/>
      <c r="X232" s="85"/>
      <c r="AA232"/>
      <c r="AC232" s="85"/>
      <c r="AR232"/>
      <c r="AS232"/>
      <c r="AV232" s="85"/>
      <c r="AY232" s="86"/>
      <c r="BC232" s="86"/>
      <c r="BN232" s="85"/>
      <c r="DB232" s="85"/>
      <c r="DC232" s="87"/>
      <c r="DD232" s="87"/>
      <c r="DE232" s="87"/>
      <c r="DF232" s="85"/>
      <c r="DG232" s="85"/>
      <c r="DH232" s="85"/>
      <c r="DI232" s="85"/>
      <c r="DN232" s="87"/>
      <c r="DR232" s="85"/>
      <c r="EN232" s="87"/>
      <c r="ER232" s="85"/>
      <c r="FJ232" s="87"/>
      <c r="FK232" s="88"/>
      <c r="FL232" s="88"/>
      <c r="FM232" s="88"/>
      <c r="FN232" s="88"/>
      <c r="GE232" s="89"/>
      <c r="GF232" s="85"/>
      <c r="GG232" s="85"/>
      <c r="GH232" s="85"/>
      <c r="GI232" s="85"/>
      <c r="GZ232" s="87"/>
      <c r="HD232" s="85"/>
      <c r="HU232" s="87"/>
      <c r="HY232" s="85"/>
      <c r="IP232" s="87"/>
      <c r="IT232" s="85"/>
      <c r="JK232" s="87"/>
      <c r="JO232" s="85"/>
      <c r="KF232" s="87"/>
      <c r="KJ232" s="85"/>
      <c r="LA232" s="87"/>
      <c r="LE232" s="85"/>
      <c r="LV232" s="87"/>
      <c r="LZ232" s="85"/>
      <c r="MQ232" s="87"/>
      <c r="MU232" s="85"/>
      <c r="NL232" s="87"/>
      <c r="NP232" s="85"/>
      <c r="OG232" s="87"/>
      <c r="OK232" s="85"/>
      <c r="OV232" s="85"/>
      <c r="PB232" s="87"/>
      <c r="PS232" s="85"/>
      <c r="PY232" s="87"/>
      <c r="QO232" s="85"/>
      <c r="QQ232" s="85"/>
      <c r="QU232" s="87"/>
      <c r="QW232" s="87"/>
      <c r="RL232" s="85"/>
      <c r="RR232" s="87"/>
      <c r="SG232" s="85"/>
      <c r="SM232" s="87"/>
      <c r="TB232" s="85"/>
      <c r="TH232" s="87"/>
      <c r="TW232" s="85"/>
      <c r="UC232" s="87"/>
      <c r="UR232" s="85"/>
      <c r="US232" s="85"/>
      <c r="UX232" s="87"/>
      <c r="VN232" s="85"/>
      <c r="VS232" s="87"/>
      <c r="VY232" s="85"/>
      <c r="WN232" s="87"/>
      <c r="WT232" s="85"/>
      <c r="WW232" s="85"/>
      <c r="WX232" s="85"/>
      <c r="WY232" s="85"/>
      <c r="WZ232" s="85"/>
      <c r="XA232" s="85"/>
      <c r="XB232" s="85"/>
      <c r="XC232" s="85"/>
      <c r="XD232" s="85"/>
      <c r="XE232" s="85"/>
      <c r="XF232" s="85"/>
      <c r="XG232" s="85"/>
      <c r="XH232" s="85"/>
      <c r="XI232" s="87"/>
      <c r="XJ232" s="85"/>
      <c r="XS232" s="85"/>
      <c r="XT232" s="85"/>
      <c r="XU232" s="85"/>
      <c r="XV232" s="85"/>
      <c r="XW232" s="85"/>
      <c r="XX232" s="85"/>
      <c r="XY232" s="85"/>
      <c r="XZ232" s="85"/>
      <c r="YA232" s="85"/>
      <c r="YB232" s="85"/>
      <c r="YC232" s="85"/>
      <c r="YD232" s="85"/>
      <c r="YE232" s="87"/>
      <c r="YF232" s="85"/>
      <c r="YG232" s="90"/>
    </row>
    <row r="233" spans="7:657" x14ac:dyDescent="0.25">
      <c r="G233" s="85"/>
      <c r="W233" s="85"/>
      <c r="X233" s="85"/>
      <c r="AA233"/>
      <c r="AC233" s="85"/>
      <c r="AR233"/>
      <c r="AS233"/>
      <c r="AV233" s="85"/>
      <c r="AY233" s="86"/>
      <c r="BC233" s="86"/>
      <c r="BN233" s="85"/>
      <c r="DB233" s="85"/>
      <c r="DC233" s="87"/>
      <c r="DD233" s="87"/>
      <c r="DE233" s="87"/>
      <c r="DF233" s="85"/>
      <c r="DG233" s="85"/>
      <c r="DH233" s="85"/>
      <c r="DI233" s="85"/>
      <c r="DN233" s="87"/>
      <c r="DR233" s="85"/>
      <c r="EN233" s="87"/>
      <c r="ER233" s="85"/>
      <c r="FJ233" s="87"/>
      <c r="FK233" s="88"/>
      <c r="FL233" s="88"/>
      <c r="FM233" s="88"/>
      <c r="FN233" s="88"/>
      <c r="GE233" s="89"/>
      <c r="GF233" s="85"/>
      <c r="GG233" s="85"/>
      <c r="GH233" s="85"/>
      <c r="GI233" s="85"/>
      <c r="GZ233" s="87"/>
      <c r="HD233" s="85"/>
      <c r="HU233" s="87"/>
      <c r="HY233" s="85"/>
      <c r="IP233" s="87"/>
      <c r="IT233" s="85"/>
      <c r="JK233" s="87"/>
      <c r="JO233" s="85"/>
      <c r="KF233" s="87"/>
      <c r="KJ233" s="85"/>
      <c r="LA233" s="87"/>
      <c r="LE233" s="85"/>
      <c r="LV233" s="87"/>
      <c r="LZ233" s="85"/>
      <c r="MQ233" s="87"/>
      <c r="MU233" s="85"/>
      <c r="NL233" s="87"/>
      <c r="NP233" s="85"/>
      <c r="OG233" s="87"/>
      <c r="OK233" s="85"/>
      <c r="OV233" s="85"/>
      <c r="PB233" s="87"/>
      <c r="PS233" s="85"/>
      <c r="PY233" s="87"/>
      <c r="QO233" s="85"/>
      <c r="QQ233" s="85"/>
      <c r="QU233" s="87"/>
      <c r="QW233" s="87"/>
      <c r="RL233" s="85"/>
      <c r="RR233" s="87"/>
      <c r="SG233" s="85"/>
      <c r="SM233" s="87"/>
      <c r="TB233" s="85"/>
      <c r="TH233" s="87"/>
      <c r="TW233" s="85"/>
      <c r="UC233" s="87"/>
      <c r="UR233" s="85"/>
      <c r="US233" s="85"/>
      <c r="UX233" s="87"/>
      <c r="VN233" s="85"/>
      <c r="VS233" s="87"/>
      <c r="VY233" s="85"/>
      <c r="WN233" s="87"/>
      <c r="WT233" s="85"/>
      <c r="WW233" s="85"/>
      <c r="WX233" s="85"/>
      <c r="WY233" s="85"/>
      <c r="WZ233" s="85"/>
      <c r="XA233" s="85"/>
      <c r="XB233" s="85"/>
      <c r="XC233" s="85"/>
      <c r="XD233" s="85"/>
      <c r="XE233" s="85"/>
      <c r="XF233" s="85"/>
      <c r="XG233" s="85"/>
      <c r="XH233" s="85"/>
      <c r="XI233" s="87"/>
      <c r="XJ233" s="85"/>
      <c r="XS233" s="85"/>
      <c r="XT233" s="85"/>
      <c r="XU233" s="85"/>
      <c r="XV233" s="85"/>
      <c r="XW233" s="85"/>
      <c r="XX233" s="85"/>
      <c r="XY233" s="85"/>
      <c r="XZ233" s="85"/>
      <c r="YA233" s="85"/>
      <c r="YB233" s="85"/>
      <c r="YC233" s="85"/>
      <c r="YD233" s="85"/>
      <c r="YE233" s="87"/>
      <c r="YF233" s="85"/>
      <c r="YG233" s="90"/>
    </row>
    <row r="234" spans="7:657" x14ac:dyDescent="0.25">
      <c r="G234" s="85"/>
      <c r="W234" s="85"/>
      <c r="X234" s="85"/>
      <c r="AA234"/>
      <c r="AC234" s="85"/>
      <c r="AR234"/>
      <c r="AS234"/>
      <c r="AV234" s="85"/>
      <c r="AY234" s="86"/>
      <c r="BC234" s="86"/>
      <c r="BN234" s="85"/>
      <c r="DB234" s="85"/>
      <c r="DC234" s="87"/>
      <c r="DD234" s="87"/>
      <c r="DE234" s="87"/>
      <c r="DF234" s="85"/>
      <c r="DG234" s="85"/>
      <c r="DH234" s="85"/>
      <c r="DI234" s="85"/>
      <c r="DN234" s="87"/>
      <c r="DR234" s="85"/>
      <c r="EN234" s="87"/>
      <c r="ER234" s="85"/>
      <c r="FJ234" s="87"/>
      <c r="FK234" s="88"/>
      <c r="FL234" s="88"/>
      <c r="FM234" s="88"/>
      <c r="FN234" s="88"/>
      <c r="GE234" s="89"/>
      <c r="GF234" s="85"/>
      <c r="GG234" s="85"/>
      <c r="GH234" s="85"/>
      <c r="GI234" s="85"/>
      <c r="GZ234" s="87"/>
      <c r="HD234" s="85"/>
      <c r="HU234" s="87"/>
      <c r="HY234" s="85"/>
      <c r="IP234" s="87"/>
      <c r="IT234" s="85"/>
      <c r="JK234" s="87"/>
      <c r="JO234" s="85"/>
      <c r="KF234" s="87"/>
      <c r="KJ234" s="85"/>
      <c r="LA234" s="87"/>
      <c r="LE234" s="85"/>
      <c r="LV234" s="87"/>
      <c r="LZ234" s="85"/>
      <c r="MQ234" s="87"/>
      <c r="MU234" s="85"/>
      <c r="NL234" s="87"/>
      <c r="NP234" s="85"/>
      <c r="OG234" s="87"/>
      <c r="OK234" s="85"/>
      <c r="OV234" s="85"/>
      <c r="PB234" s="87"/>
      <c r="PS234" s="85"/>
      <c r="PY234" s="87"/>
      <c r="QO234" s="85"/>
      <c r="QQ234" s="85"/>
      <c r="QU234" s="87"/>
      <c r="QW234" s="87"/>
      <c r="RL234" s="85"/>
      <c r="RR234" s="87"/>
      <c r="SG234" s="85"/>
      <c r="SM234" s="87"/>
      <c r="TB234" s="85"/>
      <c r="TH234" s="87"/>
      <c r="TW234" s="85"/>
      <c r="UC234" s="87"/>
      <c r="UR234" s="85"/>
      <c r="US234" s="85"/>
      <c r="UX234" s="87"/>
      <c r="VN234" s="85"/>
      <c r="VS234" s="87"/>
      <c r="VY234" s="85"/>
      <c r="WN234" s="87"/>
      <c r="WT234" s="85"/>
      <c r="WW234" s="85"/>
      <c r="WX234" s="85"/>
      <c r="WY234" s="85"/>
      <c r="WZ234" s="85"/>
      <c r="XA234" s="85"/>
      <c r="XB234" s="85"/>
      <c r="XC234" s="85"/>
      <c r="XD234" s="85"/>
      <c r="XE234" s="85"/>
      <c r="XF234" s="85"/>
      <c r="XG234" s="85"/>
      <c r="XH234" s="85"/>
      <c r="XI234" s="87"/>
      <c r="XJ234" s="85"/>
      <c r="XS234" s="85"/>
      <c r="XT234" s="85"/>
      <c r="XU234" s="85"/>
      <c r="XV234" s="85"/>
      <c r="XW234" s="85"/>
      <c r="XX234" s="85"/>
      <c r="XY234" s="85"/>
      <c r="XZ234" s="85"/>
      <c r="YA234" s="85"/>
      <c r="YB234" s="85"/>
      <c r="YC234" s="85"/>
      <c r="YD234" s="85"/>
      <c r="YE234" s="87"/>
      <c r="YF234" s="85"/>
      <c r="YG234" s="90"/>
    </row>
    <row r="235" spans="7:657" x14ac:dyDescent="0.25">
      <c r="G235" s="85"/>
      <c r="W235" s="85"/>
      <c r="X235" s="85"/>
      <c r="AA235"/>
      <c r="AC235" s="85"/>
      <c r="AR235"/>
      <c r="AS235"/>
      <c r="AV235" s="85"/>
      <c r="AY235" s="86"/>
      <c r="BC235" s="86"/>
      <c r="BN235" s="85"/>
      <c r="DB235" s="85"/>
      <c r="DC235" s="87"/>
      <c r="DD235" s="87"/>
      <c r="DE235" s="87"/>
      <c r="DF235" s="85"/>
      <c r="DG235" s="85"/>
      <c r="DH235" s="85"/>
      <c r="DI235" s="85"/>
      <c r="DN235" s="87"/>
      <c r="DR235" s="85"/>
      <c r="EN235" s="87"/>
      <c r="ER235" s="85"/>
      <c r="FJ235" s="87"/>
      <c r="FK235" s="88"/>
      <c r="FL235" s="88"/>
      <c r="FM235" s="88"/>
      <c r="FN235" s="88"/>
      <c r="GE235" s="89"/>
      <c r="GF235" s="85"/>
      <c r="GG235" s="85"/>
      <c r="GH235" s="85"/>
      <c r="GI235" s="85"/>
      <c r="GZ235" s="87"/>
      <c r="HD235" s="85"/>
      <c r="HU235" s="87"/>
      <c r="HY235" s="85"/>
      <c r="IP235" s="87"/>
      <c r="IT235" s="85"/>
      <c r="JK235" s="87"/>
      <c r="JO235" s="85"/>
      <c r="KF235" s="87"/>
      <c r="KJ235" s="85"/>
      <c r="LA235" s="87"/>
      <c r="LE235" s="85"/>
      <c r="LV235" s="87"/>
      <c r="LZ235" s="85"/>
      <c r="MQ235" s="87"/>
      <c r="MU235" s="85"/>
      <c r="NL235" s="87"/>
      <c r="NP235" s="85"/>
      <c r="OG235" s="87"/>
      <c r="OK235" s="85"/>
      <c r="OV235" s="85"/>
      <c r="PB235" s="87"/>
      <c r="PS235" s="85"/>
      <c r="PY235" s="87"/>
      <c r="QO235" s="85"/>
      <c r="QQ235" s="85"/>
      <c r="QU235" s="87"/>
      <c r="QW235" s="87"/>
      <c r="RL235" s="85"/>
      <c r="RR235" s="87"/>
      <c r="SG235" s="85"/>
      <c r="SM235" s="87"/>
      <c r="TB235" s="85"/>
      <c r="TH235" s="87"/>
      <c r="TW235" s="85"/>
      <c r="UC235" s="87"/>
      <c r="UR235" s="85"/>
      <c r="US235" s="85"/>
      <c r="UX235" s="87"/>
      <c r="VN235" s="85"/>
      <c r="VS235" s="87"/>
      <c r="VY235" s="85"/>
      <c r="WN235" s="87"/>
      <c r="WT235" s="85"/>
      <c r="WW235" s="85"/>
      <c r="WX235" s="85"/>
      <c r="WY235" s="85"/>
      <c r="WZ235" s="85"/>
      <c r="XA235" s="85"/>
      <c r="XB235" s="85"/>
      <c r="XC235" s="85"/>
      <c r="XD235" s="85"/>
      <c r="XE235" s="85"/>
      <c r="XF235" s="85"/>
      <c r="XG235" s="85"/>
      <c r="XH235" s="85"/>
      <c r="XI235" s="87"/>
      <c r="XJ235" s="85"/>
      <c r="XS235" s="85"/>
      <c r="XT235" s="85"/>
      <c r="XU235" s="85"/>
      <c r="XV235" s="85"/>
      <c r="XW235" s="85"/>
      <c r="XX235" s="85"/>
      <c r="XY235" s="85"/>
      <c r="XZ235" s="85"/>
      <c r="YA235" s="85"/>
      <c r="YB235" s="85"/>
      <c r="YC235" s="85"/>
      <c r="YD235" s="85"/>
      <c r="YE235" s="87"/>
      <c r="YF235" s="85"/>
      <c r="YG235" s="90"/>
    </row>
    <row r="236" spans="7:657" x14ac:dyDescent="0.25">
      <c r="G236" s="85"/>
      <c r="W236" s="85"/>
      <c r="X236" s="85"/>
      <c r="AA236"/>
      <c r="AC236" s="85"/>
      <c r="AR236"/>
      <c r="AS236"/>
      <c r="AV236" s="85"/>
      <c r="AY236" s="86"/>
      <c r="BC236" s="86"/>
      <c r="BN236" s="85"/>
      <c r="DB236" s="85"/>
      <c r="DC236" s="87"/>
      <c r="DD236" s="87"/>
      <c r="DE236" s="87"/>
      <c r="DF236" s="85"/>
      <c r="DG236" s="85"/>
      <c r="DH236" s="85"/>
      <c r="DI236" s="85"/>
      <c r="DN236" s="87"/>
      <c r="DR236" s="85"/>
      <c r="EN236" s="87"/>
      <c r="ER236" s="85"/>
      <c r="FJ236" s="87"/>
      <c r="FK236" s="88"/>
      <c r="FL236" s="88"/>
      <c r="FM236" s="88"/>
      <c r="FN236" s="88"/>
      <c r="GE236" s="89"/>
      <c r="GF236" s="85"/>
      <c r="GG236" s="85"/>
      <c r="GH236" s="85"/>
      <c r="GI236" s="85"/>
      <c r="GZ236" s="87"/>
      <c r="HD236" s="85"/>
      <c r="HU236" s="87"/>
      <c r="HY236" s="85"/>
      <c r="IP236" s="87"/>
      <c r="IT236" s="85"/>
      <c r="JK236" s="87"/>
      <c r="JO236" s="85"/>
      <c r="KF236" s="87"/>
      <c r="KJ236" s="85"/>
      <c r="LA236" s="87"/>
      <c r="LE236" s="85"/>
      <c r="LV236" s="87"/>
      <c r="LZ236" s="85"/>
      <c r="MQ236" s="87"/>
      <c r="MU236" s="85"/>
      <c r="NL236" s="87"/>
      <c r="NP236" s="85"/>
      <c r="OG236" s="87"/>
      <c r="OK236" s="85"/>
      <c r="OV236" s="85"/>
      <c r="PB236" s="87"/>
      <c r="PS236" s="85"/>
      <c r="PY236" s="87"/>
      <c r="QO236" s="85"/>
      <c r="QQ236" s="85"/>
      <c r="QU236" s="87"/>
      <c r="QW236" s="87"/>
      <c r="RL236" s="85"/>
      <c r="RR236" s="87"/>
      <c r="SG236" s="85"/>
      <c r="SM236" s="87"/>
      <c r="TB236" s="85"/>
      <c r="TH236" s="87"/>
      <c r="TW236" s="85"/>
      <c r="UC236" s="87"/>
      <c r="UR236" s="85"/>
      <c r="US236" s="85"/>
      <c r="UX236" s="87"/>
      <c r="VN236" s="85"/>
      <c r="VS236" s="87"/>
      <c r="VY236" s="85"/>
      <c r="WN236" s="87"/>
      <c r="WT236" s="85"/>
      <c r="WW236" s="85"/>
      <c r="WX236" s="85"/>
      <c r="WY236" s="85"/>
      <c r="WZ236" s="85"/>
      <c r="XA236" s="85"/>
      <c r="XB236" s="85"/>
      <c r="XC236" s="85"/>
      <c r="XD236" s="85"/>
      <c r="XE236" s="85"/>
      <c r="XF236" s="85"/>
      <c r="XG236" s="85"/>
      <c r="XH236" s="85"/>
      <c r="XI236" s="87"/>
      <c r="XJ236" s="85"/>
      <c r="XS236" s="85"/>
      <c r="XT236" s="85"/>
      <c r="XU236" s="85"/>
      <c r="XV236" s="85"/>
      <c r="XW236" s="85"/>
      <c r="XX236" s="85"/>
      <c r="XY236" s="85"/>
      <c r="XZ236" s="85"/>
      <c r="YA236" s="85"/>
      <c r="YB236" s="85"/>
      <c r="YC236" s="85"/>
      <c r="YD236" s="85"/>
      <c r="YE236" s="87"/>
      <c r="YF236" s="85"/>
      <c r="YG236" s="90"/>
    </row>
    <row r="237" spans="7:657" x14ac:dyDescent="0.25">
      <c r="G237" s="85"/>
      <c r="W237" s="85"/>
      <c r="X237" s="85"/>
      <c r="AA237"/>
      <c r="AC237" s="85"/>
      <c r="AR237"/>
      <c r="AS237"/>
      <c r="AV237" s="85"/>
      <c r="AY237" s="86"/>
      <c r="BC237" s="86"/>
      <c r="BN237" s="85"/>
      <c r="DB237" s="85"/>
      <c r="DC237" s="87"/>
      <c r="DD237" s="87"/>
      <c r="DE237" s="87"/>
      <c r="DF237" s="85"/>
      <c r="DG237" s="85"/>
      <c r="DH237" s="85"/>
      <c r="DI237" s="85"/>
      <c r="DN237" s="87"/>
      <c r="DR237" s="85"/>
      <c r="EN237" s="87"/>
      <c r="ER237" s="85"/>
      <c r="FJ237" s="87"/>
      <c r="FK237" s="88"/>
      <c r="FL237" s="88"/>
      <c r="FM237" s="88"/>
      <c r="FN237" s="88"/>
      <c r="GE237" s="89"/>
      <c r="GF237" s="85"/>
      <c r="GG237" s="85"/>
      <c r="GH237" s="85"/>
      <c r="GI237" s="85"/>
      <c r="GZ237" s="87"/>
      <c r="HD237" s="85"/>
      <c r="HU237" s="87"/>
      <c r="HY237" s="85"/>
      <c r="IP237" s="87"/>
      <c r="IT237" s="85"/>
      <c r="JK237" s="87"/>
      <c r="JO237" s="85"/>
      <c r="KF237" s="87"/>
      <c r="KJ237" s="85"/>
      <c r="LA237" s="87"/>
      <c r="LE237" s="85"/>
      <c r="LV237" s="87"/>
      <c r="LZ237" s="85"/>
      <c r="MQ237" s="87"/>
      <c r="MU237" s="85"/>
      <c r="NL237" s="87"/>
      <c r="NP237" s="85"/>
      <c r="OG237" s="87"/>
      <c r="OK237" s="85"/>
      <c r="OV237" s="85"/>
      <c r="PB237" s="87"/>
      <c r="PS237" s="85"/>
      <c r="PY237" s="87"/>
      <c r="QO237" s="85"/>
      <c r="QQ237" s="85"/>
      <c r="QU237" s="87"/>
      <c r="QW237" s="87"/>
      <c r="RL237" s="85"/>
      <c r="RR237" s="87"/>
      <c r="SG237" s="85"/>
      <c r="SM237" s="87"/>
      <c r="TB237" s="85"/>
      <c r="TH237" s="87"/>
      <c r="TW237" s="85"/>
      <c r="UC237" s="87"/>
      <c r="UR237" s="85"/>
      <c r="US237" s="85"/>
      <c r="UX237" s="87"/>
      <c r="VN237" s="85"/>
      <c r="VS237" s="87"/>
      <c r="VY237" s="85"/>
      <c r="WN237" s="87"/>
      <c r="WT237" s="85"/>
      <c r="WW237" s="85"/>
      <c r="WX237" s="85"/>
      <c r="WY237" s="85"/>
      <c r="WZ237" s="85"/>
      <c r="XA237" s="85"/>
      <c r="XB237" s="85"/>
      <c r="XC237" s="85"/>
      <c r="XD237" s="85"/>
      <c r="XE237" s="85"/>
      <c r="XF237" s="85"/>
      <c r="XG237" s="85"/>
      <c r="XH237" s="85"/>
      <c r="XI237" s="87"/>
      <c r="XJ237" s="85"/>
      <c r="XS237" s="85"/>
      <c r="XT237" s="85"/>
      <c r="XU237" s="85"/>
      <c r="XV237" s="85"/>
      <c r="XW237" s="85"/>
      <c r="XX237" s="85"/>
      <c r="XY237" s="85"/>
      <c r="XZ237" s="85"/>
      <c r="YA237" s="85"/>
      <c r="YB237" s="85"/>
      <c r="YC237" s="85"/>
      <c r="YD237" s="85"/>
      <c r="YE237" s="87"/>
      <c r="YF237" s="85"/>
      <c r="YG237" s="90"/>
    </row>
    <row r="238" spans="7:657" x14ac:dyDescent="0.25">
      <c r="G238" s="85"/>
      <c r="W238" s="85"/>
      <c r="X238" s="85"/>
      <c r="AA238"/>
      <c r="AC238" s="85"/>
      <c r="AR238"/>
      <c r="AS238"/>
      <c r="AV238" s="85"/>
      <c r="AY238" s="86"/>
      <c r="BC238" s="86"/>
      <c r="BN238" s="85"/>
      <c r="DB238" s="85"/>
      <c r="DC238" s="87"/>
      <c r="DD238" s="87"/>
      <c r="DE238" s="87"/>
      <c r="DF238" s="85"/>
      <c r="DG238" s="85"/>
      <c r="DH238" s="85"/>
      <c r="DI238" s="85"/>
      <c r="DN238" s="87"/>
      <c r="DR238" s="85"/>
      <c r="EN238" s="87"/>
      <c r="ER238" s="85"/>
      <c r="FJ238" s="87"/>
      <c r="FK238" s="88"/>
      <c r="FL238" s="88"/>
      <c r="FM238" s="88"/>
      <c r="FN238" s="88"/>
      <c r="GE238" s="89"/>
      <c r="GF238" s="85"/>
      <c r="GG238" s="85"/>
      <c r="GH238" s="85"/>
      <c r="GI238" s="85"/>
      <c r="GZ238" s="87"/>
      <c r="HD238" s="85"/>
      <c r="HU238" s="87"/>
      <c r="HY238" s="85"/>
      <c r="IP238" s="87"/>
      <c r="IT238" s="85"/>
      <c r="JK238" s="87"/>
      <c r="JO238" s="85"/>
      <c r="KF238" s="87"/>
      <c r="KJ238" s="85"/>
      <c r="LA238" s="87"/>
      <c r="LE238" s="85"/>
      <c r="LV238" s="87"/>
      <c r="LZ238" s="85"/>
      <c r="MQ238" s="87"/>
      <c r="MU238" s="85"/>
      <c r="NL238" s="87"/>
      <c r="NP238" s="85"/>
      <c r="OG238" s="87"/>
      <c r="OK238" s="85"/>
      <c r="OV238" s="85"/>
      <c r="PB238" s="87"/>
      <c r="PS238" s="85"/>
      <c r="PY238" s="87"/>
      <c r="QO238" s="85"/>
      <c r="QQ238" s="85"/>
      <c r="QU238" s="87"/>
      <c r="QW238" s="87"/>
      <c r="RL238" s="85"/>
      <c r="RR238" s="87"/>
      <c r="SG238" s="85"/>
      <c r="SM238" s="87"/>
      <c r="TB238" s="85"/>
      <c r="TH238" s="87"/>
      <c r="TW238" s="85"/>
      <c r="UC238" s="87"/>
      <c r="UR238" s="85"/>
      <c r="US238" s="85"/>
      <c r="UX238" s="87"/>
      <c r="VN238" s="85"/>
      <c r="VS238" s="87"/>
      <c r="VY238" s="85"/>
      <c r="WN238" s="87"/>
      <c r="WT238" s="85"/>
      <c r="WW238" s="85"/>
      <c r="WX238" s="85"/>
      <c r="WY238" s="85"/>
      <c r="WZ238" s="85"/>
      <c r="XA238" s="85"/>
      <c r="XB238" s="85"/>
      <c r="XC238" s="85"/>
      <c r="XD238" s="85"/>
      <c r="XE238" s="85"/>
      <c r="XF238" s="85"/>
      <c r="XG238" s="85"/>
      <c r="XH238" s="85"/>
      <c r="XI238" s="87"/>
      <c r="XJ238" s="85"/>
      <c r="XS238" s="85"/>
      <c r="XT238" s="85"/>
      <c r="XU238" s="85"/>
      <c r="XV238" s="85"/>
      <c r="XW238" s="85"/>
      <c r="XX238" s="85"/>
      <c r="XY238" s="85"/>
      <c r="XZ238" s="85"/>
      <c r="YA238" s="85"/>
      <c r="YB238" s="85"/>
      <c r="YC238" s="85"/>
      <c r="YD238" s="85"/>
      <c r="YE238" s="87"/>
      <c r="YF238" s="85"/>
      <c r="YG238" s="90"/>
    </row>
    <row r="239" spans="7:657" x14ac:dyDescent="0.25">
      <c r="G239" s="85"/>
      <c r="W239" s="85"/>
      <c r="X239" s="85"/>
      <c r="AA239"/>
      <c r="AC239" s="85"/>
      <c r="AR239"/>
      <c r="AS239"/>
      <c r="AV239" s="85"/>
      <c r="AY239" s="86"/>
      <c r="BC239" s="86"/>
      <c r="BN239" s="85"/>
      <c r="DB239" s="85"/>
      <c r="DC239" s="87"/>
      <c r="DD239" s="87"/>
      <c r="DE239" s="87"/>
      <c r="DF239" s="85"/>
      <c r="DG239" s="85"/>
      <c r="DH239" s="85"/>
      <c r="DI239" s="85"/>
      <c r="DN239" s="87"/>
      <c r="DR239" s="85"/>
      <c r="EN239" s="87"/>
      <c r="ER239" s="85"/>
      <c r="FJ239" s="87"/>
      <c r="FK239" s="88"/>
      <c r="FL239" s="88"/>
      <c r="FM239" s="88"/>
      <c r="FN239" s="88"/>
      <c r="GE239" s="89"/>
      <c r="GF239" s="85"/>
      <c r="GG239" s="85"/>
      <c r="GH239" s="85"/>
      <c r="GI239" s="85"/>
      <c r="GZ239" s="87"/>
      <c r="HD239" s="85"/>
      <c r="HU239" s="87"/>
      <c r="HY239" s="85"/>
      <c r="IP239" s="87"/>
      <c r="IT239" s="85"/>
      <c r="JK239" s="87"/>
      <c r="JO239" s="85"/>
      <c r="KF239" s="87"/>
      <c r="KJ239" s="85"/>
      <c r="LA239" s="87"/>
      <c r="LE239" s="85"/>
      <c r="LV239" s="87"/>
      <c r="LZ239" s="85"/>
      <c r="MQ239" s="87"/>
      <c r="MU239" s="85"/>
      <c r="NL239" s="87"/>
      <c r="NP239" s="85"/>
      <c r="OG239" s="87"/>
      <c r="OK239" s="85"/>
      <c r="OV239" s="85"/>
      <c r="PB239" s="87"/>
      <c r="PS239" s="85"/>
      <c r="PY239" s="87"/>
      <c r="QO239" s="85"/>
      <c r="QQ239" s="85"/>
      <c r="QU239" s="87"/>
      <c r="QW239" s="87"/>
      <c r="RL239" s="85"/>
      <c r="RR239" s="87"/>
      <c r="SG239" s="85"/>
      <c r="SM239" s="87"/>
      <c r="TB239" s="85"/>
      <c r="TH239" s="87"/>
      <c r="TW239" s="85"/>
      <c r="UC239" s="87"/>
      <c r="UR239" s="85"/>
      <c r="US239" s="85"/>
      <c r="UX239" s="87"/>
      <c r="VN239" s="85"/>
      <c r="VS239" s="87"/>
      <c r="VY239" s="85"/>
      <c r="WN239" s="87"/>
      <c r="WT239" s="85"/>
      <c r="WW239" s="85"/>
      <c r="WX239" s="85"/>
      <c r="WY239" s="85"/>
      <c r="WZ239" s="85"/>
      <c r="XA239" s="85"/>
      <c r="XB239" s="85"/>
      <c r="XC239" s="85"/>
      <c r="XD239" s="85"/>
      <c r="XE239" s="85"/>
      <c r="XF239" s="85"/>
      <c r="XG239" s="85"/>
      <c r="XH239" s="85"/>
      <c r="XI239" s="87"/>
      <c r="XJ239" s="85"/>
      <c r="XS239" s="85"/>
      <c r="XT239" s="85"/>
      <c r="XU239" s="85"/>
      <c r="XV239" s="85"/>
      <c r="XW239" s="85"/>
      <c r="XX239" s="85"/>
      <c r="XY239" s="85"/>
      <c r="XZ239" s="85"/>
      <c r="YA239" s="85"/>
      <c r="YB239" s="85"/>
      <c r="YC239" s="85"/>
      <c r="YD239" s="85"/>
      <c r="YE239" s="87"/>
      <c r="YF239" s="85"/>
      <c r="YG239" s="90"/>
    </row>
    <row r="240" spans="7:657" x14ac:dyDescent="0.25">
      <c r="G240" s="85"/>
      <c r="W240" s="85"/>
      <c r="X240" s="85"/>
      <c r="AA240"/>
      <c r="AC240" s="85"/>
      <c r="AR240"/>
      <c r="AS240"/>
      <c r="AV240" s="85"/>
      <c r="AY240" s="86"/>
      <c r="BC240" s="86"/>
      <c r="BN240" s="85"/>
      <c r="DB240" s="85"/>
      <c r="DC240" s="87"/>
      <c r="DD240" s="87"/>
      <c r="DE240" s="87"/>
      <c r="DF240" s="85"/>
      <c r="DG240" s="85"/>
      <c r="DH240" s="85"/>
      <c r="DI240" s="85"/>
      <c r="DN240" s="87"/>
      <c r="DR240" s="85"/>
      <c r="EN240" s="87"/>
      <c r="ER240" s="85"/>
      <c r="FJ240" s="87"/>
      <c r="FK240" s="88"/>
      <c r="FL240" s="88"/>
      <c r="FM240" s="88"/>
      <c r="FN240" s="88"/>
      <c r="GE240" s="89"/>
      <c r="GF240" s="85"/>
      <c r="GG240" s="85"/>
      <c r="GH240" s="85"/>
      <c r="GI240" s="85"/>
      <c r="GZ240" s="87"/>
      <c r="HD240" s="85"/>
      <c r="HU240" s="87"/>
      <c r="HY240" s="85"/>
      <c r="IP240" s="87"/>
      <c r="IT240" s="85"/>
      <c r="JK240" s="87"/>
      <c r="JO240" s="85"/>
      <c r="KF240" s="87"/>
      <c r="KJ240" s="85"/>
      <c r="LA240" s="87"/>
      <c r="LE240" s="85"/>
      <c r="LV240" s="87"/>
      <c r="LZ240" s="85"/>
      <c r="MQ240" s="87"/>
      <c r="MU240" s="85"/>
      <c r="NL240" s="87"/>
      <c r="NP240" s="85"/>
      <c r="OG240" s="87"/>
      <c r="OK240" s="85"/>
      <c r="OV240" s="85"/>
      <c r="PB240" s="87"/>
      <c r="PS240" s="85"/>
      <c r="PY240" s="87"/>
      <c r="QO240" s="85"/>
      <c r="QQ240" s="85"/>
      <c r="QU240" s="87"/>
      <c r="QW240" s="87"/>
      <c r="RL240" s="85"/>
      <c r="RR240" s="87"/>
      <c r="SG240" s="85"/>
      <c r="SM240" s="87"/>
      <c r="TB240" s="85"/>
      <c r="TH240" s="87"/>
      <c r="TW240" s="85"/>
      <c r="UC240" s="87"/>
      <c r="UR240" s="85"/>
      <c r="US240" s="85"/>
      <c r="UX240" s="87"/>
      <c r="VN240" s="85"/>
      <c r="VS240" s="87"/>
      <c r="VY240" s="85"/>
      <c r="WN240" s="87"/>
      <c r="WT240" s="85"/>
      <c r="WW240" s="85"/>
      <c r="WX240" s="85"/>
      <c r="WY240" s="85"/>
      <c r="WZ240" s="85"/>
      <c r="XA240" s="85"/>
      <c r="XB240" s="85"/>
      <c r="XC240" s="85"/>
      <c r="XD240" s="85"/>
      <c r="XE240" s="85"/>
      <c r="XF240" s="85"/>
      <c r="XG240" s="85"/>
      <c r="XH240" s="85"/>
      <c r="XI240" s="87"/>
      <c r="XJ240" s="85"/>
      <c r="XS240" s="85"/>
      <c r="XT240" s="85"/>
      <c r="XU240" s="85"/>
      <c r="XV240" s="85"/>
      <c r="XW240" s="85"/>
      <c r="XX240" s="85"/>
      <c r="XY240" s="85"/>
      <c r="XZ240" s="85"/>
      <c r="YA240" s="85"/>
      <c r="YB240" s="85"/>
      <c r="YC240" s="85"/>
      <c r="YD240" s="85"/>
      <c r="YE240" s="87"/>
      <c r="YF240" s="85"/>
      <c r="YG240" s="90"/>
    </row>
    <row r="241" spans="7:657" x14ac:dyDescent="0.25">
      <c r="G241" s="85"/>
      <c r="W241" s="85"/>
      <c r="X241" s="85"/>
      <c r="AA241"/>
      <c r="AC241" s="85"/>
      <c r="AR241"/>
      <c r="AS241"/>
      <c r="AV241" s="85"/>
      <c r="AY241" s="86"/>
      <c r="BC241" s="86"/>
      <c r="BN241" s="85"/>
      <c r="DB241" s="85"/>
      <c r="DC241" s="87"/>
      <c r="DD241" s="87"/>
      <c r="DE241" s="87"/>
      <c r="DF241" s="85"/>
      <c r="DG241" s="85"/>
      <c r="DH241" s="85"/>
      <c r="DI241" s="85"/>
      <c r="DN241" s="87"/>
      <c r="DR241" s="85"/>
      <c r="EN241" s="87"/>
      <c r="ER241" s="85"/>
      <c r="FJ241" s="87"/>
      <c r="FK241" s="88"/>
      <c r="FL241" s="88"/>
      <c r="FM241" s="88"/>
      <c r="FN241" s="88"/>
      <c r="GE241" s="89"/>
      <c r="GF241" s="85"/>
      <c r="GG241" s="85"/>
      <c r="GH241" s="85"/>
      <c r="GI241" s="85"/>
      <c r="GZ241" s="87"/>
      <c r="HD241" s="85"/>
      <c r="HU241" s="87"/>
      <c r="HY241" s="85"/>
      <c r="IP241" s="87"/>
      <c r="IT241" s="85"/>
      <c r="JK241" s="87"/>
      <c r="JO241" s="85"/>
      <c r="KF241" s="87"/>
      <c r="KJ241" s="85"/>
      <c r="LA241" s="87"/>
      <c r="LE241" s="85"/>
      <c r="LV241" s="87"/>
      <c r="LZ241" s="85"/>
      <c r="MQ241" s="87"/>
      <c r="MU241" s="85"/>
      <c r="NL241" s="87"/>
      <c r="NP241" s="85"/>
      <c r="OG241" s="87"/>
      <c r="OK241" s="85"/>
      <c r="OV241" s="85"/>
      <c r="PB241" s="87"/>
      <c r="PS241" s="85"/>
      <c r="PY241" s="87"/>
      <c r="QO241" s="85"/>
      <c r="QQ241" s="85"/>
      <c r="QU241" s="87"/>
      <c r="QW241" s="87"/>
      <c r="RL241" s="85"/>
      <c r="RR241" s="87"/>
      <c r="SG241" s="85"/>
      <c r="SM241" s="87"/>
      <c r="TB241" s="85"/>
      <c r="TH241" s="87"/>
      <c r="TW241" s="85"/>
      <c r="UC241" s="87"/>
      <c r="UR241" s="85"/>
      <c r="US241" s="85"/>
      <c r="UX241" s="87"/>
      <c r="VN241" s="85"/>
      <c r="VS241" s="87"/>
      <c r="VY241" s="85"/>
      <c r="WN241" s="87"/>
      <c r="WT241" s="85"/>
      <c r="WW241" s="85"/>
      <c r="WX241" s="85"/>
      <c r="WY241" s="85"/>
      <c r="WZ241" s="85"/>
      <c r="XA241" s="85"/>
      <c r="XB241" s="85"/>
      <c r="XC241" s="85"/>
      <c r="XD241" s="85"/>
      <c r="XE241" s="85"/>
      <c r="XF241" s="85"/>
      <c r="XG241" s="85"/>
      <c r="XH241" s="85"/>
      <c r="XI241" s="87"/>
      <c r="XJ241" s="85"/>
      <c r="XS241" s="85"/>
      <c r="XT241" s="85"/>
      <c r="XU241" s="85"/>
      <c r="XV241" s="85"/>
      <c r="XW241" s="85"/>
      <c r="XX241" s="85"/>
      <c r="XY241" s="85"/>
      <c r="XZ241" s="85"/>
      <c r="YA241" s="85"/>
      <c r="YB241" s="85"/>
      <c r="YC241" s="85"/>
      <c r="YD241" s="85"/>
      <c r="YE241" s="87"/>
      <c r="YF241" s="85"/>
      <c r="YG241" s="90"/>
    </row>
    <row r="242" spans="7:657" x14ac:dyDescent="0.25">
      <c r="G242" s="85"/>
      <c r="W242" s="85"/>
      <c r="X242" s="85"/>
      <c r="AA242"/>
      <c r="AC242" s="85"/>
      <c r="AR242"/>
      <c r="AS242"/>
      <c r="AV242" s="85"/>
      <c r="AY242" s="86"/>
      <c r="BC242" s="86"/>
      <c r="BN242" s="85"/>
      <c r="DB242" s="85"/>
      <c r="DC242" s="87"/>
      <c r="DD242" s="87"/>
      <c r="DE242" s="87"/>
      <c r="DF242" s="85"/>
      <c r="DG242" s="85"/>
      <c r="DH242" s="85"/>
      <c r="DI242" s="85"/>
      <c r="DN242" s="87"/>
      <c r="DR242" s="85"/>
      <c r="EN242" s="87"/>
      <c r="ER242" s="85"/>
      <c r="FJ242" s="87"/>
      <c r="FK242" s="88"/>
      <c r="FL242" s="88"/>
      <c r="FM242" s="88"/>
      <c r="FN242" s="88"/>
      <c r="GE242" s="89"/>
      <c r="GF242" s="85"/>
      <c r="GG242" s="85"/>
      <c r="GH242" s="85"/>
      <c r="GI242" s="85"/>
      <c r="GZ242" s="87"/>
      <c r="HD242" s="85"/>
      <c r="HU242" s="87"/>
      <c r="HY242" s="85"/>
      <c r="IP242" s="87"/>
      <c r="IT242" s="85"/>
      <c r="JK242" s="87"/>
      <c r="JO242" s="85"/>
      <c r="KF242" s="87"/>
      <c r="KJ242" s="85"/>
      <c r="LA242" s="87"/>
      <c r="LE242" s="85"/>
      <c r="LV242" s="87"/>
      <c r="LZ242" s="85"/>
      <c r="MQ242" s="87"/>
      <c r="MU242" s="85"/>
      <c r="NL242" s="87"/>
      <c r="NP242" s="85"/>
      <c r="OG242" s="87"/>
      <c r="OK242" s="85"/>
      <c r="OV242" s="85"/>
      <c r="PB242" s="87"/>
      <c r="PS242" s="85"/>
      <c r="PY242" s="87"/>
      <c r="QO242" s="85"/>
      <c r="QQ242" s="85"/>
      <c r="QU242" s="87"/>
      <c r="QW242" s="87"/>
      <c r="RL242" s="85"/>
      <c r="RR242" s="87"/>
      <c r="SG242" s="85"/>
      <c r="SM242" s="87"/>
      <c r="TB242" s="85"/>
      <c r="TH242" s="87"/>
      <c r="TW242" s="85"/>
      <c r="UC242" s="87"/>
      <c r="UR242" s="85"/>
      <c r="US242" s="85"/>
      <c r="UX242" s="87"/>
      <c r="VN242" s="85"/>
      <c r="VS242" s="87"/>
      <c r="VY242" s="85"/>
      <c r="WN242" s="87"/>
      <c r="WT242" s="85"/>
      <c r="WW242" s="85"/>
      <c r="WX242" s="85"/>
      <c r="WY242" s="85"/>
      <c r="WZ242" s="85"/>
      <c r="XA242" s="85"/>
      <c r="XB242" s="85"/>
      <c r="XC242" s="85"/>
      <c r="XD242" s="85"/>
      <c r="XE242" s="85"/>
      <c r="XF242" s="85"/>
      <c r="XG242" s="85"/>
      <c r="XH242" s="85"/>
      <c r="XI242" s="87"/>
      <c r="XJ242" s="85"/>
      <c r="XS242" s="85"/>
      <c r="XT242" s="85"/>
      <c r="XU242" s="85"/>
      <c r="XV242" s="85"/>
      <c r="XW242" s="85"/>
      <c r="XX242" s="85"/>
      <c r="XY242" s="85"/>
      <c r="XZ242" s="85"/>
      <c r="YA242" s="85"/>
      <c r="YB242" s="85"/>
      <c r="YC242" s="85"/>
      <c r="YD242" s="85"/>
      <c r="YE242" s="87"/>
      <c r="YF242" s="85"/>
      <c r="YG242" s="90"/>
    </row>
    <row r="243" spans="7:657" x14ac:dyDescent="0.25">
      <c r="G243" s="85"/>
      <c r="W243" s="85"/>
      <c r="X243" s="85"/>
      <c r="AA243"/>
      <c r="AC243" s="85"/>
      <c r="AR243"/>
      <c r="AS243"/>
      <c r="AV243" s="85"/>
      <c r="AY243" s="86"/>
      <c r="BC243" s="86"/>
      <c r="BN243" s="85"/>
      <c r="DB243" s="85"/>
      <c r="DC243" s="87"/>
      <c r="DD243" s="87"/>
      <c r="DE243" s="87"/>
      <c r="DF243" s="85"/>
      <c r="DG243" s="85"/>
      <c r="DH243" s="85"/>
      <c r="DI243" s="85"/>
      <c r="DN243" s="87"/>
      <c r="DR243" s="85"/>
      <c r="EN243" s="87"/>
      <c r="ER243" s="85"/>
      <c r="FJ243" s="87"/>
      <c r="FK243" s="88"/>
      <c r="FL243" s="88"/>
      <c r="FM243" s="88"/>
      <c r="FN243" s="88"/>
      <c r="GE243" s="89"/>
      <c r="GF243" s="85"/>
      <c r="GG243" s="85"/>
      <c r="GH243" s="85"/>
      <c r="GI243" s="85"/>
      <c r="GZ243" s="87"/>
      <c r="HD243" s="85"/>
      <c r="HU243" s="87"/>
      <c r="HY243" s="85"/>
      <c r="IP243" s="87"/>
      <c r="IT243" s="85"/>
      <c r="JK243" s="87"/>
      <c r="JO243" s="85"/>
      <c r="KF243" s="87"/>
      <c r="KJ243" s="85"/>
      <c r="LA243" s="87"/>
      <c r="LE243" s="85"/>
      <c r="LV243" s="87"/>
      <c r="LZ243" s="85"/>
      <c r="MQ243" s="87"/>
      <c r="MU243" s="85"/>
      <c r="NL243" s="87"/>
      <c r="NP243" s="85"/>
      <c r="OG243" s="87"/>
      <c r="OK243" s="85"/>
      <c r="OV243" s="85"/>
      <c r="PB243" s="87"/>
      <c r="PS243" s="85"/>
      <c r="PY243" s="87"/>
      <c r="QO243" s="85"/>
      <c r="QQ243" s="85"/>
      <c r="QU243" s="87"/>
      <c r="QW243" s="87"/>
      <c r="RL243" s="85"/>
      <c r="RR243" s="87"/>
      <c r="SG243" s="85"/>
      <c r="SM243" s="87"/>
      <c r="TB243" s="85"/>
      <c r="TH243" s="87"/>
      <c r="TW243" s="85"/>
      <c r="UC243" s="87"/>
      <c r="UR243" s="85"/>
      <c r="US243" s="85"/>
      <c r="UX243" s="87"/>
      <c r="VN243" s="85"/>
      <c r="VS243" s="87"/>
      <c r="VY243" s="85"/>
      <c r="WN243" s="87"/>
      <c r="WT243" s="85"/>
      <c r="WW243" s="85"/>
      <c r="WX243" s="85"/>
      <c r="WY243" s="85"/>
      <c r="WZ243" s="85"/>
      <c r="XA243" s="85"/>
      <c r="XB243" s="85"/>
      <c r="XC243" s="85"/>
      <c r="XD243" s="85"/>
      <c r="XE243" s="85"/>
      <c r="XF243" s="85"/>
      <c r="XG243" s="85"/>
      <c r="XH243" s="85"/>
      <c r="XI243" s="87"/>
      <c r="XJ243" s="85"/>
      <c r="XS243" s="85"/>
      <c r="XT243" s="85"/>
      <c r="XU243" s="85"/>
      <c r="XV243" s="85"/>
      <c r="XW243" s="85"/>
      <c r="XX243" s="85"/>
      <c r="XY243" s="85"/>
      <c r="XZ243" s="85"/>
      <c r="YA243" s="85"/>
      <c r="YB243" s="85"/>
      <c r="YC243" s="85"/>
      <c r="YD243" s="85"/>
      <c r="YE243" s="87"/>
      <c r="YF243" s="85"/>
      <c r="YG243" s="90"/>
    </row>
    <row r="244" spans="7:657" x14ac:dyDescent="0.25">
      <c r="G244" s="85"/>
      <c r="W244" s="85"/>
      <c r="X244" s="85"/>
      <c r="AA244"/>
      <c r="AC244" s="85"/>
      <c r="AR244"/>
      <c r="AS244"/>
      <c r="AV244" s="85"/>
      <c r="AY244" s="86"/>
      <c r="BC244" s="86"/>
      <c r="BN244" s="85"/>
      <c r="DB244" s="85"/>
      <c r="DC244" s="87"/>
      <c r="DD244" s="87"/>
      <c r="DE244" s="87"/>
      <c r="DF244" s="85"/>
      <c r="DG244" s="85"/>
      <c r="DH244" s="85"/>
      <c r="DI244" s="85"/>
      <c r="DN244" s="87"/>
      <c r="DR244" s="85"/>
      <c r="EN244" s="87"/>
      <c r="ER244" s="85"/>
      <c r="FJ244" s="87"/>
      <c r="FK244" s="88"/>
      <c r="FL244" s="88"/>
      <c r="FM244" s="88"/>
      <c r="FN244" s="88"/>
      <c r="GE244" s="89"/>
      <c r="GF244" s="85"/>
      <c r="GG244" s="85"/>
      <c r="GH244" s="85"/>
      <c r="GI244" s="85"/>
      <c r="GZ244" s="87"/>
      <c r="HD244" s="85"/>
      <c r="HU244" s="87"/>
      <c r="HY244" s="85"/>
      <c r="IP244" s="87"/>
      <c r="IT244" s="85"/>
      <c r="JK244" s="87"/>
      <c r="JO244" s="85"/>
      <c r="KF244" s="87"/>
      <c r="KJ244" s="85"/>
      <c r="LA244" s="87"/>
      <c r="LE244" s="85"/>
      <c r="LV244" s="87"/>
      <c r="LZ244" s="85"/>
      <c r="MQ244" s="87"/>
      <c r="MU244" s="85"/>
      <c r="NL244" s="87"/>
      <c r="NP244" s="85"/>
      <c r="OG244" s="87"/>
      <c r="OK244" s="85"/>
      <c r="OV244" s="85"/>
      <c r="PB244" s="87"/>
      <c r="PS244" s="85"/>
      <c r="PY244" s="87"/>
      <c r="QO244" s="85"/>
      <c r="QQ244" s="85"/>
      <c r="QU244" s="87"/>
      <c r="QW244" s="87"/>
      <c r="RL244" s="85"/>
      <c r="RR244" s="87"/>
      <c r="SG244" s="85"/>
      <c r="SM244" s="87"/>
      <c r="TB244" s="85"/>
      <c r="TH244" s="87"/>
      <c r="TW244" s="85"/>
      <c r="UC244" s="87"/>
      <c r="UR244" s="85"/>
      <c r="US244" s="85"/>
      <c r="UX244" s="87"/>
      <c r="VN244" s="85"/>
      <c r="VS244" s="87"/>
      <c r="VY244" s="85"/>
      <c r="WN244" s="87"/>
      <c r="WT244" s="85"/>
      <c r="WW244" s="85"/>
      <c r="WX244" s="85"/>
      <c r="WY244" s="85"/>
      <c r="WZ244" s="85"/>
      <c r="XA244" s="85"/>
      <c r="XB244" s="85"/>
      <c r="XC244" s="85"/>
      <c r="XD244" s="85"/>
      <c r="XE244" s="85"/>
      <c r="XF244" s="85"/>
      <c r="XG244" s="85"/>
      <c r="XH244" s="85"/>
      <c r="XI244" s="87"/>
      <c r="XJ244" s="85"/>
      <c r="XS244" s="85"/>
      <c r="XT244" s="85"/>
      <c r="XU244" s="85"/>
      <c r="XV244" s="85"/>
      <c r="XW244" s="85"/>
      <c r="XX244" s="85"/>
      <c r="XY244" s="85"/>
      <c r="XZ244" s="85"/>
      <c r="YA244" s="85"/>
      <c r="YB244" s="85"/>
      <c r="YC244" s="85"/>
      <c r="YD244" s="85"/>
      <c r="YE244" s="87"/>
      <c r="YF244" s="85"/>
      <c r="YG244" s="90"/>
    </row>
    <row r="245" spans="7:657" x14ac:dyDescent="0.25">
      <c r="G245" s="85"/>
      <c r="W245" s="85"/>
      <c r="X245" s="85"/>
      <c r="AA245"/>
      <c r="AC245" s="85"/>
      <c r="AR245"/>
      <c r="AS245"/>
      <c r="AV245" s="85"/>
      <c r="AY245" s="86"/>
      <c r="BC245" s="86"/>
      <c r="BN245" s="85"/>
      <c r="DB245" s="85"/>
      <c r="DC245" s="87"/>
      <c r="DD245" s="87"/>
      <c r="DE245" s="87"/>
      <c r="DF245" s="85"/>
      <c r="DG245" s="85"/>
      <c r="DH245" s="85"/>
      <c r="DI245" s="85"/>
      <c r="DN245" s="87"/>
      <c r="DR245" s="85"/>
      <c r="EN245" s="87"/>
      <c r="ER245" s="85"/>
      <c r="FJ245" s="87"/>
      <c r="FK245" s="88"/>
      <c r="FL245" s="88"/>
      <c r="FM245" s="88"/>
      <c r="FN245" s="88"/>
      <c r="GE245" s="89"/>
      <c r="GF245" s="85"/>
      <c r="GG245" s="85"/>
      <c r="GH245" s="85"/>
      <c r="GI245" s="85"/>
      <c r="GZ245" s="87"/>
      <c r="HD245" s="85"/>
      <c r="HU245" s="87"/>
      <c r="HY245" s="85"/>
      <c r="IP245" s="87"/>
      <c r="IT245" s="85"/>
      <c r="JK245" s="87"/>
      <c r="JO245" s="85"/>
      <c r="KF245" s="87"/>
      <c r="KJ245" s="85"/>
      <c r="LA245" s="87"/>
      <c r="LE245" s="85"/>
      <c r="LV245" s="87"/>
      <c r="LZ245" s="85"/>
      <c r="MQ245" s="87"/>
      <c r="MU245" s="85"/>
      <c r="NL245" s="87"/>
      <c r="NP245" s="85"/>
      <c r="OG245" s="87"/>
      <c r="OK245" s="85"/>
      <c r="OV245" s="85"/>
      <c r="PB245" s="87"/>
      <c r="PS245" s="85"/>
      <c r="PY245" s="87"/>
      <c r="QO245" s="85"/>
      <c r="QQ245" s="85"/>
      <c r="QU245" s="87"/>
      <c r="QW245" s="87"/>
      <c r="RL245" s="85"/>
      <c r="RR245" s="87"/>
      <c r="SG245" s="85"/>
      <c r="SM245" s="87"/>
      <c r="TB245" s="85"/>
      <c r="TH245" s="87"/>
      <c r="TW245" s="85"/>
      <c r="UC245" s="87"/>
      <c r="UR245" s="85"/>
      <c r="US245" s="85"/>
      <c r="UX245" s="87"/>
      <c r="VN245" s="85"/>
      <c r="VS245" s="87"/>
      <c r="VY245" s="85"/>
      <c r="WN245" s="87"/>
      <c r="WT245" s="85"/>
      <c r="WW245" s="85"/>
      <c r="WX245" s="85"/>
      <c r="WY245" s="85"/>
      <c r="WZ245" s="85"/>
      <c r="XA245" s="85"/>
      <c r="XB245" s="85"/>
      <c r="XC245" s="85"/>
      <c r="XD245" s="85"/>
      <c r="XE245" s="85"/>
      <c r="XF245" s="85"/>
      <c r="XG245" s="85"/>
      <c r="XH245" s="85"/>
      <c r="XI245" s="87"/>
      <c r="XJ245" s="85"/>
      <c r="XS245" s="85"/>
      <c r="XT245" s="85"/>
      <c r="XU245" s="85"/>
      <c r="XV245" s="85"/>
      <c r="XW245" s="85"/>
      <c r="XX245" s="85"/>
      <c r="XY245" s="85"/>
      <c r="XZ245" s="85"/>
      <c r="YA245" s="85"/>
      <c r="YB245" s="85"/>
      <c r="YC245" s="85"/>
      <c r="YD245" s="85"/>
      <c r="YE245" s="87"/>
      <c r="YF245" s="85"/>
      <c r="YG245" s="90"/>
    </row>
    <row r="246" spans="7:657" x14ac:dyDescent="0.25">
      <c r="G246" s="85"/>
      <c r="W246" s="85"/>
      <c r="X246" s="85"/>
      <c r="AA246"/>
      <c r="AC246" s="85"/>
      <c r="AR246"/>
      <c r="AS246"/>
      <c r="AV246" s="85"/>
      <c r="AY246" s="86"/>
      <c r="BC246" s="86"/>
      <c r="BN246" s="85"/>
      <c r="DB246" s="85"/>
      <c r="DC246" s="87"/>
      <c r="DD246" s="87"/>
      <c r="DE246" s="87"/>
      <c r="DF246" s="85"/>
      <c r="DG246" s="85"/>
      <c r="DH246" s="85"/>
      <c r="DI246" s="85"/>
      <c r="DN246" s="87"/>
      <c r="DR246" s="85"/>
      <c r="EN246" s="87"/>
      <c r="ER246" s="85"/>
      <c r="FJ246" s="87"/>
      <c r="FK246" s="88"/>
      <c r="FL246" s="88"/>
      <c r="FM246" s="88"/>
      <c r="FN246" s="88"/>
      <c r="GE246" s="89"/>
      <c r="GF246" s="85"/>
      <c r="GG246" s="85"/>
      <c r="GH246" s="85"/>
      <c r="GI246" s="85"/>
      <c r="GZ246" s="87"/>
      <c r="HD246" s="85"/>
      <c r="HU246" s="87"/>
      <c r="HY246" s="85"/>
      <c r="IP246" s="87"/>
      <c r="IT246" s="85"/>
      <c r="JK246" s="87"/>
      <c r="JO246" s="85"/>
      <c r="KF246" s="87"/>
      <c r="KJ246" s="85"/>
      <c r="LA246" s="87"/>
      <c r="LE246" s="85"/>
      <c r="LV246" s="87"/>
      <c r="LZ246" s="85"/>
      <c r="MQ246" s="87"/>
      <c r="MU246" s="85"/>
      <c r="NL246" s="87"/>
      <c r="NP246" s="85"/>
      <c r="OG246" s="87"/>
      <c r="OK246" s="85"/>
      <c r="OV246" s="85"/>
      <c r="PB246" s="87"/>
      <c r="PS246" s="85"/>
      <c r="PY246" s="87"/>
      <c r="QO246" s="85"/>
      <c r="QQ246" s="85"/>
      <c r="QU246" s="87"/>
      <c r="QW246" s="87"/>
      <c r="RL246" s="85"/>
      <c r="RR246" s="87"/>
      <c r="SG246" s="85"/>
      <c r="SM246" s="87"/>
      <c r="TB246" s="85"/>
      <c r="TH246" s="87"/>
      <c r="TW246" s="85"/>
      <c r="UC246" s="87"/>
      <c r="UR246" s="85"/>
      <c r="US246" s="85"/>
      <c r="UX246" s="87"/>
      <c r="VN246" s="85"/>
      <c r="VS246" s="87"/>
      <c r="VY246" s="85"/>
      <c r="WN246" s="87"/>
      <c r="WT246" s="85"/>
      <c r="WW246" s="85"/>
      <c r="WX246" s="85"/>
      <c r="WY246" s="85"/>
      <c r="WZ246" s="85"/>
      <c r="XA246" s="85"/>
      <c r="XB246" s="85"/>
      <c r="XC246" s="85"/>
      <c r="XD246" s="85"/>
      <c r="XE246" s="85"/>
      <c r="XF246" s="85"/>
      <c r="XG246" s="85"/>
      <c r="XH246" s="85"/>
      <c r="XI246" s="87"/>
      <c r="XJ246" s="85"/>
      <c r="XS246" s="85"/>
      <c r="XT246" s="85"/>
      <c r="XU246" s="85"/>
      <c r="XV246" s="85"/>
      <c r="XW246" s="85"/>
      <c r="XX246" s="85"/>
      <c r="XY246" s="85"/>
      <c r="XZ246" s="85"/>
      <c r="YA246" s="85"/>
      <c r="YB246" s="85"/>
      <c r="YC246" s="85"/>
      <c r="YD246" s="85"/>
      <c r="YE246" s="87"/>
      <c r="YF246" s="85"/>
      <c r="YG246" s="90"/>
    </row>
    <row r="247" spans="7:657" x14ac:dyDescent="0.25">
      <c r="G247" s="85"/>
      <c r="W247" s="85"/>
      <c r="X247" s="85"/>
      <c r="AA247"/>
      <c r="AC247" s="85"/>
      <c r="AR247"/>
      <c r="AS247"/>
      <c r="AV247" s="85"/>
      <c r="AY247" s="86"/>
      <c r="BC247" s="86"/>
      <c r="BN247" s="85"/>
      <c r="DB247" s="85"/>
      <c r="DC247" s="87"/>
      <c r="DD247" s="87"/>
      <c r="DE247" s="87"/>
      <c r="DF247" s="85"/>
      <c r="DG247" s="85"/>
      <c r="DH247" s="85"/>
      <c r="DI247" s="85"/>
      <c r="DN247" s="87"/>
      <c r="DR247" s="85"/>
      <c r="EN247" s="87"/>
      <c r="ER247" s="85"/>
      <c r="FJ247" s="87"/>
      <c r="FK247" s="88"/>
      <c r="FL247" s="88"/>
      <c r="FM247" s="88"/>
      <c r="FN247" s="88"/>
      <c r="GE247" s="89"/>
      <c r="GF247" s="85"/>
      <c r="GG247" s="85"/>
      <c r="GH247" s="85"/>
      <c r="GI247" s="85"/>
      <c r="GZ247" s="87"/>
      <c r="HD247" s="85"/>
      <c r="HU247" s="87"/>
      <c r="HY247" s="85"/>
      <c r="IP247" s="87"/>
      <c r="IT247" s="85"/>
      <c r="JK247" s="87"/>
      <c r="JO247" s="85"/>
      <c r="KF247" s="87"/>
      <c r="KJ247" s="85"/>
      <c r="LA247" s="87"/>
      <c r="LE247" s="85"/>
      <c r="LV247" s="87"/>
      <c r="LZ247" s="85"/>
      <c r="MQ247" s="87"/>
      <c r="MU247" s="85"/>
      <c r="NL247" s="87"/>
      <c r="NP247" s="85"/>
      <c r="OG247" s="87"/>
      <c r="OK247" s="85"/>
      <c r="OV247" s="85"/>
      <c r="PB247" s="87"/>
      <c r="PS247" s="85"/>
      <c r="PY247" s="87"/>
      <c r="QO247" s="85"/>
      <c r="QQ247" s="85"/>
      <c r="QU247" s="87"/>
      <c r="QW247" s="87"/>
      <c r="RL247" s="85"/>
      <c r="RR247" s="87"/>
      <c r="SG247" s="85"/>
      <c r="SM247" s="87"/>
      <c r="TB247" s="85"/>
      <c r="TH247" s="87"/>
      <c r="TW247" s="85"/>
      <c r="UC247" s="87"/>
      <c r="UR247" s="85"/>
      <c r="US247" s="85"/>
      <c r="UX247" s="87"/>
      <c r="VN247" s="85"/>
      <c r="VS247" s="87"/>
      <c r="VY247" s="85"/>
      <c r="WN247" s="87"/>
      <c r="WT247" s="85"/>
      <c r="WW247" s="85"/>
      <c r="WX247" s="85"/>
      <c r="WY247" s="85"/>
      <c r="WZ247" s="85"/>
      <c r="XA247" s="85"/>
      <c r="XB247" s="85"/>
      <c r="XC247" s="85"/>
      <c r="XD247" s="85"/>
      <c r="XE247" s="85"/>
      <c r="XF247" s="85"/>
      <c r="XG247" s="85"/>
      <c r="XH247" s="85"/>
      <c r="XI247" s="87"/>
      <c r="XJ247" s="85"/>
      <c r="XS247" s="85"/>
      <c r="XT247" s="85"/>
      <c r="XU247" s="85"/>
      <c r="XV247" s="85"/>
      <c r="XW247" s="85"/>
      <c r="XX247" s="85"/>
      <c r="XY247" s="85"/>
      <c r="XZ247" s="85"/>
      <c r="YA247" s="85"/>
      <c r="YB247" s="85"/>
      <c r="YC247" s="85"/>
      <c r="YD247" s="85"/>
      <c r="YE247" s="87"/>
      <c r="YF247" s="85"/>
      <c r="YG247" s="90"/>
    </row>
    <row r="248" spans="7:657" x14ac:dyDescent="0.25">
      <c r="G248" s="85"/>
      <c r="W248" s="85"/>
      <c r="X248" s="85"/>
      <c r="AA248"/>
      <c r="AC248" s="85"/>
      <c r="AR248"/>
      <c r="AS248"/>
      <c r="AV248" s="85"/>
      <c r="AY248" s="86"/>
      <c r="BC248" s="86"/>
      <c r="BN248" s="85"/>
      <c r="DB248" s="85"/>
      <c r="DC248" s="87"/>
      <c r="DD248" s="87"/>
      <c r="DE248" s="87"/>
      <c r="DF248" s="85"/>
      <c r="DG248" s="85"/>
      <c r="DH248" s="85"/>
      <c r="DI248" s="85"/>
      <c r="DN248" s="87"/>
      <c r="DR248" s="85"/>
      <c r="EN248" s="87"/>
      <c r="ER248" s="85"/>
      <c r="FJ248" s="87"/>
      <c r="FK248" s="88"/>
      <c r="FL248" s="88"/>
      <c r="FM248" s="88"/>
      <c r="FN248" s="88"/>
      <c r="GE248" s="89"/>
      <c r="GF248" s="85"/>
      <c r="GG248" s="85"/>
      <c r="GH248" s="85"/>
      <c r="GI248" s="85"/>
      <c r="GZ248" s="87"/>
      <c r="HD248" s="85"/>
      <c r="HU248" s="87"/>
      <c r="HY248" s="85"/>
      <c r="IP248" s="87"/>
      <c r="IT248" s="85"/>
      <c r="JK248" s="87"/>
      <c r="JO248" s="85"/>
      <c r="KF248" s="87"/>
      <c r="KJ248" s="85"/>
      <c r="LA248" s="87"/>
      <c r="LE248" s="85"/>
      <c r="LV248" s="87"/>
      <c r="LZ248" s="85"/>
      <c r="MQ248" s="87"/>
      <c r="MU248" s="85"/>
      <c r="NL248" s="87"/>
      <c r="NP248" s="85"/>
      <c r="OG248" s="87"/>
      <c r="OK248" s="85"/>
      <c r="OV248" s="85"/>
      <c r="PB248" s="87"/>
      <c r="PS248" s="85"/>
      <c r="PY248" s="87"/>
      <c r="QO248" s="85"/>
      <c r="QQ248" s="85"/>
      <c r="QU248" s="87"/>
      <c r="QW248" s="87"/>
      <c r="RL248" s="85"/>
      <c r="RR248" s="87"/>
      <c r="SG248" s="85"/>
      <c r="SM248" s="87"/>
      <c r="TB248" s="85"/>
      <c r="TH248" s="87"/>
      <c r="TW248" s="85"/>
      <c r="UC248" s="87"/>
      <c r="UR248" s="85"/>
      <c r="US248" s="85"/>
      <c r="UX248" s="87"/>
      <c r="VN248" s="85"/>
      <c r="VS248" s="87"/>
      <c r="VY248" s="85"/>
      <c r="WN248" s="87"/>
      <c r="WT248" s="85"/>
      <c r="WW248" s="85"/>
      <c r="WX248" s="85"/>
      <c r="WY248" s="85"/>
      <c r="WZ248" s="85"/>
      <c r="XA248" s="85"/>
      <c r="XB248" s="85"/>
      <c r="XC248" s="85"/>
      <c r="XD248" s="85"/>
      <c r="XE248" s="85"/>
      <c r="XF248" s="85"/>
      <c r="XG248" s="85"/>
      <c r="XH248" s="85"/>
      <c r="XI248" s="87"/>
      <c r="XJ248" s="85"/>
      <c r="XS248" s="85"/>
      <c r="XT248" s="85"/>
      <c r="XU248" s="85"/>
      <c r="XV248" s="85"/>
      <c r="XW248" s="85"/>
      <c r="XX248" s="85"/>
      <c r="XY248" s="85"/>
      <c r="XZ248" s="85"/>
      <c r="YA248" s="85"/>
      <c r="YB248" s="85"/>
      <c r="YC248" s="85"/>
      <c r="YD248" s="85"/>
      <c r="YE248" s="87"/>
      <c r="YF248" s="85"/>
      <c r="YG248" s="90"/>
    </row>
    <row r="249" spans="7:657" x14ac:dyDescent="0.25">
      <c r="G249" s="85"/>
      <c r="W249" s="85"/>
      <c r="X249" s="85"/>
      <c r="AA249"/>
      <c r="AC249" s="85"/>
      <c r="AR249"/>
      <c r="AS249"/>
      <c r="AV249" s="85"/>
      <c r="AY249" s="86"/>
      <c r="BC249" s="86"/>
      <c r="BN249" s="85"/>
      <c r="DB249" s="85"/>
      <c r="DC249" s="87"/>
      <c r="DD249" s="87"/>
      <c r="DE249" s="87"/>
      <c r="DF249" s="85"/>
      <c r="DG249" s="85"/>
      <c r="DH249" s="85"/>
      <c r="DI249" s="85"/>
      <c r="DN249" s="87"/>
      <c r="DR249" s="85"/>
      <c r="EN249" s="87"/>
      <c r="ER249" s="85"/>
      <c r="FJ249" s="87"/>
      <c r="FK249" s="88"/>
      <c r="FL249" s="88"/>
      <c r="FM249" s="88"/>
      <c r="FN249" s="88"/>
      <c r="GE249" s="89"/>
      <c r="GF249" s="85"/>
      <c r="GG249" s="85"/>
      <c r="GH249" s="85"/>
      <c r="GI249" s="85"/>
      <c r="GZ249" s="87"/>
      <c r="HD249" s="85"/>
      <c r="HU249" s="87"/>
      <c r="HY249" s="85"/>
      <c r="IP249" s="87"/>
      <c r="IT249" s="85"/>
      <c r="JK249" s="87"/>
      <c r="JO249" s="85"/>
      <c r="KF249" s="87"/>
      <c r="KJ249" s="85"/>
      <c r="LA249" s="87"/>
      <c r="LE249" s="85"/>
      <c r="LV249" s="87"/>
      <c r="LZ249" s="85"/>
      <c r="MQ249" s="87"/>
      <c r="MU249" s="85"/>
      <c r="NL249" s="87"/>
      <c r="NP249" s="85"/>
      <c r="OG249" s="87"/>
      <c r="OK249" s="85"/>
      <c r="OV249" s="85"/>
      <c r="PB249" s="87"/>
      <c r="PS249" s="85"/>
      <c r="PY249" s="87"/>
      <c r="QO249" s="85"/>
      <c r="QQ249" s="85"/>
      <c r="QU249" s="87"/>
      <c r="QW249" s="87"/>
      <c r="RL249" s="85"/>
      <c r="RR249" s="87"/>
      <c r="SG249" s="85"/>
      <c r="SM249" s="87"/>
      <c r="TB249" s="85"/>
      <c r="TH249" s="87"/>
      <c r="TW249" s="85"/>
      <c r="UC249" s="87"/>
      <c r="UR249" s="85"/>
      <c r="US249" s="85"/>
      <c r="UX249" s="87"/>
      <c r="VN249" s="85"/>
      <c r="VS249" s="87"/>
      <c r="VY249" s="85"/>
      <c r="WN249" s="87"/>
      <c r="WT249" s="85"/>
      <c r="WW249" s="85"/>
      <c r="WX249" s="85"/>
      <c r="WY249" s="85"/>
      <c r="WZ249" s="85"/>
      <c r="XA249" s="85"/>
      <c r="XB249" s="85"/>
      <c r="XC249" s="85"/>
      <c r="XD249" s="85"/>
      <c r="XE249" s="85"/>
      <c r="XF249" s="85"/>
      <c r="XG249" s="85"/>
      <c r="XH249" s="85"/>
      <c r="XI249" s="87"/>
      <c r="XJ249" s="85"/>
      <c r="XS249" s="85"/>
      <c r="XT249" s="85"/>
      <c r="XU249" s="85"/>
      <c r="XV249" s="85"/>
      <c r="XW249" s="85"/>
      <c r="XX249" s="85"/>
      <c r="XY249" s="85"/>
      <c r="XZ249" s="85"/>
      <c r="YA249" s="85"/>
      <c r="YB249" s="85"/>
      <c r="YC249" s="85"/>
      <c r="YD249" s="85"/>
      <c r="YE249" s="87"/>
      <c r="YF249" s="85"/>
      <c r="YG249" s="90"/>
    </row>
    <row r="250" spans="7:657" x14ac:dyDescent="0.25">
      <c r="G250" s="85"/>
      <c r="V250"/>
      <c r="Z250" s="85"/>
      <c r="AA250"/>
      <c r="AQ250" s="85"/>
      <c r="AR250" s="86"/>
      <c r="AS250" s="85"/>
      <c r="AT250" s="86"/>
      <c r="AX250" s="85"/>
      <c r="AY250" s="86"/>
      <c r="BB250" s="85"/>
      <c r="BM250"/>
      <c r="DC250" s="85"/>
      <c r="DD250"/>
      <c r="DF250" s="87"/>
      <c r="DI250" s="85"/>
      <c r="DQ250" s="87"/>
      <c r="DR250" s="85"/>
      <c r="EQ250" s="87"/>
      <c r="ER250" s="85"/>
      <c r="FM250" s="87"/>
      <c r="FN250" s="88"/>
      <c r="GH250" s="89"/>
      <c r="GI250" s="85"/>
      <c r="HC250" s="87"/>
      <c r="HD250" s="85"/>
      <c r="HX250" s="87"/>
      <c r="HY250" s="85"/>
      <c r="IS250" s="87"/>
      <c r="IT250" s="85"/>
      <c r="JN250" s="87"/>
      <c r="JO250" s="85"/>
      <c r="KI250" s="87"/>
      <c r="KJ250" s="85"/>
      <c r="LD250" s="87"/>
      <c r="LE250" s="85"/>
      <c r="LY250" s="87"/>
      <c r="LZ250" s="85"/>
      <c r="MT250" s="87"/>
      <c r="MU250" s="85"/>
      <c r="NO250" s="87"/>
      <c r="NP250" s="85"/>
      <c r="OJ250" s="87"/>
      <c r="OK250" s="85"/>
      <c r="OU250" s="87"/>
      <c r="OV250" s="85"/>
      <c r="PR250" s="87"/>
      <c r="PS250" s="85"/>
      <c r="QN250" s="87"/>
      <c r="QO250" s="85"/>
      <c r="QP250" s="87"/>
      <c r="QQ250" s="85"/>
      <c r="RK250" s="87"/>
      <c r="RL250" s="85"/>
      <c r="SF250" s="87"/>
      <c r="SG250" s="85"/>
      <c r="TA250" s="87"/>
      <c r="TB250" s="85"/>
      <c r="TV250" s="87"/>
      <c r="TW250" s="85"/>
      <c r="UQ250" s="87"/>
      <c r="US250" s="85"/>
      <c r="VM250" s="87"/>
      <c r="VN250" s="85"/>
      <c r="VX250" s="87"/>
      <c r="VY250" s="85"/>
      <c r="WS250" s="87"/>
      <c r="WT250" s="85"/>
      <c r="WV250" s="90"/>
      <c r="WW250" s="91"/>
      <c r="XO250" s="87"/>
      <c r="XR250" s="90"/>
      <c r="XS250" s="91"/>
    </row>
  </sheetData>
  <autoFilter ref="A10:YF10" xr:uid="{00000000-0009-0000-0000-000000000000}"/>
  <mergeCells count="142">
    <mergeCell ref="A4:A7"/>
    <mergeCell ref="B4:B7"/>
    <mergeCell ref="C4:C7"/>
    <mergeCell ref="D4:D7"/>
    <mergeCell ref="E4:F4"/>
    <mergeCell ref="R4:W4"/>
    <mergeCell ref="E5:E7"/>
    <mergeCell ref="F5:F7"/>
    <mergeCell ref="G5:G7"/>
    <mergeCell ref="H5:H7"/>
    <mergeCell ref="O5:O7"/>
    <mergeCell ref="P5:P7"/>
    <mergeCell ref="Q5:Q7"/>
    <mergeCell ref="R5:R7"/>
    <mergeCell ref="S5:S7"/>
    <mergeCell ref="T5:T7"/>
    <mergeCell ref="I5:I7"/>
    <mergeCell ref="J5:J7"/>
    <mergeCell ref="K5:K7"/>
    <mergeCell ref="L5:L7"/>
    <mergeCell ref="M5:M7"/>
    <mergeCell ref="N5:N7"/>
    <mergeCell ref="U5:U7"/>
    <mergeCell ref="V5:V7"/>
    <mergeCell ref="BF4:BK4"/>
    <mergeCell ref="BL4:BL7"/>
    <mergeCell ref="BM4:BM7"/>
    <mergeCell ref="BN4:BN7"/>
    <mergeCell ref="BO4:BW4"/>
    <mergeCell ref="BX4:CD4"/>
    <mergeCell ref="BX5:CD5"/>
    <mergeCell ref="AQ4:AQ7"/>
    <mergeCell ref="AR4:AS4"/>
    <mergeCell ref="AT4:AW4"/>
    <mergeCell ref="AX4:AZ4"/>
    <mergeCell ref="BA4:BC4"/>
    <mergeCell ref="BD4:BE4"/>
    <mergeCell ref="AR5:AS5"/>
    <mergeCell ref="AT5:AU6"/>
    <mergeCell ref="AV5:AW6"/>
    <mergeCell ref="AX5:AX7"/>
    <mergeCell ref="AY5:AY7"/>
    <mergeCell ref="AZ5:AZ7"/>
    <mergeCell ref="BA5:BA7"/>
    <mergeCell ref="BB5:BB7"/>
    <mergeCell ref="BC5:BC7"/>
    <mergeCell ref="BD5:BD7"/>
    <mergeCell ref="BX6:BX7"/>
    <mergeCell ref="CE4:CJ4"/>
    <mergeCell ref="CK4:CQ4"/>
    <mergeCell ref="CR4:CW6"/>
    <mergeCell ref="CX4:DA4"/>
    <mergeCell ref="DC4:YE4"/>
    <mergeCell ref="YF4:YF6"/>
    <mergeCell ref="CE5:CE7"/>
    <mergeCell ref="CF5:CF7"/>
    <mergeCell ref="CG5:CG7"/>
    <mergeCell ref="CH5:CH7"/>
    <mergeCell ref="XQ5:YE5"/>
    <mergeCell ref="DM6:DM7"/>
    <mergeCell ref="DN6:DN7"/>
    <mergeCell ref="XK6:XP6"/>
    <mergeCell ref="XQ6:YE6"/>
    <mergeCell ref="CO5:CO7"/>
    <mergeCell ref="CP5:CP7"/>
    <mergeCell ref="CQ5:CQ7"/>
    <mergeCell ref="CX5:CY6"/>
    <mergeCell ref="FK6:GE6"/>
    <mergeCell ref="GF6:GZ6"/>
    <mergeCell ref="HA6:HU6"/>
    <mergeCell ref="HV6:IP6"/>
    <mergeCell ref="DI6:DI7"/>
    <mergeCell ref="W5:W7"/>
    <mergeCell ref="Y5:Y6"/>
    <mergeCell ref="Z5:Z6"/>
    <mergeCell ref="AA5:AA7"/>
    <mergeCell ref="X4:X7"/>
    <mergeCell ref="Y4:Z4"/>
    <mergeCell ref="AA4:AB4"/>
    <mergeCell ref="AC4:AC7"/>
    <mergeCell ref="AD4:AJ4"/>
    <mergeCell ref="AK4:AP4"/>
    <mergeCell ref="AB5:AB7"/>
    <mergeCell ref="AD5:AJ5"/>
    <mergeCell ref="AK5:AP5"/>
    <mergeCell ref="CZ5:DA6"/>
    <mergeCell ref="DB5:DB7"/>
    <mergeCell ref="CI5:CI7"/>
    <mergeCell ref="CJ5:CJ7"/>
    <mergeCell ref="CK5:CK7"/>
    <mergeCell ref="CL5:CL7"/>
    <mergeCell ref="CM5:CM7"/>
    <mergeCell ref="CN5:CN7"/>
    <mergeCell ref="BE5:BE7"/>
    <mergeCell ref="BF5:BH6"/>
    <mergeCell ref="BI5:BI7"/>
    <mergeCell ref="BJ5:BJ7"/>
    <mergeCell ref="BK5:BK7"/>
    <mergeCell ref="BO5:BW5"/>
    <mergeCell ref="AI6:AJ6"/>
    <mergeCell ref="BO6:BO7"/>
    <mergeCell ref="BP6:BP7"/>
    <mergeCell ref="BQ6:BQ7"/>
    <mergeCell ref="BR6:BS6"/>
    <mergeCell ref="BT6:BW6"/>
    <mergeCell ref="DJ6:DJ7"/>
    <mergeCell ref="DK6:DK7"/>
    <mergeCell ref="DL6:DL7"/>
    <mergeCell ref="DC5:DC7"/>
    <mergeCell ref="DD5:DE5"/>
    <mergeCell ref="DF5:DM5"/>
    <mergeCell ref="DN5:QV5"/>
    <mergeCell ref="QW5:XJ5"/>
    <mergeCell ref="XK5:XP5"/>
    <mergeCell ref="DE6:DE7"/>
    <mergeCell ref="DF6:DF7"/>
    <mergeCell ref="DG6:DG7"/>
    <mergeCell ref="DH6:DH7"/>
    <mergeCell ref="AT9:AU9"/>
    <mergeCell ref="AV9:AW9"/>
    <mergeCell ref="SN6:TH6"/>
    <mergeCell ref="TI6:UC6"/>
    <mergeCell ref="UD6:UX6"/>
    <mergeCell ref="UY6:VS6"/>
    <mergeCell ref="VT6:WN6"/>
    <mergeCell ref="WO6:XI6"/>
    <mergeCell ref="NM6:OG6"/>
    <mergeCell ref="OH6:PB6"/>
    <mergeCell ref="PE6:PY6"/>
    <mergeCell ref="QA6:QU6"/>
    <mergeCell ref="QX6:RR6"/>
    <mergeCell ref="RS6:SM6"/>
    <mergeCell ref="IQ6:JK6"/>
    <mergeCell ref="JL6:KF6"/>
    <mergeCell ref="KG6:LA6"/>
    <mergeCell ref="LB6:LV6"/>
    <mergeCell ref="LW6:MQ6"/>
    <mergeCell ref="MR6:NL6"/>
    <mergeCell ref="DO6:EN6"/>
    <mergeCell ref="EP6:FJ6"/>
    <mergeCell ref="BY6:CD6"/>
    <mergeCell ref="DD6:DD7"/>
  </mergeCells>
  <conditionalFormatting sqref="H11 H25 P25 P41 BO25:BP25 BO41:BP41 BR41:BW41 BR25:BW25">
    <cfRule type="expression" dxfId="1724" priority="0">
      <formula>IF(H11="ОШИБКА",TRUE)</formula>
    </cfRule>
  </conditionalFormatting>
  <conditionalFormatting sqref="BO11:BP11 BR11:BW11">
    <cfRule type="expression" dxfId="1723" priority="1">
      <formula>IF(BO11="ОШИБКА",TRUE)</formula>
    </cfRule>
  </conditionalFormatting>
  <conditionalFormatting sqref="CC25:CJ25 BX11:BZ11 CI11 CC11:CF11 BX25:BZ25">
    <cfRule type="expression" dxfId="1722" priority="2">
      <formula>IF(BX11="ОШИБКА",TRUE)</formula>
    </cfRule>
  </conditionalFormatting>
  <conditionalFormatting sqref="CA25:CB25">
    <cfRule type="expression" dxfId="1721" priority="3">
      <formula>IF(CA25="ОШИБКА",TRUE)</formula>
    </cfRule>
  </conditionalFormatting>
  <conditionalFormatting sqref="CJ11 CJ25">
    <cfRule type="expression" dxfId="1720" priority="4">
      <formula>IF(CJ11="ОШИБКА",TRUE)</formula>
    </cfRule>
  </conditionalFormatting>
  <conditionalFormatting sqref="DF11 DD25 DF25">
    <cfRule type="expression" dxfId="1719" priority="5">
      <formula>IF(AND(DE11&gt;0,OR(DD11="",DD11=0))=TRUE,TRUE)</formula>
    </cfRule>
  </conditionalFormatting>
  <conditionalFormatting sqref="CA11 CA25">
    <cfRule type="expression" dxfId="1718" priority="6">
      <formula>IF(CA11="ОШИБКА",TRUE)</formula>
    </cfRule>
  </conditionalFormatting>
  <conditionalFormatting sqref="CB11 CB25">
    <cfRule type="expression" dxfId="1717" priority="7">
      <formula>IF(CB11="ОШИБКА",TRUE)</formula>
    </cfRule>
  </conditionalFormatting>
  <conditionalFormatting sqref="CG11 CG25">
    <cfRule type="expression" dxfId="1716" priority="8">
      <formula>IF(CG11="ОШИБКА",TRUE)</formula>
    </cfRule>
  </conditionalFormatting>
  <conditionalFormatting sqref="CH11 CH25">
    <cfRule type="expression" dxfId="1715" priority="9">
      <formula>IF(CH11="ОШИБКА",TRUE)</formula>
    </cfRule>
  </conditionalFormatting>
  <conditionalFormatting sqref="H12:H22">
    <cfRule type="expression" dxfId="1714" priority="11">
      <formula>IF(H12="ОШИБКА",TRUE)</formula>
    </cfRule>
  </conditionalFormatting>
  <conditionalFormatting sqref="BO12:BP22 BR12:BW22">
    <cfRule type="expression" dxfId="1712" priority="13">
      <formula>IF(BO12="ОШИБКА",TRUE)</formula>
    </cfRule>
  </conditionalFormatting>
  <conditionalFormatting sqref="CC12:CJ22 BX12:BZ22">
    <cfRule type="expression" dxfId="1711" priority="14">
      <formula>IF(BX12="ОШИБКА",TRUE)</formula>
    </cfRule>
  </conditionalFormatting>
  <conditionalFormatting sqref="CA12:CB22">
    <cfRule type="expression" dxfId="1710" priority="15">
      <formula>IF(CA12="ОШИБКА",TRUE)</formula>
    </cfRule>
  </conditionalFormatting>
  <conditionalFormatting sqref="CJ12:CJ22">
    <cfRule type="expression" dxfId="1709" priority="16">
      <formula>IF(CJ12="ОШИБКА",TRUE)</formula>
    </cfRule>
  </conditionalFormatting>
  <conditionalFormatting sqref="DF12:DF22">
    <cfRule type="expression" dxfId="1708" priority="17">
      <formula>IF(AND(DG12&gt;0,OR(DF12="",DF12=0))=TRUE,TRUE)</formula>
    </cfRule>
  </conditionalFormatting>
  <conditionalFormatting sqref="CA12:CA22">
    <cfRule type="expression" dxfId="1707" priority="18">
      <formula>IF(CA12="ОШИБКА",TRUE)</formula>
    </cfRule>
  </conditionalFormatting>
  <conditionalFormatting sqref="CB12:CB22">
    <cfRule type="expression" dxfId="1706" priority="19">
      <formula>IF(CB12="ОШИБКА",TRUE)</formula>
    </cfRule>
  </conditionalFormatting>
  <conditionalFormatting sqref="CG12:CG22">
    <cfRule type="expression" dxfId="1705" priority="20">
      <formula>IF(CG12="ОШИБКА",TRUE)</formula>
    </cfRule>
  </conditionalFormatting>
  <conditionalFormatting sqref="CH12:CH22">
    <cfRule type="expression" dxfId="1704" priority="21">
      <formula>IF(CH12="ОШИБКА",TRUE)</formula>
    </cfRule>
  </conditionalFormatting>
  <conditionalFormatting sqref="H27 H41">
    <cfRule type="expression" dxfId="1703" priority="23">
      <formula>IF(H27="ОШИБКА",TRUE)</formula>
    </cfRule>
  </conditionalFormatting>
  <conditionalFormatting sqref="BO27:BP27 BR27:BW27">
    <cfRule type="expression" dxfId="1702" priority="24">
      <formula>IF(BO27="ОШИБКА",TRUE)</formula>
    </cfRule>
  </conditionalFormatting>
  <conditionalFormatting sqref="CC41:CJ41 BX27:BZ27 CI27 CC27:CF27 BX41:BZ41">
    <cfRule type="expression" dxfId="1701" priority="25">
      <formula>IF(BX27="ОШИБКА",TRUE)</formula>
    </cfRule>
  </conditionalFormatting>
  <conditionalFormatting sqref="CA41:CB41">
    <cfRule type="expression" dxfId="1700" priority="26">
      <formula>IF(CA41="ОШИБКА",TRUE)</formula>
    </cfRule>
  </conditionalFormatting>
  <conditionalFormatting sqref="CJ27 CJ41">
    <cfRule type="expression" dxfId="1699" priority="27">
      <formula>IF(CJ27="ОШИБКА",TRUE)</formula>
    </cfRule>
  </conditionalFormatting>
  <conditionalFormatting sqref="DF27 DD41 DF41">
    <cfRule type="expression" dxfId="1698" priority="28">
      <formula>IF(AND(DE27&gt;0,OR(DD27="",DD27=0))=TRUE,TRUE)</formula>
    </cfRule>
  </conditionalFormatting>
  <conditionalFormatting sqref="CA27 CA41">
    <cfRule type="expression" dxfId="1697" priority="29">
      <formula>IF(CA27="ОШИБКА",TRUE)</formula>
    </cfRule>
  </conditionalFormatting>
  <conditionalFormatting sqref="CB27 CB41">
    <cfRule type="expression" dxfId="1696" priority="30">
      <formula>IF(CB27="ОШИБКА",TRUE)</formula>
    </cfRule>
  </conditionalFormatting>
  <conditionalFormatting sqref="CG27 CG41">
    <cfRule type="expression" dxfId="1695" priority="31">
      <formula>IF(CG27="ОШИБКА",TRUE)</formula>
    </cfRule>
  </conditionalFormatting>
  <conditionalFormatting sqref="CH27 CH41">
    <cfRule type="expression" dxfId="1694" priority="32">
      <formula>IF(CH27="ОШИБКА",TRUE)</formula>
    </cfRule>
  </conditionalFormatting>
  <conditionalFormatting sqref="H28:H36">
    <cfRule type="expression" dxfId="1693" priority="34">
      <formula>IF(H28="ОШИБКА",TRUE)</formula>
    </cfRule>
  </conditionalFormatting>
  <conditionalFormatting sqref="BO28:BP36 BR28:BW36">
    <cfRule type="expression" dxfId="1692" priority="35">
      <formula>IF(BO28="ОШИБКА",TRUE)</formula>
    </cfRule>
  </conditionalFormatting>
  <conditionalFormatting sqref="CC28:CJ36 BX28:BZ36">
    <cfRule type="expression" dxfId="1691" priority="36">
      <formula>IF(BX28="ОШИБКА",TRUE)</formula>
    </cfRule>
  </conditionalFormatting>
  <conditionalFormatting sqref="CA28:CB36">
    <cfRule type="expression" dxfId="1690" priority="37">
      <formula>IF(CA28="ОШИБКА",TRUE)</formula>
    </cfRule>
  </conditionalFormatting>
  <conditionalFormatting sqref="CJ28:CJ36">
    <cfRule type="expression" dxfId="1689" priority="38">
      <formula>IF(CJ28="ОШИБКА",TRUE)</formula>
    </cfRule>
  </conditionalFormatting>
  <conditionalFormatting sqref="DF28:DF36">
    <cfRule type="expression" dxfId="1688" priority="39">
      <formula>IF(AND(DG28&gt;0,OR(DF28="",DF28=0))=TRUE,TRUE)</formula>
    </cfRule>
  </conditionalFormatting>
  <conditionalFormatting sqref="CA28:CA36">
    <cfRule type="expression" dxfId="1687" priority="40">
      <formula>IF(CA28="ОШИБКА",TRUE)</formula>
    </cfRule>
  </conditionalFormatting>
  <conditionalFormatting sqref="CB28:CB36">
    <cfRule type="expression" dxfId="1686" priority="41">
      <formula>IF(CB28="ОШИБКА",TRUE)</formula>
    </cfRule>
  </conditionalFormatting>
  <conditionalFormatting sqref="CG28:CG36">
    <cfRule type="expression" dxfId="1685" priority="42">
      <formula>IF(CG28="ОШИБКА",TRUE)</formula>
    </cfRule>
  </conditionalFormatting>
  <conditionalFormatting sqref="CH28:CH36">
    <cfRule type="expression" dxfId="1684" priority="43">
      <formula>IF(CH28="ОШИБКА",TRUE)</formula>
    </cfRule>
  </conditionalFormatting>
  <conditionalFormatting sqref="H23:H24">
    <cfRule type="expression" dxfId="1464" priority="286">
      <formula>IF(H23="ОШИБКА",TRUE)</formula>
    </cfRule>
  </conditionalFormatting>
  <conditionalFormatting sqref="BO23:BP24 BR23:BW24">
    <cfRule type="expression" dxfId="1463" priority="287">
      <formula>IF(BO23="ОШИБКА",TRUE)</formula>
    </cfRule>
  </conditionalFormatting>
  <conditionalFormatting sqref="CC23:CJ24 BX23:BZ24">
    <cfRule type="expression" dxfId="1462" priority="288">
      <formula>IF(BX23="ОШИБКА",TRUE)</formula>
    </cfRule>
  </conditionalFormatting>
  <conditionalFormatting sqref="CA23:CB24">
    <cfRule type="expression" dxfId="1461" priority="289">
      <formula>IF(CA23="ОШИБКА",TRUE)</formula>
    </cfRule>
  </conditionalFormatting>
  <conditionalFormatting sqref="CJ23:CJ24">
    <cfRule type="expression" dxfId="1460" priority="290">
      <formula>IF(CJ23="ОШИБКА",TRUE)</formula>
    </cfRule>
  </conditionalFormatting>
  <conditionalFormatting sqref="DF23:DF24">
    <cfRule type="expression" dxfId="1459" priority="291">
      <formula>IF(AND(DG23&gt;0,OR(DF23="",DF23=0))=TRUE,TRUE)</formula>
    </cfRule>
  </conditionalFormatting>
  <conditionalFormatting sqref="CA23:CA24">
    <cfRule type="expression" dxfId="1458" priority="292">
      <formula>IF(CA23="ОШИБКА",TRUE)</formula>
    </cfRule>
  </conditionalFormatting>
  <conditionalFormatting sqref="CB23:CB24">
    <cfRule type="expression" dxfId="1457" priority="293">
      <formula>IF(CB23="ОШИБКА",TRUE)</formula>
    </cfRule>
  </conditionalFormatting>
  <conditionalFormatting sqref="CG23:CG24">
    <cfRule type="expression" dxfId="1456" priority="294">
      <formula>IF(CG23="ОШИБКА",TRUE)</formula>
    </cfRule>
  </conditionalFormatting>
  <conditionalFormatting sqref="CH23:CH24">
    <cfRule type="expression" dxfId="1455" priority="295">
      <formula>IF(CH23="ОШИБКА",TRUE)</formula>
    </cfRule>
  </conditionalFormatting>
  <conditionalFormatting sqref="H37:H38">
    <cfRule type="expression" dxfId="1454" priority="297">
      <formula>IF(H37="ОШИБКА",TRUE)</formula>
    </cfRule>
  </conditionalFormatting>
  <conditionalFormatting sqref="BO37:BP38 BR37:BW38">
    <cfRule type="expression" dxfId="1453" priority="298">
      <formula>IF(BO37="ОШИБКА",TRUE)</formula>
    </cfRule>
  </conditionalFormatting>
  <conditionalFormatting sqref="CC37:CJ38 BX37:BZ38">
    <cfRule type="expression" dxfId="1452" priority="299">
      <formula>IF(BX37="ОШИБКА",TRUE)</formula>
    </cfRule>
  </conditionalFormatting>
  <conditionalFormatting sqref="CA37:CB38">
    <cfRule type="expression" dxfId="1451" priority="300">
      <formula>IF(CA37="ОШИБКА",TRUE)</formula>
    </cfRule>
  </conditionalFormatting>
  <conditionalFormatting sqref="CJ37:CJ38">
    <cfRule type="expression" dxfId="1450" priority="301">
      <formula>IF(CJ37="ОШИБКА",TRUE)</formula>
    </cfRule>
  </conditionalFormatting>
  <conditionalFormatting sqref="DF37:DF38">
    <cfRule type="expression" dxfId="1449" priority="302">
      <formula>IF(AND(DG37&gt;0,OR(DF37="",DF37=0))=TRUE,TRUE)</formula>
    </cfRule>
  </conditionalFormatting>
  <conditionalFormatting sqref="CA37:CA38">
    <cfRule type="expression" dxfId="1448" priority="303">
      <formula>IF(CA37="ОШИБКА",TRUE)</formula>
    </cfRule>
  </conditionalFormatting>
  <conditionalFormatting sqref="CB37:CB38">
    <cfRule type="expression" dxfId="1447" priority="304">
      <formula>IF(CB37="ОШИБКА",TRUE)</formula>
    </cfRule>
  </conditionalFormatting>
  <conditionalFormatting sqref="CG37:CG38">
    <cfRule type="expression" dxfId="1446" priority="305">
      <formula>IF(CG37="ОШИБКА",TRUE)</formula>
    </cfRule>
  </conditionalFormatting>
  <conditionalFormatting sqref="CH37:CH38">
    <cfRule type="expression" dxfId="1445" priority="306">
      <formula>IF(CH37="ОШИБКА",TRUE)</formula>
    </cfRule>
  </conditionalFormatting>
  <conditionalFormatting sqref="H39:H40">
    <cfRule type="expression" dxfId="1444" priority="308">
      <formula>IF(H39="ОШИБКА",TRUE)</formula>
    </cfRule>
  </conditionalFormatting>
  <conditionalFormatting sqref="BO39:BP40 BR39:BW40">
    <cfRule type="expression" dxfId="1443" priority="309">
      <formula>IF(BO39="ОШИБКА",TRUE)</formula>
    </cfRule>
  </conditionalFormatting>
  <conditionalFormatting sqref="CC39:CJ40 BX39:BZ40">
    <cfRule type="expression" dxfId="1442" priority="310">
      <formula>IF(BX39="ОШИБКА",TRUE)</formula>
    </cfRule>
  </conditionalFormatting>
  <conditionalFormatting sqref="CA39:CB40">
    <cfRule type="expression" dxfId="1441" priority="311">
      <formula>IF(CA39="ОШИБКА",TRUE)</formula>
    </cfRule>
  </conditionalFormatting>
  <conditionalFormatting sqref="CJ39:CJ40">
    <cfRule type="expression" dxfId="1440" priority="312">
      <formula>IF(CJ39="ОШИБКА",TRUE)</formula>
    </cfRule>
  </conditionalFormatting>
  <conditionalFormatting sqref="DF39:DF40">
    <cfRule type="expression" dxfId="1439" priority="313">
      <formula>IF(AND(DG39&gt;0,OR(DF39="",DF39=0))=TRUE,TRUE)</formula>
    </cfRule>
  </conditionalFormatting>
  <conditionalFormatting sqref="CA39:CA40">
    <cfRule type="expression" dxfId="1438" priority="314">
      <formula>IF(CA39="ОШИБКА",TRUE)</formula>
    </cfRule>
  </conditionalFormatting>
  <conditionalFormatting sqref="CB39:CB40">
    <cfRule type="expression" dxfId="1437" priority="315">
      <formula>IF(CB39="ОШИБКА",TRUE)</formula>
    </cfRule>
  </conditionalFormatting>
  <conditionalFormatting sqref="CG39:CG40">
    <cfRule type="expression" dxfId="1436" priority="316">
      <formula>IF(CG39="ОШИБКА",TRUE)</formula>
    </cfRule>
  </conditionalFormatting>
  <conditionalFormatting sqref="CH39:CH40">
    <cfRule type="expression" dxfId="1435" priority="317">
      <formula>IF(CH39="ОШИБКА",TRUE)</formula>
    </cfRule>
  </conditionalFormatting>
  <dataValidations count="1">
    <dataValidation type="list" allowBlank="1" showInputMessage="1" showErrorMessage="1" sqref="CF9:CJ9 BY9:CD9" xr:uid="{00000000-0002-0000-0000-000000000000}">
      <formula1>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6EF8ECB6-5702-4A6D-A86F-D8B1FC99D7A2}">
            <xm:f>NOT(ISERROR(SEARCH("ГС",YF11)))</xm:f>
            <x14:dxf>
              <fill>
                <patternFill>
                  <bgColor rgb="FFFFC7CE"/>
                </patternFill>
              </fill>
            </x14:dxf>
          </x14:cfRule>
          <xm:sqref>YF11 YF25</xm:sqref>
        </x14:conditionalFormatting>
        <x14:conditionalFormatting xmlns:xm="http://schemas.microsoft.com/office/excel/2006/main">
          <x14:cfRule type="containsText" priority="22" operator="containsText" id="{B8D4ACA4-59C4-45D4-8BC8-30C0D1D80610}">
            <xm:f>NOT(ISERROR(SEARCH("ГС",YF12)))</xm:f>
            <x14:dxf>
              <fill>
                <patternFill>
                  <bgColor rgb="FFFFC7CE"/>
                </patternFill>
              </fill>
            </x14:dxf>
          </x14:cfRule>
          <xm:sqref>YF12:YF22</xm:sqref>
        </x14:conditionalFormatting>
        <x14:conditionalFormatting xmlns:xm="http://schemas.microsoft.com/office/excel/2006/main">
          <x14:cfRule type="containsText" priority="33" operator="containsText" id="{E2001C90-7BF7-49C5-8697-14807C3202C4}">
            <xm:f>NOT(ISERROR(SEARCH("ГС",YF27)))</xm:f>
            <x14:dxf>
              <fill>
                <patternFill>
                  <bgColor rgb="FFFFC7CE"/>
                </patternFill>
              </fill>
            </x14:dxf>
          </x14:cfRule>
          <xm:sqref>YF27 YF41</xm:sqref>
        </x14:conditionalFormatting>
        <x14:conditionalFormatting xmlns:xm="http://schemas.microsoft.com/office/excel/2006/main">
          <x14:cfRule type="containsText" priority="44" operator="containsText" id="{2FCE1300-0730-457B-BA71-6D5EFEF44B41}">
            <xm:f>NOT(ISERROR(SEARCH("ГС",YF28)))</xm:f>
            <x14:dxf>
              <fill>
                <patternFill>
                  <bgColor rgb="FFFFC7CE"/>
                </patternFill>
              </fill>
            </x14:dxf>
          </x14:cfRule>
          <xm:sqref>YF28:YF36</xm:sqref>
        </x14:conditionalFormatting>
        <x14:conditionalFormatting xmlns:xm="http://schemas.microsoft.com/office/excel/2006/main">
          <x14:cfRule type="containsText" priority="296" operator="containsText" id="{0962284E-228F-4AD5-94B9-04B90AE41B27}">
            <xm:f>NOT(ISERROR(SEARCH("ГС",YF23)))</xm:f>
            <x14:dxf>
              <fill>
                <patternFill>
                  <bgColor rgb="FFFFC7CE"/>
                </patternFill>
              </fill>
            </x14:dxf>
          </x14:cfRule>
          <xm:sqref>YF23:YF24</xm:sqref>
        </x14:conditionalFormatting>
        <x14:conditionalFormatting xmlns:xm="http://schemas.microsoft.com/office/excel/2006/main">
          <x14:cfRule type="containsText" priority="307" operator="containsText" id="{D7A09815-E069-4FCC-9B71-8AD2C4BBF818}">
            <xm:f>NOT(ISERROR(SEARCH("ГС",YF37)))</xm:f>
            <x14:dxf>
              <fill>
                <patternFill>
                  <bgColor rgb="FFFFC7CE"/>
                </patternFill>
              </fill>
            </x14:dxf>
          </x14:cfRule>
          <xm:sqref>YF37:YF38</xm:sqref>
        </x14:conditionalFormatting>
        <x14:conditionalFormatting xmlns:xm="http://schemas.microsoft.com/office/excel/2006/main">
          <x14:cfRule type="containsText" priority="318" operator="containsText" id="{505A8477-CDB9-4F02-A54E-9A61CA5880CB}">
            <xm:f>NOT(ISERROR(SEARCH("ГС",YF39)))</xm:f>
            <x14:dxf>
              <fill>
                <patternFill>
                  <bgColor rgb="FFFFC7CE"/>
                </patternFill>
              </fill>
            </x14:dxf>
          </x14:cfRule>
          <xm:sqref>YF39:YF40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theme="1"/>
  </sheetPr>
  <dimension ref="A1:YG250"/>
  <sheetViews>
    <sheetView topLeftCell="A11" zoomScale="55" zoomScaleNormal="55" workbookViewId="0">
      <selection activeCell="D60" sqref="D60"/>
    </sheetView>
  </sheetViews>
  <sheetFormatPr defaultRowHeight="15" outlineLevelCol="1" x14ac:dyDescent="0.25"/>
  <cols>
    <col min="1" max="1" width="18.85546875" style="1" customWidth="1"/>
    <col min="2" max="2" width="35.42578125" style="1" customWidth="1"/>
    <col min="3" max="3" width="26.140625" style="1" customWidth="1"/>
    <col min="4" max="4" width="24" style="1" bestFit="1" customWidth="1"/>
    <col min="5" max="5" width="16.28515625" style="1" customWidth="1"/>
    <col min="6" max="6" width="14.5703125" style="1" customWidth="1"/>
    <col min="7" max="7" width="18.5703125" style="1" customWidth="1"/>
    <col min="8" max="12" width="18.140625" style="1" customWidth="1"/>
    <col min="13" max="14" width="19.42578125" style="1" customWidth="1"/>
    <col min="15" max="16" width="18.140625" style="1" customWidth="1"/>
    <col min="17" max="17" width="22" style="1" customWidth="1"/>
    <col min="18" max="18" width="14" style="1" customWidth="1"/>
    <col min="19" max="19" width="18" style="1" customWidth="1"/>
    <col min="20" max="21" width="15.42578125" style="1" customWidth="1"/>
    <col min="22" max="22" width="17.42578125" style="1" customWidth="1"/>
    <col min="23" max="23" width="13" style="1" customWidth="1"/>
    <col min="24" max="24" width="10.85546875" style="1" customWidth="1"/>
    <col min="25" max="26" width="9.140625" style="1"/>
    <col min="27" max="27" width="13.85546875" style="1" customWidth="1"/>
    <col min="28" max="32" width="9.140625" style="1" customWidth="1"/>
    <col min="33" max="33" width="14" style="1" customWidth="1"/>
    <col min="34" max="41" width="9.140625" style="1" customWidth="1"/>
    <col min="42" max="42" width="13.7109375" style="1" customWidth="1"/>
    <col min="43" max="43" width="15.7109375" style="1" customWidth="1"/>
    <col min="44" max="44" width="13.28515625" style="1" customWidth="1"/>
    <col min="45" max="45" width="10" style="2" customWidth="1"/>
    <col min="46" max="46" width="12.42578125" style="1" customWidth="1"/>
    <col min="47" max="47" width="10" style="2" customWidth="1"/>
    <col min="48" max="50" width="14" style="2" customWidth="1"/>
    <col min="51" max="51" width="17" style="1" customWidth="1"/>
    <col min="52" max="54" width="14.42578125" style="2" customWidth="1"/>
    <col min="55" max="62" width="15.42578125" style="1" customWidth="1"/>
    <col min="63" max="63" width="15" style="1" customWidth="1"/>
    <col min="64" max="64" width="17.42578125" style="1" customWidth="1"/>
    <col min="65" max="65" width="16.5703125" style="1" customWidth="1"/>
    <col min="66" max="67" width="9.140625" style="1"/>
    <col min="68" max="68" width="13.140625" style="1" customWidth="1"/>
    <col min="69" max="69" width="15.5703125" style="1" customWidth="1"/>
    <col min="70" max="70" width="15.7109375" style="1" customWidth="1"/>
    <col min="71" max="90" width="13.85546875" style="1" customWidth="1"/>
    <col min="91" max="91" width="15.7109375" style="1" customWidth="1"/>
    <col min="92" max="92" width="18.42578125" style="1" customWidth="1"/>
    <col min="93" max="93" width="15.140625" style="1" customWidth="1"/>
    <col min="94" max="98" width="9.140625" style="1"/>
    <col min="99" max="99" width="12" style="1" customWidth="1"/>
    <col min="100" max="103" width="9.140625" style="1"/>
    <col min="104" max="104" width="11.140625" style="1" customWidth="1"/>
    <col min="105" max="105" width="12.28515625" style="1" customWidth="1"/>
    <col min="106" max="106" width="13.5703125" style="1" customWidth="1"/>
    <col min="107" max="107" width="9.140625" style="1"/>
    <col min="108" max="108" width="18.140625" style="1" customWidth="1"/>
    <col min="109" max="109" width="14" style="1" customWidth="1"/>
    <col min="110" max="110" width="14.28515625" style="1" customWidth="1"/>
    <col min="111" max="113" width="18.7109375" style="3" customWidth="1"/>
    <col min="114" max="114" width="18.7109375" style="1" customWidth="1"/>
    <col min="115" max="115" width="19.140625" style="1" customWidth="1"/>
    <col min="116" max="121" width="19.140625" style="1" customWidth="1" outlineLevel="1"/>
    <col min="122" max="122" width="19.140625" style="3" customWidth="1"/>
    <col min="123" max="147" width="19.140625" style="1" customWidth="1" outlineLevel="1"/>
    <col min="148" max="148" width="22.140625" style="3" customWidth="1"/>
    <col min="149" max="149" width="19.140625" style="1" customWidth="1"/>
    <col min="150" max="169" width="19.140625" style="1" customWidth="1" outlineLevel="1"/>
    <col min="170" max="170" width="22.140625" style="3" customWidth="1"/>
    <col min="171" max="190" width="19.140625" style="4" customWidth="1" outlineLevel="1"/>
    <col min="191" max="191" width="22.140625" style="5" customWidth="1"/>
    <col min="192" max="211" width="19.140625" style="1" customWidth="1" outlineLevel="1"/>
    <col min="212" max="212" width="22.140625" style="3" customWidth="1"/>
    <col min="213" max="232" width="19.140625" style="1" customWidth="1" outlineLevel="1"/>
    <col min="233" max="233" width="22.140625" style="3" customWidth="1"/>
    <col min="234" max="253" width="19.140625" style="1" customWidth="1" outlineLevel="1"/>
    <col min="254" max="254" width="22.140625" style="3" customWidth="1"/>
    <col min="255" max="274" width="19.140625" style="1" customWidth="1" outlineLevel="1"/>
    <col min="275" max="275" width="22.140625" style="3" customWidth="1"/>
    <col min="276" max="295" width="19.140625" style="1" customWidth="1" outlineLevel="1"/>
    <col min="296" max="296" width="22.140625" style="3" customWidth="1"/>
    <col min="297" max="316" width="19.140625" style="1" customWidth="1" outlineLevel="1"/>
    <col min="317" max="317" width="22.140625" style="3" customWidth="1"/>
    <col min="318" max="337" width="19.140625" style="1" customWidth="1" outlineLevel="1"/>
    <col min="338" max="338" width="22.140625" style="3" customWidth="1"/>
    <col min="339" max="358" width="19.140625" style="1" customWidth="1" outlineLevel="1"/>
    <col min="359" max="359" width="22.140625" style="3" customWidth="1"/>
    <col min="360" max="379" width="19.140625" style="1" customWidth="1" outlineLevel="1"/>
    <col min="380" max="380" width="22.140625" style="3" customWidth="1"/>
    <col min="381" max="400" width="19.140625" style="1" customWidth="1" outlineLevel="1"/>
    <col min="401" max="401" width="22.140625" style="3" customWidth="1"/>
    <col min="402" max="411" width="19.140625" style="1" customWidth="1" outlineLevel="1"/>
    <col min="412" max="412" width="22.140625" style="3" customWidth="1"/>
    <col min="413" max="413" width="19.140625" style="1" customWidth="1" collapsed="1"/>
    <col min="414" max="414" width="19.140625" style="1" customWidth="1"/>
    <col min="415" max="434" width="19.140625" style="1" customWidth="1" outlineLevel="1"/>
    <col min="435" max="435" width="22.140625" style="3" customWidth="1"/>
    <col min="436" max="436" width="19.140625" style="1" customWidth="1"/>
    <col min="437" max="456" width="19.140625" style="1" customWidth="1" outlineLevel="1"/>
    <col min="457" max="457" width="22.140625" style="3" customWidth="1"/>
    <col min="458" max="458" width="19.140625" style="1" customWidth="1"/>
    <col min="459" max="459" width="19.140625" style="3" customWidth="1"/>
    <col min="460" max="479" width="19.140625" style="1" customWidth="1" outlineLevel="1"/>
    <col min="480" max="480" width="22.140625" style="3" customWidth="1"/>
    <col min="481" max="500" width="19.140625" style="1" customWidth="1" outlineLevel="1"/>
    <col min="501" max="501" width="22.140625" style="3" customWidth="1"/>
    <col min="502" max="521" width="19.140625" style="1" customWidth="1" outlineLevel="1"/>
    <col min="522" max="522" width="22.140625" style="3" customWidth="1"/>
    <col min="523" max="542" width="19.140625" style="1" customWidth="1" outlineLevel="1"/>
    <col min="543" max="543" width="22.140625" style="3" customWidth="1"/>
    <col min="544" max="563" width="19.140625" style="1" customWidth="1" outlineLevel="1"/>
    <col min="564" max="565" width="22.140625" style="3" customWidth="1"/>
    <col min="566" max="585" width="19.140625" style="1" customWidth="1" outlineLevel="1"/>
    <col min="586" max="586" width="22.140625" style="3" customWidth="1"/>
    <col min="587" max="596" width="19.140625" style="1" customWidth="1" outlineLevel="1"/>
    <col min="597" max="597" width="22.140625" style="3" customWidth="1"/>
    <col min="598" max="617" width="19.140625" style="1" customWidth="1" outlineLevel="1"/>
    <col min="618" max="618" width="22.140625" style="3" customWidth="1"/>
    <col min="619" max="619" width="19.140625" style="1" customWidth="1"/>
    <col min="620" max="620" width="31.85546875" style="1" customWidth="1"/>
    <col min="621" max="621" width="17.5703125" style="6" customWidth="1"/>
    <col min="622" max="634" width="9.140625" style="1"/>
    <col min="635" max="639" width="19.140625" style="1" customWidth="1" outlineLevel="1"/>
    <col min="640" max="640" width="22.140625" style="3" customWidth="1"/>
    <col min="641" max="641" width="19.140625" style="1" customWidth="1"/>
    <col min="642" max="642" width="31.85546875" style="1" customWidth="1"/>
    <col min="643" max="643" width="17.5703125" style="6" customWidth="1"/>
    <col min="644" max="654" width="9.140625" style="1"/>
    <col min="655" max="655" width="9.140625" style="3"/>
    <col min="656" max="16384" width="9.140625" style="1"/>
  </cols>
  <sheetData>
    <row r="1" spans="1:657" s="114" customFormat="1" ht="26.25" x14ac:dyDescent="0.4">
      <c r="A1" s="114" t="str">
        <f>"Отчет по стоимости скважин с учетом НЗС прошлых лет на отчетную дату по ЭБ и ЗБС по "&amp;'Текущий год'!A2</f>
        <v xml:space="preserve">Отчет по стоимости скважин с учетом НЗС прошлых лет на отчетную дату по ЭБ и ЗБС по </v>
      </c>
      <c r="E1" s="115"/>
      <c r="F1" s="115"/>
      <c r="G1" s="115"/>
      <c r="W1" s="115"/>
      <c r="X1" s="115"/>
      <c r="Y1" s="115"/>
      <c r="Z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S1" s="116"/>
      <c r="AU1" s="116"/>
      <c r="AV1" s="116"/>
      <c r="AW1" s="116"/>
      <c r="AX1" s="116"/>
      <c r="AZ1" s="116"/>
      <c r="BA1" s="116"/>
      <c r="BB1" s="116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E1" s="115"/>
      <c r="DF1" s="115"/>
      <c r="FO1" s="117"/>
      <c r="FP1" s="117"/>
      <c r="FQ1" s="117"/>
      <c r="FR1" s="117"/>
      <c r="FS1" s="117"/>
      <c r="FT1" s="117"/>
      <c r="FU1" s="117"/>
      <c r="FV1" s="117"/>
      <c r="FW1" s="117"/>
      <c r="FX1" s="117"/>
      <c r="FY1" s="117"/>
      <c r="FZ1" s="117"/>
      <c r="GA1" s="117"/>
      <c r="GB1" s="117"/>
      <c r="GC1" s="117"/>
      <c r="GD1" s="117"/>
      <c r="GE1" s="117"/>
      <c r="GF1" s="117"/>
      <c r="GG1" s="117"/>
      <c r="GH1" s="117"/>
      <c r="GI1" s="117"/>
      <c r="WW1" s="118"/>
      <c r="XS1" s="118"/>
    </row>
    <row r="2" spans="1:657" s="114" customFormat="1" ht="26.25" x14ac:dyDescent="0.4">
      <c r="A2" s="300"/>
      <c r="E2" s="115"/>
      <c r="F2" s="115"/>
      <c r="G2" s="115"/>
      <c r="W2" s="115"/>
      <c r="X2" s="115"/>
      <c r="Y2" s="115"/>
      <c r="Z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S2" s="116"/>
      <c r="AU2" s="116"/>
      <c r="AV2" s="116"/>
      <c r="AW2" s="116"/>
      <c r="AX2" s="119"/>
      <c r="AZ2" s="116"/>
      <c r="BA2" s="116"/>
      <c r="BB2" s="116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  <c r="CJ2" s="115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E2" s="115"/>
      <c r="DF2" s="115"/>
      <c r="FO2" s="117"/>
      <c r="FP2" s="117"/>
      <c r="FQ2" s="117"/>
      <c r="FR2" s="117"/>
      <c r="FS2" s="117"/>
      <c r="FT2" s="117"/>
      <c r="FU2" s="117"/>
      <c r="FV2" s="117"/>
      <c r="FW2" s="117"/>
      <c r="FX2" s="117"/>
      <c r="FY2" s="117"/>
      <c r="FZ2" s="117"/>
      <c r="GA2" s="117"/>
      <c r="GB2" s="117"/>
      <c r="GC2" s="117"/>
      <c r="GD2" s="117"/>
      <c r="GE2" s="117"/>
      <c r="GF2" s="117"/>
      <c r="GG2" s="117"/>
      <c r="GH2" s="117"/>
      <c r="GI2" s="117"/>
      <c r="WW2" s="118"/>
      <c r="XS2" s="118"/>
    </row>
    <row r="3" spans="1:657" s="115" customFormat="1" ht="15.75" thickBot="1" x14ac:dyDescent="0.3">
      <c r="AS3" s="120"/>
      <c r="AU3" s="120"/>
      <c r="AV3" s="120"/>
      <c r="AW3" s="120"/>
      <c r="AX3" s="120"/>
      <c r="AZ3" s="120"/>
      <c r="BA3" s="120"/>
      <c r="BB3" s="120"/>
      <c r="DG3" s="121"/>
      <c r="DH3" s="121"/>
      <c r="DI3" s="121"/>
      <c r="DR3" s="121"/>
      <c r="ER3" s="121"/>
      <c r="FN3" s="121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3"/>
      <c r="HD3" s="121"/>
      <c r="HY3" s="121"/>
      <c r="IT3" s="121"/>
      <c r="JO3" s="121"/>
      <c r="KJ3" s="121"/>
      <c r="LE3" s="121"/>
      <c r="LZ3" s="121"/>
      <c r="MU3" s="121"/>
      <c r="NP3" s="121"/>
      <c r="OK3" s="121"/>
      <c r="OV3" s="121"/>
      <c r="PS3" s="121"/>
      <c r="QO3" s="121"/>
      <c r="QQ3" s="121"/>
      <c r="RL3" s="121"/>
      <c r="SG3" s="121"/>
      <c r="TB3" s="121"/>
      <c r="TW3" s="121"/>
      <c r="UR3" s="121"/>
      <c r="US3" s="121"/>
      <c r="VN3" s="121"/>
      <c r="VY3" s="121"/>
      <c r="WT3" s="121"/>
      <c r="WW3" s="124"/>
      <c r="XP3" s="121"/>
      <c r="XS3" s="124"/>
      <c r="YE3" s="121"/>
    </row>
    <row r="4" spans="1:657" s="8" customFormat="1" ht="105.75" customHeight="1" x14ac:dyDescent="0.25">
      <c r="A4" s="502" t="s">
        <v>0</v>
      </c>
      <c r="B4" s="474" t="s">
        <v>1</v>
      </c>
      <c r="C4" s="474" t="s">
        <v>2</v>
      </c>
      <c r="D4" s="474" t="s">
        <v>3</v>
      </c>
      <c r="E4" s="474" t="s">
        <v>4</v>
      </c>
      <c r="F4" s="474"/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7" t="s">
        <v>13</v>
      </c>
      <c r="P4" s="7" t="s">
        <v>14</v>
      </c>
      <c r="Q4" s="7" t="s">
        <v>15</v>
      </c>
      <c r="R4" s="474" t="s">
        <v>16</v>
      </c>
      <c r="S4" s="474"/>
      <c r="T4" s="474"/>
      <c r="U4" s="474"/>
      <c r="V4" s="474"/>
      <c r="W4" s="474"/>
      <c r="X4" s="488" t="s">
        <v>17</v>
      </c>
      <c r="Y4" s="474" t="s">
        <v>18</v>
      </c>
      <c r="Z4" s="474"/>
      <c r="AA4" s="491" t="s">
        <v>19</v>
      </c>
      <c r="AB4" s="492"/>
      <c r="AC4" s="474" t="s">
        <v>20</v>
      </c>
      <c r="AD4" s="474" t="s">
        <v>21</v>
      </c>
      <c r="AE4" s="474"/>
      <c r="AF4" s="474"/>
      <c r="AG4" s="474"/>
      <c r="AH4" s="474"/>
      <c r="AI4" s="474"/>
      <c r="AJ4" s="474"/>
      <c r="AK4" s="474" t="s">
        <v>22</v>
      </c>
      <c r="AL4" s="474"/>
      <c r="AM4" s="474"/>
      <c r="AN4" s="474"/>
      <c r="AO4" s="474"/>
      <c r="AP4" s="474"/>
      <c r="AQ4" s="474" t="s">
        <v>23</v>
      </c>
      <c r="AR4" s="491" t="s">
        <v>24</v>
      </c>
      <c r="AS4" s="492"/>
      <c r="AT4" s="491" t="s">
        <v>25</v>
      </c>
      <c r="AU4" s="500"/>
      <c r="AV4" s="500"/>
      <c r="AW4" s="492"/>
      <c r="AX4" s="474" t="s">
        <v>26</v>
      </c>
      <c r="AY4" s="474"/>
      <c r="AZ4" s="474"/>
      <c r="BA4" s="474" t="s">
        <v>27</v>
      </c>
      <c r="BB4" s="474"/>
      <c r="BC4" s="474"/>
      <c r="BD4" s="474" t="s">
        <v>28</v>
      </c>
      <c r="BE4" s="474"/>
      <c r="BF4" s="491" t="s">
        <v>29</v>
      </c>
      <c r="BG4" s="500"/>
      <c r="BH4" s="500"/>
      <c r="BI4" s="500"/>
      <c r="BJ4" s="500"/>
      <c r="BK4" s="492"/>
      <c r="BL4" s="474" t="s">
        <v>30</v>
      </c>
      <c r="BM4" s="474" t="s">
        <v>31</v>
      </c>
      <c r="BN4" s="474" t="s">
        <v>32</v>
      </c>
      <c r="BO4" s="474" t="s">
        <v>33</v>
      </c>
      <c r="BP4" s="474"/>
      <c r="BQ4" s="474"/>
      <c r="BR4" s="474"/>
      <c r="BS4" s="474"/>
      <c r="BT4" s="474"/>
      <c r="BU4" s="474"/>
      <c r="BV4" s="474"/>
      <c r="BW4" s="474"/>
      <c r="BX4" s="474" t="s">
        <v>34</v>
      </c>
      <c r="BY4" s="474"/>
      <c r="BZ4" s="474"/>
      <c r="CA4" s="474"/>
      <c r="CB4" s="474"/>
      <c r="CC4" s="474"/>
      <c r="CD4" s="474"/>
      <c r="CE4" s="474" t="s">
        <v>35</v>
      </c>
      <c r="CF4" s="474"/>
      <c r="CG4" s="474"/>
      <c r="CH4" s="474"/>
      <c r="CI4" s="474"/>
      <c r="CJ4" s="474"/>
      <c r="CK4" s="474" t="s">
        <v>36</v>
      </c>
      <c r="CL4" s="474"/>
      <c r="CM4" s="474"/>
      <c r="CN4" s="474"/>
      <c r="CO4" s="474"/>
      <c r="CP4" s="474"/>
      <c r="CQ4" s="474"/>
      <c r="CR4" s="474" t="s">
        <v>37</v>
      </c>
      <c r="CS4" s="474"/>
      <c r="CT4" s="474"/>
      <c r="CU4" s="474"/>
      <c r="CV4" s="474"/>
      <c r="CW4" s="474"/>
      <c r="CX4" s="474" t="s">
        <v>38</v>
      </c>
      <c r="CY4" s="474"/>
      <c r="CZ4" s="474"/>
      <c r="DA4" s="474"/>
      <c r="DB4" s="7" t="s">
        <v>39</v>
      </c>
      <c r="DC4" s="493" t="s">
        <v>40</v>
      </c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  <c r="FD4" s="494"/>
      <c r="FE4" s="494"/>
      <c r="FF4" s="494"/>
      <c r="FG4" s="494"/>
      <c r="FH4" s="494"/>
      <c r="FI4" s="494"/>
      <c r="FJ4" s="494"/>
      <c r="FK4" s="494"/>
      <c r="FL4" s="494"/>
      <c r="FM4" s="494"/>
      <c r="FN4" s="494"/>
      <c r="FO4" s="494"/>
      <c r="FP4" s="494"/>
      <c r="FQ4" s="494"/>
      <c r="FR4" s="494"/>
      <c r="FS4" s="494"/>
      <c r="FT4" s="494"/>
      <c r="FU4" s="494"/>
      <c r="FV4" s="494"/>
      <c r="FW4" s="494"/>
      <c r="FX4" s="494"/>
      <c r="FY4" s="494"/>
      <c r="FZ4" s="494"/>
      <c r="GA4" s="494"/>
      <c r="GB4" s="494"/>
      <c r="GC4" s="494"/>
      <c r="GD4" s="494"/>
      <c r="GE4" s="494"/>
      <c r="GF4" s="494"/>
      <c r="GG4" s="494"/>
      <c r="GH4" s="494"/>
      <c r="GI4" s="494"/>
      <c r="GJ4" s="494"/>
      <c r="GK4" s="494"/>
      <c r="GL4" s="494"/>
      <c r="GM4" s="494"/>
      <c r="GN4" s="494"/>
      <c r="GO4" s="494"/>
      <c r="GP4" s="494"/>
      <c r="GQ4" s="494"/>
      <c r="GR4" s="494"/>
      <c r="GS4" s="494"/>
      <c r="GT4" s="494"/>
      <c r="GU4" s="494"/>
      <c r="GV4" s="494"/>
      <c r="GW4" s="494"/>
      <c r="GX4" s="494"/>
      <c r="GY4" s="494"/>
      <c r="GZ4" s="494"/>
      <c r="HA4" s="494"/>
      <c r="HB4" s="494"/>
      <c r="HC4" s="494"/>
      <c r="HD4" s="494"/>
      <c r="HE4" s="494"/>
      <c r="HF4" s="494"/>
      <c r="HG4" s="494"/>
      <c r="HH4" s="494"/>
      <c r="HI4" s="494"/>
      <c r="HJ4" s="494"/>
      <c r="HK4" s="494"/>
      <c r="HL4" s="494"/>
      <c r="HM4" s="494"/>
      <c r="HN4" s="494"/>
      <c r="HO4" s="494"/>
      <c r="HP4" s="494"/>
      <c r="HQ4" s="494"/>
      <c r="HR4" s="494"/>
      <c r="HS4" s="494"/>
      <c r="HT4" s="494"/>
      <c r="HU4" s="494"/>
      <c r="HV4" s="494"/>
      <c r="HW4" s="494"/>
      <c r="HX4" s="494"/>
      <c r="HY4" s="494"/>
      <c r="HZ4" s="494"/>
      <c r="IA4" s="494"/>
      <c r="IB4" s="494"/>
      <c r="IC4" s="494"/>
      <c r="ID4" s="494"/>
      <c r="IE4" s="494"/>
      <c r="IF4" s="494"/>
      <c r="IG4" s="494"/>
      <c r="IH4" s="494"/>
      <c r="II4" s="494"/>
      <c r="IJ4" s="494"/>
      <c r="IK4" s="494"/>
      <c r="IL4" s="494"/>
      <c r="IM4" s="494"/>
      <c r="IN4" s="494"/>
      <c r="IO4" s="494"/>
      <c r="IP4" s="494"/>
      <c r="IQ4" s="494"/>
      <c r="IR4" s="494"/>
      <c r="IS4" s="494"/>
      <c r="IT4" s="494"/>
      <c r="IU4" s="494"/>
      <c r="IV4" s="494"/>
      <c r="IW4" s="494"/>
      <c r="IX4" s="494"/>
      <c r="IY4" s="494"/>
      <c r="IZ4" s="494"/>
      <c r="JA4" s="494"/>
      <c r="JB4" s="494"/>
      <c r="JC4" s="494"/>
      <c r="JD4" s="494"/>
      <c r="JE4" s="494"/>
      <c r="JF4" s="494"/>
      <c r="JG4" s="494"/>
      <c r="JH4" s="494"/>
      <c r="JI4" s="494"/>
      <c r="JJ4" s="494"/>
      <c r="JK4" s="494"/>
      <c r="JL4" s="494"/>
      <c r="JM4" s="494"/>
      <c r="JN4" s="494"/>
      <c r="JO4" s="494"/>
      <c r="JP4" s="494"/>
      <c r="JQ4" s="494"/>
      <c r="JR4" s="494"/>
      <c r="JS4" s="494"/>
      <c r="JT4" s="494"/>
      <c r="JU4" s="494"/>
      <c r="JV4" s="494"/>
      <c r="JW4" s="494"/>
      <c r="JX4" s="494"/>
      <c r="JY4" s="494"/>
      <c r="JZ4" s="494"/>
      <c r="KA4" s="494"/>
      <c r="KB4" s="494"/>
      <c r="KC4" s="494"/>
      <c r="KD4" s="494"/>
      <c r="KE4" s="494"/>
      <c r="KF4" s="494"/>
      <c r="KG4" s="494"/>
      <c r="KH4" s="494"/>
      <c r="KI4" s="494"/>
      <c r="KJ4" s="494"/>
      <c r="KK4" s="494"/>
      <c r="KL4" s="494"/>
      <c r="KM4" s="494"/>
      <c r="KN4" s="494"/>
      <c r="KO4" s="494"/>
      <c r="KP4" s="494"/>
      <c r="KQ4" s="494"/>
      <c r="KR4" s="494"/>
      <c r="KS4" s="494"/>
      <c r="KT4" s="494"/>
      <c r="KU4" s="494"/>
      <c r="KV4" s="494"/>
      <c r="KW4" s="494"/>
      <c r="KX4" s="494"/>
      <c r="KY4" s="494"/>
      <c r="KZ4" s="494"/>
      <c r="LA4" s="494"/>
      <c r="LB4" s="494"/>
      <c r="LC4" s="494"/>
      <c r="LD4" s="494"/>
      <c r="LE4" s="494"/>
      <c r="LF4" s="494"/>
      <c r="LG4" s="494"/>
      <c r="LH4" s="494"/>
      <c r="LI4" s="494"/>
      <c r="LJ4" s="494"/>
      <c r="LK4" s="494"/>
      <c r="LL4" s="494"/>
      <c r="LM4" s="494"/>
      <c r="LN4" s="494"/>
      <c r="LO4" s="494"/>
      <c r="LP4" s="494"/>
      <c r="LQ4" s="494"/>
      <c r="LR4" s="494"/>
      <c r="LS4" s="494"/>
      <c r="LT4" s="494"/>
      <c r="LU4" s="494"/>
      <c r="LV4" s="494"/>
      <c r="LW4" s="494"/>
      <c r="LX4" s="494"/>
      <c r="LY4" s="494"/>
      <c r="LZ4" s="494"/>
      <c r="MA4" s="494"/>
      <c r="MB4" s="494"/>
      <c r="MC4" s="494"/>
      <c r="MD4" s="494"/>
      <c r="ME4" s="494"/>
      <c r="MF4" s="494"/>
      <c r="MG4" s="494"/>
      <c r="MH4" s="494"/>
      <c r="MI4" s="494"/>
      <c r="MJ4" s="494"/>
      <c r="MK4" s="494"/>
      <c r="ML4" s="494"/>
      <c r="MM4" s="494"/>
      <c r="MN4" s="494"/>
      <c r="MO4" s="494"/>
      <c r="MP4" s="494"/>
      <c r="MQ4" s="494"/>
      <c r="MR4" s="494"/>
      <c r="MS4" s="494"/>
      <c r="MT4" s="494"/>
      <c r="MU4" s="494"/>
      <c r="MV4" s="494"/>
      <c r="MW4" s="494"/>
      <c r="MX4" s="494"/>
      <c r="MY4" s="494"/>
      <c r="MZ4" s="494"/>
      <c r="NA4" s="494"/>
      <c r="NB4" s="494"/>
      <c r="NC4" s="494"/>
      <c r="ND4" s="494"/>
      <c r="NE4" s="494"/>
      <c r="NF4" s="494"/>
      <c r="NG4" s="494"/>
      <c r="NH4" s="494"/>
      <c r="NI4" s="494"/>
      <c r="NJ4" s="494"/>
      <c r="NK4" s="494"/>
      <c r="NL4" s="494"/>
      <c r="NM4" s="494"/>
      <c r="NN4" s="494"/>
      <c r="NO4" s="494"/>
      <c r="NP4" s="494"/>
      <c r="NQ4" s="494"/>
      <c r="NR4" s="494"/>
      <c r="NS4" s="494"/>
      <c r="NT4" s="494"/>
      <c r="NU4" s="494"/>
      <c r="NV4" s="494"/>
      <c r="NW4" s="494"/>
      <c r="NX4" s="494"/>
      <c r="NY4" s="494"/>
      <c r="NZ4" s="494"/>
      <c r="OA4" s="494"/>
      <c r="OB4" s="494"/>
      <c r="OC4" s="494"/>
      <c r="OD4" s="494"/>
      <c r="OE4" s="494"/>
      <c r="OF4" s="494"/>
      <c r="OG4" s="494"/>
      <c r="OH4" s="494"/>
      <c r="OI4" s="494"/>
      <c r="OJ4" s="494"/>
      <c r="OK4" s="494"/>
      <c r="OL4" s="494"/>
      <c r="OM4" s="494"/>
      <c r="ON4" s="494"/>
      <c r="OO4" s="494"/>
      <c r="OP4" s="494"/>
      <c r="OQ4" s="494"/>
      <c r="OR4" s="494"/>
      <c r="OS4" s="494"/>
      <c r="OT4" s="494"/>
      <c r="OU4" s="494"/>
      <c r="OV4" s="494"/>
      <c r="OW4" s="494"/>
      <c r="OX4" s="494"/>
      <c r="OY4" s="494"/>
      <c r="OZ4" s="494"/>
      <c r="PA4" s="494"/>
      <c r="PB4" s="494"/>
      <c r="PC4" s="494"/>
      <c r="PD4" s="494"/>
      <c r="PE4" s="494"/>
      <c r="PF4" s="494"/>
      <c r="PG4" s="494"/>
      <c r="PH4" s="494"/>
      <c r="PI4" s="494"/>
      <c r="PJ4" s="494"/>
      <c r="PK4" s="494"/>
      <c r="PL4" s="494"/>
      <c r="PM4" s="494"/>
      <c r="PN4" s="494"/>
      <c r="PO4" s="494"/>
      <c r="PP4" s="494"/>
      <c r="PQ4" s="494"/>
      <c r="PR4" s="494"/>
      <c r="PS4" s="494"/>
      <c r="PT4" s="494"/>
      <c r="PU4" s="494"/>
      <c r="PV4" s="494"/>
      <c r="PW4" s="494"/>
      <c r="PX4" s="494"/>
      <c r="PY4" s="494"/>
      <c r="PZ4" s="494"/>
      <c r="QA4" s="494"/>
      <c r="QB4" s="494"/>
      <c r="QC4" s="494"/>
      <c r="QD4" s="494"/>
      <c r="QE4" s="494"/>
      <c r="QF4" s="494"/>
      <c r="QG4" s="494"/>
      <c r="QH4" s="494"/>
      <c r="QI4" s="494"/>
      <c r="QJ4" s="494"/>
      <c r="QK4" s="494"/>
      <c r="QL4" s="494"/>
      <c r="QM4" s="494"/>
      <c r="QN4" s="494"/>
      <c r="QO4" s="494"/>
      <c r="QP4" s="494"/>
      <c r="QQ4" s="494"/>
      <c r="QR4" s="494"/>
      <c r="QS4" s="494"/>
      <c r="QT4" s="494"/>
      <c r="QU4" s="494"/>
      <c r="QV4" s="494"/>
      <c r="QW4" s="494"/>
      <c r="QX4" s="494"/>
      <c r="QY4" s="494"/>
      <c r="QZ4" s="494"/>
      <c r="RA4" s="494"/>
      <c r="RB4" s="494"/>
      <c r="RC4" s="494"/>
      <c r="RD4" s="494"/>
      <c r="RE4" s="494"/>
      <c r="RF4" s="494"/>
      <c r="RG4" s="494"/>
      <c r="RH4" s="494"/>
      <c r="RI4" s="494"/>
      <c r="RJ4" s="494"/>
      <c r="RK4" s="494"/>
      <c r="RL4" s="494"/>
      <c r="RM4" s="494"/>
      <c r="RN4" s="494"/>
      <c r="RO4" s="494"/>
      <c r="RP4" s="494"/>
      <c r="RQ4" s="494"/>
      <c r="RR4" s="494"/>
      <c r="RS4" s="494"/>
      <c r="RT4" s="494"/>
      <c r="RU4" s="494"/>
      <c r="RV4" s="494"/>
      <c r="RW4" s="494"/>
      <c r="RX4" s="494"/>
      <c r="RY4" s="494"/>
      <c r="RZ4" s="494"/>
      <c r="SA4" s="494"/>
      <c r="SB4" s="494"/>
      <c r="SC4" s="494"/>
      <c r="SD4" s="494"/>
      <c r="SE4" s="494"/>
      <c r="SF4" s="494"/>
      <c r="SG4" s="494"/>
      <c r="SH4" s="494"/>
      <c r="SI4" s="494"/>
      <c r="SJ4" s="494"/>
      <c r="SK4" s="494"/>
      <c r="SL4" s="494"/>
      <c r="SM4" s="494"/>
      <c r="SN4" s="494"/>
      <c r="SO4" s="494"/>
      <c r="SP4" s="494"/>
      <c r="SQ4" s="494"/>
      <c r="SR4" s="494"/>
      <c r="SS4" s="494"/>
      <c r="ST4" s="494"/>
      <c r="SU4" s="494"/>
      <c r="SV4" s="494"/>
      <c r="SW4" s="494"/>
      <c r="SX4" s="494"/>
      <c r="SY4" s="494"/>
      <c r="SZ4" s="494"/>
      <c r="TA4" s="494"/>
      <c r="TB4" s="494"/>
      <c r="TC4" s="494"/>
      <c r="TD4" s="494"/>
      <c r="TE4" s="494"/>
      <c r="TF4" s="494"/>
      <c r="TG4" s="494"/>
      <c r="TH4" s="494"/>
      <c r="TI4" s="494"/>
      <c r="TJ4" s="494"/>
      <c r="TK4" s="494"/>
      <c r="TL4" s="494"/>
      <c r="TM4" s="494"/>
      <c r="TN4" s="494"/>
      <c r="TO4" s="494"/>
      <c r="TP4" s="494"/>
      <c r="TQ4" s="494"/>
      <c r="TR4" s="494"/>
      <c r="TS4" s="494"/>
      <c r="TT4" s="494"/>
      <c r="TU4" s="494"/>
      <c r="TV4" s="494"/>
      <c r="TW4" s="494"/>
      <c r="TX4" s="494"/>
      <c r="TY4" s="494"/>
      <c r="TZ4" s="494"/>
      <c r="UA4" s="494"/>
      <c r="UB4" s="494"/>
      <c r="UC4" s="494"/>
      <c r="UD4" s="494"/>
      <c r="UE4" s="494"/>
      <c r="UF4" s="494"/>
      <c r="UG4" s="494"/>
      <c r="UH4" s="494"/>
      <c r="UI4" s="494"/>
      <c r="UJ4" s="494"/>
      <c r="UK4" s="494"/>
      <c r="UL4" s="494"/>
      <c r="UM4" s="494"/>
      <c r="UN4" s="494"/>
      <c r="UO4" s="494"/>
      <c r="UP4" s="494"/>
      <c r="UQ4" s="494"/>
      <c r="UR4" s="494"/>
      <c r="US4" s="494"/>
      <c r="UT4" s="494"/>
      <c r="UU4" s="494"/>
      <c r="UV4" s="494"/>
      <c r="UW4" s="494"/>
      <c r="UX4" s="494"/>
      <c r="UY4" s="494"/>
      <c r="UZ4" s="494"/>
      <c r="VA4" s="494"/>
      <c r="VB4" s="494"/>
      <c r="VC4" s="494"/>
      <c r="VD4" s="494"/>
      <c r="VE4" s="494"/>
      <c r="VF4" s="494"/>
      <c r="VG4" s="494"/>
      <c r="VH4" s="494"/>
      <c r="VI4" s="494"/>
      <c r="VJ4" s="494"/>
      <c r="VK4" s="494"/>
      <c r="VL4" s="494"/>
      <c r="VM4" s="494"/>
      <c r="VN4" s="494"/>
      <c r="VO4" s="494"/>
      <c r="VP4" s="494"/>
      <c r="VQ4" s="494"/>
      <c r="VR4" s="494"/>
      <c r="VS4" s="494"/>
      <c r="VT4" s="494"/>
      <c r="VU4" s="494"/>
      <c r="VV4" s="494"/>
      <c r="VW4" s="494"/>
      <c r="VX4" s="494"/>
      <c r="VY4" s="494"/>
      <c r="VZ4" s="494"/>
      <c r="WA4" s="494"/>
      <c r="WB4" s="494"/>
      <c r="WC4" s="494"/>
      <c r="WD4" s="494"/>
      <c r="WE4" s="494"/>
      <c r="WF4" s="494"/>
      <c r="WG4" s="494"/>
      <c r="WH4" s="494"/>
      <c r="WI4" s="494"/>
      <c r="WJ4" s="494"/>
      <c r="WK4" s="494"/>
      <c r="WL4" s="494"/>
      <c r="WM4" s="494"/>
      <c r="WN4" s="494"/>
      <c r="WO4" s="494"/>
      <c r="WP4" s="494"/>
      <c r="WQ4" s="494"/>
      <c r="WR4" s="494"/>
      <c r="WS4" s="494"/>
      <c r="WT4" s="494"/>
      <c r="WU4" s="494"/>
      <c r="WV4" s="494"/>
      <c r="WW4" s="494"/>
      <c r="WX4" s="494"/>
      <c r="WY4" s="494"/>
      <c r="WZ4" s="494"/>
      <c r="XA4" s="494"/>
      <c r="XB4" s="494"/>
      <c r="XC4" s="494"/>
      <c r="XD4" s="494"/>
      <c r="XE4" s="494"/>
      <c r="XF4" s="494"/>
      <c r="XG4" s="494"/>
      <c r="XH4" s="494"/>
      <c r="XI4" s="494"/>
      <c r="XJ4" s="494"/>
      <c r="XK4" s="494"/>
      <c r="XL4" s="494"/>
      <c r="XM4" s="494"/>
      <c r="XN4" s="494"/>
      <c r="XO4" s="494"/>
      <c r="XP4" s="494"/>
      <c r="XQ4" s="494"/>
      <c r="XR4" s="494"/>
      <c r="XS4" s="494"/>
      <c r="XT4" s="494"/>
      <c r="XU4" s="494"/>
      <c r="XV4" s="494"/>
      <c r="XW4" s="494"/>
      <c r="XX4" s="494"/>
      <c r="XY4" s="494"/>
      <c r="XZ4" s="494"/>
      <c r="YA4" s="494"/>
      <c r="YB4" s="494"/>
      <c r="YC4" s="494"/>
      <c r="YD4" s="494"/>
      <c r="YE4" s="495"/>
      <c r="YF4" s="496" t="s">
        <v>41</v>
      </c>
    </row>
    <row r="5" spans="1:657" s="9" customFormat="1" ht="15" customHeight="1" x14ac:dyDescent="0.25">
      <c r="A5" s="503"/>
      <c r="B5" s="464"/>
      <c r="C5" s="464"/>
      <c r="D5" s="464"/>
      <c r="E5" s="463" t="s">
        <v>42</v>
      </c>
      <c r="F5" s="463" t="s">
        <v>43</v>
      </c>
      <c r="G5" s="463" t="s">
        <v>44</v>
      </c>
      <c r="H5" s="463" t="s">
        <v>45</v>
      </c>
      <c r="I5" s="463" t="s">
        <v>46</v>
      </c>
      <c r="J5" s="463" t="s">
        <v>47</v>
      </c>
      <c r="K5" s="504" t="s">
        <v>48</v>
      </c>
      <c r="L5" s="463" t="s">
        <v>49</v>
      </c>
      <c r="M5" s="505" t="s">
        <v>48</v>
      </c>
      <c r="N5" s="463" t="s">
        <v>50</v>
      </c>
      <c r="O5" s="463" t="s">
        <v>51</v>
      </c>
      <c r="P5" s="463" t="s">
        <v>52</v>
      </c>
      <c r="Q5" s="464" t="s">
        <v>53</v>
      </c>
      <c r="R5" s="464" t="s">
        <v>53</v>
      </c>
      <c r="S5" s="463" t="s">
        <v>54</v>
      </c>
      <c r="T5" s="485" t="s">
        <v>55</v>
      </c>
      <c r="U5" s="463" t="s">
        <v>56</v>
      </c>
      <c r="V5" s="463" t="s">
        <v>57</v>
      </c>
      <c r="W5" s="463" t="s">
        <v>58</v>
      </c>
      <c r="X5" s="489"/>
      <c r="Y5" s="478" t="s">
        <v>59</v>
      </c>
      <c r="Z5" s="478" t="s">
        <v>60</v>
      </c>
      <c r="AA5" s="475" t="s">
        <v>61</v>
      </c>
      <c r="AB5" s="475" t="s">
        <v>62</v>
      </c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70"/>
      <c r="AS5" s="501"/>
      <c r="AT5" s="479" t="s">
        <v>63</v>
      </c>
      <c r="AU5" s="481"/>
      <c r="AV5" s="479" t="s">
        <v>64</v>
      </c>
      <c r="AW5" s="481"/>
      <c r="AX5" s="463" t="s">
        <v>65</v>
      </c>
      <c r="AY5" s="463" t="s">
        <v>66</v>
      </c>
      <c r="AZ5" s="463" t="s">
        <v>67</v>
      </c>
      <c r="BA5" s="463" t="s">
        <v>65</v>
      </c>
      <c r="BB5" s="463" t="s">
        <v>66</v>
      </c>
      <c r="BC5" s="463" t="s">
        <v>67</v>
      </c>
      <c r="BD5" s="463" t="s">
        <v>68</v>
      </c>
      <c r="BE5" s="463" t="s">
        <v>69</v>
      </c>
      <c r="BF5" s="479" t="s">
        <v>70</v>
      </c>
      <c r="BG5" s="480"/>
      <c r="BH5" s="481"/>
      <c r="BI5" s="485" t="s">
        <v>71</v>
      </c>
      <c r="BJ5" s="485" t="s">
        <v>72</v>
      </c>
      <c r="BK5" s="485" t="s">
        <v>73</v>
      </c>
      <c r="BL5" s="464"/>
      <c r="BM5" s="464"/>
      <c r="BN5" s="464"/>
      <c r="BO5" s="464"/>
      <c r="BP5" s="464"/>
      <c r="BQ5" s="464"/>
      <c r="BR5" s="464"/>
      <c r="BS5" s="464"/>
      <c r="BT5" s="464"/>
      <c r="BU5" s="464"/>
      <c r="BV5" s="464"/>
      <c r="BW5" s="464"/>
      <c r="BX5" s="464"/>
      <c r="BY5" s="464"/>
      <c r="BZ5" s="464"/>
      <c r="CA5" s="464"/>
      <c r="CB5" s="464"/>
      <c r="CC5" s="464"/>
      <c r="CD5" s="464"/>
      <c r="CE5" s="506" t="s">
        <v>74</v>
      </c>
      <c r="CF5" s="506" t="s">
        <v>75</v>
      </c>
      <c r="CG5" s="506" t="s">
        <v>76</v>
      </c>
      <c r="CH5" s="506" t="s">
        <v>77</v>
      </c>
      <c r="CI5" s="506" t="s">
        <v>78</v>
      </c>
      <c r="CJ5" s="506" t="s">
        <v>79</v>
      </c>
      <c r="CK5" s="463" t="s">
        <v>80</v>
      </c>
      <c r="CL5" s="463" t="s">
        <v>81</v>
      </c>
      <c r="CM5" s="463" t="s">
        <v>82</v>
      </c>
      <c r="CN5" s="463" t="s">
        <v>83</v>
      </c>
      <c r="CO5" s="463" t="s">
        <v>84</v>
      </c>
      <c r="CP5" s="463" t="s">
        <v>85</v>
      </c>
      <c r="CQ5" s="463" t="s">
        <v>86</v>
      </c>
      <c r="CR5" s="464"/>
      <c r="CS5" s="464"/>
      <c r="CT5" s="464"/>
      <c r="CU5" s="464"/>
      <c r="CV5" s="464"/>
      <c r="CW5" s="464"/>
      <c r="CX5" s="478" t="s">
        <v>87</v>
      </c>
      <c r="CY5" s="478"/>
      <c r="CZ5" s="478" t="s">
        <v>88</v>
      </c>
      <c r="DA5" s="478"/>
      <c r="DB5" s="463" t="s">
        <v>53</v>
      </c>
      <c r="DC5" s="467" t="s">
        <v>89</v>
      </c>
      <c r="DD5" s="468" t="s">
        <v>90</v>
      </c>
      <c r="DE5" s="469"/>
      <c r="DF5" s="464" t="s">
        <v>91</v>
      </c>
      <c r="DG5" s="464"/>
      <c r="DH5" s="464"/>
      <c r="DI5" s="464"/>
      <c r="DJ5" s="464"/>
      <c r="DK5" s="464"/>
      <c r="DL5" s="464"/>
      <c r="DM5" s="464"/>
      <c r="DN5" s="464" t="s">
        <v>92</v>
      </c>
      <c r="DO5" s="464"/>
      <c r="DP5" s="464"/>
      <c r="DQ5" s="464"/>
      <c r="DR5" s="464"/>
      <c r="DS5" s="464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4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4"/>
      <c r="ET5" s="464"/>
      <c r="EU5" s="464"/>
      <c r="EV5" s="464"/>
      <c r="EW5" s="464"/>
      <c r="EX5" s="464"/>
      <c r="EY5" s="464"/>
      <c r="EZ5" s="464"/>
      <c r="FA5" s="464"/>
      <c r="FB5" s="464"/>
      <c r="FC5" s="464"/>
      <c r="FD5" s="464"/>
      <c r="FE5" s="464"/>
      <c r="FF5" s="464"/>
      <c r="FG5" s="464"/>
      <c r="FH5" s="464"/>
      <c r="FI5" s="464"/>
      <c r="FJ5" s="464"/>
      <c r="FK5" s="464"/>
      <c r="FL5" s="464"/>
      <c r="FM5" s="464"/>
      <c r="FN5" s="464"/>
      <c r="FO5" s="464"/>
      <c r="FP5" s="464"/>
      <c r="FQ5" s="464"/>
      <c r="FR5" s="464"/>
      <c r="FS5" s="464"/>
      <c r="FT5" s="464"/>
      <c r="FU5" s="464"/>
      <c r="FV5" s="464"/>
      <c r="FW5" s="464"/>
      <c r="FX5" s="464"/>
      <c r="FY5" s="464"/>
      <c r="FZ5" s="464"/>
      <c r="GA5" s="464"/>
      <c r="GB5" s="464"/>
      <c r="GC5" s="464"/>
      <c r="GD5" s="464"/>
      <c r="GE5" s="464"/>
      <c r="GF5" s="464"/>
      <c r="GG5" s="464"/>
      <c r="GH5" s="464"/>
      <c r="GI5" s="464"/>
      <c r="GJ5" s="464"/>
      <c r="GK5" s="464"/>
      <c r="GL5" s="464"/>
      <c r="GM5" s="464"/>
      <c r="GN5" s="464"/>
      <c r="GO5" s="464"/>
      <c r="GP5" s="464"/>
      <c r="GQ5" s="464"/>
      <c r="GR5" s="464"/>
      <c r="GS5" s="464"/>
      <c r="GT5" s="464"/>
      <c r="GU5" s="464"/>
      <c r="GV5" s="464"/>
      <c r="GW5" s="464"/>
      <c r="GX5" s="464"/>
      <c r="GY5" s="464"/>
      <c r="GZ5" s="464"/>
      <c r="HA5" s="464"/>
      <c r="HB5" s="464"/>
      <c r="HC5" s="464"/>
      <c r="HD5" s="464"/>
      <c r="HE5" s="464"/>
      <c r="HF5" s="464"/>
      <c r="HG5" s="464"/>
      <c r="HH5" s="464"/>
      <c r="HI5" s="464"/>
      <c r="HJ5" s="464"/>
      <c r="HK5" s="464"/>
      <c r="HL5" s="464"/>
      <c r="HM5" s="464"/>
      <c r="HN5" s="464"/>
      <c r="HO5" s="464"/>
      <c r="HP5" s="464"/>
      <c r="HQ5" s="464"/>
      <c r="HR5" s="464"/>
      <c r="HS5" s="464"/>
      <c r="HT5" s="464"/>
      <c r="HU5" s="464"/>
      <c r="HV5" s="464"/>
      <c r="HW5" s="464"/>
      <c r="HX5" s="464"/>
      <c r="HY5" s="464"/>
      <c r="HZ5" s="464"/>
      <c r="IA5" s="464"/>
      <c r="IB5" s="464"/>
      <c r="IC5" s="464"/>
      <c r="ID5" s="464"/>
      <c r="IE5" s="464"/>
      <c r="IF5" s="464"/>
      <c r="IG5" s="464"/>
      <c r="IH5" s="464"/>
      <c r="II5" s="464"/>
      <c r="IJ5" s="464"/>
      <c r="IK5" s="464"/>
      <c r="IL5" s="464"/>
      <c r="IM5" s="464"/>
      <c r="IN5" s="464"/>
      <c r="IO5" s="464"/>
      <c r="IP5" s="464"/>
      <c r="IQ5" s="464"/>
      <c r="IR5" s="464"/>
      <c r="IS5" s="464"/>
      <c r="IT5" s="464"/>
      <c r="IU5" s="464"/>
      <c r="IV5" s="464"/>
      <c r="IW5" s="464"/>
      <c r="IX5" s="464"/>
      <c r="IY5" s="464"/>
      <c r="IZ5" s="464"/>
      <c r="JA5" s="464"/>
      <c r="JB5" s="464"/>
      <c r="JC5" s="464"/>
      <c r="JD5" s="464"/>
      <c r="JE5" s="464"/>
      <c r="JF5" s="464"/>
      <c r="JG5" s="464"/>
      <c r="JH5" s="464"/>
      <c r="JI5" s="464"/>
      <c r="JJ5" s="464"/>
      <c r="JK5" s="464"/>
      <c r="JL5" s="464"/>
      <c r="JM5" s="464"/>
      <c r="JN5" s="464"/>
      <c r="JO5" s="464"/>
      <c r="JP5" s="464"/>
      <c r="JQ5" s="464"/>
      <c r="JR5" s="464"/>
      <c r="JS5" s="464"/>
      <c r="JT5" s="464"/>
      <c r="JU5" s="464"/>
      <c r="JV5" s="464"/>
      <c r="JW5" s="464"/>
      <c r="JX5" s="464"/>
      <c r="JY5" s="464"/>
      <c r="JZ5" s="464"/>
      <c r="KA5" s="464"/>
      <c r="KB5" s="464"/>
      <c r="KC5" s="464"/>
      <c r="KD5" s="464"/>
      <c r="KE5" s="464"/>
      <c r="KF5" s="464"/>
      <c r="KG5" s="464"/>
      <c r="KH5" s="464"/>
      <c r="KI5" s="464"/>
      <c r="KJ5" s="464"/>
      <c r="KK5" s="464"/>
      <c r="KL5" s="464"/>
      <c r="KM5" s="464"/>
      <c r="KN5" s="464"/>
      <c r="KO5" s="464"/>
      <c r="KP5" s="464"/>
      <c r="KQ5" s="464"/>
      <c r="KR5" s="464"/>
      <c r="KS5" s="464"/>
      <c r="KT5" s="464"/>
      <c r="KU5" s="464"/>
      <c r="KV5" s="464"/>
      <c r="KW5" s="464"/>
      <c r="KX5" s="464"/>
      <c r="KY5" s="464"/>
      <c r="KZ5" s="464"/>
      <c r="LA5" s="464"/>
      <c r="LB5" s="464"/>
      <c r="LC5" s="464"/>
      <c r="LD5" s="464"/>
      <c r="LE5" s="464"/>
      <c r="LF5" s="464"/>
      <c r="LG5" s="464"/>
      <c r="LH5" s="464"/>
      <c r="LI5" s="464"/>
      <c r="LJ5" s="464"/>
      <c r="LK5" s="464"/>
      <c r="LL5" s="464"/>
      <c r="LM5" s="464"/>
      <c r="LN5" s="464"/>
      <c r="LO5" s="464"/>
      <c r="LP5" s="464"/>
      <c r="LQ5" s="464"/>
      <c r="LR5" s="464"/>
      <c r="LS5" s="464"/>
      <c r="LT5" s="464"/>
      <c r="LU5" s="464"/>
      <c r="LV5" s="464"/>
      <c r="LW5" s="464"/>
      <c r="LX5" s="464"/>
      <c r="LY5" s="464"/>
      <c r="LZ5" s="464"/>
      <c r="MA5" s="464"/>
      <c r="MB5" s="464"/>
      <c r="MC5" s="464"/>
      <c r="MD5" s="464"/>
      <c r="ME5" s="464"/>
      <c r="MF5" s="464"/>
      <c r="MG5" s="464"/>
      <c r="MH5" s="464"/>
      <c r="MI5" s="464"/>
      <c r="MJ5" s="464"/>
      <c r="MK5" s="464"/>
      <c r="ML5" s="464"/>
      <c r="MM5" s="464"/>
      <c r="MN5" s="464"/>
      <c r="MO5" s="464"/>
      <c r="MP5" s="464"/>
      <c r="MQ5" s="464"/>
      <c r="MR5" s="464"/>
      <c r="MS5" s="464"/>
      <c r="MT5" s="464"/>
      <c r="MU5" s="464"/>
      <c r="MV5" s="464"/>
      <c r="MW5" s="464"/>
      <c r="MX5" s="464"/>
      <c r="MY5" s="464"/>
      <c r="MZ5" s="464"/>
      <c r="NA5" s="464"/>
      <c r="NB5" s="464"/>
      <c r="NC5" s="464"/>
      <c r="ND5" s="464"/>
      <c r="NE5" s="464"/>
      <c r="NF5" s="464"/>
      <c r="NG5" s="464"/>
      <c r="NH5" s="464"/>
      <c r="NI5" s="464"/>
      <c r="NJ5" s="464"/>
      <c r="NK5" s="464"/>
      <c r="NL5" s="464"/>
      <c r="NM5" s="464"/>
      <c r="NN5" s="464"/>
      <c r="NO5" s="464"/>
      <c r="NP5" s="464"/>
      <c r="NQ5" s="464"/>
      <c r="NR5" s="464"/>
      <c r="NS5" s="464"/>
      <c r="NT5" s="464"/>
      <c r="NU5" s="464"/>
      <c r="NV5" s="464"/>
      <c r="NW5" s="464"/>
      <c r="NX5" s="464"/>
      <c r="NY5" s="464"/>
      <c r="NZ5" s="464"/>
      <c r="OA5" s="464"/>
      <c r="OB5" s="464"/>
      <c r="OC5" s="464"/>
      <c r="OD5" s="464"/>
      <c r="OE5" s="464"/>
      <c r="OF5" s="464"/>
      <c r="OG5" s="464"/>
      <c r="OH5" s="464"/>
      <c r="OI5" s="464"/>
      <c r="OJ5" s="464"/>
      <c r="OK5" s="464"/>
      <c r="OL5" s="464"/>
      <c r="OM5" s="464"/>
      <c r="ON5" s="464"/>
      <c r="OO5" s="464"/>
      <c r="OP5" s="464"/>
      <c r="OQ5" s="464"/>
      <c r="OR5" s="464"/>
      <c r="OS5" s="464"/>
      <c r="OT5" s="464"/>
      <c r="OU5" s="464"/>
      <c r="OV5" s="464"/>
      <c r="OW5" s="464"/>
      <c r="OX5" s="464"/>
      <c r="OY5" s="464"/>
      <c r="OZ5" s="464"/>
      <c r="PA5" s="464"/>
      <c r="PB5" s="464"/>
      <c r="PC5" s="464"/>
      <c r="PD5" s="464"/>
      <c r="PE5" s="464"/>
      <c r="PF5" s="464"/>
      <c r="PG5" s="464"/>
      <c r="PH5" s="464"/>
      <c r="PI5" s="464"/>
      <c r="PJ5" s="464"/>
      <c r="PK5" s="464"/>
      <c r="PL5" s="464"/>
      <c r="PM5" s="464"/>
      <c r="PN5" s="464"/>
      <c r="PO5" s="464"/>
      <c r="PP5" s="464"/>
      <c r="PQ5" s="464"/>
      <c r="PR5" s="464"/>
      <c r="PS5" s="464"/>
      <c r="PT5" s="464"/>
      <c r="PU5" s="464"/>
      <c r="PV5" s="464"/>
      <c r="PW5" s="464"/>
      <c r="PX5" s="464"/>
      <c r="PY5" s="464"/>
      <c r="PZ5" s="464"/>
      <c r="QA5" s="464"/>
      <c r="QB5" s="464"/>
      <c r="QC5" s="464"/>
      <c r="QD5" s="464"/>
      <c r="QE5" s="464"/>
      <c r="QF5" s="464"/>
      <c r="QG5" s="464"/>
      <c r="QH5" s="464"/>
      <c r="QI5" s="464"/>
      <c r="QJ5" s="464"/>
      <c r="QK5" s="464"/>
      <c r="QL5" s="464"/>
      <c r="QM5" s="464"/>
      <c r="QN5" s="464"/>
      <c r="QO5" s="464"/>
      <c r="QP5" s="464"/>
      <c r="QQ5" s="464"/>
      <c r="QR5" s="464"/>
      <c r="QS5" s="464"/>
      <c r="QT5" s="464"/>
      <c r="QU5" s="464"/>
      <c r="QV5" s="464"/>
      <c r="QW5" s="464" t="s">
        <v>93</v>
      </c>
      <c r="QX5" s="464"/>
      <c r="QY5" s="464"/>
      <c r="QZ5" s="464"/>
      <c r="RA5" s="464"/>
      <c r="RB5" s="464"/>
      <c r="RC5" s="464"/>
      <c r="RD5" s="464"/>
      <c r="RE5" s="464"/>
      <c r="RF5" s="464"/>
      <c r="RG5" s="464"/>
      <c r="RH5" s="464"/>
      <c r="RI5" s="464"/>
      <c r="RJ5" s="464"/>
      <c r="RK5" s="464"/>
      <c r="RL5" s="464"/>
      <c r="RM5" s="464"/>
      <c r="RN5" s="464"/>
      <c r="RO5" s="464"/>
      <c r="RP5" s="464"/>
      <c r="RQ5" s="464"/>
      <c r="RR5" s="464"/>
      <c r="RS5" s="464"/>
      <c r="RT5" s="464"/>
      <c r="RU5" s="464"/>
      <c r="RV5" s="464"/>
      <c r="RW5" s="464"/>
      <c r="RX5" s="464"/>
      <c r="RY5" s="464"/>
      <c r="RZ5" s="464"/>
      <c r="SA5" s="464"/>
      <c r="SB5" s="464"/>
      <c r="SC5" s="464"/>
      <c r="SD5" s="464"/>
      <c r="SE5" s="464"/>
      <c r="SF5" s="464"/>
      <c r="SG5" s="464"/>
      <c r="SH5" s="464"/>
      <c r="SI5" s="464"/>
      <c r="SJ5" s="464"/>
      <c r="SK5" s="464"/>
      <c r="SL5" s="464"/>
      <c r="SM5" s="464"/>
      <c r="SN5" s="464"/>
      <c r="SO5" s="464"/>
      <c r="SP5" s="464"/>
      <c r="SQ5" s="464"/>
      <c r="SR5" s="464"/>
      <c r="SS5" s="464"/>
      <c r="ST5" s="464"/>
      <c r="SU5" s="464"/>
      <c r="SV5" s="464"/>
      <c r="SW5" s="464"/>
      <c r="SX5" s="464"/>
      <c r="SY5" s="464"/>
      <c r="SZ5" s="464"/>
      <c r="TA5" s="464"/>
      <c r="TB5" s="464"/>
      <c r="TC5" s="464"/>
      <c r="TD5" s="464"/>
      <c r="TE5" s="464"/>
      <c r="TF5" s="464"/>
      <c r="TG5" s="464"/>
      <c r="TH5" s="464"/>
      <c r="TI5" s="464"/>
      <c r="TJ5" s="464"/>
      <c r="TK5" s="464"/>
      <c r="TL5" s="464"/>
      <c r="TM5" s="464"/>
      <c r="TN5" s="464"/>
      <c r="TO5" s="464"/>
      <c r="TP5" s="464"/>
      <c r="TQ5" s="464"/>
      <c r="TR5" s="464"/>
      <c r="TS5" s="464"/>
      <c r="TT5" s="464"/>
      <c r="TU5" s="464"/>
      <c r="TV5" s="464"/>
      <c r="TW5" s="464"/>
      <c r="TX5" s="464"/>
      <c r="TY5" s="464"/>
      <c r="TZ5" s="464"/>
      <c r="UA5" s="464"/>
      <c r="UB5" s="464"/>
      <c r="UC5" s="464"/>
      <c r="UD5" s="464"/>
      <c r="UE5" s="464"/>
      <c r="UF5" s="464"/>
      <c r="UG5" s="464"/>
      <c r="UH5" s="464"/>
      <c r="UI5" s="464"/>
      <c r="UJ5" s="464"/>
      <c r="UK5" s="464"/>
      <c r="UL5" s="464"/>
      <c r="UM5" s="464"/>
      <c r="UN5" s="464"/>
      <c r="UO5" s="464"/>
      <c r="UP5" s="464"/>
      <c r="UQ5" s="464"/>
      <c r="UR5" s="464"/>
      <c r="US5" s="464"/>
      <c r="UT5" s="464"/>
      <c r="UU5" s="464"/>
      <c r="UV5" s="464"/>
      <c r="UW5" s="464"/>
      <c r="UX5" s="464"/>
      <c r="UY5" s="464"/>
      <c r="UZ5" s="464"/>
      <c r="VA5" s="464"/>
      <c r="VB5" s="464"/>
      <c r="VC5" s="464"/>
      <c r="VD5" s="464"/>
      <c r="VE5" s="464"/>
      <c r="VF5" s="464"/>
      <c r="VG5" s="464"/>
      <c r="VH5" s="464"/>
      <c r="VI5" s="464"/>
      <c r="VJ5" s="464"/>
      <c r="VK5" s="464"/>
      <c r="VL5" s="464"/>
      <c r="VM5" s="464"/>
      <c r="VN5" s="464"/>
      <c r="VO5" s="464"/>
      <c r="VP5" s="464"/>
      <c r="VQ5" s="464"/>
      <c r="VR5" s="464"/>
      <c r="VS5" s="464"/>
      <c r="VT5" s="464"/>
      <c r="VU5" s="464"/>
      <c r="VV5" s="464"/>
      <c r="VW5" s="464"/>
      <c r="VX5" s="464"/>
      <c r="VY5" s="464"/>
      <c r="VZ5" s="464"/>
      <c r="WA5" s="464"/>
      <c r="WB5" s="464"/>
      <c r="WC5" s="464"/>
      <c r="WD5" s="464"/>
      <c r="WE5" s="464"/>
      <c r="WF5" s="464"/>
      <c r="WG5" s="464"/>
      <c r="WH5" s="464"/>
      <c r="WI5" s="464"/>
      <c r="WJ5" s="464"/>
      <c r="WK5" s="464"/>
      <c r="WL5" s="464"/>
      <c r="WM5" s="464"/>
      <c r="WN5" s="464"/>
      <c r="WO5" s="470"/>
      <c r="WP5" s="470"/>
      <c r="WQ5" s="470"/>
      <c r="WR5" s="470"/>
      <c r="WS5" s="470"/>
      <c r="WT5" s="470"/>
      <c r="WU5" s="470"/>
      <c r="WV5" s="470"/>
      <c r="WW5" s="470"/>
      <c r="WX5" s="470"/>
      <c r="WY5" s="470"/>
      <c r="WZ5" s="470"/>
      <c r="XA5" s="470"/>
      <c r="XB5" s="470"/>
      <c r="XC5" s="470"/>
      <c r="XD5" s="470"/>
      <c r="XE5" s="470"/>
      <c r="XF5" s="470"/>
      <c r="XG5" s="470"/>
      <c r="XH5" s="470"/>
      <c r="XI5" s="470"/>
      <c r="XJ5" s="471"/>
      <c r="XK5" s="464" t="s">
        <v>94</v>
      </c>
      <c r="XL5" s="464"/>
      <c r="XM5" s="464"/>
      <c r="XN5" s="464"/>
      <c r="XO5" s="464"/>
      <c r="XP5" s="464"/>
      <c r="XQ5" s="464" t="s">
        <v>95</v>
      </c>
      <c r="XR5" s="464"/>
      <c r="XS5" s="464"/>
      <c r="XT5" s="464"/>
      <c r="XU5" s="464"/>
      <c r="XV5" s="464"/>
      <c r="XW5" s="464"/>
      <c r="XX5" s="464"/>
      <c r="XY5" s="464"/>
      <c r="XZ5" s="464"/>
      <c r="YA5" s="464"/>
      <c r="YB5" s="464"/>
      <c r="YC5" s="464"/>
      <c r="YD5" s="464"/>
      <c r="YE5" s="471"/>
      <c r="YF5" s="497"/>
      <c r="YG5" s="6"/>
    </row>
    <row r="6" spans="1:657" s="9" customFormat="1" ht="57" customHeight="1" x14ac:dyDescent="0.25">
      <c r="A6" s="503"/>
      <c r="B6" s="464"/>
      <c r="C6" s="464"/>
      <c r="D6" s="464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4"/>
      <c r="R6" s="464"/>
      <c r="S6" s="463"/>
      <c r="T6" s="486"/>
      <c r="U6" s="463"/>
      <c r="V6" s="463"/>
      <c r="W6" s="463"/>
      <c r="X6" s="489"/>
      <c r="Y6" s="478"/>
      <c r="Z6" s="478"/>
      <c r="AA6" s="476"/>
      <c r="AB6" s="476"/>
      <c r="AC6" s="464"/>
      <c r="AD6" s="10" t="s">
        <v>96</v>
      </c>
      <c r="AE6" s="10" t="s">
        <v>75</v>
      </c>
      <c r="AF6" s="10" t="s">
        <v>76</v>
      </c>
      <c r="AG6" s="10" t="s">
        <v>77</v>
      </c>
      <c r="AH6" s="10" t="s">
        <v>78</v>
      </c>
      <c r="AI6" s="463" t="s">
        <v>79</v>
      </c>
      <c r="AJ6" s="463"/>
      <c r="AK6" s="10" t="s">
        <v>96</v>
      </c>
      <c r="AL6" s="10" t="s">
        <v>75</v>
      </c>
      <c r="AM6" s="10" t="s">
        <v>76</v>
      </c>
      <c r="AN6" s="10" t="s">
        <v>77</v>
      </c>
      <c r="AO6" s="10" t="s">
        <v>78</v>
      </c>
      <c r="AP6" s="10" t="s">
        <v>79</v>
      </c>
      <c r="AQ6" s="464"/>
      <c r="AR6" s="10" t="s">
        <v>97</v>
      </c>
      <c r="AS6" s="10" t="s">
        <v>98</v>
      </c>
      <c r="AT6" s="482"/>
      <c r="AU6" s="484"/>
      <c r="AV6" s="482"/>
      <c r="AW6" s="484"/>
      <c r="AX6" s="463"/>
      <c r="AY6" s="463"/>
      <c r="AZ6" s="463"/>
      <c r="BA6" s="463"/>
      <c r="BB6" s="463"/>
      <c r="BC6" s="463"/>
      <c r="BD6" s="463"/>
      <c r="BE6" s="463"/>
      <c r="BF6" s="482"/>
      <c r="BG6" s="483"/>
      <c r="BH6" s="484"/>
      <c r="BI6" s="486"/>
      <c r="BJ6" s="486"/>
      <c r="BK6" s="486"/>
      <c r="BL6" s="464"/>
      <c r="BM6" s="464"/>
      <c r="BN6" s="464"/>
      <c r="BO6" s="506" t="s">
        <v>99</v>
      </c>
      <c r="BP6" s="506" t="s">
        <v>100</v>
      </c>
      <c r="BQ6" s="506" t="s">
        <v>101</v>
      </c>
      <c r="BR6" s="506" t="s">
        <v>102</v>
      </c>
      <c r="BS6" s="506"/>
      <c r="BT6" s="506" t="s">
        <v>103</v>
      </c>
      <c r="BU6" s="506"/>
      <c r="BV6" s="506"/>
      <c r="BW6" s="506"/>
      <c r="BX6" s="506" t="s">
        <v>104</v>
      </c>
      <c r="BY6" s="506" t="s">
        <v>105</v>
      </c>
      <c r="BZ6" s="506"/>
      <c r="CA6" s="506"/>
      <c r="CB6" s="506"/>
      <c r="CC6" s="506"/>
      <c r="CD6" s="506"/>
      <c r="CE6" s="506"/>
      <c r="CF6" s="506"/>
      <c r="CG6" s="506"/>
      <c r="CH6" s="506"/>
      <c r="CI6" s="506"/>
      <c r="CJ6" s="506"/>
      <c r="CK6" s="463"/>
      <c r="CL6" s="463"/>
      <c r="CM6" s="463"/>
      <c r="CN6" s="463"/>
      <c r="CO6" s="463"/>
      <c r="CP6" s="463"/>
      <c r="CQ6" s="463"/>
      <c r="CR6" s="464"/>
      <c r="CS6" s="464"/>
      <c r="CT6" s="464"/>
      <c r="CU6" s="464"/>
      <c r="CV6" s="464"/>
      <c r="CW6" s="464"/>
      <c r="CX6" s="478"/>
      <c r="CY6" s="478"/>
      <c r="CZ6" s="478"/>
      <c r="DA6" s="478"/>
      <c r="DB6" s="463"/>
      <c r="DC6" s="467"/>
      <c r="DD6" s="467" t="s">
        <v>106</v>
      </c>
      <c r="DE6" s="472" t="s">
        <v>107</v>
      </c>
      <c r="DF6" s="467" t="s">
        <v>108</v>
      </c>
      <c r="DG6" s="464" t="s">
        <v>109</v>
      </c>
      <c r="DH6" s="463" t="s">
        <v>110</v>
      </c>
      <c r="DI6" s="463" t="s">
        <v>111</v>
      </c>
      <c r="DJ6" s="463" t="s">
        <v>112</v>
      </c>
      <c r="DK6" s="463" t="s">
        <v>113</v>
      </c>
      <c r="DL6" s="463" t="s">
        <v>114</v>
      </c>
      <c r="DM6" s="463" t="s">
        <v>115</v>
      </c>
      <c r="DN6" s="464" t="s">
        <v>109</v>
      </c>
      <c r="DO6" s="464" t="s">
        <v>116</v>
      </c>
      <c r="DP6" s="464"/>
      <c r="DQ6" s="464"/>
      <c r="DR6" s="464"/>
      <c r="DS6" s="464"/>
      <c r="DT6" s="464"/>
      <c r="DU6" s="464"/>
      <c r="DV6" s="464"/>
      <c r="DW6" s="464"/>
      <c r="DX6" s="464"/>
      <c r="DY6" s="464"/>
      <c r="DZ6" s="464"/>
      <c r="EA6" s="464"/>
      <c r="EB6" s="464"/>
      <c r="EC6" s="464"/>
      <c r="ED6" s="464"/>
      <c r="EE6" s="464"/>
      <c r="EF6" s="464"/>
      <c r="EG6" s="464"/>
      <c r="EH6" s="464"/>
      <c r="EI6" s="464"/>
      <c r="EJ6" s="464"/>
      <c r="EK6" s="464"/>
      <c r="EL6" s="464"/>
      <c r="EM6" s="464"/>
      <c r="EN6" s="464"/>
      <c r="EO6" s="10" t="s">
        <v>117</v>
      </c>
      <c r="EP6" s="464" t="s">
        <v>118</v>
      </c>
      <c r="EQ6" s="464"/>
      <c r="ER6" s="464"/>
      <c r="ES6" s="464"/>
      <c r="ET6" s="464"/>
      <c r="EU6" s="464"/>
      <c r="EV6" s="464"/>
      <c r="EW6" s="464"/>
      <c r="EX6" s="464"/>
      <c r="EY6" s="464"/>
      <c r="EZ6" s="464"/>
      <c r="FA6" s="464"/>
      <c r="FB6" s="464"/>
      <c r="FC6" s="464"/>
      <c r="FD6" s="464"/>
      <c r="FE6" s="464"/>
      <c r="FF6" s="464"/>
      <c r="FG6" s="464"/>
      <c r="FH6" s="464"/>
      <c r="FI6" s="464"/>
      <c r="FJ6" s="464"/>
      <c r="FK6" s="465" t="s">
        <v>119</v>
      </c>
      <c r="FL6" s="465"/>
      <c r="FM6" s="465"/>
      <c r="FN6" s="465"/>
      <c r="FO6" s="465"/>
      <c r="FP6" s="465"/>
      <c r="FQ6" s="465"/>
      <c r="FR6" s="465"/>
      <c r="FS6" s="465"/>
      <c r="FT6" s="465"/>
      <c r="FU6" s="465"/>
      <c r="FV6" s="465"/>
      <c r="FW6" s="465"/>
      <c r="FX6" s="465"/>
      <c r="FY6" s="465"/>
      <c r="FZ6" s="465"/>
      <c r="GA6" s="465"/>
      <c r="GB6" s="465"/>
      <c r="GC6" s="465"/>
      <c r="GD6" s="465"/>
      <c r="GE6" s="465"/>
      <c r="GF6" s="464" t="s">
        <v>120</v>
      </c>
      <c r="GG6" s="464"/>
      <c r="GH6" s="464"/>
      <c r="GI6" s="464"/>
      <c r="GJ6" s="464"/>
      <c r="GK6" s="464"/>
      <c r="GL6" s="464"/>
      <c r="GM6" s="464"/>
      <c r="GN6" s="464"/>
      <c r="GO6" s="464"/>
      <c r="GP6" s="464"/>
      <c r="GQ6" s="464"/>
      <c r="GR6" s="464"/>
      <c r="GS6" s="464"/>
      <c r="GT6" s="464"/>
      <c r="GU6" s="464"/>
      <c r="GV6" s="464"/>
      <c r="GW6" s="464"/>
      <c r="GX6" s="464"/>
      <c r="GY6" s="464"/>
      <c r="GZ6" s="464"/>
      <c r="HA6" s="464" t="s">
        <v>121</v>
      </c>
      <c r="HB6" s="464"/>
      <c r="HC6" s="464"/>
      <c r="HD6" s="464"/>
      <c r="HE6" s="464"/>
      <c r="HF6" s="464"/>
      <c r="HG6" s="464"/>
      <c r="HH6" s="464"/>
      <c r="HI6" s="464"/>
      <c r="HJ6" s="464"/>
      <c r="HK6" s="464"/>
      <c r="HL6" s="464"/>
      <c r="HM6" s="464"/>
      <c r="HN6" s="464"/>
      <c r="HO6" s="464"/>
      <c r="HP6" s="464"/>
      <c r="HQ6" s="464"/>
      <c r="HR6" s="464"/>
      <c r="HS6" s="464"/>
      <c r="HT6" s="464"/>
      <c r="HU6" s="464"/>
      <c r="HV6" s="464" t="s">
        <v>122</v>
      </c>
      <c r="HW6" s="464"/>
      <c r="HX6" s="464"/>
      <c r="HY6" s="464"/>
      <c r="HZ6" s="464"/>
      <c r="IA6" s="464"/>
      <c r="IB6" s="464"/>
      <c r="IC6" s="464"/>
      <c r="ID6" s="464"/>
      <c r="IE6" s="464"/>
      <c r="IF6" s="464"/>
      <c r="IG6" s="464"/>
      <c r="IH6" s="464"/>
      <c r="II6" s="464"/>
      <c r="IJ6" s="464"/>
      <c r="IK6" s="464"/>
      <c r="IL6" s="464"/>
      <c r="IM6" s="464"/>
      <c r="IN6" s="464"/>
      <c r="IO6" s="464"/>
      <c r="IP6" s="464"/>
      <c r="IQ6" s="464" t="s">
        <v>123</v>
      </c>
      <c r="IR6" s="464"/>
      <c r="IS6" s="464"/>
      <c r="IT6" s="464"/>
      <c r="IU6" s="464"/>
      <c r="IV6" s="464"/>
      <c r="IW6" s="464"/>
      <c r="IX6" s="464"/>
      <c r="IY6" s="464"/>
      <c r="IZ6" s="464"/>
      <c r="JA6" s="464"/>
      <c r="JB6" s="464"/>
      <c r="JC6" s="464"/>
      <c r="JD6" s="464"/>
      <c r="JE6" s="464"/>
      <c r="JF6" s="464"/>
      <c r="JG6" s="464"/>
      <c r="JH6" s="464"/>
      <c r="JI6" s="464"/>
      <c r="JJ6" s="464"/>
      <c r="JK6" s="464"/>
      <c r="JL6" s="464" t="s">
        <v>124</v>
      </c>
      <c r="JM6" s="464"/>
      <c r="JN6" s="464"/>
      <c r="JO6" s="464"/>
      <c r="JP6" s="464"/>
      <c r="JQ6" s="464"/>
      <c r="JR6" s="464"/>
      <c r="JS6" s="464"/>
      <c r="JT6" s="464"/>
      <c r="JU6" s="464"/>
      <c r="JV6" s="464"/>
      <c r="JW6" s="464"/>
      <c r="JX6" s="464"/>
      <c r="JY6" s="464"/>
      <c r="JZ6" s="464"/>
      <c r="KA6" s="464"/>
      <c r="KB6" s="464"/>
      <c r="KC6" s="464"/>
      <c r="KD6" s="464"/>
      <c r="KE6" s="464"/>
      <c r="KF6" s="464"/>
      <c r="KG6" s="464" t="s">
        <v>125</v>
      </c>
      <c r="KH6" s="464"/>
      <c r="KI6" s="464"/>
      <c r="KJ6" s="464"/>
      <c r="KK6" s="464"/>
      <c r="KL6" s="464"/>
      <c r="KM6" s="464"/>
      <c r="KN6" s="464"/>
      <c r="KO6" s="464"/>
      <c r="KP6" s="464"/>
      <c r="KQ6" s="464"/>
      <c r="KR6" s="464"/>
      <c r="KS6" s="464"/>
      <c r="KT6" s="464"/>
      <c r="KU6" s="464"/>
      <c r="KV6" s="464"/>
      <c r="KW6" s="464"/>
      <c r="KX6" s="464"/>
      <c r="KY6" s="464"/>
      <c r="KZ6" s="464"/>
      <c r="LA6" s="464"/>
      <c r="LB6" s="464" t="s">
        <v>126</v>
      </c>
      <c r="LC6" s="464"/>
      <c r="LD6" s="464"/>
      <c r="LE6" s="464"/>
      <c r="LF6" s="464"/>
      <c r="LG6" s="464"/>
      <c r="LH6" s="464"/>
      <c r="LI6" s="464"/>
      <c r="LJ6" s="464"/>
      <c r="LK6" s="464"/>
      <c r="LL6" s="464"/>
      <c r="LM6" s="464"/>
      <c r="LN6" s="464"/>
      <c r="LO6" s="464"/>
      <c r="LP6" s="464"/>
      <c r="LQ6" s="464"/>
      <c r="LR6" s="464"/>
      <c r="LS6" s="464"/>
      <c r="LT6" s="464"/>
      <c r="LU6" s="464"/>
      <c r="LV6" s="464"/>
      <c r="LW6" s="464" t="s">
        <v>127</v>
      </c>
      <c r="LX6" s="464"/>
      <c r="LY6" s="464"/>
      <c r="LZ6" s="464"/>
      <c r="MA6" s="464"/>
      <c r="MB6" s="464"/>
      <c r="MC6" s="464"/>
      <c r="MD6" s="464"/>
      <c r="ME6" s="464"/>
      <c r="MF6" s="464"/>
      <c r="MG6" s="464"/>
      <c r="MH6" s="464"/>
      <c r="MI6" s="464"/>
      <c r="MJ6" s="464"/>
      <c r="MK6" s="464"/>
      <c r="ML6" s="464"/>
      <c r="MM6" s="464"/>
      <c r="MN6" s="464"/>
      <c r="MO6" s="464"/>
      <c r="MP6" s="464"/>
      <c r="MQ6" s="464"/>
      <c r="MR6" s="464" t="s">
        <v>128</v>
      </c>
      <c r="MS6" s="464"/>
      <c r="MT6" s="464"/>
      <c r="MU6" s="464"/>
      <c r="MV6" s="464"/>
      <c r="MW6" s="464"/>
      <c r="MX6" s="464"/>
      <c r="MY6" s="464"/>
      <c r="MZ6" s="464"/>
      <c r="NA6" s="464"/>
      <c r="NB6" s="464"/>
      <c r="NC6" s="464"/>
      <c r="ND6" s="464"/>
      <c r="NE6" s="464"/>
      <c r="NF6" s="464"/>
      <c r="NG6" s="464"/>
      <c r="NH6" s="464"/>
      <c r="NI6" s="464"/>
      <c r="NJ6" s="464"/>
      <c r="NK6" s="464"/>
      <c r="NL6" s="464"/>
      <c r="NM6" s="464" t="s">
        <v>129</v>
      </c>
      <c r="NN6" s="464"/>
      <c r="NO6" s="464"/>
      <c r="NP6" s="464"/>
      <c r="NQ6" s="464"/>
      <c r="NR6" s="464"/>
      <c r="NS6" s="464"/>
      <c r="NT6" s="464"/>
      <c r="NU6" s="464"/>
      <c r="NV6" s="464"/>
      <c r="NW6" s="464"/>
      <c r="NX6" s="464"/>
      <c r="NY6" s="464"/>
      <c r="NZ6" s="464"/>
      <c r="OA6" s="464"/>
      <c r="OB6" s="464"/>
      <c r="OC6" s="464"/>
      <c r="OD6" s="464"/>
      <c r="OE6" s="464"/>
      <c r="OF6" s="464"/>
      <c r="OG6" s="464"/>
      <c r="OH6" s="464" t="s">
        <v>130</v>
      </c>
      <c r="OI6" s="464"/>
      <c r="OJ6" s="464"/>
      <c r="OK6" s="464"/>
      <c r="OL6" s="464"/>
      <c r="OM6" s="464"/>
      <c r="ON6" s="464"/>
      <c r="OO6" s="464"/>
      <c r="OP6" s="464"/>
      <c r="OQ6" s="464"/>
      <c r="OR6" s="464"/>
      <c r="OS6" s="464"/>
      <c r="OT6" s="464"/>
      <c r="OU6" s="464"/>
      <c r="OV6" s="464"/>
      <c r="OW6" s="464"/>
      <c r="OX6" s="464"/>
      <c r="OY6" s="464"/>
      <c r="OZ6" s="464"/>
      <c r="PA6" s="464"/>
      <c r="PB6" s="464"/>
      <c r="PC6" s="11" t="s">
        <v>131</v>
      </c>
      <c r="PD6" s="11" t="s">
        <v>132</v>
      </c>
      <c r="PE6" s="464" t="s">
        <v>133</v>
      </c>
      <c r="PF6" s="464"/>
      <c r="PG6" s="464"/>
      <c r="PH6" s="464"/>
      <c r="PI6" s="464"/>
      <c r="PJ6" s="464"/>
      <c r="PK6" s="464"/>
      <c r="PL6" s="464"/>
      <c r="PM6" s="464"/>
      <c r="PN6" s="464"/>
      <c r="PO6" s="464"/>
      <c r="PP6" s="464"/>
      <c r="PQ6" s="464"/>
      <c r="PR6" s="464"/>
      <c r="PS6" s="464"/>
      <c r="PT6" s="464"/>
      <c r="PU6" s="464"/>
      <c r="PV6" s="464"/>
      <c r="PW6" s="464"/>
      <c r="PX6" s="464"/>
      <c r="PY6" s="464"/>
      <c r="PZ6" s="10" t="s">
        <v>134</v>
      </c>
      <c r="QA6" s="464" t="s">
        <v>135</v>
      </c>
      <c r="QB6" s="464"/>
      <c r="QC6" s="464"/>
      <c r="QD6" s="464"/>
      <c r="QE6" s="464"/>
      <c r="QF6" s="464"/>
      <c r="QG6" s="464"/>
      <c r="QH6" s="464"/>
      <c r="QI6" s="464"/>
      <c r="QJ6" s="464"/>
      <c r="QK6" s="464"/>
      <c r="QL6" s="464"/>
      <c r="QM6" s="464"/>
      <c r="QN6" s="464"/>
      <c r="QO6" s="464"/>
      <c r="QP6" s="464"/>
      <c r="QQ6" s="464"/>
      <c r="QR6" s="464"/>
      <c r="QS6" s="464"/>
      <c r="QT6" s="464"/>
      <c r="QU6" s="464"/>
      <c r="QV6" s="10" t="s">
        <v>136</v>
      </c>
      <c r="QW6" s="11" t="s">
        <v>109</v>
      </c>
      <c r="QX6" s="464" t="s">
        <v>137</v>
      </c>
      <c r="QY6" s="464"/>
      <c r="QZ6" s="464"/>
      <c r="RA6" s="464"/>
      <c r="RB6" s="464"/>
      <c r="RC6" s="464"/>
      <c r="RD6" s="464"/>
      <c r="RE6" s="464"/>
      <c r="RF6" s="464"/>
      <c r="RG6" s="464"/>
      <c r="RH6" s="464"/>
      <c r="RI6" s="464"/>
      <c r="RJ6" s="464"/>
      <c r="RK6" s="464"/>
      <c r="RL6" s="464"/>
      <c r="RM6" s="464"/>
      <c r="RN6" s="464"/>
      <c r="RO6" s="464"/>
      <c r="RP6" s="464"/>
      <c r="RQ6" s="464"/>
      <c r="RR6" s="464"/>
      <c r="RS6" s="464" t="s">
        <v>138</v>
      </c>
      <c r="RT6" s="464"/>
      <c r="RU6" s="464"/>
      <c r="RV6" s="464"/>
      <c r="RW6" s="464"/>
      <c r="RX6" s="464"/>
      <c r="RY6" s="464"/>
      <c r="RZ6" s="464"/>
      <c r="SA6" s="464"/>
      <c r="SB6" s="464"/>
      <c r="SC6" s="464"/>
      <c r="SD6" s="464"/>
      <c r="SE6" s="464"/>
      <c r="SF6" s="464"/>
      <c r="SG6" s="464"/>
      <c r="SH6" s="464"/>
      <c r="SI6" s="464"/>
      <c r="SJ6" s="464"/>
      <c r="SK6" s="464"/>
      <c r="SL6" s="464"/>
      <c r="SM6" s="464"/>
      <c r="SN6" s="464" t="s">
        <v>139</v>
      </c>
      <c r="SO6" s="464"/>
      <c r="SP6" s="464"/>
      <c r="SQ6" s="464"/>
      <c r="SR6" s="464"/>
      <c r="SS6" s="464"/>
      <c r="ST6" s="464"/>
      <c r="SU6" s="464"/>
      <c r="SV6" s="464"/>
      <c r="SW6" s="464"/>
      <c r="SX6" s="464"/>
      <c r="SY6" s="464"/>
      <c r="SZ6" s="464"/>
      <c r="TA6" s="464"/>
      <c r="TB6" s="464"/>
      <c r="TC6" s="464"/>
      <c r="TD6" s="464"/>
      <c r="TE6" s="464"/>
      <c r="TF6" s="464"/>
      <c r="TG6" s="464"/>
      <c r="TH6" s="464"/>
      <c r="TI6" s="464" t="s">
        <v>140</v>
      </c>
      <c r="TJ6" s="464"/>
      <c r="TK6" s="464"/>
      <c r="TL6" s="464"/>
      <c r="TM6" s="464"/>
      <c r="TN6" s="464"/>
      <c r="TO6" s="464"/>
      <c r="TP6" s="464"/>
      <c r="TQ6" s="464"/>
      <c r="TR6" s="464"/>
      <c r="TS6" s="464"/>
      <c r="TT6" s="464"/>
      <c r="TU6" s="464"/>
      <c r="TV6" s="464"/>
      <c r="TW6" s="464"/>
      <c r="TX6" s="464"/>
      <c r="TY6" s="464"/>
      <c r="TZ6" s="464"/>
      <c r="UA6" s="464"/>
      <c r="UB6" s="464"/>
      <c r="UC6" s="464"/>
      <c r="UD6" s="464" t="s">
        <v>141</v>
      </c>
      <c r="UE6" s="464"/>
      <c r="UF6" s="464"/>
      <c r="UG6" s="464"/>
      <c r="UH6" s="464"/>
      <c r="UI6" s="464"/>
      <c r="UJ6" s="464"/>
      <c r="UK6" s="464"/>
      <c r="UL6" s="464"/>
      <c r="UM6" s="464"/>
      <c r="UN6" s="464"/>
      <c r="UO6" s="464"/>
      <c r="UP6" s="464"/>
      <c r="UQ6" s="464"/>
      <c r="UR6" s="464"/>
      <c r="US6" s="464"/>
      <c r="UT6" s="464"/>
      <c r="UU6" s="464"/>
      <c r="UV6" s="464"/>
      <c r="UW6" s="464"/>
      <c r="UX6" s="464"/>
      <c r="UY6" s="464" t="s">
        <v>142</v>
      </c>
      <c r="UZ6" s="464"/>
      <c r="VA6" s="464"/>
      <c r="VB6" s="464"/>
      <c r="VC6" s="464"/>
      <c r="VD6" s="464"/>
      <c r="VE6" s="464"/>
      <c r="VF6" s="464"/>
      <c r="VG6" s="464"/>
      <c r="VH6" s="464"/>
      <c r="VI6" s="464"/>
      <c r="VJ6" s="464"/>
      <c r="VK6" s="464"/>
      <c r="VL6" s="464"/>
      <c r="VM6" s="464"/>
      <c r="VN6" s="464"/>
      <c r="VO6" s="464"/>
      <c r="VP6" s="464"/>
      <c r="VQ6" s="464"/>
      <c r="VR6" s="464"/>
      <c r="VS6" s="464"/>
      <c r="VT6" s="464" t="s">
        <v>143</v>
      </c>
      <c r="VU6" s="464"/>
      <c r="VV6" s="464"/>
      <c r="VW6" s="464"/>
      <c r="VX6" s="464"/>
      <c r="VY6" s="464"/>
      <c r="VZ6" s="464"/>
      <c r="WA6" s="464"/>
      <c r="WB6" s="464"/>
      <c r="WC6" s="464"/>
      <c r="WD6" s="464"/>
      <c r="WE6" s="464"/>
      <c r="WF6" s="464"/>
      <c r="WG6" s="464"/>
      <c r="WH6" s="464"/>
      <c r="WI6" s="464"/>
      <c r="WJ6" s="464"/>
      <c r="WK6" s="464"/>
      <c r="WL6" s="464"/>
      <c r="WM6" s="464"/>
      <c r="WN6" s="464"/>
      <c r="WO6" s="465" t="s">
        <v>144</v>
      </c>
      <c r="WP6" s="465"/>
      <c r="WQ6" s="465"/>
      <c r="WR6" s="465"/>
      <c r="WS6" s="465"/>
      <c r="WT6" s="465"/>
      <c r="WU6" s="465"/>
      <c r="WV6" s="465"/>
      <c r="WW6" s="465"/>
      <c r="WX6" s="465"/>
      <c r="WY6" s="465"/>
      <c r="WZ6" s="465"/>
      <c r="XA6" s="465"/>
      <c r="XB6" s="465"/>
      <c r="XC6" s="465"/>
      <c r="XD6" s="465"/>
      <c r="XE6" s="465"/>
      <c r="XF6" s="465"/>
      <c r="XG6" s="465"/>
      <c r="XH6" s="465"/>
      <c r="XI6" s="465"/>
      <c r="XJ6" s="12" t="s">
        <v>145</v>
      </c>
      <c r="XK6" s="465" t="s">
        <v>146</v>
      </c>
      <c r="XL6" s="465"/>
      <c r="XM6" s="465"/>
      <c r="XN6" s="465"/>
      <c r="XO6" s="465"/>
      <c r="XP6" s="465"/>
      <c r="XQ6" s="465" t="s">
        <v>147</v>
      </c>
      <c r="XR6" s="465"/>
      <c r="XS6" s="465"/>
      <c r="XT6" s="465"/>
      <c r="XU6" s="465"/>
      <c r="XV6" s="465"/>
      <c r="XW6" s="465"/>
      <c r="XX6" s="465"/>
      <c r="XY6" s="465"/>
      <c r="XZ6" s="465"/>
      <c r="YA6" s="465"/>
      <c r="YB6" s="465"/>
      <c r="YC6" s="465"/>
      <c r="YD6" s="465"/>
      <c r="YE6" s="499"/>
      <c r="YF6" s="498"/>
      <c r="YG6" s="6"/>
    </row>
    <row r="7" spans="1:657" s="9" customFormat="1" ht="99.75" x14ac:dyDescent="0.25">
      <c r="A7" s="503"/>
      <c r="B7" s="464"/>
      <c r="C7" s="464"/>
      <c r="D7" s="464"/>
      <c r="E7" s="463"/>
      <c r="F7" s="463"/>
      <c r="G7" s="463"/>
      <c r="H7" s="463"/>
      <c r="I7" s="463"/>
      <c r="J7" s="463"/>
      <c r="K7" s="463"/>
      <c r="L7" s="463"/>
      <c r="M7" s="463"/>
      <c r="N7" s="463"/>
      <c r="O7" s="463"/>
      <c r="P7" s="463"/>
      <c r="Q7" s="464"/>
      <c r="R7" s="464"/>
      <c r="S7" s="463"/>
      <c r="T7" s="487"/>
      <c r="U7" s="463"/>
      <c r="V7" s="463"/>
      <c r="W7" s="463"/>
      <c r="X7" s="490"/>
      <c r="Y7" s="13"/>
      <c r="Z7" s="13"/>
      <c r="AA7" s="477"/>
      <c r="AB7" s="477"/>
      <c r="AC7" s="464"/>
      <c r="AD7" s="13"/>
      <c r="AE7" s="13"/>
      <c r="AF7" s="13"/>
      <c r="AG7" s="13"/>
      <c r="AH7" s="13"/>
      <c r="AI7" s="14" t="s">
        <v>148</v>
      </c>
      <c r="AJ7" s="14" t="s">
        <v>149</v>
      </c>
      <c r="AK7" s="13"/>
      <c r="AL7" s="13"/>
      <c r="AM7" s="13"/>
      <c r="AN7" s="13"/>
      <c r="AO7" s="13"/>
      <c r="AP7" s="13"/>
      <c r="AQ7" s="464"/>
      <c r="AR7" s="13"/>
      <c r="AS7" s="13"/>
      <c r="AT7" s="10" t="s">
        <v>150</v>
      </c>
      <c r="AU7" s="10" t="s">
        <v>151</v>
      </c>
      <c r="AV7" s="10" t="s">
        <v>150</v>
      </c>
      <c r="AW7" s="10" t="s">
        <v>151</v>
      </c>
      <c r="AX7" s="463"/>
      <c r="AY7" s="463"/>
      <c r="AZ7" s="463"/>
      <c r="BA7" s="463"/>
      <c r="BB7" s="463"/>
      <c r="BC7" s="463"/>
      <c r="BD7" s="463"/>
      <c r="BE7" s="463"/>
      <c r="BF7" s="10" t="s">
        <v>53</v>
      </c>
      <c r="BG7" s="10" t="s">
        <v>152</v>
      </c>
      <c r="BH7" s="10" t="s">
        <v>153</v>
      </c>
      <c r="BI7" s="487"/>
      <c r="BJ7" s="487"/>
      <c r="BK7" s="487"/>
      <c r="BL7" s="464"/>
      <c r="BM7" s="464"/>
      <c r="BN7" s="464"/>
      <c r="BO7" s="506"/>
      <c r="BP7" s="506"/>
      <c r="BQ7" s="506"/>
      <c r="BR7" s="15" t="s">
        <v>154</v>
      </c>
      <c r="BS7" s="15" t="s">
        <v>155</v>
      </c>
      <c r="BT7" s="15" t="s">
        <v>156</v>
      </c>
      <c r="BU7" s="15" t="s">
        <v>154</v>
      </c>
      <c r="BV7" s="15" t="s">
        <v>157</v>
      </c>
      <c r="BW7" s="15" t="s">
        <v>154</v>
      </c>
      <c r="BX7" s="506"/>
      <c r="BY7" s="15" t="s">
        <v>96</v>
      </c>
      <c r="BZ7" s="15" t="s">
        <v>75</v>
      </c>
      <c r="CA7" s="15" t="s">
        <v>76</v>
      </c>
      <c r="CB7" s="15" t="s">
        <v>77</v>
      </c>
      <c r="CC7" s="15" t="s">
        <v>78</v>
      </c>
      <c r="CD7" s="15" t="s">
        <v>79</v>
      </c>
      <c r="CE7" s="506"/>
      <c r="CF7" s="506"/>
      <c r="CG7" s="506"/>
      <c r="CH7" s="506"/>
      <c r="CI7" s="506"/>
      <c r="CJ7" s="506"/>
      <c r="CK7" s="463"/>
      <c r="CL7" s="463"/>
      <c r="CM7" s="463"/>
      <c r="CN7" s="463"/>
      <c r="CO7" s="463"/>
      <c r="CP7" s="463"/>
      <c r="CQ7" s="463"/>
      <c r="CR7" s="10" t="s">
        <v>110</v>
      </c>
      <c r="CS7" s="10" t="s">
        <v>158</v>
      </c>
      <c r="CT7" s="10" t="s">
        <v>159</v>
      </c>
      <c r="CU7" s="10" t="s">
        <v>160</v>
      </c>
      <c r="CV7" s="10" t="s">
        <v>161</v>
      </c>
      <c r="CW7" s="10" t="s">
        <v>162</v>
      </c>
      <c r="CX7" s="10" t="s">
        <v>163</v>
      </c>
      <c r="CY7" s="10" t="s">
        <v>164</v>
      </c>
      <c r="CZ7" s="10" t="s">
        <v>165</v>
      </c>
      <c r="DA7" s="10" t="s">
        <v>166</v>
      </c>
      <c r="DB7" s="463"/>
      <c r="DC7" s="467"/>
      <c r="DD7" s="467"/>
      <c r="DE7" s="473"/>
      <c r="DF7" s="467"/>
      <c r="DG7" s="464"/>
      <c r="DH7" s="463"/>
      <c r="DI7" s="463"/>
      <c r="DJ7" s="463"/>
      <c r="DK7" s="463"/>
      <c r="DL7" s="463"/>
      <c r="DM7" s="463"/>
      <c r="DN7" s="464"/>
      <c r="DO7" s="10" t="s">
        <v>251</v>
      </c>
      <c r="DP7" s="10" t="s">
        <v>252</v>
      </c>
      <c r="DQ7" s="10" t="s">
        <v>253</v>
      </c>
      <c r="DR7" s="10" t="s">
        <v>254</v>
      </c>
      <c r="DS7" s="10" t="s">
        <v>255</v>
      </c>
      <c r="DT7" s="10" t="s">
        <v>256</v>
      </c>
      <c r="DU7" s="10" t="s">
        <v>257</v>
      </c>
      <c r="DV7" s="10" t="s">
        <v>258</v>
      </c>
      <c r="DW7" s="10" t="s">
        <v>259</v>
      </c>
      <c r="DX7" s="10" t="s">
        <v>260</v>
      </c>
      <c r="DY7" s="10" t="s">
        <v>261</v>
      </c>
      <c r="DZ7" s="10" t="s">
        <v>262</v>
      </c>
      <c r="EA7" s="10" t="s">
        <v>263</v>
      </c>
      <c r="EB7" s="10" t="s">
        <v>264</v>
      </c>
      <c r="EC7" s="10" t="s">
        <v>265</v>
      </c>
      <c r="ED7" s="10" t="s">
        <v>266</v>
      </c>
      <c r="EE7" s="10" t="s">
        <v>267</v>
      </c>
      <c r="EF7" s="10" t="s">
        <v>268</v>
      </c>
      <c r="EG7" s="10" t="s">
        <v>269</v>
      </c>
      <c r="EH7" s="10" t="s">
        <v>270</v>
      </c>
      <c r="EI7" s="10" t="s">
        <v>271</v>
      </c>
      <c r="EJ7" s="10" t="s">
        <v>272</v>
      </c>
      <c r="EK7" s="10" t="s">
        <v>273</v>
      </c>
      <c r="EL7" s="10" t="s">
        <v>274</v>
      </c>
      <c r="EM7" s="10" t="s">
        <v>275</v>
      </c>
      <c r="EN7" s="11" t="s">
        <v>53</v>
      </c>
      <c r="EO7" s="10" t="s">
        <v>53</v>
      </c>
      <c r="EP7" s="10" t="s">
        <v>276</v>
      </c>
      <c r="EQ7" s="10" t="s">
        <v>277</v>
      </c>
      <c r="ER7" s="10" t="s">
        <v>278</v>
      </c>
      <c r="ES7" s="10" t="s">
        <v>279</v>
      </c>
      <c r="ET7" s="10" t="s">
        <v>280</v>
      </c>
      <c r="EU7" s="10" t="s">
        <v>281</v>
      </c>
      <c r="EV7" s="10" t="s">
        <v>282</v>
      </c>
      <c r="EW7" s="10" t="s">
        <v>283</v>
      </c>
      <c r="EX7" s="10" t="s">
        <v>284</v>
      </c>
      <c r="EY7" s="10" t="s">
        <v>285</v>
      </c>
      <c r="EZ7" s="10" t="s">
        <v>286</v>
      </c>
      <c r="FA7" s="10" t="s">
        <v>287</v>
      </c>
      <c r="FB7" s="10" t="s">
        <v>288</v>
      </c>
      <c r="FC7" s="10" t="s">
        <v>289</v>
      </c>
      <c r="FD7" s="10" t="s">
        <v>290</v>
      </c>
      <c r="FE7" s="10" t="s">
        <v>291</v>
      </c>
      <c r="FF7" s="10" t="s">
        <v>292</v>
      </c>
      <c r="FG7" s="10" t="s">
        <v>293</v>
      </c>
      <c r="FH7" s="10" t="s">
        <v>294</v>
      </c>
      <c r="FI7" s="10" t="s">
        <v>295</v>
      </c>
      <c r="FJ7" s="11" t="s">
        <v>53</v>
      </c>
      <c r="FK7" s="10" t="s">
        <v>296</v>
      </c>
      <c r="FL7" s="10" t="s">
        <v>297</v>
      </c>
      <c r="FM7" s="10" t="s">
        <v>298</v>
      </c>
      <c r="FN7" s="10" t="s">
        <v>299</v>
      </c>
      <c r="FO7" s="10" t="s">
        <v>300</v>
      </c>
      <c r="FP7" s="10" t="s">
        <v>301</v>
      </c>
      <c r="FQ7" s="10" t="s">
        <v>302</v>
      </c>
      <c r="FR7" s="10" t="s">
        <v>303</v>
      </c>
      <c r="FS7" s="10" t="s">
        <v>304</v>
      </c>
      <c r="FT7" s="10" t="s">
        <v>305</v>
      </c>
      <c r="FU7" s="10" t="s">
        <v>306</v>
      </c>
      <c r="FV7" s="10" t="s">
        <v>307</v>
      </c>
      <c r="FW7" s="10" t="s">
        <v>308</v>
      </c>
      <c r="FX7" s="10" t="s">
        <v>309</v>
      </c>
      <c r="FY7" s="10" t="s">
        <v>310</v>
      </c>
      <c r="FZ7" s="10" t="s">
        <v>311</v>
      </c>
      <c r="GA7" s="10" t="s">
        <v>312</v>
      </c>
      <c r="GB7" s="10" t="s">
        <v>313</v>
      </c>
      <c r="GC7" s="10" t="s">
        <v>314</v>
      </c>
      <c r="GD7" s="10" t="s">
        <v>315</v>
      </c>
      <c r="GE7" s="11" t="s">
        <v>53</v>
      </c>
      <c r="GF7" s="10" t="s">
        <v>316</v>
      </c>
      <c r="GG7" s="10" t="s">
        <v>317</v>
      </c>
      <c r="GH7" s="10" t="s">
        <v>318</v>
      </c>
      <c r="GI7" s="10" t="s">
        <v>319</v>
      </c>
      <c r="GJ7" s="10" t="s">
        <v>320</v>
      </c>
      <c r="GK7" s="10" t="s">
        <v>321</v>
      </c>
      <c r="GL7" s="10" t="s">
        <v>322</v>
      </c>
      <c r="GM7" s="10" t="s">
        <v>323</v>
      </c>
      <c r="GN7" s="10" t="s">
        <v>324</v>
      </c>
      <c r="GO7" s="10" t="s">
        <v>325</v>
      </c>
      <c r="GP7" s="10" t="s">
        <v>326</v>
      </c>
      <c r="GQ7" s="10" t="s">
        <v>327</v>
      </c>
      <c r="GR7" s="10" t="s">
        <v>328</v>
      </c>
      <c r="GS7" s="10" t="s">
        <v>329</v>
      </c>
      <c r="GT7" s="10" t="s">
        <v>330</v>
      </c>
      <c r="GU7" s="10" t="s">
        <v>331</v>
      </c>
      <c r="GV7" s="10" t="s">
        <v>332</v>
      </c>
      <c r="GW7" s="10" t="s">
        <v>333</v>
      </c>
      <c r="GX7" s="10" t="s">
        <v>334</v>
      </c>
      <c r="GY7" s="10" t="s">
        <v>335</v>
      </c>
      <c r="GZ7" s="11" t="s">
        <v>53</v>
      </c>
      <c r="HA7" s="10" t="s">
        <v>336</v>
      </c>
      <c r="HB7" s="10" t="s">
        <v>337</v>
      </c>
      <c r="HC7" s="10" t="s">
        <v>338</v>
      </c>
      <c r="HD7" s="10" t="s">
        <v>339</v>
      </c>
      <c r="HE7" s="10" t="s">
        <v>340</v>
      </c>
      <c r="HF7" s="10" t="s">
        <v>341</v>
      </c>
      <c r="HG7" s="10" t="s">
        <v>342</v>
      </c>
      <c r="HH7" s="10" t="s">
        <v>343</v>
      </c>
      <c r="HI7" s="10" t="s">
        <v>344</v>
      </c>
      <c r="HJ7" s="10" t="s">
        <v>345</v>
      </c>
      <c r="HK7" s="10" t="s">
        <v>346</v>
      </c>
      <c r="HL7" s="10" t="s">
        <v>347</v>
      </c>
      <c r="HM7" s="10" t="s">
        <v>348</v>
      </c>
      <c r="HN7" s="10" t="s">
        <v>349</v>
      </c>
      <c r="HO7" s="10" t="s">
        <v>350</v>
      </c>
      <c r="HP7" s="10" t="s">
        <v>351</v>
      </c>
      <c r="HQ7" s="10" t="s">
        <v>352</v>
      </c>
      <c r="HR7" s="10" t="s">
        <v>353</v>
      </c>
      <c r="HS7" s="10" t="s">
        <v>354</v>
      </c>
      <c r="HT7" s="10" t="s">
        <v>355</v>
      </c>
      <c r="HU7" s="11" t="s">
        <v>53</v>
      </c>
      <c r="HV7" s="10" t="s">
        <v>356</v>
      </c>
      <c r="HW7" s="10" t="s">
        <v>357</v>
      </c>
      <c r="HX7" s="10" t="s">
        <v>358</v>
      </c>
      <c r="HY7" s="10" t="s">
        <v>359</v>
      </c>
      <c r="HZ7" s="10" t="s">
        <v>360</v>
      </c>
      <c r="IA7" s="10" t="s">
        <v>361</v>
      </c>
      <c r="IB7" s="10" t="s">
        <v>362</v>
      </c>
      <c r="IC7" s="10" t="s">
        <v>363</v>
      </c>
      <c r="ID7" s="10" t="s">
        <v>364</v>
      </c>
      <c r="IE7" s="10" t="s">
        <v>365</v>
      </c>
      <c r="IF7" s="10" t="s">
        <v>366</v>
      </c>
      <c r="IG7" s="10" t="s">
        <v>367</v>
      </c>
      <c r="IH7" s="10" t="s">
        <v>368</v>
      </c>
      <c r="II7" s="10" t="s">
        <v>369</v>
      </c>
      <c r="IJ7" s="10" t="s">
        <v>370</v>
      </c>
      <c r="IK7" s="10" t="s">
        <v>371</v>
      </c>
      <c r="IL7" s="10" t="s">
        <v>372</v>
      </c>
      <c r="IM7" s="10" t="s">
        <v>373</v>
      </c>
      <c r="IN7" s="10" t="s">
        <v>374</v>
      </c>
      <c r="IO7" s="10" t="s">
        <v>375</v>
      </c>
      <c r="IP7" s="11" t="s">
        <v>53</v>
      </c>
      <c r="IQ7" s="10" t="s">
        <v>376</v>
      </c>
      <c r="IR7" s="10" t="s">
        <v>377</v>
      </c>
      <c r="IS7" s="10" t="s">
        <v>378</v>
      </c>
      <c r="IT7" s="10" t="s">
        <v>379</v>
      </c>
      <c r="IU7" s="10" t="s">
        <v>380</v>
      </c>
      <c r="IV7" s="10" t="s">
        <v>381</v>
      </c>
      <c r="IW7" s="10" t="s">
        <v>382</v>
      </c>
      <c r="IX7" s="10" t="s">
        <v>383</v>
      </c>
      <c r="IY7" s="10" t="s">
        <v>384</v>
      </c>
      <c r="IZ7" s="10" t="s">
        <v>385</v>
      </c>
      <c r="JA7" s="10" t="s">
        <v>386</v>
      </c>
      <c r="JB7" s="10" t="s">
        <v>387</v>
      </c>
      <c r="JC7" s="10" t="s">
        <v>388</v>
      </c>
      <c r="JD7" s="10" t="s">
        <v>389</v>
      </c>
      <c r="JE7" s="10" t="s">
        <v>390</v>
      </c>
      <c r="JF7" s="10" t="s">
        <v>391</v>
      </c>
      <c r="JG7" s="10" t="s">
        <v>392</v>
      </c>
      <c r="JH7" s="10" t="s">
        <v>393</v>
      </c>
      <c r="JI7" s="10" t="s">
        <v>394</v>
      </c>
      <c r="JJ7" s="10" t="s">
        <v>395</v>
      </c>
      <c r="JK7" s="11" t="s">
        <v>53</v>
      </c>
      <c r="JL7" s="10" t="s">
        <v>396</v>
      </c>
      <c r="JM7" s="10" t="s">
        <v>397</v>
      </c>
      <c r="JN7" s="10" t="s">
        <v>398</v>
      </c>
      <c r="JO7" s="10" t="s">
        <v>399</v>
      </c>
      <c r="JP7" s="10" t="s">
        <v>400</v>
      </c>
      <c r="JQ7" s="10" t="s">
        <v>401</v>
      </c>
      <c r="JR7" s="10" t="s">
        <v>402</v>
      </c>
      <c r="JS7" s="10" t="s">
        <v>403</v>
      </c>
      <c r="JT7" s="10" t="s">
        <v>404</v>
      </c>
      <c r="JU7" s="10" t="s">
        <v>405</v>
      </c>
      <c r="JV7" s="10" t="s">
        <v>406</v>
      </c>
      <c r="JW7" s="10" t="s">
        <v>407</v>
      </c>
      <c r="JX7" s="10" t="s">
        <v>408</v>
      </c>
      <c r="JY7" s="10" t="s">
        <v>409</v>
      </c>
      <c r="JZ7" s="10" t="s">
        <v>410</v>
      </c>
      <c r="KA7" s="10" t="s">
        <v>411</v>
      </c>
      <c r="KB7" s="10" t="s">
        <v>412</v>
      </c>
      <c r="KC7" s="10" t="s">
        <v>413</v>
      </c>
      <c r="KD7" s="10" t="s">
        <v>414</v>
      </c>
      <c r="KE7" s="10" t="s">
        <v>415</v>
      </c>
      <c r="KF7" s="11" t="s">
        <v>53</v>
      </c>
      <c r="KG7" s="10" t="s">
        <v>416</v>
      </c>
      <c r="KH7" s="10" t="s">
        <v>417</v>
      </c>
      <c r="KI7" s="10" t="s">
        <v>418</v>
      </c>
      <c r="KJ7" s="10" t="s">
        <v>419</v>
      </c>
      <c r="KK7" s="10" t="s">
        <v>420</v>
      </c>
      <c r="KL7" s="10" t="s">
        <v>421</v>
      </c>
      <c r="KM7" s="10" t="s">
        <v>422</v>
      </c>
      <c r="KN7" s="10" t="s">
        <v>423</v>
      </c>
      <c r="KO7" s="10" t="s">
        <v>424</v>
      </c>
      <c r="KP7" s="10" t="s">
        <v>425</v>
      </c>
      <c r="KQ7" s="10" t="s">
        <v>426</v>
      </c>
      <c r="KR7" s="10" t="s">
        <v>427</v>
      </c>
      <c r="KS7" s="10" t="s">
        <v>428</v>
      </c>
      <c r="KT7" s="10" t="s">
        <v>429</v>
      </c>
      <c r="KU7" s="10" t="s">
        <v>430</v>
      </c>
      <c r="KV7" s="10" t="s">
        <v>431</v>
      </c>
      <c r="KW7" s="10" t="s">
        <v>432</v>
      </c>
      <c r="KX7" s="10" t="s">
        <v>433</v>
      </c>
      <c r="KY7" s="10" t="s">
        <v>434</v>
      </c>
      <c r="KZ7" s="10" t="s">
        <v>435</v>
      </c>
      <c r="LA7" s="11" t="s">
        <v>53</v>
      </c>
      <c r="LB7" s="10" t="s">
        <v>436</v>
      </c>
      <c r="LC7" s="10" t="s">
        <v>437</v>
      </c>
      <c r="LD7" s="10" t="s">
        <v>438</v>
      </c>
      <c r="LE7" s="10" t="s">
        <v>439</v>
      </c>
      <c r="LF7" s="10" t="s">
        <v>440</v>
      </c>
      <c r="LG7" s="10" t="s">
        <v>441</v>
      </c>
      <c r="LH7" s="10" t="s">
        <v>442</v>
      </c>
      <c r="LI7" s="10" t="s">
        <v>443</v>
      </c>
      <c r="LJ7" s="10" t="s">
        <v>444</v>
      </c>
      <c r="LK7" s="10" t="s">
        <v>445</v>
      </c>
      <c r="LL7" s="10" t="s">
        <v>446</v>
      </c>
      <c r="LM7" s="10" t="s">
        <v>447</v>
      </c>
      <c r="LN7" s="10" t="s">
        <v>448</v>
      </c>
      <c r="LO7" s="10" t="s">
        <v>449</v>
      </c>
      <c r="LP7" s="10" t="s">
        <v>450</v>
      </c>
      <c r="LQ7" s="10" t="s">
        <v>451</v>
      </c>
      <c r="LR7" s="10" t="s">
        <v>452</v>
      </c>
      <c r="LS7" s="10" t="s">
        <v>453</v>
      </c>
      <c r="LT7" s="10" t="s">
        <v>454</v>
      </c>
      <c r="LU7" s="10" t="s">
        <v>455</v>
      </c>
      <c r="LV7" s="11" t="s">
        <v>53</v>
      </c>
      <c r="LW7" s="10" t="s">
        <v>456</v>
      </c>
      <c r="LX7" s="10" t="s">
        <v>457</v>
      </c>
      <c r="LY7" s="10" t="s">
        <v>458</v>
      </c>
      <c r="LZ7" s="10" t="s">
        <v>459</v>
      </c>
      <c r="MA7" s="10" t="s">
        <v>460</v>
      </c>
      <c r="MB7" s="10" t="s">
        <v>461</v>
      </c>
      <c r="MC7" s="10" t="s">
        <v>462</v>
      </c>
      <c r="MD7" s="10" t="s">
        <v>463</v>
      </c>
      <c r="ME7" s="10" t="s">
        <v>464</v>
      </c>
      <c r="MF7" s="10" t="s">
        <v>465</v>
      </c>
      <c r="MG7" s="10" t="s">
        <v>466</v>
      </c>
      <c r="MH7" s="10" t="s">
        <v>467</v>
      </c>
      <c r="MI7" s="10" t="s">
        <v>468</v>
      </c>
      <c r="MJ7" s="10" t="s">
        <v>469</v>
      </c>
      <c r="MK7" s="10" t="s">
        <v>470</v>
      </c>
      <c r="ML7" s="10" t="s">
        <v>471</v>
      </c>
      <c r="MM7" s="10" t="s">
        <v>472</v>
      </c>
      <c r="MN7" s="10" t="s">
        <v>473</v>
      </c>
      <c r="MO7" s="10" t="s">
        <v>474</v>
      </c>
      <c r="MP7" s="10" t="s">
        <v>475</v>
      </c>
      <c r="MQ7" s="11" t="s">
        <v>53</v>
      </c>
      <c r="MR7" s="10" t="s">
        <v>476</v>
      </c>
      <c r="MS7" s="10" t="s">
        <v>477</v>
      </c>
      <c r="MT7" s="10" t="s">
        <v>478</v>
      </c>
      <c r="MU7" s="10" t="s">
        <v>479</v>
      </c>
      <c r="MV7" s="10" t="s">
        <v>480</v>
      </c>
      <c r="MW7" s="10" t="s">
        <v>481</v>
      </c>
      <c r="MX7" s="10" t="s">
        <v>482</v>
      </c>
      <c r="MY7" s="10" t="s">
        <v>483</v>
      </c>
      <c r="MZ7" s="10" t="s">
        <v>484</v>
      </c>
      <c r="NA7" s="10" t="s">
        <v>485</v>
      </c>
      <c r="NB7" s="10" t="s">
        <v>486</v>
      </c>
      <c r="NC7" s="10" t="s">
        <v>487</v>
      </c>
      <c r="ND7" s="10" t="s">
        <v>488</v>
      </c>
      <c r="NE7" s="10" t="s">
        <v>489</v>
      </c>
      <c r="NF7" s="10" t="s">
        <v>490</v>
      </c>
      <c r="NG7" s="10" t="s">
        <v>491</v>
      </c>
      <c r="NH7" s="10" t="s">
        <v>492</v>
      </c>
      <c r="NI7" s="10" t="s">
        <v>493</v>
      </c>
      <c r="NJ7" s="10" t="s">
        <v>494</v>
      </c>
      <c r="NK7" s="10" t="s">
        <v>495</v>
      </c>
      <c r="NL7" s="11" t="s">
        <v>53</v>
      </c>
      <c r="NM7" s="10" t="s">
        <v>496</v>
      </c>
      <c r="NN7" s="10" t="s">
        <v>497</v>
      </c>
      <c r="NO7" s="10" t="s">
        <v>498</v>
      </c>
      <c r="NP7" s="10" t="s">
        <v>499</v>
      </c>
      <c r="NQ7" s="10" t="s">
        <v>500</v>
      </c>
      <c r="NR7" s="10" t="s">
        <v>501</v>
      </c>
      <c r="NS7" s="10" t="s">
        <v>502</v>
      </c>
      <c r="NT7" s="10" t="s">
        <v>503</v>
      </c>
      <c r="NU7" s="10" t="s">
        <v>504</v>
      </c>
      <c r="NV7" s="10" t="s">
        <v>505</v>
      </c>
      <c r="NW7" s="10" t="s">
        <v>506</v>
      </c>
      <c r="NX7" s="10" t="s">
        <v>507</v>
      </c>
      <c r="NY7" s="10" t="s">
        <v>508</v>
      </c>
      <c r="NZ7" s="10" t="s">
        <v>509</v>
      </c>
      <c r="OA7" s="10" t="s">
        <v>510</v>
      </c>
      <c r="OB7" s="10" t="s">
        <v>511</v>
      </c>
      <c r="OC7" s="10" t="s">
        <v>512</v>
      </c>
      <c r="OD7" s="10" t="s">
        <v>513</v>
      </c>
      <c r="OE7" s="10" t="s">
        <v>514</v>
      </c>
      <c r="OF7" s="10" t="s">
        <v>515</v>
      </c>
      <c r="OG7" s="11" t="s">
        <v>53</v>
      </c>
      <c r="OH7" s="10" t="s">
        <v>516</v>
      </c>
      <c r="OI7" s="10" t="s">
        <v>517</v>
      </c>
      <c r="OJ7" s="10" t="s">
        <v>518</v>
      </c>
      <c r="OK7" s="10" t="s">
        <v>519</v>
      </c>
      <c r="OL7" s="10" t="s">
        <v>520</v>
      </c>
      <c r="OM7" s="10" t="s">
        <v>521</v>
      </c>
      <c r="ON7" s="10" t="s">
        <v>522</v>
      </c>
      <c r="OO7" s="10" t="s">
        <v>523</v>
      </c>
      <c r="OP7" s="10" t="s">
        <v>524</v>
      </c>
      <c r="OQ7" s="10" t="s">
        <v>525</v>
      </c>
      <c r="OR7" s="10" t="s">
        <v>526</v>
      </c>
      <c r="OS7" s="10" t="s">
        <v>527</v>
      </c>
      <c r="OT7" s="10" t="s">
        <v>527</v>
      </c>
      <c r="OU7" s="10" t="s">
        <v>527</v>
      </c>
      <c r="OV7" s="10" t="s">
        <v>527</v>
      </c>
      <c r="OW7" s="10" t="s">
        <v>527</v>
      </c>
      <c r="OX7" s="10" t="s">
        <v>527</v>
      </c>
      <c r="OY7" s="10" t="s">
        <v>527</v>
      </c>
      <c r="OZ7" s="10" t="s">
        <v>527</v>
      </c>
      <c r="PA7" s="10" t="s">
        <v>527</v>
      </c>
      <c r="PB7" s="11" t="s">
        <v>53</v>
      </c>
      <c r="PC7" s="10"/>
      <c r="PD7" s="10"/>
      <c r="PE7" s="10" t="s">
        <v>528</v>
      </c>
      <c r="PF7" s="10" t="s">
        <v>529</v>
      </c>
      <c r="PG7" s="10" t="s">
        <v>530</v>
      </c>
      <c r="PH7" s="10" t="s">
        <v>531</v>
      </c>
      <c r="PI7" s="10" t="s">
        <v>532</v>
      </c>
      <c r="PJ7" s="10" t="s">
        <v>533</v>
      </c>
      <c r="PK7" s="10" t="s">
        <v>534</v>
      </c>
      <c r="PL7" s="10" t="s">
        <v>535</v>
      </c>
      <c r="PM7" s="10" t="s">
        <v>536</v>
      </c>
      <c r="PN7" s="10" t="s">
        <v>537</v>
      </c>
      <c r="PO7" s="10" t="s">
        <v>538</v>
      </c>
      <c r="PP7" s="10" t="s">
        <v>539</v>
      </c>
      <c r="PQ7" s="10" t="s">
        <v>540</v>
      </c>
      <c r="PR7" s="10" t="s">
        <v>541</v>
      </c>
      <c r="PS7" s="10" t="s">
        <v>542</v>
      </c>
      <c r="PT7" s="10" t="s">
        <v>543</v>
      </c>
      <c r="PU7" s="10" t="s">
        <v>544</v>
      </c>
      <c r="PV7" s="10" t="s">
        <v>545</v>
      </c>
      <c r="PW7" s="10" t="s">
        <v>546</v>
      </c>
      <c r="PX7" s="10" t="s">
        <v>547</v>
      </c>
      <c r="PY7" s="11" t="s">
        <v>53</v>
      </c>
      <c r="PZ7" s="10"/>
      <c r="QA7" s="10" t="s">
        <v>548</v>
      </c>
      <c r="QB7" s="10" t="s">
        <v>549</v>
      </c>
      <c r="QC7" s="10" t="s">
        <v>550</v>
      </c>
      <c r="QD7" s="10" t="s">
        <v>551</v>
      </c>
      <c r="QE7" s="10" t="s">
        <v>552</v>
      </c>
      <c r="QF7" s="10" t="s">
        <v>553</v>
      </c>
      <c r="QG7" s="10" t="s">
        <v>554</v>
      </c>
      <c r="QH7" s="10" t="s">
        <v>555</v>
      </c>
      <c r="QI7" s="10" t="s">
        <v>556</v>
      </c>
      <c r="QJ7" s="10" t="s">
        <v>557</v>
      </c>
      <c r="QK7" s="10" t="s">
        <v>558</v>
      </c>
      <c r="QL7" s="10" t="s">
        <v>559</v>
      </c>
      <c r="QM7" s="10" t="s">
        <v>560</v>
      </c>
      <c r="QN7" s="10" t="s">
        <v>561</v>
      </c>
      <c r="QO7" s="10" t="s">
        <v>562</v>
      </c>
      <c r="QP7" s="10" t="s">
        <v>563</v>
      </c>
      <c r="QQ7" s="10" t="s">
        <v>564</v>
      </c>
      <c r="QR7" s="10" t="s">
        <v>565</v>
      </c>
      <c r="QS7" s="10" t="s">
        <v>566</v>
      </c>
      <c r="QT7" s="10" t="s">
        <v>567</v>
      </c>
      <c r="QU7" s="11" t="s">
        <v>53</v>
      </c>
      <c r="QV7" s="10"/>
      <c r="QW7" s="11"/>
      <c r="QX7" s="10" t="s">
        <v>568</v>
      </c>
      <c r="QY7" s="10" t="s">
        <v>569</v>
      </c>
      <c r="QZ7" s="10" t="s">
        <v>570</v>
      </c>
      <c r="RA7" s="10" t="s">
        <v>571</v>
      </c>
      <c r="RB7" s="10" t="s">
        <v>572</v>
      </c>
      <c r="RC7" s="10" t="s">
        <v>573</v>
      </c>
      <c r="RD7" s="10" t="s">
        <v>574</v>
      </c>
      <c r="RE7" s="10" t="s">
        <v>575</v>
      </c>
      <c r="RF7" s="10" t="s">
        <v>576</v>
      </c>
      <c r="RG7" s="10" t="s">
        <v>577</v>
      </c>
      <c r="RH7" s="10" t="s">
        <v>578</v>
      </c>
      <c r="RI7" s="10" t="s">
        <v>579</v>
      </c>
      <c r="RJ7" s="10" t="s">
        <v>580</v>
      </c>
      <c r="RK7" s="10" t="s">
        <v>581</v>
      </c>
      <c r="RL7" s="10" t="s">
        <v>582</v>
      </c>
      <c r="RM7" s="10" t="s">
        <v>583</v>
      </c>
      <c r="RN7" s="10" t="s">
        <v>584</v>
      </c>
      <c r="RO7" s="10" t="s">
        <v>585</v>
      </c>
      <c r="RP7" s="10" t="s">
        <v>586</v>
      </c>
      <c r="RQ7" s="10" t="s">
        <v>587</v>
      </c>
      <c r="RR7" s="11" t="s">
        <v>53</v>
      </c>
      <c r="RS7" s="10" t="s">
        <v>588</v>
      </c>
      <c r="RT7" s="10" t="s">
        <v>589</v>
      </c>
      <c r="RU7" s="10" t="s">
        <v>590</v>
      </c>
      <c r="RV7" s="10" t="s">
        <v>591</v>
      </c>
      <c r="RW7" s="10" t="s">
        <v>592</v>
      </c>
      <c r="RX7" s="10" t="s">
        <v>593</v>
      </c>
      <c r="RY7" s="10" t="s">
        <v>594</v>
      </c>
      <c r="RZ7" s="10" t="s">
        <v>595</v>
      </c>
      <c r="SA7" s="10" t="s">
        <v>596</v>
      </c>
      <c r="SB7" s="10" t="s">
        <v>597</v>
      </c>
      <c r="SC7" s="10" t="s">
        <v>598</v>
      </c>
      <c r="SD7" s="10" t="s">
        <v>599</v>
      </c>
      <c r="SE7" s="10" t="s">
        <v>600</v>
      </c>
      <c r="SF7" s="10" t="s">
        <v>601</v>
      </c>
      <c r="SG7" s="10" t="s">
        <v>602</v>
      </c>
      <c r="SH7" s="10" t="s">
        <v>603</v>
      </c>
      <c r="SI7" s="10" t="s">
        <v>604</v>
      </c>
      <c r="SJ7" s="10" t="s">
        <v>605</v>
      </c>
      <c r="SK7" s="10" t="s">
        <v>606</v>
      </c>
      <c r="SL7" s="10" t="s">
        <v>607</v>
      </c>
      <c r="SM7" s="11" t="s">
        <v>53</v>
      </c>
      <c r="SN7" s="10" t="s">
        <v>608</v>
      </c>
      <c r="SO7" s="10" t="s">
        <v>609</v>
      </c>
      <c r="SP7" s="10" t="s">
        <v>610</v>
      </c>
      <c r="SQ7" s="10" t="s">
        <v>611</v>
      </c>
      <c r="SR7" s="10" t="s">
        <v>612</v>
      </c>
      <c r="SS7" s="10" t="s">
        <v>613</v>
      </c>
      <c r="ST7" s="10" t="s">
        <v>614</v>
      </c>
      <c r="SU7" s="10" t="s">
        <v>615</v>
      </c>
      <c r="SV7" s="10" t="s">
        <v>616</v>
      </c>
      <c r="SW7" s="10" t="s">
        <v>617</v>
      </c>
      <c r="SX7" s="10" t="s">
        <v>618</v>
      </c>
      <c r="SY7" s="10" t="s">
        <v>619</v>
      </c>
      <c r="SZ7" s="10" t="s">
        <v>620</v>
      </c>
      <c r="TA7" s="10" t="s">
        <v>621</v>
      </c>
      <c r="TB7" s="10" t="s">
        <v>622</v>
      </c>
      <c r="TC7" s="10" t="s">
        <v>623</v>
      </c>
      <c r="TD7" s="10" t="s">
        <v>624</v>
      </c>
      <c r="TE7" s="10" t="s">
        <v>625</v>
      </c>
      <c r="TF7" s="10" t="s">
        <v>626</v>
      </c>
      <c r="TG7" s="10" t="s">
        <v>627</v>
      </c>
      <c r="TH7" s="11" t="s">
        <v>53</v>
      </c>
      <c r="TI7" s="10" t="s">
        <v>628</v>
      </c>
      <c r="TJ7" s="10" t="s">
        <v>629</v>
      </c>
      <c r="TK7" s="10" t="s">
        <v>630</v>
      </c>
      <c r="TL7" s="10" t="s">
        <v>631</v>
      </c>
      <c r="TM7" s="10" t="s">
        <v>632</v>
      </c>
      <c r="TN7" s="10" t="s">
        <v>633</v>
      </c>
      <c r="TO7" s="10" t="s">
        <v>634</v>
      </c>
      <c r="TP7" s="10" t="s">
        <v>635</v>
      </c>
      <c r="TQ7" s="10" t="s">
        <v>636</v>
      </c>
      <c r="TR7" s="10" t="s">
        <v>637</v>
      </c>
      <c r="TS7" s="10" t="s">
        <v>638</v>
      </c>
      <c r="TT7" s="10" t="s">
        <v>639</v>
      </c>
      <c r="TU7" s="10" t="s">
        <v>640</v>
      </c>
      <c r="TV7" s="10" t="s">
        <v>641</v>
      </c>
      <c r="TW7" s="10" t="s">
        <v>642</v>
      </c>
      <c r="TX7" s="10" t="s">
        <v>643</v>
      </c>
      <c r="TY7" s="10" t="s">
        <v>644</v>
      </c>
      <c r="TZ7" s="10" t="s">
        <v>645</v>
      </c>
      <c r="UA7" s="10" t="s">
        <v>646</v>
      </c>
      <c r="UB7" s="10" t="s">
        <v>647</v>
      </c>
      <c r="UC7" s="11" t="s">
        <v>53</v>
      </c>
      <c r="UD7" s="10" t="s">
        <v>648</v>
      </c>
      <c r="UE7" s="10" t="s">
        <v>649</v>
      </c>
      <c r="UF7" s="10" t="s">
        <v>650</v>
      </c>
      <c r="UG7" s="10" t="s">
        <v>651</v>
      </c>
      <c r="UH7" s="10" t="s">
        <v>652</v>
      </c>
      <c r="UI7" s="10" t="s">
        <v>653</v>
      </c>
      <c r="UJ7" s="10" t="s">
        <v>654</v>
      </c>
      <c r="UK7" s="10" t="s">
        <v>655</v>
      </c>
      <c r="UL7" s="10" t="s">
        <v>656</v>
      </c>
      <c r="UM7" s="10" t="s">
        <v>657</v>
      </c>
      <c r="UN7" s="10" t="s">
        <v>658</v>
      </c>
      <c r="UO7" s="10" t="s">
        <v>659</v>
      </c>
      <c r="UP7" s="10" t="s">
        <v>660</v>
      </c>
      <c r="UQ7" s="10" t="s">
        <v>661</v>
      </c>
      <c r="UR7" s="10" t="s">
        <v>662</v>
      </c>
      <c r="US7" s="10" t="s">
        <v>663</v>
      </c>
      <c r="UT7" s="10" t="s">
        <v>664</v>
      </c>
      <c r="UU7" s="10" t="s">
        <v>665</v>
      </c>
      <c r="UV7" s="10" t="s">
        <v>666</v>
      </c>
      <c r="UW7" s="10" t="s">
        <v>667</v>
      </c>
      <c r="UX7" s="11" t="s">
        <v>53</v>
      </c>
      <c r="UY7" s="10" t="s">
        <v>668</v>
      </c>
      <c r="UZ7" s="10" t="s">
        <v>669</v>
      </c>
      <c r="VA7" s="10" t="s">
        <v>670</v>
      </c>
      <c r="VB7" s="10" t="s">
        <v>671</v>
      </c>
      <c r="VC7" s="10" t="s">
        <v>672</v>
      </c>
      <c r="VD7" s="10" t="s">
        <v>673</v>
      </c>
      <c r="VE7" s="10" t="s">
        <v>674</v>
      </c>
      <c r="VF7" s="10" t="s">
        <v>675</v>
      </c>
      <c r="VG7" s="10" t="s">
        <v>676</v>
      </c>
      <c r="VH7" s="10" t="s">
        <v>677</v>
      </c>
      <c r="VI7" s="10" t="s">
        <v>678</v>
      </c>
      <c r="VJ7" s="10" t="s">
        <v>679</v>
      </c>
      <c r="VK7" s="10" t="s">
        <v>680</v>
      </c>
      <c r="VL7" s="10" t="s">
        <v>681</v>
      </c>
      <c r="VM7" s="10" t="s">
        <v>682</v>
      </c>
      <c r="VN7" s="10" t="s">
        <v>683</v>
      </c>
      <c r="VO7" s="10" t="s">
        <v>684</v>
      </c>
      <c r="VP7" s="10" t="s">
        <v>685</v>
      </c>
      <c r="VQ7" s="10" t="s">
        <v>686</v>
      </c>
      <c r="VR7" s="10" t="s">
        <v>687</v>
      </c>
      <c r="VS7" s="11" t="s">
        <v>53</v>
      </c>
      <c r="VT7" s="10" t="s">
        <v>688</v>
      </c>
      <c r="VU7" s="10" t="s">
        <v>689</v>
      </c>
      <c r="VV7" s="10" t="s">
        <v>690</v>
      </c>
      <c r="VW7" s="10" t="s">
        <v>691</v>
      </c>
      <c r="VX7" s="10" t="s">
        <v>692</v>
      </c>
      <c r="VY7" s="10" t="s">
        <v>693</v>
      </c>
      <c r="VZ7" s="10" t="s">
        <v>694</v>
      </c>
      <c r="WA7" s="10" t="s">
        <v>695</v>
      </c>
      <c r="WB7" s="10" t="s">
        <v>696</v>
      </c>
      <c r="WC7" s="10" t="s">
        <v>697</v>
      </c>
      <c r="WD7" s="10" t="s">
        <v>698</v>
      </c>
      <c r="WE7" s="10" t="s">
        <v>699</v>
      </c>
      <c r="WF7" s="10" t="s">
        <v>527</v>
      </c>
      <c r="WG7" s="10" t="s">
        <v>527</v>
      </c>
      <c r="WH7" s="10" t="s">
        <v>527</v>
      </c>
      <c r="WI7" s="10" t="s">
        <v>527</v>
      </c>
      <c r="WJ7" s="10" t="s">
        <v>527</v>
      </c>
      <c r="WK7" s="10" t="s">
        <v>527</v>
      </c>
      <c r="WL7" s="10" t="s">
        <v>527</v>
      </c>
      <c r="WM7" s="10" t="s">
        <v>527</v>
      </c>
      <c r="WN7" s="11" t="s">
        <v>53</v>
      </c>
      <c r="WO7" s="10" t="s">
        <v>700</v>
      </c>
      <c r="WP7" s="10" t="s">
        <v>701</v>
      </c>
      <c r="WQ7" s="10" t="s">
        <v>702</v>
      </c>
      <c r="WR7" s="10" t="s">
        <v>703</v>
      </c>
      <c r="WS7" s="10" t="s">
        <v>704</v>
      </c>
      <c r="WT7" s="10" t="s">
        <v>705</v>
      </c>
      <c r="WU7" s="10" t="s">
        <v>706</v>
      </c>
      <c r="WV7" s="10" t="s">
        <v>707</v>
      </c>
      <c r="WW7" s="10" t="s">
        <v>708</v>
      </c>
      <c r="WX7" s="10" t="s">
        <v>709</v>
      </c>
      <c r="WY7" s="10" t="s">
        <v>710</v>
      </c>
      <c r="WZ7" s="10" t="s">
        <v>711</v>
      </c>
      <c r="XA7" s="10" t="s">
        <v>712</v>
      </c>
      <c r="XB7" s="10" t="s">
        <v>713</v>
      </c>
      <c r="XC7" s="10" t="s">
        <v>714</v>
      </c>
      <c r="XD7" s="10" t="s">
        <v>715</v>
      </c>
      <c r="XE7" s="10" t="s">
        <v>716</v>
      </c>
      <c r="XF7" s="10" t="s">
        <v>717</v>
      </c>
      <c r="XG7" s="10" t="s">
        <v>718</v>
      </c>
      <c r="XH7" s="10" t="s">
        <v>719</v>
      </c>
      <c r="XI7" s="11" t="s">
        <v>53</v>
      </c>
      <c r="XJ7" s="12"/>
      <c r="XK7" s="10" t="s">
        <v>720</v>
      </c>
      <c r="XL7" s="10" t="s">
        <v>721</v>
      </c>
      <c r="XM7" s="10" t="s">
        <v>722</v>
      </c>
      <c r="XN7" s="10" t="s">
        <v>722</v>
      </c>
      <c r="XO7" s="10" t="s">
        <v>722</v>
      </c>
      <c r="XP7" s="11" t="s">
        <v>167</v>
      </c>
      <c r="XQ7" s="10" t="s">
        <v>723</v>
      </c>
      <c r="XR7" s="10" t="s">
        <v>724</v>
      </c>
      <c r="XS7" s="10" t="s">
        <v>725</v>
      </c>
      <c r="XT7" s="10" t="s">
        <v>726</v>
      </c>
      <c r="XU7" s="10" t="s">
        <v>727</v>
      </c>
      <c r="XV7" s="10" t="s">
        <v>728</v>
      </c>
      <c r="XW7" s="10" t="s">
        <v>729</v>
      </c>
      <c r="XX7" s="10" t="s">
        <v>730</v>
      </c>
      <c r="XY7" s="10" t="s">
        <v>731</v>
      </c>
      <c r="XZ7" s="10" t="s">
        <v>732</v>
      </c>
      <c r="YA7" s="10" t="s">
        <v>733</v>
      </c>
      <c r="YB7" s="10" t="s">
        <v>734</v>
      </c>
      <c r="YC7" s="10" t="s">
        <v>735</v>
      </c>
      <c r="YD7" s="10" t="s">
        <v>736</v>
      </c>
      <c r="YE7" s="16" t="s">
        <v>53</v>
      </c>
      <c r="YF7" s="17"/>
      <c r="YG7" s="6"/>
    </row>
    <row r="8" spans="1:657" s="26" customFormat="1" ht="15.75" x14ac:dyDescent="0.25">
      <c r="A8" s="18">
        <v>1</v>
      </c>
      <c r="B8" s="19">
        <f t="shared" ref="B8:BM8" si="0">A8+1</f>
        <v>2</v>
      </c>
      <c r="C8" s="19">
        <f t="shared" si="0"/>
        <v>3</v>
      </c>
      <c r="D8" s="19">
        <f t="shared" si="0"/>
        <v>4</v>
      </c>
      <c r="E8" s="11">
        <f t="shared" si="0"/>
        <v>5</v>
      </c>
      <c r="F8" s="11">
        <f t="shared" si="0"/>
        <v>6</v>
      </c>
      <c r="G8" s="19">
        <f t="shared" si="0"/>
        <v>7</v>
      </c>
      <c r="H8" s="19">
        <f t="shared" si="0"/>
        <v>8</v>
      </c>
      <c r="I8" s="19">
        <f t="shared" si="0"/>
        <v>9</v>
      </c>
      <c r="J8" s="19">
        <f t="shared" si="0"/>
        <v>10</v>
      </c>
      <c r="K8" s="19">
        <f t="shared" si="0"/>
        <v>11</v>
      </c>
      <c r="L8" s="19">
        <f t="shared" si="0"/>
        <v>12</v>
      </c>
      <c r="M8" s="19">
        <f t="shared" si="0"/>
        <v>13</v>
      </c>
      <c r="N8" s="19">
        <f t="shared" si="0"/>
        <v>14</v>
      </c>
      <c r="O8" s="19">
        <f t="shared" si="0"/>
        <v>15</v>
      </c>
      <c r="P8" s="19">
        <f t="shared" si="0"/>
        <v>16</v>
      </c>
      <c r="Q8" s="19">
        <f t="shared" si="0"/>
        <v>17</v>
      </c>
      <c r="R8" s="19">
        <f t="shared" si="0"/>
        <v>18</v>
      </c>
      <c r="S8" s="19">
        <f t="shared" si="0"/>
        <v>19</v>
      </c>
      <c r="T8" s="19">
        <f t="shared" si="0"/>
        <v>20</v>
      </c>
      <c r="U8" s="19">
        <f t="shared" si="0"/>
        <v>21</v>
      </c>
      <c r="V8" s="19">
        <f t="shared" si="0"/>
        <v>22</v>
      </c>
      <c r="W8" s="19">
        <f t="shared" si="0"/>
        <v>23</v>
      </c>
      <c r="X8" s="19">
        <f t="shared" si="0"/>
        <v>24</v>
      </c>
      <c r="Y8" s="11">
        <f t="shared" si="0"/>
        <v>25</v>
      </c>
      <c r="Z8" s="11">
        <f t="shared" si="0"/>
        <v>26</v>
      </c>
      <c r="AA8" s="11">
        <f t="shared" si="0"/>
        <v>27</v>
      </c>
      <c r="AB8" s="11">
        <f t="shared" si="0"/>
        <v>28</v>
      </c>
      <c r="AC8" s="19">
        <f t="shared" si="0"/>
        <v>29</v>
      </c>
      <c r="AD8" s="11">
        <f t="shared" si="0"/>
        <v>30</v>
      </c>
      <c r="AE8" s="11">
        <f t="shared" si="0"/>
        <v>31</v>
      </c>
      <c r="AF8" s="11">
        <f t="shared" si="0"/>
        <v>32</v>
      </c>
      <c r="AG8" s="11">
        <f t="shared" si="0"/>
        <v>33</v>
      </c>
      <c r="AH8" s="11">
        <f t="shared" si="0"/>
        <v>34</v>
      </c>
      <c r="AI8" s="11">
        <f t="shared" si="0"/>
        <v>35</v>
      </c>
      <c r="AJ8" s="11">
        <f t="shared" si="0"/>
        <v>36</v>
      </c>
      <c r="AK8" s="11">
        <f t="shared" si="0"/>
        <v>37</v>
      </c>
      <c r="AL8" s="11">
        <f t="shared" si="0"/>
        <v>38</v>
      </c>
      <c r="AM8" s="11">
        <f t="shared" si="0"/>
        <v>39</v>
      </c>
      <c r="AN8" s="11">
        <f t="shared" si="0"/>
        <v>40</v>
      </c>
      <c r="AO8" s="11">
        <f t="shared" si="0"/>
        <v>41</v>
      </c>
      <c r="AP8" s="11">
        <f t="shared" si="0"/>
        <v>42</v>
      </c>
      <c r="AQ8" s="11">
        <f t="shared" si="0"/>
        <v>43</v>
      </c>
      <c r="AR8" s="11">
        <f t="shared" si="0"/>
        <v>44</v>
      </c>
      <c r="AS8" s="11">
        <f t="shared" si="0"/>
        <v>45</v>
      </c>
      <c r="AT8" s="19">
        <f t="shared" si="0"/>
        <v>46</v>
      </c>
      <c r="AU8" s="19">
        <f t="shared" si="0"/>
        <v>47</v>
      </c>
      <c r="AV8" s="19">
        <f t="shared" si="0"/>
        <v>48</v>
      </c>
      <c r="AW8" s="19">
        <f t="shared" si="0"/>
        <v>49</v>
      </c>
      <c r="AX8" s="19">
        <f t="shared" si="0"/>
        <v>50</v>
      </c>
      <c r="AY8" s="19">
        <f t="shared" si="0"/>
        <v>51</v>
      </c>
      <c r="AZ8" s="19">
        <f t="shared" si="0"/>
        <v>52</v>
      </c>
      <c r="BA8" s="19">
        <f t="shared" si="0"/>
        <v>53</v>
      </c>
      <c r="BB8" s="19">
        <f t="shared" si="0"/>
        <v>54</v>
      </c>
      <c r="BC8" s="19">
        <f t="shared" si="0"/>
        <v>55</v>
      </c>
      <c r="BD8" s="19">
        <f t="shared" si="0"/>
        <v>56</v>
      </c>
      <c r="BE8" s="19">
        <f t="shared" si="0"/>
        <v>57</v>
      </c>
      <c r="BF8" s="19">
        <f t="shared" si="0"/>
        <v>58</v>
      </c>
      <c r="BG8" s="19">
        <f t="shared" si="0"/>
        <v>59</v>
      </c>
      <c r="BH8" s="19">
        <f t="shared" si="0"/>
        <v>60</v>
      </c>
      <c r="BI8" s="19">
        <f t="shared" si="0"/>
        <v>61</v>
      </c>
      <c r="BJ8" s="19">
        <f t="shared" si="0"/>
        <v>62</v>
      </c>
      <c r="BK8" s="19">
        <f t="shared" si="0"/>
        <v>63</v>
      </c>
      <c r="BL8" s="19">
        <f t="shared" si="0"/>
        <v>64</v>
      </c>
      <c r="BM8" s="19">
        <f t="shared" si="0"/>
        <v>65</v>
      </c>
      <c r="BN8" s="19">
        <f t="shared" ref="BN8:DY8" si="1">BM8+1</f>
        <v>66</v>
      </c>
      <c r="BO8" s="11">
        <f t="shared" si="1"/>
        <v>67</v>
      </c>
      <c r="BP8" s="11">
        <f t="shared" si="1"/>
        <v>68</v>
      </c>
      <c r="BQ8" s="11">
        <f t="shared" si="1"/>
        <v>69</v>
      </c>
      <c r="BR8" s="11">
        <f t="shared" si="1"/>
        <v>70</v>
      </c>
      <c r="BS8" s="11">
        <f t="shared" si="1"/>
        <v>71</v>
      </c>
      <c r="BT8" s="11">
        <f t="shared" si="1"/>
        <v>72</v>
      </c>
      <c r="BU8" s="11">
        <f t="shared" si="1"/>
        <v>73</v>
      </c>
      <c r="BV8" s="11">
        <f t="shared" si="1"/>
        <v>74</v>
      </c>
      <c r="BW8" s="11">
        <f t="shared" si="1"/>
        <v>75</v>
      </c>
      <c r="BX8" s="11">
        <f t="shared" si="1"/>
        <v>76</v>
      </c>
      <c r="BY8" s="11">
        <f t="shared" si="1"/>
        <v>77</v>
      </c>
      <c r="BZ8" s="11">
        <f t="shared" si="1"/>
        <v>78</v>
      </c>
      <c r="CA8" s="11">
        <f t="shared" si="1"/>
        <v>79</v>
      </c>
      <c r="CB8" s="11">
        <f t="shared" si="1"/>
        <v>80</v>
      </c>
      <c r="CC8" s="11">
        <f t="shared" si="1"/>
        <v>81</v>
      </c>
      <c r="CD8" s="11">
        <f t="shared" si="1"/>
        <v>82</v>
      </c>
      <c r="CE8" s="11">
        <f t="shared" si="1"/>
        <v>83</v>
      </c>
      <c r="CF8" s="11">
        <f t="shared" si="1"/>
        <v>84</v>
      </c>
      <c r="CG8" s="11">
        <f t="shared" si="1"/>
        <v>85</v>
      </c>
      <c r="CH8" s="11">
        <f t="shared" si="1"/>
        <v>86</v>
      </c>
      <c r="CI8" s="11">
        <f t="shared" si="1"/>
        <v>87</v>
      </c>
      <c r="CJ8" s="11">
        <f t="shared" si="1"/>
        <v>88</v>
      </c>
      <c r="CK8" s="11">
        <f t="shared" si="1"/>
        <v>89</v>
      </c>
      <c r="CL8" s="11">
        <f t="shared" si="1"/>
        <v>90</v>
      </c>
      <c r="CM8" s="11">
        <f t="shared" si="1"/>
        <v>91</v>
      </c>
      <c r="CN8" s="11">
        <f t="shared" si="1"/>
        <v>92</v>
      </c>
      <c r="CO8" s="11">
        <f t="shared" si="1"/>
        <v>93</v>
      </c>
      <c r="CP8" s="11">
        <f t="shared" si="1"/>
        <v>94</v>
      </c>
      <c r="CQ8" s="11">
        <f t="shared" si="1"/>
        <v>95</v>
      </c>
      <c r="CR8" s="11">
        <f t="shared" si="1"/>
        <v>96</v>
      </c>
      <c r="CS8" s="11">
        <f t="shared" si="1"/>
        <v>97</v>
      </c>
      <c r="CT8" s="11">
        <f t="shared" si="1"/>
        <v>98</v>
      </c>
      <c r="CU8" s="11">
        <f t="shared" si="1"/>
        <v>99</v>
      </c>
      <c r="CV8" s="11">
        <f t="shared" si="1"/>
        <v>100</v>
      </c>
      <c r="CW8" s="11">
        <f t="shared" si="1"/>
        <v>101</v>
      </c>
      <c r="CX8" s="11">
        <f t="shared" si="1"/>
        <v>102</v>
      </c>
      <c r="CY8" s="11">
        <f t="shared" si="1"/>
        <v>103</v>
      </c>
      <c r="CZ8" s="11">
        <f t="shared" si="1"/>
        <v>104</v>
      </c>
      <c r="DA8" s="11">
        <f t="shared" si="1"/>
        <v>105</v>
      </c>
      <c r="DB8" s="19">
        <f t="shared" si="1"/>
        <v>106</v>
      </c>
      <c r="DC8" s="20">
        <f t="shared" si="1"/>
        <v>107</v>
      </c>
      <c r="DD8" s="20">
        <f t="shared" si="1"/>
        <v>108</v>
      </c>
      <c r="DE8" s="20">
        <f t="shared" si="1"/>
        <v>109</v>
      </c>
      <c r="DF8" s="19">
        <f t="shared" si="1"/>
        <v>110</v>
      </c>
      <c r="DG8" s="19">
        <f t="shared" si="1"/>
        <v>111</v>
      </c>
      <c r="DH8" s="19">
        <f t="shared" si="1"/>
        <v>112</v>
      </c>
      <c r="DI8" s="19">
        <f t="shared" si="1"/>
        <v>113</v>
      </c>
      <c r="DJ8" s="19">
        <f t="shared" si="1"/>
        <v>114</v>
      </c>
      <c r="DK8" s="19">
        <f t="shared" si="1"/>
        <v>115</v>
      </c>
      <c r="DL8" s="19">
        <f t="shared" si="1"/>
        <v>116</v>
      </c>
      <c r="DM8" s="19">
        <f t="shared" si="1"/>
        <v>117</v>
      </c>
      <c r="DN8" s="20">
        <f t="shared" si="1"/>
        <v>118</v>
      </c>
      <c r="DO8" s="19">
        <f t="shared" si="1"/>
        <v>119</v>
      </c>
      <c r="DP8" s="19">
        <f t="shared" si="1"/>
        <v>120</v>
      </c>
      <c r="DQ8" s="19">
        <f t="shared" si="1"/>
        <v>121</v>
      </c>
      <c r="DR8" s="19">
        <f t="shared" si="1"/>
        <v>122</v>
      </c>
      <c r="DS8" s="19">
        <f t="shared" si="1"/>
        <v>123</v>
      </c>
      <c r="DT8" s="19">
        <f t="shared" si="1"/>
        <v>124</v>
      </c>
      <c r="DU8" s="19">
        <f t="shared" si="1"/>
        <v>125</v>
      </c>
      <c r="DV8" s="19">
        <f t="shared" si="1"/>
        <v>126</v>
      </c>
      <c r="DW8" s="19">
        <f t="shared" si="1"/>
        <v>127</v>
      </c>
      <c r="DX8" s="19">
        <f t="shared" si="1"/>
        <v>128</v>
      </c>
      <c r="DY8" s="19">
        <f t="shared" si="1"/>
        <v>129</v>
      </c>
      <c r="DZ8" s="19">
        <f t="shared" ref="DZ8:GK8" si="2">DY8+1</f>
        <v>130</v>
      </c>
      <c r="EA8" s="19">
        <f t="shared" si="2"/>
        <v>131</v>
      </c>
      <c r="EB8" s="19">
        <f t="shared" si="2"/>
        <v>132</v>
      </c>
      <c r="EC8" s="19">
        <f t="shared" si="2"/>
        <v>133</v>
      </c>
      <c r="ED8" s="19">
        <f t="shared" si="2"/>
        <v>134</v>
      </c>
      <c r="EE8" s="19">
        <f t="shared" si="2"/>
        <v>135</v>
      </c>
      <c r="EF8" s="19">
        <f t="shared" si="2"/>
        <v>136</v>
      </c>
      <c r="EG8" s="19">
        <f t="shared" si="2"/>
        <v>137</v>
      </c>
      <c r="EH8" s="19">
        <f t="shared" si="2"/>
        <v>138</v>
      </c>
      <c r="EI8" s="19">
        <f t="shared" si="2"/>
        <v>139</v>
      </c>
      <c r="EJ8" s="19">
        <f t="shared" si="2"/>
        <v>140</v>
      </c>
      <c r="EK8" s="19">
        <f t="shared" si="2"/>
        <v>141</v>
      </c>
      <c r="EL8" s="19">
        <f t="shared" si="2"/>
        <v>142</v>
      </c>
      <c r="EM8" s="19">
        <f t="shared" si="2"/>
        <v>143</v>
      </c>
      <c r="EN8" s="19">
        <f t="shared" si="2"/>
        <v>144</v>
      </c>
      <c r="EO8" s="19">
        <f t="shared" si="2"/>
        <v>145</v>
      </c>
      <c r="EP8" s="19">
        <f t="shared" si="2"/>
        <v>146</v>
      </c>
      <c r="EQ8" s="19">
        <f t="shared" si="2"/>
        <v>147</v>
      </c>
      <c r="ER8" s="19">
        <f t="shared" si="2"/>
        <v>148</v>
      </c>
      <c r="ES8" s="19">
        <f t="shared" si="2"/>
        <v>149</v>
      </c>
      <c r="ET8" s="19">
        <f t="shared" si="2"/>
        <v>150</v>
      </c>
      <c r="EU8" s="19">
        <f t="shared" si="2"/>
        <v>151</v>
      </c>
      <c r="EV8" s="19">
        <f t="shared" si="2"/>
        <v>152</v>
      </c>
      <c r="EW8" s="19">
        <f t="shared" si="2"/>
        <v>153</v>
      </c>
      <c r="EX8" s="19">
        <f t="shared" si="2"/>
        <v>154</v>
      </c>
      <c r="EY8" s="19">
        <f t="shared" si="2"/>
        <v>155</v>
      </c>
      <c r="EZ8" s="19">
        <f t="shared" si="2"/>
        <v>156</v>
      </c>
      <c r="FA8" s="19">
        <f t="shared" si="2"/>
        <v>157</v>
      </c>
      <c r="FB8" s="19">
        <f t="shared" si="2"/>
        <v>158</v>
      </c>
      <c r="FC8" s="19">
        <f t="shared" si="2"/>
        <v>159</v>
      </c>
      <c r="FD8" s="19">
        <f t="shared" si="2"/>
        <v>160</v>
      </c>
      <c r="FE8" s="19">
        <f t="shared" si="2"/>
        <v>161</v>
      </c>
      <c r="FF8" s="19">
        <f t="shared" si="2"/>
        <v>162</v>
      </c>
      <c r="FG8" s="19">
        <f t="shared" si="2"/>
        <v>163</v>
      </c>
      <c r="FH8" s="19">
        <f t="shared" si="2"/>
        <v>164</v>
      </c>
      <c r="FI8" s="19">
        <f t="shared" si="2"/>
        <v>165</v>
      </c>
      <c r="FJ8" s="19">
        <f t="shared" si="2"/>
        <v>166</v>
      </c>
      <c r="FK8" s="21">
        <f t="shared" si="2"/>
        <v>167</v>
      </c>
      <c r="FL8" s="21">
        <f t="shared" si="2"/>
        <v>168</v>
      </c>
      <c r="FM8" s="21">
        <f t="shared" si="2"/>
        <v>169</v>
      </c>
      <c r="FN8" s="21">
        <f t="shared" si="2"/>
        <v>170</v>
      </c>
      <c r="FO8" s="21">
        <f t="shared" si="2"/>
        <v>171</v>
      </c>
      <c r="FP8" s="21">
        <f t="shared" si="2"/>
        <v>172</v>
      </c>
      <c r="FQ8" s="21">
        <f t="shared" si="2"/>
        <v>173</v>
      </c>
      <c r="FR8" s="21">
        <f t="shared" si="2"/>
        <v>174</v>
      </c>
      <c r="FS8" s="21">
        <f t="shared" si="2"/>
        <v>175</v>
      </c>
      <c r="FT8" s="21">
        <f t="shared" si="2"/>
        <v>176</v>
      </c>
      <c r="FU8" s="21">
        <f t="shared" si="2"/>
        <v>177</v>
      </c>
      <c r="FV8" s="21">
        <f t="shared" si="2"/>
        <v>178</v>
      </c>
      <c r="FW8" s="21">
        <f t="shared" si="2"/>
        <v>179</v>
      </c>
      <c r="FX8" s="21">
        <f t="shared" si="2"/>
        <v>180</v>
      </c>
      <c r="FY8" s="21">
        <f t="shared" si="2"/>
        <v>181</v>
      </c>
      <c r="FZ8" s="21">
        <f t="shared" si="2"/>
        <v>182</v>
      </c>
      <c r="GA8" s="21">
        <f t="shared" si="2"/>
        <v>183</v>
      </c>
      <c r="GB8" s="21">
        <f t="shared" si="2"/>
        <v>184</v>
      </c>
      <c r="GC8" s="21">
        <f t="shared" si="2"/>
        <v>185</v>
      </c>
      <c r="GD8" s="21">
        <f t="shared" si="2"/>
        <v>186</v>
      </c>
      <c r="GE8" s="21">
        <f t="shared" si="2"/>
        <v>187</v>
      </c>
      <c r="GF8" s="19">
        <f t="shared" si="2"/>
        <v>188</v>
      </c>
      <c r="GG8" s="19">
        <f t="shared" si="2"/>
        <v>189</v>
      </c>
      <c r="GH8" s="19">
        <f t="shared" si="2"/>
        <v>190</v>
      </c>
      <c r="GI8" s="19">
        <f t="shared" si="2"/>
        <v>191</v>
      </c>
      <c r="GJ8" s="19">
        <f t="shared" si="2"/>
        <v>192</v>
      </c>
      <c r="GK8" s="19">
        <f t="shared" si="2"/>
        <v>193</v>
      </c>
      <c r="GL8" s="19">
        <f t="shared" ref="GL8:IW8" si="3">GK8+1</f>
        <v>194</v>
      </c>
      <c r="GM8" s="19">
        <f t="shared" si="3"/>
        <v>195</v>
      </c>
      <c r="GN8" s="19">
        <f t="shared" si="3"/>
        <v>196</v>
      </c>
      <c r="GO8" s="19">
        <f t="shared" si="3"/>
        <v>197</v>
      </c>
      <c r="GP8" s="19">
        <f t="shared" si="3"/>
        <v>198</v>
      </c>
      <c r="GQ8" s="19">
        <f t="shared" si="3"/>
        <v>199</v>
      </c>
      <c r="GR8" s="19">
        <f t="shared" si="3"/>
        <v>200</v>
      </c>
      <c r="GS8" s="19">
        <f t="shared" si="3"/>
        <v>201</v>
      </c>
      <c r="GT8" s="19">
        <f t="shared" si="3"/>
        <v>202</v>
      </c>
      <c r="GU8" s="19">
        <f t="shared" si="3"/>
        <v>203</v>
      </c>
      <c r="GV8" s="19">
        <f t="shared" si="3"/>
        <v>204</v>
      </c>
      <c r="GW8" s="19">
        <f t="shared" si="3"/>
        <v>205</v>
      </c>
      <c r="GX8" s="19">
        <f t="shared" si="3"/>
        <v>206</v>
      </c>
      <c r="GY8" s="19">
        <f t="shared" si="3"/>
        <v>207</v>
      </c>
      <c r="GZ8" s="19">
        <f t="shared" si="3"/>
        <v>208</v>
      </c>
      <c r="HA8" s="19">
        <f t="shared" si="3"/>
        <v>209</v>
      </c>
      <c r="HB8" s="19">
        <f t="shared" si="3"/>
        <v>210</v>
      </c>
      <c r="HC8" s="19">
        <f t="shared" si="3"/>
        <v>211</v>
      </c>
      <c r="HD8" s="19">
        <f t="shared" si="3"/>
        <v>212</v>
      </c>
      <c r="HE8" s="19">
        <f t="shared" si="3"/>
        <v>213</v>
      </c>
      <c r="HF8" s="19">
        <f t="shared" si="3"/>
        <v>214</v>
      </c>
      <c r="HG8" s="19">
        <f t="shared" si="3"/>
        <v>215</v>
      </c>
      <c r="HH8" s="19">
        <f t="shared" si="3"/>
        <v>216</v>
      </c>
      <c r="HI8" s="19">
        <f t="shared" si="3"/>
        <v>217</v>
      </c>
      <c r="HJ8" s="19">
        <f t="shared" si="3"/>
        <v>218</v>
      </c>
      <c r="HK8" s="19">
        <f t="shared" si="3"/>
        <v>219</v>
      </c>
      <c r="HL8" s="19">
        <f t="shared" si="3"/>
        <v>220</v>
      </c>
      <c r="HM8" s="19">
        <f t="shared" si="3"/>
        <v>221</v>
      </c>
      <c r="HN8" s="19">
        <f t="shared" si="3"/>
        <v>222</v>
      </c>
      <c r="HO8" s="19">
        <f t="shared" si="3"/>
        <v>223</v>
      </c>
      <c r="HP8" s="19">
        <f t="shared" si="3"/>
        <v>224</v>
      </c>
      <c r="HQ8" s="19">
        <f t="shared" si="3"/>
        <v>225</v>
      </c>
      <c r="HR8" s="19">
        <f t="shared" si="3"/>
        <v>226</v>
      </c>
      <c r="HS8" s="19">
        <f t="shared" si="3"/>
        <v>227</v>
      </c>
      <c r="HT8" s="19">
        <f t="shared" si="3"/>
        <v>228</v>
      </c>
      <c r="HU8" s="19">
        <f t="shared" si="3"/>
        <v>229</v>
      </c>
      <c r="HV8" s="19">
        <f t="shared" si="3"/>
        <v>230</v>
      </c>
      <c r="HW8" s="19">
        <f t="shared" si="3"/>
        <v>231</v>
      </c>
      <c r="HX8" s="19">
        <f t="shared" si="3"/>
        <v>232</v>
      </c>
      <c r="HY8" s="19">
        <f t="shared" si="3"/>
        <v>233</v>
      </c>
      <c r="HZ8" s="19">
        <f t="shared" si="3"/>
        <v>234</v>
      </c>
      <c r="IA8" s="19">
        <f t="shared" si="3"/>
        <v>235</v>
      </c>
      <c r="IB8" s="19">
        <f t="shared" si="3"/>
        <v>236</v>
      </c>
      <c r="IC8" s="19">
        <f t="shared" si="3"/>
        <v>237</v>
      </c>
      <c r="ID8" s="19">
        <f t="shared" si="3"/>
        <v>238</v>
      </c>
      <c r="IE8" s="19">
        <f t="shared" si="3"/>
        <v>239</v>
      </c>
      <c r="IF8" s="19">
        <f t="shared" si="3"/>
        <v>240</v>
      </c>
      <c r="IG8" s="19">
        <f t="shared" si="3"/>
        <v>241</v>
      </c>
      <c r="IH8" s="19">
        <f t="shared" si="3"/>
        <v>242</v>
      </c>
      <c r="II8" s="19">
        <f t="shared" si="3"/>
        <v>243</v>
      </c>
      <c r="IJ8" s="19">
        <f t="shared" si="3"/>
        <v>244</v>
      </c>
      <c r="IK8" s="19">
        <f t="shared" si="3"/>
        <v>245</v>
      </c>
      <c r="IL8" s="19">
        <f t="shared" si="3"/>
        <v>246</v>
      </c>
      <c r="IM8" s="19">
        <f t="shared" si="3"/>
        <v>247</v>
      </c>
      <c r="IN8" s="19">
        <f t="shared" si="3"/>
        <v>248</v>
      </c>
      <c r="IO8" s="19">
        <f t="shared" si="3"/>
        <v>249</v>
      </c>
      <c r="IP8" s="19">
        <f t="shared" si="3"/>
        <v>250</v>
      </c>
      <c r="IQ8" s="19">
        <f t="shared" si="3"/>
        <v>251</v>
      </c>
      <c r="IR8" s="19">
        <f t="shared" si="3"/>
        <v>252</v>
      </c>
      <c r="IS8" s="19">
        <f t="shared" si="3"/>
        <v>253</v>
      </c>
      <c r="IT8" s="19">
        <f t="shared" si="3"/>
        <v>254</v>
      </c>
      <c r="IU8" s="19">
        <f t="shared" si="3"/>
        <v>255</v>
      </c>
      <c r="IV8" s="19">
        <f t="shared" si="3"/>
        <v>256</v>
      </c>
      <c r="IW8" s="19">
        <f t="shared" si="3"/>
        <v>257</v>
      </c>
      <c r="IX8" s="19">
        <f t="shared" ref="IX8:LI8" si="4">IW8+1</f>
        <v>258</v>
      </c>
      <c r="IY8" s="19">
        <f t="shared" si="4"/>
        <v>259</v>
      </c>
      <c r="IZ8" s="19">
        <f t="shared" si="4"/>
        <v>260</v>
      </c>
      <c r="JA8" s="19">
        <f t="shared" si="4"/>
        <v>261</v>
      </c>
      <c r="JB8" s="19">
        <f t="shared" si="4"/>
        <v>262</v>
      </c>
      <c r="JC8" s="19">
        <f t="shared" si="4"/>
        <v>263</v>
      </c>
      <c r="JD8" s="19">
        <f t="shared" si="4"/>
        <v>264</v>
      </c>
      <c r="JE8" s="19">
        <f t="shared" si="4"/>
        <v>265</v>
      </c>
      <c r="JF8" s="19">
        <f t="shared" si="4"/>
        <v>266</v>
      </c>
      <c r="JG8" s="19">
        <f t="shared" si="4"/>
        <v>267</v>
      </c>
      <c r="JH8" s="19">
        <f t="shared" si="4"/>
        <v>268</v>
      </c>
      <c r="JI8" s="19">
        <f t="shared" si="4"/>
        <v>269</v>
      </c>
      <c r="JJ8" s="19">
        <f t="shared" si="4"/>
        <v>270</v>
      </c>
      <c r="JK8" s="19">
        <f t="shared" si="4"/>
        <v>271</v>
      </c>
      <c r="JL8" s="19">
        <f t="shared" si="4"/>
        <v>272</v>
      </c>
      <c r="JM8" s="19">
        <f t="shared" si="4"/>
        <v>273</v>
      </c>
      <c r="JN8" s="19">
        <f t="shared" si="4"/>
        <v>274</v>
      </c>
      <c r="JO8" s="19">
        <f t="shared" si="4"/>
        <v>275</v>
      </c>
      <c r="JP8" s="19">
        <f t="shared" si="4"/>
        <v>276</v>
      </c>
      <c r="JQ8" s="19">
        <f t="shared" si="4"/>
        <v>277</v>
      </c>
      <c r="JR8" s="19">
        <f t="shared" si="4"/>
        <v>278</v>
      </c>
      <c r="JS8" s="19">
        <f t="shared" si="4"/>
        <v>279</v>
      </c>
      <c r="JT8" s="19">
        <f t="shared" si="4"/>
        <v>280</v>
      </c>
      <c r="JU8" s="19">
        <f t="shared" si="4"/>
        <v>281</v>
      </c>
      <c r="JV8" s="19">
        <f t="shared" si="4"/>
        <v>282</v>
      </c>
      <c r="JW8" s="19">
        <f t="shared" si="4"/>
        <v>283</v>
      </c>
      <c r="JX8" s="19">
        <f t="shared" si="4"/>
        <v>284</v>
      </c>
      <c r="JY8" s="19">
        <f t="shared" si="4"/>
        <v>285</v>
      </c>
      <c r="JZ8" s="19">
        <f t="shared" si="4"/>
        <v>286</v>
      </c>
      <c r="KA8" s="19">
        <f t="shared" si="4"/>
        <v>287</v>
      </c>
      <c r="KB8" s="19">
        <f t="shared" si="4"/>
        <v>288</v>
      </c>
      <c r="KC8" s="19">
        <f t="shared" si="4"/>
        <v>289</v>
      </c>
      <c r="KD8" s="19">
        <f t="shared" si="4"/>
        <v>290</v>
      </c>
      <c r="KE8" s="19">
        <f t="shared" si="4"/>
        <v>291</v>
      </c>
      <c r="KF8" s="19">
        <f t="shared" si="4"/>
        <v>292</v>
      </c>
      <c r="KG8" s="19">
        <f t="shared" si="4"/>
        <v>293</v>
      </c>
      <c r="KH8" s="19">
        <f t="shared" si="4"/>
        <v>294</v>
      </c>
      <c r="KI8" s="19">
        <f t="shared" si="4"/>
        <v>295</v>
      </c>
      <c r="KJ8" s="19">
        <f t="shared" si="4"/>
        <v>296</v>
      </c>
      <c r="KK8" s="19">
        <f t="shared" si="4"/>
        <v>297</v>
      </c>
      <c r="KL8" s="19">
        <f t="shared" si="4"/>
        <v>298</v>
      </c>
      <c r="KM8" s="19">
        <f t="shared" si="4"/>
        <v>299</v>
      </c>
      <c r="KN8" s="19">
        <f t="shared" si="4"/>
        <v>300</v>
      </c>
      <c r="KO8" s="19">
        <f t="shared" si="4"/>
        <v>301</v>
      </c>
      <c r="KP8" s="19">
        <f t="shared" si="4"/>
        <v>302</v>
      </c>
      <c r="KQ8" s="19">
        <f t="shared" si="4"/>
        <v>303</v>
      </c>
      <c r="KR8" s="19">
        <f t="shared" si="4"/>
        <v>304</v>
      </c>
      <c r="KS8" s="19">
        <f t="shared" si="4"/>
        <v>305</v>
      </c>
      <c r="KT8" s="19">
        <f t="shared" si="4"/>
        <v>306</v>
      </c>
      <c r="KU8" s="19">
        <f t="shared" si="4"/>
        <v>307</v>
      </c>
      <c r="KV8" s="19">
        <f t="shared" si="4"/>
        <v>308</v>
      </c>
      <c r="KW8" s="19">
        <f t="shared" si="4"/>
        <v>309</v>
      </c>
      <c r="KX8" s="19">
        <f t="shared" si="4"/>
        <v>310</v>
      </c>
      <c r="KY8" s="19">
        <f t="shared" si="4"/>
        <v>311</v>
      </c>
      <c r="KZ8" s="19">
        <f t="shared" si="4"/>
        <v>312</v>
      </c>
      <c r="LA8" s="19">
        <f t="shared" si="4"/>
        <v>313</v>
      </c>
      <c r="LB8" s="19">
        <f t="shared" si="4"/>
        <v>314</v>
      </c>
      <c r="LC8" s="19">
        <f t="shared" si="4"/>
        <v>315</v>
      </c>
      <c r="LD8" s="19">
        <f t="shared" si="4"/>
        <v>316</v>
      </c>
      <c r="LE8" s="19">
        <f t="shared" si="4"/>
        <v>317</v>
      </c>
      <c r="LF8" s="19">
        <f t="shared" si="4"/>
        <v>318</v>
      </c>
      <c r="LG8" s="19">
        <f t="shared" si="4"/>
        <v>319</v>
      </c>
      <c r="LH8" s="19">
        <f t="shared" si="4"/>
        <v>320</v>
      </c>
      <c r="LI8" s="19">
        <f t="shared" si="4"/>
        <v>321</v>
      </c>
      <c r="LJ8" s="19">
        <f t="shared" ref="LJ8:NU8" si="5">LI8+1</f>
        <v>322</v>
      </c>
      <c r="LK8" s="19">
        <f t="shared" si="5"/>
        <v>323</v>
      </c>
      <c r="LL8" s="19">
        <f t="shared" si="5"/>
        <v>324</v>
      </c>
      <c r="LM8" s="19">
        <f t="shared" si="5"/>
        <v>325</v>
      </c>
      <c r="LN8" s="19">
        <f t="shared" si="5"/>
        <v>326</v>
      </c>
      <c r="LO8" s="19">
        <f t="shared" si="5"/>
        <v>327</v>
      </c>
      <c r="LP8" s="19">
        <f t="shared" si="5"/>
        <v>328</v>
      </c>
      <c r="LQ8" s="19">
        <f t="shared" si="5"/>
        <v>329</v>
      </c>
      <c r="LR8" s="19">
        <f t="shared" si="5"/>
        <v>330</v>
      </c>
      <c r="LS8" s="19">
        <f t="shared" si="5"/>
        <v>331</v>
      </c>
      <c r="LT8" s="19">
        <f t="shared" si="5"/>
        <v>332</v>
      </c>
      <c r="LU8" s="19">
        <f t="shared" si="5"/>
        <v>333</v>
      </c>
      <c r="LV8" s="19">
        <f t="shared" si="5"/>
        <v>334</v>
      </c>
      <c r="LW8" s="19">
        <f t="shared" si="5"/>
        <v>335</v>
      </c>
      <c r="LX8" s="19">
        <f t="shared" si="5"/>
        <v>336</v>
      </c>
      <c r="LY8" s="19">
        <f t="shared" si="5"/>
        <v>337</v>
      </c>
      <c r="LZ8" s="19">
        <f t="shared" si="5"/>
        <v>338</v>
      </c>
      <c r="MA8" s="19">
        <f t="shared" si="5"/>
        <v>339</v>
      </c>
      <c r="MB8" s="19">
        <f t="shared" si="5"/>
        <v>340</v>
      </c>
      <c r="MC8" s="19">
        <f t="shared" si="5"/>
        <v>341</v>
      </c>
      <c r="MD8" s="19">
        <f t="shared" si="5"/>
        <v>342</v>
      </c>
      <c r="ME8" s="19">
        <f t="shared" si="5"/>
        <v>343</v>
      </c>
      <c r="MF8" s="19">
        <f t="shared" si="5"/>
        <v>344</v>
      </c>
      <c r="MG8" s="19">
        <f t="shared" si="5"/>
        <v>345</v>
      </c>
      <c r="MH8" s="19">
        <f t="shared" si="5"/>
        <v>346</v>
      </c>
      <c r="MI8" s="19">
        <f t="shared" si="5"/>
        <v>347</v>
      </c>
      <c r="MJ8" s="19">
        <f t="shared" si="5"/>
        <v>348</v>
      </c>
      <c r="MK8" s="19">
        <f t="shared" si="5"/>
        <v>349</v>
      </c>
      <c r="ML8" s="19">
        <f t="shared" si="5"/>
        <v>350</v>
      </c>
      <c r="MM8" s="19">
        <f t="shared" si="5"/>
        <v>351</v>
      </c>
      <c r="MN8" s="19">
        <f t="shared" si="5"/>
        <v>352</v>
      </c>
      <c r="MO8" s="19">
        <f t="shared" si="5"/>
        <v>353</v>
      </c>
      <c r="MP8" s="19">
        <f t="shared" si="5"/>
        <v>354</v>
      </c>
      <c r="MQ8" s="19">
        <f t="shared" si="5"/>
        <v>355</v>
      </c>
      <c r="MR8" s="19">
        <f t="shared" si="5"/>
        <v>356</v>
      </c>
      <c r="MS8" s="19">
        <f t="shared" si="5"/>
        <v>357</v>
      </c>
      <c r="MT8" s="19">
        <f t="shared" si="5"/>
        <v>358</v>
      </c>
      <c r="MU8" s="19">
        <f t="shared" si="5"/>
        <v>359</v>
      </c>
      <c r="MV8" s="19">
        <f t="shared" si="5"/>
        <v>360</v>
      </c>
      <c r="MW8" s="19">
        <f t="shared" si="5"/>
        <v>361</v>
      </c>
      <c r="MX8" s="19">
        <f t="shared" si="5"/>
        <v>362</v>
      </c>
      <c r="MY8" s="19">
        <f t="shared" si="5"/>
        <v>363</v>
      </c>
      <c r="MZ8" s="19">
        <f t="shared" si="5"/>
        <v>364</v>
      </c>
      <c r="NA8" s="19">
        <f t="shared" si="5"/>
        <v>365</v>
      </c>
      <c r="NB8" s="19">
        <f t="shared" si="5"/>
        <v>366</v>
      </c>
      <c r="NC8" s="19">
        <f t="shared" si="5"/>
        <v>367</v>
      </c>
      <c r="ND8" s="19">
        <f t="shared" si="5"/>
        <v>368</v>
      </c>
      <c r="NE8" s="19">
        <f t="shared" si="5"/>
        <v>369</v>
      </c>
      <c r="NF8" s="19">
        <f t="shared" si="5"/>
        <v>370</v>
      </c>
      <c r="NG8" s="19">
        <f t="shared" si="5"/>
        <v>371</v>
      </c>
      <c r="NH8" s="19">
        <f t="shared" si="5"/>
        <v>372</v>
      </c>
      <c r="NI8" s="19">
        <f t="shared" si="5"/>
        <v>373</v>
      </c>
      <c r="NJ8" s="19">
        <f t="shared" si="5"/>
        <v>374</v>
      </c>
      <c r="NK8" s="19">
        <f t="shared" si="5"/>
        <v>375</v>
      </c>
      <c r="NL8" s="19">
        <f t="shared" si="5"/>
        <v>376</v>
      </c>
      <c r="NM8" s="19">
        <f t="shared" si="5"/>
        <v>377</v>
      </c>
      <c r="NN8" s="19">
        <f t="shared" si="5"/>
        <v>378</v>
      </c>
      <c r="NO8" s="19">
        <f t="shared" si="5"/>
        <v>379</v>
      </c>
      <c r="NP8" s="19">
        <f t="shared" si="5"/>
        <v>380</v>
      </c>
      <c r="NQ8" s="19">
        <f t="shared" si="5"/>
        <v>381</v>
      </c>
      <c r="NR8" s="19">
        <f t="shared" si="5"/>
        <v>382</v>
      </c>
      <c r="NS8" s="19">
        <f t="shared" si="5"/>
        <v>383</v>
      </c>
      <c r="NT8" s="19">
        <f t="shared" si="5"/>
        <v>384</v>
      </c>
      <c r="NU8" s="19">
        <f t="shared" si="5"/>
        <v>385</v>
      </c>
      <c r="NV8" s="19">
        <f t="shared" ref="NV8:QG8" si="6">NU8+1</f>
        <v>386</v>
      </c>
      <c r="NW8" s="19">
        <f t="shared" si="6"/>
        <v>387</v>
      </c>
      <c r="NX8" s="19">
        <f t="shared" si="6"/>
        <v>388</v>
      </c>
      <c r="NY8" s="19">
        <f t="shared" si="6"/>
        <v>389</v>
      </c>
      <c r="NZ8" s="19">
        <f t="shared" si="6"/>
        <v>390</v>
      </c>
      <c r="OA8" s="19">
        <f t="shared" si="6"/>
        <v>391</v>
      </c>
      <c r="OB8" s="19">
        <f t="shared" si="6"/>
        <v>392</v>
      </c>
      <c r="OC8" s="19">
        <f t="shared" si="6"/>
        <v>393</v>
      </c>
      <c r="OD8" s="19">
        <f t="shared" si="6"/>
        <v>394</v>
      </c>
      <c r="OE8" s="19">
        <f t="shared" si="6"/>
        <v>395</v>
      </c>
      <c r="OF8" s="19">
        <f t="shared" si="6"/>
        <v>396</v>
      </c>
      <c r="OG8" s="19">
        <f t="shared" si="6"/>
        <v>397</v>
      </c>
      <c r="OH8" s="19">
        <f t="shared" si="6"/>
        <v>398</v>
      </c>
      <c r="OI8" s="19">
        <f t="shared" si="6"/>
        <v>399</v>
      </c>
      <c r="OJ8" s="19">
        <f t="shared" si="6"/>
        <v>400</v>
      </c>
      <c r="OK8" s="19">
        <f t="shared" si="6"/>
        <v>401</v>
      </c>
      <c r="OL8" s="19">
        <f t="shared" si="6"/>
        <v>402</v>
      </c>
      <c r="OM8" s="19">
        <f t="shared" si="6"/>
        <v>403</v>
      </c>
      <c r="ON8" s="19">
        <f t="shared" si="6"/>
        <v>404</v>
      </c>
      <c r="OO8" s="19">
        <f t="shared" si="6"/>
        <v>405</v>
      </c>
      <c r="OP8" s="19">
        <f t="shared" si="6"/>
        <v>406</v>
      </c>
      <c r="OQ8" s="19">
        <f t="shared" si="6"/>
        <v>407</v>
      </c>
      <c r="OR8" s="19">
        <f t="shared" si="6"/>
        <v>408</v>
      </c>
      <c r="OS8" s="19">
        <f t="shared" si="6"/>
        <v>409</v>
      </c>
      <c r="OT8" s="19">
        <f t="shared" si="6"/>
        <v>410</v>
      </c>
      <c r="OU8" s="19">
        <f t="shared" si="6"/>
        <v>411</v>
      </c>
      <c r="OV8" s="19">
        <f t="shared" si="6"/>
        <v>412</v>
      </c>
      <c r="OW8" s="19">
        <f t="shared" si="6"/>
        <v>413</v>
      </c>
      <c r="OX8" s="19">
        <f t="shared" si="6"/>
        <v>414</v>
      </c>
      <c r="OY8" s="19">
        <f t="shared" si="6"/>
        <v>415</v>
      </c>
      <c r="OZ8" s="19">
        <f t="shared" si="6"/>
        <v>416</v>
      </c>
      <c r="PA8" s="19">
        <f t="shared" si="6"/>
        <v>417</v>
      </c>
      <c r="PB8" s="19">
        <f t="shared" si="6"/>
        <v>418</v>
      </c>
      <c r="PC8" s="19">
        <f t="shared" si="6"/>
        <v>419</v>
      </c>
      <c r="PD8" s="19">
        <f t="shared" si="6"/>
        <v>420</v>
      </c>
      <c r="PE8" s="19">
        <f t="shared" si="6"/>
        <v>421</v>
      </c>
      <c r="PF8" s="19">
        <f t="shared" si="6"/>
        <v>422</v>
      </c>
      <c r="PG8" s="19">
        <f t="shared" si="6"/>
        <v>423</v>
      </c>
      <c r="PH8" s="19">
        <f t="shared" si="6"/>
        <v>424</v>
      </c>
      <c r="PI8" s="19">
        <f t="shared" si="6"/>
        <v>425</v>
      </c>
      <c r="PJ8" s="19">
        <f t="shared" si="6"/>
        <v>426</v>
      </c>
      <c r="PK8" s="19">
        <f t="shared" si="6"/>
        <v>427</v>
      </c>
      <c r="PL8" s="19">
        <f t="shared" si="6"/>
        <v>428</v>
      </c>
      <c r="PM8" s="19">
        <f t="shared" si="6"/>
        <v>429</v>
      </c>
      <c r="PN8" s="19">
        <f t="shared" si="6"/>
        <v>430</v>
      </c>
      <c r="PO8" s="19">
        <f t="shared" si="6"/>
        <v>431</v>
      </c>
      <c r="PP8" s="19">
        <f t="shared" si="6"/>
        <v>432</v>
      </c>
      <c r="PQ8" s="19">
        <f t="shared" si="6"/>
        <v>433</v>
      </c>
      <c r="PR8" s="19">
        <f t="shared" si="6"/>
        <v>434</v>
      </c>
      <c r="PS8" s="19">
        <f t="shared" si="6"/>
        <v>435</v>
      </c>
      <c r="PT8" s="19">
        <f t="shared" si="6"/>
        <v>436</v>
      </c>
      <c r="PU8" s="19">
        <f t="shared" si="6"/>
        <v>437</v>
      </c>
      <c r="PV8" s="19">
        <f t="shared" si="6"/>
        <v>438</v>
      </c>
      <c r="PW8" s="19">
        <f t="shared" si="6"/>
        <v>439</v>
      </c>
      <c r="PX8" s="19">
        <f t="shared" si="6"/>
        <v>440</v>
      </c>
      <c r="PY8" s="19">
        <f t="shared" si="6"/>
        <v>441</v>
      </c>
      <c r="PZ8" s="19">
        <f t="shared" si="6"/>
        <v>442</v>
      </c>
      <c r="QA8" s="19">
        <f t="shared" si="6"/>
        <v>443</v>
      </c>
      <c r="QB8" s="19">
        <f t="shared" si="6"/>
        <v>444</v>
      </c>
      <c r="QC8" s="19">
        <f t="shared" si="6"/>
        <v>445</v>
      </c>
      <c r="QD8" s="19">
        <f t="shared" si="6"/>
        <v>446</v>
      </c>
      <c r="QE8" s="19">
        <f t="shared" si="6"/>
        <v>447</v>
      </c>
      <c r="QF8" s="19">
        <f t="shared" si="6"/>
        <v>448</v>
      </c>
      <c r="QG8" s="19">
        <f t="shared" si="6"/>
        <v>449</v>
      </c>
      <c r="QH8" s="19">
        <f t="shared" ref="QH8:SS8" si="7">QG8+1</f>
        <v>450</v>
      </c>
      <c r="QI8" s="19">
        <f t="shared" si="7"/>
        <v>451</v>
      </c>
      <c r="QJ8" s="19">
        <f t="shared" si="7"/>
        <v>452</v>
      </c>
      <c r="QK8" s="19">
        <f t="shared" si="7"/>
        <v>453</v>
      </c>
      <c r="QL8" s="19">
        <f t="shared" si="7"/>
        <v>454</v>
      </c>
      <c r="QM8" s="19">
        <f t="shared" si="7"/>
        <v>455</v>
      </c>
      <c r="QN8" s="19">
        <f t="shared" si="7"/>
        <v>456</v>
      </c>
      <c r="QO8" s="19">
        <f t="shared" si="7"/>
        <v>457</v>
      </c>
      <c r="QP8" s="19">
        <f t="shared" si="7"/>
        <v>458</v>
      </c>
      <c r="QQ8" s="19">
        <f t="shared" si="7"/>
        <v>459</v>
      </c>
      <c r="QR8" s="19">
        <f t="shared" si="7"/>
        <v>460</v>
      </c>
      <c r="QS8" s="19">
        <f t="shared" si="7"/>
        <v>461</v>
      </c>
      <c r="QT8" s="19">
        <f t="shared" si="7"/>
        <v>462</v>
      </c>
      <c r="QU8" s="19">
        <f t="shared" si="7"/>
        <v>463</v>
      </c>
      <c r="QV8" s="19">
        <f t="shared" si="7"/>
        <v>464</v>
      </c>
      <c r="QW8" s="20">
        <f t="shared" si="7"/>
        <v>465</v>
      </c>
      <c r="QX8" s="19">
        <f t="shared" si="7"/>
        <v>466</v>
      </c>
      <c r="QY8" s="19">
        <f t="shared" si="7"/>
        <v>467</v>
      </c>
      <c r="QZ8" s="19">
        <f t="shared" si="7"/>
        <v>468</v>
      </c>
      <c r="RA8" s="19">
        <f t="shared" si="7"/>
        <v>469</v>
      </c>
      <c r="RB8" s="19">
        <f t="shared" si="7"/>
        <v>470</v>
      </c>
      <c r="RC8" s="19">
        <f t="shared" si="7"/>
        <v>471</v>
      </c>
      <c r="RD8" s="19">
        <f t="shared" si="7"/>
        <v>472</v>
      </c>
      <c r="RE8" s="19">
        <f t="shared" si="7"/>
        <v>473</v>
      </c>
      <c r="RF8" s="19">
        <f t="shared" si="7"/>
        <v>474</v>
      </c>
      <c r="RG8" s="19">
        <f t="shared" si="7"/>
        <v>475</v>
      </c>
      <c r="RH8" s="19">
        <f t="shared" si="7"/>
        <v>476</v>
      </c>
      <c r="RI8" s="19">
        <f t="shared" si="7"/>
        <v>477</v>
      </c>
      <c r="RJ8" s="19">
        <f t="shared" si="7"/>
        <v>478</v>
      </c>
      <c r="RK8" s="19">
        <f t="shared" si="7"/>
        <v>479</v>
      </c>
      <c r="RL8" s="19">
        <f t="shared" si="7"/>
        <v>480</v>
      </c>
      <c r="RM8" s="19">
        <f t="shared" si="7"/>
        <v>481</v>
      </c>
      <c r="RN8" s="19">
        <f t="shared" si="7"/>
        <v>482</v>
      </c>
      <c r="RO8" s="19">
        <f t="shared" si="7"/>
        <v>483</v>
      </c>
      <c r="RP8" s="19">
        <f t="shared" si="7"/>
        <v>484</v>
      </c>
      <c r="RQ8" s="19">
        <f t="shared" si="7"/>
        <v>485</v>
      </c>
      <c r="RR8" s="19">
        <f t="shared" si="7"/>
        <v>486</v>
      </c>
      <c r="RS8" s="19">
        <f t="shared" si="7"/>
        <v>487</v>
      </c>
      <c r="RT8" s="19">
        <f t="shared" si="7"/>
        <v>488</v>
      </c>
      <c r="RU8" s="19">
        <f t="shared" si="7"/>
        <v>489</v>
      </c>
      <c r="RV8" s="19">
        <f t="shared" si="7"/>
        <v>490</v>
      </c>
      <c r="RW8" s="19">
        <f t="shared" si="7"/>
        <v>491</v>
      </c>
      <c r="RX8" s="19">
        <f t="shared" si="7"/>
        <v>492</v>
      </c>
      <c r="RY8" s="19">
        <f t="shared" si="7"/>
        <v>493</v>
      </c>
      <c r="RZ8" s="19">
        <f t="shared" si="7"/>
        <v>494</v>
      </c>
      <c r="SA8" s="19">
        <f t="shared" si="7"/>
        <v>495</v>
      </c>
      <c r="SB8" s="19">
        <f t="shared" si="7"/>
        <v>496</v>
      </c>
      <c r="SC8" s="19">
        <f t="shared" si="7"/>
        <v>497</v>
      </c>
      <c r="SD8" s="19">
        <f t="shared" si="7"/>
        <v>498</v>
      </c>
      <c r="SE8" s="19">
        <f t="shared" si="7"/>
        <v>499</v>
      </c>
      <c r="SF8" s="19">
        <f t="shared" si="7"/>
        <v>500</v>
      </c>
      <c r="SG8" s="19">
        <f t="shared" si="7"/>
        <v>501</v>
      </c>
      <c r="SH8" s="19">
        <f t="shared" si="7"/>
        <v>502</v>
      </c>
      <c r="SI8" s="19">
        <f t="shared" si="7"/>
        <v>503</v>
      </c>
      <c r="SJ8" s="19">
        <f t="shared" si="7"/>
        <v>504</v>
      </c>
      <c r="SK8" s="19">
        <f t="shared" si="7"/>
        <v>505</v>
      </c>
      <c r="SL8" s="19">
        <f t="shared" si="7"/>
        <v>506</v>
      </c>
      <c r="SM8" s="19">
        <f t="shared" si="7"/>
        <v>507</v>
      </c>
      <c r="SN8" s="19">
        <f t="shared" si="7"/>
        <v>508</v>
      </c>
      <c r="SO8" s="19">
        <f t="shared" si="7"/>
        <v>509</v>
      </c>
      <c r="SP8" s="19">
        <f t="shared" si="7"/>
        <v>510</v>
      </c>
      <c r="SQ8" s="19">
        <f t="shared" si="7"/>
        <v>511</v>
      </c>
      <c r="SR8" s="19">
        <f t="shared" si="7"/>
        <v>512</v>
      </c>
      <c r="SS8" s="19">
        <f t="shared" si="7"/>
        <v>513</v>
      </c>
      <c r="ST8" s="19">
        <f t="shared" ref="ST8:VE8" si="8">SS8+1</f>
        <v>514</v>
      </c>
      <c r="SU8" s="19">
        <f t="shared" si="8"/>
        <v>515</v>
      </c>
      <c r="SV8" s="19">
        <f t="shared" si="8"/>
        <v>516</v>
      </c>
      <c r="SW8" s="19">
        <f t="shared" si="8"/>
        <v>517</v>
      </c>
      <c r="SX8" s="19">
        <f t="shared" si="8"/>
        <v>518</v>
      </c>
      <c r="SY8" s="19">
        <f t="shared" si="8"/>
        <v>519</v>
      </c>
      <c r="SZ8" s="19">
        <f t="shared" si="8"/>
        <v>520</v>
      </c>
      <c r="TA8" s="19">
        <f t="shared" si="8"/>
        <v>521</v>
      </c>
      <c r="TB8" s="19">
        <f t="shared" si="8"/>
        <v>522</v>
      </c>
      <c r="TC8" s="19">
        <f t="shared" si="8"/>
        <v>523</v>
      </c>
      <c r="TD8" s="19">
        <f t="shared" si="8"/>
        <v>524</v>
      </c>
      <c r="TE8" s="19">
        <f t="shared" si="8"/>
        <v>525</v>
      </c>
      <c r="TF8" s="19">
        <f t="shared" si="8"/>
        <v>526</v>
      </c>
      <c r="TG8" s="19">
        <f t="shared" si="8"/>
        <v>527</v>
      </c>
      <c r="TH8" s="19">
        <f t="shared" si="8"/>
        <v>528</v>
      </c>
      <c r="TI8" s="19">
        <f t="shared" si="8"/>
        <v>529</v>
      </c>
      <c r="TJ8" s="19">
        <f t="shared" si="8"/>
        <v>530</v>
      </c>
      <c r="TK8" s="19">
        <f t="shared" si="8"/>
        <v>531</v>
      </c>
      <c r="TL8" s="19">
        <f t="shared" si="8"/>
        <v>532</v>
      </c>
      <c r="TM8" s="19">
        <f t="shared" si="8"/>
        <v>533</v>
      </c>
      <c r="TN8" s="19">
        <f t="shared" si="8"/>
        <v>534</v>
      </c>
      <c r="TO8" s="19">
        <f t="shared" si="8"/>
        <v>535</v>
      </c>
      <c r="TP8" s="19">
        <f t="shared" si="8"/>
        <v>536</v>
      </c>
      <c r="TQ8" s="19">
        <f t="shared" si="8"/>
        <v>537</v>
      </c>
      <c r="TR8" s="19">
        <f t="shared" si="8"/>
        <v>538</v>
      </c>
      <c r="TS8" s="19">
        <f t="shared" si="8"/>
        <v>539</v>
      </c>
      <c r="TT8" s="19">
        <f t="shared" si="8"/>
        <v>540</v>
      </c>
      <c r="TU8" s="19">
        <f t="shared" si="8"/>
        <v>541</v>
      </c>
      <c r="TV8" s="19">
        <f t="shared" si="8"/>
        <v>542</v>
      </c>
      <c r="TW8" s="19">
        <f t="shared" si="8"/>
        <v>543</v>
      </c>
      <c r="TX8" s="19">
        <f t="shared" si="8"/>
        <v>544</v>
      </c>
      <c r="TY8" s="19">
        <f t="shared" si="8"/>
        <v>545</v>
      </c>
      <c r="TZ8" s="19">
        <f t="shared" si="8"/>
        <v>546</v>
      </c>
      <c r="UA8" s="19">
        <f t="shared" si="8"/>
        <v>547</v>
      </c>
      <c r="UB8" s="19">
        <f t="shared" si="8"/>
        <v>548</v>
      </c>
      <c r="UC8" s="19">
        <f t="shared" si="8"/>
        <v>549</v>
      </c>
      <c r="UD8" s="19">
        <f t="shared" si="8"/>
        <v>550</v>
      </c>
      <c r="UE8" s="19">
        <f t="shared" si="8"/>
        <v>551</v>
      </c>
      <c r="UF8" s="19">
        <f t="shared" si="8"/>
        <v>552</v>
      </c>
      <c r="UG8" s="19">
        <f t="shared" si="8"/>
        <v>553</v>
      </c>
      <c r="UH8" s="19">
        <f t="shared" si="8"/>
        <v>554</v>
      </c>
      <c r="UI8" s="19">
        <f t="shared" si="8"/>
        <v>555</v>
      </c>
      <c r="UJ8" s="19">
        <f t="shared" si="8"/>
        <v>556</v>
      </c>
      <c r="UK8" s="19">
        <f t="shared" si="8"/>
        <v>557</v>
      </c>
      <c r="UL8" s="19">
        <f t="shared" si="8"/>
        <v>558</v>
      </c>
      <c r="UM8" s="19">
        <f t="shared" si="8"/>
        <v>559</v>
      </c>
      <c r="UN8" s="19">
        <f t="shared" si="8"/>
        <v>560</v>
      </c>
      <c r="UO8" s="19">
        <f t="shared" si="8"/>
        <v>561</v>
      </c>
      <c r="UP8" s="19">
        <f t="shared" si="8"/>
        <v>562</v>
      </c>
      <c r="UQ8" s="19">
        <f t="shared" si="8"/>
        <v>563</v>
      </c>
      <c r="UR8" s="19">
        <f t="shared" si="8"/>
        <v>564</v>
      </c>
      <c r="US8" s="19">
        <f t="shared" si="8"/>
        <v>565</v>
      </c>
      <c r="UT8" s="19">
        <f t="shared" si="8"/>
        <v>566</v>
      </c>
      <c r="UU8" s="19">
        <f t="shared" si="8"/>
        <v>567</v>
      </c>
      <c r="UV8" s="19">
        <f t="shared" si="8"/>
        <v>568</v>
      </c>
      <c r="UW8" s="19">
        <f t="shared" si="8"/>
        <v>569</v>
      </c>
      <c r="UX8" s="19">
        <f t="shared" si="8"/>
        <v>570</v>
      </c>
      <c r="UY8" s="19">
        <f t="shared" si="8"/>
        <v>571</v>
      </c>
      <c r="UZ8" s="19">
        <f t="shared" si="8"/>
        <v>572</v>
      </c>
      <c r="VA8" s="19">
        <f t="shared" si="8"/>
        <v>573</v>
      </c>
      <c r="VB8" s="19">
        <f t="shared" si="8"/>
        <v>574</v>
      </c>
      <c r="VC8" s="19">
        <f t="shared" si="8"/>
        <v>575</v>
      </c>
      <c r="VD8" s="19">
        <f t="shared" si="8"/>
        <v>576</v>
      </c>
      <c r="VE8" s="19">
        <f t="shared" si="8"/>
        <v>577</v>
      </c>
      <c r="VF8" s="19">
        <f t="shared" ref="VF8:XI8" si="9">VE8+1</f>
        <v>578</v>
      </c>
      <c r="VG8" s="19">
        <f t="shared" si="9"/>
        <v>579</v>
      </c>
      <c r="VH8" s="19">
        <f t="shared" si="9"/>
        <v>580</v>
      </c>
      <c r="VI8" s="19">
        <f t="shared" si="9"/>
        <v>581</v>
      </c>
      <c r="VJ8" s="19">
        <f t="shared" si="9"/>
        <v>582</v>
      </c>
      <c r="VK8" s="19">
        <f t="shared" si="9"/>
        <v>583</v>
      </c>
      <c r="VL8" s="19">
        <f t="shared" si="9"/>
        <v>584</v>
      </c>
      <c r="VM8" s="19">
        <f t="shared" si="9"/>
        <v>585</v>
      </c>
      <c r="VN8" s="19">
        <f t="shared" si="9"/>
        <v>586</v>
      </c>
      <c r="VO8" s="19">
        <f t="shared" si="9"/>
        <v>587</v>
      </c>
      <c r="VP8" s="19">
        <f t="shared" si="9"/>
        <v>588</v>
      </c>
      <c r="VQ8" s="19">
        <f t="shared" si="9"/>
        <v>589</v>
      </c>
      <c r="VR8" s="19">
        <f t="shared" si="9"/>
        <v>590</v>
      </c>
      <c r="VS8" s="19">
        <f t="shared" si="9"/>
        <v>591</v>
      </c>
      <c r="VT8" s="19">
        <f t="shared" si="9"/>
        <v>592</v>
      </c>
      <c r="VU8" s="19">
        <f t="shared" si="9"/>
        <v>593</v>
      </c>
      <c r="VV8" s="19">
        <f t="shared" si="9"/>
        <v>594</v>
      </c>
      <c r="VW8" s="19">
        <f t="shared" si="9"/>
        <v>595</v>
      </c>
      <c r="VX8" s="19">
        <f t="shared" si="9"/>
        <v>596</v>
      </c>
      <c r="VY8" s="19">
        <f t="shared" si="9"/>
        <v>597</v>
      </c>
      <c r="VZ8" s="19">
        <f t="shared" si="9"/>
        <v>598</v>
      </c>
      <c r="WA8" s="19">
        <f t="shared" si="9"/>
        <v>599</v>
      </c>
      <c r="WB8" s="19">
        <f t="shared" si="9"/>
        <v>600</v>
      </c>
      <c r="WC8" s="19">
        <f t="shared" si="9"/>
        <v>601</v>
      </c>
      <c r="WD8" s="19">
        <f t="shared" si="9"/>
        <v>602</v>
      </c>
      <c r="WE8" s="19">
        <f t="shared" si="9"/>
        <v>603</v>
      </c>
      <c r="WF8" s="19">
        <f t="shared" si="9"/>
        <v>604</v>
      </c>
      <c r="WG8" s="19">
        <f t="shared" si="9"/>
        <v>605</v>
      </c>
      <c r="WH8" s="19">
        <f t="shared" si="9"/>
        <v>606</v>
      </c>
      <c r="WI8" s="19">
        <f t="shared" si="9"/>
        <v>607</v>
      </c>
      <c r="WJ8" s="19">
        <f t="shared" si="9"/>
        <v>608</v>
      </c>
      <c r="WK8" s="19">
        <f t="shared" si="9"/>
        <v>609</v>
      </c>
      <c r="WL8" s="19">
        <f t="shared" si="9"/>
        <v>610</v>
      </c>
      <c r="WM8" s="19">
        <f t="shared" si="9"/>
        <v>611</v>
      </c>
      <c r="WN8" s="19">
        <f t="shared" si="9"/>
        <v>612</v>
      </c>
      <c r="WO8" s="19">
        <f t="shared" si="9"/>
        <v>613</v>
      </c>
      <c r="WP8" s="19">
        <f t="shared" si="9"/>
        <v>614</v>
      </c>
      <c r="WQ8" s="19">
        <f t="shared" si="9"/>
        <v>615</v>
      </c>
      <c r="WR8" s="19">
        <f t="shared" si="9"/>
        <v>616</v>
      </c>
      <c r="WS8" s="19">
        <f t="shared" si="9"/>
        <v>617</v>
      </c>
      <c r="WT8" s="19">
        <f t="shared" si="9"/>
        <v>618</v>
      </c>
      <c r="WU8" s="19">
        <f t="shared" si="9"/>
        <v>619</v>
      </c>
      <c r="WV8" s="19">
        <f t="shared" si="9"/>
        <v>620</v>
      </c>
      <c r="WW8" s="19">
        <f t="shared" si="9"/>
        <v>621</v>
      </c>
      <c r="WX8" s="19">
        <f t="shared" si="9"/>
        <v>622</v>
      </c>
      <c r="WY8" s="19">
        <f t="shared" si="9"/>
        <v>623</v>
      </c>
      <c r="WZ8" s="19">
        <f t="shared" si="9"/>
        <v>624</v>
      </c>
      <c r="XA8" s="19">
        <f t="shared" si="9"/>
        <v>625</v>
      </c>
      <c r="XB8" s="19">
        <f t="shared" si="9"/>
        <v>626</v>
      </c>
      <c r="XC8" s="19">
        <f t="shared" si="9"/>
        <v>627</v>
      </c>
      <c r="XD8" s="19">
        <f t="shared" si="9"/>
        <v>628</v>
      </c>
      <c r="XE8" s="19">
        <f t="shared" si="9"/>
        <v>629</v>
      </c>
      <c r="XF8" s="19">
        <f t="shared" si="9"/>
        <v>630</v>
      </c>
      <c r="XG8" s="19">
        <f t="shared" si="9"/>
        <v>631</v>
      </c>
      <c r="XH8" s="19">
        <f t="shared" si="9"/>
        <v>632</v>
      </c>
      <c r="XI8" s="19">
        <f t="shared" si="9"/>
        <v>633</v>
      </c>
      <c r="XJ8" s="22">
        <f>XI8+1</f>
        <v>634</v>
      </c>
      <c r="XK8" s="19">
        <f t="shared" ref="XK8:YE8" si="10">XJ8+1</f>
        <v>635</v>
      </c>
      <c r="XL8" s="19">
        <f t="shared" si="10"/>
        <v>636</v>
      </c>
      <c r="XM8" s="19">
        <f t="shared" si="10"/>
        <v>637</v>
      </c>
      <c r="XN8" s="19">
        <f t="shared" si="10"/>
        <v>638</v>
      </c>
      <c r="XO8" s="19">
        <f t="shared" si="10"/>
        <v>639</v>
      </c>
      <c r="XP8" s="20">
        <f t="shared" si="10"/>
        <v>640</v>
      </c>
      <c r="XQ8" s="19">
        <f t="shared" si="10"/>
        <v>641</v>
      </c>
      <c r="XR8" s="19">
        <f t="shared" si="10"/>
        <v>642</v>
      </c>
      <c r="XS8" s="19">
        <f t="shared" si="10"/>
        <v>643</v>
      </c>
      <c r="XT8" s="19">
        <f t="shared" si="10"/>
        <v>644</v>
      </c>
      <c r="XU8" s="19">
        <f t="shared" si="10"/>
        <v>645</v>
      </c>
      <c r="XV8" s="19">
        <f t="shared" si="10"/>
        <v>646</v>
      </c>
      <c r="XW8" s="19">
        <f t="shared" si="10"/>
        <v>647</v>
      </c>
      <c r="XX8" s="19">
        <f t="shared" si="10"/>
        <v>648</v>
      </c>
      <c r="XY8" s="19">
        <f t="shared" si="10"/>
        <v>649</v>
      </c>
      <c r="XZ8" s="19">
        <f t="shared" si="10"/>
        <v>650</v>
      </c>
      <c r="YA8" s="19">
        <f t="shared" si="10"/>
        <v>651</v>
      </c>
      <c r="YB8" s="19">
        <f t="shared" si="10"/>
        <v>652</v>
      </c>
      <c r="YC8" s="19">
        <f t="shared" si="10"/>
        <v>653</v>
      </c>
      <c r="YD8" s="19">
        <f t="shared" si="10"/>
        <v>654</v>
      </c>
      <c r="YE8" s="23">
        <f t="shared" si="10"/>
        <v>655</v>
      </c>
      <c r="YF8" s="24">
        <f>XJ8+1</f>
        <v>635</v>
      </c>
      <c r="YG8" s="25"/>
    </row>
    <row r="9" spans="1:657" s="26" customFormat="1" ht="90" customHeight="1" x14ac:dyDescent="0.25">
      <c r="A9" s="27"/>
      <c r="B9" s="10" t="s">
        <v>168</v>
      </c>
      <c r="C9" s="10"/>
      <c r="D9" s="10"/>
      <c r="E9" s="10" t="s">
        <v>169</v>
      </c>
      <c r="F9" s="10" t="s">
        <v>170</v>
      </c>
      <c r="G9" s="28"/>
      <c r="H9" s="28"/>
      <c r="I9" s="28"/>
      <c r="J9" s="28"/>
      <c r="K9" s="28"/>
      <c r="L9" s="10"/>
      <c r="M9" s="10"/>
      <c r="N9" s="28"/>
      <c r="O9" s="28"/>
      <c r="P9" s="28"/>
      <c r="Q9" s="29" t="s">
        <v>171</v>
      </c>
      <c r="R9" s="29" t="s">
        <v>172</v>
      </c>
      <c r="S9" s="10" t="s">
        <v>173</v>
      </c>
      <c r="T9" s="10"/>
      <c r="U9" s="10"/>
      <c r="V9" s="10"/>
      <c r="W9" s="10"/>
      <c r="X9" s="10"/>
      <c r="Y9" s="30"/>
      <c r="Z9" s="30"/>
      <c r="AA9" s="30"/>
      <c r="AB9" s="30"/>
      <c r="AC9" s="10" t="s">
        <v>174</v>
      </c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 t="s">
        <v>175</v>
      </c>
      <c r="AS9" s="30" t="s">
        <v>176</v>
      </c>
      <c r="AT9" s="463"/>
      <c r="AU9" s="463"/>
      <c r="AV9" s="463" t="s">
        <v>177</v>
      </c>
      <c r="AW9" s="463"/>
      <c r="AX9" s="10"/>
      <c r="AY9" s="10"/>
      <c r="AZ9" s="10"/>
      <c r="BA9" s="10"/>
      <c r="BB9" s="10"/>
      <c r="BC9" s="10"/>
      <c r="BD9" s="10"/>
      <c r="BE9" s="10" t="s">
        <v>178</v>
      </c>
      <c r="BF9" s="10"/>
      <c r="BG9" s="10"/>
      <c r="BH9" s="10"/>
      <c r="BI9" s="10"/>
      <c r="BJ9" s="10"/>
      <c r="BK9" s="10"/>
      <c r="BL9" s="10"/>
      <c r="BM9" s="28"/>
      <c r="BN9" s="10" t="s">
        <v>179</v>
      </c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10" t="s">
        <v>180</v>
      </c>
      <c r="CL9" s="10" t="s">
        <v>181</v>
      </c>
      <c r="CM9" s="10" t="s">
        <v>182</v>
      </c>
      <c r="CN9" s="10" t="s">
        <v>183</v>
      </c>
      <c r="CO9" s="10" t="s">
        <v>183</v>
      </c>
      <c r="CP9" s="10" t="s">
        <v>183</v>
      </c>
      <c r="CQ9" s="10" t="s">
        <v>184</v>
      </c>
      <c r="CR9" s="30"/>
      <c r="CS9" s="30"/>
      <c r="CT9" s="30"/>
      <c r="CU9" s="30"/>
      <c r="CV9" s="30"/>
      <c r="CW9" s="30"/>
      <c r="CX9" s="30"/>
      <c r="CY9" s="30" t="s">
        <v>185</v>
      </c>
      <c r="CZ9" s="30" t="s">
        <v>186</v>
      </c>
      <c r="DA9" s="30"/>
      <c r="DB9" s="28"/>
      <c r="DC9" s="11"/>
      <c r="DD9" s="10" t="s">
        <v>187</v>
      </c>
      <c r="DE9" s="11"/>
      <c r="DF9" s="10" t="s">
        <v>188</v>
      </c>
      <c r="DG9" s="10"/>
      <c r="DH9" s="10"/>
      <c r="DI9" s="10"/>
      <c r="DJ9" s="10"/>
      <c r="DK9" s="10" t="s">
        <v>189</v>
      </c>
      <c r="DL9" s="10" t="s">
        <v>190</v>
      </c>
      <c r="DM9" s="10"/>
      <c r="DN9" s="11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1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2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1" t="s">
        <v>191</v>
      </c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1" t="s">
        <v>192</v>
      </c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1" t="s">
        <v>193</v>
      </c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1" t="s">
        <v>194</v>
      </c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1" t="s">
        <v>195</v>
      </c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1" t="s">
        <v>196</v>
      </c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1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1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1" t="s">
        <v>197</v>
      </c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1"/>
      <c r="OH9" s="10" t="s">
        <v>198</v>
      </c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1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1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1"/>
      <c r="QV9" s="10" t="s">
        <v>199</v>
      </c>
      <c r="QW9" s="11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1" t="s">
        <v>200</v>
      </c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1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1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1" t="s">
        <v>201</v>
      </c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1" t="s">
        <v>202</v>
      </c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1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1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1"/>
      <c r="XJ9" s="12" t="s">
        <v>203</v>
      </c>
      <c r="XK9" s="10"/>
      <c r="XL9" s="10"/>
      <c r="XM9" s="10"/>
      <c r="XN9" s="10"/>
      <c r="XO9" s="10"/>
      <c r="XP9" s="11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6"/>
      <c r="YF9" s="17"/>
      <c r="YG9" s="25"/>
    </row>
    <row r="10" spans="1:657" s="9" customFormat="1" ht="72" thickBot="1" x14ac:dyDescent="0.3">
      <c r="A10" s="33" t="s">
        <v>0</v>
      </c>
      <c r="B10" s="34" t="s">
        <v>204</v>
      </c>
      <c r="C10" s="34" t="s">
        <v>205</v>
      </c>
      <c r="D10" s="34" t="s">
        <v>205</v>
      </c>
      <c r="E10" s="34" t="s">
        <v>204</v>
      </c>
      <c r="F10" s="34" t="s">
        <v>204</v>
      </c>
      <c r="G10" s="34" t="s">
        <v>204</v>
      </c>
      <c r="H10" s="34" t="s">
        <v>204</v>
      </c>
      <c r="I10" s="34" t="s">
        <v>204</v>
      </c>
      <c r="J10" s="34" t="s">
        <v>204</v>
      </c>
      <c r="K10" s="34" t="s">
        <v>204</v>
      </c>
      <c r="L10" s="34" t="s">
        <v>204</v>
      </c>
      <c r="M10" s="34" t="s">
        <v>204</v>
      </c>
      <c r="N10" s="34" t="s">
        <v>204</v>
      </c>
      <c r="O10" s="34" t="s">
        <v>204</v>
      </c>
      <c r="P10" s="34" t="s">
        <v>204</v>
      </c>
      <c r="Q10" s="34" t="s">
        <v>206</v>
      </c>
      <c r="R10" s="34" t="s">
        <v>206</v>
      </c>
      <c r="S10" s="34" t="s">
        <v>206</v>
      </c>
      <c r="T10" s="34"/>
      <c r="U10" s="34" t="s">
        <v>206</v>
      </c>
      <c r="V10" s="34" t="s">
        <v>206</v>
      </c>
      <c r="W10" s="34" t="s">
        <v>206</v>
      </c>
      <c r="X10" s="34"/>
      <c r="Y10" s="34" t="s">
        <v>206</v>
      </c>
      <c r="Z10" s="34" t="s">
        <v>206</v>
      </c>
      <c r="AA10" s="34" t="s">
        <v>206</v>
      </c>
      <c r="AB10" s="34" t="s">
        <v>206</v>
      </c>
      <c r="AC10" s="34" t="s">
        <v>206</v>
      </c>
      <c r="AD10" s="34" t="s">
        <v>206</v>
      </c>
      <c r="AE10" s="34" t="s">
        <v>206</v>
      </c>
      <c r="AF10" s="34" t="s">
        <v>206</v>
      </c>
      <c r="AG10" s="34" t="s">
        <v>206</v>
      </c>
      <c r="AH10" s="34" t="s">
        <v>206</v>
      </c>
      <c r="AI10" s="34" t="s">
        <v>206</v>
      </c>
      <c r="AJ10" s="34" t="s">
        <v>206</v>
      </c>
      <c r="AK10" s="34" t="s">
        <v>207</v>
      </c>
      <c r="AL10" s="34" t="s">
        <v>207</v>
      </c>
      <c r="AM10" s="34" t="s">
        <v>207</v>
      </c>
      <c r="AN10" s="34" t="s">
        <v>207</v>
      </c>
      <c r="AO10" s="34" t="s">
        <v>207</v>
      </c>
      <c r="AP10" s="34" t="s">
        <v>207</v>
      </c>
      <c r="AQ10" s="34" t="s">
        <v>206</v>
      </c>
      <c r="AR10" s="34" t="s">
        <v>208</v>
      </c>
      <c r="AS10" s="34" t="s">
        <v>208</v>
      </c>
      <c r="AT10" s="34" t="s">
        <v>208</v>
      </c>
      <c r="AU10" s="34" t="s">
        <v>209</v>
      </c>
      <c r="AV10" s="34" t="s">
        <v>208</v>
      </c>
      <c r="AW10" s="34" t="s">
        <v>209</v>
      </c>
      <c r="AX10" s="34" t="s">
        <v>210</v>
      </c>
      <c r="AY10" s="34" t="s">
        <v>210</v>
      </c>
      <c r="AZ10" s="34" t="s">
        <v>210</v>
      </c>
      <c r="BA10" s="34" t="s">
        <v>210</v>
      </c>
      <c r="BB10" s="34" t="s">
        <v>210</v>
      </c>
      <c r="BC10" s="34" t="s">
        <v>210</v>
      </c>
      <c r="BD10" s="34" t="s">
        <v>208</v>
      </c>
      <c r="BE10" s="34" t="s">
        <v>208</v>
      </c>
      <c r="BF10" s="34" t="s">
        <v>210</v>
      </c>
      <c r="BG10" s="34" t="s">
        <v>210</v>
      </c>
      <c r="BH10" s="34" t="s">
        <v>210</v>
      </c>
      <c r="BI10" s="34" t="s">
        <v>210</v>
      </c>
      <c r="BJ10" s="34" t="s">
        <v>210</v>
      </c>
      <c r="BK10" s="34" t="s">
        <v>210</v>
      </c>
      <c r="BL10" s="34" t="s">
        <v>208</v>
      </c>
      <c r="BM10" s="34" t="s">
        <v>210</v>
      </c>
      <c r="BN10" s="34" t="s">
        <v>204</v>
      </c>
      <c r="BO10" s="34" t="s">
        <v>205</v>
      </c>
      <c r="BP10" s="34" t="s">
        <v>204</v>
      </c>
      <c r="BQ10" s="34" t="s">
        <v>211</v>
      </c>
      <c r="BR10" s="34" t="s">
        <v>212</v>
      </c>
      <c r="BS10" s="34" t="s">
        <v>204</v>
      </c>
      <c r="BT10" s="34" t="s">
        <v>213</v>
      </c>
      <c r="BU10" s="34" t="s">
        <v>212</v>
      </c>
      <c r="BV10" s="34" t="s">
        <v>213</v>
      </c>
      <c r="BW10" s="34" t="s">
        <v>212</v>
      </c>
      <c r="BX10" s="34" t="s">
        <v>204</v>
      </c>
      <c r="BY10" s="34" t="s">
        <v>204</v>
      </c>
      <c r="BZ10" s="34" t="s">
        <v>204</v>
      </c>
      <c r="CA10" s="34" t="s">
        <v>204</v>
      </c>
      <c r="CB10" s="34" t="s">
        <v>204</v>
      </c>
      <c r="CC10" s="34" t="s">
        <v>204</v>
      </c>
      <c r="CD10" s="34" t="s">
        <v>204</v>
      </c>
      <c r="CE10" s="34" t="s">
        <v>204</v>
      </c>
      <c r="CF10" s="34" t="s">
        <v>204</v>
      </c>
      <c r="CG10" s="34" t="s">
        <v>204</v>
      </c>
      <c r="CH10" s="34" t="s">
        <v>204</v>
      </c>
      <c r="CI10" s="34" t="s">
        <v>204</v>
      </c>
      <c r="CJ10" s="34" t="s">
        <v>204</v>
      </c>
      <c r="CK10" s="34" t="s">
        <v>214</v>
      </c>
      <c r="CL10" s="34" t="s">
        <v>214</v>
      </c>
      <c r="CM10" s="34" t="s">
        <v>206</v>
      </c>
      <c r="CN10" s="34" t="s">
        <v>215</v>
      </c>
      <c r="CO10" s="34" t="s">
        <v>215</v>
      </c>
      <c r="CP10" s="34" t="s">
        <v>215</v>
      </c>
      <c r="CQ10" s="34" t="s">
        <v>216</v>
      </c>
      <c r="CR10" s="34" t="s">
        <v>210</v>
      </c>
      <c r="CS10" s="34" t="s">
        <v>210</v>
      </c>
      <c r="CT10" s="34" t="s">
        <v>210</v>
      </c>
      <c r="CU10" s="34" t="s">
        <v>210</v>
      </c>
      <c r="CV10" s="34" t="s">
        <v>210</v>
      </c>
      <c r="CW10" s="34" t="s">
        <v>210</v>
      </c>
      <c r="CX10" s="34" t="s">
        <v>206</v>
      </c>
      <c r="CY10" s="34" t="s">
        <v>217</v>
      </c>
      <c r="CZ10" s="34" t="s">
        <v>211</v>
      </c>
      <c r="DA10" s="34" t="s">
        <v>211</v>
      </c>
      <c r="DB10" s="34" t="s">
        <v>218</v>
      </c>
      <c r="DC10" s="35" t="s">
        <v>219</v>
      </c>
      <c r="DD10" s="34" t="s">
        <v>220</v>
      </c>
      <c r="DE10" s="35" t="s">
        <v>219</v>
      </c>
      <c r="DF10" s="34" t="s">
        <v>220</v>
      </c>
      <c r="DG10" s="34" t="s">
        <v>219</v>
      </c>
      <c r="DH10" s="34" t="s">
        <v>219</v>
      </c>
      <c r="DI10" s="34" t="s">
        <v>219</v>
      </c>
      <c r="DJ10" s="34" t="s">
        <v>219</v>
      </c>
      <c r="DK10" s="34" t="s">
        <v>219</v>
      </c>
      <c r="DL10" s="34" t="s">
        <v>219</v>
      </c>
      <c r="DM10" s="34" t="s">
        <v>219</v>
      </c>
      <c r="DN10" s="35" t="s">
        <v>219</v>
      </c>
      <c r="DO10" s="34" t="s">
        <v>219</v>
      </c>
      <c r="DP10" s="34" t="s">
        <v>219</v>
      </c>
      <c r="DQ10" s="34" t="s">
        <v>219</v>
      </c>
      <c r="DR10" s="34" t="s">
        <v>219</v>
      </c>
      <c r="DS10" s="34" t="s">
        <v>219</v>
      </c>
      <c r="DT10" s="34" t="s">
        <v>219</v>
      </c>
      <c r="DU10" s="34" t="s">
        <v>219</v>
      </c>
      <c r="DV10" s="34" t="s">
        <v>219</v>
      </c>
      <c r="DW10" s="34" t="s">
        <v>219</v>
      </c>
      <c r="DX10" s="34" t="s">
        <v>219</v>
      </c>
      <c r="DY10" s="34" t="s">
        <v>219</v>
      </c>
      <c r="DZ10" s="34" t="s">
        <v>219</v>
      </c>
      <c r="EA10" s="34" t="s">
        <v>219</v>
      </c>
      <c r="EB10" s="34" t="s">
        <v>219</v>
      </c>
      <c r="EC10" s="34" t="s">
        <v>219</v>
      </c>
      <c r="ED10" s="34" t="s">
        <v>219</v>
      </c>
      <c r="EE10" s="34" t="s">
        <v>219</v>
      </c>
      <c r="EF10" s="34" t="s">
        <v>219</v>
      </c>
      <c r="EG10" s="34" t="s">
        <v>219</v>
      </c>
      <c r="EH10" s="34" t="s">
        <v>219</v>
      </c>
      <c r="EI10" s="34" t="s">
        <v>219</v>
      </c>
      <c r="EJ10" s="34" t="s">
        <v>219</v>
      </c>
      <c r="EK10" s="34" t="s">
        <v>219</v>
      </c>
      <c r="EL10" s="34" t="s">
        <v>219</v>
      </c>
      <c r="EM10" s="34" t="s">
        <v>219</v>
      </c>
      <c r="EN10" s="34" t="s">
        <v>219</v>
      </c>
      <c r="EO10" s="34" t="s">
        <v>219</v>
      </c>
      <c r="EP10" s="34" t="s">
        <v>219</v>
      </c>
      <c r="EQ10" s="34" t="s">
        <v>219</v>
      </c>
      <c r="ER10" s="34" t="s">
        <v>219</v>
      </c>
      <c r="ES10" s="34" t="s">
        <v>219</v>
      </c>
      <c r="ET10" s="34" t="s">
        <v>219</v>
      </c>
      <c r="EU10" s="34" t="s">
        <v>219</v>
      </c>
      <c r="EV10" s="34" t="s">
        <v>219</v>
      </c>
      <c r="EW10" s="34" t="s">
        <v>219</v>
      </c>
      <c r="EX10" s="34" t="s">
        <v>219</v>
      </c>
      <c r="EY10" s="34" t="s">
        <v>219</v>
      </c>
      <c r="EZ10" s="34" t="s">
        <v>219</v>
      </c>
      <c r="FA10" s="34" t="s">
        <v>219</v>
      </c>
      <c r="FB10" s="34" t="s">
        <v>219</v>
      </c>
      <c r="FC10" s="34" t="s">
        <v>219</v>
      </c>
      <c r="FD10" s="34" t="s">
        <v>219</v>
      </c>
      <c r="FE10" s="34" t="s">
        <v>219</v>
      </c>
      <c r="FF10" s="34" t="s">
        <v>219</v>
      </c>
      <c r="FG10" s="34" t="s">
        <v>219</v>
      </c>
      <c r="FH10" s="34" t="s">
        <v>219</v>
      </c>
      <c r="FI10" s="34" t="s">
        <v>219</v>
      </c>
      <c r="FJ10" s="34" t="s">
        <v>219</v>
      </c>
      <c r="FK10" s="36" t="s">
        <v>219</v>
      </c>
      <c r="FL10" s="36" t="s">
        <v>219</v>
      </c>
      <c r="FM10" s="36" t="s">
        <v>219</v>
      </c>
      <c r="FN10" s="36" t="s">
        <v>219</v>
      </c>
      <c r="FO10" s="36" t="s">
        <v>219</v>
      </c>
      <c r="FP10" s="36" t="s">
        <v>219</v>
      </c>
      <c r="FQ10" s="36" t="s">
        <v>219</v>
      </c>
      <c r="FR10" s="36" t="s">
        <v>219</v>
      </c>
      <c r="FS10" s="36" t="s">
        <v>219</v>
      </c>
      <c r="FT10" s="36" t="s">
        <v>219</v>
      </c>
      <c r="FU10" s="36" t="s">
        <v>219</v>
      </c>
      <c r="FV10" s="36" t="s">
        <v>219</v>
      </c>
      <c r="FW10" s="36" t="s">
        <v>219</v>
      </c>
      <c r="FX10" s="36" t="s">
        <v>219</v>
      </c>
      <c r="FY10" s="36" t="s">
        <v>219</v>
      </c>
      <c r="FZ10" s="36" t="s">
        <v>219</v>
      </c>
      <c r="GA10" s="36" t="s">
        <v>219</v>
      </c>
      <c r="GB10" s="36" t="s">
        <v>219</v>
      </c>
      <c r="GC10" s="36" t="s">
        <v>219</v>
      </c>
      <c r="GD10" s="36" t="s">
        <v>219</v>
      </c>
      <c r="GE10" s="36" t="s">
        <v>219</v>
      </c>
      <c r="GF10" s="34" t="s">
        <v>219</v>
      </c>
      <c r="GG10" s="34" t="s">
        <v>219</v>
      </c>
      <c r="GH10" s="34" t="s">
        <v>219</v>
      </c>
      <c r="GI10" s="34" t="s">
        <v>219</v>
      </c>
      <c r="GJ10" s="34" t="s">
        <v>219</v>
      </c>
      <c r="GK10" s="34" t="s">
        <v>219</v>
      </c>
      <c r="GL10" s="34" t="s">
        <v>219</v>
      </c>
      <c r="GM10" s="34" t="s">
        <v>219</v>
      </c>
      <c r="GN10" s="34" t="s">
        <v>219</v>
      </c>
      <c r="GO10" s="34" t="s">
        <v>219</v>
      </c>
      <c r="GP10" s="34" t="s">
        <v>219</v>
      </c>
      <c r="GQ10" s="34" t="s">
        <v>219</v>
      </c>
      <c r="GR10" s="34" t="s">
        <v>219</v>
      </c>
      <c r="GS10" s="34" t="s">
        <v>219</v>
      </c>
      <c r="GT10" s="34" t="s">
        <v>219</v>
      </c>
      <c r="GU10" s="34" t="s">
        <v>219</v>
      </c>
      <c r="GV10" s="34" t="s">
        <v>219</v>
      </c>
      <c r="GW10" s="34" t="s">
        <v>219</v>
      </c>
      <c r="GX10" s="34" t="s">
        <v>219</v>
      </c>
      <c r="GY10" s="34" t="s">
        <v>219</v>
      </c>
      <c r="GZ10" s="34" t="s">
        <v>219</v>
      </c>
      <c r="HA10" s="34" t="s">
        <v>219</v>
      </c>
      <c r="HB10" s="34" t="s">
        <v>219</v>
      </c>
      <c r="HC10" s="34" t="s">
        <v>219</v>
      </c>
      <c r="HD10" s="34" t="s">
        <v>219</v>
      </c>
      <c r="HE10" s="34" t="s">
        <v>219</v>
      </c>
      <c r="HF10" s="34" t="s">
        <v>219</v>
      </c>
      <c r="HG10" s="34" t="s">
        <v>219</v>
      </c>
      <c r="HH10" s="34" t="s">
        <v>219</v>
      </c>
      <c r="HI10" s="34" t="s">
        <v>219</v>
      </c>
      <c r="HJ10" s="34" t="s">
        <v>219</v>
      </c>
      <c r="HK10" s="34" t="s">
        <v>219</v>
      </c>
      <c r="HL10" s="34" t="s">
        <v>219</v>
      </c>
      <c r="HM10" s="34" t="s">
        <v>219</v>
      </c>
      <c r="HN10" s="34" t="s">
        <v>219</v>
      </c>
      <c r="HO10" s="34" t="s">
        <v>219</v>
      </c>
      <c r="HP10" s="34" t="s">
        <v>219</v>
      </c>
      <c r="HQ10" s="34" t="s">
        <v>219</v>
      </c>
      <c r="HR10" s="34" t="s">
        <v>219</v>
      </c>
      <c r="HS10" s="34" t="s">
        <v>219</v>
      </c>
      <c r="HT10" s="34" t="s">
        <v>219</v>
      </c>
      <c r="HU10" s="34" t="s">
        <v>219</v>
      </c>
      <c r="HV10" s="34" t="s">
        <v>219</v>
      </c>
      <c r="HW10" s="34" t="s">
        <v>219</v>
      </c>
      <c r="HX10" s="34" t="s">
        <v>219</v>
      </c>
      <c r="HY10" s="34" t="s">
        <v>219</v>
      </c>
      <c r="HZ10" s="34" t="s">
        <v>219</v>
      </c>
      <c r="IA10" s="34" t="s">
        <v>219</v>
      </c>
      <c r="IB10" s="34" t="s">
        <v>219</v>
      </c>
      <c r="IC10" s="34" t="s">
        <v>219</v>
      </c>
      <c r="ID10" s="34" t="s">
        <v>219</v>
      </c>
      <c r="IE10" s="34" t="s">
        <v>219</v>
      </c>
      <c r="IF10" s="34" t="s">
        <v>219</v>
      </c>
      <c r="IG10" s="34" t="s">
        <v>219</v>
      </c>
      <c r="IH10" s="34" t="s">
        <v>219</v>
      </c>
      <c r="II10" s="34" t="s">
        <v>219</v>
      </c>
      <c r="IJ10" s="34" t="s">
        <v>219</v>
      </c>
      <c r="IK10" s="34" t="s">
        <v>219</v>
      </c>
      <c r="IL10" s="34" t="s">
        <v>219</v>
      </c>
      <c r="IM10" s="34" t="s">
        <v>219</v>
      </c>
      <c r="IN10" s="34" t="s">
        <v>219</v>
      </c>
      <c r="IO10" s="34" t="s">
        <v>219</v>
      </c>
      <c r="IP10" s="34" t="s">
        <v>219</v>
      </c>
      <c r="IQ10" s="34" t="s">
        <v>219</v>
      </c>
      <c r="IR10" s="34" t="s">
        <v>219</v>
      </c>
      <c r="IS10" s="34" t="s">
        <v>219</v>
      </c>
      <c r="IT10" s="34" t="s">
        <v>219</v>
      </c>
      <c r="IU10" s="34" t="s">
        <v>219</v>
      </c>
      <c r="IV10" s="34" t="s">
        <v>219</v>
      </c>
      <c r="IW10" s="34" t="s">
        <v>219</v>
      </c>
      <c r="IX10" s="34" t="s">
        <v>219</v>
      </c>
      <c r="IY10" s="34" t="s">
        <v>219</v>
      </c>
      <c r="IZ10" s="34" t="s">
        <v>219</v>
      </c>
      <c r="JA10" s="34" t="s">
        <v>219</v>
      </c>
      <c r="JB10" s="34" t="s">
        <v>219</v>
      </c>
      <c r="JC10" s="34" t="s">
        <v>219</v>
      </c>
      <c r="JD10" s="34" t="s">
        <v>219</v>
      </c>
      <c r="JE10" s="34" t="s">
        <v>219</v>
      </c>
      <c r="JF10" s="34" t="s">
        <v>219</v>
      </c>
      <c r="JG10" s="34" t="s">
        <v>219</v>
      </c>
      <c r="JH10" s="34" t="s">
        <v>219</v>
      </c>
      <c r="JI10" s="34" t="s">
        <v>219</v>
      </c>
      <c r="JJ10" s="34" t="s">
        <v>219</v>
      </c>
      <c r="JK10" s="34" t="s">
        <v>219</v>
      </c>
      <c r="JL10" s="34" t="s">
        <v>219</v>
      </c>
      <c r="JM10" s="34" t="s">
        <v>219</v>
      </c>
      <c r="JN10" s="34" t="s">
        <v>219</v>
      </c>
      <c r="JO10" s="34" t="s">
        <v>219</v>
      </c>
      <c r="JP10" s="34" t="s">
        <v>219</v>
      </c>
      <c r="JQ10" s="34" t="s">
        <v>219</v>
      </c>
      <c r="JR10" s="34" t="s">
        <v>219</v>
      </c>
      <c r="JS10" s="34" t="s">
        <v>219</v>
      </c>
      <c r="JT10" s="34" t="s">
        <v>219</v>
      </c>
      <c r="JU10" s="34" t="s">
        <v>219</v>
      </c>
      <c r="JV10" s="34" t="s">
        <v>219</v>
      </c>
      <c r="JW10" s="34" t="s">
        <v>219</v>
      </c>
      <c r="JX10" s="34" t="s">
        <v>219</v>
      </c>
      <c r="JY10" s="34" t="s">
        <v>219</v>
      </c>
      <c r="JZ10" s="34" t="s">
        <v>219</v>
      </c>
      <c r="KA10" s="34" t="s">
        <v>219</v>
      </c>
      <c r="KB10" s="34" t="s">
        <v>219</v>
      </c>
      <c r="KC10" s="34" t="s">
        <v>219</v>
      </c>
      <c r="KD10" s="34" t="s">
        <v>219</v>
      </c>
      <c r="KE10" s="34" t="s">
        <v>219</v>
      </c>
      <c r="KF10" s="34" t="s">
        <v>219</v>
      </c>
      <c r="KG10" s="34" t="s">
        <v>219</v>
      </c>
      <c r="KH10" s="34" t="s">
        <v>219</v>
      </c>
      <c r="KI10" s="34" t="s">
        <v>219</v>
      </c>
      <c r="KJ10" s="34" t="s">
        <v>219</v>
      </c>
      <c r="KK10" s="34" t="s">
        <v>219</v>
      </c>
      <c r="KL10" s="34" t="s">
        <v>219</v>
      </c>
      <c r="KM10" s="34" t="s">
        <v>219</v>
      </c>
      <c r="KN10" s="34" t="s">
        <v>219</v>
      </c>
      <c r="KO10" s="34" t="s">
        <v>219</v>
      </c>
      <c r="KP10" s="34" t="s">
        <v>219</v>
      </c>
      <c r="KQ10" s="34" t="s">
        <v>219</v>
      </c>
      <c r="KR10" s="34" t="s">
        <v>219</v>
      </c>
      <c r="KS10" s="34" t="s">
        <v>219</v>
      </c>
      <c r="KT10" s="34" t="s">
        <v>219</v>
      </c>
      <c r="KU10" s="34" t="s">
        <v>219</v>
      </c>
      <c r="KV10" s="34" t="s">
        <v>219</v>
      </c>
      <c r="KW10" s="34" t="s">
        <v>219</v>
      </c>
      <c r="KX10" s="34" t="s">
        <v>219</v>
      </c>
      <c r="KY10" s="34" t="s">
        <v>219</v>
      </c>
      <c r="KZ10" s="34" t="s">
        <v>219</v>
      </c>
      <c r="LA10" s="34" t="s">
        <v>219</v>
      </c>
      <c r="LB10" s="34" t="s">
        <v>219</v>
      </c>
      <c r="LC10" s="34" t="s">
        <v>219</v>
      </c>
      <c r="LD10" s="34" t="s">
        <v>219</v>
      </c>
      <c r="LE10" s="34" t="s">
        <v>219</v>
      </c>
      <c r="LF10" s="34" t="s">
        <v>219</v>
      </c>
      <c r="LG10" s="34" t="s">
        <v>219</v>
      </c>
      <c r="LH10" s="34" t="s">
        <v>219</v>
      </c>
      <c r="LI10" s="34" t="s">
        <v>219</v>
      </c>
      <c r="LJ10" s="34" t="s">
        <v>219</v>
      </c>
      <c r="LK10" s="34" t="s">
        <v>219</v>
      </c>
      <c r="LL10" s="34" t="s">
        <v>219</v>
      </c>
      <c r="LM10" s="34" t="s">
        <v>219</v>
      </c>
      <c r="LN10" s="34" t="s">
        <v>219</v>
      </c>
      <c r="LO10" s="34" t="s">
        <v>219</v>
      </c>
      <c r="LP10" s="34" t="s">
        <v>219</v>
      </c>
      <c r="LQ10" s="34" t="s">
        <v>219</v>
      </c>
      <c r="LR10" s="34" t="s">
        <v>219</v>
      </c>
      <c r="LS10" s="34" t="s">
        <v>219</v>
      </c>
      <c r="LT10" s="34" t="s">
        <v>219</v>
      </c>
      <c r="LU10" s="34" t="s">
        <v>219</v>
      </c>
      <c r="LV10" s="34" t="s">
        <v>219</v>
      </c>
      <c r="LW10" s="34" t="s">
        <v>219</v>
      </c>
      <c r="LX10" s="34" t="s">
        <v>219</v>
      </c>
      <c r="LY10" s="34" t="s">
        <v>219</v>
      </c>
      <c r="LZ10" s="34" t="s">
        <v>219</v>
      </c>
      <c r="MA10" s="34" t="s">
        <v>219</v>
      </c>
      <c r="MB10" s="34" t="s">
        <v>219</v>
      </c>
      <c r="MC10" s="34" t="s">
        <v>219</v>
      </c>
      <c r="MD10" s="34" t="s">
        <v>219</v>
      </c>
      <c r="ME10" s="34" t="s">
        <v>219</v>
      </c>
      <c r="MF10" s="34" t="s">
        <v>219</v>
      </c>
      <c r="MG10" s="34" t="s">
        <v>219</v>
      </c>
      <c r="MH10" s="34" t="s">
        <v>219</v>
      </c>
      <c r="MI10" s="34" t="s">
        <v>219</v>
      </c>
      <c r="MJ10" s="34" t="s">
        <v>219</v>
      </c>
      <c r="MK10" s="34" t="s">
        <v>219</v>
      </c>
      <c r="ML10" s="34" t="s">
        <v>219</v>
      </c>
      <c r="MM10" s="34" t="s">
        <v>219</v>
      </c>
      <c r="MN10" s="34" t="s">
        <v>219</v>
      </c>
      <c r="MO10" s="34" t="s">
        <v>219</v>
      </c>
      <c r="MP10" s="34" t="s">
        <v>219</v>
      </c>
      <c r="MQ10" s="34" t="s">
        <v>219</v>
      </c>
      <c r="MR10" s="34" t="s">
        <v>219</v>
      </c>
      <c r="MS10" s="34" t="s">
        <v>219</v>
      </c>
      <c r="MT10" s="34" t="s">
        <v>219</v>
      </c>
      <c r="MU10" s="34" t="s">
        <v>219</v>
      </c>
      <c r="MV10" s="34" t="s">
        <v>219</v>
      </c>
      <c r="MW10" s="34" t="s">
        <v>219</v>
      </c>
      <c r="MX10" s="34" t="s">
        <v>219</v>
      </c>
      <c r="MY10" s="34" t="s">
        <v>219</v>
      </c>
      <c r="MZ10" s="34" t="s">
        <v>219</v>
      </c>
      <c r="NA10" s="34" t="s">
        <v>219</v>
      </c>
      <c r="NB10" s="34" t="s">
        <v>219</v>
      </c>
      <c r="NC10" s="34" t="s">
        <v>219</v>
      </c>
      <c r="ND10" s="34" t="s">
        <v>219</v>
      </c>
      <c r="NE10" s="34" t="s">
        <v>219</v>
      </c>
      <c r="NF10" s="34" t="s">
        <v>219</v>
      </c>
      <c r="NG10" s="34" t="s">
        <v>219</v>
      </c>
      <c r="NH10" s="34" t="s">
        <v>219</v>
      </c>
      <c r="NI10" s="34" t="s">
        <v>219</v>
      </c>
      <c r="NJ10" s="34" t="s">
        <v>219</v>
      </c>
      <c r="NK10" s="34" t="s">
        <v>219</v>
      </c>
      <c r="NL10" s="34" t="s">
        <v>219</v>
      </c>
      <c r="NM10" s="34" t="s">
        <v>219</v>
      </c>
      <c r="NN10" s="34" t="s">
        <v>219</v>
      </c>
      <c r="NO10" s="34" t="s">
        <v>219</v>
      </c>
      <c r="NP10" s="34" t="s">
        <v>219</v>
      </c>
      <c r="NQ10" s="34" t="s">
        <v>219</v>
      </c>
      <c r="NR10" s="34" t="s">
        <v>219</v>
      </c>
      <c r="NS10" s="34" t="s">
        <v>219</v>
      </c>
      <c r="NT10" s="34" t="s">
        <v>219</v>
      </c>
      <c r="NU10" s="34" t="s">
        <v>219</v>
      </c>
      <c r="NV10" s="34" t="s">
        <v>219</v>
      </c>
      <c r="NW10" s="34" t="s">
        <v>219</v>
      </c>
      <c r="NX10" s="34" t="s">
        <v>219</v>
      </c>
      <c r="NY10" s="34" t="s">
        <v>219</v>
      </c>
      <c r="NZ10" s="34" t="s">
        <v>219</v>
      </c>
      <c r="OA10" s="34" t="s">
        <v>219</v>
      </c>
      <c r="OB10" s="34" t="s">
        <v>219</v>
      </c>
      <c r="OC10" s="34" t="s">
        <v>219</v>
      </c>
      <c r="OD10" s="34" t="s">
        <v>219</v>
      </c>
      <c r="OE10" s="34" t="s">
        <v>219</v>
      </c>
      <c r="OF10" s="34" t="s">
        <v>219</v>
      </c>
      <c r="OG10" s="34" t="s">
        <v>219</v>
      </c>
      <c r="OH10" s="34" t="s">
        <v>219</v>
      </c>
      <c r="OI10" s="34" t="s">
        <v>219</v>
      </c>
      <c r="OJ10" s="34" t="s">
        <v>219</v>
      </c>
      <c r="OK10" s="34" t="s">
        <v>219</v>
      </c>
      <c r="OL10" s="34" t="s">
        <v>219</v>
      </c>
      <c r="OM10" s="34" t="s">
        <v>219</v>
      </c>
      <c r="ON10" s="34" t="s">
        <v>219</v>
      </c>
      <c r="OO10" s="34" t="s">
        <v>219</v>
      </c>
      <c r="OP10" s="34" t="s">
        <v>219</v>
      </c>
      <c r="OQ10" s="34" t="s">
        <v>219</v>
      </c>
      <c r="OR10" s="34" t="s">
        <v>219</v>
      </c>
      <c r="OS10" s="34" t="s">
        <v>219</v>
      </c>
      <c r="OT10" s="34"/>
      <c r="OU10" s="34"/>
      <c r="OV10" s="34"/>
      <c r="OW10" s="34"/>
      <c r="OX10" s="34"/>
      <c r="OY10" s="34"/>
      <c r="OZ10" s="34"/>
      <c r="PA10" s="34"/>
      <c r="PB10" s="34" t="s">
        <v>219</v>
      </c>
      <c r="PC10" s="34" t="s">
        <v>219</v>
      </c>
      <c r="PD10" s="34" t="s">
        <v>219</v>
      </c>
      <c r="PE10" s="34" t="s">
        <v>219</v>
      </c>
      <c r="PF10" s="34" t="s">
        <v>219</v>
      </c>
      <c r="PG10" s="34" t="s">
        <v>219</v>
      </c>
      <c r="PH10" s="34" t="s">
        <v>219</v>
      </c>
      <c r="PI10" s="34" t="s">
        <v>219</v>
      </c>
      <c r="PJ10" s="34" t="s">
        <v>219</v>
      </c>
      <c r="PK10" s="34" t="s">
        <v>219</v>
      </c>
      <c r="PL10" s="34" t="s">
        <v>219</v>
      </c>
      <c r="PM10" s="34" t="s">
        <v>219</v>
      </c>
      <c r="PN10" s="34" t="s">
        <v>219</v>
      </c>
      <c r="PO10" s="34" t="s">
        <v>219</v>
      </c>
      <c r="PP10" s="34" t="s">
        <v>219</v>
      </c>
      <c r="PQ10" s="34" t="s">
        <v>219</v>
      </c>
      <c r="PR10" s="34" t="s">
        <v>219</v>
      </c>
      <c r="PS10" s="34" t="s">
        <v>219</v>
      </c>
      <c r="PT10" s="34" t="s">
        <v>219</v>
      </c>
      <c r="PU10" s="34" t="s">
        <v>219</v>
      </c>
      <c r="PV10" s="34" t="s">
        <v>219</v>
      </c>
      <c r="PW10" s="34" t="s">
        <v>219</v>
      </c>
      <c r="PX10" s="34" t="s">
        <v>219</v>
      </c>
      <c r="PY10" s="34" t="s">
        <v>219</v>
      </c>
      <c r="PZ10" s="34" t="s">
        <v>219</v>
      </c>
      <c r="QA10" s="34" t="s">
        <v>219</v>
      </c>
      <c r="QB10" s="34" t="s">
        <v>219</v>
      </c>
      <c r="QC10" s="34" t="s">
        <v>219</v>
      </c>
      <c r="QD10" s="34" t="s">
        <v>219</v>
      </c>
      <c r="QE10" s="34" t="s">
        <v>219</v>
      </c>
      <c r="QF10" s="34" t="s">
        <v>219</v>
      </c>
      <c r="QG10" s="34" t="s">
        <v>219</v>
      </c>
      <c r="QH10" s="34" t="s">
        <v>219</v>
      </c>
      <c r="QI10" s="34" t="s">
        <v>219</v>
      </c>
      <c r="QJ10" s="34" t="s">
        <v>219</v>
      </c>
      <c r="QK10" s="34" t="s">
        <v>219</v>
      </c>
      <c r="QL10" s="34" t="s">
        <v>219</v>
      </c>
      <c r="QM10" s="34" t="s">
        <v>219</v>
      </c>
      <c r="QN10" s="34" t="s">
        <v>219</v>
      </c>
      <c r="QO10" s="34" t="s">
        <v>219</v>
      </c>
      <c r="QP10" s="34" t="s">
        <v>219</v>
      </c>
      <c r="QQ10" s="34" t="s">
        <v>219</v>
      </c>
      <c r="QR10" s="34" t="s">
        <v>219</v>
      </c>
      <c r="QS10" s="34" t="s">
        <v>219</v>
      </c>
      <c r="QT10" s="34" t="s">
        <v>219</v>
      </c>
      <c r="QU10" s="34" t="s">
        <v>219</v>
      </c>
      <c r="QV10" s="34" t="s">
        <v>219</v>
      </c>
      <c r="QW10" s="35" t="s">
        <v>219</v>
      </c>
      <c r="QX10" s="34" t="s">
        <v>219</v>
      </c>
      <c r="QY10" s="34" t="s">
        <v>219</v>
      </c>
      <c r="QZ10" s="34" t="s">
        <v>219</v>
      </c>
      <c r="RA10" s="34" t="s">
        <v>219</v>
      </c>
      <c r="RB10" s="34" t="s">
        <v>219</v>
      </c>
      <c r="RC10" s="34" t="s">
        <v>219</v>
      </c>
      <c r="RD10" s="34" t="s">
        <v>219</v>
      </c>
      <c r="RE10" s="34" t="s">
        <v>219</v>
      </c>
      <c r="RF10" s="34" t="s">
        <v>219</v>
      </c>
      <c r="RG10" s="34" t="s">
        <v>219</v>
      </c>
      <c r="RH10" s="34" t="s">
        <v>219</v>
      </c>
      <c r="RI10" s="34" t="s">
        <v>219</v>
      </c>
      <c r="RJ10" s="34" t="s">
        <v>219</v>
      </c>
      <c r="RK10" s="34" t="s">
        <v>219</v>
      </c>
      <c r="RL10" s="34" t="s">
        <v>219</v>
      </c>
      <c r="RM10" s="34" t="s">
        <v>219</v>
      </c>
      <c r="RN10" s="34" t="s">
        <v>219</v>
      </c>
      <c r="RO10" s="34" t="s">
        <v>219</v>
      </c>
      <c r="RP10" s="34" t="s">
        <v>219</v>
      </c>
      <c r="RQ10" s="34" t="s">
        <v>219</v>
      </c>
      <c r="RR10" s="34" t="s">
        <v>219</v>
      </c>
      <c r="RS10" s="34" t="s">
        <v>219</v>
      </c>
      <c r="RT10" s="34" t="s">
        <v>219</v>
      </c>
      <c r="RU10" s="34" t="s">
        <v>219</v>
      </c>
      <c r="RV10" s="34" t="s">
        <v>219</v>
      </c>
      <c r="RW10" s="34" t="s">
        <v>219</v>
      </c>
      <c r="RX10" s="34" t="s">
        <v>219</v>
      </c>
      <c r="RY10" s="34" t="s">
        <v>219</v>
      </c>
      <c r="RZ10" s="34" t="s">
        <v>219</v>
      </c>
      <c r="SA10" s="34" t="s">
        <v>219</v>
      </c>
      <c r="SB10" s="34" t="s">
        <v>219</v>
      </c>
      <c r="SC10" s="34" t="s">
        <v>219</v>
      </c>
      <c r="SD10" s="34" t="s">
        <v>219</v>
      </c>
      <c r="SE10" s="34" t="s">
        <v>219</v>
      </c>
      <c r="SF10" s="34" t="s">
        <v>219</v>
      </c>
      <c r="SG10" s="34" t="s">
        <v>219</v>
      </c>
      <c r="SH10" s="34" t="s">
        <v>219</v>
      </c>
      <c r="SI10" s="34" t="s">
        <v>219</v>
      </c>
      <c r="SJ10" s="34" t="s">
        <v>219</v>
      </c>
      <c r="SK10" s="34" t="s">
        <v>219</v>
      </c>
      <c r="SL10" s="34" t="s">
        <v>219</v>
      </c>
      <c r="SM10" s="34" t="s">
        <v>219</v>
      </c>
      <c r="SN10" s="34" t="s">
        <v>219</v>
      </c>
      <c r="SO10" s="34" t="s">
        <v>219</v>
      </c>
      <c r="SP10" s="34" t="s">
        <v>219</v>
      </c>
      <c r="SQ10" s="34" t="s">
        <v>219</v>
      </c>
      <c r="SR10" s="34" t="s">
        <v>219</v>
      </c>
      <c r="SS10" s="34" t="s">
        <v>219</v>
      </c>
      <c r="ST10" s="34" t="s">
        <v>219</v>
      </c>
      <c r="SU10" s="34" t="s">
        <v>219</v>
      </c>
      <c r="SV10" s="34" t="s">
        <v>219</v>
      </c>
      <c r="SW10" s="34" t="s">
        <v>219</v>
      </c>
      <c r="SX10" s="34" t="s">
        <v>219</v>
      </c>
      <c r="SY10" s="34" t="s">
        <v>219</v>
      </c>
      <c r="SZ10" s="34" t="s">
        <v>219</v>
      </c>
      <c r="TA10" s="34" t="s">
        <v>219</v>
      </c>
      <c r="TB10" s="34" t="s">
        <v>219</v>
      </c>
      <c r="TC10" s="34" t="s">
        <v>219</v>
      </c>
      <c r="TD10" s="34" t="s">
        <v>219</v>
      </c>
      <c r="TE10" s="34" t="s">
        <v>219</v>
      </c>
      <c r="TF10" s="34" t="s">
        <v>219</v>
      </c>
      <c r="TG10" s="34" t="s">
        <v>219</v>
      </c>
      <c r="TH10" s="34" t="s">
        <v>219</v>
      </c>
      <c r="TI10" s="34" t="s">
        <v>219</v>
      </c>
      <c r="TJ10" s="34" t="s">
        <v>219</v>
      </c>
      <c r="TK10" s="34" t="s">
        <v>219</v>
      </c>
      <c r="TL10" s="34" t="s">
        <v>219</v>
      </c>
      <c r="TM10" s="34" t="s">
        <v>219</v>
      </c>
      <c r="TN10" s="34" t="s">
        <v>219</v>
      </c>
      <c r="TO10" s="34" t="s">
        <v>219</v>
      </c>
      <c r="TP10" s="34" t="s">
        <v>219</v>
      </c>
      <c r="TQ10" s="34" t="s">
        <v>219</v>
      </c>
      <c r="TR10" s="34" t="s">
        <v>219</v>
      </c>
      <c r="TS10" s="34" t="s">
        <v>219</v>
      </c>
      <c r="TT10" s="34" t="s">
        <v>219</v>
      </c>
      <c r="TU10" s="34" t="s">
        <v>219</v>
      </c>
      <c r="TV10" s="34" t="s">
        <v>219</v>
      </c>
      <c r="TW10" s="34" t="s">
        <v>219</v>
      </c>
      <c r="TX10" s="34" t="s">
        <v>219</v>
      </c>
      <c r="TY10" s="34" t="s">
        <v>219</v>
      </c>
      <c r="TZ10" s="34" t="s">
        <v>219</v>
      </c>
      <c r="UA10" s="34" t="s">
        <v>219</v>
      </c>
      <c r="UB10" s="34" t="s">
        <v>219</v>
      </c>
      <c r="UC10" s="34" t="s">
        <v>219</v>
      </c>
      <c r="UD10" s="34" t="s">
        <v>219</v>
      </c>
      <c r="UE10" s="34" t="s">
        <v>219</v>
      </c>
      <c r="UF10" s="34" t="s">
        <v>219</v>
      </c>
      <c r="UG10" s="34" t="s">
        <v>219</v>
      </c>
      <c r="UH10" s="34" t="s">
        <v>219</v>
      </c>
      <c r="UI10" s="34" t="s">
        <v>219</v>
      </c>
      <c r="UJ10" s="34" t="s">
        <v>219</v>
      </c>
      <c r="UK10" s="34" t="s">
        <v>219</v>
      </c>
      <c r="UL10" s="34" t="s">
        <v>219</v>
      </c>
      <c r="UM10" s="34" t="s">
        <v>219</v>
      </c>
      <c r="UN10" s="34" t="s">
        <v>219</v>
      </c>
      <c r="UO10" s="34" t="s">
        <v>219</v>
      </c>
      <c r="UP10" s="34" t="s">
        <v>219</v>
      </c>
      <c r="UQ10" s="34" t="s">
        <v>219</v>
      </c>
      <c r="UR10" s="34" t="s">
        <v>219</v>
      </c>
      <c r="US10" s="34" t="s">
        <v>219</v>
      </c>
      <c r="UT10" s="34" t="s">
        <v>219</v>
      </c>
      <c r="UU10" s="34" t="s">
        <v>219</v>
      </c>
      <c r="UV10" s="34" t="s">
        <v>219</v>
      </c>
      <c r="UW10" s="34" t="s">
        <v>219</v>
      </c>
      <c r="UX10" s="34" t="s">
        <v>219</v>
      </c>
      <c r="UY10" s="34" t="s">
        <v>219</v>
      </c>
      <c r="UZ10" s="34" t="s">
        <v>219</v>
      </c>
      <c r="VA10" s="34" t="s">
        <v>219</v>
      </c>
      <c r="VB10" s="34" t="s">
        <v>219</v>
      </c>
      <c r="VC10" s="34" t="s">
        <v>219</v>
      </c>
      <c r="VD10" s="34" t="s">
        <v>219</v>
      </c>
      <c r="VE10" s="34" t="s">
        <v>219</v>
      </c>
      <c r="VF10" s="34" t="s">
        <v>219</v>
      </c>
      <c r="VG10" s="34" t="s">
        <v>219</v>
      </c>
      <c r="VH10" s="34" t="s">
        <v>219</v>
      </c>
      <c r="VI10" s="34" t="s">
        <v>219</v>
      </c>
      <c r="VJ10" s="34" t="s">
        <v>219</v>
      </c>
      <c r="VK10" s="34" t="s">
        <v>219</v>
      </c>
      <c r="VL10" s="34" t="s">
        <v>219</v>
      </c>
      <c r="VM10" s="34" t="s">
        <v>219</v>
      </c>
      <c r="VN10" s="34" t="s">
        <v>219</v>
      </c>
      <c r="VO10" s="34" t="s">
        <v>219</v>
      </c>
      <c r="VP10" s="34" t="s">
        <v>219</v>
      </c>
      <c r="VQ10" s="34" t="s">
        <v>219</v>
      </c>
      <c r="VR10" s="34" t="s">
        <v>219</v>
      </c>
      <c r="VS10" s="34" t="s">
        <v>219</v>
      </c>
      <c r="VT10" s="34" t="s">
        <v>219</v>
      </c>
      <c r="VU10" s="34" t="s">
        <v>219</v>
      </c>
      <c r="VV10" s="34" t="s">
        <v>219</v>
      </c>
      <c r="VW10" s="34" t="s">
        <v>219</v>
      </c>
      <c r="VX10" s="34" t="s">
        <v>219</v>
      </c>
      <c r="VY10" s="34" t="s">
        <v>219</v>
      </c>
      <c r="VZ10" s="34" t="s">
        <v>219</v>
      </c>
      <c r="WA10" s="34" t="s">
        <v>219</v>
      </c>
      <c r="WB10" s="34" t="s">
        <v>219</v>
      </c>
      <c r="WC10" s="34" t="s">
        <v>219</v>
      </c>
      <c r="WD10" s="34"/>
      <c r="WE10" s="34"/>
      <c r="WF10" s="34" t="s">
        <v>219</v>
      </c>
      <c r="WG10" s="34"/>
      <c r="WH10" s="34"/>
      <c r="WI10" s="34"/>
      <c r="WJ10" s="34"/>
      <c r="WK10" s="34"/>
      <c r="WL10" s="34"/>
      <c r="WM10" s="34"/>
      <c r="WN10" s="34" t="s">
        <v>219</v>
      </c>
      <c r="WO10" s="34" t="s">
        <v>219</v>
      </c>
      <c r="WP10" s="34" t="s">
        <v>219</v>
      </c>
      <c r="WQ10" s="34" t="s">
        <v>219</v>
      </c>
      <c r="WR10" s="34" t="s">
        <v>219</v>
      </c>
      <c r="WS10" s="34" t="s">
        <v>219</v>
      </c>
      <c r="WT10" s="34" t="s">
        <v>219</v>
      </c>
      <c r="WU10" s="34" t="s">
        <v>219</v>
      </c>
      <c r="WV10" s="34" t="s">
        <v>219</v>
      </c>
      <c r="WW10" s="34" t="s">
        <v>219</v>
      </c>
      <c r="WX10" s="34" t="s">
        <v>219</v>
      </c>
      <c r="WY10" s="34" t="s">
        <v>219</v>
      </c>
      <c r="WZ10" s="34" t="s">
        <v>219</v>
      </c>
      <c r="XA10" s="34" t="s">
        <v>219</v>
      </c>
      <c r="XB10" s="34" t="s">
        <v>219</v>
      </c>
      <c r="XC10" s="34" t="s">
        <v>219</v>
      </c>
      <c r="XD10" s="34" t="s">
        <v>219</v>
      </c>
      <c r="XE10" s="34" t="s">
        <v>219</v>
      </c>
      <c r="XF10" s="34" t="s">
        <v>219</v>
      </c>
      <c r="XG10" s="34" t="s">
        <v>219</v>
      </c>
      <c r="XH10" s="34" t="s">
        <v>219</v>
      </c>
      <c r="XI10" s="34" t="s">
        <v>219</v>
      </c>
      <c r="XJ10" s="37" t="s">
        <v>219</v>
      </c>
      <c r="XK10" s="34" t="s">
        <v>219</v>
      </c>
      <c r="XL10" s="34" t="s">
        <v>219</v>
      </c>
      <c r="XM10" s="34" t="s">
        <v>219</v>
      </c>
      <c r="XN10" s="34" t="s">
        <v>219</v>
      </c>
      <c r="XO10" s="34" t="s">
        <v>219</v>
      </c>
      <c r="XP10" s="35" t="s">
        <v>219</v>
      </c>
      <c r="XQ10" s="34" t="s">
        <v>219</v>
      </c>
      <c r="XR10" s="34" t="s">
        <v>219</v>
      </c>
      <c r="XS10" s="34" t="s">
        <v>219</v>
      </c>
      <c r="XT10" s="34" t="s">
        <v>219</v>
      </c>
      <c r="XU10" s="34" t="s">
        <v>219</v>
      </c>
      <c r="XV10" s="34" t="s">
        <v>219</v>
      </c>
      <c r="XW10" s="34" t="s">
        <v>219</v>
      </c>
      <c r="XX10" s="34" t="s">
        <v>219</v>
      </c>
      <c r="XY10" s="34" t="s">
        <v>219</v>
      </c>
      <c r="XZ10" s="34" t="s">
        <v>219</v>
      </c>
      <c r="YA10" s="34" t="s">
        <v>219</v>
      </c>
      <c r="YB10" s="34" t="s">
        <v>219</v>
      </c>
      <c r="YC10" s="34" t="s">
        <v>219</v>
      </c>
      <c r="YD10" s="34" t="s">
        <v>219</v>
      </c>
      <c r="YE10" s="38" t="s">
        <v>219</v>
      </c>
      <c r="YF10" s="39" t="s">
        <v>213</v>
      </c>
      <c r="YG10" s="6"/>
    </row>
    <row r="11" spans="1:657" ht="15" customHeight="1" x14ac:dyDescent="0.25">
      <c r="A11" s="40">
        <v>1</v>
      </c>
      <c r="B11" s="41" t="s">
        <v>737</v>
      </c>
      <c r="C11" s="42" t="s">
        <v>737</v>
      </c>
      <c r="D11" s="43">
        <f ca="1">COUNTIF('Полная ст-ть с уч.НЗС (Авто)'!$YO$11:INDIRECT("'Полная ст-ть с уч.НЗС (Авто)'!YO"&amp;$J$26),C11)</f>
        <v>0</v>
      </c>
      <c r="E11" s="41"/>
      <c r="F11" s="41"/>
      <c r="G11" s="41"/>
      <c r="H11" s="41"/>
      <c r="I11" s="44">
        <f ca="1">IF($D11=0,0,SUMIF('Полная ст-ть с уч.НЗС (Авто)'!$YO$11:INDIRECT("'Полная ст-ть с уч.НЗС (Авто)'!YO"&amp;$J$26),$C11,'Полная ст-ть с уч.НЗС (Авто)'!I$11:INDIRECT("'Полная ст-ть с уч.НЗС (Авто)'!I"&amp;$J$26))/$D11)</f>
        <v>0</v>
      </c>
      <c r="J11" s="45"/>
      <c r="K11" s="44">
        <f ca="1">IF($D11=0,0,SUMIF('Полная ст-ть с уч.НЗС (Авто)'!$YO$11:INDIRECT("'Полная ст-ть с уч.НЗС (Авто)'!YO"&amp;$J$26),$C11,'Полная ст-ть с уч.НЗС (Авто)'!K$11:INDIRECT("'Полная ст-ть с уч.НЗС (Авто)'!K"&amp;$J$26))/$D11)</f>
        <v>0</v>
      </c>
      <c r="L11" s="44"/>
      <c r="M11" s="44">
        <f ca="1">IF($D11=0,0,SUMIF('Полная ст-ть с уч.НЗС (Авто)'!$YO$11:INDIRECT("'Полная ст-ть с уч.НЗС (Авто)'!YO"&amp;$J$26),$C11,'Полная ст-ть с уч.НЗС (Авто)'!M$11:INDIRECT("'Полная ст-ть с уч.НЗС (Авто)'!M"&amp;$J$26))/$D11)</f>
        <v>0</v>
      </c>
      <c r="N11" s="44"/>
      <c r="O11" s="44">
        <f ca="1">IF($D11=0,0,SUMIF('Полная ст-ть с уч.НЗС (Авто)'!$YO$11:INDIRECT("'Полная ст-ть с уч.НЗС (Авто)'!YO"&amp;$J$26),$C11,'Полная ст-ть с уч.НЗС (Авто)'!O$11:INDIRECT("'Полная ст-ть с уч.НЗС (Авто)'!O"&amp;$J$26))/$D11)</f>
        <v>0</v>
      </c>
      <c r="P11" s="44"/>
      <c r="Q11" s="44">
        <f ca="1">IF($D11=0,0,SUMIF('Полная ст-ть с уч.НЗС (Авто)'!$YO$11:INDIRECT("'Полная ст-ть с уч.НЗС (Авто)'!YO"&amp;$J$26),$C11,'Полная ст-ть с уч.НЗС (Авто)'!Q$11:INDIRECT("'Полная ст-ть с уч.НЗС (Авто)'!Q"&amp;$J$26))/$D11)</f>
        <v>0</v>
      </c>
      <c r="R11" s="44">
        <f ca="1">IF($D11=0,0,SUMIF('Полная ст-ть с уч.НЗС (Авто)'!$YO$11:INDIRECT("'Полная ст-ть с уч.НЗС (Авто)'!YO"&amp;$J$26),$C11,'Полная ст-ть с уч.НЗС (Авто)'!R$11:INDIRECT("'Полная ст-ть с уч.НЗС (Авто)'!R"&amp;$J$26))/$D11)</f>
        <v>0</v>
      </c>
      <c r="S11" s="44">
        <f ca="1">IF($D11=0,0,SUMIF('Полная ст-ть с уч.НЗС (Авто)'!$YO$11:INDIRECT("'Полная ст-ть с уч.НЗС (Авто)'!YO"&amp;$J$26),$C11,'Полная ст-ть с уч.НЗС (Авто)'!S$11:INDIRECT("'Полная ст-ть с уч.НЗС (Авто)'!S"&amp;$J$26))/$D11)</f>
        <v>0</v>
      </c>
      <c r="T11" s="44">
        <f ca="1">IF($D11=0,0,SUMIF('Полная ст-ть с уч.НЗС (Авто)'!$YO$11:INDIRECT("'Полная ст-ть с уч.НЗС (Авто)'!YO"&amp;$J$26),$C11,'Полная ст-ть с уч.НЗС (Авто)'!T$11:INDIRECT("'Полная ст-ть с уч.НЗС (Авто)'!T"&amp;$J$26))/$D11)</f>
        <v>0</v>
      </c>
      <c r="U11" s="44">
        <f ca="1">IF($D11=0,0,SUMIF('Полная ст-ть с уч.НЗС (Авто)'!$YO$11:INDIRECT("'Полная ст-ть с уч.НЗС (Авто)'!YO"&amp;$J$26),$C11,'Полная ст-ть с уч.НЗС (Авто)'!U$11:INDIRECT("'Полная ст-ть с уч.НЗС (Авто)'!U"&amp;$J$26))/$D11)</f>
        <v>0</v>
      </c>
      <c r="V11" s="44">
        <f ca="1">IF($D11=0,0,SUMIF('Полная ст-ть с уч.НЗС (Авто)'!$YO$11:INDIRECT("'Полная ст-ть с уч.НЗС (Авто)'!YO"&amp;$J$26),$C11,'Полная ст-ть с уч.НЗС (Авто)'!V$11:INDIRECT("'Полная ст-ть с уч.НЗС (Авто)'!V"&amp;$J$26))/$D11)</f>
        <v>0</v>
      </c>
      <c r="W11" s="44">
        <f ca="1">IF($D11=0,0,SUMIF('Полная ст-ть с уч.НЗС (Авто)'!$YO$11:INDIRECT("'Полная ст-ть с уч.НЗС (Авто)'!YO"&amp;$J$26),$C11,'Полная ст-ть с уч.НЗС (Авто)'!W$11:INDIRECT("'Полная ст-ть с уч.НЗС (Авто)'!W"&amp;$J$26))/$D11)</f>
        <v>0</v>
      </c>
      <c r="X11" s="44">
        <f ca="1">IF($D11=0,0,SUMIF('Полная ст-ть с уч.НЗС (Авто)'!$YO$11:INDIRECT("'Полная ст-ть с уч.НЗС (Авто)'!YO"&amp;$J$26),$C11,'Полная ст-ть с уч.НЗС (Авто)'!X$11:INDIRECT("'Полная ст-ть с уч.НЗС (Авто)'!X"&amp;$J$26))/$D11)</f>
        <v>0</v>
      </c>
      <c r="Y11" s="44">
        <f ca="1">IF($D11=0,0,SUMIF('Полная ст-ть с уч.НЗС (Авто)'!$YO$11:INDIRECT("'Полная ст-ть с уч.НЗС (Авто)'!YO"&amp;$J$26),$C11,'Полная ст-ть с уч.НЗС (Авто)'!Y$11:INDIRECT("'Полная ст-ть с уч.НЗС (Авто)'!Y"&amp;$J$26))/$D11)</f>
        <v>0</v>
      </c>
      <c r="Z11" s="44">
        <f ca="1">IF($D11=0,0,SUMIF('Полная ст-ть с уч.НЗС (Авто)'!$YO$11:INDIRECT("'Полная ст-ть с уч.НЗС (Авто)'!YO"&amp;$J$26),$C11,'Полная ст-ть с уч.НЗС (Авто)'!Z$11:INDIRECT("'Полная ст-ть с уч.НЗС (Авто)'!Z"&amp;$J$26))/$D11)</f>
        <v>0</v>
      </c>
      <c r="AA11" s="44">
        <f ca="1">IF($D11=0,0,SUMIF('Полная ст-ть с уч.НЗС (Авто)'!$YO$11:INDIRECT("'Полная ст-ть с уч.НЗС (Авто)'!YO"&amp;$J$26),$C11,'Полная ст-ть с уч.НЗС (Авто)'!AA$11:INDIRECT("'Полная ст-ть с уч.НЗС (Авто)'!AA"&amp;$J$26))/$D11)</f>
        <v>0</v>
      </c>
      <c r="AB11" s="44">
        <f ca="1">IF($D11=0,0,SUMIF('Полная ст-ть с уч.НЗС (Авто)'!$YO$11:INDIRECT("'Полная ст-ть с уч.НЗС (Авто)'!YO"&amp;$J$26),$C11,'Полная ст-ть с уч.НЗС (Авто)'!AB$11:INDIRECT("'Полная ст-ть с уч.НЗС (Авто)'!AB"&amp;$J$26))/$D11)</f>
        <v>0</v>
      </c>
      <c r="AC11" s="44">
        <f ca="1">IF($D11=0,0,SUMIF('Полная ст-ть с уч.НЗС (Авто)'!$YO$11:INDIRECT("'Полная ст-ть с уч.НЗС (Авто)'!YO"&amp;$J$26),$C11,'Полная ст-ть с уч.НЗС (Авто)'!AC$11:INDIRECT("'Полная ст-ть с уч.НЗС (Авто)'!AC"&amp;$J$26))/$D11)</f>
        <v>0</v>
      </c>
      <c r="AD11" s="44">
        <f ca="1">IF($D11=0,0,SUMIF('Полная ст-ть с уч.НЗС (Авто)'!$YO$11:INDIRECT("'Полная ст-ть с уч.НЗС (Авто)'!YO"&amp;$J$26),$C11,'Полная ст-ть с уч.НЗС (Авто)'!AD$11:INDIRECT("'Полная ст-ть с уч.НЗС (Авто)'!AD"&amp;$J$26))/$D11)</f>
        <v>0</v>
      </c>
      <c r="AE11" s="44">
        <f ca="1">IF($D11=0,0,SUMIF('Полная ст-ть с уч.НЗС (Авто)'!$YO$11:INDIRECT("'Полная ст-ть с уч.НЗС (Авто)'!YO"&amp;$J$26),$C11,'Полная ст-ть с уч.НЗС (Авто)'!AE$11:INDIRECT("'Полная ст-ть с уч.НЗС (Авто)'!AE"&amp;$J$26))/$D11)</f>
        <v>0</v>
      </c>
      <c r="AF11" s="44">
        <f ca="1">IF($D11=0,0,SUMIF('Полная ст-ть с уч.НЗС (Авто)'!$YO$11:INDIRECT("'Полная ст-ть с уч.НЗС (Авто)'!YO"&amp;$J$26),$C11,'Полная ст-ть с уч.НЗС (Авто)'!AF$11:INDIRECT("'Полная ст-ть с уч.НЗС (Авто)'!AF"&amp;$J$26))/$D11)</f>
        <v>0</v>
      </c>
      <c r="AG11" s="44">
        <f ca="1">IF($D11=0,0,SUMIF('Полная ст-ть с уч.НЗС (Авто)'!$YO$11:INDIRECT("'Полная ст-ть с уч.НЗС (Авто)'!YO"&amp;$J$26),$C11,'Полная ст-ть с уч.НЗС (Авто)'!AG$11:INDIRECT("'Полная ст-ть с уч.НЗС (Авто)'!AG"&amp;$J$26))/$D11)</f>
        <v>0</v>
      </c>
      <c r="AH11" s="44">
        <f ca="1">IF($D11=0,0,SUMIF('Полная ст-ть с уч.НЗС (Авто)'!$YO$11:INDIRECT("'Полная ст-ть с уч.НЗС (Авто)'!YO"&amp;$J$26),$C11,'Полная ст-ть с уч.НЗС (Авто)'!AH$11:INDIRECT("'Полная ст-ть с уч.НЗС (Авто)'!AH"&amp;$J$26))/$D11)</f>
        <v>0</v>
      </c>
      <c r="AI11" s="44">
        <f ca="1">IF($D11=0,0,SUMIF('Полная ст-ть с уч.НЗС (Авто)'!$YO$11:INDIRECT("'Полная ст-ть с уч.НЗС (Авто)'!YO"&amp;$J$26),$C11,'Полная ст-ть с уч.НЗС (Авто)'!AI$11:INDIRECT("'Полная ст-ть с уч.НЗС (Авто)'!AI"&amp;$J$26))/$D11)</f>
        <v>0</v>
      </c>
      <c r="AJ11" s="44">
        <f ca="1">IF($D11=0,0,SUMIF('Полная ст-ть с уч.НЗС (Авто)'!$YO$11:INDIRECT("'Полная ст-ть с уч.НЗС (Авто)'!YO"&amp;$J$26),$C11,'Полная ст-ть с уч.НЗС (Авто)'!AJ$11:INDIRECT("'Полная ст-ть с уч.НЗС (Авто)'!AJ"&amp;$J$26))/$D11)</f>
        <v>0</v>
      </c>
      <c r="AK11" s="44">
        <f ca="1">IF($D11=0,0,SUMIF('Полная ст-ть с уч.НЗС (Авто)'!$YO$11:INDIRECT("'Полная ст-ть с уч.НЗС (Авто)'!YO"&amp;$J$26),$C11,'Полная ст-ть с уч.НЗС (Авто)'!AK$11:INDIRECT("'Полная ст-ть с уч.НЗС (Авто)'!AK"&amp;$J$26))/$D11)</f>
        <v>0</v>
      </c>
      <c r="AL11" s="44">
        <f ca="1">IF($D11=0,0,SUMIF('Полная ст-ть с уч.НЗС (Авто)'!$YO$11:INDIRECT("'Полная ст-ть с уч.НЗС (Авто)'!YO"&amp;$J$26),$C11,'Полная ст-ть с уч.НЗС (Авто)'!AL$11:INDIRECT("'Полная ст-ть с уч.НЗС (Авто)'!AL"&amp;$J$26))/$D11)</f>
        <v>0</v>
      </c>
      <c r="AM11" s="44">
        <f ca="1">IF($D11=0,0,SUMIF('Полная ст-ть с уч.НЗС (Авто)'!$YO$11:INDIRECT("'Полная ст-ть с уч.НЗС (Авто)'!YO"&amp;$J$26),$C11,'Полная ст-ть с уч.НЗС (Авто)'!AM$11:INDIRECT("'Полная ст-ть с уч.НЗС (Авто)'!AM"&amp;$J$26))/$D11)</f>
        <v>0</v>
      </c>
      <c r="AN11" s="44">
        <f ca="1">IF($D11=0,0,SUMIF('Полная ст-ть с уч.НЗС (Авто)'!$YO$11:INDIRECT("'Полная ст-ть с уч.НЗС (Авто)'!YO"&amp;$J$26),$C11,'Полная ст-ть с уч.НЗС (Авто)'!AN$11:INDIRECT("'Полная ст-ть с уч.НЗС (Авто)'!AN"&amp;$J$26))/$D11)</f>
        <v>0</v>
      </c>
      <c r="AO11" s="44">
        <f ca="1">IF($D11=0,0,SUMIF('Полная ст-ть с уч.НЗС (Авто)'!$YO$11:INDIRECT("'Полная ст-ть с уч.НЗС (Авто)'!YO"&amp;$J$26),$C11,'Полная ст-ть с уч.НЗС (Авто)'!AO$11:INDIRECT("'Полная ст-ть с уч.НЗС (Авто)'!AO"&amp;$J$26))/$D11)</f>
        <v>0</v>
      </c>
      <c r="AP11" s="44">
        <f ca="1">IF($D11=0,0,SUMIF('Полная ст-ть с уч.НЗС (Авто)'!$YO$11:INDIRECT("'Полная ст-ть с уч.НЗС (Авто)'!YO"&amp;$J$26),$C11,'Полная ст-ть с уч.НЗС (Авто)'!AP$11:INDIRECT("'Полная ст-ть с уч.НЗС (Авто)'!AP"&amp;$J$26))/$D11)</f>
        <v>0</v>
      </c>
      <c r="AQ11" s="44">
        <f ca="1">IF($D11=0,0,SUMIF('Полная ст-ть с уч.НЗС (Авто)'!$YO$11:INDIRECT("'Полная ст-ть с уч.НЗС (Авто)'!YO"&amp;$J$26),$C11,'Полная ст-ть с уч.НЗС (Авто)'!AQ$11:INDIRECT("'Полная ст-ть с уч.НЗС (Авто)'!AQ"&amp;$J$26))/$D11)</f>
        <v>0</v>
      </c>
      <c r="AR11" s="46"/>
      <c r="AS11" s="46"/>
      <c r="AT11" s="47"/>
      <c r="AU11" s="47"/>
      <c r="AV11" s="47"/>
      <c r="AW11" s="47"/>
      <c r="AX11" s="44">
        <f ca="1">IF($D11=0,0,SUMIF('Полная ст-ть с уч.НЗС (Авто)'!$YO$11:INDIRECT("'Полная ст-ть с уч.НЗС (Авто)'!YO"&amp;$J$26),$C11,'Полная ст-ть с уч.НЗС (Авто)'!AX$11:INDIRECT("'Полная ст-ть с уч.НЗС (Авто)'!AX"&amp;$J$26))/$D11)</f>
        <v>0</v>
      </c>
      <c r="AY11" s="44">
        <f ca="1">IF($D11=0,0,SUMIF('Полная ст-ть с уч.НЗС (Авто)'!$YO$11:INDIRECT("'Полная ст-ть с уч.НЗС (Авто)'!YO"&amp;$J$26),$C11,'Полная ст-ть с уч.НЗС (Авто)'!AY$11:INDIRECT("'Полная ст-ть с уч.НЗС (Авто)'!AY"&amp;$J$26))/$D11)</f>
        <v>0</v>
      </c>
      <c r="AZ11" s="44">
        <f ca="1">IF($D11=0,0,SUMIF('Полная ст-ть с уч.НЗС (Авто)'!$YO$11:INDIRECT("'Полная ст-ть с уч.НЗС (Авто)'!YO"&amp;$J$26),$C11,'Полная ст-ть с уч.НЗС (Авто)'!AZ$11:INDIRECT("'Полная ст-ть с уч.НЗС (Авто)'!AZ"&amp;$J$26))/$D11)</f>
        <v>0</v>
      </c>
      <c r="BA11" s="44">
        <f ca="1">IF($D11=0,0,SUMIF('Полная ст-ть с уч.НЗС (Авто)'!$YO$11:INDIRECT("'Полная ст-ть с уч.НЗС (Авто)'!YO"&amp;$J$26),$C11,'Полная ст-ть с уч.НЗС (Авто)'!BA$11:INDIRECT("'Полная ст-ть с уч.НЗС (Авто)'!BA"&amp;$J$26))/$D11)</f>
        <v>0</v>
      </c>
      <c r="BB11" s="44">
        <f ca="1">IF($D11=0,0,SUMIF('Полная ст-ть с уч.НЗС (Авто)'!$YO$11:INDIRECT("'Полная ст-ть с уч.НЗС (Авто)'!YO"&amp;$J$26),$C11,'Полная ст-ть с уч.НЗС (Авто)'!BB$11:INDIRECT("'Полная ст-ть с уч.НЗС (Авто)'!BB"&amp;$J$26))/$D11)</f>
        <v>0</v>
      </c>
      <c r="BC11" s="44">
        <f ca="1">IF($D11=0,0,SUMIF('Полная ст-ть с уч.НЗС (Авто)'!$YO$11:INDIRECT("'Полная ст-ть с уч.НЗС (Авто)'!YO"&amp;$J$26),$C11,'Полная ст-ть с уч.НЗС (Авто)'!BC$11:INDIRECT("'Полная ст-ть с уч.НЗС (Авто)'!BC"&amp;$J$26))/$D11)</f>
        <v>0</v>
      </c>
      <c r="BD11" s="47"/>
      <c r="BE11" s="47"/>
      <c r="BF11" s="44">
        <f ca="1">IF($D11=0,0,SUMIF('Полная ст-ть с уч.НЗС (Авто)'!$YO$11:INDIRECT("'Полная ст-ть с уч.НЗС (Авто)'!YO"&amp;$J$26),$C11,'Полная ст-ть с уч.НЗС (Авто)'!BF$11:INDIRECT("'Полная ст-ть с уч.НЗС (Авто)'!BF"&amp;$J$26))/$D11)</f>
        <v>0</v>
      </c>
      <c r="BG11" s="44">
        <f ca="1">IF($D11=0,0,SUMIF('Полная ст-ть с уч.НЗС (Авто)'!$YO$11:INDIRECT("'Полная ст-ть с уч.НЗС (Авто)'!YO"&amp;$J$26),$C11,'Полная ст-ть с уч.НЗС (Авто)'!BG$11:INDIRECT("'Полная ст-ть с уч.НЗС (Авто)'!BG"&amp;$J$26))/$D11)</f>
        <v>0</v>
      </c>
      <c r="BH11" s="44">
        <f ca="1">IF($D11=0,0,SUMIF('Полная ст-ть с уч.НЗС (Авто)'!$YO$11:INDIRECT("'Полная ст-ть с уч.НЗС (Авто)'!YO"&amp;$J$26),$C11,'Полная ст-ть с уч.НЗС (Авто)'!BH$11:INDIRECT("'Полная ст-ть с уч.НЗС (Авто)'!BH"&amp;$J$26))/$D11)</f>
        <v>0</v>
      </c>
      <c r="BI11" s="44">
        <f ca="1">IF($D11=0,0,SUMIF('Полная ст-ть с уч.НЗС (Авто)'!$YO$11:INDIRECT("'Полная ст-ть с уч.НЗС (Авто)'!YO"&amp;$J$26),$C11,'Полная ст-ть с уч.НЗС (Авто)'!BI$11:INDIRECT("'Полная ст-ть с уч.НЗС (Авто)'!BI"&amp;$J$26))/$D11)</f>
        <v>0</v>
      </c>
      <c r="BJ11" s="44">
        <f ca="1">IF($D11=0,0,SUMIF('Полная ст-ть с уч.НЗС (Авто)'!$YO$11:INDIRECT("'Полная ст-ть с уч.НЗС (Авто)'!YO"&amp;$J$26),$C11,'Полная ст-ть с уч.НЗС (Авто)'!BJ$11:INDIRECT("'Полная ст-ть с уч.НЗС (Авто)'!BJ"&amp;$J$26))/$D11)</f>
        <v>0</v>
      </c>
      <c r="BK11" s="44">
        <f ca="1">IF($D11=0,0,SUMIF('Полная ст-ть с уч.НЗС (Авто)'!$YO$11:INDIRECT("'Полная ст-ть с уч.НЗС (Авто)'!YO"&amp;$J$26),$C11,'Полная ст-ть с уч.НЗС (Авто)'!BK$11:INDIRECT("'Полная ст-ть с уч.НЗС (Авто)'!BK"&amp;$J$26))/$D11)</f>
        <v>0</v>
      </c>
      <c r="BL11" s="47"/>
      <c r="BM11" s="44">
        <f ca="1">IF($D11=0,0,SUMIF('Полная ст-ть с уч.НЗС (Авто)'!$YO$11:INDIRECT("'Полная ст-ть с уч.НЗС (Авто)'!YO"&amp;$J$26),$C11,'Полная ст-ть с уч.НЗС (Авто)'!BM$11:INDIRECT("'Полная ст-ть с уч.НЗС (Авто)'!BM"&amp;$J$26))/$D11)</f>
        <v>0</v>
      </c>
      <c r="BN11" s="47"/>
      <c r="BO11" s="44"/>
      <c r="BP11" s="44"/>
      <c r="BQ11" s="44">
        <f ca="1">IF($D11=0,0,SUMIF('Полная ст-ть с уч.НЗС (Авто)'!$YO$11:INDIRECT("'Полная ст-ть с уч.НЗС (Авто)'!YO"&amp;$J$26),$C11,'Полная ст-ть с уч.НЗС (Авто)'!BQ$11:INDIRECT("'Полная ст-ть с уч.НЗС (Авто)'!BQ"&amp;$J$26))/$D11)</f>
        <v>0</v>
      </c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>
        <f ca="1">IF($D11=0,0,SUMIF('Полная ст-ть с уч.НЗС (Авто)'!$YO$11:INDIRECT("'Полная ст-ть с уч.НЗС (Авто)'!YO"&amp;$J$26),$C11,'Полная ст-ть с уч.НЗС (Авто)'!CK$11:INDIRECT("'Полная ст-ть с уч.НЗС (Авто)'!CK"&amp;$J$26))/$D11)</f>
        <v>0</v>
      </c>
      <c r="CL11" s="44">
        <f ca="1">IF($D11=0,0,SUMIF('Полная ст-ть с уч.НЗС (Авто)'!$YO$11:INDIRECT("'Полная ст-ть с уч.НЗС (Авто)'!YO"&amp;$J$26),$C11,'Полная ст-ть с уч.НЗС (Авто)'!CL$11:INDIRECT("'Полная ст-ть с уч.НЗС (Авто)'!CL"&amp;$J$26))/$D11)</f>
        <v>0</v>
      </c>
      <c r="CM11" s="44">
        <f ca="1">IF($D11=0,0,SUMIF('Полная ст-ть с уч.НЗС (Авто)'!$YO$11:INDIRECT("'Полная ст-ть с уч.НЗС (Авто)'!YO"&amp;$J$26),$C11,'Полная ст-ть с уч.НЗС (Авто)'!CM$11:INDIRECT("'Полная ст-ть с уч.НЗС (Авто)'!CM"&amp;$J$26))/$D11)</f>
        <v>0</v>
      </c>
      <c r="CN11" s="44">
        <f ca="1">IF($D11=0,0,SUMIF('Полная ст-ть с уч.НЗС (Авто)'!$YO$11:INDIRECT("'Полная ст-ть с уч.НЗС (Авто)'!YO"&amp;$J$26),$C11,'Полная ст-ть с уч.НЗС (Авто)'!CN$11:INDIRECT("'Полная ст-ть с уч.НЗС (Авто)'!CN"&amp;$J$26))/$D11)</f>
        <v>0</v>
      </c>
      <c r="CO11" s="44">
        <f ca="1">IF($D11=0,0,SUMIF('Полная ст-ть с уч.НЗС (Авто)'!$YO$11:INDIRECT("'Полная ст-ть с уч.НЗС (Авто)'!YO"&amp;$J$26),$C11,'Полная ст-ть с уч.НЗС (Авто)'!CO$11:INDIRECT("'Полная ст-ть с уч.НЗС (Авто)'!CO"&amp;$J$26))/$D11)</f>
        <v>0</v>
      </c>
      <c r="CP11" s="44">
        <f ca="1">IF($D11=0,0,SUMIF('Полная ст-ть с уч.НЗС (Авто)'!$YO$11:INDIRECT("'Полная ст-ть с уч.НЗС (Авто)'!YO"&amp;$J$26),$C11,'Полная ст-ть с уч.НЗС (Авто)'!CP$11:INDIRECT("'Полная ст-ть с уч.НЗС (Авто)'!CP"&amp;$J$26))/$D11)</f>
        <v>0</v>
      </c>
      <c r="CQ11" s="44">
        <f ca="1">IF($D11=0,0,SUMIF('Полная ст-ть с уч.НЗС (Авто)'!$YO$11:INDIRECT("'Полная ст-ть с уч.НЗС (Авто)'!YO"&amp;$J$26),$C11,'Полная ст-ть с уч.НЗС (Авто)'!CQ$11:INDIRECT("'Полная ст-ть с уч.НЗС (Авто)'!CQ"&amp;$J$26))/$D11)</f>
        <v>0</v>
      </c>
      <c r="CR11" s="44">
        <f ca="1">IF($D11=0,0,SUMIF('Полная ст-ть с уч.НЗС (Авто)'!$YO$11:INDIRECT("'Полная ст-ть с уч.НЗС (Авто)'!YO"&amp;$J$26),$C11,'Полная ст-ть с уч.НЗС (Авто)'!CR$11:INDIRECT("'Полная ст-ть с уч.НЗС (Авто)'!CR"&amp;$J$26))/$D11)</f>
        <v>0</v>
      </c>
      <c r="CS11" s="44">
        <f ca="1">IF($D11=0,0,SUMIF('Полная ст-ть с уч.НЗС (Авто)'!$YO$11:INDIRECT("'Полная ст-ть с уч.НЗС (Авто)'!YO"&amp;$J$26),$C11,'Полная ст-ть с уч.НЗС (Авто)'!CS$11:INDIRECT("'Полная ст-ть с уч.НЗС (Авто)'!CS"&amp;$J$26))/$D11)</f>
        <v>0</v>
      </c>
      <c r="CT11" s="44">
        <f ca="1">IF($D11=0,0,SUMIF('Полная ст-ть с уч.НЗС (Авто)'!$YO$11:INDIRECT("'Полная ст-ть с уч.НЗС (Авто)'!YO"&amp;$J$26),$C11,'Полная ст-ть с уч.НЗС (Авто)'!CT$11:INDIRECT("'Полная ст-ть с уч.НЗС (Авто)'!CT"&amp;$J$26))/$D11)</f>
        <v>0</v>
      </c>
      <c r="CU11" s="44">
        <f ca="1">IF($D11=0,0,SUMIF('Полная ст-ть с уч.НЗС (Авто)'!$YO$11:INDIRECT("'Полная ст-ть с уч.НЗС (Авто)'!YO"&amp;$J$26),$C11,'Полная ст-ть с уч.НЗС (Авто)'!CU$11:INDIRECT("'Полная ст-ть с уч.НЗС (Авто)'!CU"&amp;$J$26))/$D11)</f>
        <v>0</v>
      </c>
      <c r="CV11" s="44">
        <f ca="1">IF($D11=0,0,SUMIF('Полная ст-ть с уч.НЗС (Авто)'!$YO$11:INDIRECT("'Полная ст-ть с уч.НЗС (Авто)'!YO"&amp;$J$26),$C11,'Полная ст-ть с уч.НЗС (Авто)'!CV$11:INDIRECT("'Полная ст-ть с уч.НЗС (Авто)'!CV"&amp;$J$26))/$D11)</f>
        <v>0</v>
      </c>
      <c r="CW11" s="44">
        <f ca="1">IF($D11=0,0,SUMIF('Полная ст-ть с уч.НЗС (Авто)'!$YO$11:INDIRECT("'Полная ст-ть с уч.НЗС (Авто)'!YO"&amp;$J$26),$C11,'Полная ст-ть с уч.НЗС (Авто)'!CW$11:INDIRECT("'Полная ст-ть с уч.НЗС (Авто)'!CW"&amp;$J$26))/$D11)</f>
        <v>0</v>
      </c>
      <c r="CX11" s="44">
        <f ca="1">IF($D11=0,0,SUMIF('Полная ст-ть с уч.НЗС (Авто)'!$YO$11:INDIRECT("'Полная ст-ть с уч.НЗС (Авто)'!YO"&amp;$J$26),$C11,'Полная ст-ть с уч.НЗС (Авто)'!CX$11:INDIRECT("'Полная ст-ть с уч.НЗС (Авто)'!CX"&amp;$J$26))/$D11)</f>
        <v>0</v>
      </c>
      <c r="CY11" s="44">
        <f ca="1">IF($D11=0,0,SUMIF('Полная ст-ть с уч.НЗС (Авто)'!$YO$11:INDIRECT("'Полная ст-ть с уч.НЗС (Авто)'!YO"&amp;$J$26),$C11,'Полная ст-ть с уч.НЗС (Авто)'!CY$11:INDIRECT("'Полная ст-ть с уч.НЗС (Авто)'!CY"&amp;$J$26))/$D11)</f>
        <v>0</v>
      </c>
      <c r="CZ11" s="44">
        <f ca="1">IF($D11=0,0,SUMIF('Полная ст-ть с уч.НЗС (Авто)'!$YO$11:INDIRECT("'Полная ст-ть с уч.НЗС (Авто)'!YO"&amp;$J$26),$C11,'Полная ст-ть с уч.НЗС (Авто)'!CZ$11:INDIRECT("'Полная ст-ть с уч.НЗС (Авто)'!CZ"&amp;$J$26))/$D11)</f>
        <v>0</v>
      </c>
      <c r="DA11" s="44">
        <f ca="1">IF($D11=0,0,SUMIF('Полная ст-ть с уч.НЗС (Авто)'!$YO$11:INDIRECT("'Полная ст-ть с уч.НЗС (Авто)'!YO"&amp;$J$26),$C11,'Полная ст-ть с уч.НЗС (Авто)'!DA$11:INDIRECT("'Полная ст-ть с уч.НЗС (Авто)'!DA"&amp;$J$26))/$D11)</f>
        <v>0</v>
      </c>
      <c r="DB11" s="44">
        <f ca="1">IF($D11=0,0,SUMIF('Полная ст-ть с уч.НЗС (Авто)'!$YO$11:INDIRECT("'Полная ст-ть с уч.НЗС (Авто)'!YO"&amp;$J$26),$C11,'Полная ст-ть с уч.НЗС (Авто)'!DB$11:INDIRECT("'Полная ст-ть с уч.НЗС (Авто)'!DB"&amp;$J$26))/$D11)</f>
        <v>0</v>
      </c>
      <c r="DC11" s="44">
        <f ca="1">IF($D11=0,0,SUMIF('Полная ст-ть с уч.НЗС (Авто)'!$YO$11:INDIRECT("'Полная ст-ть с уч.НЗС (Авто)'!YO"&amp;$J$26),$C11,'Полная ст-ть с уч.НЗС (Авто)'!DC$11:INDIRECT("'Полная ст-ть с уч.НЗС (Авто)'!DC"&amp;$J$26))/$D11)</f>
        <v>0</v>
      </c>
      <c r="DD11" s="44"/>
      <c r="DE11" s="44">
        <f ca="1">IF($D11=0,0,SUMIF('Полная ст-ть с уч.НЗС (Авто)'!$YO$11:INDIRECT("'Полная ст-ть с уч.НЗС (Авто)'!YO"&amp;$J$26),$C11,'Полная ст-ть с уч.НЗС (Авто)'!DE$11:INDIRECT("'Полная ст-ть с уч.НЗС (Авто)'!DE"&amp;$J$26))/$D11)</f>
        <v>0</v>
      </c>
      <c r="DF11" s="44"/>
      <c r="DG11" s="44">
        <f ca="1">IF($D11=0,0,SUMIF('Полная ст-ть с уч.НЗС (Авто)'!$YO$11:INDIRECT("'Полная ст-ть с уч.НЗС (Авто)'!YO"&amp;$J$26),$C11,'Полная ст-ть с уч.НЗС (Авто)'!DG$11:INDIRECT("'Полная ст-ть с уч.НЗС (Авто)'!DG"&amp;$J$26))/$D11)</f>
        <v>0</v>
      </c>
      <c r="DH11" s="44">
        <f ca="1">IF($D11=0,0,SUMIF('Полная ст-ть с уч.НЗС (Авто)'!$YO$11:INDIRECT("'Полная ст-ть с уч.НЗС (Авто)'!YO"&amp;$J$26),$C11,'Полная ст-ть с уч.НЗС (Авто)'!DH$11:INDIRECT("'Полная ст-ть с уч.НЗС (Авто)'!DH"&amp;$J$26))/$D11)</f>
        <v>0</v>
      </c>
      <c r="DI11" s="44">
        <f ca="1">IF($D11=0,0,SUMIF('Полная ст-ть с уч.НЗС (Авто)'!$YO$11:INDIRECT("'Полная ст-ть с уч.НЗС (Авто)'!YO"&amp;$J$26),$C11,'Полная ст-ть с уч.НЗС (Авто)'!DI$11:INDIRECT("'Полная ст-ть с уч.НЗС (Авто)'!DI"&amp;$J$26))/$D11)</f>
        <v>0</v>
      </c>
      <c r="DJ11" s="44">
        <f ca="1">IF($D11=0,0,SUMIF('Полная ст-ть с уч.НЗС (Авто)'!$YO$11:INDIRECT("'Полная ст-ть с уч.НЗС (Авто)'!YO"&amp;$J$26),$C11,'Полная ст-ть с уч.НЗС (Авто)'!DJ$11:INDIRECT("'Полная ст-ть с уч.НЗС (Авто)'!DJ"&amp;$J$26))/$D11)</f>
        <v>0</v>
      </c>
      <c r="DK11" s="44">
        <f ca="1">IF($D11=0,0,SUMIF('Полная ст-ть с уч.НЗС (Авто)'!$YO$11:INDIRECT("'Полная ст-ть с уч.НЗС (Авто)'!YO"&amp;$J$26),$C11,'Полная ст-ть с уч.НЗС (Авто)'!DK$11:INDIRECT("'Полная ст-ть с уч.НЗС (Авто)'!DK"&amp;$J$26))/$D11)</f>
        <v>0</v>
      </c>
      <c r="DL11" s="44">
        <f ca="1">IF($D11=0,0,SUMIF('Полная ст-ть с уч.НЗС (Авто)'!$YO$11:INDIRECT("'Полная ст-ть с уч.НЗС (Авто)'!YO"&amp;$J$26),$C11,'Полная ст-ть с уч.НЗС (Авто)'!DL$11:INDIRECT("'Полная ст-ть с уч.НЗС (Авто)'!DL"&amp;$J$26))/$D11)</f>
        <v>0</v>
      </c>
      <c r="DM11" s="44">
        <f ca="1">IF($D11=0,0,SUMIF('Полная ст-ть с уч.НЗС (Авто)'!$YO$11:INDIRECT("'Полная ст-ть с уч.НЗС (Авто)'!YO"&amp;$J$26),$C11,'Полная ст-ть с уч.НЗС (Авто)'!DM$11:INDIRECT("'Полная ст-ть с уч.НЗС (Авто)'!DM"&amp;$J$26))/$D11)</f>
        <v>0</v>
      </c>
      <c r="DN11" s="44">
        <f ca="1">IF($D11=0,0,SUMIF('Полная ст-ть с уч.НЗС (Авто)'!$YO$11:INDIRECT("'Полная ст-ть с уч.НЗС (Авто)'!YO"&amp;$J$26),$C11,'Полная ст-ть с уч.НЗС (Авто)'!DN$11:INDIRECT("'Полная ст-ть с уч.НЗС (Авто)'!DN"&amp;$J$26))/$D11)</f>
        <v>0</v>
      </c>
      <c r="DO11" s="44">
        <f ca="1">IF($D11=0,0,SUMIF('Полная ст-ть с уч.НЗС (Авто)'!$YO$11:INDIRECT("'Полная ст-ть с уч.НЗС (Авто)'!YO"&amp;$J$26),$C11,'Полная ст-ть с уч.НЗС (Авто)'!DO$11:INDIRECT("'Полная ст-ть с уч.НЗС (Авто)'!DO"&amp;$J$26))/$D11)</f>
        <v>0</v>
      </c>
      <c r="DP11" s="44">
        <f ca="1">IF($D11=0,0,SUMIF('Полная ст-ть с уч.НЗС (Авто)'!$YO$11:INDIRECT("'Полная ст-ть с уч.НЗС (Авто)'!YO"&amp;$J$26),$C11,'Полная ст-ть с уч.НЗС (Авто)'!DP$11:INDIRECT("'Полная ст-ть с уч.НЗС (Авто)'!DP"&amp;$J$26))/$D11)</f>
        <v>0</v>
      </c>
      <c r="DQ11" s="44">
        <f ca="1">IF($D11=0,0,SUMIF('Полная ст-ть с уч.НЗС (Авто)'!$YO$11:INDIRECT("'Полная ст-ть с уч.НЗС (Авто)'!YO"&amp;$J$26),$C11,'Полная ст-ть с уч.НЗС (Авто)'!DQ$11:INDIRECT("'Полная ст-ть с уч.НЗС (Авто)'!DQ"&amp;$J$26))/$D11)</f>
        <v>0</v>
      </c>
      <c r="DR11" s="44">
        <f ca="1">IF($D11=0,0,SUMIF('Полная ст-ть с уч.НЗС (Авто)'!$YO$11:INDIRECT("'Полная ст-ть с уч.НЗС (Авто)'!YO"&amp;$J$26),$C11,'Полная ст-ть с уч.НЗС (Авто)'!DR$11:INDIRECT("'Полная ст-ть с уч.НЗС (Авто)'!DR"&amp;$J$26))/$D11)</f>
        <v>0</v>
      </c>
      <c r="DS11" s="44">
        <f ca="1">IF($D11=0,0,SUMIF('Полная ст-ть с уч.НЗС (Авто)'!$YO$11:INDIRECT("'Полная ст-ть с уч.НЗС (Авто)'!YO"&amp;$J$26),$C11,'Полная ст-ть с уч.НЗС (Авто)'!DS$11:INDIRECT("'Полная ст-ть с уч.НЗС (Авто)'!DS"&amp;$J$26))/$D11)</f>
        <v>0</v>
      </c>
      <c r="DT11" s="44">
        <f ca="1">IF($D11=0,0,SUMIF('Полная ст-ть с уч.НЗС (Авто)'!$YO$11:INDIRECT("'Полная ст-ть с уч.НЗС (Авто)'!YO"&amp;$J$26),$C11,'Полная ст-ть с уч.НЗС (Авто)'!DT$11:INDIRECT("'Полная ст-ть с уч.НЗС (Авто)'!DT"&amp;$J$26))/$D11)</f>
        <v>0</v>
      </c>
      <c r="DU11" s="44">
        <f ca="1">IF($D11=0,0,SUMIF('Полная ст-ть с уч.НЗС (Авто)'!$YO$11:INDIRECT("'Полная ст-ть с уч.НЗС (Авто)'!YO"&amp;$J$26),$C11,'Полная ст-ть с уч.НЗС (Авто)'!DU$11:INDIRECT("'Полная ст-ть с уч.НЗС (Авто)'!DU"&amp;$J$26))/$D11)</f>
        <v>0</v>
      </c>
      <c r="DV11" s="44">
        <f ca="1">IF($D11=0,0,SUMIF('Полная ст-ть с уч.НЗС (Авто)'!$YO$11:INDIRECT("'Полная ст-ть с уч.НЗС (Авто)'!YO"&amp;$J$26),$C11,'Полная ст-ть с уч.НЗС (Авто)'!DV$11:INDIRECT("'Полная ст-ть с уч.НЗС (Авто)'!DV"&amp;$J$26))/$D11)</f>
        <v>0</v>
      </c>
      <c r="DW11" s="44">
        <f ca="1">IF($D11=0,0,SUMIF('Полная ст-ть с уч.НЗС (Авто)'!$YO$11:INDIRECT("'Полная ст-ть с уч.НЗС (Авто)'!YO"&amp;$J$26),$C11,'Полная ст-ть с уч.НЗС (Авто)'!DW$11:INDIRECT("'Полная ст-ть с уч.НЗС (Авто)'!DW"&amp;$J$26))/$D11)</f>
        <v>0</v>
      </c>
      <c r="DX11" s="44">
        <f ca="1">IF($D11=0,0,SUMIF('Полная ст-ть с уч.НЗС (Авто)'!$YO$11:INDIRECT("'Полная ст-ть с уч.НЗС (Авто)'!YO"&amp;$J$26),$C11,'Полная ст-ть с уч.НЗС (Авто)'!DX$11:INDIRECT("'Полная ст-ть с уч.НЗС (Авто)'!DX"&amp;$J$26))/$D11)</f>
        <v>0</v>
      </c>
      <c r="DY11" s="44">
        <f ca="1">IF($D11=0,0,SUMIF('Полная ст-ть с уч.НЗС (Авто)'!$YO$11:INDIRECT("'Полная ст-ть с уч.НЗС (Авто)'!YO"&amp;$J$26),$C11,'Полная ст-ть с уч.НЗС (Авто)'!DY$11:INDIRECT("'Полная ст-ть с уч.НЗС (Авто)'!DY"&amp;$J$26))/$D11)</f>
        <v>0</v>
      </c>
      <c r="DZ11" s="44">
        <f ca="1">IF($D11=0,0,SUMIF('Полная ст-ть с уч.НЗС (Авто)'!$YO$11:INDIRECT("'Полная ст-ть с уч.НЗС (Авто)'!YO"&amp;$J$26),$C11,'Полная ст-ть с уч.НЗС (Авто)'!DZ$11:INDIRECT("'Полная ст-ть с уч.НЗС (Авто)'!DZ"&amp;$J$26))/$D11)</f>
        <v>0</v>
      </c>
      <c r="EA11" s="44">
        <f ca="1">IF($D11=0,0,SUMIF('Полная ст-ть с уч.НЗС (Авто)'!$YO$11:INDIRECT("'Полная ст-ть с уч.НЗС (Авто)'!YO"&amp;$J$26),$C11,'Полная ст-ть с уч.НЗС (Авто)'!EA$11:INDIRECT("'Полная ст-ть с уч.НЗС (Авто)'!EA"&amp;$J$26))/$D11)</f>
        <v>0</v>
      </c>
      <c r="EB11" s="44">
        <f ca="1">IF($D11=0,0,SUMIF('Полная ст-ть с уч.НЗС (Авто)'!$YO$11:INDIRECT("'Полная ст-ть с уч.НЗС (Авто)'!YO"&amp;$J$26),$C11,'Полная ст-ть с уч.НЗС (Авто)'!EB$11:INDIRECT("'Полная ст-ть с уч.НЗС (Авто)'!EB"&amp;$J$26))/$D11)</f>
        <v>0</v>
      </c>
      <c r="EC11" s="44">
        <f ca="1">IF($D11=0,0,SUMIF('Полная ст-ть с уч.НЗС (Авто)'!$YO$11:INDIRECT("'Полная ст-ть с уч.НЗС (Авто)'!YO"&amp;$J$26),$C11,'Полная ст-ть с уч.НЗС (Авто)'!EC$11:INDIRECT("'Полная ст-ть с уч.НЗС (Авто)'!EC"&amp;$J$26))/$D11)</f>
        <v>0</v>
      </c>
      <c r="ED11" s="44">
        <f ca="1">IF($D11=0,0,SUMIF('Полная ст-ть с уч.НЗС (Авто)'!$YO$11:INDIRECT("'Полная ст-ть с уч.НЗС (Авто)'!YO"&amp;$J$26),$C11,'Полная ст-ть с уч.НЗС (Авто)'!ED$11:INDIRECT("'Полная ст-ть с уч.НЗС (Авто)'!ED"&amp;$J$26))/$D11)</f>
        <v>0</v>
      </c>
      <c r="EE11" s="44">
        <f ca="1">IF($D11=0,0,SUMIF('Полная ст-ть с уч.НЗС (Авто)'!$YO$11:INDIRECT("'Полная ст-ть с уч.НЗС (Авто)'!YO"&amp;$J$26),$C11,'Полная ст-ть с уч.НЗС (Авто)'!EE$11:INDIRECT("'Полная ст-ть с уч.НЗС (Авто)'!EE"&amp;$J$26))/$D11)</f>
        <v>0</v>
      </c>
      <c r="EF11" s="44">
        <f ca="1">IF($D11=0,0,SUMIF('Полная ст-ть с уч.НЗС (Авто)'!$YO$11:INDIRECT("'Полная ст-ть с уч.НЗС (Авто)'!YO"&amp;$J$26),$C11,'Полная ст-ть с уч.НЗС (Авто)'!EF$11:INDIRECT("'Полная ст-ть с уч.НЗС (Авто)'!EF"&amp;$J$26))/$D11)</f>
        <v>0</v>
      </c>
      <c r="EG11" s="44">
        <f ca="1">IF($D11=0,0,SUMIF('Полная ст-ть с уч.НЗС (Авто)'!$YO$11:INDIRECT("'Полная ст-ть с уч.НЗС (Авто)'!YO"&amp;$J$26),$C11,'Полная ст-ть с уч.НЗС (Авто)'!EG$11:INDIRECT("'Полная ст-ть с уч.НЗС (Авто)'!EG"&amp;$J$26))/$D11)</f>
        <v>0</v>
      </c>
      <c r="EH11" s="44">
        <f ca="1">IF($D11=0,0,SUMIF('Полная ст-ть с уч.НЗС (Авто)'!$YO$11:INDIRECT("'Полная ст-ть с уч.НЗС (Авто)'!YO"&amp;$J$26),$C11,'Полная ст-ть с уч.НЗС (Авто)'!EH$11:INDIRECT("'Полная ст-ть с уч.НЗС (Авто)'!EH"&amp;$J$26))/$D11)</f>
        <v>0</v>
      </c>
      <c r="EI11" s="44">
        <f ca="1">IF($D11=0,0,SUMIF('Полная ст-ть с уч.НЗС (Авто)'!$YO$11:INDIRECT("'Полная ст-ть с уч.НЗС (Авто)'!YO"&amp;$J$26),$C11,'Полная ст-ть с уч.НЗС (Авто)'!EI$11:INDIRECT("'Полная ст-ть с уч.НЗС (Авто)'!EI"&amp;$J$26))/$D11)</f>
        <v>0</v>
      </c>
      <c r="EJ11" s="44">
        <f ca="1">IF($D11=0,0,SUMIF('Полная ст-ть с уч.НЗС (Авто)'!$YO$11:INDIRECT("'Полная ст-ть с уч.НЗС (Авто)'!YO"&amp;$J$26),$C11,'Полная ст-ть с уч.НЗС (Авто)'!EJ$11:INDIRECT("'Полная ст-ть с уч.НЗС (Авто)'!EJ"&amp;$J$26))/$D11)</f>
        <v>0</v>
      </c>
      <c r="EK11" s="44">
        <f ca="1">IF($D11=0,0,SUMIF('Полная ст-ть с уч.НЗС (Авто)'!$YO$11:INDIRECT("'Полная ст-ть с уч.НЗС (Авто)'!YO"&amp;$J$26),$C11,'Полная ст-ть с уч.НЗС (Авто)'!EK$11:INDIRECT("'Полная ст-ть с уч.НЗС (Авто)'!EK"&amp;$J$26))/$D11)</f>
        <v>0</v>
      </c>
      <c r="EL11" s="44">
        <f ca="1">IF($D11=0,0,SUMIF('Полная ст-ть с уч.НЗС (Авто)'!$YO$11:INDIRECT("'Полная ст-ть с уч.НЗС (Авто)'!YO"&amp;$J$26),$C11,'Полная ст-ть с уч.НЗС (Авто)'!EL$11:INDIRECT("'Полная ст-ть с уч.НЗС (Авто)'!EL"&amp;$J$26))/$D11)</f>
        <v>0</v>
      </c>
      <c r="EM11" s="44">
        <f ca="1">IF($D11=0,0,SUMIF('Полная ст-ть с уч.НЗС (Авто)'!$YO$11:INDIRECT("'Полная ст-ть с уч.НЗС (Авто)'!YO"&amp;$J$26),$C11,'Полная ст-ть с уч.НЗС (Авто)'!EM$11:INDIRECT("'Полная ст-ть с уч.НЗС (Авто)'!EM"&amp;$J$26))/$D11)</f>
        <v>0</v>
      </c>
      <c r="EN11" s="44">
        <f ca="1">IF($D11=0,0,SUMIF('Полная ст-ть с уч.НЗС (Авто)'!$YO$11:INDIRECT("'Полная ст-ть с уч.НЗС (Авто)'!YO"&amp;$J$26),$C11,'Полная ст-ть с уч.НЗС (Авто)'!EN$11:INDIRECT("'Полная ст-ть с уч.НЗС (Авто)'!EN"&amp;$J$26))/$D11)</f>
        <v>0</v>
      </c>
      <c r="EO11" s="44">
        <f ca="1">IF($D11=0,0,SUMIF('Полная ст-ть с уч.НЗС (Авто)'!$YO$11:INDIRECT("'Полная ст-ть с уч.НЗС (Авто)'!YO"&amp;$J$26),$C11,'Полная ст-ть с уч.НЗС (Авто)'!EO$11:INDIRECT("'Полная ст-ть с уч.НЗС (Авто)'!EO"&amp;$J$26))/$D11)</f>
        <v>0</v>
      </c>
      <c r="EP11" s="44">
        <f ca="1">IF($D11=0,0,SUMIF('Полная ст-ть с уч.НЗС (Авто)'!$YO$11:INDIRECT("'Полная ст-ть с уч.НЗС (Авто)'!YO"&amp;$J$26),$C11,'Полная ст-ть с уч.НЗС (Авто)'!EP$11:INDIRECT("'Полная ст-ть с уч.НЗС (Авто)'!EP"&amp;$J$26))/$D11)</f>
        <v>0</v>
      </c>
      <c r="EQ11" s="44">
        <f ca="1">IF($D11=0,0,SUMIF('Полная ст-ть с уч.НЗС (Авто)'!$YO$11:INDIRECT("'Полная ст-ть с уч.НЗС (Авто)'!YO"&amp;$J$26),$C11,'Полная ст-ть с уч.НЗС (Авто)'!EQ$11:INDIRECT("'Полная ст-ть с уч.НЗС (Авто)'!EQ"&amp;$J$26))/$D11)</f>
        <v>0</v>
      </c>
      <c r="ER11" s="44">
        <f ca="1">IF($D11=0,0,SUMIF('Полная ст-ть с уч.НЗС (Авто)'!$YO$11:INDIRECT("'Полная ст-ть с уч.НЗС (Авто)'!YO"&amp;$J$26),$C11,'Полная ст-ть с уч.НЗС (Авто)'!ER$11:INDIRECT("'Полная ст-ть с уч.НЗС (Авто)'!ER"&amp;$J$26))/$D11)</f>
        <v>0</v>
      </c>
      <c r="ES11" s="44">
        <f ca="1">IF($D11=0,0,SUMIF('Полная ст-ть с уч.НЗС (Авто)'!$YO$11:INDIRECT("'Полная ст-ть с уч.НЗС (Авто)'!YO"&amp;$J$26),$C11,'Полная ст-ть с уч.НЗС (Авто)'!ES$11:INDIRECT("'Полная ст-ть с уч.НЗС (Авто)'!ES"&amp;$J$26))/$D11)</f>
        <v>0</v>
      </c>
      <c r="ET11" s="44">
        <f ca="1">IF($D11=0,0,SUMIF('Полная ст-ть с уч.НЗС (Авто)'!$YO$11:INDIRECT("'Полная ст-ть с уч.НЗС (Авто)'!YO"&amp;$J$26),$C11,'Полная ст-ть с уч.НЗС (Авто)'!ET$11:INDIRECT("'Полная ст-ть с уч.НЗС (Авто)'!ET"&amp;$J$26))/$D11)</f>
        <v>0</v>
      </c>
      <c r="EU11" s="44">
        <f ca="1">IF($D11=0,0,SUMIF('Полная ст-ть с уч.НЗС (Авто)'!$YO$11:INDIRECT("'Полная ст-ть с уч.НЗС (Авто)'!YO"&amp;$J$26),$C11,'Полная ст-ть с уч.НЗС (Авто)'!EU$11:INDIRECT("'Полная ст-ть с уч.НЗС (Авто)'!EU"&amp;$J$26))/$D11)</f>
        <v>0</v>
      </c>
      <c r="EV11" s="44">
        <f ca="1">IF($D11=0,0,SUMIF('Полная ст-ть с уч.НЗС (Авто)'!$YO$11:INDIRECT("'Полная ст-ть с уч.НЗС (Авто)'!YO"&amp;$J$26),$C11,'Полная ст-ть с уч.НЗС (Авто)'!EV$11:INDIRECT("'Полная ст-ть с уч.НЗС (Авто)'!EV"&amp;$J$26))/$D11)</f>
        <v>0</v>
      </c>
      <c r="EW11" s="44">
        <f ca="1">IF($D11=0,0,SUMIF('Полная ст-ть с уч.НЗС (Авто)'!$YO$11:INDIRECT("'Полная ст-ть с уч.НЗС (Авто)'!YO"&amp;$J$26),$C11,'Полная ст-ть с уч.НЗС (Авто)'!EW$11:INDIRECT("'Полная ст-ть с уч.НЗС (Авто)'!EW"&amp;$J$26))/$D11)</f>
        <v>0</v>
      </c>
      <c r="EX11" s="44">
        <f ca="1">IF($D11=0,0,SUMIF('Полная ст-ть с уч.НЗС (Авто)'!$YO$11:INDIRECT("'Полная ст-ть с уч.НЗС (Авто)'!YO"&amp;$J$26),$C11,'Полная ст-ть с уч.НЗС (Авто)'!EX$11:INDIRECT("'Полная ст-ть с уч.НЗС (Авто)'!EX"&amp;$J$26))/$D11)</f>
        <v>0</v>
      </c>
      <c r="EY11" s="44">
        <f ca="1">IF($D11=0,0,SUMIF('Полная ст-ть с уч.НЗС (Авто)'!$YO$11:INDIRECT("'Полная ст-ть с уч.НЗС (Авто)'!YO"&amp;$J$26),$C11,'Полная ст-ть с уч.НЗС (Авто)'!EY$11:INDIRECT("'Полная ст-ть с уч.НЗС (Авто)'!EY"&amp;$J$26))/$D11)</f>
        <v>0</v>
      </c>
      <c r="EZ11" s="44">
        <f ca="1">IF($D11=0,0,SUMIF('Полная ст-ть с уч.НЗС (Авто)'!$YO$11:INDIRECT("'Полная ст-ть с уч.НЗС (Авто)'!YO"&amp;$J$26),$C11,'Полная ст-ть с уч.НЗС (Авто)'!EZ$11:INDIRECT("'Полная ст-ть с уч.НЗС (Авто)'!EZ"&amp;$J$26))/$D11)</f>
        <v>0</v>
      </c>
      <c r="FA11" s="44">
        <f ca="1">IF($D11=0,0,SUMIF('Полная ст-ть с уч.НЗС (Авто)'!$YO$11:INDIRECT("'Полная ст-ть с уч.НЗС (Авто)'!YO"&amp;$J$26),$C11,'Полная ст-ть с уч.НЗС (Авто)'!FA$11:INDIRECT("'Полная ст-ть с уч.НЗС (Авто)'!FA"&amp;$J$26))/$D11)</f>
        <v>0</v>
      </c>
      <c r="FB11" s="44">
        <f ca="1">IF($D11=0,0,SUMIF('Полная ст-ть с уч.НЗС (Авто)'!$YO$11:INDIRECT("'Полная ст-ть с уч.НЗС (Авто)'!YO"&amp;$J$26),$C11,'Полная ст-ть с уч.НЗС (Авто)'!FB$11:INDIRECT("'Полная ст-ть с уч.НЗС (Авто)'!FB"&amp;$J$26))/$D11)</f>
        <v>0</v>
      </c>
      <c r="FC11" s="44">
        <f ca="1">IF($D11=0,0,SUMIF('Полная ст-ть с уч.НЗС (Авто)'!$YO$11:INDIRECT("'Полная ст-ть с уч.НЗС (Авто)'!YO"&amp;$J$26),$C11,'Полная ст-ть с уч.НЗС (Авто)'!FC$11:INDIRECT("'Полная ст-ть с уч.НЗС (Авто)'!FC"&amp;$J$26))/$D11)</f>
        <v>0</v>
      </c>
      <c r="FD11" s="44">
        <f ca="1">IF($D11=0,0,SUMIF('Полная ст-ть с уч.НЗС (Авто)'!$YO$11:INDIRECT("'Полная ст-ть с уч.НЗС (Авто)'!YO"&amp;$J$26),$C11,'Полная ст-ть с уч.НЗС (Авто)'!FD$11:INDIRECT("'Полная ст-ть с уч.НЗС (Авто)'!FD"&amp;$J$26))/$D11)</f>
        <v>0</v>
      </c>
      <c r="FE11" s="44">
        <f ca="1">IF($D11=0,0,SUMIF('Полная ст-ть с уч.НЗС (Авто)'!$YO$11:INDIRECT("'Полная ст-ть с уч.НЗС (Авто)'!YO"&amp;$J$26),$C11,'Полная ст-ть с уч.НЗС (Авто)'!FE$11:INDIRECT("'Полная ст-ть с уч.НЗС (Авто)'!FE"&amp;$J$26))/$D11)</f>
        <v>0</v>
      </c>
      <c r="FF11" s="44">
        <f ca="1">IF($D11=0,0,SUMIF('Полная ст-ть с уч.НЗС (Авто)'!$YO$11:INDIRECT("'Полная ст-ть с уч.НЗС (Авто)'!YO"&amp;$J$26),$C11,'Полная ст-ть с уч.НЗС (Авто)'!FF$11:INDIRECT("'Полная ст-ть с уч.НЗС (Авто)'!FF"&amp;$J$26))/$D11)</f>
        <v>0</v>
      </c>
      <c r="FG11" s="44">
        <f ca="1">IF($D11=0,0,SUMIF('Полная ст-ть с уч.НЗС (Авто)'!$YO$11:INDIRECT("'Полная ст-ть с уч.НЗС (Авто)'!YO"&amp;$J$26),$C11,'Полная ст-ть с уч.НЗС (Авто)'!FG$11:INDIRECT("'Полная ст-ть с уч.НЗС (Авто)'!FG"&amp;$J$26))/$D11)</f>
        <v>0</v>
      </c>
      <c r="FH11" s="44">
        <f ca="1">IF($D11=0,0,SUMIF('Полная ст-ть с уч.НЗС (Авто)'!$YO$11:INDIRECT("'Полная ст-ть с уч.НЗС (Авто)'!YO"&amp;$J$26),$C11,'Полная ст-ть с уч.НЗС (Авто)'!FH$11:INDIRECT("'Полная ст-ть с уч.НЗС (Авто)'!FH"&amp;$J$26))/$D11)</f>
        <v>0</v>
      </c>
      <c r="FI11" s="44">
        <f ca="1">IF($D11=0,0,SUMIF('Полная ст-ть с уч.НЗС (Авто)'!$YO$11:INDIRECT("'Полная ст-ть с уч.НЗС (Авто)'!YO"&amp;$J$26),$C11,'Полная ст-ть с уч.НЗС (Авто)'!FI$11:INDIRECT("'Полная ст-ть с уч.НЗС (Авто)'!FI"&amp;$J$26))/$D11)</f>
        <v>0</v>
      </c>
      <c r="FJ11" s="44">
        <f ca="1">IF($D11=0,0,SUMIF('Полная ст-ть с уч.НЗС (Авто)'!$YO$11:INDIRECT("'Полная ст-ть с уч.НЗС (Авто)'!YO"&amp;$J$26),$C11,'Полная ст-ть с уч.НЗС (Авто)'!FJ$11:INDIRECT("'Полная ст-ть с уч.НЗС (Авто)'!FJ"&amp;$J$26))/$D11)</f>
        <v>0</v>
      </c>
      <c r="FK11" s="44">
        <f ca="1">IF($D11=0,0,SUMIF('Полная ст-ть с уч.НЗС (Авто)'!$YO$11:INDIRECT("'Полная ст-ть с уч.НЗС (Авто)'!YO"&amp;$J$26),$C11,'Полная ст-ть с уч.НЗС (Авто)'!FK$11:INDIRECT("'Полная ст-ть с уч.НЗС (Авто)'!FK"&amp;$J$26))/$D11)</f>
        <v>0</v>
      </c>
      <c r="FL11" s="44">
        <f ca="1">IF($D11=0,0,SUMIF('Полная ст-ть с уч.НЗС (Авто)'!$YO$11:INDIRECT("'Полная ст-ть с уч.НЗС (Авто)'!YO"&amp;$J$26),$C11,'Полная ст-ть с уч.НЗС (Авто)'!FL$11:INDIRECT("'Полная ст-ть с уч.НЗС (Авто)'!FL"&amp;$J$26))/$D11)</f>
        <v>0</v>
      </c>
      <c r="FM11" s="44">
        <f ca="1">IF($D11=0,0,SUMIF('Полная ст-ть с уч.НЗС (Авто)'!$YO$11:INDIRECT("'Полная ст-ть с уч.НЗС (Авто)'!YO"&amp;$J$26),$C11,'Полная ст-ть с уч.НЗС (Авто)'!FM$11:INDIRECT("'Полная ст-ть с уч.НЗС (Авто)'!FM"&amp;$J$26))/$D11)</f>
        <v>0</v>
      </c>
      <c r="FN11" s="44">
        <f ca="1">IF($D11=0,0,SUMIF('Полная ст-ть с уч.НЗС (Авто)'!$YO$11:INDIRECT("'Полная ст-ть с уч.НЗС (Авто)'!YO"&amp;$J$26),$C11,'Полная ст-ть с уч.НЗС (Авто)'!FN$11:INDIRECT("'Полная ст-ть с уч.НЗС (Авто)'!FN"&amp;$J$26))/$D11)</f>
        <v>0</v>
      </c>
      <c r="FO11" s="44">
        <f ca="1">IF($D11=0,0,SUMIF('Полная ст-ть с уч.НЗС (Авто)'!$YO$11:INDIRECT("'Полная ст-ть с уч.НЗС (Авто)'!YO"&amp;$J$26),$C11,'Полная ст-ть с уч.НЗС (Авто)'!FO$11:INDIRECT("'Полная ст-ть с уч.НЗС (Авто)'!FO"&amp;$J$26))/$D11)</f>
        <v>0</v>
      </c>
      <c r="FP11" s="44">
        <f ca="1">IF($D11=0,0,SUMIF('Полная ст-ть с уч.НЗС (Авто)'!$YO$11:INDIRECT("'Полная ст-ть с уч.НЗС (Авто)'!YO"&amp;$J$26),$C11,'Полная ст-ть с уч.НЗС (Авто)'!FP$11:INDIRECT("'Полная ст-ть с уч.НЗС (Авто)'!FP"&amp;$J$26))/$D11)</f>
        <v>0</v>
      </c>
      <c r="FQ11" s="44">
        <f ca="1">IF($D11=0,0,SUMIF('Полная ст-ть с уч.НЗС (Авто)'!$YO$11:INDIRECT("'Полная ст-ть с уч.НЗС (Авто)'!YO"&amp;$J$26),$C11,'Полная ст-ть с уч.НЗС (Авто)'!FQ$11:INDIRECT("'Полная ст-ть с уч.НЗС (Авто)'!FQ"&amp;$J$26))/$D11)</f>
        <v>0</v>
      </c>
      <c r="FR11" s="44">
        <f ca="1">IF($D11=0,0,SUMIF('Полная ст-ть с уч.НЗС (Авто)'!$YO$11:INDIRECT("'Полная ст-ть с уч.НЗС (Авто)'!YO"&amp;$J$26),$C11,'Полная ст-ть с уч.НЗС (Авто)'!FR$11:INDIRECT("'Полная ст-ть с уч.НЗС (Авто)'!FR"&amp;$J$26))/$D11)</f>
        <v>0</v>
      </c>
      <c r="FS11" s="44">
        <f ca="1">IF($D11=0,0,SUMIF('Полная ст-ть с уч.НЗС (Авто)'!$YO$11:INDIRECT("'Полная ст-ть с уч.НЗС (Авто)'!YO"&amp;$J$26),$C11,'Полная ст-ть с уч.НЗС (Авто)'!FS$11:INDIRECT("'Полная ст-ть с уч.НЗС (Авто)'!FS"&amp;$J$26))/$D11)</f>
        <v>0</v>
      </c>
      <c r="FT11" s="44">
        <f ca="1">IF($D11=0,0,SUMIF('Полная ст-ть с уч.НЗС (Авто)'!$YO$11:INDIRECT("'Полная ст-ть с уч.НЗС (Авто)'!YO"&amp;$J$26),$C11,'Полная ст-ть с уч.НЗС (Авто)'!FT$11:INDIRECT("'Полная ст-ть с уч.НЗС (Авто)'!FT"&amp;$J$26))/$D11)</f>
        <v>0</v>
      </c>
      <c r="FU11" s="44">
        <f ca="1">IF($D11=0,0,SUMIF('Полная ст-ть с уч.НЗС (Авто)'!$YO$11:INDIRECT("'Полная ст-ть с уч.НЗС (Авто)'!YO"&amp;$J$26),$C11,'Полная ст-ть с уч.НЗС (Авто)'!FU$11:INDIRECT("'Полная ст-ть с уч.НЗС (Авто)'!FU"&amp;$J$26))/$D11)</f>
        <v>0</v>
      </c>
      <c r="FV11" s="44">
        <f ca="1">IF($D11=0,0,SUMIF('Полная ст-ть с уч.НЗС (Авто)'!$YO$11:INDIRECT("'Полная ст-ть с уч.НЗС (Авто)'!YO"&amp;$J$26),$C11,'Полная ст-ть с уч.НЗС (Авто)'!FV$11:INDIRECT("'Полная ст-ть с уч.НЗС (Авто)'!FV"&amp;$J$26))/$D11)</f>
        <v>0</v>
      </c>
      <c r="FW11" s="44">
        <f ca="1">IF($D11=0,0,SUMIF('Полная ст-ть с уч.НЗС (Авто)'!$YO$11:INDIRECT("'Полная ст-ть с уч.НЗС (Авто)'!YO"&amp;$J$26),$C11,'Полная ст-ть с уч.НЗС (Авто)'!FW$11:INDIRECT("'Полная ст-ть с уч.НЗС (Авто)'!FW"&amp;$J$26))/$D11)</f>
        <v>0</v>
      </c>
      <c r="FX11" s="44">
        <f ca="1">IF($D11=0,0,SUMIF('Полная ст-ть с уч.НЗС (Авто)'!$YO$11:INDIRECT("'Полная ст-ть с уч.НЗС (Авто)'!YO"&amp;$J$26),$C11,'Полная ст-ть с уч.НЗС (Авто)'!FX$11:INDIRECT("'Полная ст-ть с уч.НЗС (Авто)'!FX"&amp;$J$26))/$D11)</f>
        <v>0</v>
      </c>
      <c r="FY11" s="44">
        <f ca="1">IF($D11=0,0,SUMIF('Полная ст-ть с уч.НЗС (Авто)'!$YO$11:INDIRECT("'Полная ст-ть с уч.НЗС (Авто)'!YO"&amp;$J$26),$C11,'Полная ст-ть с уч.НЗС (Авто)'!FY$11:INDIRECT("'Полная ст-ть с уч.НЗС (Авто)'!FY"&amp;$J$26))/$D11)</f>
        <v>0</v>
      </c>
      <c r="FZ11" s="44">
        <f ca="1">IF($D11=0,0,SUMIF('Полная ст-ть с уч.НЗС (Авто)'!$YO$11:INDIRECT("'Полная ст-ть с уч.НЗС (Авто)'!YO"&amp;$J$26),$C11,'Полная ст-ть с уч.НЗС (Авто)'!FZ$11:INDIRECT("'Полная ст-ть с уч.НЗС (Авто)'!FZ"&amp;$J$26))/$D11)</f>
        <v>0</v>
      </c>
      <c r="GA11" s="44">
        <f ca="1">IF($D11=0,0,SUMIF('Полная ст-ть с уч.НЗС (Авто)'!$YO$11:INDIRECT("'Полная ст-ть с уч.НЗС (Авто)'!YO"&amp;$J$26),$C11,'Полная ст-ть с уч.НЗС (Авто)'!GA$11:INDIRECT("'Полная ст-ть с уч.НЗС (Авто)'!GA"&amp;$J$26))/$D11)</f>
        <v>0</v>
      </c>
      <c r="GB11" s="44">
        <f ca="1">IF($D11=0,0,SUMIF('Полная ст-ть с уч.НЗС (Авто)'!$YO$11:INDIRECT("'Полная ст-ть с уч.НЗС (Авто)'!YO"&amp;$J$26),$C11,'Полная ст-ть с уч.НЗС (Авто)'!GB$11:INDIRECT("'Полная ст-ть с уч.НЗС (Авто)'!GB"&amp;$J$26))/$D11)</f>
        <v>0</v>
      </c>
      <c r="GC11" s="44">
        <f ca="1">IF($D11=0,0,SUMIF('Полная ст-ть с уч.НЗС (Авто)'!$YO$11:INDIRECT("'Полная ст-ть с уч.НЗС (Авто)'!YO"&amp;$J$26),$C11,'Полная ст-ть с уч.НЗС (Авто)'!GC$11:INDIRECT("'Полная ст-ть с уч.НЗС (Авто)'!GC"&amp;$J$26))/$D11)</f>
        <v>0</v>
      </c>
      <c r="GD11" s="44">
        <f ca="1">IF($D11=0,0,SUMIF('Полная ст-ть с уч.НЗС (Авто)'!$YO$11:INDIRECT("'Полная ст-ть с уч.НЗС (Авто)'!YO"&amp;$J$26),$C11,'Полная ст-ть с уч.НЗС (Авто)'!GD$11:INDIRECT("'Полная ст-ть с уч.НЗС (Авто)'!GD"&amp;$J$26))/$D11)</f>
        <v>0</v>
      </c>
      <c r="GE11" s="44">
        <f ca="1">IF($D11=0,0,SUMIF('Полная ст-ть с уч.НЗС (Авто)'!$YO$11:INDIRECT("'Полная ст-ть с уч.НЗС (Авто)'!YO"&amp;$J$26),$C11,'Полная ст-ть с уч.НЗС (Авто)'!GE$11:INDIRECT("'Полная ст-ть с уч.НЗС (Авто)'!GE"&amp;$J$26))/$D11)</f>
        <v>0</v>
      </c>
      <c r="GF11" s="44">
        <f ca="1">IF($D11=0,0,SUMIF('Полная ст-ть с уч.НЗС (Авто)'!$YO$11:INDIRECT("'Полная ст-ть с уч.НЗС (Авто)'!YO"&amp;$J$26),$C11,'Полная ст-ть с уч.НЗС (Авто)'!GF$11:INDIRECT("'Полная ст-ть с уч.НЗС (Авто)'!GF"&amp;$J$26))/$D11)</f>
        <v>0</v>
      </c>
      <c r="GG11" s="44">
        <f ca="1">IF($D11=0,0,SUMIF('Полная ст-ть с уч.НЗС (Авто)'!$YO$11:INDIRECT("'Полная ст-ть с уч.НЗС (Авто)'!YO"&amp;$J$26),$C11,'Полная ст-ть с уч.НЗС (Авто)'!GG$11:INDIRECT("'Полная ст-ть с уч.НЗС (Авто)'!GG"&amp;$J$26))/$D11)</f>
        <v>0</v>
      </c>
      <c r="GH11" s="44">
        <f ca="1">IF($D11=0,0,SUMIF('Полная ст-ть с уч.НЗС (Авто)'!$YO$11:INDIRECT("'Полная ст-ть с уч.НЗС (Авто)'!YO"&amp;$J$26),$C11,'Полная ст-ть с уч.НЗС (Авто)'!GH$11:INDIRECT("'Полная ст-ть с уч.НЗС (Авто)'!GH"&amp;$J$26))/$D11)</f>
        <v>0</v>
      </c>
      <c r="GI11" s="44">
        <f ca="1">IF($D11=0,0,SUMIF('Полная ст-ть с уч.НЗС (Авто)'!$YO$11:INDIRECT("'Полная ст-ть с уч.НЗС (Авто)'!YO"&amp;$J$26),$C11,'Полная ст-ть с уч.НЗС (Авто)'!GI$11:INDIRECT("'Полная ст-ть с уч.НЗС (Авто)'!GI"&amp;$J$26))/$D11)</f>
        <v>0</v>
      </c>
      <c r="GJ11" s="44">
        <f ca="1">IF($D11=0,0,SUMIF('Полная ст-ть с уч.НЗС (Авто)'!$YO$11:INDIRECT("'Полная ст-ть с уч.НЗС (Авто)'!YO"&amp;$J$26),$C11,'Полная ст-ть с уч.НЗС (Авто)'!GJ$11:INDIRECT("'Полная ст-ть с уч.НЗС (Авто)'!GJ"&amp;$J$26))/$D11)</f>
        <v>0</v>
      </c>
      <c r="GK11" s="44">
        <f ca="1">IF($D11=0,0,SUMIF('Полная ст-ть с уч.НЗС (Авто)'!$YO$11:INDIRECT("'Полная ст-ть с уч.НЗС (Авто)'!YO"&amp;$J$26),$C11,'Полная ст-ть с уч.НЗС (Авто)'!GK$11:INDIRECT("'Полная ст-ть с уч.НЗС (Авто)'!GK"&amp;$J$26))/$D11)</f>
        <v>0</v>
      </c>
      <c r="GL11" s="44">
        <f ca="1">IF($D11=0,0,SUMIF('Полная ст-ть с уч.НЗС (Авто)'!$YO$11:INDIRECT("'Полная ст-ть с уч.НЗС (Авто)'!YO"&amp;$J$26),$C11,'Полная ст-ть с уч.НЗС (Авто)'!GL$11:INDIRECT("'Полная ст-ть с уч.НЗС (Авто)'!GL"&amp;$J$26))/$D11)</f>
        <v>0</v>
      </c>
      <c r="GM11" s="44">
        <f ca="1">IF($D11=0,0,SUMIF('Полная ст-ть с уч.НЗС (Авто)'!$YO$11:INDIRECT("'Полная ст-ть с уч.НЗС (Авто)'!YO"&amp;$J$26),$C11,'Полная ст-ть с уч.НЗС (Авто)'!GM$11:INDIRECT("'Полная ст-ть с уч.НЗС (Авто)'!GM"&amp;$J$26))/$D11)</f>
        <v>0</v>
      </c>
      <c r="GN11" s="44">
        <f ca="1">IF($D11=0,0,SUMIF('Полная ст-ть с уч.НЗС (Авто)'!$YO$11:INDIRECT("'Полная ст-ть с уч.НЗС (Авто)'!YO"&amp;$J$26),$C11,'Полная ст-ть с уч.НЗС (Авто)'!GN$11:INDIRECT("'Полная ст-ть с уч.НЗС (Авто)'!GN"&amp;$J$26))/$D11)</f>
        <v>0</v>
      </c>
      <c r="GO11" s="44">
        <f ca="1">IF($D11=0,0,SUMIF('Полная ст-ть с уч.НЗС (Авто)'!$YO$11:INDIRECT("'Полная ст-ть с уч.НЗС (Авто)'!YO"&amp;$J$26),$C11,'Полная ст-ть с уч.НЗС (Авто)'!GO$11:INDIRECT("'Полная ст-ть с уч.НЗС (Авто)'!GO"&amp;$J$26))/$D11)</f>
        <v>0</v>
      </c>
      <c r="GP11" s="44">
        <f ca="1">IF($D11=0,0,SUMIF('Полная ст-ть с уч.НЗС (Авто)'!$YO$11:INDIRECT("'Полная ст-ть с уч.НЗС (Авто)'!YO"&amp;$J$26),$C11,'Полная ст-ть с уч.НЗС (Авто)'!GP$11:INDIRECT("'Полная ст-ть с уч.НЗС (Авто)'!GP"&amp;$J$26))/$D11)</f>
        <v>0</v>
      </c>
      <c r="GQ11" s="44">
        <f ca="1">IF($D11=0,0,SUMIF('Полная ст-ть с уч.НЗС (Авто)'!$YO$11:INDIRECT("'Полная ст-ть с уч.НЗС (Авто)'!YO"&amp;$J$26),$C11,'Полная ст-ть с уч.НЗС (Авто)'!GQ$11:INDIRECT("'Полная ст-ть с уч.НЗС (Авто)'!GQ"&amp;$J$26))/$D11)</f>
        <v>0</v>
      </c>
      <c r="GR11" s="44">
        <f ca="1">IF($D11=0,0,SUMIF('Полная ст-ть с уч.НЗС (Авто)'!$YO$11:INDIRECT("'Полная ст-ть с уч.НЗС (Авто)'!YO"&amp;$J$26),$C11,'Полная ст-ть с уч.НЗС (Авто)'!GR$11:INDIRECT("'Полная ст-ть с уч.НЗС (Авто)'!GR"&amp;$J$26))/$D11)</f>
        <v>0</v>
      </c>
      <c r="GS11" s="44">
        <f ca="1">IF($D11=0,0,SUMIF('Полная ст-ть с уч.НЗС (Авто)'!$YO$11:INDIRECT("'Полная ст-ть с уч.НЗС (Авто)'!YO"&amp;$J$26),$C11,'Полная ст-ть с уч.НЗС (Авто)'!GS$11:INDIRECT("'Полная ст-ть с уч.НЗС (Авто)'!GS"&amp;$J$26))/$D11)</f>
        <v>0</v>
      </c>
      <c r="GT11" s="44">
        <f ca="1">IF($D11=0,0,SUMIF('Полная ст-ть с уч.НЗС (Авто)'!$YO$11:INDIRECT("'Полная ст-ть с уч.НЗС (Авто)'!YO"&amp;$J$26),$C11,'Полная ст-ть с уч.НЗС (Авто)'!GT$11:INDIRECT("'Полная ст-ть с уч.НЗС (Авто)'!GT"&amp;$J$26))/$D11)</f>
        <v>0</v>
      </c>
      <c r="GU11" s="44">
        <f ca="1">IF($D11=0,0,SUMIF('Полная ст-ть с уч.НЗС (Авто)'!$YO$11:INDIRECT("'Полная ст-ть с уч.НЗС (Авто)'!YO"&amp;$J$26),$C11,'Полная ст-ть с уч.НЗС (Авто)'!GU$11:INDIRECT("'Полная ст-ть с уч.НЗС (Авто)'!GU"&amp;$J$26))/$D11)</f>
        <v>0</v>
      </c>
      <c r="GV11" s="44">
        <f ca="1">IF($D11=0,0,SUMIF('Полная ст-ть с уч.НЗС (Авто)'!$YO$11:INDIRECT("'Полная ст-ть с уч.НЗС (Авто)'!YO"&amp;$J$26),$C11,'Полная ст-ть с уч.НЗС (Авто)'!GV$11:INDIRECT("'Полная ст-ть с уч.НЗС (Авто)'!GV"&amp;$J$26))/$D11)</f>
        <v>0</v>
      </c>
      <c r="GW11" s="44">
        <f ca="1">IF($D11=0,0,SUMIF('Полная ст-ть с уч.НЗС (Авто)'!$YO$11:INDIRECT("'Полная ст-ть с уч.НЗС (Авто)'!YO"&amp;$J$26),$C11,'Полная ст-ть с уч.НЗС (Авто)'!GW$11:INDIRECT("'Полная ст-ть с уч.НЗС (Авто)'!GW"&amp;$J$26))/$D11)</f>
        <v>0</v>
      </c>
      <c r="GX11" s="44">
        <f ca="1">IF($D11=0,0,SUMIF('Полная ст-ть с уч.НЗС (Авто)'!$YO$11:INDIRECT("'Полная ст-ть с уч.НЗС (Авто)'!YO"&amp;$J$26),$C11,'Полная ст-ть с уч.НЗС (Авто)'!GX$11:INDIRECT("'Полная ст-ть с уч.НЗС (Авто)'!GX"&amp;$J$26))/$D11)</f>
        <v>0</v>
      </c>
      <c r="GY11" s="44">
        <f ca="1">IF($D11=0,0,SUMIF('Полная ст-ть с уч.НЗС (Авто)'!$YO$11:INDIRECT("'Полная ст-ть с уч.НЗС (Авто)'!YO"&amp;$J$26),$C11,'Полная ст-ть с уч.НЗС (Авто)'!GY$11:INDIRECT("'Полная ст-ть с уч.НЗС (Авто)'!GY"&amp;$J$26))/$D11)</f>
        <v>0</v>
      </c>
      <c r="GZ11" s="44">
        <f ca="1">IF($D11=0,0,SUMIF('Полная ст-ть с уч.НЗС (Авто)'!$YO$11:INDIRECT("'Полная ст-ть с уч.НЗС (Авто)'!YO"&amp;$J$26),$C11,'Полная ст-ть с уч.НЗС (Авто)'!GZ$11:INDIRECT("'Полная ст-ть с уч.НЗС (Авто)'!GZ"&amp;$J$26))/$D11)</f>
        <v>0</v>
      </c>
      <c r="HA11" s="44">
        <f ca="1">IF($D11=0,0,SUMIF('Полная ст-ть с уч.НЗС (Авто)'!$YO$11:INDIRECT("'Полная ст-ть с уч.НЗС (Авто)'!YO"&amp;$J$26),$C11,'Полная ст-ть с уч.НЗС (Авто)'!HA$11:INDIRECT("'Полная ст-ть с уч.НЗС (Авто)'!HA"&amp;$J$26))/$D11)</f>
        <v>0</v>
      </c>
      <c r="HB11" s="44">
        <f ca="1">IF($D11=0,0,SUMIF('Полная ст-ть с уч.НЗС (Авто)'!$YO$11:INDIRECT("'Полная ст-ть с уч.НЗС (Авто)'!YO"&amp;$J$26),$C11,'Полная ст-ть с уч.НЗС (Авто)'!HB$11:INDIRECT("'Полная ст-ть с уч.НЗС (Авто)'!HB"&amp;$J$26))/$D11)</f>
        <v>0</v>
      </c>
      <c r="HC11" s="44">
        <f ca="1">IF($D11=0,0,SUMIF('Полная ст-ть с уч.НЗС (Авто)'!$YO$11:INDIRECT("'Полная ст-ть с уч.НЗС (Авто)'!YO"&amp;$J$26),$C11,'Полная ст-ть с уч.НЗС (Авто)'!HC$11:INDIRECT("'Полная ст-ть с уч.НЗС (Авто)'!HC"&amp;$J$26))/$D11)</f>
        <v>0</v>
      </c>
      <c r="HD11" s="44">
        <f ca="1">IF($D11=0,0,SUMIF('Полная ст-ть с уч.НЗС (Авто)'!$YO$11:INDIRECT("'Полная ст-ть с уч.НЗС (Авто)'!YO"&amp;$J$26),$C11,'Полная ст-ть с уч.НЗС (Авто)'!HD$11:INDIRECT("'Полная ст-ть с уч.НЗС (Авто)'!HD"&amp;$J$26))/$D11)</f>
        <v>0</v>
      </c>
      <c r="HE11" s="44">
        <f ca="1">IF($D11=0,0,SUMIF('Полная ст-ть с уч.НЗС (Авто)'!$YO$11:INDIRECT("'Полная ст-ть с уч.НЗС (Авто)'!YO"&amp;$J$26),$C11,'Полная ст-ть с уч.НЗС (Авто)'!HE$11:INDIRECT("'Полная ст-ть с уч.НЗС (Авто)'!HE"&amp;$J$26))/$D11)</f>
        <v>0</v>
      </c>
      <c r="HF11" s="44">
        <f ca="1">IF($D11=0,0,SUMIF('Полная ст-ть с уч.НЗС (Авто)'!$YO$11:INDIRECT("'Полная ст-ть с уч.НЗС (Авто)'!YO"&amp;$J$26),$C11,'Полная ст-ть с уч.НЗС (Авто)'!HF$11:INDIRECT("'Полная ст-ть с уч.НЗС (Авто)'!HF"&amp;$J$26))/$D11)</f>
        <v>0</v>
      </c>
      <c r="HG11" s="44">
        <f ca="1">IF($D11=0,0,SUMIF('Полная ст-ть с уч.НЗС (Авто)'!$YO$11:INDIRECT("'Полная ст-ть с уч.НЗС (Авто)'!YO"&amp;$J$26),$C11,'Полная ст-ть с уч.НЗС (Авто)'!HG$11:INDIRECT("'Полная ст-ть с уч.НЗС (Авто)'!HG"&amp;$J$26))/$D11)</f>
        <v>0</v>
      </c>
      <c r="HH11" s="44">
        <f ca="1">IF($D11=0,0,SUMIF('Полная ст-ть с уч.НЗС (Авто)'!$YO$11:INDIRECT("'Полная ст-ть с уч.НЗС (Авто)'!YO"&amp;$J$26),$C11,'Полная ст-ть с уч.НЗС (Авто)'!HH$11:INDIRECT("'Полная ст-ть с уч.НЗС (Авто)'!HH"&amp;$J$26))/$D11)</f>
        <v>0</v>
      </c>
      <c r="HI11" s="44">
        <f ca="1">IF($D11=0,0,SUMIF('Полная ст-ть с уч.НЗС (Авто)'!$YO$11:INDIRECT("'Полная ст-ть с уч.НЗС (Авто)'!YO"&amp;$J$26),$C11,'Полная ст-ть с уч.НЗС (Авто)'!HI$11:INDIRECT("'Полная ст-ть с уч.НЗС (Авто)'!HI"&amp;$J$26))/$D11)</f>
        <v>0</v>
      </c>
      <c r="HJ11" s="44">
        <f ca="1">IF($D11=0,0,SUMIF('Полная ст-ть с уч.НЗС (Авто)'!$YO$11:INDIRECT("'Полная ст-ть с уч.НЗС (Авто)'!YO"&amp;$J$26),$C11,'Полная ст-ть с уч.НЗС (Авто)'!HJ$11:INDIRECT("'Полная ст-ть с уч.НЗС (Авто)'!HJ"&amp;$J$26))/$D11)</f>
        <v>0</v>
      </c>
      <c r="HK11" s="44">
        <f ca="1">IF($D11=0,0,SUMIF('Полная ст-ть с уч.НЗС (Авто)'!$YO$11:INDIRECT("'Полная ст-ть с уч.НЗС (Авто)'!YO"&amp;$J$26),$C11,'Полная ст-ть с уч.НЗС (Авто)'!HK$11:INDIRECT("'Полная ст-ть с уч.НЗС (Авто)'!HK"&amp;$J$26))/$D11)</f>
        <v>0</v>
      </c>
      <c r="HL11" s="44">
        <f ca="1">IF($D11=0,0,SUMIF('Полная ст-ть с уч.НЗС (Авто)'!$YO$11:INDIRECT("'Полная ст-ть с уч.НЗС (Авто)'!YO"&amp;$J$26),$C11,'Полная ст-ть с уч.НЗС (Авто)'!HL$11:INDIRECT("'Полная ст-ть с уч.НЗС (Авто)'!HL"&amp;$J$26))/$D11)</f>
        <v>0</v>
      </c>
      <c r="HM11" s="44">
        <f ca="1">IF($D11=0,0,SUMIF('Полная ст-ть с уч.НЗС (Авто)'!$YO$11:INDIRECT("'Полная ст-ть с уч.НЗС (Авто)'!YO"&amp;$J$26),$C11,'Полная ст-ть с уч.НЗС (Авто)'!HM$11:INDIRECT("'Полная ст-ть с уч.НЗС (Авто)'!HM"&amp;$J$26))/$D11)</f>
        <v>0</v>
      </c>
      <c r="HN11" s="44">
        <f ca="1">IF($D11=0,0,SUMIF('Полная ст-ть с уч.НЗС (Авто)'!$YO$11:INDIRECT("'Полная ст-ть с уч.НЗС (Авто)'!YO"&amp;$J$26),$C11,'Полная ст-ть с уч.НЗС (Авто)'!HN$11:INDIRECT("'Полная ст-ть с уч.НЗС (Авто)'!HN"&amp;$J$26))/$D11)</f>
        <v>0</v>
      </c>
      <c r="HO11" s="44">
        <f ca="1">IF($D11=0,0,SUMIF('Полная ст-ть с уч.НЗС (Авто)'!$YO$11:INDIRECT("'Полная ст-ть с уч.НЗС (Авто)'!YO"&amp;$J$26),$C11,'Полная ст-ть с уч.НЗС (Авто)'!HO$11:INDIRECT("'Полная ст-ть с уч.НЗС (Авто)'!HO"&amp;$J$26))/$D11)</f>
        <v>0</v>
      </c>
      <c r="HP11" s="44">
        <f ca="1">IF($D11=0,0,SUMIF('Полная ст-ть с уч.НЗС (Авто)'!$YO$11:INDIRECT("'Полная ст-ть с уч.НЗС (Авто)'!YO"&amp;$J$26),$C11,'Полная ст-ть с уч.НЗС (Авто)'!HP$11:INDIRECT("'Полная ст-ть с уч.НЗС (Авто)'!HP"&amp;$J$26))/$D11)</f>
        <v>0</v>
      </c>
      <c r="HQ11" s="44">
        <f ca="1">IF($D11=0,0,SUMIF('Полная ст-ть с уч.НЗС (Авто)'!$YO$11:INDIRECT("'Полная ст-ть с уч.НЗС (Авто)'!YO"&amp;$J$26),$C11,'Полная ст-ть с уч.НЗС (Авто)'!HQ$11:INDIRECT("'Полная ст-ть с уч.НЗС (Авто)'!HQ"&amp;$J$26))/$D11)</f>
        <v>0</v>
      </c>
      <c r="HR11" s="44">
        <f ca="1">IF($D11=0,0,SUMIF('Полная ст-ть с уч.НЗС (Авто)'!$YO$11:INDIRECT("'Полная ст-ть с уч.НЗС (Авто)'!YO"&amp;$J$26),$C11,'Полная ст-ть с уч.НЗС (Авто)'!HR$11:INDIRECT("'Полная ст-ть с уч.НЗС (Авто)'!HR"&amp;$J$26))/$D11)</f>
        <v>0</v>
      </c>
      <c r="HS11" s="44">
        <f ca="1">IF($D11=0,0,SUMIF('Полная ст-ть с уч.НЗС (Авто)'!$YO$11:INDIRECT("'Полная ст-ть с уч.НЗС (Авто)'!YO"&amp;$J$26),$C11,'Полная ст-ть с уч.НЗС (Авто)'!HS$11:INDIRECT("'Полная ст-ть с уч.НЗС (Авто)'!HS"&amp;$J$26))/$D11)</f>
        <v>0</v>
      </c>
      <c r="HT11" s="44">
        <f ca="1">IF($D11=0,0,SUMIF('Полная ст-ть с уч.НЗС (Авто)'!$YO$11:INDIRECT("'Полная ст-ть с уч.НЗС (Авто)'!YO"&amp;$J$26),$C11,'Полная ст-ть с уч.НЗС (Авто)'!HT$11:INDIRECT("'Полная ст-ть с уч.НЗС (Авто)'!HT"&amp;$J$26))/$D11)</f>
        <v>0</v>
      </c>
      <c r="HU11" s="44">
        <f ca="1">IF($D11=0,0,SUMIF('Полная ст-ть с уч.НЗС (Авто)'!$YO$11:INDIRECT("'Полная ст-ть с уч.НЗС (Авто)'!YO"&amp;$J$26),$C11,'Полная ст-ть с уч.НЗС (Авто)'!HU$11:INDIRECT("'Полная ст-ть с уч.НЗС (Авто)'!HU"&amp;$J$26))/$D11)</f>
        <v>0</v>
      </c>
      <c r="HV11" s="44">
        <f ca="1">IF($D11=0,0,SUMIF('Полная ст-ть с уч.НЗС (Авто)'!$YO$11:INDIRECT("'Полная ст-ть с уч.НЗС (Авто)'!YO"&amp;$J$26),$C11,'Полная ст-ть с уч.НЗС (Авто)'!HV$11:INDIRECT("'Полная ст-ть с уч.НЗС (Авто)'!HV"&amp;$J$26))/$D11)</f>
        <v>0</v>
      </c>
      <c r="HW11" s="44">
        <f ca="1">IF($D11=0,0,SUMIF('Полная ст-ть с уч.НЗС (Авто)'!$YO$11:INDIRECT("'Полная ст-ть с уч.НЗС (Авто)'!YO"&amp;$J$26),$C11,'Полная ст-ть с уч.НЗС (Авто)'!HW$11:INDIRECT("'Полная ст-ть с уч.НЗС (Авто)'!HW"&amp;$J$26))/$D11)</f>
        <v>0</v>
      </c>
      <c r="HX11" s="44">
        <f ca="1">IF($D11=0,0,SUMIF('Полная ст-ть с уч.НЗС (Авто)'!$YO$11:INDIRECT("'Полная ст-ть с уч.НЗС (Авто)'!YO"&amp;$J$26),$C11,'Полная ст-ть с уч.НЗС (Авто)'!HX$11:INDIRECT("'Полная ст-ть с уч.НЗС (Авто)'!HX"&amp;$J$26))/$D11)</f>
        <v>0</v>
      </c>
      <c r="HY11" s="44">
        <f ca="1">IF($D11=0,0,SUMIF('Полная ст-ть с уч.НЗС (Авто)'!$YO$11:INDIRECT("'Полная ст-ть с уч.НЗС (Авто)'!YO"&amp;$J$26),$C11,'Полная ст-ть с уч.НЗС (Авто)'!HY$11:INDIRECT("'Полная ст-ть с уч.НЗС (Авто)'!HY"&amp;$J$26))/$D11)</f>
        <v>0</v>
      </c>
      <c r="HZ11" s="44">
        <f ca="1">IF($D11=0,0,SUMIF('Полная ст-ть с уч.НЗС (Авто)'!$YO$11:INDIRECT("'Полная ст-ть с уч.НЗС (Авто)'!YO"&amp;$J$26),$C11,'Полная ст-ть с уч.НЗС (Авто)'!HZ$11:INDIRECT("'Полная ст-ть с уч.НЗС (Авто)'!HZ"&amp;$J$26))/$D11)</f>
        <v>0</v>
      </c>
      <c r="IA11" s="44">
        <f ca="1">IF($D11=0,0,SUMIF('Полная ст-ть с уч.НЗС (Авто)'!$YO$11:INDIRECT("'Полная ст-ть с уч.НЗС (Авто)'!YO"&amp;$J$26),$C11,'Полная ст-ть с уч.НЗС (Авто)'!IA$11:INDIRECT("'Полная ст-ть с уч.НЗС (Авто)'!IA"&amp;$J$26))/$D11)</f>
        <v>0</v>
      </c>
      <c r="IB11" s="44">
        <f ca="1">IF($D11=0,0,SUMIF('Полная ст-ть с уч.НЗС (Авто)'!$YO$11:INDIRECT("'Полная ст-ть с уч.НЗС (Авто)'!YO"&amp;$J$26),$C11,'Полная ст-ть с уч.НЗС (Авто)'!IB$11:INDIRECT("'Полная ст-ть с уч.НЗС (Авто)'!IB"&amp;$J$26))/$D11)</f>
        <v>0</v>
      </c>
      <c r="IC11" s="44">
        <f ca="1">IF($D11=0,0,SUMIF('Полная ст-ть с уч.НЗС (Авто)'!$YO$11:INDIRECT("'Полная ст-ть с уч.НЗС (Авто)'!YO"&amp;$J$26),$C11,'Полная ст-ть с уч.НЗС (Авто)'!IC$11:INDIRECT("'Полная ст-ть с уч.НЗС (Авто)'!IC"&amp;$J$26))/$D11)</f>
        <v>0</v>
      </c>
      <c r="ID11" s="44">
        <f ca="1">IF($D11=0,0,SUMIF('Полная ст-ть с уч.НЗС (Авто)'!$YO$11:INDIRECT("'Полная ст-ть с уч.НЗС (Авто)'!YO"&amp;$J$26),$C11,'Полная ст-ть с уч.НЗС (Авто)'!ID$11:INDIRECT("'Полная ст-ть с уч.НЗС (Авто)'!ID"&amp;$J$26))/$D11)</f>
        <v>0</v>
      </c>
      <c r="IE11" s="44">
        <f ca="1">IF($D11=0,0,SUMIF('Полная ст-ть с уч.НЗС (Авто)'!$YO$11:INDIRECT("'Полная ст-ть с уч.НЗС (Авто)'!YO"&amp;$J$26),$C11,'Полная ст-ть с уч.НЗС (Авто)'!IE$11:INDIRECT("'Полная ст-ть с уч.НЗС (Авто)'!IE"&amp;$J$26))/$D11)</f>
        <v>0</v>
      </c>
      <c r="IF11" s="44">
        <f ca="1">IF($D11=0,0,SUMIF('Полная ст-ть с уч.НЗС (Авто)'!$YO$11:INDIRECT("'Полная ст-ть с уч.НЗС (Авто)'!YO"&amp;$J$26),$C11,'Полная ст-ть с уч.НЗС (Авто)'!IF$11:INDIRECT("'Полная ст-ть с уч.НЗС (Авто)'!IF"&amp;$J$26))/$D11)</f>
        <v>0</v>
      </c>
      <c r="IG11" s="44">
        <f ca="1">IF($D11=0,0,SUMIF('Полная ст-ть с уч.НЗС (Авто)'!$YO$11:INDIRECT("'Полная ст-ть с уч.НЗС (Авто)'!YO"&amp;$J$26),$C11,'Полная ст-ть с уч.НЗС (Авто)'!IG$11:INDIRECT("'Полная ст-ть с уч.НЗС (Авто)'!IG"&amp;$J$26))/$D11)</f>
        <v>0</v>
      </c>
      <c r="IH11" s="44">
        <f ca="1">IF($D11=0,0,SUMIF('Полная ст-ть с уч.НЗС (Авто)'!$YO$11:INDIRECT("'Полная ст-ть с уч.НЗС (Авто)'!YO"&amp;$J$26),$C11,'Полная ст-ть с уч.НЗС (Авто)'!IH$11:INDIRECT("'Полная ст-ть с уч.НЗС (Авто)'!IH"&amp;$J$26))/$D11)</f>
        <v>0</v>
      </c>
      <c r="II11" s="44">
        <f ca="1">IF($D11=0,0,SUMIF('Полная ст-ть с уч.НЗС (Авто)'!$YO$11:INDIRECT("'Полная ст-ть с уч.НЗС (Авто)'!YO"&amp;$J$26),$C11,'Полная ст-ть с уч.НЗС (Авто)'!II$11:INDIRECT("'Полная ст-ть с уч.НЗС (Авто)'!II"&amp;$J$26))/$D11)</f>
        <v>0</v>
      </c>
      <c r="IJ11" s="44">
        <f ca="1">IF($D11=0,0,SUMIF('Полная ст-ть с уч.НЗС (Авто)'!$YO$11:INDIRECT("'Полная ст-ть с уч.НЗС (Авто)'!YO"&amp;$J$26),$C11,'Полная ст-ть с уч.НЗС (Авто)'!IJ$11:INDIRECT("'Полная ст-ть с уч.НЗС (Авто)'!IJ"&amp;$J$26))/$D11)</f>
        <v>0</v>
      </c>
      <c r="IK11" s="44">
        <f ca="1">IF($D11=0,0,SUMIF('Полная ст-ть с уч.НЗС (Авто)'!$YO$11:INDIRECT("'Полная ст-ть с уч.НЗС (Авто)'!YO"&amp;$J$26),$C11,'Полная ст-ть с уч.НЗС (Авто)'!IK$11:INDIRECT("'Полная ст-ть с уч.НЗС (Авто)'!IK"&amp;$J$26))/$D11)</f>
        <v>0</v>
      </c>
      <c r="IL11" s="44">
        <f ca="1">IF($D11=0,0,SUMIF('Полная ст-ть с уч.НЗС (Авто)'!$YO$11:INDIRECT("'Полная ст-ть с уч.НЗС (Авто)'!YO"&amp;$J$26),$C11,'Полная ст-ть с уч.НЗС (Авто)'!IL$11:INDIRECT("'Полная ст-ть с уч.НЗС (Авто)'!IL"&amp;$J$26))/$D11)</f>
        <v>0</v>
      </c>
      <c r="IM11" s="44">
        <f ca="1">IF($D11=0,0,SUMIF('Полная ст-ть с уч.НЗС (Авто)'!$YO$11:INDIRECT("'Полная ст-ть с уч.НЗС (Авто)'!YO"&amp;$J$26),$C11,'Полная ст-ть с уч.НЗС (Авто)'!IM$11:INDIRECT("'Полная ст-ть с уч.НЗС (Авто)'!IM"&amp;$J$26))/$D11)</f>
        <v>0</v>
      </c>
      <c r="IN11" s="44">
        <f ca="1">IF($D11=0,0,SUMIF('Полная ст-ть с уч.НЗС (Авто)'!$YO$11:INDIRECT("'Полная ст-ть с уч.НЗС (Авто)'!YO"&amp;$J$26),$C11,'Полная ст-ть с уч.НЗС (Авто)'!IN$11:INDIRECT("'Полная ст-ть с уч.НЗС (Авто)'!IN"&amp;$J$26))/$D11)</f>
        <v>0</v>
      </c>
      <c r="IO11" s="44">
        <f ca="1">IF($D11=0,0,SUMIF('Полная ст-ть с уч.НЗС (Авто)'!$YO$11:INDIRECT("'Полная ст-ть с уч.НЗС (Авто)'!YO"&amp;$J$26),$C11,'Полная ст-ть с уч.НЗС (Авто)'!IO$11:INDIRECT("'Полная ст-ть с уч.НЗС (Авто)'!IO"&amp;$J$26))/$D11)</f>
        <v>0</v>
      </c>
      <c r="IP11" s="44">
        <f ca="1">IF($D11=0,0,SUMIF('Полная ст-ть с уч.НЗС (Авто)'!$YO$11:INDIRECT("'Полная ст-ть с уч.НЗС (Авто)'!YO"&amp;$J$26),$C11,'Полная ст-ть с уч.НЗС (Авто)'!IP$11:INDIRECT("'Полная ст-ть с уч.НЗС (Авто)'!IP"&amp;$J$26))/$D11)</f>
        <v>0</v>
      </c>
      <c r="IQ11" s="44">
        <f ca="1">IF($D11=0,0,SUMIF('Полная ст-ть с уч.НЗС (Авто)'!$YO$11:INDIRECT("'Полная ст-ть с уч.НЗС (Авто)'!YO"&amp;$J$26),$C11,'Полная ст-ть с уч.НЗС (Авто)'!IQ$11:INDIRECT("'Полная ст-ть с уч.НЗС (Авто)'!IQ"&amp;$J$26))/$D11)</f>
        <v>0</v>
      </c>
      <c r="IR11" s="44">
        <f ca="1">IF($D11=0,0,SUMIF('Полная ст-ть с уч.НЗС (Авто)'!$YO$11:INDIRECT("'Полная ст-ть с уч.НЗС (Авто)'!YO"&amp;$J$26),$C11,'Полная ст-ть с уч.НЗС (Авто)'!IR$11:INDIRECT("'Полная ст-ть с уч.НЗС (Авто)'!IR"&amp;$J$26))/$D11)</f>
        <v>0</v>
      </c>
      <c r="IS11" s="44">
        <f ca="1">IF($D11=0,0,SUMIF('Полная ст-ть с уч.НЗС (Авто)'!$YO$11:INDIRECT("'Полная ст-ть с уч.НЗС (Авто)'!YO"&amp;$J$26),$C11,'Полная ст-ть с уч.НЗС (Авто)'!IS$11:INDIRECT("'Полная ст-ть с уч.НЗС (Авто)'!IS"&amp;$J$26))/$D11)</f>
        <v>0</v>
      </c>
      <c r="IT11" s="44">
        <f ca="1">IF($D11=0,0,SUMIF('Полная ст-ть с уч.НЗС (Авто)'!$YO$11:INDIRECT("'Полная ст-ть с уч.НЗС (Авто)'!YO"&amp;$J$26),$C11,'Полная ст-ть с уч.НЗС (Авто)'!IT$11:INDIRECT("'Полная ст-ть с уч.НЗС (Авто)'!IT"&amp;$J$26))/$D11)</f>
        <v>0</v>
      </c>
      <c r="IU11" s="44">
        <f ca="1">IF($D11=0,0,SUMIF('Полная ст-ть с уч.НЗС (Авто)'!$YO$11:INDIRECT("'Полная ст-ть с уч.НЗС (Авто)'!YO"&amp;$J$26),$C11,'Полная ст-ть с уч.НЗС (Авто)'!IU$11:INDIRECT("'Полная ст-ть с уч.НЗС (Авто)'!IU"&amp;$J$26))/$D11)</f>
        <v>0</v>
      </c>
      <c r="IV11" s="44">
        <f ca="1">IF($D11=0,0,SUMIF('Полная ст-ть с уч.НЗС (Авто)'!$YO$11:INDIRECT("'Полная ст-ть с уч.НЗС (Авто)'!YO"&amp;$J$26),$C11,'Полная ст-ть с уч.НЗС (Авто)'!IV$11:INDIRECT("'Полная ст-ть с уч.НЗС (Авто)'!IV"&amp;$J$26))/$D11)</f>
        <v>0</v>
      </c>
      <c r="IW11" s="44">
        <f ca="1">IF($D11=0,0,SUMIF('Полная ст-ть с уч.НЗС (Авто)'!$YO$11:INDIRECT("'Полная ст-ть с уч.НЗС (Авто)'!YO"&amp;$J$26),$C11,'Полная ст-ть с уч.НЗС (Авто)'!IW$11:INDIRECT("'Полная ст-ть с уч.НЗС (Авто)'!IW"&amp;$J$26))/$D11)</f>
        <v>0</v>
      </c>
      <c r="IX11" s="44">
        <f ca="1">IF($D11=0,0,SUMIF('Полная ст-ть с уч.НЗС (Авто)'!$YO$11:INDIRECT("'Полная ст-ть с уч.НЗС (Авто)'!YO"&amp;$J$26),$C11,'Полная ст-ть с уч.НЗС (Авто)'!IX$11:INDIRECT("'Полная ст-ть с уч.НЗС (Авто)'!IX"&amp;$J$26))/$D11)</f>
        <v>0</v>
      </c>
      <c r="IY11" s="44">
        <f ca="1">IF($D11=0,0,SUMIF('Полная ст-ть с уч.НЗС (Авто)'!$YO$11:INDIRECT("'Полная ст-ть с уч.НЗС (Авто)'!YO"&amp;$J$26),$C11,'Полная ст-ть с уч.НЗС (Авто)'!IY$11:INDIRECT("'Полная ст-ть с уч.НЗС (Авто)'!IY"&amp;$J$26))/$D11)</f>
        <v>0</v>
      </c>
      <c r="IZ11" s="44">
        <f ca="1">IF($D11=0,0,SUMIF('Полная ст-ть с уч.НЗС (Авто)'!$YO$11:INDIRECT("'Полная ст-ть с уч.НЗС (Авто)'!YO"&amp;$J$26),$C11,'Полная ст-ть с уч.НЗС (Авто)'!IZ$11:INDIRECT("'Полная ст-ть с уч.НЗС (Авто)'!IZ"&amp;$J$26))/$D11)</f>
        <v>0</v>
      </c>
      <c r="JA11" s="44">
        <f ca="1">IF($D11=0,0,SUMIF('Полная ст-ть с уч.НЗС (Авто)'!$YO$11:INDIRECT("'Полная ст-ть с уч.НЗС (Авто)'!YO"&amp;$J$26),$C11,'Полная ст-ть с уч.НЗС (Авто)'!JA$11:INDIRECT("'Полная ст-ть с уч.НЗС (Авто)'!JA"&amp;$J$26))/$D11)</f>
        <v>0</v>
      </c>
      <c r="JB11" s="44">
        <f ca="1">IF($D11=0,0,SUMIF('Полная ст-ть с уч.НЗС (Авто)'!$YO$11:INDIRECT("'Полная ст-ть с уч.НЗС (Авто)'!YO"&amp;$J$26),$C11,'Полная ст-ть с уч.НЗС (Авто)'!JB$11:INDIRECT("'Полная ст-ть с уч.НЗС (Авто)'!JB"&amp;$J$26))/$D11)</f>
        <v>0</v>
      </c>
      <c r="JC11" s="44">
        <f ca="1">IF($D11=0,0,SUMIF('Полная ст-ть с уч.НЗС (Авто)'!$YO$11:INDIRECT("'Полная ст-ть с уч.НЗС (Авто)'!YO"&amp;$J$26),$C11,'Полная ст-ть с уч.НЗС (Авто)'!JC$11:INDIRECT("'Полная ст-ть с уч.НЗС (Авто)'!JC"&amp;$J$26))/$D11)</f>
        <v>0</v>
      </c>
      <c r="JD11" s="44">
        <f ca="1">IF($D11=0,0,SUMIF('Полная ст-ть с уч.НЗС (Авто)'!$YO$11:INDIRECT("'Полная ст-ть с уч.НЗС (Авто)'!YO"&amp;$J$26),$C11,'Полная ст-ть с уч.НЗС (Авто)'!JD$11:INDIRECT("'Полная ст-ть с уч.НЗС (Авто)'!JD"&amp;$J$26))/$D11)</f>
        <v>0</v>
      </c>
      <c r="JE11" s="44">
        <f ca="1">IF($D11=0,0,SUMIF('Полная ст-ть с уч.НЗС (Авто)'!$YO$11:INDIRECT("'Полная ст-ть с уч.НЗС (Авто)'!YO"&amp;$J$26),$C11,'Полная ст-ть с уч.НЗС (Авто)'!JE$11:INDIRECT("'Полная ст-ть с уч.НЗС (Авто)'!JE"&amp;$J$26))/$D11)</f>
        <v>0</v>
      </c>
      <c r="JF11" s="44">
        <f ca="1">IF($D11=0,0,SUMIF('Полная ст-ть с уч.НЗС (Авто)'!$YO$11:INDIRECT("'Полная ст-ть с уч.НЗС (Авто)'!YO"&amp;$J$26),$C11,'Полная ст-ть с уч.НЗС (Авто)'!JF$11:INDIRECT("'Полная ст-ть с уч.НЗС (Авто)'!JF"&amp;$J$26))/$D11)</f>
        <v>0</v>
      </c>
      <c r="JG11" s="44">
        <f ca="1">IF($D11=0,0,SUMIF('Полная ст-ть с уч.НЗС (Авто)'!$YO$11:INDIRECT("'Полная ст-ть с уч.НЗС (Авто)'!YO"&amp;$J$26),$C11,'Полная ст-ть с уч.НЗС (Авто)'!JG$11:INDIRECT("'Полная ст-ть с уч.НЗС (Авто)'!JG"&amp;$J$26))/$D11)</f>
        <v>0</v>
      </c>
      <c r="JH11" s="44">
        <f ca="1">IF($D11=0,0,SUMIF('Полная ст-ть с уч.НЗС (Авто)'!$YO$11:INDIRECT("'Полная ст-ть с уч.НЗС (Авто)'!YO"&amp;$J$26),$C11,'Полная ст-ть с уч.НЗС (Авто)'!JH$11:INDIRECT("'Полная ст-ть с уч.НЗС (Авто)'!JH"&amp;$J$26))/$D11)</f>
        <v>0</v>
      </c>
      <c r="JI11" s="44">
        <f ca="1">IF($D11=0,0,SUMIF('Полная ст-ть с уч.НЗС (Авто)'!$YO$11:INDIRECT("'Полная ст-ть с уч.НЗС (Авто)'!YO"&amp;$J$26),$C11,'Полная ст-ть с уч.НЗС (Авто)'!JI$11:INDIRECT("'Полная ст-ть с уч.НЗС (Авто)'!JI"&amp;$J$26))/$D11)</f>
        <v>0</v>
      </c>
      <c r="JJ11" s="44">
        <f ca="1">IF($D11=0,0,SUMIF('Полная ст-ть с уч.НЗС (Авто)'!$YO$11:INDIRECT("'Полная ст-ть с уч.НЗС (Авто)'!YO"&amp;$J$26),$C11,'Полная ст-ть с уч.НЗС (Авто)'!JJ$11:INDIRECT("'Полная ст-ть с уч.НЗС (Авто)'!JJ"&amp;$J$26))/$D11)</f>
        <v>0</v>
      </c>
      <c r="JK11" s="44">
        <f ca="1">IF($D11=0,0,SUMIF('Полная ст-ть с уч.НЗС (Авто)'!$YO$11:INDIRECT("'Полная ст-ть с уч.НЗС (Авто)'!YO"&amp;$J$26),$C11,'Полная ст-ть с уч.НЗС (Авто)'!JK$11:INDIRECT("'Полная ст-ть с уч.НЗС (Авто)'!JK"&amp;$J$26))/$D11)</f>
        <v>0</v>
      </c>
      <c r="JL11" s="44">
        <f ca="1">IF($D11=0,0,SUMIF('Полная ст-ть с уч.НЗС (Авто)'!$YO$11:INDIRECT("'Полная ст-ть с уч.НЗС (Авто)'!YO"&amp;$J$26),$C11,'Полная ст-ть с уч.НЗС (Авто)'!JL$11:INDIRECT("'Полная ст-ть с уч.НЗС (Авто)'!JL"&amp;$J$26))/$D11)</f>
        <v>0</v>
      </c>
      <c r="JM11" s="44">
        <f ca="1">IF($D11=0,0,SUMIF('Полная ст-ть с уч.НЗС (Авто)'!$YO$11:INDIRECT("'Полная ст-ть с уч.НЗС (Авто)'!YO"&amp;$J$26),$C11,'Полная ст-ть с уч.НЗС (Авто)'!JM$11:INDIRECT("'Полная ст-ть с уч.НЗС (Авто)'!JM"&amp;$J$26))/$D11)</f>
        <v>0</v>
      </c>
      <c r="JN11" s="44">
        <f ca="1">IF($D11=0,0,SUMIF('Полная ст-ть с уч.НЗС (Авто)'!$YO$11:INDIRECT("'Полная ст-ть с уч.НЗС (Авто)'!YO"&amp;$J$26),$C11,'Полная ст-ть с уч.НЗС (Авто)'!JN$11:INDIRECT("'Полная ст-ть с уч.НЗС (Авто)'!JN"&amp;$J$26))/$D11)</f>
        <v>0</v>
      </c>
      <c r="JO11" s="44">
        <f ca="1">IF($D11=0,0,SUMIF('Полная ст-ть с уч.НЗС (Авто)'!$YO$11:INDIRECT("'Полная ст-ть с уч.НЗС (Авто)'!YO"&amp;$J$26),$C11,'Полная ст-ть с уч.НЗС (Авто)'!JO$11:INDIRECT("'Полная ст-ть с уч.НЗС (Авто)'!JO"&amp;$J$26))/$D11)</f>
        <v>0</v>
      </c>
      <c r="JP11" s="44">
        <f ca="1">IF($D11=0,0,SUMIF('Полная ст-ть с уч.НЗС (Авто)'!$YO$11:INDIRECT("'Полная ст-ть с уч.НЗС (Авто)'!YO"&amp;$J$26),$C11,'Полная ст-ть с уч.НЗС (Авто)'!JP$11:INDIRECT("'Полная ст-ть с уч.НЗС (Авто)'!JP"&amp;$J$26))/$D11)</f>
        <v>0</v>
      </c>
      <c r="JQ11" s="44">
        <f ca="1">IF($D11=0,0,SUMIF('Полная ст-ть с уч.НЗС (Авто)'!$YO$11:INDIRECT("'Полная ст-ть с уч.НЗС (Авто)'!YO"&amp;$J$26),$C11,'Полная ст-ть с уч.НЗС (Авто)'!JQ$11:INDIRECT("'Полная ст-ть с уч.НЗС (Авто)'!JQ"&amp;$J$26))/$D11)</f>
        <v>0</v>
      </c>
      <c r="JR11" s="44">
        <f ca="1">IF($D11=0,0,SUMIF('Полная ст-ть с уч.НЗС (Авто)'!$YO$11:INDIRECT("'Полная ст-ть с уч.НЗС (Авто)'!YO"&amp;$J$26),$C11,'Полная ст-ть с уч.НЗС (Авто)'!JR$11:INDIRECT("'Полная ст-ть с уч.НЗС (Авто)'!JR"&amp;$J$26))/$D11)</f>
        <v>0</v>
      </c>
      <c r="JS11" s="44">
        <f ca="1">IF($D11=0,0,SUMIF('Полная ст-ть с уч.НЗС (Авто)'!$YO$11:INDIRECT("'Полная ст-ть с уч.НЗС (Авто)'!YO"&amp;$J$26),$C11,'Полная ст-ть с уч.НЗС (Авто)'!JS$11:INDIRECT("'Полная ст-ть с уч.НЗС (Авто)'!JS"&amp;$J$26))/$D11)</f>
        <v>0</v>
      </c>
      <c r="JT11" s="44">
        <f ca="1">IF($D11=0,0,SUMIF('Полная ст-ть с уч.НЗС (Авто)'!$YO$11:INDIRECT("'Полная ст-ть с уч.НЗС (Авто)'!YO"&amp;$J$26),$C11,'Полная ст-ть с уч.НЗС (Авто)'!JT$11:INDIRECT("'Полная ст-ть с уч.НЗС (Авто)'!JT"&amp;$J$26))/$D11)</f>
        <v>0</v>
      </c>
      <c r="JU11" s="44">
        <f ca="1">IF($D11=0,0,SUMIF('Полная ст-ть с уч.НЗС (Авто)'!$YO$11:INDIRECT("'Полная ст-ть с уч.НЗС (Авто)'!YO"&amp;$J$26),$C11,'Полная ст-ть с уч.НЗС (Авто)'!JU$11:INDIRECT("'Полная ст-ть с уч.НЗС (Авто)'!JU"&amp;$J$26))/$D11)</f>
        <v>0</v>
      </c>
      <c r="JV11" s="44">
        <f ca="1">IF($D11=0,0,SUMIF('Полная ст-ть с уч.НЗС (Авто)'!$YO$11:INDIRECT("'Полная ст-ть с уч.НЗС (Авто)'!YO"&amp;$J$26),$C11,'Полная ст-ть с уч.НЗС (Авто)'!JV$11:INDIRECT("'Полная ст-ть с уч.НЗС (Авто)'!JV"&amp;$J$26))/$D11)</f>
        <v>0</v>
      </c>
      <c r="JW11" s="44">
        <f ca="1">IF($D11=0,0,SUMIF('Полная ст-ть с уч.НЗС (Авто)'!$YO$11:INDIRECT("'Полная ст-ть с уч.НЗС (Авто)'!YO"&amp;$J$26),$C11,'Полная ст-ть с уч.НЗС (Авто)'!JW$11:INDIRECT("'Полная ст-ть с уч.НЗС (Авто)'!JW"&amp;$J$26))/$D11)</f>
        <v>0</v>
      </c>
      <c r="JX11" s="44">
        <f ca="1">IF($D11=0,0,SUMIF('Полная ст-ть с уч.НЗС (Авто)'!$YO$11:INDIRECT("'Полная ст-ть с уч.НЗС (Авто)'!YO"&amp;$J$26),$C11,'Полная ст-ть с уч.НЗС (Авто)'!JX$11:INDIRECT("'Полная ст-ть с уч.НЗС (Авто)'!JX"&amp;$J$26))/$D11)</f>
        <v>0</v>
      </c>
      <c r="JY11" s="44">
        <f ca="1">IF($D11=0,0,SUMIF('Полная ст-ть с уч.НЗС (Авто)'!$YO$11:INDIRECT("'Полная ст-ть с уч.НЗС (Авто)'!YO"&amp;$J$26),$C11,'Полная ст-ть с уч.НЗС (Авто)'!JY$11:INDIRECT("'Полная ст-ть с уч.НЗС (Авто)'!JY"&amp;$J$26))/$D11)</f>
        <v>0</v>
      </c>
      <c r="JZ11" s="44">
        <f ca="1">IF($D11=0,0,SUMIF('Полная ст-ть с уч.НЗС (Авто)'!$YO$11:INDIRECT("'Полная ст-ть с уч.НЗС (Авто)'!YO"&amp;$J$26),$C11,'Полная ст-ть с уч.НЗС (Авто)'!JZ$11:INDIRECT("'Полная ст-ть с уч.НЗС (Авто)'!JZ"&amp;$J$26))/$D11)</f>
        <v>0</v>
      </c>
      <c r="KA11" s="44">
        <f ca="1">IF($D11=0,0,SUMIF('Полная ст-ть с уч.НЗС (Авто)'!$YO$11:INDIRECT("'Полная ст-ть с уч.НЗС (Авто)'!YO"&amp;$J$26),$C11,'Полная ст-ть с уч.НЗС (Авто)'!KA$11:INDIRECT("'Полная ст-ть с уч.НЗС (Авто)'!KA"&amp;$J$26))/$D11)</f>
        <v>0</v>
      </c>
      <c r="KB11" s="44">
        <f ca="1">IF($D11=0,0,SUMIF('Полная ст-ть с уч.НЗС (Авто)'!$YO$11:INDIRECT("'Полная ст-ть с уч.НЗС (Авто)'!YO"&amp;$J$26),$C11,'Полная ст-ть с уч.НЗС (Авто)'!KB$11:INDIRECT("'Полная ст-ть с уч.НЗС (Авто)'!KB"&amp;$J$26))/$D11)</f>
        <v>0</v>
      </c>
      <c r="KC11" s="44">
        <f ca="1">IF($D11=0,0,SUMIF('Полная ст-ть с уч.НЗС (Авто)'!$YO$11:INDIRECT("'Полная ст-ть с уч.НЗС (Авто)'!YO"&amp;$J$26),$C11,'Полная ст-ть с уч.НЗС (Авто)'!KC$11:INDIRECT("'Полная ст-ть с уч.НЗС (Авто)'!KC"&amp;$J$26))/$D11)</f>
        <v>0</v>
      </c>
      <c r="KD11" s="44">
        <f ca="1">IF($D11=0,0,SUMIF('Полная ст-ть с уч.НЗС (Авто)'!$YO$11:INDIRECT("'Полная ст-ть с уч.НЗС (Авто)'!YO"&amp;$J$26),$C11,'Полная ст-ть с уч.НЗС (Авто)'!KD$11:INDIRECT("'Полная ст-ть с уч.НЗС (Авто)'!KD"&amp;$J$26))/$D11)</f>
        <v>0</v>
      </c>
      <c r="KE11" s="44">
        <f ca="1">IF($D11=0,0,SUMIF('Полная ст-ть с уч.НЗС (Авто)'!$YO$11:INDIRECT("'Полная ст-ть с уч.НЗС (Авто)'!YO"&amp;$J$26),$C11,'Полная ст-ть с уч.НЗС (Авто)'!KE$11:INDIRECT("'Полная ст-ть с уч.НЗС (Авто)'!KE"&amp;$J$26))/$D11)</f>
        <v>0</v>
      </c>
      <c r="KF11" s="44">
        <f ca="1">IF($D11=0,0,SUMIF('Полная ст-ть с уч.НЗС (Авто)'!$YO$11:INDIRECT("'Полная ст-ть с уч.НЗС (Авто)'!YO"&amp;$J$26),$C11,'Полная ст-ть с уч.НЗС (Авто)'!KF$11:INDIRECT("'Полная ст-ть с уч.НЗС (Авто)'!KF"&amp;$J$26))/$D11)</f>
        <v>0</v>
      </c>
      <c r="KG11" s="44">
        <f ca="1">IF($D11=0,0,SUMIF('Полная ст-ть с уч.НЗС (Авто)'!$YO$11:INDIRECT("'Полная ст-ть с уч.НЗС (Авто)'!YO"&amp;$J$26),$C11,'Полная ст-ть с уч.НЗС (Авто)'!KG$11:INDIRECT("'Полная ст-ть с уч.НЗС (Авто)'!KG"&amp;$J$26))/$D11)</f>
        <v>0</v>
      </c>
      <c r="KH11" s="44">
        <f ca="1">IF($D11=0,0,SUMIF('Полная ст-ть с уч.НЗС (Авто)'!$YO$11:INDIRECT("'Полная ст-ть с уч.НЗС (Авто)'!YO"&amp;$J$26),$C11,'Полная ст-ть с уч.НЗС (Авто)'!KH$11:INDIRECT("'Полная ст-ть с уч.НЗС (Авто)'!KH"&amp;$J$26))/$D11)</f>
        <v>0</v>
      </c>
      <c r="KI11" s="44">
        <f ca="1">IF($D11=0,0,SUMIF('Полная ст-ть с уч.НЗС (Авто)'!$YO$11:INDIRECT("'Полная ст-ть с уч.НЗС (Авто)'!YO"&amp;$J$26),$C11,'Полная ст-ть с уч.НЗС (Авто)'!KI$11:INDIRECT("'Полная ст-ть с уч.НЗС (Авто)'!KI"&amp;$J$26))/$D11)</f>
        <v>0</v>
      </c>
      <c r="KJ11" s="44">
        <f ca="1">IF($D11=0,0,SUMIF('Полная ст-ть с уч.НЗС (Авто)'!$YO$11:INDIRECT("'Полная ст-ть с уч.НЗС (Авто)'!YO"&amp;$J$26),$C11,'Полная ст-ть с уч.НЗС (Авто)'!KJ$11:INDIRECT("'Полная ст-ть с уч.НЗС (Авто)'!KJ"&amp;$J$26))/$D11)</f>
        <v>0</v>
      </c>
      <c r="KK11" s="44">
        <f ca="1">IF($D11=0,0,SUMIF('Полная ст-ть с уч.НЗС (Авто)'!$YO$11:INDIRECT("'Полная ст-ть с уч.НЗС (Авто)'!YO"&amp;$J$26),$C11,'Полная ст-ть с уч.НЗС (Авто)'!KK$11:INDIRECT("'Полная ст-ть с уч.НЗС (Авто)'!KK"&amp;$J$26))/$D11)</f>
        <v>0</v>
      </c>
      <c r="KL11" s="44">
        <f ca="1">IF($D11=0,0,SUMIF('Полная ст-ть с уч.НЗС (Авто)'!$YO$11:INDIRECT("'Полная ст-ть с уч.НЗС (Авто)'!YO"&amp;$J$26),$C11,'Полная ст-ть с уч.НЗС (Авто)'!KL$11:INDIRECT("'Полная ст-ть с уч.НЗС (Авто)'!KL"&amp;$J$26))/$D11)</f>
        <v>0</v>
      </c>
      <c r="KM11" s="44">
        <f ca="1">IF($D11=0,0,SUMIF('Полная ст-ть с уч.НЗС (Авто)'!$YO$11:INDIRECT("'Полная ст-ть с уч.НЗС (Авто)'!YO"&amp;$J$26),$C11,'Полная ст-ть с уч.НЗС (Авто)'!KM$11:INDIRECT("'Полная ст-ть с уч.НЗС (Авто)'!KM"&amp;$J$26))/$D11)</f>
        <v>0</v>
      </c>
      <c r="KN11" s="44">
        <f ca="1">IF($D11=0,0,SUMIF('Полная ст-ть с уч.НЗС (Авто)'!$YO$11:INDIRECT("'Полная ст-ть с уч.НЗС (Авто)'!YO"&amp;$J$26),$C11,'Полная ст-ть с уч.НЗС (Авто)'!KN$11:INDIRECT("'Полная ст-ть с уч.НЗС (Авто)'!KN"&amp;$J$26))/$D11)</f>
        <v>0</v>
      </c>
      <c r="KO11" s="44">
        <f ca="1">IF($D11=0,0,SUMIF('Полная ст-ть с уч.НЗС (Авто)'!$YO$11:INDIRECT("'Полная ст-ть с уч.НЗС (Авто)'!YO"&amp;$J$26),$C11,'Полная ст-ть с уч.НЗС (Авто)'!KO$11:INDIRECT("'Полная ст-ть с уч.НЗС (Авто)'!KO"&amp;$J$26))/$D11)</f>
        <v>0</v>
      </c>
      <c r="KP11" s="44">
        <f ca="1">IF($D11=0,0,SUMIF('Полная ст-ть с уч.НЗС (Авто)'!$YO$11:INDIRECT("'Полная ст-ть с уч.НЗС (Авто)'!YO"&amp;$J$26),$C11,'Полная ст-ть с уч.НЗС (Авто)'!KP$11:INDIRECT("'Полная ст-ть с уч.НЗС (Авто)'!KP"&amp;$J$26))/$D11)</f>
        <v>0</v>
      </c>
      <c r="KQ11" s="44">
        <f ca="1">IF($D11=0,0,SUMIF('Полная ст-ть с уч.НЗС (Авто)'!$YO$11:INDIRECT("'Полная ст-ть с уч.НЗС (Авто)'!YO"&amp;$J$26),$C11,'Полная ст-ть с уч.НЗС (Авто)'!KQ$11:INDIRECT("'Полная ст-ть с уч.НЗС (Авто)'!KQ"&amp;$J$26))/$D11)</f>
        <v>0</v>
      </c>
      <c r="KR11" s="44">
        <f ca="1">IF($D11=0,0,SUMIF('Полная ст-ть с уч.НЗС (Авто)'!$YO$11:INDIRECT("'Полная ст-ть с уч.НЗС (Авто)'!YO"&amp;$J$26),$C11,'Полная ст-ть с уч.НЗС (Авто)'!KR$11:INDIRECT("'Полная ст-ть с уч.НЗС (Авто)'!KR"&amp;$J$26))/$D11)</f>
        <v>0</v>
      </c>
      <c r="KS11" s="44">
        <f ca="1">IF($D11=0,0,SUMIF('Полная ст-ть с уч.НЗС (Авто)'!$YO$11:INDIRECT("'Полная ст-ть с уч.НЗС (Авто)'!YO"&amp;$J$26),$C11,'Полная ст-ть с уч.НЗС (Авто)'!KS$11:INDIRECT("'Полная ст-ть с уч.НЗС (Авто)'!KS"&amp;$J$26))/$D11)</f>
        <v>0</v>
      </c>
      <c r="KT11" s="44">
        <f ca="1">IF($D11=0,0,SUMIF('Полная ст-ть с уч.НЗС (Авто)'!$YO$11:INDIRECT("'Полная ст-ть с уч.НЗС (Авто)'!YO"&amp;$J$26),$C11,'Полная ст-ть с уч.НЗС (Авто)'!KT$11:INDIRECT("'Полная ст-ть с уч.НЗС (Авто)'!KT"&amp;$J$26))/$D11)</f>
        <v>0</v>
      </c>
      <c r="KU11" s="44">
        <f ca="1">IF($D11=0,0,SUMIF('Полная ст-ть с уч.НЗС (Авто)'!$YO$11:INDIRECT("'Полная ст-ть с уч.НЗС (Авто)'!YO"&amp;$J$26),$C11,'Полная ст-ть с уч.НЗС (Авто)'!KU$11:INDIRECT("'Полная ст-ть с уч.НЗС (Авто)'!KU"&amp;$J$26))/$D11)</f>
        <v>0</v>
      </c>
      <c r="KV11" s="44">
        <f ca="1">IF($D11=0,0,SUMIF('Полная ст-ть с уч.НЗС (Авто)'!$YO$11:INDIRECT("'Полная ст-ть с уч.НЗС (Авто)'!YO"&amp;$J$26),$C11,'Полная ст-ть с уч.НЗС (Авто)'!KV$11:INDIRECT("'Полная ст-ть с уч.НЗС (Авто)'!KV"&amp;$J$26))/$D11)</f>
        <v>0</v>
      </c>
      <c r="KW11" s="44">
        <f ca="1">IF($D11=0,0,SUMIF('Полная ст-ть с уч.НЗС (Авто)'!$YO$11:INDIRECT("'Полная ст-ть с уч.НЗС (Авто)'!YO"&amp;$J$26),$C11,'Полная ст-ть с уч.НЗС (Авто)'!KW$11:INDIRECT("'Полная ст-ть с уч.НЗС (Авто)'!KW"&amp;$J$26))/$D11)</f>
        <v>0</v>
      </c>
      <c r="KX11" s="44">
        <f ca="1">IF($D11=0,0,SUMIF('Полная ст-ть с уч.НЗС (Авто)'!$YO$11:INDIRECT("'Полная ст-ть с уч.НЗС (Авто)'!YO"&amp;$J$26),$C11,'Полная ст-ть с уч.НЗС (Авто)'!KX$11:INDIRECT("'Полная ст-ть с уч.НЗС (Авто)'!KX"&amp;$J$26))/$D11)</f>
        <v>0</v>
      </c>
      <c r="KY11" s="44">
        <f ca="1">IF($D11=0,0,SUMIF('Полная ст-ть с уч.НЗС (Авто)'!$YO$11:INDIRECT("'Полная ст-ть с уч.НЗС (Авто)'!YO"&amp;$J$26),$C11,'Полная ст-ть с уч.НЗС (Авто)'!KY$11:INDIRECT("'Полная ст-ть с уч.НЗС (Авто)'!KY"&amp;$J$26))/$D11)</f>
        <v>0</v>
      </c>
      <c r="KZ11" s="44">
        <f ca="1">IF($D11=0,0,SUMIF('Полная ст-ть с уч.НЗС (Авто)'!$YO$11:INDIRECT("'Полная ст-ть с уч.НЗС (Авто)'!YO"&amp;$J$26),$C11,'Полная ст-ть с уч.НЗС (Авто)'!KZ$11:INDIRECT("'Полная ст-ть с уч.НЗС (Авто)'!KZ"&amp;$J$26))/$D11)</f>
        <v>0</v>
      </c>
      <c r="LA11" s="44">
        <f ca="1">IF($D11=0,0,SUMIF('Полная ст-ть с уч.НЗС (Авто)'!$YO$11:INDIRECT("'Полная ст-ть с уч.НЗС (Авто)'!YO"&amp;$J$26),$C11,'Полная ст-ть с уч.НЗС (Авто)'!LA$11:INDIRECT("'Полная ст-ть с уч.НЗС (Авто)'!LA"&amp;$J$26))/$D11)</f>
        <v>0</v>
      </c>
      <c r="LB11" s="44">
        <f ca="1">IF($D11=0,0,SUMIF('Полная ст-ть с уч.НЗС (Авто)'!$YO$11:INDIRECT("'Полная ст-ть с уч.НЗС (Авто)'!YO"&amp;$J$26),$C11,'Полная ст-ть с уч.НЗС (Авто)'!LB$11:INDIRECT("'Полная ст-ть с уч.НЗС (Авто)'!LB"&amp;$J$26))/$D11)</f>
        <v>0</v>
      </c>
      <c r="LC11" s="44">
        <f ca="1">IF($D11=0,0,SUMIF('Полная ст-ть с уч.НЗС (Авто)'!$YO$11:INDIRECT("'Полная ст-ть с уч.НЗС (Авто)'!YO"&amp;$J$26),$C11,'Полная ст-ть с уч.НЗС (Авто)'!LC$11:INDIRECT("'Полная ст-ть с уч.НЗС (Авто)'!LC"&amp;$J$26))/$D11)</f>
        <v>0</v>
      </c>
      <c r="LD11" s="44">
        <f ca="1">IF($D11=0,0,SUMIF('Полная ст-ть с уч.НЗС (Авто)'!$YO$11:INDIRECT("'Полная ст-ть с уч.НЗС (Авто)'!YO"&amp;$J$26),$C11,'Полная ст-ть с уч.НЗС (Авто)'!LD$11:INDIRECT("'Полная ст-ть с уч.НЗС (Авто)'!LD"&amp;$J$26))/$D11)</f>
        <v>0</v>
      </c>
      <c r="LE11" s="44">
        <f ca="1">IF($D11=0,0,SUMIF('Полная ст-ть с уч.НЗС (Авто)'!$YO$11:INDIRECT("'Полная ст-ть с уч.НЗС (Авто)'!YO"&amp;$J$26),$C11,'Полная ст-ть с уч.НЗС (Авто)'!LE$11:INDIRECT("'Полная ст-ть с уч.НЗС (Авто)'!LE"&amp;$J$26))/$D11)</f>
        <v>0</v>
      </c>
      <c r="LF11" s="44">
        <f ca="1">IF($D11=0,0,SUMIF('Полная ст-ть с уч.НЗС (Авто)'!$YO$11:INDIRECT("'Полная ст-ть с уч.НЗС (Авто)'!YO"&amp;$J$26),$C11,'Полная ст-ть с уч.НЗС (Авто)'!LF$11:INDIRECT("'Полная ст-ть с уч.НЗС (Авто)'!LF"&amp;$J$26))/$D11)</f>
        <v>0</v>
      </c>
      <c r="LG11" s="44">
        <f ca="1">IF($D11=0,0,SUMIF('Полная ст-ть с уч.НЗС (Авто)'!$YO$11:INDIRECT("'Полная ст-ть с уч.НЗС (Авто)'!YO"&amp;$J$26),$C11,'Полная ст-ть с уч.НЗС (Авто)'!LG$11:INDIRECT("'Полная ст-ть с уч.НЗС (Авто)'!LG"&amp;$J$26))/$D11)</f>
        <v>0</v>
      </c>
      <c r="LH11" s="44">
        <f ca="1">IF($D11=0,0,SUMIF('Полная ст-ть с уч.НЗС (Авто)'!$YO$11:INDIRECT("'Полная ст-ть с уч.НЗС (Авто)'!YO"&amp;$J$26),$C11,'Полная ст-ть с уч.НЗС (Авто)'!LH$11:INDIRECT("'Полная ст-ть с уч.НЗС (Авто)'!LH"&amp;$J$26))/$D11)</f>
        <v>0</v>
      </c>
      <c r="LI11" s="44">
        <f ca="1">IF($D11=0,0,SUMIF('Полная ст-ть с уч.НЗС (Авто)'!$YO$11:INDIRECT("'Полная ст-ть с уч.НЗС (Авто)'!YO"&amp;$J$26),$C11,'Полная ст-ть с уч.НЗС (Авто)'!LI$11:INDIRECT("'Полная ст-ть с уч.НЗС (Авто)'!LI"&amp;$J$26))/$D11)</f>
        <v>0</v>
      </c>
      <c r="LJ11" s="44">
        <f ca="1">IF($D11=0,0,SUMIF('Полная ст-ть с уч.НЗС (Авто)'!$YO$11:INDIRECT("'Полная ст-ть с уч.НЗС (Авто)'!YO"&amp;$J$26),$C11,'Полная ст-ть с уч.НЗС (Авто)'!LJ$11:INDIRECT("'Полная ст-ть с уч.НЗС (Авто)'!LJ"&amp;$J$26))/$D11)</f>
        <v>0</v>
      </c>
      <c r="LK11" s="44">
        <f ca="1">IF($D11=0,0,SUMIF('Полная ст-ть с уч.НЗС (Авто)'!$YO$11:INDIRECT("'Полная ст-ть с уч.НЗС (Авто)'!YO"&amp;$J$26),$C11,'Полная ст-ть с уч.НЗС (Авто)'!LK$11:INDIRECT("'Полная ст-ть с уч.НЗС (Авто)'!LK"&amp;$J$26))/$D11)</f>
        <v>0</v>
      </c>
      <c r="LL11" s="44">
        <f ca="1">IF($D11=0,0,SUMIF('Полная ст-ть с уч.НЗС (Авто)'!$YO$11:INDIRECT("'Полная ст-ть с уч.НЗС (Авто)'!YO"&amp;$J$26),$C11,'Полная ст-ть с уч.НЗС (Авто)'!LL$11:INDIRECT("'Полная ст-ть с уч.НЗС (Авто)'!LL"&amp;$J$26))/$D11)</f>
        <v>0</v>
      </c>
      <c r="LM11" s="44">
        <f ca="1">IF($D11=0,0,SUMIF('Полная ст-ть с уч.НЗС (Авто)'!$YO$11:INDIRECT("'Полная ст-ть с уч.НЗС (Авто)'!YO"&amp;$J$26),$C11,'Полная ст-ть с уч.НЗС (Авто)'!LM$11:INDIRECT("'Полная ст-ть с уч.НЗС (Авто)'!LM"&amp;$J$26))/$D11)</f>
        <v>0</v>
      </c>
      <c r="LN11" s="44">
        <f ca="1">IF($D11=0,0,SUMIF('Полная ст-ть с уч.НЗС (Авто)'!$YO$11:INDIRECT("'Полная ст-ть с уч.НЗС (Авто)'!YO"&amp;$J$26),$C11,'Полная ст-ть с уч.НЗС (Авто)'!LN$11:INDIRECT("'Полная ст-ть с уч.НЗС (Авто)'!LN"&amp;$J$26))/$D11)</f>
        <v>0</v>
      </c>
      <c r="LO11" s="44">
        <f ca="1">IF($D11=0,0,SUMIF('Полная ст-ть с уч.НЗС (Авто)'!$YO$11:INDIRECT("'Полная ст-ть с уч.НЗС (Авто)'!YO"&amp;$J$26),$C11,'Полная ст-ть с уч.НЗС (Авто)'!LO$11:INDIRECT("'Полная ст-ть с уч.НЗС (Авто)'!LO"&amp;$J$26))/$D11)</f>
        <v>0</v>
      </c>
      <c r="LP11" s="44">
        <f ca="1">IF($D11=0,0,SUMIF('Полная ст-ть с уч.НЗС (Авто)'!$YO$11:INDIRECT("'Полная ст-ть с уч.НЗС (Авто)'!YO"&amp;$J$26),$C11,'Полная ст-ть с уч.НЗС (Авто)'!LP$11:INDIRECT("'Полная ст-ть с уч.НЗС (Авто)'!LP"&amp;$J$26))/$D11)</f>
        <v>0</v>
      </c>
      <c r="LQ11" s="44">
        <f ca="1">IF($D11=0,0,SUMIF('Полная ст-ть с уч.НЗС (Авто)'!$YO$11:INDIRECT("'Полная ст-ть с уч.НЗС (Авто)'!YO"&amp;$J$26),$C11,'Полная ст-ть с уч.НЗС (Авто)'!LQ$11:INDIRECT("'Полная ст-ть с уч.НЗС (Авто)'!LQ"&amp;$J$26))/$D11)</f>
        <v>0</v>
      </c>
      <c r="LR11" s="44">
        <f ca="1">IF($D11=0,0,SUMIF('Полная ст-ть с уч.НЗС (Авто)'!$YO$11:INDIRECT("'Полная ст-ть с уч.НЗС (Авто)'!YO"&amp;$J$26),$C11,'Полная ст-ть с уч.НЗС (Авто)'!LR$11:INDIRECT("'Полная ст-ть с уч.НЗС (Авто)'!LR"&amp;$J$26))/$D11)</f>
        <v>0</v>
      </c>
      <c r="LS11" s="44">
        <f ca="1">IF($D11=0,0,SUMIF('Полная ст-ть с уч.НЗС (Авто)'!$YO$11:INDIRECT("'Полная ст-ть с уч.НЗС (Авто)'!YO"&amp;$J$26),$C11,'Полная ст-ть с уч.НЗС (Авто)'!LS$11:INDIRECT("'Полная ст-ть с уч.НЗС (Авто)'!LS"&amp;$J$26))/$D11)</f>
        <v>0</v>
      </c>
      <c r="LT11" s="44">
        <f ca="1">IF($D11=0,0,SUMIF('Полная ст-ть с уч.НЗС (Авто)'!$YO$11:INDIRECT("'Полная ст-ть с уч.НЗС (Авто)'!YO"&amp;$J$26),$C11,'Полная ст-ть с уч.НЗС (Авто)'!LT$11:INDIRECT("'Полная ст-ть с уч.НЗС (Авто)'!LT"&amp;$J$26))/$D11)</f>
        <v>0</v>
      </c>
      <c r="LU11" s="44">
        <f ca="1">IF($D11=0,0,SUMIF('Полная ст-ть с уч.НЗС (Авто)'!$YO$11:INDIRECT("'Полная ст-ть с уч.НЗС (Авто)'!YO"&amp;$J$26),$C11,'Полная ст-ть с уч.НЗС (Авто)'!LU$11:INDIRECT("'Полная ст-ть с уч.НЗС (Авто)'!LU"&amp;$J$26))/$D11)</f>
        <v>0</v>
      </c>
      <c r="LV11" s="44">
        <f ca="1">IF($D11=0,0,SUMIF('Полная ст-ть с уч.НЗС (Авто)'!$YO$11:INDIRECT("'Полная ст-ть с уч.НЗС (Авто)'!YO"&amp;$J$26),$C11,'Полная ст-ть с уч.НЗС (Авто)'!LV$11:INDIRECT("'Полная ст-ть с уч.НЗС (Авто)'!LV"&amp;$J$26))/$D11)</f>
        <v>0</v>
      </c>
      <c r="LW11" s="44">
        <f ca="1">IF($D11=0,0,SUMIF('Полная ст-ть с уч.НЗС (Авто)'!$YO$11:INDIRECT("'Полная ст-ть с уч.НЗС (Авто)'!YO"&amp;$J$26),$C11,'Полная ст-ть с уч.НЗС (Авто)'!LW$11:INDIRECT("'Полная ст-ть с уч.НЗС (Авто)'!LW"&amp;$J$26))/$D11)</f>
        <v>0</v>
      </c>
      <c r="LX11" s="44">
        <f ca="1">IF($D11=0,0,SUMIF('Полная ст-ть с уч.НЗС (Авто)'!$YO$11:INDIRECT("'Полная ст-ть с уч.НЗС (Авто)'!YO"&amp;$J$26),$C11,'Полная ст-ть с уч.НЗС (Авто)'!LX$11:INDIRECT("'Полная ст-ть с уч.НЗС (Авто)'!LX"&amp;$J$26))/$D11)</f>
        <v>0</v>
      </c>
      <c r="LY11" s="44">
        <f ca="1">IF($D11=0,0,SUMIF('Полная ст-ть с уч.НЗС (Авто)'!$YO$11:INDIRECT("'Полная ст-ть с уч.НЗС (Авто)'!YO"&amp;$J$26),$C11,'Полная ст-ть с уч.НЗС (Авто)'!LY$11:INDIRECT("'Полная ст-ть с уч.НЗС (Авто)'!LY"&amp;$J$26))/$D11)</f>
        <v>0</v>
      </c>
      <c r="LZ11" s="44">
        <f ca="1">IF($D11=0,0,SUMIF('Полная ст-ть с уч.НЗС (Авто)'!$YO$11:INDIRECT("'Полная ст-ть с уч.НЗС (Авто)'!YO"&amp;$J$26),$C11,'Полная ст-ть с уч.НЗС (Авто)'!LZ$11:INDIRECT("'Полная ст-ть с уч.НЗС (Авто)'!LZ"&amp;$J$26))/$D11)</f>
        <v>0</v>
      </c>
      <c r="MA11" s="44">
        <f ca="1">IF($D11=0,0,SUMIF('Полная ст-ть с уч.НЗС (Авто)'!$YO$11:INDIRECT("'Полная ст-ть с уч.НЗС (Авто)'!YO"&amp;$J$26),$C11,'Полная ст-ть с уч.НЗС (Авто)'!MA$11:INDIRECT("'Полная ст-ть с уч.НЗС (Авто)'!MA"&amp;$J$26))/$D11)</f>
        <v>0</v>
      </c>
      <c r="MB11" s="44">
        <f ca="1">IF($D11=0,0,SUMIF('Полная ст-ть с уч.НЗС (Авто)'!$YO$11:INDIRECT("'Полная ст-ть с уч.НЗС (Авто)'!YO"&amp;$J$26),$C11,'Полная ст-ть с уч.НЗС (Авто)'!MB$11:INDIRECT("'Полная ст-ть с уч.НЗС (Авто)'!MB"&amp;$J$26))/$D11)</f>
        <v>0</v>
      </c>
      <c r="MC11" s="44">
        <f ca="1">IF($D11=0,0,SUMIF('Полная ст-ть с уч.НЗС (Авто)'!$YO$11:INDIRECT("'Полная ст-ть с уч.НЗС (Авто)'!YO"&amp;$J$26),$C11,'Полная ст-ть с уч.НЗС (Авто)'!MC$11:INDIRECT("'Полная ст-ть с уч.НЗС (Авто)'!MC"&amp;$J$26))/$D11)</f>
        <v>0</v>
      </c>
      <c r="MD11" s="44">
        <f ca="1">IF($D11=0,0,SUMIF('Полная ст-ть с уч.НЗС (Авто)'!$YO$11:INDIRECT("'Полная ст-ть с уч.НЗС (Авто)'!YO"&amp;$J$26),$C11,'Полная ст-ть с уч.НЗС (Авто)'!MD$11:INDIRECT("'Полная ст-ть с уч.НЗС (Авто)'!MD"&amp;$J$26))/$D11)</f>
        <v>0</v>
      </c>
      <c r="ME11" s="44">
        <f ca="1">IF($D11=0,0,SUMIF('Полная ст-ть с уч.НЗС (Авто)'!$YO$11:INDIRECT("'Полная ст-ть с уч.НЗС (Авто)'!YO"&amp;$J$26),$C11,'Полная ст-ть с уч.НЗС (Авто)'!ME$11:INDIRECT("'Полная ст-ть с уч.НЗС (Авто)'!ME"&amp;$J$26))/$D11)</f>
        <v>0</v>
      </c>
      <c r="MF11" s="44">
        <f ca="1">IF($D11=0,0,SUMIF('Полная ст-ть с уч.НЗС (Авто)'!$YO$11:INDIRECT("'Полная ст-ть с уч.НЗС (Авто)'!YO"&amp;$J$26),$C11,'Полная ст-ть с уч.НЗС (Авто)'!MF$11:INDIRECT("'Полная ст-ть с уч.НЗС (Авто)'!MF"&amp;$J$26))/$D11)</f>
        <v>0</v>
      </c>
      <c r="MG11" s="44">
        <f ca="1">IF($D11=0,0,SUMIF('Полная ст-ть с уч.НЗС (Авто)'!$YO$11:INDIRECT("'Полная ст-ть с уч.НЗС (Авто)'!YO"&amp;$J$26),$C11,'Полная ст-ть с уч.НЗС (Авто)'!MG$11:INDIRECT("'Полная ст-ть с уч.НЗС (Авто)'!MG"&amp;$J$26))/$D11)</f>
        <v>0</v>
      </c>
      <c r="MH11" s="44">
        <f ca="1">IF($D11=0,0,SUMIF('Полная ст-ть с уч.НЗС (Авто)'!$YO$11:INDIRECT("'Полная ст-ть с уч.НЗС (Авто)'!YO"&amp;$J$26),$C11,'Полная ст-ть с уч.НЗС (Авто)'!MH$11:INDIRECT("'Полная ст-ть с уч.НЗС (Авто)'!MH"&amp;$J$26))/$D11)</f>
        <v>0</v>
      </c>
      <c r="MI11" s="44">
        <f ca="1">IF($D11=0,0,SUMIF('Полная ст-ть с уч.НЗС (Авто)'!$YO$11:INDIRECT("'Полная ст-ть с уч.НЗС (Авто)'!YO"&amp;$J$26),$C11,'Полная ст-ть с уч.НЗС (Авто)'!MI$11:INDIRECT("'Полная ст-ть с уч.НЗС (Авто)'!MI"&amp;$J$26))/$D11)</f>
        <v>0</v>
      </c>
      <c r="MJ11" s="44">
        <f ca="1">IF($D11=0,0,SUMIF('Полная ст-ть с уч.НЗС (Авто)'!$YO$11:INDIRECT("'Полная ст-ть с уч.НЗС (Авто)'!YO"&amp;$J$26),$C11,'Полная ст-ть с уч.НЗС (Авто)'!MJ$11:INDIRECT("'Полная ст-ть с уч.НЗС (Авто)'!MJ"&amp;$J$26))/$D11)</f>
        <v>0</v>
      </c>
      <c r="MK11" s="44">
        <f ca="1">IF($D11=0,0,SUMIF('Полная ст-ть с уч.НЗС (Авто)'!$YO$11:INDIRECT("'Полная ст-ть с уч.НЗС (Авто)'!YO"&amp;$J$26),$C11,'Полная ст-ть с уч.НЗС (Авто)'!MK$11:INDIRECT("'Полная ст-ть с уч.НЗС (Авто)'!MK"&amp;$J$26))/$D11)</f>
        <v>0</v>
      </c>
      <c r="ML11" s="44">
        <f ca="1">IF($D11=0,0,SUMIF('Полная ст-ть с уч.НЗС (Авто)'!$YO$11:INDIRECT("'Полная ст-ть с уч.НЗС (Авто)'!YO"&amp;$J$26),$C11,'Полная ст-ть с уч.НЗС (Авто)'!ML$11:INDIRECT("'Полная ст-ть с уч.НЗС (Авто)'!ML"&amp;$J$26))/$D11)</f>
        <v>0</v>
      </c>
      <c r="MM11" s="44">
        <f ca="1">IF($D11=0,0,SUMIF('Полная ст-ть с уч.НЗС (Авто)'!$YO$11:INDIRECT("'Полная ст-ть с уч.НЗС (Авто)'!YO"&amp;$J$26),$C11,'Полная ст-ть с уч.НЗС (Авто)'!MM$11:INDIRECT("'Полная ст-ть с уч.НЗС (Авто)'!MM"&amp;$J$26))/$D11)</f>
        <v>0</v>
      </c>
      <c r="MN11" s="44">
        <f ca="1">IF($D11=0,0,SUMIF('Полная ст-ть с уч.НЗС (Авто)'!$YO$11:INDIRECT("'Полная ст-ть с уч.НЗС (Авто)'!YO"&amp;$J$26),$C11,'Полная ст-ть с уч.НЗС (Авто)'!MN$11:INDIRECT("'Полная ст-ть с уч.НЗС (Авто)'!MN"&amp;$J$26))/$D11)</f>
        <v>0</v>
      </c>
      <c r="MO11" s="44">
        <f ca="1">IF($D11=0,0,SUMIF('Полная ст-ть с уч.НЗС (Авто)'!$YO$11:INDIRECT("'Полная ст-ть с уч.НЗС (Авто)'!YO"&amp;$J$26),$C11,'Полная ст-ть с уч.НЗС (Авто)'!MO$11:INDIRECT("'Полная ст-ть с уч.НЗС (Авто)'!MO"&amp;$J$26))/$D11)</f>
        <v>0</v>
      </c>
      <c r="MP11" s="44">
        <f ca="1">IF($D11=0,0,SUMIF('Полная ст-ть с уч.НЗС (Авто)'!$YO$11:INDIRECT("'Полная ст-ть с уч.НЗС (Авто)'!YO"&amp;$J$26),$C11,'Полная ст-ть с уч.НЗС (Авто)'!MP$11:INDIRECT("'Полная ст-ть с уч.НЗС (Авто)'!MP"&amp;$J$26))/$D11)</f>
        <v>0</v>
      </c>
      <c r="MQ11" s="44">
        <f ca="1">IF($D11=0,0,SUMIF('Полная ст-ть с уч.НЗС (Авто)'!$YO$11:INDIRECT("'Полная ст-ть с уч.НЗС (Авто)'!YO"&amp;$J$26),$C11,'Полная ст-ть с уч.НЗС (Авто)'!MQ$11:INDIRECT("'Полная ст-ть с уч.НЗС (Авто)'!MQ"&amp;$J$26))/$D11)</f>
        <v>0</v>
      </c>
      <c r="MR11" s="44">
        <f ca="1">IF($D11=0,0,SUMIF('Полная ст-ть с уч.НЗС (Авто)'!$YO$11:INDIRECT("'Полная ст-ть с уч.НЗС (Авто)'!YO"&amp;$J$26),$C11,'Полная ст-ть с уч.НЗС (Авто)'!MR$11:INDIRECT("'Полная ст-ть с уч.НЗС (Авто)'!MR"&amp;$J$26))/$D11)</f>
        <v>0</v>
      </c>
      <c r="MS11" s="44">
        <f ca="1">IF($D11=0,0,SUMIF('Полная ст-ть с уч.НЗС (Авто)'!$YO$11:INDIRECT("'Полная ст-ть с уч.НЗС (Авто)'!YO"&amp;$J$26),$C11,'Полная ст-ть с уч.НЗС (Авто)'!MS$11:INDIRECT("'Полная ст-ть с уч.НЗС (Авто)'!MS"&amp;$J$26))/$D11)</f>
        <v>0</v>
      </c>
      <c r="MT11" s="44">
        <f ca="1">IF($D11=0,0,SUMIF('Полная ст-ть с уч.НЗС (Авто)'!$YO$11:INDIRECT("'Полная ст-ть с уч.НЗС (Авто)'!YO"&amp;$J$26),$C11,'Полная ст-ть с уч.НЗС (Авто)'!MT$11:INDIRECT("'Полная ст-ть с уч.НЗС (Авто)'!MT"&amp;$J$26))/$D11)</f>
        <v>0</v>
      </c>
      <c r="MU11" s="44">
        <f ca="1">IF($D11=0,0,SUMIF('Полная ст-ть с уч.НЗС (Авто)'!$YO$11:INDIRECT("'Полная ст-ть с уч.НЗС (Авто)'!YO"&amp;$J$26),$C11,'Полная ст-ть с уч.НЗС (Авто)'!MU$11:INDIRECT("'Полная ст-ть с уч.НЗС (Авто)'!MU"&amp;$J$26))/$D11)</f>
        <v>0</v>
      </c>
      <c r="MV11" s="44">
        <f ca="1">IF($D11=0,0,SUMIF('Полная ст-ть с уч.НЗС (Авто)'!$YO$11:INDIRECT("'Полная ст-ть с уч.НЗС (Авто)'!YO"&amp;$J$26),$C11,'Полная ст-ть с уч.НЗС (Авто)'!MV$11:INDIRECT("'Полная ст-ть с уч.НЗС (Авто)'!MV"&amp;$J$26))/$D11)</f>
        <v>0</v>
      </c>
      <c r="MW11" s="44">
        <f ca="1">IF($D11=0,0,SUMIF('Полная ст-ть с уч.НЗС (Авто)'!$YO$11:INDIRECT("'Полная ст-ть с уч.НЗС (Авто)'!YO"&amp;$J$26),$C11,'Полная ст-ть с уч.НЗС (Авто)'!MW$11:INDIRECT("'Полная ст-ть с уч.НЗС (Авто)'!MW"&amp;$J$26))/$D11)</f>
        <v>0</v>
      </c>
      <c r="MX11" s="44">
        <f ca="1">IF($D11=0,0,SUMIF('Полная ст-ть с уч.НЗС (Авто)'!$YO$11:INDIRECT("'Полная ст-ть с уч.НЗС (Авто)'!YO"&amp;$J$26),$C11,'Полная ст-ть с уч.НЗС (Авто)'!MX$11:INDIRECT("'Полная ст-ть с уч.НЗС (Авто)'!MX"&amp;$J$26))/$D11)</f>
        <v>0</v>
      </c>
      <c r="MY11" s="44">
        <f ca="1">IF($D11=0,0,SUMIF('Полная ст-ть с уч.НЗС (Авто)'!$YO$11:INDIRECT("'Полная ст-ть с уч.НЗС (Авто)'!YO"&amp;$J$26),$C11,'Полная ст-ть с уч.НЗС (Авто)'!MY$11:INDIRECT("'Полная ст-ть с уч.НЗС (Авто)'!MY"&amp;$J$26))/$D11)</f>
        <v>0</v>
      </c>
      <c r="MZ11" s="44">
        <f ca="1">IF($D11=0,0,SUMIF('Полная ст-ть с уч.НЗС (Авто)'!$YO$11:INDIRECT("'Полная ст-ть с уч.НЗС (Авто)'!YO"&amp;$J$26),$C11,'Полная ст-ть с уч.НЗС (Авто)'!MZ$11:INDIRECT("'Полная ст-ть с уч.НЗС (Авто)'!MZ"&amp;$J$26))/$D11)</f>
        <v>0</v>
      </c>
      <c r="NA11" s="44">
        <f ca="1">IF($D11=0,0,SUMIF('Полная ст-ть с уч.НЗС (Авто)'!$YO$11:INDIRECT("'Полная ст-ть с уч.НЗС (Авто)'!YO"&amp;$J$26),$C11,'Полная ст-ть с уч.НЗС (Авто)'!NA$11:INDIRECT("'Полная ст-ть с уч.НЗС (Авто)'!NA"&amp;$J$26))/$D11)</f>
        <v>0</v>
      </c>
      <c r="NB11" s="44">
        <f ca="1">IF($D11=0,0,SUMIF('Полная ст-ть с уч.НЗС (Авто)'!$YO$11:INDIRECT("'Полная ст-ть с уч.НЗС (Авто)'!YO"&amp;$J$26),$C11,'Полная ст-ть с уч.НЗС (Авто)'!NB$11:INDIRECT("'Полная ст-ть с уч.НЗС (Авто)'!NB"&amp;$J$26))/$D11)</f>
        <v>0</v>
      </c>
      <c r="NC11" s="44">
        <f ca="1">IF($D11=0,0,SUMIF('Полная ст-ть с уч.НЗС (Авто)'!$YO$11:INDIRECT("'Полная ст-ть с уч.НЗС (Авто)'!YO"&amp;$J$26),$C11,'Полная ст-ть с уч.НЗС (Авто)'!NC$11:INDIRECT("'Полная ст-ть с уч.НЗС (Авто)'!NC"&amp;$J$26))/$D11)</f>
        <v>0</v>
      </c>
      <c r="ND11" s="44">
        <f ca="1">IF($D11=0,0,SUMIF('Полная ст-ть с уч.НЗС (Авто)'!$YO$11:INDIRECT("'Полная ст-ть с уч.НЗС (Авто)'!YO"&amp;$J$26),$C11,'Полная ст-ть с уч.НЗС (Авто)'!ND$11:INDIRECT("'Полная ст-ть с уч.НЗС (Авто)'!ND"&amp;$J$26))/$D11)</f>
        <v>0</v>
      </c>
      <c r="NE11" s="44">
        <f ca="1">IF($D11=0,0,SUMIF('Полная ст-ть с уч.НЗС (Авто)'!$YO$11:INDIRECT("'Полная ст-ть с уч.НЗС (Авто)'!YO"&amp;$J$26),$C11,'Полная ст-ть с уч.НЗС (Авто)'!NE$11:INDIRECT("'Полная ст-ть с уч.НЗС (Авто)'!NE"&amp;$J$26))/$D11)</f>
        <v>0</v>
      </c>
      <c r="NF11" s="44">
        <f ca="1">IF($D11=0,0,SUMIF('Полная ст-ть с уч.НЗС (Авто)'!$YO$11:INDIRECT("'Полная ст-ть с уч.НЗС (Авто)'!YO"&amp;$J$26),$C11,'Полная ст-ть с уч.НЗС (Авто)'!NF$11:INDIRECT("'Полная ст-ть с уч.НЗС (Авто)'!NF"&amp;$J$26))/$D11)</f>
        <v>0</v>
      </c>
      <c r="NG11" s="44">
        <f ca="1">IF($D11=0,0,SUMIF('Полная ст-ть с уч.НЗС (Авто)'!$YO$11:INDIRECT("'Полная ст-ть с уч.НЗС (Авто)'!YO"&amp;$J$26),$C11,'Полная ст-ть с уч.НЗС (Авто)'!NG$11:INDIRECT("'Полная ст-ть с уч.НЗС (Авто)'!NG"&amp;$J$26))/$D11)</f>
        <v>0</v>
      </c>
      <c r="NH11" s="44">
        <f ca="1">IF($D11=0,0,SUMIF('Полная ст-ть с уч.НЗС (Авто)'!$YO$11:INDIRECT("'Полная ст-ть с уч.НЗС (Авто)'!YO"&amp;$J$26),$C11,'Полная ст-ть с уч.НЗС (Авто)'!NH$11:INDIRECT("'Полная ст-ть с уч.НЗС (Авто)'!NH"&amp;$J$26))/$D11)</f>
        <v>0</v>
      </c>
      <c r="NI11" s="44">
        <f ca="1">IF($D11=0,0,SUMIF('Полная ст-ть с уч.НЗС (Авто)'!$YO$11:INDIRECT("'Полная ст-ть с уч.НЗС (Авто)'!YO"&amp;$J$26),$C11,'Полная ст-ть с уч.НЗС (Авто)'!NI$11:INDIRECT("'Полная ст-ть с уч.НЗС (Авто)'!NI"&amp;$J$26))/$D11)</f>
        <v>0</v>
      </c>
      <c r="NJ11" s="44">
        <f ca="1">IF($D11=0,0,SUMIF('Полная ст-ть с уч.НЗС (Авто)'!$YO$11:INDIRECT("'Полная ст-ть с уч.НЗС (Авто)'!YO"&amp;$J$26),$C11,'Полная ст-ть с уч.НЗС (Авто)'!NJ$11:INDIRECT("'Полная ст-ть с уч.НЗС (Авто)'!NJ"&amp;$J$26))/$D11)</f>
        <v>0</v>
      </c>
      <c r="NK11" s="44">
        <f ca="1">IF($D11=0,0,SUMIF('Полная ст-ть с уч.НЗС (Авто)'!$YO$11:INDIRECT("'Полная ст-ть с уч.НЗС (Авто)'!YO"&amp;$J$26),$C11,'Полная ст-ть с уч.НЗС (Авто)'!NK$11:INDIRECT("'Полная ст-ть с уч.НЗС (Авто)'!NK"&amp;$J$26))/$D11)</f>
        <v>0</v>
      </c>
      <c r="NL11" s="44">
        <f ca="1">IF($D11=0,0,SUMIF('Полная ст-ть с уч.НЗС (Авто)'!$YO$11:INDIRECT("'Полная ст-ть с уч.НЗС (Авто)'!YO"&amp;$J$26),$C11,'Полная ст-ть с уч.НЗС (Авто)'!NL$11:INDIRECT("'Полная ст-ть с уч.НЗС (Авто)'!NL"&amp;$J$26))/$D11)</f>
        <v>0</v>
      </c>
      <c r="NM11" s="44">
        <f ca="1">IF($D11=0,0,SUMIF('Полная ст-ть с уч.НЗС (Авто)'!$YO$11:INDIRECT("'Полная ст-ть с уч.НЗС (Авто)'!YO"&amp;$J$26),$C11,'Полная ст-ть с уч.НЗС (Авто)'!NM$11:INDIRECT("'Полная ст-ть с уч.НЗС (Авто)'!NM"&amp;$J$26))/$D11)</f>
        <v>0</v>
      </c>
      <c r="NN11" s="44">
        <f ca="1">IF($D11=0,0,SUMIF('Полная ст-ть с уч.НЗС (Авто)'!$YO$11:INDIRECT("'Полная ст-ть с уч.НЗС (Авто)'!YO"&amp;$J$26),$C11,'Полная ст-ть с уч.НЗС (Авто)'!NN$11:INDIRECT("'Полная ст-ть с уч.НЗС (Авто)'!NN"&amp;$J$26))/$D11)</f>
        <v>0</v>
      </c>
      <c r="NO11" s="44">
        <f ca="1">IF($D11=0,0,SUMIF('Полная ст-ть с уч.НЗС (Авто)'!$YO$11:INDIRECT("'Полная ст-ть с уч.НЗС (Авто)'!YO"&amp;$J$26),$C11,'Полная ст-ть с уч.НЗС (Авто)'!NO$11:INDIRECT("'Полная ст-ть с уч.НЗС (Авто)'!NO"&amp;$J$26))/$D11)</f>
        <v>0</v>
      </c>
      <c r="NP11" s="44">
        <f ca="1">IF($D11=0,0,SUMIF('Полная ст-ть с уч.НЗС (Авто)'!$YO$11:INDIRECT("'Полная ст-ть с уч.НЗС (Авто)'!YO"&amp;$J$26),$C11,'Полная ст-ть с уч.НЗС (Авто)'!NP$11:INDIRECT("'Полная ст-ть с уч.НЗС (Авто)'!NP"&amp;$J$26))/$D11)</f>
        <v>0</v>
      </c>
      <c r="NQ11" s="44">
        <f ca="1">IF($D11=0,0,SUMIF('Полная ст-ть с уч.НЗС (Авто)'!$YO$11:INDIRECT("'Полная ст-ть с уч.НЗС (Авто)'!YO"&amp;$J$26),$C11,'Полная ст-ть с уч.НЗС (Авто)'!NQ$11:INDIRECT("'Полная ст-ть с уч.НЗС (Авто)'!NQ"&amp;$J$26))/$D11)</f>
        <v>0</v>
      </c>
      <c r="NR11" s="44">
        <f ca="1">IF($D11=0,0,SUMIF('Полная ст-ть с уч.НЗС (Авто)'!$YO$11:INDIRECT("'Полная ст-ть с уч.НЗС (Авто)'!YO"&amp;$J$26),$C11,'Полная ст-ть с уч.НЗС (Авто)'!NR$11:INDIRECT("'Полная ст-ть с уч.НЗС (Авто)'!NR"&amp;$J$26))/$D11)</f>
        <v>0</v>
      </c>
      <c r="NS11" s="44">
        <f ca="1">IF($D11=0,0,SUMIF('Полная ст-ть с уч.НЗС (Авто)'!$YO$11:INDIRECT("'Полная ст-ть с уч.НЗС (Авто)'!YO"&amp;$J$26),$C11,'Полная ст-ть с уч.НЗС (Авто)'!NS$11:INDIRECT("'Полная ст-ть с уч.НЗС (Авто)'!NS"&amp;$J$26))/$D11)</f>
        <v>0</v>
      </c>
      <c r="NT11" s="44">
        <f ca="1">IF($D11=0,0,SUMIF('Полная ст-ть с уч.НЗС (Авто)'!$YO$11:INDIRECT("'Полная ст-ть с уч.НЗС (Авто)'!YO"&amp;$J$26),$C11,'Полная ст-ть с уч.НЗС (Авто)'!NT$11:INDIRECT("'Полная ст-ть с уч.НЗС (Авто)'!NT"&amp;$J$26))/$D11)</f>
        <v>0</v>
      </c>
      <c r="NU11" s="44">
        <f ca="1">IF($D11=0,0,SUMIF('Полная ст-ть с уч.НЗС (Авто)'!$YO$11:INDIRECT("'Полная ст-ть с уч.НЗС (Авто)'!YO"&amp;$J$26),$C11,'Полная ст-ть с уч.НЗС (Авто)'!NU$11:INDIRECT("'Полная ст-ть с уч.НЗС (Авто)'!NU"&amp;$J$26))/$D11)</f>
        <v>0</v>
      </c>
      <c r="NV11" s="44">
        <f ca="1">IF($D11=0,0,SUMIF('Полная ст-ть с уч.НЗС (Авто)'!$YO$11:INDIRECT("'Полная ст-ть с уч.НЗС (Авто)'!YO"&amp;$J$26),$C11,'Полная ст-ть с уч.НЗС (Авто)'!NV$11:INDIRECT("'Полная ст-ть с уч.НЗС (Авто)'!NV"&amp;$J$26))/$D11)</f>
        <v>0</v>
      </c>
      <c r="NW11" s="44">
        <f ca="1">IF($D11=0,0,SUMIF('Полная ст-ть с уч.НЗС (Авто)'!$YO$11:INDIRECT("'Полная ст-ть с уч.НЗС (Авто)'!YO"&amp;$J$26),$C11,'Полная ст-ть с уч.НЗС (Авто)'!NW$11:INDIRECT("'Полная ст-ть с уч.НЗС (Авто)'!NW"&amp;$J$26))/$D11)</f>
        <v>0</v>
      </c>
      <c r="NX11" s="44">
        <f ca="1">IF($D11=0,0,SUMIF('Полная ст-ть с уч.НЗС (Авто)'!$YO$11:INDIRECT("'Полная ст-ть с уч.НЗС (Авто)'!YO"&amp;$J$26),$C11,'Полная ст-ть с уч.НЗС (Авто)'!NX$11:INDIRECT("'Полная ст-ть с уч.НЗС (Авто)'!NX"&amp;$J$26))/$D11)</f>
        <v>0</v>
      </c>
      <c r="NY11" s="44">
        <f ca="1">IF($D11=0,0,SUMIF('Полная ст-ть с уч.НЗС (Авто)'!$YO$11:INDIRECT("'Полная ст-ть с уч.НЗС (Авто)'!YO"&amp;$J$26),$C11,'Полная ст-ть с уч.НЗС (Авто)'!NY$11:INDIRECT("'Полная ст-ть с уч.НЗС (Авто)'!NY"&amp;$J$26))/$D11)</f>
        <v>0</v>
      </c>
      <c r="NZ11" s="44">
        <f ca="1">IF($D11=0,0,SUMIF('Полная ст-ть с уч.НЗС (Авто)'!$YO$11:INDIRECT("'Полная ст-ть с уч.НЗС (Авто)'!YO"&amp;$J$26),$C11,'Полная ст-ть с уч.НЗС (Авто)'!NZ$11:INDIRECT("'Полная ст-ть с уч.НЗС (Авто)'!NZ"&amp;$J$26))/$D11)</f>
        <v>0</v>
      </c>
      <c r="OA11" s="44">
        <f ca="1">IF($D11=0,0,SUMIF('Полная ст-ть с уч.НЗС (Авто)'!$YO$11:INDIRECT("'Полная ст-ть с уч.НЗС (Авто)'!YO"&amp;$J$26),$C11,'Полная ст-ть с уч.НЗС (Авто)'!OA$11:INDIRECT("'Полная ст-ть с уч.НЗС (Авто)'!OA"&amp;$J$26))/$D11)</f>
        <v>0</v>
      </c>
      <c r="OB11" s="44">
        <f ca="1">IF($D11=0,0,SUMIF('Полная ст-ть с уч.НЗС (Авто)'!$YO$11:INDIRECT("'Полная ст-ть с уч.НЗС (Авто)'!YO"&amp;$J$26),$C11,'Полная ст-ть с уч.НЗС (Авто)'!OB$11:INDIRECT("'Полная ст-ть с уч.НЗС (Авто)'!OB"&amp;$J$26))/$D11)</f>
        <v>0</v>
      </c>
      <c r="OC11" s="44">
        <f ca="1">IF($D11=0,0,SUMIF('Полная ст-ть с уч.НЗС (Авто)'!$YO$11:INDIRECT("'Полная ст-ть с уч.НЗС (Авто)'!YO"&amp;$J$26),$C11,'Полная ст-ть с уч.НЗС (Авто)'!OC$11:INDIRECT("'Полная ст-ть с уч.НЗС (Авто)'!OC"&amp;$J$26))/$D11)</f>
        <v>0</v>
      </c>
      <c r="OD11" s="44">
        <f ca="1">IF($D11=0,0,SUMIF('Полная ст-ть с уч.НЗС (Авто)'!$YO$11:INDIRECT("'Полная ст-ть с уч.НЗС (Авто)'!YO"&amp;$J$26),$C11,'Полная ст-ть с уч.НЗС (Авто)'!OD$11:INDIRECT("'Полная ст-ть с уч.НЗС (Авто)'!OD"&amp;$J$26))/$D11)</f>
        <v>0</v>
      </c>
      <c r="OE11" s="44">
        <f ca="1">IF($D11=0,0,SUMIF('Полная ст-ть с уч.НЗС (Авто)'!$YO$11:INDIRECT("'Полная ст-ть с уч.НЗС (Авто)'!YO"&amp;$J$26),$C11,'Полная ст-ть с уч.НЗС (Авто)'!OE$11:INDIRECT("'Полная ст-ть с уч.НЗС (Авто)'!OE"&amp;$J$26))/$D11)</f>
        <v>0</v>
      </c>
      <c r="OF11" s="44">
        <f ca="1">IF($D11=0,0,SUMIF('Полная ст-ть с уч.НЗС (Авто)'!$YO$11:INDIRECT("'Полная ст-ть с уч.НЗС (Авто)'!YO"&amp;$J$26),$C11,'Полная ст-ть с уч.НЗС (Авто)'!OF$11:INDIRECT("'Полная ст-ть с уч.НЗС (Авто)'!OF"&amp;$J$26))/$D11)</f>
        <v>0</v>
      </c>
      <c r="OG11" s="44">
        <f ca="1">IF($D11=0,0,SUMIF('Полная ст-ть с уч.НЗС (Авто)'!$YO$11:INDIRECT("'Полная ст-ть с уч.НЗС (Авто)'!YO"&amp;$J$26),$C11,'Полная ст-ть с уч.НЗС (Авто)'!OG$11:INDIRECT("'Полная ст-ть с уч.НЗС (Авто)'!OG"&amp;$J$26))/$D11)</f>
        <v>0</v>
      </c>
      <c r="OH11" s="44">
        <f ca="1">IF($D11=0,0,SUMIF('Полная ст-ть с уч.НЗС (Авто)'!$YO$11:INDIRECT("'Полная ст-ть с уч.НЗС (Авто)'!YO"&amp;$J$26),$C11,'Полная ст-ть с уч.НЗС (Авто)'!OH$11:INDIRECT("'Полная ст-ть с уч.НЗС (Авто)'!OH"&amp;$J$26))/$D11)</f>
        <v>0</v>
      </c>
      <c r="OI11" s="44">
        <f ca="1">IF($D11=0,0,SUMIF('Полная ст-ть с уч.НЗС (Авто)'!$YO$11:INDIRECT("'Полная ст-ть с уч.НЗС (Авто)'!YO"&amp;$J$26),$C11,'Полная ст-ть с уч.НЗС (Авто)'!OI$11:INDIRECT("'Полная ст-ть с уч.НЗС (Авто)'!OI"&amp;$J$26))/$D11)</f>
        <v>0</v>
      </c>
      <c r="OJ11" s="44">
        <f ca="1">IF($D11=0,0,SUMIF('Полная ст-ть с уч.НЗС (Авто)'!$YO$11:INDIRECT("'Полная ст-ть с уч.НЗС (Авто)'!YO"&amp;$J$26),$C11,'Полная ст-ть с уч.НЗС (Авто)'!OJ$11:INDIRECT("'Полная ст-ть с уч.НЗС (Авто)'!OJ"&amp;$J$26))/$D11)</f>
        <v>0</v>
      </c>
      <c r="OK11" s="44">
        <f ca="1">IF($D11=0,0,SUMIF('Полная ст-ть с уч.НЗС (Авто)'!$YO$11:INDIRECT("'Полная ст-ть с уч.НЗС (Авто)'!YO"&amp;$J$26),$C11,'Полная ст-ть с уч.НЗС (Авто)'!OK$11:INDIRECT("'Полная ст-ть с уч.НЗС (Авто)'!OK"&amp;$J$26))/$D11)</f>
        <v>0</v>
      </c>
      <c r="OL11" s="44">
        <f ca="1">IF($D11=0,0,SUMIF('Полная ст-ть с уч.НЗС (Авто)'!$YO$11:INDIRECT("'Полная ст-ть с уч.НЗС (Авто)'!YO"&amp;$J$26),$C11,'Полная ст-ть с уч.НЗС (Авто)'!OL$11:INDIRECT("'Полная ст-ть с уч.НЗС (Авто)'!OL"&amp;$J$26))/$D11)</f>
        <v>0</v>
      </c>
      <c r="OM11" s="44">
        <f ca="1">IF($D11=0,0,SUMIF('Полная ст-ть с уч.НЗС (Авто)'!$YO$11:INDIRECT("'Полная ст-ть с уч.НЗС (Авто)'!YO"&amp;$J$26),$C11,'Полная ст-ть с уч.НЗС (Авто)'!OM$11:INDIRECT("'Полная ст-ть с уч.НЗС (Авто)'!OM"&amp;$J$26))/$D11)</f>
        <v>0</v>
      </c>
      <c r="ON11" s="44">
        <f ca="1">IF($D11=0,0,SUMIF('Полная ст-ть с уч.НЗС (Авто)'!$YO$11:INDIRECT("'Полная ст-ть с уч.НЗС (Авто)'!YO"&amp;$J$26),$C11,'Полная ст-ть с уч.НЗС (Авто)'!ON$11:INDIRECT("'Полная ст-ть с уч.НЗС (Авто)'!ON"&amp;$J$26))/$D11)</f>
        <v>0</v>
      </c>
      <c r="OO11" s="44">
        <f ca="1">IF($D11=0,0,SUMIF('Полная ст-ть с уч.НЗС (Авто)'!$YO$11:INDIRECT("'Полная ст-ть с уч.НЗС (Авто)'!YO"&amp;$J$26),$C11,'Полная ст-ть с уч.НЗС (Авто)'!OO$11:INDIRECT("'Полная ст-ть с уч.НЗС (Авто)'!OO"&amp;$J$26))/$D11)</f>
        <v>0</v>
      </c>
      <c r="OP11" s="44">
        <f ca="1">IF($D11=0,0,SUMIF('Полная ст-ть с уч.НЗС (Авто)'!$YO$11:INDIRECT("'Полная ст-ть с уч.НЗС (Авто)'!YO"&amp;$J$26),$C11,'Полная ст-ть с уч.НЗС (Авто)'!OP$11:INDIRECT("'Полная ст-ть с уч.НЗС (Авто)'!OP"&amp;$J$26))/$D11)</f>
        <v>0</v>
      </c>
      <c r="OQ11" s="44">
        <f ca="1">IF($D11=0,0,SUMIF('Полная ст-ть с уч.НЗС (Авто)'!$YO$11:INDIRECT("'Полная ст-ть с уч.НЗС (Авто)'!YO"&amp;$J$26),$C11,'Полная ст-ть с уч.НЗС (Авто)'!OQ$11:INDIRECT("'Полная ст-ть с уч.НЗС (Авто)'!OQ"&amp;$J$26))/$D11)</f>
        <v>0</v>
      </c>
      <c r="OR11" s="44">
        <f ca="1">IF($D11=0,0,SUMIF('Полная ст-ть с уч.НЗС (Авто)'!$YO$11:INDIRECT("'Полная ст-ть с уч.НЗС (Авто)'!YO"&amp;$J$26),$C11,'Полная ст-ть с уч.НЗС (Авто)'!OR$11:INDIRECT("'Полная ст-ть с уч.НЗС (Авто)'!OR"&amp;$J$26))/$D11)</f>
        <v>0</v>
      </c>
      <c r="OS11" s="44">
        <f ca="1">IF($D11=0,0,SUMIF('Полная ст-ть с уч.НЗС (Авто)'!$YO$11:INDIRECT("'Полная ст-ть с уч.НЗС (Авто)'!YO"&amp;$J$26),$C11,'Полная ст-ть с уч.НЗС (Авто)'!OS$11:INDIRECT("'Полная ст-ть с уч.НЗС (Авто)'!OS"&amp;$J$26))/$D11)</f>
        <v>0</v>
      </c>
      <c r="OT11" s="44">
        <f ca="1">IF($D11=0,0,SUMIF('Полная ст-ть с уч.НЗС (Авто)'!$YO$11:INDIRECT("'Полная ст-ть с уч.НЗС (Авто)'!YO"&amp;$J$26),$C11,'Полная ст-ть с уч.НЗС (Авто)'!OT$11:INDIRECT("'Полная ст-ть с уч.НЗС (Авто)'!OT"&amp;$J$26))/$D11)</f>
        <v>0</v>
      </c>
      <c r="OU11" s="44">
        <f ca="1">IF($D11=0,0,SUMIF('Полная ст-ть с уч.НЗС (Авто)'!$YO$11:INDIRECT("'Полная ст-ть с уч.НЗС (Авто)'!YO"&amp;$J$26),$C11,'Полная ст-ть с уч.НЗС (Авто)'!OU$11:INDIRECT("'Полная ст-ть с уч.НЗС (Авто)'!OU"&amp;$J$26))/$D11)</f>
        <v>0</v>
      </c>
      <c r="OV11" s="44">
        <f ca="1">IF($D11=0,0,SUMIF('Полная ст-ть с уч.НЗС (Авто)'!$YO$11:INDIRECT("'Полная ст-ть с уч.НЗС (Авто)'!YO"&amp;$J$26),$C11,'Полная ст-ть с уч.НЗС (Авто)'!OV$11:INDIRECT("'Полная ст-ть с уч.НЗС (Авто)'!OV"&amp;$J$26))/$D11)</f>
        <v>0</v>
      </c>
      <c r="OW11" s="44">
        <f ca="1">IF($D11=0,0,SUMIF('Полная ст-ть с уч.НЗС (Авто)'!$YO$11:INDIRECT("'Полная ст-ть с уч.НЗС (Авто)'!YO"&amp;$J$26),$C11,'Полная ст-ть с уч.НЗС (Авто)'!OW$11:INDIRECT("'Полная ст-ть с уч.НЗС (Авто)'!OW"&amp;$J$26))/$D11)</f>
        <v>0</v>
      </c>
      <c r="OX11" s="44">
        <f ca="1">IF($D11=0,0,SUMIF('Полная ст-ть с уч.НЗС (Авто)'!$YO$11:INDIRECT("'Полная ст-ть с уч.НЗС (Авто)'!YO"&amp;$J$26),$C11,'Полная ст-ть с уч.НЗС (Авто)'!OX$11:INDIRECT("'Полная ст-ть с уч.НЗС (Авто)'!OX"&amp;$J$26))/$D11)</f>
        <v>0</v>
      </c>
      <c r="OY11" s="44">
        <f ca="1">IF($D11=0,0,SUMIF('Полная ст-ть с уч.НЗС (Авто)'!$YO$11:INDIRECT("'Полная ст-ть с уч.НЗС (Авто)'!YO"&amp;$J$26),$C11,'Полная ст-ть с уч.НЗС (Авто)'!OY$11:INDIRECT("'Полная ст-ть с уч.НЗС (Авто)'!OY"&amp;$J$26))/$D11)</f>
        <v>0</v>
      </c>
      <c r="OZ11" s="44">
        <f ca="1">IF($D11=0,0,SUMIF('Полная ст-ть с уч.НЗС (Авто)'!$YO$11:INDIRECT("'Полная ст-ть с уч.НЗС (Авто)'!YO"&amp;$J$26),$C11,'Полная ст-ть с уч.НЗС (Авто)'!OZ$11:INDIRECT("'Полная ст-ть с уч.НЗС (Авто)'!OZ"&amp;$J$26))/$D11)</f>
        <v>0</v>
      </c>
      <c r="PA11" s="44">
        <f ca="1">IF($D11=0,0,SUMIF('Полная ст-ть с уч.НЗС (Авто)'!$YO$11:INDIRECT("'Полная ст-ть с уч.НЗС (Авто)'!YO"&amp;$J$26),$C11,'Полная ст-ть с уч.НЗС (Авто)'!PA$11:INDIRECT("'Полная ст-ть с уч.НЗС (Авто)'!PA"&amp;$J$26))/$D11)</f>
        <v>0</v>
      </c>
      <c r="PB11" s="44">
        <f ca="1">IF($D11=0,0,SUMIF('Полная ст-ть с уч.НЗС (Авто)'!$YO$11:INDIRECT("'Полная ст-ть с уч.НЗС (Авто)'!YO"&amp;$J$26),$C11,'Полная ст-ть с уч.НЗС (Авто)'!PB$11:INDIRECT("'Полная ст-ть с уч.НЗС (Авто)'!PB"&amp;$J$26))/$D11)</f>
        <v>0</v>
      </c>
      <c r="PC11" s="44">
        <f ca="1">IF($D11=0,0,SUMIF('Полная ст-ть с уч.НЗС (Авто)'!$YO$11:INDIRECT("'Полная ст-ть с уч.НЗС (Авто)'!YO"&amp;$J$26),$C11,'Полная ст-ть с уч.НЗС (Авто)'!PC$11:INDIRECT("'Полная ст-ть с уч.НЗС (Авто)'!PC"&amp;$J$26))/$D11)</f>
        <v>0</v>
      </c>
      <c r="PD11" s="44">
        <f ca="1">IF($D11=0,0,SUMIF('Полная ст-ть с уч.НЗС (Авто)'!$YO$11:INDIRECT("'Полная ст-ть с уч.НЗС (Авто)'!YO"&amp;$J$26),$C11,'Полная ст-ть с уч.НЗС (Авто)'!PD$11:INDIRECT("'Полная ст-ть с уч.НЗС (Авто)'!PD"&amp;$J$26))/$D11)</f>
        <v>0</v>
      </c>
      <c r="PE11" s="44">
        <f ca="1">IF($D11=0,0,SUMIF('Полная ст-ть с уч.НЗС (Авто)'!$YO$11:INDIRECT("'Полная ст-ть с уч.НЗС (Авто)'!YO"&amp;$J$26),$C11,'Полная ст-ть с уч.НЗС (Авто)'!PE$11:INDIRECT("'Полная ст-ть с уч.НЗС (Авто)'!PE"&amp;$J$26))/$D11)</f>
        <v>0</v>
      </c>
      <c r="PF11" s="44">
        <f ca="1">IF($D11=0,0,SUMIF('Полная ст-ть с уч.НЗС (Авто)'!$YO$11:INDIRECT("'Полная ст-ть с уч.НЗС (Авто)'!YO"&amp;$J$26),$C11,'Полная ст-ть с уч.НЗС (Авто)'!PF$11:INDIRECT("'Полная ст-ть с уч.НЗС (Авто)'!PF"&amp;$J$26))/$D11)</f>
        <v>0</v>
      </c>
      <c r="PG11" s="44">
        <f ca="1">IF($D11=0,0,SUMIF('Полная ст-ть с уч.НЗС (Авто)'!$YO$11:INDIRECT("'Полная ст-ть с уч.НЗС (Авто)'!YO"&amp;$J$26),$C11,'Полная ст-ть с уч.НЗС (Авто)'!PG$11:INDIRECT("'Полная ст-ть с уч.НЗС (Авто)'!PG"&amp;$J$26))/$D11)</f>
        <v>0</v>
      </c>
      <c r="PH11" s="44">
        <f ca="1">IF($D11=0,0,SUMIF('Полная ст-ть с уч.НЗС (Авто)'!$YO$11:INDIRECT("'Полная ст-ть с уч.НЗС (Авто)'!YO"&amp;$J$26),$C11,'Полная ст-ть с уч.НЗС (Авто)'!PH$11:INDIRECT("'Полная ст-ть с уч.НЗС (Авто)'!PH"&amp;$J$26))/$D11)</f>
        <v>0</v>
      </c>
      <c r="PI11" s="44">
        <f ca="1">IF($D11=0,0,SUMIF('Полная ст-ть с уч.НЗС (Авто)'!$YO$11:INDIRECT("'Полная ст-ть с уч.НЗС (Авто)'!YO"&amp;$J$26),$C11,'Полная ст-ть с уч.НЗС (Авто)'!PI$11:INDIRECT("'Полная ст-ть с уч.НЗС (Авто)'!PI"&amp;$J$26))/$D11)</f>
        <v>0</v>
      </c>
      <c r="PJ11" s="44">
        <f ca="1">IF($D11=0,0,SUMIF('Полная ст-ть с уч.НЗС (Авто)'!$YO$11:INDIRECT("'Полная ст-ть с уч.НЗС (Авто)'!YO"&amp;$J$26),$C11,'Полная ст-ть с уч.НЗС (Авто)'!PJ$11:INDIRECT("'Полная ст-ть с уч.НЗС (Авто)'!PJ"&amp;$J$26))/$D11)</f>
        <v>0</v>
      </c>
      <c r="PK11" s="44">
        <f ca="1">IF($D11=0,0,SUMIF('Полная ст-ть с уч.НЗС (Авто)'!$YO$11:INDIRECT("'Полная ст-ть с уч.НЗС (Авто)'!YO"&amp;$J$26),$C11,'Полная ст-ть с уч.НЗС (Авто)'!PK$11:INDIRECT("'Полная ст-ть с уч.НЗС (Авто)'!PK"&amp;$J$26))/$D11)</f>
        <v>0</v>
      </c>
      <c r="PL11" s="44">
        <f ca="1">IF($D11=0,0,SUMIF('Полная ст-ть с уч.НЗС (Авто)'!$YO$11:INDIRECT("'Полная ст-ть с уч.НЗС (Авто)'!YO"&amp;$J$26),$C11,'Полная ст-ть с уч.НЗС (Авто)'!PL$11:INDIRECT("'Полная ст-ть с уч.НЗС (Авто)'!PL"&amp;$J$26))/$D11)</f>
        <v>0</v>
      </c>
      <c r="PM11" s="44">
        <f ca="1">IF($D11=0,0,SUMIF('Полная ст-ть с уч.НЗС (Авто)'!$YO$11:INDIRECT("'Полная ст-ть с уч.НЗС (Авто)'!YO"&amp;$J$26),$C11,'Полная ст-ть с уч.НЗС (Авто)'!PM$11:INDIRECT("'Полная ст-ть с уч.НЗС (Авто)'!PM"&amp;$J$26))/$D11)</f>
        <v>0</v>
      </c>
      <c r="PN11" s="44">
        <f ca="1">IF($D11=0,0,SUMIF('Полная ст-ть с уч.НЗС (Авто)'!$YO$11:INDIRECT("'Полная ст-ть с уч.НЗС (Авто)'!YO"&amp;$J$26),$C11,'Полная ст-ть с уч.НЗС (Авто)'!PN$11:INDIRECT("'Полная ст-ть с уч.НЗС (Авто)'!PN"&amp;$J$26))/$D11)</f>
        <v>0</v>
      </c>
      <c r="PO11" s="44">
        <f ca="1">IF($D11=0,0,SUMIF('Полная ст-ть с уч.НЗС (Авто)'!$YO$11:INDIRECT("'Полная ст-ть с уч.НЗС (Авто)'!YO"&amp;$J$26),$C11,'Полная ст-ть с уч.НЗС (Авто)'!PO$11:INDIRECT("'Полная ст-ть с уч.НЗС (Авто)'!PO"&amp;$J$26))/$D11)</f>
        <v>0</v>
      </c>
      <c r="PP11" s="44">
        <f ca="1">IF($D11=0,0,SUMIF('Полная ст-ть с уч.НЗС (Авто)'!$YO$11:INDIRECT("'Полная ст-ть с уч.НЗС (Авто)'!YO"&amp;$J$26),$C11,'Полная ст-ть с уч.НЗС (Авто)'!PP$11:INDIRECT("'Полная ст-ть с уч.НЗС (Авто)'!PP"&amp;$J$26))/$D11)</f>
        <v>0</v>
      </c>
      <c r="PQ11" s="44">
        <f ca="1">IF($D11=0,0,SUMIF('Полная ст-ть с уч.НЗС (Авто)'!$YO$11:INDIRECT("'Полная ст-ть с уч.НЗС (Авто)'!YO"&amp;$J$26),$C11,'Полная ст-ть с уч.НЗС (Авто)'!PQ$11:INDIRECT("'Полная ст-ть с уч.НЗС (Авто)'!PQ"&amp;$J$26))/$D11)</f>
        <v>0</v>
      </c>
      <c r="PR11" s="44">
        <f ca="1">IF($D11=0,0,SUMIF('Полная ст-ть с уч.НЗС (Авто)'!$YO$11:INDIRECT("'Полная ст-ть с уч.НЗС (Авто)'!YO"&amp;$J$26),$C11,'Полная ст-ть с уч.НЗС (Авто)'!PR$11:INDIRECT("'Полная ст-ть с уч.НЗС (Авто)'!PR"&amp;$J$26))/$D11)</f>
        <v>0</v>
      </c>
      <c r="PS11" s="44">
        <f ca="1">IF($D11=0,0,SUMIF('Полная ст-ть с уч.НЗС (Авто)'!$YO$11:INDIRECT("'Полная ст-ть с уч.НЗС (Авто)'!YO"&amp;$J$26),$C11,'Полная ст-ть с уч.НЗС (Авто)'!PS$11:INDIRECT("'Полная ст-ть с уч.НЗС (Авто)'!PS"&amp;$J$26))/$D11)</f>
        <v>0</v>
      </c>
      <c r="PT11" s="44">
        <f ca="1">IF($D11=0,0,SUMIF('Полная ст-ть с уч.НЗС (Авто)'!$YO$11:INDIRECT("'Полная ст-ть с уч.НЗС (Авто)'!YO"&amp;$J$26),$C11,'Полная ст-ть с уч.НЗС (Авто)'!PT$11:INDIRECT("'Полная ст-ть с уч.НЗС (Авто)'!PT"&amp;$J$26))/$D11)</f>
        <v>0</v>
      </c>
      <c r="PU11" s="44">
        <f ca="1">IF($D11=0,0,SUMIF('Полная ст-ть с уч.НЗС (Авто)'!$YO$11:INDIRECT("'Полная ст-ть с уч.НЗС (Авто)'!YO"&amp;$J$26),$C11,'Полная ст-ть с уч.НЗС (Авто)'!PU$11:INDIRECT("'Полная ст-ть с уч.НЗС (Авто)'!PU"&amp;$J$26))/$D11)</f>
        <v>0</v>
      </c>
      <c r="PV11" s="44">
        <f ca="1">IF($D11=0,0,SUMIF('Полная ст-ть с уч.НЗС (Авто)'!$YO$11:INDIRECT("'Полная ст-ть с уч.НЗС (Авто)'!YO"&amp;$J$26),$C11,'Полная ст-ть с уч.НЗС (Авто)'!PV$11:INDIRECT("'Полная ст-ть с уч.НЗС (Авто)'!PV"&amp;$J$26))/$D11)</f>
        <v>0</v>
      </c>
      <c r="PW11" s="44">
        <f ca="1">IF($D11=0,0,SUMIF('Полная ст-ть с уч.НЗС (Авто)'!$YO$11:INDIRECT("'Полная ст-ть с уч.НЗС (Авто)'!YO"&amp;$J$26),$C11,'Полная ст-ть с уч.НЗС (Авто)'!PW$11:INDIRECT("'Полная ст-ть с уч.НЗС (Авто)'!PW"&amp;$J$26))/$D11)</f>
        <v>0</v>
      </c>
      <c r="PX11" s="44">
        <f ca="1">IF($D11=0,0,SUMIF('Полная ст-ть с уч.НЗС (Авто)'!$YO$11:INDIRECT("'Полная ст-ть с уч.НЗС (Авто)'!YO"&amp;$J$26),$C11,'Полная ст-ть с уч.НЗС (Авто)'!PX$11:INDIRECT("'Полная ст-ть с уч.НЗС (Авто)'!PX"&amp;$J$26))/$D11)</f>
        <v>0</v>
      </c>
      <c r="PY11" s="44">
        <f ca="1">IF($D11=0,0,SUMIF('Полная ст-ть с уч.НЗС (Авто)'!$YO$11:INDIRECT("'Полная ст-ть с уч.НЗС (Авто)'!YO"&amp;$J$26),$C11,'Полная ст-ть с уч.НЗС (Авто)'!PY$11:INDIRECT("'Полная ст-ть с уч.НЗС (Авто)'!PY"&amp;$J$26))/$D11)</f>
        <v>0</v>
      </c>
      <c r="PZ11" s="44">
        <f ca="1">IF($D11=0,0,SUMIF('Полная ст-ть с уч.НЗС (Авто)'!$YO$11:INDIRECT("'Полная ст-ть с уч.НЗС (Авто)'!YO"&amp;$J$26),$C11,'Полная ст-ть с уч.НЗС (Авто)'!PZ$11:INDIRECT("'Полная ст-ть с уч.НЗС (Авто)'!PZ"&amp;$J$26))/$D11)</f>
        <v>0</v>
      </c>
      <c r="QA11" s="44">
        <f ca="1">IF($D11=0,0,SUMIF('Полная ст-ть с уч.НЗС (Авто)'!$YO$11:INDIRECT("'Полная ст-ть с уч.НЗС (Авто)'!YO"&amp;$J$26),$C11,'Полная ст-ть с уч.НЗС (Авто)'!QA$11:INDIRECT("'Полная ст-ть с уч.НЗС (Авто)'!QA"&amp;$J$26))/$D11)</f>
        <v>0</v>
      </c>
      <c r="QB11" s="44">
        <f ca="1">IF($D11=0,0,SUMIF('Полная ст-ть с уч.НЗС (Авто)'!$YO$11:INDIRECT("'Полная ст-ть с уч.НЗС (Авто)'!YO"&amp;$J$26),$C11,'Полная ст-ть с уч.НЗС (Авто)'!QB$11:INDIRECT("'Полная ст-ть с уч.НЗС (Авто)'!QB"&amp;$J$26))/$D11)</f>
        <v>0</v>
      </c>
      <c r="QC11" s="44">
        <f ca="1">IF($D11=0,0,SUMIF('Полная ст-ть с уч.НЗС (Авто)'!$YO$11:INDIRECT("'Полная ст-ть с уч.НЗС (Авто)'!YO"&amp;$J$26),$C11,'Полная ст-ть с уч.НЗС (Авто)'!QC$11:INDIRECT("'Полная ст-ть с уч.НЗС (Авто)'!QC"&amp;$J$26))/$D11)</f>
        <v>0</v>
      </c>
      <c r="QD11" s="44">
        <f ca="1">IF($D11=0,0,SUMIF('Полная ст-ть с уч.НЗС (Авто)'!$YO$11:INDIRECT("'Полная ст-ть с уч.НЗС (Авто)'!YO"&amp;$J$26),$C11,'Полная ст-ть с уч.НЗС (Авто)'!QD$11:INDIRECT("'Полная ст-ть с уч.НЗС (Авто)'!QD"&amp;$J$26))/$D11)</f>
        <v>0</v>
      </c>
      <c r="QE11" s="44">
        <f ca="1">IF($D11=0,0,SUMIF('Полная ст-ть с уч.НЗС (Авто)'!$YO$11:INDIRECT("'Полная ст-ть с уч.НЗС (Авто)'!YO"&amp;$J$26),$C11,'Полная ст-ть с уч.НЗС (Авто)'!QE$11:INDIRECT("'Полная ст-ть с уч.НЗС (Авто)'!QE"&amp;$J$26))/$D11)</f>
        <v>0</v>
      </c>
      <c r="QF11" s="44">
        <f ca="1">IF($D11=0,0,SUMIF('Полная ст-ть с уч.НЗС (Авто)'!$YO$11:INDIRECT("'Полная ст-ть с уч.НЗС (Авто)'!YO"&amp;$J$26),$C11,'Полная ст-ть с уч.НЗС (Авто)'!QF$11:INDIRECT("'Полная ст-ть с уч.НЗС (Авто)'!QF"&amp;$J$26))/$D11)</f>
        <v>0</v>
      </c>
      <c r="QG11" s="44">
        <f ca="1">IF($D11=0,0,SUMIF('Полная ст-ть с уч.НЗС (Авто)'!$YO$11:INDIRECT("'Полная ст-ть с уч.НЗС (Авто)'!YO"&amp;$J$26),$C11,'Полная ст-ть с уч.НЗС (Авто)'!QG$11:INDIRECT("'Полная ст-ть с уч.НЗС (Авто)'!QG"&amp;$J$26))/$D11)</f>
        <v>0</v>
      </c>
      <c r="QH11" s="44">
        <f ca="1">IF($D11=0,0,SUMIF('Полная ст-ть с уч.НЗС (Авто)'!$YO$11:INDIRECT("'Полная ст-ть с уч.НЗС (Авто)'!YO"&amp;$J$26),$C11,'Полная ст-ть с уч.НЗС (Авто)'!QH$11:INDIRECT("'Полная ст-ть с уч.НЗС (Авто)'!QH"&amp;$J$26))/$D11)</f>
        <v>0</v>
      </c>
      <c r="QI11" s="44">
        <f ca="1">IF($D11=0,0,SUMIF('Полная ст-ть с уч.НЗС (Авто)'!$YO$11:INDIRECT("'Полная ст-ть с уч.НЗС (Авто)'!YO"&amp;$J$26),$C11,'Полная ст-ть с уч.НЗС (Авто)'!QI$11:INDIRECT("'Полная ст-ть с уч.НЗС (Авто)'!QI"&amp;$J$26))/$D11)</f>
        <v>0</v>
      </c>
      <c r="QJ11" s="44">
        <f ca="1">IF($D11=0,0,SUMIF('Полная ст-ть с уч.НЗС (Авто)'!$YO$11:INDIRECT("'Полная ст-ть с уч.НЗС (Авто)'!YO"&amp;$J$26),$C11,'Полная ст-ть с уч.НЗС (Авто)'!QJ$11:INDIRECT("'Полная ст-ть с уч.НЗС (Авто)'!QJ"&amp;$J$26))/$D11)</f>
        <v>0</v>
      </c>
      <c r="QK11" s="44">
        <f ca="1">IF($D11=0,0,SUMIF('Полная ст-ть с уч.НЗС (Авто)'!$YO$11:INDIRECT("'Полная ст-ть с уч.НЗС (Авто)'!YO"&amp;$J$26),$C11,'Полная ст-ть с уч.НЗС (Авто)'!QK$11:INDIRECT("'Полная ст-ть с уч.НЗС (Авто)'!QK"&amp;$J$26))/$D11)</f>
        <v>0</v>
      </c>
      <c r="QL11" s="44">
        <f ca="1">IF($D11=0,0,SUMIF('Полная ст-ть с уч.НЗС (Авто)'!$YO$11:INDIRECT("'Полная ст-ть с уч.НЗС (Авто)'!YO"&amp;$J$26),$C11,'Полная ст-ть с уч.НЗС (Авто)'!QL$11:INDIRECT("'Полная ст-ть с уч.НЗС (Авто)'!QL"&amp;$J$26))/$D11)</f>
        <v>0</v>
      </c>
      <c r="QM11" s="44">
        <f ca="1">IF($D11=0,0,SUMIF('Полная ст-ть с уч.НЗС (Авто)'!$YO$11:INDIRECT("'Полная ст-ть с уч.НЗС (Авто)'!YO"&amp;$J$26),$C11,'Полная ст-ть с уч.НЗС (Авто)'!QM$11:INDIRECT("'Полная ст-ть с уч.НЗС (Авто)'!QM"&amp;$J$26))/$D11)</f>
        <v>0</v>
      </c>
      <c r="QN11" s="44">
        <f ca="1">IF($D11=0,0,SUMIF('Полная ст-ть с уч.НЗС (Авто)'!$YO$11:INDIRECT("'Полная ст-ть с уч.НЗС (Авто)'!YO"&amp;$J$26),$C11,'Полная ст-ть с уч.НЗС (Авто)'!QN$11:INDIRECT("'Полная ст-ть с уч.НЗС (Авто)'!QN"&amp;$J$26))/$D11)</f>
        <v>0</v>
      </c>
      <c r="QO11" s="44">
        <f ca="1">IF($D11=0,0,SUMIF('Полная ст-ть с уч.НЗС (Авто)'!$YO$11:INDIRECT("'Полная ст-ть с уч.НЗС (Авто)'!YO"&amp;$J$26),$C11,'Полная ст-ть с уч.НЗС (Авто)'!QO$11:INDIRECT("'Полная ст-ть с уч.НЗС (Авто)'!QO"&amp;$J$26))/$D11)</f>
        <v>0</v>
      </c>
      <c r="QP11" s="44">
        <f ca="1">IF($D11=0,0,SUMIF('Полная ст-ть с уч.НЗС (Авто)'!$YO$11:INDIRECT("'Полная ст-ть с уч.НЗС (Авто)'!YO"&amp;$J$26),$C11,'Полная ст-ть с уч.НЗС (Авто)'!QP$11:INDIRECT("'Полная ст-ть с уч.НЗС (Авто)'!QP"&amp;$J$26))/$D11)</f>
        <v>0</v>
      </c>
      <c r="QQ11" s="44">
        <f ca="1">IF($D11=0,0,SUMIF('Полная ст-ть с уч.НЗС (Авто)'!$YO$11:INDIRECT("'Полная ст-ть с уч.НЗС (Авто)'!YO"&amp;$J$26),$C11,'Полная ст-ть с уч.НЗС (Авто)'!QQ$11:INDIRECT("'Полная ст-ть с уч.НЗС (Авто)'!QQ"&amp;$J$26))/$D11)</f>
        <v>0</v>
      </c>
      <c r="QR11" s="44">
        <f ca="1">IF($D11=0,0,SUMIF('Полная ст-ть с уч.НЗС (Авто)'!$YO$11:INDIRECT("'Полная ст-ть с уч.НЗС (Авто)'!YO"&amp;$J$26),$C11,'Полная ст-ть с уч.НЗС (Авто)'!QR$11:INDIRECT("'Полная ст-ть с уч.НЗС (Авто)'!QR"&amp;$J$26))/$D11)</f>
        <v>0</v>
      </c>
      <c r="QS11" s="44">
        <f ca="1">IF($D11=0,0,SUMIF('Полная ст-ть с уч.НЗС (Авто)'!$YO$11:INDIRECT("'Полная ст-ть с уч.НЗС (Авто)'!YO"&amp;$J$26),$C11,'Полная ст-ть с уч.НЗС (Авто)'!QS$11:INDIRECT("'Полная ст-ть с уч.НЗС (Авто)'!QS"&amp;$J$26))/$D11)</f>
        <v>0</v>
      </c>
      <c r="QT11" s="44">
        <f ca="1">IF($D11=0,0,SUMIF('Полная ст-ть с уч.НЗС (Авто)'!$YO$11:INDIRECT("'Полная ст-ть с уч.НЗС (Авто)'!YO"&amp;$J$26),$C11,'Полная ст-ть с уч.НЗС (Авто)'!QT$11:INDIRECT("'Полная ст-ть с уч.НЗС (Авто)'!QT"&amp;$J$26))/$D11)</f>
        <v>0</v>
      </c>
      <c r="QU11" s="44">
        <f ca="1">IF($D11=0,0,SUMIF('Полная ст-ть с уч.НЗС (Авто)'!$YO$11:INDIRECT("'Полная ст-ть с уч.НЗС (Авто)'!YO"&amp;$J$26),$C11,'Полная ст-ть с уч.НЗС (Авто)'!QU$11:INDIRECT("'Полная ст-ть с уч.НЗС (Авто)'!QU"&amp;$J$26))/$D11)</f>
        <v>0</v>
      </c>
      <c r="QV11" s="44">
        <f ca="1">IF($D11=0,0,SUMIF('Полная ст-ть с уч.НЗС (Авто)'!$YO$11:INDIRECT("'Полная ст-ть с уч.НЗС (Авто)'!YO"&amp;$J$26),$C11,'Полная ст-ть с уч.НЗС (Авто)'!QV$11:INDIRECT("'Полная ст-ть с уч.НЗС (Авто)'!QV"&amp;$J$26))/$D11)</f>
        <v>0</v>
      </c>
      <c r="QW11" s="44">
        <f ca="1">IF($D11=0,0,SUMIF('Полная ст-ть с уч.НЗС (Авто)'!$YO$11:INDIRECT("'Полная ст-ть с уч.НЗС (Авто)'!YO"&amp;$J$26),$C11,'Полная ст-ть с уч.НЗС (Авто)'!QW$11:INDIRECT("'Полная ст-ть с уч.НЗС (Авто)'!QW"&amp;$J$26))/$D11)</f>
        <v>0</v>
      </c>
      <c r="QX11" s="44">
        <f ca="1">IF($D11=0,0,SUMIF('Полная ст-ть с уч.НЗС (Авто)'!$YO$11:INDIRECT("'Полная ст-ть с уч.НЗС (Авто)'!YO"&amp;$J$26),$C11,'Полная ст-ть с уч.НЗС (Авто)'!QX$11:INDIRECT("'Полная ст-ть с уч.НЗС (Авто)'!QX"&amp;$J$26))/$D11)</f>
        <v>0</v>
      </c>
      <c r="QY11" s="44">
        <f ca="1">IF($D11=0,0,SUMIF('Полная ст-ть с уч.НЗС (Авто)'!$YO$11:INDIRECT("'Полная ст-ть с уч.НЗС (Авто)'!YO"&amp;$J$26),$C11,'Полная ст-ть с уч.НЗС (Авто)'!QY$11:INDIRECT("'Полная ст-ть с уч.НЗС (Авто)'!QY"&amp;$J$26))/$D11)</f>
        <v>0</v>
      </c>
      <c r="QZ11" s="44">
        <f ca="1">IF($D11=0,0,SUMIF('Полная ст-ть с уч.НЗС (Авто)'!$YO$11:INDIRECT("'Полная ст-ть с уч.НЗС (Авто)'!YO"&amp;$J$26),$C11,'Полная ст-ть с уч.НЗС (Авто)'!QZ$11:INDIRECT("'Полная ст-ть с уч.НЗС (Авто)'!QZ"&amp;$J$26))/$D11)</f>
        <v>0</v>
      </c>
      <c r="RA11" s="44">
        <f ca="1">IF($D11=0,0,SUMIF('Полная ст-ть с уч.НЗС (Авто)'!$YO$11:INDIRECT("'Полная ст-ть с уч.НЗС (Авто)'!YO"&amp;$J$26),$C11,'Полная ст-ть с уч.НЗС (Авто)'!RA$11:INDIRECT("'Полная ст-ть с уч.НЗС (Авто)'!RA"&amp;$J$26))/$D11)</f>
        <v>0</v>
      </c>
      <c r="RB11" s="44">
        <f ca="1">IF($D11=0,0,SUMIF('Полная ст-ть с уч.НЗС (Авто)'!$YO$11:INDIRECT("'Полная ст-ть с уч.НЗС (Авто)'!YO"&amp;$J$26),$C11,'Полная ст-ть с уч.НЗС (Авто)'!RB$11:INDIRECT("'Полная ст-ть с уч.НЗС (Авто)'!RB"&amp;$J$26))/$D11)</f>
        <v>0</v>
      </c>
      <c r="RC11" s="44">
        <f ca="1">IF($D11=0,0,SUMIF('Полная ст-ть с уч.НЗС (Авто)'!$YO$11:INDIRECT("'Полная ст-ть с уч.НЗС (Авто)'!YO"&amp;$J$26),$C11,'Полная ст-ть с уч.НЗС (Авто)'!RC$11:INDIRECT("'Полная ст-ть с уч.НЗС (Авто)'!RC"&amp;$J$26))/$D11)</f>
        <v>0</v>
      </c>
      <c r="RD11" s="44">
        <f ca="1">IF($D11=0,0,SUMIF('Полная ст-ть с уч.НЗС (Авто)'!$YO$11:INDIRECT("'Полная ст-ть с уч.НЗС (Авто)'!YO"&amp;$J$26),$C11,'Полная ст-ть с уч.НЗС (Авто)'!RD$11:INDIRECT("'Полная ст-ть с уч.НЗС (Авто)'!RD"&amp;$J$26))/$D11)</f>
        <v>0</v>
      </c>
      <c r="RE11" s="44">
        <f ca="1">IF($D11=0,0,SUMIF('Полная ст-ть с уч.НЗС (Авто)'!$YO$11:INDIRECT("'Полная ст-ть с уч.НЗС (Авто)'!YO"&amp;$J$26),$C11,'Полная ст-ть с уч.НЗС (Авто)'!RE$11:INDIRECT("'Полная ст-ть с уч.НЗС (Авто)'!RE"&amp;$J$26))/$D11)</f>
        <v>0</v>
      </c>
      <c r="RF11" s="44">
        <f ca="1">IF($D11=0,0,SUMIF('Полная ст-ть с уч.НЗС (Авто)'!$YO$11:INDIRECT("'Полная ст-ть с уч.НЗС (Авто)'!YO"&amp;$J$26),$C11,'Полная ст-ть с уч.НЗС (Авто)'!RF$11:INDIRECT("'Полная ст-ть с уч.НЗС (Авто)'!RF"&amp;$J$26))/$D11)</f>
        <v>0</v>
      </c>
      <c r="RG11" s="44">
        <f ca="1">IF($D11=0,0,SUMIF('Полная ст-ть с уч.НЗС (Авто)'!$YO$11:INDIRECT("'Полная ст-ть с уч.НЗС (Авто)'!YO"&amp;$J$26),$C11,'Полная ст-ть с уч.НЗС (Авто)'!RG$11:INDIRECT("'Полная ст-ть с уч.НЗС (Авто)'!RG"&amp;$J$26))/$D11)</f>
        <v>0</v>
      </c>
      <c r="RH11" s="44">
        <f ca="1">IF($D11=0,0,SUMIF('Полная ст-ть с уч.НЗС (Авто)'!$YO$11:INDIRECT("'Полная ст-ть с уч.НЗС (Авто)'!YO"&amp;$J$26),$C11,'Полная ст-ть с уч.НЗС (Авто)'!RH$11:INDIRECT("'Полная ст-ть с уч.НЗС (Авто)'!RH"&amp;$J$26))/$D11)</f>
        <v>0</v>
      </c>
      <c r="RI11" s="44">
        <f ca="1">IF($D11=0,0,SUMIF('Полная ст-ть с уч.НЗС (Авто)'!$YO$11:INDIRECT("'Полная ст-ть с уч.НЗС (Авто)'!YO"&amp;$J$26),$C11,'Полная ст-ть с уч.НЗС (Авто)'!RI$11:INDIRECT("'Полная ст-ть с уч.НЗС (Авто)'!RI"&amp;$J$26))/$D11)</f>
        <v>0</v>
      </c>
      <c r="RJ11" s="44">
        <f ca="1">IF($D11=0,0,SUMIF('Полная ст-ть с уч.НЗС (Авто)'!$YO$11:INDIRECT("'Полная ст-ть с уч.НЗС (Авто)'!YO"&amp;$J$26),$C11,'Полная ст-ть с уч.НЗС (Авто)'!RJ$11:INDIRECT("'Полная ст-ть с уч.НЗС (Авто)'!RJ"&amp;$J$26))/$D11)</f>
        <v>0</v>
      </c>
      <c r="RK11" s="44">
        <f ca="1">IF($D11=0,0,SUMIF('Полная ст-ть с уч.НЗС (Авто)'!$YO$11:INDIRECT("'Полная ст-ть с уч.НЗС (Авто)'!YO"&amp;$J$26),$C11,'Полная ст-ть с уч.НЗС (Авто)'!RK$11:INDIRECT("'Полная ст-ть с уч.НЗС (Авто)'!RK"&amp;$J$26))/$D11)</f>
        <v>0</v>
      </c>
      <c r="RL11" s="44">
        <f ca="1">IF($D11=0,0,SUMIF('Полная ст-ть с уч.НЗС (Авто)'!$YO$11:INDIRECT("'Полная ст-ть с уч.НЗС (Авто)'!YO"&amp;$J$26),$C11,'Полная ст-ть с уч.НЗС (Авто)'!RL$11:INDIRECT("'Полная ст-ть с уч.НЗС (Авто)'!RL"&amp;$J$26))/$D11)</f>
        <v>0</v>
      </c>
      <c r="RM11" s="44">
        <f ca="1">IF($D11=0,0,SUMIF('Полная ст-ть с уч.НЗС (Авто)'!$YO$11:INDIRECT("'Полная ст-ть с уч.НЗС (Авто)'!YO"&amp;$J$26),$C11,'Полная ст-ть с уч.НЗС (Авто)'!RM$11:INDIRECT("'Полная ст-ть с уч.НЗС (Авто)'!RM"&amp;$J$26))/$D11)</f>
        <v>0</v>
      </c>
      <c r="RN11" s="44">
        <f ca="1">IF($D11=0,0,SUMIF('Полная ст-ть с уч.НЗС (Авто)'!$YO$11:INDIRECT("'Полная ст-ть с уч.НЗС (Авто)'!YO"&amp;$J$26),$C11,'Полная ст-ть с уч.НЗС (Авто)'!RN$11:INDIRECT("'Полная ст-ть с уч.НЗС (Авто)'!RN"&amp;$J$26))/$D11)</f>
        <v>0</v>
      </c>
      <c r="RO11" s="44">
        <f ca="1">IF($D11=0,0,SUMIF('Полная ст-ть с уч.НЗС (Авто)'!$YO$11:INDIRECT("'Полная ст-ть с уч.НЗС (Авто)'!YO"&amp;$J$26),$C11,'Полная ст-ть с уч.НЗС (Авто)'!RO$11:INDIRECT("'Полная ст-ть с уч.НЗС (Авто)'!RO"&amp;$J$26))/$D11)</f>
        <v>0</v>
      </c>
      <c r="RP11" s="44">
        <f ca="1">IF($D11=0,0,SUMIF('Полная ст-ть с уч.НЗС (Авто)'!$YO$11:INDIRECT("'Полная ст-ть с уч.НЗС (Авто)'!YO"&amp;$J$26),$C11,'Полная ст-ть с уч.НЗС (Авто)'!RP$11:INDIRECT("'Полная ст-ть с уч.НЗС (Авто)'!RP"&amp;$J$26))/$D11)</f>
        <v>0</v>
      </c>
      <c r="RQ11" s="44">
        <f ca="1">IF($D11=0,0,SUMIF('Полная ст-ть с уч.НЗС (Авто)'!$YO$11:INDIRECT("'Полная ст-ть с уч.НЗС (Авто)'!YO"&amp;$J$26),$C11,'Полная ст-ть с уч.НЗС (Авто)'!RQ$11:INDIRECT("'Полная ст-ть с уч.НЗС (Авто)'!RQ"&amp;$J$26))/$D11)</f>
        <v>0</v>
      </c>
      <c r="RR11" s="44">
        <f ca="1">IF($D11=0,0,SUMIF('Полная ст-ть с уч.НЗС (Авто)'!$YO$11:INDIRECT("'Полная ст-ть с уч.НЗС (Авто)'!YO"&amp;$J$26),$C11,'Полная ст-ть с уч.НЗС (Авто)'!RR$11:INDIRECT("'Полная ст-ть с уч.НЗС (Авто)'!RR"&amp;$J$26))/$D11)</f>
        <v>0</v>
      </c>
      <c r="RS11" s="44">
        <f ca="1">IF($D11=0,0,SUMIF('Полная ст-ть с уч.НЗС (Авто)'!$YO$11:INDIRECT("'Полная ст-ть с уч.НЗС (Авто)'!YO"&amp;$J$26),$C11,'Полная ст-ть с уч.НЗС (Авто)'!RS$11:INDIRECT("'Полная ст-ть с уч.НЗС (Авто)'!RS"&amp;$J$26))/$D11)</f>
        <v>0</v>
      </c>
      <c r="RT11" s="44">
        <f ca="1">IF($D11=0,0,SUMIF('Полная ст-ть с уч.НЗС (Авто)'!$YO$11:INDIRECT("'Полная ст-ть с уч.НЗС (Авто)'!YO"&amp;$J$26),$C11,'Полная ст-ть с уч.НЗС (Авто)'!RT$11:INDIRECT("'Полная ст-ть с уч.НЗС (Авто)'!RT"&amp;$J$26))/$D11)</f>
        <v>0</v>
      </c>
      <c r="RU11" s="44">
        <f ca="1">IF($D11=0,0,SUMIF('Полная ст-ть с уч.НЗС (Авто)'!$YO$11:INDIRECT("'Полная ст-ть с уч.НЗС (Авто)'!YO"&amp;$J$26),$C11,'Полная ст-ть с уч.НЗС (Авто)'!RU$11:INDIRECT("'Полная ст-ть с уч.НЗС (Авто)'!RU"&amp;$J$26))/$D11)</f>
        <v>0</v>
      </c>
      <c r="RV11" s="44">
        <f ca="1">IF($D11=0,0,SUMIF('Полная ст-ть с уч.НЗС (Авто)'!$YO$11:INDIRECT("'Полная ст-ть с уч.НЗС (Авто)'!YO"&amp;$J$26),$C11,'Полная ст-ть с уч.НЗС (Авто)'!RV$11:INDIRECT("'Полная ст-ть с уч.НЗС (Авто)'!RV"&amp;$J$26))/$D11)</f>
        <v>0</v>
      </c>
      <c r="RW11" s="44">
        <f ca="1">IF($D11=0,0,SUMIF('Полная ст-ть с уч.НЗС (Авто)'!$YO$11:INDIRECT("'Полная ст-ть с уч.НЗС (Авто)'!YO"&amp;$J$26),$C11,'Полная ст-ть с уч.НЗС (Авто)'!RW$11:INDIRECT("'Полная ст-ть с уч.НЗС (Авто)'!RW"&amp;$J$26))/$D11)</f>
        <v>0</v>
      </c>
      <c r="RX11" s="44">
        <f ca="1">IF($D11=0,0,SUMIF('Полная ст-ть с уч.НЗС (Авто)'!$YO$11:INDIRECT("'Полная ст-ть с уч.НЗС (Авто)'!YO"&amp;$J$26),$C11,'Полная ст-ть с уч.НЗС (Авто)'!RX$11:INDIRECT("'Полная ст-ть с уч.НЗС (Авто)'!RX"&amp;$J$26))/$D11)</f>
        <v>0</v>
      </c>
      <c r="RY11" s="44">
        <f ca="1">IF($D11=0,0,SUMIF('Полная ст-ть с уч.НЗС (Авто)'!$YO$11:INDIRECT("'Полная ст-ть с уч.НЗС (Авто)'!YO"&amp;$J$26),$C11,'Полная ст-ть с уч.НЗС (Авто)'!RY$11:INDIRECT("'Полная ст-ть с уч.НЗС (Авто)'!RY"&amp;$J$26))/$D11)</f>
        <v>0</v>
      </c>
      <c r="RZ11" s="44">
        <f ca="1">IF($D11=0,0,SUMIF('Полная ст-ть с уч.НЗС (Авто)'!$YO$11:INDIRECT("'Полная ст-ть с уч.НЗС (Авто)'!YO"&amp;$J$26),$C11,'Полная ст-ть с уч.НЗС (Авто)'!RZ$11:INDIRECT("'Полная ст-ть с уч.НЗС (Авто)'!RZ"&amp;$J$26))/$D11)</f>
        <v>0</v>
      </c>
      <c r="SA11" s="44">
        <f ca="1">IF($D11=0,0,SUMIF('Полная ст-ть с уч.НЗС (Авто)'!$YO$11:INDIRECT("'Полная ст-ть с уч.НЗС (Авто)'!YO"&amp;$J$26),$C11,'Полная ст-ть с уч.НЗС (Авто)'!SA$11:INDIRECT("'Полная ст-ть с уч.НЗС (Авто)'!SA"&amp;$J$26))/$D11)</f>
        <v>0</v>
      </c>
      <c r="SB11" s="44">
        <f ca="1">IF($D11=0,0,SUMIF('Полная ст-ть с уч.НЗС (Авто)'!$YO$11:INDIRECT("'Полная ст-ть с уч.НЗС (Авто)'!YO"&amp;$J$26),$C11,'Полная ст-ть с уч.НЗС (Авто)'!SB$11:INDIRECT("'Полная ст-ть с уч.НЗС (Авто)'!SB"&amp;$J$26))/$D11)</f>
        <v>0</v>
      </c>
      <c r="SC11" s="44">
        <f ca="1">IF($D11=0,0,SUMIF('Полная ст-ть с уч.НЗС (Авто)'!$YO$11:INDIRECT("'Полная ст-ть с уч.НЗС (Авто)'!YO"&amp;$J$26),$C11,'Полная ст-ть с уч.НЗС (Авто)'!SC$11:INDIRECT("'Полная ст-ть с уч.НЗС (Авто)'!SC"&amp;$J$26))/$D11)</f>
        <v>0</v>
      </c>
      <c r="SD11" s="44">
        <f ca="1">IF($D11=0,0,SUMIF('Полная ст-ть с уч.НЗС (Авто)'!$YO$11:INDIRECT("'Полная ст-ть с уч.НЗС (Авто)'!YO"&amp;$J$26),$C11,'Полная ст-ть с уч.НЗС (Авто)'!SD$11:INDIRECT("'Полная ст-ть с уч.НЗС (Авто)'!SD"&amp;$J$26))/$D11)</f>
        <v>0</v>
      </c>
      <c r="SE11" s="44">
        <f ca="1">IF($D11=0,0,SUMIF('Полная ст-ть с уч.НЗС (Авто)'!$YO$11:INDIRECT("'Полная ст-ть с уч.НЗС (Авто)'!YO"&amp;$J$26),$C11,'Полная ст-ть с уч.НЗС (Авто)'!SE$11:INDIRECT("'Полная ст-ть с уч.НЗС (Авто)'!SE"&amp;$J$26))/$D11)</f>
        <v>0</v>
      </c>
      <c r="SF11" s="44">
        <f ca="1">IF($D11=0,0,SUMIF('Полная ст-ть с уч.НЗС (Авто)'!$YO$11:INDIRECT("'Полная ст-ть с уч.НЗС (Авто)'!YO"&amp;$J$26),$C11,'Полная ст-ть с уч.НЗС (Авто)'!SF$11:INDIRECT("'Полная ст-ть с уч.НЗС (Авто)'!SF"&amp;$J$26))/$D11)</f>
        <v>0</v>
      </c>
      <c r="SG11" s="44">
        <f ca="1">IF($D11=0,0,SUMIF('Полная ст-ть с уч.НЗС (Авто)'!$YO$11:INDIRECT("'Полная ст-ть с уч.НЗС (Авто)'!YO"&amp;$J$26),$C11,'Полная ст-ть с уч.НЗС (Авто)'!SG$11:INDIRECT("'Полная ст-ть с уч.НЗС (Авто)'!SG"&amp;$J$26))/$D11)</f>
        <v>0</v>
      </c>
      <c r="SH11" s="44">
        <f ca="1">IF($D11=0,0,SUMIF('Полная ст-ть с уч.НЗС (Авто)'!$YO$11:INDIRECT("'Полная ст-ть с уч.НЗС (Авто)'!YO"&amp;$J$26),$C11,'Полная ст-ть с уч.НЗС (Авто)'!SH$11:INDIRECT("'Полная ст-ть с уч.НЗС (Авто)'!SH"&amp;$J$26))/$D11)</f>
        <v>0</v>
      </c>
      <c r="SI11" s="44">
        <f ca="1">IF($D11=0,0,SUMIF('Полная ст-ть с уч.НЗС (Авто)'!$YO$11:INDIRECT("'Полная ст-ть с уч.НЗС (Авто)'!YO"&amp;$J$26),$C11,'Полная ст-ть с уч.НЗС (Авто)'!SI$11:INDIRECT("'Полная ст-ть с уч.НЗС (Авто)'!SI"&amp;$J$26))/$D11)</f>
        <v>0</v>
      </c>
      <c r="SJ11" s="44">
        <f ca="1">IF($D11=0,0,SUMIF('Полная ст-ть с уч.НЗС (Авто)'!$YO$11:INDIRECT("'Полная ст-ть с уч.НЗС (Авто)'!YO"&amp;$J$26),$C11,'Полная ст-ть с уч.НЗС (Авто)'!SJ$11:INDIRECT("'Полная ст-ть с уч.НЗС (Авто)'!SJ"&amp;$J$26))/$D11)</f>
        <v>0</v>
      </c>
      <c r="SK11" s="44">
        <f ca="1">IF($D11=0,0,SUMIF('Полная ст-ть с уч.НЗС (Авто)'!$YO$11:INDIRECT("'Полная ст-ть с уч.НЗС (Авто)'!YO"&amp;$J$26),$C11,'Полная ст-ть с уч.НЗС (Авто)'!SK$11:INDIRECT("'Полная ст-ть с уч.НЗС (Авто)'!SK"&amp;$J$26))/$D11)</f>
        <v>0</v>
      </c>
      <c r="SL11" s="44">
        <f ca="1">IF($D11=0,0,SUMIF('Полная ст-ть с уч.НЗС (Авто)'!$YO$11:INDIRECT("'Полная ст-ть с уч.НЗС (Авто)'!YO"&amp;$J$26),$C11,'Полная ст-ть с уч.НЗС (Авто)'!SL$11:INDIRECT("'Полная ст-ть с уч.НЗС (Авто)'!SL"&amp;$J$26))/$D11)</f>
        <v>0</v>
      </c>
      <c r="SM11" s="44">
        <f ca="1">IF($D11=0,0,SUMIF('Полная ст-ть с уч.НЗС (Авто)'!$YO$11:INDIRECT("'Полная ст-ть с уч.НЗС (Авто)'!YO"&amp;$J$26),$C11,'Полная ст-ть с уч.НЗС (Авто)'!SM$11:INDIRECT("'Полная ст-ть с уч.НЗС (Авто)'!SM"&amp;$J$26))/$D11)</f>
        <v>0</v>
      </c>
      <c r="SN11" s="44">
        <f ca="1">IF($D11=0,0,SUMIF('Полная ст-ть с уч.НЗС (Авто)'!$YO$11:INDIRECT("'Полная ст-ть с уч.НЗС (Авто)'!YO"&amp;$J$26),$C11,'Полная ст-ть с уч.НЗС (Авто)'!SN$11:INDIRECT("'Полная ст-ть с уч.НЗС (Авто)'!SN"&amp;$J$26))/$D11)</f>
        <v>0</v>
      </c>
      <c r="SO11" s="44">
        <f ca="1">IF($D11=0,0,SUMIF('Полная ст-ть с уч.НЗС (Авто)'!$YO$11:INDIRECT("'Полная ст-ть с уч.НЗС (Авто)'!YO"&amp;$J$26),$C11,'Полная ст-ть с уч.НЗС (Авто)'!SO$11:INDIRECT("'Полная ст-ть с уч.НЗС (Авто)'!SO"&amp;$J$26))/$D11)</f>
        <v>0</v>
      </c>
      <c r="SP11" s="44">
        <f ca="1">IF($D11=0,0,SUMIF('Полная ст-ть с уч.НЗС (Авто)'!$YO$11:INDIRECT("'Полная ст-ть с уч.НЗС (Авто)'!YO"&amp;$J$26),$C11,'Полная ст-ть с уч.НЗС (Авто)'!SP$11:INDIRECT("'Полная ст-ть с уч.НЗС (Авто)'!SP"&amp;$J$26))/$D11)</f>
        <v>0</v>
      </c>
      <c r="SQ11" s="44">
        <f ca="1">IF($D11=0,0,SUMIF('Полная ст-ть с уч.НЗС (Авто)'!$YO$11:INDIRECT("'Полная ст-ть с уч.НЗС (Авто)'!YO"&amp;$J$26),$C11,'Полная ст-ть с уч.НЗС (Авто)'!SQ$11:INDIRECT("'Полная ст-ть с уч.НЗС (Авто)'!SQ"&amp;$J$26))/$D11)</f>
        <v>0</v>
      </c>
      <c r="SR11" s="44">
        <f ca="1">IF($D11=0,0,SUMIF('Полная ст-ть с уч.НЗС (Авто)'!$YO$11:INDIRECT("'Полная ст-ть с уч.НЗС (Авто)'!YO"&amp;$J$26),$C11,'Полная ст-ть с уч.НЗС (Авто)'!SR$11:INDIRECT("'Полная ст-ть с уч.НЗС (Авто)'!SR"&amp;$J$26))/$D11)</f>
        <v>0</v>
      </c>
      <c r="SS11" s="44">
        <f ca="1">IF($D11=0,0,SUMIF('Полная ст-ть с уч.НЗС (Авто)'!$YO$11:INDIRECT("'Полная ст-ть с уч.НЗС (Авто)'!YO"&amp;$J$26),$C11,'Полная ст-ть с уч.НЗС (Авто)'!SS$11:INDIRECT("'Полная ст-ть с уч.НЗС (Авто)'!SS"&amp;$J$26))/$D11)</f>
        <v>0</v>
      </c>
      <c r="ST11" s="44">
        <f ca="1">IF($D11=0,0,SUMIF('Полная ст-ть с уч.НЗС (Авто)'!$YO$11:INDIRECT("'Полная ст-ть с уч.НЗС (Авто)'!YO"&amp;$J$26),$C11,'Полная ст-ть с уч.НЗС (Авто)'!ST$11:INDIRECT("'Полная ст-ть с уч.НЗС (Авто)'!ST"&amp;$J$26))/$D11)</f>
        <v>0</v>
      </c>
      <c r="SU11" s="44">
        <f ca="1">IF($D11=0,0,SUMIF('Полная ст-ть с уч.НЗС (Авто)'!$YO$11:INDIRECT("'Полная ст-ть с уч.НЗС (Авто)'!YO"&amp;$J$26),$C11,'Полная ст-ть с уч.НЗС (Авто)'!SU$11:INDIRECT("'Полная ст-ть с уч.НЗС (Авто)'!SU"&amp;$J$26))/$D11)</f>
        <v>0</v>
      </c>
      <c r="SV11" s="44">
        <f ca="1">IF($D11=0,0,SUMIF('Полная ст-ть с уч.НЗС (Авто)'!$YO$11:INDIRECT("'Полная ст-ть с уч.НЗС (Авто)'!YO"&amp;$J$26),$C11,'Полная ст-ть с уч.НЗС (Авто)'!SV$11:INDIRECT("'Полная ст-ть с уч.НЗС (Авто)'!SV"&amp;$J$26))/$D11)</f>
        <v>0</v>
      </c>
      <c r="SW11" s="44">
        <f ca="1">IF($D11=0,0,SUMIF('Полная ст-ть с уч.НЗС (Авто)'!$YO$11:INDIRECT("'Полная ст-ть с уч.НЗС (Авто)'!YO"&amp;$J$26),$C11,'Полная ст-ть с уч.НЗС (Авто)'!SW$11:INDIRECT("'Полная ст-ть с уч.НЗС (Авто)'!SW"&amp;$J$26))/$D11)</f>
        <v>0</v>
      </c>
      <c r="SX11" s="44">
        <f ca="1">IF($D11=0,0,SUMIF('Полная ст-ть с уч.НЗС (Авто)'!$YO$11:INDIRECT("'Полная ст-ть с уч.НЗС (Авто)'!YO"&amp;$J$26),$C11,'Полная ст-ть с уч.НЗС (Авто)'!SX$11:INDIRECT("'Полная ст-ть с уч.НЗС (Авто)'!SX"&amp;$J$26))/$D11)</f>
        <v>0</v>
      </c>
      <c r="SY11" s="44">
        <f ca="1">IF($D11=0,0,SUMIF('Полная ст-ть с уч.НЗС (Авто)'!$YO$11:INDIRECT("'Полная ст-ть с уч.НЗС (Авто)'!YO"&amp;$J$26),$C11,'Полная ст-ть с уч.НЗС (Авто)'!SY$11:INDIRECT("'Полная ст-ть с уч.НЗС (Авто)'!SY"&amp;$J$26))/$D11)</f>
        <v>0</v>
      </c>
      <c r="SZ11" s="44">
        <f ca="1">IF($D11=0,0,SUMIF('Полная ст-ть с уч.НЗС (Авто)'!$YO$11:INDIRECT("'Полная ст-ть с уч.НЗС (Авто)'!YO"&amp;$J$26),$C11,'Полная ст-ть с уч.НЗС (Авто)'!SZ$11:INDIRECT("'Полная ст-ть с уч.НЗС (Авто)'!SZ"&amp;$J$26))/$D11)</f>
        <v>0</v>
      </c>
      <c r="TA11" s="44">
        <f ca="1">IF($D11=0,0,SUMIF('Полная ст-ть с уч.НЗС (Авто)'!$YO$11:INDIRECT("'Полная ст-ть с уч.НЗС (Авто)'!YO"&amp;$J$26),$C11,'Полная ст-ть с уч.НЗС (Авто)'!TA$11:INDIRECT("'Полная ст-ть с уч.НЗС (Авто)'!TA"&amp;$J$26))/$D11)</f>
        <v>0</v>
      </c>
      <c r="TB11" s="44">
        <f ca="1">IF($D11=0,0,SUMIF('Полная ст-ть с уч.НЗС (Авто)'!$YO$11:INDIRECT("'Полная ст-ть с уч.НЗС (Авто)'!YO"&amp;$J$26),$C11,'Полная ст-ть с уч.НЗС (Авто)'!TB$11:INDIRECT("'Полная ст-ть с уч.НЗС (Авто)'!TB"&amp;$J$26))/$D11)</f>
        <v>0</v>
      </c>
      <c r="TC11" s="44">
        <f ca="1">IF($D11=0,0,SUMIF('Полная ст-ть с уч.НЗС (Авто)'!$YO$11:INDIRECT("'Полная ст-ть с уч.НЗС (Авто)'!YO"&amp;$J$26),$C11,'Полная ст-ть с уч.НЗС (Авто)'!TC$11:INDIRECT("'Полная ст-ть с уч.НЗС (Авто)'!TC"&amp;$J$26))/$D11)</f>
        <v>0</v>
      </c>
      <c r="TD11" s="44">
        <f ca="1">IF($D11=0,0,SUMIF('Полная ст-ть с уч.НЗС (Авто)'!$YO$11:INDIRECT("'Полная ст-ть с уч.НЗС (Авто)'!YO"&amp;$J$26),$C11,'Полная ст-ть с уч.НЗС (Авто)'!TD$11:INDIRECT("'Полная ст-ть с уч.НЗС (Авто)'!TD"&amp;$J$26))/$D11)</f>
        <v>0</v>
      </c>
      <c r="TE11" s="44">
        <f ca="1">IF($D11=0,0,SUMIF('Полная ст-ть с уч.НЗС (Авто)'!$YO$11:INDIRECT("'Полная ст-ть с уч.НЗС (Авто)'!YO"&amp;$J$26),$C11,'Полная ст-ть с уч.НЗС (Авто)'!TE$11:INDIRECT("'Полная ст-ть с уч.НЗС (Авто)'!TE"&amp;$J$26))/$D11)</f>
        <v>0</v>
      </c>
      <c r="TF11" s="44">
        <f ca="1">IF($D11=0,0,SUMIF('Полная ст-ть с уч.НЗС (Авто)'!$YO$11:INDIRECT("'Полная ст-ть с уч.НЗС (Авто)'!YO"&amp;$J$26),$C11,'Полная ст-ть с уч.НЗС (Авто)'!TF$11:INDIRECT("'Полная ст-ть с уч.НЗС (Авто)'!TF"&amp;$J$26))/$D11)</f>
        <v>0</v>
      </c>
      <c r="TG11" s="44">
        <f ca="1">IF($D11=0,0,SUMIF('Полная ст-ть с уч.НЗС (Авто)'!$YO$11:INDIRECT("'Полная ст-ть с уч.НЗС (Авто)'!YO"&amp;$J$26),$C11,'Полная ст-ть с уч.НЗС (Авто)'!TG$11:INDIRECT("'Полная ст-ть с уч.НЗС (Авто)'!TG"&amp;$J$26))/$D11)</f>
        <v>0</v>
      </c>
      <c r="TH11" s="44">
        <f ca="1">IF($D11=0,0,SUMIF('Полная ст-ть с уч.НЗС (Авто)'!$YO$11:INDIRECT("'Полная ст-ть с уч.НЗС (Авто)'!YO"&amp;$J$26),$C11,'Полная ст-ть с уч.НЗС (Авто)'!TH$11:INDIRECT("'Полная ст-ть с уч.НЗС (Авто)'!TH"&amp;$J$26))/$D11)</f>
        <v>0</v>
      </c>
      <c r="TI11" s="44">
        <f ca="1">IF($D11=0,0,SUMIF('Полная ст-ть с уч.НЗС (Авто)'!$YO$11:INDIRECT("'Полная ст-ть с уч.НЗС (Авто)'!YO"&amp;$J$26),$C11,'Полная ст-ть с уч.НЗС (Авто)'!TI$11:INDIRECT("'Полная ст-ть с уч.НЗС (Авто)'!TI"&amp;$J$26))/$D11)</f>
        <v>0</v>
      </c>
      <c r="TJ11" s="44">
        <f ca="1">IF($D11=0,0,SUMIF('Полная ст-ть с уч.НЗС (Авто)'!$YO$11:INDIRECT("'Полная ст-ть с уч.НЗС (Авто)'!YO"&amp;$J$26),$C11,'Полная ст-ть с уч.НЗС (Авто)'!TJ$11:INDIRECT("'Полная ст-ть с уч.НЗС (Авто)'!TJ"&amp;$J$26))/$D11)</f>
        <v>0</v>
      </c>
      <c r="TK11" s="44">
        <f ca="1">IF($D11=0,0,SUMIF('Полная ст-ть с уч.НЗС (Авто)'!$YO$11:INDIRECT("'Полная ст-ть с уч.НЗС (Авто)'!YO"&amp;$J$26),$C11,'Полная ст-ть с уч.НЗС (Авто)'!TK$11:INDIRECT("'Полная ст-ть с уч.НЗС (Авто)'!TK"&amp;$J$26))/$D11)</f>
        <v>0</v>
      </c>
      <c r="TL11" s="44">
        <f ca="1">IF($D11=0,0,SUMIF('Полная ст-ть с уч.НЗС (Авто)'!$YO$11:INDIRECT("'Полная ст-ть с уч.НЗС (Авто)'!YO"&amp;$J$26),$C11,'Полная ст-ть с уч.НЗС (Авто)'!TL$11:INDIRECT("'Полная ст-ть с уч.НЗС (Авто)'!TL"&amp;$J$26))/$D11)</f>
        <v>0</v>
      </c>
      <c r="TM11" s="44">
        <f ca="1">IF($D11=0,0,SUMIF('Полная ст-ть с уч.НЗС (Авто)'!$YO$11:INDIRECT("'Полная ст-ть с уч.НЗС (Авто)'!YO"&amp;$J$26),$C11,'Полная ст-ть с уч.НЗС (Авто)'!TM$11:INDIRECT("'Полная ст-ть с уч.НЗС (Авто)'!TM"&amp;$J$26))/$D11)</f>
        <v>0</v>
      </c>
      <c r="TN11" s="44">
        <f ca="1">IF($D11=0,0,SUMIF('Полная ст-ть с уч.НЗС (Авто)'!$YO$11:INDIRECT("'Полная ст-ть с уч.НЗС (Авто)'!YO"&amp;$J$26),$C11,'Полная ст-ть с уч.НЗС (Авто)'!TN$11:INDIRECT("'Полная ст-ть с уч.НЗС (Авто)'!TN"&amp;$J$26))/$D11)</f>
        <v>0</v>
      </c>
      <c r="TO11" s="44">
        <f ca="1">IF($D11=0,0,SUMIF('Полная ст-ть с уч.НЗС (Авто)'!$YO$11:INDIRECT("'Полная ст-ть с уч.НЗС (Авто)'!YO"&amp;$J$26),$C11,'Полная ст-ть с уч.НЗС (Авто)'!TO$11:INDIRECT("'Полная ст-ть с уч.НЗС (Авто)'!TO"&amp;$J$26))/$D11)</f>
        <v>0</v>
      </c>
      <c r="TP11" s="44">
        <f ca="1">IF($D11=0,0,SUMIF('Полная ст-ть с уч.НЗС (Авто)'!$YO$11:INDIRECT("'Полная ст-ть с уч.НЗС (Авто)'!YO"&amp;$J$26),$C11,'Полная ст-ть с уч.НЗС (Авто)'!TP$11:INDIRECT("'Полная ст-ть с уч.НЗС (Авто)'!TP"&amp;$J$26))/$D11)</f>
        <v>0</v>
      </c>
      <c r="TQ11" s="44">
        <f ca="1">IF($D11=0,0,SUMIF('Полная ст-ть с уч.НЗС (Авто)'!$YO$11:INDIRECT("'Полная ст-ть с уч.НЗС (Авто)'!YO"&amp;$J$26),$C11,'Полная ст-ть с уч.НЗС (Авто)'!TQ$11:INDIRECT("'Полная ст-ть с уч.НЗС (Авто)'!TQ"&amp;$J$26))/$D11)</f>
        <v>0</v>
      </c>
      <c r="TR11" s="44">
        <f ca="1">IF($D11=0,0,SUMIF('Полная ст-ть с уч.НЗС (Авто)'!$YO$11:INDIRECT("'Полная ст-ть с уч.НЗС (Авто)'!YO"&amp;$J$26),$C11,'Полная ст-ть с уч.НЗС (Авто)'!TR$11:INDIRECT("'Полная ст-ть с уч.НЗС (Авто)'!TR"&amp;$J$26))/$D11)</f>
        <v>0</v>
      </c>
      <c r="TS11" s="44">
        <f ca="1">IF($D11=0,0,SUMIF('Полная ст-ть с уч.НЗС (Авто)'!$YO$11:INDIRECT("'Полная ст-ть с уч.НЗС (Авто)'!YO"&amp;$J$26),$C11,'Полная ст-ть с уч.НЗС (Авто)'!TS$11:INDIRECT("'Полная ст-ть с уч.НЗС (Авто)'!TS"&amp;$J$26))/$D11)</f>
        <v>0</v>
      </c>
      <c r="TT11" s="44">
        <f ca="1">IF($D11=0,0,SUMIF('Полная ст-ть с уч.НЗС (Авто)'!$YO$11:INDIRECT("'Полная ст-ть с уч.НЗС (Авто)'!YO"&amp;$J$26),$C11,'Полная ст-ть с уч.НЗС (Авто)'!TT$11:INDIRECT("'Полная ст-ть с уч.НЗС (Авто)'!TT"&amp;$J$26))/$D11)</f>
        <v>0</v>
      </c>
      <c r="TU11" s="44">
        <f ca="1">IF($D11=0,0,SUMIF('Полная ст-ть с уч.НЗС (Авто)'!$YO$11:INDIRECT("'Полная ст-ть с уч.НЗС (Авто)'!YO"&amp;$J$26),$C11,'Полная ст-ть с уч.НЗС (Авто)'!TU$11:INDIRECT("'Полная ст-ть с уч.НЗС (Авто)'!TU"&amp;$J$26))/$D11)</f>
        <v>0</v>
      </c>
      <c r="TV11" s="44">
        <f ca="1">IF($D11=0,0,SUMIF('Полная ст-ть с уч.НЗС (Авто)'!$YO$11:INDIRECT("'Полная ст-ть с уч.НЗС (Авто)'!YO"&amp;$J$26),$C11,'Полная ст-ть с уч.НЗС (Авто)'!TV$11:INDIRECT("'Полная ст-ть с уч.НЗС (Авто)'!TV"&amp;$J$26))/$D11)</f>
        <v>0</v>
      </c>
      <c r="TW11" s="44">
        <f ca="1">IF($D11=0,0,SUMIF('Полная ст-ть с уч.НЗС (Авто)'!$YO$11:INDIRECT("'Полная ст-ть с уч.НЗС (Авто)'!YO"&amp;$J$26),$C11,'Полная ст-ть с уч.НЗС (Авто)'!TW$11:INDIRECT("'Полная ст-ть с уч.НЗС (Авто)'!TW"&amp;$J$26))/$D11)</f>
        <v>0</v>
      </c>
      <c r="TX11" s="44">
        <f ca="1">IF($D11=0,0,SUMIF('Полная ст-ть с уч.НЗС (Авто)'!$YO$11:INDIRECT("'Полная ст-ть с уч.НЗС (Авто)'!YO"&amp;$J$26),$C11,'Полная ст-ть с уч.НЗС (Авто)'!TX$11:INDIRECT("'Полная ст-ть с уч.НЗС (Авто)'!TX"&amp;$J$26))/$D11)</f>
        <v>0</v>
      </c>
      <c r="TY11" s="44">
        <f ca="1">IF($D11=0,0,SUMIF('Полная ст-ть с уч.НЗС (Авто)'!$YO$11:INDIRECT("'Полная ст-ть с уч.НЗС (Авто)'!YO"&amp;$J$26),$C11,'Полная ст-ть с уч.НЗС (Авто)'!TY$11:INDIRECT("'Полная ст-ть с уч.НЗС (Авто)'!TY"&amp;$J$26))/$D11)</f>
        <v>0</v>
      </c>
      <c r="TZ11" s="44">
        <f ca="1">IF($D11=0,0,SUMIF('Полная ст-ть с уч.НЗС (Авто)'!$YO$11:INDIRECT("'Полная ст-ть с уч.НЗС (Авто)'!YO"&amp;$J$26),$C11,'Полная ст-ть с уч.НЗС (Авто)'!TZ$11:INDIRECT("'Полная ст-ть с уч.НЗС (Авто)'!TZ"&amp;$J$26))/$D11)</f>
        <v>0</v>
      </c>
      <c r="UA11" s="44">
        <f ca="1">IF($D11=0,0,SUMIF('Полная ст-ть с уч.НЗС (Авто)'!$YO$11:INDIRECT("'Полная ст-ть с уч.НЗС (Авто)'!YO"&amp;$J$26),$C11,'Полная ст-ть с уч.НЗС (Авто)'!UA$11:INDIRECT("'Полная ст-ть с уч.НЗС (Авто)'!UA"&amp;$J$26))/$D11)</f>
        <v>0</v>
      </c>
      <c r="UB11" s="44">
        <f ca="1">IF($D11=0,0,SUMIF('Полная ст-ть с уч.НЗС (Авто)'!$YO$11:INDIRECT("'Полная ст-ть с уч.НЗС (Авто)'!YO"&amp;$J$26),$C11,'Полная ст-ть с уч.НЗС (Авто)'!UB$11:INDIRECT("'Полная ст-ть с уч.НЗС (Авто)'!UB"&amp;$J$26))/$D11)</f>
        <v>0</v>
      </c>
      <c r="UC11" s="44">
        <f ca="1">IF($D11=0,0,SUMIF('Полная ст-ть с уч.НЗС (Авто)'!$YO$11:INDIRECT("'Полная ст-ть с уч.НЗС (Авто)'!YO"&amp;$J$26),$C11,'Полная ст-ть с уч.НЗС (Авто)'!UC$11:INDIRECT("'Полная ст-ть с уч.НЗС (Авто)'!UC"&amp;$J$26))/$D11)</f>
        <v>0</v>
      </c>
      <c r="UD11" s="44">
        <f ca="1">IF($D11=0,0,SUMIF('Полная ст-ть с уч.НЗС (Авто)'!$YO$11:INDIRECT("'Полная ст-ть с уч.НЗС (Авто)'!YO"&amp;$J$26),$C11,'Полная ст-ть с уч.НЗС (Авто)'!UD$11:INDIRECT("'Полная ст-ть с уч.НЗС (Авто)'!UD"&amp;$J$26))/$D11)</f>
        <v>0</v>
      </c>
      <c r="UE11" s="44">
        <f ca="1">IF($D11=0,0,SUMIF('Полная ст-ть с уч.НЗС (Авто)'!$YO$11:INDIRECT("'Полная ст-ть с уч.НЗС (Авто)'!YO"&amp;$J$26),$C11,'Полная ст-ть с уч.НЗС (Авто)'!UE$11:INDIRECT("'Полная ст-ть с уч.НЗС (Авто)'!UE"&amp;$J$26))/$D11)</f>
        <v>0</v>
      </c>
      <c r="UF11" s="44">
        <f ca="1">IF($D11=0,0,SUMIF('Полная ст-ть с уч.НЗС (Авто)'!$YO$11:INDIRECT("'Полная ст-ть с уч.НЗС (Авто)'!YO"&amp;$J$26),$C11,'Полная ст-ть с уч.НЗС (Авто)'!UF$11:INDIRECT("'Полная ст-ть с уч.НЗС (Авто)'!UF"&amp;$J$26))/$D11)</f>
        <v>0</v>
      </c>
      <c r="UG11" s="44">
        <f ca="1">IF($D11=0,0,SUMIF('Полная ст-ть с уч.НЗС (Авто)'!$YO$11:INDIRECT("'Полная ст-ть с уч.НЗС (Авто)'!YO"&amp;$J$26),$C11,'Полная ст-ть с уч.НЗС (Авто)'!UG$11:INDIRECT("'Полная ст-ть с уч.НЗС (Авто)'!UG"&amp;$J$26))/$D11)</f>
        <v>0</v>
      </c>
      <c r="UH11" s="44">
        <f ca="1">IF($D11=0,0,SUMIF('Полная ст-ть с уч.НЗС (Авто)'!$YO$11:INDIRECT("'Полная ст-ть с уч.НЗС (Авто)'!YO"&amp;$J$26),$C11,'Полная ст-ть с уч.НЗС (Авто)'!UH$11:INDIRECT("'Полная ст-ть с уч.НЗС (Авто)'!UH"&amp;$J$26))/$D11)</f>
        <v>0</v>
      </c>
      <c r="UI11" s="44">
        <f ca="1">IF($D11=0,0,SUMIF('Полная ст-ть с уч.НЗС (Авто)'!$YO$11:INDIRECT("'Полная ст-ть с уч.НЗС (Авто)'!YO"&amp;$J$26),$C11,'Полная ст-ть с уч.НЗС (Авто)'!UI$11:INDIRECT("'Полная ст-ть с уч.НЗС (Авто)'!UI"&amp;$J$26))/$D11)</f>
        <v>0</v>
      </c>
      <c r="UJ11" s="44">
        <f ca="1">IF($D11=0,0,SUMIF('Полная ст-ть с уч.НЗС (Авто)'!$YO$11:INDIRECT("'Полная ст-ть с уч.НЗС (Авто)'!YO"&amp;$J$26),$C11,'Полная ст-ть с уч.НЗС (Авто)'!UJ$11:INDIRECT("'Полная ст-ть с уч.НЗС (Авто)'!UJ"&amp;$J$26))/$D11)</f>
        <v>0</v>
      </c>
      <c r="UK11" s="44">
        <f ca="1">IF($D11=0,0,SUMIF('Полная ст-ть с уч.НЗС (Авто)'!$YO$11:INDIRECT("'Полная ст-ть с уч.НЗС (Авто)'!YO"&amp;$J$26),$C11,'Полная ст-ть с уч.НЗС (Авто)'!UK$11:INDIRECT("'Полная ст-ть с уч.НЗС (Авто)'!UK"&amp;$J$26))/$D11)</f>
        <v>0</v>
      </c>
      <c r="UL11" s="44">
        <f ca="1">IF($D11=0,0,SUMIF('Полная ст-ть с уч.НЗС (Авто)'!$YO$11:INDIRECT("'Полная ст-ть с уч.НЗС (Авто)'!YO"&amp;$J$26),$C11,'Полная ст-ть с уч.НЗС (Авто)'!UL$11:INDIRECT("'Полная ст-ть с уч.НЗС (Авто)'!UL"&amp;$J$26))/$D11)</f>
        <v>0</v>
      </c>
      <c r="UM11" s="44">
        <f ca="1">IF($D11=0,0,SUMIF('Полная ст-ть с уч.НЗС (Авто)'!$YO$11:INDIRECT("'Полная ст-ть с уч.НЗС (Авто)'!YO"&amp;$J$26),$C11,'Полная ст-ть с уч.НЗС (Авто)'!UM$11:INDIRECT("'Полная ст-ть с уч.НЗС (Авто)'!UM"&amp;$J$26))/$D11)</f>
        <v>0</v>
      </c>
      <c r="UN11" s="44">
        <f ca="1">IF($D11=0,0,SUMIF('Полная ст-ть с уч.НЗС (Авто)'!$YO$11:INDIRECT("'Полная ст-ть с уч.НЗС (Авто)'!YO"&amp;$J$26),$C11,'Полная ст-ть с уч.НЗС (Авто)'!UN$11:INDIRECT("'Полная ст-ть с уч.НЗС (Авто)'!UN"&amp;$J$26))/$D11)</f>
        <v>0</v>
      </c>
      <c r="UO11" s="44">
        <f ca="1">IF($D11=0,0,SUMIF('Полная ст-ть с уч.НЗС (Авто)'!$YO$11:INDIRECT("'Полная ст-ть с уч.НЗС (Авто)'!YO"&amp;$J$26),$C11,'Полная ст-ть с уч.НЗС (Авто)'!UO$11:INDIRECT("'Полная ст-ть с уч.НЗС (Авто)'!UO"&amp;$J$26))/$D11)</f>
        <v>0</v>
      </c>
      <c r="UP11" s="44">
        <f ca="1">IF($D11=0,0,SUMIF('Полная ст-ть с уч.НЗС (Авто)'!$YO$11:INDIRECT("'Полная ст-ть с уч.НЗС (Авто)'!YO"&amp;$J$26),$C11,'Полная ст-ть с уч.НЗС (Авто)'!UP$11:INDIRECT("'Полная ст-ть с уч.НЗС (Авто)'!UP"&amp;$J$26))/$D11)</f>
        <v>0</v>
      </c>
      <c r="UQ11" s="44">
        <f ca="1">IF($D11=0,0,SUMIF('Полная ст-ть с уч.НЗС (Авто)'!$YO$11:INDIRECT("'Полная ст-ть с уч.НЗС (Авто)'!YO"&amp;$J$26),$C11,'Полная ст-ть с уч.НЗС (Авто)'!UQ$11:INDIRECT("'Полная ст-ть с уч.НЗС (Авто)'!UQ"&amp;$J$26))/$D11)</f>
        <v>0</v>
      </c>
      <c r="UR11" s="44">
        <f ca="1">IF($D11=0,0,SUMIF('Полная ст-ть с уч.НЗС (Авто)'!$YO$11:INDIRECT("'Полная ст-ть с уч.НЗС (Авто)'!YO"&amp;$J$26),$C11,'Полная ст-ть с уч.НЗС (Авто)'!UR$11:INDIRECT("'Полная ст-ть с уч.НЗС (Авто)'!UR"&amp;$J$26))/$D11)</f>
        <v>0</v>
      </c>
      <c r="US11" s="44">
        <f ca="1">IF($D11=0,0,SUMIF('Полная ст-ть с уч.НЗС (Авто)'!$YO$11:INDIRECT("'Полная ст-ть с уч.НЗС (Авто)'!YO"&amp;$J$26),$C11,'Полная ст-ть с уч.НЗС (Авто)'!US$11:INDIRECT("'Полная ст-ть с уч.НЗС (Авто)'!US"&amp;$J$26))/$D11)</f>
        <v>0</v>
      </c>
      <c r="UT11" s="44">
        <f ca="1">IF($D11=0,0,SUMIF('Полная ст-ть с уч.НЗС (Авто)'!$YO$11:INDIRECT("'Полная ст-ть с уч.НЗС (Авто)'!YO"&amp;$J$26),$C11,'Полная ст-ть с уч.НЗС (Авто)'!UT$11:INDIRECT("'Полная ст-ть с уч.НЗС (Авто)'!UT"&amp;$J$26))/$D11)</f>
        <v>0</v>
      </c>
      <c r="UU11" s="44">
        <f ca="1">IF($D11=0,0,SUMIF('Полная ст-ть с уч.НЗС (Авто)'!$YO$11:INDIRECT("'Полная ст-ть с уч.НЗС (Авто)'!YO"&amp;$J$26),$C11,'Полная ст-ть с уч.НЗС (Авто)'!UU$11:INDIRECT("'Полная ст-ть с уч.НЗС (Авто)'!UU"&amp;$J$26))/$D11)</f>
        <v>0</v>
      </c>
      <c r="UV11" s="44">
        <f ca="1">IF($D11=0,0,SUMIF('Полная ст-ть с уч.НЗС (Авто)'!$YO$11:INDIRECT("'Полная ст-ть с уч.НЗС (Авто)'!YO"&amp;$J$26),$C11,'Полная ст-ть с уч.НЗС (Авто)'!UV$11:INDIRECT("'Полная ст-ть с уч.НЗС (Авто)'!UV"&amp;$J$26))/$D11)</f>
        <v>0</v>
      </c>
      <c r="UW11" s="44">
        <f ca="1">IF($D11=0,0,SUMIF('Полная ст-ть с уч.НЗС (Авто)'!$YO$11:INDIRECT("'Полная ст-ть с уч.НЗС (Авто)'!YO"&amp;$J$26),$C11,'Полная ст-ть с уч.НЗС (Авто)'!UW$11:INDIRECT("'Полная ст-ть с уч.НЗС (Авто)'!UW"&amp;$J$26))/$D11)</f>
        <v>0</v>
      </c>
      <c r="UX11" s="44">
        <f ca="1">IF($D11=0,0,SUMIF('Полная ст-ть с уч.НЗС (Авто)'!$YO$11:INDIRECT("'Полная ст-ть с уч.НЗС (Авто)'!YO"&amp;$J$26),$C11,'Полная ст-ть с уч.НЗС (Авто)'!UX$11:INDIRECT("'Полная ст-ть с уч.НЗС (Авто)'!UX"&amp;$J$26))/$D11)</f>
        <v>0</v>
      </c>
      <c r="UY11" s="44">
        <f ca="1">IF($D11=0,0,SUMIF('Полная ст-ть с уч.НЗС (Авто)'!$YO$11:INDIRECT("'Полная ст-ть с уч.НЗС (Авто)'!YO"&amp;$J$26),$C11,'Полная ст-ть с уч.НЗС (Авто)'!UY$11:INDIRECT("'Полная ст-ть с уч.НЗС (Авто)'!UY"&amp;$J$26))/$D11)</f>
        <v>0</v>
      </c>
      <c r="UZ11" s="44">
        <f ca="1">IF($D11=0,0,SUMIF('Полная ст-ть с уч.НЗС (Авто)'!$YO$11:INDIRECT("'Полная ст-ть с уч.НЗС (Авто)'!YO"&amp;$J$26),$C11,'Полная ст-ть с уч.НЗС (Авто)'!UZ$11:INDIRECT("'Полная ст-ть с уч.НЗС (Авто)'!UZ"&amp;$J$26))/$D11)</f>
        <v>0</v>
      </c>
      <c r="VA11" s="44">
        <f ca="1">IF($D11=0,0,SUMIF('Полная ст-ть с уч.НЗС (Авто)'!$YO$11:INDIRECT("'Полная ст-ть с уч.НЗС (Авто)'!YO"&amp;$J$26),$C11,'Полная ст-ть с уч.НЗС (Авто)'!VA$11:INDIRECT("'Полная ст-ть с уч.НЗС (Авто)'!VA"&amp;$J$26))/$D11)</f>
        <v>0</v>
      </c>
      <c r="VB11" s="44">
        <f ca="1">IF($D11=0,0,SUMIF('Полная ст-ть с уч.НЗС (Авто)'!$YO$11:INDIRECT("'Полная ст-ть с уч.НЗС (Авто)'!YO"&amp;$J$26),$C11,'Полная ст-ть с уч.НЗС (Авто)'!VB$11:INDIRECT("'Полная ст-ть с уч.НЗС (Авто)'!VB"&amp;$J$26))/$D11)</f>
        <v>0</v>
      </c>
      <c r="VC11" s="44">
        <f ca="1">IF($D11=0,0,SUMIF('Полная ст-ть с уч.НЗС (Авто)'!$YO$11:INDIRECT("'Полная ст-ть с уч.НЗС (Авто)'!YO"&amp;$J$26),$C11,'Полная ст-ть с уч.НЗС (Авто)'!VC$11:INDIRECT("'Полная ст-ть с уч.НЗС (Авто)'!VC"&amp;$J$26))/$D11)</f>
        <v>0</v>
      </c>
      <c r="VD11" s="44">
        <f ca="1">IF($D11=0,0,SUMIF('Полная ст-ть с уч.НЗС (Авто)'!$YO$11:INDIRECT("'Полная ст-ть с уч.НЗС (Авто)'!YO"&amp;$J$26),$C11,'Полная ст-ть с уч.НЗС (Авто)'!VD$11:INDIRECT("'Полная ст-ть с уч.НЗС (Авто)'!VD"&amp;$J$26))/$D11)</f>
        <v>0</v>
      </c>
      <c r="VE11" s="44">
        <f ca="1">IF($D11=0,0,SUMIF('Полная ст-ть с уч.НЗС (Авто)'!$YO$11:INDIRECT("'Полная ст-ть с уч.НЗС (Авто)'!YO"&amp;$J$26),$C11,'Полная ст-ть с уч.НЗС (Авто)'!VE$11:INDIRECT("'Полная ст-ть с уч.НЗС (Авто)'!VE"&amp;$J$26))/$D11)</f>
        <v>0</v>
      </c>
      <c r="VF11" s="44">
        <f ca="1">IF($D11=0,0,SUMIF('Полная ст-ть с уч.НЗС (Авто)'!$YO$11:INDIRECT("'Полная ст-ть с уч.НЗС (Авто)'!YO"&amp;$J$26),$C11,'Полная ст-ть с уч.НЗС (Авто)'!VF$11:INDIRECT("'Полная ст-ть с уч.НЗС (Авто)'!VF"&amp;$J$26))/$D11)</f>
        <v>0</v>
      </c>
      <c r="VG11" s="44">
        <f ca="1">IF($D11=0,0,SUMIF('Полная ст-ть с уч.НЗС (Авто)'!$YO$11:INDIRECT("'Полная ст-ть с уч.НЗС (Авто)'!YO"&amp;$J$26),$C11,'Полная ст-ть с уч.НЗС (Авто)'!VG$11:INDIRECT("'Полная ст-ть с уч.НЗС (Авто)'!VG"&amp;$J$26))/$D11)</f>
        <v>0</v>
      </c>
      <c r="VH11" s="44">
        <f ca="1">IF($D11=0,0,SUMIF('Полная ст-ть с уч.НЗС (Авто)'!$YO$11:INDIRECT("'Полная ст-ть с уч.НЗС (Авто)'!YO"&amp;$J$26),$C11,'Полная ст-ть с уч.НЗС (Авто)'!VH$11:INDIRECT("'Полная ст-ть с уч.НЗС (Авто)'!VH"&amp;$J$26))/$D11)</f>
        <v>0</v>
      </c>
      <c r="VI11" s="44">
        <f ca="1">IF($D11=0,0,SUMIF('Полная ст-ть с уч.НЗС (Авто)'!$YO$11:INDIRECT("'Полная ст-ть с уч.НЗС (Авто)'!YO"&amp;$J$26),$C11,'Полная ст-ть с уч.НЗС (Авто)'!VI$11:INDIRECT("'Полная ст-ть с уч.НЗС (Авто)'!VI"&amp;$J$26))/$D11)</f>
        <v>0</v>
      </c>
      <c r="VJ11" s="44">
        <f ca="1">IF($D11=0,0,SUMIF('Полная ст-ть с уч.НЗС (Авто)'!$YO$11:INDIRECT("'Полная ст-ть с уч.НЗС (Авто)'!YO"&amp;$J$26),$C11,'Полная ст-ть с уч.НЗС (Авто)'!VJ$11:INDIRECT("'Полная ст-ть с уч.НЗС (Авто)'!VJ"&amp;$J$26))/$D11)</f>
        <v>0</v>
      </c>
      <c r="VK11" s="44">
        <f ca="1">IF($D11=0,0,SUMIF('Полная ст-ть с уч.НЗС (Авто)'!$YO$11:INDIRECT("'Полная ст-ть с уч.НЗС (Авто)'!YO"&amp;$J$26),$C11,'Полная ст-ть с уч.НЗС (Авто)'!VK$11:INDIRECT("'Полная ст-ть с уч.НЗС (Авто)'!VK"&amp;$J$26))/$D11)</f>
        <v>0</v>
      </c>
      <c r="VL11" s="44">
        <f ca="1">IF($D11=0,0,SUMIF('Полная ст-ть с уч.НЗС (Авто)'!$YO$11:INDIRECT("'Полная ст-ть с уч.НЗС (Авто)'!YO"&amp;$J$26),$C11,'Полная ст-ть с уч.НЗС (Авто)'!VL$11:INDIRECT("'Полная ст-ть с уч.НЗС (Авто)'!VL"&amp;$J$26))/$D11)</f>
        <v>0</v>
      </c>
      <c r="VM11" s="44">
        <f ca="1">IF($D11=0,0,SUMIF('Полная ст-ть с уч.НЗС (Авто)'!$YO$11:INDIRECT("'Полная ст-ть с уч.НЗС (Авто)'!YO"&amp;$J$26),$C11,'Полная ст-ть с уч.НЗС (Авто)'!VM$11:INDIRECT("'Полная ст-ть с уч.НЗС (Авто)'!VM"&amp;$J$26))/$D11)</f>
        <v>0</v>
      </c>
      <c r="VN11" s="44">
        <f ca="1">IF($D11=0,0,SUMIF('Полная ст-ть с уч.НЗС (Авто)'!$YO$11:INDIRECT("'Полная ст-ть с уч.НЗС (Авто)'!YO"&amp;$J$26),$C11,'Полная ст-ть с уч.НЗС (Авто)'!VN$11:INDIRECT("'Полная ст-ть с уч.НЗС (Авто)'!VN"&amp;$J$26))/$D11)</f>
        <v>0</v>
      </c>
      <c r="VO11" s="44">
        <f ca="1">IF($D11=0,0,SUMIF('Полная ст-ть с уч.НЗС (Авто)'!$YO$11:INDIRECT("'Полная ст-ть с уч.НЗС (Авто)'!YO"&amp;$J$26),$C11,'Полная ст-ть с уч.НЗС (Авто)'!VO$11:INDIRECT("'Полная ст-ть с уч.НЗС (Авто)'!VO"&amp;$J$26))/$D11)</f>
        <v>0</v>
      </c>
      <c r="VP11" s="44">
        <f ca="1">IF($D11=0,0,SUMIF('Полная ст-ть с уч.НЗС (Авто)'!$YO$11:INDIRECT("'Полная ст-ть с уч.НЗС (Авто)'!YO"&amp;$J$26),$C11,'Полная ст-ть с уч.НЗС (Авто)'!VP$11:INDIRECT("'Полная ст-ть с уч.НЗС (Авто)'!VP"&amp;$J$26))/$D11)</f>
        <v>0</v>
      </c>
      <c r="VQ11" s="44">
        <f ca="1">IF($D11=0,0,SUMIF('Полная ст-ть с уч.НЗС (Авто)'!$YO$11:INDIRECT("'Полная ст-ть с уч.НЗС (Авто)'!YO"&amp;$J$26),$C11,'Полная ст-ть с уч.НЗС (Авто)'!VQ$11:INDIRECT("'Полная ст-ть с уч.НЗС (Авто)'!VQ"&amp;$J$26))/$D11)</f>
        <v>0</v>
      </c>
      <c r="VR11" s="44">
        <f ca="1">IF($D11=0,0,SUMIF('Полная ст-ть с уч.НЗС (Авто)'!$YO$11:INDIRECT("'Полная ст-ть с уч.НЗС (Авто)'!YO"&amp;$J$26),$C11,'Полная ст-ть с уч.НЗС (Авто)'!VR$11:INDIRECT("'Полная ст-ть с уч.НЗС (Авто)'!VR"&amp;$J$26))/$D11)</f>
        <v>0</v>
      </c>
      <c r="VS11" s="44">
        <f ca="1">IF($D11=0,0,SUMIF('Полная ст-ть с уч.НЗС (Авто)'!$YO$11:INDIRECT("'Полная ст-ть с уч.НЗС (Авто)'!YO"&amp;$J$26),$C11,'Полная ст-ть с уч.НЗС (Авто)'!VS$11:INDIRECT("'Полная ст-ть с уч.НЗС (Авто)'!VS"&amp;$J$26))/$D11)</f>
        <v>0</v>
      </c>
      <c r="VT11" s="44">
        <f ca="1">IF($D11=0,0,SUMIF('Полная ст-ть с уч.НЗС (Авто)'!$YO$11:INDIRECT("'Полная ст-ть с уч.НЗС (Авто)'!YO"&amp;$J$26),$C11,'Полная ст-ть с уч.НЗС (Авто)'!VT$11:INDIRECT("'Полная ст-ть с уч.НЗС (Авто)'!VT"&amp;$J$26))/$D11)</f>
        <v>0</v>
      </c>
      <c r="VU11" s="44">
        <f ca="1">IF($D11=0,0,SUMIF('Полная ст-ть с уч.НЗС (Авто)'!$YO$11:INDIRECT("'Полная ст-ть с уч.НЗС (Авто)'!YO"&amp;$J$26),$C11,'Полная ст-ть с уч.НЗС (Авто)'!VU$11:INDIRECT("'Полная ст-ть с уч.НЗС (Авто)'!VU"&amp;$J$26))/$D11)</f>
        <v>0</v>
      </c>
      <c r="VV11" s="44">
        <f ca="1">IF($D11=0,0,SUMIF('Полная ст-ть с уч.НЗС (Авто)'!$YO$11:INDIRECT("'Полная ст-ть с уч.НЗС (Авто)'!YO"&amp;$J$26),$C11,'Полная ст-ть с уч.НЗС (Авто)'!VV$11:INDIRECT("'Полная ст-ть с уч.НЗС (Авто)'!VV"&amp;$J$26))/$D11)</f>
        <v>0</v>
      </c>
      <c r="VW11" s="44">
        <f ca="1">IF($D11=0,0,SUMIF('Полная ст-ть с уч.НЗС (Авто)'!$YO$11:INDIRECT("'Полная ст-ть с уч.НЗС (Авто)'!YO"&amp;$J$26),$C11,'Полная ст-ть с уч.НЗС (Авто)'!VW$11:INDIRECT("'Полная ст-ть с уч.НЗС (Авто)'!VW"&amp;$J$26))/$D11)</f>
        <v>0</v>
      </c>
      <c r="VX11" s="44">
        <f ca="1">IF($D11=0,0,SUMIF('Полная ст-ть с уч.НЗС (Авто)'!$YO$11:INDIRECT("'Полная ст-ть с уч.НЗС (Авто)'!YO"&amp;$J$26),$C11,'Полная ст-ть с уч.НЗС (Авто)'!VX$11:INDIRECT("'Полная ст-ть с уч.НЗС (Авто)'!VX"&amp;$J$26))/$D11)</f>
        <v>0</v>
      </c>
      <c r="VY11" s="44">
        <f ca="1">IF($D11=0,0,SUMIF('Полная ст-ть с уч.НЗС (Авто)'!$YO$11:INDIRECT("'Полная ст-ть с уч.НЗС (Авто)'!YO"&amp;$J$26),$C11,'Полная ст-ть с уч.НЗС (Авто)'!VY$11:INDIRECT("'Полная ст-ть с уч.НЗС (Авто)'!VY"&amp;$J$26))/$D11)</f>
        <v>0</v>
      </c>
      <c r="VZ11" s="44">
        <f ca="1">IF($D11=0,0,SUMIF('Полная ст-ть с уч.НЗС (Авто)'!$YO$11:INDIRECT("'Полная ст-ть с уч.НЗС (Авто)'!YO"&amp;$J$26),$C11,'Полная ст-ть с уч.НЗС (Авто)'!VZ$11:INDIRECT("'Полная ст-ть с уч.НЗС (Авто)'!VZ"&amp;$J$26))/$D11)</f>
        <v>0</v>
      </c>
      <c r="WA11" s="44">
        <f ca="1">IF($D11=0,0,SUMIF('Полная ст-ть с уч.НЗС (Авто)'!$YO$11:INDIRECT("'Полная ст-ть с уч.НЗС (Авто)'!YO"&amp;$J$26),$C11,'Полная ст-ть с уч.НЗС (Авто)'!WA$11:INDIRECT("'Полная ст-ть с уч.НЗС (Авто)'!WA"&amp;$J$26))/$D11)</f>
        <v>0</v>
      </c>
      <c r="WB11" s="44">
        <f ca="1">IF($D11=0,0,SUMIF('Полная ст-ть с уч.НЗС (Авто)'!$YO$11:INDIRECT("'Полная ст-ть с уч.НЗС (Авто)'!YO"&amp;$J$26),$C11,'Полная ст-ть с уч.НЗС (Авто)'!WB$11:INDIRECT("'Полная ст-ть с уч.НЗС (Авто)'!WB"&amp;$J$26))/$D11)</f>
        <v>0</v>
      </c>
      <c r="WC11" s="44">
        <f ca="1">IF($D11=0,0,SUMIF('Полная ст-ть с уч.НЗС (Авто)'!$YO$11:INDIRECT("'Полная ст-ть с уч.НЗС (Авто)'!YO"&amp;$J$26),$C11,'Полная ст-ть с уч.НЗС (Авто)'!WC$11:INDIRECT("'Полная ст-ть с уч.НЗС (Авто)'!WC"&amp;$J$26))/$D11)</f>
        <v>0</v>
      </c>
      <c r="WD11" s="44">
        <f ca="1">IF($D11=0,0,SUMIF('Полная ст-ть с уч.НЗС (Авто)'!$YO$11:INDIRECT("'Полная ст-ть с уч.НЗС (Авто)'!YO"&amp;$J$26),$C11,'Полная ст-ть с уч.НЗС (Авто)'!WD$11:INDIRECT("'Полная ст-ть с уч.НЗС (Авто)'!WD"&amp;$J$26))/$D11)</f>
        <v>0</v>
      </c>
      <c r="WE11" s="44">
        <f ca="1">IF($D11=0,0,SUMIF('Полная ст-ть с уч.НЗС (Авто)'!$YO$11:INDIRECT("'Полная ст-ть с уч.НЗС (Авто)'!YO"&amp;$J$26),$C11,'Полная ст-ть с уч.НЗС (Авто)'!WE$11:INDIRECT("'Полная ст-ть с уч.НЗС (Авто)'!WE"&amp;$J$26))/$D11)</f>
        <v>0</v>
      </c>
      <c r="WF11" s="44">
        <f ca="1">IF($D11=0,0,SUMIF('Полная ст-ть с уч.НЗС (Авто)'!$YO$11:INDIRECT("'Полная ст-ть с уч.НЗС (Авто)'!YO"&amp;$J$26),$C11,'Полная ст-ть с уч.НЗС (Авто)'!WF$11:INDIRECT("'Полная ст-ть с уч.НЗС (Авто)'!WF"&amp;$J$26))/$D11)</f>
        <v>0</v>
      </c>
      <c r="WG11" s="44">
        <f ca="1">IF($D11=0,0,SUMIF('Полная ст-ть с уч.НЗС (Авто)'!$YO$11:INDIRECT("'Полная ст-ть с уч.НЗС (Авто)'!YO"&amp;$J$26),$C11,'Полная ст-ть с уч.НЗС (Авто)'!WG$11:INDIRECT("'Полная ст-ть с уч.НЗС (Авто)'!WG"&amp;$J$26))/$D11)</f>
        <v>0</v>
      </c>
      <c r="WH11" s="44">
        <f ca="1">IF($D11=0,0,SUMIF('Полная ст-ть с уч.НЗС (Авто)'!$YO$11:INDIRECT("'Полная ст-ть с уч.НЗС (Авто)'!YO"&amp;$J$26),$C11,'Полная ст-ть с уч.НЗС (Авто)'!WH$11:INDIRECT("'Полная ст-ть с уч.НЗС (Авто)'!WH"&amp;$J$26))/$D11)</f>
        <v>0</v>
      </c>
      <c r="WI11" s="44">
        <f ca="1">IF($D11=0,0,SUMIF('Полная ст-ть с уч.НЗС (Авто)'!$YO$11:INDIRECT("'Полная ст-ть с уч.НЗС (Авто)'!YO"&amp;$J$26),$C11,'Полная ст-ть с уч.НЗС (Авто)'!WI$11:INDIRECT("'Полная ст-ть с уч.НЗС (Авто)'!WI"&amp;$J$26))/$D11)</f>
        <v>0</v>
      </c>
      <c r="WJ11" s="44">
        <f ca="1">IF($D11=0,0,SUMIF('Полная ст-ть с уч.НЗС (Авто)'!$YO$11:INDIRECT("'Полная ст-ть с уч.НЗС (Авто)'!YO"&amp;$J$26),$C11,'Полная ст-ть с уч.НЗС (Авто)'!WJ$11:INDIRECT("'Полная ст-ть с уч.НЗС (Авто)'!WJ"&amp;$J$26))/$D11)</f>
        <v>0</v>
      </c>
      <c r="WK11" s="44">
        <f ca="1">IF($D11=0,0,SUMIF('Полная ст-ть с уч.НЗС (Авто)'!$YO$11:INDIRECT("'Полная ст-ть с уч.НЗС (Авто)'!YO"&amp;$J$26),$C11,'Полная ст-ть с уч.НЗС (Авто)'!WK$11:INDIRECT("'Полная ст-ть с уч.НЗС (Авто)'!WK"&amp;$J$26))/$D11)</f>
        <v>0</v>
      </c>
      <c r="WL11" s="44">
        <f ca="1">IF($D11=0,0,SUMIF('Полная ст-ть с уч.НЗС (Авто)'!$YO$11:INDIRECT("'Полная ст-ть с уч.НЗС (Авто)'!YO"&amp;$J$26),$C11,'Полная ст-ть с уч.НЗС (Авто)'!WL$11:INDIRECT("'Полная ст-ть с уч.НЗС (Авто)'!WL"&amp;$J$26))/$D11)</f>
        <v>0</v>
      </c>
      <c r="WM11" s="44">
        <f ca="1">IF($D11=0,0,SUMIF('Полная ст-ть с уч.НЗС (Авто)'!$YO$11:INDIRECT("'Полная ст-ть с уч.НЗС (Авто)'!YO"&amp;$J$26),$C11,'Полная ст-ть с уч.НЗС (Авто)'!WM$11:INDIRECT("'Полная ст-ть с уч.НЗС (Авто)'!WM"&amp;$J$26))/$D11)</f>
        <v>0</v>
      </c>
      <c r="WN11" s="44">
        <f ca="1">IF($D11=0,0,SUMIF('Полная ст-ть с уч.НЗС (Авто)'!$YO$11:INDIRECT("'Полная ст-ть с уч.НЗС (Авто)'!YO"&amp;$J$26),$C11,'Полная ст-ть с уч.НЗС (Авто)'!WN$11:INDIRECT("'Полная ст-ть с уч.НЗС (Авто)'!WN"&amp;$J$26))/$D11)</f>
        <v>0</v>
      </c>
      <c r="WO11" s="44">
        <f ca="1">IF($D11=0,0,SUMIF('Полная ст-ть с уч.НЗС (Авто)'!$YO$11:INDIRECT("'Полная ст-ть с уч.НЗС (Авто)'!YO"&amp;$J$26),$C11,'Полная ст-ть с уч.НЗС (Авто)'!WO$11:INDIRECT("'Полная ст-ть с уч.НЗС (Авто)'!WO"&amp;$J$26))/$D11)</f>
        <v>0</v>
      </c>
      <c r="WP11" s="44">
        <f ca="1">IF($D11=0,0,SUMIF('Полная ст-ть с уч.НЗС (Авто)'!$YO$11:INDIRECT("'Полная ст-ть с уч.НЗС (Авто)'!YO"&amp;$J$26),$C11,'Полная ст-ть с уч.НЗС (Авто)'!WP$11:INDIRECT("'Полная ст-ть с уч.НЗС (Авто)'!WP"&amp;$J$26))/$D11)</f>
        <v>0</v>
      </c>
      <c r="WQ11" s="44">
        <f ca="1">IF($D11=0,0,SUMIF('Полная ст-ть с уч.НЗС (Авто)'!$YO$11:INDIRECT("'Полная ст-ть с уч.НЗС (Авто)'!YO"&amp;$J$26),$C11,'Полная ст-ть с уч.НЗС (Авто)'!WQ$11:INDIRECT("'Полная ст-ть с уч.НЗС (Авто)'!WQ"&amp;$J$26))/$D11)</f>
        <v>0</v>
      </c>
      <c r="WR11" s="44">
        <f ca="1">IF($D11=0,0,SUMIF('Полная ст-ть с уч.НЗС (Авто)'!$YO$11:INDIRECT("'Полная ст-ть с уч.НЗС (Авто)'!YO"&amp;$J$26),$C11,'Полная ст-ть с уч.НЗС (Авто)'!WR$11:INDIRECT("'Полная ст-ть с уч.НЗС (Авто)'!WR"&amp;$J$26))/$D11)</f>
        <v>0</v>
      </c>
      <c r="WS11" s="44">
        <f ca="1">IF($D11=0,0,SUMIF('Полная ст-ть с уч.НЗС (Авто)'!$YO$11:INDIRECT("'Полная ст-ть с уч.НЗС (Авто)'!YO"&amp;$J$26),$C11,'Полная ст-ть с уч.НЗС (Авто)'!WS$11:INDIRECT("'Полная ст-ть с уч.НЗС (Авто)'!WS"&amp;$J$26))/$D11)</f>
        <v>0</v>
      </c>
      <c r="WT11" s="44">
        <f ca="1">IF($D11=0,0,SUMIF('Полная ст-ть с уч.НЗС (Авто)'!$YO$11:INDIRECT("'Полная ст-ть с уч.НЗС (Авто)'!YO"&amp;$J$26),$C11,'Полная ст-ть с уч.НЗС (Авто)'!WT$11:INDIRECT("'Полная ст-ть с уч.НЗС (Авто)'!WT"&amp;$J$26))/$D11)</f>
        <v>0</v>
      </c>
      <c r="WU11" s="44">
        <f ca="1">IF($D11=0,0,SUMIF('Полная ст-ть с уч.НЗС (Авто)'!$YO$11:INDIRECT("'Полная ст-ть с уч.НЗС (Авто)'!YO"&amp;$J$26),$C11,'Полная ст-ть с уч.НЗС (Авто)'!WU$11:INDIRECT("'Полная ст-ть с уч.НЗС (Авто)'!WU"&amp;$J$26))/$D11)</f>
        <v>0</v>
      </c>
      <c r="WV11" s="44">
        <f ca="1">IF($D11=0,0,SUMIF('Полная ст-ть с уч.НЗС (Авто)'!$YO$11:INDIRECT("'Полная ст-ть с уч.НЗС (Авто)'!YO"&amp;$J$26),$C11,'Полная ст-ть с уч.НЗС (Авто)'!WV$11:INDIRECT("'Полная ст-ть с уч.НЗС (Авто)'!WV"&amp;$J$26))/$D11)</f>
        <v>0</v>
      </c>
      <c r="WW11" s="44">
        <f ca="1">IF($D11=0,0,SUMIF('Полная ст-ть с уч.НЗС (Авто)'!$YO$11:INDIRECT("'Полная ст-ть с уч.НЗС (Авто)'!YO"&amp;$J$26),$C11,'Полная ст-ть с уч.НЗС (Авто)'!WW$11:INDIRECT("'Полная ст-ть с уч.НЗС (Авто)'!WW"&amp;$J$26))/$D11)</f>
        <v>0</v>
      </c>
      <c r="WX11" s="44">
        <f ca="1">IF($D11=0,0,SUMIF('Полная ст-ть с уч.НЗС (Авто)'!$YO$11:INDIRECT("'Полная ст-ть с уч.НЗС (Авто)'!YO"&amp;$J$26),$C11,'Полная ст-ть с уч.НЗС (Авто)'!WX$11:INDIRECT("'Полная ст-ть с уч.НЗС (Авто)'!WX"&amp;$J$26))/$D11)</f>
        <v>0</v>
      </c>
      <c r="WY11" s="44">
        <f ca="1">IF($D11=0,0,SUMIF('Полная ст-ть с уч.НЗС (Авто)'!$YO$11:INDIRECT("'Полная ст-ть с уч.НЗС (Авто)'!YO"&amp;$J$26),$C11,'Полная ст-ть с уч.НЗС (Авто)'!WY$11:INDIRECT("'Полная ст-ть с уч.НЗС (Авто)'!WY"&amp;$J$26))/$D11)</f>
        <v>0</v>
      </c>
      <c r="WZ11" s="44">
        <f ca="1">IF($D11=0,0,SUMIF('Полная ст-ть с уч.НЗС (Авто)'!$YO$11:INDIRECT("'Полная ст-ть с уч.НЗС (Авто)'!YO"&amp;$J$26),$C11,'Полная ст-ть с уч.НЗС (Авто)'!WZ$11:INDIRECT("'Полная ст-ть с уч.НЗС (Авто)'!WZ"&amp;$J$26))/$D11)</f>
        <v>0</v>
      </c>
      <c r="XA11" s="44">
        <f ca="1">IF($D11=0,0,SUMIF('Полная ст-ть с уч.НЗС (Авто)'!$YO$11:INDIRECT("'Полная ст-ть с уч.НЗС (Авто)'!YO"&amp;$J$26),$C11,'Полная ст-ть с уч.НЗС (Авто)'!XA$11:INDIRECT("'Полная ст-ть с уч.НЗС (Авто)'!XA"&amp;$J$26))/$D11)</f>
        <v>0</v>
      </c>
      <c r="XB11" s="44">
        <f ca="1">IF($D11=0,0,SUMIF('Полная ст-ть с уч.НЗС (Авто)'!$YO$11:INDIRECT("'Полная ст-ть с уч.НЗС (Авто)'!YO"&amp;$J$26),$C11,'Полная ст-ть с уч.НЗС (Авто)'!XB$11:INDIRECT("'Полная ст-ть с уч.НЗС (Авто)'!XB"&amp;$J$26))/$D11)</f>
        <v>0</v>
      </c>
      <c r="XC11" s="44">
        <f ca="1">IF($D11=0,0,SUMIF('Полная ст-ть с уч.НЗС (Авто)'!$YO$11:INDIRECT("'Полная ст-ть с уч.НЗС (Авто)'!YO"&amp;$J$26),$C11,'Полная ст-ть с уч.НЗС (Авто)'!XC$11:INDIRECT("'Полная ст-ть с уч.НЗС (Авто)'!XC"&amp;$J$26))/$D11)</f>
        <v>0</v>
      </c>
      <c r="XD11" s="44">
        <f ca="1">IF($D11=0,0,SUMIF('Полная ст-ть с уч.НЗС (Авто)'!$YO$11:INDIRECT("'Полная ст-ть с уч.НЗС (Авто)'!YO"&amp;$J$26),$C11,'Полная ст-ть с уч.НЗС (Авто)'!XD$11:INDIRECT("'Полная ст-ть с уч.НЗС (Авто)'!XD"&amp;$J$26))/$D11)</f>
        <v>0</v>
      </c>
      <c r="XE11" s="44">
        <f ca="1">IF($D11=0,0,SUMIF('Полная ст-ть с уч.НЗС (Авто)'!$YO$11:INDIRECT("'Полная ст-ть с уч.НЗС (Авто)'!YO"&amp;$J$26),$C11,'Полная ст-ть с уч.НЗС (Авто)'!XE$11:INDIRECT("'Полная ст-ть с уч.НЗС (Авто)'!XE"&amp;$J$26))/$D11)</f>
        <v>0</v>
      </c>
      <c r="XF11" s="44">
        <f ca="1">IF($D11=0,0,SUMIF('Полная ст-ть с уч.НЗС (Авто)'!$YO$11:INDIRECT("'Полная ст-ть с уч.НЗС (Авто)'!YO"&amp;$J$26),$C11,'Полная ст-ть с уч.НЗС (Авто)'!XF$11:INDIRECT("'Полная ст-ть с уч.НЗС (Авто)'!XF"&amp;$J$26))/$D11)</f>
        <v>0</v>
      </c>
      <c r="XG11" s="44">
        <f ca="1">IF($D11=0,0,SUMIF('Полная ст-ть с уч.НЗС (Авто)'!$YO$11:INDIRECT("'Полная ст-ть с уч.НЗС (Авто)'!YO"&amp;$J$26),$C11,'Полная ст-ть с уч.НЗС (Авто)'!XG$11:INDIRECT("'Полная ст-ть с уч.НЗС (Авто)'!XG"&amp;$J$26))/$D11)</f>
        <v>0</v>
      </c>
      <c r="XH11" s="44">
        <f ca="1">IF($D11=0,0,SUMIF('Полная ст-ть с уч.НЗС (Авто)'!$YO$11:INDIRECT("'Полная ст-ть с уч.НЗС (Авто)'!YO"&amp;$J$26),$C11,'Полная ст-ть с уч.НЗС (Авто)'!XH$11:INDIRECT("'Полная ст-ть с уч.НЗС (Авто)'!XH"&amp;$J$26))/$D11)</f>
        <v>0</v>
      </c>
      <c r="XI11" s="44">
        <f ca="1">IF($D11=0,0,SUMIF('Полная ст-ть с уч.НЗС (Авто)'!$YO$11:INDIRECT("'Полная ст-ть с уч.НЗС (Авто)'!YO"&amp;$J$26),$C11,'Полная ст-ть с уч.НЗС (Авто)'!XI$11:INDIRECT("'Полная ст-ть с уч.НЗС (Авто)'!XI"&amp;$J$26))/$D11)</f>
        <v>0</v>
      </c>
      <c r="XJ11" s="44">
        <f ca="1">IF($D11=0,0,SUMIF('Полная ст-ть с уч.НЗС (Авто)'!$YO$11:INDIRECT("'Полная ст-ть с уч.НЗС (Авто)'!YO"&amp;$J$26),$C11,'Полная ст-ть с уч.НЗС (Авто)'!XJ$11:INDIRECT("'Полная ст-ть с уч.НЗС (Авто)'!XJ"&amp;$J$26))/$D11)</f>
        <v>0</v>
      </c>
      <c r="XK11" s="44">
        <f ca="1">IF($D11=0,0,SUMIF('Полная ст-ть с уч.НЗС (Авто)'!$YO$11:INDIRECT("'Полная ст-ть с уч.НЗС (Авто)'!YO"&amp;$J$26),$C11,'Полная ст-ть с уч.НЗС (Авто)'!XK$11:INDIRECT("'Полная ст-ть с уч.НЗС (Авто)'!XK"&amp;$J$26))/$D11)</f>
        <v>0</v>
      </c>
      <c r="XL11" s="44">
        <f ca="1">IF($D11=0,0,SUMIF('Полная ст-ть с уч.НЗС (Авто)'!$YO$11:INDIRECT("'Полная ст-ть с уч.НЗС (Авто)'!YO"&amp;$J$26),$C11,'Полная ст-ть с уч.НЗС (Авто)'!XL$11:INDIRECT("'Полная ст-ть с уч.НЗС (Авто)'!XL"&amp;$J$26))/$D11)</f>
        <v>0</v>
      </c>
      <c r="XM11" s="44">
        <f ca="1">IF($D11=0,0,SUMIF('Полная ст-ть с уч.НЗС (Авто)'!$YO$11:INDIRECT("'Полная ст-ть с уч.НЗС (Авто)'!YO"&amp;$J$26),$C11,'Полная ст-ть с уч.НЗС (Авто)'!XM$11:INDIRECT("'Полная ст-ть с уч.НЗС (Авто)'!XM"&amp;$J$26))/$D11)</f>
        <v>0</v>
      </c>
      <c r="XN11" s="44">
        <f ca="1">IF($D11=0,0,SUMIF('Полная ст-ть с уч.НЗС (Авто)'!$YO$11:INDIRECT("'Полная ст-ть с уч.НЗС (Авто)'!YO"&amp;$J$26),$C11,'Полная ст-ть с уч.НЗС (Авто)'!XN$11:INDIRECT("'Полная ст-ть с уч.НЗС (Авто)'!XN"&amp;$J$26))/$D11)</f>
        <v>0</v>
      </c>
      <c r="XO11" s="44">
        <f ca="1">IF($D11=0,0,SUMIF('Полная ст-ть с уч.НЗС (Авто)'!$YO$11:INDIRECT("'Полная ст-ть с уч.НЗС (Авто)'!YO"&amp;$J$26),$C11,'Полная ст-ть с уч.НЗС (Авто)'!XO$11:INDIRECT("'Полная ст-ть с уч.НЗС (Авто)'!XO"&amp;$J$26))/$D11)</f>
        <v>0</v>
      </c>
      <c r="XP11" s="48">
        <f ca="1">IF($D11=0,0,SUMIF('Полная ст-ть с уч.НЗС (Авто)'!$YO$11:INDIRECT("'Полная ст-ть с уч.НЗС (Авто)'!YO"&amp;$J$26),$C11,'Полная ст-ть с уч.НЗС (Авто)'!XP$11:INDIRECT("'Полная ст-ть с уч.НЗС (Авто)'!XP"&amp;$J$26))/$D11)</f>
        <v>0</v>
      </c>
      <c r="XQ11" s="44">
        <f ca="1">IF($D11=0,0,SUMIF('Полная ст-ть с уч.НЗС (Авто)'!$YO$11:INDIRECT("'Полная ст-ть с уч.НЗС (Авто)'!YO"&amp;$J$26),$C11,'Полная ст-ть с уч.НЗС (Авто)'!XQ$11:INDIRECT("'Полная ст-ть с уч.НЗС (Авто)'!XQ"&amp;$J$26))/$D11)</f>
        <v>0</v>
      </c>
      <c r="XR11" s="44">
        <f ca="1">IF($D11=0,0,SUMIF('Полная ст-ть с уч.НЗС (Авто)'!$YO$11:INDIRECT("'Полная ст-ть с уч.НЗС (Авто)'!YO"&amp;$J$26),$C11,'Полная ст-ть с уч.НЗС (Авто)'!XR$11:INDIRECT("'Полная ст-ть с уч.НЗС (Авто)'!XR"&amp;$J$26))/$D11)</f>
        <v>0</v>
      </c>
      <c r="XS11" s="44">
        <f ca="1">IF($D11=0,0,SUMIF('Полная ст-ть с уч.НЗС (Авто)'!$YO$11:INDIRECT("'Полная ст-ть с уч.НЗС (Авто)'!YO"&amp;$J$26),$C11,'Полная ст-ть с уч.НЗС (Авто)'!XS$11:INDIRECT("'Полная ст-ть с уч.НЗС (Авто)'!XS"&amp;$J$26))/$D11)</f>
        <v>0</v>
      </c>
      <c r="XT11" s="44">
        <f ca="1">IF($D11=0,0,SUMIF('Полная ст-ть с уч.НЗС (Авто)'!$YO$11:INDIRECT("'Полная ст-ть с уч.НЗС (Авто)'!YO"&amp;$J$26),$C11,'Полная ст-ть с уч.НЗС (Авто)'!XT$11:INDIRECT("'Полная ст-ть с уч.НЗС (Авто)'!XT"&amp;$J$26))/$D11)</f>
        <v>0</v>
      </c>
      <c r="XU11" s="44">
        <f ca="1">IF($D11=0,0,SUMIF('Полная ст-ть с уч.НЗС (Авто)'!$YO$11:INDIRECT("'Полная ст-ть с уч.НЗС (Авто)'!YO"&amp;$J$26),$C11,'Полная ст-ть с уч.НЗС (Авто)'!XU$11:INDIRECT("'Полная ст-ть с уч.НЗС (Авто)'!XU"&amp;$J$26))/$D11)</f>
        <v>0</v>
      </c>
      <c r="XV11" s="44">
        <f ca="1">IF($D11=0,0,SUMIF('Полная ст-ть с уч.НЗС (Авто)'!$YO$11:INDIRECT("'Полная ст-ть с уч.НЗС (Авто)'!YO"&amp;$J$26),$C11,'Полная ст-ть с уч.НЗС (Авто)'!XV$11:INDIRECT("'Полная ст-ть с уч.НЗС (Авто)'!XV"&amp;$J$26))/$D11)</f>
        <v>0</v>
      </c>
      <c r="XW11" s="44">
        <f ca="1">IF($D11=0,0,SUMIF('Полная ст-ть с уч.НЗС (Авто)'!$YO$11:INDIRECT("'Полная ст-ть с уч.НЗС (Авто)'!YO"&amp;$J$26),$C11,'Полная ст-ть с уч.НЗС (Авто)'!XW$11:INDIRECT("'Полная ст-ть с уч.НЗС (Авто)'!XW"&amp;$J$26))/$D11)</f>
        <v>0</v>
      </c>
      <c r="XX11" s="44">
        <f ca="1">IF($D11=0,0,SUMIF('Полная ст-ть с уч.НЗС (Авто)'!$YO$11:INDIRECT("'Полная ст-ть с уч.НЗС (Авто)'!YO"&amp;$J$26),$C11,'Полная ст-ть с уч.НЗС (Авто)'!XX$11:INDIRECT("'Полная ст-ть с уч.НЗС (Авто)'!XX"&amp;$J$26))/$D11)</f>
        <v>0</v>
      </c>
      <c r="XY11" s="44">
        <f ca="1">IF($D11=0,0,SUMIF('Полная ст-ть с уч.НЗС (Авто)'!$YO$11:INDIRECT("'Полная ст-ть с уч.НЗС (Авто)'!YO"&amp;$J$26),$C11,'Полная ст-ть с уч.НЗС (Авто)'!XY$11:INDIRECT("'Полная ст-ть с уч.НЗС (Авто)'!XY"&amp;$J$26))/$D11)</f>
        <v>0</v>
      </c>
      <c r="XZ11" s="44">
        <f ca="1">IF($D11=0,0,SUMIF('Полная ст-ть с уч.НЗС (Авто)'!$YO$11:INDIRECT("'Полная ст-ть с уч.НЗС (Авто)'!YO"&amp;$J$26),$C11,'Полная ст-ть с уч.НЗС (Авто)'!XZ$11:INDIRECT("'Полная ст-ть с уч.НЗС (Авто)'!XZ"&amp;$J$26))/$D11)</f>
        <v>0</v>
      </c>
      <c r="YA11" s="44">
        <f ca="1">IF($D11=0,0,SUMIF('Полная ст-ть с уч.НЗС (Авто)'!$YO$11:INDIRECT("'Полная ст-ть с уч.НЗС (Авто)'!YO"&amp;$J$26),$C11,'Полная ст-ть с уч.НЗС (Авто)'!YA$11:INDIRECT("'Полная ст-ть с уч.НЗС (Авто)'!YA"&amp;$J$26))/$D11)</f>
        <v>0</v>
      </c>
      <c r="YB11" s="44">
        <f ca="1">IF($D11=0,0,SUMIF('Полная ст-ть с уч.НЗС (Авто)'!$YO$11:INDIRECT("'Полная ст-ть с уч.НЗС (Авто)'!YO"&amp;$J$26),$C11,'Полная ст-ть с уч.НЗС (Авто)'!YB$11:INDIRECT("'Полная ст-ть с уч.НЗС (Авто)'!YB"&amp;$J$26))/$D11)</f>
        <v>0</v>
      </c>
      <c r="YC11" s="44">
        <f ca="1">IF($D11=0,0,SUMIF('Полная ст-ть с уч.НЗС (Авто)'!$YO$11:INDIRECT("'Полная ст-ть с уч.НЗС (Авто)'!YO"&amp;$J$26),$C11,'Полная ст-ть с уч.НЗС (Авто)'!YC$11:INDIRECT("'Полная ст-ть с уч.НЗС (Авто)'!YC"&amp;$J$26))/$D11)</f>
        <v>0</v>
      </c>
      <c r="YD11" s="44">
        <f ca="1">IF($D11=0,0,SUMIF('Полная ст-ть с уч.НЗС (Авто)'!$YO$11:INDIRECT("'Полная ст-ть с уч.НЗС (Авто)'!YO"&amp;$J$26),$C11,'Полная ст-ть с уч.НЗС (Авто)'!YD$11:INDIRECT("'Полная ст-ть с уч.НЗС (Авто)'!YD"&amp;$J$26))/$D11)</f>
        <v>0</v>
      </c>
      <c r="YE11" s="48">
        <f ca="1">IF($D11=0,0,SUMIF('Полная ст-ть с уч.НЗС (Авто)'!$YO$11:INDIRECT("'Полная ст-ть с уч.НЗС (Авто)'!YO"&amp;$J$26),$C11,'Полная ст-ть с уч.НЗС (Авто)'!YE$11:INDIRECT("'Полная ст-ть с уч.НЗС (Авто)'!YE"&amp;$J$26))/$D11)</f>
        <v>0</v>
      </c>
      <c r="YF11" s="49"/>
      <c r="YG11" s="6"/>
    </row>
    <row r="12" spans="1:657" ht="15" customHeight="1" x14ac:dyDescent="0.25">
      <c r="A12" s="40">
        <v>2</v>
      </c>
      <c r="B12" s="41" t="s">
        <v>738</v>
      </c>
      <c r="C12" s="42" t="s">
        <v>739</v>
      </c>
      <c r="D12" s="43">
        <f ca="1">COUNTIF('Полная ст-ть с уч.НЗС (Авто)'!$YO$11:INDIRECT("'Полная ст-ть с уч.НЗС (Авто)'!YO"&amp;$J$26),C12)</f>
        <v>0</v>
      </c>
      <c r="E12" s="41"/>
      <c r="F12" s="41"/>
      <c r="G12" s="41"/>
      <c r="H12" s="41"/>
      <c r="I12" s="44">
        <f ca="1">IF($D12=0,0,SUMIF('Полная ст-ть с уч.НЗС (Авто)'!$YO$11:INDIRECT("'Полная ст-ть с уч.НЗС (Авто)'!YO"&amp;$J$26),$C12,'Полная ст-ть с уч.НЗС (Авто)'!I$11:INDIRECT("'Полная ст-ть с уч.НЗС (Авто)'!I"&amp;$J$26))/$D12)</f>
        <v>0</v>
      </c>
      <c r="J12" s="45"/>
      <c r="K12" s="44">
        <f ca="1">IF($D12=0,0,SUMIF('Полная ст-ть с уч.НЗС (Авто)'!$YO$11:INDIRECT("'Полная ст-ть с уч.НЗС (Авто)'!YO"&amp;$J$26),$C12,'Полная ст-ть с уч.НЗС (Авто)'!K$11:INDIRECT("'Полная ст-ть с уч.НЗС (Авто)'!K"&amp;$J$26))/$D12)</f>
        <v>0</v>
      </c>
      <c r="L12" s="44"/>
      <c r="M12" s="44">
        <f ca="1">IF($D12=0,0,SUMIF('Полная ст-ть с уч.НЗС (Авто)'!$YO$11:INDIRECT("'Полная ст-ть с уч.НЗС (Авто)'!YO"&amp;$J$26),$C12,'Полная ст-ть с уч.НЗС (Авто)'!M$11:INDIRECT("'Полная ст-ть с уч.НЗС (Авто)'!M"&amp;$J$26))/$D12)</f>
        <v>0</v>
      </c>
      <c r="N12" s="44"/>
      <c r="O12" s="44">
        <f ca="1">IF($D12=0,0,SUMIF('Полная ст-ть с уч.НЗС (Авто)'!$YO$11:INDIRECT("'Полная ст-ть с уч.НЗС (Авто)'!YO"&amp;$J$26),$C12,'Полная ст-ть с уч.НЗС (Авто)'!O$11:INDIRECT("'Полная ст-ть с уч.НЗС (Авто)'!O"&amp;$J$26))/$D12)</f>
        <v>0</v>
      </c>
      <c r="P12" s="44"/>
      <c r="Q12" s="44">
        <f ca="1">IF($D12=0,0,SUMIF('Полная ст-ть с уч.НЗС (Авто)'!$YO$11:INDIRECT("'Полная ст-ть с уч.НЗС (Авто)'!YO"&amp;$J$26),$C12,'Полная ст-ть с уч.НЗС (Авто)'!Q$11:INDIRECT("'Полная ст-ть с уч.НЗС (Авто)'!Q"&amp;$J$26))/$D12)</f>
        <v>0</v>
      </c>
      <c r="R12" s="44">
        <f ca="1">IF($D12=0,0,SUMIF('Полная ст-ть с уч.НЗС (Авто)'!$YO$11:INDIRECT("'Полная ст-ть с уч.НЗС (Авто)'!YO"&amp;$J$26),$C12,'Полная ст-ть с уч.НЗС (Авто)'!R$11:INDIRECT("'Полная ст-ть с уч.НЗС (Авто)'!R"&amp;$J$26))/$D12)</f>
        <v>0</v>
      </c>
      <c r="S12" s="44">
        <f ca="1">IF($D12=0,0,SUMIF('Полная ст-ть с уч.НЗС (Авто)'!$YO$11:INDIRECT("'Полная ст-ть с уч.НЗС (Авто)'!YO"&amp;$J$26),$C12,'Полная ст-ть с уч.НЗС (Авто)'!S$11:INDIRECT("'Полная ст-ть с уч.НЗС (Авто)'!S"&amp;$J$26))/$D12)</f>
        <v>0</v>
      </c>
      <c r="T12" s="44">
        <f ca="1">IF($D12=0,0,SUMIF('Полная ст-ть с уч.НЗС (Авто)'!$YO$11:INDIRECT("'Полная ст-ть с уч.НЗС (Авто)'!YO"&amp;$J$26),$C12,'Полная ст-ть с уч.НЗС (Авто)'!T$11:INDIRECT("'Полная ст-ть с уч.НЗС (Авто)'!T"&amp;$J$26))/$D12)</f>
        <v>0</v>
      </c>
      <c r="U12" s="44">
        <f ca="1">IF($D12=0,0,SUMIF('Полная ст-ть с уч.НЗС (Авто)'!$YO$11:INDIRECT("'Полная ст-ть с уч.НЗС (Авто)'!YO"&amp;$J$26),$C12,'Полная ст-ть с уч.НЗС (Авто)'!U$11:INDIRECT("'Полная ст-ть с уч.НЗС (Авто)'!U"&amp;$J$26))/$D12)</f>
        <v>0</v>
      </c>
      <c r="V12" s="44">
        <f ca="1">IF($D12=0,0,SUMIF('Полная ст-ть с уч.НЗС (Авто)'!$YO$11:INDIRECT("'Полная ст-ть с уч.НЗС (Авто)'!YO"&amp;$J$26),$C12,'Полная ст-ть с уч.НЗС (Авто)'!V$11:INDIRECT("'Полная ст-ть с уч.НЗС (Авто)'!V"&amp;$J$26))/$D12)</f>
        <v>0</v>
      </c>
      <c r="W12" s="44">
        <f ca="1">IF($D12=0,0,SUMIF('Полная ст-ть с уч.НЗС (Авто)'!$YO$11:INDIRECT("'Полная ст-ть с уч.НЗС (Авто)'!YO"&amp;$J$26),$C12,'Полная ст-ть с уч.НЗС (Авто)'!W$11:INDIRECT("'Полная ст-ть с уч.НЗС (Авто)'!W"&amp;$J$26))/$D12)</f>
        <v>0</v>
      </c>
      <c r="X12" s="44">
        <f ca="1">IF($D12=0,0,SUMIF('Полная ст-ть с уч.НЗС (Авто)'!$YO$11:INDIRECT("'Полная ст-ть с уч.НЗС (Авто)'!YO"&amp;$J$26),$C12,'Полная ст-ть с уч.НЗС (Авто)'!X$11:INDIRECT("'Полная ст-ть с уч.НЗС (Авто)'!X"&amp;$J$26))/$D12)</f>
        <v>0</v>
      </c>
      <c r="Y12" s="44">
        <f ca="1">IF($D12=0,0,SUMIF('Полная ст-ть с уч.НЗС (Авто)'!$YO$11:INDIRECT("'Полная ст-ть с уч.НЗС (Авто)'!YO"&amp;$J$26),$C12,'Полная ст-ть с уч.НЗС (Авто)'!Y$11:INDIRECT("'Полная ст-ть с уч.НЗС (Авто)'!Y"&amp;$J$26))/$D12)</f>
        <v>0</v>
      </c>
      <c r="Z12" s="44">
        <f ca="1">IF($D12=0,0,SUMIF('Полная ст-ть с уч.НЗС (Авто)'!$YO$11:INDIRECT("'Полная ст-ть с уч.НЗС (Авто)'!YO"&amp;$J$26),$C12,'Полная ст-ть с уч.НЗС (Авто)'!Z$11:INDIRECT("'Полная ст-ть с уч.НЗС (Авто)'!Z"&amp;$J$26))/$D12)</f>
        <v>0</v>
      </c>
      <c r="AA12" s="44">
        <f ca="1">IF($D12=0,0,SUMIF('Полная ст-ть с уч.НЗС (Авто)'!$YO$11:INDIRECT("'Полная ст-ть с уч.НЗС (Авто)'!YO"&amp;$J$26),$C12,'Полная ст-ть с уч.НЗС (Авто)'!AA$11:INDIRECT("'Полная ст-ть с уч.НЗС (Авто)'!AA"&amp;$J$26))/$D12)</f>
        <v>0</v>
      </c>
      <c r="AB12" s="44">
        <f ca="1">IF($D12=0,0,SUMIF('Полная ст-ть с уч.НЗС (Авто)'!$YO$11:INDIRECT("'Полная ст-ть с уч.НЗС (Авто)'!YO"&amp;$J$26),$C12,'Полная ст-ть с уч.НЗС (Авто)'!AB$11:INDIRECT("'Полная ст-ть с уч.НЗС (Авто)'!AB"&amp;$J$26))/$D12)</f>
        <v>0</v>
      </c>
      <c r="AC12" s="44">
        <f ca="1">IF($D12=0,0,SUMIF('Полная ст-ть с уч.НЗС (Авто)'!$YO$11:INDIRECT("'Полная ст-ть с уч.НЗС (Авто)'!YO"&amp;$J$26),$C12,'Полная ст-ть с уч.НЗС (Авто)'!AC$11:INDIRECT("'Полная ст-ть с уч.НЗС (Авто)'!AC"&amp;$J$26))/$D12)</f>
        <v>0</v>
      </c>
      <c r="AD12" s="44">
        <f ca="1">IF($D12=0,0,SUMIF('Полная ст-ть с уч.НЗС (Авто)'!$YO$11:INDIRECT("'Полная ст-ть с уч.НЗС (Авто)'!YO"&amp;$J$26),$C12,'Полная ст-ть с уч.НЗС (Авто)'!AD$11:INDIRECT("'Полная ст-ть с уч.НЗС (Авто)'!AD"&amp;$J$26))/$D12)</f>
        <v>0</v>
      </c>
      <c r="AE12" s="44">
        <f ca="1">IF($D12=0,0,SUMIF('Полная ст-ть с уч.НЗС (Авто)'!$YO$11:INDIRECT("'Полная ст-ть с уч.НЗС (Авто)'!YO"&amp;$J$26),$C12,'Полная ст-ть с уч.НЗС (Авто)'!AE$11:INDIRECT("'Полная ст-ть с уч.НЗС (Авто)'!AE"&amp;$J$26))/$D12)</f>
        <v>0</v>
      </c>
      <c r="AF12" s="44">
        <f ca="1">IF($D12=0,0,SUMIF('Полная ст-ть с уч.НЗС (Авто)'!$YO$11:INDIRECT("'Полная ст-ть с уч.НЗС (Авто)'!YO"&amp;$J$26),$C12,'Полная ст-ть с уч.НЗС (Авто)'!AF$11:INDIRECT("'Полная ст-ть с уч.НЗС (Авто)'!AF"&amp;$J$26))/$D12)</f>
        <v>0</v>
      </c>
      <c r="AG12" s="44">
        <f ca="1">IF($D12=0,0,SUMIF('Полная ст-ть с уч.НЗС (Авто)'!$YO$11:INDIRECT("'Полная ст-ть с уч.НЗС (Авто)'!YO"&amp;$J$26),$C12,'Полная ст-ть с уч.НЗС (Авто)'!AG$11:INDIRECT("'Полная ст-ть с уч.НЗС (Авто)'!AG"&amp;$J$26))/$D12)</f>
        <v>0</v>
      </c>
      <c r="AH12" s="44">
        <f ca="1">IF($D12=0,0,SUMIF('Полная ст-ть с уч.НЗС (Авто)'!$YO$11:INDIRECT("'Полная ст-ть с уч.НЗС (Авто)'!YO"&amp;$J$26),$C12,'Полная ст-ть с уч.НЗС (Авто)'!AH$11:INDIRECT("'Полная ст-ть с уч.НЗС (Авто)'!AH"&amp;$J$26))/$D12)</f>
        <v>0</v>
      </c>
      <c r="AI12" s="44">
        <f ca="1">IF($D12=0,0,SUMIF('Полная ст-ть с уч.НЗС (Авто)'!$YO$11:INDIRECT("'Полная ст-ть с уч.НЗС (Авто)'!YO"&amp;$J$26),$C12,'Полная ст-ть с уч.НЗС (Авто)'!AI$11:INDIRECT("'Полная ст-ть с уч.НЗС (Авто)'!AI"&amp;$J$26))/$D12)</f>
        <v>0</v>
      </c>
      <c r="AJ12" s="44">
        <f ca="1">IF($D12=0,0,SUMIF('Полная ст-ть с уч.НЗС (Авто)'!$YO$11:INDIRECT("'Полная ст-ть с уч.НЗС (Авто)'!YO"&amp;$J$26),$C12,'Полная ст-ть с уч.НЗС (Авто)'!AJ$11:INDIRECT("'Полная ст-ть с уч.НЗС (Авто)'!AJ"&amp;$J$26))/$D12)</f>
        <v>0</v>
      </c>
      <c r="AK12" s="44">
        <f ca="1">IF($D12=0,0,SUMIF('Полная ст-ть с уч.НЗС (Авто)'!$YO$11:INDIRECT("'Полная ст-ть с уч.НЗС (Авто)'!YO"&amp;$J$26),$C12,'Полная ст-ть с уч.НЗС (Авто)'!AK$11:INDIRECT("'Полная ст-ть с уч.НЗС (Авто)'!AK"&amp;$J$26))/$D12)</f>
        <v>0</v>
      </c>
      <c r="AL12" s="44">
        <f ca="1">IF($D12=0,0,SUMIF('Полная ст-ть с уч.НЗС (Авто)'!$YO$11:INDIRECT("'Полная ст-ть с уч.НЗС (Авто)'!YO"&amp;$J$26),$C12,'Полная ст-ть с уч.НЗС (Авто)'!AL$11:INDIRECT("'Полная ст-ть с уч.НЗС (Авто)'!AL"&amp;$J$26))/$D12)</f>
        <v>0</v>
      </c>
      <c r="AM12" s="44">
        <f ca="1">IF($D12=0,0,SUMIF('Полная ст-ть с уч.НЗС (Авто)'!$YO$11:INDIRECT("'Полная ст-ть с уч.НЗС (Авто)'!YO"&amp;$J$26),$C12,'Полная ст-ть с уч.НЗС (Авто)'!AM$11:INDIRECT("'Полная ст-ть с уч.НЗС (Авто)'!AM"&amp;$J$26))/$D12)</f>
        <v>0</v>
      </c>
      <c r="AN12" s="44">
        <f ca="1">IF($D12=0,0,SUMIF('Полная ст-ть с уч.НЗС (Авто)'!$YO$11:INDIRECT("'Полная ст-ть с уч.НЗС (Авто)'!YO"&amp;$J$26),$C12,'Полная ст-ть с уч.НЗС (Авто)'!AN$11:INDIRECT("'Полная ст-ть с уч.НЗС (Авто)'!AN"&amp;$J$26))/$D12)</f>
        <v>0</v>
      </c>
      <c r="AO12" s="44">
        <f ca="1">IF($D12=0,0,SUMIF('Полная ст-ть с уч.НЗС (Авто)'!$YO$11:INDIRECT("'Полная ст-ть с уч.НЗС (Авто)'!YO"&amp;$J$26),$C12,'Полная ст-ть с уч.НЗС (Авто)'!AO$11:INDIRECT("'Полная ст-ть с уч.НЗС (Авто)'!AO"&amp;$J$26))/$D12)</f>
        <v>0</v>
      </c>
      <c r="AP12" s="44">
        <f ca="1">IF($D12=0,0,SUMIF('Полная ст-ть с уч.НЗС (Авто)'!$YO$11:INDIRECT("'Полная ст-ть с уч.НЗС (Авто)'!YO"&amp;$J$26),$C12,'Полная ст-ть с уч.НЗС (Авто)'!AP$11:INDIRECT("'Полная ст-ть с уч.НЗС (Авто)'!AP"&amp;$J$26))/$D12)</f>
        <v>0</v>
      </c>
      <c r="AQ12" s="44">
        <f ca="1">IF($D12=0,0,SUMIF('Полная ст-ть с уч.НЗС (Авто)'!$YO$11:INDIRECT("'Полная ст-ть с уч.НЗС (Авто)'!YO"&amp;$J$26),$C12,'Полная ст-ть с уч.НЗС (Авто)'!AQ$11:INDIRECT("'Полная ст-ть с уч.НЗС (Авто)'!AQ"&amp;$J$26))/$D12)</f>
        <v>0</v>
      </c>
      <c r="AR12" s="46"/>
      <c r="AS12" s="46"/>
      <c r="AT12" s="47"/>
      <c r="AU12" s="47"/>
      <c r="AV12" s="47"/>
      <c r="AW12" s="47"/>
      <c r="AX12" s="44">
        <f ca="1">IF($D12=0,0,SUMIF('Полная ст-ть с уч.НЗС (Авто)'!$YO$11:INDIRECT("'Полная ст-ть с уч.НЗС (Авто)'!YO"&amp;$J$26),$C12,'Полная ст-ть с уч.НЗС (Авто)'!AX$11:INDIRECT("'Полная ст-ть с уч.НЗС (Авто)'!AX"&amp;$J$26))/$D12)</f>
        <v>0</v>
      </c>
      <c r="AY12" s="44">
        <f ca="1">IF($D12=0,0,SUMIF('Полная ст-ть с уч.НЗС (Авто)'!$YO$11:INDIRECT("'Полная ст-ть с уч.НЗС (Авто)'!YO"&amp;$J$26),$C12,'Полная ст-ть с уч.НЗС (Авто)'!AY$11:INDIRECT("'Полная ст-ть с уч.НЗС (Авто)'!AY"&amp;$J$26))/$D12)</f>
        <v>0</v>
      </c>
      <c r="AZ12" s="44">
        <f ca="1">IF($D12=0,0,SUMIF('Полная ст-ть с уч.НЗС (Авто)'!$YO$11:INDIRECT("'Полная ст-ть с уч.НЗС (Авто)'!YO"&amp;$J$26),$C12,'Полная ст-ть с уч.НЗС (Авто)'!AZ$11:INDIRECT("'Полная ст-ть с уч.НЗС (Авто)'!AZ"&amp;$J$26))/$D12)</f>
        <v>0</v>
      </c>
      <c r="BA12" s="44">
        <f ca="1">IF($D12=0,0,SUMIF('Полная ст-ть с уч.НЗС (Авто)'!$YO$11:INDIRECT("'Полная ст-ть с уч.НЗС (Авто)'!YO"&amp;$J$26),$C12,'Полная ст-ть с уч.НЗС (Авто)'!BA$11:INDIRECT("'Полная ст-ть с уч.НЗС (Авто)'!BA"&amp;$J$26))/$D12)</f>
        <v>0</v>
      </c>
      <c r="BB12" s="44">
        <f ca="1">IF($D12=0,0,SUMIF('Полная ст-ть с уч.НЗС (Авто)'!$YO$11:INDIRECT("'Полная ст-ть с уч.НЗС (Авто)'!YO"&amp;$J$26),$C12,'Полная ст-ть с уч.НЗС (Авто)'!BB$11:INDIRECT("'Полная ст-ть с уч.НЗС (Авто)'!BB"&amp;$J$26))/$D12)</f>
        <v>0</v>
      </c>
      <c r="BC12" s="44">
        <f ca="1">IF($D12=0,0,SUMIF('Полная ст-ть с уч.НЗС (Авто)'!$YO$11:INDIRECT("'Полная ст-ть с уч.НЗС (Авто)'!YO"&amp;$J$26),$C12,'Полная ст-ть с уч.НЗС (Авто)'!BC$11:INDIRECT("'Полная ст-ть с уч.НЗС (Авто)'!BC"&amp;$J$26))/$D12)</f>
        <v>0</v>
      </c>
      <c r="BD12" s="47"/>
      <c r="BE12" s="47"/>
      <c r="BF12" s="44">
        <f ca="1">IF($D12=0,0,SUMIF('Полная ст-ть с уч.НЗС (Авто)'!$YO$11:INDIRECT("'Полная ст-ть с уч.НЗС (Авто)'!YO"&amp;$J$26),$C12,'Полная ст-ть с уч.НЗС (Авто)'!BF$11:INDIRECT("'Полная ст-ть с уч.НЗС (Авто)'!BF"&amp;$J$26))/$D12)</f>
        <v>0</v>
      </c>
      <c r="BG12" s="44">
        <f ca="1">IF($D12=0,0,SUMIF('Полная ст-ть с уч.НЗС (Авто)'!$YO$11:INDIRECT("'Полная ст-ть с уч.НЗС (Авто)'!YO"&amp;$J$26),$C12,'Полная ст-ть с уч.НЗС (Авто)'!BG$11:INDIRECT("'Полная ст-ть с уч.НЗС (Авто)'!BG"&amp;$J$26))/$D12)</f>
        <v>0</v>
      </c>
      <c r="BH12" s="44">
        <f ca="1">IF($D12=0,0,SUMIF('Полная ст-ть с уч.НЗС (Авто)'!$YO$11:INDIRECT("'Полная ст-ть с уч.НЗС (Авто)'!YO"&amp;$J$26),$C12,'Полная ст-ть с уч.НЗС (Авто)'!BH$11:INDIRECT("'Полная ст-ть с уч.НЗС (Авто)'!BH"&amp;$J$26))/$D12)</f>
        <v>0</v>
      </c>
      <c r="BI12" s="44">
        <f ca="1">IF($D12=0,0,SUMIF('Полная ст-ть с уч.НЗС (Авто)'!$YO$11:INDIRECT("'Полная ст-ть с уч.НЗС (Авто)'!YO"&amp;$J$26),$C12,'Полная ст-ть с уч.НЗС (Авто)'!BI$11:INDIRECT("'Полная ст-ть с уч.НЗС (Авто)'!BI"&amp;$J$26))/$D12)</f>
        <v>0</v>
      </c>
      <c r="BJ12" s="44">
        <f ca="1">IF($D12=0,0,SUMIF('Полная ст-ть с уч.НЗС (Авто)'!$YO$11:INDIRECT("'Полная ст-ть с уч.НЗС (Авто)'!YO"&amp;$J$26),$C12,'Полная ст-ть с уч.НЗС (Авто)'!BJ$11:INDIRECT("'Полная ст-ть с уч.НЗС (Авто)'!BJ"&amp;$J$26))/$D12)</f>
        <v>0</v>
      </c>
      <c r="BK12" s="44">
        <f ca="1">IF($D12=0,0,SUMIF('Полная ст-ть с уч.НЗС (Авто)'!$YO$11:INDIRECT("'Полная ст-ть с уч.НЗС (Авто)'!YO"&amp;$J$26),$C12,'Полная ст-ть с уч.НЗС (Авто)'!BK$11:INDIRECT("'Полная ст-ть с уч.НЗС (Авто)'!BK"&amp;$J$26))/$D12)</f>
        <v>0</v>
      </c>
      <c r="BL12" s="47"/>
      <c r="BM12" s="44">
        <f ca="1">IF($D12=0,0,SUMIF('Полная ст-ть с уч.НЗС (Авто)'!$YO$11:INDIRECT("'Полная ст-ть с уч.НЗС (Авто)'!YO"&amp;$J$26),$C12,'Полная ст-ть с уч.НЗС (Авто)'!BM$11:INDIRECT("'Полная ст-ть с уч.НЗС (Авто)'!BM"&amp;$J$26))/$D12)</f>
        <v>0</v>
      </c>
      <c r="BN12" s="47"/>
      <c r="BO12" s="44"/>
      <c r="BP12" s="44"/>
      <c r="BQ12" s="44">
        <f ca="1">IF($D12=0,0,SUMIF('Полная ст-ть с уч.НЗС (Авто)'!$YO$11:INDIRECT("'Полная ст-ть с уч.НЗС (Авто)'!YO"&amp;$J$26),$C12,'Полная ст-ть с уч.НЗС (Авто)'!BQ$11:INDIRECT("'Полная ст-ть с уч.НЗС (Авто)'!BQ"&amp;$J$26))/$D12)</f>
        <v>0</v>
      </c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>
        <f ca="1">IF($D12=0,0,SUMIF('Полная ст-ть с уч.НЗС (Авто)'!$YO$11:INDIRECT("'Полная ст-ть с уч.НЗС (Авто)'!YO"&amp;$J$26),$C12,'Полная ст-ть с уч.НЗС (Авто)'!CK$11:INDIRECT("'Полная ст-ть с уч.НЗС (Авто)'!CK"&amp;$J$26))/$D12)</f>
        <v>0</v>
      </c>
      <c r="CL12" s="44">
        <f ca="1">IF($D12=0,0,SUMIF('Полная ст-ть с уч.НЗС (Авто)'!$YO$11:INDIRECT("'Полная ст-ть с уч.НЗС (Авто)'!YO"&amp;$J$26),$C12,'Полная ст-ть с уч.НЗС (Авто)'!CL$11:INDIRECT("'Полная ст-ть с уч.НЗС (Авто)'!CL"&amp;$J$26))/$D12)</f>
        <v>0</v>
      </c>
      <c r="CM12" s="44">
        <f ca="1">IF($D12=0,0,SUMIF('Полная ст-ть с уч.НЗС (Авто)'!$YO$11:INDIRECT("'Полная ст-ть с уч.НЗС (Авто)'!YO"&amp;$J$26),$C12,'Полная ст-ть с уч.НЗС (Авто)'!CM$11:INDIRECT("'Полная ст-ть с уч.НЗС (Авто)'!CM"&amp;$J$26))/$D12)</f>
        <v>0</v>
      </c>
      <c r="CN12" s="44">
        <f ca="1">IF($D12=0,0,SUMIF('Полная ст-ть с уч.НЗС (Авто)'!$YO$11:INDIRECT("'Полная ст-ть с уч.НЗС (Авто)'!YO"&amp;$J$26),$C12,'Полная ст-ть с уч.НЗС (Авто)'!CN$11:INDIRECT("'Полная ст-ть с уч.НЗС (Авто)'!CN"&amp;$J$26))/$D12)</f>
        <v>0</v>
      </c>
      <c r="CO12" s="44">
        <f ca="1">IF($D12=0,0,SUMIF('Полная ст-ть с уч.НЗС (Авто)'!$YO$11:INDIRECT("'Полная ст-ть с уч.НЗС (Авто)'!YO"&amp;$J$26),$C12,'Полная ст-ть с уч.НЗС (Авто)'!CO$11:INDIRECT("'Полная ст-ть с уч.НЗС (Авто)'!CO"&amp;$J$26))/$D12)</f>
        <v>0</v>
      </c>
      <c r="CP12" s="44">
        <f ca="1">IF($D12=0,0,SUMIF('Полная ст-ть с уч.НЗС (Авто)'!$YO$11:INDIRECT("'Полная ст-ть с уч.НЗС (Авто)'!YO"&amp;$J$26),$C12,'Полная ст-ть с уч.НЗС (Авто)'!CP$11:INDIRECT("'Полная ст-ть с уч.НЗС (Авто)'!CP"&amp;$J$26))/$D12)</f>
        <v>0</v>
      </c>
      <c r="CQ12" s="44">
        <f ca="1">IF($D12=0,0,SUMIF('Полная ст-ть с уч.НЗС (Авто)'!$YO$11:INDIRECT("'Полная ст-ть с уч.НЗС (Авто)'!YO"&amp;$J$26),$C12,'Полная ст-ть с уч.НЗС (Авто)'!CQ$11:INDIRECT("'Полная ст-ть с уч.НЗС (Авто)'!CQ"&amp;$J$26))/$D12)</f>
        <v>0</v>
      </c>
      <c r="CR12" s="44">
        <f ca="1">IF($D12=0,0,SUMIF('Полная ст-ть с уч.НЗС (Авто)'!$YO$11:INDIRECT("'Полная ст-ть с уч.НЗС (Авто)'!YO"&amp;$J$26),$C12,'Полная ст-ть с уч.НЗС (Авто)'!CR$11:INDIRECT("'Полная ст-ть с уч.НЗС (Авто)'!CR"&amp;$J$26))/$D12)</f>
        <v>0</v>
      </c>
      <c r="CS12" s="44">
        <f ca="1">IF($D12=0,0,SUMIF('Полная ст-ть с уч.НЗС (Авто)'!$YO$11:INDIRECT("'Полная ст-ть с уч.НЗС (Авто)'!YO"&amp;$J$26),$C12,'Полная ст-ть с уч.НЗС (Авто)'!CS$11:INDIRECT("'Полная ст-ть с уч.НЗС (Авто)'!CS"&amp;$J$26))/$D12)</f>
        <v>0</v>
      </c>
      <c r="CT12" s="44">
        <f ca="1">IF($D12=0,0,SUMIF('Полная ст-ть с уч.НЗС (Авто)'!$YO$11:INDIRECT("'Полная ст-ть с уч.НЗС (Авто)'!YO"&amp;$J$26),$C12,'Полная ст-ть с уч.НЗС (Авто)'!CT$11:INDIRECT("'Полная ст-ть с уч.НЗС (Авто)'!CT"&amp;$J$26))/$D12)</f>
        <v>0</v>
      </c>
      <c r="CU12" s="44">
        <f ca="1">IF($D12=0,0,SUMIF('Полная ст-ть с уч.НЗС (Авто)'!$YO$11:INDIRECT("'Полная ст-ть с уч.НЗС (Авто)'!YO"&amp;$J$26),$C12,'Полная ст-ть с уч.НЗС (Авто)'!CU$11:INDIRECT("'Полная ст-ть с уч.НЗС (Авто)'!CU"&amp;$J$26))/$D12)</f>
        <v>0</v>
      </c>
      <c r="CV12" s="44">
        <f ca="1">IF($D12=0,0,SUMIF('Полная ст-ть с уч.НЗС (Авто)'!$YO$11:INDIRECT("'Полная ст-ть с уч.НЗС (Авто)'!YO"&amp;$J$26),$C12,'Полная ст-ть с уч.НЗС (Авто)'!CV$11:INDIRECT("'Полная ст-ть с уч.НЗС (Авто)'!CV"&amp;$J$26))/$D12)</f>
        <v>0</v>
      </c>
      <c r="CW12" s="44">
        <f ca="1">IF($D12=0,0,SUMIF('Полная ст-ть с уч.НЗС (Авто)'!$YO$11:INDIRECT("'Полная ст-ть с уч.НЗС (Авто)'!YO"&amp;$J$26),$C12,'Полная ст-ть с уч.НЗС (Авто)'!CW$11:INDIRECT("'Полная ст-ть с уч.НЗС (Авто)'!CW"&amp;$J$26))/$D12)</f>
        <v>0</v>
      </c>
      <c r="CX12" s="44">
        <f ca="1">IF($D12=0,0,SUMIF('Полная ст-ть с уч.НЗС (Авто)'!$YO$11:INDIRECT("'Полная ст-ть с уч.НЗС (Авто)'!YO"&amp;$J$26),$C12,'Полная ст-ть с уч.НЗС (Авто)'!CX$11:INDIRECT("'Полная ст-ть с уч.НЗС (Авто)'!CX"&amp;$J$26))/$D12)</f>
        <v>0</v>
      </c>
      <c r="CY12" s="44">
        <f ca="1">IF($D12=0,0,SUMIF('Полная ст-ть с уч.НЗС (Авто)'!$YO$11:INDIRECT("'Полная ст-ть с уч.НЗС (Авто)'!YO"&amp;$J$26),$C12,'Полная ст-ть с уч.НЗС (Авто)'!CY$11:INDIRECT("'Полная ст-ть с уч.НЗС (Авто)'!CY"&amp;$J$26))/$D12)</f>
        <v>0</v>
      </c>
      <c r="CZ12" s="44">
        <f ca="1">IF($D12=0,0,SUMIF('Полная ст-ть с уч.НЗС (Авто)'!$YO$11:INDIRECT("'Полная ст-ть с уч.НЗС (Авто)'!YO"&amp;$J$26),$C12,'Полная ст-ть с уч.НЗС (Авто)'!CZ$11:INDIRECT("'Полная ст-ть с уч.НЗС (Авто)'!CZ"&amp;$J$26))/$D12)</f>
        <v>0</v>
      </c>
      <c r="DA12" s="44">
        <f ca="1">IF($D12=0,0,SUMIF('Полная ст-ть с уч.НЗС (Авто)'!$YO$11:INDIRECT("'Полная ст-ть с уч.НЗС (Авто)'!YO"&amp;$J$26),$C12,'Полная ст-ть с уч.НЗС (Авто)'!DA$11:INDIRECT("'Полная ст-ть с уч.НЗС (Авто)'!DA"&amp;$J$26))/$D12)</f>
        <v>0</v>
      </c>
      <c r="DB12" s="44">
        <f ca="1">IF($D12=0,0,SUMIF('Полная ст-ть с уч.НЗС (Авто)'!$YO$11:INDIRECT("'Полная ст-ть с уч.НЗС (Авто)'!YO"&amp;$J$26),$C12,'Полная ст-ть с уч.НЗС (Авто)'!DB$11:INDIRECT("'Полная ст-ть с уч.НЗС (Авто)'!DB"&amp;$J$26))/$D12)</f>
        <v>0</v>
      </c>
      <c r="DC12" s="44">
        <f ca="1">IF($D12=0,0,SUMIF('Полная ст-ть с уч.НЗС (Авто)'!$YO$11:INDIRECT("'Полная ст-ть с уч.НЗС (Авто)'!YO"&amp;$J$26),$C12,'Полная ст-ть с уч.НЗС (Авто)'!DC$11:INDIRECT("'Полная ст-ть с уч.НЗС (Авто)'!DC"&amp;$J$26))/$D12)</f>
        <v>0</v>
      </c>
      <c r="DD12" s="44"/>
      <c r="DE12" s="44">
        <f ca="1">IF($D12=0,0,SUMIF('Полная ст-ть с уч.НЗС (Авто)'!$YO$11:INDIRECT("'Полная ст-ть с уч.НЗС (Авто)'!YO"&amp;$J$26),$C12,'Полная ст-ть с уч.НЗС (Авто)'!DE$11:INDIRECT("'Полная ст-ть с уч.НЗС (Авто)'!DE"&amp;$J$26))/$D12)</f>
        <v>0</v>
      </c>
      <c r="DF12" s="44"/>
      <c r="DG12" s="44">
        <f ca="1">IF($D12=0,0,SUMIF('Полная ст-ть с уч.НЗС (Авто)'!$YO$11:INDIRECT("'Полная ст-ть с уч.НЗС (Авто)'!YO"&amp;$J$26),$C12,'Полная ст-ть с уч.НЗС (Авто)'!DG$11:INDIRECT("'Полная ст-ть с уч.НЗС (Авто)'!DG"&amp;$J$26))/$D12)</f>
        <v>0</v>
      </c>
      <c r="DH12" s="44">
        <f ca="1">IF($D12=0,0,SUMIF('Полная ст-ть с уч.НЗС (Авто)'!$YO$11:INDIRECT("'Полная ст-ть с уч.НЗС (Авто)'!YO"&amp;$J$26),$C12,'Полная ст-ть с уч.НЗС (Авто)'!DH$11:INDIRECT("'Полная ст-ть с уч.НЗС (Авто)'!DH"&amp;$J$26))/$D12)</f>
        <v>0</v>
      </c>
      <c r="DI12" s="44">
        <f ca="1">IF($D12=0,0,SUMIF('Полная ст-ть с уч.НЗС (Авто)'!$YO$11:INDIRECT("'Полная ст-ть с уч.НЗС (Авто)'!YO"&amp;$J$26),$C12,'Полная ст-ть с уч.НЗС (Авто)'!DI$11:INDIRECT("'Полная ст-ть с уч.НЗС (Авто)'!DI"&amp;$J$26))/$D12)</f>
        <v>0</v>
      </c>
      <c r="DJ12" s="44">
        <f ca="1">IF($D12=0,0,SUMIF('Полная ст-ть с уч.НЗС (Авто)'!$YO$11:INDIRECT("'Полная ст-ть с уч.НЗС (Авто)'!YO"&amp;$J$26),$C12,'Полная ст-ть с уч.НЗС (Авто)'!DJ$11:INDIRECT("'Полная ст-ть с уч.НЗС (Авто)'!DJ"&amp;$J$26))/$D12)</f>
        <v>0</v>
      </c>
      <c r="DK12" s="44">
        <f ca="1">IF($D12=0,0,SUMIF('Полная ст-ть с уч.НЗС (Авто)'!$YO$11:INDIRECT("'Полная ст-ть с уч.НЗС (Авто)'!YO"&amp;$J$26),$C12,'Полная ст-ть с уч.НЗС (Авто)'!DK$11:INDIRECT("'Полная ст-ть с уч.НЗС (Авто)'!DK"&amp;$J$26))/$D12)</f>
        <v>0</v>
      </c>
      <c r="DL12" s="44">
        <f ca="1">IF($D12=0,0,SUMIF('Полная ст-ть с уч.НЗС (Авто)'!$YO$11:INDIRECT("'Полная ст-ть с уч.НЗС (Авто)'!YO"&amp;$J$26),$C12,'Полная ст-ть с уч.НЗС (Авто)'!DL$11:INDIRECT("'Полная ст-ть с уч.НЗС (Авто)'!DL"&amp;$J$26))/$D12)</f>
        <v>0</v>
      </c>
      <c r="DM12" s="44">
        <f ca="1">IF($D12=0,0,SUMIF('Полная ст-ть с уч.НЗС (Авто)'!$YO$11:INDIRECT("'Полная ст-ть с уч.НЗС (Авто)'!YO"&amp;$J$26),$C12,'Полная ст-ть с уч.НЗС (Авто)'!DM$11:INDIRECT("'Полная ст-ть с уч.НЗС (Авто)'!DM"&amp;$J$26))/$D12)</f>
        <v>0</v>
      </c>
      <c r="DN12" s="44">
        <f ca="1">IF($D12=0,0,SUMIF('Полная ст-ть с уч.НЗС (Авто)'!$YO$11:INDIRECT("'Полная ст-ть с уч.НЗС (Авто)'!YO"&amp;$J$26),$C12,'Полная ст-ть с уч.НЗС (Авто)'!DN$11:INDIRECT("'Полная ст-ть с уч.НЗС (Авто)'!DN"&amp;$J$26))/$D12)</f>
        <v>0</v>
      </c>
      <c r="DO12" s="44">
        <f ca="1">IF($D12=0,0,SUMIF('Полная ст-ть с уч.НЗС (Авто)'!$YO$11:INDIRECT("'Полная ст-ть с уч.НЗС (Авто)'!YO"&amp;$J$26),$C12,'Полная ст-ть с уч.НЗС (Авто)'!DO$11:INDIRECT("'Полная ст-ть с уч.НЗС (Авто)'!DO"&amp;$J$26))/$D12)</f>
        <v>0</v>
      </c>
      <c r="DP12" s="44">
        <f ca="1">IF($D12=0,0,SUMIF('Полная ст-ть с уч.НЗС (Авто)'!$YO$11:INDIRECT("'Полная ст-ть с уч.НЗС (Авто)'!YO"&amp;$J$26),$C12,'Полная ст-ть с уч.НЗС (Авто)'!DP$11:INDIRECT("'Полная ст-ть с уч.НЗС (Авто)'!DP"&amp;$J$26))/$D12)</f>
        <v>0</v>
      </c>
      <c r="DQ12" s="44">
        <f ca="1">IF($D12=0,0,SUMIF('Полная ст-ть с уч.НЗС (Авто)'!$YO$11:INDIRECT("'Полная ст-ть с уч.НЗС (Авто)'!YO"&amp;$J$26),$C12,'Полная ст-ть с уч.НЗС (Авто)'!DQ$11:INDIRECT("'Полная ст-ть с уч.НЗС (Авто)'!DQ"&amp;$J$26))/$D12)</f>
        <v>0</v>
      </c>
      <c r="DR12" s="44">
        <f ca="1">IF($D12=0,0,SUMIF('Полная ст-ть с уч.НЗС (Авто)'!$YO$11:INDIRECT("'Полная ст-ть с уч.НЗС (Авто)'!YO"&amp;$J$26),$C12,'Полная ст-ть с уч.НЗС (Авто)'!DR$11:INDIRECT("'Полная ст-ть с уч.НЗС (Авто)'!DR"&amp;$J$26))/$D12)</f>
        <v>0</v>
      </c>
      <c r="DS12" s="44">
        <f ca="1">IF($D12=0,0,SUMIF('Полная ст-ть с уч.НЗС (Авто)'!$YO$11:INDIRECT("'Полная ст-ть с уч.НЗС (Авто)'!YO"&amp;$J$26),$C12,'Полная ст-ть с уч.НЗС (Авто)'!DS$11:INDIRECT("'Полная ст-ть с уч.НЗС (Авто)'!DS"&amp;$J$26))/$D12)</f>
        <v>0</v>
      </c>
      <c r="DT12" s="44">
        <f ca="1">IF($D12=0,0,SUMIF('Полная ст-ть с уч.НЗС (Авто)'!$YO$11:INDIRECT("'Полная ст-ть с уч.НЗС (Авто)'!YO"&amp;$J$26),$C12,'Полная ст-ть с уч.НЗС (Авто)'!DT$11:INDIRECT("'Полная ст-ть с уч.НЗС (Авто)'!DT"&amp;$J$26))/$D12)</f>
        <v>0</v>
      </c>
      <c r="DU12" s="44">
        <f ca="1">IF($D12=0,0,SUMIF('Полная ст-ть с уч.НЗС (Авто)'!$YO$11:INDIRECT("'Полная ст-ть с уч.НЗС (Авто)'!YO"&amp;$J$26),$C12,'Полная ст-ть с уч.НЗС (Авто)'!DU$11:INDIRECT("'Полная ст-ть с уч.НЗС (Авто)'!DU"&amp;$J$26))/$D12)</f>
        <v>0</v>
      </c>
      <c r="DV12" s="44">
        <f ca="1">IF($D12=0,0,SUMIF('Полная ст-ть с уч.НЗС (Авто)'!$YO$11:INDIRECT("'Полная ст-ть с уч.НЗС (Авто)'!YO"&amp;$J$26),$C12,'Полная ст-ть с уч.НЗС (Авто)'!DV$11:INDIRECT("'Полная ст-ть с уч.НЗС (Авто)'!DV"&amp;$J$26))/$D12)</f>
        <v>0</v>
      </c>
      <c r="DW12" s="44">
        <f ca="1">IF($D12=0,0,SUMIF('Полная ст-ть с уч.НЗС (Авто)'!$YO$11:INDIRECT("'Полная ст-ть с уч.НЗС (Авто)'!YO"&amp;$J$26),$C12,'Полная ст-ть с уч.НЗС (Авто)'!DW$11:INDIRECT("'Полная ст-ть с уч.НЗС (Авто)'!DW"&amp;$J$26))/$D12)</f>
        <v>0</v>
      </c>
      <c r="DX12" s="44">
        <f ca="1">IF($D12=0,0,SUMIF('Полная ст-ть с уч.НЗС (Авто)'!$YO$11:INDIRECT("'Полная ст-ть с уч.НЗС (Авто)'!YO"&amp;$J$26),$C12,'Полная ст-ть с уч.НЗС (Авто)'!DX$11:INDIRECT("'Полная ст-ть с уч.НЗС (Авто)'!DX"&amp;$J$26))/$D12)</f>
        <v>0</v>
      </c>
      <c r="DY12" s="44">
        <f ca="1">IF($D12=0,0,SUMIF('Полная ст-ть с уч.НЗС (Авто)'!$YO$11:INDIRECT("'Полная ст-ть с уч.НЗС (Авто)'!YO"&amp;$J$26),$C12,'Полная ст-ть с уч.НЗС (Авто)'!DY$11:INDIRECT("'Полная ст-ть с уч.НЗС (Авто)'!DY"&amp;$J$26))/$D12)</f>
        <v>0</v>
      </c>
      <c r="DZ12" s="44">
        <f ca="1">IF($D12=0,0,SUMIF('Полная ст-ть с уч.НЗС (Авто)'!$YO$11:INDIRECT("'Полная ст-ть с уч.НЗС (Авто)'!YO"&amp;$J$26),$C12,'Полная ст-ть с уч.НЗС (Авто)'!DZ$11:INDIRECT("'Полная ст-ть с уч.НЗС (Авто)'!DZ"&amp;$J$26))/$D12)</f>
        <v>0</v>
      </c>
      <c r="EA12" s="44">
        <f ca="1">IF($D12=0,0,SUMIF('Полная ст-ть с уч.НЗС (Авто)'!$YO$11:INDIRECT("'Полная ст-ть с уч.НЗС (Авто)'!YO"&amp;$J$26),$C12,'Полная ст-ть с уч.НЗС (Авто)'!EA$11:INDIRECT("'Полная ст-ть с уч.НЗС (Авто)'!EA"&amp;$J$26))/$D12)</f>
        <v>0</v>
      </c>
      <c r="EB12" s="44">
        <f ca="1">IF($D12=0,0,SUMIF('Полная ст-ть с уч.НЗС (Авто)'!$YO$11:INDIRECT("'Полная ст-ть с уч.НЗС (Авто)'!YO"&amp;$J$26),$C12,'Полная ст-ть с уч.НЗС (Авто)'!EB$11:INDIRECT("'Полная ст-ть с уч.НЗС (Авто)'!EB"&amp;$J$26))/$D12)</f>
        <v>0</v>
      </c>
      <c r="EC12" s="44">
        <f ca="1">IF($D12=0,0,SUMIF('Полная ст-ть с уч.НЗС (Авто)'!$YO$11:INDIRECT("'Полная ст-ть с уч.НЗС (Авто)'!YO"&amp;$J$26),$C12,'Полная ст-ть с уч.НЗС (Авто)'!EC$11:INDIRECT("'Полная ст-ть с уч.НЗС (Авто)'!EC"&amp;$J$26))/$D12)</f>
        <v>0</v>
      </c>
      <c r="ED12" s="44">
        <f ca="1">IF($D12=0,0,SUMIF('Полная ст-ть с уч.НЗС (Авто)'!$YO$11:INDIRECT("'Полная ст-ть с уч.НЗС (Авто)'!YO"&amp;$J$26),$C12,'Полная ст-ть с уч.НЗС (Авто)'!ED$11:INDIRECT("'Полная ст-ть с уч.НЗС (Авто)'!ED"&amp;$J$26))/$D12)</f>
        <v>0</v>
      </c>
      <c r="EE12" s="44">
        <f ca="1">IF($D12=0,0,SUMIF('Полная ст-ть с уч.НЗС (Авто)'!$YO$11:INDIRECT("'Полная ст-ть с уч.НЗС (Авто)'!YO"&amp;$J$26),$C12,'Полная ст-ть с уч.НЗС (Авто)'!EE$11:INDIRECT("'Полная ст-ть с уч.НЗС (Авто)'!EE"&amp;$J$26))/$D12)</f>
        <v>0</v>
      </c>
      <c r="EF12" s="44">
        <f ca="1">IF($D12=0,0,SUMIF('Полная ст-ть с уч.НЗС (Авто)'!$YO$11:INDIRECT("'Полная ст-ть с уч.НЗС (Авто)'!YO"&amp;$J$26),$C12,'Полная ст-ть с уч.НЗС (Авто)'!EF$11:INDIRECT("'Полная ст-ть с уч.НЗС (Авто)'!EF"&amp;$J$26))/$D12)</f>
        <v>0</v>
      </c>
      <c r="EG12" s="44">
        <f ca="1">IF($D12=0,0,SUMIF('Полная ст-ть с уч.НЗС (Авто)'!$YO$11:INDIRECT("'Полная ст-ть с уч.НЗС (Авто)'!YO"&amp;$J$26),$C12,'Полная ст-ть с уч.НЗС (Авто)'!EG$11:INDIRECT("'Полная ст-ть с уч.НЗС (Авто)'!EG"&amp;$J$26))/$D12)</f>
        <v>0</v>
      </c>
      <c r="EH12" s="44">
        <f ca="1">IF($D12=0,0,SUMIF('Полная ст-ть с уч.НЗС (Авто)'!$YO$11:INDIRECT("'Полная ст-ть с уч.НЗС (Авто)'!YO"&amp;$J$26),$C12,'Полная ст-ть с уч.НЗС (Авто)'!EH$11:INDIRECT("'Полная ст-ть с уч.НЗС (Авто)'!EH"&amp;$J$26))/$D12)</f>
        <v>0</v>
      </c>
      <c r="EI12" s="44">
        <f ca="1">IF($D12=0,0,SUMIF('Полная ст-ть с уч.НЗС (Авто)'!$YO$11:INDIRECT("'Полная ст-ть с уч.НЗС (Авто)'!YO"&amp;$J$26),$C12,'Полная ст-ть с уч.НЗС (Авто)'!EI$11:INDIRECT("'Полная ст-ть с уч.НЗС (Авто)'!EI"&amp;$J$26))/$D12)</f>
        <v>0</v>
      </c>
      <c r="EJ12" s="44">
        <f ca="1">IF($D12=0,0,SUMIF('Полная ст-ть с уч.НЗС (Авто)'!$YO$11:INDIRECT("'Полная ст-ть с уч.НЗС (Авто)'!YO"&amp;$J$26),$C12,'Полная ст-ть с уч.НЗС (Авто)'!EJ$11:INDIRECT("'Полная ст-ть с уч.НЗС (Авто)'!EJ"&amp;$J$26))/$D12)</f>
        <v>0</v>
      </c>
      <c r="EK12" s="44">
        <f ca="1">IF($D12=0,0,SUMIF('Полная ст-ть с уч.НЗС (Авто)'!$YO$11:INDIRECT("'Полная ст-ть с уч.НЗС (Авто)'!YO"&amp;$J$26),$C12,'Полная ст-ть с уч.НЗС (Авто)'!EK$11:INDIRECT("'Полная ст-ть с уч.НЗС (Авто)'!EK"&amp;$J$26))/$D12)</f>
        <v>0</v>
      </c>
      <c r="EL12" s="44">
        <f ca="1">IF($D12=0,0,SUMIF('Полная ст-ть с уч.НЗС (Авто)'!$YO$11:INDIRECT("'Полная ст-ть с уч.НЗС (Авто)'!YO"&amp;$J$26),$C12,'Полная ст-ть с уч.НЗС (Авто)'!EL$11:INDIRECT("'Полная ст-ть с уч.НЗС (Авто)'!EL"&amp;$J$26))/$D12)</f>
        <v>0</v>
      </c>
      <c r="EM12" s="44">
        <f ca="1">IF($D12=0,0,SUMIF('Полная ст-ть с уч.НЗС (Авто)'!$YO$11:INDIRECT("'Полная ст-ть с уч.НЗС (Авто)'!YO"&amp;$J$26),$C12,'Полная ст-ть с уч.НЗС (Авто)'!EM$11:INDIRECT("'Полная ст-ть с уч.НЗС (Авто)'!EM"&amp;$J$26))/$D12)</f>
        <v>0</v>
      </c>
      <c r="EN12" s="44">
        <f ca="1">IF($D12=0,0,SUMIF('Полная ст-ть с уч.НЗС (Авто)'!$YO$11:INDIRECT("'Полная ст-ть с уч.НЗС (Авто)'!YO"&amp;$J$26),$C12,'Полная ст-ть с уч.НЗС (Авто)'!EN$11:INDIRECT("'Полная ст-ть с уч.НЗС (Авто)'!EN"&amp;$J$26))/$D12)</f>
        <v>0</v>
      </c>
      <c r="EO12" s="44">
        <f ca="1">IF($D12=0,0,SUMIF('Полная ст-ть с уч.НЗС (Авто)'!$YO$11:INDIRECT("'Полная ст-ть с уч.НЗС (Авто)'!YO"&amp;$J$26),$C12,'Полная ст-ть с уч.НЗС (Авто)'!EO$11:INDIRECT("'Полная ст-ть с уч.НЗС (Авто)'!EO"&amp;$J$26))/$D12)</f>
        <v>0</v>
      </c>
      <c r="EP12" s="44">
        <f ca="1">IF($D12=0,0,SUMIF('Полная ст-ть с уч.НЗС (Авто)'!$YO$11:INDIRECT("'Полная ст-ть с уч.НЗС (Авто)'!YO"&amp;$J$26),$C12,'Полная ст-ть с уч.НЗС (Авто)'!EP$11:INDIRECT("'Полная ст-ть с уч.НЗС (Авто)'!EP"&amp;$J$26))/$D12)</f>
        <v>0</v>
      </c>
      <c r="EQ12" s="44">
        <f ca="1">IF($D12=0,0,SUMIF('Полная ст-ть с уч.НЗС (Авто)'!$YO$11:INDIRECT("'Полная ст-ть с уч.НЗС (Авто)'!YO"&amp;$J$26),$C12,'Полная ст-ть с уч.НЗС (Авто)'!EQ$11:INDIRECT("'Полная ст-ть с уч.НЗС (Авто)'!EQ"&amp;$J$26))/$D12)</f>
        <v>0</v>
      </c>
      <c r="ER12" s="44">
        <f ca="1">IF($D12=0,0,SUMIF('Полная ст-ть с уч.НЗС (Авто)'!$YO$11:INDIRECT("'Полная ст-ть с уч.НЗС (Авто)'!YO"&amp;$J$26),$C12,'Полная ст-ть с уч.НЗС (Авто)'!ER$11:INDIRECT("'Полная ст-ть с уч.НЗС (Авто)'!ER"&amp;$J$26))/$D12)</f>
        <v>0</v>
      </c>
      <c r="ES12" s="44">
        <f ca="1">IF($D12=0,0,SUMIF('Полная ст-ть с уч.НЗС (Авто)'!$YO$11:INDIRECT("'Полная ст-ть с уч.НЗС (Авто)'!YO"&amp;$J$26),$C12,'Полная ст-ть с уч.НЗС (Авто)'!ES$11:INDIRECT("'Полная ст-ть с уч.НЗС (Авто)'!ES"&amp;$J$26))/$D12)</f>
        <v>0</v>
      </c>
      <c r="ET12" s="44">
        <f ca="1">IF($D12=0,0,SUMIF('Полная ст-ть с уч.НЗС (Авто)'!$YO$11:INDIRECT("'Полная ст-ть с уч.НЗС (Авто)'!YO"&amp;$J$26),$C12,'Полная ст-ть с уч.НЗС (Авто)'!ET$11:INDIRECT("'Полная ст-ть с уч.НЗС (Авто)'!ET"&amp;$J$26))/$D12)</f>
        <v>0</v>
      </c>
      <c r="EU12" s="44">
        <f ca="1">IF($D12=0,0,SUMIF('Полная ст-ть с уч.НЗС (Авто)'!$YO$11:INDIRECT("'Полная ст-ть с уч.НЗС (Авто)'!YO"&amp;$J$26),$C12,'Полная ст-ть с уч.НЗС (Авто)'!EU$11:INDIRECT("'Полная ст-ть с уч.НЗС (Авто)'!EU"&amp;$J$26))/$D12)</f>
        <v>0</v>
      </c>
      <c r="EV12" s="44">
        <f ca="1">IF($D12=0,0,SUMIF('Полная ст-ть с уч.НЗС (Авто)'!$YO$11:INDIRECT("'Полная ст-ть с уч.НЗС (Авто)'!YO"&amp;$J$26),$C12,'Полная ст-ть с уч.НЗС (Авто)'!EV$11:INDIRECT("'Полная ст-ть с уч.НЗС (Авто)'!EV"&amp;$J$26))/$D12)</f>
        <v>0</v>
      </c>
      <c r="EW12" s="44">
        <f ca="1">IF($D12=0,0,SUMIF('Полная ст-ть с уч.НЗС (Авто)'!$YO$11:INDIRECT("'Полная ст-ть с уч.НЗС (Авто)'!YO"&amp;$J$26),$C12,'Полная ст-ть с уч.НЗС (Авто)'!EW$11:INDIRECT("'Полная ст-ть с уч.НЗС (Авто)'!EW"&amp;$J$26))/$D12)</f>
        <v>0</v>
      </c>
      <c r="EX12" s="44">
        <f ca="1">IF($D12=0,0,SUMIF('Полная ст-ть с уч.НЗС (Авто)'!$YO$11:INDIRECT("'Полная ст-ть с уч.НЗС (Авто)'!YO"&amp;$J$26),$C12,'Полная ст-ть с уч.НЗС (Авто)'!EX$11:INDIRECT("'Полная ст-ть с уч.НЗС (Авто)'!EX"&amp;$J$26))/$D12)</f>
        <v>0</v>
      </c>
      <c r="EY12" s="44">
        <f ca="1">IF($D12=0,0,SUMIF('Полная ст-ть с уч.НЗС (Авто)'!$YO$11:INDIRECT("'Полная ст-ть с уч.НЗС (Авто)'!YO"&amp;$J$26),$C12,'Полная ст-ть с уч.НЗС (Авто)'!EY$11:INDIRECT("'Полная ст-ть с уч.НЗС (Авто)'!EY"&amp;$J$26))/$D12)</f>
        <v>0</v>
      </c>
      <c r="EZ12" s="44">
        <f ca="1">IF($D12=0,0,SUMIF('Полная ст-ть с уч.НЗС (Авто)'!$YO$11:INDIRECT("'Полная ст-ть с уч.НЗС (Авто)'!YO"&amp;$J$26),$C12,'Полная ст-ть с уч.НЗС (Авто)'!EZ$11:INDIRECT("'Полная ст-ть с уч.НЗС (Авто)'!EZ"&amp;$J$26))/$D12)</f>
        <v>0</v>
      </c>
      <c r="FA12" s="44">
        <f ca="1">IF($D12=0,0,SUMIF('Полная ст-ть с уч.НЗС (Авто)'!$YO$11:INDIRECT("'Полная ст-ть с уч.НЗС (Авто)'!YO"&amp;$J$26),$C12,'Полная ст-ть с уч.НЗС (Авто)'!FA$11:INDIRECT("'Полная ст-ть с уч.НЗС (Авто)'!FA"&amp;$J$26))/$D12)</f>
        <v>0</v>
      </c>
      <c r="FB12" s="44">
        <f ca="1">IF($D12=0,0,SUMIF('Полная ст-ть с уч.НЗС (Авто)'!$YO$11:INDIRECT("'Полная ст-ть с уч.НЗС (Авто)'!YO"&amp;$J$26),$C12,'Полная ст-ть с уч.НЗС (Авто)'!FB$11:INDIRECT("'Полная ст-ть с уч.НЗС (Авто)'!FB"&amp;$J$26))/$D12)</f>
        <v>0</v>
      </c>
      <c r="FC12" s="44">
        <f ca="1">IF($D12=0,0,SUMIF('Полная ст-ть с уч.НЗС (Авто)'!$YO$11:INDIRECT("'Полная ст-ть с уч.НЗС (Авто)'!YO"&amp;$J$26),$C12,'Полная ст-ть с уч.НЗС (Авто)'!FC$11:INDIRECT("'Полная ст-ть с уч.НЗС (Авто)'!FC"&amp;$J$26))/$D12)</f>
        <v>0</v>
      </c>
      <c r="FD12" s="44">
        <f ca="1">IF($D12=0,0,SUMIF('Полная ст-ть с уч.НЗС (Авто)'!$YO$11:INDIRECT("'Полная ст-ть с уч.НЗС (Авто)'!YO"&amp;$J$26),$C12,'Полная ст-ть с уч.НЗС (Авто)'!FD$11:INDIRECT("'Полная ст-ть с уч.НЗС (Авто)'!FD"&amp;$J$26))/$D12)</f>
        <v>0</v>
      </c>
      <c r="FE12" s="44">
        <f ca="1">IF($D12=0,0,SUMIF('Полная ст-ть с уч.НЗС (Авто)'!$YO$11:INDIRECT("'Полная ст-ть с уч.НЗС (Авто)'!YO"&amp;$J$26),$C12,'Полная ст-ть с уч.НЗС (Авто)'!FE$11:INDIRECT("'Полная ст-ть с уч.НЗС (Авто)'!FE"&amp;$J$26))/$D12)</f>
        <v>0</v>
      </c>
      <c r="FF12" s="44">
        <f ca="1">IF($D12=0,0,SUMIF('Полная ст-ть с уч.НЗС (Авто)'!$YO$11:INDIRECT("'Полная ст-ть с уч.НЗС (Авто)'!YO"&amp;$J$26),$C12,'Полная ст-ть с уч.НЗС (Авто)'!FF$11:INDIRECT("'Полная ст-ть с уч.НЗС (Авто)'!FF"&amp;$J$26))/$D12)</f>
        <v>0</v>
      </c>
      <c r="FG12" s="44">
        <f ca="1">IF($D12=0,0,SUMIF('Полная ст-ть с уч.НЗС (Авто)'!$YO$11:INDIRECT("'Полная ст-ть с уч.НЗС (Авто)'!YO"&amp;$J$26),$C12,'Полная ст-ть с уч.НЗС (Авто)'!FG$11:INDIRECT("'Полная ст-ть с уч.НЗС (Авто)'!FG"&amp;$J$26))/$D12)</f>
        <v>0</v>
      </c>
      <c r="FH12" s="44">
        <f ca="1">IF($D12=0,0,SUMIF('Полная ст-ть с уч.НЗС (Авто)'!$YO$11:INDIRECT("'Полная ст-ть с уч.НЗС (Авто)'!YO"&amp;$J$26),$C12,'Полная ст-ть с уч.НЗС (Авто)'!FH$11:INDIRECT("'Полная ст-ть с уч.НЗС (Авто)'!FH"&amp;$J$26))/$D12)</f>
        <v>0</v>
      </c>
      <c r="FI12" s="44">
        <f ca="1">IF($D12=0,0,SUMIF('Полная ст-ть с уч.НЗС (Авто)'!$YO$11:INDIRECT("'Полная ст-ть с уч.НЗС (Авто)'!YO"&amp;$J$26),$C12,'Полная ст-ть с уч.НЗС (Авто)'!FI$11:INDIRECT("'Полная ст-ть с уч.НЗС (Авто)'!FI"&amp;$J$26))/$D12)</f>
        <v>0</v>
      </c>
      <c r="FJ12" s="44">
        <f ca="1">IF($D12=0,0,SUMIF('Полная ст-ть с уч.НЗС (Авто)'!$YO$11:INDIRECT("'Полная ст-ть с уч.НЗС (Авто)'!YO"&amp;$J$26),$C12,'Полная ст-ть с уч.НЗС (Авто)'!FJ$11:INDIRECT("'Полная ст-ть с уч.НЗС (Авто)'!FJ"&amp;$J$26))/$D12)</f>
        <v>0</v>
      </c>
      <c r="FK12" s="44">
        <f ca="1">IF($D12=0,0,SUMIF('Полная ст-ть с уч.НЗС (Авто)'!$YO$11:INDIRECT("'Полная ст-ть с уч.НЗС (Авто)'!YO"&amp;$J$26),$C12,'Полная ст-ть с уч.НЗС (Авто)'!FK$11:INDIRECT("'Полная ст-ть с уч.НЗС (Авто)'!FK"&amp;$J$26))/$D12)</f>
        <v>0</v>
      </c>
      <c r="FL12" s="44">
        <f ca="1">IF($D12=0,0,SUMIF('Полная ст-ть с уч.НЗС (Авто)'!$YO$11:INDIRECT("'Полная ст-ть с уч.НЗС (Авто)'!YO"&amp;$J$26),$C12,'Полная ст-ть с уч.НЗС (Авто)'!FL$11:INDIRECT("'Полная ст-ть с уч.НЗС (Авто)'!FL"&amp;$J$26))/$D12)</f>
        <v>0</v>
      </c>
      <c r="FM12" s="44">
        <f ca="1">IF($D12=0,0,SUMIF('Полная ст-ть с уч.НЗС (Авто)'!$YO$11:INDIRECT("'Полная ст-ть с уч.НЗС (Авто)'!YO"&amp;$J$26),$C12,'Полная ст-ть с уч.НЗС (Авто)'!FM$11:INDIRECT("'Полная ст-ть с уч.НЗС (Авто)'!FM"&amp;$J$26))/$D12)</f>
        <v>0</v>
      </c>
      <c r="FN12" s="44">
        <f ca="1">IF($D12=0,0,SUMIF('Полная ст-ть с уч.НЗС (Авто)'!$YO$11:INDIRECT("'Полная ст-ть с уч.НЗС (Авто)'!YO"&amp;$J$26),$C12,'Полная ст-ть с уч.НЗС (Авто)'!FN$11:INDIRECT("'Полная ст-ть с уч.НЗС (Авто)'!FN"&amp;$J$26))/$D12)</f>
        <v>0</v>
      </c>
      <c r="FO12" s="44">
        <f ca="1">IF($D12=0,0,SUMIF('Полная ст-ть с уч.НЗС (Авто)'!$YO$11:INDIRECT("'Полная ст-ть с уч.НЗС (Авто)'!YO"&amp;$J$26),$C12,'Полная ст-ть с уч.НЗС (Авто)'!FO$11:INDIRECT("'Полная ст-ть с уч.НЗС (Авто)'!FO"&amp;$J$26))/$D12)</f>
        <v>0</v>
      </c>
      <c r="FP12" s="44">
        <f ca="1">IF($D12=0,0,SUMIF('Полная ст-ть с уч.НЗС (Авто)'!$YO$11:INDIRECT("'Полная ст-ть с уч.НЗС (Авто)'!YO"&amp;$J$26),$C12,'Полная ст-ть с уч.НЗС (Авто)'!FP$11:INDIRECT("'Полная ст-ть с уч.НЗС (Авто)'!FP"&amp;$J$26))/$D12)</f>
        <v>0</v>
      </c>
      <c r="FQ12" s="44">
        <f ca="1">IF($D12=0,0,SUMIF('Полная ст-ть с уч.НЗС (Авто)'!$YO$11:INDIRECT("'Полная ст-ть с уч.НЗС (Авто)'!YO"&amp;$J$26),$C12,'Полная ст-ть с уч.НЗС (Авто)'!FQ$11:INDIRECT("'Полная ст-ть с уч.НЗС (Авто)'!FQ"&amp;$J$26))/$D12)</f>
        <v>0</v>
      </c>
      <c r="FR12" s="44">
        <f ca="1">IF($D12=0,0,SUMIF('Полная ст-ть с уч.НЗС (Авто)'!$YO$11:INDIRECT("'Полная ст-ть с уч.НЗС (Авто)'!YO"&amp;$J$26),$C12,'Полная ст-ть с уч.НЗС (Авто)'!FR$11:INDIRECT("'Полная ст-ть с уч.НЗС (Авто)'!FR"&amp;$J$26))/$D12)</f>
        <v>0</v>
      </c>
      <c r="FS12" s="44">
        <f ca="1">IF($D12=0,0,SUMIF('Полная ст-ть с уч.НЗС (Авто)'!$YO$11:INDIRECT("'Полная ст-ть с уч.НЗС (Авто)'!YO"&amp;$J$26),$C12,'Полная ст-ть с уч.НЗС (Авто)'!FS$11:INDIRECT("'Полная ст-ть с уч.НЗС (Авто)'!FS"&amp;$J$26))/$D12)</f>
        <v>0</v>
      </c>
      <c r="FT12" s="44">
        <f ca="1">IF($D12=0,0,SUMIF('Полная ст-ть с уч.НЗС (Авто)'!$YO$11:INDIRECT("'Полная ст-ть с уч.НЗС (Авто)'!YO"&amp;$J$26),$C12,'Полная ст-ть с уч.НЗС (Авто)'!FT$11:INDIRECT("'Полная ст-ть с уч.НЗС (Авто)'!FT"&amp;$J$26))/$D12)</f>
        <v>0</v>
      </c>
      <c r="FU12" s="44">
        <f ca="1">IF($D12=0,0,SUMIF('Полная ст-ть с уч.НЗС (Авто)'!$YO$11:INDIRECT("'Полная ст-ть с уч.НЗС (Авто)'!YO"&amp;$J$26),$C12,'Полная ст-ть с уч.НЗС (Авто)'!FU$11:INDIRECT("'Полная ст-ть с уч.НЗС (Авто)'!FU"&amp;$J$26))/$D12)</f>
        <v>0</v>
      </c>
      <c r="FV12" s="44">
        <f ca="1">IF($D12=0,0,SUMIF('Полная ст-ть с уч.НЗС (Авто)'!$YO$11:INDIRECT("'Полная ст-ть с уч.НЗС (Авто)'!YO"&amp;$J$26),$C12,'Полная ст-ть с уч.НЗС (Авто)'!FV$11:INDIRECT("'Полная ст-ть с уч.НЗС (Авто)'!FV"&amp;$J$26))/$D12)</f>
        <v>0</v>
      </c>
      <c r="FW12" s="44">
        <f ca="1">IF($D12=0,0,SUMIF('Полная ст-ть с уч.НЗС (Авто)'!$YO$11:INDIRECT("'Полная ст-ть с уч.НЗС (Авто)'!YO"&amp;$J$26),$C12,'Полная ст-ть с уч.НЗС (Авто)'!FW$11:INDIRECT("'Полная ст-ть с уч.НЗС (Авто)'!FW"&amp;$J$26))/$D12)</f>
        <v>0</v>
      </c>
      <c r="FX12" s="44">
        <f ca="1">IF($D12=0,0,SUMIF('Полная ст-ть с уч.НЗС (Авто)'!$YO$11:INDIRECT("'Полная ст-ть с уч.НЗС (Авто)'!YO"&amp;$J$26),$C12,'Полная ст-ть с уч.НЗС (Авто)'!FX$11:INDIRECT("'Полная ст-ть с уч.НЗС (Авто)'!FX"&amp;$J$26))/$D12)</f>
        <v>0</v>
      </c>
      <c r="FY12" s="44">
        <f ca="1">IF($D12=0,0,SUMIF('Полная ст-ть с уч.НЗС (Авто)'!$YO$11:INDIRECT("'Полная ст-ть с уч.НЗС (Авто)'!YO"&amp;$J$26),$C12,'Полная ст-ть с уч.НЗС (Авто)'!FY$11:INDIRECT("'Полная ст-ть с уч.НЗС (Авто)'!FY"&amp;$J$26))/$D12)</f>
        <v>0</v>
      </c>
      <c r="FZ12" s="44">
        <f ca="1">IF($D12=0,0,SUMIF('Полная ст-ть с уч.НЗС (Авто)'!$YO$11:INDIRECT("'Полная ст-ть с уч.НЗС (Авто)'!YO"&amp;$J$26),$C12,'Полная ст-ть с уч.НЗС (Авто)'!FZ$11:INDIRECT("'Полная ст-ть с уч.НЗС (Авто)'!FZ"&amp;$J$26))/$D12)</f>
        <v>0</v>
      </c>
      <c r="GA12" s="44">
        <f ca="1">IF($D12=0,0,SUMIF('Полная ст-ть с уч.НЗС (Авто)'!$YO$11:INDIRECT("'Полная ст-ть с уч.НЗС (Авто)'!YO"&amp;$J$26),$C12,'Полная ст-ть с уч.НЗС (Авто)'!GA$11:INDIRECT("'Полная ст-ть с уч.НЗС (Авто)'!GA"&amp;$J$26))/$D12)</f>
        <v>0</v>
      </c>
      <c r="GB12" s="44">
        <f ca="1">IF($D12=0,0,SUMIF('Полная ст-ть с уч.НЗС (Авто)'!$YO$11:INDIRECT("'Полная ст-ть с уч.НЗС (Авто)'!YO"&amp;$J$26),$C12,'Полная ст-ть с уч.НЗС (Авто)'!GB$11:INDIRECT("'Полная ст-ть с уч.НЗС (Авто)'!GB"&amp;$J$26))/$D12)</f>
        <v>0</v>
      </c>
      <c r="GC12" s="44">
        <f ca="1">IF($D12=0,0,SUMIF('Полная ст-ть с уч.НЗС (Авто)'!$YO$11:INDIRECT("'Полная ст-ть с уч.НЗС (Авто)'!YO"&amp;$J$26),$C12,'Полная ст-ть с уч.НЗС (Авто)'!GC$11:INDIRECT("'Полная ст-ть с уч.НЗС (Авто)'!GC"&amp;$J$26))/$D12)</f>
        <v>0</v>
      </c>
      <c r="GD12" s="44">
        <f ca="1">IF($D12=0,0,SUMIF('Полная ст-ть с уч.НЗС (Авто)'!$YO$11:INDIRECT("'Полная ст-ть с уч.НЗС (Авто)'!YO"&amp;$J$26),$C12,'Полная ст-ть с уч.НЗС (Авто)'!GD$11:INDIRECT("'Полная ст-ть с уч.НЗС (Авто)'!GD"&amp;$J$26))/$D12)</f>
        <v>0</v>
      </c>
      <c r="GE12" s="44">
        <f ca="1">IF($D12=0,0,SUMIF('Полная ст-ть с уч.НЗС (Авто)'!$YO$11:INDIRECT("'Полная ст-ть с уч.НЗС (Авто)'!YO"&amp;$J$26),$C12,'Полная ст-ть с уч.НЗС (Авто)'!GE$11:INDIRECT("'Полная ст-ть с уч.НЗС (Авто)'!GE"&amp;$J$26))/$D12)</f>
        <v>0</v>
      </c>
      <c r="GF12" s="44">
        <f ca="1">IF($D12=0,0,SUMIF('Полная ст-ть с уч.НЗС (Авто)'!$YO$11:INDIRECT("'Полная ст-ть с уч.НЗС (Авто)'!YO"&amp;$J$26),$C12,'Полная ст-ть с уч.НЗС (Авто)'!GF$11:INDIRECT("'Полная ст-ть с уч.НЗС (Авто)'!GF"&amp;$J$26))/$D12)</f>
        <v>0</v>
      </c>
      <c r="GG12" s="44">
        <f ca="1">IF($D12=0,0,SUMIF('Полная ст-ть с уч.НЗС (Авто)'!$YO$11:INDIRECT("'Полная ст-ть с уч.НЗС (Авто)'!YO"&amp;$J$26),$C12,'Полная ст-ть с уч.НЗС (Авто)'!GG$11:INDIRECT("'Полная ст-ть с уч.НЗС (Авто)'!GG"&amp;$J$26))/$D12)</f>
        <v>0</v>
      </c>
      <c r="GH12" s="44">
        <f ca="1">IF($D12=0,0,SUMIF('Полная ст-ть с уч.НЗС (Авто)'!$YO$11:INDIRECT("'Полная ст-ть с уч.НЗС (Авто)'!YO"&amp;$J$26),$C12,'Полная ст-ть с уч.НЗС (Авто)'!GH$11:INDIRECT("'Полная ст-ть с уч.НЗС (Авто)'!GH"&amp;$J$26))/$D12)</f>
        <v>0</v>
      </c>
      <c r="GI12" s="44">
        <f ca="1">IF($D12=0,0,SUMIF('Полная ст-ть с уч.НЗС (Авто)'!$YO$11:INDIRECT("'Полная ст-ть с уч.НЗС (Авто)'!YO"&amp;$J$26),$C12,'Полная ст-ть с уч.НЗС (Авто)'!GI$11:INDIRECT("'Полная ст-ть с уч.НЗС (Авто)'!GI"&amp;$J$26))/$D12)</f>
        <v>0</v>
      </c>
      <c r="GJ12" s="44">
        <f ca="1">IF($D12=0,0,SUMIF('Полная ст-ть с уч.НЗС (Авто)'!$YO$11:INDIRECT("'Полная ст-ть с уч.НЗС (Авто)'!YO"&amp;$J$26),$C12,'Полная ст-ть с уч.НЗС (Авто)'!GJ$11:INDIRECT("'Полная ст-ть с уч.НЗС (Авто)'!GJ"&amp;$J$26))/$D12)</f>
        <v>0</v>
      </c>
      <c r="GK12" s="44">
        <f ca="1">IF($D12=0,0,SUMIF('Полная ст-ть с уч.НЗС (Авто)'!$YO$11:INDIRECT("'Полная ст-ть с уч.НЗС (Авто)'!YO"&amp;$J$26),$C12,'Полная ст-ть с уч.НЗС (Авто)'!GK$11:INDIRECT("'Полная ст-ть с уч.НЗС (Авто)'!GK"&amp;$J$26))/$D12)</f>
        <v>0</v>
      </c>
      <c r="GL12" s="44">
        <f ca="1">IF($D12=0,0,SUMIF('Полная ст-ть с уч.НЗС (Авто)'!$YO$11:INDIRECT("'Полная ст-ть с уч.НЗС (Авто)'!YO"&amp;$J$26),$C12,'Полная ст-ть с уч.НЗС (Авто)'!GL$11:INDIRECT("'Полная ст-ть с уч.НЗС (Авто)'!GL"&amp;$J$26))/$D12)</f>
        <v>0</v>
      </c>
      <c r="GM12" s="44">
        <f ca="1">IF($D12=0,0,SUMIF('Полная ст-ть с уч.НЗС (Авто)'!$YO$11:INDIRECT("'Полная ст-ть с уч.НЗС (Авто)'!YO"&amp;$J$26),$C12,'Полная ст-ть с уч.НЗС (Авто)'!GM$11:INDIRECT("'Полная ст-ть с уч.НЗС (Авто)'!GM"&amp;$J$26))/$D12)</f>
        <v>0</v>
      </c>
      <c r="GN12" s="44">
        <f ca="1">IF($D12=0,0,SUMIF('Полная ст-ть с уч.НЗС (Авто)'!$YO$11:INDIRECT("'Полная ст-ть с уч.НЗС (Авто)'!YO"&amp;$J$26),$C12,'Полная ст-ть с уч.НЗС (Авто)'!GN$11:INDIRECT("'Полная ст-ть с уч.НЗС (Авто)'!GN"&amp;$J$26))/$D12)</f>
        <v>0</v>
      </c>
      <c r="GO12" s="44">
        <f ca="1">IF($D12=0,0,SUMIF('Полная ст-ть с уч.НЗС (Авто)'!$YO$11:INDIRECT("'Полная ст-ть с уч.НЗС (Авто)'!YO"&amp;$J$26),$C12,'Полная ст-ть с уч.НЗС (Авто)'!GO$11:INDIRECT("'Полная ст-ть с уч.НЗС (Авто)'!GO"&amp;$J$26))/$D12)</f>
        <v>0</v>
      </c>
      <c r="GP12" s="44">
        <f ca="1">IF($D12=0,0,SUMIF('Полная ст-ть с уч.НЗС (Авто)'!$YO$11:INDIRECT("'Полная ст-ть с уч.НЗС (Авто)'!YO"&amp;$J$26),$C12,'Полная ст-ть с уч.НЗС (Авто)'!GP$11:INDIRECT("'Полная ст-ть с уч.НЗС (Авто)'!GP"&amp;$J$26))/$D12)</f>
        <v>0</v>
      </c>
      <c r="GQ12" s="44">
        <f ca="1">IF($D12=0,0,SUMIF('Полная ст-ть с уч.НЗС (Авто)'!$YO$11:INDIRECT("'Полная ст-ть с уч.НЗС (Авто)'!YO"&amp;$J$26),$C12,'Полная ст-ть с уч.НЗС (Авто)'!GQ$11:INDIRECT("'Полная ст-ть с уч.НЗС (Авто)'!GQ"&amp;$J$26))/$D12)</f>
        <v>0</v>
      </c>
      <c r="GR12" s="44">
        <f ca="1">IF($D12=0,0,SUMIF('Полная ст-ть с уч.НЗС (Авто)'!$YO$11:INDIRECT("'Полная ст-ть с уч.НЗС (Авто)'!YO"&amp;$J$26),$C12,'Полная ст-ть с уч.НЗС (Авто)'!GR$11:INDIRECT("'Полная ст-ть с уч.НЗС (Авто)'!GR"&amp;$J$26))/$D12)</f>
        <v>0</v>
      </c>
      <c r="GS12" s="44">
        <f ca="1">IF($D12=0,0,SUMIF('Полная ст-ть с уч.НЗС (Авто)'!$YO$11:INDIRECT("'Полная ст-ть с уч.НЗС (Авто)'!YO"&amp;$J$26),$C12,'Полная ст-ть с уч.НЗС (Авто)'!GS$11:INDIRECT("'Полная ст-ть с уч.НЗС (Авто)'!GS"&amp;$J$26))/$D12)</f>
        <v>0</v>
      </c>
      <c r="GT12" s="44">
        <f ca="1">IF($D12=0,0,SUMIF('Полная ст-ть с уч.НЗС (Авто)'!$YO$11:INDIRECT("'Полная ст-ть с уч.НЗС (Авто)'!YO"&amp;$J$26),$C12,'Полная ст-ть с уч.НЗС (Авто)'!GT$11:INDIRECT("'Полная ст-ть с уч.НЗС (Авто)'!GT"&amp;$J$26))/$D12)</f>
        <v>0</v>
      </c>
      <c r="GU12" s="44">
        <f ca="1">IF($D12=0,0,SUMIF('Полная ст-ть с уч.НЗС (Авто)'!$YO$11:INDIRECT("'Полная ст-ть с уч.НЗС (Авто)'!YO"&amp;$J$26),$C12,'Полная ст-ть с уч.НЗС (Авто)'!GU$11:INDIRECT("'Полная ст-ть с уч.НЗС (Авто)'!GU"&amp;$J$26))/$D12)</f>
        <v>0</v>
      </c>
      <c r="GV12" s="44">
        <f ca="1">IF($D12=0,0,SUMIF('Полная ст-ть с уч.НЗС (Авто)'!$YO$11:INDIRECT("'Полная ст-ть с уч.НЗС (Авто)'!YO"&amp;$J$26),$C12,'Полная ст-ть с уч.НЗС (Авто)'!GV$11:INDIRECT("'Полная ст-ть с уч.НЗС (Авто)'!GV"&amp;$J$26))/$D12)</f>
        <v>0</v>
      </c>
      <c r="GW12" s="44">
        <f ca="1">IF($D12=0,0,SUMIF('Полная ст-ть с уч.НЗС (Авто)'!$YO$11:INDIRECT("'Полная ст-ть с уч.НЗС (Авто)'!YO"&amp;$J$26),$C12,'Полная ст-ть с уч.НЗС (Авто)'!GW$11:INDIRECT("'Полная ст-ть с уч.НЗС (Авто)'!GW"&amp;$J$26))/$D12)</f>
        <v>0</v>
      </c>
      <c r="GX12" s="44">
        <f ca="1">IF($D12=0,0,SUMIF('Полная ст-ть с уч.НЗС (Авто)'!$YO$11:INDIRECT("'Полная ст-ть с уч.НЗС (Авто)'!YO"&amp;$J$26),$C12,'Полная ст-ть с уч.НЗС (Авто)'!GX$11:INDIRECT("'Полная ст-ть с уч.НЗС (Авто)'!GX"&amp;$J$26))/$D12)</f>
        <v>0</v>
      </c>
      <c r="GY12" s="44">
        <f ca="1">IF($D12=0,0,SUMIF('Полная ст-ть с уч.НЗС (Авто)'!$YO$11:INDIRECT("'Полная ст-ть с уч.НЗС (Авто)'!YO"&amp;$J$26),$C12,'Полная ст-ть с уч.НЗС (Авто)'!GY$11:INDIRECT("'Полная ст-ть с уч.НЗС (Авто)'!GY"&amp;$J$26))/$D12)</f>
        <v>0</v>
      </c>
      <c r="GZ12" s="44">
        <f ca="1">IF($D12=0,0,SUMIF('Полная ст-ть с уч.НЗС (Авто)'!$YO$11:INDIRECT("'Полная ст-ть с уч.НЗС (Авто)'!YO"&amp;$J$26),$C12,'Полная ст-ть с уч.НЗС (Авто)'!GZ$11:INDIRECT("'Полная ст-ть с уч.НЗС (Авто)'!GZ"&amp;$J$26))/$D12)</f>
        <v>0</v>
      </c>
      <c r="HA12" s="44">
        <f ca="1">IF($D12=0,0,SUMIF('Полная ст-ть с уч.НЗС (Авто)'!$YO$11:INDIRECT("'Полная ст-ть с уч.НЗС (Авто)'!YO"&amp;$J$26),$C12,'Полная ст-ть с уч.НЗС (Авто)'!HA$11:INDIRECT("'Полная ст-ть с уч.НЗС (Авто)'!HA"&amp;$J$26))/$D12)</f>
        <v>0</v>
      </c>
      <c r="HB12" s="44">
        <f ca="1">IF($D12=0,0,SUMIF('Полная ст-ть с уч.НЗС (Авто)'!$YO$11:INDIRECT("'Полная ст-ть с уч.НЗС (Авто)'!YO"&amp;$J$26),$C12,'Полная ст-ть с уч.НЗС (Авто)'!HB$11:INDIRECT("'Полная ст-ть с уч.НЗС (Авто)'!HB"&amp;$J$26))/$D12)</f>
        <v>0</v>
      </c>
      <c r="HC12" s="44">
        <f ca="1">IF($D12=0,0,SUMIF('Полная ст-ть с уч.НЗС (Авто)'!$YO$11:INDIRECT("'Полная ст-ть с уч.НЗС (Авто)'!YO"&amp;$J$26),$C12,'Полная ст-ть с уч.НЗС (Авто)'!HC$11:INDIRECT("'Полная ст-ть с уч.НЗС (Авто)'!HC"&amp;$J$26))/$D12)</f>
        <v>0</v>
      </c>
      <c r="HD12" s="44">
        <f ca="1">IF($D12=0,0,SUMIF('Полная ст-ть с уч.НЗС (Авто)'!$YO$11:INDIRECT("'Полная ст-ть с уч.НЗС (Авто)'!YO"&amp;$J$26),$C12,'Полная ст-ть с уч.НЗС (Авто)'!HD$11:INDIRECT("'Полная ст-ть с уч.НЗС (Авто)'!HD"&amp;$J$26))/$D12)</f>
        <v>0</v>
      </c>
      <c r="HE12" s="44">
        <f ca="1">IF($D12=0,0,SUMIF('Полная ст-ть с уч.НЗС (Авто)'!$YO$11:INDIRECT("'Полная ст-ть с уч.НЗС (Авто)'!YO"&amp;$J$26),$C12,'Полная ст-ть с уч.НЗС (Авто)'!HE$11:INDIRECT("'Полная ст-ть с уч.НЗС (Авто)'!HE"&amp;$J$26))/$D12)</f>
        <v>0</v>
      </c>
      <c r="HF12" s="44">
        <f ca="1">IF($D12=0,0,SUMIF('Полная ст-ть с уч.НЗС (Авто)'!$YO$11:INDIRECT("'Полная ст-ть с уч.НЗС (Авто)'!YO"&amp;$J$26),$C12,'Полная ст-ть с уч.НЗС (Авто)'!HF$11:INDIRECT("'Полная ст-ть с уч.НЗС (Авто)'!HF"&amp;$J$26))/$D12)</f>
        <v>0</v>
      </c>
      <c r="HG12" s="44">
        <f ca="1">IF($D12=0,0,SUMIF('Полная ст-ть с уч.НЗС (Авто)'!$YO$11:INDIRECT("'Полная ст-ть с уч.НЗС (Авто)'!YO"&amp;$J$26),$C12,'Полная ст-ть с уч.НЗС (Авто)'!HG$11:INDIRECT("'Полная ст-ть с уч.НЗС (Авто)'!HG"&amp;$J$26))/$D12)</f>
        <v>0</v>
      </c>
      <c r="HH12" s="44">
        <f ca="1">IF($D12=0,0,SUMIF('Полная ст-ть с уч.НЗС (Авто)'!$YO$11:INDIRECT("'Полная ст-ть с уч.НЗС (Авто)'!YO"&amp;$J$26),$C12,'Полная ст-ть с уч.НЗС (Авто)'!HH$11:INDIRECT("'Полная ст-ть с уч.НЗС (Авто)'!HH"&amp;$J$26))/$D12)</f>
        <v>0</v>
      </c>
      <c r="HI12" s="44">
        <f ca="1">IF($D12=0,0,SUMIF('Полная ст-ть с уч.НЗС (Авто)'!$YO$11:INDIRECT("'Полная ст-ть с уч.НЗС (Авто)'!YO"&amp;$J$26),$C12,'Полная ст-ть с уч.НЗС (Авто)'!HI$11:INDIRECT("'Полная ст-ть с уч.НЗС (Авто)'!HI"&amp;$J$26))/$D12)</f>
        <v>0</v>
      </c>
      <c r="HJ12" s="44">
        <f ca="1">IF($D12=0,0,SUMIF('Полная ст-ть с уч.НЗС (Авто)'!$YO$11:INDIRECT("'Полная ст-ть с уч.НЗС (Авто)'!YO"&amp;$J$26),$C12,'Полная ст-ть с уч.НЗС (Авто)'!HJ$11:INDIRECT("'Полная ст-ть с уч.НЗС (Авто)'!HJ"&amp;$J$26))/$D12)</f>
        <v>0</v>
      </c>
      <c r="HK12" s="44">
        <f ca="1">IF($D12=0,0,SUMIF('Полная ст-ть с уч.НЗС (Авто)'!$YO$11:INDIRECT("'Полная ст-ть с уч.НЗС (Авто)'!YO"&amp;$J$26),$C12,'Полная ст-ть с уч.НЗС (Авто)'!HK$11:INDIRECT("'Полная ст-ть с уч.НЗС (Авто)'!HK"&amp;$J$26))/$D12)</f>
        <v>0</v>
      </c>
      <c r="HL12" s="44">
        <f ca="1">IF($D12=0,0,SUMIF('Полная ст-ть с уч.НЗС (Авто)'!$YO$11:INDIRECT("'Полная ст-ть с уч.НЗС (Авто)'!YO"&amp;$J$26),$C12,'Полная ст-ть с уч.НЗС (Авто)'!HL$11:INDIRECT("'Полная ст-ть с уч.НЗС (Авто)'!HL"&amp;$J$26))/$D12)</f>
        <v>0</v>
      </c>
      <c r="HM12" s="44">
        <f ca="1">IF($D12=0,0,SUMIF('Полная ст-ть с уч.НЗС (Авто)'!$YO$11:INDIRECT("'Полная ст-ть с уч.НЗС (Авто)'!YO"&amp;$J$26),$C12,'Полная ст-ть с уч.НЗС (Авто)'!HM$11:INDIRECT("'Полная ст-ть с уч.НЗС (Авто)'!HM"&amp;$J$26))/$D12)</f>
        <v>0</v>
      </c>
      <c r="HN12" s="44">
        <f ca="1">IF($D12=0,0,SUMIF('Полная ст-ть с уч.НЗС (Авто)'!$YO$11:INDIRECT("'Полная ст-ть с уч.НЗС (Авто)'!YO"&amp;$J$26),$C12,'Полная ст-ть с уч.НЗС (Авто)'!HN$11:INDIRECT("'Полная ст-ть с уч.НЗС (Авто)'!HN"&amp;$J$26))/$D12)</f>
        <v>0</v>
      </c>
      <c r="HO12" s="44">
        <f ca="1">IF($D12=0,0,SUMIF('Полная ст-ть с уч.НЗС (Авто)'!$YO$11:INDIRECT("'Полная ст-ть с уч.НЗС (Авто)'!YO"&amp;$J$26),$C12,'Полная ст-ть с уч.НЗС (Авто)'!HO$11:INDIRECT("'Полная ст-ть с уч.НЗС (Авто)'!HO"&amp;$J$26))/$D12)</f>
        <v>0</v>
      </c>
      <c r="HP12" s="44">
        <f ca="1">IF($D12=0,0,SUMIF('Полная ст-ть с уч.НЗС (Авто)'!$YO$11:INDIRECT("'Полная ст-ть с уч.НЗС (Авто)'!YO"&amp;$J$26),$C12,'Полная ст-ть с уч.НЗС (Авто)'!HP$11:INDIRECT("'Полная ст-ть с уч.НЗС (Авто)'!HP"&amp;$J$26))/$D12)</f>
        <v>0</v>
      </c>
      <c r="HQ12" s="44">
        <f ca="1">IF($D12=0,0,SUMIF('Полная ст-ть с уч.НЗС (Авто)'!$YO$11:INDIRECT("'Полная ст-ть с уч.НЗС (Авто)'!YO"&amp;$J$26),$C12,'Полная ст-ть с уч.НЗС (Авто)'!HQ$11:INDIRECT("'Полная ст-ть с уч.НЗС (Авто)'!HQ"&amp;$J$26))/$D12)</f>
        <v>0</v>
      </c>
      <c r="HR12" s="44">
        <f ca="1">IF($D12=0,0,SUMIF('Полная ст-ть с уч.НЗС (Авто)'!$YO$11:INDIRECT("'Полная ст-ть с уч.НЗС (Авто)'!YO"&amp;$J$26),$C12,'Полная ст-ть с уч.НЗС (Авто)'!HR$11:INDIRECT("'Полная ст-ть с уч.НЗС (Авто)'!HR"&amp;$J$26))/$D12)</f>
        <v>0</v>
      </c>
      <c r="HS12" s="44">
        <f ca="1">IF($D12=0,0,SUMIF('Полная ст-ть с уч.НЗС (Авто)'!$YO$11:INDIRECT("'Полная ст-ть с уч.НЗС (Авто)'!YO"&amp;$J$26),$C12,'Полная ст-ть с уч.НЗС (Авто)'!HS$11:INDIRECT("'Полная ст-ть с уч.НЗС (Авто)'!HS"&amp;$J$26))/$D12)</f>
        <v>0</v>
      </c>
      <c r="HT12" s="44">
        <f ca="1">IF($D12=0,0,SUMIF('Полная ст-ть с уч.НЗС (Авто)'!$YO$11:INDIRECT("'Полная ст-ть с уч.НЗС (Авто)'!YO"&amp;$J$26),$C12,'Полная ст-ть с уч.НЗС (Авто)'!HT$11:INDIRECT("'Полная ст-ть с уч.НЗС (Авто)'!HT"&amp;$J$26))/$D12)</f>
        <v>0</v>
      </c>
      <c r="HU12" s="44">
        <f ca="1">IF($D12=0,0,SUMIF('Полная ст-ть с уч.НЗС (Авто)'!$YO$11:INDIRECT("'Полная ст-ть с уч.НЗС (Авто)'!YO"&amp;$J$26),$C12,'Полная ст-ть с уч.НЗС (Авто)'!HU$11:INDIRECT("'Полная ст-ть с уч.НЗС (Авто)'!HU"&amp;$J$26))/$D12)</f>
        <v>0</v>
      </c>
      <c r="HV12" s="44">
        <f ca="1">IF($D12=0,0,SUMIF('Полная ст-ть с уч.НЗС (Авто)'!$YO$11:INDIRECT("'Полная ст-ть с уч.НЗС (Авто)'!YO"&amp;$J$26),$C12,'Полная ст-ть с уч.НЗС (Авто)'!HV$11:INDIRECT("'Полная ст-ть с уч.НЗС (Авто)'!HV"&amp;$J$26))/$D12)</f>
        <v>0</v>
      </c>
      <c r="HW12" s="44">
        <f ca="1">IF($D12=0,0,SUMIF('Полная ст-ть с уч.НЗС (Авто)'!$YO$11:INDIRECT("'Полная ст-ть с уч.НЗС (Авто)'!YO"&amp;$J$26),$C12,'Полная ст-ть с уч.НЗС (Авто)'!HW$11:INDIRECT("'Полная ст-ть с уч.НЗС (Авто)'!HW"&amp;$J$26))/$D12)</f>
        <v>0</v>
      </c>
      <c r="HX12" s="44">
        <f ca="1">IF($D12=0,0,SUMIF('Полная ст-ть с уч.НЗС (Авто)'!$YO$11:INDIRECT("'Полная ст-ть с уч.НЗС (Авто)'!YO"&amp;$J$26),$C12,'Полная ст-ть с уч.НЗС (Авто)'!HX$11:INDIRECT("'Полная ст-ть с уч.НЗС (Авто)'!HX"&amp;$J$26))/$D12)</f>
        <v>0</v>
      </c>
      <c r="HY12" s="44">
        <f ca="1">IF($D12=0,0,SUMIF('Полная ст-ть с уч.НЗС (Авто)'!$YO$11:INDIRECT("'Полная ст-ть с уч.НЗС (Авто)'!YO"&amp;$J$26),$C12,'Полная ст-ть с уч.НЗС (Авто)'!HY$11:INDIRECT("'Полная ст-ть с уч.НЗС (Авто)'!HY"&amp;$J$26))/$D12)</f>
        <v>0</v>
      </c>
      <c r="HZ12" s="44">
        <f ca="1">IF($D12=0,0,SUMIF('Полная ст-ть с уч.НЗС (Авто)'!$YO$11:INDIRECT("'Полная ст-ть с уч.НЗС (Авто)'!YO"&amp;$J$26),$C12,'Полная ст-ть с уч.НЗС (Авто)'!HZ$11:INDIRECT("'Полная ст-ть с уч.НЗС (Авто)'!HZ"&amp;$J$26))/$D12)</f>
        <v>0</v>
      </c>
      <c r="IA12" s="44">
        <f ca="1">IF($D12=0,0,SUMIF('Полная ст-ть с уч.НЗС (Авто)'!$YO$11:INDIRECT("'Полная ст-ть с уч.НЗС (Авто)'!YO"&amp;$J$26),$C12,'Полная ст-ть с уч.НЗС (Авто)'!IA$11:INDIRECT("'Полная ст-ть с уч.НЗС (Авто)'!IA"&amp;$J$26))/$D12)</f>
        <v>0</v>
      </c>
      <c r="IB12" s="44">
        <f ca="1">IF($D12=0,0,SUMIF('Полная ст-ть с уч.НЗС (Авто)'!$YO$11:INDIRECT("'Полная ст-ть с уч.НЗС (Авто)'!YO"&amp;$J$26),$C12,'Полная ст-ть с уч.НЗС (Авто)'!IB$11:INDIRECT("'Полная ст-ть с уч.НЗС (Авто)'!IB"&amp;$J$26))/$D12)</f>
        <v>0</v>
      </c>
      <c r="IC12" s="44">
        <f ca="1">IF($D12=0,0,SUMIF('Полная ст-ть с уч.НЗС (Авто)'!$YO$11:INDIRECT("'Полная ст-ть с уч.НЗС (Авто)'!YO"&amp;$J$26),$C12,'Полная ст-ть с уч.НЗС (Авто)'!IC$11:INDIRECT("'Полная ст-ть с уч.НЗС (Авто)'!IC"&amp;$J$26))/$D12)</f>
        <v>0</v>
      </c>
      <c r="ID12" s="44">
        <f ca="1">IF($D12=0,0,SUMIF('Полная ст-ть с уч.НЗС (Авто)'!$YO$11:INDIRECT("'Полная ст-ть с уч.НЗС (Авто)'!YO"&amp;$J$26),$C12,'Полная ст-ть с уч.НЗС (Авто)'!ID$11:INDIRECT("'Полная ст-ть с уч.НЗС (Авто)'!ID"&amp;$J$26))/$D12)</f>
        <v>0</v>
      </c>
      <c r="IE12" s="44">
        <f ca="1">IF($D12=0,0,SUMIF('Полная ст-ть с уч.НЗС (Авто)'!$YO$11:INDIRECT("'Полная ст-ть с уч.НЗС (Авто)'!YO"&amp;$J$26),$C12,'Полная ст-ть с уч.НЗС (Авто)'!IE$11:INDIRECT("'Полная ст-ть с уч.НЗС (Авто)'!IE"&amp;$J$26))/$D12)</f>
        <v>0</v>
      </c>
      <c r="IF12" s="44">
        <f ca="1">IF($D12=0,0,SUMIF('Полная ст-ть с уч.НЗС (Авто)'!$YO$11:INDIRECT("'Полная ст-ть с уч.НЗС (Авто)'!YO"&amp;$J$26),$C12,'Полная ст-ть с уч.НЗС (Авто)'!IF$11:INDIRECT("'Полная ст-ть с уч.НЗС (Авто)'!IF"&amp;$J$26))/$D12)</f>
        <v>0</v>
      </c>
      <c r="IG12" s="44">
        <f ca="1">IF($D12=0,0,SUMIF('Полная ст-ть с уч.НЗС (Авто)'!$YO$11:INDIRECT("'Полная ст-ть с уч.НЗС (Авто)'!YO"&amp;$J$26),$C12,'Полная ст-ть с уч.НЗС (Авто)'!IG$11:INDIRECT("'Полная ст-ть с уч.НЗС (Авто)'!IG"&amp;$J$26))/$D12)</f>
        <v>0</v>
      </c>
      <c r="IH12" s="44">
        <f ca="1">IF($D12=0,0,SUMIF('Полная ст-ть с уч.НЗС (Авто)'!$YO$11:INDIRECT("'Полная ст-ть с уч.НЗС (Авто)'!YO"&amp;$J$26),$C12,'Полная ст-ть с уч.НЗС (Авто)'!IH$11:INDIRECT("'Полная ст-ть с уч.НЗС (Авто)'!IH"&amp;$J$26))/$D12)</f>
        <v>0</v>
      </c>
      <c r="II12" s="44">
        <f ca="1">IF($D12=0,0,SUMIF('Полная ст-ть с уч.НЗС (Авто)'!$YO$11:INDIRECT("'Полная ст-ть с уч.НЗС (Авто)'!YO"&amp;$J$26),$C12,'Полная ст-ть с уч.НЗС (Авто)'!II$11:INDIRECT("'Полная ст-ть с уч.НЗС (Авто)'!II"&amp;$J$26))/$D12)</f>
        <v>0</v>
      </c>
      <c r="IJ12" s="44">
        <f ca="1">IF($D12=0,0,SUMIF('Полная ст-ть с уч.НЗС (Авто)'!$YO$11:INDIRECT("'Полная ст-ть с уч.НЗС (Авто)'!YO"&amp;$J$26),$C12,'Полная ст-ть с уч.НЗС (Авто)'!IJ$11:INDIRECT("'Полная ст-ть с уч.НЗС (Авто)'!IJ"&amp;$J$26))/$D12)</f>
        <v>0</v>
      </c>
      <c r="IK12" s="44">
        <f ca="1">IF($D12=0,0,SUMIF('Полная ст-ть с уч.НЗС (Авто)'!$YO$11:INDIRECT("'Полная ст-ть с уч.НЗС (Авто)'!YO"&amp;$J$26),$C12,'Полная ст-ть с уч.НЗС (Авто)'!IK$11:INDIRECT("'Полная ст-ть с уч.НЗС (Авто)'!IK"&amp;$J$26))/$D12)</f>
        <v>0</v>
      </c>
      <c r="IL12" s="44">
        <f ca="1">IF($D12=0,0,SUMIF('Полная ст-ть с уч.НЗС (Авто)'!$YO$11:INDIRECT("'Полная ст-ть с уч.НЗС (Авто)'!YO"&amp;$J$26),$C12,'Полная ст-ть с уч.НЗС (Авто)'!IL$11:INDIRECT("'Полная ст-ть с уч.НЗС (Авто)'!IL"&amp;$J$26))/$D12)</f>
        <v>0</v>
      </c>
      <c r="IM12" s="44">
        <f ca="1">IF($D12=0,0,SUMIF('Полная ст-ть с уч.НЗС (Авто)'!$YO$11:INDIRECT("'Полная ст-ть с уч.НЗС (Авто)'!YO"&amp;$J$26),$C12,'Полная ст-ть с уч.НЗС (Авто)'!IM$11:INDIRECT("'Полная ст-ть с уч.НЗС (Авто)'!IM"&amp;$J$26))/$D12)</f>
        <v>0</v>
      </c>
      <c r="IN12" s="44">
        <f ca="1">IF($D12=0,0,SUMIF('Полная ст-ть с уч.НЗС (Авто)'!$YO$11:INDIRECT("'Полная ст-ть с уч.НЗС (Авто)'!YO"&amp;$J$26),$C12,'Полная ст-ть с уч.НЗС (Авто)'!IN$11:INDIRECT("'Полная ст-ть с уч.НЗС (Авто)'!IN"&amp;$J$26))/$D12)</f>
        <v>0</v>
      </c>
      <c r="IO12" s="44">
        <f ca="1">IF($D12=0,0,SUMIF('Полная ст-ть с уч.НЗС (Авто)'!$YO$11:INDIRECT("'Полная ст-ть с уч.НЗС (Авто)'!YO"&amp;$J$26),$C12,'Полная ст-ть с уч.НЗС (Авто)'!IO$11:INDIRECT("'Полная ст-ть с уч.НЗС (Авто)'!IO"&amp;$J$26))/$D12)</f>
        <v>0</v>
      </c>
      <c r="IP12" s="44">
        <f ca="1">IF($D12=0,0,SUMIF('Полная ст-ть с уч.НЗС (Авто)'!$YO$11:INDIRECT("'Полная ст-ть с уч.НЗС (Авто)'!YO"&amp;$J$26),$C12,'Полная ст-ть с уч.НЗС (Авто)'!IP$11:INDIRECT("'Полная ст-ть с уч.НЗС (Авто)'!IP"&amp;$J$26))/$D12)</f>
        <v>0</v>
      </c>
      <c r="IQ12" s="44">
        <f ca="1">IF($D12=0,0,SUMIF('Полная ст-ть с уч.НЗС (Авто)'!$YO$11:INDIRECT("'Полная ст-ть с уч.НЗС (Авто)'!YO"&amp;$J$26),$C12,'Полная ст-ть с уч.НЗС (Авто)'!IQ$11:INDIRECT("'Полная ст-ть с уч.НЗС (Авто)'!IQ"&amp;$J$26))/$D12)</f>
        <v>0</v>
      </c>
      <c r="IR12" s="44">
        <f ca="1">IF($D12=0,0,SUMIF('Полная ст-ть с уч.НЗС (Авто)'!$YO$11:INDIRECT("'Полная ст-ть с уч.НЗС (Авто)'!YO"&amp;$J$26),$C12,'Полная ст-ть с уч.НЗС (Авто)'!IR$11:INDIRECT("'Полная ст-ть с уч.НЗС (Авто)'!IR"&amp;$J$26))/$D12)</f>
        <v>0</v>
      </c>
      <c r="IS12" s="44">
        <f ca="1">IF($D12=0,0,SUMIF('Полная ст-ть с уч.НЗС (Авто)'!$YO$11:INDIRECT("'Полная ст-ть с уч.НЗС (Авто)'!YO"&amp;$J$26),$C12,'Полная ст-ть с уч.НЗС (Авто)'!IS$11:INDIRECT("'Полная ст-ть с уч.НЗС (Авто)'!IS"&amp;$J$26))/$D12)</f>
        <v>0</v>
      </c>
      <c r="IT12" s="44">
        <f ca="1">IF($D12=0,0,SUMIF('Полная ст-ть с уч.НЗС (Авто)'!$YO$11:INDIRECT("'Полная ст-ть с уч.НЗС (Авто)'!YO"&amp;$J$26),$C12,'Полная ст-ть с уч.НЗС (Авто)'!IT$11:INDIRECT("'Полная ст-ть с уч.НЗС (Авто)'!IT"&amp;$J$26))/$D12)</f>
        <v>0</v>
      </c>
      <c r="IU12" s="44">
        <f ca="1">IF($D12=0,0,SUMIF('Полная ст-ть с уч.НЗС (Авто)'!$YO$11:INDIRECT("'Полная ст-ть с уч.НЗС (Авто)'!YO"&amp;$J$26),$C12,'Полная ст-ть с уч.НЗС (Авто)'!IU$11:INDIRECT("'Полная ст-ть с уч.НЗС (Авто)'!IU"&amp;$J$26))/$D12)</f>
        <v>0</v>
      </c>
      <c r="IV12" s="44">
        <f ca="1">IF($D12=0,0,SUMIF('Полная ст-ть с уч.НЗС (Авто)'!$YO$11:INDIRECT("'Полная ст-ть с уч.НЗС (Авто)'!YO"&amp;$J$26),$C12,'Полная ст-ть с уч.НЗС (Авто)'!IV$11:INDIRECT("'Полная ст-ть с уч.НЗС (Авто)'!IV"&amp;$J$26))/$D12)</f>
        <v>0</v>
      </c>
      <c r="IW12" s="44">
        <f ca="1">IF($D12=0,0,SUMIF('Полная ст-ть с уч.НЗС (Авто)'!$YO$11:INDIRECT("'Полная ст-ть с уч.НЗС (Авто)'!YO"&amp;$J$26),$C12,'Полная ст-ть с уч.НЗС (Авто)'!IW$11:INDIRECT("'Полная ст-ть с уч.НЗС (Авто)'!IW"&amp;$J$26))/$D12)</f>
        <v>0</v>
      </c>
      <c r="IX12" s="44">
        <f ca="1">IF($D12=0,0,SUMIF('Полная ст-ть с уч.НЗС (Авто)'!$YO$11:INDIRECT("'Полная ст-ть с уч.НЗС (Авто)'!YO"&amp;$J$26),$C12,'Полная ст-ть с уч.НЗС (Авто)'!IX$11:INDIRECT("'Полная ст-ть с уч.НЗС (Авто)'!IX"&amp;$J$26))/$D12)</f>
        <v>0</v>
      </c>
      <c r="IY12" s="44">
        <f ca="1">IF($D12=0,0,SUMIF('Полная ст-ть с уч.НЗС (Авто)'!$YO$11:INDIRECT("'Полная ст-ть с уч.НЗС (Авто)'!YO"&amp;$J$26),$C12,'Полная ст-ть с уч.НЗС (Авто)'!IY$11:INDIRECT("'Полная ст-ть с уч.НЗС (Авто)'!IY"&amp;$J$26))/$D12)</f>
        <v>0</v>
      </c>
      <c r="IZ12" s="44">
        <f ca="1">IF($D12=0,0,SUMIF('Полная ст-ть с уч.НЗС (Авто)'!$YO$11:INDIRECT("'Полная ст-ть с уч.НЗС (Авто)'!YO"&amp;$J$26),$C12,'Полная ст-ть с уч.НЗС (Авто)'!IZ$11:INDIRECT("'Полная ст-ть с уч.НЗС (Авто)'!IZ"&amp;$J$26))/$D12)</f>
        <v>0</v>
      </c>
      <c r="JA12" s="44">
        <f ca="1">IF($D12=0,0,SUMIF('Полная ст-ть с уч.НЗС (Авто)'!$YO$11:INDIRECT("'Полная ст-ть с уч.НЗС (Авто)'!YO"&amp;$J$26),$C12,'Полная ст-ть с уч.НЗС (Авто)'!JA$11:INDIRECT("'Полная ст-ть с уч.НЗС (Авто)'!JA"&amp;$J$26))/$D12)</f>
        <v>0</v>
      </c>
      <c r="JB12" s="44">
        <f ca="1">IF($D12=0,0,SUMIF('Полная ст-ть с уч.НЗС (Авто)'!$YO$11:INDIRECT("'Полная ст-ть с уч.НЗС (Авто)'!YO"&amp;$J$26),$C12,'Полная ст-ть с уч.НЗС (Авто)'!JB$11:INDIRECT("'Полная ст-ть с уч.НЗС (Авто)'!JB"&amp;$J$26))/$D12)</f>
        <v>0</v>
      </c>
      <c r="JC12" s="44">
        <f ca="1">IF($D12=0,0,SUMIF('Полная ст-ть с уч.НЗС (Авто)'!$YO$11:INDIRECT("'Полная ст-ть с уч.НЗС (Авто)'!YO"&amp;$J$26),$C12,'Полная ст-ть с уч.НЗС (Авто)'!JC$11:INDIRECT("'Полная ст-ть с уч.НЗС (Авто)'!JC"&amp;$J$26))/$D12)</f>
        <v>0</v>
      </c>
      <c r="JD12" s="44">
        <f ca="1">IF($D12=0,0,SUMIF('Полная ст-ть с уч.НЗС (Авто)'!$YO$11:INDIRECT("'Полная ст-ть с уч.НЗС (Авто)'!YO"&amp;$J$26),$C12,'Полная ст-ть с уч.НЗС (Авто)'!JD$11:INDIRECT("'Полная ст-ть с уч.НЗС (Авто)'!JD"&amp;$J$26))/$D12)</f>
        <v>0</v>
      </c>
      <c r="JE12" s="44">
        <f ca="1">IF($D12=0,0,SUMIF('Полная ст-ть с уч.НЗС (Авто)'!$YO$11:INDIRECT("'Полная ст-ть с уч.НЗС (Авто)'!YO"&amp;$J$26),$C12,'Полная ст-ть с уч.НЗС (Авто)'!JE$11:INDIRECT("'Полная ст-ть с уч.НЗС (Авто)'!JE"&amp;$J$26))/$D12)</f>
        <v>0</v>
      </c>
      <c r="JF12" s="44">
        <f ca="1">IF($D12=0,0,SUMIF('Полная ст-ть с уч.НЗС (Авто)'!$YO$11:INDIRECT("'Полная ст-ть с уч.НЗС (Авто)'!YO"&amp;$J$26),$C12,'Полная ст-ть с уч.НЗС (Авто)'!JF$11:INDIRECT("'Полная ст-ть с уч.НЗС (Авто)'!JF"&amp;$J$26))/$D12)</f>
        <v>0</v>
      </c>
      <c r="JG12" s="44">
        <f ca="1">IF($D12=0,0,SUMIF('Полная ст-ть с уч.НЗС (Авто)'!$YO$11:INDIRECT("'Полная ст-ть с уч.НЗС (Авто)'!YO"&amp;$J$26),$C12,'Полная ст-ть с уч.НЗС (Авто)'!JG$11:INDIRECT("'Полная ст-ть с уч.НЗС (Авто)'!JG"&amp;$J$26))/$D12)</f>
        <v>0</v>
      </c>
      <c r="JH12" s="44">
        <f ca="1">IF($D12=0,0,SUMIF('Полная ст-ть с уч.НЗС (Авто)'!$YO$11:INDIRECT("'Полная ст-ть с уч.НЗС (Авто)'!YO"&amp;$J$26),$C12,'Полная ст-ть с уч.НЗС (Авто)'!JH$11:INDIRECT("'Полная ст-ть с уч.НЗС (Авто)'!JH"&amp;$J$26))/$D12)</f>
        <v>0</v>
      </c>
      <c r="JI12" s="44">
        <f ca="1">IF($D12=0,0,SUMIF('Полная ст-ть с уч.НЗС (Авто)'!$YO$11:INDIRECT("'Полная ст-ть с уч.НЗС (Авто)'!YO"&amp;$J$26),$C12,'Полная ст-ть с уч.НЗС (Авто)'!JI$11:INDIRECT("'Полная ст-ть с уч.НЗС (Авто)'!JI"&amp;$J$26))/$D12)</f>
        <v>0</v>
      </c>
      <c r="JJ12" s="44">
        <f ca="1">IF($D12=0,0,SUMIF('Полная ст-ть с уч.НЗС (Авто)'!$YO$11:INDIRECT("'Полная ст-ть с уч.НЗС (Авто)'!YO"&amp;$J$26),$C12,'Полная ст-ть с уч.НЗС (Авто)'!JJ$11:INDIRECT("'Полная ст-ть с уч.НЗС (Авто)'!JJ"&amp;$J$26))/$D12)</f>
        <v>0</v>
      </c>
      <c r="JK12" s="44">
        <f ca="1">IF($D12=0,0,SUMIF('Полная ст-ть с уч.НЗС (Авто)'!$YO$11:INDIRECT("'Полная ст-ть с уч.НЗС (Авто)'!YO"&amp;$J$26),$C12,'Полная ст-ть с уч.НЗС (Авто)'!JK$11:INDIRECT("'Полная ст-ть с уч.НЗС (Авто)'!JK"&amp;$J$26))/$D12)</f>
        <v>0</v>
      </c>
      <c r="JL12" s="44">
        <f ca="1">IF($D12=0,0,SUMIF('Полная ст-ть с уч.НЗС (Авто)'!$YO$11:INDIRECT("'Полная ст-ть с уч.НЗС (Авто)'!YO"&amp;$J$26),$C12,'Полная ст-ть с уч.НЗС (Авто)'!JL$11:INDIRECT("'Полная ст-ть с уч.НЗС (Авто)'!JL"&amp;$J$26))/$D12)</f>
        <v>0</v>
      </c>
      <c r="JM12" s="44">
        <f ca="1">IF($D12=0,0,SUMIF('Полная ст-ть с уч.НЗС (Авто)'!$YO$11:INDIRECT("'Полная ст-ть с уч.НЗС (Авто)'!YO"&amp;$J$26),$C12,'Полная ст-ть с уч.НЗС (Авто)'!JM$11:INDIRECT("'Полная ст-ть с уч.НЗС (Авто)'!JM"&amp;$J$26))/$D12)</f>
        <v>0</v>
      </c>
      <c r="JN12" s="44">
        <f ca="1">IF($D12=0,0,SUMIF('Полная ст-ть с уч.НЗС (Авто)'!$YO$11:INDIRECT("'Полная ст-ть с уч.НЗС (Авто)'!YO"&amp;$J$26),$C12,'Полная ст-ть с уч.НЗС (Авто)'!JN$11:INDIRECT("'Полная ст-ть с уч.НЗС (Авто)'!JN"&amp;$J$26))/$D12)</f>
        <v>0</v>
      </c>
      <c r="JO12" s="44">
        <f ca="1">IF($D12=0,0,SUMIF('Полная ст-ть с уч.НЗС (Авто)'!$YO$11:INDIRECT("'Полная ст-ть с уч.НЗС (Авто)'!YO"&amp;$J$26),$C12,'Полная ст-ть с уч.НЗС (Авто)'!JO$11:INDIRECT("'Полная ст-ть с уч.НЗС (Авто)'!JO"&amp;$J$26))/$D12)</f>
        <v>0</v>
      </c>
      <c r="JP12" s="44">
        <f ca="1">IF($D12=0,0,SUMIF('Полная ст-ть с уч.НЗС (Авто)'!$YO$11:INDIRECT("'Полная ст-ть с уч.НЗС (Авто)'!YO"&amp;$J$26),$C12,'Полная ст-ть с уч.НЗС (Авто)'!JP$11:INDIRECT("'Полная ст-ть с уч.НЗС (Авто)'!JP"&amp;$J$26))/$D12)</f>
        <v>0</v>
      </c>
      <c r="JQ12" s="44">
        <f ca="1">IF($D12=0,0,SUMIF('Полная ст-ть с уч.НЗС (Авто)'!$YO$11:INDIRECT("'Полная ст-ть с уч.НЗС (Авто)'!YO"&amp;$J$26),$C12,'Полная ст-ть с уч.НЗС (Авто)'!JQ$11:INDIRECT("'Полная ст-ть с уч.НЗС (Авто)'!JQ"&amp;$J$26))/$D12)</f>
        <v>0</v>
      </c>
      <c r="JR12" s="44">
        <f ca="1">IF($D12=0,0,SUMIF('Полная ст-ть с уч.НЗС (Авто)'!$YO$11:INDIRECT("'Полная ст-ть с уч.НЗС (Авто)'!YO"&amp;$J$26),$C12,'Полная ст-ть с уч.НЗС (Авто)'!JR$11:INDIRECT("'Полная ст-ть с уч.НЗС (Авто)'!JR"&amp;$J$26))/$D12)</f>
        <v>0</v>
      </c>
      <c r="JS12" s="44">
        <f ca="1">IF($D12=0,0,SUMIF('Полная ст-ть с уч.НЗС (Авто)'!$YO$11:INDIRECT("'Полная ст-ть с уч.НЗС (Авто)'!YO"&amp;$J$26),$C12,'Полная ст-ть с уч.НЗС (Авто)'!JS$11:INDIRECT("'Полная ст-ть с уч.НЗС (Авто)'!JS"&amp;$J$26))/$D12)</f>
        <v>0</v>
      </c>
      <c r="JT12" s="44">
        <f ca="1">IF($D12=0,0,SUMIF('Полная ст-ть с уч.НЗС (Авто)'!$YO$11:INDIRECT("'Полная ст-ть с уч.НЗС (Авто)'!YO"&amp;$J$26),$C12,'Полная ст-ть с уч.НЗС (Авто)'!JT$11:INDIRECT("'Полная ст-ть с уч.НЗС (Авто)'!JT"&amp;$J$26))/$D12)</f>
        <v>0</v>
      </c>
      <c r="JU12" s="44">
        <f ca="1">IF($D12=0,0,SUMIF('Полная ст-ть с уч.НЗС (Авто)'!$YO$11:INDIRECT("'Полная ст-ть с уч.НЗС (Авто)'!YO"&amp;$J$26),$C12,'Полная ст-ть с уч.НЗС (Авто)'!JU$11:INDIRECT("'Полная ст-ть с уч.НЗС (Авто)'!JU"&amp;$J$26))/$D12)</f>
        <v>0</v>
      </c>
      <c r="JV12" s="44">
        <f ca="1">IF($D12=0,0,SUMIF('Полная ст-ть с уч.НЗС (Авто)'!$YO$11:INDIRECT("'Полная ст-ть с уч.НЗС (Авто)'!YO"&amp;$J$26),$C12,'Полная ст-ть с уч.НЗС (Авто)'!JV$11:INDIRECT("'Полная ст-ть с уч.НЗС (Авто)'!JV"&amp;$J$26))/$D12)</f>
        <v>0</v>
      </c>
      <c r="JW12" s="44">
        <f ca="1">IF($D12=0,0,SUMIF('Полная ст-ть с уч.НЗС (Авто)'!$YO$11:INDIRECT("'Полная ст-ть с уч.НЗС (Авто)'!YO"&amp;$J$26),$C12,'Полная ст-ть с уч.НЗС (Авто)'!JW$11:INDIRECT("'Полная ст-ть с уч.НЗС (Авто)'!JW"&amp;$J$26))/$D12)</f>
        <v>0</v>
      </c>
      <c r="JX12" s="44">
        <f ca="1">IF($D12=0,0,SUMIF('Полная ст-ть с уч.НЗС (Авто)'!$YO$11:INDIRECT("'Полная ст-ть с уч.НЗС (Авто)'!YO"&amp;$J$26),$C12,'Полная ст-ть с уч.НЗС (Авто)'!JX$11:INDIRECT("'Полная ст-ть с уч.НЗС (Авто)'!JX"&amp;$J$26))/$D12)</f>
        <v>0</v>
      </c>
      <c r="JY12" s="44">
        <f ca="1">IF($D12=0,0,SUMIF('Полная ст-ть с уч.НЗС (Авто)'!$YO$11:INDIRECT("'Полная ст-ть с уч.НЗС (Авто)'!YO"&amp;$J$26),$C12,'Полная ст-ть с уч.НЗС (Авто)'!JY$11:INDIRECT("'Полная ст-ть с уч.НЗС (Авто)'!JY"&amp;$J$26))/$D12)</f>
        <v>0</v>
      </c>
      <c r="JZ12" s="44">
        <f ca="1">IF($D12=0,0,SUMIF('Полная ст-ть с уч.НЗС (Авто)'!$YO$11:INDIRECT("'Полная ст-ть с уч.НЗС (Авто)'!YO"&amp;$J$26),$C12,'Полная ст-ть с уч.НЗС (Авто)'!JZ$11:INDIRECT("'Полная ст-ть с уч.НЗС (Авто)'!JZ"&amp;$J$26))/$D12)</f>
        <v>0</v>
      </c>
      <c r="KA12" s="44">
        <f ca="1">IF($D12=0,0,SUMIF('Полная ст-ть с уч.НЗС (Авто)'!$YO$11:INDIRECT("'Полная ст-ть с уч.НЗС (Авто)'!YO"&amp;$J$26),$C12,'Полная ст-ть с уч.НЗС (Авто)'!KA$11:INDIRECT("'Полная ст-ть с уч.НЗС (Авто)'!KA"&amp;$J$26))/$D12)</f>
        <v>0</v>
      </c>
      <c r="KB12" s="44">
        <f ca="1">IF($D12=0,0,SUMIF('Полная ст-ть с уч.НЗС (Авто)'!$YO$11:INDIRECT("'Полная ст-ть с уч.НЗС (Авто)'!YO"&amp;$J$26),$C12,'Полная ст-ть с уч.НЗС (Авто)'!KB$11:INDIRECT("'Полная ст-ть с уч.НЗС (Авто)'!KB"&amp;$J$26))/$D12)</f>
        <v>0</v>
      </c>
      <c r="KC12" s="44">
        <f ca="1">IF($D12=0,0,SUMIF('Полная ст-ть с уч.НЗС (Авто)'!$YO$11:INDIRECT("'Полная ст-ть с уч.НЗС (Авто)'!YO"&amp;$J$26),$C12,'Полная ст-ть с уч.НЗС (Авто)'!KC$11:INDIRECT("'Полная ст-ть с уч.НЗС (Авто)'!KC"&amp;$J$26))/$D12)</f>
        <v>0</v>
      </c>
      <c r="KD12" s="44">
        <f ca="1">IF($D12=0,0,SUMIF('Полная ст-ть с уч.НЗС (Авто)'!$YO$11:INDIRECT("'Полная ст-ть с уч.НЗС (Авто)'!YO"&amp;$J$26),$C12,'Полная ст-ть с уч.НЗС (Авто)'!KD$11:INDIRECT("'Полная ст-ть с уч.НЗС (Авто)'!KD"&amp;$J$26))/$D12)</f>
        <v>0</v>
      </c>
      <c r="KE12" s="44">
        <f ca="1">IF($D12=0,0,SUMIF('Полная ст-ть с уч.НЗС (Авто)'!$YO$11:INDIRECT("'Полная ст-ть с уч.НЗС (Авто)'!YO"&amp;$J$26),$C12,'Полная ст-ть с уч.НЗС (Авто)'!KE$11:INDIRECT("'Полная ст-ть с уч.НЗС (Авто)'!KE"&amp;$J$26))/$D12)</f>
        <v>0</v>
      </c>
      <c r="KF12" s="44">
        <f ca="1">IF($D12=0,0,SUMIF('Полная ст-ть с уч.НЗС (Авто)'!$YO$11:INDIRECT("'Полная ст-ть с уч.НЗС (Авто)'!YO"&amp;$J$26),$C12,'Полная ст-ть с уч.НЗС (Авто)'!KF$11:INDIRECT("'Полная ст-ть с уч.НЗС (Авто)'!KF"&amp;$J$26))/$D12)</f>
        <v>0</v>
      </c>
      <c r="KG12" s="44">
        <f ca="1">IF($D12=0,0,SUMIF('Полная ст-ть с уч.НЗС (Авто)'!$YO$11:INDIRECT("'Полная ст-ть с уч.НЗС (Авто)'!YO"&amp;$J$26),$C12,'Полная ст-ть с уч.НЗС (Авто)'!KG$11:INDIRECT("'Полная ст-ть с уч.НЗС (Авто)'!KG"&amp;$J$26))/$D12)</f>
        <v>0</v>
      </c>
      <c r="KH12" s="44">
        <f ca="1">IF($D12=0,0,SUMIF('Полная ст-ть с уч.НЗС (Авто)'!$YO$11:INDIRECT("'Полная ст-ть с уч.НЗС (Авто)'!YO"&amp;$J$26),$C12,'Полная ст-ть с уч.НЗС (Авто)'!KH$11:INDIRECT("'Полная ст-ть с уч.НЗС (Авто)'!KH"&amp;$J$26))/$D12)</f>
        <v>0</v>
      </c>
      <c r="KI12" s="44">
        <f ca="1">IF($D12=0,0,SUMIF('Полная ст-ть с уч.НЗС (Авто)'!$YO$11:INDIRECT("'Полная ст-ть с уч.НЗС (Авто)'!YO"&amp;$J$26),$C12,'Полная ст-ть с уч.НЗС (Авто)'!KI$11:INDIRECT("'Полная ст-ть с уч.НЗС (Авто)'!KI"&amp;$J$26))/$D12)</f>
        <v>0</v>
      </c>
      <c r="KJ12" s="44">
        <f ca="1">IF($D12=0,0,SUMIF('Полная ст-ть с уч.НЗС (Авто)'!$YO$11:INDIRECT("'Полная ст-ть с уч.НЗС (Авто)'!YO"&amp;$J$26),$C12,'Полная ст-ть с уч.НЗС (Авто)'!KJ$11:INDIRECT("'Полная ст-ть с уч.НЗС (Авто)'!KJ"&amp;$J$26))/$D12)</f>
        <v>0</v>
      </c>
      <c r="KK12" s="44">
        <f ca="1">IF($D12=0,0,SUMIF('Полная ст-ть с уч.НЗС (Авто)'!$YO$11:INDIRECT("'Полная ст-ть с уч.НЗС (Авто)'!YO"&amp;$J$26),$C12,'Полная ст-ть с уч.НЗС (Авто)'!KK$11:INDIRECT("'Полная ст-ть с уч.НЗС (Авто)'!KK"&amp;$J$26))/$D12)</f>
        <v>0</v>
      </c>
      <c r="KL12" s="44">
        <f ca="1">IF($D12=0,0,SUMIF('Полная ст-ть с уч.НЗС (Авто)'!$YO$11:INDIRECT("'Полная ст-ть с уч.НЗС (Авто)'!YO"&amp;$J$26),$C12,'Полная ст-ть с уч.НЗС (Авто)'!KL$11:INDIRECT("'Полная ст-ть с уч.НЗС (Авто)'!KL"&amp;$J$26))/$D12)</f>
        <v>0</v>
      </c>
      <c r="KM12" s="44">
        <f ca="1">IF($D12=0,0,SUMIF('Полная ст-ть с уч.НЗС (Авто)'!$YO$11:INDIRECT("'Полная ст-ть с уч.НЗС (Авто)'!YO"&amp;$J$26),$C12,'Полная ст-ть с уч.НЗС (Авто)'!KM$11:INDIRECT("'Полная ст-ть с уч.НЗС (Авто)'!KM"&amp;$J$26))/$D12)</f>
        <v>0</v>
      </c>
      <c r="KN12" s="44">
        <f ca="1">IF($D12=0,0,SUMIF('Полная ст-ть с уч.НЗС (Авто)'!$YO$11:INDIRECT("'Полная ст-ть с уч.НЗС (Авто)'!YO"&amp;$J$26),$C12,'Полная ст-ть с уч.НЗС (Авто)'!KN$11:INDIRECT("'Полная ст-ть с уч.НЗС (Авто)'!KN"&amp;$J$26))/$D12)</f>
        <v>0</v>
      </c>
      <c r="KO12" s="44">
        <f ca="1">IF($D12=0,0,SUMIF('Полная ст-ть с уч.НЗС (Авто)'!$YO$11:INDIRECT("'Полная ст-ть с уч.НЗС (Авто)'!YO"&amp;$J$26),$C12,'Полная ст-ть с уч.НЗС (Авто)'!KO$11:INDIRECT("'Полная ст-ть с уч.НЗС (Авто)'!KO"&amp;$J$26))/$D12)</f>
        <v>0</v>
      </c>
      <c r="KP12" s="44">
        <f ca="1">IF($D12=0,0,SUMIF('Полная ст-ть с уч.НЗС (Авто)'!$YO$11:INDIRECT("'Полная ст-ть с уч.НЗС (Авто)'!YO"&amp;$J$26),$C12,'Полная ст-ть с уч.НЗС (Авто)'!KP$11:INDIRECT("'Полная ст-ть с уч.НЗС (Авто)'!KP"&amp;$J$26))/$D12)</f>
        <v>0</v>
      </c>
      <c r="KQ12" s="44">
        <f ca="1">IF($D12=0,0,SUMIF('Полная ст-ть с уч.НЗС (Авто)'!$YO$11:INDIRECT("'Полная ст-ть с уч.НЗС (Авто)'!YO"&amp;$J$26),$C12,'Полная ст-ть с уч.НЗС (Авто)'!KQ$11:INDIRECT("'Полная ст-ть с уч.НЗС (Авто)'!KQ"&amp;$J$26))/$D12)</f>
        <v>0</v>
      </c>
      <c r="KR12" s="44">
        <f ca="1">IF($D12=0,0,SUMIF('Полная ст-ть с уч.НЗС (Авто)'!$YO$11:INDIRECT("'Полная ст-ть с уч.НЗС (Авто)'!YO"&amp;$J$26),$C12,'Полная ст-ть с уч.НЗС (Авто)'!KR$11:INDIRECT("'Полная ст-ть с уч.НЗС (Авто)'!KR"&amp;$J$26))/$D12)</f>
        <v>0</v>
      </c>
      <c r="KS12" s="44">
        <f ca="1">IF($D12=0,0,SUMIF('Полная ст-ть с уч.НЗС (Авто)'!$YO$11:INDIRECT("'Полная ст-ть с уч.НЗС (Авто)'!YO"&amp;$J$26),$C12,'Полная ст-ть с уч.НЗС (Авто)'!KS$11:INDIRECT("'Полная ст-ть с уч.НЗС (Авто)'!KS"&amp;$J$26))/$D12)</f>
        <v>0</v>
      </c>
      <c r="KT12" s="44">
        <f ca="1">IF($D12=0,0,SUMIF('Полная ст-ть с уч.НЗС (Авто)'!$YO$11:INDIRECT("'Полная ст-ть с уч.НЗС (Авто)'!YO"&amp;$J$26),$C12,'Полная ст-ть с уч.НЗС (Авто)'!KT$11:INDIRECT("'Полная ст-ть с уч.НЗС (Авто)'!KT"&amp;$J$26))/$D12)</f>
        <v>0</v>
      </c>
      <c r="KU12" s="44">
        <f ca="1">IF($D12=0,0,SUMIF('Полная ст-ть с уч.НЗС (Авто)'!$YO$11:INDIRECT("'Полная ст-ть с уч.НЗС (Авто)'!YO"&amp;$J$26),$C12,'Полная ст-ть с уч.НЗС (Авто)'!KU$11:INDIRECT("'Полная ст-ть с уч.НЗС (Авто)'!KU"&amp;$J$26))/$D12)</f>
        <v>0</v>
      </c>
      <c r="KV12" s="44">
        <f ca="1">IF($D12=0,0,SUMIF('Полная ст-ть с уч.НЗС (Авто)'!$YO$11:INDIRECT("'Полная ст-ть с уч.НЗС (Авто)'!YO"&amp;$J$26),$C12,'Полная ст-ть с уч.НЗС (Авто)'!KV$11:INDIRECT("'Полная ст-ть с уч.НЗС (Авто)'!KV"&amp;$J$26))/$D12)</f>
        <v>0</v>
      </c>
      <c r="KW12" s="44">
        <f ca="1">IF($D12=0,0,SUMIF('Полная ст-ть с уч.НЗС (Авто)'!$YO$11:INDIRECT("'Полная ст-ть с уч.НЗС (Авто)'!YO"&amp;$J$26),$C12,'Полная ст-ть с уч.НЗС (Авто)'!KW$11:INDIRECT("'Полная ст-ть с уч.НЗС (Авто)'!KW"&amp;$J$26))/$D12)</f>
        <v>0</v>
      </c>
      <c r="KX12" s="44">
        <f ca="1">IF($D12=0,0,SUMIF('Полная ст-ть с уч.НЗС (Авто)'!$YO$11:INDIRECT("'Полная ст-ть с уч.НЗС (Авто)'!YO"&amp;$J$26),$C12,'Полная ст-ть с уч.НЗС (Авто)'!KX$11:INDIRECT("'Полная ст-ть с уч.НЗС (Авто)'!KX"&amp;$J$26))/$D12)</f>
        <v>0</v>
      </c>
      <c r="KY12" s="44">
        <f ca="1">IF($D12=0,0,SUMIF('Полная ст-ть с уч.НЗС (Авто)'!$YO$11:INDIRECT("'Полная ст-ть с уч.НЗС (Авто)'!YO"&amp;$J$26),$C12,'Полная ст-ть с уч.НЗС (Авто)'!KY$11:INDIRECT("'Полная ст-ть с уч.НЗС (Авто)'!KY"&amp;$J$26))/$D12)</f>
        <v>0</v>
      </c>
      <c r="KZ12" s="44">
        <f ca="1">IF($D12=0,0,SUMIF('Полная ст-ть с уч.НЗС (Авто)'!$YO$11:INDIRECT("'Полная ст-ть с уч.НЗС (Авто)'!YO"&amp;$J$26),$C12,'Полная ст-ть с уч.НЗС (Авто)'!KZ$11:INDIRECT("'Полная ст-ть с уч.НЗС (Авто)'!KZ"&amp;$J$26))/$D12)</f>
        <v>0</v>
      </c>
      <c r="LA12" s="44">
        <f ca="1">IF($D12=0,0,SUMIF('Полная ст-ть с уч.НЗС (Авто)'!$YO$11:INDIRECT("'Полная ст-ть с уч.НЗС (Авто)'!YO"&amp;$J$26),$C12,'Полная ст-ть с уч.НЗС (Авто)'!LA$11:INDIRECT("'Полная ст-ть с уч.НЗС (Авто)'!LA"&amp;$J$26))/$D12)</f>
        <v>0</v>
      </c>
      <c r="LB12" s="44">
        <f ca="1">IF($D12=0,0,SUMIF('Полная ст-ть с уч.НЗС (Авто)'!$YO$11:INDIRECT("'Полная ст-ть с уч.НЗС (Авто)'!YO"&amp;$J$26),$C12,'Полная ст-ть с уч.НЗС (Авто)'!LB$11:INDIRECT("'Полная ст-ть с уч.НЗС (Авто)'!LB"&amp;$J$26))/$D12)</f>
        <v>0</v>
      </c>
      <c r="LC12" s="44">
        <f ca="1">IF($D12=0,0,SUMIF('Полная ст-ть с уч.НЗС (Авто)'!$YO$11:INDIRECT("'Полная ст-ть с уч.НЗС (Авто)'!YO"&amp;$J$26),$C12,'Полная ст-ть с уч.НЗС (Авто)'!LC$11:INDIRECT("'Полная ст-ть с уч.НЗС (Авто)'!LC"&amp;$J$26))/$D12)</f>
        <v>0</v>
      </c>
      <c r="LD12" s="44">
        <f ca="1">IF($D12=0,0,SUMIF('Полная ст-ть с уч.НЗС (Авто)'!$YO$11:INDIRECT("'Полная ст-ть с уч.НЗС (Авто)'!YO"&amp;$J$26),$C12,'Полная ст-ть с уч.НЗС (Авто)'!LD$11:INDIRECT("'Полная ст-ть с уч.НЗС (Авто)'!LD"&amp;$J$26))/$D12)</f>
        <v>0</v>
      </c>
      <c r="LE12" s="44">
        <f ca="1">IF($D12=0,0,SUMIF('Полная ст-ть с уч.НЗС (Авто)'!$YO$11:INDIRECT("'Полная ст-ть с уч.НЗС (Авто)'!YO"&amp;$J$26),$C12,'Полная ст-ть с уч.НЗС (Авто)'!LE$11:INDIRECT("'Полная ст-ть с уч.НЗС (Авто)'!LE"&amp;$J$26))/$D12)</f>
        <v>0</v>
      </c>
      <c r="LF12" s="44">
        <f ca="1">IF($D12=0,0,SUMIF('Полная ст-ть с уч.НЗС (Авто)'!$YO$11:INDIRECT("'Полная ст-ть с уч.НЗС (Авто)'!YO"&amp;$J$26),$C12,'Полная ст-ть с уч.НЗС (Авто)'!LF$11:INDIRECT("'Полная ст-ть с уч.НЗС (Авто)'!LF"&amp;$J$26))/$D12)</f>
        <v>0</v>
      </c>
      <c r="LG12" s="44">
        <f ca="1">IF($D12=0,0,SUMIF('Полная ст-ть с уч.НЗС (Авто)'!$YO$11:INDIRECT("'Полная ст-ть с уч.НЗС (Авто)'!YO"&amp;$J$26),$C12,'Полная ст-ть с уч.НЗС (Авто)'!LG$11:INDIRECT("'Полная ст-ть с уч.НЗС (Авто)'!LG"&amp;$J$26))/$D12)</f>
        <v>0</v>
      </c>
      <c r="LH12" s="44">
        <f ca="1">IF($D12=0,0,SUMIF('Полная ст-ть с уч.НЗС (Авто)'!$YO$11:INDIRECT("'Полная ст-ть с уч.НЗС (Авто)'!YO"&amp;$J$26),$C12,'Полная ст-ть с уч.НЗС (Авто)'!LH$11:INDIRECT("'Полная ст-ть с уч.НЗС (Авто)'!LH"&amp;$J$26))/$D12)</f>
        <v>0</v>
      </c>
      <c r="LI12" s="44">
        <f ca="1">IF($D12=0,0,SUMIF('Полная ст-ть с уч.НЗС (Авто)'!$YO$11:INDIRECT("'Полная ст-ть с уч.НЗС (Авто)'!YO"&amp;$J$26),$C12,'Полная ст-ть с уч.НЗС (Авто)'!LI$11:INDIRECT("'Полная ст-ть с уч.НЗС (Авто)'!LI"&amp;$J$26))/$D12)</f>
        <v>0</v>
      </c>
      <c r="LJ12" s="44">
        <f ca="1">IF($D12=0,0,SUMIF('Полная ст-ть с уч.НЗС (Авто)'!$YO$11:INDIRECT("'Полная ст-ть с уч.НЗС (Авто)'!YO"&amp;$J$26),$C12,'Полная ст-ть с уч.НЗС (Авто)'!LJ$11:INDIRECT("'Полная ст-ть с уч.НЗС (Авто)'!LJ"&amp;$J$26))/$D12)</f>
        <v>0</v>
      </c>
      <c r="LK12" s="44">
        <f ca="1">IF($D12=0,0,SUMIF('Полная ст-ть с уч.НЗС (Авто)'!$YO$11:INDIRECT("'Полная ст-ть с уч.НЗС (Авто)'!YO"&amp;$J$26),$C12,'Полная ст-ть с уч.НЗС (Авто)'!LK$11:INDIRECT("'Полная ст-ть с уч.НЗС (Авто)'!LK"&amp;$J$26))/$D12)</f>
        <v>0</v>
      </c>
      <c r="LL12" s="44">
        <f ca="1">IF($D12=0,0,SUMIF('Полная ст-ть с уч.НЗС (Авто)'!$YO$11:INDIRECT("'Полная ст-ть с уч.НЗС (Авто)'!YO"&amp;$J$26),$C12,'Полная ст-ть с уч.НЗС (Авто)'!LL$11:INDIRECT("'Полная ст-ть с уч.НЗС (Авто)'!LL"&amp;$J$26))/$D12)</f>
        <v>0</v>
      </c>
      <c r="LM12" s="44">
        <f ca="1">IF($D12=0,0,SUMIF('Полная ст-ть с уч.НЗС (Авто)'!$YO$11:INDIRECT("'Полная ст-ть с уч.НЗС (Авто)'!YO"&amp;$J$26),$C12,'Полная ст-ть с уч.НЗС (Авто)'!LM$11:INDIRECT("'Полная ст-ть с уч.НЗС (Авто)'!LM"&amp;$J$26))/$D12)</f>
        <v>0</v>
      </c>
      <c r="LN12" s="44">
        <f ca="1">IF($D12=0,0,SUMIF('Полная ст-ть с уч.НЗС (Авто)'!$YO$11:INDIRECT("'Полная ст-ть с уч.НЗС (Авто)'!YO"&amp;$J$26),$C12,'Полная ст-ть с уч.НЗС (Авто)'!LN$11:INDIRECT("'Полная ст-ть с уч.НЗС (Авто)'!LN"&amp;$J$26))/$D12)</f>
        <v>0</v>
      </c>
      <c r="LO12" s="44">
        <f ca="1">IF($D12=0,0,SUMIF('Полная ст-ть с уч.НЗС (Авто)'!$YO$11:INDIRECT("'Полная ст-ть с уч.НЗС (Авто)'!YO"&amp;$J$26),$C12,'Полная ст-ть с уч.НЗС (Авто)'!LO$11:INDIRECT("'Полная ст-ть с уч.НЗС (Авто)'!LO"&amp;$J$26))/$D12)</f>
        <v>0</v>
      </c>
      <c r="LP12" s="44">
        <f ca="1">IF($D12=0,0,SUMIF('Полная ст-ть с уч.НЗС (Авто)'!$YO$11:INDIRECT("'Полная ст-ть с уч.НЗС (Авто)'!YO"&amp;$J$26),$C12,'Полная ст-ть с уч.НЗС (Авто)'!LP$11:INDIRECT("'Полная ст-ть с уч.НЗС (Авто)'!LP"&amp;$J$26))/$D12)</f>
        <v>0</v>
      </c>
      <c r="LQ12" s="44">
        <f ca="1">IF($D12=0,0,SUMIF('Полная ст-ть с уч.НЗС (Авто)'!$YO$11:INDIRECT("'Полная ст-ть с уч.НЗС (Авто)'!YO"&amp;$J$26),$C12,'Полная ст-ть с уч.НЗС (Авто)'!LQ$11:INDIRECT("'Полная ст-ть с уч.НЗС (Авто)'!LQ"&amp;$J$26))/$D12)</f>
        <v>0</v>
      </c>
      <c r="LR12" s="44">
        <f ca="1">IF($D12=0,0,SUMIF('Полная ст-ть с уч.НЗС (Авто)'!$YO$11:INDIRECT("'Полная ст-ть с уч.НЗС (Авто)'!YO"&amp;$J$26),$C12,'Полная ст-ть с уч.НЗС (Авто)'!LR$11:INDIRECT("'Полная ст-ть с уч.НЗС (Авто)'!LR"&amp;$J$26))/$D12)</f>
        <v>0</v>
      </c>
      <c r="LS12" s="44">
        <f ca="1">IF($D12=0,0,SUMIF('Полная ст-ть с уч.НЗС (Авто)'!$YO$11:INDIRECT("'Полная ст-ть с уч.НЗС (Авто)'!YO"&amp;$J$26),$C12,'Полная ст-ть с уч.НЗС (Авто)'!LS$11:INDIRECT("'Полная ст-ть с уч.НЗС (Авто)'!LS"&amp;$J$26))/$D12)</f>
        <v>0</v>
      </c>
      <c r="LT12" s="44">
        <f ca="1">IF($D12=0,0,SUMIF('Полная ст-ть с уч.НЗС (Авто)'!$YO$11:INDIRECT("'Полная ст-ть с уч.НЗС (Авто)'!YO"&amp;$J$26),$C12,'Полная ст-ть с уч.НЗС (Авто)'!LT$11:INDIRECT("'Полная ст-ть с уч.НЗС (Авто)'!LT"&amp;$J$26))/$D12)</f>
        <v>0</v>
      </c>
      <c r="LU12" s="44">
        <f ca="1">IF($D12=0,0,SUMIF('Полная ст-ть с уч.НЗС (Авто)'!$YO$11:INDIRECT("'Полная ст-ть с уч.НЗС (Авто)'!YO"&amp;$J$26),$C12,'Полная ст-ть с уч.НЗС (Авто)'!LU$11:INDIRECT("'Полная ст-ть с уч.НЗС (Авто)'!LU"&amp;$J$26))/$D12)</f>
        <v>0</v>
      </c>
      <c r="LV12" s="44">
        <f ca="1">IF($D12=0,0,SUMIF('Полная ст-ть с уч.НЗС (Авто)'!$YO$11:INDIRECT("'Полная ст-ть с уч.НЗС (Авто)'!YO"&amp;$J$26),$C12,'Полная ст-ть с уч.НЗС (Авто)'!LV$11:INDIRECT("'Полная ст-ть с уч.НЗС (Авто)'!LV"&amp;$J$26))/$D12)</f>
        <v>0</v>
      </c>
      <c r="LW12" s="44">
        <f ca="1">IF($D12=0,0,SUMIF('Полная ст-ть с уч.НЗС (Авто)'!$YO$11:INDIRECT("'Полная ст-ть с уч.НЗС (Авто)'!YO"&amp;$J$26),$C12,'Полная ст-ть с уч.НЗС (Авто)'!LW$11:INDIRECT("'Полная ст-ть с уч.НЗС (Авто)'!LW"&amp;$J$26))/$D12)</f>
        <v>0</v>
      </c>
      <c r="LX12" s="44">
        <f ca="1">IF($D12=0,0,SUMIF('Полная ст-ть с уч.НЗС (Авто)'!$YO$11:INDIRECT("'Полная ст-ть с уч.НЗС (Авто)'!YO"&amp;$J$26),$C12,'Полная ст-ть с уч.НЗС (Авто)'!LX$11:INDIRECT("'Полная ст-ть с уч.НЗС (Авто)'!LX"&amp;$J$26))/$D12)</f>
        <v>0</v>
      </c>
      <c r="LY12" s="44">
        <f ca="1">IF($D12=0,0,SUMIF('Полная ст-ть с уч.НЗС (Авто)'!$YO$11:INDIRECT("'Полная ст-ть с уч.НЗС (Авто)'!YO"&amp;$J$26),$C12,'Полная ст-ть с уч.НЗС (Авто)'!LY$11:INDIRECT("'Полная ст-ть с уч.НЗС (Авто)'!LY"&amp;$J$26))/$D12)</f>
        <v>0</v>
      </c>
      <c r="LZ12" s="44">
        <f ca="1">IF($D12=0,0,SUMIF('Полная ст-ть с уч.НЗС (Авто)'!$YO$11:INDIRECT("'Полная ст-ть с уч.НЗС (Авто)'!YO"&amp;$J$26),$C12,'Полная ст-ть с уч.НЗС (Авто)'!LZ$11:INDIRECT("'Полная ст-ть с уч.НЗС (Авто)'!LZ"&amp;$J$26))/$D12)</f>
        <v>0</v>
      </c>
      <c r="MA12" s="44">
        <f ca="1">IF($D12=0,0,SUMIF('Полная ст-ть с уч.НЗС (Авто)'!$YO$11:INDIRECT("'Полная ст-ть с уч.НЗС (Авто)'!YO"&amp;$J$26),$C12,'Полная ст-ть с уч.НЗС (Авто)'!MA$11:INDIRECT("'Полная ст-ть с уч.НЗС (Авто)'!MA"&amp;$J$26))/$D12)</f>
        <v>0</v>
      </c>
      <c r="MB12" s="44">
        <f ca="1">IF($D12=0,0,SUMIF('Полная ст-ть с уч.НЗС (Авто)'!$YO$11:INDIRECT("'Полная ст-ть с уч.НЗС (Авто)'!YO"&amp;$J$26),$C12,'Полная ст-ть с уч.НЗС (Авто)'!MB$11:INDIRECT("'Полная ст-ть с уч.НЗС (Авто)'!MB"&amp;$J$26))/$D12)</f>
        <v>0</v>
      </c>
      <c r="MC12" s="44">
        <f ca="1">IF($D12=0,0,SUMIF('Полная ст-ть с уч.НЗС (Авто)'!$YO$11:INDIRECT("'Полная ст-ть с уч.НЗС (Авто)'!YO"&amp;$J$26),$C12,'Полная ст-ть с уч.НЗС (Авто)'!MC$11:INDIRECT("'Полная ст-ть с уч.НЗС (Авто)'!MC"&amp;$J$26))/$D12)</f>
        <v>0</v>
      </c>
      <c r="MD12" s="44">
        <f ca="1">IF($D12=0,0,SUMIF('Полная ст-ть с уч.НЗС (Авто)'!$YO$11:INDIRECT("'Полная ст-ть с уч.НЗС (Авто)'!YO"&amp;$J$26),$C12,'Полная ст-ть с уч.НЗС (Авто)'!MD$11:INDIRECT("'Полная ст-ть с уч.НЗС (Авто)'!MD"&amp;$J$26))/$D12)</f>
        <v>0</v>
      </c>
      <c r="ME12" s="44">
        <f ca="1">IF($D12=0,0,SUMIF('Полная ст-ть с уч.НЗС (Авто)'!$YO$11:INDIRECT("'Полная ст-ть с уч.НЗС (Авто)'!YO"&amp;$J$26),$C12,'Полная ст-ть с уч.НЗС (Авто)'!ME$11:INDIRECT("'Полная ст-ть с уч.НЗС (Авто)'!ME"&amp;$J$26))/$D12)</f>
        <v>0</v>
      </c>
      <c r="MF12" s="44">
        <f ca="1">IF($D12=0,0,SUMIF('Полная ст-ть с уч.НЗС (Авто)'!$YO$11:INDIRECT("'Полная ст-ть с уч.НЗС (Авто)'!YO"&amp;$J$26),$C12,'Полная ст-ть с уч.НЗС (Авто)'!MF$11:INDIRECT("'Полная ст-ть с уч.НЗС (Авто)'!MF"&amp;$J$26))/$D12)</f>
        <v>0</v>
      </c>
      <c r="MG12" s="44">
        <f ca="1">IF($D12=0,0,SUMIF('Полная ст-ть с уч.НЗС (Авто)'!$YO$11:INDIRECT("'Полная ст-ть с уч.НЗС (Авто)'!YO"&amp;$J$26),$C12,'Полная ст-ть с уч.НЗС (Авто)'!MG$11:INDIRECT("'Полная ст-ть с уч.НЗС (Авто)'!MG"&amp;$J$26))/$D12)</f>
        <v>0</v>
      </c>
      <c r="MH12" s="44">
        <f ca="1">IF($D12=0,0,SUMIF('Полная ст-ть с уч.НЗС (Авто)'!$YO$11:INDIRECT("'Полная ст-ть с уч.НЗС (Авто)'!YO"&amp;$J$26),$C12,'Полная ст-ть с уч.НЗС (Авто)'!MH$11:INDIRECT("'Полная ст-ть с уч.НЗС (Авто)'!MH"&amp;$J$26))/$D12)</f>
        <v>0</v>
      </c>
      <c r="MI12" s="44">
        <f ca="1">IF($D12=0,0,SUMIF('Полная ст-ть с уч.НЗС (Авто)'!$YO$11:INDIRECT("'Полная ст-ть с уч.НЗС (Авто)'!YO"&amp;$J$26),$C12,'Полная ст-ть с уч.НЗС (Авто)'!MI$11:INDIRECT("'Полная ст-ть с уч.НЗС (Авто)'!MI"&amp;$J$26))/$D12)</f>
        <v>0</v>
      </c>
      <c r="MJ12" s="44">
        <f ca="1">IF($D12=0,0,SUMIF('Полная ст-ть с уч.НЗС (Авто)'!$YO$11:INDIRECT("'Полная ст-ть с уч.НЗС (Авто)'!YO"&amp;$J$26),$C12,'Полная ст-ть с уч.НЗС (Авто)'!MJ$11:INDIRECT("'Полная ст-ть с уч.НЗС (Авто)'!MJ"&amp;$J$26))/$D12)</f>
        <v>0</v>
      </c>
      <c r="MK12" s="44">
        <f ca="1">IF($D12=0,0,SUMIF('Полная ст-ть с уч.НЗС (Авто)'!$YO$11:INDIRECT("'Полная ст-ть с уч.НЗС (Авто)'!YO"&amp;$J$26),$C12,'Полная ст-ть с уч.НЗС (Авто)'!MK$11:INDIRECT("'Полная ст-ть с уч.НЗС (Авто)'!MK"&amp;$J$26))/$D12)</f>
        <v>0</v>
      </c>
      <c r="ML12" s="44">
        <f ca="1">IF($D12=0,0,SUMIF('Полная ст-ть с уч.НЗС (Авто)'!$YO$11:INDIRECT("'Полная ст-ть с уч.НЗС (Авто)'!YO"&amp;$J$26),$C12,'Полная ст-ть с уч.НЗС (Авто)'!ML$11:INDIRECT("'Полная ст-ть с уч.НЗС (Авто)'!ML"&amp;$J$26))/$D12)</f>
        <v>0</v>
      </c>
      <c r="MM12" s="44">
        <f ca="1">IF($D12=0,0,SUMIF('Полная ст-ть с уч.НЗС (Авто)'!$YO$11:INDIRECT("'Полная ст-ть с уч.НЗС (Авто)'!YO"&amp;$J$26),$C12,'Полная ст-ть с уч.НЗС (Авто)'!MM$11:INDIRECT("'Полная ст-ть с уч.НЗС (Авто)'!MM"&amp;$J$26))/$D12)</f>
        <v>0</v>
      </c>
      <c r="MN12" s="44">
        <f ca="1">IF($D12=0,0,SUMIF('Полная ст-ть с уч.НЗС (Авто)'!$YO$11:INDIRECT("'Полная ст-ть с уч.НЗС (Авто)'!YO"&amp;$J$26),$C12,'Полная ст-ть с уч.НЗС (Авто)'!MN$11:INDIRECT("'Полная ст-ть с уч.НЗС (Авто)'!MN"&amp;$J$26))/$D12)</f>
        <v>0</v>
      </c>
      <c r="MO12" s="44">
        <f ca="1">IF($D12=0,0,SUMIF('Полная ст-ть с уч.НЗС (Авто)'!$YO$11:INDIRECT("'Полная ст-ть с уч.НЗС (Авто)'!YO"&amp;$J$26),$C12,'Полная ст-ть с уч.НЗС (Авто)'!MO$11:INDIRECT("'Полная ст-ть с уч.НЗС (Авто)'!MO"&amp;$J$26))/$D12)</f>
        <v>0</v>
      </c>
      <c r="MP12" s="44">
        <f ca="1">IF($D12=0,0,SUMIF('Полная ст-ть с уч.НЗС (Авто)'!$YO$11:INDIRECT("'Полная ст-ть с уч.НЗС (Авто)'!YO"&amp;$J$26),$C12,'Полная ст-ть с уч.НЗС (Авто)'!MP$11:INDIRECT("'Полная ст-ть с уч.НЗС (Авто)'!MP"&amp;$J$26))/$D12)</f>
        <v>0</v>
      </c>
      <c r="MQ12" s="44">
        <f ca="1">IF($D12=0,0,SUMIF('Полная ст-ть с уч.НЗС (Авто)'!$YO$11:INDIRECT("'Полная ст-ть с уч.НЗС (Авто)'!YO"&amp;$J$26),$C12,'Полная ст-ть с уч.НЗС (Авто)'!MQ$11:INDIRECT("'Полная ст-ть с уч.НЗС (Авто)'!MQ"&amp;$J$26))/$D12)</f>
        <v>0</v>
      </c>
      <c r="MR12" s="44">
        <f ca="1">IF($D12=0,0,SUMIF('Полная ст-ть с уч.НЗС (Авто)'!$YO$11:INDIRECT("'Полная ст-ть с уч.НЗС (Авто)'!YO"&amp;$J$26),$C12,'Полная ст-ть с уч.НЗС (Авто)'!MR$11:INDIRECT("'Полная ст-ть с уч.НЗС (Авто)'!MR"&amp;$J$26))/$D12)</f>
        <v>0</v>
      </c>
      <c r="MS12" s="44">
        <f ca="1">IF($D12=0,0,SUMIF('Полная ст-ть с уч.НЗС (Авто)'!$YO$11:INDIRECT("'Полная ст-ть с уч.НЗС (Авто)'!YO"&amp;$J$26),$C12,'Полная ст-ть с уч.НЗС (Авто)'!MS$11:INDIRECT("'Полная ст-ть с уч.НЗС (Авто)'!MS"&amp;$J$26))/$D12)</f>
        <v>0</v>
      </c>
      <c r="MT12" s="44">
        <f ca="1">IF($D12=0,0,SUMIF('Полная ст-ть с уч.НЗС (Авто)'!$YO$11:INDIRECT("'Полная ст-ть с уч.НЗС (Авто)'!YO"&amp;$J$26),$C12,'Полная ст-ть с уч.НЗС (Авто)'!MT$11:INDIRECT("'Полная ст-ть с уч.НЗС (Авто)'!MT"&amp;$J$26))/$D12)</f>
        <v>0</v>
      </c>
      <c r="MU12" s="44">
        <f ca="1">IF($D12=0,0,SUMIF('Полная ст-ть с уч.НЗС (Авто)'!$YO$11:INDIRECT("'Полная ст-ть с уч.НЗС (Авто)'!YO"&amp;$J$26),$C12,'Полная ст-ть с уч.НЗС (Авто)'!MU$11:INDIRECT("'Полная ст-ть с уч.НЗС (Авто)'!MU"&amp;$J$26))/$D12)</f>
        <v>0</v>
      </c>
      <c r="MV12" s="44">
        <f ca="1">IF($D12=0,0,SUMIF('Полная ст-ть с уч.НЗС (Авто)'!$YO$11:INDIRECT("'Полная ст-ть с уч.НЗС (Авто)'!YO"&amp;$J$26),$C12,'Полная ст-ть с уч.НЗС (Авто)'!MV$11:INDIRECT("'Полная ст-ть с уч.НЗС (Авто)'!MV"&amp;$J$26))/$D12)</f>
        <v>0</v>
      </c>
      <c r="MW12" s="44">
        <f ca="1">IF($D12=0,0,SUMIF('Полная ст-ть с уч.НЗС (Авто)'!$YO$11:INDIRECT("'Полная ст-ть с уч.НЗС (Авто)'!YO"&amp;$J$26),$C12,'Полная ст-ть с уч.НЗС (Авто)'!MW$11:INDIRECT("'Полная ст-ть с уч.НЗС (Авто)'!MW"&amp;$J$26))/$D12)</f>
        <v>0</v>
      </c>
      <c r="MX12" s="44">
        <f ca="1">IF($D12=0,0,SUMIF('Полная ст-ть с уч.НЗС (Авто)'!$YO$11:INDIRECT("'Полная ст-ть с уч.НЗС (Авто)'!YO"&amp;$J$26),$C12,'Полная ст-ть с уч.НЗС (Авто)'!MX$11:INDIRECT("'Полная ст-ть с уч.НЗС (Авто)'!MX"&amp;$J$26))/$D12)</f>
        <v>0</v>
      </c>
      <c r="MY12" s="44">
        <f ca="1">IF($D12=0,0,SUMIF('Полная ст-ть с уч.НЗС (Авто)'!$YO$11:INDIRECT("'Полная ст-ть с уч.НЗС (Авто)'!YO"&amp;$J$26),$C12,'Полная ст-ть с уч.НЗС (Авто)'!MY$11:INDIRECT("'Полная ст-ть с уч.НЗС (Авто)'!MY"&amp;$J$26))/$D12)</f>
        <v>0</v>
      </c>
      <c r="MZ12" s="44">
        <f ca="1">IF($D12=0,0,SUMIF('Полная ст-ть с уч.НЗС (Авто)'!$YO$11:INDIRECT("'Полная ст-ть с уч.НЗС (Авто)'!YO"&amp;$J$26),$C12,'Полная ст-ть с уч.НЗС (Авто)'!MZ$11:INDIRECT("'Полная ст-ть с уч.НЗС (Авто)'!MZ"&amp;$J$26))/$D12)</f>
        <v>0</v>
      </c>
      <c r="NA12" s="44">
        <f ca="1">IF($D12=0,0,SUMIF('Полная ст-ть с уч.НЗС (Авто)'!$YO$11:INDIRECT("'Полная ст-ть с уч.НЗС (Авто)'!YO"&amp;$J$26),$C12,'Полная ст-ть с уч.НЗС (Авто)'!NA$11:INDIRECT("'Полная ст-ть с уч.НЗС (Авто)'!NA"&amp;$J$26))/$D12)</f>
        <v>0</v>
      </c>
      <c r="NB12" s="44">
        <f ca="1">IF($D12=0,0,SUMIF('Полная ст-ть с уч.НЗС (Авто)'!$YO$11:INDIRECT("'Полная ст-ть с уч.НЗС (Авто)'!YO"&amp;$J$26),$C12,'Полная ст-ть с уч.НЗС (Авто)'!NB$11:INDIRECT("'Полная ст-ть с уч.НЗС (Авто)'!NB"&amp;$J$26))/$D12)</f>
        <v>0</v>
      </c>
      <c r="NC12" s="44">
        <f ca="1">IF($D12=0,0,SUMIF('Полная ст-ть с уч.НЗС (Авто)'!$YO$11:INDIRECT("'Полная ст-ть с уч.НЗС (Авто)'!YO"&amp;$J$26),$C12,'Полная ст-ть с уч.НЗС (Авто)'!NC$11:INDIRECT("'Полная ст-ть с уч.НЗС (Авто)'!NC"&amp;$J$26))/$D12)</f>
        <v>0</v>
      </c>
      <c r="ND12" s="44">
        <f ca="1">IF($D12=0,0,SUMIF('Полная ст-ть с уч.НЗС (Авто)'!$YO$11:INDIRECT("'Полная ст-ть с уч.НЗС (Авто)'!YO"&amp;$J$26),$C12,'Полная ст-ть с уч.НЗС (Авто)'!ND$11:INDIRECT("'Полная ст-ть с уч.НЗС (Авто)'!ND"&amp;$J$26))/$D12)</f>
        <v>0</v>
      </c>
      <c r="NE12" s="44">
        <f ca="1">IF($D12=0,0,SUMIF('Полная ст-ть с уч.НЗС (Авто)'!$YO$11:INDIRECT("'Полная ст-ть с уч.НЗС (Авто)'!YO"&amp;$J$26),$C12,'Полная ст-ть с уч.НЗС (Авто)'!NE$11:INDIRECT("'Полная ст-ть с уч.НЗС (Авто)'!NE"&amp;$J$26))/$D12)</f>
        <v>0</v>
      </c>
      <c r="NF12" s="44">
        <f ca="1">IF($D12=0,0,SUMIF('Полная ст-ть с уч.НЗС (Авто)'!$YO$11:INDIRECT("'Полная ст-ть с уч.НЗС (Авто)'!YO"&amp;$J$26),$C12,'Полная ст-ть с уч.НЗС (Авто)'!NF$11:INDIRECT("'Полная ст-ть с уч.НЗС (Авто)'!NF"&amp;$J$26))/$D12)</f>
        <v>0</v>
      </c>
      <c r="NG12" s="44">
        <f ca="1">IF($D12=0,0,SUMIF('Полная ст-ть с уч.НЗС (Авто)'!$YO$11:INDIRECT("'Полная ст-ть с уч.НЗС (Авто)'!YO"&amp;$J$26),$C12,'Полная ст-ть с уч.НЗС (Авто)'!NG$11:INDIRECT("'Полная ст-ть с уч.НЗС (Авто)'!NG"&amp;$J$26))/$D12)</f>
        <v>0</v>
      </c>
      <c r="NH12" s="44">
        <f ca="1">IF($D12=0,0,SUMIF('Полная ст-ть с уч.НЗС (Авто)'!$YO$11:INDIRECT("'Полная ст-ть с уч.НЗС (Авто)'!YO"&amp;$J$26),$C12,'Полная ст-ть с уч.НЗС (Авто)'!NH$11:INDIRECT("'Полная ст-ть с уч.НЗС (Авто)'!NH"&amp;$J$26))/$D12)</f>
        <v>0</v>
      </c>
      <c r="NI12" s="44">
        <f ca="1">IF($D12=0,0,SUMIF('Полная ст-ть с уч.НЗС (Авто)'!$YO$11:INDIRECT("'Полная ст-ть с уч.НЗС (Авто)'!YO"&amp;$J$26),$C12,'Полная ст-ть с уч.НЗС (Авто)'!NI$11:INDIRECT("'Полная ст-ть с уч.НЗС (Авто)'!NI"&amp;$J$26))/$D12)</f>
        <v>0</v>
      </c>
      <c r="NJ12" s="44">
        <f ca="1">IF($D12=0,0,SUMIF('Полная ст-ть с уч.НЗС (Авто)'!$YO$11:INDIRECT("'Полная ст-ть с уч.НЗС (Авто)'!YO"&amp;$J$26),$C12,'Полная ст-ть с уч.НЗС (Авто)'!NJ$11:INDIRECT("'Полная ст-ть с уч.НЗС (Авто)'!NJ"&amp;$J$26))/$D12)</f>
        <v>0</v>
      </c>
      <c r="NK12" s="44">
        <f ca="1">IF($D12=0,0,SUMIF('Полная ст-ть с уч.НЗС (Авто)'!$YO$11:INDIRECT("'Полная ст-ть с уч.НЗС (Авто)'!YO"&amp;$J$26),$C12,'Полная ст-ть с уч.НЗС (Авто)'!NK$11:INDIRECT("'Полная ст-ть с уч.НЗС (Авто)'!NK"&amp;$J$26))/$D12)</f>
        <v>0</v>
      </c>
      <c r="NL12" s="44">
        <f ca="1">IF($D12=0,0,SUMIF('Полная ст-ть с уч.НЗС (Авто)'!$YO$11:INDIRECT("'Полная ст-ть с уч.НЗС (Авто)'!YO"&amp;$J$26),$C12,'Полная ст-ть с уч.НЗС (Авто)'!NL$11:INDIRECT("'Полная ст-ть с уч.НЗС (Авто)'!NL"&amp;$J$26))/$D12)</f>
        <v>0</v>
      </c>
      <c r="NM12" s="44">
        <f ca="1">IF($D12=0,0,SUMIF('Полная ст-ть с уч.НЗС (Авто)'!$YO$11:INDIRECT("'Полная ст-ть с уч.НЗС (Авто)'!YO"&amp;$J$26),$C12,'Полная ст-ть с уч.НЗС (Авто)'!NM$11:INDIRECT("'Полная ст-ть с уч.НЗС (Авто)'!NM"&amp;$J$26))/$D12)</f>
        <v>0</v>
      </c>
      <c r="NN12" s="44">
        <f ca="1">IF($D12=0,0,SUMIF('Полная ст-ть с уч.НЗС (Авто)'!$YO$11:INDIRECT("'Полная ст-ть с уч.НЗС (Авто)'!YO"&amp;$J$26),$C12,'Полная ст-ть с уч.НЗС (Авто)'!NN$11:INDIRECT("'Полная ст-ть с уч.НЗС (Авто)'!NN"&amp;$J$26))/$D12)</f>
        <v>0</v>
      </c>
      <c r="NO12" s="44">
        <f ca="1">IF($D12=0,0,SUMIF('Полная ст-ть с уч.НЗС (Авто)'!$YO$11:INDIRECT("'Полная ст-ть с уч.НЗС (Авто)'!YO"&amp;$J$26),$C12,'Полная ст-ть с уч.НЗС (Авто)'!NO$11:INDIRECT("'Полная ст-ть с уч.НЗС (Авто)'!NO"&amp;$J$26))/$D12)</f>
        <v>0</v>
      </c>
      <c r="NP12" s="44">
        <f ca="1">IF($D12=0,0,SUMIF('Полная ст-ть с уч.НЗС (Авто)'!$YO$11:INDIRECT("'Полная ст-ть с уч.НЗС (Авто)'!YO"&amp;$J$26),$C12,'Полная ст-ть с уч.НЗС (Авто)'!NP$11:INDIRECT("'Полная ст-ть с уч.НЗС (Авто)'!NP"&amp;$J$26))/$D12)</f>
        <v>0</v>
      </c>
      <c r="NQ12" s="44">
        <f ca="1">IF($D12=0,0,SUMIF('Полная ст-ть с уч.НЗС (Авто)'!$YO$11:INDIRECT("'Полная ст-ть с уч.НЗС (Авто)'!YO"&amp;$J$26),$C12,'Полная ст-ть с уч.НЗС (Авто)'!NQ$11:INDIRECT("'Полная ст-ть с уч.НЗС (Авто)'!NQ"&amp;$J$26))/$D12)</f>
        <v>0</v>
      </c>
      <c r="NR12" s="44">
        <f ca="1">IF($D12=0,0,SUMIF('Полная ст-ть с уч.НЗС (Авто)'!$YO$11:INDIRECT("'Полная ст-ть с уч.НЗС (Авто)'!YO"&amp;$J$26),$C12,'Полная ст-ть с уч.НЗС (Авто)'!NR$11:INDIRECT("'Полная ст-ть с уч.НЗС (Авто)'!NR"&amp;$J$26))/$D12)</f>
        <v>0</v>
      </c>
      <c r="NS12" s="44">
        <f ca="1">IF($D12=0,0,SUMIF('Полная ст-ть с уч.НЗС (Авто)'!$YO$11:INDIRECT("'Полная ст-ть с уч.НЗС (Авто)'!YO"&amp;$J$26),$C12,'Полная ст-ть с уч.НЗС (Авто)'!NS$11:INDIRECT("'Полная ст-ть с уч.НЗС (Авто)'!NS"&amp;$J$26))/$D12)</f>
        <v>0</v>
      </c>
      <c r="NT12" s="44">
        <f ca="1">IF($D12=0,0,SUMIF('Полная ст-ть с уч.НЗС (Авто)'!$YO$11:INDIRECT("'Полная ст-ть с уч.НЗС (Авто)'!YO"&amp;$J$26),$C12,'Полная ст-ть с уч.НЗС (Авто)'!NT$11:INDIRECT("'Полная ст-ть с уч.НЗС (Авто)'!NT"&amp;$J$26))/$D12)</f>
        <v>0</v>
      </c>
      <c r="NU12" s="44">
        <f ca="1">IF($D12=0,0,SUMIF('Полная ст-ть с уч.НЗС (Авто)'!$YO$11:INDIRECT("'Полная ст-ть с уч.НЗС (Авто)'!YO"&amp;$J$26),$C12,'Полная ст-ть с уч.НЗС (Авто)'!NU$11:INDIRECT("'Полная ст-ть с уч.НЗС (Авто)'!NU"&amp;$J$26))/$D12)</f>
        <v>0</v>
      </c>
      <c r="NV12" s="44">
        <f ca="1">IF($D12=0,0,SUMIF('Полная ст-ть с уч.НЗС (Авто)'!$YO$11:INDIRECT("'Полная ст-ть с уч.НЗС (Авто)'!YO"&amp;$J$26),$C12,'Полная ст-ть с уч.НЗС (Авто)'!NV$11:INDIRECT("'Полная ст-ть с уч.НЗС (Авто)'!NV"&amp;$J$26))/$D12)</f>
        <v>0</v>
      </c>
      <c r="NW12" s="44">
        <f ca="1">IF($D12=0,0,SUMIF('Полная ст-ть с уч.НЗС (Авто)'!$YO$11:INDIRECT("'Полная ст-ть с уч.НЗС (Авто)'!YO"&amp;$J$26),$C12,'Полная ст-ть с уч.НЗС (Авто)'!NW$11:INDIRECT("'Полная ст-ть с уч.НЗС (Авто)'!NW"&amp;$J$26))/$D12)</f>
        <v>0</v>
      </c>
      <c r="NX12" s="44">
        <f ca="1">IF($D12=0,0,SUMIF('Полная ст-ть с уч.НЗС (Авто)'!$YO$11:INDIRECT("'Полная ст-ть с уч.НЗС (Авто)'!YO"&amp;$J$26),$C12,'Полная ст-ть с уч.НЗС (Авто)'!NX$11:INDIRECT("'Полная ст-ть с уч.НЗС (Авто)'!NX"&amp;$J$26))/$D12)</f>
        <v>0</v>
      </c>
      <c r="NY12" s="44">
        <f ca="1">IF($D12=0,0,SUMIF('Полная ст-ть с уч.НЗС (Авто)'!$YO$11:INDIRECT("'Полная ст-ть с уч.НЗС (Авто)'!YO"&amp;$J$26),$C12,'Полная ст-ть с уч.НЗС (Авто)'!NY$11:INDIRECT("'Полная ст-ть с уч.НЗС (Авто)'!NY"&amp;$J$26))/$D12)</f>
        <v>0</v>
      </c>
      <c r="NZ12" s="44">
        <f ca="1">IF($D12=0,0,SUMIF('Полная ст-ть с уч.НЗС (Авто)'!$YO$11:INDIRECT("'Полная ст-ть с уч.НЗС (Авто)'!YO"&amp;$J$26),$C12,'Полная ст-ть с уч.НЗС (Авто)'!NZ$11:INDIRECT("'Полная ст-ть с уч.НЗС (Авто)'!NZ"&amp;$J$26))/$D12)</f>
        <v>0</v>
      </c>
      <c r="OA12" s="44">
        <f ca="1">IF($D12=0,0,SUMIF('Полная ст-ть с уч.НЗС (Авто)'!$YO$11:INDIRECT("'Полная ст-ть с уч.НЗС (Авто)'!YO"&amp;$J$26),$C12,'Полная ст-ть с уч.НЗС (Авто)'!OA$11:INDIRECT("'Полная ст-ть с уч.НЗС (Авто)'!OA"&amp;$J$26))/$D12)</f>
        <v>0</v>
      </c>
      <c r="OB12" s="44">
        <f ca="1">IF($D12=0,0,SUMIF('Полная ст-ть с уч.НЗС (Авто)'!$YO$11:INDIRECT("'Полная ст-ть с уч.НЗС (Авто)'!YO"&amp;$J$26),$C12,'Полная ст-ть с уч.НЗС (Авто)'!OB$11:INDIRECT("'Полная ст-ть с уч.НЗС (Авто)'!OB"&amp;$J$26))/$D12)</f>
        <v>0</v>
      </c>
      <c r="OC12" s="44">
        <f ca="1">IF($D12=0,0,SUMIF('Полная ст-ть с уч.НЗС (Авто)'!$YO$11:INDIRECT("'Полная ст-ть с уч.НЗС (Авто)'!YO"&amp;$J$26),$C12,'Полная ст-ть с уч.НЗС (Авто)'!OC$11:INDIRECT("'Полная ст-ть с уч.НЗС (Авто)'!OC"&amp;$J$26))/$D12)</f>
        <v>0</v>
      </c>
      <c r="OD12" s="44">
        <f ca="1">IF($D12=0,0,SUMIF('Полная ст-ть с уч.НЗС (Авто)'!$YO$11:INDIRECT("'Полная ст-ть с уч.НЗС (Авто)'!YO"&amp;$J$26),$C12,'Полная ст-ть с уч.НЗС (Авто)'!OD$11:INDIRECT("'Полная ст-ть с уч.НЗС (Авто)'!OD"&amp;$J$26))/$D12)</f>
        <v>0</v>
      </c>
      <c r="OE12" s="44">
        <f ca="1">IF($D12=0,0,SUMIF('Полная ст-ть с уч.НЗС (Авто)'!$YO$11:INDIRECT("'Полная ст-ть с уч.НЗС (Авто)'!YO"&amp;$J$26),$C12,'Полная ст-ть с уч.НЗС (Авто)'!OE$11:INDIRECT("'Полная ст-ть с уч.НЗС (Авто)'!OE"&amp;$J$26))/$D12)</f>
        <v>0</v>
      </c>
      <c r="OF12" s="44">
        <f ca="1">IF($D12=0,0,SUMIF('Полная ст-ть с уч.НЗС (Авто)'!$YO$11:INDIRECT("'Полная ст-ть с уч.НЗС (Авто)'!YO"&amp;$J$26),$C12,'Полная ст-ть с уч.НЗС (Авто)'!OF$11:INDIRECT("'Полная ст-ть с уч.НЗС (Авто)'!OF"&amp;$J$26))/$D12)</f>
        <v>0</v>
      </c>
      <c r="OG12" s="44">
        <f ca="1">IF($D12=0,0,SUMIF('Полная ст-ть с уч.НЗС (Авто)'!$YO$11:INDIRECT("'Полная ст-ть с уч.НЗС (Авто)'!YO"&amp;$J$26),$C12,'Полная ст-ть с уч.НЗС (Авто)'!OG$11:INDIRECT("'Полная ст-ть с уч.НЗС (Авто)'!OG"&amp;$J$26))/$D12)</f>
        <v>0</v>
      </c>
      <c r="OH12" s="44">
        <f ca="1">IF($D12=0,0,SUMIF('Полная ст-ть с уч.НЗС (Авто)'!$YO$11:INDIRECT("'Полная ст-ть с уч.НЗС (Авто)'!YO"&amp;$J$26),$C12,'Полная ст-ть с уч.НЗС (Авто)'!OH$11:INDIRECT("'Полная ст-ть с уч.НЗС (Авто)'!OH"&amp;$J$26))/$D12)</f>
        <v>0</v>
      </c>
      <c r="OI12" s="44">
        <f ca="1">IF($D12=0,0,SUMIF('Полная ст-ть с уч.НЗС (Авто)'!$YO$11:INDIRECT("'Полная ст-ть с уч.НЗС (Авто)'!YO"&amp;$J$26),$C12,'Полная ст-ть с уч.НЗС (Авто)'!OI$11:INDIRECT("'Полная ст-ть с уч.НЗС (Авто)'!OI"&amp;$J$26))/$D12)</f>
        <v>0</v>
      </c>
      <c r="OJ12" s="44">
        <f ca="1">IF($D12=0,0,SUMIF('Полная ст-ть с уч.НЗС (Авто)'!$YO$11:INDIRECT("'Полная ст-ть с уч.НЗС (Авто)'!YO"&amp;$J$26),$C12,'Полная ст-ть с уч.НЗС (Авто)'!OJ$11:INDIRECT("'Полная ст-ть с уч.НЗС (Авто)'!OJ"&amp;$J$26))/$D12)</f>
        <v>0</v>
      </c>
      <c r="OK12" s="44">
        <f ca="1">IF($D12=0,0,SUMIF('Полная ст-ть с уч.НЗС (Авто)'!$YO$11:INDIRECT("'Полная ст-ть с уч.НЗС (Авто)'!YO"&amp;$J$26),$C12,'Полная ст-ть с уч.НЗС (Авто)'!OK$11:INDIRECT("'Полная ст-ть с уч.НЗС (Авто)'!OK"&amp;$J$26))/$D12)</f>
        <v>0</v>
      </c>
      <c r="OL12" s="44">
        <f ca="1">IF($D12=0,0,SUMIF('Полная ст-ть с уч.НЗС (Авто)'!$YO$11:INDIRECT("'Полная ст-ть с уч.НЗС (Авто)'!YO"&amp;$J$26),$C12,'Полная ст-ть с уч.НЗС (Авто)'!OL$11:INDIRECT("'Полная ст-ть с уч.НЗС (Авто)'!OL"&amp;$J$26))/$D12)</f>
        <v>0</v>
      </c>
      <c r="OM12" s="44">
        <f ca="1">IF($D12=0,0,SUMIF('Полная ст-ть с уч.НЗС (Авто)'!$YO$11:INDIRECT("'Полная ст-ть с уч.НЗС (Авто)'!YO"&amp;$J$26),$C12,'Полная ст-ть с уч.НЗС (Авто)'!OM$11:INDIRECT("'Полная ст-ть с уч.НЗС (Авто)'!OM"&amp;$J$26))/$D12)</f>
        <v>0</v>
      </c>
      <c r="ON12" s="44">
        <f ca="1">IF($D12=0,0,SUMIF('Полная ст-ть с уч.НЗС (Авто)'!$YO$11:INDIRECT("'Полная ст-ть с уч.НЗС (Авто)'!YO"&amp;$J$26),$C12,'Полная ст-ть с уч.НЗС (Авто)'!ON$11:INDIRECT("'Полная ст-ть с уч.НЗС (Авто)'!ON"&amp;$J$26))/$D12)</f>
        <v>0</v>
      </c>
      <c r="OO12" s="44">
        <f ca="1">IF($D12=0,0,SUMIF('Полная ст-ть с уч.НЗС (Авто)'!$YO$11:INDIRECT("'Полная ст-ть с уч.НЗС (Авто)'!YO"&amp;$J$26),$C12,'Полная ст-ть с уч.НЗС (Авто)'!OO$11:INDIRECT("'Полная ст-ть с уч.НЗС (Авто)'!OO"&amp;$J$26))/$D12)</f>
        <v>0</v>
      </c>
      <c r="OP12" s="44">
        <f ca="1">IF($D12=0,0,SUMIF('Полная ст-ть с уч.НЗС (Авто)'!$YO$11:INDIRECT("'Полная ст-ть с уч.НЗС (Авто)'!YO"&amp;$J$26),$C12,'Полная ст-ть с уч.НЗС (Авто)'!OP$11:INDIRECT("'Полная ст-ть с уч.НЗС (Авто)'!OP"&amp;$J$26))/$D12)</f>
        <v>0</v>
      </c>
      <c r="OQ12" s="44">
        <f ca="1">IF($D12=0,0,SUMIF('Полная ст-ть с уч.НЗС (Авто)'!$YO$11:INDIRECT("'Полная ст-ть с уч.НЗС (Авто)'!YO"&amp;$J$26),$C12,'Полная ст-ть с уч.НЗС (Авто)'!OQ$11:INDIRECT("'Полная ст-ть с уч.НЗС (Авто)'!OQ"&amp;$J$26))/$D12)</f>
        <v>0</v>
      </c>
      <c r="OR12" s="44">
        <f ca="1">IF($D12=0,0,SUMIF('Полная ст-ть с уч.НЗС (Авто)'!$YO$11:INDIRECT("'Полная ст-ть с уч.НЗС (Авто)'!YO"&amp;$J$26),$C12,'Полная ст-ть с уч.НЗС (Авто)'!OR$11:INDIRECT("'Полная ст-ть с уч.НЗС (Авто)'!OR"&amp;$J$26))/$D12)</f>
        <v>0</v>
      </c>
      <c r="OS12" s="44">
        <f ca="1">IF($D12=0,0,SUMIF('Полная ст-ть с уч.НЗС (Авто)'!$YO$11:INDIRECT("'Полная ст-ть с уч.НЗС (Авто)'!YO"&amp;$J$26),$C12,'Полная ст-ть с уч.НЗС (Авто)'!OS$11:INDIRECT("'Полная ст-ть с уч.НЗС (Авто)'!OS"&amp;$J$26))/$D12)</f>
        <v>0</v>
      </c>
      <c r="OT12" s="44">
        <f ca="1">IF($D12=0,0,SUMIF('Полная ст-ть с уч.НЗС (Авто)'!$YO$11:INDIRECT("'Полная ст-ть с уч.НЗС (Авто)'!YO"&amp;$J$26),$C12,'Полная ст-ть с уч.НЗС (Авто)'!OT$11:INDIRECT("'Полная ст-ть с уч.НЗС (Авто)'!OT"&amp;$J$26))/$D12)</f>
        <v>0</v>
      </c>
      <c r="OU12" s="44">
        <f ca="1">IF($D12=0,0,SUMIF('Полная ст-ть с уч.НЗС (Авто)'!$YO$11:INDIRECT("'Полная ст-ть с уч.НЗС (Авто)'!YO"&amp;$J$26),$C12,'Полная ст-ть с уч.НЗС (Авто)'!OU$11:INDIRECT("'Полная ст-ть с уч.НЗС (Авто)'!OU"&amp;$J$26))/$D12)</f>
        <v>0</v>
      </c>
      <c r="OV12" s="44">
        <f ca="1">IF($D12=0,0,SUMIF('Полная ст-ть с уч.НЗС (Авто)'!$YO$11:INDIRECT("'Полная ст-ть с уч.НЗС (Авто)'!YO"&amp;$J$26),$C12,'Полная ст-ть с уч.НЗС (Авто)'!OV$11:INDIRECT("'Полная ст-ть с уч.НЗС (Авто)'!OV"&amp;$J$26))/$D12)</f>
        <v>0</v>
      </c>
      <c r="OW12" s="44">
        <f ca="1">IF($D12=0,0,SUMIF('Полная ст-ть с уч.НЗС (Авто)'!$YO$11:INDIRECT("'Полная ст-ть с уч.НЗС (Авто)'!YO"&amp;$J$26),$C12,'Полная ст-ть с уч.НЗС (Авто)'!OW$11:INDIRECT("'Полная ст-ть с уч.НЗС (Авто)'!OW"&amp;$J$26))/$D12)</f>
        <v>0</v>
      </c>
      <c r="OX12" s="44">
        <f ca="1">IF($D12=0,0,SUMIF('Полная ст-ть с уч.НЗС (Авто)'!$YO$11:INDIRECT("'Полная ст-ть с уч.НЗС (Авто)'!YO"&amp;$J$26),$C12,'Полная ст-ть с уч.НЗС (Авто)'!OX$11:INDIRECT("'Полная ст-ть с уч.НЗС (Авто)'!OX"&amp;$J$26))/$D12)</f>
        <v>0</v>
      </c>
      <c r="OY12" s="44">
        <f ca="1">IF($D12=0,0,SUMIF('Полная ст-ть с уч.НЗС (Авто)'!$YO$11:INDIRECT("'Полная ст-ть с уч.НЗС (Авто)'!YO"&amp;$J$26),$C12,'Полная ст-ть с уч.НЗС (Авто)'!OY$11:INDIRECT("'Полная ст-ть с уч.НЗС (Авто)'!OY"&amp;$J$26))/$D12)</f>
        <v>0</v>
      </c>
      <c r="OZ12" s="44">
        <f ca="1">IF($D12=0,0,SUMIF('Полная ст-ть с уч.НЗС (Авто)'!$YO$11:INDIRECT("'Полная ст-ть с уч.НЗС (Авто)'!YO"&amp;$J$26),$C12,'Полная ст-ть с уч.НЗС (Авто)'!OZ$11:INDIRECT("'Полная ст-ть с уч.НЗС (Авто)'!OZ"&amp;$J$26))/$D12)</f>
        <v>0</v>
      </c>
      <c r="PA12" s="44">
        <f ca="1">IF($D12=0,0,SUMIF('Полная ст-ть с уч.НЗС (Авто)'!$YO$11:INDIRECT("'Полная ст-ть с уч.НЗС (Авто)'!YO"&amp;$J$26),$C12,'Полная ст-ть с уч.НЗС (Авто)'!PA$11:INDIRECT("'Полная ст-ть с уч.НЗС (Авто)'!PA"&amp;$J$26))/$D12)</f>
        <v>0</v>
      </c>
      <c r="PB12" s="44">
        <f ca="1">IF($D12=0,0,SUMIF('Полная ст-ть с уч.НЗС (Авто)'!$YO$11:INDIRECT("'Полная ст-ть с уч.НЗС (Авто)'!YO"&amp;$J$26),$C12,'Полная ст-ть с уч.НЗС (Авто)'!PB$11:INDIRECT("'Полная ст-ть с уч.НЗС (Авто)'!PB"&amp;$J$26))/$D12)</f>
        <v>0</v>
      </c>
      <c r="PC12" s="44">
        <f ca="1">IF($D12=0,0,SUMIF('Полная ст-ть с уч.НЗС (Авто)'!$YO$11:INDIRECT("'Полная ст-ть с уч.НЗС (Авто)'!YO"&amp;$J$26),$C12,'Полная ст-ть с уч.НЗС (Авто)'!PC$11:INDIRECT("'Полная ст-ть с уч.НЗС (Авто)'!PC"&amp;$J$26))/$D12)</f>
        <v>0</v>
      </c>
      <c r="PD12" s="44">
        <f ca="1">IF($D12=0,0,SUMIF('Полная ст-ть с уч.НЗС (Авто)'!$YO$11:INDIRECT("'Полная ст-ть с уч.НЗС (Авто)'!YO"&amp;$J$26),$C12,'Полная ст-ть с уч.НЗС (Авто)'!PD$11:INDIRECT("'Полная ст-ть с уч.НЗС (Авто)'!PD"&amp;$J$26))/$D12)</f>
        <v>0</v>
      </c>
      <c r="PE12" s="44">
        <f ca="1">IF($D12=0,0,SUMIF('Полная ст-ть с уч.НЗС (Авто)'!$YO$11:INDIRECT("'Полная ст-ть с уч.НЗС (Авто)'!YO"&amp;$J$26),$C12,'Полная ст-ть с уч.НЗС (Авто)'!PE$11:INDIRECT("'Полная ст-ть с уч.НЗС (Авто)'!PE"&amp;$J$26))/$D12)</f>
        <v>0</v>
      </c>
      <c r="PF12" s="44">
        <f ca="1">IF($D12=0,0,SUMIF('Полная ст-ть с уч.НЗС (Авто)'!$YO$11:INDIRECT("'Полная ст-ть с уч.НЗС (Авто)'!YO"&amp;$J$26),$C12,'Полная ст-ть с уч.НЗС (Авто)'!PF$11:INDIRECT("'Полная ст-ть с уч.НЗС (Авто)'!PF"&amp;$J$26))/$D12)</f>
        <v>0</v>
      </c>
      <c r="PG12" s="44">
        <f ca="1">IF($D12=0,0,SUMIF('Полная ст-ть с уч.НЗС (Авто)'!$YO$11:INDIRECT("'Полная ст-ть с уч.НЗС (Авто)'!YO"&amp;$J$26),$C12,'Полная ст-ть с уч.НЗС (Авто)'!PG$11:INDIRECT("'Полная ст-ть с уч.НЗС (Авто)'!PG"&amp;$J$26))/$D12)</f>
        <v>0</v>
      </c>
      <c r="PH12" s="44">
        <f ca="1">IF($D12=0,0,SUMIF('Полная ст-ть с уч.НЗС (Авто)'!$YO$11:INDIRECT("'Полная ст-ть с уч.НЗС (Авто)'!YO"&amp;$J$26),$C12,'Полная ст-ть с уч.НЗС (Авто)'!PH$11:INDIRECT("'Полная ст-ть с уч.НЗС (Авто)'!PH"&amp;$J$26))/$D12)</f>
        <v>0</v>
      </c>
      <c r="PI12" s="44">
        <f ca="1">IF($D12=0,0,SUMIF('Полная ст-ть с уч.НЗС (Авто)'!$YO$11:INDIRECT("'Полная ст-ть с уч.НЗС (Авто)'!YO"&amp;$J$26),$C12,'Полная ст-ть с уч.НЗС (Авто)'!PI$11:INDIRECT("'Полная ст-ть с уч.НЗС (Авто)'!PI"&amp;$J$26))/$D12)</f>
        <v>0</v>
      </c>
      <c r="PJ12" s="44">
        <f ca="1">IF($D12=0,0,SUMIF('Полная ст-ть с уч.НЗС (Авто)'!$YO$11:INDIRECT("'Полная ст-ть с уч.НЗС (Авто)'!YO"&amp;$J$26),$C12,'Полная ст-ть с уч.НЗС (Авто)'!PJ$11:INDIRECT("'Полная ст-ть с уч.НЗС (Авто)'!PJ"&amp;$J$26))/$D12)</f>
        <v>0</v>
      </c>
      <c r="PK12" s="44">
        <f ca="1">IF($D12=0,0,SUMIF('Полная ст-ть с уч.НЗС (Авто)'!$YO$11:INDIRECT("'Полная ст-ть с уч.НЗС (Авто)'!YO"&amp;$J$26),$C12,'Полная ст-ть с уч.НЗС (Авто)'!PK$11:INDIRECT("'Полная ст-ть с уч.НЗС (Авто)'!PK"&amp;$J$26))/$D12)</f>
        <v>0</v>
      </c>
      <c r="PL12" s="44">
        <f ca="1">IF($D12=0,0,SUMIF('Полная ст-ть с уч.НЗС (Авто)'!$YO$11:INDIRECT("'Полная ст-ть с уч.НЗС (Авто)'!YO"&amp;$J$26),$C12,'Полная ст-ть с уч.НЗС (Авто)'!PL$11:INDIRECT("'Полная ст-ть с уч.НЗС (Авто)'!PL"&amp;$J$26))/$D12)</f>
        <v>0</v>
      </c>
      <c r="PM12" s="44">
        <f ca="1">IF($D12=0,0,SUMIF('Полная ст-ть с уч.НЗС (Авто)'!$YO$11:INDIRECT("'Полная ст-ть с уч.НЗС (Авто)'!YO"&amp;$J$26),$C12,'Полная ст-ть с уч.НЗС (Авто)'!PM$11:INDIRECT("'Полная ст-ть с уч.НЗС (Авто)'!PM"&amp;$J$26))/$D12)</f>
        <v>0</v>
      </c>
      <c r="PN12" s="44">
        <f ca="1">IF($D12=0,0,SUMIF('Полная ст-ть с уч.НЗС (Авто)'!$YO$11:INDIRECT("'Полная ст-ть с уч.НЗС (Авто)'!YO"&amp;$J$26),$C12,'Полная ст-ть с уч.НЗС (Авто)'!PN$11:INDIRECT("'Полная ст-ть с уч.НЗС (Авто)'!PN"&amp;$J$26))/$D12)</f>
        <v>0</v>
      </c>
      <c r="PO12" s="44">
        <f ca="1">IF($D12=0,0,SUMIF('Полная ст-ть с уч.НЗС (Авто)'!$YO$11:INDIRECT("'Полная ст-ть с уч.НЗС (Авто)'!YO"&amp;$J$26),$C12,'Полная ст-ть с уч.НЗС (Авто)'!PO$11:INDIRECT("'Полная ст-ть с уч.НЗС (Авто)'!PO"&amp;$J$26))/$D12)</f>
        <v>0</v>
      </c>
      <c r="PP12" s="44">
        <f ca="1">IF($D12=0,0,SUMIF('Полная ст-ть с уч.НЗС (Авто)'!$YO$11:INDIRECT("'Полная ст-ть с уч.НЗС (Авто)'!YO"&amp;$J$26),$C12,'Полная ст-ть с уч.НЗС (Авто)'!PP$11:INDIRECT("'Полная ст-ть с уч.НЗС (Авто)'!PP"&amp;$J$26))/$D12)</f>
        <v>0</v>
      </c>
      <c r="PQ12" s="44">
        <f ca="1">IF($D12=0,0,SUMIF('Полная ст-ть с уч.НЗС (Авто)'!$YO$11:INDIRECT("'Полная ст-ть с уч.НЗС (Авто)'!YO"&amp;$J$26),$C12,'Полная ст-ть с уч.НЗС (Авто)'!PQ$11:INDIRECT("'Полная ст-ть с уч.НЗС (Авто)'!PQ"&amp;$J$26))/$D12)</f>
        <v>0</v>
      </c>
      <c r="PR12" s="44">
        <f ca="1">IF($D12=0,0,SUMIF('Полная ст-ть с уч.НЗС (Авто)'!$YO$11:INDIRECT("'Полная ст-ть с уч.НЗС (Авто)'!YO"&amp;$J$26),$C12,'Полная ст-ть с уч.НЗС (Авто)'!PR$11:INDIRECT("'Полная ст-ть с уч.НЗС (Авто)'!PR"&amp;$J$26))/$D12)</f>
        <v>0</v>
      </c>
      <c r="PS12" s="44">
        <f ca="1">IF($D12=0,0,SUMIF('Полная ст-ть с уч.НЗС (Авто)'!$YO$11:INDIRECT("'Полная ст-ть с уч.НЗС (Авто)'!YO"&amp;$J$26),$C12,'Полная ст-ть с уч.НЗС (Авто)'!PS$11:INDIRECT("'Полная ст-ть с уч.НЗС (Авто)'!PS"&amp;$J$26))/$D12)</f>
        <v>0</v>
      </c>
      <c r="PT12" s="44">
        <f ca="1">IF($D12=0,0,SUMIF('Полная ст-ть с уч.НЗС (Авто)'!$YO$11:INDIRECT("'Полная ст-ть с уч.НЗС (Авто)'!YO"&amp;$J$26),$C12,'Полная ст-ть с уч.НЗС (Авто)'!PT$11:INDIRECT("'Полная ст-ть с уч.НЗС (Авто)'!PT"&amp;$J$26))/$D12)</f>
        <v>0</v>
      </c>
      <c r="PU12" s="44">
        <f ca="1">IF($D12=0,0,SUMIF('Полная ст-ть с уч.НЗС (Авто)'!$YO$11:INDIRECT("'Полная ст-ть с уч.НЗС (Авто)'!YO"&amp;$J$26),$C12,'Полная ст-ть с уч.НЗС (Авто)'!PU$11:INDIRECT("'Полная ст-ть с уч.НЗС (Авто)'!PU"&amp;$J$26))/$D12)</f>
        <v>0</v>
      </c>
      <c r="PV12" s="44">
        <f ca="1">IF($D12=0,0,SUMIF('Полная ст-ть с уч.НЗС (Авто)'!$YO$11:INDIRECT("'Полная ст-ть с уч.НЗС (Авто)'!YO"&amp;$J$26),$C12,'Полная ст-ть с уч.НЗС (Авто)'!PV$11:INDIRECT("'Полная ст-ть с уч.НЗС (Авто)'!PV"&amp;$J$26))/$D12)</f>
        <v>0</v>
      </c>
      <c r="PW12" s="44">
        <f ca="1">IF($D12=0,0,SUMIF('Полная ст-ть с уч.НЗС (Авто)'!$YO$11:INDIRECT("'Полная ст-ть с уч.НЗС (Авто)'!YO"&amp;$J$26),$C12,'Полная ст-ть с уч.НЗС (Авто)'!PW$11:INDIRECT("'Полная ст-ть с уч.НЗС (Авто)'!PW"&amp;$J$26))/$D12)</f>
        <v>0</v>
      </c>
      <c r="PX12" s="44">
        <f ca="1">IF($D12=0,0,SUMIF('Полная ст-ть с уч.НЗС (Авто)'!$YO$11:INDIRECT("'Полная ст-ть с уч.НЗС (Авто)'!YO"&amp;$J$26),$C12,'Полная ст-ть с уч.НЗС (Авто)'!PX$11:INDIRECT("'Полная ст-ть с уч.НЗС (Авто)'!PX"&amp;$J$26))/$D12)</f>
        <v>0</v>
      </c>
      <c r="PY12" s="44">
        <f ca="1">IF($D12=0,0,SUMIF('Полная ст-ть с уч.НЗС (Авто)'!$YO$11:INDIRECT("'Полная ст-ть с уч.НЗС (Авто)'!YO"&amp;$J$26),$C12,'Полная ст-ть с уч.НЗС (Авто)'!PY$11:INDIRECT("'Полная ст-ть с уч.НЗС (Авто)'!PY"&amp;$J$26))/$D12)</f>
        <v>0</v>
      </c>
      <c r="PZ12" s="44">
        <f ca="1">IF($D12=0,0,SUMIF('Полная ст-ть с уч.НЗС (Авто)'!$YO$11:INDIRECT("'Полная ст-ть с уч.НЗС (Авто)'!YO"&amp;$J$26),$C12,'Полная ст-ть с уч.НЗС (Авто)'!PZ$11:INDIRECT("'Полная ст-ть с уч.НЗС (Авто)'!PZ"&amp;$J$26))/$D12)</f>
        <v>0</v>
      </c>
      <c r="QA12" s="44">
        <f ca="1">IF($D12=0,0,SUMIF('Полная ст-ть с уч.НЗС (Авто)'!$YO$11:INDIRECT("'Полная ст-ть с уч.НЗС (Авто)'!YO"&amp;$J$26),$C12,'Полная ст-ть с уч.НЗС (Авто)'!QA$11:INDIRECT("'Полная ст-ть с уч.НЗС (Авто)'!QA"&amp;$J$26))/$D12)</f>
        <v>0</v>
      </c>
      <c r="QB12" s="44">
        <f ca="1">IF($D12=0,0,SUMIF('Полная ст-ть с уч.НЗС (Авто)'!$YO$11:INDIRECT("'Полная ст-ть с уч.НЗС (Авто)'!YO"&amp;$J$26),$C12,'Полная ст-ть с уч.НЗС (Авто)'!QB$11:INDIRECT("'Полная ст-ть с уч.НЗС (Авто)'!QB"&amp;$J$26))/$D12)</f>
        <v>0</v>
      </c>
      <c r="QC12" s="44">
        <f ca="1">IF($D12=0,0,SUMIF('Полная ст-ть с уч.НЗС (Авто)'!$YO$11:INDIRECT("'Полная ст-ть с уч.НЗС (Авто)'!YO"&amp;$J$26),$C12,'Полная ст-ть с уч.НЗС (Авто)'!QC$11:INDIRECT("'Полная ст-ть с уч.НЗС (Авто)'!QC"&amp;$J$26))/$D12)</f>
        <v>0</v>
      </c>
      <c r="QD12" s="44">
        <f ca="1">IF($D12=0,0,SUMIF('Полная ст-ть с уч.НЗС (Авто)'!$YO$11:INDIRECT("'Полная ст-ть с уч.НЗС (Авто)'!YO"&amp;$J$26),$C12,'Полная ст-ть с уч.НЗС (Авто)'!QD$11:INDIRECT("'Полная ст-ть с уч.НЗС (Авто)'!QD"&amp;$J$26))/$D12)</f>
        <v>0</v>
      </c>
      <c r="QE12" s="44">
        <f ca="1">IF($D12=0,0,SUMIF('Полная ст-ть с уч.НЗС (Авто)'!$YO$11:INDIRECT("'Полная ст-ть с уч.НЗС (Авто)'!YO"&amp;$J$26),$C12,'Полная ст-ть с уч.НЗС (Авто)'!QE$11:INDIRECT("'Полная ст-ть с уч.НЗС (Авто)'!QE"&amp;$J$26))/$D12)</f>
        <v>0</v>
      </c>
      <c r="QF12" s="44">
        <f ca="1">IF($D12=0,0,SUMIF('Полная ст-ть с уч.НЗС (Авто)'!$YO$11:INDIRECT("'Полная ст-ть с уч.НЗС (Авто)'!YO"&amp;$J$26),$C12,'Полная ст-ть с уч.НЗС (Авто)'!QF$11:INDIRECT("'Полная ст-ть с уч.НЗС (Авто)'!QF"&amp;$J$26))/$D12)</f>
        <v>0</v>
      </c>
      <c r="QG12" s="44">
        <f ca="1">IF($D12=0,0,SUMIF('Полная ст-ть с уч.НЗС (Авто)'!$YO$11:INDIRECT("'Полная ст-ть с уч.НЗС (Авто)'!YO"&amp;$J$26),$C12,'Полная ст-ть с уч.НЗС (Авто)'!QG$11:INDIRECT("'Полная ст-ть с уч.НЗС (Авто)'!QG"&amp;$J$26))/$D12)</f>
        <v>0</v>
      </c>
      <c r="QH12" s="44">
        <f ca="1">IF($D12=0,0,SUMIF('Полная ст-ть с уч.НЗС (Авто)'!$YO$11:INDIRECT("'Полная ст-ть с уч.НЗС (Авто)'!YO"&amp;$J$26),$C12,'Полная ст-ть с уч.НЗС (Авто)'!QH$11:INDIRECT("'Полная ст-ть с уч.НЗС (Авто)'!QH"&amp;$J$26))/$D12)</f>
        <v>0</v>
      </c>
      <c r="QI12" s="44">
        <f ca="1">IF($D12=0,0,SUMIF('Полная ст-ть с уч.НЗС (Авто)'!$YO$11:INDIRECT("'Полная ст-ть с уч.НЗС (Авто)'!YO"&amp;$J$26),$C12,'Полная ст-ть с уч.НЗС (Авто)'!QI$11:INDIRECT("'Полная ст-ть с уч.НЗС (Авто)'!QI"&amp;$J$26))/$D12)</f>
        <v>0</v>
      </c>
      <c r="QJ12" s="44">
        <f ca="1">IF($D12=0,0,SUMIF('Полная ст-ть с уч.НЗС (Авто)'!$YO$11:INDIRECT("'Полная ст-ть с уч.НЗС (Авто)'!YO"&amp;$J$26),$C12,'Полная ст-ть с уч.НЗС (Авто)'!QJ$11:INDIRECT("'Полная ст-ть с уч.НЗС (Авто)'!QJ"&amp;$J$26))/$D12)</f>
        <v>0</v>
      </c>
      <c r="QK12" s="44">
        <f ca="1">IF($D12=0,0,SUMIF('Полная ст-ть с уч.НЗС (Авто)'!$YO$11:INDIRECT("'Полная ст-ть с уч.НЗС (Авто)'!YO"&amp;$J$26),$C12,'Полная ст-ть с уч.НЗС (Авто)'!QK$11:INDIRECT("'Полная ст-ть с уч.НЗС (Авто)'!QK"&amp;$J$26))/$D12)</f>
        <v>0</v>
      </c>
      <c r="QL12" s="44">
        <f ca="1">IF($D12=0,0,SUMIF('Полная ст-ть с уч.НЗС (Авто)'!$YO$11:INDIRECT("'Полная ст-ть с уч.НЗС (Авто)'!YO"&amp;$J$26),$C12,'Полная ст-ть с уч.НЗС (Авто)'!QL$11:INDIRECT("'Полная ст-ть с уч.НЗС (Авто)'!QL"&amp;$J$26))/$D12)</f>
        <v>0</v>
      </c>
      <c r="QM12" s="44">
        <f ca="1">IF($D12=0,0,SUMIF('Полная ст-ть с уч.НЗС (Авто)'!$YO$11:INDIRECT("'Полная ст-ть с уч.НЗС (Авто)'!YO"&amp;$J$26),$C12,'Полная ст-ть с уч.НЗС (Авто)'!QM$11:INDIRECT("'Полная ст-ть с уч.НЗС (Авто)'!QM"&amp;$J$26))/$D12)</f>
        <v>0</v>
      </c>
      <c r="QN12" s="44">
        <f ca="1">IF($D12=0,0,SUMIF('Полная ст-ть с уч.НЗС (Авто)'!$YO$11:INDIRECT("'Полная ст-ть с уч.НЗС (Авто)'!YO"&amp;$J$26),$C12,'Полная ст-ть с уч.НЗС (Авто)'!QN$11:INDIRECT("'Полная ст-ть с уч.НЗС (Авто)'!QN"&amp;$J$26))/$D12)</f>
        <v>0</v>
      </c>
      <c r="QO12" s="44">
        <f ca="1">IF($D12=0,0,SUMIF('Полная ст-ть с уч.НЗС (Авто)'!$YO$11:INDIRECT("'Полная ст-ть с уч.НЗС (Авто)'!YO"&amp;$J$26),$C12,'Полная ст-ть с уч.НЗС (Авто)'!QO$11:INDIRECT("'Полная ст-ть с уч.НЗС (Авто)'!QO"&amp;$J$26))/$D12)</f>
        <v>0</v>
      </c>
      <c r="QP12" s="44">
        <f ca="1">IF($D12=0,0,SUMIF('Полная ст-ть с уч.НЗС (Авто)'!$YO$11:INDIRECT("'Полная ст-ть с уч.НЗС (Авто)'!YO"&amp;$J$26),$C12,'Полная ст-ть с уч.НЗС (Авто)'!QP$11:INDIRECT("'Полная ст-ть с уч.НЗС (Авто)'!QP"&amp;$J$26))/$D12)</f>
        <v>0</v>
      </c>
      <c r="QQ12" s="44">
        <f ca="1">IF($D12=0,0,SUMIF('Полная ст-ть с уч.НЗС (Авто)'!$YO$11:INDIRECT("'Полная ст-ть с уч.НЗС (Авто)'!YO"&amp;$J$26),$C12,'Полная ст-ть с уч.НЗС (Авто)'!QQ$11:INDIRECT("'Полная ст-ть с уч.НЗС (Авто)'!QQ"&amp;$J$26))/$D12)</f>
        <v>0</v>
      </c>
      <c r="QR12" s="44">
        <f ca="1">IF($D12=0,0,SUMIF('Полная ст-ть с уч.НЗС (Авто)'!$YO$11:INDIRECT("'Полная ст-ть с уч.НЗС (Авто)'!YO"&amp;$J$26),$C12,'Полная ст-ть с уч.НЗС (Авто)'!QR$11:INDIRECT("'Полная ст-ть с уч.НЗС (Авто)'!QR"&amp;$J$26))/$D12)</f>
        <v>0</v>
      </c>
      <c r="QS12" s="44">
        <f ca="1">IF($D12=0,0,SUMIF('Полная ст-ть с уч.НЗС (Авто)'!$YO$11:INDIRECT("'Полная ст-ть с уч.НЗС (Авто)'!YO"&amp;$J$26),$C12,'Полная ст-ть с уч.НЗС (Авто)'!QS$11:INDIRECT("'Полная ст-ть с уч.НЗС (Авто)'!QS"&amp;$J$26))/$D12)</f>
        <v>0</v>
      </c>
      <c r="QT12" s="44">
        <f ca="1">IF($D12=0,0,SUMIF('Полная ст-ть с уч.НЗС (Авто)'!$YO$11:INDIRECT("'Полная ст-ть с уч.НЗС (Авто)'!YO"&amp;$J$26),$C12,'Полная ст-ть с уч.НЗС (Авто)'!QT$11:INDIRECT("'Полная ст-ть с уч.НЗС (Авто)'!QT"&amp;$J$26))/$D12)</f>
        <v>0</v>
      </c>
      <c r="QU12" s="44">
        <f ca="1">IF($D12=0,0,SUMIF('Полная ст-ть с уч.НЗС (Авто)'!$YO$11:INDIRECT("'Полная ст-ть с уч.НЗС (Авто)'!YO"&amp;$J$26),$C12,'Полная ст-ть с уч.НЗС (Авто)'!QU$11:INDIRECT("'Полная ст-ть с уч.НЗС (Авто)'!QU"&amp;$J$26))/$D12)</f>
        <v>0</v>
      </c>
      <c r="QV12" s="44">
        <f ca="1">IF($D12=0,0,SUMIF('Полная ст-ть с уч.НЗС (Авто)'!$YO$11:INDIRECT("'Полная ст-ть с уч.НЗС (Авто)'!YO"&amp;$J$26),$C12,'Полная ст-ть с уч.НЗС (Авто)'!QV$11:INDIRECT("'Полная ст-ть с уч.НЗС (Авто)'!QV"&amp;$J$26))/$D12)</f>
        <v>0</v>
      </c>
      <c r="QW12" s="44">
        <f ca="1">IF($D12=0,0,SUMIF('Полная ст-ть с уч.НЗС (Авто)'!$YO$11:INDIRECT("'Полная ст-ть с уч.НЗС (Авто)'!YO"&amp;$J$26),$C12,'Полная ст-ть с уч.НЗС (Авто)'!QW$11:INDIRECT("'Полная ст-ть с уч.НЗС (Авто)'!QW"&amp;$J$26))/$D12)</f>
        <v>0</v>
      </c>
      <c r="QX12" s="44">
        <f ca="1">IF($D12=0,0,SUMIF('Полная ст-ть с уч.НЗС (Авто)'!$YO$11:INDIRECT("'Полная ст-ть с уч.НЗС (Авто)'!YO"&amp;$J$26),$C12,'Полная ст-ть с уч.НЗС (Авто)'!QX$11:INDIRECT("'Полная ст-ть с уч.НЗС (Авто)'!QX"&amp;$J$26))/$D12)</f>
        <v>0</v>
      </c>
      <c r="QY12" s="44">
        <f ca="1">IF($D12=0,0,SUMIF('Полная ст-ть с уч.НЗС (Авто)'!$YO$11:INDIRECT("'Полная ст-ть с уч.НЗС (Авто)'!YO"&amp;$J$26),$C12,'Полная ст-ть с уч.НЗС (Авто)'!QY$11:INDIRECT("'Полная ст-ть с уч.НЗС (Авто)'!QY"&amp;$J$26))/$D12)</f>
        <v>0</v>
      </c>
      <c r="QZ12" s="44">
        <f ca="1">IF($D12=0,0,SUMIF('Полная ст-ть с уч.НЗС (Авто)'!$YO$11:INDIRECT("'Полная ст-ть с уч.НЗС (Авто)'!YO"&amp;$J$26),$C12,'Полная ст-ть с уч.НЗС (Авто)'!QZ$11:INDIRECT("'Полная ст-ть с уч.НЗС (Авто)'!QZ"&amp;$J$26))/$D12)</f>
        <v>0</v>
      </c>
      <c r="RA12" s="44">
        <f ca="1">IF($D12=0,0,SUMIF('Полная ст-ть с уч.НЗС (Авто)'!$YO$11:INDIRECT("'Полная ст-ть с уч.НЗС (Авто)'!YO"&amp;$J$26),$C12,'Полная ст-ть с уч.НЗС (Авто)'!RA$11:INDIRECT("'Полная ст-ть с уч.НЗС (Авто)'!RA"&amp;$J$26))/$D12)</f>
        <v>0</v>
      </c>
      <c r="RB12" s="44">
        <f ca="1">IF($D12=0,0,SUMIF('Полная ст-ть с уч.НЗС (Авто)'!$YO$11:INDIRECT("'Полная ст-ть с уч.НЗС (Авто)'!YO"&amp;$J$26),$C12,'Полная ст-ть с уч.НЗС (Авто)'!RB$11:INDIRECT("'Полная ст-ть с уч.НЗС (Авто)'!RB"&amp;$J$26))/$D12)</f>
        <v>0</v>
      </c>
      <c r="RC12" s="44">
        <f ca="1">IF($D12=0,0,SUMIF('Полная ст-ть с уч.НЗС (Авто)'!$YO$11:INDIRECT("'Полная ст-ть с уч.НЗС (Авто)'!YO"&amp;$J$26),$C12,'Полная ст-ть с уч.НЗС (Авто)'!RC$11:INDIRECT("'Полная ст-ть с уч.НЗС (Авто)'!RC"&amp;$J$26))/$D12)</f>
        <v>0</v>
      </c>
      <c r="RD12" s="44">
        <f ca="1">IF($D12=0,0,SUMIF('Полная ст-ть с уч.НЗС (Авто)'!$YO$11:INDIRECT("'Полная ст-ть с уч.НЗС (Авто)'!YO"&amp;$J$26),$C12,'Полная ст-ть с уч.НЗС (Авто)'!RD$11:INDIRECT("'Полная ст-ть с уч.НЗС (Авто)'!RD"&amp;$J$26))/$D12)</f>
        <v>0</v>
      </c>
      <c r="RE12" s="44">
        <f ca="1">IF($D12=0,0,SUMIF('Полная ст-ть с уч.НЗС (Авто)'!$YO$11:INDIRECT("'Полная ст-ть с уч.НЗС (Авто)'!YO"&amp;$J$26),$C12,'Полная ст-ть с уч.НЗС (Авто)'!RE$11:INDIRECT("'Полная ст-ть с уч.НЗС (Авто)'!RE"&amp;$J$26))/$D12)</f>
        <v>0</v>
      </c>
      <c r="RF12" s="44">
        <f ca="1">IF($D12=0,0,SUMIF('Полная ст-ть с уч.НЗС (Авто)'!$YO$11:INDIRECT("'Полная ст-ть с уч.НЗС (Авто)'!YO"&amp;$J$26),$C12,'Полная ст-ть с уч.НЗС (Авто)'!RF$11:INDIRECT("'Полная ст-ть с уч.НЗС (Авто)'!RF"&amp;$J$26))/$D12)</f>
        <v>0</v>
      </c>
      <c r="RG12" s="44">
        <f ca="1">IF($D12=0,0,SUMIF('Полная ст-ть с уч.НЗС (Авто)'!$YO$11:INDIRECT("'Полная ст-ть с уч.НЗС (Авто)'!YO"&amp;$J$26),$C12,'Полная ст-ть с уч.НЗС (Авто)'!RG$11:INDIRECT("'Полная ст-ть с уч.НЗС (Авто)'!RG"&amp;$J$26))/$D12)</f>
        <v>0</v>
      </c>
      <c r="RH12" s="44">
        <f ca="1">IF($D12=0,0,SUMIF('Полная ст-ть с уч.НЗС (Авто)'!$YO$11:INDIRECT("'Полная ст-ть с уч.НЗС (Авто)'!YO"&amp;$J$26),$C12,'Полная ст-ть с уч.НЗС (Авто)'!RH$11:INDIRECT("'Полная ст-ть с уч.НЗС (Авто)'!RH"&amp;$J$26))/$D12)</f>
        <v>0</v>
      </c>
      <c r="RI12" s="44">
        <f ca="1">IF($D12=0,0,SUMIF('Полная ст-ть с уч.НЗС (Авто)'!$YO$11:INDIRECT("'Полная ст-ть с уч.НЗС (Авто)'!YO"&amp;$J$26),$C12,'Полная ст-ть с уч.НЗС (Авто)'!RI$11:INDIRECT("'Полная ст-ть с уч.НЗС (Авто)'!RI"&amp;$J$26))/$D12)</f>
        <v>0</v>
      </c>
      <c r="RJ12" s="44">
        <f ca="1">IF($D12=0,0,SUMIF('Полная ст-ть с уч.НЗС (Авто)'!$YO$11:INDIRECT("'Полная ст-ть с уч.НЗС (Авто)'!YO"&amp;$J$26),$C12,'Полная ст-ть с уч.НЗС (Авто)'!RJ$11:INDIRECT("'Полная ст-ть с уч.НЗС (Авто)'!RJ"&amp;$J$26))/$D12)</f>
        <v>0</v>
      </c>
      <c r="RK12" s="44">
        <f ca="1">IF($D12=0,0,SUMIF('Полная ст-ть с уч.НЗС (Авто)'!$YO$11:INDIRECT("'Полная ст-ть с уч.НЗС (Авто)'!YO"&amp;$J$26),$C12,'Полная ст-ть с уч.НЗС (Авто)'!RK$11:INDIRECT("'Полная ст-ть с уч.НЗС (Авто)'!RK"&amp;$J$26))/$D12)</f>
        <v>0</v>
      </c>
      <c r="RL12" s="44">
        <f ca="1">IF($D12=0,0,SUMIF('Полная ст-ть с уч.НЗС (Авто)'!$YO$11:INDIRECT("'Полная ст-ть с уч.НЗС (Авто)'!YO"&amp;$J$26),$C12,'Полная ст-ть с уч.НЗС (Авто)'!RL$11:INDIRECT("'Полная ст-ть с уч.НЗС (Авто)'!RL"&amp;$J$26))/$D12)</f>
        <v>0</v>
      </c>
      <c r="RM12" s="44">
        <f ca="1">IF($D12=0,0,SUMIF('Полная ст-ть с уч.НЗС (Авто)'!$YO$11:INDIRECT("'Полная ст-ть с уч.НЗС (Авто)'!YO"&amp;$J$26),$C12,'Полная ст-ть с уч.НЗС (Авто)'!RM$11:INDIRECT("'Полная ст-ть с уч.НЗС (Авто)'!RM"&amp;$J$26))/$D12)</f>
        <v>0</v>
      </c>
      <c r="RN12" s="44">
        <f ca="1">IF($D12=0,0,SUMIF('Полная ст-ть с уч.НЗС (Авто)'!$YO$11:INDIRECT("'Полная ст-ть с уч.НЗС (Авто)'!YO"&amp;$J$26),$C12,'Полная ст-ть с уч.НЗС (Авто)'!RN$11:INDIRECT("'Полная ст-ть с уч.НЗС (Авто)'!RN"&amp;$J$26))/$D12)</f>
        <v>0</v>
      </c>
      <c r="RO12" s="44">
        <f ca="1">IF($D12=0,0,SUMIF('Полная ст-ть с уч.НЗС (Авто)'!$YO$11:INDIRECT("'Полная ст-ть с уч.НЗС (Авто)'!YO"&amp;$J$26),$C12,'Полная ст-ть с уч.НЗС (Авто)'!RO$11:INDIRECT("'Полная ст-ть с уч.НЗС (Авто)'!RO"&amp;$J$26))/$D12)</f>
        <v>0</v>
      </c>
      <c r="RP12" s="44">
        <f ca="1">IF($D12=0,0,SUMIF('Полная ст-ть с уч.НЗС (Авто)'!$YO$11:INDIRECT("'Полная ст-ть с уч.НЗС (Авто)'!YO"&amp;$J$26),$C12,'Полная ст-ть с уч.НЗС (Авто)'!RP$11:INDIRECT("'Полная ст-ть с уч.НЗС (Авто)'!RP"&amp;$J$26))/$D12)</f>
        <v>0</v>
      </c>
      <c r="RQ12" s="44">
        <f ca="1">IF($D12=0,0,SUMIF('Полная ст-ть с уч.НЗС (Авто)'!$YO$11:INDIRECT("'Полная ст-ть с уч.НЗС (Авто)'!YO"&amp;$J$26),$C12,'Полная ст-ть с уч.НЗС (Авто)'!RQ$11:INDIRECT("'Полная ст-ть с уч.НЗС (Авто)'!RQ"&amp;$J$26))/$D12)</f>
        <v>0</v>
      </c>
      <c r="RR12" s="44">
        <f ca="1">IF($D12=0,0,SUMIF('Полная ст-ть с уч.НЗС (Авто)'!$YO$11:INDIRECT("'Полная ст-ть с уч.НЗС (Авто)'!YO"&amp;$J$26),$C12,'Полная ст-ть с уч.НЗС (Авто)'!RR$11:INDIRECT("'Полная ст-ть с уч.НЗС (Авто)'!RR"&amp;$J$26))/$D12)</f>
        <v>0</v>
      </c>
      <c r="RS12" s="44">
        <f ca="1">IF($D12=0,0,SUMIF('Полная ст-ть с уч.НЗС (Авто)'!$YO$11:INDIRECT("'Полная ст-ть с уч.НЗС (Авто)'!YO"&amp;$J$26),$C12,'Полная ст-ть с уч.НЗС (Авто)'!RS$11:INDIRECT("'Полная ст-ть с уч.НЗС (Авто)'!RS"&amp;$J$26))/$D12)</f>
        <v>0</v>
      </c>
      <c r="RT12" s="44">
        <f ca="1">IF($D12=0,0,SUMIF('Полная ст-ть с уч.НЗС (Авто)'!$YO$11:INDIRECT("'Полная ст-ть с уч.НЗС (Авто)'!YO"&amp;$J$26),$C12,'Полная ст-ть с уч.НЗС (Авто)'!RT$11:INDIRECT("'Полная ст-ть с уч.НЗС (Авто)'!RT"&amp;$J$26))/$D12)</f>
        <v>0</v>
      </c>
      <c r="RU12" s="44">
        <f ca="1">IF($D12=0,0,SUMIF('Полная ст-ть с уч.НЗС (Авто)'!$YO$11:INDIRECT("'Полная ст-ть с уч.НЗС (Авто)'!YO"&amp;$J$26),$C12,'Полная ст-ть с уч.НЗС (Авто)'!RU$11:INDIRECT("'Полная ст-ть с уч.НЗС (Авто)'!RU"&amp;$J$26))/$D12)</f>
        <v>0</v>
      </c>
      <c r="RV12" s="44">
        <f ca="1">IF($D12=0,0,SUMIF('Полная ст-ть с уч.НЗС (Авто)'!$YO$11:INDIRECT("'Полная ст-ть с уч.НЗС (Авто)'!YO"&amp;$J$26),$C12,'Полная ст-ть с уч.НЗС (Авто)'!RV$11:INDIRECT("'Полная ст-ть с уч.НЗС (Авто)'!RV"&amp;$J$26))/$D12)</f>
        <v>0</v>
      </c>
      <c r="RW12" s="44">
        <f ca="1">IF($D12=0,0,SUMIF('Полная ст-ть с уч.НЗС (Авто)'!$YO$11:INDIRECT("'Полная ст-ть с уч.НЗС (Авто)'!YO"&amp;$J$26),$C12,'Полная ст-ть с уч.НЗС (Авто)'!RW$11:INDIRECT("'Полная ст-ть с уч.НЗС (Авто)'!RW"&amp;$J$26))/$D12)</f>
        <v>0</v>
      </c>
      <c r="RX12" s="44">
        <f ca="1">IF($D12=0,0,SUMIF('Полная ст-ть с уч.НЗС (Авто)'!$YO$11:INDIRECT("'Полная ст-ть с уч.НЗС (Авто)'!YO"&amp;$J$26),$C12,'Полная ст-ть с уч.НЗС (Авто)'!RX$11:INDIRECT("'Полная ст-ть с уч.НЗС (Авто)'!RX"&amp;$J$26))/$D12)</f>
        <v>0</v>
      </c>
      <c r="RY12" s="44">
        <f ca="1">IF($D12=0,0,SUMIF('Полная ст-ть с уч.НЗС (Авто)'!$YO$11:INDIRECT("'Полная ст-ть с уч.НЗС (Авто)'!YO"&amp;$J$26),$C12,'Полная ст-ть с уч.НЗС (Авто)'!RY$11:INDIRECT("'Полная ст-ть с уч.НЗС (Авто)'!RY"&amp;$J$26))/$D12)</f>
        <v>0</v>
      </c>
      <c r="RZ12" s="44">
        <f ca="1">IF($D12=0,0,SUMIF('Полная ст-ть с уч.НЗС (Авто)'!$YO$11:INDIRECT("'Полная ст-ть с уч.НЗС (Авто)'!YO"&amp;$J$26),$C12,'Полная ст-ть с уч.НЗС (Авто)'!RZ$11:INDIRECT("'Полная ст-ть с уч.НЗС (Авто)'!RZ"&amp;$J$26))/$D12)</f>
        <v>0</v>
      </c>
      <c r="SA12" s="44">
        <f ca="1">IF($D12=0,0,SUMIF('Полная ст-ть с уч.НЗС (Авто)'!$YO$11:INDIRECT("'Полная ст-ть с уч.НЗС (Авто)'!YO"&amp;$J$26),$C12,'Полная ст-ть с уч.НЗС (Авто)'!SA$11:INDIRECT("'Полная ст-ть с уч.НЗС (Авто)'!SA"&amp;$J$26))/$D12)</f>
        <v>0</v>
      </c>
      <c r="SB12" s="44">
        <f ca="1">IF($D12=0,0,SUMIF('Полная ст-ть с уч.НЗС (Авто)'!$YO$11:INDIRECT("'Полная ст-ть с уч.НЗС (Авто)'!YO"&amp;$J$26),$C12,'Полная ст-ть с уч.НЗС (Авто)'!SB$11:INDIRECT("'Полная ст-ть с уч.НЗС (Авто)'!SB"&amp;$J$26))/$D12)</f>
        <v>0</v>
      </c>
      <c r="SC12" s="44">
        <f ca="1">IF($D12=0,0,SUMIF('Полная ст-ть с уч.НЗС (Авто)'!$YO$11:INDIRECT("'Полная ст-ть с уч.НЗС (Авто)'!YO"&amp;$J$26),$C12,'Полная ст-ть с уч.НЗС (Авто)'!SC$11:INDIRECT("'Полная ст-ть с уч.НЗС (Авто)'!SC"&amp;$J$26))/$D12)</f>
        <v>0</v>
      </c>
      <c r="SD12" s="44">
        <f ca="1">IF($D12=0,0,SUMIF('Полная ст-ть с уч.НЗС (Авто)'!$YO$11:INDIRECT("'Полная ст-ть с уч.НЗС (Авто)'!YO"&amp;$J$26),$C12,'Полная ст-ть с уч.НЗС (Авто)'!SD$11:INDIRECT("'Полная ст-ть с уч.НЗС (Авто)'!SD"&amp;$J$26))/$D12)</f>
        <v>0</v>
      </c>
      <c r="SE12" s="44">
        <f ca="1">IF($D12=0,0,SUMIF('Полная ст-ть с уч.НЗС (Авто)'!$YO$11:INDIRECT("'Полная ст-ть с уч.НЗС (Авто)'!YO"&amp;$J$26),$C12,'Полная ст-ть с уч.НЗС (Авто)'!SE$11:INDIRECT("'Полная ст-ть с уч.НЗС (Авто)'!SE"&amp;$J$26))/$D12)</f>
        <v>0</v>
      </c>
      <c r="SF12" s="44">
        <f ca="1">IF($D12=0,0,SUMIF('Полная ст-ть с уч.НЗС (Авто)'!$YO$11:INDIRECT("'Полная ст-ть с уч.НЗС (Авто)'!YO"&amp;$J$26),$C12,'Полная ст-ть с уч.НЗС (Авто)'!SF$11:INDIRECT("'Полная ст-ть с уч.НЗС (Авто)'!SF"&amp;$J$26))/$D12)</f>
        <v>0</v>
      </c>
      <c r="SG12" s="44">
        <f ca="1">IF($D12=0,0,SUMIF('Полная ст-ть с уч.НЗС (Авто)'!$YO$11:INDIRECT("'Полная ст-ть с уч.НЗС (Авто)'!YO"&amp;$J$26),$C12,'Полная ст-ть с уч.НЗС (Авто)'!SG$11:INDIRECT("'Полная ст-ть с уч.НЗС (Авто)'!SG"&amp;$J$26))/$D12)</f>
        <v>0</v>
      </c>
      <c r="SH12" s="44">
        <f ca="1">IF($D12=0,0,SUMIF('Полная ст-ть с уч.НЗС (Авто)'!$YO$11:INDIRECT("'Полная ст-ть с уч.НЗС (Авто)'!YO"&amp;$J$26),$C12,'Полная ст-ть с уч.НЗС (Авто)'!SH$11:INDIRECT("'Полная ст-ть с уч.НЗС (Авто)'!SH"&amp;$J$26))/$D12)</f>
        <v>0</v>
      </c>
      <c r="SI12" s="44">
        <f ca="1">IF($D12=0,0,SUMIF('Полная ст-ть с уч.НЗС (Авто)'!$YO$11:INDIRECT("'Полная ст-ть с уч.НЗС (Авто)'!YO"&amp;$J$26),$C12,'Полная ст-ть с уч.НЗС (Авто)'!SI$11:INDIRECT("'Полная ст-ть с уч.НЗС (Авто)'!SI"&amp;$J$26))/$D12)</f>
        <v>0</v>
      </c>
      <c r="SJ12" s="44">
        <f ca="1">IF($D12=0,0,SUMIF('Полная ст-ть с уч.НЗС (Авто)'!$YO$11:INDIRECT("'Полная ст-ть с уч.НЗС (Авто)'!YO"&amp;$J$26),$C12,'Полная ст-ть с уч.НЗС (Авто)'!SJ$11:INDIRECT("'Полная ст-ть с уч.НЗС (Авто)'!SJ"&amp;$J$26))/$D12)</f>
        <v>0</v>
      </c>
      <c r="SK12" s="44">
        <f ca="1">IF($D12=0,0,SUMIF('Полная ст-ть с уч.НЗС (Авто)'!$YO$11:INDIRECT("'Полная ст-ть с уч.НЗС (Авто)'!YO"&amp;$J$26),$C12,'Полная ст-ть с уч.НЗС (Авто)'!SK$11:INDIRECT("'Полная ст-ть с уч.НЗС (Авто)'!SK"&amp;$J$26))/$D12)</f>
        <v>0</v>
      </c>
      <c r="SL12" s="44">
        <f ca="1">IF($D12=0,0,SUMIF('Полная ст-ть с уч.НЗС (Авто)'!$YO$11:INDIRECT("'Полная ст-ть с уч.НЗС (Авто)'!YO"&amp;$J$26),$C12,'Полная ст-ть с уч.НЗС (Авто)'!SL$11:INDIRECT("'Полная ст-ть с уч.НЗС (Авто)'!SL"&amp;$J$26))/$D12)</f>
        <v>0</v>
      </c>
      <c r="SM12" s="44">
        <f ca="1">IF($D12=0,0,SUMIF('Полная ст-ть с уч.НЗС (Авто)'!$YO$11:INDIRECT("'Полная ст-ть с уч.НЗС (Авто)'!YO"&amp;$J$26),$C12,'Полная ст-ть с уч.НЗС (Авто)'!SM$11:INDIRECT("'Полная ст-ть с уч.НЗС (Авто)'!SM"&amp;$J$26))/$D12)</f>
        <v>0</v>
      </c>
      <c r="SN12" s="44">
        <f ca="1">IF($D12=0,0,SUMIF('Полная ст-ть с уч.НЗС (Авто)'!$YO$11:INDIRECT("'Полная ст-ть с уч.НЗС (Авто)'!YO"&amp;$J$26),$C12,'Полная ст-ть с уч.НЗС (Авто)'!SN$11:INDIRECT("'Полная ст-ть с уч.НЗС (Авто)'!SN"&amp;$J$26))/$D12)</f>
        <v>0</v>
      </c>
      <c r="SO12" s="44">
        <f ca="1">IF($D12=0,0,SUMIF('Полная ст-ть с уч.НЗС (Авто)'!$YO$11:INDIRECT("'Полная ст-ть с уч.НЗС (Авто)'!YO"&amp;$J$26),$C12,'Полная ст-ть с уч.НЗС (Авто)'!SO$11:INDIRECT("'Полная ст-ть с уч.НЗС (Авто)'!SO"&amp;$J$26))/$D12)</f>
        <v>0</v>
      </c>
      <c r="SP12" s="44">
        <f ca="1">IF($D12=0,0,SUMIF('Полная ст-ть с уч.НЗС (Авто)'!$YO$11:INDIRECT("'Полная ст-ть с уч.НЗС (Авто)'!YO"&amp;$J$26),$C12,'Полная ст-ть с уч.НЗС (Авто)'!SP$11:INDIRECT("'Полная ст-ть с уч.НЗС (Авто)'!SP"&amp;$J$26))/$D12)</f>
        <v>0</v>
      </c>
      <c r="SQ12" s="44">
        <f ca="1">IF($D12=0,0,SUMIF('Полная ст-ть с уч.НЗС (Авто)'!$YO$11:INDIRECT("'Полная ст-ть с уч.НЗС (Авто)'!YO"&amp;$J$26),$C12,'Полная ст-ть с уч.НЗС (Авто)'!SQ$11:INDIRECT("'Полная ст-ть с уч.НЗС (Авто)'!SQ"&amp;$J$26))/$D12)</f>
        <v>0</v>
      </c>
      <c r="SR12" s="44">
        <f ca="1">IF($D12=0,0,SUMIF('Полная ст-ть с уч.НЗС (Авто)'!$YO$11:INDIRECT("'Полная ст-ть с уч.НЗС (Авто)'!YO"&amp;$J$26),$C12,'Полная ст-ть с уч.НЗС (Авто)'!SR$11:INDIRECT("'Полная ст-ть с уч.НЗС (Авто)'!SR"&amp;$J$26))/$D12)</f>
        <v>0</v>
      </c>
      <c r="SS12" s="44">
        <f ca="1">IF($D12=0,0,SUMIF('Полная ст-ть с уч.НЗС (Авто)'!$YO$11:INDIRECT("'Полная ст-ть с уч.НЗС (Авто)'!YO"&amp;$J$26),$C12,'Полная ст-ть с уч.НЗС (Авто)'!SS$11:INDIRECT("'Полная ст-ть с уч.НЗС (Авто)'!SS"&amp;$J$26))/$D12)</f>
        <v>0</v>
      </c>
      <c r="ST12" s="44">
        <f ca="1">IF($D12=0,0,SUMIF('Полная ст-ть с уч.НЗС (Авто)'!$YO$11:INDIRECT("'Полная ст-ть с уч.НЗС (Авто)'!YO"&amp;$J$26),$C12,'Полная ст-ть с уч.НЗС (Авто)'!ST$11:INDIRECT("'Полная ст-ть с уч.НЗС (Авто)'!ST"&amp;$J$26))/$D12)</f>
        <v>0</v>
      </c>
      <c r="SU12" s="44">
        <f ca="1">IF($D12=0,0,SUMIF('Полная ст-ть с уч.НЗС (Авто)'!$YO$11:INDIRECT("'Полная ст-ть с уч.НЗС (Авто)'!YO"&amp;$J$26),$C12,'Полная ст-ть с уч.НЗС (Авто)'!SU$11:INDIRECT("'Полная ст-ть с уч.НЗС (Авто)'!SU"&amp;$J$26))/$D12)</f>
        <v>0</v>
      </c>
      <c r="SV12" s="44">
        <f ca="1">IF($D12=0,0,SUMIF('Полная ст-ть с уч.НЗС (Авто)'!$YO$11:INDIRECT("'Полная ст-ть с уч.НЗС (Авто)'!YO"&amp;$J$26),$C12,'Полная ст-ть с уч.НЗС (Авто)'!SV$11:INDIRECT("'Полная ст-ть с уч.НЗС (Авто)'!SV"&amp;$J$26))/$D12)</f>
        <v>0</v>
      </c>
      <c r="SW12" s="44">
        <f ca="1">IF($D12=0,0,SUMIF('Полная ст-ть с уч.НЗС (Авто)'!$YO$11:INDIRECT("'Полная ст-ть с уч.НЗС (Авто)'!YO"&amp;$J$26),$C12,'Полная ст-ть с уч.НЗС (Авто)'!SW$11:INDIRECT("'Полная ст-ть с уч.НЗС (Авто)'!SW"&amp;$J$26))/$D12)</f>
        <v>0</v>
      </c>
      <c r="SX12" s="44">
        <f ca="1">IF($D12=0,0,SUMIF('Полная ст-ть с уч.НЗС (Авто)'!$YO$11:INDIRECT("'Полная ст-ть с уч.НЗС (Авто)'!YO"&amp;$J$26),$C12,'Полная ст-ть с уч.НЗС (Авто)'!SX$11:INDIRECT("'Полная ст-ть с уч.НЗС (Авто)'!SX"&amp;$J$26))/$D12)</f>
        <v>0</v>
      </c>
      <c r="SY12" s="44">
        <f ca="1">IF($D12=0,0,SUMIF('Полная ст-ть с уч.НЗС (Авто)'!$YO$11:INDIRECT("'Полная ст-ть с уч.НЗС (Авто)'!YO"&amp;$J$26),$C12,'Полная ст-ть с уч.НЗС (Авто)'!SY$11:INDIRECT("'Полная ст-ть с уч.НЗС (Авто)'!SY"&amp;$J$26))/$D12)</f>
        <v>0</v>
      </c>
      <c r="SZ12" s="44">
        <f ca="1">IF($D12=0,0,SUMIF('Полная ст-ть с уч.НЗС (Авто)'!$YO$11:INDIRECT("'Полная ст-ть с уч.НЗС (Авто)'!YO"&amp;$J$26),$C12,'Полная ст-ть с уч.НЗС (Авто)'!SZ$11:INDIRECT("'Полная ст-ть с уч.НЗС (Авто)'!SZ"&amp;$J$26))/$D12)</f>
        <v>0</v>
      </c>
      <c r="TA12" s="44">
        <f ca="1">IF($D12=0,0,SUMIF('Полная ст-ть с уч.НЗС (Авто)'!$YO$11:INDIRECT("'Полная ст-ть с уч.НЗС (Авто)'!YO"&amp;$J$26),$C12,'Полная ст-ть с уч.НЗС (Авто)'!TA$11:INDIRECT("'Полная ст-ть с уч.НЗС (Авто)'!TA"&amp;$J$26))/$D12)</f>
        <v>0</v>
      </c>
      <c r="TB12" s="44">
        <f ca="1">IF($D12=0,0,SUMIF('Полная ст-ть с уч.НЗС (Авто)'!$YO$11:INDIRECT("'Полная ст-ть с уч.НЗС (Авто)'!YO"&amp;$J$26),$C12,'Полная ст-ть с уч.НЗС (Авто)'!TB$11:INDIRECT("'Полная ст-ть с уч.НЗС (Авто)'!TB"&amp;$J$26))/$D12)</f>
        <v>0</v>
      </c>
      <c r="TC12" s="44">
        <f ca="1">IF($D12=0,0,SUMIF('Полная ст-ть с уч.НЗС (Авто)'!$YO$11:INDIRECT("'Полная ст-ть с уч.НЗС (Авто)'!YO"&amp;$J$26),$C12,'Полная ст-ть с уч.НЗС (Авто)'!TC$11:INDIRECT("'Полная ст-ть с уч.НЗС (Авто)'!TC"&amp;$J$26))/$D12)</f>
        <v>0</v>
      </c>
      <c r="TD12" s="44">
        <f ca="1">IF($D12=0,0,SUMIF('Полная ст-ть с уч.НЗС (Авто)'!$YO$11:INDIRECT("'Полная ст-ть с уч.НЗС (Авто)'!YO"&amp;$J$26),$C12,'Полная ст-ть с уч.НЗС (Авто)'!TD$11:INDIRECT("'Полная ст-ть с уч.НЗС (Авто)'!TD"&amp;$J$26))/$D12)</f>
        <v>0</v>
      </c>
      <c r="TE12" s="44">
        <f ca="1">IF($D12=0,0,SUMIF('Полная ст-ть с уч.НЗС (Авто)'!$YO$11:INDIRECT("'Полная ст-ть с уч.НЗС (Авто)'!YO"&amp;$J$26),$C12,'Полная ст-ть с уч.НЗС (Авто)'!TE$11:INDIRECT("'Полная ст-ть с уч.НЗС (Авто)'!TE"&amp;$J$26))/$D12)</f>
        <v>0</v>
      </c>
      <c r="TF12" s="44">
        <f ca="1">IF($D12=0,0,SUMIF('Полная ст-ть с уч.НЗС (Авто)'!$YO$11:INDIRECT("'Полная ст-ть с уч.НЗС (Авто)'!YO"&amp;$J$26),$C12,'Полная ст-ть с уч.НЗС (Авто)'!TF$11:INDIRECT("'Полная ст-ть с уч.НЗС (Авто)'!TF"&amp;$J$26))/$D12)</f>
        <v>0</v>
      </c>
      <c r="TG12" s="44">
        <f ca="1">IF($D12=0,0,SUMIF('Полная ст-ть с уч.НЗС (Авто)'!$YO$11:INDIRECT("'Полная ст-ть с уч.НЗС (Авто)'!YO"&amp;$J$26),$C12,'Полная ст-ть с уч.НЗС (Авто)'!TG$11:INDIRECT("'Полная ст-ть с уч.НЗС (Авто)'!TG"&amp;$J$26))/$D12)</f>
        <v>0</v>
      </c>
      <c r="TH12" s="44">
        <f ca="1">IF($D12=0,0,SUMIF('Полная ст-ть с уч.НЗС (Авто)'!$YO$11:INDIRECT("'Полная ст-ть с уч.НЗС (Авто)'!YO"&amp;$J$26),$C12,'Полная ст-ть с уч.НЗС (Авто)'!TH$11:INDIRECT("'Полная ст-ть с уч.НЗС (Авто)'!TH"&amp;$J$26))/$D12)</f>
        <v>0</v>
      </c>
      <c r="TI12" s="44">
        <f ca="1">IF($D12=0,0,SUMIF('Полная ст-ть с уч.НЗС (Авто)'!$YO$11:INDIRECT("'Полная ст-ть с уч.НЗС (Авто)'!YO"&amp;$J$26),$C12,'Полная ст-ть с уч.НЗС (Авто)'!TI$11:INDIRECT("'Полная ст-ть с уч.НЗС (Авто)'!TI"&amp;$J$26))/$D12)</f>
        <v>0</v>
      </c>
      <c r="TJ12" s="44">
        <f ca="1">IF($D12=0,0,SUMIF('Полная ст-ть с уч.НЗС (Авто)'!$YO$11:INDIRECT("'Полная ст-ть с уч.НЗС (Авто)'!YO"&amp;$J$26),$C12,'Полная ст-ть с уч.НЗС (Авто)'!TJ$11:INDIRECT("'Полная ст-ть с уч.НЗС (Авто)'!TJ"&amp;$J$26))/$D12)</f>
        <v>0</v>
      </c>
      <c r="TK12" s="44">
        <f ca="1">IF($D12=0,0,SUMIF('Полная ст-ть с уч.НЗС (Авто)'!$YO$11:INDIRECT("'Полная ст-ть с уч.НЗС (Авто)'!YO"&amp;$J$26),$C12,'Полная ст-ть с уч.НЗС (Авто)'!TK$11:INDIRECT("'Полная ст-ть с уч.НЗС (Авто)'!TK"&amp;$J$26))/$D12)</f>
        <v>0</v>
      </c>
      <c r="TL12" s="44">
        <f ca="1">IF($D12=0,0,SUMIF('Полная ст-ть с уч.НЗС (Авто)'!$YO$11:INDIRECT("'Полная ст-ть с уч.НЗС (Авто)'!YO"&amp;$J$26),$C12,'Полная ст-ть с уч.НЗС (Авто)'!TL$11:INDIRECT("'Полная ст-ть с уч.НЗС (Авто)'!TL"&amp;$J$26))/$D12)</f>
        <v>0</v>
      </c>
      <c r="TM12" s="44">
        <f ca="1">IF($D12=0,0,SUMIF('Полная ст-ть с уч.НЗС (Авто)'!$YO$11:INDIRECT("'Полная ст-ть с уч.НЗС (Авто)'!YO"&amp;$J$26),$C12,'Полная ст-ть с уч.НЗС (Авто)'!TM$11:INDIRECT("'Полная ст-ть с уч.НЗС (Авто)'!TM"&amp;$J$26))/$D12)</f>
        <v>0</v>
      </c>
      <c r="TN12" s="44">
        <f ca="1">IF($D12=0,0,SUMIF('Полная ст-ть с уч.НЗС (Авто)'!$YO$11:INDIRECT("'Полная ст-ть с уч.НЗС (Авто)'!YO"&amp;$J$26),$C12,'Полная ст-ть с уч.НЗС (Авто)'!TN$11:INDIRECT("'Полная ст-ть с уч.НЗС (Авто)'!TN"&amp;$J$26))/$D12)</f>
        <v>0</v>
      </c>
      <c r="TO12" s="44">
        <f ca="1">IF($D12=0,0,SUMIF('Полная ст-ть с уч.НЗС (Авто)'!$YO$11:INDIRECT("'Полная ст-ть с уч.НЗС (Авто)'!YO"&amp;$J$26),$C12,'Полная ст-ть с уч.НЗС (Авто)'!TO$11:INDIRECT("'Полная ст-ть с уч.НЗС (Авто)'!TO"&amp;$J$26))/$D12)</f>
        <v>0</v>
      </c>
      <c r="TP12" s="44">
        <f ca="1">IF($D12=0,0,SUMIF('Полная ст-ть с уч.НЗС (Авто)'!$YO$11:INDIRECT("'Полная ст-ть с уч.НЗС (Авто)'!YO"&amp;$J$26),$C12,'Полная ст-ть с уч.НЗС (Авто)'!TP$11:INDIRECT("'Полная ст-ть с уч.НЗС (Авто)'!TP"&amp;$J$26))/$D12)</f>
        <v>0</v>
      </c>
      <c r="TQ12" s="44">
        <f ca="1">IF($D12=0,0,SUMIF('Полная ст-ть с уч.НЗС (Авто)'!$YO$11:INDIRECT("'Полная ст-ть с уч.НЗС (Авто)'!YO"&amp;$J$26),$C12,'Полная ст-ть с уч.НЗС (Авто)'!TQ$11:INDIRECT("'Полная ст-ть с уч.НЗС (Авто)'!TQ"&amp;$J$26))/$D12)</f>
        <v>0</v>
      </c>
      <c r="TR12" s="44">
        <f ca="1">IF($D12=0,0,SUMIF('Полная ст-ть с уч.НЗС (Авто)'!$YO$11:INDIRECT("'Полная ст-ть с уч.НЗС (Авто)'!YO"&amp;$J$26),$C12,'Полная ст-ть с уч.НЗС (Авто)'!TR$11:INDIRECT("'Полная ст-ть с уч.НЗС (Авто)'!TR"&amp;$J$26))/$D12)</f>
        <v>0</v>
      </c>
      <c r="TS12" s="44">
        <f ca="1">IF($D12=0,0,SUMIF('Полная ст-ть с уч.НЗС (Авто)'!$YO$11:INDIRECT("'Полная ст-ть с уч.НЗС (Авто)'!YO"&amp;$J$26),$C12,'Полная ст-ть с уч.НЗС (Авто)'!TS$11:INDIRECT("'Полная ст-ть с уч.НЗС (Авто)'!TS"&amp;$J$26))/$D12)</f>
        <v>0</v>
      </c>
      <c r="TT12" s="44">
        <f ca="1">IF($D12=0,0,SUMIF('Полная ст-ть с уч.НЗС (Авто)'!$YO$11:INDIRECT("'Полная ст-ть с уч.НЗС (Авто)'!YO"&amp;$J$26),$C12,'Полная ст-ть с уч.НЗС (Авто)'!TT$11:INDIRECT("'Полная ст-ть с уч.НЗС (Авто)'!TT"&amp;$J$26))/$D12)</f>
        <v>0</v>
      </c>
      <c r="TU12" s="44">
        <f ca="1">IF($D12=0,0,SUMIF('Полная ст-ть с уч.НЗС (Авто)'!$YO$11:INDIRECT("'Полная ст-ть с уч.НЗС (Авто)'!YO"&amp;$J$26),$C12,'Полная ст-ть с уч.НЗС (Авто)'!TU$11:INDIRECT("'Полная ст-ть с уч.НЗС (Авто)'!TU"&amp;$J$26))/$D12)</f>
        <v>0</v>
      </c>
      <c r="TV12" s="44">
        <f ca="1">IF($D12=0,0,SUMIF('Полная ст-ть с уч.НЗС (Авто)'!$YO$11:INDIRECT("'Полная ст-ть с уч.НЗС (Авто)'!YO"&amp;$J$26),$C12,'Полная ст-ть с уч.НЗС (Авто)'!TV$11:INDIRECT("'Полная ст-ть с уч.НЗС (Авто)'!TV"&amp;$J$26))/$D12)</f>
        <v>0</v>
      </c>
      <c r="TW12" s="44">
        <f ca="1">IF($D12=0,0,SUMIF('Полная ст-ть с уч.НЗС (Авто)'!$YO$11:INDIRECT("'Полная ст-ть с уч.НЗС (Авто)'!YO"&amp;$J$26),$C12,'Полная ст-ть с уч.НЗС (Авто)'!TW$11:INDIRECT("'Полная ст-ть с уч.НЗС (Авто)'!TW"&amp;$J$26))/$D12)</f>
        <v>0</v>
      </c>
      <c r="TX12" s="44">
        <f ca="1">IF($D12=0,0,SUMIF('Полная ст-ть с уч.НЗС (Авто)'!$YO$11:INDIRECT("'Полная ст-ть с уч.НЗС (Авто)'!YO"&amp;$J$26),$C12,'Полная ст-ть с уч.НЗС (Авто)'!TX$11:INDIRECT("'Полная ст-ть с уч.НЗС (Авто)'!TX"&amp;$J$26))/$D12)</f>
        <v>0</v>
      </c>
      <c r="TY12" s="44">
        <f ca="1">IF($D12=0,0,SUMIF('Полная ст-ть с уч.НЗС (Авто)'!$YO$11:INDIRECT("'Полная ст-ть с уч.НЗС (Авто)'!YO"&amp;$J$26),$C12,'Полная ст-ть с уч.НЗС (Авто)'!TY$11:INDIRECT("'Полная ст-ть с уч.НЗС (Авто)'!TY"&amp;$J$26))/$D12)</f>
        <v>0</v>
      </c>
      <c r="TZ12" s="44">
        <f ca="1">IF($D12=0,0,SUMIF('Полная ст-ть с уч.НЗС (Авто)'!$YO$11:INDIRECT("'Полная ст-ть с уч.НЗС (Авто)'!YO"&amp;$J$26),$C12,'Полная ст-ть с уч.НЗС (Авто)'!TZ$11:INDIRECT("'Полная ст-ть с уч.НЗС (Авто)'!TZ"&amp;$J$26))/$D12)</f>
        <v>0</v>
      </c>
      <c r="UA12" s="44">
        <f ca="1">IF($D12=0,0,SUMIF('Полная ст-ть с уч.НЗС (Авто)'!$YO$11:INDIRECT("'Полная ст-ть с уч.НЗС (Авто)'!YO"&amp;$J$26),$C12,'Полная ст-ть с уч.НЗС (Авто)'!UA$11:INDIRECT("'Полная ст-ть с уч.НЗС (Авто)'!UA"&amp;$J$26))/$D12)</f>
        <v>0</v>
      </c>
      <c r="UB12" s="44">
        <f ca="1">IF($D12=0,0,SUMIF('Полная ст-ть с уч.НЗС (Авто)'!$YO$11:INDIRECT("'Полная ст-ть с уч.НЗС (Авто)'!YO"&amp;$J$26),$C12,'Полная ст-ть с уч.НЗС (Авто)'!UB$11:INDIRECT("'Полная ст-ть с уч.НЗС (Авто)'!UB"&amp;$J$26))/$D12)</f>
        <v>0</v>
      </c>
      <c r="UC12" s="44">
        <f ca="1">IF($D12=0,0,SUMIF('Полная ст-ть с уч.НЗС (Авто)'!$YO$11:INDIRECT("'Полная ст-ть с уч.НЗС (Авто)'!YO"&amp;$J$26),$C12,'Полная ст-ть с уч.НЗС (Авто)'!UC$11:INDIRECT("'Полная ст-ть с уч.НЗС (Авто)'!UC"&amp;$J$26))/$D12)</f>
        <v>0</v>
      </c>
      <c r="UD12" s="44">
        <f ca="1">IF($D12=0,0,SUMIF('Полная ст-ть с уч.НЗС (Авто)'!$YO$11:INDIRECT("'Полная ст-ть с уч.НЗС (Авто)'!YO"&amp;$J$26),$C12,'Полная ст-ть с уч.НЗС (Авто)'!UD$11:INDIRECT("'Полная ст-ть с уч.НЗС (Авто)'!UD"&amp;$J$26))/$D12)</f>
        <v>0</v>
      </c>
      <c r="UE12" s="44">
        <f ca="1">IF($D12=0,0,SUMIF('Полная ст-ть с уч.НЗС (Авто)'!$YO$11:INDIRECT("'Полная ст-ть с уч.НЗС (Авто)'!YO"&amp;$J$26),$C12,'Полная ст-ть с уч.НЗС (Авто)'!UE$11:INDIRECT("'Полная ст-ть с уч.НЗС (Авто)'!UE"&amp;$J$26))/$D12)</f>
        <v>0</v>
      </c>
      <c r="UF12" s="44">
        <f ca="1">IF($D12=0,0,SUMIF('Полная ст-ть с уч.НЗС (Авто)'!$YO$11:INDIRECT("'Полная ст-ть с уч.НЗС (Авто)'!YO"&amp;$J$26),$C12,'Полная ст-ть с уч.НЗС (Авто)'!UF$11:INDIRECT("'Полная ст-ть с уч.НЗС (Авто)'!UF"&amp;$J$26))/$D12)</f>
        <v>0</v>
      </c>
      <c r="UG12" s="44">
        <f ca="1">IF($D12=0,0,SUMIF('Полная ст-ть с уч.НЗС (Авто)'!$YO$11:INDIRECT("'Полная ст-ть с уч.НЗС (Авто)'!YO"&amp;$J$26),$C12,'Полная ст-ть с уч.НЗС (Авто)'!UG$11:INDIRECT("'Полная ст-ть с уч.НЗС (Авто)'!UG"&amp;$J$26))/$D12)</f>
        <v>0</v>
      </c>
      <c r="UH12" s="44">
        <f ca="1">IF($D12=0,0,SUMIF('Полная ст-ть с уч.НЗС (Авто)'!$YO$11:INDIRECT("'Полная ст-ть с уч.НЗС (Авто)'!YO"&amp;$J$26),$C12,'Полная ст-ть с уч.НЗС (Авто)'!UH$11:INDIRECT("'Полная ст-ть с уч.НЗС (Авто)'!UH"&amp;$J$26))/$D12)</f>
        <v>0</v>
      </c>
      <c r="UI12" s="44">
        <f ca="1">IF($D12=0,0,SUMIF('Полная ст-ть с уч.НЗС (Авто)'!$YO$11:INDIRECT("'Полная ст-ть с уч.НЗС (Авто)'!YO"&amp;$J$26),$C12,'Полная ст-ть с уч.НЗС (Авто)'!UI$11:INDIRECT("'Полная ст-ть с уч.НЗС (Авто)'!UI"&amp;$J$26))/$D12)</f>
        <v>0</v>
      </c>
      <c r="UJ12" s="44">
        <f ca="1">IF($D12=0,0,SUMIF('Полная ст-ть с уч.НЗС (Авто)'!$YO$11:INDIRECT("'Полная ст-ть с уч.НЗС (Авто)'!YO"&amp;$J$26),$C12,'Полная ст-ть с уч.НЗС (Авто)'!UJ$11:INDIRECT("'Полная ст-ть с уч.НЗС (Авто)'!UJ"&amp;$J$26))/$D12)</f>
        <v>0</v>
      </c>
      <c r="UK12" s="44">
        <f ca="1">IF($D12=0,0,SUMIF('Полная ст-ть с уч.НЗС (Авто)'!$YO$11:INDIRECT("'Полная ст-ть с уч.НЗС (Авто)'!YO"&amp;$J$26),$C12,'Полная ст-ть с уч.НЗС (Авто)'!UK$11:INDIRECT("'Полная ст-ть с уч.НЗС (Авто)'!UK"&amp;$J$26))/$D12)</f>
        <v>0</v>
      </c>
      <c r="UL12" s="44">
        <f ca="1">IF($D12=0,0,SUMIF('Полная ст-ть с уч.НЗС (Авто)'!$YO$11:INDIRECT("'Полная ст-ть с уч.НЗС (Авто)'!YO"&amp;$J$26),$C12,'Полная ст-ть с уч.НЗС (Авто)'!UL$11:INDIRECT("'Полная ст-ть с уч.НЗС (Авто)'!UL"&amp;$J$26))/$D12)</f>
        <v>0</v>
      </c>
      <c r="UM12" s="44">
        <f ca="1">IF($D12=0,0,SUMIF('Полная ст-ть с уч.НЗС (Авто)'!$YO$11:INDIRECT("'Полная ст-ть с уч.НЗС (Авто)'!YO"&amp;$J$26),$C12,'Полная ст-ть с уч.НЗС (Авто)'!UM$11:INDIRECT("'Полная ст-ть с уч.НЗС (Авто)'!UM"&amp;$J$26))/$D12)</f>
        <v>0</v>
      </c>
      <c r="UN12" s="44">
        <f ca="1">IF($D12=0,0,SUMIF('Полная ст-ть с уч.НЗС (Авто)'!$YO$11:INDIRECT("'Полная ст-ть с уч.НЗС (Авто)'!YO"&amp;$J$26),$C12,'Полная ст-ть с уч.НЗС (Авто)'!UN$11:INDIRECT("'Полная ст-ть с уч.НЗС (Авто)'!UN"&amp;$J$26))/$D12)</f>
        <v>0</v>
      </c>
      <c r="UO12" s="44">
        <f ca="1">IF($D12=0,0,SUMIF('Полная ст-ть с уч.НЗС (Авто)'!$YO$11:INDIRECT("'Полная ст-ть с уч.НЗС (Авто)'!YO"&amp;$J$26),$C12,'Полная ст-ть с уч.НЗС (Авто)'!UO$11:INDIRECT("'Полная ст-ть с уч.НЗС (Авто)'!UO"&amp;$J$26))/$D12)</f>
        <v>0</v>
      </c>
      <c r="UP12" s="44">
        <f ca="1">IF($D12=0,0,SUMIF('Полная ст-ть с уч.НЗС (Авто)'!$YO$11:INDIRECT("'Полная ст-ть с уч.НЗС (Авто)'!YO"&amp;$J$26),$C12,'Полная ст-ть с уч.НЗС (Авто)'!UP$11:INDIRECT("'Полная ст-ть с уч.НЗС (Авто)'!UP"&amp;$J$26))/$D12)</f>
        <v>0</v>
      </c>
      <c r="UQ12" s="44">
        <f ca="1">IF($D12=0,0,SUMIF('Полная ст-ть с уч.НЗС (Авто)'!$YO$11:INDIRECT("'Полная ст-ть с уч.НЗС (Авто)'!YO"&amp;$J$26),$C12,'Полная ст-ть с уч.НЗС (Авто)'!UQ$11:INDIRECT("'Полная ст-ть с уч.НЗС (Авто)'!UQ"&amp;$J$26))/$D12)</f>
        <v>0</v>
      </c>
      <c r="UR12" s="44">
        <f ca="1">IF($D12=0,0,SUMIF('Полная ст-ть с уч.НЗС (Авто)'!$YO$11:INDIRECT("'Полная ст-ть с уч.НЗС (Авто)'!YO"&amp;$J$26),$C12,'Полная ст-ть с уч.НЗС (Авто)'!UR$11:INDIRECT("'Полная ст-ть с уч.НЗС (Авто)'!UR"&amp;$J$26))/$D12)</f>
        <v>0</v>
      </c>
      <c r="US12" s="44">
        <f ca="1">IF($D12=0,0,SUMIF('Полная ст-ть с уч.НЗС (Авто)'!$YO$11:INDIRECT("'Полная ст-ть с уч.НЗС (Авто)'!YO"&amp;$J$26),$C12,'Полная ст-ть с уч.НЗС (Авто)'!US$11:INDIRECT("'Полная ст-ть с уч.НЗС (Авто)'!US"&amp;$J$26))/$D12)</f>
        <v>0</v>
      </c>
      <c r="UT12" s="44">
        <f ca="1">IF($D12=0,0,SUMIF('Полная ст-ть с уч.НЗС (Авто)'!$YO$11:INDIRECT("'Полная ст-ть с уч.НЗС (Авто)'!YO"&amp;$J$26),$C12,'Полная ст-ть с уч.НЗС (Авто)'!UT$11:INDIRECT("'Полная ст-ть с уч.НЗС (Авто)'!UT"&amp;$J$26))/$D12)</f>
        <v>0</v>
      </c>
      <c r="UU12" s="44">
        <f ca="1">IF($D12=0,0,SUMIF('Полная ст-ть с уч.НЗС (Авто)'!$YO$11:INDIRECT("'Полная ст-ть с уч.НЗС (Авто)'!YO"&amp;$J$26),$C12,'Полная ст-ть с уч.НЗС (Авто)'!UU$11:INDIRECT("'Полная ст-ть с уч.НЗС (Авто)'!UU"&amp;$J$26))/$D12)</f>
        <v>0</v>
      </c>
      <c r="UV12" s="44">
        <f ca="1">IF($D12=0,0,SUMIF('Полная ст-ть с уч.НЗС (Авто)'!$YO$11:INDIRECT("'Полная ст-ть с уч.НЗС (Авто)'!YO"&amp;$J$26),$C12,'Полная ст-ть с уч.НЗС (Авто)'!UV$11:INDIRECT("'Полная ст-ть с уч.НЗС (Авто)'!UV"&amp;$J$26))/$D12)</f>
        <v>0</v>
      </c>
      <c r="UW12" s="44">
        <f ca="1">IF($D12=0,0,SUMIF('Полная ст-ть с уч.НЗС (Авто)'!$YO$11:INDIRECT("'Полная ст-ть с уч.НЗС (Авто)'!YO"&amp;$J$26),$C12,'Полная ст-ть с уч.НЗС (Авто)'!UW$11:INDIRECT("'Полная ст-ть с уч.НЗС (Авто)'!UW"&amp;$J$26))/$D12)</f>
        <v>0</v>
      </c>
      <c r="UX12" s="44">
        <f ca="1">IF($D12=0,0,SUMIF('Полная ст-ть с уч.НЗС (Авто)'!$YO$11:INDIRECT("'Полная ст-ть с уч.НЗС (Авто)'!YO"&amp;$J$26),$C12,'Полная ст-ть с уч.НЗС (Авто)'!UX$11:INDIRECT("'Полная ст-ть с уч.НЗС (Авто)'!UX"&amp;$J$26))/$D12)</f>
        <v>0</v>
      </c>
      <c r="UY12" s="44">
        <f ca="1">IF($D12=0,0,SUMIF('Полная ст-ть с уч.НЗС (Авто)'!$YO$11:INDIRECT("'Полная ст-ть с уч.НЗС (Авто)'!YO"&amp;$J$26),$C12,'Полная ст-ть с уч.НЗС (Авто)'!UY$11:INDIRECT("'Полная ст-ть с уч.НЗС (Авто)'!UY"&amp;$J$26))/$D12)</f>
        <v>0</v>
      </c>
      <c r="UZ12" s="44">
        <f ca="1">IF($D12=0,0,SUMIF('Полная ст-ть с уч.НЗС (Авто)'!$YO$11:INDIRECT("'Полная ст-ть с уч.НЗС (Авто)'!YO"&amp;$J$26),$C12,'Полная ст-ть с уч.НЗС (Авто)'!UZ$11:INDIRECT("'Полная ст-ть с уч.НЗС (Авто)'!UZ"&amp;$J$26))/$D12)</f>
        <v>0</v>
      </c>
      <c r="VA12" s="44">
        <f ca="1">IF($D12=0,0,SUMIF('Полная ст-ть с уч.НЗС (Авто)'!$YO$11:INDIRECT("'Полная ст-ть с уч.НЗС (Авто)'!YO"&amp;$J$26),$C12,'Полная ст-ть с уч.НЗС (Авто)'!VA$11:INDIRECT("'Полная ст-ть с уч.НЗС (Авто)'!VA"&amp;$J$26))/$D12)</f>
        <v>0</v>
      </c>
      <c r="VB12" s="44">
        <f ca="1">IF($D12=0,0,SUMIF('Полная ст-ть с уч.НЗС (Авто)'!$YO$11:INDIRECT("'Полная ст-ть с уч.НЗС (Авто)'!YO"&amp;$J$26),$C12,'Полная ст-ть с уч.НЗС (Авто)'!VB$11:INDIRECT("'Полная ст-ть с уч.НЗС (Авто)'!VB"&amp;$J$26))/$D12)</f>
        <v>0</v>
      </c>
      <c r="VC12" s="44">
        <f ca="1">IF($D12=0,0,SUMIF('Полная ст-ть с уч.НЗС (Авто)'!$YO$11:INDIRECT("'Полная ст-ть с уч.НЗС (Авто)'!YO"&amp;$J$26),$C12,'Полная ст-ть с уч.НЗС (Авто)'!VC$11:INDIRECT("'Полная ст-ть с уч.НЗС (Авто)'!VC"&amp;$J$26))/$D12)</f>
        <v>0</v>
      </c>
      <c r="VD12" s="44">
        <f ca="1">IF($D12=0,0,SUMIF('Полная ст-ть с уч.НЗС (Авто)'!$YO$11:INDIRECT("'Полная ст-ть с уч.НЗС (Авто)'!YO"&amp;$J$26),$C12,'Полная ст-ть с уч.НЗС (Авто)'!VD$11:INDIRECT("'Полная ст-ть с уч.НЗС (Авто)'!VD"&amp;$J$26))/$D12)</f>
        <v>0</v>
      </c>
      <c r="VE12" s="44">
        <f ca="1">IF($D12=0,0,SUMIF('Полная ст-ть с уч.НЗС (Авто)'!$YO$11:INDIRECT("'Полная ст-ть с уч.НЗС (Авто)'!YO"&amp;$J$26),$C12,'Полная ст-ть с уч.НЗС (Авто)'!VE$11:INDIRECT("'Полная ст-ть с уч.НЗС (Авто)'!VE"&amp;$J$26))/$D12)</f>
        <v>0</v>
      </c>
      <c r="VF12" s="44">
        <f ca="1">IF($D12=0,0,SUMIF('Полная ст-ть с уч.НЗС (Авто)'!$YO$11:INDIRECT("'Полная ст-ть с уч.НЗС (Авто)'!YO"&amp;$J$26),$C12,'Полная ст-ть с уч.НЗС (Авто)'!VF$11:INDIRECT("'Полная ст-ть с уч.НЗС (Авто)'!VF"&amp;$J$26))/$D12)</f>
        <v>0</v>
      </c>
      <c r="VG12" s="44">
        <f ca="1">IF($D12=0,0,SUMIF('Полная ст-ть с уч.НЗС (Авто)'!$YO$11:INDIRECT("'Полная ст-ть с уч.НЗС (Авто)'!YO"&amp;$J$26),$C12,'Полная ст-ть с уч.НЗС (Авто)'!VG$11:INDIRECT("'Полная ст-ть с уч.НЗС (Авто)'!VG"&amp;$J$26))/$D12)</f>
        <v>0</v>
      </c>
      <c r="VH12" s="44">
        <f ca="1">IF($D12=0,0,SUMIF('Полная ст-ть с уч.НЗС (Авто)'!$YO$11:INDIRECT("'Полная ст-ть с уч.НЗС (Авто)'!YO"&amp;$J$26),$C12,'Полная ст-ть с уч.НЗС (Авто)'!VH$11:INDIRECT("'Полная ст-ть с уч.НЗС (Авто)'!VH"&amp;$J$26))/$D12)</f>
        <v>0</v>
      </c>
      <c r="VI12" s="44">
        <f ca="1">IF($D12=0,0,SUMIF('Полная ст-ть с уч.НЗС (Авто)'!$YO$11:INDIRECT("'Полная ст-ть с уч.НЗС (Авто)'!YO"&amp;$J$26),$C12,'Полная ст-ть с уч.НЗС (Авто)'!VI$11:INDIRECT("'Полная ст-ть с уч.НЗС (Авто)'!VI"&amp;$J$26))/$D12)</f>
        <v>0</v>
      </c>
      <c r="VJ12" s="44">
        <f ca="1">IF($D12=0,0,SUMIF('Полная ст-ть с уч.НЗС (Авто)'!$YO$11:INDIRECT("'Полная ст-ть с уч.НЗС (Авто)'!YO"&amp;$J$26),$C12,'Полная ст-ть с уч.НЗС (Авто)'!VJ$11:INDIRECT("'Полная ст-ть с уч.НЗС (Авто)'!VJ"&amp;$J$26))/$D12)</f>
        <v>0</v>
      </c>
      <c r="VK12" s="44">
        <f ca="1">IF($D12=0,0,SUMIF('Полная ст-ть с уч.НЗС (Авто)'!$YO$11:INDIRECT("'Полная ст-ть с уч.НЗС (Авто)'!YO"&amp;$J$26),$C12,'Полная ст-ть с уч.НЗС (Авто)'!VK$11:INDIRECT("'Полная ст-ть с уч.НЗС (Авто)'!VK"&amp;$J$26))/$D12)</f>
        <v>0</v>
      </c>
      <c r="VL12" s="44">
        <f ca="1">IF($D12=0,0,SUMIF('Полная ст-ть с уч.НЗС (Авто)'!$YO$11:INDIRECT("'Полная ст-ть с уч.НЗС (Авто)'!YO"&amp;$J$26),$C12,'Полная ст-ть с уч.НЗС (Авто)'!VL$11:INDIRECT("'Полная ст-ть с уч.НЗС (Авто)'!VL"&amp;$J$26))/$D12)</f>
        <v>0</v>
      </c>
      <c r="VM12" s="44">
        <f ca="1">IF($D12=0,0,SUMIF('Полная ст-ть с уч.НЗС (Авто)'!$YO$11:INDIRECT("'Полная ст-ть с уч.НЗС (Авто)'!YO"&amp;$J$26),$C12,'Полная ст-ть с уч.НЗС (Авто)'!VM$11:INDIRECT("'Полная ст-ть с уч.НЗС (Авто)'!VM"&amp;$J$26))/$D12)</f>
        <v>0</v>
      </c>
      <c r="VN12" s="44">
        <f ca="1">IF($D12=0,0,SUMIF('Полная ст-ть с уч.НЗС (Авто)'!$YO$11:INDIRECT("'Полная ст-ть с уч.НЗС (Авто)'!YO"&amp;$J$26),$C12,'Полная ст-ть с уч.НЗС (Авто)'!VN$11:INDIRECT("'Полная ст-ть с уч.НЗС (Авто)'!VN"&amp;$J$26))/$D12)</f>
        <v>0</v>
      </c>
      <c r="VO12" s="44">
        <f ca="1">IF($D12=0,0,SUMIF('Полная ст-ть с уч.НЗС (Авто)'!$YO$11:INDIRECT("'Полная ст-ть с уч.НЗС (Авто)'!YO"&amp;$J$26),$C12,'Полная ст-ть с уч.НЗС (Авто)'!VO$11:INDIRECT("'Полная ст-ть с уч.НЗС (Авто)'!VO"&amp;$J$26))/$D12)</f>
        <v>0</v>
      </c>
      <c r="VP12" s="44">
        <f ca="1">IF($D12=0,0,SUMIF('Полная ст-ть с уч.НЗС (Авто)'!$YO$11:INDIRECT("'Полная ст-ть с уч.НЗС (Авто)'!YO"&amp;$J$26),$C12,'Полная ст-ть с уч.НЗС (Авто)'!VP$11:INDIRECT("'Полная ст-ть с уч.НЗС (Авто)'!VP"&amp;$J$26))/$D12)</f>
        <v>0</v>
      </c>
      <c r="VQ12" s="44">
        <f ca="1">IF($D12=0,0,SUMIF('Полная ст-ть с уч.НЗС (Авто)'!$YO$11:INDIRECT("'Полная ст-ть с уч.НЗС (Авто)'!YO"&amp;$J$26),$C12,'Полная ст-ть с уч.НЗС (Авто)'!VQ$11:INDIRECT("'Полная ст-ть с уч.НЗС (Авто)'!VQ"&amp;$J$26))/$D12)</f>
        <v>0</v>
      </c>
      <c r="VR12" s="44">
        <f ca="1">IF($D12=0,0,SUMIF('Полная ст-ть с уч.НЗС (Авто)'!$YO$11:INDIRECT("'Полная ст-ть с уч.НЗС (Авто)'!YO"&amp;$J$26),$C12,'Полная ст-ть с уч.НЗС (Авто)'!VR$11:INDIRECT("'Полная ст-ть с уч.НЗС (Авто)'!VR"&amp;$J$26))/$D12)</f>
        <v>0</v>
      </c>
      <c r="VS12" s="44">
        <f ca="1">IF($D12=0,0,SUMIF('Полная ст-ть с уч.НЗС (Авто)'!$YO$11:INDIRECT("'Полная ст-ть с уч.НЗС (Авто)'!YO"&amp;$J$26),$C12,'Полная ст-ть с уч.НЗС (Авто)'!VS$11:INDIRECT("'Полная ст-ть с уч.НЗС (Авто)'!VS"&amp;$J$26))/$D12)</f>
        <v>0</v>
      </c>
      <c r="VT12" s="44">
        <f ca="1">IF($D12=0,0,SUMIF('Полная ст-ть с уч.НЗС (Авто)'!$YO$11:INDIRECT("'Полная ст-ть с уч.НЗС (Авто)'!YO"&amp;$J$26),$C12,'Полная ст-ть с уч.НЗС (Авто)'!VT$11:INDIRECT("'Полная ст-ть с уч.НЗС (Авто)'!VT"&amp;$J$26))/$D12)</f>
        <v>0</v>
      </c>
      <c r="VU12" s="44">
        <f ca="1">IF($D12=0,0,SUMIF('Полная ст-ть с уч.НЗС (Авто)'!$YO$11:INDIRECT("'Полная ст-ть с уч.НЗС (Авто)'!YO"&amp;$J$26),$C12,'Полная ст-ть с уч.НЗС (Авто)'!VU$11:INDIRECT("'Полная ст-ть с уч.НЗС (Авто)'!VU"&amp;$J$26))/$D12)</f>
        <v>0</v>
      </c>
      <c r="VV12" s="44">
        <f ca="1">IF($D12=0,0,SUMIF('Полная ст-ть с уч.НЗС (Авто)'!$YO$11:INDIRECT("'Полная ст-ть с уч.НЗС (Авто)'!YO"&amp;$J$26),$C12,'Полная ст-ть с уч.НЗС (Авто)'!VV$11:INDIRECT("'Полная ст-ть с уч.НЗС (Авто)'!VV"&amp;$J$26))/$D12)</f>
        <v>0</v>
      </c>
      <c r="VW12" s="44">
        <f ca="1">IF($D12=0,0,SUMIF('Полная ст-ть с уч.НЗС (Авто)'!$YO$11:INDIRECT("'Полная ст-ть с уч.НЗС (Авто)'!YO"&amp;$J$26),$C12,'Полная ст-ть с уч.НЗС (Авто)'!VW$11:INDIRECT("'Полная ст-ть с уч.НЗС (Авто)'!VW"&amp;$J$26))/$D12)</f>
        <v>0</v>
      </c>
      <c r="VX12" s="44">
        <f ca="1">IF($D12=0,0,SUMIF('Полная ст-ть с уч.НЗС (Авто)'!$YO$11:INDIRECT("'Полная ст-ть с уч.НЗС (Авто)'!YO"&amp;$J$26),$C12,'Полная ст-ть с уч.НЗС (Авто)'!VX$11:INDIRECT("'Полная ст-ть с уч.НЗС (Авто)'!VX"&amp;$J$26))/$D12)</f>
        <v>0</v>
      </c>
      <c r="VY12" s="44">
        <f ca="1">IF($D12=0,0,SUMIF('Полная ст-ть с уч.НЗС (Авто)'!$YO$11:INDIRECT("'Полная ст-ть с уч.НЗС (Авто)'!YO"&amp;$J$26),$C12,'Полная ст-ть с уч.НЗС (Авто)'!VY$11:INDIRECT("'Полная ст-ть с уч.НЗС (Авто)'!VY"&amp;$J$26))/$D12)</f>
        <v>0</v>
      </c>
      <c r="VZ12" s="44">
        <f ca="1">IF($D12=0,0,SUMIF('Полная ст-ть с уч.НЗС (Авто)'!$YO$11:INDIRECT("'Полная ст-ть с уч.НЗС (Авто)'!YO"&amp;$J$26),$C12,'Полная ст-ть с уч.НЗС (Авто)'!VZ$11:INDIRECT("'Полная ст-ть с уч.НЗС (Авто)'!VZ"&amp;$J$26))/$D12)</f>
        <v>0</v>
      </c>
      <c r="WA12" s="44">
        <f ca="1">IF($D12=0,0,SUMIF('Полная ст-ть с уч.НЗС (Авто)'!$YO$11:INDIRECT("'Полная ст-ть с уч.НЗС (Авто)'!YO"&amp;$J$26),$C12,'Полная ст-ть с уч.НЗС (Авто)'!WA$11:INDIRECT("'Полная ст-ть с уч.НЗС (Авто)'!WA"&amp;$J$26))/$D12)</f>
        <v>0</v>
      </c>
      <c r="WB12" s="44">
        <f ca="1">IF($D12=0,0,SUMIF('Полная ст-ть с уч.НЗС (Авто)'!$YO$11:INDIRECT("'Полная ст-ть с уч.НЗС (Авто)'!YO"&amp;$J$26),$C12,'Полная ст-ть с уч.НЗС (Авто)'!WB$11:INDIRECT("'Полная ст-ть с уч.НЗС (Авто)'!WB"&amp;$J$26))/$D12)</f>
        <v>0</v>
      </c>
      <c r="WC12" s="44">
        <f ca="1">IF($D12=0,0,SUMIF('Полная ст-ть с уч.НЗС (Авто)'!$YO$11:INDIRECT("'Полная ст-ть с уч.НЗС (Авто)'!YO"&amp;$J$26),$C12,'Полная ст-ть с уч.НЗС (Авто)'!WC$11:INDIRECT("'Полная ст-ть с уч.НЗС (Авто)'!WC"&amp;$J$26))/$D12)</f>
        <v>0</v>
      </c>
      <c r="WD12" s="44">
        <f ca="1">IF($D12=0,0,SUMIF('Полная ст-ть с уч.НЗС (Авто)'!$YO$11:INDIRECT("'Полная ст-ть с уч.НЗС (Авто)'!YO"&amp;$J$26),$C12,'Полная ст-ть с уч.НЗС (Авто)'!WD$11:INDIRECT("'Полная ст-ть с уч.НЗС (Авто)'!WD"&amp;$J$26))/$D12)</f>
        <v>0</v>
      </c>
      <c r="WE12" s="44">
        <f ca="1">IF($D12=0,0,SUMIF('Полная ст-ть с уч.НЗС (Авто)'!$YO$11:INDIRECT("'Полная ст-ть с уч.НЗС (Авто)'!YO"&amp;$J$26),$C12,'Полная ст-ть с уч.НЗС (Авто)'!WE$11:INDIRECT("'Полная ст-ть с уч.НЗС (Авто)'!WE"&amp;$J$26))/$D12)</f>
        <v>0</v>
      </c>
      <c r="WF12" s="44">
        <f ca="1">IF($D12=0,0,SUMIF('Полная ст-ть с уч.НЗС (Авто)'!$YO$11:INDIRECT("'Полная ст-ть с уч.НЗС (Авто)'!YO"&amp;$J$26),$C12,'Полная ст-ть с уч.НЗС (Авто)'!WF$11:INDIRECT("'Полная ст-ть с уч.НЗС (Авто)'!WF"&amp;$J$26))/$D12)</f>
        <v>0</v>
      </c>
      <c r="WG12" s="44">
        <f ca="1">IF($D12=0,0,SUMIF('Полная ст-ть с уч.НЗС (Авто)'!$YO$11:INDIRECT("'Полная ст-ть с уч.НЗС (Авто)'!YO"&amp;$J$26),$C12,'Полная ст-ть с уч.НЗС (Авто)'!WG$11:INDIRECT("'Полная ст-ть с уч.НЗС (Авто)'!WG"&amp;$J$26))/$D12)</f>
        <v>0</v>
      </c>
      <c r="WH12" s="44">
        <f ca="1">IF($D12=0,0,SUMIF('Полная ст-ть с уч.НЗС (Авто)'!$YO$11:INDIRECT("'Полная ст-ть с уч.НЗС (Авто)'!YO"&amp;$J$26),$C12,'Полная ст-ть с уч.НЗС (Авто)'!WH$11:INDIRECT("'Полная ст-ть с уч.НЗС (Авто)'!WH"&amp;$J$26))/$D12)</f>
        <v>0</v>
      </c>
      <c r="WI12" s="44">
        <f ca="1">IF($D12=0,0,SUMIF('Полная ст-ть с уч.НЗС (Авто)'!$YO$11:INDIRECT("'Полная ст-ть с уч.НЗС (Авто)'!YO"&amp;$J$26),$C12,'Полная ст-ть с уч.НЗС (Авто)'!WI$11:INDIRECT("'Полная ст-ть с уч.НЗС (Авто)'!WI"&amp;$J$26))/$D12)</f>
        <v>0</v>
      </c>
      <c r="WJ12" s="44">
        <f ca="1">IF($D12=0,0,SUMIF('Полная ст-ть с уч.НЗС (Авто)'!$YO$11:INDIRECT("'Полная ст-ть с уч.НЗС (Авто)'!YO"&amp;$J$26),$C12,'Полная ст-ть с уч.НЗС (Авто)'!WJ$11:INDIRECT("'Полная ст-ть с уч.НЗС (Авто)'!WJ"&amp;$J$26))/$D12)</f>
        <v>0</v>
      </c>
      <c r="WK12" s="44">
        <f ca="1">IF($D12=0,0,SUMIF('Полная ст-ть с уч.НЗС (Авто)'!$YO$11:INDIRECT("'Полная ст-ть с уч.НЗС (Авто)'!YO"&amp;$J$26),$C12,'Полная ст-ть с уч.НЗС (Авто)'!WK$11:INDIRECT("'Полная ст-ть с уч.НЗС (Авто)'!WK"&amp;$J$26))/$D12)</f>
        <v>0</v>
      </c>
      <c r="WL12" s="44">
        <f ca="1">IF($D12=0,0,SUMIF('Полная ст-ть с уч.НЗС (Авто)'!$YO$11:INDIRECT("'Полная ст-ть с уч.НЗС (Авто)'!YO"&amp;$J$26),$C12,'Полная ст-ть с уч.НЗС (Авто)'!WL$11:INDIRECT("'Полная ст-ть с уч.НЗС (Авто)'!WL"&amp;$J$26))/$D12)</f>
        <v>0</v>
      </c>
      <c r="WM12" s="44">
        <f ca="1">IF($D12=0,0,SUMIF('Полная ст-ть с уч.НЗС (Авто)'!$YO$11:INDIRECT("'Полная ст-ть с уч.НЗС (Авто)'!YO"&amp;$J$26),$C12,'Полная ст-ть с уч.НЗС (Авто)'!WM$11:INDIRECT("'Полная ст-ть с уч.НЗС (Авто)'!WM"&amp;$J$26))/$D12)</f>
        <v>0</v>
      </c>
      <c r="WN12" s="44">
        <f ca="1">IF($D12=0,0,SUMIF('Полная ст-ть с уч.НЗС (Авто)'!$YO$11:INDIRECT("'Полная ст-ть с уч.НЗС (Авто)'!YO"&amp;$J$26),$C12,'Полная ст-ть с уч.НЗС (Авто)'!WN$11:INDIRECT("'Полная ст-ть с уч.НЗС (Авто)'!WN"&amp;$J$26))/$D12)</f>
        <v>0</v>
      </c>
      <c r="WO12" s="44">
        <f ca="1">IF($D12=0,0,SUMIF('Полная ст-ть с уч.НЗС (Авто)'!$YO$11:INDIRECT("'Полная ст-ть с уч.НЗС (Авто)'!YO"&amp;$J$26),$C12,'Полная ст-ть с уч.НЗС (Авто)'!WO$11:INDIRECT("'Полная ст-ть с уч.НЗС (Авто)'!WO"&amp;$J$26))/$D12)</f>
        <v>0</v>
      </c>
      <c r="WP12" s="44">
        <f ca="1">IF($D12=0,0,SUMIF('Полная ст-ть с уч.НЗС (Авто)'!$YO$11:INDIRECT("'Полная ст-ть с уч.НЗС (Авто)'!YO"&amp;$J$26),$C12,'Полная ст-ть с уч.НЗС (Авто)'!WP$11:INDIRECT("'Полная ст-ть с уч.НЗС (Авто)'!WP"&amp;$J$26))/$D12)</f>
        <v>0</v>
      </c>
      <c r="WQ12" s="44">
        <f ca="1">IF($D12=0,0,SUMIF('Полная ст-ть с уч.НЗС (Авто)'!$YO$11:INDIRECT("'Полная ст-ть с уч.НЗС (Авто)'!YO"&amp;$J$26),$C12,'Полная ст-ть с уч.НЗС (Авто)'!WQ$11:INDIRECT("'Полная ст-ть с уч.НЗС (Авто)'!WQ"&amp;$J$26))/$D12)</f>
        <v>0</v>
      </c>
      <c r="WR12" s="44">
        <f ca="1">IF($D12=0,0,SUMIF('Полная ст-ть с уч.НЗС (Авто)'!$YO$11:INDIRECT("'Полная ст-ть с уч.НЗС (Авто)'!YO"&amp;$J$26),$C12,'Полная ст-ть с уч.НЗС (Авто)'!WR$11:INDIRECT("'Полная ст-ть с уч.НЗС (Авто)'!WR"&amp;$J$26))/$D12)</f>
        <v>0</v>
      </c>
      <c r="WS12" s="44">
        <f ca="1">IF($D12=0,0,SUMIF('Полная ст-ть с уч.НЗС (Авто)'!$YO$11:INDIRECT("'Полная ст-ть с уч.НЗС (Авто)'!YO"&amp;$J$26),$C12,'Полная ст-ть с уч.НЗС (Авто)'!WS$11:INDIRECT("'Полная ст-ть с уч.НЗС (Авто)'!WS"&amp;$J$26))/$D12)</f>
        <v>0</v>
      </c>
      <c r="WT12" s="44">
        <f ca="1">IF($D12=0,0,SUMIF('Полная ст-ть с уч.НЗС (Авто)'!$YO$11:INDIRECT("'Полная ст-ть с уч.НЗС (Авто)'!YO"&amp;$J$26),$C12,'Полная ст-ть с уч.НЗС (Авто)'!WT$11:INDIRECT("'Полная ст-ть с уч.НЗС (Авто)'!WT"&amp;$J$26))/$D12)</f>
        <v>0</v>
      </c>
      <c r="WU12" s="44">
        <f ca="1">IF($D12=0,0,SUMIF('Полная ст-ть с уч.НЗС (Авто)'!$YO$11:INDIRECT("'Полная ст-ть с уч.НЗС (Авто)'!YO"&amp;$J$26),$C12,'Полная ст-ть с уч.НЗС (Авто)'!WU$11:INDIRECT("'Полная ст-ть с уч.НЗС (Авто)'!WU"&amp;$J$26))/$D12)</f>
        <v>0</v>
      </c>
      <c r="WV12" s="44">
        <f ca="1">IF($D12=0,0,SUMIF('Полная ст-ть с уч.НЗС (Авто)'!$YO$11:INDIRECT("'Полная ст-ть с уч.НЗС (Авто)'!YO"&amp;$J$26),$C12,'Полная ст-ть с уч.НЗС (Авто)'!WV$11:INDIRECT("'Полная ст-ть с уч.НЗС (Авто)'!WV"&amp;$J$26))/$D12)</f>
        <v>0</v>
      </c>
      <c r="WW12" s="44">
        <f ca="1">IF($D12=0,0,SUMIF('Полная ст-ть с уч.НЗС (Авто)'!$YO$11:INDIRECT("'Полная ст-ть с уч.НЗС (Авто)'!YO"&amp;$J$26),$C12,'Полная ст-ть с уч.НЗС (Авто)'!WW$11:INDIRECT("'Полная ст-ть с уч.НЗС (Авто)'!WW"&amp;$J$26))/$D12)</f>
        <v>0</v>
      </c>
      <c r="WX12" s="44">
        <f ca="1">IF($D12=0,0,SUMIF('Полная ст-ть с уч.НЗС (Авто)'!$YO$11:INDIRECT("'Полная ст-ть с уч.НЗС (Авто)'!YO"&amp;$J$26),$C12,'Полная ст-ть с уч.НЗС (Авто)'!WX$11:INDIRECT("'Полная ст-ть с уч.НЗС (Авто)'!WX"&amp;$J$26))/$D12)</f>
        <v>0</v>
      </c>
      <c r="WY12" s="44">
        <f ca="1">IF($D12=0,0,SUMIF('Полная ст-ть с уч.НЗС (Авто)'!$YO$11:INDIRECT("'Полная ст-ть с уч.НЗС (Авто)'!YO"&amp;$J$26),$C12,'Полная ст-ть с уч.НЗС (Авто)'!WY$11:INDIRECT("'Полная ст-ть с уч.НЗС (Авто)'!WY"&amp;$J$26))/$D12)</f>
        <v>0</v>
      </c>
      <c r="WZ12" s="44">
        <f ca="1">IF($D12=0,0,SUMIF('Полная ст-ть с уч.НЗС (Авто)'!$YO$11:INDIRECT("'Полная ст-ть с уч.НЗС (Авто)'!YO"&amp;$J$26),$C12,'Полная ст-ть с уч.НЗС (Авто)'!WZ$11:INDIRECT("'Полная ст-ть с уч.НЗС (Авто)'!WZ"&amp;$J$26))/$D12)</f>
        <v>0</v>
      </c>
      <c r="XA12" s="44">
        <f ca="1">IF($D12=0,0,SUMIF('Полная ст-ть с уч.НЗС (Авто)'!$YO$11:INDIRECT("'Полная ст-ть с уч.НЗС (Авто)'!YO"&amp;$J$26),$C12,'Полная ст-ть с уч.НЗС (Авто)'!XA$11:INDIRECT("'Полная ст-ть с уч.НЗС (Авто)'!XA"&amp;$J$26))/$D12)</f>
        <v>0</v>
      </c>
      <c r="XB12" s="44">
        <f ca="1">IF($D12=0,0,SUMIF('Полная ст-ть с уч.НЗС (Авто)'!$YO$11:INDIRECT("'Полная ст-ть с уч.НЗС (Авто)'!YO"&amp;$J$26),$C12,'Полная ст-ть с уч.НЗС (Авто)'!XB$11:INDIRECT("'Полная ст-ть с уч.НЗС (Авто)'!XB"&amp;$J$26))/$D12)</f>
        <v>0</v>
      </c>
      <c r="XC12" s="44">
        <f ca="1">IF($D12=0,0,SUMIF('Полная ст-ть с уч.НЗС (Авто)'!$YO$11:INDIRECT("'Полная ст-ть с уч.НЗС (Авто)'!YO"&amp;$J$26),$C12,'Полная ст-ть с уч.НЗС (Авто)'!XC$11:INDIRECT("'Полная ст-ть с уч.НЗС (Авто)'!XC"&amp;$J$26))/$D12)</f>
        <v>0</v>
      </c>
      <c r="XD12" s="44">
        <f ca="1">IF($D12=0,0,SUMIF('Полная ст-ть с уч.НЗС (Авто)'!$YO$11:INDIRECT("'Полная ст-ть с уч.НЗС (Авто)'!YO"&amp;$J$26),$C12,'Полная ст-ть с уч.НЗС (Авто)'!XD$11:INDIRECT("'Полная ст-ть с уч.НЗС (Авто)'!XD"&amp;$J$26))/$D12)</f>
        <v>0</v>
      </c>
      <c r="XE12" s="44">
        <f ca="1">IF($D12=0,0,SUMIF('Полная ст-ть с уч.НЗС (Авто)'!$YO$11:INDIRECT("'Полная ст-ть с уч.НЗС (Авто)'!YO"&amp;$J$26),$C12,'Полная ст-ть с уч.НЗС (Авто)'!XE$11:INDIRECT("'Полная ст-ть с уч.НЗС (Авто)'!XE"&amp;$J$26))/$D12)</f>
        <v>0</v>
      </c>
      <c r="XF12" s="44">
        <f ca="1">IF($D12=0,0,SUMIF('Полная ст-ть с уч.НЗС (Авто)'!$YO$11:INDIRECT("'Полная ст-ть с уч.НЗС (Авто)'!YO"&amp;$J$26),$C12,'Полная ст-ть с уч.НЗС (Авто)'!XF$11:INDIRECT("'Полная ст-ть с уч.НЗС (Авто)'!XF"&amp;$J$26))/$D12)</f>
        <v>0</v>
      </c>
      <c r="XG12" s="44">
        <f ca="1">IF($D12=0,0,SUMIF('Полная ст-ть с уч.НЗС (Авто)'!$YO$11:INDIRECT("'Полная ст-ть с уч.НЗС (Авто)'!YO"&amp;$J$26),$C12,'Полная ст-ть с уч.НЗС (Авто)'!XG$11:INDIRECT("'Полная ст-ть с уч.НЗС (Авто)'!XG"&amp;$J$26))/$D12)</f>
        <v>0</v>
      </c>
      <c r="XH12" s="44">
        <f ca="1">IF($D12=0,0,SUMIF('Полная ст-ть с уч.НЗС (Авто)'!$YO$11:INDIRECT("'Полная ст-ть с уч.НЗС (Авто)'!YO"&amp;$J$26),$C12,'Полная ст-ть с уч.НЗС (Авто)'!XH$11:INDIRECT("'Полная ст-ть с уч.НЗС (Авто)'!XH"&amp;$J$26))/$D12)</f>
        <v>0</v>
      </c>
      <c r="XI12" s="44">
        <f ca="1">IF($D12=0,0,SUMIF('Полная ст-ть с уч.НЗС (Авто)'!$YO$11:INDIRECT("'Полная ст-ть с уч.НЗС (Авто)'!YO"&amp;$J$26),$C12,'Полная ст-ть с уч.НЗС (Авто)'!XI$11:INDIRECT("'Полная ст-ть с уч.НЗС (Авто)'!XI"&amp;$J$26))/$D12)</f>
        <v>0</v>
      </c>
      <c r="XJ12" s="44">
        <f ca="1">IF($D12=0,0,SUMIF('Полная ст-ть с уч.НЗС (Авто)'!$YO$11:INDIRECT("'Полная ст-ть с уч.НЗС (Авто)'!YO"&amp;$J$26),$C12,'Полная ст-ть с уч.НЗС (Авто)'!XJ$11:INDIRECT("'Полная ст-ть с уч.НЗС (Авто)'!XJ"&amp;$J$26))/$D12)</f>
        <v>0</v>
      </c>
      <c r="XK12" s="44">
        <f ca="1">IF($D12=0,0,SUMIF('Полная ст-ть с уч.НЗС (Авто)'!$YO$11:INDIRECT("'Полная ст-ть с уч.НЗС (Авто)'!YO"&amp;$J$26),$C12,'Полная ст-ть с уч.НЗС (Авто)'!XK$11:INDIRECT("'Полная ст-ть с уч.НЗС (Авто)'!XK"&amp;$J$26))/$D12)</f>
        <v>0</v>
      </c>
      <c r="XL12" s="44">
        <f ca="1">IF($D12=0,0,SUMIF('Полная ст-ть с уч.НЗС (Авто)'!$YO$11:INDIRECT("'Полная ст-ть с уч.НЗС (Авто)'!YO"&amp;$J$26),$C12,'Полная ст-ть с уч.НЗС (Авто)'!XL$11:INDIRECT("'Полная ст-ть с уч.НЗС (Авто)'!XL"&amp;$J$26))/$D12)</f>
        <v>0</v>
      </c>
      <c r="XM12" s="44">
        <f ca="1">IF($D12=0,0,SUMIF('Полная ст-ть с уч.НЗС (Авто)'!$YO$11:INDIRECT("'Полная ст-ть с уч.НЗС (Авто)'!YO"&amp;$J$26),$C12,'Полная ст-ть с уч.НЗС (Авто)'!XM$11:INDIRECT("'Полная ст-ть с уч.НЗС (Авто)'!XM"&amp;$J$26))/$D12)</f>
        <v>0</v>
      </c>
      <c r="XN12" s="44">
        <f ca="1">IF($D12=0,0,SUMIF('Полная ст-ть с уч.НЗС (Авто)'!$YO$11:INDIRECT("'Полная ст-ть с уч.НЗС (Авто)'!YO"&amp;$J$26),$C12,'Полная ст-ть с уч.НЗС (Авто)'!XN$11:INDIRECT("'Полная ст-ть с уч.НЗС (Авто)'!XN"&amp;$J$26))/$D12)</f>
        <v>0</v>
      </c>
      <c r="XO12" s="44">
        <f ca="1">IF($D12=0,0,SUMIF('Полная ст-ть с уч.НЗС (Авто)'!$YO$11:INDIRECT("'Полная ст-ть с уч.НЗС (Авто)'!YO"&amp;$J$26),$C12,'Полная ст-ть с уч.НЗС (Авто)'!XO$11:INDIRECT("'Полная ст-ть с уч.НЗС (Авто)'!XO"&amp;$J$26))/$D12)</f>
        <v>0</v>
      </c>
      <c r="XP12" s="48">
        <f ca="1">IF($D12=0,0,SUMIF('Полная ст-ть с уч.НЗС (Авто)'!$YO$11:INDIRECT("'Полная ст-ть с уч.НЗС (Авто)'!YO"&amp;$J$26),$C12,'Полная ст-ть с уч.НЗС (Авто)'!XP$11:INDIRECT("'Полная ст-ть с уч.НЗС (Авто)'!XP"&amp;$J$26))/$D12)</f>
        <v>0</v>
      </c>
      <c r="XQ12" s="44">
        <f ca="1">IF($D12=0,0,SUMIF('Полная ст-ть с уч.НЗС (Авто)'!$YO$11:INDIRECT("'Полная ст-ть с уч.НЗС (Авто)'!YO"&amp;$J$26),$C12,'Полная ст-ть с уч.НЗС (Авто)'!XQ$11:INDIRECT("'Полная ст-ть с уч.НЗС (Авто)'!XQ"&amp;$J$26))/$D12)</f>
        <v>0</v>
      </c>
      <c r="XR12" s="44">
        <f ca="1">IF($D12=0,0,SUMIF('Полная ст-ть с уч.НЗС (Авто)'!$YO$11:INDIRECT("'Полная ст-ть с уч.НЗС (Авто)'!YO"&amp;$J$26),$C12,'Полная ст-ть с уч.НЗС (Авто)'!XR$11:INDIRECT("'Полная ст-ть с уч.НЗС (Авто)'!XR"&amp;$J$26))/$D12)</f>
        <v>0</v>
      </c>
      <c r="XS12" s="44">
        <f ca="1">IF($D12=0,0,SUMIF('Полная ст-ть с уч.НЗС (Авто)'!$YO$11:INDIRECT("'Полная ст-ть с уч.НЗС (Авто)'!YO"&amp;$J$26),$C12,'Полная ст-ть с уч.НЗС (Авто)'!XS$11:INDIRECT("'Полная ст-ть с уч.НЗС (Авто)'!XS"&amp;$J$26))/$D12)</f>
        <v>0</v>
      </c>
      <c r="XT12" s="44">
        <f ca="1">IF($D12=0,0,SUMIF('Полная ст-ть с уч.НЗС (Авто)'!$YO$11:INDIRECT("'Полная ст-ть с уч.НЗС (Авто)'!YO"&amp;$J$26),$C12,'Полная ст-ть с уч.НЗС (Авто)'!XT$11:INDIRECT("'Полная ст-ть с уч.НЗС (Авто)'!XT"&amp;$J$26))/$D12)</f>
        <v>0</v>
      </c>
      <c r="XU12" s="44">
        <f ca="1">IF($D12=0,0,SUMIF('Полная ст-ть с уч.НЗС (Авто)'!$YO$11:INDIRECT("'Полная ст-ть с уч.НЗС (Авто)'!YO"&amp;$J$26),$C12,'Полная ст-ть с уч.НЗС (Авто)'!XU$11:INDIRECT("'Полная ст-ть с уч.НЗС (Авто)'!XU"&amp;$J$26))/$D12)</f>
        <v>0</v>
      </c>
      <c r="XV12" s="44">
        <f ca="1">IF($D12=0,0,SUMIF('Полная ст-ть с уч.НЗС (Авто)'!$YO$11:INDIRECT("'Полная ст-ть с уч.НЗС (Авто)'!YO"&amp;$J$26),$C12,'Полная ст-ть с уч.НЗС (Авто)'!XV$11:INDIRECT("'Полная ст-ть с уч.НЗС (Авто)'!XV"&amp;$J$26))/$D12)</f>
        <v>0</v>
      </c>
      <c r="XW12" s="44">
        <f ca="1">IF($D12=0,0,SUMIF('Полная ст-ть с уч.НЗС (Авто)'!$YO$11:INDIRECT("'Полная ст-ть с уч.НЗС (Авто)'!YO"&amp;$J$26),$C12,'Полная ст-ть с уч.НЗС (Авто)'!XW$11:INDIRECT("'Полная ст-ть с уч.НЗС (Авто)'!XW"&amp;$J$26))/$D12)</f>
        <v>0</v>
      </c>
      <c r="XX12" s="44">
        <f ca="1">IF($D12=0,0,SUMIF('Полная ст-ть с уч.НЗС (Авто)'!$YO$11:INDIRECT("'Полная ст-ть с уч.НЗС (Авто)'!YO"&amp;$J$26),$C12,'Полная ст-ть с уч.НЗС (Авто)'!XX$11:INDIRECT("'Полная ст-ть с уч.НЗС (Авто)'!XX"&amp;$J$26))/$D12)</f>
        <v>0</v>
      </c>
      <c r="XY12" s="44">
        <f ca="1">IF($D12=0,0,SUMIF('Полная ст-ть с уч.НЗС (Авто)'!$YO$11:INDIRECT("'Полная ст-ть с уч.НЗС (Авто)'!YO"&amp;$J$26),$C12,'Полная ст-ть с уч.НЗС (Авто)'!XY$11:INDIRECT("'Полная ст-ть с уч.НЗС (Авто)'!XY"&amp;$J$26))/$D12)</f>
        <v>0</v>
      </c>
      <c r="XZ12" s="44">
        <f ca="1">IF($D12=0,0,SUMIF('Полная ст-ть с уч.НЗС (Авто)'!$YO$11:INDIRECT("'Полная ст-ть с уч.НЗС (Авто)'!YO"&amp;$J$26),$C12,'Полная ст-ть с уч.НЗС (Авто)'!XZ$11:INDIRECT("'Полная ст-ть с уч.НЗС (Авто)'!XZ"&amp;$J$26))/$D12)</f>
        <v>0</v>
      </c>
      <c r="YA12" s="44">
        <f ca="1">IF($D12=0,0,SUMIF('Полная ст-ть с уч.НЗС (Авто)'!$YO$11:INDIRECT("'Полная ст-ть с уч.НЗС (Авто)'!YO"&amp;$J$26),$C12,'Полная ст-ть с уч.НЗС (Авто)'!YA$11:INDIRECT("'Полная ст-ть с уч.НЗС (Авто)'!YA"&amp;$J$26))/$D12)</f>
        <v>0</v>
      </c>
      <c r="YB12" s="44">
        <f ca="1">IF($D12=0,0,SUMIF('Полная ст-ть с уч.НЗС (Авто)'!$YO$11:INDIRECT("'Полная ст-ть с уч.НЗС (Авто)'!YO"&amp;$J$26),$C12,'Полная ст-ть с уч.НЗС (Авто)'!YB$11:INDIRECT("'Полная ст-ть с уч.НЗС (Авто)'!YB"&amp;$J$26))/$D12)</f>
        <v>0</v>
      </c>
      <c r="YC12" s="44">
        <f ca="1">IF($D12=0,0,SUMIF('Полная ст-ть с уч.НЗС (Авто)'!$YO$11:INDIRECT("'Полная ст-ть с уч.НЗС (Авто)'!YO"&amp;$J$26),$C12,'Полная ст-ть с уч.НЗС (Авто)'!YC$11:INDIRECT("'Полная ст-ть с уч.НЗС (Авто)'!YC"&amp;$J$26))/$D12)</f>
        <v>0</v>
      </c>
      <c r="YD12" s="44">
        <f ca="1">IF($D12=0,0,SUMIF('Полная ст-ть с уч.НЗС (Авто)'!$YO$11:INDIRECT("'Полная ст-ть с уч.НЗС (Авто)'!YO"&amp;$J$26),$C12,'Полная ст-ть с уч.НЗС (Авто)'!YD$11:INDIRECT("'Полная ст-ть с уч.НЗС (Авто)'!YD"&amp;$J$26))/$D12)</f>
        <v>0</v>
      </c>
      <c r="YE12" s="48">
        <f ca="1">IF($D12=0,0,SUMIF('Полная ст-ть с уч.НЗС (Авто)'!$YO$11:INDIRECT("'Полная ст-ть с уч.НЗС (Авто)'!YO"&amp;$J$26),$C12,'Полная ст-ть с уч.НЗС (Авто)'!YE$11:INDIRECT("'Полная ст-ть с уч.НЗС (Авто)'!YE"&amp;$J$26))/$D12)</f>
        <v>0</v>
      </c>
      <c r="YF12" s="49"/>
      <c r="YG12" s="6"/>
    </row>
    <row r="13" spans="1:657" ht="15" customHeight="1" x14ac:dyDescent="0.25">
      <c r="A13" s="40">
        <v>3</v>
      </c>
      <c r="B13" s="41" t="s">
        <v>740</v>
      </c>
      <c r="C13" s="42" t="s">
        <v>740</v>
      </c>
      <c r="D13" s="43">
        <f ca="1">COUNTIF('Полная ст-ть с уч.НЗС (Авто)'!$YO$11:INDIRECT("'Полная ст-ть с уч.НЗС (Авто)'!YO"&amp;$J$26),C13)</f>
        <v>0</v>
      </c>
      <c r="E13" s="41"/>
      <c r="F13" s="41"/>
      <c r="G13" s="41"/>
      <c r="H13" s="41"/>
      <c r="I13" s="44">
        <f ca="1">IF($D13=0,0,SUMIF('Полная ст-ть с уч.НЗС (Авто)'!$YO$11:INDIRECT("'Полная ст-ть с уч.НЗС (Авто)'!YO"&amp;$J$26),$C13,'Полная ст-ть с уч.НЗС (Авто)'!I$11:INDIRECT("'Полная ст-ть с уч.НЗС (Авто)'!I"&amp;$J$26))/$D13)</f>
        <v>0</v>
      </c>
      <c r="J13" s="45"/>
      <c r="K13" s="44">
        <f ca="1">IF($D13=0,0,SUMIF('Полная ст-ть с уч.НЗС (Авто)'!$YO$11:INDIRECT("'Полная ст-ть с уч.НЗС (Авто)'!YO"&amp;$J$26),$C13,'Полная ст-ть с уч.НЗС (Авто)'!K$11:INDIRECT("'Полная ст-ть с уч.НЗС (Авто)'!K"&amp;$J$26))/$D13)</f>
        <v>0</v>
      </c>
      <c r="L13" s="44"/>
      <c r="M13" s="44">
        <f ca="1">IF($D13=0,0,SUMIF('Полная ст-ть с уч.НЗС (Авто)'!$YO$11:INDIRECT("'Полная ст-ть с уч.НЗС (Авто)'!YO"&amp;$J$26),$C13,'Полная ст-ть с уч.НЗС (Авто)'!M$11:INDIRECT("'Полная ст-ть с уч.НЗС (Авто)'!M"&amp;$J$26))/$D13)</f>
        <v>0</v>
      </c>
      <c r="N13" s="44"/>
      <c r="O13" s="44">
        <f ca="1">IF($D13=0,0,SUMIF('Полная ст-ть с уч.НЗС (Авто)'!$YO$11:INDIRECT("'Полная ст-ть с уч.НЗС (Авто)'!YO"&amp;$J$26),$C13,'Полная ст-ть с уч.НЗС (Авто)'!O$11:INDIRECT("'Полная ст-ть с уч.НЗС (Авто)'!O"&amp;$J$26))/$D13)</f>
        <v>0</v>
      </c>
      <c r="P13" s="44"/>
      <c r="Q13" s="44">
        <f ca="1">IF($D13=0,0,SUMIF('Полная ст-ть с уч.НЗС (Авто)'!$YO$11:INDIRECT("'Полная ст-ть с уч.НЗС (Авто)'!YO"&amp;$J$26),$C13,'Полная ст-ть с уч.НЗС (Авто)'!Q$11:INDIRECT("'Полная ст-ть с уч.НЗС (Авто)'!Q"&amp;$J$26))/$D13)</f>
        <v>0</v>
      </c>
      <c r="R13" s="44">
        <f ca="1">IF($D13=0,0,SUMIF('Полная ст-ть с уч.НЗС (Авто)'!$YO$11:INDIRECT("'Полная ст-ть с уч.НЗС (Авто)'!YO"&amp;$J$26),$C13,'Полная ст-ть с уч.НЗС (Авто)'!R$11:INDIRECT("'Полная ст-ть с уч.НЗС (Авто)'!R"&amp;$J$26))/$D13)</f>
        <v>0</v>
      </c>
      <c r="S13" s="44">
        <f ca="1">IF($D13=0,0,SUMIF('Полная ст-ть с уч.НЗС (Авто)'!$YO$11:INDIRECT("'Полная ст-ть с уч.НЗС (Авто)'!YO"&amp;$J$26),$C13,'Полная ст-ть с уч.НЗС (Авто)'!S$11:INDIRECT("'Полная ст-ть с уч.НЗС (Авто)'!S"&amp;$J$26))/$D13)</f>
        <v>0</v>
      </c>
      <c r="T13" s="44">
        <f ca="1">IF($D13=0,0,SUMIF('Полная ст-ть с уч.НЗС (Авто)'!$YO$11:INDIRECT("'Полная ст-ть с уч.НЗС (Авто)'!YO"&amp;$J$26),$C13,'Полная ст-ть с уч.НЗС (Авто)'!T$11:INDIRECT("'Полная ст-ть с уч.НЗС (Авто)'!T"&amp;$J$26))/$D13)</f>
        <v>0</v>
      </c>
      <c r="U13" s="44">
        <f ca="1">IF($D13=0,0,SUMIF('Полная ст-ть с уч.НЗС (Авто)'!$YO$11:INDIRECT("'Полная ст-ть с уч.НЗС (Авто)'!YO"&amp;$J$26),$C13,'Полная ст-ть с уч.НЗС (Авто)'!U$11:INDIRECT("'Полная ст-ть с уч.НЗС (Авто)'!U"&amp;$J$26))/$D13)</f>
        <v>0</v>
      </c>
      <c r="V13" s="44">
        <f ca="1">IF($D13=0,0,SUMIF('Полная ст-ть с уч.НЗС (Авто)'!$YO$11:INDIRECT("'Полная ст-ть с уч.НЗС (Авто)'!YO"&amp;$J$26),$C13,'Полная ст-ть с уч.НЗС (Авто)'!V$11:INDIRECT("'Полная ст-ть с уч.НЗС (Авто)'!V"&amp;$J$26))/$D13)</f>
        <v>0</v>
      </c>
      <c r="W13" s="44">
        <f ca="1">IF($D13=0,0,SUMIF('Полная ст-ть с уч.НЗС (Авто)'!$YO$11:INDIRECT("'Полная ст-ть с уч.НЗС (Авто)'!YO"&amp;$J$26),$C13,'Полная ст-ть с уч.НЗС (Авто)'!W$11:INDIRECT("'Полная ст-ть с уч.НЗС (Авто)'!W"&amp;$J$26))/$D13)</f>
        <v>0</v>
      </c>
      <c r="X13" s="44">
        <f ca="1">IF($D13=0,0,SUMIF('Полная ст-ть с уч.НЗС (Авто)'!$YO$11:INDIRECT("'Полная ст-ть с уч.НЗС (Авто)'!YO"&amp;$J$26),$C13,'Полная ст-ть с уч.НЗС (Авто)'!X$11:INDIRECT("'Полная ст-ть с уч.НЗС (Авто)'!X"&amp;$J$26))/$D13)</f>
        <v>0</v>
      </c>
      <c r="Y13" s="44">
        <f ca="1">IF($D13=0,0,SUMIF('Полная ст-ть с уч.НЗС (Авто)'!$YO$11:INDIRECT("'Полная ст-ть с уч.НЗС (Авто)'!YO"&amp;$J$26),$C13,'Полная ст-ть с уч.НЗС (Авто)'!Y$11:INDIRECT("'Полная ст-ть с уч.НЗС (Авто)'!Y"&amp;$J$26))/$D13)</f>
        <v>0</v>
      </c>
      <c r="Z13" s="44">
        <f ca="1">IF($D13=0,0,SUMIF('Полная ст-ть с уч.НЗС (Авто)'!$YO$11:INDIRECT("'Полная ст-ть с уч.НЗС (Авто)'!YO"&amp;$J$26),$C13,'Полная ст-ть с уч.НЗС (Авто)'!Z$11:INDIRECT("'Полная ст-ть с уч.НЗС (Авто)'!Z"&amp;$J$26))/$D13)</f>
        <v>0</v>
      </c>
      <c r="AA13" s="44">
        <f ca="1">IF($D13=0,0,SUMIF('Полная ст-ть с уч.НЗС (Авто)'!$YO$11:INDIRECT("'Полная ст-ть с уч.НЗС (Авто)'!YO"&amp;$J$26),$C13,'Полная ст-ть с уч.НЗС (Авто)'!AA$11:INDIRECT("'Полная ст-ть с уч.НЗС (Авто)'!AA"&amp;$J$26))/$D13)</f>
        <v>0</v>
      </c>
      <c r="AB13" s="44">
        <f ca="1">IF($D13=0,0,SUMIF('Полная ст-ть с уч.НЗС (Авто)'!$YO$11:INDIRECT("'Полная ст-ть с уч.НЗС (Авто)'!YO"&amp;$J$26),$C13,'Полная ст-ть с уч.НЗС (Авто)'!AB$11:INDIRECT("'Полная ст-ть с уч.НЗС (Авто)'!AB"&amp;$J$26))/$D13)</f>
        <v>0</v>
      </c>
      <c r="AC13" s="44">
        <f ca="1">IF($D13=0,0,SUMIF('Полная ст-ть с уч.НЗС (Авто)'!$YO$11:INDIRECT("'Полная ст-ть с уч.НЗС (Авто)'!YO"&amp;$J$26),$C13,'Полная ст-ть с уч.НЗС (Авто)'!AC$11:INDIRECT("'Полная ст-ть с уч.НЗС (Авто)'!AC"&amp;$J$26))/$D13)</f>
        <v>0</v>
      </c>
      <c r="AD13" s="44">
        <f ca="1">IF($D13=0,0,SUMIF('Полная ст-ть с уч.НЗС (Авто)'!$YO$11:INDIRECT("'Полная ст-ть с уч.НЗС (Авто)'!YO"&amp;$J$26),$C13,'Полная ст-ть с уч.НЗС (Авто)'!AD$11:INDIRECT("'Полная ст-ть с уч.НЗС (Авто)'!AD"&amp;$J$26))/$D13)</f>
        <v>0</v>
      </c>
      <c r="AE13" s="44">
        <f ca="1">IF($D13=0,0,SUMIF('Полная ст-ть с уч.НЗС (Авто)'!$YO$11:INDIRECT("'Полная ст-ть с уч.НЗС (Авто)'!YO"&amp;$J$26),$C13,'Полная ст-ть с уч.НЗС (Авто)'!AE$11:INDIRECT("'Полная ст-ть с уч.НЗС (Авто)'!AE"&amp;$J$26))/$D13)</f>
        <v>0</v>
      </c>
      <c r="AF13" s="44">
        <f ca="1">IF($D13=0,0,SUMIF('Полная ст-ть с уч.НЗС (Авто)'!$YO$11:INDIRECT("'Полная ст-ть с уч.НЗС (Авто)'!YO"&amp;$J$26),$C13,'Полная ст-ть с уч.НЗС (Авто)'!AF$11:INDIRECT("'Полная ст-ть с уч.НЗС (Авто)'!AF"&amp;$J$26))/$D13)</f>
        <v>0</v>
      </c>
      <c r="AG13" s="44">
        <f ca="1">IF($D13=0,0,SUMIF('Полная ст-ть с уч.НЗС (Авто)'!$YO$11:INDIRECT("'Полная ст-ть с уч.НЗС (Авто)'!YO"&amp;$J$26),$C13,'Полная ст-ть с уч.НЗС (Авто)'!AG$11:INDIRECT("'Полная ст-ть с уч.НЗС (Авто)'!AG"&amp;$J$26))/$D13)</f>
        <v>0</v>
      </c>
      <c r="AH13" s="44">
        <f ca="1">IF($D13=0,0,SUMIF('Полная ст-ть с уч.НЗС (Авто)'!$YO$11:INDIRECT("'Полная ст-ть с уч.НЗС (Авто)'!YO"&amp;$J$26),$C13,'Полная ст-ть с уч.НЗС (Авто)'!AH$11:INDIRECT("'Полная ст-ть с уч.НЗС (Авто)'!AH"&amp;$J$26))/$D13)</f>
        <v>0</v>
      </c>
      <c r="AI13" s="44">
        <f ca="1">IF($D13=0,0,SUMIF('Полная ст-ть с уч.НЗС (Авто)'!$YO$11:INDIRECT("'Полная ст-ть с уч.НЗС (Авто)'!YO"&amp;$J$26),$C13,'Полная ст-ть с уч.НЗС (Авто)'!AI$11:INDIRECT("'Полная ст-ть с уч.НЗС (Авто)'!AI"&amp;$J$26))/$D13)</f>
        <v>0</v>
      </c>
      <c r="AJ13" s="44">
        <f ca="1">IF($D13=0,0,SUMIF('Полная ст-ть с уч.НЗС (Авто)'!$YO$11:INDIRECT("'Полная ст-ть с уч.НЗС (Авто)'!YO"&amp;$J$26),$C13,'Полная ст-ть с уч.НЗС (Авто)'!AJ$11:INDIRECT("'Полная ст-ть с уч.НЗС (Авто)'!AJ"&amp;$J$26))/$D13)</f>
        <v>0</v>
      </c>
      <c r="AK13" s="44">
        <f ca="1">IF($D13=0,0,SUMIF('Полная ст-ть с уч.НЗС (Авто)'!$YO$11:INDIRECT("'Полная ст-ть с уч.НЗС (Авто)'!YO"&amp;$J$26),$C13,'Полная ст-ть с уч.НЗС (Авто)'!AK$11:INDIRECT("'Полная ст-ть с уч.НЗС (Авто)'!AK"&amp;$J$26))/$D13)</f>
        <v>0</v>
      </c>
      <c r="AL13" s="44">
        <f ca="1">IF($D13=0,0,SUMIF('Полная ст-ть с уч.НЗС (Авто)'!$YO$11:INDIRECT("'Полная ст-ть с уч.НЗС (Авто)'!YO"&amp;$J$26),$C13,'Полная ст-ть с уч.НЗС (Авто)'!AL$11:INDIRECT("'Полная ст-ть с уч.НЗС (Авто)'!AL"&amp;$J$26))/$D13)</f>
        <v>0</v>
      </c>
      <c r="AM13" s="44">
        <f ca="1">IF($D13=0,0,SUMIF('Полная ст-ть с уч.НЗС (Авто)'!$YO$11:INDIRECT("'Полная ст-ть с уч.НЗС (Авто)'!YO"&amp;$J$26),$C13,'Полная ст-ть с уч.НЗС (Авто)'!AM$11:INDIRECT("'Полная ст-ть с уч.НЗС (Авто)'!AM"&amp;$J$26))/$D13)</f>
        <v>0</v>
      </c>
      <c r="AN13" s="44">
        <f ca="1">IF($D13=0,0,SUMIF('Полная ст-ть с уч.НЗС (Авто)'!$YO$11:INDIRECT("'Полная ст-ть с уч.НЗС (Авто)'!YO"&amp;$J$26),$C13,'Полная ст-ть с уч.НЗС (Авто)'!AN$11:INDIRECT("'Полная ст-ть с уч.НЗС (Авто)'!AN"&amp;$J$26))/$D13)</f>
        <v>0</v>
      </c>
      <c r="AO13" s="44">
        <f ca="1">IF($D13=0,0,SUMIF('Полная ст-ть с уч.НЗС (Авто)'!$YO$11:INDIRECT("'Полная ст-ть с уч.НЗС (Авто)'!YO"&amp;$J$26),$C13,'Полная ст-ть с уч.НЗС (Авто)'!AO$11:INDIRECT("'Полная ст-ть с уч.НЗС (Авто)'!AO"&amp;$J$26))/$D13)</f>
        <v>0</v>
      </c>
      <c r="AP13" s="44">
        <f ca="1">IF($D13=0,0,SUMIF('Полная ст-ть с уч.НЗС (Авто)'!$YO$11:INDIRECT("'Полная ст-ть с уч.НЗС (Авто)'!YO"&amp;$J$26),$C13,'Полная ст-ть с уч.НЗС (Авто)'!AP$11:INDIRECT("'Полная ст-ть с уч.НЗС (Авто)'!AP"&amp;$J$26))/$D13)</f>
        <v>0</v>
      </c>
      <c r="AQ13" s="44">
        <f ca="1">IF($D13=0,0,SUMIF('Полная ст-ть с уч.НЗС (Авто)'!$YO$11:INDIRECT("'Полная ст-ть с уч.НЗС (Авто)'!YO"&amp;$J$26),$C13,'Полная ст-ть с уч.НЗС (Авто)'!AQ$11:INDIRECT("'Полная ст-ть с уч.НЗС (Авто)'!AQ"&amp;$J$26))/$D13)</f>
        <v>0</v>
      </c>
      <c r="AR13" s="46"/>
      <c r="AS13" s="46"/>
      <c r="AT13" s="47"/>
      <c r="AU13" s="47"/>
      <c r="AV13" s="47"/>
      <c r="AW13" s="47"/>
      <c r="AX13" s="44">
        <f ca="1">IF($D13=0,0,SUMIF('Полная ст-ть с уч.НЗС (Авто)'!$YO$11:INDIRECT("'Полная ст-ть с уч.НЗС (Авто)'!YO"&amp;$J$26),$C13,'Полная ст-ть с уч.НЗС (Авто)'!AX$11:INDIRECT("'Полная ст-ть с уч.НЗС (Авто)'!AX"&amp;$J$26))/$D13)</f>
        <v>0</v>
      </c>
      <c r="AY13" s="44">
        <f ca="1">IF($D13=0,0,SUMIF('Полная ст-ть с уч.НЗС (Авто)'!$YO$11:INDIRECT("'Полная ст-ть с уч.НЗС (Авто)'!YO"&amp;$J$26),$C13,'Полная ст-ть с уч.НЗС (Авто)'!AY$11:INDIRECT("'Полная ст-ть с уч.НЗС (Авто)'!AY"&amp;$J$26))/$D13)</f>
        <v>0</v>
      </c>
      <c r="AZ13" s="44">
        <f ca="1">IF($D13=0,0,SUMIF('Полная ст-ть с уч.НЗС (Авто)'!$YO$11:INDIRECT("'Полная ст-ть с уч.НЗС (Авто)'!YO"&amp;$J$26),$C13,'Полная ст-ть с уч.НЗС (Авто)'!AZ$11:INDIRECT("'Полная ст-ть с уч.НЗС (Авто)'!AZ"&amp;$J$26))/$D13)</f>
        <v>0</v>
      </c>
      <c r="BA13" s="44">
        <f ca="1">IF($D13=0,0,SUMIF('Полная ст-ть с уч.НЗС (Авто)'!$YO$11:INDIRECT("'Полная ст-ть с уч.НЗС (Авто)'!YO"&amp;$J$26),$C13,'Полная ст-ть с уч.НЗС (Авто)'!BA$11:INDIRECT("'Полная ст-ть с уч.НЗС (Авто)'!BA"&amp;$J$26))/$D13)</f>
        <v>0</v>
      </c>
      <c r="BB13" s="44">
        <f ca="1">IF($D13=0,0,SUMIF('Полная ст-ть с уч.НЗС (Авто)'!$YO$11:INDIRECT("'Полная ст-ть с уч.НЗС (Авто)'!YO"&amp;$J$26),$C13,'Полная ст-ть с уч.НЗС (Авто)'!BB$11:INDIRECT("'Полная ст-ть с уч.НЗС (Авто)'!BB"&amp;$J$26))/$D13)</f>
        <v>0</v>
      </c>
      <c r="BC13" s="44">
        <f ca="1">IF($D13=0,0,SUMIF('Полная ст-ть с уч.НЗС (Авто)'!$YO$11:INDIRECT("'Полная ст-ть с уч.НЗС (Авто)'!YO"&amp;$J$26),$C13,'Полная ст-ть с уч.НЗС (Авто)'!BC$11:INDIRECT("'Полная ст-ть с уч.НЗС (Авто)'!BC"&amp;$J$26))/$D13)</f>
        <v>0</v>
      </c>
      <c r="BD13" s="47"/>
      <c r="BE13" s="47"/>
      <c r="BF13" s="44">
        <f ca="1">IF($D13=0,0,SUMIF('Полная ст-ть с уч.НЗС (Авто)'!$YO$11:INDIRECT("'Полная ст-ть с уч.НЗС (Авто)'!YO"&amp;$J$26),$C13,'Полная ст-ть с уч.НЗС (Авто)'!BF$11:INDIRECT("'Полная ст-ть с уч.НЗС (Авто)'!BF"&amp;$J$26))/$D13)</f>
        <v>0</v>
      </c>
      <c r="BG13" s="44">
        <f ca="1">IF($D13=0,0,SUMIF('Полная ст-ть с уч.НЗС (Авто)'!$YO$11:INDIRECT("'Полная ст-ть с уч.НЗС (Авто)'!YO"&amp;$J$26),$C13,'Полная ст-ть с уч.НЗС (Авто)'!BG$11:INDIRECT("'Полная ст-ть с уч.НЗС (Авто)'!BG"&amp;$J$26))/$D13)</f>
        <v>0</v>
      </c>
      <c r="BH13" s="44">
        <f ca="1">IF($D13=0,0,SUMIF('Полная ст-ть с уч.НЗС (Авто)'!$YO$11:INDIRECT("'Полная ст-ть с уч.НЗС (Авто)'!YO"&amp;$J$26),$C13,'Полная ст-ть с уч.НЗС (Авто)'!BH$11:INDIRECT("'Полная ст-ть с уч.НЗС (Авто)'!BH"&amp;$J$26))/$D13)</f>
        <v>0</v>
      </c>
      <c r="BI13" s="44">
        <f ca="1">IF($D13=0,0,SUMIF('Полная ст-ть с уч.НЗС (Авто)'!$YO$11:INDIRECT("'Полная ст-ть с уч.НЗС (Авто)'!YO"&amp;$J$26),$C13,'Полная ст-ть с уч.НЗС (Авто)'!BI$11:INDIRECT("'Полная ст-ть с уч.НЗС (Авто)'!BI"&amp;$J$26))/$D13)</f>
        <v>0</v>
      </c>
      <c r="BJ13" s="44">
        <f ca="1">IF($D13=0,0,SUMIF('Полная ст-ть с уч.НЗС (Авто)'!$YO$11:INDIRECT("'Полная ст-ть с уч.НЗС (Авто)'!YO"&amp;$J$26),$C13,'Полная ст-ть с уч.НЗС (Авто)'!BJ$11:INDIRECT("'Полная ст-ть с уч.НЗС (Авто)'!BJ"&amp;$J$26))/$D13)</f>
        <v>0</v>
      </c>
      <c r="BK13" s="44">
        <f ca="1">IF($D13=0,0,SUMIF('Полная ст-ть с уч.НЗС (Авто)'!$YO$11:INDIRECT("'Полная ст-ть с уч.НЗС (Авто)'!YO"&amp;$J$26),$C13,'Полная ст-ть с уч.НЗС (Авто)'!BK$11:INDIRECT("'Полная ст-ть с уч.НЗС (Авто)'!BK"&amp;$J$26))/$D13)</f>
        <v>0</v>
      </c>
      <c r="BL13" s="47"/>
      <c r="BM13" s="44">
        <f ca="1">IF($D13=0,0,SUMIF('Полная ст-ть с уч.НЗС (Авто)'!$YO$11:INDIRECT("'Полная ст-ть с уч.НЗС (Авто)'!YO"&amp;$J$26),$C13,'Полная ст-ть с уч.НЗС (Авто)'!BM$11:INDIRECT("'Полная ст-ть с уч.НЗС (Авто)'!BM"&amp;$J$26))/$D13)</f>
        <v>0</v>
      </c>
      <c r="BN13" s="47"/>
      <c r="BO13" s="44"/>
      <c r="BP13" s="44"/>
      <c r="BQ13" s="44">
        <f ca="1">IF($D13=0,0,SUMIF('Полная ст-ть с уч.НЗС (Авто)'!$YO$11:INDIRECT("'Полная ст-ть с уч.НЗС (Авто)'!YO"&amp;$J$26),$C13,'Полная ст-ть с уч.НЗС (Авто)'!BQ$11:INDIRECT("'Полная ст-ть с уч.НЗС (Авто)'!BQ"&amp;$J$26))/$D13)</f>
        <v>0</v>
      </c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>
        <f ca="1">IF($D13=0,0,SUMIF('Полная ст-ть с уч.НЗС (Авто)'!$YO$11:INDIRECT("'Полная ст-ть с уч.НЗС (Авто)'!YO"&amp;$J$26),$C13,'Полная ст-ть с уч.НЗС (Авто)'!CK$11:INDIRECT("'Полная ст-ть с уч.НЗС (Авто)'!CK"&amp;$J$26))/$D13)</f>
        <v>0</v>
      </c>
      <c r="CL13" s="44">
        <f ca="1">IF($D13=0,0,SUMIF('Полная ст-ть с уч.НЗС (Авто)'!$YO$11:INDIRECT("'Полная ст-ть с уч.НЗС (Авто)'!YO"&amp;$J$26),$C13,'Полная ст-ть с уч.НЗС (Авто)'!CL$11:INDIRECT("'Полная ст-ть с уч.НЗС (Авто)'!CL"&amp;$J$26))/$D13)</f>
        <v>0</v>
      </c>
      <c r="CM13" s="44">
        <f ca="1">IF($D13=0,0,SUMIF('Полная ст-ть с уч.НЗС (Авто)'!$YO$11:INDIRECT("'Полная ст-ть с уч.НЗС (Авто)'!YO"&amp;$J$26),$C13,'Полная ст-ть с уч.НЗС (Авто)'!CM$11:INDIRECT("'Полная ст-ть с уч.НЗС (Авто)'!CM"&amp;$J$26))/$D13)</f>
        <v>0</v>
      </c>
      <c r="CN13" s="44">
        <f ca="1">IF($D13=0,0,SUMIF('Полная ст-ть с уч.НЗС (Авто)'!$YO$11:INDIRECT("'Полная ст-ть с уч.НЗС (Авто)'!YO"&amp;$J$26),$C13,'Полная ст-ть с уч.НЗС (Авто)'!CN$11:INDIRECT("'Полная ст-ть с уч.НЗС (Авто)'!CN"&amp;$J$26))/$D13)</f>
        <v>0</v>
      </c>
      <c r="CO13" s="44">
        <f ca="1">IF($D13=0,0,SUMIF('Полная ст-ть с уч.НЗС (Авто)'!$YO$11:INDIRECT("'Полная ст-ть с уч.НЗС (Авто)'!YO"&amp;$J$26),$C13,'Полная ст-ть с уч.НЗС (Авто)'!CO$11:INDIRECT("'Полная ст-ть с уч.НЗС (Авто)'!CO"&amp;$J$26))/$D13)</f>
        <v>0</v>
      </c>
      <c r="CP13" s="44">
        <f ca="1">IF($D13=0,0,SUMIF('Полная ст-ть с уч.НЗС (Авто)'!$YO$11:INDIRECT("'Полная ст-ть с уч.НЗС (Авто)'!YO"&amp;$J$26),$C13,'Полная ст-ть с уч.НЗС (Авто)'!CP$11:INDIRECT("'Полная ст-ть с уч.НЗС (Авто)'!CP"&amp;$J$26))/$D13)</f>
        <v>0</v>
      </c>
      <c r="CQ13" s="44">
        <f ca="1">IF($D13=0,0,SUMIF('Полная ст-ть с уч.НЗС (Авто)'!$YO$11:INDIRECT("'Полная ст-ть с уч.НЗС (Авто)'!YO"&amp;$J$26),$C13,'Полная ст-ть с уч.НЗС (Авто)'!CQ$11:INDIRECT("'Полная ст-ть с уч.НЗС (Авто)'!CQ"&amp;$J$26))/$D13)</f>
        <v>0</v>
      </c>
      <c r="CR13" s="44">
        <f ca="1">IF($D13=0,0,SUMIF('Полная ст-ть с уч.НЗС (Авто)'!$YO$11:INDIRECT("'Полная ст-ть с уч.НЗС (Авто)'!YO"&amp;$J$26),$C13,'Полная ст-ть с уч.НЗС (Авто)'!CR$11:INDIRECT("'Полная ст-ть с уч.НЗС (Авто)'!CR"&amp;$J$26))/$D13)</f>
        <v>0</v>
      </c>
      <c r="CS13" s="44">
        <f ca="1">IF($D13=0,0,SUMIF('Полная ст-ть с уч.НЗС (Авто)'!$YO$11:INDIRECT("'Полная ст-ть с уч.НЗС (Авто)'!YO"&amp;$J$26),$C13,'Полная ст-ть с уч.НЗС (Авто)'!CS$11:INDIRECT("'Полная ст-ть с уч.НЗС (Авто)'!CS"&amp;$J$26))/$D13)</f>
        <v>0</v>
      </c>
      <c r="CT13" s="44">
        <f ca="1">IF($D13=0,0,SUMIF('Полная ст-ть с уч.НЗС (Авто)'!$YO$11:INDIRECT("'Полная ст-ть с уч.НЗС (Авто)'!YO"&amp;$J$26),$C13,'Полная ст-ть с уч.НЗС (Авто)'!CT$11:INDIRECT("'Полная ст-ть с уч.НЗС (Авто)'!CT"&amp;$J$26))/$D13)</f>
        <v>0</v>
      </c>
      <c r="CU13" s="44">
        <f ca="1">IF($D13=0,0,SUMIF('Полная ст-ть с уч.НЗС (Авто)'!$YO$11:INDIRECT("'Полная ст-ть с уч.НЗС (Авто)'!YO"&amp;$J$26),$C13,'Полная ст-ть с уч.НЗС (Авто)'!CU$11:INDIRECT("'Полная ст-ть с уч.НЗС (Авто)'!CU"&amp;$J$26))/$D13)</f>
        <v>0</v>
      </c>
      <c r="CV13" s="44">
        <f ca="1">IF($D13=0,0,SUMIF('Полная ст-ть с уч.НЗС (Авто)'!$YO$11:INDIRECT("'Полная ст-ть с уч.НЗС (Авто)'!YO"&amp;$J$26),$C13,'Полная ст-ть с уч.НЗС (Авто)'!CV$11:INDIRECT("'Полная ст-ть с уч.НЗС (Авто)'!CV"&amp;$J$26))/$D13)</f>
        <v>0</v>
      </c>
      <c r="CW13" s="44">
        <f ca="1">IF($D13=0,0,SUMIF('Полная ст-ть с уч.НЗС (Авто)'!$YO$11:INDIRECT("'Полная ст-ть с уч.НЗС (Авто)'!YO"&amp;$J$26),$C13,'Полная ст-ть с уч.НЗС (Авто)'!CW$11:INDIRECT("'Полная ст-ть с уч.НЗС (Авто)'!CW"&amp;$J$26))/$D13)</f>
        <v>0</v>
      </c>
      <c r="CX13" s="44">
        <f ca="1">IF($D13=0,0,SUMIF('Полная ст-ть с уч.НЗС (Авто)'!$YO$11:INDIRECT("'Полная ст-ть с уч.НЗС (Авто)'!YO"&amp;$J$26),$C13,'Полная ст-ть с уч.НЗС (Авто)'!CX$11:INDIRECT("'Полная ст-ть с уч.НЗС (Авто)'!CX"&amp;$J$26))/$D13)</f>
        <v>0</v>
      </c>
      <c r="CY13" s="44">
        <f ca="1">IF($D13=0,0,SUMIF('Полная ст-ть с уч.НЗС (Авто)'!$YO$11:INDIRECT("'Полная ст-ть с уч.НЗС (Авто)'!YO"&amp;$J$26),$C13,'Полная ст-ть с уч.НЗС (Авто)'!CY$11:INDIRECT("'Полная ст-ть с уч.НЗС (Авто)'!CY"&amp;$J$26))/$D13)</f>
        <v>0</v>
      </c>
      <c r="CZ13" s="44">
        <f ca="1">IF($D13=0,0,SUMIF('Полная ст-ть с уч.НЗС (Авто)'!$YO$11:INDIRECT("'Полная ст-ть с уч.НЗС (Авто)'!YO"&amp;$J$26),$C13,'Полная ст-ть с уч.НЗС (Авто)'!CZ$11:INDIRECT("'Полная ст-ть с уч.НЗС (Авто)'!CZ"&amp;$J$26))/$D13)</f>
        <v>0</v>
      </c>
      <c r="DA13" s="44">
        <f ca="1">IF($D13=0,0,SUMIF('Полная ст-ть с уч.НЗС (Авто)'!$YO$11:INDIRECT("'Полная ст-ть с уч.НЗС (Авто)'!YO"&amp;$J$26),$C13,'Полная ст-ть с уч.НЗС (Авто)'!DA$11:INDIRECT("'Полная ст-ть с уч.НЗС (Авто)'!DA"&amp;$J$26))/$D13)</f>
        <v>0</v>
      </c>
      <c r="DB13" s="44">
        <f ca="1">IF($D13=0,0,SUMIF('Полная ст-ть с уч.НЗС (Авто)'!$YO$11:INDIRECT("'Полная ст-ть с уч.НЗС (Авто)'!YO"&amp;$J$26),$C13,'Полная ст-ть с уч.НЗС (Авто)'!DB$11:INDIRECT("'Полная ст-ть с уч.НЗС (Авто)'!DB"&amp;$J$26))/$D13)</f>
        <v>0</v>
      </c>
      <c r="DC13" s="44">
        <f ca="1">IF($D13=0,0,SUMIF('Полная ст-ть с уч.НЗС (Авто)'!$YO$11:INDIRECT("'Полная ст-ть с уч.НЗС (Авто)'!YO"&amp;$J$26),$C13,'Полная ст-ть с уч.НЗС (Авто)'!DC$11:INDIRECT("'Полная ст-ть с уч.НЗС (Авто)'!DC"&amp;$J$26))/$D13)</f>
        <v>0</v>
      </c>
      <c r="DD13" s="44"/>
      <c r="DE13" s="44">
        <f ca="1">IF($D13=0,0,SUMIF('Полная ст-ть с уч.НЗС (Авто)'!$YO$11:INDIRECT("'Полная ст-ть с уч.НЗС (Авто)'!YO"&amp;$J$26),$C13,'Полная ст-ть с уч.НЗС (Авто)'!DE$11:INDIRECT("'Полная ст-ть с уч.НЗС (Авто)'!DE"&amp;$J$26))/$D13)</f>
        <v>0</v>
      </c>
      <c r="DF13" s="44"/>
      <c r="DG13" s="44">
        <f ca="1">IF($D13=0,0,SUMIF('Полная ст-ть с уч.НЗС (Авто)'!$YO$11:INDIRECT("'Полная ст-ть с уч.НЗС (Авто)'!YO"&amp;$J$26),$C13,'Полная ст-ть с уч.НЗС (Авто)'!DG$11:INDIRECT("'Полная ст-ть с уч.НЗС (Авто)'!DG"&amp;$J$26))/$D13)</f>
        <v>0</v>
      </c>
      <c r="DH13" s="44">
        <f ca="1">IF($D13=0,0,SUMIF('Полная ст-ть с уч.НЗС (Авто)'!$YO$11:INDIRECT("'Полная ст-ть с уч.НЗС (Авто)'!YO"&amp;$J$26),$C13,'Полная ст-ть с уч.НЗС (Авто)'!DH$11:INDIRECT("'Полная ст-ть с уч.НЗС (Авто)'!DH"&amp;$J$26))/$D13)</f>
        <v>0</v>
      </c>
      <c r="DI13" s="44">
        <f ca="1">IF($D13=0,0,SUMIF('Полная ст-ть с уч.НЗС (Авто)'!$YO$11:INDIRECT("'Полная ст-ть с уч.НЗС (Авто)'!YO"&amp;$J$26),$C13,'Полная ст-ть с уч.НЗС (Авто)'!DI$11:INDIRECT("'Полная ст-ть с уч.НЗС (Авто)'!DI"&amp;$J$26))/$D13)</f>
        <v>0</v>
      </c>
      <c r="DJ13" s="44">
        <f ca="1">IF($D13=0,0,SUMIF('Полная ст-ть с уч.НЗС (Авто)'!$YO$11:INDIRECT("'Полная ст-ть с уч.НЗС (Авто)'!YO"&amp;$J$26),$C13,'Полная ст-ть с уч.НЗС (Авто)'!DJ$11:INDIRECT("'Полная ст-ть с уч.НЗС (Авто)'!DJ"&amp;$J$26))/$D13)</f>
        <v>0</v>
      </c>
      <c r="DK13" s="44">
        <f ca="1">IF($D13=0,0,SUMIF('Полная ст-ть с уч.НЗС (Авто)'!$YO$11:INDIRECT("'Полная ст-ть с уч.НЗС (Авто)'!YO"&amp;$J$26),$C13,'Полная ст-ть с уч.НЗС (Авто)'!DK$11:INDIRECT("'Полная ст-ть с уч.НЗС (Авто)'!DK"&amp;$J$26))/$D13)</f>
        <v>0</v>
      </c>
      <c r="DL13" s="44">
        <f ca="1">IF($D13=0,0,SUMIF('Полная ст-ть с уч.НЗС (Авто)'!$YO$11:INDIRECT("'Полная ст-ть с уч.НЗС (Авто)'!YO"&amp;$J$26),$C13,'Полная ст-ть с уч.НЗС (Авто)'!DL$11:INDIRECT("'Полная ст-ть с уч.НЗС (Авто)'!DL"&amp;$J$26))/$D13)</f>
        <v>0</v>
      </c>
      <c r="DM13" s="44">
        <f ca="1">IF($D13=0,0,SUMIF('Полная ст-ть с уч.НЗС (Авто)'!$YO$11:INDIRECT("'Полная ст-ть с уч.НЗС (Авто)'!YO"&amp;$J$26),$C13,'Полная ст-ть с уч.НЗС (Авто)'!DM$11:INDIRECT("'Полная ст-ть с уч.НЗС (Авто)'!DM"&amp;$J$26))/$D13)</f>
        <v>0</v>
      </c>
      <c r="DN13" s="44">
        <f ca="1">IF($D13=0,0,SUMIF('Полная ст-ть с уч.НЗС (Авто)'!$YO$11:INDIRECT("'Полная ст-ть с уч.НЗС (Авто)'!YO"&amp;$J$26),$C13,'Полная ст-ть с уч.НЗС (Авто)'!DN$11:INDIRECT("'Полная ст-ть с уч.НЗС (Авто)'!DN"&amp;$J$26))/$D13)</f>
        <v>0</v>
      </c>
      <c r="DO13" s="44">
        <f ca="1">IF($D13=0,0,SUMIF('Полная ст-ть с уч.НЗС (Авто)'!$YO$11:INDIRECT("'Полная ст-ть с уч.НЗС (Авто)'!YO"&amp;$J$26),$C13,'Полная ст-ть с уч.НЗС (Авто)'!DO$11:INDIRECT("'Полная ст-ть с уч.НЗС (Авто)'!DO"&amp;$J$26))/$D13)</f>
        <v>0</v>
      </c>
      <c r="DP13" s="44">
        <f ca="1">IF($D13=0,0,SUMIF('Полная ст-ть с уч.НЗС (Авто)'!$YO$11:INDIRECT("'Полная ст-ть с уч.НЗС (Авто)'!YO"&amp;$J$26),$C13,'Полная ст-ть с уч.НЗС (Авто)'!DP$11:INDIRECT("'Полная ст-ть с уч.НЗС (Авто)'!DP"&amp;$J$26))/$D13)</f>
        <v>0</v>
      </c>
      <c r="DQ13" s="44">
        <f ca="1">IF($D13=0,0,SUMIF('Полная ст-ть с уч.НЗС (Авто)'!$YO$11:INDIRECT("'Полная ст-ть с уч.НЗС (Авто)'!YO"&amp;$J$26),$C13,'Полная ст-ть с уч.НЗС (Авто)'!DQ$11:INDIRECT("'Полная ст-ть с уч.НЗС (Авто)'!DQ"&amp;$J$26))/$D13)</f>
        <v>0</v>
      </c>
      <c r="DR13" s="44">
        <f ca="1">IF($D13=0,0,SUMIF('Полная ст-ть с уч.НЗС (Авто)'!$YO$11:INDIRECT("'Полная ст-ть с уч.НЗС (Авто)'!YO"&amp;$J$26),$C13,'Полная ст-ть с уч.НЗС (Авто)'!DR$11:INDIRECT("'Полная ст-ть с уч.НЗС (Авто)'!DR"&amp;$J$26))/$D13)</f>
        <v>0</v>
      </c>
      <c r="DS13" s="44">
        <f ca="1">IF($D13=0,0,SUMIF('Полная ст-ть с уч.НЗС (Авто)'!$YO$11:INDIRECT("'Полная ст-ть с уч.НЗС (Авто)'!YO"&amp;$J$26),$C13,'Полная ст-ть с уч.НЗС (Авто)'!DS$11:INDIRECT("'Полная ст-ть с уч.НЗС (Авто)'!DS"&amp;$J$26))/$D13)</f>
        <v>0</v>
      </c>
      <c r="DT13" s="44">
        <f ca="1">IF($D13=0,0,SUMIF('Полная ст-ть с уч.НЗС (Авто)'!$YO$11:INDIRECT("'Полная ст-ть с уч.НЗС (Авто)'!YO"&amp;$J$26),$C13,'Полная ст-ть с уч.НЗС (Авто)'!DT$11:INDIRECT("'Полная ст-ть с уч.НЗС (Авто)'!DT"&amp;$J$26))/$D13)</f>
        <v>0</v>
      </c>
      <c r="DU13" s="44">
        <f ca="1">IF($D13=0,0,SUMIF('Полная ст-ть с уч.НЗС (Авто)'!$YO$11:INDIRECT("'Полная ст-ть с уч.НЗС (Авто)'!YO"&amp;$J$26),$C13,'Полная ст-ть с уч.НЗС (Авто)'!DU$11:INDIRECT("'Полная ст-ть с уч.НЗС (Авто)'!DU"&amp;$J$26))/$D13)</f>
        <v>0</v>
      </c>
      <c r="DV13" s="44">
        <f ca="1">IF($D13=0,0,SUMIF('Полная ст-ть с уч.НЗС (Авто)'!$YO$11:INDIRECT("'Полная ст-ть с уч.НЗС (Авто)'!YO"&amp;$J$26),$C13,'Полная ст-ть с уч.НЗС (Авто)'!DV$11:INDIRECT("'Полная ст-ть с уч.НЗС (Авто)'!DV"&amp;$J$26))/$D13)</f>
        <v>0</v>
      </c>
      <c r="DW13" s="44">
        <f ca="1">IF($D13=0,0,SUMIF('Полная ст-ть с уч.НЗС (Авто)'!$YO$11:INDIRECT("'Полная ст-ть с уч.НЗС (Авто)'!YO"&amp;$J$26),$C13,'Полная ст-ть с уч.НЗС (Авто)'!DW$11:INDIRECT("'Полная ст-ть с уч.НЗС (Авто)'!DW"&amp;$J$26))/$D13)</f>
        <v>0</v>
      </c>
      <c r="DX13" s="44">
        <f ca="1">IF($D13=0,0,SUMIF('Полная ст-ть с уч.НЗС (Авто)'!$YO$11:INDIRECT("'Полная ст-ть с уч.НЗС (Авто)'!YO"&amp;$J$26),$C13,'Полная ст-ть с уч.НЗС (Авто)'!DX$11:INDIRECT("'Полная ст-ть с уч.НЗС (Авто)'!DX"&amp;$J$26))/$D13)</f>
        <v>0</v>
      </c>
      <c r="DY13" s="44">
        <f ca="1">IF($D13=0,0,SUMIF('Полная ст-ть с уч.НЗС (Авто)'!$YO$11:INDIRECT("'Полная ст-ть с уч.НЗС (Авто)'!YO"&amp;$J$26),$C13,'Полная ст-ть с уч.НЗС (Авто)'!DY$11:INDIRECT("'Полная ст-ть с уч.НЗС (Авто)'!DY"&amp;$J$26))/$D13)</f>
        <v>0</v>
      </c>
      <c r="DZ13" s="44">
        <f ca="1">IF($D13=0,0,SUMIF('Полная ст-ть с уч.НЗС (Авто)'!$YO$11:INDIRECT("'Полная ст-ть с уч.НЗС (Авто)'!YO"&amp;$J$26),$C13,'Полная ст-ть с уч.НЗС (Авто)'!DZ$11:INDIRECT("'Полная ст-ть с уч.НЗС (Авто)'!DZ"&amp;$J$26))/$D13)</f>
        <v>0</v>
      </c>
      <c r="EA13" s="44">
        <f ca="1">IF($D13=0,0,SUMIF('Полная ст-ть с уч.НЗС (Авто)'!$YO$11:INDIRECT("'Полная ст-ть с уч.НЗС (Авто)'!YO"&amp;$J$26),$C13,'Полная ст-ть с уч.НЗС (Авто)'!EA$11:INDIRECT("'Полная ст-ть с уч.НЗС (Авто)'!EA"&amp;$J$26))/$D13)</f>
        <v>0</v>
      </c>
      <c r="EB13" s="44">
        <f ca="1">IF($D13=0,0,SUMIF('Полная ст-ть с уч.НЗС (Авто)'!$YO$11:INDIRECT("'Полная ст-ть с уч.НЗС (Авто)'!YO"&amp;$J$26),$C13,'Полная ст-ть с уч.НЗС (Авто)'!EB$11:INDIRECT("'Полная ст-ть с уч.НЗС (Авто)'!EB"&amp;$J$26))/$D13)</f>
        <v>0</v>
      </c>
      <c r="EC13" s="44">
        <f ca="1">IF($D13=0,0,SUMIF('Полная ст-ть с уч.НЗС (Авто)'!$YO$11:INDIRECT("'Полная ст-ть с уч.НЗС (Авто)'!YO"&amp;$J$26),$C13,'Полная ст-ть с уч.НЗС (Авто)'!EC$11:INDIRECT("'Полная ст-ть с уч.НЗС (Авто)'!EC"&amp;$J$26))/$D13)</f>
        <v>0</v>
      </c>
      <c r="ED13" s="44">
        <f ca="1">IF($D13=0,0,SUMIF('Полная ст-ть с уч.НЗС (Авто)'!$YO$11:INDIRECT("'Полная ст-ть с уч.НЗС (Авто)'!YO"&amp;$J$26),$C13,'Полная ст-ть с уч.НЗС (Авто)'!ED$11:INDIRECT("'Полная ст-ть с уч.НЗС (Авто)'!ED"&amp;$J$26))/$D13)</f>
        <v>0</v>
      </c>
      <c r="EE13" s="44">
        <f ca="1">IF($D13=0,0,SUMIF('Полная ст-ть с уч.НЗС (Авто)'!$YO$11:INDIRECT("'Полная ст-ть с уч.НЗС (Авто)'!YO"&amp;$J$26),$C13,'Полная ст-ть с уч.НЗС (Авто)'!EE$11:INDIRECT("'Полная ст-ть с уч.НЗС (Авто)'!EE"&amp;$J$26))/$D13)</f>
        <v>0</v>
      </c>
      <c r="EF13" s="44">
        <f ca="1">IF($D13=0,0,SUMIF('Полная ст-ть с уч.НЗС (Авто)'!$YO$11:INDIRECT("'Полная ст-ть с уч.НЗС (Авто)'!YO"&amp;$J$26),$C13,'Полная ст-ть с уч.НЗС (Авто)'!EF$11:INDIRECT("'Полная ст-ть с уч.НЗС (Авто)'!EF"&amp;$J$26))/$D13)</f>
        <v>0</v>
      </c>
      <c r="EG13" s="44">
        <f ca="1">IF($D13=0,0,SUMIF('Полная ст-ть с уч.НЗС (Авто)'!$YO$11:INDIRECT("'Полная ст-ть с уч.НЗС (Авто)'!YO"&amp;$J$26),$C13,'Полная ст-ть с уч.НЗС (Авто)'!EG$11:INDIRECT("'Полная ст-ть с уч.НЗС (Авто)'!EG"&amp;$J$26))/$D13)</f>
        <v>0</v>
      </c>
      <c r="EH13" s="44">
        <f ca="1">IF($D13=0,0,SUMIF('Полная ст-ть с уч.НЗС (Авто)'!$YO$11:INDIRECT("'Полная ст-ть с уч.НЗС (Авто)'!YO"&amp;$J$26),$C13,'Полная ст-ть с уч.НЗС (Авто)'!EH$11:INDIRECT("'Полная ст-ть с уч.НЗС (Авто)'!EH"&amp;$J$26))/$D13)</f>
        <v>0</v>
      </c>
      <c r="EI13" s="44">
        <f ca="1">IF($D13=0,0,SUMIF('Полная ст-ть с уч.НЗС (Авто)'!$YO$11:INDIRECT("'Полная ст-ть с уч.НЗС (Авто)'!YO"&amp;$J$26),$C13,'Полная ст-ть с уч.НЗС (Авто)'!EI$11:INDIRECT("'Полная ст-ть с уч.НЗС (Авто)'!EI"&amp;$J$26))/$D13)</f>
        <v>0</v>
      </c>
      <c r="EJ13" s="44">
        <f ca="1">IF($D13=0,0,SUMIF('Полная ст-ть с уч.НЗС (Авто)'!$YO$11:INDIRECT("'Полная ст-ть с уч.НЗС (Авто)'!YO"&amp;$J$26),$C13,'Полная ст-ть с уч.НЗС (Авто)'!EJ$11:INDIRECT("'Полная ст-ть с уч.НЗС (Авто)'!EJ"&amp;$J$26))/$D13)</f>
        <v>0</v>
      </c>
      <c r="EK13" s="44">
        <f ca="1">IF($D13=0,0,SUMIF('Полная ст-ть с уч.НЗС (Авто)'!$YO$11:INDIRECT("'Полная ст-ть с уч.НЗС (Авто)'!YO"&amp;$J$26),$C13,'Полная ст-ть с уч.НЗС (Авто)'!EK$11:INDIRECT("'Полная ст-ть с уч.НЗС (Авто)'!EK"&amp;$J$26))/$D13)</f>
        <v>0</v>
      </c>
      <c r="EL13" s="44">
        <f ca="1">IF($D13=0,0,SUMIF('Полная ст-ть с уч.НЗС (Авто)'!$YO$11:INDIRECT("'Полная ст-ть с уч.НЗС (Авто)'!YO"&amp;$J$26),$C13,'Полная ст-ть с уч.НЗС (Авто)'!EL$11:INDIRECT("'Полная ст-ть с уч.НЗС (Авто)'!EL"&amp;$J$26))/$D13)</f>
        <v>0</v>
      </c>
      <c r="EM13" s="44">
        <f ca="1">IF($D13=0,0,SUMIF('Полная ст-ть с уч.НЗС (Авто)'!$YO$11:INDIRECT("'Полная ст-ть с уч.НЗС (Авто)'!YO"&amp;$J$26),$C13,'Полная ст-ть с уч.НЗС (Авто)'!EM$11:INDIRECT("'Полная ст-ть с уч.НЗС (Авто)'!EM"&amp;$J$26))/$D13)</f>
        <v>0</v>
      </c>
      <c r="EN13" s="44">
        <f ca="1">IF($D13=0,0,SUMIF('Полная ст-ть с уч.НЗС (Авто)'!$YO$11:INDIRECT("'Полная ст-ть с уч.НЗС (Авто)'!YO"&amp;$J$26),$C13,'Полная ст-ть с уч.НЗС (Авто)'!EN$11:INDIRECT("'Полная ст-ть с уч.НЗС (Авто)'!EN"&amp;$J$26))/$D13)</f>
        <v>0</v>
      </c>
      <c r="EO13" s="44">
        <f ca="1">IF($D13=0,0,SUMIF('Полная ст-ть с уч.НЗС (Авто)'!$YO$11:INDIRECT("'Полная ст-ть с уч.НЗС (Авто)'!YO"&amp;$J$26),$C13,'Полная ст-ть с уч.НЗС (Авто)'!EO$11:INDIRECT("'Полная ст-ть с уч.НЗС (Авто)'!EO"&amp;$J$26))/$D13)</f>
        <v>0</v>
      </c>
      <c r="EP13" s="44">
        <f ca="1">IF($D13=0,0,SUMIF('Полная ст-ть с уч.НЗС (Авто)'!$YO$11:INDIRECT("'Полная ст-ть с уч.НЗС (Авто)'!YO"&amp;$J$26),$C13,'Полная ст-ть с уч.НЗС (Авто)'!EP$11:INDIRECT("'Полная ст-ть с уч.НЗС (Авто)'!EP"&amp;$J$26))/$D13)</f>
        <v>0</v>
      </c>
      <c r="EQ13" s="44">
        <f ca="1">IF($D13=0,0,SUMIF('Полная ст-ть с уч.НЗС (Авто)'!$YO$11:INDIRECT("'Полная ст-ть с уч.НЗС (Авто)'!YO"&amp;$J$26),$C13,'Полная ст-ть с уч.НЗС (Авто)'!EQ$11:INDIRECT("'Полная ст-ть с уч.НЗС (Авто)'!EQ"&amp;$J$26))/$D13)</f>
        <v>0</v>
      </c>
      <c r="ER13" s="44">
        <f ca="1">IF($D13=0,0,SUMIF('Полная ст-ть с уч.НЗС (Авто)'!$YO$11:INDIRECT("'Полная ст-ть с уч.НЗС (Авто)'!YO"&amp;$J$26),$C13,'Полная ст-ть с уч.НЗС (Авто)'!ER$11:INDIRECT("'Полная ст-ть с уч.НЗС (Авто)'!ER"&amp;$J$26))/$D13)</f>
        <v>0</v>
      </c>
      <c r="ES13" s="44">
        <f ca="1">IF($D13=0,0,SUMIF('Полная ст-ть с уч.НЗС (Авто)'!$YO$11:INDIRECT("'Полная ст-ть с уч.НЗС (Авто)'!YO"&amp;$J$26),$C13,'Полная ст-ть с уч.НЗС (Авто)'!ES$11:INDIRECT("'Полная ст-ть с уч.НЗС (Авто)'!ES"&amp;$J$26))/$D13)</f>
        <v>0</v>
      </c>
      <c r="ET13" s="44">
        <f ca="1">IF($D13=0,0,SUMIF('Полная ст-ть с уч.НЗС (Авто)'!$YO$11:INDIRECT("'Полная ст-ть с уч.НЗС (Авто)'!YO"&amp;$J$26),$C13,'Полная ст-ть с уч.НЗС (Авто)'!ET$11:INDIRECT("'Полная ст-ть с уч.НЗС (Авто)'!ET"&amp;$J$26))/$D13)</f>
        <v>0</v>
      </c>
      <c r="EU13" s="44">
        <f ca="1">IF($D13=0,0,SUMIF('Полная ст-ть с уч.НЗС (Авто)'!$YO$11:INDIRECT("'Полная ст-ть с уч.НЗС (Авто)'!YO"&amp;$J$26),$C13,'Полная ст-ть с уч.НЗС (Авто)'!EU$11:INDIRECT("'Полная ст-ть с уч.НЗС (Авто)'!EU"&amp;$J$26))/$D13)</f>
        <v>0</v>
      </c>
      <c r="EV13" s="44">
        <f ca="1">IF($D13=0,0,SUMIF('Полная ст-ть с уч.НЗС (Авто)'!$YO$11:INDIRECT("'Полная ст-ть с уч.НЗС (Авто)'!YO"&amp;$J$26),$C13,'Полная ст-ть с уч.НЗС (Авто)'!EV$11:INDIRECT("'Полная ст-ть с уч.НЗС (Авто)'!EV"&amp;$J$26))/$D13)</f>
        <v>0</v>
      </c>
      <c r="EW13" s="44">
        <f ca="1">IF($D13=0,0,SUMIF('Полная ст-ть с уч.НЗС (Авто)'!$YO$11:INDIRECT("'Полная ст-ть с уч.НЗС (Авто)'!YO"&amp;$J$26),$C13,'Полная ст-ть с уч.НЗС (Авто)'!EW$11:INDIRECT("'Полная ст-ть с уч.НЗС (Авто)'!EW"&amp;$J$26))/$D13)</f>
        <v>0</v>
      </c>
      <c r="EX13" s="44">
        <f ca="1">IF($D13=0,0,SUMIF('Полная ст-ть с уч.НЗС (Авто)'!$YO$11:INDIRECT("'Полная ст-ть с уч.НЗС (Авто)'!YO"&amp;$J$26),$C13,'Полная ст-ть с уч.НЗС (Авто)'!EX$11:INDIRECT("'Полная ст-ть с уч.НЗС (Авто)'!EX"&amp;$J$26))/$D13)</f>
        <v>0</v>
      </c>
      <c r="EY13" s="44">
        <f ca="1">IF($D13=0,0,SUMIF('Полная ст-ть с уч.НЗС (Авто)'!$YO$11:INDIRECT("'Полная ст-ть с уч.НЗС (Авто)'!YO"&amp;$J$26),$C13,'Полная ст-ть с уч.НЗС (Авто)'!EY$11:INDIRECT("'Полная ст-ть с уч.НЗС (Авто)'!EY"&amp;$J$26))/$D13)</f>
        <v>0</v>
      </c>
      <c r="EZ13" s="44">
        <f ca="1">IF($D13=0,0,SUMIF('Полная ст-ть с уч.НЗС (Авто)'!$YO$11:INDIRECT("'Полная ст-ть с уч.НЗС (Авто)'!YO"&amp;$J$26),$C13,'Полная ст-ть с уч.НЗС (Авто)'!EZ$11:INDIRECT("'Полная ст-ть с уч.НЗС (Авто)'!EZ"&amp;$J$26))/$D13)</f>
        <v>0</v>
      </c>
      <c r="FA13" s="44">
        <f ca="1">IF($D13=0,0,SUMIF('Полная ст-ть с уч.НЗС (Авто)'!$YO$11:INDIRECT("'Полная ст-ть с уч.НЗС (Авто)'!YO"&amp;$J$26),$C13,'Полная ст-ть с уч.НЗС (Авто)'!FA$11:INDIRECT("'Полная ст-ть с уч.НЗС (Авто)'!FA"&amp;$J$26))/$D13)</f>
        <v>0</v>
      </c>
      <c r="FB13" s="44">
        <f ca="1">IF($D13=0,0,SUMIF('Полная ст-ть с уч.НЗС (Авто)'!$YO$11:INDIRECT("'Полная ст-ть с уч.НЗС (Авто)'!YO"&amp;$J$26),$C13,'Полная ст-ть с уч.НЗС (Авто)'!FB$11:INDIRECT("'Полная ст-ть с уч.НЗС (Авто)'!FB"&amp;$J$26))/$D13)</f>
        <v>0</v>
      </c>
      <c r="FC13" s="44">
        <f ca="1">IF($D13=0,0,SUMIF('Полная ст-ть с уч.НЗС (Авто)'!$YO$11:INDIRECT("'Полная ст-ть с уч.НЗС (Авто)'!YO"&amp;$J$26),$C13,'Полная ст-ть с уч.НЗС (Авто)'!FC$11:INDIRECT("'Полная ст-ть с уч.НЗС (Авто)'!FC"&amp;$J$26))/$D13)</f>
        <v>0</v>
      </c>
      <c r="FD13" s="44">
        <f ca="1">IF($D13=0,0,SUMIF('Полная ст-ть с уч.НЗС (Авто)'!$YO$11:INDIRECT("'Полная ст-ть с уч.НЗС (Авто)'!YO"&amp;$J$26),$C13,'Полная ст-ть с уч.НЗС (Авто)'!FD$11:INDIRECT("'Полная ст-ть с уч.НЗС (Авто)'!FD"&amp;$J$26))/$D13)</f>
        <v>0</v>
      </c>
      <c r="FE13" s="44">
        <f ca="1">IF($D13=0,0,SUMIF('Полная ст-ть с уч.НЗС (Авто)'!$YO$11:INDIRECT("'Полная ст-ть с уч.НЗС (Авто)'!YO"&amp;$J$26),$C13,'Полная ст-ть с уч.НЗС (Авто)'!FE$11:INDIRECT("'Полная ст-ть с уч.НЗС (Авто)'!FE"&amp;$J$26))/$D13)</f>
        <v>0</v>
      </c>
      <c r="FF13" s="44">
        <f ca="1">IF($D13=0,0,SUMIF('Полная ст-ть с уч.НЗС (Авто)'!$YO$11:INDIRECT("'Полная ст-ть с уч.НЗС (Авто)'!YO"&amp;$J$26),$C13,'Полная ст-ть с уч.НЗС (Авто)'!FF$11:INDIRECT("'Полная ст-ть с уч.НЗС (Авто)'!FF"&amp;$J$26))/$D13)</f>
        <v>0</v>
      </c>
      <c r="FG13" s="44">
        <f ca="1">IF($D13=0,0,SUMIF('Полная ст-ть с уч.НЗС (Авто)'!$YO$11:INDIRECT("'Полная ст-ть с уч.НЗС (Авто)'!YO"&amp;$J$26),$C13,'Полная ст-ть с уч.НЗС (Авто)'!FG$11:INDIRECT("'Полная ст-ть с уч.НЗС (Авто)'!FG"&amp;$J$26))/$D13)</f>
        <v>0</v>
      </c>
      <c r="FH13" s="44">
        <f ca="1">IF($D13=0,0,SUMIF('Полная ст-ть с уч.НЗС (Авто)'!$YO$11:INDIRECT("'Полная ст-ть с уч.НЗС (Авто)'!YO"&amp;$J$26),$C13,'Полная ст-ть с уч.НЗС (Авто)'!FH$11:INDIRECT("'Полная ст-ть с уч.НЗС (Авто)'!FH"&amp;$J$26))/$D13)</f>
        <v>0</v>
      </c>
      <c r="FI13" s="44">
        <f ca="1">IF($D13=0,0,SUMIF('Полная ст-ть с уч.НЗС (Авто)'!$YO$11:INDIRECT("'Полная ст-ть с уч.НЗС (Авто)'!YO"&amp;$J$26),$C13,'Полная ст-ть с уч.НЗС (Авто)'!FI$11:INDIRECT("'Полная ст-ть с уч.НЗС (Авто)'!FI"&amp;$J$26))/$D13)</f>
        <v>0</v>
      </c>
      <c r="FJ13" s="44">
        <f ca="1">IF($D13=0,0,SUMIF('Полная ст-ть с уч.НЗС (Авто)'!$YO$11:INDIRECT("'Полная ст-ть с уч.НЗС (Авто)'!YO"&amp;$J$26),$C13,'Полная ст-ть с уч.НЗС (Авто)'!FJ$11:INDIRECT("'Полная ст-ть с уч.НЗС (Авто)'!FJ"&amp;$J$26))/$D13)</f>
        <v>0</v>
      </c>
      <c r="FK13" s="44">
        <f ca="1">IF($D13=0,0,SUMIF('Полная ст-ть с уч.НЗС (Авто)'!$YO$11:INDIRECT("'Полная ст-ть с уч.НЗС (Авто)'!YO"&amp;$J$26),$C13,'Полная ст-ть с уч.НЗС (Авто)'!FK$11:INDIRECT("'Полная ст-ть с уч.НЗС (Авто)'!FK"&amp;$J$26))/$D13)</f>
        <v>0</v>
      </c>
      <c r="FL13" s="44">
        <f ca="1">IF($D13=0,0,SUMIF('Полная ст-ть с уч.НЗС (Авто)'!$YO$11:INDIRECT("'Полная ст-ть с уч.НЗС (Авто)'!YO"&amp;$J$26),$C13,'Полная ст-ть с уч.НЗС (Авто)'!FL$11:INDIRECT("'Полная ст-ть с уч.НЗС (Авто)'!FL"&amp;$J$26))/$D13)</f>
        <v>0</v>
      </c>
      <c r="FM13" s="44">
        <f ca="1">IF($D13=0,0,SUMIF('Полная ст-ть с уч.НЗС (Авто)'!$YO$11:INDIRECT("'Полная ст-ть с уч.НЗС (Авто)'!YO"&amp;$J$26),$C13,'Полная ст-ть с уч.НЗС (Авто)'!FM$11:INDIRECT("'Полная ст-ть с уч.НЗС (Авто)'!FM"&amp;$J$26))/$D13)</f>
        <v>0</v>
      </c>
      <c r="FN13" s="44">
        <f ca="1">IF($D13=0,0,SUMIF('Полная ст-ть с уч.НЗС (Авто)'!$YO$11:INDIRECT("'Полная ст-ть с уч.НЗС (Авто)'!YO"&amp;$J$26),$C13,'Полная ст-ть с уч.НЗС (Авто)'!FN$11:INDIRECT("'Полная ст-ть с уч.НЗС (Авто)'!FN"&amp;$J$26))/$D13)</f>
        <v>0</v>
      </c>
      <c r="FO13" s="44">
        <f ca="1">IF($D13=0,0,SUMIF('Полная ст-ть с уч.НЗС (Авто)'!$YO$11:INDIRECT("'Полная ст-ть с уч.НЗС (Авто)'!YO"&amp;$J$26),$C13,'Полная ст-ть с уч.НЗС (Авто)'!FO$11:INDIRECT("'Полная ст-ть с уч.НЗС (Авто)'!FO"&amp;$J$26))/$D13)</f>
        <v>0</v>
      </c>
      <c r="FP13" s="44">
        <f ca="1">IF($D13=0,0,SUMIF('Полная ст-ть с уч.НЗС (Авто)'!$YO$11:INDIRECT("'Полная ст-ть с уч.НЗС (Авто)'!YO"&amp;$J$26),$C13,'Полная ст-ть с уч.НЗС (Авто)'!FP$11:INDIRECT("'Полная ст-ть с уч.НЗС (Авто)'!FP"&amp;$J$26))/$D13)</f>
        <v>0</v>
      </c>
      <c r="FQ13" s="44">
        <f ca="1">IF($D13=0,0,SUMIF('Полная ст-ть с уч.НЗС (Авто)'!$YO$11:INDIRECT("'Полная ст-ть с уч.НЗС (Авто)'!YO"&amp;$J$26),$C13,'Полная ст-ть с уч.НЗС (Авто)'!FQ$11:INDIRECT("'Полная ст-ть с уч.НЗС (Авто)'!FQ"&amp;$J$26))/$D13)</f>
        <v>0</v>
      </c>
      <c r="FR13" s="44">
        <f ca="1">IF($D13=0,0,SUMIF('Полная ст-ть с уч.НЗС (Авто)'!$YO$11:INDIRECT("'Полная ст-ть с уч.НЗС (Авто)'!YO"&amp;$J$26),$C13,'Полная ст-ть с уч.НЗС (Авто)'!FR$11:INDIRECT("'Полная ст-ть с уч.НЗС (Авто)'!FR"&amp;$J$26))/$D13)</f>
        <v>0</v>
      </c>
      <c r="FS13" s="44">
        <f ca="1">IF($D13=0,0,SUMIF('Полная ст-ть с уч.НЗС (Авто)'!$YO$11:INDIRECT("'Полная ст-ть с уч.НЗС (Авто)'!YO"&amp;$J$26),$C13,'Полная ст-ть с уч.НЗС (Авто)'!FS$11:INDIRECT("'Полная ст-ть с уч.НЗС (Авто)'!FS"&amp;$J$26))/$D13)</f>
        <v>0</v>
      </c>
      <c r="FT13" s="44">
        <f ca="1">IF($D13=0,0,SUMIF('Полная ст-ть с уч.НЗС (Авто)'!$YO$11:INDIRECT("'Полная ст-ть с уч.НЗС (Авто)'!YO"&amp;$J$26),$C13,'Полная ст-ть с уч.НЗС (Авто)'!FT$11:INDIRECT("'Полная ст-ть с уч.НЗС (Авто)'!FT"&amp;$J$26))/$D13)</f>
        <v>0</v>
      </c>
      <c r="FU13" s="44">
        <f ca="1">IF($D13=0,0,SUMIF('Полная ст-ть с уч.НЗС (Авто)'!$YO$11:INDIRECT("'Полная ст-ть с уч.НЗС (Авто)'!YO"&amp;$J$26),$C13,'Полная ст-ть с уч.НЗС (Авто)'!FU$11:INDIRECT("'Полная ст-ть с уч.НЗС (Авто)'!FU"&amp;$J$26))/$D13)</f>
        <v>0</v>
      </c>
      <c r="FV13" s="44">
        <f ca="1">IF($D13=0,0,SUMIF('Полная ст-ть с уч.НЗС (Авто)'!$YO$11:INDIRECT("'Полная ст-ть с уч.НЗС (Авто)'!YO"&amp;$J$26),$C13,'Полная ст-ть с уч.НЗС (Авто)'!FV$11:INDIRECT("'Полная ст-ть с уч.НЗС (Авто)'!FV"&amp;$J$26))/$D13)</f>
        <v>0</v>
      </c>
      <c r="FW13" s="44">
        <f ca="1">IF($D13=0,0,SUMIF('Полная ст-ть с уч.НЗС (Авто)'!$YO$11:INDIRECT("'Полная ст-ть с уч.НЗС (Авто)'!YO"&amp;$J$26),$C13,'Полная ст-ть с уч.НЗС (Авто)'!FW$11:INDIRECT("'Полная ст-ть с уч.НЗС (Авто)'!FW"&amp;$J$26))/$D13)</f>
        <v>0</v>
      </c>
      <c r="FX13" s="44">
        <f ca="1">IF($D13=0,0,SUMIF('Полная ст-ть с уч.НЗС (Авто)'!$YO$11:INDIRECT("'Полная ст-ть с уч.НЗС (Авто)'!YO"&amp;$J$26),$C13,'Полная ст-ть с уч.НЗС (Авто)'!FX$11:INDIRECT("'Полная ст-ть с уч.НЗС (Авто)'!FX"&amp;$J$26))/$D13)</f>
        <v>0</v>
      </c>
      <c r="FY13" s="44">
        <f ca="1">IF($D13=0,0,SUMIF('Полная ст-ть с уч.НЗС (Авто)'!$YO$11:INDIRECT("'Полная ст-ть с уч.НЗС (Авто)'!YO"&amp;$J$26),$C13,'Полная ст-ть с уч.НЗС (Авто)'!FY$11:INDIRECT("'Полная ст-ть с уч.НЗС (Авто)'!FY"&amp;$J$26))/$D13)</f>
        <v>0</v>
      </c>
      <c r="FZ13" s="44">
        <f ca="1">IF($D13=0,0,SUMIF('Полная ст-ть с уч.НЗС (Авто)'!$YO$11:INDIRECT("'Полная ст-ть с уч.НЗС (Авто)'!YO"&amp;$J$26),$C13,'Полная ст-ть с уч.НЗС (Авто)'!FZ$11:INDIRECT("'Полная ст-ть с уч.НЗС (Авто)'!FZ"&amp;$J$26))/$D13)</f>
        <v>0</v>
      </c>
      <c r="GA13" s="44">
        <f ca="1">IF($D13=0,0,SUMIF('Полная ст-ть с уч.НЗС (Авто)'!$YO$11:INDIRECT("'Полная ст-ть с уч.НЗС (Авто)'!YO"&amp;$J$26),$C13,'Полная ст-ть с уч.НЗС (Авто)'!GA$11:INDIRECT("'Полная ст-ть с уч.НЗС (Авто)'!GA"&amp;$J$26))/$D13)</f>
        <v>0</v>
      </c>
      <c r="GB13" s="44">
        <f ca="1">IF($D13=0,0,SUMIF('Полная ст-ть с уч.НЗС (Авто)'!$YO$11:INDIRECT("'Полная ст-ть с уч.НЗС (Авто)'!YO"&amp;$J$26),$C13,'Полная ст-ть с уч.НЗС (Авто)'!GB$11:INDIRECT("'Полная ст-ть с уч.НЗС (Авто)'!GB"&amp;$J$26))/$D13)</f>
        <v>0</v>
      </c>
      <c r="GC13" s="44">
        <f ca="1">IF($D13=0,0,SUMIF('Полная ст-ть с уч.НЗС (Авто)'!$YO$11:INDIRECT("'Полная ст-ть с уч.НЗС (Авто)'!YO"&amp;$J$26),$C13,'Полная ст-ть с уч.НЗС (Авто)'!GC$11:INDIRECT("'Полная ст-ть с уч.НЗС (Авто)'!GC"&amp;$J$26))/$D13)</f>
        <v>0</v>
      </c>
      <c r="GD13" s="44">
        <f ca="1">IF($D13=0,0,SUMIF('Полная ст-ть с уч.НЗС (Авто)'!$YO$11:INDIRECT("'Полная ст-ть с уч.НЗС (Авто)'!YO"&amp;$J$26),$C13,'Полная ст-ть с уч.НЗС (Авто)'!GD$11:INDIRECT("'Полная ст-ть с уч.НЗС (Авто)'!GD"&amp;$J$26))/$D13)</f>
        <v>0</v>
      </c>
      <c r="GE13" s="44">
        <f ca="1">IF($D13=0,0,SUMIF('Полная ст-ть с уч.НЗС (Авто)'!$YO$11:INDIRECT("'Полная ст-ть с уч.НЗС (Авто)'!YO"&amp;$J$26),$C13,'Полная ст-ть с уч.НЗС (Авто)'!GE$11:INDIRECT("'Полная ст-ть с уч.НЗС (Авто)'!GE"&amp;$J$26))/$D13)</f>
        <v>0</v>
      </c>
      <c r="GF13" s="44">
        <f ca="1">IF($D13=0,0,SUMIF('Полная ст-ть с уч.НЗС (Авто)'!$YO$11:INDIRECT("'Полная ст-ть с уч.НЗС (Авто)'!YO"&amp;$J$26),$C13,'Полная ст-ть с уч.НЗС (Авто)'!GF$11:INDIRECT("'Полная ст-ть с уч.НЗС (Авто)'!GF"&amp;$J$26))/$D13)</f>
        <v>0</v>
      </c>
      <c r="GG13" s="44">
        <f ca="1">IF($D13=0,0,SUMIF('Полная ст-ть с уч.НЗС (Авто)'!$YO$11:INDIRECT("'Полная ст-ть с уч.НЗС (Авто)'!YO"&amp;$J$26),$C13,'Полная ст-ть с уч.НЗС (Авто)'!GG$11:INDIRECT("'Полная ст-ть с уч.НЗС (Авто)'!GG"&amp;$J$26))/$D13)</f>
        <v>0</v>
      </c>
      <c r="GH13" s="44">
        <f ca="1">IF($D13=0,0,SUMIF('Полная ст-ть с уч.НЗС (Авто)'!$YO$11:INDIRECT("'Полная ст-ть с уч.НЗС (Авто)'!YO"&amp;$J$26),$C13,'Полная ст-ть с уч.НЗС (Авто)'!GH$11:INDIRECT("'Полная ст-ть с уч.НЗС (Авто)'!GH"&amp;$J$26))/$D13)</f>
        <v>0</v>
      </c>
      <c r="GI13" s="44">
        <f ca="1">IF($D13=0,0,SUMIF('Полная ст-ть с уч.НЗС (Авто)'!$YO$11:INDIRECT("'Полная ст-ть с уч.НЗС (Авто)'!YO"&amp;$J$26),$C13,'Полная ст-ть с уч.НЗС (Авто)'!GI$11:INDIRECT("'Полная ст-ть с уч.НЗС (Авто)'!GI"&amp;$J$26))/$D13)</f>
        <v>0</v>
      </c>
      <c r="GJ13" s="44">
        <f ca="1">IF($D13=0,0,SUMIF('Полная ст-ть с уч.НЗС (Авто)'!$YO$11:INDIRECT("'Полная ст-ть с уч.НЗС (Авто)'!YO"&amp;$J$26),$C13,'Полная ст-ть с уч.НЗС (Авто)'!GJ$11:INDIRECT("'Полная ст-ть с уч.НЗС (Авто)'!GJ"&amp;$J$26))/$D13)</f>
        <v>0</v>
      </c>
      <c r="GK13" s="44">
        <f ca="1">IF($D13=0,0,SUMIF('Полная ст-ть с уч.НЗС (Авто)'!$YO$11:INDIRECT("'Полная ст-ть с уч.НЗС (Авто)'!YO"&amp;$J$26),$C13,'Полная ст-ть с уч.НЗС (Авто)'!GK$11:INDIRECT("'Полная ст-ть с уч.НЗС (Авто)'!GK"&amp;$J$26))/$D13)</f>
        <v>0</v>
      </c>
      <c r="GL13" s="44">
        <f ca="1">IF($D13=0,0,SUMIF('Полная ст-ть с уч.НЗС (Авто)'!$YO$11:INDIRECT("'Полная ст-ть с уч.НЗС (Авто)'!YO"&amp;$J$26),$C13,'Полная ст-ть с уч.НЗС (Авто)'!GL$11:INDIRECT("'Полная ст-ть с уч.НЗС (Авто)'!GL"&amp;$J$26))/$D13)</f>
        <v>0</v>
      </c>
      <c r="GM13" s="44">
        <f ca="1">IF($D13=0,0,SUMIF('Полная ст-ть с уч.НЗС (Авто)'!$YO$11:INDIRECT("'Полная ст-ть с уч.НЗС (Авто)'!YO"&amp;$J$26),$C13,'Полная ст-ть с уч.НЗС (Авто)'!GM$11:INDIRECT("'Полная ст-ть с уч.НЗС (Авто)'!GM"&amp;$J$26))/$D13)</f>
        <v>0</v>
      </c>
      <c r="GN13" s="44">
        <f ca="1">IF($D13=0,0,SUMIF('Полная ст-ть с уч.НЗС (Авто)'!$YO$11:INDIRECT("'Полная ст-ть с уч.НЗС (Авто)'!YO"&amp;$J$26),$C13,'Полная ст-ть с уч.НЗС (Авто)'!GN$11:INDIRECT("'Полная ст-ть с уч.НЗС (Авто)'!GN"&amp;$J$26))/$D13)</f>
        <v>0</v>
      </c>
      <c r="GO13" s="44">
        <f ca="1">IF($D13=0,0,SUMIF('Полная ст-ть с уч.НЗС (Авто)'!$YO$11:INDIRECT("'Полная ст-ть с уч.НЗС (Авто)'!YO"&amp;$J$26),$C13,'Полная ст-ть с уч.НЗС (Авто)'!GO$11:INDIRECT("'Полная ст-ть с уч.НЗС (Авто)'!GO"&amp;$J$26))/$D13)</f>
        <v>0</v>
      </c>
      <c r="GP13" s="44">
        <f ca="1">IF($D13=0,0,SUMIF('Полная ст-ть с уч.НЗС (Авто)'!$YO$11:INDIRECT("'Полная ст-ть с уч.НЗС (Авто)'!YO"&amp;$J$26),$C13,'Полная ст-ть с уч.НЗС (Авто)'!GP$11:INDIRECT("'Полная ст-ть с уч.НЗС (Авто)'!GP"&amp;$J$26))/$D13)</f>
        <v>0</v>
      </c>
      <c r="GQ13" s="44">
        <f ca="1">IF($D13=0,0,SUMIF('Полная ст-ть с уч.НЗС (Авто)'!$YO$11:INDIRECT("'Полная ст-ть с уч.НЗС (Авто)'!YO"&amp;$J$26),$C13,'Полная ст-ть с уч.НЗС (Авто)'!GQ$11:INDIRECT("'Полная ст-ть с уч.НЗС (Авто)'!GQ"&amp;$J$26))/$D13)</f>
        <v>0</v>
      </c>
      <c r="GR13" s="44">
        <f ca="1">IF($D13=0,0,SUMIF('Полная ст-ть с уч.НЗС (Авто)'!$YO$11:INDIRECT("'Полная ст-ть с уч.НЗС (Авто)'!YO"&amp;$J$26),$C13,'Полная ст-ть с уч.НЗС (Авто)'!GR$11:INDIRECT("'Полная ст-ть с уч.НЗС (Авто)'!GR"&amp;$J$26))/$D13)</f>
        <v>0</v>
      </c>
      <c r="GS13" s="44">
        <f ca="1">IF($D13=0,0,SUMIF('Полная ст-ть с уч.НЗС (Авто)'!$YO$11:INDIRECT("'Полная ст-ть с уч.НЗС (Авто)'!YO"&amp;$J$26),$C13,'Полная ст-ть с уч.НЗС (Авто)'!GS$11:INDIRECT("'Полная ст-ть с уч.НЗС (Авто)'!GS"&amp;$J$26))/$D13)</f>
        <v>0</v>
      </c>
      <c r="GT13" s="44">
        <f ca="1">IF($D13=0,0,SUMIF('Полная ст-ть с уч.НЗС (Авто)'!$YO$11:INDIRECT("'Полная ст-ть с уч.НЗС (Авто)'!YO"&amp;$J$26),$C13,'Полная ст-ть с уч.НЗС (Авто)'!GT$11:INDIRECT("'Полная ст-ть с уч.НЗС (Авто)'!GT"&amp;$J$26))/$D13)</f>
        <v>0</v>
      </c>
      <c r="GU13" s="44">
        <f ca="1">IF($D13=0,0,SUMIF('Полная ст-ть с уч.НЗС (Авто)'!$YO$11:INDIRECT("'Полная ст-ть с уч.НЗС (Авто)'!YO"&amp;$J$26),$C13,'Полная ст-ть с уч.НЗС (Авто)'!GU$11:INDIRECT("'Полная ст-ть с уч.НЗС (Авто)'!GU"&amp;$J$26))/$D13)</f>
        <v>0</v>
      </c>
      <c r="GV13" s="44">
        <f ca="1">IF($D13=0,0,SUMIF('Полная ст-ть с уч.НЗС (Авто)'!$YO$11:INDIRECT("'Полная ст-ть с уч.НЗС (Авто)'!YO"&amp;$J$26),$C13,'Полная ст-ть с уч.НЗС (Авто)'!GV$11:INDIRECT("'Полная ст-ть с уч.НЗС (Авто)'!GV"&amp;$J$26))/$D13)</f>
        <v>0</v>
      </c>
      <c r="GW13" s="44">
        <f ca="1">IF($D13=0,0,SUMIF('Полная ст-ть с уч.НЗС (Авто)'!$YO$11:INDIRECT("'Полная ст-ть с уч.НЗС (Авто)'!YO"&amp;$J$26),$C13,'Полная ст-ть с уч.НЗС (Авто)'!GW$11:INDIRECT("'Полная ст-ть с уч.НЗС (Авто)'!GW"&amp;$J$26))/$D13)</f>
        <v>0</v>
      </c>
      <c r="GX13" s="44">
        <f ca="1">IF($D13=0,0,SUMIF('Полная ст-ть с уч.НЗС (Авто)'!$YO$11:INDIRECT("'Полная ст-ть с уч.НЗС (Авто)'!YO"&amp;$J$26),$C13,'Полная ст-ть с уч.НЗС (Авто)'!GX$11:INDIRECT("'Полная ст-ть с уч.НЗС (Авто)'!GX"&amp;$J$26))/$D13)</f>
        <v>0</v>
      </c>
      <c r="GY13" s="44">
        <f ca="1">IF($D13=0,0,SUMIF('Полная ст-ть с уч.НЗС (Авто)'!$YO$11:INDIRECT("'Полная ст-ть с уч.НЗС (Авто)'!YO"&amp;$J$26),$C13,'Полная ст-ть с уч.НЗС (Авто)'!GY$11:INDIRECT("'Полная ст-ть с уч.НЗС (Авто)'!GY"&amp;$J$26))/$D13)</f>
        <v>0</v>
      </c>
      <c r="GZ13" s="44">
        <f ca="1">IF($D13=0,0,SUMIF('Полная ст-ть с уч.НЗС (Авто)'!$YO$11:INDIRECT("'Полная ст-ть с уч.НЗС (Авто)'!YO"&amp;$J$26),$C13,'Полная ст-ть с уч.НЗС (Авто)'!GZ$11:INDIRECT("'Полная ст-ть с уч.НЗС (Авто)'!GZ"&amp;$J$26))/$D13)</f>
        <v>0</v>
      </c>
      <c r="HA13" s="44">
        <f ca="1">IF($D13=0,0,SUMIF('Полная ст-ть с уч.НЗС (Авто)'!$YO$11:INDIRECT("'Полная ст-ть с уч.НЗС (Авто)'!YO"&amp;$J$26),$C13,'Полная ст-ть с уч.НЗС (Авто)'!HA$11:INDIRECT("'Полная ст-ть с уч.НЗС (Авто)'!HA"&amp;$J$26))/$D13)</f>
        <v>0</v>
      </c>
      <c r="HB13" s="44">
        <f ca="1">IF($D13=0,0,SUMIF('Полная ст-ть с уч.НЗС (Авто)'!$YO$11:INDIRECT("'Полная ст-ть с уч.НЗС (Авто)'!YO"&amp;$J$26),$C13,'Полная ст-ть с уч.НЗС (Авто)'!HB$11:INDIRECT("'Полная ст-ть с уч.НЗС (Авто)'!HB"&amp;$J$26))/$D13)</f>
        <v>0</v>
      </c>
      <c r="HC13" s="44">
        <f ca="1">IF($D13=0,0,SUMIF('Полная ст-ть с уч.НЗС (Авто)'!$YO$11:INDIRECT("'Полная ст-ть с уч.НЗС (Авто)'!YO"&amp;$J$26),$C13,'Полная ст-ть с уч.НЗС (Авто)'!HC$11:INDIRECT("'Полная ст-ть с уч.НЗС (Авто)'!HC"&amp;$J$26))/$D13)</f>
        <v>0</v>
      </c>
      <c r="HD13" s="44">
        <f ca="1">IF($D13=0,0,SUMIF('Полная ст-ть с уч.НЗС (Авто)'!$YO$11:INDIRECT("'Полная ст-ть с уч.НЗС (Авто)'!YO"&amp;$J$26),$C13,'Полная ст-ть с уч.НЗС (Авто)'!HD$11:INDIRECT("'Полная ст-ть с уч.НЗС (Авто)'!HD"&amp;$J$26))/$D13)</f>
        <v>0</v>
      </c>
      <c r="HE13" s="44">
        <f ca="1">IF($D13=0,0,SUMIF('Полная ст-ть с уч.НЗС (Авто)'!$YO$11:INDIRECT("'Полная ст-ть с уч.НЗС (Авто)'!YO"&amp;$J$26),$C13,'Полная ст-ть с уч.НЗС (Авто)'!HE$11:INDIRECT("'Полная ст-ть с уч.НЗС (Авто)'!HE"&amp;$J$26))/$D13)</f>
        <v>0</v>
      </c>
      <c r="HF13" s="44">
        <f ca="1">IF($D13=0,0,SUMIF('Полная ст-ть с уч.НЗС (Авто)'!$YO$11:INDIRECT("'Полная ст-ть с уч.НЗС (Авто)'!YO"&amp;$J$26),$C13,'Полная ст-ть с уч.НЗС (Авто)'!HF$11:INDIRECT("'Полная ст-ть с уч.НЗС (Авто)'!HF"&amp;$J$26))/$D13)</f>
        <v>0</v>
      </c>
      <c r="HG13" s="44">
        <f ca="1">IF($D13=0,0,SUMIF('Полная ст-ть с уч.НЗС (Авто)'!$YO$11:INDIRECT("'Полная ст-ть с уч.НЗС (Авто)'!YO"&amp;$J$26),$C13,'Полная ст-ть с уч.НЗС (Авто)'!HG$11:INDIRECT("'Полная ст-ть с уч.НЗС (Авто)'!HG"&amp;$J$26))/$D13)</f>
        <v>0</v>
      </c>
      <c r="HH13" s="44">
        <f ca="1">IF($D13=0,0,SUMIF('Полная ст-ть с уч.НЗС (Авто)'!$YO$11:INDIRECT("'Полная ст-ть с уч.НЗС (Авто)'!YO"&amp;$J$26),$C13,'Полная ст-ть с уч.НЗС (Авто)'!HH$11:INDIRECT("'Полная ст-ть с уч.НЗС (Авто)'!HH"&amp;$J$26))/$D13)</f>
        <v>0</v>
      </c>
      <c r="HI13" s="44">
        <f ca="1">IF($D13=0,0,SUMIF('Полная ст-ть с уч.НЗС (Авто)'!$YO$11:INDIRECT("'Полная ст-ть с уч.НЗС (Авто)'!YO"&amp;$J$26),$C13,'Полная ст-ть с уч.НЗС (Авто)'!HI$11:INDIRECT("'Полная ст-ть с уч.НЗС (Авто)'!HI"&amp;$J$26))/$D13)</f>
        <v>0</v>
      </c>
      <c r="HJ13" s="44">
        <f ca="1">IF($D13=0,0,SUMIF('Полная ст-ть с уч.НЗС (Авто)'!$YO$11:INDIRECT("'Полная ст-ть с уч.НЗС (Авто)'!YO"&amp;$J$26),$C13,'Полная ст-ть с уч.НЗС (Авто)'!HJ$11:INDIRECT("'Полная ст-ть с уч.НЗС (Авто)'!HJ"&amp;$J$26))/$D13)</f>
        <v>0</v>
      </c>
      <c r="HK13" s="44">
        <f ca="1">IF($D13=0,0,SUMIF('Полная ст-ть с уч.НЗС (Авто)'!$YO$11:INDIRECT("'Полная ст-ть с уч.НЗС (Авто)'!YO"&amp;$J$26),$C13,'Полная ст-ть с уч.НЗС (Авто)'!HK$11:INDIRECT("'Полная ст-ть с уч.НЗС (Авто)'!HK"&amp;$J$26))/$D13)</f>
        <v>0</v>
      </c>
      <c r="HL13" s="44">
        <f ca="1">IF($D13=0,0,SUMIF('Полная ст-ть с уч.НЗС (Авто)'!$YO$11:INDIRECT("'Полная ст-ть с уч.НЗС (Авто)'!YO"&amp;$J$26),$C13,'Полная ст-ть с уч.НЗС (Авто)'!HL$11:INDIRECT("'Полная ст-ть с уч.НЗС (Авто)'!HL"&amp;$J$26))/$D13)</f>
        <v>0</v>
      </c>
      <c r="HM13" s="44">
        <f ca="1">IF($D13=0,0,SUMIF('Полная ст-ть с уч.НЗС (Авто)'!$YO$11:INDIRECT("'Полная ст-ть с уч.НЗС (Авто)'!YO"&amp;$J$26),$C13,'Полная ст-ть с уч.НЗС (Авто)'!HM$11:INDIRECT("'Полная ст-ть с уч.НЗС (Авто)'!HM"&amp;$J$26))/$D13)</f>
        <v>0</v>
      </c>
      <c r="HN13" s="44">
        <f ca="1">IF($D13=0,0,SUMIF('Полная ст-ть с уч.НЗС (Авто)'!$YO$11:INDIRECT("'Полная ст-ть с уч.НЗС (Авто)'!YO"&amp;$J$26),$C13,'Полная ст-ть с уч.НЗС (Авто)'!HN$11:INDIRECT("'Полная ст-ть с уч.НЗС (Авто)'!HN"&amp;$J$26))/$D13)</f>
        <v>0</v>
      </c>
      <c r="HO13" s="44">
        <f ca="1">IF($D13=0,0,SUMIF('Полная ст-ть с уч.НЗС (Авто)'!$YO$11:INDIRECT("'Полная ст-ть с уч.НЗС (Авто)'!YO"&amp;$J$26),$C13,'Полная ст-ть с уч.НЗС (Авто)'!HO$11:INDIRECT("'Полная ст-ть с уч.НЗС (Авто)'!HO"&amp;$J$26))/$D13)</f>
        <v>0</v>
      </c>
      <c r="HP13" s="44">
        <f ca="1">IF($D13=0,0,SUMIF('Полная ст-ть с уч.НЗС (Авто)'!$YO$11:INDIRECT("'Полная ст-ть с уч.НЗС (Авто)'!YO"&amp;$J$26),$C13,'Полная ст-ть с уч.НЗС (Авто)'!HP$11:INDIRECT("'Полная ст-ть с уч.НЗС (Авто)'!HP"&amp;$J$26))/$D13)</f>
        <v>0</v>
      </c>
      <c r="HQ13" s="44">
        <f ca="1">IF($D13=0,0,SUMIF('Полная ст-ть с уч.НЗС (Авто)'!$YO$11:INDIRECT("'Полная ст-ть с уч.НЗС (Авто)'!YO"&amp;$J$26),$C13,'Полная ст-ть с уч.НЗС (Авто)'!HQ$11:INDIRECT("'Полная ст-ть с уч.НЗС (Авто)'!HQ"&amp;$J$26))/$D13)</f>
        <v>0</v>
      </c>
      <c r="HR13" s="44">
        <f ca="1">IF($D13=0,0,SUMIF('Полная ст-ть с уч.НЗС (Авто)'!$YO$11:INDIRECT("'Полная ст-ть с уч.НЗС (Авто)'!YO"&amp;$J$26),$C13,'Полная ст-ть с уч.НЗС (Авто)'!HR$11:INDIRECT("'Полная ст-ть с уч.НЗС (Авто)'!HR"&amp;$J$26))/$D13)</f>
        <v>0</v>
      </c>
      <c r="HS13" s="44">
        <f ca="1">IF($D13=0,0,SUMIF('Полная ст-ть с уч.НЗС (Авто)'!$YO$11:INDIRECT("'Полная ст-ть с уч.НЗС (Авто)'!YO"&amp;$J$26),$C13,'Полная ст-ть с уч.НЗС (Авто)'!HS$11:INDIRECT("'Полная ст-ть с уч.НЗС (Авто)'!HS"&amp;$J$26))/$D13)</f>
        <v>0</v>
      </c>
      <c r="HT13" s="44">
        <f ca="1">IF($D13=0,0,SUMIF('Полная ст-ть с уч.НЗС (Авто)'!$YO$11:INDIRECT("'Полная ст-ть с уч.НЗС (Авто)'!YO"&amp;$J$26),$C13,'Полная ст-ть с уч.НЗС (Авто)'!HT$11:INDIRECT("'Полная ст-ть с уч.НЗС (Авто)'!HT"&amp;$J$26))/$D13)</f>
        <v>0</v>
      </c>
      <c r="HU13" s="44">
        <f ca="1">IF($D13=0,0,SUMIF('Полная ст-ть с уч.НЗС (Авто)'!$YO$11:INDIRECT("'Полная ст-ть с уч.НЗС (Авто)'!YO"&amp;$J$26),$C13,'Полная ст-ть с уч.НЗС (Авто)'!HU$11:INDIRECT("'Полная ст-ть с уч.НЗС (Авто)'!HU"&amp;$J$26))/$D13)</f>
        <v>0</v>
      </c>
      <c r="HV13" s="44">
        <f ca="1">IF($D13=0,0,SUMIF('Полная ст-ть с уч.НЗС (Авто)'!$YO$11:INDIRECT("'Полная ст-ть с уч.НЗС (Авто)'!YO"&amp;$J$26),$C13,'Полная ст-ть с уч.НЗС (Авто)'!HV$11:INDIRECT("'Полная ст-ть с уч.НЗС (Авто)'!HV"&amp;$J$26))/$D13)</f>
        <v>0</v>
      </c>
      <c r="HW13" s="44">
        <f ca="1">IF($D13=0,0,SUMIF('Полная ст-ть с уч.НЗС (Авто)'!$YO$11:INDIRECT("'Полная ст-ть с уч.НЗС (Авто)'!YO"&amp;$J$26),$C13,'Полная ст-ть с уч.НЗС (Авто)'!HW$11:INDIRECT("'Полная ст-ть с уч.НЗС (Авто)'!HW"&amp;$J$26))/$D13)</f>
        <v>0</v>
      </c>
      <c r="HX13" s="44">
        <f ca="1">IF($D13=0,0,SUMIF('Полная ст-ть с уч.НЗС (Авто)'!$YO$11:INDIRECT("'Полная ст-ть с уч.НЗС (Авто)'!YO"&amp;$J$26),$C13,'Полная ст-ть с уч.НЗС (Авто)'!HX$11:INDIRECT("'Полная ст-ть с уч.НЗС (Авто)'!HX"&amp;$J$26))/$D13)</f>
        <v>0</v>
      </c>
      <c r="HY13" s="44">
        <f ca="1">IF($D13=0,0,SUMIF('Полная ст-ть с уч.НЗС (Авто)'!$YO$11:INDIRECT("'Полная ст-ть с уч.НЗС (Авто)'!YO"&amp;$J$26),$C13,'Полная ст-ть с уч.НЗС (Авто)'!HY$11:INDIRECT("'Полная ст-ть с уч.НЗС (Авто)'!HY"&amp;$J$26))/$D13)</f>
        <v>0</v>
      </c>
      <c r="HZ13" s="44">
        <f ca="1">IF($D13=0,0,SUMIF('Полная ст-ть с уч.НЗС (Авто)'!$YO$11:INDIRECT("'Полная ст-ть с уч.НЗС (Авто)'!YO"&amp;$J$26),$C13,'Полная ст-ть с уч.НЗС (Авто)'!HZ$11:INDIRECT("'Полная ст-ть с уч.НЗС (Авто)'!HZ"&amp;$J$26))/$D13)</f>
        <v>0</v>
      </c>
      <c r="IA13" s="44">
        <f ca="1">IF($D13=0,0,SUMIF('Полная ст-ть с уч.НЗС (Авто)'!$YO$11:INDIRECT("'Полная ст-ть с уч.НЗС (Авто)'!YO"&amp;$J$26),$C13,'Полная ст-ть с уч.НЗС (Авто)'!IA$11:INDIRECT("'Полная ст-ть с уч.НЗС (Авто)'!IA"&amp;$J$26))/$D13)</f>
        <v>0</v>
      </c>
      <c r="IB13" s="44">
        <f ca="1">IF($D13=0,0,SUMIF('Полная ст-ть с уч.НЗС (Авто)'!$YO$11:INDIRECT("'Полная ст-ть с уч.НЗС (Авто)'!YO"&amp;$J$26),$C13,'Полная ст-ть с уч.НЗС (Авто)'!IB$11:INDIRECT("'Полная ст-ть с уч.НЗС (Авто)'!IB"&amp;$J$26))/$D13)</f>
        <v>0</v>
      </c>
      <c r="IC13" s="44">
        <f ca="1">IF($D13=0,0,SUMIF('Полная ст-ть с уч.НЗС (Авто)'!$YO$11:INDIRECT("'Полная ст-ть с уч.НЗС (Авто)'!YO"&amp;$J$26),$C13,'Полная ст-ть с уч.НЗС (Авто)'!IC$11:INDIRECT("'Полная ст-ть с уч.НЗС (Авто)'!IC"&amp;$J$26))/$D13)</f>
        <v>0</v>
      </c>
      <c r="ID13" s="44">
        <f ca="1">IF($D13=0,0,SUMIF('Полная ст-ть с уч.НЗС (Авто)'!$YO$11:INDIRECT("'Полная ст-ть с уч.НЗС (Авто)'!YO"&amp;$J$26),$C13,'Полная ст-ть с уч.НЗС (Авто)'!ID$11:INDIRECT("'Полная ст-ть с уч.НЗС (Авто)'!ID"&amp;$J$26))/$D13)</f>
        <v>0</v>
      </c>
      <c r="IE13" s="44">
        <f ca="1">IF($D13=0,0,SUMIF('Полная ст-ть с уч.НЗС (Авто)'!$YO$11:INDIRECT("'Полная ст-ть с уч.НЗС (Авто)'!YO"&amp;$J$26),$C13,'Полная ст-ть с уч.НЗС (Авто)'!IE$11:INDIRECT("'Полная ст-ть с уч.НЗС (Авто)'!IE"&amp;$J$26))/$D13)</f>
        <v>0</v>
      </c>
      <c r="IF13" s="44">
        <f ca="1">IF($D13=0,0,SUMIF('Полная ст-ть с уч.НЗС (Авто)'!$YO$11:INDIRECT("'Полная ст-ть с уч.НЗС (Авто)'!YO"&amp;$J$26),$C13,'Полная ст-ть с уч.НЗС (Авто)'!IF$11:INDIRECT("'Полная ст-ть с уч.НЗС (Авто)'!IF"&amp;$J$26))/$D13)</f>
        <v>0</v>
      </c>
      <c r="IG13" s="44">
        <f ca="1">IF($D13=0,0,SUMIF('Полная ст-ть с уч.НЗС (Авто)'!$YO$11:INDIRECT("'Полная ст-ть с уч.НЗС (Авто)'!YO"&amp;$J$26),$C13,'Полная ст-ть с уч.НЗС (Авто)'!IG$11:INDIRECT("'Полная ст-ть с уч.НЗС (Авто)'!IG"&amp;$J$26))/$D13)</f>
        <v>0</v>
      </c>
      <c r="IH13" s="44">
        <f ca="1">IF($D13=0,0,SUMIF('Полная ст-ть с уч.НЗС (Авто)'!$YO$11:INDIRECT("'Полная ст-ть с уч.НЗС (Авто)'!YO"&amp;$J$26),$C13,'Полная ст-ть с уч.НЗС (Авто)'!IH$11:INDIRECT("'Полная ст-ть с уч.НЗС (Авто)'!IH"&amp;$J$26))/$D13)</f>
        <v>0</v>
      </c>
      <c r="II13" s="44">
        <f ca="1">IF($D13=0,0,SUMIF('Полная ст-ть с уч.НЗС (Авто)'!$YO$11:INDIRECT("'Полная ст-ть с уч.НЗС (Авто)'!YO"&amp;$J$26),$C13,'Полная ст-ть с уч.НЗС (Авто)'!II$11:INDIRECT("'Полная ст-ть с уч.НЗС (Авто)'!II"&amp;$J$26))/$D13)</f>
        <v>0</v>
      </c>
      <c r="IJ13" s="44">
        <f ca="1">IF($D13=0,0,SUMIF('Полная ст-ть с уч.НЗС (Авто)'!$YO$11:INDIRECT("'Полная ст-ть с уч.НЗС (Авто)'!YO"&amp;$J$26),$C13,'Полная ст-ть с уч.НЗС (Авто)'!IJ$11:INDIRECT("'Полная ст-ть с уч.НЗС (Авто)'!IJ"&amp;$J$26))/$D13)</f>
        <v>0</v>
      </c>
      <c r="IK13" s="44">
        <f ca="1">IF($D13=0,0,SUMIF('Полная ст-ть с уч.НЗС (Авто)'!$YO$11:INDIRECT("'Полная ст-ть с уч.НЗС (Авто)'!YO"&amp;$J$26),$C13,'Полная ст-ть с уч.НЗС (Авто)'!IK$11:INDIRECT("'Полная ст-ть с уч.НЗС (Авто)'!IK"&amp;$J$26))/$D13)</f>
        <v>0</v>
      </c>
      <c r="IL13" s="44">
        <f ca="1">IF($D13=0,0,SUMIF('Полная ст-ть с уч.НЗС (Авто)'!$YO$11:INDIRECT("'Полная ст-ть с уч.НЗС (Авто)'!YO"&amp;$J$26),$C13,'Полная ст-ть с уч.НЗС (Авто)'!IL$11:INDIRECT("'Полная ст-ть с уч.НЗС (Авто)'!IL"&amp;$J$26))/$D13)</f>
        <v>0</v>
      </c>
      <c r="IM13" s="44">
        <f ca="1">IF($D13=0,0,SUMIF('Полная ст-ть с уч.НЗС (Авто)'!$YO$11:INDIRECT("'Полная ст-ть с уч.НЗС (Авто)'!YO"&amp;$J$26),$C13,'Полная ст-ть с уч.НЗС (Авто)'!IM$11:INDIRECT("'Полная ст-ть с уч.НЗС (Авто)'!IM"&amp;$J$26))/$D13)</f>
        <v>0</v>
      </c>
      <c r="IN13" s="44">
        <f ca="1">IF($D13=0,0,SUMIF('Полная ст-ть с уч.НЗС (Авто)'!$YO$11:INDIRECT("'Полная ст-ть с уч.НЗС (Авто)'!YO"&amp;$J$26),$C13,'Полная ст-ть с уч.НЗС (Авто)'!IN$11:INDIRECT("'Полная ст-ть с уч.НЗС (Авто)'!IN"&amp;$J$26))/$D13)</f>
        <v>0</v>
      </c>
      <c r="IO13" s="44">
        <f ca="1">IF($D13=0,0,SUMIF('Полная ст-ть с уч.НЗС (Авто)'!$YO$11:INDIRECT("'Полная ст-ть с уч.НЗС (Авто)'!YO"&amp;$J$26),$C13,'Полная ст-ть с уч.НЗС (Авто)'!IO$11:INDIRECT("'Полная ст-ть с уч.НЗС (Авто)'!IO"&amp;$J$26))/$D13)</f>
        <v>0</v>
      </c>
      <c r="IP13" s="44">
        <f ca="1">IF($D13=0,0,SUMIF('Полная ст-ть с уч.НЗС (Авто)'!$YO$11:INDIRECT("'Полная ст-ть с уч.НЗС (Авто)'!YO"&amp;$J$26),$C13,'Полная ст-ть с уч.НЗС (Авто)'!IP$11:INDIRECT("'Полная ст-ть с уч.НЗС (Авто)'!IP"&amp;$J$26))/$D13)</f>
        <v>0</v>
      </c>
      <c r="IQ13" s="44">
        <f ca="1">IF($D13=0,0,SUMIF('Полная ст-ть с уч.НЗС (Авто)'!$YO$11:INDIRECT("'Полная ст-ть с уч.НЗС (Авто)'!YO"&amp;$J$26),$C13,'Полная ст-ть с уч.НЗС (Авто)'!IQ$11:INDIRECT("'Полная ст-ть с уч.НЗС (Авто)'!IQ"&amp;$J$26))/$D13)</f>
        <v>0</v>
      </c>
      <c r="IR13" s="44">
        <f ca="1">IF($D13=0,0,SUMIF('Полная ст-ть с уч.НЗС (Авто)'!$YO$11:INDIRECT("'Полная ст-ть с уч.НЗС (Авто)'!YO"&amp;$J$26),$C13,'Полная ст-ть с уч.НЗС (Авто)'!IR$11:INDIRECT("'Полная ст-ть с уч.НЗС (Авто)'!IR"&amp;$J$26))/$D13)</f>
        <v>0</v>
      </c>
      <c r="IS13" s="44">
        <f ca="1">IF($D13=0,0,SUMIF('Полная ст-ть с уч.НЗС (Авто)'!$YO$11:INDIRECT("'Полная ст-ть с уч.НЗС (Авто)'!YO"&amp;$J$26),$C13,'Полная ст-ть с уч.НЗС (Авто)'!IS$11:INDIRECT("'Полная ст-ть с уч.НЗС (Авто)'!IS"&amp;$J$26))/$D13)</f>
        <v>0</v>
      </c>
      <c r="IT13" s="44">
        <f ca="1">IF($D13=0,0,SUMIF('Полная ст-ть с уч.НЗС (Авто)'!$YO$11:INDIRECT("'Полная ст-ть с уч.НЗС (Авто)'!YO"&amp;$J$26),$C13,'Полная ст-ть с уч.НЗС (Авто)'!IT$11:INDIRECT("'Полная ст-ть с уч.НЗС (Авто)'!IT"&amp;$J$26))/$D13)</f>
        <v>0</v>
      </c>
      <c r="IU13" s="44">
        <f ca="1">IF($D13=0,0,SUMIF('Полная ст-ть с уч.НЗС (Авто)'!$YO$11:INDIRECT("'Полная ст-ть с уч.НЗС (Авто)'!YO"&amp;$J$26),$C13,'Полная ст-ть с уч.НЗС (Авто)'!IU$11:INDIRECT("'Полная ст-ть с уч.НЗС (Авто)'!IU"&amp;$J$26))/$D13)</f>
        <v>0</v>
      </c>
      <c r="IV13" s="44">
        <f ca="1">IF($D13=0,0,SUMIF('Полная ст-ть с уч.НЗС (Авто)'!$YO$11:INDIRECT("'Полная ст-ть с уч.НЗС (Авто)'!YO"&amp;$J$26),$C13,'Полная ст-ть с уч.НЗС (Авто)'!IV$11:INDIRECT("'Полная ст-ть с уч.НЗС (Авто)'!IV"&amp;$J$26))/$D13)</f>
        <v>0</v>
      </c>
      <c r="IW13" s="44">
        <f ca="1">IF($D13=0,0,SUMIF('Полная ст-ть с уч.НЗС (Авто)'!$YO$11:INDIRECT("'Полная ст-ть с уч.НЗС (Авто)'!YO"&amp;$J$26),$C13,'Полная ст-ть с уч.НЗС (Авто)'!IW$11:INDIRECT("'Полная ст-ть с уч.НЗС (Авто)'!IW"&amp;$J$26))/$D13)</f>
        <v>0</v>
      </c>
      <c r="IX13" s="44">
        <f ca="1">IF($D13=0,0,SUMIF('Полная ст-ть с уч.НЗС (Авто)'!$YO$11:INDIRECT("'Полная ст-ть с уч.НЗС (Авто)'!YO"&amp;$J$26),$C13,'Полная ст-ть с уч.НЗС (Авто)'!IX$11:INDIRECT("'Полная ст-ть с уч.НЗС (Авто)'!IX"&amp;$J$26))/$D13)</f>
        <v>0</v>
      </c>
      <c r="IY13" s="44">
        <f ca="1">IF($D13=0,0,SUMIF('Полная ст-ть с уч.НЗС (Авто)'!$YO$11:INDIRECT("'Полная ст-ть с уч.НЗС (Авто)'!YO"&amp;$J$26),$C13,'Полная ст-ть с уч.НЗС (Авто)'!IY$11:INDIRECT("'Полная ст-ть с уч.НЗС (Авто)'!IY"&amp;$J$26))/$D13)</f>
        <v>0</v>
      </c>
      <c r="IZ13" s="44">
        <f ca="1">IF($D13=0,0,SUMIF('Полная ст-ть с уч.НЗС (Авто)'!$YO$11:INDIRECT("'Полная ст-ть с уч.НЗС (Авто)'!YO"&amp;$J$26),$C13,'Полная ст-ть с уч.НЗС (Авто)'!IZ$11:INDIRECT("'Полная ст-ть с уч.НЗС (Авто)'!IZ"&amp;$J$26))/$D13)</f>
        <v>0</v>
      </c>
      <c r="JA13" s="44">
        <f ca="1">IF($D13=0,0,SUMIF('Полная ст-ть с уч.НЗС (Авто)'!$YO$11:INDIRECT("'Полная ст-ть с уч.НЗС (Авто)'!YO"&amp;$J$26),$C13,'Полная ст-ть с уч.НЗС (Авто)'!JA$11:INDIRECT("'Полная ст-ть с уч.НЗС (Авто)'!JA"&amp;$J$26))/$D13)</f>
        <v>0</v>
      </c>
      <c r="JB13" s="44">
        <f ca="1">IF($D13=0,0,SUMIF('Полная ст-ть с уч.НЗС (Авто)'!$YO$11:INDIRECT("'Полная ст-ть с уч.НЗС (Авто)'!YO"&amp;$J$26),$C13,'Полная ст-ть с уч.НЗС (Авто)'!JB$11:INDIRECT("'Полная ст-ть с уч.НЗС (Авто)'!JB"&amp;$J$26))/$D13)</f>
        <v>0</v>
      </c>
      <c r="JC13" s="44">
        <f ca="1">IF($D13=0,0,SUMIF('Полная ст-ть с уч.НЗС (Авто)'!$YO$11:INDIRECT("'Полная ст-ть с уч.НЗС (Авто)'!YO"&amp;$J$26),$C13,'Полная ст-ть с уч.НЗС (Авто)'!JC$11:INDIRECT("'Полная ст-ть с уч.НЗС (Авто)'!JC"&amp;$J$26))/$D13)</f>
        <v>0</v>
      </c>
      <c r="JD13" s="44">
        <f ca="1">IF($D13=0,0,SUMIF('Полная ст-ть с уч.НЗС (Авто)'!$YO$11:INDIRECT("'Полная ст-ть с уч.НЗС (Авто)'!YO"&amp;$J$26),$C13,'Полная ст-ть с уч.НЗС (Авто)'!JD$11:INDIRECT("'Полная ст-ть с уч.НЗС (Авто)'!JD"&amp;$J$26))/$D13)</f>
        <v>0</v>
      </c>
      <c r="JE13" s="44">
        <f ca="1">IF($D13=0,0,SUMIF('Полная ст-ть с уч.НЗС (Авто)'!$YO$11:INDIRECT("'Полная ст-ть с уч.НЗС (Авто)'!YO"&amp;$J$26),$C13,'Полная ст-ть с уч.НЗС (Авто)'!JE$11:INDIRECT("'Полная ст-ть с уч.НЗС (Авто)'!JE"&amp;$J$26))/$D13)</f>
        <v>0</v>
      </c>
      <c r="JF13" s="44">
        <f ca="1">IF($D13=0,0,SUMIF('Полная ст-ть с уч.НЗС (Авто)'!$YO$11:INDIRECT("'Полная ст-ть с уч.НЗС (Авто)'!YO"&amp;$J$26),$C13,'Полная ст-ть с уч.НЗС (Авто)'!JF$11:INDIRECT("'Полная ст-ть с уч.НЗС (Авто)'!JF"&amp;$J$26))/$D13)</f>
        <v>0</v>
      </c>
      <c r="JG13" s="44">
        <f ca="1">IF($D13=0,0,SUMIF('Полная ст-ть с уч.НЗС (Авто)'!$YO$11:INDIRECT("'Полная ст-ть с уч.НЗС (Авто)'!YO"&amp;$J$26),$C13,'Полная ст-ть с уч.НЗС (Авто)'!JG$11:INDIRECT("'Полная ст-ть с уч.НЗС (Авто)'!JG"&amp;$J$26))/$D13)</f>
        <v>0</v>
      </c>
      <c r="JH13" s="44">
        <f ca="1">IF($D13=0,0,SUMIF('Полная ст-ть с уч.НЗС (Авто)'!$YO$11:INDIRECT("'Полная ст-ть с уч.НЗС (Авто)'!YO"&amp;$J$26),$C13,'Полная ст-ть с уч.НЗС (Авто)'!JH$11:INDIRECT("'Полная ст-ть с уч.НЗС (Авто)'!JH"&amp;$J$26))/$D13)</f>
        <v>0</v>
      </c>
      <c r="JI13" s="44">
        <f ca="1">IF($D13=0,0,SUMIF('Полная ст-ть с уч.НЗС (Авто)'!$YO$11:INDIRECT("'Полная ст-ть с уч.НЗС (Авто)'!YO"&amp;$J$26),$C13,'Полная ст-ть с уч.НЗС (Авто)'!JI$11:INDIRECT("'Полная ст-ть с уч.НЗС (Авто)'!JI"&amp;$J$26))/$D13)</f>
        <v>0</v>
      </c>
      <c r="JJ13" s="44">
        <f ca="1">IF($D13=0,0,SUMIF('Полная ст-ть с уч.НЗС (Авто)'!$YO$11:INDIRECT("'Полная ст-ть с уч.НЗС (Авто)'!YO"&amp;$J$26),$C13,'Полная ст-ть с уч.НЗС (Авто)'!JJ$11:INDIRECT("'Полная ст-ть с уч.НЗС (Авто)'!JJ"&amp;$J$26))/$D13)</f>
        <v>0</v>
      </c>
      <c r="JK13" s="44">
        <f ca="1">IF($D13=0,0,SUMIF('Полная ст-ть с уч.НЗС (Авто)'!$YO$11:INDIRECT("'Полная ст-ть с уч.НЗС (Авто)'!YO"&amp;$J$26),$C13,'Полная ст-ть с уч.НЗС (Авто)'!JK$11:INDIRECT("'Полная ст-ть с уч.НЗС (Авто)'!JK"&amp;$J$26))/$D13)</f>
        <v>0</v>
      </c>
      <c r="JL13" s="44">
        <f ca="1">IF($D13=0,0,SUMIF('Полная ст-ть с уч.НЗС (Авто)'!$YO$11:INDIRECT("'Полная ст-ть с уч.НЗС (Авто)'!YO"&amp;$J$26),$C13,'Полная ст-ть с уч.НЗС (Авто)'!JL$11:INDIRECT("'Полная ст-ть с уч.НЗС (Авто)'!JL"&amp;$J$26))/$D13)</f>
        <v>0</v>
      </c>
      <c r="JM13" s="44">
        <f ca="1">IF($D13=0,0,SUMIF('Полная ст-ть с уч.НЗС (Авто)'!$YO$11:INDIRECT("'Полная ст-ть с уч.НЗС (Авто)'!YO"&amp;$J$26),$C13,'Полная ст-ть с уч.НЗС (Авто)'!JM$11:INDIRECT("'Полная ст-ть с уч.НЗС (Авто)'!JM"&amp;$J$26))/$D13)</f>
        <v>0</v>
      </c>
      <c r="JN13" s="44">
        <f ca="1">IF($D13=0,0,SUMIF('Полная ст-ть с уч.НЗС (Авто)'!$YO$11:INDIRECT("'Полная ст-ть с уч.НЗС (Авто)'!YO"&amp;$J$26),$C13,'Полная ст-ть с уч.НЗС (Авто)'!JN$11:INDIRECT("'Полная ст-ть с уч.НЗС (Авто)'!JN"&amp;$J$26))/$D13)</f>
        <v>0</v>
      </c>
      <c r="JO13" s="44">
        <f ca="1">IF($D13=0,0,SUMIF('Полная ст-ть с уч.НЗС (Авто)'!$YO$11:INDIRECT("'Полная ст-ть с уч.НЗС (Авто)'!YO"&amp;$J$26),$C13,'Полная ст-ть с уч.НЗС (Авто)'!JO$11:INDIRECT("'Полная ст-ть с уч.НЗС (Авто)'!JO"&amp;$J$26))/$D13)</f>
        <v>0</v>
      </c>
      <c r="JP13" s="44">
        <f ca="1">IF($D13=0,0,SUMIF('Полная ст-ть с уч.НЗС (Авто)'!$YO$11:INDIRECT("'Полная ст-ть с уч.НЗС (Авто)'!YO"&amp;$J$26),$C13,'Полная ст-ть с уч.НЗС (Авто)'!JP$11:INDIRECT("'Полная ст-ть с уч.НЗС (Авто)'!JP"&amp;$J$26))/$D13)</f>
        <v>0</v>
      </c>
      <c r="JQ13" s="44">
        <f ca="1">IF($D13=0,0,SUMIF('Полная ст-ть с уч.НЗС (Авто)'!$YO$11:INDIRECT("'Полная ст-ть с уч.НЗС (Авто)'!YO"&amp;$J$26),$C13,'Полная ст-ть с уч.НЗС (Авто)'!JQ$11:INDIRECT("'Полная ст-ть с уч.НЗС (Авто)'!JQ"&amp;$J$26))/$D13)</f>
        <v>0</v>
      </c>
      <c r="JR13" s="44">
        <f ca="1">IF($D13=0,0,SUMIF('Полная ст-ть с уч.НЗС (Авто)'!$YO$11:INDIRECT("'Полная ст-ть с уч.НЗС (Авто)'!YO"&amp;$J$26),$C13,'Полная ст-ть с уч.НЗС (Авто)'!JR$11:INDIRECT("'Полная ст-ть с уч.НЗС (Авто)'!JR"&amp;$J$26))/$D13)</f>
        <v>0</v>
      </c>
      <c r="JS13" s="44">
        <f ca="1">IF($D13=0,0,SUMIF('Полная ст-ть с уч.НЗС (Авто)'!$YO$11:INDIRECT("'Полная ст-ть с уч.НЗС (Авто)'!YO"&amp;$J$26),$C13,'Полная ст-ть с уч.НЗС (Авто)'!JS$11:INDIRECT("'Полная ст-ть с уч.НЗС (Авто)'!JS"&amp;$J$26))/$D13)</f>
        <v>0</v>
      </c>
      <c r="JT13" s="44">
        <f ca="1">IF($D13=0,0,SUMIF('Полная ст-ть с уч.НЗС (Авто)'!$YO$11:INDIRECT("'Полная ст-ть с уч.НЗС (Авто)'!YO"&amp;$J$26),$C13,'Полная ст-ть с уч.НЗС (Авто)'!JT$11:INDIRECT("'Полная ст-ть с уч.НЗС (Авто)'!JT"&amp;$J$26))/$D13)</f>
        <v>0</v>
      </c>
      <c r="JU13" s="44">
        <f ca="1">IF($D13=0,0,SUMIF('Полная ст-ть с уч.НЗС (Авто)'!$YO$11:INDIRECT("'Полная ст-ть с уч.НЗС (Авто)'!YO"&amp;$J$26),$C13,'Полная ст-ть с уч.НЗС (Авто)'!JU$11:INDIRECT("'Полная ст-ть с уч.НЗС (Авто)'!JU"&amp;$J$26))/$D13)</f>
        <v>0</v>
      </c>
      <c r="JV13" s="44">
        <f ca="1">IF($D13=0,0,SUMIF('Полная ст-ть с уч.НЗС (Авто)'!$YO$11:INDIRECT("'Полная ст-ть с уч.НЗС (Авто)'!YO"&amp;$J$26),$C13,'Полная ст-ть с уч.НЗС (Авто)'!JV$11:INDIRECT("'Полная ст-ть с уч.НЗС (Авто)'!JV"&amp;$J$26))/$D13)</f>
        <v>0</v>
      </c>
      <c r="JW13" s="44">
        <f ca="1">IF($D13=0,0,SUMIF('Полная ст-ть с уч.НЗС (Авто)'!$YO$11:INDIRECT("'Полная ст-ть с уч.НЗС (Авто)'!YO"&amp;$J$26),$C13,'Полная ст-ть с уч.НЗС (Авто)'!JW$11:INDIRECT("'Полная ст-ть с уч.НЗС (Авто)'!JW"&amp;$J$26))/$D13)</f>
        <v>0</v>
      </c>
      <c r="JX13" s="44">
        <f ca="1">IF($D13=0,0,SUMIF('Полная ст-ть с уч.НЗС (Авто)'!$YO$11:INDIRECT("'Полная ст-ть с уч.НЗС (Авто)'!YO"&amp;$J$26),$C13,'Полная ст-ть с уч.НЗС (Авто)'!JX$11:INDIRECT("'Полная ст-ть с уч.НЗС (Авто)'!JX"&amp;$J$26))/$D13)</f>
        <v>0</v>
      </c>
      <c r="JY13" s="44">
        <f ca="1">IF($D13=0,0,SUMIF('Полная ст-ть с уч.НЗС (Авто)'!$YO$11:INDIRECT("'Полная ст-ть с уч.НЗС (Авто)'!YO"&amp;$J$26),$C13,'Полная ст-ть с уч.НЗС (Авто)'!JY$11:INDIRECT("'Полная ст-ть с уч.НЗС (Авто)'!JY"&amp;$J$26))/$D13)</f>
        <v>0</v>
      </c>
      <c r="JZ13" s="44">
        <f ca="1">IF($D13=0,0,SUMIF('Полная ст-ть с уч.НЗС (Авто)'!$YO$11:INDIRECT("'Полная ст-ть с уч.НЗС (Авто)'!YO"&amp;$J$26),$C13,'Полная ст-ть с уч.НЗС (Авто)'!JZ$11:INDIRECT("'Полная ст-ть с уч.НЗС (Авто)'!JZ"&amp;$J$26))/$D13)</f>
        <v>0</v>
      </c>
      <c r="KA13" s="44">
        <f ca="1">IF($D13=0,0,SUMIF('Полная ст-ть с уч.НЗС (Авто)'!$YO$11:INDIRECT("'Полная ст-ть с уч.НЗС (Авто)'!YO"&amp;$J$26),$C13,'Полная ст-ть с уч.НЗС (Авто)'!KA$11:INDIRECT("'Полная ст-ть с уч.НЗС (Авто)'!KA"&amp;$J$26))/$D13)</f>
        <v>0</v>
      </c>
      <c r="KB13" s="44">
        <f ca="1">IF($D13=0,0,SUMIF('Полная ст-ть с уч.НЗС (Авто)'!$YO$11:INDIRECT("'Полная ст-ть с уч.НЗС (Авто)'!YO"&amp;$J$26),$C13,'Полная ст-ть с уч.НЗС (Авто)'!KB$11:INDIRECT("'Полная ст-ть с уч.НЗС (Авто)'!KB"&amp;$J$26))/$D13)</f>
        <v>0</v>
      </c>
      <c r="KC13" s="44">
        <f ca="1">IF($D13=0,0,SUMIF('Полная ст-ть с уч.НЗС (Авто)'!$YO$11:INDIRECT("'Полная ст-ть с уч.НЗС (Авто)'!YO"&amp;$J$26),$C13,'Полная ст-ть с уч.НЗС (Авто)'!KC$11:INDIRECT("'Полная ст-ть с уч.НЗС (Авто)'!KC"&amp;$J$26))/$D13)</f>
        <v>0</v>
      </c>
      <c r="KD13" s="44">
        <f ca="1">IF($D13=0,0,SUMIF('Полная ст-ть с уч.НЗС (Авто)'!$YO$11:INDIRECT("'Полная ст-ть с уч.НЗС (Авто)'!YO"&amp;$J$26),$C13,'Полная ст-ть с уч.НЗС (Авто)'!KD$11:INDIRECT("'Полная ст-ть с уч.НЗС (Авто)'!KD"&amp;$J$26))/$D13)</f>
        <v>0</v>
      </c>
      <c r="KE13" s="44">
        <f ca="1">IF($D13=0,0,SUMIF('Полная ст-ть с уч.НЗС (Авто)'!$YO$11:INDIRECT("'Полная ст-ть с уч.НЗС (Авто)'!YO"&amp;$J$26),$C13,'Полная ст-ть с уч.НЗС (Авто)'!KE$11:INDIRECT("'Полная ст-ть с уч.НЗС (Авто)'!KE"&amp;$J$26))/$D13)</f>
        <v>0</v>
      </c>
      <c r="KF13" s="44">
        <f ca="1">IF($D13=0,0,SUMIF('Полная ст-ть с уч.НЗС (Авто)'!$YO$11:INDIRECT("'Полная ст-ть с уч.НЗС (Авто)'!YO"&amp;$J$26),$C13,'Полная ст-ть с уч.НЗС (Авто)'!KF$11:INDIRECT("'Полная ст-ть с уч.НЗС (Авто)'!KF"&amp;$J$26))/$D13)</f>
        <v>0</v>
      </c>
      <c r="KG13" s="44">
        <f ca="1">IF($D13=0,0,SUMIF('Полная ст-ть с уч.НЗС (Авто)'!$YO$11:INDIRECT("'Полная ст-ть с уч.НЗС (Авто)'!YO"&amp;$J$26),$C13,'Полная ст-ть с уч.НЗС (Авто)'!KG$11:INDIRECT("'Полная ст-ть с уч.НЗС (Авто)'!KG"&amp;$J$26))/$D13)</f>
        <v>0</v>
      </c>
      <c r="KH13" s="44">
        <f ca="1">IF($D13=0,0,SUMIF('Полная ст-ть с уч.НЗС (Авто)'!$YO$11:INDIRECT("'Полная ст-ть с уч.НЗС (Авто)'!YO"&amp;$J$26),$C13,'Полная ст-ть с уч.НЗС (Авто)'!KH$11:INDIRECT("'Полная ст-ть с уч.НЗС (Авто)'!KH"&amp;$J$26))/$D13)</f>
        <v>0</v>
      </c>
      <c r="KI13" s="44">
        <f ca="1">IF($D13=0,0,SUMIF('Полная ст-ть с уч.НЗС (Авто)'!$YO$11:INDIRECT("'Полная ст-ть с уч.НЗС (Авто)'!YO"&amp;$J$26),$C13,'Полная ст-ть с уч.НЗС (Авто)'!KI$11:INDIRECT("'Полная ст-ть с уч.НЗС (Авто)'!KI"&amp;$J$26))/$D13)</f>
        <v>0</v>
      </c>
      <c r="KJ13" s="44">
        <f ca="1">IF($D13=0,0,SUMIF('Полная ст-ть с уч.НЗС (Авто)'!$YO$11:INDIRECT("'Полная ст-ть с уч.НЗС (Авто)'!YO"&amp;$J$26),$C13,'Полная ст-ть с уч.НЗС (Авто)'!KJ$11:INDIRECT("'Полная ст-ть с уч.НЗС (Авто)'!KJ"&amp;$J$26))/$D13)</f>
        <v>0</v>
      </c>
      <c r="KK13" s="44">
        <f ca="1">IF($D13=0,0,SUMIF('Полная ст-ть с уч.НЗС (Авто)'!$YO$11:INDIRECT("'Полная ст-ть с уч.НЗС (Авто)'!YO"&amp;$J$26),$C13,'Полная ст-ть с уч.НЗС (Авто)'!KK$11:INDIRECT("'Полная ст-ть с уч.НЗС (Авто)'!KK"&amp;$J$26))/$D13)</f>
        <v>0</v>
      </c>
      <c r="KL13" s="44">
        <f ca="1">IF($D13=0,0,SUMIF('Полная ст-ть с уч.НЗС (Авто)'!$YO$11:INDIRECT("'Полная ст-ть с уч.НЗС (Авто)'!YO"&amp;$J$26),$C13,'Полная ст-ть с уч.НЗС (Авто)'!KL$11:INDIRECT("'Полная ст-ть с уч.НЗС (Авто)'!KL"&amp;$J$26))/$D13)</f>
        <v>0</v>
      </c>
      <c r="KM13" s="44">
        <f ca="1">IF($D13=0,0,SUMIF('Полная ст-ть с уч.НЗС (Авто)'!$YO$11:INDIRECT("'Полная ст-ть с уч.НЗС (Авто)'!YO"&amp;$J$26),$C13,'Полная ст-ть с уч.НЗС (Авто)'!KM$11:INDIRECT("'Полная ст-ть с уч.НЗС (Авто)'!KM"&amp;$J$26))/$D13)</f>
        <v>0</v>
      </c>
      <c r="KN13" s="44">
        <f ca="1">IF($D13=0,0,SUMIF('Полная ст-ть с уч.НЗС (Авто)'!$YO$11:INDIRECT("'Полная ст-ть с уч.НЗС (Авто)'!YO"&amp;$J$26),$C13,'Полная ст-ть с уч.НЗС (Авто)'!KN$11:INDIRECT("'Полная ст-ть с уч.НЗС (Авто)'!KN"&amp;$J$26))/$D13)</f>
        <v>0</v>
      </c>
      <c r="KO13" s="44">
        <f ca="1">IF($D13=0,0,SUMIF('Полная ст-ть с уч.НЗС (Авто)'!$YO$11:INDIRECT("'Полная ст-ть с уч.НЗС (Авто)'!YO"&amp;$J$26),$C13,'Полная ст-ть с уч.НЗС (Авто)'!KO$11:INDIRECT("'Полная ст-ть с уч.НЗС (Авто)'!KO"&amp;$J$26))/$D13)</f>
        <v>0</v>
      </c>
      <c r="KP13" s="44">
        <f ca="1">IF($D13=0,0,SUMIF('Полная ст-ть с уч.НЗС (Авто)'!$YO$11:INDIRECT("'Полная ст-ть с уч.НЗС (Авто)'!YO"&amp;$J$26),$C13,'Полная ст-ть с уч.НЗС (Авто)'!KP$11:INDIRECT("'Полная ст-ть с уч.НЗС (Авто)'!KP"&amp;$J$26))/$D13)</f>
        <v>0</v>
      </c>
      <c r="KQ13" s="44">
        <f ca="1">IF($D13=0,0,SUMIF('Полная ст-ть с уч.НЗС (Авто)'!$YO$11:INDIRECT("'Полная ст-ть с уч.НЗС (Авто)'!YO"&amp;$J$26),$C13,'Полная ст-ть с уч.НЗС (Авто)'!KQ$11:INDIRECT("'Полная ст-ть с уч.НЗС (Авто)'!KQ"&amp;$J$26))/$D13)</f>
        <v>0</v>
      </c>
      <c r="KR13" s="44">
        <f ca="1">IF($D13=0,0,SUMIF('Полная ст-ть с уч.НЗС (Авто)'!$YO$11:INDIRECT("'Полная ст-ть с уч.НЗС (Авто)'!YO"&amp;$J$26),$C13,'Полная ст-ть с уч.НЗС (Авто)'!KR$11:INDIRECT("'Полная ст-ть с уч.НЗС (Авто)'!KR"&amp;$J$26))/$D13)</f>
        <v>0</v>
      </c>
      <c r="KS13" s="44">
        <f ca="1">IF($D13=0,0,SUMIF('Полная ст-ть с уч.НЗС (Авто)'!$YO$11:INDIRECT("'Полная ст-ть с уч.НЗС (Авто)'!YO"&amp;$J$26),$C13,'Полная ст-ть с уч.НЗС (Авто)'!KS$11:INDIRECT("'Полная ст-ть с уч.НЗС (Авто)'!KS"&amp;$J$26))/$D13)</f>
        <v>0</v>
      </c>
      <c r="KT13" s="44">
        <f ca="1">IF($D13=0,0,SUMIF('Полная ст-ть с уч.НЗС (Авто)'!$YO$11:INDIRECT("'Полная ст-ть с уч.НЗС (Авто)'!YO"&amp;$J$26),$C13,'Полная ст-ть с уч.НЗС (Авто)'!KT$11:INDIRECT("'Полная ст-ть с уч.НЗС (Авто)'!KT"&amp;$J$26))/$D13)</f>
        <v>0</v>
      </c>
      <c r="KU13" s="44">
        <f ca="1">IF($D13=0,0,SUMIF('Полная ст-ть с уч.НЗС (Авто)'!$YO$11:INDIRECT("'Полная ст-ть с уч.НЗС (Авто)'!YO"&amp;$J$26),$C13,'Полная ст-ть с уч.НЗС (Авто)'!KU$11:INDIRECT("'Полная ст-ть с уч.НЗС (Авто)'!KU"&amp;$J$26))/$D13)</f>
        <v>0</v>
      </c>
      <c r="KV13" s="44">
        <f ca="1">IF($D13=0,0,SUMIF('Полная ст-ть с уч.НЗС (Авто)'!$YO$11:INDIRECT("'Полная ст-ть с уч.НЗС (Авто)'!YO"&amp;$J$26),$C13,'Полная ст-ть с уч.НЗС (Авто)'!KV$11:INDIRECT("'Полная ст-ть с уч.НЗС (Авто)'!KV"&amp;$J$26))/$D13)</f>
        <v>0</v>
      </c>
      <c r="KW13" s="44">
        <f ca="1">IF($D13=0,0,SUMIF('Полная ст-ть с уч.НЗС (Авто)'!$YO$11:INDIRECT("'Полная ст-ть с уч.НЗС (Авто)'!YO"&amp;$J$26),$C13,'Полная ст-ть с уч.НЗС (Авто)'!KW$11:INDIRECT("'Полная ст-ть с уч.НЗС (Авто)'!KW"&amp;$J$26))/$D13)</f>
        <v>0</v>
      </c>
      <c r="KX13" s="44">
        <f ca="1">IF($D13=0,0,SUMIF('Полная ст-ть с уч.НЗС (Авто)'!$YO$11:INDIRECT("'Полная ст-ть с уч.НЗС (Авто)'!YO"&amp;$J$26),$C13,'Полная ст-ть с уч.НЗС (Авто)'!KX$11:INDIRECT("'Полная ст-ть с уч.НЗС (Авто)'!KX"&amp;$J$26))/$D13)</f>
        <v>0</v>
      </c>
      <c r="KY13" s="44">
        <f ca="1">IF($D13=0,0,SUMIF('Полная ст-ть с уч.НЗС (Авто)'!$YO$11:INDIRECT("'Полная ст-ть с уч.НЗС (Авто)'!YO"&amp;$J$26),$C13,'Полная ст-ть с уч.НЗС (Авто)'!KY$11:INDIRECT("'Полная ст-ть с уч.НЗС (Авто)'!KY"&amp;$J$26))/$D13)</f>
        <v>0</v>
      </c>
      <c r="KZ13" s="44">
        <f ca="1">IF($D13=0,0,SUMIF('Полная ст-ть с уч.НЗС (Авто)'!$YO$11:INDIRECT("'Полная ст-ть с уч.НЗС (Авто)'!YO"&amp;$J$26),$C13,'Полная ст-ть с уч.НЗС (Авто)'!KZ$11:INDIRECT("'Полная ст-ть с уч.НЗС (Авто)'!KZ"&amp;$J$26))/$D13)</f>
        <v>0</v>
      </c>
      <c r="LA13" s="44">
        <f ca="1">IF($D13=0,0,SUMIF('Полная ст-ть с уч.НЗС (Авто)'!$YO$11:INDIRECT("'Полная ст-ть с уч.НЗС (Авто)'!YO"&amp;$J$26),$C13,'Полная ст-ть с уч.НЗС (Авто)'!LA$11:INDIRECT("'Полная ст-ть с уч.НЗС (Авто)'!LA"&amp;$J$26))/$D13)</f>
        <v>0</v>
      </c>
      <c r="LB13" s="44">
        <f ca="1">IF($D13=0,0,SUMIF('Полная ст-ть с уч.НЗС (Авто)'!$YO$11:INDIRECT("'Полная ст-ть с уч.НЗС (Авто)'!YO"&amp;$J$26),$C13,'Полная ст-ть с уч.НЗС (Авто)'!LB$11:INDIRECT("'Полная ст-ть с уч.НЗС (Авто)'!LB"&amp;$J$26))/$D13)</f>
        <v>0</v>
      </c>
      <c r="LC13" s="44">
        <f ca="1">IF($D13=0,0,SUMIF('Полная ст-ть с уч.НЗС (Авто)'!$YO$11:INDIRECT("'Полная ст-ть с уч.НЗС (Авто)'!YO"&amp;$J$26),$C13,'Полная ст-ть с уч.НЗС (Авто)'!LC$11:INDIRECT("'Полная ст-ть с уч.НЗС (Авто)'!LC"&amp;$J$26))/$D13)</f>
        <v>0</v>
      </c>
      <c r="LD13" s="44">
        <f ca="1">IF($D13=0,0,SUMIF('Полная ст-ть с уч.НЗС (Авто)'!$YO$11:INDIRECT("'Полная ст-ть с уч.НЗС (Авто)'!YO"&amp;$J$26),$C13,'Полная ст-ть с уч.НЗС (Авто)'!LD$11:INDIRECT("'Полная ст-ть с уч.НЗС (Авто)'!LD"&amp;$J$26))/$D13)</f>
        <v>0</v>
      </c>
      <c r="LE13" s="44">
        <f ca="1">IF($D13=0,0,SUMIF('Полная ст-ть с уч.НЗС (Авто)'!$YO$11:INDIRECT("'Полная ст-ть с уч.НЗС (Авто)'!YO"&amp;$J$26),$C13,'Полная ст-ть с уч.НЗС (Авто)'!LE$11:INDIRECT("'Полная ст-ть с уч.НЗС (Авто)'!LE"&amp;$J$26))/$D13)</f>
        <v>0</v>
      </c>
      <c r="LF13" s="44">
        <f ca="1">IF($D13=0,0,SUMIF('Полная ст-ть с уч.НЗС (Авто)'!$YO$11:INDIRECT("'Полная ст-ть с уч.НЗС (Авто)'!YO"&amp;$J$26),$C13,'Полная ст-ть с уч.НЗС (Авто)'!LF$11:INDIRECT("'Полная ст-ть с уч.НЗС (Авто)'!LF"&amp;$J$26))/$D13)</f>
        <v>0</v>
      </c>
      <c r="LG13" s="44">
        <f ca="1">IF($D13=0,0,SUMIF('Полная ст-ть с уч.НЗС (Авто)'!$YO$11:INDIRECT("'Полная ст-ть с уч.НЗС (Авто)'!YO"&amp;$J$26),$C13,'Полная ст-ть с уч.НЗС (Авто)'!LG$11:INDIRECT("'Полная ст-ть с уч.НЗС (Авто)'!LG"&amp;$J$26))/$D13)</f>
        <v>0</v>
      </c>
      <c r="LH13" s="44">
        <f ca="1">IF($D13=0,0,SUMIF('Полная ст-ть с уч.НЗС (Авто)'!$YO$11:INDIRECT("'Полная ст-ть с уч.НЗС (Авто)'!YO"&amp;$J$26),$C13,'Полная ст-ть с уч.НЗС (Авто)'!LH$11:INDIRECT("'Полная ст-ть с уч.НЗС (Авто)'!LH"&amp;$J$26))/$D13)</f>
        <v>0</v>
      </c>
      <c r="LI13" s="44">
        <f ca="1">IF($D13=0,0,SUMIF('Полная ст-ть с уч.НЗС (Авто)'!$YO$11:INDIRECT("'Полная ст-ть с уч.НЗС (Авто)'!YO"&amp;$J$26),$C13,'Полная ст-ть с уч.НЗС (Авто)'!LI$11:INDIRECT("'Полная ст-ть с уч.НЗС (Авто)'!LI"&amp;$J$26))/$D13)</f>
        <v>0</v>
      </c>
      <c r="LJ13" s="44">
        <f ca="1">IF($D13=0,0,SUMIF('Полная ст-ть с уч.НЗС (Авто)'!$YO$11:INDIRECT("'Полная ст-ть с уч.НЗС (Авто)'!YO"&amp;$J$26),$C13,'Полная ст-ть с уч.НЗС (Авто)'!LJ$11:INDIRECT("'Полная ст-ть с уч.НЗС (Авто)'!LJ"&amp;$J$26))/$D13)</f>
        <v>0</v>
      </c>
      <c r="LK13" s="44">
        <f ca="1">IF($D13=0,0,SUMIF('Полная ст-ть с уч.НЗС (Авто)'!$YO$11:INDIRECT("'Полная ст-ть с уч.НЗС (Авто)'!YO"&amp;$J$26),$C13,'Полная ст-ть с уч.НЗС (Авто)'!LK$11:INDIRECT("'Полная ст-ть с уч.НЗС (Авто)'!LK"&amp;$J$26))/$D13)</f>
        <v>0</v>
      </c>
      <c r="LL13" s="44">
        <f ca="1">IF($D13=0,0,SUMIF('Полная ст-ть с уч.НЗС (Авто)'!$YO$11:INDIRECT("'Полная ст-ть с уч.НЗС (Авто)'!YO"&amp;$J$26),$C13,'Полная ст-ть с уч.НЗС (Авто)'!LL$11:INDIRECT("'Полная ст-ть с уч.НЗС (Авто)'!LL"&amp;$J$26))/$D13)</f>
        <v>0</v>
      </c>
      <c r="LM13" s="44">
        <f ca="1">IF($D13=0,0,SUMIF('Полная ст-ть с уч.НЗС (Авто)'!$YO$11:INDIRECT("'Полная ст-ть с уч.НЗС (Авто)'!YO"&amp;$J$26),$C13,'Полная ст-ть с уч.НЗС (Авто)'!LM$11:INDIRECT("'Полная ст-ть с уч.НЗС (Авто)'!LM"&amp;$J$26))/$D13)</f>
        <v>0</v>
      </c>
      <c r="LN13" s="44">
        <f ca="1">IF($D13=0,0,SUMIF('Полная ст-ть с уч.НЗС (Авто)'!$YO$11:INDIRECT("'Полная ст-ть с уч.НЗС (Авто)'!YO"&amp;$J$26),$C13,'Полная ст-ть с уч.НЗС (Авто)'!LN$11:INDIRECT("'Полная ст-ть с уч.НЗС (Авто)'!LN"&amp;$J$26))/$D13)</f>
        <v>0</v>
      </c>
      <c r="LO13" s="44">
        <f ca="1">IF($D13=0,0,SUMIF('Полная ст-ть с уч.НЗС (Авто)'!$YO$11:INDIRECT("'Полная ст-ть с уч.НЗС (Авто)'!YO"&amp;$J$26),$C13,'Полная ст-ть с уч.НЗС (Авто)'!LO$11:INDIRECT("'Полная ст-ть с уч.НЗС (Авто)'!LO"&amp;$J$26))/$D13)</f>
        <v>0</v>
      </c>
      <c r="LP13" s="44">
        <f ca="1">IF($D13=0,0,SUMIF('Полная ст-ть с уч.НЗС (Авто)'!$YO$11:INDIRECT("'Полная ст-ть с уч.НЗС (Авто)'!YO"&amp;$J$26),$C13,'Полная ст-ть с уч.НЗС (Авто)'!LP$11:INDIRECT("'Полная ст-ть с уч.НЗС (Авто)'!LP"&amp;$J$26))/$D13)</f>
        <v>0</v>
      </c>
      <c r="LQ13" s="44">
        <f ca="1">IF($D13=0,0,SUMIF('Полная ст-ть с уч.НЗС (Авто)'!$YO$11:INDIRECT("'Полная ст-ть с уч.НЗС (Авто)'!YO"&amp;$J$26),$C13,'Полная ст-ть с уч.НЗС (Авто)'!LQ$11:INDIRECT("'Полная ст-ть с уч.НЗС (Авто)'!LQ"&amp;$J$26))/$D13)</f>
        <v>0</v>
      </c>
      <c r="LR13" s="44">
        <f ca="1">IF($D13=0,0,SUMIF('Полная ст-ть с уч.НЗС (Авто)'!$YO$11:INDIRECT("'Полная ст-ть с уч.НЗС (Авто)'!YO"&amp;$J$26),$C13,'Полная ст-ть с уч.НЗС (Авто)'!LR$11:INDIRECT("'Полная ст-ть с уч.НЗС (Авто)'!LR"&amp;$J$26))/$D13)</f>
        <v>0</v>
      </c>
      <c r="LS13" s="44">
        <f ca="1">IF($D13=0,0,SUMIF('Полная ст-ть с уч.НЗС (Авто)'!$YO$11:INDIRECT("'Полная ст-ть с уч.НЗС (Авто)'!YO"&amp;$J$26),$C13,'Полная ст-ть с уч.НЗС (Авто)'!LS$11:INDIRECT("'Полная ст-ть с уч.НЗС (Авто)'!LS"&amp;$J$26))/$D13)</f>
        <v>0</v>
      </c>
      <c r="LT13" s="44">
        <f ca="1">IF($D13=0,0,SUMIF('Полная ст-ть с уч.НЗС (Авто)'!$YO$11:INDIRECT("'Полная ст-ть с уч.НЗС (Авто)'!YO"&amp;$J$26),$C13,'Полная ст-ть с уч.НЗС (Авто)'!LT$11:INDIRECT("'Полная ст-ть с уч.НЗС (Авто)'!LT"&amp;$J$26))/$D13)</f>
        <v>0</v>
      </c>
      <c r="LU13" s="44">
        <f ca="1">IF($D13=0,0,SUMIF('Полная ст-ть с уч.НЗС (Авто)'!$YO$11:INDIRECT("'Полная ст-ть с уч.НЗС (Авто)'!YO"&amp;$J$26),$C13,'Полная ст-ть с уч.НЗС (Авто)'!LU$11:INDIRECT("'Полная ст-ть с уч.НЗС (Авто)'!LU"&amp;$J$26))/$D13)</f>
        <v>0</v>
      </c>
      <c r="LV13" s="44">
        <f ca="1">IF($D13=0,0,SUMIF('Полная ст-ть с уч.НЗС (Авто)'!$YO$11:INDIRECT("'Полная ст-ть с уч.НЗС (Авто)'!YO"&amp;$J$26),$C13,'Полная ст-ть с уч.НЗС (Авто)'!LV$11:INDIRECT("'Полная ст-ть с уч.НЗС (Авто)'!LV"&amp;$J$26))/$D13)</f>
        <v>0</v>
      </c>
      <c r="LW13" s="44">
        <f ca="1">IF($D13=0,0,SUMIF('Полная ст-ть с уч.НЗС (Авто)'!$YO$11:INDIRECT("'Полная ст-ть с уч.НЗС (Авто)'!YO"&amp;$J$26),$C13,'Полная ст-ть с уч.НЗС (Авто)'!LW$11:INDIRECT("'Полная ст-ть с уч.НЗС (Авто)'!LW"&amp;$J$26))/$D13)</f>
        <v>0</v>
      </c>
      <c r="LX13" s="44">
        <f ca="1">IF($D13=0,0,SUMIF('Полная ст-ть с уч.НЗС (Авто)'!$YO$11:INDIRECT("'Полная ст-ть с уч.НЗС (Авто)'!YO"&amp;$J$26),$C13,'Полная ст-ть с уч.НЗС (Авто)'!LX$11:INDIRECT("'Полная ст-ть с уч.НЗС (Авто)'!LX"&amp;$J$26))/$D13)</f>
        <v>0</v>
      </c>
      <c r="LY13" s="44">
        <f ca="1">IF($D13=0,0,SUMIF('Полная ст-ть с уч.НЗС (Авто)'!$YO$11:INDIRECT("'Полная ст-ть с уч.НЗС (Авто)'!YO"&amp;$J$26),$C13,'Полная ст-ть с уч.НЗС (Авто)'!LY$11:INDIRECT("'Полная ст-ть с уч.НЗС (Авто)'!LY"&amp;$J$26))/$D13)</f>
        <v>0</v>
      </c>
      <c r="LZ13" s="44">
        <f ca="1">IF($D13=0,0,SUMIF('Полная ст-ть с уч.НЗС (Авто)'!$YO$11:INDIRECT("'Полная ст-ть с уч.НЗС (Авто)'!YO"&amp;$J$26),$C13,'Полная ст-ть с уч.НЗС (Авто)'!LZ$11:INDIRECT("'Полная ст-ть с уч.НЗС (Авто)'!LZ"&amp;$J$26))/$D13)</f>
        <v>0</v>
      </c>
      <c r="MA13" s="44">
        <f ca="1">IF($D13=0,0,SUMIF('Полная ст-ть с уч.НЗС (Авто)'!$YO$11:INDIRECT("'Полная ст-ть с уч.НЗС (Авто)'!YO"&amp;$J$26),$C13,'Полная ст-ть с уч.НЗС (Авто)'!MA$11:INDIRECT("'Полная ст-ть с уч.НЗС (Авто)'!MA"&amp;$J$26))/$D13)</f>
        <v>0</v>
      </c>
      <c r="MB13" s="44">
        <f ca="1">IF($D13=0,0,SUMIF('Полная ст-ть с уч.НЗС (Авто)'!$YO$11:INDIRECT("'Полная ст-ть с уч.НЗС (Авто)'!YO"&amp;$J$26),$C13,'Полная ст-ть с уч.НЗС (Авто)'!MB$11:INDIRECT("'Полная ст-ть с уч.НЗС (Авто)'!MB"&amp;$J$26))/$D13)</f>
        <v>0</v>
      </c>
      <c r="MC13" s="44">
        <f ca="1">IF($D13=0,0,SUMIF('Полная ст-ть с уч.НЗС (Авто)'!$YO$11:INDIRECT("'Полная ст-ть с уч.НЗС (Авто)'!YO"&amp;$J$26),$C13,'Полная ст-ть с уч.НЗС (Авто)'!MC$11:INDIRECT("'Полная ст-ть с уч.НЗС (Авто)'!MC"&amp;$J$26))/$D13)</f>
        <v>0</v>
      </c>
      <c r="MD13" s="44">
        <f ca="1">IF($D13=0,0,SUMIF('Полная ст-ть с уч.НЗС (Авто)'!$YO$11:INDIRECT("'Полная ст-ть с уч.НЗС (Авто)'!YO"&amp;$J$26),$C13,'Полная ст-ть с уч.НЗС (Авто)'!MD$11:INDIRECT("'Полная ст-ть с уч.НЗС (Авто)'!MD"&amp;$J$26))/$D13)</f>
        <v>0</v>
      </c>
      <c r="ME13" s="44">
        <f ca="1">IF($D13=0,0,SUMIF('Полная ст-ть с уч.НЗС (Авто)'!$YO$11:INDIRECT("'Полная ст-ть с уч.НЗС (Авто)'!YO"&amp;$J$26),$C13,'Полная ст-ть с уч.НЗС (Авто)'!ME$11:INDIRECT("'Полная ст-ть с уч.НЗС (Авто)'!ME"&amp;$J$26))/$D13)</f>
        <v>0</v>
      </c>
      <c r="MF13" s="44">
        <f ca="1">IF($D13=0,0,SUMIF('Полная ст-ть с уч.НЗС (Авто)'!$YO$11:INDIRECT("'Полная ст-ть с уч.НЗС (Авто)'!YO"&amp;$J$26),$C13,'Полная ст-ть с уч.НЗС (Авто)'!MF$11:INDIRECT("'Полная ст-ть с уч.НЗС (Авто)'!MF"&amp;$J$26))/$D13)</f>
        <v>0</v>
      </c>
      <c r="MG13" s="44">
        <f ca="1">IF($D13=0,0,SUMIF('Полная ст-ть с уч.НЗС (Авто)'!$YO$11:INDIRECT("'Полная ст-ть с уч.НЗС (Авто)'!YO"&amp;$J$26),$C13,'Полная ст-ть с уч.НЗС (Авто)'!MG$11:INDIRECT("'Полная ст-ть с уч.НЗС (Авто)'!MG"&amp;$J$26))/$D13)</f>
        <v>0</v>
      </c>
      <c r="MH13" s="44">
        <f ca="1">IF($D13=0,0,SUMIF('Полная ст-ть с уч.НЗС (Авто)'!$YO$11:INDIRECT("'Полная ст-ть с уч.НЗС (Авто)'!YO"&amp;$J$26),$C13,'Полная ст-ть с уч.НЗС (Авто)'!MH$11:INDIRECT("'Полная ст-ть с уч.НЗС (Авто)'!MH"&amp;$J$26))/$D13)</f>
        <v>0</v>
      </c>
      <c r="MI13" s="44">
        <f ca="1">IF($D13=0,0,SUMIF('Полная ст-ть с уч.НЗС (Авто)'!$YO$11:INDIRECT("'Полная ст-ть с уч.НЗС (Авто)'!YO"&amp;$J$26),$C13,'Полная ст-ть с уч.НЗС (Авто)'!MI$11:INDIRECT("'Полная ст-ть с уч.НЗС (Авто)'!MI"&amp;$J$26))/$D13)</f>
        <v>0</v>
      </c>
      <c r="MJ13" s="44">
        <f ca="1">IF($D13=0,0,SUMIF('Полная ст-ть с уч.НЗС (Авто)'!$YO$11:INDIRECT("'Полная ст-ть с уч.НЗС (Авто)'!YO"&amp;$J$26),$C13,'Полная ст-ть с уч.НЗС (Авто)'!MJ$11:INDIRECT("'Полная ст-ть с уч.НЗС (Авто)'!MJ"&amp;$J$26))/$D13)</f>
        <v>0</v>
      </c>
      <c r="MK13" s="44">
        <f ca="1">IF($D13=0,0,SUMIF('Полная ст-ть с уч.НЗС (Авто)'!$YO$11:INDIRECT("'Полная ст-ть с уч.НЗС (Авто)'!YO"&amp;$J$26),$C13,'Полная ст-ть с уч.НЗС (Авто)'!MK$11:INDIRECT("'Полная ст-ть с уч.НЗС (Авто)'!MK"&amp;$J$26))/$D13)</f>
        <v>0</v>
      </c>
      <c r="ML13" s="44">
        <f ca="1">IF($D13=0,0,SUMIF('Полная ст-ть с уч.НЗС (Авто)'!$YO$11:INDIRECT("'Полная ст-ть с уч.НЗС (Авто)'!YO"&amp;$J$26),$C13,'Полная ст-ть с уч.НЗС (Авто)'!ML$11:INDIRECT("'Полная ст-ть с уч.НЗС (Авто)'!ML"&amp;$J$26))/$D13)</f>
        <v>0</v>
      </c>
      <c r="MM13" s="44">
        <f ca="1">IF($D13=0,0,SUMIF('Полная ст-ть с уч.НЗС (Авто)'!$YO$11:INDIRECT("'Полная ст-ть с уч.НЗС (Авто)'!YO"&amp;$J$26),$C13,'Полная ст-ть с уч.НЗС (Авто)'!MM$11:INDIRECT("'Полная ст-ть с уч.НЗС (Авто)'!MM"&amp;$J$26))/$D13)</f>
        <v>0</v>
      </c>
      <c r="MN13" s="44">
        <f ca="1">IF($D13=0,0,SUMIF('Полная ст-ть с уч.НЗС (Авто)'!$YO$11:INDIRECT("'Полная ст-ть с уч.НЗС (Авто)'!YO"&amp;$J$26),$C13,'Полная ст-ть с уч.НЗС (Авто)'!MN$11:INDIRECT("'Полная ст-ть с уч.НЗС (Авто)'!MN"&amp;$J$26))/$D13)</f>
        <v>0</v>
      </c>
      <c r="MO13" s="44">
        <f ca="1">IF($D13=0,0,SUMIF('Полная ст-ть с уч.НЗС (Авто)'!$YO$11:INDIRECT("'Полная ст-ть с уч.НЗС (Авто)'!YO"&amp;$J$26),$C13,'Полная ст-ть с уч.НЗС (Авто)'!MO$11:INDIRECT("'Полная ст-ть с уч.НЗС (Авто)'!MO"&amp;$J$26))/$D13)</f>
        <v>0</v>
      </c>
      <c r="MP13" s="44">
        <f ca="1">IF($D13=0,0,SUMIF('Полная ст-ть с уч.НЗС (Авто)'!$YO$11:INDIRECT("'Полная ст-ть с уч.НЗС (Авто)'!YO"&amp;$J$26),$C13,'Полная ст-ть с уч.НЗС (Авто)'!MP$11:INDIRECT("'Полная ст-ть с уч.НЗС (Авто)'!MP"&amp;$J$26))/$D13)</f>
        <v>0</v>
      </c>
      <c r="MQ13" s="44">
        <f ca="1">IF($D13=0,0,SUMIF('Полная ст-ть с уч.НЗС (Авто)'!$YO$11:INDIRECT("'Полная ст-ть с уч.НЗС (Авто)'!YO"&amp;$J$26),$C13,'Полная ст-ть с уч.НЗС (Авто)'!MQ$11:INDIRECT("'Полная ст-ть с уч.НЗС (Авто)'!MQ"&amp;$J$26))/$D13)</f>
        <v>0</v>
      </c>
      <c r="MR13" s="44">
        <f ca="1">IF($D13=0,0,SUMIF('Полная ст-ть с уч.НЗС (Авто)'!$YO$11:INDIRECT("'Полная ст-ть с уч.НЗС (Авто)'!YO"&amp;$J$26),$C13,'Полная ст-ть с уч.НЗС (Авто)'!MR$11:INDIRECT("'Полная ст-ть с уч.НЗС (Авто)'!MR"&amp;$J$26))/$D13)</f>
        <v>0</v>
      </c>
      <c r="MS13" s="44">
        <f ca="1">IF($D13=0,0,SUMIF('Полная ст-ть с уч.НЗС (Авто)'!$YO$11:INDIRECT("'Полная ст-ть с уч.НЗС (Авто)'!YO"&amp;$J$26),$C13,'Полная ст-ть с уч.НЗС (Авто)'!MS$11:INDIRECT("'Полная ст-ть с уч.НЗС (Авто)'!MS"&amp;$J$26))/$D13)</f>
        <v>0</v>
      </c>
      <c r="MT13" s="44">
        <f ca="1">IF($D13=0,0,SUMIF('Полная ст-ть с уч.НЗС (Авто)'!$YO$11:INDIRECT("'Полная ст-ть с уч.НЗС (Авто)'!YO"&amp;$J$26),$C13,'Полная ст-ть с уч.НЗС (Авто)'!MT$11:INDIRECT("'Полная ст-ть с уч.НЗС (Авто)'!MT"&amp;$J$26))/$D13)</f>
        <v>0</v>
      </c>
      <c r="MU13" s="44">
        <f ca="1">IF($D13=0,0,SUMIF('Полная ст-ть с уч.НЗС (Авто)'!$YO$11:INDIRECT("'Полная ст-ть с уч.НЗС (Авто)'!YO"&amp;$J$26),$C13,'Полная ст-ть с уч.НЗС (Авто)'!MU$11:INDIRECT("'Полная ст-ть с уч.НЗС (Авто)'!MU"&amp;$J$26))/$D13)</f>
        <v>0</v>
      </c>
      <c r="MV13" s="44">
        <f ca="1">IF($D13=0,0,SUMIF('Полная ст-ть с уч.НЗС (Авто)'!$YO$11:INDIRECT("'Полная ст-ть с уч.НЗС (Авто)'!YO"&amp;$J$26),$C13,'Полная ст-ть с уч.НЗС (Авто)'!MV$11:INDIRECT("'Полная ст-ть с уч.НЗС (Авто)'!MV"&amp;$J$26))/$D13)</f>
        <v>0</v>
      </c>
      <c r="MW13" s="44">
        <f ca="1">IF($D13=0,0,SUMIF('Полная ст-ть с уч.НЗС (Авто)'!$YO$11:INDIRECT("'Полная ст-ть с уч.НЗС (Авто)'!YO"&amp;$J$26),$C13,'Полная ст-ть с уч.НЗС (Авто)'!MW$11:INDIRECT("'Полная ст-ть с уч.НЗС (Авто)'!MW"&amp;$J$26))/$D13)</f>
        <v>0</v>
      </c>
      <c r="MX13" s="44">
        <f ca="1">IF($D13=0,0,SUMIF('Полная ст-ть с уч.НЗС (Авто)'!$YO$11:INDIRECT("'Полная ст-ть с уч.НЗС (Авто)'!YO"&amp;$J$26),$C13,'Полная ст-ть с уч.НЗС (Авто)'!MX$11:INDIRECT("'Полная ст-ть с уч.НЗС (Авто)'!MX"&amp;$J$26))/$D13)</f>
        <v>0</v>
      </c>
      <c r="MY13" s="44">
        <f ca="1">IF($D13=0,0,SUMIF('Полная ст-ть с уч.НЗС (Авто)'!$YO$11:INDIRECT("'Полная ст-ть с уч.НЗС (Авто)'!YO"&amp;$J$26),$C13,'Полная ст-ть с уч.НЗС (Авто)'!MY$11:INDIRECT("'Полная ст-ть с уч.НЗС (Авто)'!MY"&amp;$J$26))/$D13)</f>
        <v>0</v>
      </c>
      <c r="MZ13" s="44">
        <f ca="1">IF($D13=0,0,SUMIF('Полная ст-ть с уч.НЗС (Авто)'!$YO$11:INDIRECT("'Полная ст-ть с уч.НЗС (Авто)'!YO"&amp;$J$26),$C13,'Полная ст-ть с уч.НЗС (Авто)'!MZ$11:INDIRECT("'Полная ст-ть с уч.НЗС (Авто)'!MZ"&amp;$J$26))/$D13)</f>
        <v>0</v>
      </c>
      <c r="NA13" s="44">
        <f ca="1">IF($D13=0,0,SUMIF('Полная ст-ть с уч.НЗС (Авто)'!$YO$11:INDIRECT("'Полная ст-ть с уч.НЗС (Авто)'!YO"&amp;$J$26),$C13,'Полная ст-ть с уч.НЗС (Авто)'!NA$11:INDIRECT("'Полная ст-ть с уч.НЗС (Авто)'!NA"&amp;$J$26))/$D13)</f>
        <v>0</v>
      </c>
      <c r="NB13" s="44">
        <f ca="1">IF($D13=0,0,SUMIF('Полная ст-ть с уч.НЗС (Авто)'!$YO$11:INDIRECT("'Полная ст-ть с уч.НЗС (Авто)'!YO"&amp;$J$26),$C13,'Полная ст-ть с уч.НЗС (Авто)'!NB$11:INDIRECT("'Полная ст-ть с уч.НЗС (Авто)'!NB"&amp;$J$26))/$D13)</f>
        <v>0</v>
      </c>
      <c r="NC13" s="44">
        <f ca="1">IF($D13=0,0,SUMIF('Полная ст-ть с уч.НЗС (Авто)'!$YO$11:INDIRECT("'Полная ст-ть с уч.НЗС (Авто)'!YO"&amp;$J$26),$C13,'Полная ст-ть с уч.НЗС (Авто)'!NC$11:INDIRECT("'Полная ст-ть с уч.НЗС (Авто)'!NC"&amp;$J$26))/$D13)</f>
        <v>0</v>
      </c>
      <c r="ND13" s="44">
        <f ca="1">IF($D13=0,0,SUMIF('Полная ст-ть с уч.НЗС (Авто)'!$YO$11:INDIRECT("'Полная ст-ть с уч.НЗС (Авто)'!YO"&amp;$J$26),$C13,'Полная ст-ть с уч.НЗС (Авто)'!ND$11:INDIRECT("'Полная ст-ть с уч.НЗС (Авто)'!ND"&amp;$J$26))/$D13)</f>
        <v>0</v>
      </c>
      <c r="NE13" s="44">
        <f ca="1">IF($D13=0,0,SUMIF('Полная ст-ть с уч.НЗС (Авто)'!$YO$11:INDIRECT("'Полная ст-ть с уч.НЗС (Авто)'!YO"&amp;$J$26),$C13,'Полная ст-ть с уч.НЗС (Авто)'!NE$11:INDIRECT("'Полная ст-ть с уч.НЗС (Авто)'!NE"&amp;$J$26))/$D13)</f>
        <v>0</v>
      </c>
      <c r="NF13" s="44">
        <f ca="1">IF($D13=0,0,SUMIF('Полная ст-ть с уч.НЗС (Авто)'!$YO$11:INDIRECT("'Полная ст-ть с уч.НЗС (Авто)'!YO"&amp;$J$26),$C13,'Полная ст-ть с уч.НЗС (Авто)'!NF$11:INDIRECT("'Полная ст-ть с уч.НЗС (Авто)'!NF"&amp;$J$26))/$D13)</f>
        <v>0</v>
      </c>
      <c r="NG13" s="44">
        <f ca="1">IF($D13=0,0,SUMIF('Полная ст-ть с уч.НЗС (Авто)'!$YO$11:INDIRECT("'Полная ст-ть с уч.НЗС (Авто)'!YO"&amp;$J$26),$C13,'Полная ст-ть с уч.НЗС (Авто)'!NG$11:INDIRECT("'Полная ст-ть с уч.НЗС (Авто)'!NG"&amp;$J$26))/$D13)</f>
        <v>0</v>
      </c>
      <c r="NH13" s="44">
        <f ca="1">IF($D13=0,0,SUMIF('Полная ст-ть с уч.НЗС (Авто)'!$YO$11:INDIRECT("'Полная ст-ть с уч.НЗС (Авто)'!YO"&amp;$J$26),$C13,'Полная ст-ть с уч.НЗС (Авто)'!NH$11:INDIRECT("'Полная ст-ть с уч.НЗС (Авто)'!NH"&amp;$J$26))/$D13)</f>
        <v>0</v>
      </c>
      <c r="NI13" s="44">
        <f ca="1">IF($D13=0,0,SUMIF('Полная ст-ть с уч.НЗС (Авто)'!$YO$11:INDIRECT("'Полная ст-ть с уч.НЗС (Авто)'!YO"&amp;$J$26),$C13,'Полная ст-ть с уч.НЗС (Авто)'!NI$11:INDIRECT("'Полная ст-ть с уч.НЗС (Авто)'!NI"&amp;$J$26))/$D13)</f>
        <v>0</v>
      </c>
      <c r="NJ13" s="44">
        <f ca="1">IF($D13=0,0,SUMIF('Полная ст-ть с уч.НЗС (Авто)'!$YO$11:INDIRECT("'Полная ст-ть с уч.НЗС (Авто)'!YO"&amp;$J$26),$C13,'Полная ст-ть с уч.НЗС (Авто)'!NJ$11:INDIRECT("'Полная ст-ть с уч.НЗС (Авто)'!NJ"&amp;$J$26))/$D13)</f>
        <v>0</v>
      </c>
      <c r="NK13" s="44">
        <f ca="1">IF($D13=0,0,SUMIF('Полная ст-ть с уч.НЗС (Авто)'!$YO$11:INDIRECT("'Полная ст-ть с уч.НЗС (Авто)'!YO"&amp;$J$26),$C13,'Полная ст-ть с уч.НЗС (Авто)'!NK$11:INDIRECT("'Полная ст-ть с уч.НЗС (Авто)'!NK"&amp;$J$26))/$D13)</f>
        <v>0</v>
      </c>
      <c r="NL13" s="44">
        <f ca="1">IF($D13=0,0,SUMIF('Полная ст-ть с уч.НЗС (Авто)'!$YO$11:INDIRECT("'Полная ст-ть с уч.НЗС (Авто)'!YO"&amp;$J$26),$C13,'Полная ст-ть с уч.НЗС (Авто)'!NL$11:INDIRECT("'Полная ст-ть с уч.НЗС (Авто)'!NL"&amp;$J$26))/$D13)</f>
        <v>0</v>
      </c>
      <c r="NM13" s="44">
        <f ca="1">IF($D13=0,0,SUMIF('Полная ст-ть с уч.НЗС (Авто)'!$YO$11:INDIRECT("'Полная ст-ть с уч.НЗС (Авто)'!YO"&amp;$J$26),$C13,'Полная ст-ть с уч.НЗС (Авто)'!NM$11:INDIRECT("'Полная ст-ть с уч.НЗС (Авто)'!NM"&amp;$J$26))/$D13)</f>
        <v>0</v>
      </c>
      <c r="NN13" s="44">
        <f ca="1">IF($D13=0,0,SUMIF('Полная ст-ть с уч.НЗС (Авто)'!$YO$11:INDIRECT("'Полная ст-ть с уч.НЗС (Авто)'!YO"&amp;$J$26),$C13,'Полная ст-ть с уч.НЗС (Авто)'!NN$11:INDIRECT("'Полная ст-ть с уч.НЗС (Авто)'!NN"&amp;$J$26))/$D13)</f>
        <v>0</v>
      </c>
      <c r="NO13" s="44">
        <f ca="1">IF($D13=0,0,SUMIF('Полная ст-ть с уч.НЗС (Авто)'!$YO$11:INDIRECT("'Полная ст-ть с уч.НЗС (Авто)'!YO"&amp;$J$26),$C13,'Полная ст-ть с уч.НЗС (Авто)'!NO$11:INDIRECT("'Полная ст-ть с уч.НЗС (Авто)'!NO"&amp;$J$26))/$D13)</f>
        <v>0</v>
      </c>
      <c r="NP13" s="44">
        <f ca="1">IF($D13=0,0,SUMIF('Полная ст-ть с уч.НЗС (Авто)'!$YO$11:INDIRECT("'Полная ст-ть с уч.НЗС (Авто)'!YO"&amp;$J$26),$C13,'Полная ст-ть с уч.НЗС (Авто)'!NP$11:INDIRECT("'Полная ст-ть с уч.НЗС (Авто)'!NP"&amp;$J$26))/$D13)</f>
        <v>0</v>
      </c>
      <c r="NQ13" s="44">
        <f ca="1">IF($D13=0,0,SUMIF('Полная ст-ть с уч.НЗС (Авто)'!$YO$11:INDIRECT("'Полная ст-ть с уч.НЗС (Авто)'!YO"&amp;$J$26),$C13,'Полная ст-ть с уч.НЗС (Авто)'!NQ$11:INDIRECT("'Полная ст-ть с уч.НЗС (Авто)'!NQ"&amp;$J$26))/$D13)</f>
        <v>0</v>
      </c>
      <c r="NR13" s="44">
        <f ca="1">IF($D13=0,0,SUMIF('Полная ст-ть с уч.НЗС (Авто)'!$YO$11:INDIRECT("'Полная ст-ть с уч.НЗС (Авто)'!YO"&amp;$J$26),$C13,'Полная ст-ть с уч.НЗС (Авто)'!NR$11:INDIRECT("'Полная ст-ть с уч.НЗС (Авто)'!NR"&amp;$J$26))/$D13)</f>
        <v>0</v>
      </c>
      <c r="NS13" s="44">
        <f ca="1">IF($D13=0,0,SUMIF('Полная ст-ть с уч.НЗС (Авто)'!$YO$11:INDIRECT("'Полная ст-ть с уч.НЗС (Авто)'!YO"&amp;$J$26),$C13,'Полная ст-ть с уч.НЗС (Авто)'!NS$11:INDIRECT("'Полная ст-ть с уч.НЗС (Авто)'!NS"&amp;$J$26))/$D13)</f>
        <v>0</v>
      </c>
      <c r="NT13" s="44">
        <f ca="1">IF($D13=0,0,SUMIF('Полная ст-ть с уч.НЗС (Авто)'!$YO$11:INDIRECT("'Полная ст-ть с уч.НЗС (Авто)'!YO"&amp;$J$26),$C13,'Полная ст-ть с уч.НЗС (Авто)'!NT$11:INDIRECT("'Полная ст-ть с уч.НЗС (Авто)'!NT"&amp;$J$26))/$D13)</f>
        <v>0</v>
      </c>
      <c r="NU13" s="44">
        <f ca="1">IF($D13=0,0,SUMIF('Полная ст-ть с уч.НЗС (Авто)'!$YO$11:INDIRECT("'Полная ст-ть с уч.НЗС (Авто)'!YO"&amp;$J$26),$C13,'Полная ст-ть с уч.НЗС (Авто)'!NU$11:INDIRECT("'Полная ст-ть с уч.НЗС (Авто)'!NU"&amp;$J$26))/$D13)</f>
        <v>0</v>
      </c>
      <c r="NV13" s="44">
        <f ca="1">IF($D13=0,0,SUMIF('Полная ст-ть с уч.НЗС (Авто)'!$YO$11:INDIRECT("'Полная ст-ть с уч.НЗС (Авто)'!YO"&amp;$J$26),$C13,'Полная ст-ть с уч.НЗС (Авто)'!NV$11:INDIRECT("'Полная ст-ть с уч.НЗС (Авто)'!NV"&amp;$J$26))/$D13)</f>
        <v>0</v>
      </c>
      <c r="NW13" s="44">
        <f ca="1">IF($D13=0,0,SUMIF('Полная ст-ть с уч.НЗС (Авто)'!$YO$11:INDIRECT("'Полная ст-ть с уч.НЗС (Авто)'!YO"&amp;$J$26),$C13,'Полная ст-ть с уч.НЗС (Авто)'!NW$11:INDIRECT("'Полная ст-ть с уч.НЗС (Авто)'!NW"&amp;$J$26))/$D13)</f>
        <v>0</v>
      </c>
      <c r="NX13" s="44">
        <f ca="1">IF($D13=0,0,SUMIF('Полная ст-ть с уч.НЗС (Авто)'!$YO$11:INDIRECT("'Полная ст-ть с уч.НЗС (Авто)'!YO"&amp;$J$26),$C13,'Полная ст-ть с уч.НЗС (Авто)'!NX$11:INDIRECT("'Полная ст-ть с уч.НЗС (Авто)'!NX"&amp;$J$26))/$D13)</f>
        <v>0</v>
      </c>
      <c r="NY13" s="44">
        <f ca="1">IF($D13=0,0,SUMIF('Полная ст-ть с уч.НЗС (Авто)'!$YO$11:INDIRECT("'Полная ст-ть с уч.НЗС (Авто)'!YO"&amp;$J$26),$C13,'Полная ст-ть с уч.НЗС (Авто)'!NY$11:INDIRECT("'Полная ст-ть с уч.НЗС (Авто)'!NY"&amp;$J$26))/$D13)</f>
        <v>0</v>
      </c>
      <c r="NZ13" s="44">
        <f ca="1">IF($D13=0,0,SUMIF('Полная ст-ть с уч.НЗС (Авто)'!$YO$11:INDIRECT("'Полная ст-ть с уч.НЗС (Авто)'!YO"&amp;$J$26),$C13,'Полная ст-ть с уч.НЗС (Авто)'!NZ$11:INDIRECT("'Полная ст-ть с уч.НЗС (Авто)'!NZ"&amp;$J$26))/$D13)</f>
        <v>0</v>
      </c>
      <c r="OA13" s="44">
        <f ca="1">IF($D13=0,0,SUMIF('Полная ст-ть с уч.НЗС (Авто)'!$YO$11:INDIRECT("'Полная ст-ть с уч.НЗС (Авто)'!YO"&amp;$J$26),$C13,'Полная ст-ть с уч.НЗС (Авто)'!OA$11:INDIRECT("'Полная ст-ть с уч.НЗС (Авто)'!OA"&amp;$J$26))/$D13)</f>
        <v>0</v>
      </c>
      <c r="OB13" s="44">
        <f ca="1">IF($D13=0,0,SUMIF('Полная ст-ть с уч.НЗС (Авто)'!$YO$11:INDIRECT("'Полная ст-ть с уч.НЗС (Авто)'!YO"&amp;$J$26),$C13,'Полная ст-ть с уч.НЗС (Авто)'!OB$11:INDIRECT("'Полная ст-ть с уч.НЗС (Авто)'!OB"&amp;$J$26))/$D13)</f>
        <v>0</v>
      </c>
      <c r="OC13" s="44">
        <f ca="1">IF($D13=0,0,SUMIF('Полная ст-ть с уч.НЗС (Авто)'!$YO$11:INDIRECT("'Полная ст-ть с уч.НЗС (Авто)'!YO"&amp;$J$26),$C13,'Полная ст-ть с уч.НЗС (Авто)'!OC$11:INDIRECT("'Полная ст-ть с уч.НЗС (Авто)'!OC"&amp;$J$26))/$D13)</f>
        <v>0</v>
      </c>
      <c r="OD13" s="44">
        <f ca="1">IF($D13=0,0,SUMIF('Полная ст-ть с уч.НЗС (Авто)'!$YO$11:INDIRECT("'Полная ст-ть с уч.НЗС (Авто)'!YO"&amp;$J$26),$C13,'Полная ст-ть с уч.НЗС (Авто)'!OD$11:INDIRECT("'Полная ст-ть с уч.НЗС (Авто)'!OD"&amp;$J$26))/$D13)</f>
        <v>0</v>
      </c>
      <c r="OE13" s="44">
        <f ca="1">IF($D13=0,0,SUMIF('Полная ст-ть с уч.НЗС (Авто)'!$YO$11:INDIRECT("'Полная ст-ть с уч.НЗС (Авто)'!YO"&amp;$J$26),$C13,'Полная ст-ть с уч.НЗС (Авто)'!OE$11:INDIRECT("'Полная ст-ть с уч.НЗС (Авто)'!OE"&amp;$J$26))/$D13)</f>
        <v>0</v>
      </c>
      <c r="OF13" s="44">
        <f ca="1">IF($D13=0,0,SUMIF('Полная ст-ть с уч.НЗС (Авто)'!$YO$11:INDIRECT("'Полная ст-ть с уч.НЗС (Авто)'!YO"&amp;$J$26),$C13,'Полная ст-ть с уч.НЗС (Авто)'!OF$11:INDIRECT("'Полная ст-ть с уч.НЗС (Авто)'!OF"&amp;$J$26))/$D13)</f>
        <v>0</v>
      </c>
      <c r="OG13" s="44">
        <f ca="1">IF($D13=0,0,SUMIF('Полная ст-ть с уч.НЗС (Авто)'!$YO$11:INDIRECT("'Полная ст-ть с уч.НЗС (Авто)'!YO"&amp;$J$26),$C13,'Полная ст-ть с уч.НЗС (Авто)'!OG$11:INDIRECT("'Полная ст-ть с уч.НЗС (Авто)'!OG"&amp;$J$26))/$D13)</f>
        <v>0</v>
      </c>
      <c r="OH13" s="44">
        <f ca="1">IF($D13=0,0,SUMIF('Полная ст-ть с уч.НЗС (Авто)'!$YO$11:INDIRECT("'Полная ст-ть с уч.НЗС (Авто)'!YO"&amp;$J$26),$C13,'Полная ст-ть с уч.НЗС (Авто)'!OH$11:INDIRECT("'Полная ст-ть с уч.НЗС (Авто)'!OH"&amp;$J$26))/$D13)</f>
        <v>0</v>
      </c>
      <c r="OI13" s="44">
        <f ca="1">IF($D13=0,0,SUMIF('Полная ст-ть с уч.НЗС (Авто)'!$YO$11:INDIRECT("'Полная ст-ть с уч.НЗС (Авто)'!YO"&amp;$J$26),$C13,'Полная ст-ть с уч.НЗС (Авто)'!OI$11:INDIRECT("'Полная ст-ть с уч.НЗС (Авто)'!OI"&amp;$J$26))/$D13)</f>
        <v>0</v>
      </c>
      <c r="OJ13" s="44">
        <f ca="1">IF($D13=0,0,SUMIF('Полная ст-ть с уч.НЗС (Авто)'!$YO$11:INDIRECT("'Полная ст-ть с уч.НЗС (Авто)'!YO"&amp;$J$26),$C13,'Полная ст-ть с уч.НЗС (Авто)'!OJ$11:INDIRECT("'Полная ст-ть с уч.НЗС (Авто)'!OJ"&amp;$J$26))/$D13)</f>
        <v>0</v>
      </c>
      <c r="OK13" s="44">
        <f ca="1">IF($D13=0,0,SUMIF('Полная ст-ть с уч.НЗС (Авто)'!$YO$11:INDIRECT("'Полная ст-ть с уч.НЗС (Авто)'!YO"&amp;$J$26),$C13,'Полная ст-ть с уч.НЗС (Авто)'!OK$11:INDIRECT("'Полная ст-ть с уч.НЗС (Авто)'!OK"&amp;$J$26))/$D13)</f>
        <v>0</v>
      </c>
      <c r="OL13" s="44">
        <f ca="1">IF($D13=0,0,SUMIF('Полная ст-ть с уч.НЗС (Авто)'!$YO$11:INDIRECT("'Полная ст-ть с уч.НЗС (Авто)'!YO"&amp;$J$26),$C13,'Полная ст-ть с уч.НЗС (Авто)'!OL$11:INDIRECT("'Полная ст-ть с уч.НЗС (Авто)'!OL"&amp;$J$26))/$D13)</f>
        <v>0</v>
      </c>
      <c r="OM13" s="44">
        <f ca="1">IF($D13=0,0,SUMIF('Полная ст-ть с уч.НЗС (Авто)'!$YO$11:INDIRECT("'Полная ст-ть с уч.НЗС (Авто)'!YO"&amp;$J$26),$C13,'Полная ст-ть с уч.НЗС (Авто)'!OM$11:INDIRECT("'Полная ст-ть с уч.НЗС (Авто)'!OM"&amp;$J$26))/$D13)</f>
        <v>0</v>
      </c>
      <c r="ON13" s="44">
        <f ca="1">IF($D13=0,0,SUMIF('Полная ст-ть с уч.НЗС (Авто)'!$YO$11:INDIRECT("'Полная ст-ть с уч.НЗС (Авто)'!YO"&amp;$J$26),$C13,'Полная ст-ть с уч.НЗС (Авто)'!ON$11:INDIRECT("'Полная ст-ть с уч.НЗС (Авто)'!ON"&amp;$J$26))/$D13)</f>
        <v>0</v>
      </c>
      <c r="OO13" s="44">
        <f ca="1">IF($D13=0,0,SUMIF('Полная ст-ть с уч.НЗС (Авто)'!$YO$11:INDIRECT("'Полная ст-ть с уч.НЗС (Авто)'!YO"&amp;$J$26),$C13,'Полная ст-ть с уч.НЗС (Авто)'!OO$11:INDIRECT("'Полная ст-ть с уч.НЗС (Авто)'!OO"&amp;$J$26))/$D13)</f>
        <v>0</v>
      </c>
      <c r="OP13" s="44">
        <f ca="1">IF($D13=0,0,SUMIF('Полная ст-ть с уч.НЗС (Авто)'!$YO$11:INDIRECT("'Полная ст-ть с уч.НЗС (Авто)'!YO"&amp;$J$26),$C13,'Полная ст-ть с уч.НЗС (Авто)'!OP$11:INDIRECT("'Полная ст-ть с уч.НЗС (Авто)'!OP"&amp;$J$26))/$D13)</f>
        <v>0</v>
      </c>
      <c r="OQ13" s="44">
        <f ca="1">IF($D13=0,0,SUMIF('Полная ст-ть с уч.НЗС (Авто)'!$YO$11:INDIRECT("'Полная ст-ть с уч.НЗС (Авто)'!YO"&amp;$J$26),$C13,'Полная ст-ть с уч.НЗС (Авто)'!OQ$11:INDIRECT("'Полная ст-ть с уч.НЗС (Авто)'!OQ"&amp;$J$26))/$D13)</f>
        <v>0</v>
      </c>
      <c r="OR13" s="44">
        <f ca="1">IF($D13=0,0,SUMIF('Полная ст-ть с уч.НЗС (Авто)'!$YO$11:INDIRECT("'Полная ст-ть с уч.НЗС (Авто)'!YO"&amp;$J$26),$C13,'Полная ст-ть с уч.НЗС (Авто)'!OR$11:INDIRECT("'Полная ст-ть с уч.НЗС (Авто)'!OR"&amp;$J$26))/$D13)</f>
        <v>0</v>
      </c>
      <c r="OS13" s="44">
        <f ca="1">IF($D13=0,0,SUMIF('Полная ст-ть с уч.НЗС (Авто)'!$YO$11:INDIRECT("'Полная ст-ть с уч.НЗС (Авто)'!YO"&amp;$J$26),$C13,'Полная ст-ть с уч.НЗС (Авто)'!OS$11:INDIRECT("'Полная ст-ть с уч.НЗС (Авто)'!OS"&amp;$J$26))/$D13)</f>
        <v>0</v>
      </c>
      <c r="OT13" s="44">
        <f ca="1">IF($D13=0,0,SUMIF('Полная ст-ть с уч.НЗС (Авто)'!$YO$11:INDIRECT("'Полная ст-ть с уч.НЗС (Авто)'!YO"&amp;$J$26),$C13,'Полная ст-ть с уч.НЗС (Авто)'!OT$11:INDIRECT("'Полная ст-ть с уч.НЗС (Авто)'!OT"&amp;$J$26))/$D13)</f>
        <v>0</v>
      </c>
      <c r="OU13" s="44">
        <f ca="1">IF($D13=0,0,SUMIF('Полная ст-ть с уч.НЗС (Авто)'!$YO$11:INDIRECT("'Полная ст-ть с уч.НЗС (Авто)'!YO"&amp;$J$26),$C13,'Полная ст-ть с уч.НЗС (Авто)'!OU$11:INDIRECT("'Полная ст-ть с уч.НЗС (Авто)'!OU"&amp;$J$26))/$D13)</f>
        <v>0</v>
      </c>
      <c r="OV13" s="44">
        <f ca="1">IF($D13=0,0,SUMIF('Полная ст-ть с уч.НЗС (Авто)'!$YO$11:INDIRECT("'Полная ст-ть с уч.НЗС (Авто)'!YO"&amp;$J$26),$C13,'Полная ст-ть с уч.НЗС (Авто)'!OV$11:INDIRECT("'Полная ст-ть с уч.НЗС (Авто)'!OV"&amp;$J$26))/$D13)</f>
        <v>0</v>
      </c>
      <c r="OW13" s="44">
        <f ca="1">IF($D13=0,0,SUMIF('Полная ст-ть с уч.НЗС (Авто)'!$YO$11:INDIRECT("'Полная ст-ть с уч.НЗС (Авто)'!YO"&amp;$J$26),$C13,'Полная ст-ть с уч.НЗС (Авто)'!OW$11:INDIRECT("'Полная ст-ть с уч.НЗС (Авто)'!OW"&amp;$J$26))/$D13)</f>
        <v>0</v>
      </c>
      <c r="OX13" s="44">
        <f ca="1">IF($D13=0,0,SUMIF('Полная ст-ть с уч.НЗС (Авто)'!$YO$11:INDIRECT("'Полная ст-ть с уч.НЗС (Авто)'!YO"&amp;$J$26),$C13,'Полная ст-ть с уч.НЗС (Авто)'!OX$11:INDIRECT("'Полная ст-ть с уч.НЗС (Авто)'!OX"&amp;$J$26))/$D13)</f>
        <v>0</v>
      </c>
      <c r="OY13" s="44">
        <f ca="1">IF($D13=0,0,SUMIF('Полная ст-ть с уч.НЗС (Авто)'!$YO$11:INDIRECT("'Полная ст-ть с уч.НЗС (Авто)'!YO"&amp;$J$26),$C13,'Полная ст-ть с уч.НЗС (Авто)'!OY$11:INDIRECT("'Полная ст-ть с уч.НЗС (Авто)'!OY"&amp;$J$26))/$D13)</f>
        <v>0</v>
      </c>
      <c r="OZ13" s="44">
        <f ca="1">IF($D13=0,0,SUMIF('Полная ст-ть с уч.НЗС (Авто)'!$YO$11:INDIRECT("'Полная ст-ть с уч.НЗС (Авто)'!YO"&amp;$J$26),$C13,'Полная ст-ть с уч.НЗС (Авто)'!OZ$11:INDIRECT("'Полная ст-ть с уч.НЗС (Авто)'!OZ"&amp;$J$26))/$D13)</f>
        <v>0</v>
      </c>
      <c r="PA13" s="44">
        <f ca="1">IF($D13=0,0,SUMIF('Полная ст-ть с уч.НЗС (Авто)'!$YO$11:INDIRECT("'Полная ст-ть с уч.НЗС (Авто)'!YO"&amp;$J$26),$C13,'Полная ст-ть с уч.НЗС (Авто)'!PA$11:INDIRECT("'Полная ст-ть с уч.НЗС (Авто)'!PA"&amp;$J$26))/$D13)</f>
        <v>0</v>
      </c>
      <c r="PB13" s="44">
        <f ca="1">IF($D13=0,0,SUMIF('Полная ст-ть с уч.НЗС (Авто)'!$YO$11:INDIRECT("'Полная ст-ть с уч.НЗС (Авто)'!YO"&amp;$J$26),$C13,'Полная ст-ть с уч.НЗС (Авто)'!PB$11:INDIRECT("'Полная ст-ть с уч.НЗС (Авто)'!PB"&amp;$J$26))/$D13)</f>
        <v>0</v>
      </c>
      <c r="PC13" s="44">
        <f ca="1">IF($D13=0,0,SUMIF('Полная ст-ть с уч.НЗС (Авто)'!$YO$11:INDIRECT("'Полная ст-ть с уч.НЗС (Авто)'!YO"&amp;$J$26),$C13,'Полная ст-ть с уч.НЗС (Авто)'!PC$11:INDIRECT("'Полная ст-ть с уч.НЗС (Авто)'!PC"&amp;$J$26))/$D13)</f>
        <v>0</v>
      </c>
      <c r="PD13" s="44">
        <f ca="1">IF($D13=0,0,SUMIF('Полная ст-ть с уч.НЗС (Авто)'!$YO$11:INDIRECT("'Полная ст-ть с уч.НЗС (Авто)'!YO"&amp;$J$26),$C13,'Полная ст-ть с уч.НЗС (Авто)'!PD$11:INDIRECT("'Полная ст-ть с уч.НЗС (Авто)'!PD"&amp;$J$26))/$D13)</f>
        <v>0</v>
      </c>
      <c r="PE13" s="44">
        <f ca="1">IF($D13=0,0,SUMIF('Полная ст-ть с уч.НЗС (Авто)'!$YO$11:INDIRECT("'Полная ст-ть с уч.НЗС (Авто)'!YO"&amp;$J$26),$C13,'Полная ст-ть с уч.НЗС (Авто)'!PE$11:INDIRECT("'Полная ст-ть с уч.НЗС (Авто)'!PE"&amp;$J$26))/$D13)</f>
        <v>0</v>
      </c>
      <c r="PF13" s="44">
        <f ca="1">IF($D13=0,0,SUMIF('Полная ст-ть с уч.НЗС (Авто)'!$YO$11:INDIRECT("'Полная ст-ть с уч.НЗС (Авто)'!YO"&amp;$J$26),$C13,'Полная ст-ть с уч.НЗС (Авто)'!PF$11:INDIRECT("'Полная ст-ть с уч.НЗС (Авто)'!PF"&amp;$J$26))/$D13)</f>
        <v>0</v>
      </c>
      <c r="PG13" s="44">
        <f ca="1">IF($D13=0,0,SUMIF('Полная ст-ть с уч.НЗС (Авто)'!$YO$11:INDIRECT("'Полная ст-ть с уч.НЗС (Авто)'!YO"&amp;$J$26),$C13,'Полная ст-ть с уч.НЗС (Авто)'!PG$11:INDIRECT("'Полная ст-ть с уч.НЗС (Авто)'!PG"&amp;$J$26))/$D13)</f>
        <v>0</v>
      </c>
      <c r="PH13" s="44">
        <f ca="1">IF($D13=0,0,SUMIF('Полная ст-ть с уч.НЗС (Авто)'!$YO$11:INDIRECT("'Полная ст-ть с уч.НЗС (Авто)'!YO"&amp;$J$26),$C13,'Полная ст-ть с уч.НЗС (Авто)'!PH$11:INDIRECT("'Полная ст-ть с уч.НЗС (Авто)'!PH"&amp;$J$26))/$D13)</f>
        <v>0</v>
      </c>
      <c r="PI13" s="44">
        <f ca="1">IF($D13=0,0,SUMIF('Полная ст-ть с уч.НЗС (Авто)'!$YO$11:INDIRECT("'Полная ст-ть с уч.НЗС (Авто)'!YO"&amp;$J$26),$C13,'Полная ст-ть с уч.НЗС (Авто)'!PI$11:INDIRECT("'Полная ст-ть с уч.НЗС (Авто)'!PI"&amp;$J$26))/$D13)</f>
        <v>0</v>
      </c>
      <c r="PJ13" s="44">
        <f ca="1">IF($D13=0,0,SUMIF('Полная ст-ть с уч.НЗС (Авто)'!$YO$11:INDIRECT("'Полная ст-ть с уч.НЗС (Авто)'!YO"&amp;$J$26),$C13,'Полная ст-ть с уч.НЗС (Авто)'!PJ$11:INDIRECT("'Полная ст-ть с уч.НЗС (Авто)'!PJ"&amp;$J$26))/$D13)</f>
        <v>0</v>
      </c>
      <c r="PK13" s="44">
        <f ca="1">IF($D13=0,0,SUMIF('Полная ст-ть с уч.НЗС (Авто)'!$YO$11:INDIRECT("'Полная ст-ть с уч.НЗС (Авто)'!YO"&amp;$J$26),$C13,'Полная ст-ть с уч.НЗС (Авто)'!PK$11:INDIRECT("'Полная ст-ть с уч.НЗС (Авто)'!PK"&amp;$J$26))/$D13)</f>
        <v>0</v>
      </c>
      <c r="PL13" s="44">
        <f ca="1">IF($D13=0,0,SUMIF('Полная ст-ть с уч.НЗС (Авто)'!$YO$11:INDIRECT("'Полная ст-ть с уч.НЗС (Авто)'!YO"&amp;$J$26),$C13,'Полная ст-ть с уч.НЗС (Авто)'!PL$11:INDIRECT("'Полная ст-ть с уч.НЗС (Авто)'!PL"&amp;$J$26))/$D13)</f>
        <v>0</v>
      </c>
      <c r="PM13" s="44">
        <f ca="1">IF($D13=0,0,SUMIF('Полная ст-ть с уч.НЗС (Авто)'!$YO$11:INDIRECT("'Полная ст-ть с уч.НЗС (Авто)'!YO"&amp;$J$26),$C13,'Полная ст-ть с уч.НЗС (Авто)'!PM$11:INDIRECT("'Полная ст-ть с уч.НЗС (Авто)'!PM"&amp;$J$26))/$D13)</f>
        <v>0</v>
      </c>
      <c r="PN13" s="44">
        <f ca="1">IF($D13=0,0,SUMIF('Полная ст-ть с уч.НЗС (Авто)'!$YO$11:INDIRECT("'Полная ст-ть с уч.НЗС (Авто)'!YO"&amp;$J$26),$C13,'Полная ст-ть с уч.НЗС (Авто)'!PN$11:INDIRECT("'Полная ст-ть с уч.НЗС (Авто)'!PN"&amp;$J$26))/$D13)</f>
        <v>0</v>
      </c>
      <c r="PO13" s="44">
        <f ca="1">IF($D13=0,0,SUMIF('Полная ст-ть с уч.НЗС (Авто)'!$YO$11:INDIRECT("'Полная ст-ть с уч.НЗС (Авто)'!YO"&amp;$J$26),$C13,'Полная ст-ть с уч.НЗС (Авто)'!PO$11:INDIRECT("'Полная ст-ть с уч.НЗС (Авто)'!PO"&amp;$J$26))/$D13)</f>
        <v>0</v>
      </c>
      <c r="PP13" s="44">
        <f ca="1">IF($D13=0,0,SUMIF('Полная ст-ть с уч.НЗС (Авто)'!$YO$11:INDIRECT("'Полная ст-ть с уч.НЗС (Авто)'!YO"&amp;$J$26),$C13,'Полная ст-ть с уч.НЗС (Авто)'!PP$11:INDIRECT("'Полная ст-ть с уч.НЗС (Авто)'!PP"&amp;$J$26))/$D13)</f>
        <v>0</v>
      </c>
      <c r="PQ13" s="44">
        <f ca="1">IF($D13=0,0,SUMIF('Полная ст-ть с уч.НЗС (Авто)'!$YO$11:INDIRECT("'Полная ст-ть с уч.НЗС (Авто)'!YO"&amp;$J$26),$C13,'Полная ст-ть с уч.НЗС (Авто)'!PQ$11:INDIRECT("'Полная ст-ть с уч.НЗС (Авто)'!PQ"&amp;$J$26))/$D13)</f>
        <v>0</v>
      </c>
      <c r="PR13" s="44">
        <f ca="1">IF($D13=0,0,SUMIF('Полная ст-ть с уч.НЗС (Авто)'!$YO$11:INDIRECT("'Полная ст-ть с уч.НЗС (Авто)'!YO"&amp;$J$26),$C13,'Полная ст-ть с уч.НЗС (Авто)'!PR$11:INDIRECT("'Полная ст-ть с уч.НЗС (Авто)'!PR"&amp;$J$26))/$D13)</f>
        <v>0</v>
      </c>
      <c r="PS13" s="44">
        <f ca="1">IF($D13=0,0,SUMIF('Полная ст-ть с уч.НЗС (Авто)'!$YO$11:INDIRECT("'Полная ст-ть с уч.НЗС (Авто)'!YO"&amp;$J$26),$C13,'Полная ст-ть с уч.НЗС (Авто)'!PS$11:INDIRECT("'Полная ст-ть с уч.НЗС (Авто)'!PS"&amp;$J$26))/$D13)</f>
        <v>0</v>
      </c>
      <c r="PT13" s="44">
        <f ca="1">IF($D13=0,0,SUMIF('Полная ст-ть с уч.НЗС (Авто)'!$YO$11:INDIRECT("'Полная ст-ть с уч.НЗС (Авто)'!YO"&amp;$J$26),$C13,'Полная ст-ть с уч.НЗС (Авто)'!PT$11:INDIRECT("'Полная ст-ть с уч.НЗС (Авто)'!PT"&amp;$J$26))/$D13)</f>
        <v>0</v>
      </c>
      <c r="PU13" s="44">
        <f ca="1">IF($D13=0,0,SUMIF('Полная ст-ть с уч.НЗС (Авто)'!$YO$11:INDIRECT("'Полная ст-ть с уч.НЗС (Авто)'!YO"&amp;$J$26),$C13,'Полная ст-ть с уч.НЗС (Авто)'!PU$11:INDIRECT("'Полная ст-ть с уч.НЗС (Авто)'!PU"&amp;$J$26))/$D13)</f>
        <v>0</v>
      </c>
      <c r="PV13" s="44">
        <f ca="1">IF($D13=0,0,SUMIF('Полная ст-ть с уч.НЗС (Авто)'!$YO$11:INDIRECT("'Полная ст-ть с уч.НЗС (Авто)'!YO"&amp;$J$26),$C13,'Полная ст-ть с уч.НЗС (Авто)'!PV$11:INDIRECT("'Полная ст-ть с уч.НЗС (Авто)'!PV"&amp;$J$26))/$D13)</f>
        <v>0</v>
      </c>
      <c r="PW13" s="44">
        <f ca="1">IF($D13=0,0,SUMIF('Полная ст-ть с уч.НЗС (Авто)'!$YO$11:INDIRECT("'Полная ст-ть с уч.НЗС (Авто)'!YO"&amp;$J$26),$C13,'Полная ст-ть с уч.НЗС (Авто)'!PW$11:INDIRECT("'Полная ст-ть с уч.НЗС (Авто)'!PW"&amp;$J$26))/$D13)</f>
        <v>0</v>
      </c>
      <c r="PX13" s="44">
        <f ca="1">IF($D13=0,0,SUMIF('Полная ст-ть с уч.НЗС (Авто)'!$YO$11:INDIRECT("'Полная ст-ть с уч.НЗС (Авто)'!YO"&amp;$J$26),$C13,'Полная ст-ть с уч.НЗС (Авто)'!PX$11:INDIRECT("'Полная ст-ть с уч.НЗС (Авто)'!PX"&amp;$J$26))/$D13)</f>
        <v>0</v>
      </c>
      <c r="PY13" s="44">
        <f ca="1">IF($D13=0,0,SUMIF('Полная ст-ть с уч.НЗС (Авто)'!$YO$11:INDIRECT("'Полная ст-ть с уч.НЗС (Авто)'!YO"&amp;$J$26),$C13,'Полная ст-ть с уч.НЗС (Авто)'!PY$11:INDIRECT("'Полная ст-ть с уч.НЗС (Авто)'!PY"&amp;$J$26))/$D13)</f>
        <v>0</v>
      </c>
      <c r="PZ13" s="44">
        <f ca="1">IF($D13=0,0,SUMIF('Полная ст-ть с уч.НЗС (Авто)'!$YO$11:INDIRECT("'Полная ст-ть с уч.НЗС (Авто)'!YO"&amp;$J$26),$C13,'Полная ст-ть с уч.НЗС (Авто)'!PZ$11:INDIRECT("'Полная ст-ть с уч.НЗС (Авто)'!PZ"&amp;$J$26))/$D13)</f>
        <v>0</v>
      </c>
      <c r="QA13" s="44">
        <f ca="1">IF($D13=0,0,SUMIF('Полная ст-ть с уч.НЗС (Авто)'!$YO$11:INDIRECT("'Полная ст-ть с уч.НЗС (Авто)'!YO"&amp;$J$26),$C13,'Полная ст-ть с уч.НЗС (Авто)'!QA$11:INDIRECT("'Полная ст-ть с уч.НЗС (Авто)'!QA"&amp;$J$26))/$D13)</f>
        <v>0</v>
      </c>
      <c r="QB13" s="44">
        <f ca="1">IF($D13=0,0,SUMIF('Полная ст-ть с уч.НЗС (Авто)'!$YO$11:INDIRECT("'Полная ст-ть с уч.НЗС (Авто)'!YO"&amp;$J$26),$C13,'Полная ст-ть с уч.НЗС (Авто)'!QB$11:INDIRECT("'Полная ст-ть с уч.НЗС (Авто)'!QB"&amp;$J$26))/$D13)</f>
        <v>0</v>
      </c>
      <c r="QC13" s="44">
        <f ca="1">IF($D13=0,0,SUMIF('Полная ст-ть с уч.НЗС (Авто)'!$YO$11:INDIRECT("'Полная ст-ть с уч.НЗС (Авто)'!YO"&amp;$J$26),$C13,'Полная ст-ть с уч.НЗС (Авто)'!QC$11:INDIRECT("'Полная ст-ть с уч.НЗС (Авто)'!QC"&amp;$J$26))/$D13)</f>
        <v>0</v>
      </c>
      <c r="QD13" s="44">
        <f ca="1">IF($D13=0,0,SUMIF('Полная ст-ть с уч.НЗС (Авто)'!$YO$11:INDIRECT("'Полная ст-ть с уч.НЗС (Авто)'!YO"&amp;$J$26),$C13,'Полная ст-ть с уч.НЗС (Авто)'!QD$11:INDIRECT("'Полная ст-ть с уч.НЗС (Авто)'!QD"&amp;$J$26))/$D13)</f>
        <v>0</v>
      </c>
      <c r="QE13" s="44">
        <f ca="1">IF($D13=0,0,SUMIF('Полная ст-ть с уч.НЗС (Авто)'!$YO$11:INDIRECT("'Полная ст-ть с уч.НЗС (Авто)'!YO"&amp;$J$26),$C13,'Полная ст-ть с уч.НЗС (Авто)'!QE$11:INDIRECT("'Полная ст-ть с уч.НЗС (Авто)'!QE"&amp;$J$26))/$D13)</f>
        <v>0</v>
      </c>
      <c r="QF13" s="44">
        <f ca="1">IF($D13=0,0,SUMIF('Полная ст-ть с уч.НЗС (Авто)'!$YO$11:INDIRECT("'Полная ст-ть с уч.НЗС (Авто)'!YO"&amp;$J$26),$C13,'Полная ст-ть с уч.НЗС (Авто)'!QF$11:INDIRECT("'Полная ст-ть с уч.НЗС (Авто)'!QF"&amp;$J$26))/$D13)</f>
        <v>0</v>
      </c>
      <c r="QG13" s="44">
        <f ca="1">IF($D13=0,0,SUMIF('Полная ст-ть с уч.НЗС (Авто)'!$YO$11:INDIRECT("'Полная ст-ть с уч.НЗС (Авто)'!YO"&amp;$J$26),$C13,'Полная ст-ть с уч.НЗС (Авто)'!QG$11:INDIRECT("'Полная ст-ть с уч.НЗС (Авто)'!QG"&amp;$J$26))/$D13)</f>
        <v>0</v>
      </c>
      <c r="QH13" s="44">
        <f ca="1">IF($D13=0,0,SUMIF('Полная ст-ть с уч.НЗС (Авто)'!$YO$11:INDIRECT("'Полная ст-ть с уч.НЗС (Авто)'!YO"&amp;$J$26),$C13,'Полная ст-ть с уч.НЗС (Авто)'!QH$11:INDIRECT("'Полная ст-ть с уч.НЗС (Авто)'!QH"&amp;$J$26))/$D13)</f>
        <v>0</v>
      </c>
      <c r="QI13" s="44">
        <f ca="1">IF($D13=0,0,SUMIF('Полная ст-ть с уч.НЗС (Авто)'!$YO$11:INDIRECT("'Полная ст-ть с уч.НЗС (Авто)'!YO"&amp;$J$26),$C13,'Полная ст-ть с уч.НЗС (Авто)'!QI$11:INDIRECT("'Полная ст-ть с уч.НЗС (Авто)'!QI"&amp;$J$26))/$D13)</f>
        <v>0</v>
      </c>
      <c r="QJ13" s="44">
        <f ca="1">IF($D13=0,0,SUMIF('Полная ст-ть с уч.НЗС (Авто)'!$YO$11:INDIRECT("'Полная ст-ть с уч.НЗС (Авто)'!YO"&amp;$J$26),$C13,'Полная ст-ть с уч.НЗС (Авто)'!QJ$11:INDIRECT("'Полная ст-ть с уч.НЗС (Авто)'!QJ"&amp;$J$26))/$D13)</f>
        <v>0</v>
      </c>
      <c r="QK13" s="44">
        <f ca="1">IF($D13=0,0,SUMIF('Полная ст-ть с уч.НЗС (Авто)'!$YO$11:INDIRECT("'Полная ст-ть с уч.НЗС (Авто)'!YO"&amp;$J$26),$C13,'Полная ст-ть с уч.НЗС (Авто)'!QK$11:INDIRECT("'Полная ст-ть с уч.НЗС (Авто)'!QK"&amp;$J$26))/$D13)</f>
        <v>0</v>
      </c>
      <c r="QL13" s="44">
        <f ca="1">IF($D13=0,0,SUMIF('Полная ст-ть с уч.НЗС (Авто)'!$YO$11:INDIRECT("'Полная ст-ть с уч.НЗС (Авто)'!YO"&amp;$J$26),$C13,'Полная ст-ть с уч.НЗС (Авто)'!QL$11:INDIRECT("'Полная ст-ть с уч.НЗС (Авто)'!QL"&amp;$J$26))/$D13)</f>
        <v>0</v>
      </c>
      <c r="QM13" s="44">
        <f ca="1">IF($D13=0,0,SUMIF('Полная ст-ть с уч.НЗС (Авто)'!$YO$11:INDIRECT("'Полная ст-ть с уч.НЗС (Авто)'!YO"&amp;$J$26),$C13,'Полная ст-ть с уч.НЗС (Авто)'!QM$11:INDIRECT("'Полная ст-ть с уч.НЗС (Авто)'!QM"&amp;$J$26))/$D13)</f>
        <v>0</v>
      </c>
      <c r="QN13" s="44">
        <f ca="1">IF($D13=0,0,SUMIF('Полная ст-ть с уч.НЗС (Авто)'!$YO$11:INDIRECT("'Полная ст-ть с уч.НЗС (Авто)'!YO"&amp;$J$26),$C13,'Полная ст-ть с уч.НЗС (Авто)'!QN$11:INDIRECT("'Полная ст-ть с уч.НЗС (Авто)'!QN"&amp;$J$26))/$D13)</f>
        <v>0</v>
      </c>
      <c r="QO13" s="44">
        <f ca="1">IF($D13=0,0,SUMIF('Полная ст-ть с уч.НЗС (Авто)'!$YO$11:INDIRECT("'Полная ст-ть с уч.НЗС (Авто)'!YO"&amp;$J$26),$C13,'Полная ст-ть с уч.НЗС (Авто)'!QO$11:INDIRECT("'Полная ст-ть с уч.НЗС (Авто)'!QO"&amp;$J$26))/$D13)</f>
        <v>0</v>
      </c>
      <c r="QP13" s="44">
        <f ca="1">IF($D13=0,0,SUMIF('Полная ст-ть с уч.НЗС (Авто)'!$YO$11:INDIRECT("'Полная ст-ть с уч.НЗС (Авто)'!YO"&amp;$J$26),$C13,'Полная ст-ть с уч.НЗС (Авто)'!QP$11:INDIRECT("'Полная ст-ть с уч.НЗС (Авто)'!QP"&amp;$J$26))/$D13)</f>
        <v>0</v>
      </c>
      <c r="QQ13" s="44">
        <f ca="1">IF($D13=0,0,SUMIF('Полная ст-ть с уч.НЗС (Авто)'!$YO$11:INDIRECT("'Полная ст-ть с уч.НЗС (Авто)'!YO"&amp;$J$26),$C13,'Полная ст-ть с уч.НЗС (Авто)'!QQ$11:INDIRECT("'Полная ст-ть с уч.НЗС (Авто)'!QQ"&amp;$J$26))/$D13)</f>
        <v>0</v>
      </c>
      <c r="QR13" s="44">
        <f ca="1">IF($D13=0,0,SUMIF('Полная ст-ть с уч.НЗС (Авто)'!$YO$11:INDIRECT("'Полная ст-ть с уч.НЗС (Авто)'!YO"&amp;$J$26),$C13,'Полная ст-ть с уч.НЗС (Авто)'!QR$11:INDIRECT("'Полная ст-ть с уч.НЗС (Авто)'!QR"&amp;$J$26))/$D13)</f>
        <v>0</v>
      </c>
      <c r="QS13" s="44">
        <f ca="1">IF($D13=0,0,SUMIF('Полная ст-ть с уч.НЗС (Авто)'!$YO$11:INDIRECT("'Полная ст-ть с уч.НЗС (Авто)'!YO"&amp;$J$26),$C13,'Полная ст-ть с уч.НЗС (Авто)'!QS$11:INDIRECT("'Полная ст-ть с уч.НЗС (Авто)'!QS"&amp;$J$26))/$D13)</f>
        <v>0</v>
      </c>
      <c r="QT13" s="44">
        <f ca="1">IF($D13=0,0,SUMIF('Полная ст-ть с уч.НЗС (Авто)'!$YO$11:INDIRECT("'Полная ст-ть с уч.НЗС (Авто)'!YO"&amp;$J$26),$C13,'Полная ст-ть с уч.НЗС (Авто)'!QT$11:INDIRECT("'Полная ст-ть с уч.НЗС (Авто)'!QT"&amp;$J$26))/$D13)</f>
        <v>0</v>
      </c>
      <c r="QU13" s="44">
        <f ca="1">IF($D13=0,0,SUMIF('Полная ст-ть с уч.НЗС (Авто)'!$YO$11:INDIRECT("'Полная ст-ть с уч.НЗС (Авто)'!YO"&amp;$J$26),$C13,'Полная ст-ть с уч.НЗС (Авто)'!QU$11:INDIRECT("'Полная ст-ть с уч.НЗС (Авто)'!QU"&amp;$J$26))/$D13)</f>
        <v>0</v>
      </c>
      <c r="QV13" s="44">
        <f ca="1">IF($D13=0,0,SUMIF('Полная ст-ть с уч.НЗС (Авто)'!$YO$11:INDIRECT("'Полная ст-ть с уч.НЗС (Авто)'!YO"&amp;$J$26),$C13,'Полная ст-ть с уч.НЗС (Авто)'!QV$11:INDIRECT("'Полная ст-ть с уч.НЗС (Авто)'!QV"&amp;$J$26))/$D13)</f>
        <v>0</v>
      </c>
      <c r="QW13" s="44">
        <f ca="1">IF($D13=0,0,SUMIF('Полная ст-ть с уч.НЗС (Авто)'!$YO$11:INDIRECT("'Полная ст-ть с уч.НЗС (Авто)'!YO"&amp;$J$26),$C13,'Полная ст-ть с уч.НЗС (Авто)'!QW$11:INDIRECT("'Полная ст-ть с уч.НЗС (Авто)'!QW"&amp;$J$26))/$D13)</f>
        <v>0</v>
      </c>
      <c r="QX13" s="44">
        <f ca="1">IF($D13=0,0,SUMIF('Полная ст-ть с уч.НЗС (Авто)'!$YO$11:INDIRECT("'Полная ст-ть с уч.НЗС (Авто)'!YO"&amp;$J$26),$C13,'Полная ст-ть с уч.НЗС (Авто)'!QX$11:INDIRECT("'Полная ст-ть с уч.НЗС (Авто)'!QX"&amp;$J$26))/$D13)</f>
        <v>0</v>
      </c>
      <c r="QY13" s="44">
        <f ca="1">IF($D13=0,0,SUMIF('Полная ст-ть с уч.НЗС (Авто)'!$YO$11:INDIRECT("'Полная ст-ть с уч.НЗС (Авто)'!YO"&amp;$J$26),$C13,'Полная ст-ть с уч.НЗС (Авто)'!QY$11:INDIRECT("'Полная ст-ть с уч.НЗС (Авто)'!QY"&amp;$J$26))/$D13)</f>
        <v>0</v>
      </c>
      <c r="QZ13" s="44">
        <f ca="1">IF($D13=0,0,SUMIF('Полная ст-ть с уч.НЗС (Авто)'!$YO$11:INDIRECT("'Полная ст-ть с уч.НЗС (Авто)'!YO"&amp;$J$26),$C13,'Полная ст-ть с уч.НЗС (Авто)'!QZ$11:INDIRECT("'Полная ст-ть с уч.НЗС (Авто)'!QZ"&amp;$J$26))/$D13)</f>
        <v>0</v>
      </c>
      <c r="RA13" s="44">
        <f ca="1">IF($D13=0,0,SUMIF('Полная ст-ть с уч.НЗС (Авто)'!$YO$11:INDIRECT("'Полная ст-ть с уч.НЗС (Авто)'!YO"&amp;$J$26),$C13,'Полная ст-ть с уч.НЗС (Авто)'!RA$11:INDIRECT("'Полная ст-ть с уч.НЗС (Авто)'!RA"&amp;$J$26))/$D13)</f>
        <v>0</v>
      </c>
      <c r="RB13" s="44">
        <f ca="1">IF($D13=0,0,SUMIF('Полная ст-ть с уч.НЗС (Авто)'!$YO$11:INDIRECT("'Полная ст-ть с уч.НЗС (Авто)'!YO"&amp;$J$26),$C13,'Полная ст-ть с уч.НЗС (Авто)'!RB$11:INDIRECT("'Полная ст-ть с уч.НЗС (Авто)'!RB"&amp;$J$26))/$D13)</f>
        <v>0</v>
      </c>
      <c r="RC13" s="44">
        <f ca="1">IF($D13=0,0,SUMIF('Полная ст-ть с уч.НЗС (Авто)'!$YO$11:INDIRECT("'Полная ст-ть с уч.НЗС (Авто)'!YO"&amp;$J$26),$C13,'Полная ст-ть с уч.НЗС (Авто)'!RC$11:INDIRECT("'Полная ст-ть с уч.НЗС (Авто)'!RC"&amp;$J$26))/$D13)</f>
        <v>0</v>
      </c>
      <c r="RD13" s="44">
        <f ca="1">IF($D13=0,0,SUMIF('Полная ст-ть с уч.НЗС (Авто)'!$YO$11:INDIRECT("'Полная ст-ть с уч.НЗС (Авто)'!YO"&amp;$J$26),$C13,'Полная ст-ть с уч.НЗС (Авто)'!RD$11:INDIRECT("'Полная ст-ть с уч.НЗС (Авто)'!RD"&amp;$J$26))/$D13)</f>
        <v>0</v>
      </c>
      <c r="RE13" s="44">
        <f ca="1">IF($D13=0,0,SUMIF('Полная ст-ть с уч.НЗС (Авто)'!$YO$11:INDIRECT("'Полная ст-ть с уч.НЗС (Авто)'!YO"&amp;$J$26),$C13,'Полная ст-ть с уч.НЗС (Авто)'!RE$11:INDIRECT("'Полная ст-ть с уч.НЗС (Авто)'!RE"&amp;$J$26))/$D13)</f>
        <v>0</v>
      </c>
      <c r="RF13" s="44">
        <f ca="1">IF($D13=0,0,SUMIF('Полная ст-ть с уч.НЗС (Авто)'!$YO$11:INDIRECT("'Полная ст-ть с уч.НЗС (Авто)'!YO"&amp;$J$26),$C13,'Полная ст-ть с уч.НЗС (Авто)'!RF$11:INDIRECT("'Полная ст-ть с уч.НЗС (Авто)'!RF"&amp;$J$26))/$D13)</f>
        <v>0</v>
      </c>
      <c r="RG13" s="44">
        <f ca="1">IF($D13=0,0,SUMIF('Полная ст-ть с уч.НЗС (Авто)'!$YO$11:INDIRECT("'Полная ст-ть с уч.НЗС (Авто)'!YO"&amp;$J$26),$C13,'Полная ст-ть с уч.НЗС (Авто)'!RG$11:INDIRECT("'Полная ст-ть с уч.НЗС (Авто)'!RG"&amp;$J$26))/$D13)</f>
        <v>0</v>
      </c>
      <c r="RH13" s="44">
        <f ca="1">IF($D13=0,0,SUMIF('Полная ст-ть с уч.НЗС (Авто)'!$YO$11:INDIRECT("'Полная ст-ть с уч.НЗС (Авто)'!YO"&amp;$J$26),$C13,'Полная ст-ть с уч.НЗС (Авто)'!RH$11:INDIRECT("'Полная ст-ть с уч.НЗС (Авто)'!RH"&amp;$J$26))/$D13)</f>
        <v>0</v>
      </c>
      <c r="RI13" s="44">
        <f ca="1">IF($D13=0,0,SUMIF('Полная ст-ть с уч.НЗС (Авто)'!$YO$11:INDIRECT("'Полная ст-ть с уч.НЗС (Авто)'!YO"&amp;$J$26),$C13,'Полная ст-ть с уч.НЗС (Авто)'!RI$11:INDIRECT("'Полная ст-ть с уч.НЗС (Авто)'!RI"&amp;$J$26))/$D13)</f>
        <v>0</v>
      </c>
      <c r="RJ13" s="44">
        <f ca="1">IF($D13=0,0,SUMIF('Полная ст-ть с уч.НЗС (Авто)'!$YO$11:INDIRECT("'Полная ст-ть с уч.НЗС (Авто)'!YO"&amp;$J$26),$C13,'Полная ст-ть с уч.НЗС (Авто)'!RJ$11:INDIRECT("'Полная ст-ть с уч.НЗС (Авто)'!RJ"&amp;$J$26))/$D13)</f>
        <v>0</v>
      </c>
      <c r="RK13" s="44">
        <f ca="1">IF($D13=0,0,SUMIF('Полная ст-ть с уч.НЗС (Авто)'!$YO$11:INDIRECT("'Полная ст-ть с уч.НЗС (Авто)'!YO"&amp;$J$26),$C13,'Полная ст-ть с уч.НЗС (Авто)'!RK$11:INDIRECT("'Полная ст-ть с уч.НЗС (Авто)'!RK"&amp;$J$26))/$D13)</f>
        <v>0</v>
      </c>
      <c r="RL13" s="44">
        <f ca="1">IF($D13=0,0,SUMIF('Полная ст-ть с уч.НЗС (Авто)'!$YO$11:INDIRECT("'Полная ст-ть с уч.НЗС (Авто)'!YO"&amp;$J$26),$C13,'Полная ст-ть с уч.НЗС (Авто)'!RL$11:INDIRECT("'Полная ст-ть с уч.НЗС (Авто)'!RL"&amp;$J$26))/$D13)</f>
        <v>0</v>
      </c>
      <c r="RM13" s="44">
        <f ca="1">IF($D13=0,0,SUMIF('Полная ст-ть с уч.НЗС (Авто)'!$YO$11:INDIRECT("'Полная ст-ть с уч.НЗС (Авто)'!YO"&amp;$J$26),$C13,'Полная ст-ть с уч.НЗС (Авто)'!RM$11:INDIRECT("'Полная ст-ть с уч.НЗС (Авто)'!RM"&amp;$J$26))/$D13)</f>
        <v>0</v>
      </c>
      <c r="RN13" s="44">
        <f ca="1">IF($D13=0,0,SUMIF('Полная ст-ть с уч.НЗС (Авто)'!$YO$11:INDIRECT("'Полная ст-ть с уч.НЗС (Авто)'!YO"&amp;$J$26),$C13,'Полная ст-ть с уч.НЗС (Авто)'!RN$11:INDIRECT("'Полная ст-ть с уч.НЗС (Авто)'!RN"&amp;$J$26))/$D13)</f>
        <v>0</v>
      </c>
      <c r="RO13" s="44">
        <f ca="1">IF($D13=0,0,SUMIF('Полная ст-ть с уч.НЗС (Авто)'!$YO$11:INDIRECT("'Полная ст-ть с уч.НЗС (Авто)'!YO"&amp;$J$26),$C13,'Полная ст-ть с уч.НЗС (Авто)'!RO$11:INDIRECT("'Полная ст-ть с уч.НЗС (Авто)'!RO"&amp;$J$26))/$D13)</f>
        <v>0</v>
      </c>
      <c r="RP13" s="44">
        <f ca="1">IF($D13=0,0,SUMIF('Полная ст-ть с уч.НЗС (Авто)'!$YO$11:INDIRECT("'Полная ст-ть с уч.НЗС (Авто)'!YO"&amp;$J$26),$C13,'Полная ст-ть с уч.НЗС (Авто)'!RP$11:INDIRECT("'Полная ст-ть с уч.НЗС (Авто)'!RP"&amp;$J$26))/$D13)</f>
        <v>0</v>
      </c>
      <c r="RQ13" s="44">
        <f ca="1">IF($D13=0,0,SUMIF('Полная ст-ть с уч.НЗС (Авто)'!$YO$11:INDIRECT("'Полная ст-ть с уч.НЗС (Авто)'!YO"&amp;$J$26),$C13,'Полная ст-ть с уч.НЗС (Авто)'!RQ$11:INDIRECT("'Полная ст-ть с уч.НЗС (Авто)'!RQ"&amp;$J$26))/$D13)</f>
        <v>0</v>
      </c>
      <c r="RR13" s="44">
        <f ca="1">IF($D13=0,0,SUMIF('Полная ст-ть с уч.НЗС (Авто)'!$YO$11:INDIRECT("'Полная ст-ть с уч.НЗС (Авто)'!YO"&amp;$J$26),$C13,'Полная ст-ть с уч.НЗС (Авто)'!RR$11:INDIRECT("'Полная ст-ть с уч.НЗС (Авто)'!RR"&amp;$J$26))/$D13)</f>
        <v>0</v>
      </c>
      <c r="RS13" s="44">
        <f ca="1">IF($D13=0,0,SUMIF('Полная ст-ть с уч.НЗС (Авто)'!$YO$11:INDIRECT("'Полная ст-ть с уч.НЗС (Авто)'!YO"&amp;$J$26),$C13,'Полная ст-ть с уч.НЗС (Авто)'!RS$11:INDIRECT("'Полная ст-ть с уч.НЗС (Авто)'!RS"&amp;$J$26))/$D13)</f>
        <v>0</v>
      </c>
      <c r="RT13" s="44">
        <f ca="1">IF($D13=0,0,SUMIF('Полная ст-ть с уч.НЗС (Авто)'!$YO$11:INDIRECT("'Полная ст-ть с уч.НЗС (Авто)'!YO"&amp;$J$26),$C13,'Полная ст-ть с уч.НЗС (Авто)'!RT$11:INDIRECT("'Полная ст-ть с уч.НЗС (Авто)'!RT"&amp;$J$26))/$D13)</f>
        <v>0</v>
      </c>
      <c r="RU13" s="44">
        <f ca="1">IF($D13=0,0,SUMIF('Полная ст-ть с уч.НЗС (Авто)'!$YO$11:INDIRECT("'Полная ст-ть с уч.НЗС (Авто)'!YO"&amp;$J$26),$C13,'Полная ст-ть с уч.НЗС (Авто)'!RU$11:INDIRECT("'Полная ст-ть с уч.НЗС (Авто)'!RU"&amp;$J$26))/$D13)</f>
        <v>0</v>
      </c>
      <c r="RV13" s="44">
        <f ca="1">IF($D13=0,0,SUMIF('Полная ст-ть с уч.НЗС (Авто)'!$YO$11:INDIRECT("'Полная ст-ть с уч.НЗС (Авто)'!YO"&amp;$J$26),$C13,'Полная ст-ть с уч.НЗС (Авто)'!RV$11:INDIRECT("'Полная ст-ть с уч.НЗС (Авто)'!RV"&amp;$J$26))/$D13)</f>
        <v>0</v>
      </c>
      <c r="RW13" s="44">
        <f ca="1">IF($D13=0,0,SUMIF('Полная ст-ть с уч.НЗС (Авто)'!$YO$11:INDIRECT("'Полная ст-ть с уч.НЗС (Авто)'!YO"&amp;$J$26),$C13,'Полная ст-ть с уч.НЗС (Авто)'!RW$11:INDIRECT("'Полная ст-ть с уч.НЗС (Авто)'!RW"&amp;$J$26))/$D13)</f>
        <v>0</v>
      </c>
      <c r="RX13" s="44">
        <f ca="1">IF($D13=0,0,SUMIF('Полная ст-ть с уч.НЗС (Авто)'!$YO$11:INDIRECT("'Полная ст-ть с уч.НЗС (Авто)'!YO"&amp;$J$26),$C13,'Полная ст-ть с уч.НЗС (Авто)'!RX$11:INDIRECT("'Полная ст-ть с уч.НЗС (Авто)'!RX"&amp;$J$26))/$D13)</f>
        <v>0</v>
      </c>
      <c r="RY13" s="44">
        <f ca="1">IF($D13=0,0,SUMIF('Полная ст-ть с уч.НЗС (Авто)'!$YO$11:INDIRECT("'Полная ст-ть с уч.НЗС (Авто)'!YO"&amp;$J$26),$C13,'Полная ст-ть с уч.НЗС (Авто)'!RY$11:INDIRECT("'Полная ст-ть с уч.НЗС (Авто)'!RY"&amp;$J$26))/$D13)</f>
        <v>0</v>
      </c>
      <c r="RZ13" s="44">
        <f ca="1">IF($D13=0,0,SUMIF('Полная ст-ть с уч.НЗС (Авто)'!$YO$11:INDIRECT("'Полная ст-ть с уч.НЗС (Авто)'!YO"&amp;$J$26),$C13,'Полная ст-ть с уч.НЗС (Авто)'!RZ$11:INDIRECT("'Полная ст-ть с уч.НЗС (Авто)'!RZ"&amp;$J$26))/$D13)</f>
        <v>0</v>
      </c>
      <c r="SA13" s="44">
        <f ca="1">IF($D13=0,0,SUMIF('Полная ст-ть с уч.НЗС (Авто)'!$YO$11:INDIRECT("'Полная ст-ть с уч.НЗС (Авто)'!YO"&amp;$J$26),$C13,'Полная ст-ть с уч.НЗС (Авто)'!SA$11:INDIRECT("'Полная ст-ть с уч.НЗС (Авто)'!SA"&amp;$J$26))/$D13)</f>
        <v>0</v>
      </c>
      <c r="SB13" s="44">
        <f ca="1">IF($D13=0,0,SUMIF('Полная ст-ть с уч.НЗС (Авто)'!$YO$11:INDIRECT("'Полная ст-ть с уч.НЗС (Авто)'!YO"&amp;$J$26),$C13,'Полная ст-ть с уч.НЗС (Авто)'!SB$11:INDIRECT("'Полная ст-ть с уч.НЗС (Авто)'!SB"&amp;$J$26))/$D13)</f>
        <v>0</v>
      </c>
      <c r="SC13" s="44">
        <f ca="1">IF($D13=0,0,SUMIF('Полная ст-ть с уч.НЗС (Авто)'!$YO$11:INDIRECT("'Полная ст-ть с уч.НЗС (Авто)'!YO"&amp;$J$26),$C13,'Полная ст-ть с уч.НЗС (Авто)'!SC$11:INDIRECT("'Полная ст-ть с уч.НЗС (Авто)'!SC"&amp;$J$26))/$D13)</f>
        <v>0</v>
      </c>
      <c r="SD13" s="44">
        <f ca="1">IF($D13=0,0,SUMIF('Полная ст-ть с уч.НЗС (Авто)'!$YO$11:INDIRECT("'Полная ст-ть с уч.НЗС (Авто)'!YO"&amp;$J$26),$C13,'Полная ст-ть с уч.НЗС (Авто)'!SD$11:INDIRECT("'Полная ст-ть с уч.НЗС (Авто)'!SD"&amp;$J$26))/$D13)</f>
        <v>0</v>
      </c>
      <c r="SE13" s="44">
        <f ca="1">IF($D13=0,0,SUMIF('Полная ст-ть с уч.НЗС (Авто)'!$YO$11:INDIRECT("'Полная ст-ть с уч.НЗС (Авто)'!YO"&amp;$J$26),$C13,'Полная ст-ть с уч.НЗС (Авто)'!SE$11:INDIRECT("'Полная ст-ть с уч.НЗС (Авто)'!SE"&amp;$J$26))/$D13)</f>
        <v>0</v>
      </c>
      <c r="SF13" s="44">
        <f ca="1">IF($D13=0,0,SUMIF('Полная ст-ть с уч.НЗС (Авто)'!$YO$11:INDIRECT("'Полная ст-ть с уч.НЗС (Авто)'!YO"&amp;$J$26),$C13,'Полная ст-ть с уч.НЗС (Авто)'!SF$11:INDIRECT("'Полная ст-ть с уч.НЗС (Авто)'!SF"&amp;$J$26))/$D13)</f>
        <v>0</v>
      </c>
      <c r="SG13" s="44">
        <f ca="1">IF($D13=0,0,SUMIF('Полная ст-ть с уч.НЗС (Авто)'!$YO$11:INDIRECT("'Полная ст-ть с уч.НЗС (Авто)'!YO"&amp;$J$26),$C13,'Полная ст-ть с уч.НЗС (Авто)'!SG$11:INDIRECT("'Полная ст-ть с уч.НЗС (Авто)'!SG"&amp;$J$26))/$D13)</f>
        <v>0</v>
      </c>
      <c r="SH13" s="44">
        <f ca="1">IF($D13=0,0,SUMIF('Полная ст-ть с уч.НЗС (Авто)'!$YO$11:INDIRECT("'Полная ст-ть с уч.НЗС (Авто)'!YO"&amp;$J$26),$C13,'Полная ст-ть с уч.НЗС (Авто)'!SH$11:INDIRECT("'Полная ст-ть с уч.НЗС (Авто)'!SH"&amp;$J$26))/$D13)</f>
        <v>0</v>
      </c>
      <c r="SI13" s="44">
        <f ca="1">IF($D13=0,0,SUMIF('Полная ст-ть с уч.НЗС (Авто)'!$YO$11:INDIRECT("'Полная ст-ть с уч.НЗС (Авто)'!YO"&amp;$J$26),$C13,'Полная ст-ть с уч.НЗС (Авто)'!SI$11:INDIRECT("'Полная ст-ть с уч.НЗС (Авто)'!SI"&amp;$J$26))/$D13)</f>
        <v>0</v>
      </c>
      <c r="SJ13" s="44">
        <f ca="1">IF($D13=0,0,SUMIF('Полная ст-ть с уч.НЗС (Авто)'!$YO$11:INDIRECT("'Полная ст-ть с уч.НЗС (Авто)'!YO"&amp;$J$26),$C13,'Полная ст-ть с уч.НЗС (Авто)'!SJ$11:INDIRECT("'Полная ст-ть с уч.НЗС (Авто)'!SJ"&amp;$J$26))/$D13)</f>
        <v>0</v>
      </c>
      <c r="SK13" s="44">
        <f ca="1">IF($D13=0,0,SUMIF('Полная ст-ть с уч.НЗС (Авто)'!$YO$11:INDIRECT("'Полная ст-ть с уч.НЗС (Авто)'!YO"&amp;$J$26),$C13,'Полная ст-ть с уч.НЗС (Авто)'!SK$11:INDIRECT("'Полная ст-ть с уч.НЗС (Авто)'!SK"&amp;$J$26))/$D13)</f>
        <v>0</v>
      </c>
      <c r="SL13" s="44">
        <f ca="1">IF($D13=0,0,SUMIF('Полная ст-ть с уч.НЗС (Авто)'!$YO$11:INDIRECT("'Полная ст-ть с уч.НЗС (Авто)'!YO"&amp;$J$26),$C13,'Полная ст-ть с уч.НЗС (Авто)'!SL$11:INDIRECT("'Полная ст-ть с уч.НЗС (Авто)'!SL"&amp;$J$26))/$D13)</f>
        <v>0</v>
      </c>
      <c r="SM13" s="44">
        <f ca="1">IF($D13=0,0,SUMIF('Полная ст-ть с уч.НЗС (Авто)'!$YO$11:INDIRECT("'Полная ст-ть с уч.НЗС (Авто)'!YO"&amp;$J$26),$C13,'Полная ст-ть с уч.НЗС (Авто)'!SM$11:INDIRECT("'Полная ст-ть с уч.НЗС (Авто)'!SM"&amp;$J$26))/$D13)</f>
        <v>0</v>
      </c>
      <c r="SN13" s="44">
        <f ca="1">IF($D13=0,0,SUMIF('Полная ст-ть с уч.НЗС (Авто)'!$YO$11:INDIRECT("'Полная ст-ть с уч.НЗС (Авто)'!YO"&amp;$J$26),$C13,'Полная ст-ть с уч.НЗС (Авто)'!SN$11:INDIRECT("'Полная ст-ть с уч.НЗС (Авто)'!SN"&amp;$J$26))/$D13)</f>
        <v>0</v>
      </c>
      <c r="SO13" s="44">
        <f ca="1">IF($D13=0,0,SUMIF('Полная ст-ть с уч.НЗС (Авто)'!$YO$11:INDIRECT("'Полная ст-ть с уч.НЗС (Авто)'!YO"&amp;$J$26),$C13,'Полная ст-ть с уч.НЗС (Авто)'!SO$11:INDIRECT("'Полная ст-ть с уч.НЗС (Авто)'!SO"&amp;$J$26))/$D13)</f>
        <v>0</v>
      </c>
      <c r="SP13" s="44">
        <f ca="1">IF($D13=0,0,SUMIF('Полная ст-ть с уч.НЗС (Авто)'!$YO$11:INDIRECT("'Полная ст-ть с уч.НЗС (Авто)'!YO"&amp;$J$26),$C13,'Полная ст-ть с уч.НЗС (Авто)'!SP$11:INDIRECT("'Полная ст-ть с уч.НЗС (Авто)'!SP"&amp;$J$26))/$D13)</f>
        <v>0</v>
      </c>
      <c r="SQ13" s="44">
        <f ca="1">IF($D13=0,0,SUMIF('Полная ст-ть с уч.НЗС (Авто)'!$YO$11:INDIRECT("'Полная ст-ть с уч.НЗС (Авто)'!YO"&amp;$J$26),$C13,'Полная ст-ть с уч.НЗС (Авто)'!SQ$11:INDIRECT("'Полная ст-ть с уч.НЗС (Авто)'!SQ"&amp;$J$26))/$D13)</f>
        <v>0</v>
      </c>
      <c r="SR13" s="44">
        <f ca="1">IF($D13=0,0,SUMIF('Полная ст-ть с уч.НЗС (Авто)'!$YO$11:INDIRECT("'Полная ст-ть с уч.НЗС (Авто)'!YO"&amp;$J$26),$C13,'Полная ст-ть с уч.НЗС (Авто)'!SR$11:INDIRECT("'Полная ст-ть с уч.НЗС (Авто)'!SR"&amp;$J$26))/$D13)</f>
        <v>0</v>
      </c>
      <c r="SS13" s="44">
        <f ca="1">IF($D13=0,0,SUMIF('Полная ст-ть с уч.НЗС (Авто)'!$YO$11:INDIRECT("'Полная ст-ть с уч.НЗС (Авто)'!YO"&amp;$J$26),$C13,'Полная ст-ть с уч.НЗС (Авто)'!SS$11:INDIRECT("'Полная ст-ть с уч.НЗС (Авто)'!SS"&amp;$J$26))/$D13)</f>
        <v>0</v>
      </c>
      <c r="ST13" s="44">
        <f ca="1">IF($D13=0,0,SUMIF('Полная ст-ть с уч.НЗС (Авто)'!$YO$11:INDIRECT("'Полная ст-ть с уч.НЗС (Авто)'!YO"&amp;$J$26),$C13,'Полная ст-ть с уч.НЗС (Авто)'!ST$11:INDIRECT("'Полная ст-ть с уч.НЗС (Авто)'!ST"&amp;$J$26))/$D13)</f>
        <v>0</v>
      </c>
      <c r="SU13" s="44">
        <f ca="1">IF($D13=0,0,SUMIF('Полная ст-ть с уч.НЗС (Авто)'!$YO$11:INDIRECT("'Полная ст-ть с уч.НЗС (Авто)'!YO"&amp;$J$26),$C13,'Полная ст-ть с уч.НЗС (Авто)'!SU$11:INDIRECT("'Полная ст-ть с уч.НЗС (Авто)'!SU"&amp;$J$26))/$D13)</f>
        <v>0</v>
      </c>
      <c r="SV13" s="44">
        <f ca="1">IF($D13=0,0,SUMIF('Полная ст-ть с уч.НЗС (Авто)'!$YO$11:INDIRECT("'Полная ст-ть с уч.НЗС (Авто)'!YO"&amp;$J$26),$C13,'Полная ст-ть с уч.НЗС (Авто)'!SV$11:INDIRECT("'Полная ст-ть с уч.НЗС (Авто)'!SV"&amp;$J$26))/$D13)</f>
        <v>0</v>
      </c>
      <c r="SW13" s="44">
        <f ca="1">IF($D13=0,0,SUMIF('Полная ст-ть с уч.НЗС (Авто)'!$YO$11:INDIRECT("'Полная ст-ть с уч.НЗС (Авто)'!YO"&amp;$J$26),$C13,'Полная ст-ть с уч.НЗС (Авто)'!SW$11:INDIRECT("'Полная ст-ть с уч.НЗС (Авто)'!SW"&amp;$J$26))/$D13)</f>
        <v>0</v>
      </c>
      <c r="SX13" s="44">
        <f ca="1">IF($D13=0,0,SUMIF('Полная ст-ть с уч.НЗС (Авто)'!$YO$11:INDIRECT("'Полная ст-ть с уч.НЗС (Авто)'!YO"&amp;$J$26),$C13,'Полная ст-ть с уч.НЗС (Авто)'!SX$11:INDIRECT("'Полная ст-ть с уч.НЗС (Авто)'!SX"&amp;$J$26))/$D13)</f>
        <v>0</v>
      </c>
      <c r="SY13" s="44">
        <f ca="1">IF($D13=0,0,SUMIF('Полная ст-ть с уч.НЗС (Авто)'!$YO$11:INDIRECT("'Полная ст-ть с уч.НЗС (Авто)'!YO"&amp;$J$26),$C13,'Полная ст-ть с уч.НЗС (Авто)'!SY$11:INDIRECT("'Полная ст-ть с уч.НЗС (Авто)'!SY"&amp;$J$26))/$D13)</f>
        <v>0</v>
      </c>
      <c r="SZ13" s="44">
        <f ca="1">IF($D13=0,0,SUMIF('Полная ст-ть с уч.НЗС (Авто)'!$YO$11:INDIRECT("'Полная ст-ть с уч.НЗС (Авто)'!YO"&amp;$J$26),$C13,'Полная ст-ть с уч.НЗС (Авто)'!SZ$11:INDIRECT("'Полная ст-ть с уч.НЗС (Авто)'!SZ"&amp;$J$26))/$D13)</f>
        <v>0</v>
      </c>
      <c r="TA13" s="44">
        <f ca="1">IF($D13=0,0,SUMIF('Полная ст-ть с уч.НЗС (Авто)'!$YO$11:INDIRECT("'Полная ст-ть с уч.НЗС (Авто)'!YO"&amp;$J$26),$C13,'Полная ст-ть с уч.НЗС (Авто)'!TA$11:INDIRECT("'Полная ст-ть с уч.НЗС (Авто)'!TA"&amp;$J$26))/$D13)</f>
        <v>0</v>
      </c>
      <c r="TB13" s="44">
        <f ca="1">IF($D13=0,0,SUMIF('Полная ст-ть с уч.НЗС (Авто)'!$YO$11:INDIRECT("'Полная ст-ть с уч.НЗС (Авто)'!YO"&amp;$J$26),$C13,'Полная ст-ть с уч.НЗС (Авто)'!TB$11:INDIRECT("'Полная ст-ть с уч.НЗС (Авто)'!TB"&amp;$J$26))/$D13)</f>
        <v>0</v>
      </c>
      <c r="TC13" s="44">
        <f ca="1">IF($D13=0,0,SUMIF('Полная ст-ть с уч.НЗС (Авто)'!$YO$11:INDIRECT("'Полная ст-ть с уч.НЗС (Авто)'!YO"&amp;$J$26),$C13,'Полная ст-ть с уч.НЗС (Авто)'!TC$11:INDIRECT("'Полная ст-ть с уч.НЗС (Авто)'!TC"&amp;$J$26))/$D13)</f>
        <v>0</v>
      </c>
      <c r="TD13" s="44">
        <f ca="1">IF($D13=0,0,SUMIF('Полная ст-ть с уч.НЗС (Авто)'!$YO$11:INDIRECT("'Полная ст-ть с уч.НЗС (Авто)'!YO"&amp;$J$26),$C13,'Полная ст-ть с уч.НЗС (Авто)'!TD$11:INDIRECT("'Полная ст-ть с уч.НЗС (Авто)'!TD"&amp;$J$26))/$D13)</f>
        <v>0</v>
      </c>
      <c r="TE13" s="44">
        <f ca="1">IF($D13=0,0,SUMIF('Полная ст-ть с уч.НЗС (Авто)'!$YO$11:INDIRECT("'Полная ст-ть с уч.НЗС (Авто)'!YO"&amp;$J$26),$C13,'Полная ст-ть с уч.НЗС (Авто)'!TE$11:INDIRECT("'Полная ст-ть с уч.НЗС (Авто)'!TE"&amp;$J$26))/$D13)</f>
        <v>0</v>
      </c>
      <c r="TF13" s="44">
        <f ca="1">IF($D13=0,0,SUMIF('Полная ст-ть с уч.НЗС (Авто)'!$YO$11:INDIRECT("'Полная ст-ть с уч.НЗС (Авто)'!YO"&amp;$J$26),$C13,'Полная ст-ть с уч.НЗС (Авто)'!TF$11:INDIRECT("'Полная ст-ть с уч.НЗС (Авто)'!TF"&amp;$J$26))/$D13)</f>
        <v>0</v>
      </c>
      <c r="TG13" s="44">
        <f ca="1">IF($D13=0,0,SUMIF('Полная ст-ть с уч.НЗС (Авто)'!$YO$11:INDIRECT("'Полная ст-ть с уч.НЗС (Авто)'!YO"&amp;$J$26),$C13,'Полная ст-ть с уч.НЗС (Авто)'!TG$11:INDIRECT("'Полная ст-ть с уч.НЗС (Авто)'!TG"&amp;$J$26))/$D13)</f>
        <v>0</v>
      </c>
      <c r="TH13" s="44">
        <f ca="1">IF($D13=0,0,SUMIF('Полная ст-ть с уч.НЗС (Авто)'!$YO$11:INDIRECT("'Полная ст-ть с уч.НЗС (Авто)'!YO"&amp;$J$26),$C13,'Полная ст-ть с уч.НЗС (Авто)'!TH$11:INDIRECT("'Полная ст-ть с уч.НЗС (Авто)'!TH"&amp;$J$26))/$D13)</f>
        <v>0</v>
      </c>
      <c r="TI13" s="44">
        <f ca="1">IF($D13=0,0,SUMIF('Полная ст-ть с уч.НЗС (Авто)'!$YO$11:INDIRECT("'Полная ст-ть с уч.НЗС (Авто)'!YO"&amp;$J$26),$C13,'Полная ст-ть с уч.НЗС (Авто)'!TI$11:INDIRECT("'Полная ст-ть с уч.НЗС (Авто)'!TI"&amp;$J$26))/$D13)</f>
        <v>0</v>
      </c>
      <c r="TJ13" s="44">
        <f ca="1">IF($D13=0,0,SUMIF('Полная ст-ть с уч.НЗС (Авто)'!$YO$11:INDIRECT("'Полная ст-ть с уч.НЗС (Авто)'!YO"&amp;$J$26),$C13,'Полная ст-ть с уч.НЗС (Авто)'!TJ$11:INDIRECT("'Полная ст-ть с уч.НЗС (Авто)'!TJ"&amp;$J$26))/$D13)</f>
        <v>0</v>
      </c>
      <c r="TK13" s="44">
        <f ca="1">IF($D13=0,0,SUMIF('Полная ст-ть с уч.НЗС (Авто)'!$YO$11:INDIRECT("'Полная ст-ть с уч.НЗС (Авто)'!YO"&amp;$J$26),$C13,'Полная ст-ть с уч.НЗС (Авто)'!TK$11:INDIRECT("'Полная ст-ть с уч.НЗС (Авто)'!TK"&amp;$J$26))/$D13)</f>
        <v>0</v>
      </c>
      <c r="TL13" s="44">
        <f ca="1">IF($D13=0,0,SUMIF('Полная ст-ть с уч.НЗС (Авто)'!$YO$11:INDIRECT("'Полная ст-ть с уч.НЗС (Авто)'!YO"&amp;$J$26),$C13,'Полная ст-ть с уч.НЗС (Авто)'!TL$11:INDIRECT("'Полная ст-ть с уч.НЗС (Авто)'!TL"&amp;$J$26))/$D13)</f>
        <v>0</v>
      </c>
      <c r="TM13" s="44">
        <f ca="1">IF($D13=0,0,SUMIF('Полная ст-ть с уч.НЗС (Авто)'!$YO$11:INDIRECT("'Полная ст-ть с уч.НЗС (Авто)'!YO"&amp;$J$26),$C13,'Полная ст-ть с уч.НЗС (Авто)'!TM$11:INDIRECT("'Полная ст-ть с уч.НЗС (Авто)'!TM"&amp;$J$26))/$D13)</f>
        <v>0</v>
      </c>
      <c r="TN13" s="44">
        <f ca="1">IF($D13=0,0,SUMIF('Полная ст-ть с уч.НЗС (Авто)'!$YO$11:INDIRECT("'Полная ст-ть с уч.НЗС (Авто)'!YO"&amp;$J$26),$C13,'Полная ст-ть с уч.НЗС (Авто)'!TN$11:INDIRECT("'Полная ст-ть с уч.НЗС (Авто)'!TN"&amp;$J$26))/$D13)</f>
        <v>0</v>
      </c>
      <c r="TO13" s="44">
        <f ca="1">IF($D13=0,0,SUMIF('Полная ст-ть с уч.НЗС (Авто)'!$YO$11:INDIRECT("'Полная ст-ть с уч.НЗС (Авто)'!YO"&amp;$J$26),$C13,'Полная ст-ть с уч.НЗС (Авто)'!TO$11:INDIRECT("'Полная ст-ть с уч.НЗС (Авто)'!TO"&amp;$J$26))/$D13)</f>
        <v>0</v>
      </c>
      <c r="TP13" s="44">
        <f ca="1">IF($D13=0,0,SUMIF('Полная ст-ть с уч.НЗС (Авто)'!$YO$11:INDIRECT("'Полная ст-ть с уч.НЗС (Авто)'!YO"&amp;$J$26),$C13,'Полная ст-ть с уч.НЗС (Авто)'!TP$11:INDIRECT("'Полная ст-ть с уч.НЗС (Авто)'!TP"&amp;$J$26))/$D13)</f>
        <v>0</v>
      </c>
      <c r="TQ13" s="44">
        <f ca="1">IF($D13=0,0,SUMIF('Полная ст-ть с уч.НЗС (Авто)'!$YO$11:INDIRECT("'Полная ст-ть с уч.НЗС (Авто)'!YO"&amp;$J$26),$C13,'Полная ст-ть с уч.НЗС (Авто)'!TQ$11:INDIRECT("'Полная ст-ть с уч.НЗС (Авто)'!TQ"&amp;$J$26))/$D13)</f>
        <v>0</v>
      </c>
      <c r="TR13" s="44">
        <f ca="1">IF($D13=0,0,SUMIF('Полная ст-ть с уч.НЗС (Авто)'!$YO$11:INDIRECT("'Полная ст-ть с уч.НЗС (Авто)'!YO"&amp;$J$26),$C13,'Полная ст-ть с уч.НЗС (Авто)'!TR$11:INDIRECT("'Полная ст-ть с уч.НЗС (Авто)'!TR"&amp;$J$26))/$D13)</f>
        <v>0</v>
      </c>
      <c r="TS13" s="44">
        <f ca="1">IF($D13=0,0,SUMIF('Полная ст-ть с уч.НЗС (Авто)'!$YO$11:INDIRECT("'Полная ст-ть с уч.НЗС (Авто)'!YO"&amp;$J$26),$C13,'Полная ст-ть с уч.НЗС (Авто)'!TS$11:INDIRECT("'Полная ст-ть с уч.НЗС (Авто)'!TS"&amp;$J$26))/$D13)</f>
        <v>0</v>
      </c>
      <c r="TT13" s="44">
        <f ca="1">IF($D13=0,0,SUMIF('Полная ст-ть с уч.НЗС (Авто)'!$YO$11:INDIRECT("'Полная ст-ть с уч.НЗС (Авто)'!YO"&amp;$J$26),$C13,'Полная ст-ть с уч.НЗС (Авто)'!TT$11:INDIRECT("'Полная ст-ть с уч.НЗС (Авто)'!TT"&amp;$J$26))/$D13)</f>
        <v>0</v>
      </c>
      <c r="TU13" s="44">
        <f ca="1">IF($D13=0,0,SUMIF('Полная ст-ть с уч.НЗС (Авто)'!$YO$11:INDIRECT("'Полная ст-ть с уч.НЗС (Авто)'!YO"&amp;$J$26),$C13,'Полная ст-ть с уч.НЗС (Авто)'!TU$11:INDIRECT("'Полная ст-ть с уч.НЗС (Авто)'!TU"&amp;$J$26))/$D13)</f>
        <v>0</v>
      </c>
      <c r="TV13" s="44">
        <f ca="1">IF($D13=0,0,SUMIF('Полная ст-ть с уч.НЗС (Авто)'!$YO$11:INDIRECT("'Полная ст-ть с уч.НЗС (Авто)'!YO"&amp;$J$26),$C13,'Полная ст-ть с уч.НЗС (Авто)'!TV$11:INDIRECT("'Полная ст-ть с уч.НЗС (Авто)'!TV"&amp;$J$26))/$D13)</f>
        <v>0</v>
      </c>
      <c r="TW13" s="44">
        <f ca="1">IF($D13=0,0,SUMIF('Полная ст-ть с уч.НЗС (Авто)'!$YO$11:INDIRECT("'Полная ст-ть с уч.НЗС (Авто)'!YO"&amp;$J$26),$C13,'Полная ст-ть с уч.НЗС (Авто)'!TW$11:INDIRECT("'Полная ст-ть с уч.НЗС (Авто)'!TW"&amp;$J$26))/$D13)</f>
        <v>0</v>
      </c>
      <c r="TX13" s="44">
        <f ca="1">IF($D13=0,0,SUMIF('Полная ст-ть с уч.НЗС (Авто)'!$YO$11:INDIRECT("'Полная ст-ть с уч.НЗС (Авто)'!YO"&amp;$J$26),$C13,'Полная ст-ть с уч.НЗС (Авто)'!TX$11:INDIRECT("'Полная ст-ть с уч.НЗС (Авто)'!TX"&amp;$J$26))/$D13)</f>
        <v>0</v>
      </c>
      <c r="TY13" s="44">
        <f ca="1">IF($D13=0,0,SUMIF('Полная ст-ть с уч.НЗС (Авто)'!$YO$11:INDIRECT("'Полная ст-ть с уч.НЗС (Авто)'!YO"&amp;$J$26),$C13,'Полная ст-ть с уч.НЗС (Авто)'!TY$11:INDIRECT("'Полная ст-ть с уч.НЗС (Авто)'!TY"&amp;$J$26))/$D13)</f>
        <v>0</v>
      </c>
      <c r="TZ13" s="44">
        <f ca="1">IF($D13=0,0,SUMIF('Полная ст-ть с уч.НЗС (Авто)'!$YO$11:INDIRECT("'Полная ст-ть с уч.НЗС (Авто)'!YO"&amp;$J$26),$C13,'Полная ст-ть с уч.НЗС (Авто)'!TZ$11:INDIRECT("'Полная ст-ть с уч.НЗС (Авто)'!TZ"&amp;$J$26))/$D13)</f>
        <v>0</v>
      </c>
      <c r="UA13" s="44">
        <f ca="1">IF($D13=0,0,SUMIF('Полная ст-ть с уч.НЗС (Авто)'!$YO$11:INDIRECT("'Полная ст-ть с уч.НЗС (Авто)'!YO"&amp;$J$26),$C13,'Полная ст-ть с уч.НЗС (Авто)'!UA$11:INDIRECT("'Полная ст-ть с уч.НЗС (Авто)'!UA"&amp;$J$26))/$D13)</f>
        <v>0</v>
      </c>
      <c r="UB13" s="44">
        <f ca="1">IF($D13=0,0,SUMIF('Полная ст-ть с уч.НЗС (Авто)'!$YO$11:INDIRECT("'Полная ст-ть с уч.НЗС (Авто)'!YO"&amp;$J$26),$C13,'Полная ст-ть с уч.НЗС (Авто)'!UB$11:INDIRECT("'Полная ст-ть с уч.НЗС (Авто)'!UB"&amp;$J$26))/$D13)</f>
        <v>0</v>
      </c>
      <c r="UC13" s="44">
        <f ca="1">IF($D13=0,0,SUMIF('Полная ст-ть с уч.НЗС (Авто)'!$YO$11:INDIRECT("'Полная ст-ть с уч.НЗС (Авто)'!YO"&amp;$J$26),$C13,'Полная ст-ть с уч.НЗС (Авто)'!UC$11:INDIRECT("'Полная ст-ть с уч.НЗС (Авто)'!UC"&amp;$J$26))/$D13)</f>
        <v>0</v>
      </c>
      <c r="UD13" s="44">
        <f ca="1">IF($D13=0,0,SUMIF('Полная ст-ть с уч.НЗС (Авто)'!$YO$11:INDIRECT("'Полная ст-ть с уч.НЗС (Авто)'!YO"&amp;$J$26),$C13,'Полная ст-ть с уч.НЗС (Авто)'!UD$11:INDIRECT("'Полная ст-ть с уч.НЗС (Авто)'!UD"&amp;$J$26))/$D13)</f>
        <v>0</v>
      </c>
      <c r="UE13" s="44">
        <f ca="1">IF($D13=0,0,SUMIF('Полная ст-ть с уч.НЗС (Авто)'!$YO$11:INDIRECT("'Полная ст-ть с уч.НЗС (Авто)'!YO"&amp;$J$26),$C13,'Полная ст-ть с уч.НЗС (Авто)'!UE$11:INDIRECT("'Полная ст-ть с уч.НЗС (Авто)'!UE"&amp;$J$26))/$D13)</f>
        <v>0</v>
      </c>
      <c r="UF13" s="44">
        <f ca="1">IF($D13=0,0,SUMIF('Полная ст-ть с уч.НЗС (Авто)'!$YO$11:INDIRECT("'Полная ст-ть с уч.НЗС (Авто)'!YO"&amp;$J$26),$C13,'Полная ст-ть с уч.НЗС (Авто)'!UF$11:INDIRECT("'Полная ст-ть с уч.НЗС (Авто)'!UF"&amp;$J$26))/$D13)</f>
        <v>0</v>
      </c>
      <c r="UG13" s="44">
        <f ca="1">IF($D13=0,0,SUMIF('Полная ст-ть с уч.НЗС (Авто)'!$YO$11:INDIRECT("'Полная ст-ть с уч.НЗС (Авто)'!YO"&amp;$J$26),$C13,'Полная ст-ть с уч.НЗС (Авто)'!UG$11:INDIRECT("'Полная ст-ть с уч.НЗС (Авто)'!UG"&amp;$J$26))/$D13)</f>
        <v>0</v>
      </c>
      <c r="UH13" s="44">
        <f ca="1">IF($D13=0,0,SUMIF('Полная ст-ть с уч.НЗС (Авто)'!$YO$11:INDIRECT("'Полная ст-ть с уч.НЗС (Авто)'!YO"&amp;$J$26),$C13,'Полная ст-ть с уч.НЗС (Авто)'!UH$11:INDIRECT("'Полная ст-ть с уч.НЗС (Авто)'!UH"&amp;$J$26))/$D13)</f>
        <v>0</v>
      </c>
      <c r="UI13" s="44">
        <f ca="1">IF($D13=0,0,SUMIF('Полная ст-ть с уч.НЗС (Авто)'!$YO$11:INDIRECT("'Полная ст-ть с уч.НЗС (Авто)'!YO"&amp;$J$26),$C13,'Полная ст-ть с уч.НЗС (Авто)'!UI$11:INDIRECT("'Полная ст-ть с уч.НЗС (Авто)'!UI"&amp;$J$26))/$D13)</f>
        <v>0</v>
      </c>
      <c r="UJ13" s="44">
        <f ca="1">IF($D13=0,0,SUMIF('Полная ст-ть с уч.НЗС (Авто)'!$YO$11:INDIRECT("'Полная ст-ть с уч.НЗС (Авто)'!YO"&amp;$J$26),$C13,'Полная ст-ть с уч.НЗС (Авто)'!UJ$11:INDIRECT("'Полная ст-ть с уч.НЗС (Авто)'!UJ"&amp;$J$26))/$D13)</f>
        <v>0</v>
      </c>
      <c r="UK13" s="44">
        <f ca="1">IF($D13=0,0,SUMIF('Полная ст-ть с уч.НЗС (Авто)'!$YO$11:INDIRECT("'Полная ст-ть с уч.НЗС (Авто)'!YO"&amp;$J$26),$C13,'Полная ст-ть с уч.НЗС (Авто)'!UK$11:INDIRECT("'Полная ст-ть с уч.НЗС (Авто)'!UK"&amp;$J$26))/$D13)</f>
        <v>0</v>
      </c>
      <c r="UL13" s="44">
        <f ca="1">IF($D13=0,0,SUMIF('Полная ст-ть с уч.НЗС (Авто)'!$YO$11:INDIRECT("'Полная ст-ть с уч.НЗС (Авто)'!YO"&amp;$J$26),$C13,'Полная ст-ть с уч.НЗС (Авто)'!UL$11:INDIRECT("'Полная ст-ть с уч.НЗС (Авто)'!UL"&amp;$J$26))/$D13)</f>
        <v>0</v>
      </c>
      <c r="UM13" s="44">
        <f ca="1">IF($D13=0,0,SUMIF('Полная ст-ть с уч.НЗС (Авто)'!$YO$11:INDIRECT("'Полная ст-ть с уч.НЗС (Авто)'!YO"&amp;$J$26),$C13,'Полная ст-ть с уч.НЗС (Авто)'!UM$11:INDIRECT("'Полная ст-ть с уч.НЗС (Авто)'!UM"&amp;$J$26))/$D13)</f>
        <v>0</v>
      </c>
      <c r="UN13" s="44">
        <f ca="1">IF($D13=0,0,SUMIF('Полная ст-ть с уч.НЗС (Авто)'!$YO$11:INDIRECT("'Полная ст-ть с уч.НЗС (Авто)'!YO"&amp;$J$26),$C13,'Полная ст-ть с уч.НЗС (Авто)'!UN$11:INDIRECT("'Полная ст-ть с уч.НЗС (Авто)'!UN"&amp;$J$26))/$D13)</f>
        <v>0</v>
      </c>
      <c r="UO13" s="44">
        <f ca="1">IF($D13=0,0,SUMIF('Полная ст-ть с уч.НЗС (Авто)'!$YO$11:INDIRECT("'Полная ст-ть с уч.НЗС (Авто)'!YO"&amp;$J$26),$C13,'Полная ст-ть с уч.НЗС (Авто)'!UO$11:INDIRECT("'Полная ст-ть с уч.НЗС (Авто)'!UO"&amp;$J$26))/$D13)</f>
        <v>0</v>
      </c>
      <c r="UP13" s="44">
        <f ca="1">IF($D13=0,0,SUMIF('Полная ст-ть с уч.НЗС (Авто)'!$YO$11:INDIRECT("'Полная ст-ть с уч.НЗС (Авто)'!YO"&amp;$J$26),$C13,'Полная ст-ть с уч.НЗС (Авто)'!UP$11:INDIRECT("'Полная ст-ть с уч.НЗС (Авто)'!UP"&amp;$J$26))/$D13)</f>
        <v>0</v>
      </c>
      <c r="UQ13" s="44">
        <f ca="1">IF($D13=0,0,SUMIF('Полная ст-ть с уч.НЗС (Авто)'!$YO$11:INDIRECT("'Полная ст-ть с уч.НЗС (Авто)'!YO"&amp;$J$26),$C13,'Полная ст-ть с уч.НЗС (Авто)'!UQ$11:INDIRECT("'Полная ст-ть с уч.НЗС (Авто)'!UQ"&amp;$J$26))/$D13)</f>
        <v>0</v>
      </c>
      <c r="UR13" s="44">
        <f ca="1">IF($D13=0,0,SUMIF('Полная ст-ть с уч.НЗС (Авто)'!$YO$11:INDIRECT("'Полная ст-ть с уч.НЗС (Авто)'!YO"&amp;$J$26),$C13,'Полная ст-ть с уч.НЗС (Авто)'!UR$11:INDIRECT("'Полная ст-ть с уч.НЗС (Авто)'!UR"&amp;$J$26))/$D13)</f>
        <v>0</v>
      </c>
      <c r="US13" s="44">
        <f ca="1">IF($D13=0,0,SUMIF('Полная ст-ть с уч.НЗС (Авто)'!$YO$11:INDIRECT("'Полная ст-ть с уч.НЗС (Авто)'!YO"&amp;$J$26),$C13,'Полная ст-ть с уч.НЗС (Авто)'!US$11:INDIRECT("'Полная ст-ть с уч.НЗС (Авто)'!US"&amp;$J$26))/$D13)</f>
        <v>0</v>
      </c>
      <c r="UT13" s="44">
        <f ca="1">IF($D13=0,0,SUMIF('Полная ст-ть с уч.НЗС (Авто)'!$YO$11:INDIRECT("'Полная ст-ть с уч.НЗС (Авто)'!YO"&amp;$J$26),$C13,'Полная ст-ть с уч.НЗС (Авто)'!UT$11:INDIRECT("'Полная ст-ть с уч.НЗС (Авто)'!UT"&amp;$J$26))/$D13)</f>
        <v>0</v>
      </c>
      <c r="UU13" s="44">
        <f ca="1">IF($D13=0,0,SUMIF('Полная ст-ть с уч.НЗС (Авто)'!$YO$11:INDIRECT("'Полная ст-ть с уч.НЗС (Авто)'!YO"&amp;$J$26),$C13,'Полная ст-ть с уч.НЗС (Авто)'!UU$11:INDIRECT("'Полная ст-ть с уч.НЗС (Авто)'!UU"&amp;$J$26))/$D13)</f>
        <v>0</v>
      </c>
      <c r="UV13" s="44">
        <f ca="1">IF($D13=0,0,SUMIF('Полная ст-ть с уч.НЗС (Авто)'!$YO$11:INDIRECT("'Полная ст-ть с уч.НЗС (Авто)'!YO"&amp;$J$26),$C13,'Полная ст-ть с уч.НЗС (Авто)'!UV$11:INDIRECT("'Полная ст-ть с уч.НЗС (Авто)'!UV"&amp;$J$26))/$D13)</f>
        <v>0</v>
      </c>
      <c r="UW13" s="44">
        <f ca="1">IF($D13=0,0,SUMIF('Полная ст-ть с уч.НЗС (Авто)'!$YO$11:INDIRECT("'Полная ст-ть с уч.НЗС (Авто)'!YO"&amp;$J$26),$C13,'Полная ст-ть с уч.НЗС (Авто)'!UW$11:INDIRECT("'Полная ст-ть с уч.НЗС (Авто)'!UW"&amp;$J$26))/$D13)</f>
        <v>0</v>
      </c>
      <c r="UX13" s="44">
        <f ca="1">IF($D13=0,0,SUMIF('Полная ст-ть с уч.НЗС (Авто)'!$YO$11:INDIRECT("'Полная ст-ть с уч.НЗС (Авто)'!YO"&amp;$J$26),$C13,'Полная ст-ть с уч.НЗС (Авто)'!UX$11:INDIRECT("'Полная ст-ть с уч.НЗС (Авто)'!UX"&amp;$J$26))/$D13)</f>
        <v>0</v>
      </c>
      <c r="UY13" s="44">
        <f ca="1">IF($D13=0,0,SUMIF('Полная ст-ть с уч.НЗС (Авто)'!$YO$11:INDIRECT("'Полная ст-ть с уч.НЗС (Авто)'!YO"&amp;$J$26),$C13,'Полная ст-ть с уч.НЗС (Авто)'!UY$11:INDIRECT("'Полная ст-ть с уч.НЗС (Авто)'!UY"&amp;$J$26))/$D13)</f>
        <v>0</v>
      </c>
      <c r="UZ13" s="44">
        <f ca="1">IF($D13=0,0,SUMIF('Полная ст-ть с уч.НЗС (Авто)'!$YO$11:INDIRECT("'Полная ст-ть с уч.НЗС (Авто)'!YO"&amp;$J$26),$C13,'Полная ст-ть с уч.НЗС (Авто)'!UZ$11:INDIRECT("'Полная ст-ть с уч.НЗС (Авто)'!UZ"&amp;$J$26))/$D13)</f>
        <v>0</v>
      </c>
      <c r="VA13" s="44">
        <f ca="1">IF($D13=0,0,SUMIF('Полная ст-ть с уч.НЗС (Авто)'!$YO$11:INDIRECT("'Полная ст-ть с уч.НЗС (Авто)'!YO"&amp;$J$26),$C13,'Полная ст-ть с уч.НЗС (Авто)'!VA$11:INDIRECT("'Полная ст-ть с уч.НЗС (Авто)'!VA"&amp;$J$26))/$D13)</f>
        <v>0</v>
      </c>
      <c r="VB13" s="44">
        <f ca="1">IF($D13=0,0,SUMIF('Полная ст-ть с уч.НЗС (Авто)'!$YO$11:INDIRECT("'Полная ст-ть с уч.НЗС (Авто)'!YO"&amp;$J$26),$C13,'Полная ст-ть с уч.НЗС (Авто)'!VB$11:INDIRECT("'Полная ст-ть с уч.НЗС (Авто)'!VB"&amp;$J$26))/$D13)</f>
        <v>0</v>
      </c>
      <c r="VC13" s="44">
        <f ca="1">IF($D13=0,0,SUMIF('Полная ст-ть с уч.НЗС (Авто)'!$YO$11:INDIRECT("'Полная ст-ть с уч.НЗС (Авто)'!YO"&amp;$J$26),$C13,'Полная ст-ть с уч.НЗС (Авто)'!VC$11:INDIRECT("'Полная ст-ть с уч.НЗС (Авто)'!VC"&amp;$J$26))/$D13)</f>
        <v>0</v>
      </c>
      <c r="VD13" s="44">
        <f ca="1">IF($D13=0,0,SUMIF('Полная ст-ть с уч.НЗС (Авто)'!$YO$11:INDIRECT("'Полная ст-ть с уч.НЗС (Авто)'!YO"&amp;$J$26),$C13,'Полная ст-ть с уч.НЗС (Авто)'!VD$11:INDIRECT("'Полная ст-ть с уч.НЗС (Авто)'!VD"&amp;$J$26))/$D13)</f>
        <v>0</v>
      </c>
      <c r="VE13" s="44">
        <f ca="1">IF($D13=0,0,SUMIF('Полная ст-ть с уч.НЗС (Авто)'!$YO$11:INDIRECT("'Полная ст-ть с уч.НЗС (Авто)'!YO"&amp;$J$26),$C13,'Полная ст-ть с уч.НЗС (Авто)'!VE$11:INDIRECT("'Полная ст-ть с уч.НЗС (Авто)'!VE"&amp;$J$26))/$D13)</f>
        <v>0</v>
      </c>
      <c r="VF13" s="44">
        <f ca="1">IF($D13=0,0,SUMIF('Полная ст-ть с уч.НЗС (Авто)'!$YO$11:INDIRECT("'Полная ст-ть с уч.НЗС (Авто)'!YO"&amp;$J$26),$C13,'Полная ст-ть с уч.НЗС (Авто)'!VF$11:INDIRECT("'Полная ст-ть с уч.НЗС (Авто)'!VF"&amp;$J$26))/$D13)</f>
        <v>0</v>
      </c>
      <c r="VG13" s="44">
        <f ca="1">IF($D13=0,0,SUMIF('Полная ст-ть с уч.НЗС (Авто)'!$YO$11:INDIRECT("'Полная ст-ть с уч.НЗС (Авто)'!YO"&amp;$J$26),$C13,'Полная ст-ть с уч.НЗС (Авто)'!VG$11:INDIRECT("'Полная ст-ть с уч.НЗС (Авто)'!VG"&amp;$J$26))/$D13)</f>
        <v>0</v>
      </c>
      <c r="VH13" s="44">
        <f ca="1">IF($D13=0,0,SUMIF('Полная ст-ть с уч.НЗС (Авто)'!$YO$11:INDIRECT("'Полная ст-ть с уч.НЗС (Авто)'!YO"&amp;$J$26),$C13,'Полная ст-ть с уч.НЗС (Авто)'!VH$11:INDIRECT("'Полная ст-ть с уч.НЗС (Авто)'!VH"&amp;$J$26))/$D13)</f>
        <v>0</v>
      </c>
      <c r="VI13" s="44">
        <f ca="1">IF($D13=0,0,SUMIF('Полная ст-ть с уч.НЗС (Авто)'!$YO$11:INDIRECT("'Полная ст-ть с уч.НЗС (Авто)'!YO"&amp;$J$26),$C13,'Полная ст-ть с уч.НЗС (Авто)'!VI$11:INDIRECT("'Полная ст-ть с уч.НЗС (Авто)'!VI"&amp;$J$26))/$D13)</f>
        <v>0</v>
      </c>
      <c r="VJ13" s="44">
        <f ca="1">IF($D13=0,0,SUMIF('Полная ст-ть с уч.НЗС (Авто)'!$YO$11:INDIRECT("'Полная ст-ть с уч.НЗС (Авто)'!YO"&amp;$J$26),$C13,'Полная ст-ть с уч.НЗС (Авто)'!VJ$11:INDIRECT("'Полная ст-ть с уч.НЗС (Авто)'!VJ"&amp;$J$26))/$D13)</f>
        <v>0</v>
      </c>
      <c r="VK13" s="44">
        <f ca="1">IF($D13=0,0,SUMIF('Полная ст-ть с уч.НЗС (Авто)'!$YO$11:INDIRECT("'Полная ст-ть с уч.НЗС (Авто)'!YO"&amp;$J$26),$C13,'Полная ст-ть с уч.НЗС (Авто)'!VK$11:INDIRECT("'Полная ст-ть с уч.НЗС (Авто)'!VK"&amp;$J$26))/$D13)</f>
        <v>0</v>
      </c>
      <c r="VL13" s="44">
        <f ca="1">IF($D13=0,0,SUMIF('Полная ст-ть с уч.НЗС (Авто)'!$YO$11:INDIRECT("'Полная ст-ть с уч.НЗС (Авто)'!YO"&amp;$J$26),$C13,'Полная ст-ть с уч.НЗС (Авто)'!VL$11:INDIRECT("'Полная ст-ть с уч.НЗС (Авто)'!VL"&amp;$J$26))/$D13)</f>
        <v>0</v>
      </c>
      <c r="VM13" s="44">
        <f ca="1">IF($D13=0,0,SUMIF('Полная ст-ть с уч.НЗС (Авто)'!$YO$11:INDIRECT("'Полная ст-ть с уч.НЗС (Авто)'!YO"&amp;$J$26),$C13,'Полная ст-ть с уч.НЗС (Авто)'!VM$11:INDIRECT("'Полная ст-ть с уч.НЗС (Авто)'!VM"&amp;$J$26))/$D13)</f>
        <v>0</v>
      </c>
      <c r="VN13" s="44">
        <f ca="1">IF($D13=0,0,SUMIF('Полная ст-ть с уч.НЗС (Авто)'!$YO$11:INDIRECT("'Полная ст-ть с уч.НЗС (Авто)'!YO"&amp;$J$26),$C13,'Полная ст-ть с уч.НЗС (Авто)'!VN$11:INDIRECT("'Полная ст-ть с уч.НЗС (Авто)'!VN"&amp;$J$26))/$D13)</f>
        <v>0</v>
      </c>
      <c r="VO13" s="44">
        <f ca="1">IF($D13=0,0,SUMIF('Полная ст-ть с уч.НЗС (Авто)'!$YO$11:INDIRECT("'Полная ст-ть с уч.НЗС (Авто)'!YO"&amp;$J$26),$C13,'Полная ст-ть с уч.НЗС (Авто)'!VO$11:INDIRECT("'Полная ст-ть с уч.НЗС (Авто)'!VO"&amp;$J$26))/$D13)</f>
        <v>0</v>
      </c>
      <c r="VP13" s="44">
        <f ca="1">IF($D13=0,0,SUMIF('Полная ст-ть с уч.НЗС (Авто)'!$YO$11:INDIRECT("'Полная ст-ть с уч.НЗС (Авто)'!YO"&amp;$J$26),$C13,'Полная ст-ть с уч.НЗС (Авто)'!VP$11:INDIRECT("'Полная ст-ть с уч.НЗС (Авто)'!VP"&amp;$J$26))/$D13)</f>
        <v>0</v>
      </c>
      <c r="VQ13" s="44">
        <f ca="1">IF($D13=0,0,SUMIF('Полная ст-ть с уч.НЗС (Авто)'!$YO$11:INDIRECT("'Полная ст-ть с уч.НЗС (Авто)'!YO"&amp;$J$26),$C13,'Полная ст-ть с уч.НЗС (Авто)'!VQ$11:INDIRECT("'Полная ст-ть с уч.НЗС (Авто)'!VQ"&amp;$J$26))/$D13)</f>
        <v>0</v>
      </c>
      <c r="VR13" s="44">
        <f ca="1">IF($D13=0,0,SUMIF('Полная ст-ть с уч.НЗС (Авто)'!$YO$11:INDIRECT("'Полная ст-ть с уч.НЗС (Авто)'!YO"&amp;$J$26),$C13,'Полная ст-ть с уч.НЗС (Авто)'!VR$11:INDIRECT("'Полная ст-ть с уч.НЗС (Авто)'!VR"&amp;$J$26))/$D13)</f>
        <v>0</v>
      </c>
      <c r="VS13" s="44">
        <f ca="1">IF($D13=0,0,SUMIF('Полная ст-ть с уч.НЗС (Авто)'!$YO$11:INDIRECT("'Полная ст-ть с уч.НЗС (Авто)'!YO"&amp;$J$26),$C13,'Полная ст-ть с уч.НЗС (Авто)'!VS$11:INDIRECT("'Полная ст-ть с уч.НЗС (Авто)'!VS"&amp;$J$26))/$D13)</f>
        <v>0</v>
      </c>
      <c r="VT13" s="44">
        <f ca="1">IF($D13=0,0,SUMIF('Полная ст-ть с уч.НЗС (Авто)'!$YO$11:INDIRECT("'Полная ст-ть с уч.НЗС (Авто)'!YO"&amp;$J$26),$C13,'Полная ст-ть с уч.НЗС (Авто)'!VT$11:INDIRECT("'Полная ст-ть с уч.НЗС (Авто)'!VT"&amp;$J$26))/$D13)</f>
        <v>0</v>
      </c>
      <c r="VU13" s="44">
        <f ca="1">IF($D13=0,0,SUMIF('Полная ст-ть с уч.НЗС (Авто)'!$YO$11:INDIRECT("'Полная ст-ть с уч.НЗС (Авто)'!YO"&amp;$J$26),$C13,'Полная ст-ть с уч.НЗС (Авто)'!VU$11:INDIRECT("'Полная ст-ть с уч.НЗС (Авто)'!VU"&amp;$J$26))/$D13)</f>
        <v>0</v>
      </c>
      <c r="VV13" s="44">
        <f ca="1">IF($D13=0,0,SUMIF('Полная ст-ть с уч.НЗС (Авто)'!$YO$11:INDIRECT("'Полная ст-ть с уч.НЗС (Авто)'!YO"&amp;$J$26),$C13,'Полная ст-ть с уч.НЗС (Авто)'!VV$11:INDIRECT("'Полная ст-ть с уч.НЗС (Авто)'!VV"&amp;$J$26))/$D13)</f>
        <v>0</v>
      </c>
      <c r="VW13" s="44">
        <f ca="1">IF($D13=0,0,SUMIF('Полная ст-ть с уч.НЗС (Авто)'!$YO$11:INDIRECT("'Полная ст-ть с уч.НЗС (Авто)'!YO"&amp;$J$26),$C13,'Полная ст-ть с уч.НЗС (Авто)'!VW$11:INDIRECT("'Полная ст-ть с уч.НЗС (Авто)'!VW"&amp;$J$26))/$D13)</f>
        <v>0</v>
      </c>
      <c r="VX13" s="44">
        <f ca="1">IF($D13=0,0,SUMIF('Полная ст-ть с уч.НЗС (Авто)'!$YO$11:INDIRECT("'Полная ст-ть с уч.НЗС (Авто)'!YO"&amp;$J$26),$C13,'Полная ст-ть с уч.НЗС (Авто)'!VX$11:INDIRECT("'Полная ст-ть с уч.НЗС (Авто)'!VX"&amp;$J$26))/$D13)</f>
        <v>0</v>
      </c>
      <c r="VY13" s="44">
        <f ca="1">IF($D13=0,0,SUMIF('Полная ст-ть с уч.НЗС (Авто)'!$YO$11:INDIRECT("'Полная ст-ть с уч.НЗС (Авто)'!YO"&amp;$J$26),$C13,'Полная ст-ть с уч.НЗС (Авто)'!VY$11:INDIRECT("'Полная ст-ть с уч.НЗС (Авто)'!VY"&amp;$J$26))/$D13)</f>
        <v>0</v>
      </c>
      <c r="VZ13" s="44">
        <f ca="1">IF($D13=0,0,SUMIF('Полная ст-ть с уч.НЗС (Авто)'!$YO$11:INDIRECT("'Полная ст-ть с уч.НЗС (Авто)'!YO"&amp;$J$26),$C13,'Полная ст-ть с уч.НЗС (Авто)'!VZ$11:INDIRECT("'Полная ст-ть с уч.НЗС (Авто)'!VZ"&amp;$J$26))/$D13)</f>
        <v>0</v>
      </c>
      <c r="WA13" s="44">
        <f ca="1">IF($D13=0,0,SUMIF('Полная ст-ть с уч.НЗС (Авто)'!$YO$11:INDIRECT("'Полная ст-ть с уч.НЗС (Авто)'!YO"&amp;$J$26),$C13,'Полная ст-ть с уч.НЗС (Авто)'!WA$11:INDIRECT("'Полная ст-ть с уч.НЗС (Авто)'!WA"&amp;$J$26))/$D13)</f>
        <v>0</v>
      </c>
      <c r="WB13" s="44">
        <f ca="1">IF($D13=0,0,SUMIF('Полная ст-ть с уч.НЗС (Авто)'!$YO$11:INDIRECT("'Полная ст-ть с уч.НЗС (Авто)'!YO"&amp;$J$26),$C13,'Полная ст-ть с уч.НЗС (Авто)'!WB$11:INDIRECT("'Полная ст-ть с уч.НЗС (Авто)'!WB"&amp;$J$26))/$D13)</f>
        <v>0</v>
      </c>
      <c r="WC13" s="44">
        <f ca="1">IF($D13=0,0,SUMIF('Полная ст-ть с уч.НЗС (Авто)'!$YO$11:INDIRECT("'Полная ст-ть с уч.НЗС (Авто)'!YO"&amp;$J$26),$C13,'Полная ст-ть с уч.НЗС (Авто)'!WC$11:INDIRECT("'Полная ст-ть с уч.НЗС (Авто)'!WC"&amp;$J$26))/$D13)</f>
        <v>0</v>
      </c>
      <c r="WD13" s="44">
        <f ca="1">IF($D13=0,0,SUMIF('Полная ст-ть с уч.НЗС (Авто)'!$YO$11:INDIRECT("'Полная ст-ть с уч.НЗС (Авто)'!YO"&amp;$J$26),$C13,'Полная ст-ть с уч.НЗС (Авто)'!WD$11:INDIRECT("'Полная ст-ть с уч.НЗС (Авто)'!WD"&amp;$J$26))/$D13)</f>
        <v>0</v>
      </c>
      <c r="WE13" s="44">
        <f ca="1">IF($D13=0,0,SUMIF('Полная ст-ть с уч.НЗС (Авто)'!$YO$11:INDIRECT("'Полная ст-ть с уч.НЗС (Авто)'!YO"&amp;$J$26),$C13,'Полная ст-ть с уч.НЗС (Авто)'!WE$11:INDIRECT("'Полная ст-ть с уч.НЗС (Авто)'!WE"&amp;$J$26))/$D13)</f>
        <v>0</v>
      </c>
      <c r="WF13" s="44">
        <f ca="1">IF($D13=0,0,SUMIF('Полная ст-ть с уч.НЗС (Авто)'!$YO$11:INDIRECT("'Полная ст-ть с уч.НЗС (Авто)'!YO"&amp;$J$26),$C13,'Полная ст-ть с уч.НЗС (Авто)'!WF$11:INDIRECT("'Полная ст-ть с уч.НЗС (Авто)'!WF"&amp;$J$26))/$D13)</f>
        <v>0</v>
      </c>
      <c r="WG13" s="44">
        <f ca="1">IF($D13=0,0,SUMIF('Полная ст-ть с уч.НЗС (Авто)'!$YO$11:INDIRECT("'Полная ст-ть с уч.НЗС (Авто)'!YO"&amp;$J$26),$C13,'Полная ст-ть с уч.НЗС (Авто)'!WG$11:INDIRECT("'Полная ст-ть с уч.НЗС (Авто)'!WG"&amp;$J$26))/$D13)</f>
        <v>0</v>
      </c>
      <c r="WH13" s="44">
        <f ca="1">IF($D13=0,0,SUMIF('Полная ст-ть с уч.НЗС (Авто)'!$YO$11:INDIRECT("'Полная ст-ть с уч.НЗС (Авто)'!YO"&amp;$J$26),$C13,'Полная ст-ть с уч.НЗС (Авто)'!WH$11:INDIRECT("'Полная ст-ть с уч.НЗС (Авто)'!WH"&amp;$J$26))/$D13)</f>
        <v>0</v>
      </c>
      <c r="WI13" s="44">
        <f ca="1">IF($D13=0,0,SUMIF('Полная ст-ть с уч.НЗС (Авто)'!$YO$11:INDIRECT("'Полная ст-ть с уч.НЗС (Авто)'!YO"&amp;$J$26),$C13,'Полная ст-ть с уч.НЗС (Авто)'!WI$11:INDIRECT("'Полная ст-ть с уч.НЗС (Авто)'!WI"&amp;$J$26))/$D13)</f>
        <v>0</v>
      </c>
      <c r="WJ13" s="44">
        <f ca="1">IF($D13=0,0,SUMIF('Полная ст-ть с уч.НЗС (Авто)'!$YO$11:INDIRECT("'Полная ст-ть с уч.НЗС (Авто)'!YO"&amp;$J$26),$C13,'Полная ст-ть с уч.НЗС (Авто)'!WJ$11:INDIRECT("'Полная ст-ть с уч.НЗС (Авто)'!WJ"&amp;$J$26))/$D13)</f>
        <v>0</v>
      </c>
      <c r="WK13" s="44">
        <f ca="1">IF($D13=0,0,SUMIF('Полная ст-ть с уч.НЗС (Авто)'!$YO$11:INDIRECT("'Полная ст-ть с уч.НЗС (Авто)'!YO"&amp;$J$26),$C13,'Полная ст-ть с уч.НЗС (Авто)'!WK$11:INDIRECT("'Полная ст-ть с уч.НЗС (Авто)'!WK"&amp;$J$26))/$D13)</f>
        <v>0</v>
      </c>
      <c r="WL13" s="44">
        <f ca="1">IF($D13=0,0,SUMIF('Полная ст-ть с уч.НЗС (Авто)'!$YO$11:INDIRECT("'Полная ст-ть с уч.НЗС (Авто)'!YO"&amp;$J$26),$C13,'Полная ст-ть с уч.НЗС (Авто)'!WL$11:INDIRECT("'Полная ст-ть с уч.НЗС (Авто)'!WL"&amp;$J$26))/$D13)</f>
        <v>0</v>
      </c>
      <c r="WM13" s="44">
        <f ca="1">IF($D13=0,0,SUMIF('Полная ст-ть с уч.НЗС (Авто)'!$YO$11:INDIRECT("'Полная ст-ть с уч.НЗС (Авто)'!YO"&amp;$J$26),$C13,'Полная ст-ть с уч.НЗС (Авто)'!WM$11:INDIRECT("'Полная ст-ть с уч.НЗС (Авто)'!WM"&amp;$J$26))/$D13)</f>
        <v>0</v>
      </c>
      <c r="WN13" s="44">
        <f ca="1">IF($D13=0,0,SUMIF('Полная ст-ть с уч.НЗС (Авто)'!$YO$11:INDIRECT("'Полная ст-ть с уч.НЗС (Авто)'!YO"&amp;$J$26),$C13,'Полная ст-ть с уч.НЗС (Авто)'!WN$11:INDIRECT("'Полная ст-ть с уч.НЗС (Авто)'!WN"&amp;$J$26))/$D13)</f>
        <v>0</v>
      </c>
      <c r="WO13" s="44">
        <f ca="1">IF($D13=0,0,SUMIF('Полная ст-ть с уч.НЗС (Авто)'!$YO$11:INDIRECT("'Полная ст-ть с уч.НЗС (Авто)'!YO"&amp;$J$26),$C13,'Полная ст-ть с уч.НЗС (Авто)'!WO$11:INDIRECT("'Полная ст-ть с уч.НЗС (Авто)'!WO"&amp;$J$26))/$D13)</f>
        <v>0</v>
      </c>
      <c r="WP13" s="44">
        <f ca="1">IF($D13=0,0,SUMIF('Полная ст-ть с уч.НЗС (Авто)'!$YO$11:INDIRECT("'Полная ст-ть с уч.НЗС (Авто)'!YO"&amp;$J$26),$C13,'Полная ст-ть с уч.НЗС (Авто)'!WP$11:INDIRECT("'Полная ст-ть с уч.НЗС (Авто)'!WP"&amp;$J$26))/$D13)</f>
        <v>0</v>
      </c>
      <c r="WQ13" s="44">
        <f ca="1">IF($D13=0,0,SUMIF('Полная ст-ть с уч.НЗС (Авто)'!$YO$11:INDIRECT("'Полная ст-ть с уч.НЗС (Авто)'!YO"&amp;$J$26),$C13,'Полная ст-ть с уч.НЗС (Авто)'!WQ$11:INDIRECT("'Полная ст-ть с уч.НЗС (Авто)'!WQ"&amp;$J$26))/$D13)</f>
        <v>0</v>
      </c>
      <c r="WR13" s="44">
        <f ca="1">IF($D13=0,0,SUMIF('Полная ст-ть с уч.НЗС (Авто)'!$YO$11:INDIRECT("'Полная ст-ть с уч.НЗС (Авто)'!YO"&amp;$J$26),$C13,'Полная ст-ть с уч.НЗС (Авто)'!WR$11:INDIRECT("'Полная ст-ть с уч.НЗС (Авто)'!WR"&amp;$J$26))/$D13)</f>
        <v>0</v>
      </c>
      <c r="WS13" s="44">
        <f ca="1">IF($D13=0,0,SUMIF('Полная ст-ть с уч.НЗС (Авто)'!$YO$11:INDIRECT("'Полная ст-ть с уч.НЗС (Авто)'!YO"&amp;$J$26),$C13,'Полная ст-ть с уч.НЗС (Авто)'!WS$11:INDIRECT("'Полная ст-ть с уч.НЗС (Авто)'!WS"&amp;$J$26))/$D13)</f>
        <v>0</v>
      </c>
      <c r="WT13" s="44">
        <f ca="1">IF($D13=0,0,SUMIF('Полная ст-ть с уч.НЗС (Авто)'!$YO$11:INDIRECT("'Полная ст-ть с уч.НЗС (Авто)'!YO"&amp;$J$26),$C13,'Полная ст-ть с уч.НЗС (Авто)'!WT$11:INDIRECT("'Полная ст-ть с уч.НЗС (Авто)'!WT"&amp;$J$26))/$D13)</f>
        <v>0</v>
      </c>
      <c r="WU13" s="44">
        <f ca="1">IF($D13=0,0,SUMIF('Полная ст-ть с уч.НЗС (Авто)'!$YO$11:INDIRECT("'Полная ст-ть с уч.НЗС (Авто)'!YO"&amp;$J$26),$C13,'Полная ст-ть с уч.НЗС (Авто)'!WU$11:INDIRECT("'Полная ст-ть с уч.НЗС (Авто)'!WU"&amp;$J$26))/$D13)</f>
        <v>0</v>
      </c>
      <c r="WV13" s="44">
        <f ca="1">IF($D13=0,0,SUMIF('Полная ст-ть с уч.НЗС (Авто)'!$YO$11:INDIRECT("'Полная ст-ть с уч.НЗС (Авто)'!YO"&amp;$J$26),$C13,'Полная ст-ть с уч.НЗС (Авто)'!WV$11:INDIRECT("'Полная ст-ть с уч.НЗС (Авто)'!WV"&amp;$J$26))/$D13)</f>
        <v>0</v>
      </c>
      <c r="WW13" s="44">
        <f ca="1">IF($D13=0,0,SUMIF('Полная ст-ть с уч.НЗС (Авто)'!$YO$11:INDIRECT("'Полная ст-ть с уч.НЗС (Авто)'!YO"&amp;$J$26),$C13,'Полная ст-ть с уч.НЗС (Авто)'!WW$11:INDIRECT("'Полная ст-ть с уч.НЗС (Авто)'!WW"&amp;$J$26))/$D13)</f>
        <v>0</v>
      </c>
      <c r="WX13" s="44">
        <f ca="1">IF($D13=0,0,SUMIF('Полная ст-ть с уч.НЗС (Авто)'!$YO$11:INDIRECT("'Полная ст-ть с уч.НЗС (Авто)'!YO"&amp;$J$26),$C13,'Полная ст-ть с уч.НЗС (Авто)'!WX$11:INDIRECT("'Полная ст-ть с уч.НЗС (Авто)'!WX"&amp;$J$26))/$D13)</f>
        <v>0</v>
      </c>
      <c r="WY13" s="44">
        <f ca="1">IF($D13=0,0,SUMIF('Полная ст-ть с уч.НЗС (Авто)'!$YO$11:INDIRECT("'Полная ст-ть с уч.НЗС (Авто)'!YO"&amp;$J$26),$C13,'Полная ст-ть с уч.НЗС (Авто)'!WY$11:INDIRECT("'Полная ст-ть с уч.НЗС (Авто)'!WY"&amp;$J$26))/$D13)</f>
        <v>0</v>
      </c>
      <c r="WZ13" s="44">
        <f ca="1">IF($D13=0,0,SUMIF('Полная ст-ть с уч.НЗС (Авто)'!$YO$11:INDIRECT("'Полная ст-ть с уч.НЗС (Авто)'!YO"&amp;$J$26),$C13,'Полная ст-ть с уч.НЗС (Авто)'!WZ$11:INDIRECT("'Полная ст-ть с уч.НЗС (Авто)'!WZ"&amp;$J$26))/$D13)</f>
        <v>0</v>
      </c>
      <c r="XA13" s="44">
        <f ca="1">IF($D13=0,0,SUMIF('Полная ст-ть с уч.НЗС (Авто)'!$YO$11:INDIRECT("'Полная ст-ть с уч.НЗС (Авто)'!YO"&amp;$J$26),$C13,'Полная ст-ть с уч.НЗС (Авто)'!XA$11:INDIRECT("'Полная ст-ть с уч.НЗС (Авто)'!XA"&amp;$J$26))/$D13)</f>
        <v>0</v>
      </c>
      <c r="XB13" s="44">
        <f ca="1">IF($D13=0,0,SUMIF('Полная ст-ть с уч.НЗС (Авто)'!$YO$11:INDIRECT("'Полная ст-ть с уч.НЗС (Авто)'!YO"&amp;$J$26),$C13,'Полная ст-ть с уч.НЗС (Авто)'!XB$11:INDIRECT("'Полная ст-ть с уч.НЗС (Авто)'!XB"&amp;$J$26))/$D13)</f>
        <v>0</v>
      </c>
      <c r="XC13" s="44">
        <f ca="1">IF($D13=0,0,SUMIF('Полная ст-ть с уч.НЗС (Авто)'!$YO$11:INDIRECT("'Полная ст-ть с уч.НЗС (Авто)'!YO"&amp;$J$26),$C13,'Полная ст-ть с уч.НЗС (Авто)'!XC$11:INDIRECT("'Полная ст-ть с уч.НЗС (Авто)'!XC"&amp;$J$26))/$D13)</f>
        <v>0</v>
      </c>
      <c r="XD13" s="44">
        <f ca="1">IF($D13=0,0,SUMIF('Полная ст-ть с уч.НЗС (Авто)'!$YO$11:INDIRECT("'Полная ст-ть с уч.НЗС (Авто)'!YO"&amp;$J$26),$C13,'Полная ст-ть с уч.НЗС (Авто)'!XD$11:INDIRECT("'Полная ст-ть с уч.НЗС (Авто)'!XD"&amp;$J$26))/$D13)</f>
        <v>0</v>
      </c>
      <c r="XE13" s="44">
        <f ca="1">IF($D13=0,0,SUMIF('Полная ст-ть с уч.НЗС (Авто)'!$YO$11:INDIRECT("'Полная ст-ть с уч.НЗС (Авто)'!YO"&amp;$J$26),$C13,'Полная ст-ть с уч.НЗС (Авто)'!XE$11:INDIRECT("'Полная ст-ть с уч.НЗС (Авто)'!XE"&amp;$J$26))/$D13)</f>
        <v>0</v>
      </c>
      <c r="XF13" s="44">
        <f ca="1">IF($D13=0,0,SUMIF('Полная ст-ть с уч.НЗС (Авто)'!$YO$11:INDIRECT("'Полная ст-ть с уч.НЗС (Авто)'!YO"&amp;$J$26),$C13,'Полная ст-ть с уч.НЗС (Авто)'!XF$11:INDIRECT("'Полная ст-ть с уч.НЗС (Авто)'!XF"&amp;$J$26))/$D13)</f>
        <v>0</v>
      </c>
      <c r="XG13" s="44">
        <f ca="1">IF($D13=0,0,SUMIF('Полная ст-ть с уч.НЗС (Авто)'!$YO$11:INDIRECT("'Полная ст-ть с уч.НЗС (Авто)'!YO"&amp;$J$26),$C13,'Полная ст-ть с уч.НЗС (Авто)'!XG$11:INDIRECT("'Полная ст-ть с уч.НЗС (Авто)'!XG"&amp;$J$26))/$D13)</f>
        <v>0</v>
      </c>
      <c r="XH13" s="44">
        <f ca="1">IF($D13=0,0,SUMIF('Полная ст-ть с уч.НЗС (Авто)'!$YO$11:INDIRECT("'Полная ст-ть с уч.НЗС (Авто)'!YO"&amp;$J$26),$C13,'Полная ст-ть с уч.НЗС (Авто)'!XH$11:INDIRECT("'Полная ст-ть с уч.НЗС (Авто)'!XH"&amp;$J$26))/$D13)</f>
        <v>0</v>
      </c>
      <c r="XI13" s="44">
        <f ca="1">IF($D13=0,0,SUMIF('Полная ст-ть с уч.НЗС (Авто)'!$YO$11:INDIRECT("'Полная ст-ть с уч.НЗС (Авто)'!YO"&amp;$J$26),$C13,'Полная ст-ть с уч.НЗС (Авто)'!XI$11:INDIRECT("'Полная ст-ть с уч.НЗС (Авто)'!XI"&amp;$J$26))/$D13)</f>
        <v>0</v>
      </c>
      <c r="XJ13" s="44">
        <f ca="1">IF($D13=0,0,SUMIF('Полная ст-ть с уч.НЗС (Авто)'!$YO$11:INDIRECT("'Полная ст-ть с уч.НЗС (Авто)'!YO"&amp;$J$26),$C13,'Полная ст-ть с уч.НЗС (Авто)'!XJ$11:INDIRECT("'Полная ст-ть с уч.НЗС (Авто)'!XJ"&amp;$J$26))/$D13)</f>
        <v>0</v>
      </c>
      <c r="XK13" s="44">
        <f ca="1">IF($D13=0,0,SUMIF('Полная ст-ть с уч.НЗС (Авто)'!$YO$11:INDIRECT("'Полная ст-ть с уч.НЗС (Авто)'!YO"&amp;$J$26),$C13,'Полная ст-ть с уч.НЗС (Авто)'!XK$11:INDIRECT("'Полная ст-ть с уч.НЗС (Авто)'!XK"&amp;$J$26))/$D13)</f>
        <v>0</v>
      </c>
      <c r="XL13" s="44">
        <f ca="1">IF($D13=0,0,SUMIF('Полная ст-ть с уч.НЗС (Авто)'!$YO$11:INDIRECT("'Полная ст-ть с уч.НЗС (Авто)'!YO"&amp;$J$26),$C13,'Полная ст-ть с уч.НЗС (Авто)'!XL$11:INDIRECT("'Полная ст-ть с уч.НЗС (Авто)'!XL"&amp;$J$26))/$D13)</f>
        <v>0</v>
      </c>
      <c r="XM13" s="44">
        <f ca="1">IF($D13=0,0,SUMIF('Полная ст-ть с уч.НЗС (Авто)'!$YO$11:INDIRECT("'Полная ст-ть с уч.НЗС (Авто)'!YO"&amp;$J$26),$C13,'Полная ст-ть с уч.НЗС (Авто)'!XM$11:INDIRECT("'Полная ст-ть с уч.НЗС (Авто)'!XM"&amp;$J$26))/$D13)</f>
        <v>0</v>
      </c>
      <c r="XN13" s="44">
        <f ca="1">IF($D13=0,0,SUMIF('Полная ст-ть с уч.НЗС (Авто)'!$YO$11:INDIRECT("'Полная ст-ть с уч.НЗС (Авто)'!YO"&amp;$J$26),$C13,'Полная ст-ть с уч.НЗС (Авто)'!XN$11:INDIRECT("'Полная ст-ть с уч.НЗС (Авто)'!XN"&amp;$J$26))/$D13)</f>
        <v>0</v>
      </c>
      <c r="XO13" s="44">
        <f ca="1">IF($D13=0,0,SUMIF('Полная ст-ть с уч.НЗС (Авто)'!$YO$11:INDIRECT("'Полная ст-ть с уч.НЗС (Авто)'!YO"&amp;$J$26),$C13,'Полная ст-ть с уч.НЗС (Авто)'!XO$11:INDIRECT("'Полная ст-ть с уч.НЗС (Авто)'!XO"&amp;$J$26))/$D13)</f>
        <v>0</v>
      </c>
      <c r="XP13" s="48">
        <f ca="1">IF($D13=0,0,SUMIF('Полная ст-ть с уч.НЗС (Авто)'!$YO$11:INDIRECT("'Полная ст-ть с уч.НЗС (Авто)'!YO"&amp;$J$26),$C13,'Полная ст-ть с уч.НЗС (Авто)'!XP$11:INDIRECT("'Полная ст-ть с уч.НЗС (Авто)'!XP"&amp;$J$26))/$D13)</f>
        <v>0</v>
      </c>
      <c r="XQ13" s="44">
        <f ca="1">IF($D13=0,0,SUMIF('Полная ст-ть с уч.НЗС (Авто)'!$YO$11:INDIRECT("'Полная ст-ть с уч.НЗС (Авто)'!YO"&amp;$J$26),$C13,'Полная ст-ть с уч.НЗС (Авто)'!XQ$11:INDIRECT("'Полная ст-ть с уч.НЗС (Авто)'!XQ"&amp;$J$26))/$D13)</f>
        <v>0</v>
      </c>
      <c r="XR13" s="44">
        <f ca="1">IF($D13=0,0,SUMIF('Полная ст-ть с уч.НЗС (Авто)'!$YO$11:INDIRECT("'Полная ст-ть с уч.НЗС (Авто)'!YO"&amp;$J$26),$C13,'Полная ст-ть с уч.НЗС (Авто)'!XR$11:INDIRECT("'Полная ст-ть с уч.НЗС (Авто)'!XR"&amp;$J$26))/$D13)</f>
        <v>0</v>
      </c>
      <c r="XS13" s="44">
        <f ca="1">IF($D13=0,0,SUMIF('Полная ст-ть с уч.НЗС (Авто)'!$YO$11:INDIRECT("'Полная ст-ть с уч.НЗС (Авто)'!YO"&amp;$J$26),$C13,'Полная ст-ть с уч.НЗС (Авто)'!XS$11:INDIRECT("'Полная ст-ть с уч.НЗС (Авто)'!XS"&amp;$J$26))/$D13)</f>
        <v>0</v>
      </c>
      <c r="XT13" s="44">
        <f ca="1">IF($D13=0,0,SUMIF('Полная ст-ть с уч.НЗС (Авто)'!$YO$11:INDIRECT("'Полная ст-ть с уч.НЗС (Авто)'!YO"&amp;$J$26),$C13,'Полная ст-ть с уч.НЗС (Авто)'!XT$11:INDIRECT("'Полная ст-ть с уч.НЗС (Авто)'!XT"&amp;$J$26))/$D13)</f>
        <v>0</v>
      </c>
      <c r="XU13" s="44">
        <f ca="1">IF($D13=0,0,SUMIF('Полная ст-ть с уч.НЗС (Авто)'!$YO$11:INDIRECT("'Полная ст-ть с уч.НЗС (Авто)'!YO"&amp;$J$26),$C13,'Полная ст-ть с уч.НЗС (Авто)'!XU$11:INDIRECT("'Полная ст-ть с уч.НЗС (Авто)'!XU"&amp;$J$26))/$D13)</f>
        <v>0</v>
      </c>
      <c r="XV13" s="44">
        <f ca="1">IF($D13=0,0,SUMIF('Полная ст-ть с уч.НЗС (Авто)'!$YO$11:INDIRECT("'Полная ст-ть с уч.НЗС (Авто)'!YO"&amp;$J$26),$C13,'Полная ст-ть с уч.НЗС (Авто)'!XV$11:INDIRECT("'Полная ст-ть с уч.НЗС (Авто)'!XV"&amp;$J$26))/$D13)</f>
        <v>0</v>
      </c>
      <c r="XW13" s="44">
        <f ca="1">IF($D13=0,0,SUMIF('Полная ст-ть с уч.НЗС (Авто)'!$YO$11:INDIRECT("'Полная ст-ть с уч.НЗС (Авто)'!YO"&amp;$J$26),$C13,'Полная ст-ть с уч.НЗС (Авто)'!XW$11:INDIRECT("'Полная ст-ть с уч.НЗС (Авто)'!XW"&amp;$J$26))/$D13)</f>
        <v>0</v>
      </c>
      <c r="XX13" s="44">
        <f ca="1">IF($D13=0,0,SUMIF('Полная ст-ть с уч.НЗС (Авто)'!$YO$11:INDIRECT("'Полная ст-ть с уч.НЗС (Авто)'!YO"&amp;$J$26),$C13,'Полная ст-ть с уч.НЗС (Авто)'!XX$11:INDIRECT("'Полная ст-ть с уч.НЗС (Авто)'!XX"&amp;$J$26))/$D13)</f>
        <v>0</v>
      </c>
      <c r="XY13" s="44">
        <f ca="1">IF($D13=0,0,SUMIF('Полная ст-ть с уч.НЗС (Авто)'!$YO$11:INDIRECT("'Полная ст-ть с уч.НЗС (Авто)'!YO"&amp;$J$26),$C13,'Полная ст-ть с уч.НЗС (Авто)'!XY$11:INDIRECT("'Полная ст-ть с уч.НЗС (Авто)'!XY"&amp;$J$26))/$D13)</f>
        <v>0</v>
      </c>
      <c r="XZ13" s="44">
        <f ca="1">IF($D13=0,0,SUMIF('Полная ст-ть с уч.НЗС (Авто)'!$YO$11:INDIRECT("'Полная ст-ть с уч.НЗС (Авто)'!YO"&amp;$J$26),$C13,'Полная ст-ть с уч.НЗС (Авто)'!XZ$11:INDIRECT("'Полная ст-ть с уч.НЗС (Авто)'!XZ"&amp;$J$26))/$D13)</f>
        <v>0</v>
      </c>
      <c r="YA13" s="44">
        <f ca="1">IF($D13=0,0,SUMIF('Полная ст-ть с уч.НЗС (Авто)'!$YO$11:INDIRECT("'Полная ст-ть с уч.НЗС (Авто)'!YO"&amp;$J$26),$C13,'Полная ст-ть с уч.НЗС (Авто)'!YA$11:INDIRECT("'Полная ст-ть с уч.НЗС (Авто)'!YA"&amp;$J$26))/$D13)</f>
        <v>0</v>
      </c>
      <c r="YB13" s="44">
        <f ca="1">IF($D13=0,0,SUMIF('Полная ст-ть с уч.НЗС (Авто)'!$YO$11:INDIRECT("'Полная ст-ть с уч.НЗС (Авто)'!YO"&amp;$J$26),$C13,'Полная ст-ть с уч.НЗС (Авто)'!YB$11:INDIRECT("'Полная ст-ть с уч.НЗС (Авто)'!YB"&amp;$J$26))/$D13)</f>
        <v>0</v>
      </c>
      <c r="YC13" s="44">
        <f ca="1">IF($D13=0,0,SUMIF('Полная ст-ть с уч.НЗС (Авто)'!$YO$11:INDIRECT("'Полная ст-ть с уч.НЗС (Авто)'!YO"&amp;$J$26),$C13,'Полная ст-ть с уч.НЗС (Авто)'!YC$11:INDIRECT("'Полная ст-ть с уч.НЗС (Авто)'!YC"&amp;$J$26))/$D13)</f>
        <v>0</v>
      </c>
      <c r="YD13" s="44">
        <f ca="1">IF($D13=0,0,SUMIF('Полная ст-ть с уч.НЗС (Авто)'!$YO$11:INDIRECT("'Полная ст-ть с уч.НЗС (Авто)'!YO"&amp;$J$26),$C13,'Полная ст-ть с уч.НЗС (Авто)'!YD$11:INDIRECT("'Полная ст-ть с уч.НЗС (Авто)'!YD"&amp;$J$26))/$D13)</f>
        <v>0</v>
      </c>
      <c r="YE13" s="48">
        <f ca="1">IF($D13=0,0,SUMIF('Полная ст-ть с уч.НЗС (Авто)'!$YO$11:INDIRECT("'Полная ст-ть с уч.НЗС (Авто)'!YO"&amp;$J$26),$C13,'Полная ст-ть с уч.НЗС (Авто)'!YE$11:INDIRECT("'Полная ст-ть с уч.НЗС (Авто)'!YE"&amp;$J$26))/$D13)</f>
        <v>0</v>
      </c>
      <c r="YF13" s="49"/>
      <c r="YG13" s="6"/>
    </row>
    <row r="14" spans="1:657" ht="15" customHeight="1" x14ac:dyDescent="0.25">
      <c r="A14" s="40">
        <v>4</v>
      </c>
      <c r="B14" s="41" t="s">
        <v>741</v>
      </c>
      <c r="C14" s="42" t="s">
        <v>742</v>
      </c>
      <c r="D14" s="43">
        <f ca="1">COUNTIF('Полная ст-ть с уч.НЗС (Авто)'!$YO$11:INDIRECT("'Полная ст-ть с уч.НЗС (Авто)'!YO"&amp;$J$26),C14)</f>
        <v>0</v>
      </c>
      <c r="E14" s="41"/>
      <c r="F14" s="41"/>
      <c r="G14" s="41"/>
      <c r="H14" s="41"/>
      <c r="I14" s="44">
        <f ca="1">IF($D14=0,0,SUMIF('Полная ст-ть с уч.НЗС (Авто)'!$YO$11:INDIRECT("'Полная ст-ть с уч.НЗС (Авто)'!YO"&amp;$J$26),$C14,'Полная ст-ть с уч.НЗС (Авто)'!I$11:INDIRECT("'Полная ст-ть с уч.НЗС (Авто)'!I"&amp;$J$26))/$D14)</f>
        <v>0</v>
      </c>
      <c r="J14" s="45"/>
      <c r="K14" s="44">
        <f ca="1">IF($D14=0,0,SUMIF('Полная ст-ть с уч.НЗС (Авто)'!$YO$11:INDIRECT("'Полная ст-ть с уч.НЗС (Авто)'!YO"&amp;$J$26),$C14,'Полная ст-ть с уч.НЗС (Авто)'!K$11:INDIRECT("'Полная ст-ть с уч.НЗС (Авто)'!K"&amp;$J$26))/$D14)</f>
        <v>0</v>
      </c>
      <c r="L14" s="44"/>
      <c r="M14" s="44">
        <f ca="1">IF($D14=0,0,SUMIF('Полная ст-ть с уч.НЗС (Авто)'!$YO$11:INDIRECT("'Полная ст-ть с уч.НЗС (Авто)'!YO"&amp;$J$26),$C14,'Полная ст-ть с уч.НЗС (Авто)'!M$11:INDIRECT("'Полная ст-ть с уч.НЗС (Авто)'!M"&amp;$J$26))/$D14)</f>
        <v>0</v>
      </c>
      <c r="N14" s="44"/>
      <c r="O14" s="44">
        <f ca="1">IF($D14=0,0,SUMIF('Полная ст-ть с уч.НЗС (Авто)'!$YO$11:INDIRECT("'Полная ст-ть с уч.НЗС (Авто)'!YO"&amp;$J$26),$C14,'Полная ст-ть с уч.НЗС (Авто)'!O$11:INDIRECT("'Полная ст-ть с уч.НЗС (Авто)'!O"&amp;$J$26))/$D14)</f>
        <v>0</v>
      </c>
      <c r="P14" s="44"/>
      <c r="Q14" s="44">
        <f ca="1">IF($D14=0,0,SUMIF('Полная ст-ть с уч.НЗС (Авто)'!$YO$11:INDIRECT("'Полная ст-ть с уч.НЗС (Авто)'!YO"&amp;$J$26),$C14,'Полная ст-ть с уч.НЗС (Авто)'!Q$11:INDIRECT("'Полная ст-ть с уч.НЗС (Авто)'!Q"&amp;$J$26))/$D14)</f>
        <v>0</v>
      </c>
      <c r="R14" s="44">
        <f ca="1">IF($D14=0,0,SUMIF('Полная ст-ть с уч.НЗС (Авто)'!$YO$11:INDIRECT("'Полная ст-ть с уч.НЗС (Авто)'!YO"&amp;$J$26),$C14,'Полная ст-ть с уч.НЗС (Авто)'!R$11:INDIRECT("'Полная ст-ть с уч.НЗС (Авто)'!R"&amp;$J$26))/$D14)</f>
        <v>0</v>
      </c>
      <c r="S14" s="44">
        <f ca="1">IF($D14=0,0,SUMIF('Полная ст-ть с уч.НЗС (Авто)'!$YO$11:INDIRECT("'Полная ст-ть с уч.НЗС (Авто)'!YO"&amp;$J$26),$C14,'Полная ст-ть с уч.НЗС (Авто)'!S$11:INDIRECT("'Полная ст-ть с уч.НЗС (Авто)'!S"&amp;$J$26))/$D14)</f>
        <v>0</v>
      </c>
      <c r="T14" s="44">
        <f ca="1">IF($D14=0,0,SUMIF('Полная ст-ть с уч.НЗС (Авто)'!$YO$11:INDIRECT("'Полная ст-ть с уч.НЗС (Авто)'!YO"&amp;$J$26),$C14,'Полная ст-ть с уч.НЗС (Авто)'!T$11:INDIRECT("'Полная ст-ть с уч.НЗС (Авто)'!T"&amp;$J$26))/$D14)</f>
        <v>0</v>
      </c>
      <c r="U14" s="44">
        <f ca="1">IF($D14=0,0,SUMIF('Полная ст-ть с уч.НЗС (Авто)'!$YO$11:INDIRECT("'Полная ст-ть с уч.НЗС (Авто)'!YO"&amp;$J$26),$C14,'Полная ст-ть с уч.НЗС (Авто)'!U$11:INDIRECT("'Полная ст-ть с уч.НЗС (Авто)'!U"&amp;$J$26))/$D14)</f>
        <v>0</v>
      </c>
      <c r="V14" s="44">
        <f ca="1">IF($D14=0,0,SUMIF('Полная ст-ть с уч.НЗС (Авто)'!$YO$11:INDIRECT("'Полная ст-ть с уч.НЗС (Авто)'!YO"&amp;$J$26),$C14,'Полная ст-ть с уч.НЗС (Авто)'!V$11:INDIRECT("'Полная ст-ть с уч.НЗС (Авто)'!V"&amp;$J$26))/$D14)</f>
        <v>0</v>
      </c>
      <c r="W14" s="44">
        <f ca="1">IF($D14=0,0,SUMIF('Полная ст-ть с уч.НЗС (Авто)'!$YO$11:INDIRECT("'Полная ст-ть с уч.НЗС (Авто)'!YO"&amp;$J$26),$C14,'Полная ст-ть с уч.НЗС (Авто)'!W$11:INDIRECT("'Полная ст-ть с уч.НЗС (Авто)'!W"&amp;$J$26))/$D14)</f>
        <v>0</v>
      </c>
      <c r="X14" s="44">
        <f ca="1">IF($D14=0,0,SUMIF('Полная ст-ть с уч.НЗС (Авто)'!$YO$11:INDIRECT("'Полная ст-ть с уч.НЗС (Авто)'!YO"&amp;$J$26),$C14,'Полная ст-ть с уч.НЗС (Авто)'!X$11:INDIRECT("'Полная ст-ть с уч.НЗС (Авто)'!X"&amp;$J$26))/$D14)</f>
        <v>0</v>
      </c>
      <c r="Y14" s="44">
        <f ca="1">IF($D14=0,0,SUMIF('Полная ст-ть с уч.НЗС (Авто)'!$YO$11:INDIRECT("'Полная ст-ть с уч.НЗС (Авто)'!YO"&amp;$J$26),$C14,'Полная ст-ть с уч.НЗС (Авто)'!Y$11:INDIRECT("'Полная ст-ть с уч.НЗС (Авто)'!Y"&amp;$J$26))/$D14)</f>
        <v>0</v>
      </c>
      <c r="Z14" s="44">
        <f ca="1">IF($D14=0,0,SUMIF('Полная ст-ть с уч.НЗС (Авто)'!$YO$11:INDIRECT("'Полная ст-ть с уч.НЗС (Авто)'!YO"&amp;$J$26),$C14,'Полная ст-ть с уч.НЗС (Авто)'!Z$11:INDIRECT("'Полная ст-ть с уч.НЗС (Авто)'!Z"&amp;$J$26))/$D14)</f>
        <v>0</v>
      </c>
      <c r="AA14" s="44">
        <f ca="1">IF($D14=0,0,SUMIF('Полная ст-ть с уч.НЗС (Авто)'!$YO$11:INDIRECT("'Полная ст-ть с уч.НЗС (Авто)'!YO"&amp;$J$26),$C14,'Полная ст-ть с уч.НЗС (Авто)'!AA$11:INDIRECT("'Полная ст-ть с уч.НЗС (Авто)'!AA"&amp;$J$26))/$D14)</f>
        <v>0</v>
      </c>
      <c r="AB14" s="44">
        <f ca="1">IF($D14=0,0,SUMIF('Полная ст-ть с уч.НЗС (Авто)'!$YO$11:INDIRECT("'Полная ст-ть с уч.НЗС (Авто)'!YO"&amp;$J$26),$C14,'Полная ст-ть с уч.НЗС (Авто)'!AB$11:INDIRECT("'Полная ст-ть с уч.НЗС (Авто)'!AB"&amp;$J$26))/$D14)</f>
        <v>0</v>
      </c>
      <c r="AC14" s="44">
        <f ca="1">IF($D14=0,0,SUMIF('Полная ст-ть с уч.НЗС (Авто)'!$YO$11:INDIRECT("'Полная ст-ть с уч.НЗС (Авто)'!YO"&amp;$J$26),$C14,'Полная ст-ть с уч.НЗС (Авто)'!AC$11:INDIRECT("'Полная ст-ть с уч.НЗС (Авто)'!AC"&amp;$J$26))/$D14)</f>
        <v>0</v>
      </c>
      <c r="AD14" s="44">
        <f ca="1">IF($D14=0,0,SUMIF('Полная ст-ть с уч.НЗС (Авто)'!$YO$11:INDIRECT("'Полная ст-ть с уч.НЗС (Авто)'!YO"&amp;$J$26),$C14,'Полная ст-ть с уч.НЗС (Авто)'!AD$11:INDIRECT("'Полная ст-ть с уч.НЗС (Авто)'!AD"&amp;$J$26))/$D14)</f>
        <v>0</v>
      </c>
      <c r="AE14" s="44">
        <f ca="1">IF($D14=0,0,SUMIF('Полная ст-ть с уч.НЗС (Авто)'!$YO$11:INDIRECT("'Полная ст-ть с уч.НЗС (Авто)'!YO"&amp;$J$26),$C14,'Полная ст-ть с уч.НЗС (Авто)'!AE$11:INDIRECT("'Полная ст-ть с уч.НЗС (Авто)'!AE"&amp;$J$26))/$D14)</f>
        <v>0</v>
      </c>
      <c r="AF14" s="44">
        <f ca="1">IF($D14=0,0,SUMIF('Полная ст-ть с уч.НЗС (Авто)'!$YO$11:INDIRECT("'Полная ст-ть с уч.НЗС (Авто)'!YO"&amp;$J$26),$C14,'Полная ст-ть с уч.НЗС (Авто)'!AF$11:INDIRECT("'Полная ст-ть с уч.НЗС (Авто)'!AF"&amp;$J$26))/$D14)</f>
        <v>0</v>
      </c>
      <c r="AG14" s="44">
        <f ca="1">IF($D14=0,0,SUMIF('Полная ст-ть с уч.НЗС (Авто)'!$YO$11:INDIRECT("'Полная ст-ть с уч.НЗС (Авто)'!YO"&amp;$J$26),$C14,'Полная ст-ть с уч.НЗС (Авто)'!AG$11:INDIRECT("'Полная ст-ть с уч.НЗС (Авто)'!AG"&amp;$J$26))/$D14)</f>
        <v>0</v>
      </c>
      <c r="AH14" s="44">
        <f ca="1">IF($D14=0,0,SUMIF('Полная ст-ть с уч.НЗС (Авто)'!$YO$11:INDIRECT("'Полная ст-ть с уч.НЗС (Авто)'!YO"&amp;$J$26),$C14,'Полная ст-ть с уч.НЗС (Авто)'!AH$11:INDIRECT("'Полная ст-ть с уч.НЗС (Авто)'!AH"&amp;$J$26))/$D14)</f>
        <v>0</v>
      </c>
      <c r="AI14" s="44">
        <f ca="1">IF($D14=0,0,SUMIF('Полная ст-ть с уч.НЗС (Авто)'!$YO$11:INDIRECT("'Полная ст-ть с уч.НЗС (Авто)'!YO"&amp;$J$26),$C14,'Полная ст-ть с уч.НЗС (Авто)'!AI$11:INDIRECT("'Полная ст-ть с уч.НЗС (Авто)'!AI"&amp;$J$26))/$D14)</f>
        <v>0</v>
      </c>
      <c r="AJ14" s="44">
        <f ca="1">IF($D14=0,0,SUMIF('Полная ст-ть с уч.НЗС (Авто)'!$YO$11:INDIRECT("'Полная ст-ть с уч.НЗС (Авто)'!YO"&amp;$J$26),$C14,'Полная ст-ть с уч.НЗС (Авто)'!AJ$11:INDIRECT("'Полная ст-ть с уч.НЗС (Авто)'!AJ"&amp;$J$26))/$D14)</f>
        <v>0</v>
      </c>
      <c r="AK14" s="44">
        <f ca="1">IF($D14=0,0,SUMIF('Полная ст-ть с уч.НЗС (Авто)'!$YO$11:INDIRECT("'Полная ст-ть с уч.НЗС (Авто)'!YO"&amp;$J$26),$C14,'Полная ст-ть с уч.НЗС (Авто)'!AK$11:INDIRECT("'Полная ст-ть с уч.НЗС (Авто)'!AK"&amp;$J$26))/$D14)</f>
        <v>0</v>
      </c>
      <c r="AL14" s="44">
        <f ca="1">IF($D14=0,0,SUMIF('Полная ст-ть с уч.НЗС (Авто)'!$YO$11:INDIRECT("'Полная ст-ть с уч.НЗС (Авто)'!YO"&amp;$J$26),$C14,'Полная ст-ть с уч.НЗС (Авто)'!AL$11:INDIRECT("'Полная ст-ть с уч.НЗС (Авто)'!AL"&amp;$J$26))/$D14)</f>
        <v>0</v>
      </c>
      <c r="AM14" s="44">
        <f ca="1">IF($D14=0,0,SUMIF('Полная ст-ть с уч.НЗС (Авто)'!$YO$11:INDIRECT("'Полная ст-ть с уч.НЗС (Авто)'!YO"&amp;$J$26),$C14,'Полная ст-ть с уч.НЗС (Авто)'!AM$11:INDIRECT("'Полная ст-ть с уч.НЗС (Авто)'!AM"&amp;$J$26))/$D14)</f>
        <v>0</v>
      </c>
      <c r="AN14" s="44">
        <f ca="1">IF($D14=0,0,SUMIF('Полная ст-ть с уч.НЗС (Авто)'!$YO$11:INDIRECT("'Полная ст-ть с уч.НЗС (Авто)'!YO"&amp;$J$26),$C14,'Полная ст-ть с уч.НЗС (Авто)'!AN$11:INDIRECT("'Полная ст-ть с уч.НЗС (Авто)'!AN"&amp;$J$26))/$D14)</f>
        <v>0</v>
      </c>
      <c r="AO14" s="44">
        <f ca="1">IF($D14=0,0,SUMIF('Полная ст-ть с уч.НЗС (Авто)'!$YO$11:INDIRECT("'Полная ст-ть с уч.НЗС (Авто)'!YO"&amp;$J$26),$C14,'Полная ст-ть с уч.НЗС (Авто)'!AO$11:INDIRECT("'Полная ст-ть с уч.НЗС (Авто)'!AO"&amp;$J$26))/$D14)</f>
        <v>0</v>
      </c>
      <c r="AP14" s="44">
        <f ca="1">IF($D14=0,0,SUMIF('Полная ст-ть с уч.НЗС (Авто)'!$YO$11:INDIRECT("'Полная ст-ть с уч.НЗС (Авто)'!YO"&amp;$J$26),$C14,'Полная ст-ть с уч.НЗС (Авто)'!AP$11:INDIRECT("'Полная ст-ть с уч.НЗС (Авто)'!AP"&amp;$J$26))/$D14)</f>
        <v>0</v>
      </c>
      <c r="AQ14" s="44">
        <f ca="1">IF($D14=0,0,SUMIF('Полная ст-ть с уч.НЗС (Авто)'!$YO$11:INDIRECT("'Полная ст-ть с уч.НЗС (Авто)'!YO"&amp;$J$26),$C14,'Полная ст-ть с уч.НЗС (Авто)'!AQ$11:INDIRECT("'Полная ст-ть с уч.НЗС (Авто)'!AQ"&amp;$J$26))/$D14)</f>
        <v>0</v>
      </c>
      <c r="AR14" s="46"/>
      <c r="AS14" s="46"/>
      <c r="AT14" s="47"/>
      <c r="AU14" s="47"/>
      <c r="AV14" s="47"/>
      <c r="AW14" s="47"/>
      <c r="AX14" s="44">
        <f ca="1">IF($D14=0,0,SUMIF('Полная ст-ть с уч.НЗС (Авто)'!$YO$11:INDIRECT("'Полная ст-ть с уч.НЗС (Авто)'!YO"&amp;$J$26),$C14,'Полная ст-ть с уч.НЗС (Авто)'!AX$11:INDIRECT("'Полная ст-ть с уч.НЗС (Авто)'!AX"&amp;$J$26))/$D14)</f>
        <v>0</v>
      </c>
      <c r="AY14" s="44">
        <f ca="1">IF($D14=0,0,SUMIF('Полная ст-ть с уч.НЗС (Авто)'!$YO$11:INDIRECT("'Полная ст-ть с уч.НЗС (Авто)'!YO"&amp;$J$26),$C14,'Полная ст-ть с уч.НЗС (Авто)'!AY$11:INDIRECT("'Полная ст-ть с уч.НЗС (Авто)'!AY"&amp;$J$26))/$D14)</f>
        <v>0</v>
      </c>
      <c r="AZ14" s="44">
        <f ca="1">IF($D14=0,0,SUMIF('Полная ст-ть с уч.НЗС (Авто)'!$YO$11:INDIRECT("'Полная ст-ть с уч.НЗС (Авто)'!YO"&amp;$J$26),$C14,'Полная ст-ть с уч.НЗС (Авто)'!AZ$11:INDIRECT("'Полная ст-ть с уч.НЗС (Авто)'!AZ"&amp;$J$26))/$D14)</f>
        <v>0</v>
      </c>
      <c r="BA14" s="44">
        <f ca="1">IF($D14=0,0,SUMIF('Полная ст-ть с уч.НЗС (Авто)'!$YO$11:INDIRECT("'Полная ст-ть с уч.НЗС (Авто)'!YO"&amp;$J$26),$C14,'Полная ст-ть с уч.НЗС (Авто)'!BA$11:INDIRECT("'Полная ст-ть с уч.НЗС (Авто)'!BA"&amp;$J$26))/$D14)</f>
        <v>0</v>
      </c>
      <c r="BB14" s="44">
        <f ca="1">IF($D14=0,0,SUMIF('Полная ст-ть с уч.НЗС (Авто)'!$YO$11:INDIRECT("'Полная ст-ть с уч.НЗС (Авто)'!YO"&amp;$J$26),$C14,'Полная ст-ть с уч.НЗС (Авто)'!BB$11:INDIRECT("'Полная ст-ть с уч.НЗС (Авто)'!BB"&amp;$J$26))/$D14)</f>
        <v>0</v>
      </c>
      <c r="BC14" s="44">
        <f ca="1">IF($D14=0,0,SUMIF('Полная ст-ть с уч.НЗС (Авто)'!$YO$11:INDIRECT("'Полная ст-ть с уч.НЗС (Авто)'!YO"&amp;$J$26),$C14,'Полная ст-ть с уч.НЗС (Авто)'!BC$11:INDIRECT("'Полная ст-ть с уч.НЗС (Авто)'!BC"&amp;$J$26))/$D14)</f>
        <v>0</v>
      </c>
      <c r="BD14" s="47"/>
      <c r="BE14" s="47"/>
      <c r="BF14" s="44">
        <f ca="1">IF($D14=0,0,SUMIF('Полная ст-ть с уч.НЗС (Авто)'!$YO$11:INDIRECT("'Полная ст-ть с уч.НЗС (Авто)'!YO"&amp;$J$26),$C14,'Полная ст-ть с уч.НЗС (Авто)'!BF$11:INDIRECT("'Полная ст-ть с уч.НЗС (Авто)'!BF"&amp;$J$26))/$D14)</f>
        <v>0</v>
      </c>
      <c r="BG14" s="44">
        <f ca="1">IF($D14=0,0,SUMIF('Полная ст-ть с уч.НЗС (Авто)'!$YO$11:INDIRECT("'Полная ст-ть с уч.НЗС (Авто)'!YO"&amp;$J$26),$C14,'Полная ст-ть с уч.НЗС (Авто)'!BG$11:INDIRECT("'Полная ст-ть с уч.НЗС (Авто)'!BG"&amp;$J$26))/$D14)</f>
        <v>0</v>
      </c>
      <c r="BH14" s="44">
        <f ca="1">IF($D14=0,0,SUMIF('Полная ст-ть с уч.НЗС (Авто)'!$YO$11:INDIRECT("'Полная ст-ть с уч.НЗС (Авто)'!YO"&amp;$J$26),$C14,'Полная ст-ть с уч.НЗС (Авто)'!BH$11:INDIRECT("'Полная ст-ть с уч.НЗС (Авто)'!BH"&amp;$J$26))/$D14)</f>
        <v>0</v>
      </c>
      <c r="BI14" s="44">
        <f ca="1">IF($D14=0,0,SUMIF('Полная ст-ть с уч.НЗС (Авто)'!$YO$11:INDIRECT("'Полная ст-ть с уч.НЗС (Авто)'!YO"&amp;$J$26),$C14,'Полная ст-ть с уч.НЗС (Авто)'!BI$11:INDIRECT("'Полная ст-ть с уч.НЗС (Авто)'!BI"&amp;$J$26))/$D14)</f>
        <v>0</v>
      </c>
      <c r="BJ14" s="44">
        <f ca="1">IF($D14=0,0,SUMIF('Полная ст-ть с уч.НЗС (Авто)'!$YO$11:INDIRECT("'Полная ст-ть с уч.НЗС (Авто)'!YO"&amp;$J$26),$C14,'Полная ст-ть с уч.НЗС (Авто)'!BJ$11:INDIRECT("'Полная ст-ть с уч.НЗС (Авто)'!BJ"&amp;$J$26))/$D14)</f>
        <v>0</v>
      </c>
      <c r="BK14" s="44">
        <f ca="1">IF($D14=0,0,SUMIF('Полная ст-ть с уч.НЗС (Авто)'!$YO$11:INDIRECT("'Полная ст-ть с уч.НЗС (Авто)'!YO"&amp;$J$26),$C14,'Полная ст-ть с уч.НЗС (Авто)'!BK$11:INDIRECT("'Полная ст-ть с уч.НЗС (Авто)'!BK"&amp;$J$26))/$D14)</f>
        <v>0</v>
      </c>
      <c r="BL14" s="47"/>
      <c r="BM14" s="44">
        <f ca="1">IF($D14=0,0,SUMIF('Полная ст-ть с уч.НЗС (Авто)'!$YO$11:INDIRECT("'Полная ст-ть с уч.НЗС (Авто)'!YO"&amp;$J$26),$C14,'Полная ст-ть с уч.НЗС (Авто)'!BM$11:INDIRECT("'Полная ст-ть с уч.НЗС (Авто)'!BM"&amp;$J$26))/$D14)</f>
        <v>0</v>
      </c>
      <c r="BN14" s="47"/>
      <c r="BO14" s="44"/>
      <c r="BP14" s="44"/>
      <c r="BQ14" s="44">
        <f ca="1">IF($D14=0,0,SUMIF('Полная ст-ть с уч.НЗС (Авто)'!$YO$11:INDIRECT("'Полная ст-ть с уч.НЗС (Авто)'!YO"&amp;$J$26),$C14,'Полная ст-ть с уч.НЗС (Авто)'!BQ$11:INDIRECT("'Полная ст-ть с уч.НЗС (Авто)'!BQ"&amp;$J$26))/$D14)</f>
        <v>0</v>
      </c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>
        <f ca="1">IF($D14=0,0,SUMIF('Полная ст-ть с уч.НЗС (Авто)'!$YO$11:INDIRECT("'Полная ст-ть с уч.НЗС (Авто)'!YO"&amp;$J$26),$C14,'Полная ст-ть с уч.НЗС (Авто)'!CK$11:INDIRECT("'Полная ст-ть с уч.НЗС (Авто)'!CK"&amp;$J$26))/$D14)</f>
        <v>0</v>
      </c>
      <c r="CL14" s="44">
        <f ca="1">IF($D14=0,0,SUMIF('Полная ст-ть с уч.НЗС (Авто)'!$YO$11:INDIRECT("'Полная ст-ть с уч.НЗС (Авто)'!YO"&amp;$J$26),$C14,'Полная ст-ть с уч.НЗС (Авто)'!CL$11:INDIRECT("'Полная ст-ть с уч.НЗС (Авто)'!CL"&amp;$J$26))/$D14)</f>
        <v>0</v>
      </c>
      <c r="CM14" s="44">
        <f ca="1">IF($D14=0,0,SUMIF('Полная ст-ть с уч.НЗС (Авто)'!$YO$11:INDIRECT("'Полная ст-ть с уч.НЗС (Авто)'!YO"&amp;$J$26),$C14,'Полная ст-ть с уч.НЗС (Авто)'!CM$11:INDIRECT("'Полная ст-ть с уч.НЗС (Авто)'!CM"&amp;$J$26))/$D14)</f>
        <v>0</v>
      </c>
      <c r="CN14" s="44">
        <f ca="1">IF($D14=0,0,SUMIF('Полная ст-ть с уч.НЗС (Авто)'!$YO$11:INDIRECT("'Полная ст-ть с уч.НЗС (Авто)'!YO"&amp;$J$26),$C14,'Полная ст-ть с уч.НЗС (Авто)'!CN$11:INDIRECT("'Полная ст-ть с уч.НЗС (Авто)'!CN"&amp;$J$26))/$D14)</f>
        <v>0</v>
      </c>
      <c r="CO14" s="44">
        <f ca="1">IF($D14=0,0,SUMIF('Полная ст-ть с уч.НЗС (Авто)'!$YO$11:INDIRECT("'Полная ст-ть с уч.НЗС (Авто)'!YO"&amp;$J$26),$C14,'Полная ст-ть с уч.НЗС (Авто)'!CO$11:INDIRECT("'Полная ст-ть с уч.НЗС (Авто)'!CO"&amp;$J$26))/$D14)</f>
        <v>0</v>
      </c>
      <c r="CP14" s="44">
        <f ca="1">IF($D14=0,0,SUMIF('Полная ст-ть с уч.НЗС (Авто)'!$YO$11:INDIRECT("'Полная ст-ть с уч.НЗС (Авто)'!YO"&amp;$J$26),$C14,'Полная ст-ть с уч.НЗС (Авто)'!CP$11:INDIRECT("'Полная ст-ть с уч.НЗС (Авто)'!CP"&amp;$J$26))/$D14)</f>
        <v>0</v>
      </c>
      <c r="CQ14" s="44">
        <f ca="1">IF($D14=0,0,SUMIF('Полная ст-ть с уч.НЗС (Авто)'!$YO$11:INDIRECT("'Полная ст-ть с уч.НЗС (Авто)'!YO"&amp;$J$26),$C14,'Полная ст-ть с уч.НЗС (Авто)'!CQ$11:INDIRECT("'Полная ст-ть с уч.НЗС (Авто)'!CQ"&amp;$J$26))/$D14)</f>
        <v>0</v>
      </c>
      <c r="CR14" s="44">
        <f ca="1">IF($D14=0,0,SUMIF('Полная ст-ть с уч.НЗС (Авто)'!$YO$11:INDIRECT("'Полная ст-ть с уч.НЗС (Авто)'!YO"&amp;$J$26),$C14,'Полная ст-ть с уч.НЗС (Авто)'!CR$11:INDIRECT("'Полная ст-ть с уч.НЗС (Авто)'!CR"&amp;$J$26))/$D14)</f>
        <v>0</v>
      </c>
      <c r="CS14" s="44">
        <f ca="1">IF($D14=0,0,SUMIF('Полная ст-ть с уч.НЗС (Авто)'!$YO$11:INDIRECT("'Полная ст-ть с уч.НЗС (Авто)'!YO"&amp;$J$26),$C14,'Полная ст-ть с уч.НЗС (Авто)'!CS$11:INDIRECT("'Полная ст-ть с уч.НЗС (Авто)'!CS"&amp;$J$26))/$D14)</f>
        <v>0</v>
      </c>
      <c r="CT14" s="44">
        <f ca="1">IF($D14=0,0,SUMIF('Полная ст-ть с уч.НЗС (Авто)'!$YO$11:INDIRECT("'Полная ст-ть с уч.НЗС (Авто)'!YO"&amp;$J$26),$C14,'Полная ст-ть с уч.НЗС (Авто)'!CT$11:INDIRECT("'Полная ст-ть с уч.НЗС (Авто)'!CT"&amp;$J$26))/$D14)</f>
        <v>0</v>
      </c>
      <c r="CU14" s="44">
        <f ca="1">IF($D14=0,0,SUMIF('Полная ст-ть с уч.НЗС (Авто)'!$YO$11:INDIRECT("'Полная ст-ть с уч.НЗС (Авто)'!YO"&amp;$J$26),$C14,'Полная ст-ть с уч.НЗС (Авто)'!CU$11:INDIRECT("'Полная ст-ть с уч.НЗС (Авто)'!CU"&amp;$J$26))/$D14)</f>
        <v>0</v>
      </c>
      <c r="CV14" s="44">
        <f ca="1">IF($D14=0,0,SUMIF('Полная ст-ть с уч.НЗС (Авто)'!$YO$11:INDIRECT("'Полная ст-ть с уч.НЗС (Авто)'!YO"&amp;$J$26),$C14,'Полная ст-ть с уч.НЗС (Авто)'!CV$11:INDIRECT("'Полная ст-ть с уч.НЗС (Авто)'!CV"&amp;$J$26))/$D14)</f>
        <v>0</v>
      </c>
      <c r="CW14" s="44">
        <f ca="1">IF($D14=0,0,SUMIF('Полная ст-ть с уч.НЗС (Авто)'!$YO$11:INDIRECT("'Полная ст-ть с уч.НЗС (Авто)'!YO"&amp;$J$26),$C14,'Полная ст-ть с уч.НЗС (Авто)'!CW$11:INDIRECT("'Полная ст-ть с уч.НЗС (Авто)'!CW"&amp;$J$26))/$D14)</f>
        <v>0</v>
      </c>
      <c r="CX14" s="44">
        <f ca="1">IF($D14=0,0,SUMIF('Полная ст-ть с уч.НЗС (Авто)'!$YO$11:INDIRECT("'Полная ст-ть с уч.НЗС (Авто)'!YO"&amp;$J$26),$C14,'Полная ст-ть с уч.НЗС (Авто)'!CX$11:INDIRECT("'Полная ст-ть с уч.НЗС (Авто)'!CX"&amp;$J$26))/$D14)</f>
        <v>0</v>
      </c>
      <c r="CY14" s="44">
        <f ca="1">IF($D14=0,0,SUMIF('Полная ст-ть с уч.НЗС (Авто)'!$YO$11:INDIRECT("'Полная ст-ть с уч.НЗС (Авто)'!YO"&amp;$J$26),$C14,'Полная ст-ть с уч.НЗС (Авто)'!CY$11:INDIRECT("'Полная ст-ть с уч.НЗС (Авто)'!CY"&amp;$J$26))/$D14)</f>
        <v>0</v>
      </c>
      <c r="CZ14" s="44">
        <f ca="1">IF($D14=0,0,SUMIF('Полная ст-ть с уч.НЗС (Авто)'!$YO$11:INDIRECT("'Полная ст-ть с уч.НЗС (Авто)'!YO"&amp;$J$26),$C14,'Полная ст-ть с уч.НЗС (Авто)'!CZ$11:INDIRECT("'Полная ст-ть с уч.НЗС (Авто)'!CZ"&amp;$J$26))/$D14)</f>
        <v>0</v>
      </c>
      <c r="DA14" s="44">
        <f ca="1">IF($D14=0,0,SUMIF('Полная ст-ть с уч.НЗС (Авто)'!$YO$11:INDIRECT("'Полная ст-ть с уч.НЗС (Авто)'!YO"&amp;$J$26),$C14,'Полная ст-ть с уч.НЗС (Авто)'!DA$11:INDIRECT("'Полная ст-ть с уч.НЗС (Авто)'!DA"&amp;$J$26))/$D14)</f>
        <v>0</v>
      </c>
      <c r="DB14" s="44">
        <f ca="1">IF($D14=0,0,SUMIF('Полная ст-ть с уч.НЗС (Авто)'!$YO$11:INDIRECT("'Полная ст-ть с уч.НЗС (Авто)'!YO"&amp;$J$26),$C14,'Полная ст-ть с уч.НЗС (Авто)'!DB$11:INDIRECT("'Полная ст-ть с уч.НЗС (Авто)'!DB"&amp;$J$26))/$D14)</f>
        <v>0</v>
      </c>
      <c r="DC14" s="44">
        <f ca="1">IF($D14=0,0,SUMIF('Полная ст-ть с уч.НЗС (Авто)'!$YO$11:INDIRECT("'Полная ст-ть с уч.НЗС (Авто)'!YO"&amp;$J$26),$C14,'Полная ст-ть с уч.НЗС (Авто)'!DC$11:INDIRECT("'Полная ст-ть с уч.НЗС (Авто)'!DC"&amp;$J$26))/$D14)</f>
        <v>0</v>
      </c>
      <c r="DD14" s="44"/>
      <c r="DE14" s="44">
        <f ca="1">IF($D14=0,0,SUMIF('Полная ст-ть с уч.НЗС (Авто)'!$YO$11:INDIRECT("'Полная ст-ть с уч.НЗС (Авто)'!YO"&amp;$J$26),$C14,'Полная ст-ть с уч.НЗС (Авто)'!DE$11:INDIRECT("'Полная ст-ть с уч.НЗС (Авто)'!DE"&amp;$J$26))/$D14)</f>
        <v>0</v>
      </c>
      <c r="DF14" s="44"/>
      <c r="DG14" s="44">
        <f ca="1">IF($D14=0,0,SUMIF('Полная ст-ть с уч.НЗС (Авто)'!$YO$11:INDIRECT("'Полная ст-ть с уч.НЗС (Авто)'!YO"&amp;$J$26),$C14,'Полная ст-ть с уч.НЗС (Авто)'!DG$11:INDIRECT("'Полная ст-ть с уч.НЗС (Авто)'!DG"&amp;$J$26))/$D14)</f>
        <v>0</v>
      </c>
      <c r="DH14" s="44">
        <f ca="1">IF($D14=0,0,SUMIF('Полная ст-ть с уч.НЗС (Авто)'!$YO$11:INDIRECT("'Полная ст-ть с уч.НЗС (Авто)'!YO"&amp;$J$26),$C14,'Полная ст-ть с уч.НЗС (Авто)'!DH$11:INDIRECT("'Полная ст-ть с уч.НЗС (Авто)'!DH"&amp;$J$26))/$D14)</f>
        <v>0</v>
      </c>
      <c r="DI14" s="44">
        <f ca="1">IF($D14=0,0,SUMIF('Полная ст-ть с уч.НЗС (Авто)'!$YO$11:INDIRECT("'Полная ст-ть с уч.НЗС (Авто)'!YO"&amp;$J$26),$C14,'Полная ст-ть с уч.НЗС (Авто)'!DI$11:INDIRECT("'Полная ст-ть с уч.НЗС (Авто)'!DI"&amp;$J$26))/$D14)</f>
        <v>0</v>
      </c>
      <c r="DJ14" s="44">
        <f ca="1">IF($D14=0,0,SUMIF('Полная ст-ть с уч.НЗС (Авто)'!$YO$11:INDIRECT("'Полная ст-ть с уч.НЗС (Авто)'!YO"&amp;$J$26),$C14,'Полная ст-ть с уч.НЗС (Авто)'!DJ$11:INDIRECT("'Полная ст-ть с уч.НЗС (Авто)'!DJ"&amp;$J$26))/$D14)</f>
        <v>0</v>
      </c>
      <c r="DK14" s="44">
        <f ca="1">IF($D14=0,0,SUMIF('Полная ст-ть с уч.НЗС (Авто)'!$YO$11:INDIRECT("'Полная ст-ть с уч.НЗС (Авто)'!YO"&amp;$J$26),$C14,'Полная ст-ть с уч.НЗС (Авто)'!DK$11:INDIRECT("'Полная ст-ть с уч.НЗС (Авто)'!DK"&amp;$J$26))/$D14)</f>
        <v>0</v>
      </c>
      <c r="DL14" s="44">
        <f ca="1">IF($D14=0,0,SUMIF('Полная ст-ть с уч.НЗС (Авто)'!$YO$11:INDIRECT("'Полная ст-ть с уч.НЗС (Авто)'!YO"&amp;$J$26),$C14,'Полная ст-ть с уч.НЗС (Авто)'!DL$11:INDIRECT("'Полная ст-ть с уч.НЗС (Авто)'!DL"&amp;$J$26))/$D14)</f>
        <v>0</v>
      </c>
      <c r="DM14" s="44">
        <f ca="1">IF($D14=0,0,SUMIF('Полная ст-ть с уч.НЗС (Авто)'!$YO$11:INDIRECT("'Полная ст-ть с уч.НЗС (Авто)'!YO"&amp;$J$26),$C14,'Полная ст-ть с уч.НЗС (Авто)'!DM$11:INDIRECT("'Полная ст-ть с уч.НЗС (Авто)'!DM"&amp;$J$26))/$D14)</f>
        <v>0</v>
      </c>
      <c r="DN14" s="44">
        <f ca="1">IF($D14=0,0,SUMIF('Полная ст-ть с уч.НЗС (Авто)'!$YO$11:INDIRECT("'Полная ст-ть с уч.НЗС (Авто)'!YO"&amp;$J$26),$C14,'Полная ст-ть с уч.НЗС (Авто)'!DN$11:INDIRECT("'Полная ст-ть с уч.НЗС (Авто)'!DN"&amp;$J$26))/$D14)</f>
        <v>0</v>
      </c>
      <c r="DO14" s="44">
        <f ca="1">IF($D14=0,0,SUMIF('Полная ст-ть с уч.НЗС (Авто)'!$YO$11:INDIRECT("'Полная ст-ть с уч.НЗС (Авто)'!YO"&amp;$J$26),$C14,'Полная ст-ть с уч.НЗС (Авто)'!DO$11:INDIRECT("'Полная ст-ть с уч.НЗС (Авто)'!DO"&amp;$J$26))/$D14)</f>
        <v>0</v>
      </c>
      <c r="DP14" s="44">
        <f ca="1">IF($D14=0,0,SUMIF('Полная ст-ть с уч.НЗС (Авто)'!$YO$11:INDIRECT("'Полная ст-ть с уч.НЗС (Авто)'!YO"&amp;$J$26),$C14,'Полная ст-ть с уч.НЗС (Авто)'!DP$11:INDIRECT("'Полная ст-ть с уч.НЗС (Авто)'!DP"&amp;$J$26))/$D14)</f>
        <v>0</v>
      </c>
      <c r="DQ14" s="44">
        <f ca="1">IF($D14=0,0,SUMIF('Полная ст-ть с уч.НЗС (Авто)'!$YO$11:INDIRECT("'Полная ст-ть с уч.НЗС (Авто)'!YO"&amp;$J$26),$C14,'Полная ст-ть с уч.НЗС (Авто)'!DQ$11:INDIRECT("'Полная ст-ть с уч.НЗС (Авто)'!DQ"&amp;$J$26))/$D14)</f>
        <v>0</v>
      </c>
      <c r="DR14" s="44">
        <f ca="1">IF($D14=0,0,SUMIF('Полная ст-ть с уч.НЗС (Авто)'!$YO$11:INDIRECT("'Полная ст-ть с уч.НЗС (Авто)'!YO"&amp;$J$26),$C14,'Полная ст-ть с уч.НЗС (Авто)'!DR$11:INDIRECT("'Полная ст-ть с уч.НЗС (Авто)'!DR"&amp;$J$26))/$D14)</f>
        <v>0</v>
      </c>
      <c r="DS14" s="44">
        <f ca="1">IF($D14=0,0,SUMIF('Полная ст-ть с уч.НЗС (Авто)'!$YO$11:INDIRECT("'Полная ст-ть с уч.НЗС (Авто)'!YO"&amp;$J$26),$C14,'Полная ст-ть с уч.НЗС (Авто)'!DS$11:INDIRECT("'Полная ст-ть с уч.НЗС (Авто)'!DS"&amp;$J$26))/$D14)</f>
        <v>0</v>
      </c>
      <c r="DT14" s="44">
        <f ca="1">IF($D14=0,0,SUMIF('Полная ст-ть с уч.НЗС (Авто)'!$YO$11:INDIRECT("'Полная ст-ть с уч.НЗС (Авто)'!YO"&amp;$J$26),$C14,'Полная ст-ть с уч.НЗС (Авто)'!DT$11:INDIRECT("'Полная ст-ть с уч.НЗС (Авто)'!DT"&amp;$J$26))/$D14)</f>
        <v>0</v>
      </c>
      <c r="DU14" s="44">
        <f ca="1">IF($D14=0,0,SUMIF('Полная ст-ть с уч.НЗС (Авто)'!$YO$11:INDIRECT("'Полная ст-ть с уч.НЗС (Авто)'!YO"&amp;$J$26),$C14,'Полная ст-ть с уч.НЗС (Авто)'!DU$11:INDIRECT("'Полная ст-ть с уч.НЗС (Авто)'!DU"&amp;$J$26))/$D14)</f>
        <v>0</v>
      </c>
      <c r="DV14" s="44">
        <f ca="1">IF($D14=0,0,SUMIF('Полная ст-ть с уч.НЗС (Авто)'!$YO$11:INDIRECT("'Полная ст-ть с уч.НЗС (Авто)'!YO"&amp;$J$26),$C14,'Полная ст-ть с уч.НЗС (Авто)'!DV$11:INDIRECT("'Полная ст-ть с уч.НЗС (Авто)'!DV"&amp;$J$26))/$D14)</f>
        <v>0</v>
      </c>
      <c r="DW14" s="44">
        <f ca="1">IF($D14=0,0,SUMIF('Полная ст-ть с уч.НЗС (Авто)'!$YO$11:INDIRECT("'Полная ст-ть с уч.НЗС (Авто)'!YO"&amp;$J$26),$C14,'Полная ст-ть с уч.НЗС (Авто)'!DW$11:INDIRECT("'Полная ст-ть с уч.НЗС (Авто)'!DW"&amp;$J$26))/$D14)</f>
        <v>0</v>
      </c>
      <c r="DX14" s="44">
        <f ca="1">IF($D14=0,0,SUMIF('Полная ст-ть с уч.НЗС (Авто)'!$YO$11:INDIRECT("'Полная ст-ть с уч.НЗС (Авто)'!YO"&amp;$J$26),$C14,'Полная ст-ть с уч.НЗС (Авто)'!DX$11:INDIRECT("'Полная ст-ть с уч.НЗС (Авто)'!DX"&amp;$J$26))/$D14)</f>
        <v>0</v>
      </c>
      <c r="DY14" s="44">
        <f ca="1">IF($D14=0,0,SUMIF('Полная ст-ть с уч.НЗС (Авто)'!$YO$11:INDIRECT("'Полная ст-ть с уч.НЗС (Авто)'!YO"&amp;$J$26),$C14,'Полная ст-ть с уч.НЗС (Авто)'!DY$11:INDIRECT("'Полная ст-ть с уч.НЗС (Авто)'!DY"&amp;$J$26))/$D14)</f>
        <v>0</v>
      </c>
      <c r="DZ14" s="44">
        <f ca="1">IF($D14=0,0,SUMIF('Полная ст-ть с уч.НЗС (Авто)'!$YO$11:INDIRECT("'Полная ст-ть с уч.НЗС (Авто)'!YO"&amp;$J$26),$C14,'Полная ст-ть с уч.НЗС (Авто)'!DZ$11:INDIRECT("'Полная ст-ть с уч.НЗС (Авто)'!DZ"&amp;$J$26))/$D14)</f>
        <v>0</v>
      </c>
      <c r="EA14" s="44">
        <f ca="1">IF($D14=0,0,SUMIF('Полная ст-ть с уч.НЗС (Авто)'!$YO$11:INDIRECT("'Полная ст-ть с уч.НЗС (Авто)'!YO"&amp;$J$26),$C14,'Полная ст-ть с уч.НЗС (Авто)'!EA$11:INDIRECT("'Полная ст-ть с уч.НЗС (Авто)'!EA"&amp;$J$26))/$D14)</f>
        <v>0</v>
      </c>
      <c r="EB14" s="44">
        <f ca="1">IF($D14=0,0,SUMIF('Полная ст-ть с уч.НЗС (Авто)'!$YO$11:INDIRECT("'Полная ст-ть с уч.НЗС (Авто)'!YO"&amp;$J$26),$C14,'Полная ст-ть с уч.НЗС (Авто)'!EB$11:INDIRECT("'Полная ст-ть с уч.НЗС (Авто)'!EB"&amp;$J$26))/$D14)</f>
        <v>0</v>
      </c>
      <c r="EC14" s="44">
        <f ca="1">IF($D14=0,0,SUMIF('Полная ст-ть с уч.НЗС (Авто)'!$YO$11:INDIRECT("'Полная ст-ть с уч.НЗС (Авто)'!YO"&amp;$J$26),$C14,'Полная ст-ть с уч.НЗС (Авто)'!EC$11:INDIRECT("'Полная ст-ть с уч.НЗС (Авто)'!EC"&amp;$J$26))/$D14)</f>
        <v>0</v>
      </c>
      <c r="ED14" s="44">
        <f ca="1">IF($D14=0,0,SUMIF('Полная ст-ть с уч.НЗС (Авто)'!$YO$11:INDIRECT("'Полная ст-ть с уч.НЗС (Авто)'!YO"&amp;$J$26),$C14,'Полная ст-ть с уч.НЗС (Авто)'!ED$11:INDIRECT("'Полная ст-ть с уч.НЗС (Авто)'!ED"&amp;$J$26))/$D14)</f>
        <v>0</v>
      </c>
      <c r="EE14" s="44">
        <f ca="1">IF($D14=0,0,SUMIF('Полная ст-ть с уч.НЗС (Авто)'!$YO$11:INDIRECT("'Полная ст-ть с уч.НЗС (Авто)'!YO"&amp;$J$26),$C14,'Полная ст-ть с уч.НЗС (Авто)'!EE$11:INDIRECT("'Полная ст-ть с уч.НЗС (Авто)'!EE"&amp;$J$26))/$D14)</f>
        <v>0</v>
      </c>
      <c r="EF14" s="44">
        <f ca="1">IF($D14=0,0,SUMIF('Полная ст-ть с уч.НЗС (Авто)'!$YO$11:INDIRECT("'Полная ст-ть с уч.НЗС (Авто)'!YO"&amp;$J$26),$C14,'Полная ст-ть с уч.НЗС (Авто)'!EF$11:INDIRECT("'Полная ст-ть с уч.НЗС (Авто)'!EF"&amp;$J$26))/$D14)</f>
        <v>0</v>
      </c>
      <c r="EG14" s="44">
        <f ca="1">IF($D14=0,0,SUMIF('Полная ст-ть с уч.НЗС (Авто)'!$YO$11:INDIRECT("'Полная ст-ть с уч.НЗС (Авто)'!YO"&amp;$J$26),$C14,'Полная ст-ть с уч.НЗС (Авто)'!EG$11:INDIRECT("'Полная ст-ть с уч.НЗС (Авто)'!EG"&amp;$J$26))/$D14)</f>
        <v>0</v>
      </c>
      <c r="EH14" s="44">
        <f ca="1">IF($D14=0,0,SUMIF('Полная ст-ть с уч.НЗС (Авто)'!$YO$11:INDIRECT("'Полная ст-ть с уч.НЗС (Авто)'!YO"&amp;$J$26),$C14,'Полная ст-ть с уч.НЗС (Авто)'!EH$11:INDIRECT("'Полная ст-ть с уч.НЗС (Авто)'!EH"&amp;$J$26))/$D14)</f>
        <v>0</v>
      </c>
      <c r="EI14" s="44">
        <f ca="1">IF($D14=0,0,SUMIF('Полная ст-ть с уч.НЗС (Авто)'!$YO$11:INDIRECT("'Полная ст-ть с уч.НЗС (Авто)'!YO"&amp;$J$26),$C14,'Полная ст-ть с уч.НЗС (Авто)'!EI$11:INDIRECT("'Полная ст-ть с уч.НЗС (Авто)'!EI"&amp;$J$26))/$D14)</f>
        <v>0</v>
      </c>
      <c r="EJ14" s="44">
        <f ca="1">IF($D14=0,0,SUMIF('Полная ст-ть с уч.НЗС (Авто)'!$YO$11:INDIRECT("'Полная ст-ть с уч.НЗС (Авто)'!YO"&amp;$J$26),$C14,'Полная ст-ть с уч.НЗС (Авто)'!EJ$11:INDIRECT("'Полная ст-ть с уч.НЗС (Авто)'!EJ"&amp;$J$26))/$D14)</f>
        <v>0</v>
      </c>
      <c r="EK14" s="44">
        <f ca="1">IF($D14=0,0,SUMIF('Полная ст-ть с уч.НЗС (Авто)'!$YO$11:INDIRECT("'Полная ст-ть с уч.НЗС (Авто)'!YO"&amp;$J$26),$C14,'Полная ст-ть с уч.НЗС (Авто)'!EK$11:INDIRECT("'Полная ст-ть с уч.НЗС (Авто)'!EK"&amp;$J$26))/$D14)</f>
        <v>0</v>
      </c>
      <c r="EL14" s="44">
        <f ca="1">IF($D14=0,0,SUMIF('Полная ст-ть с уч.НЗС (Авто)'!$YO$11:INDIRECT("'Полная ст-ть с уч.НЗС (Авто)'!YO"&amp;$J$26),$C14,'Полная ст-ть с уч.НЗС (Авто)'!EL$11:INDIRECT("'Полная ст-ть с уч.НЗС (Авто)'!EL"&amp;$J$26))/$D14)</f>
        <v>0</v>
      </c>
      <c r="EM14" s="44">
        <f ca="1">IF($D14=0,0,SUMIF('Полная ст-ть с уч.НЗС (Авто)'!$YO$11:INDIRECT("'Полная ст-ть с уч.НЗС (Авто)'!YO"&amp;$J$26),$C14,'Полная ст-ть с уч.НЗС (Авто)'!EM$11:INDIRECT("'Полная ст-ть с уч.НЗС (Авто)'!EM"&amp;$J$26))/$D14)</f>
        <v>0</v>
      </c>
      <c r="EN14" s="44">
        <f ca="1">IF($D14=0,0,SUMIF('Полная ст-ть с уч.НЗС (Авто)'!$YO$11:INDIRECT("'Полная ст-ть с уч.НЗС (Авто)'!YO"&amp;$J$26),$C14,'Полная ст-ть с уч.НЗС (Авто)'!EN$11:INDIRECT("'Полная ст-ть с уч.НЗС (Авто)'!EN"&amp;$J$26))/$D14)</f>
        <v>0</v>
      </c>
      <c r="EO14" s="44">
        <f ca="1">IF($D14=0,0,SUMIF('Полная ст-ть с уч.НЗС (Авто)'!$YO$11:INDIRECT("'Полная ст-ть с уч.НЗС (Авто)'!YO"&amp;$J$26),$C14,'Полная ст-ть с уч.НЗС (Авто)'!EO$11:INDIRECT("'Полная ст-ть с уч.НЗС (Авто)'!EO"&amp;$J$26))/$D14)</f>
        <v>0</v>
      </c>
      <c r="EP14" s="44">
        <f ca="1">IF($D14=0,0,SUMIF('Полная ст-ть с уч.НЗС (Авто)'!$YO$11:INDIRECT("'Полная ст-ть с уч.НЗС (Авто)'!YO"&amp;$J$26),$C14,'Полная ст-ть с уч.НЗС (Авто)'!EP$11:INDIRECT("'Полная ст-ть с уч.НЗС (Авто)'!EP"&amp;$J$26))/$D14)</f>
        <v>0</v>
      </c>
      <c r="EQ14" s="44">
        <f ca="1">IF($D14=0,0,SUMIF('Полная ст-ть с уч.НЗС (Авто)'!$YO$11:INDIRECT("'Полная ст-ть с уч.НЗС (Авто)'!YO"&amp;$J$26),$C14,'Полная ст-ть с уч.НЗС (Авто)'!EQ$11:INDIRECT("'Полная ст-ть с уч.НЗС (Авто)'!EQ"&amp;$J$26))/$D14)</f>
        <v>0</v>
      </c>
      <c r="ER14" s="44">
        <f ca="1">IF($D14=0,0,SUMIF('Полная ст-ть с уч.НЗС (Авто)'!$YO$11:INDIRECT("'Полная ст-ть с уч.НЗС (Авто)'!YO"&amp;$J$26),$C14,'Полная ст-ть с уч.НЗС (Авто)'!ER$11:INDIRECT("'Полная ст-ть с уч.НЗС (Авто)'!ER"&amp;$J$26))/$D14)</f>
        <v>0</v>
      </c>
      <c r="ES14" s="44">
        <f ca="1">IF($D14=0,0,SUMIF('Полная ст-ть с уч.НЗС (Авто)'!$YO$11:INDIRECT("'Полная ст-ть с уч.НЗС (Авто)'!YO"&amp;$J$26),$C14,'Полная ст-ть с уч.НЗС (Авто)'!ES$11:INDIRECT("'Полная ст-ть с уч.НЗС (Авто)'!ES"&amp;$J$26))/$D14)</f>
        <v>0</v>
      </c>
      <c r="ET14" s="44">
        <f ca="1">IF($D14=0,0,SUMIF('Полная ст-ть с уч.НЗС (Авто)'!$YO$11:INDIRECT("'Полная ст-ть с уч.НЗС (Авто)'!YO"&amp;$J$26),$C14,'Полная ст-ть с уч.НЗС (Авто)'!ET$11:INDIRECT("'Полная ст-ть с уч.НЗС (Авто)'!ET"&amp;$J$26))/$D14)</f>
        <v>0</v>
      </c>
      <c r="EU14" s="44">
        <f ca="1">IF($D14=0,0,SUMIF('Полная ст-ть с уч.НЗС (Авто)'!$YO$11:INDIRECT("'Полная ст-ть с уч.НЗС (Авто)'!YO"&amp;$J$26),$C14,'Полная ст-ть с уч.НЗС (Авто)'!EU$11:INDIRECT("'Полная ст-ть с уч.НЗС (Авто)'!EU"&amp;$J$26))/$D14)</f>
        <v>0</v>
      </c>
      <c r="EV14" s="44">
        <f ca="1">IF($D14=0,0,SUMIF('Полная ст-ть с уч.НЗС (Авто)'!$YO$11:INDIRECT("'Полная ст-ть с уч.НЗС (Авто)'!YO"&amp;$J$26),$C14,'Полная ст-ть с уч.НЗС (Авто)'!EV$11:INDIRECT("'Полная ст-ть с уч.НЗС (Авто)'!EV"&amp;$J$26))/$D14)</f>
        <v>0</v>
      </c>
      <c r="EW14" s="44">
        <f ca="1">IF($D14=0,0,SUMIF('Полная ст-ть с уч.НЗС (Авто)'!$YO$11:INDIRECT("'Полная ст-ть с уч.НЗС (Авто)'!YO"&amp;$J$26),$C14,'Полная ст-ть с уч.НЗС (Авто)'!EW$11:INDIRECT("'Полная ст-ть с уч.НЗС (Авто)'!EW"&amp;$J$26))/$D14)</f>
        <v>0</v>
      </c>
      <c r="EX14" s="44">
        <f ca="1">IF($D14=0,0,SUMIF('Полная ст-ть с уч.НЗС (Авто)'!$YO$11:INDIRECT("'Полная ст-ть с уч.НЗС (Авто)'!YO"&amp;$J$26),$C14,'Полная ст-ть с уч.НЗС (Авто)'!EX$11:INDIRECT("'Полная ст-ть с уч.НЗС (Авто)'!EX"&amp;$J$26))/$D14)</f>
        <v>0</v>
      </c>
      <c r="EY14" s="44">
        <f ca="1">IF($D14=0,0,SUMIF('Полная ст-ть с уч.НЗС (Авто)'!$YO$11:INDIRECT("'Полная ст-ть с уч.НЗС (Авто)'!YO"&amp;$J$26),$C14,'Полная ст-ть с уч.НЗС (Авто)'!EY$11:INDIRECT("'Полная ст-ть с уч.НЗС (Авто)'!EY"&amp;$J$26))/$D14)</f>
        <v>0</v>
      </c>
      <c r="EZ14" s="44">
        <f ca="1">IF($D14=0,0,SUMIF('Полная ст-ть с уч.НЗС (Авто)'!$YO$11:INDIRECT("'Полная ст-ть с уч.НЗС (Авто)'!YO"&amp;$J$26),$C14,'Полная ст-ть с уч.НЗС (Авто)'!EZ$11:INDIRECT("'Полная ст-ть с уч.НЗС (Авто)'!EZ"&amp;$J$26))/$D14)</f>
        <v>0</v>
      </c>
      <c r="FA14" s="44">
        <f ca="1">IF($D14=0,0,SUMIF('Полная ст-ть с уч.НЗС (Авто)'!$YO$11:INDIRECT("'Полная ст-ть с уч.НЗС (Авто)'!YO"&amp;$J$26),$C14,'Полная ст-ть с уч.НЗС (Авто)'!FA$11:INDIRECT("'Полная ст-ть с уч.НЗС (Авто)'!FA"&amp;$J$26))/$D14)</f>
        <v>0</v>
      </c>
      <c r="FB14" s="44">
        <f ca="1">IF($D14=0,0,SUMIF('Полная ст-ть с уч.НЗС (Авто)'!$YO$11:INDIRECT("'Полная ст-ть с уч.НЗС (Авто)'!YO"&amp;$J$26),$C14,'Полная ст-ть с уч.НЗС (Авто)'!FB$11:INDIRECT("'Полная ст-ть с уч.НЗС (Авто)'!FB"&amp;$J$26))/$D14)</f>
        <v>0</v>
      </c>
      <c r="FC14" s="44">
        <f ca="1">IF($D14=0,0,SUMIF('Полная ст-ть с уч.НЗС (Авто)'!$YO$11:INDIRECT("'Полная ст-ть с уч.НЗС (Авто)'!YO"&amp;$J$26),$C14,'Полная ст-ть с уч.НЗС (Авто)'!FC$11:INDIRECT("'Полная ст-ть с уч.НЗС (Авто)'!FC"&amp;$J$26))/$D14)</f>
        <v>0</v>
      </c>
      <c r="FD14" s="44">
        <f ca="1">IF($D14=0,0,SUMIF('Полная ст-ть с уч.НЗС (Авто)'!$YO$11:INDIRECT("'Полная ст-ть с уч.НЗС (Авто)'!YO"&amp;$J$26),$C14,'Полная ст-ть с уч.НЗС (Авто)'!FD$11:INDIRECT("'Полная ст-ть с уч.НЗС (Авто)'!FD"&amp;$J$26))/$D14)</f>
        <v>0</v>
      </c>
      <c r="FE14" s="44">
        <f ca="1">IF($D14=0,0,SUMIF('Полная ст-ть с уч.НЗС (Авто)'!$YO$11:INDIRECT("'Полная ст-ть с уч.НЗС (Авто)'!YO"&amp;$J$26),$C14,'Полная ст-ть с уч.НЗС (Авто)'!FE$11:INDIRECT("'Полная ст-ть с уч.НЗС (Авто)'!FE"&amp;$J$26))/$D14)</f>
        <v>0</v>
      </c>
      <c r="FF14" s="44">
        <f ca="1">IF($D14=0,0,SUMIF('Полная ст-ть с уч.НЗС (Авто)'!$YO$11:INDIRECT("'Полная ст-ть с уч.НЗС (Авто)'!YO"&amp;$J$26),$C14,'Полная ст-ть с уч.НЗС (Авто)'!FF$11:INDIRECT("'Полная ст-ть с уч.НЗС (Авто)'!FF"&amp;$J$26))/$D14)</f>
        <v>0</v>
      </c>
      <c r="FG14" s="44">
        <f ca="1">IF($D14=0,0,SUMIF('Полная ст-ть с уч.НЗС (Авто)'!$YO$11:INDIRECT("'Полная ст-ть с уч.НЗС (Авто)'!YO"&amp;$J$26),$C14,'Полная ст-ть с уч.НЗС (Авто)'!FG$11:INDIRECT("'Полная ст-ть с уч.НЗС (Авто)'!FG"&amp;$J$26))/$D14)</f>
        <v>0</v>
      </c>
      <c r="FH14" s="44">
        <f ca="1">IF($D14=0,0,SUMIF('Полная ст-ть с уч.НЗС (Авто)'!$YO$11:INDIRECT("'Полная ст-ть с уч.НЗС (Авто)'!YO"&amp;$J$26),$C14,'Полная ст-ть с уч.НЗС (Авто)'!FH$11:INDIRECT("'Полная ст-ть с уч.НЗС (Авто)'!FH"&amp;$J$26))/$D14)</f>
        <v>0</v>
      </c>
      <c r="FI14" s="44">
        <f ca="1">IF($D14=0,0,SUMIF('Полная ст-ть с уч.НЗС (Авто)'!$YO$11:INDIRECT("'Полная ст-ть с уч.НЗС (Авто)'!YO"&amp;$J$26),$C14,'Полная ст-ть с уч.НЗС (Авто)'!FI$11:INDIRECT("'Полная ст-ть с уч.НЗС (Авто)'!FI"&amp;$J$26))/$D14)</f>
        <v>0</v>
      </c>
      <c r="FJ14" s="44">
        <f ca="1">IF($D14=0,0,SUMIF('Полная ст-ть с уч.НЗС (Авто)'!$YO$11:INDIRECT("'Полная ст-ть с уч.НЗС (Авто)'!YO"&amp;$J$26),$C14,'Полная ст-ть с уч.НЗС (Авто)'!FJ$11:INDIRECT("'Полная ст-ть с уч.НЗС (Авто)'!FJ"&amp;$J$26))/$D14)</f>
        <v>0</v>
      </c>
      <c r="FK14" s="44">
        <f ca="1">IF($D14=0,0,SUMIF('Полная ст-ть с уч.НЗС (Авто)'!$YO$11:INDIRECT("'Полная ст-ть с уч.НЗС (Авто)'!YO"&amp;$J$26),$C14,'Полная ст-ть с уч.НЗС (Авто)'!FK$11:INDIRECT("'Полная ст-ть с уч.НЗС (Авто)'!FK"&amp;$J$26))/$D14)</f>
        <v>0</v>
      </c>
      <c r="FL14" s="44">
        <f ca="1">IF($D14=0,0,SUMIF('Полная ст-ть с уч.НЗС (Авто)'!$YO$11:INDIRECT("'Полная ст-ть с уч.НЗС (Авто)'!YO"&amp;$J$26),$C14,'Полная ст-ть с уч.НЗС (Авто)'!FL$11:INDIRECT("'Полная ст-ть с уч.НЗС (Авто)'!FL"&amp;$J$26))/$D14)</f>
        <v>0</v>
      </c>
      <c r="FM14" s="44">
        <f ca="1">IF($D14=0,0,SUMIF('Полная ст-ть с уч.НЗС (Авто)'!$YO$11:INDIRECT("'Полная ст-ть с уч.НЗС (Авто)'!YO"&amp;$J$26),$C14,'Полная ст-ть с уч.НЗС (Авто)'!FM$11:INDIRECT("'Полная ст-ть с уч.НЗС (Авто)'!FM"&amp;$J$26))/$D14)</f>
        <v>0</v>
      </c>
      <c r="FN14" s="44">
        <f ca="1">IF($D14=0,0,SUMIF('Полная ст-ть с уч.НЗС (Авто)'!$YO$11:INDIRECT("'Полная ст-ть с уч.НЗС (Авто)'!YO"&amp;$J$26),$C14,'Полная ст-ть с уч.НЗС (Авто)'!FN$11:INDIRECT("'Полная ст-ть с уч.НЗС (Авто)'!FN"&amp;$J$26))/$D14)</f>
        <v>0</v>
      </c>
      <c r="FO14" s="44">
        <f ca="1">IF($D14=0,0,SUMIF('Полная ст-ть с уч.НЗС (Авто)'!$YO$11:INDIRECT("'Полная ст-ть с уч.НЗС (Авто)'!YO"&amp;$J$26),$C14,'Полная ст-ть с уч.НЗС (Авто)'!FO$11:INDIRECT("'Полная ст-ть с уч.НЗС (Авто)'!FO"&amp;$J$26))/$D14)</f>
        <v>0</v>
      </c>
      <c r="FP14" s="44">
        <f ca="1">IF($D14=0,0,SUMIF('Полная ст-ть с уч.НЗС (Авто)'!$YO$11:INDIRECT("'Полная ст-ть с уч.НЗС (Авто)'!YO"&amp;$J$26),$C14,'Полная ст-ть с уч.НЗС (Авто)'!FP$11:INDIRECT("'Полная ст-ть с уч.НЗС (Авто)'!FP"&amp;$J$26))/$D14)</f>
        <v>0</v>
      </c>
      <c r="FQ14" s="44">
        <f ca="1">IF($D14=0,0,SUMIF('Полная ст-ть с уч.НЗС (Авто)'!$YO$11:INDIRECT("'Полная ст-ть с уч.НЗС (Авто)'!YO"&amp;$J$26),$C14,'Полная ст-ть с уч.НЗС (Авто)'!FQ$11:INDIRECT("'Полная ст-ть с уч.НЗС (Авто)'!FQ"&amp;$J$26))/$D14)</f>
        <v>0</v>
      </c>
      <c r="FR14" s="44">
        <f ca="1">IF($D14=0,0,SUMIF('Полная ст-ть с уч.НЗС (Авто)'!$YO$11:INDIRECT("'Полная ст-ть с уч.НЗС (Авто)'!YO"&amp;$J$26),$C14,'Полная ст-ть с уч.НЗС (Авто)'!FR$11:INDIRECT("'Полная ст-ть с уч.НЗС (Авто)'!FR"&amp;$J$26))/$D14)</f>
        <v>0</v>
      </c>
      <c r="FS14" s="44">
        <f ca="1">IF($D14=0,0,SUMIF('Полная ст-ть с уч.НЗС (Авто)'!$YO$11:INDIRECT("'Полная ст-ть с уч.НЗС (Авто)'!YO"&amp;$J$26),$C14,'Полная ст-ть с уч.НЗС (Авто)'!FS$11:INDIRECT("'Полная ст-ть с уч.НЗС (Авто)'!FS"&amp;$J$26))/$D14)</f>
        <v>0</v>
      </c>
      <c r="FT14" s="44">
        <f ca="1">IF($D14=0,0,SUMIF('Полная ст-ть с уч.НЗС (Авто)'!$YO$11:INDIRECT("'Полная ст-ть с уч.НЗС (Авто)'!YO"&amp;$J$26),$C14,'Полная ст-ть с уч.НЗС (Авто)'!FT$11:INDIRECT("'Полная ст-ть с уч.НЗС (Авто)'!FT"&amp;$J$26))/$D14)</f>
        <v>0</v>
      </c>
      <c r="FU14" s="44">
        <f ca="1">IF($D14=0,0,SUMIF('Полная ст-ть с уч.НЗС (Авто)'!$YO$11:INDIRECT("'Полная ст-ть с уч.НЗС (Авто)'!YO"&amp;$J$26),$C14,'Полная ст-ть с уч.НЗС (Авто)'!FU$11:INDIRECT("'Полная ст-ть с уч.НЗС (Авто)'!FU"&amp;$J$26))/$D14)</f>
        <v>0</v>
      </c>
      <c r="FV14" s="44">
        <f ca="1">IF($D14=0,0,SUMIF('Полная ст-ть с уч.НЗС (Авто)'!$YO$11:INDIRECT("'Полная ст-ть с уч.НЗС (Авто)'!YO"&amp;$J$26),$C14,'Полная ст-ть с уч.НЗС (Авто)'!FV$11:INDIRECT("'Полная ст-ть с уч.НЗС (Авто)'!FV"&amp;$J$26))/$D14)</f>
        <v>0</v>
      </c>
      <c r="FW14" s="44">
        <f ca="1">IF($D14=0,0,SUMIF('Полная ст-ть с уч.НЗС (Авто)'!$YO$11:INDIRECT("'Полная ст-ть с уч.НЗС (Авто)'!YO"&amp;$J$26),$C14,'Полная ст-ть с уч.НЗС (Авто)'!FW$11:INDIRECT("'Полная ст-ть с уч.НЗС (Авто)'!FW"&amp;$J$26))/$D14)</f>
        <v>0</v>
      </c>
      <c r="FX14" s="44">
        <f ca="1">IF($D14=0,0,SUMIF('Полная ст-ть с уч.НЗС (Авто)'!$YO$11:INDIRECT("'Полная ст-ть с уч.НЗС (Авто)'!YO"&amp;$J$26),$C14,'Полная ст-ть с уч.НЗС (Авто)'!FX$11:INDIRECT("'Полная ст-ть с уч.НЗС (Авто)'!FX"&amp;$J$26))/$D14)</f>
        <v>0</v>
      </c>
      <c r="FY14" s="44">
        <f ca="1">IF($D14=0,0,SUMIF('Полная ст-ть с уч.НЗС (Авто)'!$YO$11:INDIRECT("'Полная ст-ть с уч.НЗС (Авто)'!YO"&amp;$J$26),$C14,'Полная ст-ть с уч.НЗС (Авто)'!FY$11:INDIRECT("'Полная ст-ть с уч.НЗС (Авто)'!FY"&amp;$J$26))/$D14)</f>
        <v>0</v>
      </c>
      <c r="FZ14" s="44">
        <f ca="1">IF($D14=0,0,SUMIF('Полная ст-ть с уч.НЗС (Авто)'!$YO$11:INDIRECT("'Полная ст-ть с уч.НЗС (Авто)'!YO"&amp;$J$26),$C14,'Полная ст-ть с уч.НЗС (Авто)'!FZ$11:INDIRECT("'Полная ст-ть с уч.НЗС (Авто)'!FZ"&amp;$J$26))/$D14)</f>
        <v>0</v>
      </c>
      <c r="GA14" s="44">
        <f ca="1">IF($D14=0,0,SUMIF('Полная ст-ть с уч.НЗС (Авто)'!$YO$11:INDIRECT("'Полная ст-ть с уч.НЗС (Авто)'!YO"&amp;$J$26),$C14,'Полная ст-ть с уч.НЗС (Авто)'!GA$11:INDIRECT("'Полная ст-ть с уч.НЗС (Авто)'!GA"&amp;$J$26))/$D14)</f>
        <v>0</v>
      </c>
      <c r="GB14" s="44">
        <f ca="1">IF($D14=0,0,SUMIF('Полная ст-ть с уч.НЗС (Авто)'!$YO$11:INDIRECT("'Полная ст-ть с уч.НЗС (Авто)'!YO"&amp;$J$26),$C14,'Полная ст-ть с уч.НЗС (Авто)'!GB$11:INDIRECT("'Полная ст-ть с уч.НЗС (Авто)'!GB"&amp;$J$26))/$D14)</f>
        <v>0</v>
      </c>
      <c r="GC14" s="44">
        <f ca="1">IF($D14=0,0,SUMIF('Полная ст-ть с уч.НЗС (Авто)'!$YO$11:INDIRECT("'Полная ст-ть с уч.НЗС (Авто)'!YO"&amp;$J$26),$C14,'Полная ст-ть с уч.НЗС (Авто)'!GC$11:INDIRECT("'Полная ст-ть с уч.НЗС (Авто)'!GC"&amp;$J$26))/$D14)</f>
        <v>0</v>
      </c>
      <c r="GD14" s="44">
        <f ca="1">IF($D14=0,0,SUMIF('Полная ст-ть с уч.НЗС (Авто)'!$YO$11:INDIRECT("'Полная ст-ть с уч.НЗС (Авто)'!YO"&amp;$J$26),$C14,'Полная ст-ть с уч.НЗС (Авто)'!GD$11:INDIRECT("'Полная ст-ть с уч.НЗС (Авто)'!GD"&amp;$J$26))/$D14)</f>
        <v>0</v>
      </c>
      <c r="GE14" s="44">
        <f ca="1">IF($D14=0,0,SUMIF('Полная ст-ть с уч.НЗС (Авто)'!$YO$11:INDIRECT("'Полная ст-ть с уч.НЗС (Авто)'!YO"&amp;$J$26),$C14,'Полная ст-ть с уч.НЗС (Авто)'!GE$11:INDIRECT("'Полная ст-ть с уч.НЗС (Авто)'!GE"&amp;$J$26))/$D14)</f>
        <v>0</v>
      </c>
      <c r="GF14" s="44">
        <f ca="1">IF($D14=0,0,SUMIF('Полная ст-ть с уч.НЗС (Авто)'!$YO$11:INDIRECT("'Полная ст-ть с уч.НЗС (Авто)'!YO"&amp;$J$26),$C14,'Полная ст-ть с уч.НЗС (Авто)'!GF$11:INDIRECT("'Полная ст-ть с уч.НЗС (Авто)'!GF"&amp;$J$26))/$D14)</f>
        <v>0</v>
      </c>
      <c r="GG14" s="44">
        <f ca="1">IF($D14=0,0,SUMIF('Полная ст-ть с уч.НЗС (Авто)'!$YO$11:INDIRECT("'Полная ст-ть с уч.НЗС (Авто)'!YO"&amp;$J$26),$C14,'Полная ст-ть с уч.НЗС (Авто)'!GG$11:INDIRECT("'Полная ст-ть с уч.НЗС (Авто)'!GG"&amp;$J$26))/$D14)</f>
        <v>0</v>
      </c>
      <c r="GH14" s="44">
        <f ca="1">IF($D14=0,0,SUMIF('Полная ст-ть с уч.НЗС (Авто)'!$YO$11:INDIRECT("'Полная ст-ть с уч.НЗС (Авто)'!YO"&amp;$J$26),$C14,'Полная ст-ть с уч.НЗС (Авто)'!GH$11:INDIRECT("'Полная ст-ть с уч.НЗС (Авто)'!GH"&amp;$J$26))/$D14)</f>
        <v>0</v>
      </c>
      <c r="GI14" s="44">
        <f ca="1">IF($D14=0,0,SUMIF('Полная ст-ть с уч.НЗС (Авто)'!$YO$11:INDIRECT("'Полная ст-ть с уч.НЗС (Авто)'!YO"&amp;$J$26),$C14,'Полная ст-ть с уч.НЗС (Авто)'!GI$11:INDIRECT("'Полная ст-ть с уч.НЗС (Авто)'!GI"&amp;$J$26))/$D14)</f>
        <v>0</v>
      </c>
      <c r="GJ14" s="44">
        <f ca="1">IF($D14=0,0,SUMIF('Полная ст-ть с уч.НЗС (Авто)'!$YO$11:INDIRECT("'Полная ст-ть с уч.НЗС (Авто)'!YO"&amp;$J$26),$C14,'Полная ст-ть с уч.НЗС (Авто)'!GJ$11:INDIRECT("'Полная ст-ть с уч.НЗС (Авто)'!GJ"&amp;$J$26))/$D14)</f>
        <v>0</v>
      </c>
      <c r="GK14" s="44">
        <f ca="1">IF($D14=0,0,SUMIF('Полная ст-ть с уч.НЗС (Авто)'!$YO$11:INDIRECT("'Полная ст-ть с уч.НЗС (Авто)'!YO"&amp;$J$26),$C14,'Полная ст-ть с уч.НЗС (Авто)'!GK$11:INDIRECT("'Полная ст-ть с уч.НЗС (Авто)'!GK"&amp;$J$26))/$D14)</f>
        <v>0</v>
      </c>
      <c r="GL14" s="44">
        <f ca="1">IF($D14=0,0,SUMIF('Полная ст-ть с уч.НЗС (Авто)'!$YO$11:INDIRECT("'Полная ст-ть с уч.НЗС (Авто)'!YO"&amp;$J$26),$C14,'Полная ст-ть с уч.НЗС (Авто)'!GL$11:INDIRECT("'Полная ст-ть с уч.НЗС (Авто)'!GL"&amp;$J$26))/$D14)</f>
        <v>0</v>
      </c>
      <c r="GM14" s="44">
        <f ca="1">IF($D14=0,0,SUMIF('Полная ст-ть с уч.НЗС (Авто)'!$YO$11:INDIRECT("'Полная ст-ть с уч.НЗС (Авто)'!YO"&amp;$J$26),$C14,'Полная ст-ть с уч.НЗС (Авто)'!GM$11:INDIRECT("'Полная ст-ть с уч.НЗС (Авто)'!GM"&amp;$J$26))/$D14)</f>
        <v>0</v>
      </c>
      <c r="GN14" s="44">
        <f ca="1">IF($D14=0,0,SUMIF('Полная ст-ть с уч.НЗС (Авто)'!$YO$11:INDIRECT("'Полная ст-ть с уч.НЗС (Авто)'!YO"&amp;$J$26),$C14,'Полная ст-ть с уч.НЗС (Авто)'!GN$11:INDIRECT("'Полная ст-ть с уч.НЗС (Авто)'!GN"&amp;$J$26))/$D14)</f>
        <v>0</v>
      </c>
      <c r="GO14" s="44">
        <f ca="1">IF($D14=0,0,SUMIF('Полная ст-ть с уч.НЗС (Авто)'!$YO$11:INDIRECT("'Полная ст-ть с уч.НЗС (Авто)'!YO"&amp;$J$26),$C14,'Полная ст-ть с уч.НЗС (Авто)'!GO$11:INDIRECT("'Полная ст-ть с уч.НЗС (Авто)'!GO"&amp;$J$26))/$D14)</f>
        <v>0</v>
      </c>
      <c r="GP14" s="44">
        <f ca="1">IF($D14=0,0,SUMIF('Полная ст-ть с уч.НЗС (Авто)'!$YO$11:INDIRECT("'Полная ст-ть с уч.НЗС (Авто)'!YO"&amp;$J$26),$C14,'Полная ст-ть с уч.НЗС (Авто)'!GP$11:INDIRECT("'Полная ст-ть с уч.НЗС (Авто)'!GP"&amp;$J$26))/$D14)</f>
        <v>0</v>
      </c>
      <c r="GQ14" s="44">
        <f ca="1">IF($D14=0,0,SUMIF('Полная ст-ть с уч.НЗС (Авто)'!$YO$11:INDIRECT("'Полная ст-ть с уч.НЗС (Авто)'!YO"&amp;$J$26),$C14,'Полная ст-ть с уч.НЗС (Авто)'!GQ$11:INDIRECT("'Полная ст-ть с уч.НЗС (Авто)'!GQ"&amp;$J$26))/$D14)</f>
        <v>0</v>
      </c>
      <c r="GR14" s="44">
        <f ca="1">IF($D14=0,0,SUMIF('Полная ст-ть с уч.НЗС (Авто)'!$YO$11:INDIRECT("'Полная ст-ть с уч.НЗС (Авто)'!YO"&amp;$J$26),$C14,'Полная ст-ть с уч.НЗС (Авто)'!GR$11:INDIRECT("'Полная ст-ть с уч.НЗС (Авто)'!GR"&amp;$J$26))/$D14)</f>
        <v>0</v>
      </c>
      <c r="GS14" s="44">
        <f ca="1">IF($D14=0,0,SUMIF('Полная ст-ть с уч.НЗС (Авто)'!$YO$11:INDIRECT("'Полная ст-ть с уч.НЗС (Авто)'!YO"&amp;$J$26),$C14,'Полная ст-ть с уч.НЗС (Авто)'!GS$11:INDIRECT("'Полная ст-ть с уч.НЗС (Авто)'!GS"&amp;$J$26))/$D14)</f>
        <v>0</v>
      </c>
      <c r="GT14" s="44">
        <f ca="1">IF($D14=0,0,SUMIF('Полная ст-ть с уч.НЗС (Авто)'!$YO$11:INDIRECT("'Полная ст-ть с уч.НЗС (Авто)'!YO"&amp;$J$26),$C14,'Полная ст-ть с уч.НЗС (Авто)'!GT$11:INDIRECT("'Полная ст-ть с уч.НЗС (Авто)'!GT"&amp;$J$26))/$D14)</f>
        <v>0</v>
      </c>
      <c r="GU14" s="44">
        <f ca="1">IF($D14=0,0,SUMIF('Полная ст-ть с уч.НЗС (Авто)'!$YO$11:INDIRECT("'Полная ст-ть с уч.НЗС (Авто)'!YO"&amp;$J$26),$C14,'Полная ст-ть с уч.НЗС (Авто)'!GU$11:INDIRECT("'Полная ст-ть с уч.НЗС (Авто)'!GU"&amp;$J$26))/$D14)</f>
        <v>0</v>
      </c>
      <c r="GV14" s="44">
        <f ca="1">IF($D14=0,0,SUMIF('Полная ст-ть с уч.НЗС (Авто)'!$YO$11:INDIRECT("'Полная ст-ть с уч.НЗС (Авто)'!YO"&amp;$J$26),$C14,'Полная ст-ть с уч.НЗС (Авто)'!GV$11:INDIRECT("'Полная ст-ть с уч.НЗС (Авто)'!GV"&amp;$J$26))/$D14)</f>
        <v>0</v>
      </c>
      <c r="GW14" s="44">
        <f ca="1">IF($D14=0,0,SUMIF('Полная ст-ть с уч.НЗС (Авто)'!$YO$11:INDIRECT("'Полная ст-ть с уч.НЗС (Авто)'!YO"&amp;$J$26),$C14,'Полная ст-ть с уч.НЗС (Авто)'!GW$11:INDIRECT("'Полная ст-ть с уч.НЗС (Авто)'!GW"&amp;$J$26))/$D14)</f>
        <v>0</v>
      </c>
      <c r="GX14" s="44">
        <f ca="1">IF($D14=0,0,SUMIF('Полная ст-ть с уч.НЗС (Авто)'!$YO$11:INDIRECT("'Полная ст-ть с уч.НЗС (Авто)'!YO"&amp;$J$26),$C14,'Полная ст-ть с уч.НЗС (Авто)'!GX$11:INDIRECT("'Полная ст-ть с уч.НЗС (Авто)'!GX"&amp;$J$26))/$D14)</f>
        <v>0</v>
      </c>
      <c r="GY14" s="44">
        <f ca="1">IF($D14=0,0,SUMIF('Полная ст-ть с уч.НЗС (Авто)'!$YO$11:INDIRECT("'Полная ст-ть с уч.НЗС (Авто)'!YO"&amp;$J$26),$C14,'Полная ст-ть с уч.НЗС (Авто)'!GY$11:INDIRECT("'Полная ст-ть с уч.НЗС (Авто)'!GY"&amp;$J$26))/$D14)</f>
        <v>0</v>
      </c>
      <c r="GZ14" s="44">
        <f ca="1">IF($D14=0,0,SUMIF('Полная ст-ть с уч.НЗС (Авто)'!$YO$11:INDIRECT("'Полная ст-ть с уч.НЗС (Авто)'!YO"&amp;$J$26),$C14,'Полная ст-ть с уч.НЗС (Авто)'!GZ$11:INDIRECT("'Полная ст-ть с уч.НЗС (Авто)'!GZ"&amp;$J$26))/$D14)</f>
        <v>0</v>
      </c>
      <c r="HA14" s="44">
        <f ca="1">IF($D14=0,0,SUMIF('Полная ст-ть с уч.НЗС (Авто)'!$YO$11:INDIRECT("'Полная ст-ть с уч.НЗС (Авто)'!YO"&amp;$J$26),$C14,'Полная ст-ть с уч.НЗС (Авто)'!HA$11:INDIRECT("'Полная ст-ть с уч.НЗС (Авто)'!HA"&amp;$J$26))/$D14)</f>
        <v>0</v>
      </c>
      <c r="HB14" s="44">
        <f ca="1">IF($D14=0,0,SUMIF('Полная ст-ть с уч.НЗС (Авто)'!$YO$11:INDIRECT("'Полная ст-ть с уч.НЗС (Авто)'!YO"&amp;$J$26),$C14,'Полная ст-ть с уч.НЗС (Авто)'!HB$11:INDIRECT("'Полная ст-ть с уч.НЗС (Авто)'!HB"&amp;$J$26))/$D14)</f>
        <v>0</v>
      </c>
      <c r="HC14" s="44">
        <f ca="1">IF($D14=0,0,SUMIF('Полная ст-ть с уч.НЗС (Авто)'!$YO$11:INDIRECT("'Полная ст-ть с уч.НЗС (Авто)'!YO"&amp;$J$26),$C14,'Полная ст-ть с уч.НЗС (Авто)'!HC$11:INDIRECT("'Полная ст-ть с уч.НЗС (Авто)'!HC"&amp;$J$26))/$D14)</f>
        <v>0</v>
      </c>
      <c r="HD14" s="44">
        <f ca="1">IF($D14=0,0,SUMIF('Полная ст-ть с уч.НЗС (Авто)'!$YO$11:INDIRECT("'Полная ст-ть с уч.НЗС (Авто)'!YO"&amp;$J$26),$C14,'Полная ст-ть с уч.НЗС (Авто)'!HD$11:INDIRECT("'Полная ст-ть с уч.НЗС (Авто)'!HD"&amp;$J$26))/$D14)</f>
        <v>0</v>
      </c>
      <c r="HE14" s="44">
        <f ca="1">IF($D14=0,0,SUMIF('Полная ст-ть с уч.НЗС (Авто)'!$YO$11:INDIRECT("'Полная ст-ть с уч.НЗС (Авто)'!YO"&amp;$J$26),$C14,'Полная ст-ть с уч.НЗС (Авто)'!HE$11:INDIRECT("'Полная ст-ть с уч.НЗС (Авто)'!HE"&amp;$J$26))/$D14)</f>
        <v>0</v>
      </c>
      <c r="HF14" s="44">
        <f ca="1">IF($D14=0,0,SUMIF('Полная ст-ть с уч.НЗС (Авто)'!$YO$11:INDIRECT("'Полная ст-ть с уч.НЗС (Авто)'!YO"&amp;$J$26),$C14,'Полная ст-ть с уч.НЗС (Авто)'!HF$11:INDIRECT("'Полная ст-ть с уч.НЗС (Авто)'!HF"&amp;$J$26))/$D14)</f>
        <v>0</v>
      </c>
      <c r="HG14" s="44">
        <f ca="1">IF($D14=0,0,SUMIF('Полная ст-ть с уч.НЗС (Авто)'!$YO$11:INDIRECT("'Полная ст-ть с уч.НЗС (Авто)'!YO"&amp;$J$26),$C14,'Полная ст-ть с уч.НЗС (Авто)'!HG$11:INDIRECT("'Полная ст-ть с уч.НЗС (Авто)'!HG"&amp;$J$26))/$D14)</f>
        <v>0</v>
      </c>
      <c r="HH14" s="44">
        <f ca="1">IF($D14=0,0,SUMIF('Полная ст-ть с уч.НЗС (Авто)'!$YO$11:INDIRECT("'Полная ст-ть с уч.НЗС (Авто)'!YO"&amp;$J$26),$C14,'Полная ст-ть с уч.НЗС (Авто)'!HH$11:INDIRECT("'Полная ст-ть с уч.НЗС (Авто)'!HH"&amp;$J$26))/$D14)</f>
        <v>0</v>
      </c>
      <c r="HI14" s="44">
        <f ca="1">IF($D14=0,0,SUMIF('Полная ст-ть с уч.НЗС (Авто)'!$YO$11:INDIRECT("'Полная ст-ть с уч.НЗС (Авто)'!YO"&amp;$J$26),$C14,'Полная ст-ть с уч.НЗС (Авто)'!HI$11:INDIRECT("'Полная ст-ть с уч.НЗС (Авто)'!HI"&amp;$J$26))/$D14)</f>
        <v>0</v>
      </c>
      <c r="HJ14" s="44">
        <f ca="1">IF($D14=0,0,SUMIF('Полная ст-ть с уч.НЗС (Авто)'!$YO$11:INDIRECT("'Полная ст-ть с уч.НЗС (Авто)'!YO"&amp;$J$26),$C14,'Полная ст-ть с уч.НЗС (Авто)'!HJ$11:INDIRECT("'Полная ст-ть с уч.НЗС (Авто)'!HJ"&amp;$J$26))/$D14)</f>
        <v>0</v>
      </c>
      <c r="HK14" s="44">
        <f ca="1">IF($D14=0,0,SUMIF('Полная ст-ть с уч.НЗС (Авто)'!$YO$11:INDIRECT("'Полная ст-ть с уч.НЗС (Авто)'!YO"&amp;$J$26),$C14,'Полная ст-ть с уч.НЗС (Авто)'!HK$11:INDIRECT("'Полная ст-ть с уч.НЗС (Авто)'!HK"&amp;$J$26))/$D14)</f>
        <v>0</v>
      </c>
      <c r="HL14" s="44">
        <f ca="1">IF($D14=0,0,SUMIF('Полная ст-ть с уч.НЗС (Авто)'!$YO$11:INDIRECT("'Полная ст-ть с уч.НЗС (Авто)'!YO"&amp;$J$26),$C14,'Полная ст-ть с уч.НЗС (Авто)'!HL$11:INDIRECT("'Полная ст-ть с уч.НЗС (Авто)'!HL"&amp;$J$26))/$D14)</f>
        <v>0</v>
      </c>
      <c r="HM14" s="44">
        <f ca="1">IF($D14=0,0,SUMIF('Полная ст-ть с уч.НЗС (Авто)'!$YO$11:INDIRECT("'Полная ст-ть с уч.НЗС (Авто)'!YO"&amp;$J$26),$C14,'Полная ст-ть с уч.НЗС (Авто)'!HM$11:INDIRECT("'Полная ст-ть с уч.НЗС (Авто)'!HM"&amp;$J$26))/$D14)</f>
        <v>0</v>
      </c>
      <c r="HN14" s="44">
        <f ca="1">IF($D14=0,0,SUMIF('Полная ст-ть с уч.НЗС (Авто)'!$YO$11:INDIRECT("'Полная ст-ть с уч.НЗС (Авто)'!YO"&amp;$J$26),$C14,'Полная ст-ть с уч.НЗС (Авто)'!HN$11:INDIRECT("'Полная ст-ть с уч.НЗС (Авто)'!HN"&amp;$J$26))/$D14)</f>
        <v>0</v>
      </c>
      <c r="HO14" s="44">
        <f ca="1">IF($D14=0,0,SUMIF('Полная ст-ть с уч.НЗС (Авто)'!$YO$11:INDIRECT("'Полная ст-ть с уч.НЗС (Авто)'!YO"&amp;$J$26),$C14,'Полная ст-ть с уч.НЗС (Авто)'!HO$11:INDIRECT("'Полная ст-ть с уч.НЗС (Авто)'!HO"&amp;$J$26))/$D14)</f>
        <v>0</v>
      </c>
      <c r="HP14" s="44">
        <f ca="1">IF($D14=0,0,SUMIF('Полная ст-ть с уч.НЗС (Авто)'!$YO$11:INDIRECT("'Полная ст-ть с уч.НЗС (Авто)'!YO"&amp;$J$26),$C14,'Полная ст-ть с уч.НЗС (Авто)'!HP$11:INDIRECT("'Полная ст-ть с уч.НЗС (Авто)'!HP"&amp;$J$26))/$D14)</f>
        <v>0</v>
      </c>
      <c r="HQ14" s="44">
        <f ca="1">IF($D14=0,0,SUMIF('Полная ст-ть с уч.НЗС (Авто)'!$YO$11:INDIRECT("'Полная ст-ть с уч.НЗС (Авто)'!YO"&amp;$J$26),$C14,'Полная ст-ть с уч.НЗС (Авто)'!HQ$11:INDIRECT("'Полная ст-ть с уч.НЗС (Авто)'!HQ"&amp;$J$26))/$D14)</f>
        <v>0</v>
      </c>
      <c r="HR14" s="44">
        <f ca="1">IF($D14=0,0,SUMIF('Полная ст-ть с уч.НЗС (Авто)'!$YO$11:INDIRECT("'Полная ст-ть с уч.НЗС (Авто)'!YO"&amp;$J$26),$C14,'Полная ст-ть с уч.НЗС (Авто)'!HR$11:INDIRECT("'Полная ст-ть с уч.НЗС (Авто)'!HR"&amp;$J$26))/$D14)</f>
        <v>0</v>
      </c>
      <c r="HS14" s="44">
        <f ca="1">IF($D14=0,0,SUMIF('Полная ст-ть с уч.НЗС (Авто)'!$YO$11:INDIRECT("'Полная ст-ть с уч.НЗС (Авто)'!YO"&amp;$J$26),$C14,'Полная ст-ть с уч.НЗС (Авто)'!HS$11:INDIRECT("'Полная ст-ть с уч.НЗС (Авто)'!HS"&amp;$J$26))/$D14)</f>
        <v>0</v>
      </c>
      <c r="HT14" s="44">
        <f ca="1">IF($D14=0,0,SUMIF('Полная ст-ть с уч.НЗС (Авто)'!$YO$11:INDIRECT("'Полная ст-ть с уч.НЗС (Авто)'!YO"&amp;$J$26),$C14,'Полная ст-ть с уч.НЗС (Авто)'!HT$11:INDIRECT("'Полная ст-ть с уч.НЗС (Авто)'!HT"&amp;$J$26))/$D14)</f>
        <v>0</v>
      </c>
      <c r="HU14" s="44">
        <f ca="1">IF($D14=0,0,SUMIF('Полная ст-ть с уч.НЗС (Авто)'!$YO$11:INDIRECT("'Полная ст-ть с уч.НЗС (Авто)'!YO"&amp;$J$26),$C14,'Полная ст-ть с уч.НЗС (Авто)'!HU$11:INDIRECT("'Полная ст-ть с уч.НЗС (Авто)'!HU"&amp;$J$26))/$D14)</f>
        <v>0</v>
      </c>
      <c r="HV14" s="44">
        <f ca="1">IF($D14=0,0,SUMIF('Полная ст-ть с уч.НЗС (Авто)'!$YO$11:INDIRECT("'Полная ст-ть с уч.НЗС (Авто)'!YO"&amp;$J$26),$C14,'Полная ст-ть с уч.НЗС (Авто)'!HV$11:INDIRECT("'Полная ст-ть с уч.НЗС (Авто)'!HV"&amp;$J$26))/$D14)</f>
        <v>0</v>
      </c>
      <c r="HW14" s="44">
        <f ca="1">IF($D14=0,0,SUMIF('Полная ст-ть с уч.НЗС (Авто)'!$YO$11:INDIRECT("'Полная ст-ть с уч.НЗС (Авто)'!YO"&amp;$J$26),$C14,'Полная ст-ть с уч.НЗС (Авто)'!HW$11:INDIRECT("'Полная ст-ть с уч.НЗС (Авто)'!HW"&amp;$J$26))/$D14)</f>
        <v>0</v>
      </c>
      <c r="HX14" s="44">
        <f ca="1">IF($D14=0,0,SUMIF('Полная ст-ть с уч.НЗС (Авто)'!$YO$11:INDIRECT("'Полная ст-ть с уч.НЗС (Авто)'!YO"&amp;$J$26),$C14,'Полная ст-ть с уч.НЗС (Авто)'!HX$11:INDIRECT("'Полная ст-ть с уч.НЗС (Авто)'!HX"&amp;$J$26))/$D14)</f>
        <v>0</v>
      </c>
      <c r="HY14" s="44">
        <f ca="1">IF($D14=0,0,SUMIF('Полная ст-ть с уч.НЗС (Авто)'!$YO$11:INDIRECT("'Полная ст-ть с уч.НЗС (Авто)'!YO"&amp;$J$26),$C14,'Полная ст-ть с уч.НЗС (Авто)'!HY$11:INDIRECT("'Полная ст-ть с уч.НЗС (Авто)'!HY"&amp;$J$26))/$D14)</f>
        <v>0</v>
      </c>
      <c r="HZ14" s="44">
        <f ca="1">IF($D14=0,0,SUMIF('Полная ст-ть с уч.НЗС (Авто)'!$YO$11:INDIRECT("'Полная ст-ть с уч.НЗС (Авто)'!YO"&amp;$J$26),$C14,'Полная ст-ть с уч.НЗС (Авто)'!HZ$11:INDIRECT("'Полная ст-ть с уч.НЗС (Авто)'!HZ"&amp;$J$26))/$D14)</f>
        <v>0</v>
      </c>
      <c r="IA14" s="44">
        <f ca="1">IF($D14=0,0,SUMIF('Полная ст-ть с уч.НЗС (Авто)'!$YO$11:INDIRECT("'Полная ст-ть с уч.НЗС (Авто)'!YO"&amp;$J$26),$C14,'Полная ст-ть с уч.НЗС (Авто)'!IA$11:INDIRECT("'Полная ст-ть с уч.НЗС (Авто)'!IA"&amp;$J$26))/$D14)</f>
        <v>0</v>
      </c>
      <c r="IB14" s="44">
        <f ca="1">IF($D14=0,0,SUMIF('Полная ст-ть с уч.НЗС (Авто)'!$YO$11:INDIRECT("'Полная ст-ть с уч.НЗС (Авто)'!YO"&amp;$J$26),$C14,'Полная ст-ть с уч.НЗС (Авто)'!IB$11:INDIRECT("'Полная ст-ть с уч.НЗС (Авто)'!IB"&amp;$J$26))/$D14)</f>
        <v>0</v>
      </c>
      <c r="IC14" s="44">
        <f ca="1">IF($D14=0,0,SUMIF('Полная ст-ть с уч.НЗС (Авто)'!$YO$11:INDIRECT("'Полная ст-ть с уч.НЗС (Авто)'!YO"&amp;$J$26),$C14,'Полная ст-ть с уч.НЗС (Авто)'!IC$11:INDIRECT("'Полная ст-ть с уч.НЗС (Авто)'!IC"&amp;$J$26))/$D14)</f>
        <v>0</v>
      </c>
      <c r="ID14" s="44">
        <f ca="1">IF($D14=0,0,SUMIF('Полная ст-ть с уч.НЗС (Авто)'!$YO$11:INDIRECT("'Полная ст-ть с уч.НЗС (Авто)'!YO"&amp;$J$26),$C14,'Полная ст-ть с уч.НЗС (Авто)'!ID$11:INDIRECT("'Полная ст-ть с уч.НЗС (Авто)'!ID"&amp;$J$26))/$D14)</f>
        <v>0</v>
      </c>
      <c r="IE14" s="44">
        <f ca="1">IF($D14=0,0,SUMIF('Полная ст-ть с уч.НЗС (Авто)'!$YO$11:INDIRECT("'Полная ст-ть с уч.НЗС (Авто)'!YO"&amp;$J$26),$C14,'Полная ст-ть с уч.НЗС (Авто)'!IE$11:INDIRECT("'Полная ст-ть с уч.НЗС (Авто)'!IE"&amp;$J$26))/$D14)</f>
        <v>0</v>
      </c>
      <c r="IF14" s="44">
        <f ca="1">IF($D14=0,0,SUMIF('Полная ст-ть с уч.НЗС (Авто)'!$YO$11:INDIRECT("'Полная ст-ть с уч.НЗС (Авто)'!YO"&amp;$J$26),$C14,'Полная ст-ть с уч.НЗС (Авто)'!IF$11:INDIRECT("'Полная ст-ть с уч.НЗС (Авто)'!IF"&amp;$J$26))/$D14)</f>
        <v>0</v>
      </c>
      <c r="IG14" s="44">
        <f ca="1">IF($D14=0,0,SUMIF('Полная ст-ть с уч.НЗС (Авто)'!$YO$11:INDIRECT("'Полная ст-ть с уч.НЗС (Авто)'!YO"&amp;$J$26),$C14,'Полная ст-ть с уч.НЗС (Авто)'!IG$11:INDIRECT("'Полная ст-ть с уч.НЗС (Авто)'!IG"&amp;$J$26))/$D14)</f>
        <v>0</v>
      </c>
      <c r="IH14" s="44">
        <f ca="1">IF($D14=0,0,SUMIF('Полная ст-ть с уч.НЗС (Авто)'!$YO$11:INDIRECT("'Полная ст-ть с уч.НЗС (Авто)'!YO"&amp;$J$26),$C14,'Полная ст-ть с уч.НЗС (Авто)'!IH$11:INDIRECT("'Полная ст-ть с уч.НЗС (Авто)'!IH"&amp;$J$26))/$D14)</f>
        <v>0</v>
      </c>
      <c r="II14" s="44">
        <f ca="1">IF($D14=0,0,SUMIF('Полная ст-ть с уч.НЗС (Авто)'!$YO$11:INDIRECT("'Полная ст-ть с уч.НЗС (Авто)'!YO"&amp;$J$26),$C14,'Полная ст-ть с уч.НЗС (Авто)'!II$11:INDIRECT("'Полная ст-ть с уч.НЗС (Авто)'!II"&amp;$J$26))/$D14)</f>
        <v>0</v>
      </c>
      <c r="IJ14" s="44">
        <f ca="1">IF($D14=0,0,SUMIF('Полная ст-ть с уч.НЗС (Авто)'!$YO$11:INDIRECT("'Полная ст-ть с уч.НЗС (Авто)'!YO"&amp;$J$26),$C14,'Полная ст-ть с уч.НЗС (Авто)'!IJ$11:INDIRECT("'Полная ст-ть с уч.НЗС (Авто)'!IJ"&amp;$J$26))/$D14)</f>
        <v>0</v>
      </c>
      <c r="IK14" s="44">
        <f ca="1">IF($D14=0,0,SUMIF('Полная ст-ть с уч.НЗС (Авто)'!$YO$11:INDIRECT("'Полная ст-ть с уч.НЗС (Авто)'!YO"&amp;$J$26),$C14,'Полная ст-ть с уч.НЗС (Авто)'!IK$11:INDIRECT("'Полная ст-ть с уч.НЗС (Авто)'!IK"&amp;$J$26))/$D14)</f>
        <v>0</v>
      </c>
      <c r="IL14" s="44">
        <f ca="1">IF($D14=0,0,SUMIF('Полная ст-ть с уч.НЗС (Авто)'!$YO$11:INDIRECT("'Полная ст-ть с уч.НЗС (Авто)'!YO"&amp;$J$26),$C14,'Полная ст-ть с уч.НЗС (Авто)'!IL$11:INDIRECT("'Полная ст-ть с уч.НЗС (Авто)'!IL"&amp;$J$26))/$D14)</f>
        <v>0</v>
      </c>
      <c r="IM14" s="44">
        <f ca="1">IF($D14=0,0,SUMIF('Полная ст-ть с уч.НЗС (Авто)'!$YO$11:INDIRECT("'Полная ст-ть с уч.НЗС (Авто)'!YO"&amp;$J$26),$C14,'Полная ст-ть с уч.НЗС (Авто)'!IM$11:INDIRECT("'Полная ст-ть с уч.НЗС (Авто)'!IM"&amp;$J$26))/$D14)</f>
        <v>0</v>
      </c>
      <c r="IN14" s="44">
        <f ca="1">IF($D14=0,0,SUMIF('Полная ст-ть с уч.НЗС (Авто)'!$YO$11:INDIRECT("'Полная ст-ть с уч.НЗС (Авто)'!YO"&amp;$J$26),$C14,'Полная ст-ть с уч.НЗС (Авто)'!IN$11:INDIRECT("'Полная ст-ть с уч.НЗС (Авто)'!IN"&amp;$J$26))/$D14)</f>
        <v>0</v>
      </c>
      <c r="IO14" s="44">
        <f ca="1">IF($D14=0,0,SUMIF('Полная ст-ть с уч.НЗС (Авто)'!$YO$11:INDIRECT("'Полная ст-ть с уч.НЗС (Авто)'!YO"&amp;$J$26),$C14,'Полная ст-ть с уч.НЗС (Авто)'!IO$11:INDIRECT("'Полная ст-ть с уч.НЗС (Авто)'!IO"&amp;$J$26))/$D14)</f>
        <v>0</v>
      </c>
      <c r="IP14" s="44">
        <f ca="1">IF($D14=0,0,SUMIF('Полная ст-ть с уч.НЗС (Авто)'!$YO$11:INDIRECT("'Полная ст-ть с уч.НЗС (Авто)'!YO"&amp;$J$26),$C14,'Полная ст-ть с уч.НЗС (Авто)'!IP$11:INDIRECT("'Полная ст-ть с уч.НЗС (Авто)'!IP"&amp;$J$26))/$D14)</f>
        <v>0</v>
      </c>
      <c r="IQ14" s="44">
        <f ca="1">IF($D14=0,0,SUMIF('Полная ст-ть с уч.НЗС (Авто)'!$YO$11:INDIRECT("'Полная ст-ть с уч.НЗС (Авто)'!YO"&amp;$J$26),$C14,'Полная ст-ть с уч.НЗС (Авто)'!IQ$11:INDIRECT("'Полная ст-ть с уч.НЗС (Авто)'!IQ"&amp;$J$26))/$D14)</f>
        <v>0</v>
      </c>
      <c r="IR14" s="44">
        <f ca="1">IF($D14=0,0,SUMIF('Полная ст-ть с уч.НЗС (Авто)'!$YO$11:INDIRECT("'Полная ст-ть с уч.НЗС (Авто)'!YO"&amp;$J$26),$C14,'Полная ст-ть с уч.НЗС (Авто)'!IR$11:INDIRECT("'Полная ст-ть с уч.НЗС (Авто)'!IR"&amp;$J$26))/$D14)</f>
        <v>0</v>
      </c>
      <c r="IS14" s="44">
        <f ca="1">IF($D14=0,0,SUMIF('Полная ст-ть с уч.НЗС (Авто)'!$YO$11:INDIRECT("'Полная ст-ть с уч.НЗС (Авто)'!YO"&amp;$J$26),$C14,'Полная ст-ть с уч.НЗС (Авто)'!IS$11:INDIRECT("'Полная ст-ть с уч.НЗС (Авто)'!IS"&amp;$J$26))/$D14)</f>
        <v>0</v>
      </c>
      <c r="IT14" s="44">
        <f ca="1">IF($D14=0,0,SUMIF('Полная ст-ть с уч.НЗС (Авто)'!$YO$11:INDIRECT("'Полная ст-ть с уч.НЗС (Авто)'!YO"&amp;$J$26),$C14,'Полная ст-ть с уч.НЗС (Авто)'!IT$11:INDIRECT("'Полная ст-ть с уч.НЗС (Авто)'!IT"&amp;$J$26))/$D14)</f>
        <v>0</v>
      </c>
      <c r="IU14" s="44">
        <f ca="1">IF($D14=0,0,SUMIF('Полная ст-ть с уч.НЗС (Авто)'!$YO$11:INDIRECT("'Полная ст-ть с уч.НЗС (Авто)'!YO"&amp;$J$26),$C14,'Полная ст-ть с уч.НЗС (Авто)'!IU$11:INDIRECT("'Полная ст-ть с уч.НЗС (Авто)'!IU"&amp;$J$26))/$D14)</f>
        <v>0</v>
      </c>
      <c r="IV14" s="44">
        <f ca="1">IF($D14=0,0,SUMIF('Полная ст-ть с уч.НЗС (Авто)'!$YO$11:INDIRECT("'Полная ст-ть с уч.НЗС (Авто)'!YO"&amp;$J$26),$C14,'Полная ст-ть с уч.НЗС (Авто)'!IV$11:INDIRECT("'Полная ст-ть с уч.НЗС (Авто)'!IV"&amp;$J$26))/$D14)</f>
        <v>0</v>
      </c>
      <c r="IW14" s="44">
        <f ca="1">IF($D14=0,0,SUMIF('Полная ст-ть с уч.НЗС (Авто)'!$YO$11:INDIRECT("'Полная ст-ть с уч.НЗС (Авто)'!YO"&amp;$J$26),$C14,'Полная ст-ть с уч.НЗС (Авто)'!IW$11:INDIRECT("'Полная ст-ть с уч.НЗС (Авто)'!IW"&amp;$J$26))/$D14)</f>
        <v>0</v>
      </c>
      <c r="IX14" s="44">
        <f ca="1">IF($D14=0,0,SUMIF('Полная ст-ть с уч.НЗС (Авто)'!$YO$11:INDIRECT("'Полная ст-ть с уч.НЗС (Авто)'!YO"&amp;$J$26),$C14,'Полная ст-ть с уч.НЗС (Авто)'!IX$11:INDIRECT("'Полная ст-ть с уч.НЗС (Авто)'!IX"&amp;$J$26))/$D14)</f>
        <v>0</v>
      </c>
      <c r="IY14" s="44">
        <f ca="1">IF($D14=0,0,SUMIF('Полная ст-ть с уч.НЗС (Авто)'!$YO$11:INDIRECT("'Полная ст-ть с уч.НЗС (Авто)'!YO"&amp;$J$26),$C14,'Полная ст-ть с уч.НЗС (Авто)'!IY$11:INDIRECT("'Полная ст-ть с уч.НЗС (Авто)'!IY"&amp;$J$26))/$D14)</f>
        <v>0</v>
      </c>
      <c r="IZ14" s="44">
        <f ca="1">IF($D14=0,0,SUMIF('Полная ст-ть с уч.НЗС (Авто)'!$YO$11:INDIRECT("'Полная ст-ть с уч.НЗС (Авто)'!YO"&amp;$J$26),$C14,'Полная ст-ть с уч.НЗС (Авто)'!IZ$11:INDIRECT("'Полная ст-ть с уч.НЗС (Авто)'!IZ"&amp;$J$26))/$D14)</f>
        <v>0</v>
      </c>
      <c r="JA14" s="44">
        <f ca="1">IF($D14=0,0,SUMIF('Полная ст-ть с уч.НЗС (Авто)'!$YO$11:INDIRECT("'Полная ст-ть с уч.НЗС (Авто)'!YO"&amp;$J$26),$C14,'Полная ст-ть с уч.НЗС (Авто)'!JA$11:INDIRECT("'Полная ст-ть с уч.НЗС (Авто)'!JA"&amp;$J$26))/$D14)</f>
        <v>0</v>
      </c>
      <c r="JB14" s="44">
        <f ca="1">IF($D14=0,0,SUMIF('Полная ст-ть с уч.НЗС (Авто)'!$YO$11:INDIRECT("'Полная ст-ть с уч.НЗС (Авто)'!YO"&amp;$J$26),$C14,'Полная ст-ть с уч.НЗС (Авто)'!JB$11:INDIRECT("'Полная ст-ть с уч.НЗС (Авто)'!JB"&amp;$J$26))/$D14)</f>
        <v>0</v>
      </c>
      <c r="JC14" s="44">
        <f ca="1">IF($D14=0,0,SUMIF('Полная ст-ть с уч.НЗС (Авто)'!$YO$11:INDIRECT("'Полная ст-ть с уч.НЗС (Авто)'!YO"&amp;$J$26),$C14,'Полная ст-ть с уч.НЗС (Авто)'!JC$11:INDIRECT("'Полная ст-ть с уч.НЗС (Авто)'!JC"&amp;$J$26))/$D14)</f>
        <v>0</v>
      </c>
      <c r="JD14" s="44">
        <f ca="1">IF($D14=0,0,SUMIF('Полная ст-ть с уч.НЗС (Авто)'!$YO$11:INDIRECT("'Полная ст-ть с уч.НЗС (Авто)'!YO"&amp;$J$26),$C14,'Полная ст-ть с уч.НЗС (Авто)'!JD$11:INDIRECT("'Полная ст-ть с уч.НЗС (Авто)'!JD"&amp;$J$26))/$D14)</f>
        <v>0</v>
      </c>
      <c r="JE14" s="44">
        <f ca="1">IF($D14=0,0,SUMIF('Полная ст-ть с уч.НЗС (Авто)'!$YO$11:INDIRECT("'Полная ст-ть с уч.НЗС (Авто)'!YO"&amp;$J$26),$C14,'Полная ст-ть с уч.НЗС (Авто)'!JE$11:INDIRECT("'Полная ст-ть с уч.НЗС (Авто)'!JE"&amp;$J$26))/$D14)</f>
        <v>0</v>
      </c>
      <c r="JF14" s="44">
        <f ca="1">IF($D14=0,0,SUMIF('Полная ст-ть с уч.НЗС (Авто)'!$YO$11:INDIRECT("'Полная ст-ть с уч.НЗС (Авто)'!YO"&amp;$J$26),$C14,'Полная ст-ть с уч.НЗС (Авто)'!JF$11:INDIRECT("'Полная ст-ть с уч.НЗС (Авто)'!JF"&amp;$J$26))/$D14)</f>
        <v>0</v>
      </c>
      <c r="JG14" s="44">
        <f ca="1">IF($D14=0,0,SUMIF('Полная ст-ть с уч.НЗС (Авто)'!$YO$11:INDIRECT("'Полная ст-ть с уч.НЗС (Авто)'!YO"&amp;$J$26),$C14,'Полная ст-ть с уч.НЗС (Авто)'!JG$11:INDIRECT("'Полная ст-ть с уч.НЗС (Авто)'!JG"&amp;$J$26))/$D14)</f>
        <v>0</v>
      </c>
      <c r="JH14" s="44">
        <f ca="1">IF($D14=0,0,SUMIF('Полная ст-ть с уч.НЗС (Авто)'!$YO$11:INDIRECT("'Полная ст-ть с уч.НЗС (Авто)'!YO"&amp;$J$26),$C14,'Полная ст-ть с уч.НЗС (Авто)'!JH$11:INDIRECT("'Полная ст-ть с уч.НЗС (Авто)'!JH"&amp;$J$26))/$D14)</f>
        <v>0</v>
      </c>
      <c r="JI14" s="44">
        <f ca="1">IF($D14=0,0,SUMIF('Полная ст-ть с уч.НЗС (Авто)'!$YO$11:INDIRECT("'Полная ст-ть с уч.НЗС (Авто)'!YO"&amp;$J$26),$C14,'Полная ст-ть с уч.НЗС (Авто)'!JI$11:INDIRECT("'Полная ст-ть с уч.НЗС (Авто)'!JI"&amp;$J$26))/$D14)</f>
        <v>0</v>
      </c>
      <c r="JJ14" s="44">
        <f ca="1">IF($D14=0,0,SUMIF('Полная ст-ть с уч.НЗС (Авто)'!$YO$11:INDIRECT("'Полная ст-ть с уч.НЗС (Авто)'!YO"&amp;$J$26),$C14,'Полная ст-ть с уч.НЗС (Авто)'!JJ$11:INDIRECT("'Полная ст-ть с уч.НЗС (Авто)'!JJ"&amp;$J$26))/$D14)</f>
        <v>0</v>
      </c>
      <c r="JK14" s="44">
        <f ca="1">IF($D14=0,0,SUMIF('Полная ст-ть с уч.НЗС (Авто)'!$YO$11:INDIRECT("'Полная ст-ть с уч.НЗС (Авто)'!YO"&amp;$J$26),$C14,'Полная ст-ть с уч.НЗС (Авто)'!JK$11:INDIRECT("'Полная ст-ть с уч.НЗС (Авто)'!JK"&amp;$J$26))/$D14)</f>
        <v>0</v>
      </c>
      <c r="JL14" s="44">
        <f ca="1">IF($D14=0,0,SUMIF('Полная ст-ть с уч.НЗС (Авто)'!$YO$11:INDIRECT("'Полная ст-ть с уч.НЗС (Авто)'!YO"&amp;$J$26),$C14,'Полная ст-ть с уч.НЗС (Авто)'!JL$11:INDIRECT("'Полная ст-ть с уч.НЗС (Авто)'!JL"&amp;$J$26))/$D14)</f>
        <v>0</v>
      </c>
      <c r="JM14" s="44">
        <f ca="1">IF($D14=0,0,SUMIF('Полная ст-ть с уч.НЗС (Авто)'!$YO$11:INDIRECT("'Полная ст-ть с уч.НЗС (Авто)'!YO"&amp;$J$26),$C14,'Полная ст-ть с уч.НЗС (Авто)'!JM$11:INDIRECT("'Полная ст-ть с уч.НЗС (Авто)'!JM"&amp;$J$26))/$D14)</f>
        <v>0</v>
      </c>
      <c r="JN14" s="44">
        <f ca="1">IF($D14=0,0,SUMIF('Полная ст-ть с уч.НЗС (Авто)'!$YO$11:INDIRECT("'Полная ст-ть с уч.НЗС (Авто)'!YO"&amp;$J$26),$C14,'Полная ст-ть с уч.НЗС (Авто)'!JN$11:INDIRECT("'Полная ст-ть с уч.НЗС (Авто)'!JN"&amp;$J$26))/$D14)</f>
        <v>0</v>
      </c>
      <c r="JO14" s="44">
        <f ca="1">IF($D14=0,0,SUMIF('Полная ст-ть с уч.НЗС (Авто)'!$YO$11:INDIRECT("'Полная ст-ть с уч.НЗС (Авто)'!YO"&amp;$J$26),$C14,'Полная ст-ть с уч.НЗС (Авто)'!JO$11:INDIRECT("'Полная ст-ть с уч.НЗС (Авто)'!JO"&amp;$J$26))/$D14)</f>
        <v>0</v>
      </c>
      <c r="JP14" s="44">
        <f ca="1">IF($D14=0,0,SUMIF('Полная ст-ть с уч.НЗС (Авто)'!$YO$11:INDIRECT("'Полная ст-ть с уч.НЗС (Авто)'!YO"&amp;$J$26),$C14,'Полная ст-ть с уч.НЗС (Авто)'!JP$11:INDIRECT("'Полная ст-ть с уч.НЗС (Авто)'!JP"&amp;$J$26))/$D14)</f>
        <v>0</v>
      </c>
      <c r="JQ14" s="44">
        <f ca="1">IF($D14=0,0,SUMIF('Полная ст-ть с уч.НЗС (Авто)'!$YO$11:INDIRECT("'Полная ст-ть с уч.НЗС (Авто)'!YO"&amp;$J$26),$C14,'Полная ст-ть с уч.НЗС (Авто)'!JQ$11:INDIRECT("'Полная ст-ть с уч.НЗС (Авто)'!JQ"&amp;$J$26))/$D14)</f>
        <v>0</v>
      </c>
      <c r="JR14" s="44">
        <f ca="1">IF($D14=0,0,SUMIF('Полная ст-ть с уч.НЗС (Авто)'!$YO$11:INDIRECT("'Полная ст-ть с уч.НЗС (Авто)'!YO"&amp;$J$26),$C14,'Полная ст-ть с уч.НЗС (Авто)'!JR$11:INDIRECT("'Полная ст-ть с уч.НЗС (Авто)'!JR"&amp;$J$26))/$D14)</f>
        <v>0</v>
      </c>
      <c r="JS14" s="44">
        <f ca="1">IF($D14=0,0,SUMIF('Полная ст-ть с уч.НЗС (Авто)'!$YO$11:INDIRECT("'Полная ст-ть с уч.НЗС (Авто)'!YO"&amp;$J$26),$C14,'Полная ст-ть с уч.НЗС (Авто)'!JS$11:INDIRECT("'Полная ст-ть с уч.НЗС (Авто)'!JS"&amp;$J$26))/$D14)</f>
        <v>0</v>
      </c>
      <c r="JT14" s="44">
        <f ca="1">IF($D14=0,0,SUMIF('Полная ст-ть с уч.НЗС (Авто)'!$YO$11:INDIRECT("'Полная ст-ть с уч.НЗС (Авто)'!YO"&amp;$J$26),$C14,'Полная ст-ть с уч.НЗС (Авто)'!JT$11:INDIRECT("'Полная ст-ть с уч.НЗС (Авто)'!JT"&amp;$J$26))/$D14)</f>
        <v>0</v>
      </c>
      <c r="JU14" s="44">
        <f ca="1">IF($D14=0,0,SUMIF('Полная ст-ть с уч.НЗС (Авто)'!$YO$11:INDIRECT("'Полная ст-ть с уч.НЗС (Авто)'!YO"&amp;$J$26),$C14,'Полная ст-ть с уч.НЗС (Авто)'!JU$11:INDIRECT("'Полная ст-ть с уч.НЗС (Авто)'!JU"&amp;$J$26))/$D14)</f>
        <v>0</v>
      </c>
      <c r="JV14" s="44">
        <f ca="1">IF($D14=0,0,SUMIF('Полная ст-ть с уч.НЗС (Авто)'!$YO$11:INDIRECT("'Полная ст-ть с уч.НЗС (Авто)'!YO"&amp;$J$26),$C14,'Полная ст-ть с уч.НЗС (Авто)'!JV$11:INDIRECT("'Полная ст-ть с уч.НЗС (Авто)'!JV"&amp;$J$26))/$D14)</f>
        <v>0</v>
      </c>
      <c r="JW14" s="44">
        <f ca="1">IF($D14=0,0,SUMIF('Полная ст-ть с уч.НЗС (Авто)'!$YO$11:INDIRECT("'Полная ст-ть с уч.НЗС (Авто)'!YO"&amp;$J$26),$C14,'Полная ст-ть с уч.НЗС (Авто)'!JW$11:INDIRECT("'Полная ст-ть с уч.НЗС (Авто)'!JW"&amp;$J$26))/$D14)</f>
        <v>0</v>
      </c>
      <c r="JX14" s="44">
        <f ca="1">IF($D14=0,0,SUMIF('Полная ст-ть с уч.НЗС (Авто)'!$YO$11:INDIRECT("'Полная ст-ть с уч.НЗС (Авто)'!YO"&amp;$J$26),$C14,'Полная ст-ть с уч.НЗС (Авто)'!JX$11:INDIRECT("'Полная ст-ть с уч.НЗС (Авто)'!JX"&amp;$J$26))/$D14)</f>
        <v>0</v>
      </c>
      <c r="JY14" s="44">
        <f ca="1">IF($D14=0,0,SUMIF('Полная ст-ть с уч.НЗС (Авто)'!$YO$11:INDIRECT("'Полная ст-ть с уч.НЗС (Авто)'!YO"&amp;$J$26),$C14,'Полная ст-ть с уч.НЗС (Авто)'!JY$11:INDIRECT("'Полная ст-ть с уч.НЗС (Авто)'!JY"&amp;$J$26))/$D14)</f>
        <v>0</v>
      </c>
      <c r="JZ14" s="44">
        <f ca="1">IF($D14=0,0,SUMIF('Полная ст-ть с уч.НЗС (Авто)'!$YO$11:INDIRECT("'Полная ст-ть с уч.НЗС (Авто)'!YO"&amp;$J$26),$C14,'Полная ст-ть с уч.НЗС (Авто)'!JZ$11:INDIRECT("'Полная ст-ть с уч.НЗС (Авто)'!JZ"&amp;$J$26))/$D14)</f>
        <v>0</v>
      </c>
      <c r="KA14" s="44">
        <f ca="1">IF($D14=0,0,SUMIF('Полная ст-ть с уч.НЗС (Авто)'!$YO$11:INDIRECT("'Полная ст-ть с уч.НЗС (Авто)'!YO"&amp;$J$26),$C14,'Полная ст-ть с уч.НЗС (Авто)'!KA$11:INDIRECT("'Полная ст-ть с уч.НЗС (Авто)'!KA"&amp;$J$26))/$D14)</f>
        <v>0</v>
      </c>
      <c r="KB14" s="44">
        <f ca="1">IF($D14=0,0,SUMIF('Полная ст-ть с уч.НЗС (Авто)'!$YO$11:INDIRECT("'Полная ст-ть с уч.НЗС (Авто)'!YO"&amp;$J$26),$C14,'Полная ст-ть с уч.НЗС (Авто)'!KB$11:INDIRECT("'Полная ст-ть с уч.НЗС (Авто)'!KB"&amp;$J$26))/$D14)</f>
        <v>0</v>
      </c>
      <c r="KC14" s="44">
        <f ca="1">IF($D14=0,0,SUMIF('Полная ст-ть с уч.НЗС (Авто)'!$YO$11:INDIRECT("'Полная ст-ть с уч.НЗС (Авто)'!YO"&amp;$J$26),$C14,'Полная ст-ть с уч.НЗС (Авто)'!KC$11:INDIRECT("'Полная ст-ть с уч.НЗС (Авто)'!KC"&amp;$J$26))/$D14)</f>
        <v>0</v>
      </c>
      <c r="KD14" s="44">
        <f ca="1">IF($D14=0,0,SUMIF('Полная ст-ть с уч.НЗС (Авто)'!$YO$11:INDIRECT("'Полная ст-ть с уч.НЗС (Авто)'!YO"&amp;$J$26),$C14,'Полная ст-ть с уч.НЗС (Авто)'!KD$11:INDIRECT("'Полная ст-ть с уч.НЗС (Авто)'!KD"&amp;$J$26))/$D14)</f>
        <v>0</v>
      </c>
      <c r="KE14" s="44">
        <f ca="1">IF($D14=0,0,SUMIF('Полная ст-ть с уч.НЗС (Авто)'!$YO$11:INDIRECT("'Полная ст-ть с уч.НЗС (Авто)'!YO"&amp;$J$26),$C14,'Полная ст-ть с уч.НЗС (Авто)'!KE$11:INDIRECT("'Полная ст-ть с уч.НЗС (Авто)'!KE"&amp;$J$26))/$D14)</f>
        <v>0</v>
      </c>
      <c r="KF14" s="44">
        <f ca="1">IF($D14=0,0,SUMIF('Полная ст-ть с уч.НЗС (Авто)'!$YO$11:INDIRECT("'Полная ст-ть с уч.НЗС (Авто)'!YO"&amp;$J$26),$C14,'Полная ст-ть с уч.НЗС (Авто)'!KF$11:INDIRECT("'Полная ст-ть с уч.НЗС (Авто)'!KF"&amp;$J$26))/$D14)</f>
        <v>0</v>
      </c>
      <c r="KG14" s="44">
        <f ca="1">IF($D14=0,0,SUMIF('Полная ст-ть с уч.НЗС (Авто)'!$YO$11:INDIRECT("'Полная ст-ть с уч.НЗС (Авто)'!YO"&amp;$J$26),$C14,'Полная ст-ть с уч.НЗС (Авто)'!KG$11:INDIRECT("'Полная ст-ть с уч.НЗС (Авто)'!KG"&amp;$J$26))/$D14)</f>
        <v>0</v>
      </c>
      <c r="KH14" s="44">
        <f ca="1">IF($D14=0,0,SUMIF('Полная ст-ть с уч.НЗС (Авто)'!$YO$11:INDIRECT("'Полная ст-ть с уч.НЗС (Авто)'!YO"&amp;$J$26),$C14,'Полная ст-ть с уч.НЗС (Авто)'!KH$11:INDIRECT("'Полная ст-ть с уч.НЗС (Авто)'!KH"&amp;$J$26))/$D14)</f>
        <v>0</v>
      </c>
      <c r="KI14" s="44">
        <f ca="1">IF($D14=0,0,SUMIF('Полная ст-ть с уч.НЗС (Авто)'!$YO$11:INDIRECT("'Полная ст-ть с уч.НЗС (Авто)'!YO"&amp;$J$26),$C14,'Полная ст-ть с уч.НЗС (Авто)'!KI$11:INDIRECT("'Полная ст-ть с уч.НЗС (Авто)'!KI"&amp;$J$26))/$D14)</f>
        <v>0</v>
      </c>
      <c r="KJ14" s="44">
        <f ca="1">IF($D14=0,0,SUMIF('Полная ст-ть с уч.НЗС (Авто)'!$YO$11:INDIRECT("'Полная ст-ть с уч.НЗС (Авто)'!YO"&amp;$J$26),$C14,'Полная ст-ть с уч.НЗС (Авто)'!KJ$11:INDIRECT("'Полная ст-ть с уч.НЗС (Авто)'!KJ"&amp;$J$26))/$D14)</f>
        <v>0</v>
      </c>
      <c r="KK14" s="44">
        <f ca="1">IF($D14=0,0,SUMIF('Полная ст-ть с уч.НЗС (Авто)'!$YO$11:INDIRECT("'Полная ст-ть с уч.НЗС (Авто)'!YO"&amp;$J$26),$C14,'Полная ст-ть с уч.НЗС (Авто)'!KK$11:INDIRECT("'Полная ст-ть с уч.НЗС (Авто)'!KK"&amp;$J$26))/$D14)</f>
        <v>0</v>
      </c>
      <c r="KL14" s="44">
        <f ca="1">IF($D14=0,0,SUMIF('Полная ст-ть с уч.НЗС (Авто)'!$YO$11:INDIRECT("'Полная ст-ть с уч.НЗС (Авто)'!YO"&amp;$J$26),$C14,'Полная ст-ть с уч.НЗС (Авто)'!KL$11:INDIRECT("'Полная ст-ть с уч.НЗС (Авто)'!KL"&amp;$J$26))/$D14)</f>
        <v>0</v>
      </c>
      <c r="KM14" s="44">
        <f ca="1">IF($D14=0,0,SUMIF('Полная ст-ть с уч.НЗС (Авто)'!$YO$11:INDIRECT("'Полная ст-ть с уч.НЗС (Авто)'!YO"&amp;$J$26),$C14,'Полная ст-ть с уч.НЗС (Авто)'!KM$11:INDIRECT("'Полная ст-ть с уч.НЗС (Авто)'!KM"&amp;$J$26))/$D14)</f>
        <v>0</v>
      </c>
      <c r="KN14" s="44">
        <f ca="1">IF($D14=0,0,SUMIF('Полная ст-ть с уч.НЗС (Авто)'!$YO$11:INDIRECT("'Полная ст-ть с уч.НЗС (Авто)'!YO"&amp;$J$26),$C14,'Полная ст-ть с уч.НЗС (Авто)'!KN$11:INDIRECT("'Полная ст-ть с уч.НЗС (Авто)'!KN"&amp;$J$26))/$D14)</f>
        <v>0</v>
      </c>
      <c r="KO14" s="44">
        <f ca="1">IF($D14=0,0,SUMIF('Полная ст-ть с уч.НЗС (Авто)'!$YO$11:INDIRECT("'Полная ст-ть с уч.НЗС (Авто)'!YO"&amp;$J$26),$C14,'Полная ст-ть с уч.НЗС (Авто)'!KO$11:INDIRECT("'Полная ст-ть с уч.НЗС (Авто)'!KO"&amp;$J$26))/$D14)</f>
        <v>0</v>
      </c>
      <c r="KP14" s="44">
        <f ca="1">IF($D14=0,0,SUMIF('Полная ст-ть с уч.НЗС (Авто)'!$YO$11:INDIRECT("'Полная ст-ть с уч.НЗС (Авто)'!YO"&amp;$J$26),$C14,'Полная ст-ть с уч.НЗС (Авто)'!KP$11:INDIRECT("'Полная ст-ть с уч.НЗС (Авто)'!KP"&amp;$J$26))/$D14)</f>
        <v>0</v>
      </c>
      <c r="KQ14" s="44">
        <f ca="1">IF($D14=0,0,SUMIF('Полная ст-ть с уч.НЗС (Авто)'!$YO$11:INDIRECT("'Полная ст-ть с уч.НЗС (Авто)'!YO"&amp;$J$26),$C14,'Полная ст-ть с уч.НЗС (Авто)'!KQ$11:INDIRECT("'Полная ст-ть с уч.НЗС (Авто)'!KQ"&amp;$J$26))/$D14)</f>
        <v>0</v>
      </c>
      <c r="KR14" s="44">
        <f ca="1">IF($D14=0,0,SUMIF('Полная ст-ть с уч.НЗС (Авто)'!$YO$11:INDIRECT("'Полная ст-ть с уч.НЗС (Авто)'!YO"&amp;$J$26),$C14,'Полная ст-ть с уч.НЗС (Авто)'!KR$11:INDIRECT("'Полная ст-ть с уч.НЗС (Авто)'!KR"&amp;$J$26))/$D14)</f>
        <v>0</v>
      </c>
      <c r="KS14" s="44">
        <f ca="1">IF($D14=0,0,SUMIF('Полная ст-ть с уч.НЗС (Авто)'!$YO$11:INDIRECT("'Полная ст-ть с уч.НЗС (Авто)'!YO"&amp;$J$26),$C14,'Полная ст-ть с уч.НЗС (Авто)'!KS$11:INDIRECT("'Полная ст-ть с уч.НЗС (Авто)'!KS"&amp;$J$26))/$D14)</f>
        <v>0</v>
      </c>
      <c r="KT14" s="44">
        <f ca="1">IF($D14=0,0,SUMIF('Полная ст-ть с уч.НЗС (Авто)'!$YO$11:INDIRECT("'Полная ст-ть с уч.НЗС (Авто)'!YO"&amp;$J$26),$C14,'Полная ст-ть с уч.НЗС (Авто)'!KT$11:INDIRECT("'Полная ст-ть с уч.НЗС (Авто)'!KT"&amp;$J$26))/$D14)</f>
        <v>0</v>
      </c>
      <c r="KU14" s="44">
        <f ca="1">IF($D14=0,0,SUMIF('Полная ст-ть с уч.НЗС (Авто)'!$YO$11:INDIRECT("'Полная ст-ть с уч.НЗС (Авто)'!YO"&amp;$J$26),$C14,'Полная ст-ть с уч.НЗС (Авто)'!KU$11:INDIRECT("'Полная ст-ть с уч.НЗС (Авто)'!KU"&amp;$J$26))/$D14)</f>
        <v>0</v>
      </c>
      <c r="KV14" s="44">
        <f ca="1">IF($D14=0,0,SUMIF('Полная ст-ть с уч.НЗС (Авто)'!$YO$11:INDIRECT("'Полная ст-ть с уч.НЗС (Авто)'!YO"&amp;$J$26),$C14,'Полная ст-ть с уч.НЗС (Авто)'!KV$11:INDIRECT("'Полная ст-ть с уч.НЗС (Авто)'!KV"&amp;$J$26))/$D14)</f>
        <v>0</v>
      </c>
      <c r="KW14" s="44">
        <f ca="1">IF($D14=0,0,SUMIF('Полная ст-ть с уч.НЗС (Авто)'!$YO$11:INDIRECT("'Полная ст-ть с уч.НЗС (Авто)'!YO"&amp;$J$26),$C14,'Полная ст-ть с уч.НЗС (Авто)'!KW$11:INDIRECT("'Полная ст-ть с уч.НЗС (Авто)'!KW"&amp;$J$26))/$D14)</f>
        <v>0</v>
      </c>
      <c r="KX14" s="44">
        <f ca="1">IF($D14=0,0,SUMIF('Полная ст-ть с уч.НЗС (Авто)'!$YO$11:INDIRECT("'Полная ст-ть с уч.НЗС (Авто)'!YO"&amp;$J$26),$C14,'Полная ст-ть с уч.НЗС (Авто)'!KX$11:INDIRECT("'Полная ст-ть с уч.НЗС (Авто)'!KX"&amp;$J$26))/$D14)</f>
        <v>0</v>
      </c>
      <c r="KY14" s="44">
        <f ca="1">IF($D14=0,0,SUMIF('Полная ст-ть с уч.НЗС (Авто)'!$YO$11:INDIRECT("'Полная ст-ть с уч.НЗС (Авто)'!YO"&amp;$J$26),$C14,'Полная ст-ть с уч.НЗС (Авто)'!KY$11:INDIRECT("'Полная ст-ть с уч.НЗС (Авто)'!KY"&amp;$J$26))/$D14)</f>
        <v>0</v>
      </c>
      <c r="KZ14" s="44">
        <f ca="1">IF($D14=0,0,SUMIF('Полная ст-ть с уч.НЗС (Авто)'!$YO$11:INDIRECT("'Полная ст-ть с уч.НЗС (Авто)'!YO"&amp;$J$26),$C14,'Полная ст-ть с уч.НЗС (Авто)'!KZ$11:INDIRECT("'Полная ст-ть с уч.НЗС (Авто)'!KZ"&amp;$J$26))/$D14)</f>
        <v>0</v>
      </c>
      <c r="LA14" s="44">
        <f ca="1">IF($D14=0,0,SUMIF('Полная ст-ть с уч.НЗС (Авто)'!$YO$11:INDIRECT("'Полная ст-ть с уч.НЗС (Авто)'!YO"&amp;$J$26),$C14,'Полная ст-ть с уч.НЗС (Авто)'!LA$11:INDIRECT("'Полная ст-ть с уч.НЗС (Авто)'!LA"&amp;$J$26))/$D14)</f>
        <v>0</v>
      </c>
      <c r="LB14" s="44">
        <f ca="1">IF($D14=0,0,SUMIF('Полная ст-ть с уч.НЗС (Авто)'!$YO$11:INDIRECT("'Полная ст-ть с уч.НЗС (Авто)'!YO"&amp;$J$26),$C14,'Полная ст-ть с уч.НЗС (Авто)'!LB$11:INDIRECT("'Полная ст-ть с уч.НЗС (Авто)'!LB"&amp;$J$26))/$D14)</f>
        <v>0</v>
      </c>
      <c r="LC14" s="44">
        <f ca="1">IF($D14=0,0,SUMIF('Полная ст-ть с уч.НЗС (Авто)'!$YO$11:INDIRECT("'Полная ст-ть с уч.НЗС (Авто)'!YO"&amp;$J$26),$C14,'Полная ст-ть с уч.НЗС (Авто)'!LC$11:INDIRECT("'Полная ст-ть с уч.НЗС (Авто)'!LC"&amp;$J$26))/$D14)</f>
        <v>0</v>
      </c>
      <c r="LD14" s="44">
        <f ca="1">IF($D14=0,0,SUMIF('Полная ст-ть с уч.НЗС (Авто)'!$YO$11:INDIRECT("'Полная ст-ть с уч.НЗС (Авто)'!YO"&amp;$J$26),$C14,'Полная ст-ть с уч.НЗС (Авто)'!LD$11:INDIRECT("'Полная ст-ть с уч.НЗС (Авто)'!LD"&amp;$J$26))/$D14)</f>
        <v>0</v>
      </c>
      <c r="LE14" s="44">
        <f ca="1">IF($D14=0,0,SUMIF('Полная ст-ть с уч.НЗС (Авто)'!$YO$11:INDIRECT("'Полная ст-ть с уч.НЗС (Авто)'!YO"&amp;$J$26),$C14,'Полная ст-ть с уч.НЗС (Авто)'!LE$11:INDIRECT("'Полная ст-ть с уч.НЗС (Авто)'!LE"&amp;$J$26))/$D14)</f>
        <v>0</v>
      </c>
      <c r="LF14" s="44">
        <f ca="1">IF($D14=0,0,SUMIF('Полная ст-ть с уч.НЗС (Авто)'!$YO$11:INDIRECT("'Полная ст-ть с уч.НЗС (Авто)'!YO"&amp;$J$26),$C14,'Полная ст-ть с уч.НЗС (Авто)'!LF$11:INDIRECT("'Полная ст-ть с уч.НЗС (Авто)'!LF"&amp;$J$26))/$D14)</f>
        <v>0</v>
      </c>
      <c r="LG14" s="44">
        <f ca="1">IF($D14=0,0,SUMIF('Полная ст-ть с уч.НЗС (Авто)'!$YO$11:INDIRECT("'Полная ст-ть с уч.НЗС (Авто)'!YO"&amp;$J$26),$C14,'Полная ст-ть с уч.НЗС (Авто)'!LG$11:INDIRECT("'Полная ст-ть с уч.НЗС (Авто)'!LG"&amp;$J$26))/$D14)</f>
        <v>0</v>
      </c>
      <c r="LH14" s="44">
        <f ca="1">IF($D14=0,0,SUMIF('Полная ст-ть с уч.НЗС (Авто)'!$YO$11:INDIRECT("'Полная ст-ть с уч.НЗС (Авто)'!YO"&amp;$J$26),$C14,'Полная ст-ть с уч.НЗС (Авто)'!LH$11:INDIRECT("'Полная ст-ть с уч.НЗС (Авто)'!LH"&amp;$J$26))/$D14)</f>
        <v>0</v>
      </c>
      <c r="LI14" s="44">
        <f ca="1">IF($D14=0,0,SUMIF('Полная ст-ть с уч.НЗС (Авто)'!$YO$11:INDIRECT("'Полная ст-ть с уч.НЗС (Авто)'!YO"&amp;$J$26),$C14,'Полная ст-ть с уч.НЗС (Авто)'!LI$11:INDIRECT("'Полная ст-ть с уч.НЗС (Авто)'!LI"&amp;$J$26))/$D14)</f>
        <v>0</v>
      </c>
      <c r="LJ14" s="44">
        <f ca="1">IF($D14=0,0,SUMIF('Полная ст-ть с уч.НЗС (Авто)'!$YO$11:INDIRECT("'Полная ст-ть с уч.НЗС (Авто)'!YO"&amp;$J$26),$C14,'Полная ст-ть с уч.НЗС (Авто)'!LJ$11:INDIRECT("'Полная ст-ть с уч.НЗС (Авто)'!LJ"&amp;$J$26))/$D14)</f>
        <v>0</v>
      </c>
      <c r="LK14" s="44">
        <f ca="1">IF($D14=0,0,SUMIF('Полная ст-ть с уч.НЗС (Авто)'!$YO$11:INDIRECT("'Полная ст-ть с уч.НЗС (Авто)'!YO"&amp;$J$26),$C14,'Полная ст-ть с уч.НЗС (Авто)'!LK$11:INDIRECT("'Полная ст-ть с уч.НЗС (Авто)'!LK"&amp;$J$26))/$D14)</f>
        <v>0</v>
      </c>
      <c r="LL14" s="44">
        <f ca="1">IF($D14=0,0,SUMIF('Полная ст-ть с уч.НЗС (Авто)'!$YO$11:INDIRECT("'Полная ст-ть с уч.НЗС (Авто)'!YO"&amp;$J$26),$C14,'Полная ст-ть с уч.НЗС (Авто)'!LL$11:INDIRECT("'Полная ст-ть с уч.НЗС (Авто)'!LL"&amp;$J$26))/$D14)</f>
        <v>0</v>
      </c>
      <c r="LM14" s="44">
        <f ca="1">IF($D14=0,0,SUMIF('Полная ст-ть с уч.НЗС (Авто)'!$YO$11:INDIRECT("'Полная ст-ть с уч.НЗС (Авто)'!YO"&amp;$J$26),$C14,'Полная ст-ть с уч.НЗС (Авто)'!LM$11:INDIRECT("'Полная ст-ть с уч.НЗС (Авто)'!LM"&amp;$J$26))/$D14)</f>
        <v>0</v>
      </c>
      <c r="LN14" s="44">
        <f ca="1">IF($D14=0,0,SUMIF('Полная ст-ть с уч.НЗС (Авто)'!$YO$11:INDIRECT("'Полная ст-ть с уч.НЗС (Авто)'!YO"&amp;$J$26),$C14,'Полная ст-ть с уч.НЗС (Авто)'!LN$11:INDIRECT("'Полная ст-ть с уч.НЗС (Авто)'!LN"&amp;$J$26))/$D14)</f>
        <v>0</v>
      </c>
      <c r="LO14" s="44">
        <f ca="1">IF($D14=0,0,SUMIF('Полная ст-ть с уч.НЗС (Авто)'!$YO$11:INDIRECT("'Полная ст-ть с уч.НЗС (Авто)'!YO"&amp;$J$26),$C14,'Полная ст-ть с уч.НЗС (Авто)'!LO$11:INDIRECT("'Полная ст-ть с уч.НЗС (Авто)'!LO"&amp;$J$26))/$D14)</f>
        <v>0</v>
      </c>
      <c r="LP14" s="44">
        <f ca="1">IF($D14=0,0,SUMIF('Полная ст-ть с уч.НЗС (Авто)'!$YO$11:INDIRECT("'Полная ст-ть с уч.НЗС (Авто)'!YO"&amp;$J$26),$C14,'Полная ст-ть с уч.НЗС (Авто)'!LP$11:INDIRECT("'Полная ст-ть с уч.НЗС (Авто)'!LP"&amp;$J$26))/$D14)</f>
        <v>0</v>
      </c>
      <c r="LQ14" s="44">
        <f ca="1">IF($D14=0,0,SUMIF('Полная ст-ть с уч.НЗС (Авто)'!$YO$11:INDIRECT("'Полная ст-ть с уч.НЗС (Авто)'!YO"&amp;$J$26),$C14,'Полная ст-ть с уч.НЗС (Авто)'!LQ$11:INDIRECT("'Полная ст-ть с уч.НЗС (Авто)'!LQ"&amp;$J$26))/$D14)</f>
        <v>0</v>
      </c>
      <c r="LR14" s="44">
        <f ca="1">IF($D14=0,0,SUMIF('Полная ст-ть с уч.НЗС (Авто)'!$YO$11:INDIRECT("'Полная ст-ть с уч.НЗС (Авто)'!YO"&amp;$J$26),$C14,'Полная ст-ть с уч.НЗС (Авто)'!LR$11:INDIRECT("'Полная ст-ть с уч.НЗС (Авто)'!LR"&amp;$J$26))/$D14)</f>
        <v>0</v>
      </c>
      <c r="LS14" s="44">
        <f ca="1">IF($D14=0,0,SUMIF('Полная ст-ть с уч.НЗС (Авто)'!$YO$11:INDIRECT("'Полная ст-ть с уч.НЗС (Авто)'!YO"&amp;$J$26),$C14,'Полная ст-ть с уч.НЗС (Авто)'!LS$11:INDIRECT("'Полная ст-ть с уч.НЗС (Авто)'!LS"&amp;$J$26))/$D14)</f>
        <v>0</v>
      </c>
      <c r="LT14" s="44">
        <f ca="1">IF($D14=0,0,SUMIF('Полная ст-ть с уч.НЗС (Авто)'!$YO$11:INDIRECT("'Полная ст-ть с уч.НЗС (Авто)'!YO"&amp;$J$26),$C14,'Полная ст-ть с уч.НЗС (Авто)'!LT$11:INDIRECT("'Полная ст-ть с уч.НЗС (Авто)'!LT"&amp;$J$26))/$D14)</f>
        <v>0</v>
      </c>
      <c r="LU14" s="44">
        <f ca="1">IF($D14=0,0,SUMIF('Полная ст-ть с уч.НЗС (Авто)'!$YO$11:INDIRECT("'Полная ст-ть с уч.НЗС (Авто)'!YO"&amp;$J$26),$C14,'Полная ст-ть с уч.НЗС (Авто)'!LU$11:INDIRECT("'Полная ст-ть с уч.НЗС (Авто)'!LU"&amp;$J$26))/$D14)</f>
        <v>0</v>
      </c>
      <c r="LV14" s="44">
        <f ca="1">IF($D14=0,0,SUMIF('Полная ст-ть с уч.НЗС (Авто)'!$YO$11:INDIRECT("'Полная ст-ть с уч.НЗС (Авто)'!YO"&amp;$J$26),$C14,'Полная ст-ть с уч.НЗС (Авто)'!LV$11:INDIRECT("'Полная ст-ть с уч.НЗС (Авто)'!LV"&amp;$J$26))/$D14)</f>
        <v>0</v>
      </c>
      <c r="LW14" s="44">
        <f ca="1">IF($D14=0,0,SUMIF('Полная ст-ть с уч.НЗС (Авто)'!$YO$11:INDIRECT("'Полная ст-ть с уч.НЗС (Авто)'!YO"&amp;$J$26),$C14,'Полная ст-ть с уч.НЗС (Авто)'!LW$11:INDIRECT("'Полная ст-ть с уч.НЗС (Авто)'!LW"&amp;$J$26))/$D14)</f>
        <v>0</v>
      </c>
      <c r="LX14" s="44">
        <f ca="1">IF($D14=0,0,SUMIF('Полная ст-ть с уч.НЗС (Авто)'!$YO$11:INDIRECT("'Полная ст-ть с уч.НЗС (Авто)'!YO"&amp;$J$26),$C14,'Полная ст-ть с уч.НЗС (Авто)'!LX$11:INDIRECT("'Полная ст-ть с уч.НЗС (Авто)'!LX"&amp;$J$26))/$D14)</f>
        <v>0</v>
      </c>
      <c r="LY14" s="44">
        <f ca="1">IF($D14=0,0,SUMIF('Полная ст-ть с уч.НЗС (Авто)'!$YO$11:INDIRECT("'Полная ст-ть с уч.НЗС (Авто)'!YO"&amp;$J$26),$C14,'Полная ст-ть с уч.НЗС (Авто)'!LY$11:INDIRECT("'Полная ст-ть с уч.НЗС (Авто)'!LY"&amp;$J$26))/$D14)</f>
        <v>0</v>
      </c>
      <c r="LZ14" s="44">
        <f ca="1">IF($D14=0,0,SUMIF('Полная ст-ть с уч.НЗС (Авто)'!$YO$11:INDIRECT("'Полная ст-ть с уч.НЗС (Авто)'!YO"&amp;$J$26),$C14,'Полная ст-ть с уч.НЗС (Авто)'!LZ$11:INDIRECT("'Полная ст-ть с уч.НЗС (Авто)'!LZ"&amp;$J$26))/$D14)</f>
        <v>0</v>
      </c>
      <c r="MA14" s="44">
        <f ca="1">IF($D14=0,0,SUMIF('Полная ст-ть с уч.НЗС (Авто)'!$YO$11:INDIRECT("'Полная ст-ть с уч.НЗС (Авто)'!YO"&amp;$J$26),$C14,'Полная ст-ть с уч.НЗС (Авто)'!MA$11:INDIRECT("'Полная ст-ть с уч.НЗС (Авто)'!MA"&amp;$J$26))/$D14)</f>
        <v>0</v>
      </c>
      <c r="MB14" s="44">
        <f ca="1">IF($D14=0,0,SUMIF('Полная ст-ть с уч.НЗС (Авто)'!$YO$11:INDIRECT("'Полная ст-ть с уч.НЗС (Авто)'!YO"&amp;$J$26),$C14,'Полная ст-ть с уч.НЗС (Авто)'!MB$11:INDIRECT("'Полная ст-ть с уч.НЗС (Авто)'!MB"&amp;$J$26))/$D14)</f>
        <v>0</v>
      </c>
      <c r="MC14" s="44">
        <f ca="1">IF($D14=0,0,SUMIF('Полная ст-ть с уч.НЗС (Авто)'!$YO$11:INDIRECT("'Полная ст-ть с уч.НЗС (Авто)'!YO"&amp;$J$26),$C14,'Полная ст-ть с уч.НЗС (Авто)'!MC$11:INDIRECT("'Полная ст-ть с уч.НЗС (Авто)'!MC"&amp;$J$26))/$D14)</f>
        <v>0</v>
      </c>
      <c r="MD14" s="44">
        <f ca="1">IF($D14=0,0,SUMIF('Полная ст-ть с уч.НЗС (Авто)'!$YO$11:INDIRECT("'Полная ст-ть с уч.НЗС (Авто)'!YO"&amp;$J$26),$C14,'Полная ст-ть с уч.НЗС (Авто)'!MD$11:INDIRECT("'Полная ст-ть с уч.НЗС (Авто)'!MD"&amp;$J$26))/$D14)</f>
        <v>0</v>
      </c>
      <c r="ME14" s="44">
        <f ca="1">IF($D14=0,0,SUMIF('Полная ст-ть с уч.НЗС (Авто)'!$YO$11:INDIRECT("'Полная ст-ть с уч.НЗС (Авто)'!YO"&amp;$J$26),$C14,'Полная ст-ть с уч.НЗС (Авто)'!ME$11:INDIRECT("'Полная ст-ть с уч.НЗС (Авто)'!ME"&amp;$J$26))/$D14)</f>
        <v>0</v>
      </c>
      <c r="MF14" s="44">
        <f ca="1">IF($D14=0,0,SUMIF('Полная ст-ть с уч.НЗС (Авто)'!$YO$11:INDIRECT("'Полная ст-ть с уч.НЗС (Авто)'!YO"&amp;$J$26),$C14,'Полная ст-ть с уч.НЗС (Авто)'!MF$11:INDIRECT("'Полная ст-ть с уч.НЗС (Авто)'!MF"&amp;$J$26))/$D14)</f>
        <v>0</v>
      </c>
      <c r="MG14" s="44">
        <f ca="1">IF($D14=0,0,SUMIF('Полная ст-ть с уч.НЗС (Авто)'!$YO$11:INDIRECT("'Полная ст-ть с уч.НЗС (Авто)'!YO"&amp;$J$26),$C14,'Полная ст-ть с уч.НЗС (Авто)'!MG$11:INDIRECT("'Полная ст-ть с уч.НЗС (Авто)'!MG"&amp;$J$26))/$D14)</f>
        <v>0</v>
      </c>
      <c r="MH14" s="44">
        <f ca="1">IF($D14=0,0,SUMIF('Полная ст-ть с уч.НЗС (Авто)'!$YO$11:INDIRECT("'Полная ст-ть с уч.НЗС (Авто)'!YO"&amp;$J$26),$C14,'Полная ст-ть с уч.НЗС (Авто)'!MH$11:INDIRECT("'Полная ст-ть с уч.НЗС (Авто)'!MH"&amp;$J$26))/$D14)</f>
        <v>0</v>
      </c>
      <c r="MI14" s="44">
        <f ca="1">IF($D14=0,0,SUMIF('Полная ст-ть с уч.НЗС (Авто)'!$YO$11:INDIRECT("'Полная ст-ть с уч.НЗС (Авто)'!YO"&amp;$J$26),$C14,'Полная ст-ть с уч.НЗС (Авто)'!MI$11:INDIRECT("'Полная ст-ть с уч.НЗС (Авто)'!MI"&amp;$J$26))/$D14)</f>
        <v>0</v>
      </c>
      <c r="MJ14" s="44">
        <f ca="1">IF($D14=0,0,SUMIF('Полная ст-ть с уч.НЗС (Авто)'!$YO$11:INDIRECT("'Полная ст-ть с уч.НЗС (Авто)'!YO"&amp;$J$26),$C14,'Полная ст-ть с уч.НЗС (Авто)'!MJ$11:INDIRECT("'Полная ст-ть с уч.НЗС (Авто)'!MJ"&amp;$J$26))/$D14)</f>
        <v>0</v>
      </c>
      <c r="MK14" s="44">
        <f ca="1">IF($D14=0,0,SUMIF('Полная ст-ть с уч.НЗС (Авто)'!$YO$11:INDIRECT("'Полная ст-ть с уч.НЗС (Авто)'!YO"&amp;$J$26),$C14,'Полная ст-ть с уч.НЗС (Авто)'!MK$11:INDIRECT("'Полная ст-ть с уч.НЗС (Авто)'!MK"&amp;$J$26))/$D14)</f>
        <v>0</v>
      </c>
      <c r="ML14" s="44">
        <f ca="1">IF($D14=0,0,SUMIF('Полная ст-ть с уч.НЗС (Авто)'!$YO$11:INDIRECT("'Полная ст-ть с уч.НЗС (Авто)'!YO"&amp;$J$26),$C14,'Полная ст-ть с уч.НЗС (Авто)'!ML$11:INDIRECT("'Полная ст-ть с уч.НЗС (Авто)'!ML"&amp;$J$26))/$D14)</f>
        <v>0</v>
      </c>
      <c r="MM14" s="44">
        <f ca="1">IF($D14=0,0,SUMIF('Полная ст-ть с уч.НЗС (Авто)'!$YO$11:INDIRECT("'Полная ст-ть с уч.НЗС (Авто)'!YO"&amp;$J$26),$C14,'Полная ст-ть с уч.НЗС (Авто)'!MM$11:INDIRECT("'Полная ст-ть с уч.НЗС (Авто)'!MM"&amp;$J$26))/$D14)</f>
        <v>0</v>
      </c>
      <c r="MN14" s="44">
        <f ca="1">IF($D14=0,0,SUMIF('Полная ст-ть с уч.НЗС (Авто)'!$YO$11:INDIRECT("'Полная ст-ть с уч.НЗС (Авто)'!YO"&amp;$J$26),$C14,'Полная ст-ть с уч.НЗС (Авто)'!MN$11:INDIRECT("'Полная ст-ть с уч.НЗС (Авто)'!MN"&amp;$J$26))/$D14)</f>
        <v>0</v>
      </c>
      <c r="MO14" s="44">
        <f ca="1">IF($D14=0,0,SUMIF('Полная ст-ть с уч.НЗС (Авто)'!$YO$11:INDIRECT("'Полная ст-ть с уч.НЗС (Авто)'!YO"&amp;$J$26),$C14,'Полная ст-ть с уч.НЗС (Авто)'!MO$11:INDIRECT("'Полная ст-ть с уч.НЗС (Авто)'!MO"&amp;$J$26))/$D14)</f>
        <v>0</v>
      </c>
      <c r="MP14" s="44">
        <f ca="1">IF($D14=0,0,SUMIF('Полная ст-ть с уч.НЗС (Авто)'!$YO$11:INDIRECT("'Полная ст-ть с уч.НЗС (Авто)'!YO"&amp;$J$26),$C14,'Полная ст-ть с уч.НЗС (Авто)'!MP$11:INDIRECT("'Полная ст-ть с уч.НЗС (Авто)'!MP"&amp;$J$26))/$D14)</f>
        <v>0</v>
      </c>
      <c r="MQ14" s="44">
        <f ca="1">IF($D14=0,0,SUMIF('Полная ст-ть с уч.НЗС (Авто)'!$YO$11:INDIRECT("'Полная ст-ть с уч.НЗС (Авто)'!YO"&amp;$J$26),$C14,'Полная ст-ть с уч.НЗС (Авто)'!MQ$11:INDIRECT("'Полная ст-ть с уч.НЗС (Авто)'!MQ"&amp;$J$26))/$D14)</f>
        <v>0</v>
      </c>
      <c r="MR14" s="44">
        <f ca="1">IF($D14=0,0,SUMIF('Полная ст-ть с уч.НЗС (Авто)'!$YO$11:INDIRECT("'Полная ст-ть с уч.НЗС (Авто)'!YO"&amp;$J$26),$C14,'Полная ст-ть с уч.НЗС (Авто)'!MR$11:INDIRECT("'Полная ст-ть с уч.НЗС (Авто)'!MR"&amp;$J$26))/$D14)</f>
        <v>0</v>
      </c>
      <c r="MS14" s="44">
        <f ca="1">IF($D14=0,0,SUMIF('Полная ст-ть с уч.НЗС (Авто)'!$YO$11:INDIRECT("'Полная ст-ть с уч.НЗС (Авто)'!YO"&amp;$J$26),$C14,'Полная ст-ть с уч.НЗС (Авто)'!MS$11:INDIRECT("'Полная ст-ть с уч.НЗС (Авто)'!MS"&amp;$J$26))/$D14)</f>
        <v>0</v>
      </c>
      <c r="MT14" s="44">
        <f ca="1">IF($D14=0,0,SUMIF('Полная ст-ть с уч.НЗС (Авто)'!$YO$11:INDIRECT("'Полная ст-ть с уч.НЗС (Авто)'!YO"&amp;$J$26),$C14,'Полная ст-ть с уч.НЗС (Авто)'!MT$11:INDIRECT("'Полная ст-ть с уч.НЗС (Авто)'!MT"&amp;$J$26))/$D14)</f>
        <v>0</v>
      </c>
      <c r="MU14" s="44">
        <f ca="1">IF($D14=0,0,SUMIF('Полная ст-ть с уч.НЗС (Авто)'!$YO$11:INDIRECT("'Полная ст-ть с уч.НЗС (Авто)'!YO"&amp;$J$26),$C14,'Полная ст-ть с уч.НЗС (Авто)'!MU$11:INDIRECT("'Полная ст-ть с уч.НЗС (Авто)'!MU"&amp;$J$26))/$D14)</f>
        <v>0</v>
      </c>
      <c r="MV14" s="44">
        <f ca="1">IF($D14=0,0,SUMIF('Полная ст-ть с уч.НЗС (Авто)'!$YO$11:INDIRECT("'Полная ст-ть с уч.НЗС (Авто)'!YO"&amp;$J$26),$C14,'Полная ст-ть с уч.НЗС (Авто)'!MV$11:INDIRECT("'Полная ст-ть с уч.НЗС (Авто)'!MV"&amp;$J$26))/$D14)</f>
        <v>0</v>
      </c>
      <c r="MW14" s="44">
        <f ca="1">IF($D14=0,0,SUMIF('Полная ст-ть с уч.НЗС (Авто)'!$YO$11:INDIRECT("'Полная ст-ть с уч.НЗС (Авто)'!YO"&amp;$J$26),$C14,'Полная ст-ть с уч.НЗС (Авто)'!MW$11:INDIRECT("'Полная ст-ть с уч.НЗС (Авто)'!MW"&amp;$J$26))/$D14)</f>
        <v>0</v>
      </c>
      <c r="MX14" s="44">
        <f ca="1">IF($D14=0,0,SUMIF('Полная ст-ть с уч.НЗС (Авто)'!$YO$11:INDIRECT("'Полная ст-ть с уч.НЗС (Авто)'!YO"&amp;$J$26),$C14,'Полная ст-ть с уч.НЗС (Авто)'!MX$11:INDIRECT("'Полная ст-ть с уч.НЗС (Авто)'!MX"&amp;$J$26))/$D14)</f>
        <v>0</v>
      </c>
      <c r="MY14" s="44">
        <f ca="1">IF($D14=0,0,SUMIF('Полная ст-ть с уч.НЗС (Авто)'!$YO$11:INDIRECT("'Полная ст-ть с уч.НЗС (Авто)'!YO"&amp;$J$26),$C14,'Полная ст-ть с уч.НЗС (Авто)'!MY$11:INDIRECT("'Полная ст-ть с уч.НЗС (Авто)'!MY"&amp;$J$26))/$D14)</f>
        <v>0</v>
      </c>
      <c r="MZ14" s="44">
        <f ca="1">IF($D14=0,0,SUMIF('Полная ст-ть с уч.НЗС (Авто)'!$YO$11:INDIRECT("'Полная ст-ть с уч.НЗС (Авто)'!YO"&amp;$J$26),$C14,'Полная ст-ть с уч.НЗС (Авто)'!MZ$11:INDIRECT("'Полная ст-ть с уч.НЗС (Авто)'!MZ"&amp;$J$26))/$D14)</f>
        <v>0</v>
      </c>
      <c r="NA14" s="44">
        <f ca="1">IF($D14=0,0,SUMIF('Полная ст-ть с уч.НЗС (Авто)'!$YO$11:INDIRECT("'Полная ст-ть с уч.НЗС (Авто)'!YO"&amp;$J$26),$C14,'Полная ст-ть с уч.НЗС (Авто)'!NA$11:INDIRECT("'Полная ст-ть с уч.НЗС (Авто)'!NA"&amp;$J$26))/$D14)</f>
        <v>0</v>
      </c>
      <c r="NB14" s="44">
        <f ca="1">IF($D14=0,0,SUMIF('Полная ст-ть с уч.НЗС (Авто)'!$YO$11:INDIRECT("'Полная ст-ть с уч.НЗС (Авто)'!YO"&amp;$J$26),$C14,'Полная ст-ть с уч.НЗС (Авто)'!NB$11:INDIRECT("'Полная ст-ть с уч.НЗС (Авто)'!NB"&amp;$J$26))/$D14)</f>
        <v>0</v>
      </c>
      <c r="NC14" s="44">
        <f ca="1">IF($D14=0,0,SUMIF('Полная ст-ть с уч.НЗС (Авто)'!$YO$11:INDIRECT("'Полная ст-ть с уч.НЗС (Авто)'!YO"&amp;$J$26),$C14,'Полная ст-ть с уч.НЗС (Авто)'!NC$11:INDIRECT("'Полная ст-ть с уч.НЗС (Авто)'!NC"&amp;$J$26))/$D14)</f>
        <v>0</v>
      </c>
      <c r="ND14" s="44">
        <f ca="1">IF($D14=0,0,SUMIF('Полная ст-ть с уч.НЗС (Авто)'!$YO$11:INDIRECT("'Полная ст-ть с уч.НЗС (Авто)'!YO"&amp;$J$26),$C14,'Полная ст-ть с уч.НЗС (Авто)'!ND$11:INDIRECT("'Полная ст-ть с уч.НЗС (Авто)'!ND"&amp;$J$26))/$D14)</f>
        <v>0</v>
      </c>
      <c r="NE14" s="44">
        <f ca="1">IF($D14=0,0,SUMIF('Полная ст-ть с уч.НЗС (Авто)'!$YO$11:INDIRECT("'Полная ст-ть с уч.НЗС (Авто)'!YO"&amp;$J$26),$C14,'Полная ст-ть с уч.НЗС (Авто)'!NE$11:INDIRECT("'Полная ст-ть с уч.НЗС (Авто)'!NE"&amp;$J$26))/$D14)</f>
        <v>0</v>
      </c>
      <c r="NF14" s="44">
        <f ca="1">IF($D14=0,0,SUMIF('Полная ст-ть с уч.НЗС (Авто)'!$YO$11:INDIRECT("'Полная ст-ть с уч.НЗС (Авто)'!YO"&amp;$J$26),$C14,'Полная ст-ть с уч.НЗС (Авто)'!NF$11:INDIRECT("'Полная ст-ть с уч.НЗС (Авто)'!NF"&amp;$J$26))/$D14)</f>
        <v>0</v>
      </c>
      <c r="NG14" s="44">
        <f ca="1">IF($D14=0,0,SUMIF('Полная ст-ть с уч.НЗС (Авто)'!$YO$11:INDIRECT("'Полная ст-ть с уч.НЗС (Авто)'!YO"&amp;$J$26),$C14,'Полная ст-ть с уч.НЗС (Авто)'!NG$11:INDIRECT("'Полная ст-ть с уч.НЗС (Авто)'!NG"&amp;$J$26))/$D14)</f>
        <v>0</v>
      </c>
      <c r="NH14" s="44">
        <f ca="1">IF($D14=0,0,SUMIF('Полная ст-ть с уч.НЗС (Авто)'!$YO$11:INDIRECT("'Полная ст-ть с уч.НЗС (Авто)'!YO"&amp;$J$26),$C14,'Полная ст-ть с уч.НЗС (Авто)'!NH$11:INDIRECT("'Полная ст-ть с уч.НЗС (Авто)'!NH"&amp;$J$26))/$D14)</f>
        <v>0</v>
      </c>
      <c r="NI14" s="44">
        <f ca="1">IF($D14=0,0,SUMIF('Полная ст-ть с уч.НЗС (Авто)'!$YO$11:INDIRECT("'Полная ст-ть с уч.НЗС (Авто)'!YO"&amp;$J$26),$C14,'Полная ст-ть с уч.НЗС (Авто)'!NI$11:INDIRECT("'Полная ст-ть с уч.НЗС (Авто)'!NI"&amp;$J$26))/$D14)</f>
        <v>0</v>
      </c>
      <c r="NJ14" s="44">
        <f ca="1">IF($D14=0,0,SUMIF('Полная ст-ть с уч.НЗС (Авто)'!$YO$11:INDIRECT("'Полная ст-ть с уч.НЗС (Авто)'!YO"&amp;$J$26),$C14,'Полная ст-ть с уч.НЗС (Авто)'!NJ$11:INDIRECT("'Полная ст-ть с уч.НЗС (Авто)'!NJ"&amp;$J$26))/$D14)</f>
        <v>0</v>
      </c>
      <c r="NK14" s="44">
        <f ca="1">IF($D14=0,0,SUMIF('Полная ст-ть с уч.НЗС (Авто)'!$YO$11:INDIRECT("'Полная ст-ть с уч.НЗС (Авто)'!YO"&amp;$J$26),$C14,'Полная ст-ть с уч.НЗС (Авто)'!NK$11:INDIRECT("'Полная ст-ть с уч.НЗС (Авто)'!NK"&amp;$J$26))/$D14)</f>
        <v>0</v>
      </c>
      <c r="NL14" s="44">
        <f ca="1">IF($D14=0,0,SUMIF('Полная ст-ть с уч.НЗС (Авто)'!$YO$11:INDIRECT("'Полная ст-ть с уч.НЗС (Авто)'!YO"&amp;$J$26),$C14,'Полная ст-ть с уч.НЗС (Авто)'!NL$11:INDIRECT("'Полная ст-ть с уч.НЗС (Авто)'!NL"&amp;$J$26))/$D14)</f>
        <v>0</v>
      </c>
      <c r="NM14" s="44">
        <f ca="1">IF($D14=0,0,SUMIF('Полная ст-ть с уч.НЗС (Авто)'!$YO$11:INDIRECT("'Полная ст-ть с уч.НЗС (Авто)'!YO"&amp;$J$26),$C14,'Полная ст-ть с уч.НЗС (Авто)'!NM$11:INDIRECT("'Полная ст-ть с уч.НЗС (Авто)'!NM"&amp;$J$26))/$D14)</f>
        <v>0</v>
      </c>
      <c r="NN14" s="44">
        <f ca="1">IF($D14=0,0,SUMIF('Полная ст-ть с уч.НЗС (Авто)'!$YO$11:INDIRECT("'Полная ст-ть с уч.НЗС (Авто)'!YO"&amp;$J$26),$C14,'Полная ст-ть с уч.НЗС (Авто)'!NN$11:INDIRECT("'Полная ст-ть с уч.НЗС (Авто)'!NN"&amp;$J$26))/$D14)</f>
        <v>0</v>
      </c>
      <c r="NO14" s="44">
        <f ca="1">IF($D14=0,0,SUMIF('Полная ст-ть с уч.НЗС (Авто)'!$YO$11:INDIRECT("'Полная ст-ть с уч.НЗС (Авто)'!YO"&amp;$J$26),$C14,'Полная ст-ть с уч.НЗС (Авто)'!NO$11:INDIRECT("'Полная ст-ть с уч.НЗС (Авто)'!NO"&amp;$J$26))/$D14)</f>
        <v>0</v>
      </c>
      <c r="NP14" s="44">
        <f ca="1">IF($D14=0,0,SUMIF('Полная ст-ть с уч.НЗС (Авто)'!$YO$11:INDIRECT("'Полная ст-ть с уч.НЗС (Авто)'!YO"&amp;$J$26),$C14,'Полная ст-ть с уч.НЗС (Авто)'!NP$11:INDIRECT("'Полная ст-ть с уч.НЗС (Авто)'!NP"&amp;$J$26))/$D14)</f>
        <v>0</v>
      </c>
      <c r="NQ14" s="44">
        <f ca="1">IF($D14=0,0,SUMIF('Полная ст-ть с уч.НЗС (Авто)'!$YO$11:INDIRECT("'Полная ст-ть с уч.НЗС (Авто)'!YO"&amp;$J$26),$C14,'Полная ст-ть с уч.НЗС (Авто)'!NQ$11:INDIRECT("'Полная ст-ть с уч.НЗС (Авто)'!NQ"&amp;$J$26))/$D14)</f>
        <v>0</v>
      </c>
      <c r="NR14" s="44">
        <f ca="1">IF($D14=0,0,SUMIF('Полная ст-ть с уч.НЗС (Авто)'!$YO$11:INDIRECT("'Полная ст-ть с уч.НЗС (Авто)'!YO"&amp;$J$26),$C14,'Полная ст-ть с уч.НЗС (Авто)'!NR$11:INDIRECT("'Полная ст-ть с уч.НЗС (Авто)'!NR"&amp;$J$26))/$D14)</f>
        <v>0</v>
      </c>
      <c r="NS14" s="44">
        <f ca="1">IF($D14=0,0,SUMIF('Полная ст-ть с уч.НЗС (Авто)'!$YO$11:INDIRECT("'Полная ст-ть с уч.НЗС (Авто)'!YO"&amp;$J$26),$C14,'Полная ст-ть с уч.НЗС (Авто)'!NS$11:INDIRECT("'Полная ст-ть с уч.НЗС (Авто)'!NS"&amp;$J$26))/$D14)</f>
        <v>0</v>
      </c>
      <c r="NT14" s="44">
        <f ca="1">IF($D14=0,0,SUMIF('Полная ст-ть с уч.НЗС (Авто)'!$YO$11:INDIRECT("'Полная ст-ть с уч.НЗС (Авто)'!YO"&amp;$J$26),$C14,'Полная ст-ть с уч.НЗС (Авто)'!NT$11:INDIRECT("'Полная ст-ть с уч.НЗС (Авто)'!NT"&amp;$J$26))/$D14)</f>
        <v>0</v>
      </c>
      <c r="NU14" s="44">
        <f ca="1">IF($D14=0,0,SUMIF('Полная ст-ть с уч.НЗС (Авто)'!$YO$11:INDIRECT("'Полная ст-ть с уч.НЗС (Авто)'!YO"&amp;$J$26),$C14,'Полная ст-ть с уч.НЗС (Авто)'!NU$11:INDIRECT("'Полная ст-ть с уч.НЗС (Авто)'!NU"&amp;$J$26))/$D14)</f>
        <v>0</v>
      </c>
      <c r="NV14" s="44">
        <f ca="1">IF($D14=0,0,SUMIF('Полная ст-ть с уч.НЗС (Авто)'!$YO$11:INDIRECT("'Полная ст-ть с уч.НЗС (Авто)'!YO"&amp;$J$26),$C14,'Полная ст-ть с уч.НЗС (Авто)'!NV$11:INDIRECT("'Полная ст-ть с уч.НЗС (Авто)'!NV"&amp;$J$26))/$D14)</f>
        <v>0</v>
      </c>
      <c r="NW14" s="44">
        <f ca="1">IF($D14=0,0,SUMIF('Полная ст-ть с уч.НЗС (Авто)'!$YO$11:INDIRECT("'Полная ст-ть с уч.НЗС (Авто)'!YO"&amp;$J$26),$C14,'Полная ст-ть с уч.НЗС (Авто)'!NW$11:INDIRECT("'Полная ст-ть с уч.НЗС (Авто)'!NW"&amp;$J$26))/$D14)</f>
        <v>0</v>
      </c>
      <c r="NX14" s="44">
        <f ca="1">IF($D14=0,0,SUMIF('Полная ст-ть с уч.НЗС (Авто)'!$YO$11:INDIRECT("'Полная ст-ть с уч.НЗС (Авто)'!YO"&amp;$J$26),$C14,'Полная ст-ть с уч.НЗС (Авто)'!NX$11:INDIRECT("'Полная ст-ть с уч.НЗС (Авто)'!NX"&amp;$J$26))/$D14)</f>
        <v>0</v>
      </c>
      <c r="NY14" s="44">
        <f ca="1">IF($D14=0,0,SUMIF('Полная ст-ть с уч.НЗС (Авто)'!$YO$11:INDIRECT("'Полная ст-ть с уч.НЗС (Авто)'!YO"&amp;$J$26),$C14,'Полная ст-ть с уч.НЗС (Авто)'!NY$11:INDIRECT("'Полная ст-ть с уч.НЗС (Авто)'!NY"&amp;$J$26))/$D14)</f>
        <v>0</v>
      </c>
      <c r="NZ14" s="44">
        <f ca="1">IF($D14=0,0,SUMIF('Полная ст-ть с уч.НЗС (Авто)'!$YO$11:INDIRECT("'Полная ст-ть с уч.НЗС (Авто)'!YO"&amp;$J$26),$C14,'Полная ст-ть с уч.НЗС (Авто)'!NZ$11:INDIRECT("'Полная ст-ть с уч.НЗС (Авто)'!NZ"&amp;$J$26))/$D14)</f>
        <v>0</v>
      </c>
      <c r="OA14" s="44">
        <f ca="1">IF($D14=0,0,SUMIF('Полная ст-ть с уч.НЗС (Авто)'!$YO$11:INDIRECT("'Полная ст-ть с уч.НЗС (Авто)'!YO"&amp;$J$26),$C14,'Полная ст-ть с уч.НЗС (Авто)'!OA$11:INDIRECT("'Полная ст-ть с уч.НЗС (Авто)'!OA"&amp;$J$26))/$D14)</f>
        <v>0</v>
      </c>
      <c r="OB14" s="44">
        <f ca="1">IF($D14=0,0,SUMIF('Полная ст-ть с уч.НЗС (Авто)'!$YO$11:INDIRECT("'Полная ст-ть с уч.НЗС (Авто)'!YO"&amp;$J$26),$C14,'Полная ст-ть с уч.НЗС (Авто)'!OB$11:INDIRECT("'Полная ст-ть с уч.НЗС (Авто)'!OB"&amp;$J$26))/$D14)</f>
        <v>0</v>
      </c>
      <c r="OC14" s="44">
        <f ca="1">IF($D14=0,0,SUMIF('Полная ст-ть с уч.НЗС (Авто)'!$YO$11:INDIRECT("'Полная ст-ть с уч.НЗС (Авто)'!YO"&amp;$J$26),$C14,'Полная ст-ть с уч.НЗС (Авто)'!OC$11:INDIRECT("'Полная ст-ть с уч.НЗС (Авто)'!OC"&amp;$J$26))/$D14)</f>
        <v>0</v>
      </c>
      <c r="OD14" s="44">
        <f ca="1">IF($D14=0,0,SUMIF('Полная ст-ть с уч.НЗС (Авто)'!$YO$11:INDIRECT("'Полная ст-ть с уч.НЗС (Авто)'!YO"&amp;$J$26),$C14,'Полная ст-ть с уч.НЗС (Авто)'!OD$11:INDIRECT("'Полная ст-ть с уч.НЗС (Авто)'!OD"&amp;$J$26))/$D14)</f>
        <v>0</v>
      </c>
      <c r="OE14" s="44">
        <f ca="1">IF($D14=0,0,SUMIF('Полная ст-ть с уч.НЗС (Авто)'!$YO$11:INDIRECT("'Полная ст-ть с уч.НЗС (Авто)'!YO"&amp;$J$26),$C14,'Полная ст-ть с уч.НЗС (Авто)'!OE$11:INDIRECT("'Полная ст-ть с уч.НЗС (Авто)'!OE"&amp;$J$26))/$D14)</f>
        <v>0</v>
      </c>
      <c r="OF14" s="44">
        <f ca="1">IF($D14=0,0,SUMIF('Полная ст-ть с уч.НЗС (Авто)'!$YO$11:INDIRECT("'Полная ст-ть с уч.НЗС (Авто)'!YO"&amp;$J$26),$C14,'Полная ст-ть с уч.НЗС (Авто)'!OF$11:INDIRECT("'Полная ст-ть с уч.НЗС (Авто)'!OF"&amp;$J$26))/$D14)</f>
        <v>0</v>
      </c>
      <c r="OG14" s="44">
        <f ca="1">IF($D14=0,0,SUMIF('Полная ст-ть с уч.НЗС (Авто)'!$YO$11:INDIRECT("'Полная ст-ть с уч.НЗС (Авто)'!YO"&amp;$J$26),$C14,'Полная ст-ть с уч.НЗС (Авто)'!OG$11:INDIRECT("'Полная ст-ть с уч.НЗС (Авто)'!OG"&amp;$J$26))/$D14)</f>
        <v>0</v>
      </c>
      <c r="OH14" s="44">
        <f ca="1">IF($D14=0,0,SUMIF('Полная ст-ть с уч.НЗС (Авто)'!$YO$11:INDIRECT("'Полная ст-ть с уч.НЗС (Авто)'!YO"&amp;$J$26),$C14,'Полная ст-ть с уч.НЗС (Авто)'!OH$11:INDIRECT("'Полная ст-ть с уч.НЗС (Авто)'!OH"&amp;$J$26))/$D14)</f>
        <v>0</v>
      </c>
      <c r="OI14" s="44">
        <f ca="1">IF($D14=0,0,SUMIF('Полная ст-ть с уч.НЗС (Авто)'!$YO$11:INDIRECT("'Полная ст-ть с уч.НЗС (Авто)'!YO"&amp;$J$26),$C14,'Полная ст-ть с уч.НЗС (Авто)'!OI$11:INDIRECT("'Полная ст-ть с уч.НЗС (Авто)'!OI"&amp;$J$26))/$D14)</f>
        <v>0</v>
      </c>
      <c r="OJ14" s="44">
        <f ca="1">IF($D14=0,0,SUMIF('Полная ст-ть с уч.НЗС (Авто)'!$YO$11:INDIRECT("'Полная ст-ть с уч.НЗС (Авто)'!YO"&amp;$J$26),$C14,'Полная ст-ть с уч.НЗС (Авто)'!OJ$11:INDIRECT("'Полная ст-ть с уч.НЗС (Авто)'!OJ"&amp;$J$26))/$D14)</f>
        <v>0</v>
      </c>
      <c r="OK14" s="44">
        <f ca="1">IF($D14=0,0,SUMIF('Полная ст-ть с уч.НЗС (Авто)'!$YO$11:INDIRECT("'Полная ст-ть с уч.НЗС (Авто)'!YO"&amp;$J$26),$C14,'Полная ст-ть с уч.НЗС (Авто)'!OK$11:INDIRECT("'Полная ст-ть с уч.НЗС (Авто)'!OK"&amp;$J$26))/$D14)</f>
        <v>0</v>
      </c>
      <c r="OL14" s="44">
        <f ca="1">IF($D14=0,0,SUMIF('Полная ст-ть с уч.НЗС (Авто)'!$YO$11:INDIRECT("'Полная ст-ть с уч.НЗС (Авто)'!YO"&amp;$J$26),$C14,'Полная ст-ть с уч.НЗС (Авто)'!OL$11:INDIRECT("'Полная ст-ть с уч.НЗС (Авто)'!OL"&amp;$J$26))/$D14)</f>
        <v>0</v>
      </c>
      <c r="OM14" s="44">
        <f ca="1">IF($D14=0,0,SUMIF('Полная ст-ть с уч.НЗС (Авто)'!$YO$11:INDIRECT("'Полная ст-ть с уч.НЗС (Авто)'!YO"&amp;$J$26),$C14,'Полная ст-ть с уч.НЗС (Авто)'!OM$11:INDIRECT("'Полная ст-ть с уч.НЗС (Авто)'!OM"&amp;$J$26))/$D14)</f>
        <v>0</v>
      </c>
      <c r="ON14" s="44">
        <f ca="1">IF($D14=0,0,SUMIF('Полная ст-ть с уч.НЗС (Авто)'!$YO$11:INDIRECT("'Полная ст-ть с уч.НЗС (Авто)'!YO"&amp;$J$26),$C14,'Полная ст-ть с уч.НЗС (Авто)'!ON$11:INDIRECT("'Полная ст-ть с уч.НЗС (Авто)'!ON"&amp;$J$26))/$D14)</f>
        <v>0</v>
      </c>
      <c r="OO14" s="44">
        <f ca="1">IF($D14=0,0,SUMIF('Полная ст-ть с уч.НЗС (Авто)'!$YO$11:INDIRECT("'Полная ст-ть с уч.НЗС (Авто)'!YO"&amp;$J$26),$C14,'Полная ст-ть с уч.НЗС (Авто)'!OO$11:INDIRECT("'Полная ст-ть с уч.НЗС (Авто)'!OO"&amp;$J$26))/$D14)</f>
        <v>0</v>
      </c>
      <c r="OP14" s="44">
        <f ca="1">IF($D14=0,0,SUMIF('Полная ст-ть с уч.НЗС (Авто)'!$YO$11:INDIRECT("'Полная ст-ть с уч.НЗС (Авто)'!YO"&amp;$J$26),$C14,'Полная ст-ть с уч.НЗС (Авто)'!OP$11:INDIRECT("'Полная ст-ть с уч.НЗС (Авто)'!OP"&amp;$J$26))/$D14)</f>
        <v>0</v>
      </c>
      <c r="OQ14" s="44">
        <f ca="1">IF($D14=0,0,SUMIF('Полная ст-ть с уч.НЗС (Авто)'!$YO$11:INDIRECT("'Полная ст-ть с уч.НЗС (Авто)'!YO"&amp;$J$26),$C14,'Полная ст-ть с уч.НЗС (Авто)'!OQ$11:INDIRECT("'Полная ст-ть с уч.НЗС (Авто)'!OQ"&amp;$J$26))/$D14)</f>
        <v>0</v>
      </c>
      <c r="OR14" s="44">
        <f ca="1">IF($D14=0,0,SUMIF('Полная ст-ть с уч.НЗС (Авто)'!$YO$11:INDIRECT("'Полная ст-ть с уч.НЗС (Авто)'!YO"&amp;$J$26),$C14,'Полная ст-ть с уч.НЗС (Авто)'!OR$11:INDIRECT("'Полная ст-ть с уч.НЗС (Авто)'!OR"&amp;$J$26))/$D14)</f>
        <v>0</v>
      </c>
      <c r="OS14" s="44">
        <f ca="1">IF($D14=0,0,SUMIF('Полная ст-ть с уч.НЗС (Авто)'!$YO$11:INDIRECT("'Полная ст-ть с уч.НЗС (Авто)'!YO"&amp;$J$26),$C14,'Полная ст-ть с уч.НЗС (Авто)'!OS$11:INDIRECT("'Полная ст-ть с уч.НЗС (Авто)'!OS"&amp;$J$26))/$D14)</f>
        <v>0</v>
      </c>
      <c r="OT14" s="44">
        <f ca="1">IF($D14=0,0,SUMIF('Полная ст-ть с уч.НЗС (Авто)'!$YO$11:INDIRECT("'Полная ст-ть с уч.НЗС (Авто)'!YO"&amp;$J$26),$C14,'Полная ст-ть с уч.НЗС (Авто)'!OT$11:INDIRECT("'Полная ст-ть с уч.НЗС (Авто)'!OT"&amp;$J$26))/$D14)</f>
        <v>0</v>
      </c>
      <c r="OU14" s="44">
        <f ca="1">IF($D14=0,0,SUMIF('Полная ст-ть с уч.НЗС (Авто)'!$YO$11:INDIRECT("'Полная ст-ть с уч.НЗС (Авто)'!YO"&amp;$J$26),$C14,'Полная ст-ть с уч.НЗС (Авто)'!OU$11:INDIRECT("'Полная ст-ть с уч.НЗС (Авто)'!OU"&amp;$J$26))/$D14)</f>
        <v>0</v>
      </c>
      <c r="OV14" s="44">
        <f ca="1">IF($D14=0,0,SUMIF('Полная ст-ть с уч.НЗС (Авто)'!$YO$11:INDIRECT("'Полная ст-ть с уч.НЗС (Авто)'!YO"&amp;$J$26),$C14,'Полная ст-ть с уч.НЗС (Авто)'!OV$11:INDIRECT("'Полная ст-ть с уч.НЗС (Авто)'!OV"&amp;$J$26))/$D14)</f>
        <v>0</v>
      </c>
      <c r="OW14" s="44">
        <f ca="1">IF($D14=0,0,SUMIF('Полная ст-ть с уч.НЗС (Авто)'!$YO$11:INDIRECT("'Полная ст-ть с уч.НЗС (Авто)'!YO"&amp;$J$26),$C14,'Полная ст-ть с уч.НЗС (Авто)'!OW$11:INDIRECT("'Полная ст-ть с уч.НЗС (Авто)'!OW"&amp;$J$26))/$D14)</f>
        <v>0</v>
      </c>
      <c r="OX14" s="44">
        <f ca="1">IF($D14=0,0,SUMIF('Полная ст-ть с уч.НЗС (Авто)'!$YO$11:INDIRECT("'Полная ст-ть с уч.НЗС (Авто)'!YO"&amp;$J$26),$C14,'Полная ст-ть с уч.НЗС (Авто)'!OX$11:INDIRECT("'Полная ст-ть с уч.НЗС (Авто)'!OX"&amp;$J$26))/$D14)</f>
        <v>0</v>
      </c>
      <c r="OY14" s="44">
        <f ca="1">IF($D14=0,0,SUMIF('Полная ст-ть с уч.НЗС (Авто)'!$YO$11:INDIRECT("'Полная ст-ть с уч.НЗС (Авто)'!YO"&amp;$J$26),$C14,'Полная ст-ть с уч.НЗС (Авто)'!OY$11:INDIRECT("'Полная ст-ть с уч.НЗС (Авто)'!OY"&amp;$J$26))/$D14)</f>
        <v>0</v>
      </c>
      <c r="OZ14" s="44">
        <f ca="1">IF($D14=0,0,SUMIF('Полная ст-ть с уч.НЗС (Авто)'!$YO$11:INDIRECT("'Полная ст-ть с уч.НЗС (Авто)'!YO"&amp;$J$26),$C14,'Полная ст-ть с уч.НЗС (Авто)'!OZ$11:INDIRECT("'Полная ст-ть с уч.НЗС (Авто)'!OZ"&amp;$J$26))/$D14)</f>
        <v>0</v>
      </c>
      <c r="PA14" s="44">
        <f ca="1">IF($D14=0,0,SUMIF('Полная ст-ть с уч.НЗС (Авто)'!$YO$11:INDIRECT("'Полная ст-ть с уч.НЗС (Авто)'!YO"&amp;$J$26),$C14,'Полная ст-ть с уч.НЗС (Авто)'!PA$11:INDIRECT("'Полная ст-ть с уч.НЗС (Авто)'!PA"&amp;$J$26))/$D14)</f>
        <v>0</v>
      </c>
      <c r="PB14" s="44">
        <f ca="1">IF($D14=0,0,SUMIF('Полная ст-ть с уч.НЗС (Авто)'!$YO$11:INDIRECT("'Полная ст-ть с уч.НЗС (Авто)'!YO"&amp;$J$26),$C14,'Полная ст-ть с уч.НЗС (Авто)'!PB$11:INDIRECT("'Полная ст-ть с уч.НЗС (Авто)'!PB"&amp;$J$26))/$D14)</f>
        <v>0</v>
      </c>
      <c r="PC14" s="44">
        <f ca="1">IF($D14=0,0,SUMIF('Полная ст-ть с уч.НЗС (Авто)'!$YO$11:INDIRECT("'Полная ст-ть с уч.НЗС (Авто)'!YO"&amp;$J$26),$C14,'Полная ст-ть с уч.НЗС (Авто)'!PC$11:INDIRECT("'Полная ст-ть с уч.НЗС (Авто)'!PC"&amp;$J$26))/$D14)</f>
        <v>0</v>
      </c>
      <c r="PD14" s="44">
        <f ca="1">IF($D14=0,0,SUMIF('Полная ст-ть с уч.НЗС (Авто)'!$YO$11:INDIRECT("'Полная ст-ть с уч.НЗС (Авто)'!YO"&amp;$J$26),$C14,'Полная ст-ть с уч.НЗС (Авто)'!PD$11:INDIRECT("'Полная ст-ть с уч.НЗС (Авто)'!PD"&amp;$J$26))/$D14)</f>
        <v>0</v>
      </c>
      <c r="PE14" s="44">
        <f ca="1">IF($D14=0,0,SUMIF('Полная ст-ть с уч.НЗС (Авто)'!$YO$11:INDIRECT("'Полная ст-ть с уч.НЗС (Авто)'!YO"&amp;$J$26),$C14,'Полная ст-ть с уч.НЗС (Авто)'!PE$11:INDIRECT("'Полная ст-ть с уч.НЗС (Авто)'!PE"&amp;$J$26))/$D14)</f>
        <v>0</v>
      </c>
      <c r="PF14" s="44">
        <f ca="1">IF($D14=0,0,SUMIF('Полная ст-ть с уч.НЗС (Авто)'!$YO$11:INDIRECT("'Полная ст-ть с уч.НЗС (Авто)'!YO"&amp;$J$26),$C14,'Полная ст-ть с уч.НЗС (Авто)'!PF$11:INDIRECT("'Полная ст-ть с уч.НЗС (Авто)'!PF"&amp;$J$26))/$D14)</f>
        <v>0</v>
      </c>
      <c r="PG14" s="44">
        <f ca="1">IF($D14=0,0,SUMIF('Полная ст-ть с уч.НЗС (Авто)'!$YO$11:INDIRECT("'Полная ст-ть с уч.НЗС (Авто)'!YO"&amp;$J$26),$C14,'Полная ст-ть с уч.НЗС (Авто)'!PG$11:INDIRECT("'Полная ст-ть с уч.НЗС (Авто)'!PG"&amp;$J$26))/$D14)</f>
        <v>0</v>
      </c>
      <c r="PH14" s="44">
        <f ca="1">IF($D14=0,0,SUMIF('Полная ст-ть с уч.НЗС (Авто)'!$YO$11:INDIRECT("'Полная ст-ть с уч.НЗС (Авто)'!YO"&amp;$J$26),$C14,'Полная ст-ть с уч.НЗС (Авто)'!PH$11:INDIRECT("'Полная ст-ть с уч.НЗС (Авто)'!PH"&amp;$J$26))/$D14)</f>
        <v>0</v>
      </c>
      <c r="PI14" s="44">
        <f ca="1">IF($D14=0,0,SUMIF('Полная ст-ть с уч.НЗС (Авто)'!$YO$11:INDIRECT("'Полная ст-ть с уч.НЗС (Авто)'!YO"&amp;$J$26),$C14,'Полная ст-ть с уч.НЗС (Авто)'!PI$11:INDIRECT("'Полная ст-ть с уч.НЗС (Авто)'!PI"&amp;$J$26))/$D14)</f>
        <v>0</v>
      </c>
      <c r="PJ14" s="44">
        <f ca="1">IF($D14=0,0,SUMIF('Полная ст-ть с уч.НЗС (Авто)'!$YO$11:INDIRECT("'Полная ст-ть с уч.НЗС (Авто)'!YO"&amp;$J$26),$C14,'Полная ст-ть с уч.НЗС (Авто)'!PJ$11:INDIRECT("'Полная ст-ть с уч.НЗС (Авто)'!PJ"&amp;$J$26))/$D14)</f>
        <v>0</v>
      </c>
      <c r="PK14" s="44">
        <f ca="1">IF($D14=0,0,SUMIF('Полная ст-ть с уч.НЗС (Авто)'!$YO$11:INDIRECT("'Полная ст-ть с уч.НЗС (Авто)'!YO"&amp;$J$26),$C14,'Полная ст-ть с уч.НЗС (Авто)'!PK$11:INDIRECT("'Полная ст-ть с уч.НЗС (Авто)'!PK"&amp;$J$26))/$D14)</f>
        <v>0</v>
      </c>
      <c r="PL14" s="44">
        <f ca="1">IF($D14=0,0,SUMIF('Полная ст-ть с уч.НЗС (Авто)'!$YO$11:INDIRECT("'Полная ст-ть с уч.НЗС (Авто)'!YO"&amp;$J$26),$C14,'Полная ст-ть с уч.НЗС (Авто)'!PL$11:INDIRECT("'Полная ст-ть с уч.НЗС (Авто)'!PL"&amp;$J$26))/$D14)</f>
        <v>0</v>
      </c>
      <c r="PM14" s="44">
        <f ca="1">IF($D14=0,0,SUMIF('Полная ст-ть с уч.НЗС (Авто)'!$YO$11:INDIRECT("'Полная ст-ть с уч.НЗС (Авто)'!YO"&amp;$J$26),$C14,'Полная ст-ть с уч.НЗС (Авто)'!PM$11:INDIRECT("'Полная ст-ть с уч.НЗС (Авто)'!PM"&amp;$J$26))/$D14)</f>
        <v>0</v>
      </c>
      <c r="PN14" s="44">
        <f ca="1">IF($D14=0,0,SUMIF('Полная ст-ть с уч.НЗС (Авто)'!$YO$11:INDIRECT("'Полная ст-ть с уч.НЗС (Авто)'!YO"&amp;$J$26),$C14,'Полная ст-ть с уч.НЗС (Авто)'!PN$11:INDIRECT("'Полная ст-ть с уч.НЗС (Авто)'!PN"&amp;$J$26))/$D14)</f>
        <v>0</v>
      </c>
      <c r="PO14" s="44">
        <f ca="1">IF($D14=0,0,SUMIF('Полная ст-ть с уч.НЗС (Авто)'!$YO$11:INDIRECT("'Полная ст-ть с уч.НЗС (Авто)'!YO"&amp;$J$26),$C14,'Полная ст-ть с уч.НЗС (Авто)'!PO$11:INDIRECT("'Полная ст-ть с уч.НЗС (Авто)'!PO"&amp;$J$26))/$D14)</f>
        <v>0</v>
      </c>
      <c r="PP14" s="44">
        <f ca="1">IF($D14=0,0,SUMIF('Полная ст-ть с уч.НЗС (Авто)'!$YO$11:INDIRECT("'Полная ст-ть с уч.НЗС (Авто)'!YO"&amp;$J$26),$C14,'Полная ст-ть с уч.НЗС (Авто)'!PP$11:INDIRECT("'Полная ст-ть с уч.НЗС (Авто)'!PP"&amp;$J$26))/$D14)</f>
        <v>0</v>
      </c>
      <c r="PQ14" s="44">
        <f ca="1">IF($D14=0,0,SUMIF('Полная ст-ть с уч.НЗС (Авто)'!$YO$11:INDIRECT("'Полная ст-ть с уч.НЗС (Авто)'!YO"&amp;$J$26),$C14,'Полная ст-ть с уч.НЗС (Авто)'!PQ$11:INDIRECT("'Полная ст-ть с уч.НЗС (Авто)'!PQ"&amp;$J$26))/$D14)</f>
        <v>0</v>
      </c>
      <c r="PR14" s="44">
        <f ca="1">IF($D14=0,0,SUMIF('Полная ст-ть с уч.НЗС (Авто)'!$YO$11:INDIRECT("'Полная ст-ть с уч.НЗС (Авто)'!YO"&amp;$J$26),$C14,'Полная ст-ть с уч.НЗС (Авто)'!PR$11:INDIRECT("'Полная ст-ть с уч.НЗС (Авто)'!PR"&amp;$J$26))/$D14)</f>
        <v>0</v>
      </c>
      <c r="PS14" s="44">
        <f ca="1">IF($D14=0,0,SUMIF('Полная ст-ть с уч.НЗС (Авто)'!$YO$11:INDIRECT("'Полная ст-ть с уч.НЗС (Авто)'!YO"&amp;$J$26),$C14,'Полная ст-ть с уч.НЗС (Авто)'!PS$11:INDIRECT("'Полная ст-ть с уч.НЗС (Авто)'!PS"&amp;$J$26))/$D14)</f>
        <v>0</v>
      </c>
      <c r="PT14" s="44">
        <f ca="1">IF($D14=0,0,SUMIF('Полная ст-ть с уч.НЗС (Авто)'!$YO$11:INDIRECT("'Полная ст-ть с уч.НЗС (Авто)'!YO"&amp;$J$26),$C14,'Полная ст-ть с уч.НЗС (Авто)'!PT$11:INDIRECT("'Полная ст-ть с уч.НЗС (Авто)'!PT"&amp;$J$26))/$D14)</f>
        <v>0</v>
      </c>
      <c r="PU14" s="44">
        <f ca="1">IF($D14=0,0,SUMIF('Полная ст-ть с уч.НЗС (Авто)'!$YO$11:INDIRECT("'Полная ст-ть с уч.НЗС (Авто)'!YO"&amp;$J$26),$C14,'Полная ст-ть с уч.НЗС (Авто)'!PU$11:INDIRECT("'Полная ст-ть с уч.НЗС (Авто)'!PU"&amp;$J$26))/$D14)</f>
        <v>0</v>
      </c>
      <c r="PV14" s="44">
        <f ca="1">IF($D14=0,0,SUMIF('Полная ст-ть с уч.НЗС (Авто)'!$YO$11:INDIRECT("'Полная ст-ть с уч.НЗС (Авто)'!YO"&amp;$J$26),$C14,'Полная ст-ть с уч.НЗС (Авто)'!PV$11:INDIRECT("'Полная ст-ть с уч.НЗС (Авто)'!PV"&amp;$J$26))/$D14)</f>
        <v>0</v>
      </c>
      <c r="PW14" s="44">
        <f ca="1">IF($D14=0,0,SUMIF('Полная ст-ть с уч.НЗС (Авто)'!$YO$11:INDIRECT("'Полная ст-ть с уч.НЗС (Авто)'!YO"&amp;$J$26),$C14,'Полная ст-ть с уч.НЗС (Авто)'!PW$11:INDIRECT("'Полная ст-ть с уч.НЗС (Авто)'!PW"&amp;$J$26))/$D14)</f>
        <v>0</v>
      </c>
      <c r="PX14" s="44">
        <f ca="1">IF($D14=0,0,SUMIF('Полная ст-ть с уч.НЗС (Авто)'!$YO$11:INDIRECT("'Полная ст-ть с уч.НЗС (Авто)'!YO"&amp;$J$26),$C14,'Полная ст-ть с уч.НЗС (Авто)'!PX$11:INDIRECT("'Полная ст-ть с уч.НЗС (Авто)'!PX"&amp;$J$26))/$D14)</f>
        <v>0</v>
      </c>
      <c r="PY14" s="44">
        <f ca="1">IF($D14=0,0,SUMIF('Полная ст-ть с уч.НЗС (Авто)'!$YO$11:INDIRECT("'Полная ст-ть с уч.НЗС (Авто)'!YO"&amp;$J$26),$C14,'Полная ст-ть с уч.НЗС (Авто)'!PY$11:INDIRECT("'Полная ст-ть с уч.НЗС (Авто)'!PY"&amp;$J$26))/$D14)</f>
        <v>0</v>
      </c>
      <c r="PZ14" s="44">
        <f ca="1">IF($D14=0,0,SUMIF('Полная ст-ть с уч.НЗС (Авто)'!$YO$11:INDIRECT("'Полная ст-ть с уч.НЗС (Авто)'!YO"&amp;$J$26),$C14,'Полная ст-ть с уч.НЗС (Авто)'!PZ$11:INDIRECT("'Полная ст-ть с уч.НЗС (Авто)'!PZ"&amp;$J$26))/$D14)</f>
        <v>0</v>
      </c>
      <c r="QA14" s="44">
        <f ca="1">IF($D14=0,0,SUMIF('Полная ст-ть с уч.НЗС (Авто)'!$YO$11:INDIRECT("'Полная ст-ть с уч.НЗС (Авто)'!YO"&amp;$J$26),$C14,'Полная ст-ть с уч.НЗС (Авто)'!QA$11:INDIRECT("'Полная ст-ть с уч.НЗС (Авто)'!QA"&amp;$J$26))/$D14)</f>
        <v>0</v>
      </c>
      <c r="QB14" s="44">
        <f ca="1">IF($D14=0,0,SUMIF('Полная ст-ть с уч.НЗС (Авто)'!$YO$11:INDIRECT("'Полная ст-ть с уч.НЗС (Авто)'!YO"&amp;$J$26),$C14,'Полная ст-ть с уч.НЗС (Авто)'!QB$11:INDIRECT("'Полная ст-ть с уч.НЗС (Авто)'!QB"&amp;$J$26))/$D14)</f>
        <v>0</v>
      </c>
      <c r="QC14" s="44">
        <f ca="1">IF($D14=0,0,SUMIF('Полная ст-ть с уч.НЗС (Авто)'!$YO$11:INDIRECT("'Полная ст-ть с уч.НЗС (Авто)'!YO"&amp;$J$26),$C14,'Полная ст-ть с уч.НЗС (Авто)'!QC$11:INDIRECT("'Полная ст-ть с уч.НЗС (Авто)'!QC"&amp;$J$26))/$D14)</f>
        <v>0</v>
      </c>
      <c r="QD14" s="44">
        <f ca="1">IF($D14=0,0,SUMIF('Полная ст-ть с уч.НЗС (Авто)'!$YO$11:INDIRECT("'Полная ст-ть с уч.НЗС (Авто)'!YO"&amp;$J$26),$C14,'Полная ст-ть с уч.НЗС (Авто)'!QD$11:INDIRECT("'Полная ст-ть с уч.НЗС (Авто)'!QD"&amp;$J$26))/$D14)</f>
        <v>0</v>
      </c>
      <c r="QE14" s="44">
        <f ca="1">IF($D14=0,0,SUMIF('Полная ст-ть с уч.НЗС (Авто)'!$YO$11:INDIRECT("'Полная ст-ть с уч.НЗС (Авто)'!YO"&amp;$J$26),$C14,'Полная ст-ть с уч.НЗС (Авто)'!QE$11:INDIRECT("'Полная ст-ть с уч.НЗС (Авто)'!QE"&amp;$J$26))/$D14)</f>
        <v>0</v>
      </c>
      <c r="QF14" s="44">
        <f ca="1">IF($D14=0,0,SUMIF('Полная ст-ть с уч.НЗС (Авто)'!$YO$11:INDIRECT("'Полная ст-ть с уч.НЗС (Авто)'!YO"&amp;$J$26),$C14,'Полная ст-ть с уч.НЗС (Авто)'!QF$11:INDIRECT("'Полная ст-ть с уч.НЗС (Авто)'!QF"&amp;$J$26))/$D14)</f>
        <v>0</v>
      </c>
      <c r="QG14" s="44">
        <f ca="1">IF($D14=0,0,SUMIF('Полная ст-ть с уч.НЗС (Авто)'!$YO$11:INDIRECT("'Полная ст-ть с уч.НЗС (Авто)'!YO"&amp;$J$26),$C14,'Полная ст-ть с уч.НЗС (Авто)'!QG$11:INDIRECT("'Полная ст-ть с уч.НЗС (Авто)'!QG"&amp;$J$26))/$D14)</f>
        <v>0</v>
      </c>
      <c r="QH14" s="44">
        <f ca="1">IF($D14=0,0,SUMIF('Полная ст-ть с уч.НЗС (Авто)'!$YO$11:INDIRECT("'Полная ст-ть с уч.НЗС (Авто)'!YO"&amp;$J$26),$C14,'Полная ст-ть с уч.НЗС (Авто)'!QH$11:INDIRECT("'Полная ст-ть с уч.НЗС (Авто)'!QH"&amp;$J$26))/$D14)</f>
        <v>0</v>
      </c>
      <c r="QI14" s="44">
        <f ca="1">IF($D14=0,0,SUMIF('Полная ст-ть с уч.НЗС (Авто)'!$YO$11:INDIRECT("'Полная ст-ть с уч.НЗС (Авто)'!YO"&amp;$J$26),$C14,'Полная ст-ть с уч.НЗС (Авто)'!QI$11:INDIRECT("'Полная ст-ть с уч.НЗС (Авто)'!QI"&amp;$J$26))/$D14)</f>
        <v>0</v>
      </c>
      <c r="QJ14" s="44">
        <f ca="1">IF($D14=0,0,SUMIF('Полная ст-ть с уч.НЗС (Авто)'!$YO$11:INDIRECT("'Полная ст-ть с уч.НЗС (Авто)'!YO"&amp;$J$26),$C14,'Полная ст-ть с уч.НЗС (Авто)'!QJ$11:INDIRECT("'Полная ст-ть с уч.НЗС (Авто)'!QJ"&amp;$J$26))/$D14)</f>
        <v>0</v>
      </c>
      <c r="QK14" s="44">
        <f ca="1">IF($D14=0,0,SUMIF('Полная ст-ть с уч.НЗС (Авто)'!$YO$11:INDIRECT("'Полная ст-ть с уч.НЗС (Авто)'!YO"&amp;$J$26),$C14,'Полная ст-ть с уч.НЗС (Авто)'!QK$11:INDIRECT("'Полная ст-ть с уч.НЗС (Авто)'!QK"&amp;$J$26))/$D14)</f>
        <v>0</v>
      </c>
      <c r="QL14" s="44">
        <f ca="1">IF($D14=0,0,SUMIF('Полная ст-ть с уч.НЗС (Авто)'!$YO$11:INDIRECT("'Полная ст-ть с уч.НЗС (Авто)'!YO"&amp;$J$26),$C14,'Полная ст-ть с уч.НЗС (Авто)'!QL$11:INDIRECT("'Полная ст-ть с уч.НЗС (Авто)'!QL"&amp;$J$26))/$D14)</f>
        <v>0</v>
      </c>
      <c r="QM14" s="44">
        <f ca="1">IF($D14=0,0,SUMIF('Полная ст-ть с уч.НЗС (Авто)'!$YO$11:INDIRECT("'Полная ст-ть с уч.НЗС (Авто)'!YO"&amp;$J$26),$C14,'Полная ст-ть с уч.НЗС (Авто)'!QM$11:INDIRECT("'Полная ст-ть с уч.НЗС (Авто)'!QM"&amp;$J$26))/$D14)</f>
        <v>0</v>
      </c>
      <c r="QN14" s="44">
        <f ca="1">IF($D14=0,0,SUMIF('Полная ст-ть с уч.НЗС (Авто)'!$YO$11:INDIRECT("'Полная ст-ть с уч.НЗС (Авто)'!YO"&amp;$J$26),$C14,'Полная ст-ть с уч.НЗС (Авто)'!QN$11:INDIRECT("'Полная ст-ть с уч.НЗС (Авто)'!QN"&amp;$J$26))/$D14)</f>
        <v>0</v>
      </c>
      <c r="QO14" s="44">
        <f ca="1">IF($D14=0,0,SUMIF('Полная ст-ть с уч.НЗС (Авто)'!$YO$11:INDIRECT("'Полная ст-ть с уч.НЗС (Авто)'!YO"&amp;$J$26),$C14,'Полная ст-ть с уч.НЗС (Авто)'!QO$11:INDIRECT("'Полная ст-ть с уч.НЗС (Авто)'!QO"&amp;$J$26))/$D14)</f>
        <v>0</v>
      </c>
      <c r="QP14" s="44">
        <f ca="1">IF($D14=0,0,SUMIF('Полная ст-ть с уч.НЗС (Авто)'!$YO$11:INDIRECT("'Полная ст-ть с уч.НЗС (Авто)'!YO"&amp;$J$26),$C14,'Полная ст-ть с уч.НЗС (Авто)'!QP$11:INDIRECT("'Полная ст-ть с уч.НЗС (Авто)'!QP"&amp;$J$26))/$D14)</f>
        <v>0</v>
      </c>
      <c r="QQ14" s="44">
        <f ca="1">IF($D14=0,0,SUMIF('Полная ст-ть с уч.НЗС (Авто)'!$YO$11:INDIRECT("'Полная ст-ть с уч.НЗС (Авто)'!YO"&amp;$J$26),$C14,'Полная ст-ть с уч.НЗС (Авто)'!QQ$11:INDIRECT("'Полная ст-ть с уч.НЗС (Авто)'!QQ"&amp;$J$26))/$D14)</f>
        <v>0</v>
      </c>
      <c r="QR14" s="44">
        <f ca="1">IF($D14=0,0,SUMIF('Полная ст-ть с уч.НЗС (Авто)'!$YO$11:INDIRECT("'Полная ст-ть с уч.НЗС (Авто)'!YO"&amp;$J$26),$C14,'Полная ст-ть с уч.НЗС (Авто)'!QR$11:INDIRECT("'Полная ст-ть с уч.НЗС (Авто)'!QR"&amp;$J$26))/$D14)</f>
        <v>0</v>
      </c>
      <c r="QS14" s="44">
        <f ca="1">IF($D14=0,0,SUMIF('Полная ст-ть с уч.НЗС (Авто)'!$YO$11:INDIRECT("'Полная ст-ть с уч.НЗС (Авто)'!YO"&amp;$J$26),$C14,'Полная ст-ть с уч.НЗС (Авто)'!QS$11:INDIRECT("'Полная ст-ть с уч.НЗС (Авто)'!QS"&amp;$J$26))/$D14)</f>
        <v>0</v>
      </c>
      <c r="QT14" s="44">
        <f ca="1">IF($D14=0,0,SUMIF('Полная ст-ть с уч.НЗС (Авто)'!$YO$11:INDIRECT("'Полная ст-ть с уч.НЗС (Авто)'!YO"&amp;$J$26),$C14,'Полная ст-ть с уч.НЗС (Авто)'!QT$11:INDIRECT("'Полная ст-ть с уч.НЗС (Авто)'!QT"&amp;$J$26))/$D14)</f>
        <v>0</v>
      </c>
      <c r="QU14" s="44">
        <f ca="1">IF($D14=0,0,SUMIF('Полная ст-ть с уч.НЗС (Авто)'!$YO$11:INDIRECT("'Полная ст-ть с уч.НЗС (Авто)'!YO"&amp;$J$26),$C14,'Полная ст-ть с уч.НЗС (Авто)'!QU$11:INDIRECT("'Полная ст-ть с уч.НЗС (Авто)'!QU"&amp;$J$26))/$D14)</f>
        <v>0</v>
      </c>
      <c r="QV14" s="44">
        <f ca="1">IF($D14=0,0,SUMIF('Полная ст-ть с уч.НЗС (Авто)'!$YO$11:INDIRECT("'Полная ст-ть с уч.НЗС (Авто)'!YO"&amp;$J$26),$C14,'Полная ст-ть с уч.НЗС (Авто)'!QV$11:INDIRECT("'Полная ст-ть с уч.НЗС (Авто)'!QV"&amp;$J$26))/$D14)</f>
        <v>0</v>
      </c>
      <c r="QW14" s="44">
        <f ca="1">IF($D14=0,0,SUMIF('Полная ст-ть с уч.НЗС (Авто)'!$YO$11:INDIRECT("'Полная ст-ть с уч.НЗС (Авто)'!YO"&amp;$J$26),$C14,'Полная ст-ть с уч.НЗС (Авто)'!QW$11:INDIRECT("'Полная ст-ть с уч.НЗС (Авто)'!QW"&amp;$J$26))/$D14)</f>
        <v>0</v>
      </c>
      <c r="QX14" s="44">
        <f ca="1">IF($D14=0,0,SUMIF('Полная ст-ть с уч.НЗС (Авто)'!$YO$11:INDIRECT("'Полная ст-ть с уч.НЗС (Авто)'!YO"&amp;$J$26),$C14,'Полная ст-ть с уч.НЗС (Авто)'!QX$11:INDIRECT("'Полная ст-ть с уч.НЗС (Авто)'!QX"&amp;$J$26))/$D14)</f>
        <v>0</v>
      </c>
      <c r="QY14" s="44">
        <f ca="1">IF($D14=0,0,SUMIF('Полная ст-ть с уч.НЗС (Авто)'!$YO$11:INDIRECT("'Полная ст-ть с уч.НЗС (Авто)'!YO"&amp;$J$26),$C14,'Полная ст-ть с уч.НЗС (Авто)'!QY$11:INDIRECT("'Полная ст-ть с уч.НЗС (Авто)'!QY"&amp;$J$26))/$D14)</f>
        <v>0</v>
      </c>
      <c r="QZ14" s="44">
        <f ca="1">IF($D14=0,0,SUMIF('Полная ст-ть с уч.НЗС (Авто)'!$YO$11:INDIRECT("'Полная ст-ть с уч.НЗС (Авто)'!YO"&amp;$J$26),$C14,'Полная ст-ть с уч.НЗС (Авто)'!QZ$11:INDIRECT("'Полная ст-ть с уч.НЗС (Авто)'!QZ"&amp;$J$26))/$D14)</f>
        <v>0</v>
      </c>
      <c r="RA14" s="44">
        <f ca="1">IF($D14=0,0,SUMIF('Полная ст-ть с уч.НЗС (Авто)'!$YO$11:INDIRECT("'Полная ст-ть с уч.НЗС (Авто)'!YO"&amp;$J$26),$C14,'Полная ст-ть с уч.НЗС (Авто)'!RA$11:INDIRECT("'Полная ст-ть с уч.НЗС (Авто)'!RA"&amp;$J$26))/$D14)</f>
        <v>0</v>
      </c>
      <c r="RB14" s="44">
        <f ca="1">IF($D14=0,0,SUMIF('Полная ст-ть с уч.НЗС (Авто)'!$YO$11:INDIRECT("'Полная ст-ть с уч.НЗС (Авто)'!YO"&amp;$J$26),$C14,'Полная ст-ть с уч.НЗС (Авто)'!RB$11:INDIRECT("'Полная ст-ть с уч.НЗС (Авто)'!RB"&amp;$J$26))/$D14)</f>
        <v>0</v>
      </c>
      <c r="RC14" s="44">
        <f ca="1">IF($D14=0,0,SUMIF('Полная ст-ть с уч.НЗС (Авто)'!$YO$11:INDIRECT("'Полная ст-ть с уч.НЗС (Авто)'!YO"&amp;$J$26),$C14,'Полная ст-ть с уч.НЗС (Авто)'!RC$11:INDIRECT("'Полная ст-ть с уч.НЗС (Авто)'!RC"&amp;$J$26))/$D14)</f>
        <v>0</v>
      </c>
      <c r="RD14" s="44">
        <f ca="1">IF($D14=0,0,SUMIF('Полная ст-ть с уч.НЗС (Авто)'!$YO$11:INDIRECT("'Полная ст-ть с уч.НЗС (Авто)'!YO"&amp;$J$26),$C14,'Полная ст-ть с уч.НЗС (Авто)'!RD$11:INDIRECT("'Полная ст-ть с уч.НЗС (Авто)'!RD"&amp;$J$26))/$D14)</f>
        <v>0</v>
      </c>
      <c r="RE14" s="44">
        <f ca="1">IF($D14=0,0,SUMIF('Полная ст-ть с уч.НЗС (Авто)'!$YO$11:INDIRECT("'Полная ст-ть с уч.НЗС (Авто)'!YO"&amp;$J$26),$C14,'Полная ст-ть с уч.НЗС (Авто)'!RE$11:INDIRECT("'Полная ст-ть с уч.НЗС (Авто)'!RE"&amp;$J$26))/$D14)</f>
        <v>0</v>
      </c>
      <c r="RF14" s="44">
        <f ca="1">IF($D14=0,0,SUMIF('Полная ст-ть с уч.НЗС (Авто)'!$YO$11:INDIRECT("'Полная ст-ть с уч.НЗС (Авто)'!YO"&amp;$J$26),$C14,'Полная ст-ть с уч.НЗС (Авто)'!RF$11:INDIRECT("'Полная ст-ть с уч.НЗС (Авто)'!RF"&amp;$J$26))/$D14)</f>
        <v>0</v>
      </c>
      <c r="RG14" s="44">
        <f ca="1">IF($D14=0,0,SUMIF('Полная ст-ть с уч.НЗС (Авто)'!$YO$11:INDIRECT("'Полная ст-ть с уч.НЗС (Авто)'!YO"&amp;$J$26),$C14,'Полная ст-ть с уч.НЗС (Авто)'!RG$11:INDIRECT("'Полная ст-ть с уч.НЗС (Авто)'!RG"&amp;$J$26))/$D14)</f>
        <v>0</v>
      </c>
      <c r="RH14" s="44">
        <f ca="1">IF($D14=0,0,SUMIF('Полная ст-ть с уч.НЗС (Авто)'!$YO$11:INDIRECT("'Полная ст-ть с уч.НЗС (Авто)'!YO"&amp;$J$26),$C14,'Полная ст-ть с уч.НЗС (Авто)'!RH$11:INDIRECT("'Полная ст-ть с уч.НЗС (Авто)'!RH"&amp;$J$26))/$D14)</f>
        <v>0</v>
      </c>
      <c r="RI14" s="44">
        <f ca="1">IF($D14=0,0,SUMIF('Полная ст-ть с уч.НЗС (Авто)'!$YO$11:INDIRECT("'Полная ст-ть с уч.НЗС (Авто)'!YO"&amp;$J$26),$C14,'Полная ст-ть с уч.НЗС (Авто)'!RI$11:INDIRECT("'Полная ст-ть с уч.НЗС (Авто)'!RI"&amp;$J$26))/$D14)</f>
        <v>0</v>
      </c>
      <c r="RJ14" s="44">
        <f ca="1">IF($D14=0,0,SUMIF('Полная ст-ть с уч.НЗС (Авто)'!$YO$11:INDIRECT("'Полная ст-ть с уч.НЗС (Авто)'!YO"&amp;$J$26),$C14,'Полная ст-ть с уч.НЗС (Авто)'!RJ$11:INDIRECT("'Полная ст-ть с уч.НЗС (Авто)'!RJ"&amp;$J$26))/$D14)</f>
        <v>0</v>
      </c>
      <c r="RK14" s="44">
        <f ca="1">IF($D14=0,0,SUMIF('Полная ст-ть с уч.НЗС (Авто)'!$YO$11:INDIRECT("'Полная ст-ть с уч.НЗС (Авто)'!YO"&amp;$J$26),$C14,'Полная ст-ть с уч.НЗС (Авто)'!RK$11:INDIRECT("'Полная ст-ть с уч.НЗС (Авто)'!RK"&amp;$J$26))/$D14)</f>
        <v>0</v>
      </c>
      <c r="RL14" s="44">
        <f ca="1">IF($D14=0,0,SUMIF('Полная ст-ть с уч.НЗС (Авто)'!$YO$11:INDIRECT("'Полная ст-ть с уч.НЗС (Авто)'!YO"&amp;$J$26),$C14,'Полная ст-ть с уч.НЗС (Авто)'!RL$11:INDIRECT("'Полная ст-ть с уч.НЗС (Авто)'!RL"&amp;$J$26))/$D14)</f>
        <v>0</v>
      </c>
      <c r="RM14" s="44">
        <f ca="1">IF($D14=0,0,SUMIF('Полная ст-ть с уч.НЗС (Авто)'!$YO$11:INDIRECT("'Полная ст-ть с уч.НЗС (Авто)'!YO"&amp;$J$26),$C14,'Полная ст-ть с уч.НЗС (Авто)'!RM$11:INDIRECT("'Полная ст-ть с уч.НЗС (Авто)'!RM"&amp;$J$26))/$D14)</f>
        <v>0</v>
      </c>
      <c r="RN14" s="44">
        <f ca="1">IF($D14=0,0,SUMIF('Полная ст-ть с уч.НЗС (Авто)'!$YO$11:INDIRECT("'Полная ст-ть с уч.НЗС (Авто)'!YO"&amp;$J$26),$C14,'Полная ст-ть с уч.НЗС (Авто)'!RN$11:INDIRECT("'Полная ст-ть с уч.НЗС (Авто)'!RN"&amp;$J$26))/$D14)</f>
        <v>0</v>
      </c>
      <c r="RO14" s="44">
        <f ca="1">IF($D14=0,0,SUMIF('Полная ст-ть с уч.НЗС (Авто)'!$YO$11:INDIRECT("'Полная ст-ть с уч.НЗС (Авто)'!YO"&amp;$J$26),$C14,'Полная ст-ть с уч.НЗС (Авто)'!RO$11:INDIRECT("'Полная ст-ть с уч.НЗС (Авто)'!RO"&amp;$J$26))/$D14)</f>
        <v>0</v>
      </c>
      <c r="RP14" s="44">
        <f ca="1">IF($D14=0,0,SUMIF('Полная ст-ть с уч.НЗС (Авто)'!$YO$11:INDIRECT("'Полная ст-ть с уч.НЗС (Авто)'!YO"&amp;$J$26),$C14,'Полная ст-ть с уч.НЗС (Авто)'!RP$11:INDIRECT("'Полная ст-ть с уч.НЗС (Авто)'!RP"&amp;$J$26))/$D14)</f>
        <v>0</v>
      </c>
      <c r="RQ14" s="44">
        <f ca="1">IF($D14=0,0,SUMIF('Полная ст-ть с уч.НЗС (Авто)'!$YO$11:INDIRECT("'Полная ст-ть с уч.НЗС (Авто)'!YO"&amp;$J$26),$C14,'Полная ст-ть с уч.НЗС (Авто)'!RQ$11:INDIRECT("'Полная ст-ть с уч.НЗС (Авто)'!RQ"&amp;$J$26))/$D14)</f>
        <v>0</v>
      </c>
      <c r="RR14" s="44">
        <f ca="1">IF($D14=0,0,SUMIF('Полная ст-ть с уч.НЗС (Авто)'!$YO$11:INDIRECT("'Полная ст-ть с уч.НЗС (Авто)'!YO"&amp;$J$26),$C14,'Полная ст-ть с уч.НЗС (Авто)'!RR$11:INDIRECT("'Полная ст-ть с уч.НЗС (Авто)'!RR"&amp;$J$26))/$D14)</f>
        <v>0</v>
      </c>
      <c r="RS14" s="44">
        <f ca="1">IF($D14=0,0,SUMIF('Полная ст-ть с уч.НЗС (Авто)'!$YO$11:INDIRECT("'Полная ст-ть с уч.НЗС (Авто)'!YO"&amp;$J$26),$C14,'Полная ст-ть с уч.НЗС (Авто)'!RS$11:INDIRECT("'Полная ст-ть с уч.НЗС (Авто)'!RS"&amp;$J$26))/$D14)</f>
        <v>0</v>
      </c>
      <c r="RT14" s="44">
        <f ca="1">IF($D14=0,0,SUMIF('Полная ст-ть с уч.НЗС (Авто)'!$YO$11:INDIRECT("'Полная ст-ть с уч.НЗС (Авто)'!YO"&amp;$J$26),$C14,'Полная ст-ть с уч.НЗС (Авто)'!RT$11:INDIRECT("'Полная ст-ть с уч.НЗС (Авто)'!RT"&amp;$J$26))/$D14)</f>
        <v>0</v>
      </c>
      <c r="RU14" s="44">
        <f ca="1">IF($D14=0,0,SUMIF('Полная ст-ть с уч.НЗС (Авто)'!$YO$11:INDIRECT("'Полная ст-ть с уч.НЗС (Авто)'!YO"&amp;$J$26),$C14,'Полная ст-ть с уч.НЗС (Авто)'!RU$11:INDIRECT("'Полная ст-ть с уч.НЗС (Авто)'!RU"&amp;$J$26))/$D14)</f>
        <v>0</v>
      </c>
      <c r="RV14" s="44">
        <f ca="1">IF($D14=0,0,SUMIF('Полная ст-ть с уч.НЗС (Авто)'!$YO$11:INDIRECT("'Полная ст-ть с уч.НЗС (Авто)'!YO"&amp;$J$26),$C14,'Полная ст-ть с уч.НЗС (Авто)'!RV$11:INDIRECT("'Полная ст-ть с уч.НЗС (Авто)'!RV"&amp;$J$26))/$D14)</f>
        <v>0</v>
      </c>
      <c r="RW14" s="44">
        <f ca="1">IF($D14=0,0,SUMIF('Полная ст-ть с уч.НЗС (Авто)'!$YO$11:INDIRECT("'Полная ст-ть с уч.НЗС (Авто)'!YO"&amp;$J$26),$C14,'Полная ст-ть с уч.НЗС (Авто)'!RW$11:INDIRECT("'Полная ст-ть с уч.НЗС (Авто)'!RW"&amp;$J$26))/$D14)</f>
        <v>0</v>
      </c>
      <c r="RX14" s="44">
        <f ca="1">IF($D14=0,0,SUMIF('Полная ст-ть с уч.НЗС (Авто)'!$YO$11:INDIRECT("'Полная ст-ть с уч.НЗС (Авто)'!YO"&amp;$J$26),$C14,'Полная ст-ть с уч.НЗС (Авто)'!RX$11:INDIRECT("'Полная ст-ть с уч.НЗС (Авто)'!RX"&amp;$J$26))/$D14)</f>
        <v>0</v>
      </c>
      <c r="RY14" s="44">
        <f ca="1">IF($D14=0,0,SUMIF('Полная ст-ть с уч.НЗС (Авто)'!$YO$11:INDIRECT("'Полная ст-ть с уч.НЗС (Авто)'!YO"&amp;$J$26),$C14,'Полная ст-ть с уч.НЗС (Авто)'!RY$11:INDIRECT("'Полная ст-ть с уч.НЗС (Авто)'!RY"&amp;$J$26))/$D14)</f>
        <v>0</v>
      </c>
      <c r="RZ14" s="44">
        <f ca="1">IF($D14=0,0,SUMIF('Полная ст-ть с уч.НЗС (Авто)'!$YO$11:INDIRECT("'Полная ст-ть с уч.НЗС (Авто)'!YO"&amp;$J$26),$C14,'Полная ст-ть с уч.НЗС (Авто)'!RZ$11:INDIRECT("'Полная ст-ть с уч.НЗС (Авто)'!RZ"&amp;$J$26))/$D14)</f>
        <v>0</v>
      </c>
      <c r="SA14" s="44">
        <f ca="1">IF($D14=0,0,SUMIF('Полная ст-ть с уч.НЗС (Авто)'!$YO$11:INDIRECT("'Полная ст-ть с уч.НЗС (Авто)'!YO"&amp;$J$26),$C14,'Полная ст-ть с уч.НЗС (Авто)'!SA$11:INDIRECT("'Полная ст-ть с уч.НЗС (Авто)'!SA"&amp;$J$26))/$D14)</f>
        <v>0</v>
      </c>
      <c r="SB14" s="44">
        <f ca="1">IF($D14=0,0,SUMIF('Полная ст-ть с уч.НЗС (Авто)'!$YO$11:INDIRECT("'Полная ст-ть с уч.НЗС (Авто)'!YO"&amp;$J$26),$C14,'Полная ст-ть с уч.НЗС (Авто)'!SB$11:INDIRECT("'Полная ст-ть с уч.НЗС (Авто)'!SB"&amp;$J$26))/$D14)</f>
        <v>0</v>
      </c>
      <c r="SC14" s="44">
        <f ca="1">IF($D14=0,0,SUMIF('Полная ст-ть с уч.НЗС (Авто)'!$YO$11:INDIRECT("'Полная ст-ть с уч.НЗС (Авто)'!YO"&amp;$J$26),$C14,'Полная ст-ть с уч.НЗС (Авто)'!SC$11:INDIRECT("'Полная ст-ть с уч.НЗС (Авто)'!SC"&amp;$J$26))/$D14)</f>
        <v>0</v>
      </c>
      <c r="SD14" s="44">
        <f ca="1">IF($D14=0,0,SUMIF('Полная ст-ть с уч.НЗС (Авто)'!$YO$11:INDIRECT("'Полная ст-ть с уч.НЗС (Авто)'!YO"&amp;$J$26),$C14,'Полная ст-ть с уч.НЗС (Авто)'!SD$11:INDIRECT("'Полная ст-ть с уч.НЗС (Авто)'!SD"&amp;$J$26))/$D14)</f>
        <v>0</v>
      </c>
      <c r="SE14" s="44">
        <f ca="1">IF($D14=0,0,SUMIF('Полная ст-ть с уч.НЗС (Авто)'!$YO$11:INDIRECT("'Полная ст-ть с уч.НЗС (Авто)'!YO"&amp;$J$26),$C14,'Полная ст-ть с уч.НЗС (Авто)'!SE$11:INDIRECT("'Полная ст-ть с уч.НЗС (Авто)'!SE"&amp;$J$26))/$D14)</f>
        <v>0</v>
      </c>
      <c r="SF14" s="44">
        <f ca="1">IF($D14=0,0,SUMIF('Полная ст-ть с уч.НЗС (Авто)'!$YO$11:INDIRECT("'Полная ст-ть с уч.НЗС (Авто)'!YO"&amp;$J$26),$C14,'Полная ст-ть с уч.НЗС (Авто)'!SF$11:INDIRECT("'Полная ст-ть с уч.НЗС (Авто)'!SF"&amp;$J$26))/$D14)</f>
        <v>0</v>
      </c>
      <c r="SG14" s="44">
        <f ca="1">IF($D14=0,0,SUMIF('Полная ст-ть с уч.НЗС (Авто)'!$YO$11:INDIRECT("'Полная ст-ть с уч.НЗС (Авто)'!YO"&amp;$J$26),$C14,'Полная ст-ть с уч.НЗС (Авто)'!SG$11:INDIRECT("'Полная ст-ть с уч.НЗС (Авто)'!SG"&amp;$J$26))/$D14)</f>
        <v>0</v>
      </c>
      <c r="SH14" s="44">
        <f ca="1">IF($D14=0,0,SUMIF('Полная ст-ть с уч.НЗС (Авто)'!$YO$11:INDIRECT("'Полная ст-ть с уч.НЗС (Авто)'!YO"&amp;$J$26),$C14,'Полная ст-ть с уч.НЗС (Авто)'!SH$11:INDIRECT("'Полная ст-ть с уч.НЗС (Авто)'!SH"&amp;$J$26))/$D14)</f>
        <v>0</v>
      </c>
      <c r="SI14" s="44">
        <f ca="1">IF($D14=0,0,SUMIF('Полная ст-ть с уч.НЗС (Авто)'!$YO$11:INDIRECT("'Полная ст-ть с уч.НЗС (Авто)'!YO"&amp;$J$26),$C14,'Полная ст-ть с уч.НЗС (Авто)'!SI$11:INDIRECT("'Полная ст-ть с уч.НЗС (Авто)'!SI"&amp;$J$26))/$D14)</f>
        <v>0</v>
      </c>
      <c r="SJ14" s="44">
        <f ca="1">IF($D14=0,0,SUMIF('Полная ст-ть с уч.НЗС (Авто)'!$YO$11:INDIRECT("'Полная ст-ть с уч.НЗС (Авто)'!YO"&amp;$J$26),$C14,'Полная ст-ть с уч.НЗС (Авто)'!SJ$11:INDIRECT("'Полная ст-ть с уч.НЗС (Авто)'!SJ"&amp;$J$26))/$D14)</f>
        <v>0</v>
      </c>
      <c r="SK14" s="44">
        <f ca="1">IF($D14=0,0,SUMIF('Полная ст-ть с уч.НЗС (Авто)'!$YO$11:INDIRECT("'Полная ст-ть с уч.НЗС (Авто)'!YO"&amp;$J$26),$C14,'Полная ст-ть с уч.НЗС (Авто)'!SK$11:INDIRECT("'Полная ст-ть с уч.НЗС (Авто)'!SK"&amp;$J$26))/$D14)</f>
        <v>0</v>
      </c>
      <c r="SL14" s="44">
        <f ca="1">IF($D14=0,0,SUMIF('Полная ст-ть с уч.НЗС (Авто)'!$YO$11:INDIRECT("'Полная ст-ть с уч.НЗС (Авто)'!YO"&amp;$J$26),$C14,'Полная ст-ть с уч.НЗС (Авто)'!SL$11:INDIRECT("'Полная ст-ть с уч.НЗС (Авто)'!SL"&amp;$J$26))/$D14)</f>
        <v>0</v>
      </c>
      <c r="SM14" s="44">
        <f ca="1">IF($D14=0,0,SUMIF('Полная ст-ть с уч.НЗС (Авто)'!$YO$11:INDIRECT("'Полная ст-ть с уч.НЗС (Авто)'!YO"&amp;$J$26),$C14,'Полная ст-ть с уч.НЗС (Авто)'!SM$11:INDIRECT("'Полная ст-ть с уч.НЗС (Авто)'!SM"&amp;$J$26))/$D14)</f>
        <v>0</v>
      </c>
      <c r="SN14" s="44">
        <f ca="1">IF($D14=0,0,SUMIF('Полная ст-ть с уч.НЗС (Авто)'!$YO$11:INDIRECT("'Полная ст-ть с уч.НЗС (Авто)'!YO"&amp;$J$26),$C14,'Полная ст-ть с уч.НЗС (Авто)'!SN$11:INDIRECT("'Полная ст-ть с уч.НЗС (Авто)'!SN"&amp;$J$26))/$D14)</f>
        <v>0</v>
      </c>
      <c r="SO14" s="44">
        <f ca="1">IF($D14=0,0,SUMIF('Полная ст-ть с уч.НЗС (Авто)'!$YO$11:INDIRECT("'Полная ст-ть с уч.НЗС (Авто)'!YO"&amp;$J$26),$C14,'Полная ст-ть с уч.НЗС (Авто)'!SO$11:INDIRECT("'Полная ст-ть с уч.НЗС (Авто)'!SO"&amp;$J$26))/$D14)</f>
        <v>0</v>
      </c>
      <c r="SP14" s="44">
        <f ca="1">IF($D14=0,0,SUMIF('Полная ст-ть с уч.НЗС (Авто)'!$YO$11:INDIRECT("'Полная ст-ть с уч.НЗС (Авто)'!YO"&amp;$J$26),$C14,'Полная ст-ть с уч.НЗС (Авто)'!SP$11:INDIRECT("'Полная ст-ть с уч.НЗС (Авто)'!SP"&amp;$J$26))/$D14)</f>
        <v>0</v>
      </c>
      <c r="SQ14" s="44">
        <f ca="1">IF($D14=0,0,SUMIF('Полная ст-ть с уч.НЗС (Авто)'!$YO$11:INDIRECT("'Полная ст-ть с уч.НЗС (Авто)'!YO"&amp;$J$26),$C14,'Полная ст-ть с уч.НЗС (Авто)'!SQ$11:INDIRECT("'Полная ст-ть с уч.НЗС (Авто)'!SQ"&amp;$J$26))/$D14)</f>
        <v>0</v>
      </c>
      <c r="SR14" s="44">
        <f ca="1">IF($D14=0,0,SUMIF('Полная ст-ть с уч.НЗС (Авто)'!$YO$11:INDIRECT("'Полная ст-ть с уч.НЗС (Авто)'!YO"&amp;$J$26),$C14,'Полная ст-ть с уч.НЗС (Авто)'!SR$11:INDIRECT("'Полная ст-ть с уч.НЗС (Авто)'!SR"&amp;$J$26))/$D14)</f>
        <v>0</v>
      </c>
      <c r="SS14" s="44">
        <f ca="1">IF($D14=0,0,SUMIF('Полная ст-ть с уч.НЗС (Авто)'!$YO$11:INDIRECT("'Полная ст-ть с уч.НЗС (Авто)'!YO"&amp;$J$26),$C14,'Полная ст-ть с уч.НЗС (Авто)'!SS$11:INDIRECT("'Полная ст-ть с уч.НЗС (Авто)'!SS"&amp;$J$26))/$D14)</f>
        <v>0</v>
      </c>
      <c r="ST14" s="44">
        <f ca="1">IF($D14=0,0,SUMIF('Полная ст-ть с уч.НЗС (Авто)'!$YO$11:INDIRECT("'Полная ст-ть с уч.НЗС (Авто)'!YO"&amp;$J$26),$C14,'Полная ст-ть с уч.НЗС (Авто)'!ST$11:INDIRECT("'Полная ст-ть с уч.НЗС (Авто)'!ST"&amp;$J$26))/$D14)</f>
        <v>0</v>
      </c>
      <c r="SU14" s="44">
        <f ca="1">IF($D14=0,0,SUMIF('Полная ст-ть с уч.НЗС (Авто)'!$YO$11:INDIRECT("'Полная ст-ть с уч.НЗС (Авто)'!YO"&amp;$J$26),$C14,'Полная ст-ть с уч.НЗС (Авто)'!SU$11:INDIRECT("'Полная ст-ть с уч.НЗС (Авто)'!SU"&amp;$J$26))/$D14)</f>
        <v>0</v>
      </c>
      <c r="SV14" s="44">
        <f ca="1">IF($D14=0,0,SUMIF('Полная ст-ть с уч.НЗС (Авто)'!$YO$11:INDIRECT("'Полная ст-ть с уч.НЗС (Авто)'!YO"&amp;$J$26),$C14,'Полная ст-ть с уч.НЗС (Авто)'!SV$11:INDIRECT("'Полная ст-ть с уч.НЗС (Авто)'!SV"&amp;$J$26))/$D14)</f>
        <v>0</v>
      </c>
      <c r="SW14" s="44">
        <f ca="1">IF($D14=0,0,SUMIF('Полная ст-ть с уч.НЗС (Авто)'!$YO$11:INDIRECT("'Полная ст-ть с уч.НЗС (Авто)'!YO"&amp;$J$26),$C14,'Полная ст-ть с уч.НЗС (Авто)'!SW$11:INDIRECT("'Полная ст-ть с уч.НЗС (Авто)'!SW"&amp;$J$26))/$D14)</f>
        <v>0</v>
      </c>
      <c r="SX14" s="44">
        <f ca="1">IF($D14=0,0,SUMIF('Полная ст-ть с уч.НЗС (Авто)'!$YO$11:INDIRECT("'Полная ст-ть с уч.НЗС (Авто)'!YO"&amp;$J$26),$C14,'Полная ст-ть с уч.НЗС (Авто)'!SX$11:INDIRECT("'Полная ст-ть с уч.НЗС (Авто)'!SX"&amp;$J$26))/$D14)</f>
        <v>0</v>
      </c>
      <c r="SY14" s="44">
        <f ca="1">IF($D14=0,0,SUMIF('Полная ст-ть с уч.НЗС (Авто)'!$YO$11:INDIRECT("'Полная ст-ть с уч.НЗС (Авто)'!YO"&amp;$J$26),$C14,'Полная ст-ть с уч.НЗС (Авто)'!SY$11:INDIRECT("'Полная ст-ть с уч.НЗС (Авто)'!SY"&amp;$J$26))/$D14)</f>
        <v>0</v>
      </c>
      <c r="SZ14" s="44">
        <f ca="1">IF($D14=0,0,SUMIF('Полная ст-ть с уч.НЗС (Авто)'!$YO$11:INDIRECT("'Полная ст-ть с уч.НЗС (Авто)'!YO"&amp;$J$26),$C14,'Полная ст-ть с уч.НЗС (Авто)'!SZ$11:INDIRECT("'Полная ст-ть с уч.НЗС (Авто)'!SZ"&amp;$J$26))/$D14)</f>
        <v>0</v>
      </c>
      <c r="TA14" s="44">
        <f ca="1">IF($D14=0,0,SUMIF('Полная ст-ть с уч.НЗС (Авто)'!$YO$11:INDIRECT("'Полная ст-ть с уч.НЗС (Авто)'!YO"&amp;$J$26),$C14,'Полная ст-ть с уч.НЗС (Авто)'!TA$11:INDIRECT("'Полная ст-ть с уч.НЗС (Авто)'!TA"&amp;$J$26))/$D14)</f>
        <v>0</v>
      </c>
      <c r="TB14" s="44">
        <f ca="1">IF($D14=0,0,SUMIF('Полная ст-ть с уч.НЗС (Авто)'!$YO$11:INDIRECT("'Полная ст-ть с уч.НЗС (Авто)'!YO"&amp;$J$26),$C14,'Полная ст-ть с уч.НЗС (Авто)'!TB$11:INDIRECT("'Полная ст-ть с уч.НЗС (Авто)'!TB"&amp;$J$26))/$D14)</f>
        <v>0</v>
      </c>
      <c r="TC14" s="44">
        <f ca="1">IF($D14=0,0,SUMIF('Полная ст-ть с уч.НЗС (Авто)'!$YO$11:INDIRECT("'Полная ст-ть с уч.НЗС (Авто)'!YO"&amp;$J$26),$C14,'Полная ст-ть с уч.НЗС (Авто)'!TC$11:INDIRECT("'Полная ст-ть с уч.НЗС (Авто)'!TC"&amp;$J$26))/$D14)</f>
        <v>0</v>
      </c>
      <c r="TD14" s="44">
        <f ca="1">IF($D14=0,0,SUMIF('Полная ст-ть с уч.НЗС (Авто)'!$YO$11:INDIRECT("'Полная ст-ть с уч.НЗС (Авто)'!YO"&amp;$J$26),$C14,'Полная ст-ть с уч.НЗС (Авто)'!TD$11:INDIRECT("'Полная ст-ть с уч.НЗС (Авто)'!TD"&amp;$J$26))/$D14)</f>
        <v>0</v>
      </c>
      <c r="TE14" s="44">
        <f ca="1">IF($D14=0,0,SUMIF('Полная ст-ть с уч.НЗС (Авто)'!$YO$11:INDIRECT("'Полная ст-ть с уч.НЗС (Авто)'!YO"&amp;$J$26),$C14,'Полная ст-ть с уч.НЗС (Авто)'!TE$11:INDIRECT("'Полная ст-ть с уч.НЗС (Авто)'!TE"&amp;$J$26))/$D14)</f>
        <v>0</v>
      </c>
      <c r="TF14" s="44">
        <f ca="1">IF($D14=0,0,SUMIF('Полная ст-ть с уч.НЗС (Авто)'!$YO$11:INDIRECT("'Полная ст-ть с уч.НЗС (Авто)'!YO"&amp;$J$26),$C14,'Полная ст-ть с уч.НЗС (Авто)'!TF$11:INDIRECT("'Полная ст-ть с уч.НЗС (Авто)'!TF"&amp;$J$26))/$D14)</f>
        <v>0</v>
      </c>
      <c r="TG14" s="44">
        <f ca="1">IF($D14=0,0,SUMIF('Полная ст-ть с уч.НЗС (Авто)'!$YO$11:INDIRECT("'Полная ст-ть с уч.НЗС (Авто)'!YO"&amp;$J$26),$C14,'Полная ст-ть с уч.НЗС (Авто)'!TG$11:INDIRECT("'Полная ст-ть с уч.НЗС (Авто)'!TG"&amp;$J$26))/$D14)</f>
        <v>0</v>
      </c>
      <c r="TH14" s="44">
        <f ca="1">IF($D14=0,0,SUMIF('Полная ст-ть с уч.НЗС (Авто)'!$YO$11:INDIRECT("'Полная ст-ть с уч.НЗС (Авто)'!YO"&amp;$J$26),$C14,'Полная ст-ть с уч.НЗС (Авто)'!TH$11:INDIRECT("'Полная ст-ть с уч.НЗС (Авто)'!TH"&amp;$J$26))/$D14)</f>
        <v>0</v>
      </c>
      <c r="TI14" s="44">
        <f ca="1">IF($D14=0,0,SUMIF('Полная ст-ть с уч.НЗС (Авто)'!$YO$11:INDIRECT("'Полная ст-ть с уч.НЗС (Авто)'!YO"&amp;$J$26),$C14,'Полная ст-ть с уч.НЗС (Авто)'!TI$11:INDIRECT("'Полная ст-ть с уч.НЗС (Авто)'!TI"&amp;$J$26))/$D14)</f>
        <v>0</v>
      </c>
      <c r="TJ14" s="44">
        <f ca="1">IF($D14=0,0,SUMIF('Полная ст-ть с уч.НЗС (Авто)'!$YO$11:INDIRECT("'Полная ст-ть с уч.НЗС (Авто)'!YO"&amp;$J$26),$C14,'Полная ст-ть с уч.НЗС (Авто)'!TJ$11:INDIRECT("'Полная ст-ть с уч.НЗС (Авто)'!TJ"&amp;$J$26))/$D14)</f>
        <v>0</v>
      </c>
      <c r="TK14" s="44">
        <f ca="1">IF($D14=0,0,SUMIF('Полная ст-ть с уч.НЗС (Авто)'!$YO$11:INDIRECT("'Полная ст-ть с уч.НЗС (Авто)'!YO"&amp;$J$26),$C14,'Полная ст-ть с уч.НЗС (Авто)'!TK$11:INDIRECT("'Полная ст-ть с уч.НЗС (Авто)'!TK"&amp;$J$26))/$D14)</f>
        <v>0</v>
      </c>
      <c r="TL14" s="44">
        <f ca="1">IF($D14=0,0,SUMIF('Полная ст-ть с уч.НЗС (Авто)'!$YO$11:INDIRECT("'Полная ст-ть с уч.НЗС (Авто)'!YO"&amp;$J$26),$C14,'Полная ст-ть с уч.НЗС (Авто)'!TL$11:INDIRECT("'Полная ст-ть с уч.НЗС (Авто)'!TL"&amp;$J$26))/$D14)</f>
        <v>0</v>
      </c>
      <c r="TM14" s="44">
        <f ca="1">IF($D14=0,0,SUMIF('Полная ст-ть с уч.НЗС (Авто)'!$YO$11:INDIRECT("'Полная ст-ть с уч.НЗС (Авто)'!YO"&amp;$J$26),$C14,'Полная ст-ть с уч.НЗС (Авто)'!TM$11:INDIRECT("'Полная ст-ть с уч.НЗС (Авто)'!TM"&amp;$J$26))/$D14)</f>
        <v>0</v>
      </c>
      <c r="TN14" s="44">
        <f ca="1">IF($D14=0,0,SUMIF('Полная ст-ть с уч.НЗС (Авто)'!$YO$11:INDIRECT("'Полная ст-ть с уч.НЗС (Авто)'!YO"&amp;$J$26),$C14,'Полная ст-ть с уч.НЗС (Авто)'!TN$11:INDIRECT("'Полная ст-ть с уч.НЗС (Авто)'!TN"&amp;$J$26))/$D14)</f>
        <v>0</v>
      </c>
      <c r="TO14" s="44">
        <f ca="1">IF($D14=0,0,SUMIF('Полная ст-ть с уч.НЗС (Авто)'!$YO$11:INDIRECT("'Полная ст-ть с уч.НЗС (Авто)'!YO"&amp;$J$26),$C14,'Полная ст-ть с уч.НЗС (Авто)'!TO$11:INDIRECT("'Полная ст-ть с уч.НЗС (Авто)'!TO"&amp;$J$26))/$D14)</f>
        <v>0</v>
      </c>
      <c r="TP14" s="44">
        <f ca="1">IF($D14=0,0,SUMIF('Полная ст-ть с уч.НЗС (Авто)'!$YO$11:INDIRECT("'Полная ст-ть с уч.НЗС (Авто)'!YO"&amp;$J$26),$C14,'Полная ст-ть с уч.НЗС (Авто)'!TP$11:INDIRECT("'Полная ст-ть с уч.НЗС (Авто)'!TP"&amp;$J$26))/$D14)</f>
        <v>0</v>
      </c>
      <c r="TQ14" s="44">
        <f ca="1">IF($D14=0,0,SUMIF('Полная ст-ть с уч.НЗС (Авто)'!$YO$11:INDIRECT("'Полная ст-ть с уч.НЗС (Авто)'!YO"&amp;$J$26),$C14,'Полная ст-ть с уч.НЗС (Авто)'!TQ$11:INDIRECT("'Полная ст-ть с уч.НЗС (Авто)'!TQ"&amp;$J$26))/$D14)</f>
        <v>0</v>
      </c>
      <c r="TR14" s="44">
        <f ca="1">IF($D14=0,0,SUMIF('Полная ст-ть с уч.НЗС (Авто)'!$YO$11:INDIRECT("'Полная ст-ть с уч.НЗС (Авто)'!YO"&amp;$J$26),$C14,'Полная ст-ть с уч.НЗС (Авто)'!TR$11:INDIRECT("'Полная ст-ть с уч.НЗС (Авто)'!TR"&amp;$J$26))/$D14)</f>
        <v>0</v>
      </c>
      <c r="TS14" s="44">
        <f ca="1">IF($D14=0,0,SUMIF('Полная ст-ть с уч.НЗС (Авто)'!$YO$11:INDIRECT("'Полная ст-ть с уч.НЗС (Авто)'!YO"&amp;$J$26),$C14,'Полная ст-ть с уч.НЗС (Авто)'!TS$11:INDIRECT("'Полная ст-ть с уч.НЗС (Авто)'!TS"&amp;$J$26))/$D14)</f>
        <v>0</v>
      </c>
      <c r="TT14" s="44">
        <f ca="1">IF($D14=0,0,SUMIF('Полная ст-ть с уч.НЗС (Авто)'!$YO$11:INDIRECT("'Полная ст-ть с уч.НЗС (Авто)'!YO"&amp;$J$26),$C14,'Полная ст-ть с уч.НЗС (Авто)'!TT$11:INDIRECT("'Полная ст-ть с уч.НЗС (Авто)'!TT"&amp;$J$26))/$D14)</f>
        <v>0</v>
      </c>
      <c r="TU14" s="44">
        <f ca="1">IF($D14=0,0,SUMIF('Полная ст-ть с уч.НЗС (Авто)'!$YO$11:INDIRECT("'Полная ст-ть с уч.НЗС (Авто)'!YO"&amp;$J$26),$C14,'Полная ст-ть с уч.НЗС (Авто)'!TU$11:INDIRECT("'Полная ст-ть с уч.НЗС (Авто)'!TU"&amp;$J$26))/$D14)</f>
        <v>0</v>
      </c>
      <c r="TV14" s="44">
        <f ca="1">IF($D14=0,0,SUMIF('Полная ст-ть с уч.НЗС (Авто)'!$YO$11:INDIRECT("'Полная ст-ть с уч.НЗС (Авто)'!YO"&amp;$J$26),$C14,'Полная ст-ть с уч.НЗС (Авто)'!TV$11:INDIRECT("'Полная ст-ть с уч.НЗС (Авто)'!TV"&amp;$J$26))/$D14)</f>
        <v>0</v>
      </c>
      <c r="TW14" s="44">
        <f ca="1">IF($D14=0,0,SUMIF('Полная ст-ть с уч.НЗС (Авто)'!$YO$11:INDIRECT("'Полная ст-ть с уч.НЗС (Авто)'!YO"&amp;$J$26),$C14,'Полная ст-ть с уч.НЗС (Авто)'!TW$11:INDIRECT("'Полная ст-ть с уч.НЗС (Авто)'!TW"&amp;$J$26))/$D14)</f>
        <v>0</v>
      </c>
      <c r="TX14" s="44">
        <f ca="1">IF($D14=0,0,SUMIF('Полная ст-ть с уч.НЗС (Авто)'!$YO$11:INDIRECT("'Полная ст-ть с уч.НЗС (Авто)'!YO"&amp;$J$26),$C14,'Полная ст-ть с уч.НЗС (Авто)'!TX$11:INDIRECT("'Полная ст-ть с уч.НЗС (Авто)'!TX"&amp;$J$26))/$D14)</f>
        <v>0</v>
      </c>
      <c r="TY14" s="44">
        <f ca="1">IF($D14=0,0,SUMIF('Полная ст-ть с уч.НЗС (Авто)'!$YO$11:INDIRECT("'Полная ст-ть с уч.НЗС (Авто)'!YO"&amp;$J$26),$C14,'Полная ст-ть с уч.НЗС (Авто)'!TY$11:INDIRECT("'Полная ст-ть с уч.НЗС (Авто)'!TY"&amp;$J$26))/$D14)</f>
        <v>0</v>
      </c>
      <c r="TZ14" s="44">
        <f ca="1">IF($D14=0,0,SUMIF('Полная ст-ть с уч.НЗС (Авто)'!$YO$11:INDIRECT("'Полная ст-ть с уч.НЗС (Авто)'!YO"&amp;$J$26),$C14,'Полная ст-ть с уч.НЗС (Авто)'!TZ$11:INDIRECT("'Полная ст-ть с уч.НЗС (Авто)'!TZ"&amp;$J$26))/$D14)</f>
        <v>0</v>
      </c>
      <c r="UA14" s="44">
        <f ca="1">IF($D14=0,0,SUMIF('Полная ст-ть с уч.НЗС (Авто)'!$YO$11:INDIRECT("'Полная ст-ть с уч.НЗС (Авто)'!YO"&amp;$J$26),$C14,'Полная ст-ть с уч.НЗС (Авто)'!UA$11:INDIRECT("'Полная ст-ть с уч.НЗС (Авто)'!UA"&amp;$J$26))/$D14)</f>
        <v>0</v>
      </c>
      <c r="UB14" s="44">
        <f ca="1">IF($D14=0,0,SUMIF('Полная ст-ть с уч.НЗС (Авто)'!$YO$11:INDIRECT("'Полная ст-ть с уч.НЗС (Авто)'!YO"&amp;$J$26),$C14,'Полная ст-ть с уч.НЗС (Авто)'!UB$11:INDIRECT("'Полная ст-ть с уч.НЗС (Авто)'!UB"&amp;$J$26))/$D14)</f>
        <v>0</v>
      </c>
      <c r="UC14" s="44">
        <f ca="1">IF($D14=0,0,SUMIF('Полная ст-ть с уч.НЗС (Авто)'!$YO$11:INDIRECT("'Полная ст-ть с уч.НЗС (Авто)'!YO"&amp;$J$26),$C14,'Полная ст-ть с уч.НЗС (Авто)'!UC$11:INDIRECT("'Полная ст-ть с уч.НЗС (Авто)'!UC"&amp;$J$26))/$D14)</f>
        <v>0</v>
      </c>
      <c r="UD14" s="44">
        <f ca="1">IF($D14=0,0,SUMIF('Полная ст-ть с уч.НЗС (Авто)'!$YO$11:INDIRECT("'Полная ст-ть с уч.НЗС (Авто)'!YO"&amp;$J$26),$C14,'Полная ст-ть с уч.НЗС (Авто)'!UD$11:INDIRECT("'Полная ст-ть с уч.НЗС (Авто)'!UD"&amp;$J$26))/$D14)</f>
        <v>0</v>
      </c>
      <c r="UE14" s="44">
        <f ca="1">IF($D14=0,0,SUMIF('Полная ст-ть с уч.НЗС (Авто)'!$YO$11:INDIRECT("'Полная ст-ть с уч.НЗС (Авто)'!YO"&amp;$J$26),$C14,'Полная ст-ть с уч.НЗС (Авто)'!UE$11:INDIRECT("'Полная ст-ть с уч.НЗС (Авто)'!UE"&amp;$J$26))/$D14)</f>
        <v>0</v>
      </c>
      <c r="UF14" s="44">
        <f ca="1">IF($D14=0,0,SUMIF('Полная ст-ть с уч.НЗС (Авто)'!$YO$11:INDIRECT("'Полная ст-ть с уч.НЗС (Авто)'!YO"&amp;$J$26),$C14,'Полная ст-ть с уч.НЗС (Авто)'!UF$11:INDIRECT("'Полная ст-ть с уч.НЗС (Авто)'!UF"&amp;$J$26))/$D14)</f>
        <v>0</v>
      </c>
      <c r="UG14" s="44">
        <f ca="1">IF($D14=0,0,SUMIF('Полная ст-ть с уч.НЗС (Авто)'!$YO$11:INDIRECT("'Полная ст-ть с уч.НЗС (Авто)'!YO"&amp;$J$26),$C14,'Полная ст-ть с уч.НЗС (Авто)'!UG$11:INDIRECT("'Полная ст-ть с уч.НЗС (Авто)'!UG"&amp;$J$26))/$D14)</f>
        <v>0</v>
      </c>
      <c r="UH14" s="44">
        <f ca="1">IF($D14=0,0,SUMIF('Полная ст-ть с уч.НЗС (Авто)'!$YO$11:INDIRECT("'Полная ст-ть с уч.НЗС (Авто)'!YO"&amp;$J$26),$C14,'Полная ст-ть с уч.НЗС (Авто)'!UH$11:INDIRECT("'Полная ст-ть с уч.НЗС (Авто)'!UH"&amp;$J$26))/$D14)</f>
        <v>0</v>
      </c>
      <c r="UI14" s="44">
        <f ca="1">IF($D14=0,0,SUMIF('Полная ст-ть с уч.НЗС (Авто)'!$YO$11:INDIRECT("'Полная ст-ть с уч.НЗС (Авто)'!YO"&amp;$J$26),$C14,'Полная ст-ть с уч.НЗС (Авто)'!UI$11:INDIRECT("'Полная ст-ть с уч.НЗС (Авто)'!UI"&amp;$J$26))/$D14)</f>
        <v>0</v>
      </c>
      <c r="UJ14" s="44">
        <f ca="1">IF($D14=0,0,SUMIF('Полная ст-ть с уч.НЗС (Авто)'!$YO$11:INDIRECT("'Полная ст-ть с уч.НЗС (Авто)'!YO"&amp;$J$26),$C14,'Полная ст-ть с уч.НЗС (Авто)'!UJ$11:INDIRECT("'Полная ст-ть с уч.НЗС (Авто)'!UJ"&amp;$J$26))/$D14)</f>
        <v>0</v>
      </c>
      <c r="UK14" s="44">
        <f ca="1">IF($D14=0,0,SUMIF('Полная ст-ть с уч.НЗС (Авто)'!$YO$11:INDIRECT("'Полная ст-ть с уч.НЗС (Авто)'!YO"&amp;$J$26),$C14,'Полная ст-ть с уч.НЗС (Авто)'!UK$11:INDIRECT("'Полная ст-ть с уч.НЗС (Авто)'!UK"&amp;$J$26))/$D14)</f>
        <v>0</v>
      </c>
      <c r="UL14" s="44">
        <f ca="1">IF($D14=0,0,SUMIF('Полная ст-ть с уч.НЗС (Авто)'!$YO$11:INDIRECT("'Полная ст-ть с уч.НЗС (Авто)'!YO"&amp;$J$26),$C14,'Полная ст-ть с уч.НЗС (Авто)'!UL$11:INDIRECT("'Полная ст-ть с уч.НЗС (Авто)'!UL"&amp;$J$26))/$D14)</f>
        <v>0</v>
      </c>
      <c r="UM14" s="44">
        <f ca="1">IF($D14=0,0,SUMIF('Полная ст-ть с уч.НЗС (Авто)'!$YO$11:INDIRECT("'Полная ст-ть с уч.НЗС (Авто)'!YO"&amp;$J$26),$C14,'Полная ст-ть с уч.НЗС (Авто)'!UM$11:INDIRECT("'Полная ст-ть с уч.НЗС (Авто)'!UM"&amp;$J$26))/$D14)</f>
        <v>0</v>
      </c>
      <c r="UN14" s="44">
        <f ca="1">IF($D14=0,0,SUMIF('Полная ст-ть с уч.НЗС (Авто)'!$YO$11:INDIRECT("'Полная ст-ть с уч.НЗС (Авто)'!YO"&amp;$J$26),$C14,'Полная ст-ть с уч.НЗС (Авто)'!UN$11:INDIRECT("'Полная ст-ть с уч.НЗС (Авто)'!UN"&amp;$J$26))/$D14)</f>
        <v>0</v>
      </c>
      <c r="UO14" s="44">
        <f ca="1">IF($D14=0,0,SUMIF('Полная ст-ть с уч.НЗС (Авто)'!$YO$11:INDIRECT("'Полная ст-ть с уч.НЗС (Авто)'!YO"&amp;$J$26),$C14,'Полная ст-ть с уч.НЗС (Авто)'!UO$11:INDIRECT("'Полная ст-ть с уч.НЗС (Авто)'!UO"&amp;$J$26))/$D14)</f>
        <v>0</v>
      </c>
      <c r="UP14" s="44">
        <f ca="1">IF($D14=0,0,SUMIF('Полная ст-ть с уч.НЗС (Авто)'!$YO$11:INDIRECT("'Полная ст-ть с уч.НЗС (Авто)'!YO"&amp;$J$26),$C14,'Полная ст-ть с уч.НЗС (Авто)'!UP$11:INDIRECT("'Полная ст-ть с уч.НЗС (Авто)'!UP"&amp;$J$26))/$D14)</f>
        <v>0</v>
      </c>
      <c r="UQ14" s="44">
        <f ca="1">IF($D14=0,0,SUMIF('Полная ст-ть с уч.НЗС (Авто)'!$YO$11:INDIRECT("'Полная ст-ть с уч.НЗС (Авто)'!YO"&amp;$J$26),$C14,'Полная ст-ть с уч.НЗС (Авто)'!UQ$11:INDIRECT("'Полная ст-ть с уч.НЗС (Авто)'!UQ"&amp;$J$26))/$D14)</f>
        <v>0</v>
      </c>
      <c r="UR14" s="44">
        <f ca="1">IF($D14=0,0,SUMIF('Полная ст-ть с уч.НЗС (Авто)'!$YO$11:INDIRECT("'Полная ст-ть с уч.НЗС (Авто)'!YO"&amp;$J$26),$C14,'Полная ст-ть с уч.НЗС (Авто)'!UR$11:INDIRECT("'Полная ст-ть с уч.НЗС (Авто)'!UR"&amp;$J$26))/$D14)</f>
        <v>0</v>
      </c>
      <c r="US14" s="44">
        <f ca="1">IF($D14=0,0,SUMIF('Полная ст-ть с уч.НЗС (Авто)'!$YO$11:INDIRECT("'Полная ст-ть с уч.НЗС (Авто)'!YO"&amp;$J$26),$C14,'Полная ст-ть с уч.НЗС (Авто)'!US$11:INDIRECT("'Полная ст-ть с уч.НЗС (Авто)'!US"&amp;$J$26))/$D14)</f>
        <v>0</v>
      </c>
      <c r="UT14" s="44">
        <f ca="1">IF($D14=0,0,SUMIF('Полная ст-ть с уч.НЗС (Авто)'!$YO$11:INDIRECT("'Полная ст-ть с уч.НЗС (Авто)'!YO"&amp;$J$26),$C14,'Полная ст-ть с уч.НЗС (Авто)'!UT$11:INDIRECT("'Полная ст-ть с уч.НЗС (Авто)'!UT"&amp;$J$26))/$D14)</f>
        <v>0</v>
      </c>
      <c r="UU14" s="44">
        <f ca="1">IF($D14=0,0,SUMIF('Полная ст-ть с уч.НЗС (Авто)'!$YO$11:INDIRECT("'Полная ст-ть с уч.НЗС (Авто)'!YO"&amp;$J$26),$C14,'Полная ст-ть с уч.НЗС (Авто)'!UU$11:INDIRECT("'Полная ст-ть с уч.НЗС (Авто)'!UU"&amp;$J$26))/$D14)</f>
        <v>0</v>
      </c>
      <c r="UV14" s="44">
        <f ca="1">IF($D14=0,0,SUMIF('Полная ст-ть с уч.НЗС (Авто)'!$YO$11:INDIRECT("'Полная ст-ть с уч.НЗС (Авто)'!YO"&amp;$J$26),$C14,'Полная ст-ть с уч.НЗС (Авто)'!UV$11:INDIRECT("'Полная ст-ть с уч.НЗС (Авто)'!UV"&amp;$J$26))/$D14)</f>
        <v>0</v>
      </c>
      <c r="UW14" s="44">
        <f ca="1">IF($D14=0,0,SUMIF('Полная ст-ть с уч.НЗС (Авто)'!$YO$11:INDIRECT("'Полная ст-ть с уч.НЗС (Авто)'!YO"&amp;$J$26),$C14,'Полная ст-ть с уч.НЗС (Авто)'!UW$11:INDIRECT("'Полная ст-ть с уч.НЗС (Авто)'!UW"&amp;$J$26))/$D14)</f>
        <v>0</v>
      </c>
      <c r="UX14" s="44">
        <f ca="1">IF($D14=0,0,SUMIF('Полная ст-ть с уч.НЗС (Авто)'!$YO$11:INDIRECT("'Полная ст-ть с уч.НЗС (Авто)'!YO"&amp;$J$26),$C14,'Полная ст-ть с уч.НЗС (Авто)'!UX$11:INDIRECT("'Полная ст-ть с уч.НЗС (Авто)'!UX"&amp;$J$26))/$D14)</f>
        <v>0</v>
      </c>
      <c r="UY14" s="44">
        <f ca="1">IF($D14=0,0,SUMIF('Полная ст-ть с уч.НЗС (Авто)'!$YO$11:INDIRECT("'Полная ст-ть с уч.НЗС (Авто)'!YO"&amp;$J$26),$C14,'Полная ст-ть с уч.НЗС (Авто)'!UY$11:INDIRECT("'Полная ст-ть с уч.НЗС (Авто)'!UY"&amp;$J$26))/$D14)</f>
        <v>0</v>
      </c>
      <c r="UZ14" s="44">
        <f ca="1">IF($D14=0,0,SUMIF('Полная ст-ть с уч.НЗС (Авто)'!$YO$11:INDIRECT("'Полная ст-ть с уч.НЗС (Авто)'!YO"&amp;$J$26),$C14,'Полная ст-ть с уч.НЗС (Авто)'!UZ$11:INDIRECT("'Полная ст-ть с уч.НЗС (Авто)'!UZ"&amp;$J$26))/$D14)</f>
        <v>0</v>
      </c>
      <c r="VA14" s="44">
        <f ca="1">IF($D14=0,0,SUMIF('Полная ст-ть с уч.НЗС (Авто)'!$YO$11:INDIRECT("'Полная ст-ть с уч.НЗС (Авто)'!YO"&amp;$J$26),$C14,'Полная ст-ть с уч.НЗС (Авто)'!VA$11:INDIRECT("'Полная ст-ть с уч.НЗС (Авто)'!VA"&amp;$J$26))/$D14)</f>
        <v>0</v>
      </c>
      <c r="VB14" s="44">
        <f ca="1">IF($D14=0,0,SUMIF('Полная ст-ть с уч.НЗС (Авто)'!$YO$11:INDIRECT("'Полная ст-ть с уч.НЗС (Авто)'!YO"&amp;$J$26),$C14,'Полная ст-ть с уч.НЗС (Авто)'!VB$11:INDIRECT("'Полная ст-ть с уч.НЗС (Авто)'!VB"&amp;$J$26))/$D14)</f>
        <v>0</v>
      </c>
      <c r="VC14" s="44">
        <f ca="1">IF($D14=0,0,SUMIF('Полная ст-ть с уч.НЗС (Авто)'!$YO$11:INDIRECT("'Полная ст-ть с уч.НЗС (Авто)'!YO"&amp;$J$26),$C14,'Полная ст-ть с уч.НЗС (Авто)'!VC$11:INDIRECT("'Полная ст-ть с уч.НЗС (Авто)'!VC"&amp;$J$26))/$D14)</f>
        <v>0</v>
      </c>
      <c r="VD14" s="44">
        <f ca="1">IF($D14=0,0,SUMIF('Полная ст-ть с уч.НЗС (Авто)'!$YO$11:INDIRECT("'Полная ст-ть с уч.НЗС (Авто)'!YO"&amp;$J$26),$C14,'Полная ст-ть с уч.НЗС (Авто)'!VD$11:INDIRECT("'Полная ст-ть с уч.НЗС (Авто)'!VD"&amp;$J$26))/$D14)</f>
        <v>0</v>
      </c>
      <c r="VE14" s="44">
        <f ca="1">IF($D14=0,0,SUMIF('Полная ст-ть с уч.НЗС (Авто)'!$YO$11:INDIRECT("'Полная ст-ть с уч.НЗС (Авто)'!YO"&amp;$J$26),$C14,'Полная ст-ть с уч.НЗС (Авто)'!VE$11:INDIRECT("'Полная ст-ть с уч.НЗС (Авто)'!VE"&amp;$J$26))/$D14)</f>
        <v>0</v>
      </c>
      <c r="VF14" s="44">
        <f ca="1">IF($D14=0,0,SUMIF('Полная ст-ть с уч.НЗС (Авто)'!$YO$11:INDIRECT("'Полная ст-ть с уч.НЗС (Авто)'!YO"&amp;$J$26),$C14,'Полная ст-ть с уч.НЗС (Авто)'!VF$11:INDIRECT("'Полная ст-ть с уч.НЗС (Авто)'!VF"&amp;$J$26))/$D14)</f>
        <v>0</v>
      </c>
      <c r="VG14" s="44">
        <f ca="1">IF($D14=0,0,SUMIF('Полная ст-ть с уч.НЗС (Авто)'!$YO$11:INDIRECT("'Полная ст-ть с уч.НЗС (Авто)'!YO"&amp;$J$26),$C14,'Полная ст-ть с уч.НЗС (Авто)'!VG$11:INDIRECT("'Полная ст-ть с уч.НЗС (Авто)'!VG"&amp;$J$26))/$D14)</f>
        <v>0</v>
      </c>
      <c r="VH14" s="44">
        <f ca="1">IF($D14=0,0,SUMIF('Полная ст-ть с уч.НЗС (Авто)'!$YO$11:INDIRECT("'Полная ст-ть с уч.НЗС (Авто)'!YO"&amp;$J$26),$C14,'Полная ст-ть с уч.НЗС (Авто)'!VH$11:INDIRECT("'Полная ст-ть с уч.НЗС (Авто)'!VH"&amp;$J$26))/$D14)</f>
        <v>0</v>
      </c>
      <c r="VI14" s="44">
        <f ca="1">IF($D14=0,0,SUMIF('Полная ст-ть с уч.НЗС (Авто)'!$YO$11:INDIRECT("'Полная ст-ть с уч.НЗС (Авто)'!YO"&amp;$J$26),$C14,'Полная ст-ть с уч.НЗС (Авто)'!VI$11:INDIRECT("'Полная ст-ть с уч.НЗС (Авто)'!VI"&amp;$J$26))/$D14)</f>
        <v>0</v>
      </c>
      <c r="VJ14" s="44">
        <f ca="1">IF($D14=0,0,SUMIF('Полная ст-ть с уч.НЗС (Авто)'!$YO$11:INDIRECT("'Полная ст-ть с уч.НЗС (Авто)'!YO"&amp;$J$26),$C14,'Полная ст-ть с уч.НЗС (Авто)'!VJ$11:INDIRECT("'Полная ст-ть с уч.НЗС (Авто)'!VJ"&amp;$J$26))/$D14)</f>
        <v>0</v>
      </c>
      <c r="VK14" s="44">
        <f ca="1">IF($D14=0,0,SUMIF('Полная ст-ть с уч.НЗС (Авто)'!$YO$11:INDIRECT("'Полная ст-ть с уч.НЗС (Авто)'!YO"&amp;$J$26),$C14,'Полная ст-ть с уч.НЗС (Авто)'!VK$11:INDIRECT("'Полная ст-ть с уч.НЗС (Авто)'!VK"&amp;$J$26))/$D14)</f>
        <v>0</v>
      </c>
      <c r="VL14" s="44">
        <f ca="1">IF($D14=0,0,SUMIF('Полная ст-ть с уч.НЗС (Авто)'!$YO$11:INDIRECT("'Полная ст-ть с уч.НЗС (Авто)'!YO"&amp;$J$26),$C14,'Полная ст-ть с уч.НЗС (Авто)'!VL$11:INDIRECT("'Полная ст-ть с уч.НЗС (Авто)'!VL"&amp;$J$26))/$D14)</f>
        <v>0</v>
      </c>
      <c r="VM14" s="44">
        <f ca="1">IF($D14=0,0,SUMIF('Полная ст-ть с уч.НЗС (Авто)'!$YO$11:INDIRECT("'Полная ст-ть с уч.НЗС (Авто)'!YO"&amp;$J$26),$C14,'Полная ст-ть с уч.НЗС (Авто)'!VM$11:INDIRECT("'Полная ст-ть с уч.НЗС (Авто)'!VM"&amp;$J$26))/$D14)</f>
        <v>0</v>
      </c>
      <c r="VN14" s="44">
        <f ca="1">IF($D14=0,0,SUMIF('Полная ст-ть с уч.НЗС (Авто)'!$YO$11:INDIRECT("'Полная ст-ть с уч.НЗС (Авто)'!YO"&amp;$J$26),$C14,'Полная ст-ть с уч.НЗС (Авто)'!VN$11:INDIRECT("'Полная ст-ть с уч.НЗС (Авто)'!VN"&amp;$J$26))/$D14)</f>
        <v>0</v>
      </c>
      <c r="VO14" s="44">
        <f ca="1">IF($D14=0,0,SUMIF('Полная ст-ть с уч.НЗС (Авто)'!$YO$11:INDIRECT("'Полная ст-ть с уч.НЗС (Авто)'!YO"&amp;$J$26),$C14,'Полная ст-ть с уч.НЗС (Авто)'!VO$11:INDIRECT("'Полная ст-ть с уч.НЗС (Авто)'!VO"&amp;$J$26))/$D14)</f>
        <v>0</v>
      </c>
      <c r="VP14" s="44">
        <f ca="1">IF($D14=0,0,SUMIF('Полная ст-ть с уч.НЗС (Авто)'!$YO$11:INDIRECT("'Полная ст-ть с уч.НЗС (Авто)'!YO"&amp;$J$26),$C14,'Полная ст-ть с уч.НЗС (Авто)'!VP$11:INDIRECT("'Полная ст-ть с уч.НЗС (Авто)'!VP"&amp;$J$26))/$D14)</f>
        <v>0</v>
      </c>
      <c r="VQ14" s="44">
        <f ca="1">IF($D14=0,0,SUMIF('Полная ст-ть с уч.НЗС (Авто)'!$YO$11:INDIRECT("'Полная ст-ть с уч.НЗС (Авто)'!YO"&amp;$J$26),$C14,'Полная ст-ть с уч.НЗС (Авто)'!VQ$11:INDIRECT("'Полная ст-ть с уч.НЗС (Авто)'!VQ"&amp;$J$26))/$D14)</f>
        <v>0</v>
      </c>
      <c r="VR14" s="44">
        <f ca="1">IF($D14=0,0,SUMIF('Полная ст-ть с уч.НЗС (Авто)'!$YO$11:INDIRECT("'Полная ст-ть с уч.НЗС (Авто)'!YO"&amp;$J$26),$C14,'Полная ст-ть с уч.НЗС (Авто)'!VR$11:INDIRECT("'Полная ст-ть с уч.НЗС (Авто)'!VR"&amp;$J$26))/$D14)</f>
        <v>0</v>
      </c>
      <c r="VS14" s="44">
        <f ca="1">IF($D14=0,0,SUMIF('Полная ст-ть с уч.НЗС (Авто)'!$YO$11:INDIRECT("'Полная ст-ть с уч.НЗС (Авто)'!YO"&amp;$J$26),$C14,'Полная ст-ть с уч.НЗС (Авто)'!VS$11:INDIRECT("'Полная ст-ть с уч.НЗС (Авто)'!VS"&amp;$J$26))/$D14)</f>
        <v>0</v>
      </c>
      <c r="VT14" s="44">
        <f ca="1">IF($D14=0,0,SUMIF('Полная ст-ть с уч.НЗС (Авто)'!$YO$11:INDIRECT("'Полная ст-ть с уч.НЗС (Авто)'!YO"&amp;$J$26),$C14,'Полная ст-ть с уч.НЗС (Авто)'!VT$11:INDIRECT("'Полная ст-ть с уч.НЗС (Авто)'!VT"&amp;$J$26))/$D14)</f>
        <v>0</v>
      </c>
      <c r="VU14" s="44">
        <f ca="1">IF($D14=0,0,SUMIF('Полная ст-ть с уч.НЗС (Авто)'!$YO$11:INDIRECT("'Полная ст-ть с уч.НЗС (Авто)'!YO"&amp;$J$26),$C14,'Полная ст-ть с уч.НЗС (Авто)'!VU$11:INDIRECT("'Полная ст-ть с уч.НЗС (Авто)'!VU"&amp;$J$26))/$D14)</f>
        <v>0</v>
      </c>
      <c r="VV14" s="44">
        <f ca="1">IF($D14=0,0,SUMIF('Полная ст-ть с уч.НЗС (Авто)'!$YO$11:INDIRECT("'Полная ст-ть с уч.НЗС (Авто)'!YO"&amp;$J$26),$C14,'Полная ст-ть с уч.НЗС (Авто)'!VV$11:INDIRECT("'Полная ст-ть с уч.НЗС (Авто)'!VV"&amp;$J$26))/$D14)</f>
        <v>0</v>
      </c>
      <c r="VW14" s="44">
        <f ca="1">IF($D14=0,0,SUMIF('Полная ст-ть с уч.НЗС (Авто)'!$YO$11:INDIRECT("'Полная ст-ть с уч.НЗС (Авто)'!YO"&amp;$J$26),$C14,'Полная ст-ть с уч.НЗС (Авто)'!VW$11:INDIRECT("'Полная ст-ть с уч.НЗС (Авто)'!VW"&amp;$J$26))/$D14)</f>
        <v>0</v>
      </c>
      <c r="VX14" s="44">
        <f ca="1">IF($D14=0,0,SUMIF('Полная ст-ть с уч.НЗС (Авто)'!$YO$11:INDIRECT("'Полная ст-ть с уч.НЗС (Авто)'!YO"&amp;$J$26),$C14,'Полная ст-ть с уч.НЗС (Авто)'!VX$11:INDIRECT("'Полная ст-ть с уч.НЗС (Авто)'!VX"&amp;$J$26))/$D14)</f>
        <v>0</v>
      </c>
      <c r="VY14" s="44">
        <f ca="1">IF($D14=0,0,SUMIF('Полная ст-ть с уч.НЗС (Авто)'!$YO$11:INDIRECT("'Полная ст-ть с уч.НЗС (Авто)'!YO"&amp;$J$26),$C14,'Полная ст-ть с уч.НЗС (Авто)'!VY$11:INDIRECT("'Полная ст-ть с уч.НЗС (Авто)'!VY"&amp;$J$26))/$D14)</f>
        <v>0</v>
      </c>
      <c r="VZ14" s="44">
        <f ca="1">IF($D14=0,0,SUMIF('Полная ст-ть с уч.НЗС (Авто)'!$YO$11:INDIRECT("'Полная ст-ть с уч.НЗС (Авто)'!YO"&amp;$J$26),$C14,'Полная ст-ть с уч.НЗС (Авто)'!VZ$11:INDIRECT("'Полная ст-ть с уч.НЗС (Авто)'!VZ"&amp;$J$26))/$D14)</f>
        <v>0</v>
      </c>
      <c r="WA14" s="44">
        <f ca="1">IF($D14=0,0,SUMIF('Полная ст-ть с уч.НЗС (Авто)'!$YO$11:INDIRECT("'Полная ст-ть с уч.НЗС (Авто)'!YO"&amp;$J$26),$C14,'Полная ст-ть с уч.НЗС (Авто)'!WA$11:INDIRECT("'Полная ст-ть с уч.НЗС (Авто)'!WA"&amp;$J$26))/$D14)</f>
        <v>0</v>
      </c>
      <c r="WB14" s="44">
        <f ca="1">IF($D14=0,0,SUMIF('Полная ст-ть с уч.НЗС (Авто)'!$YO$11:INDIRECT("'Полная ст-ть с уч.НЗС (Авто)'!YO"&amp;$J$26),$C14,'Полная ст-ть с уч.НЗС (Авто)'!WB$11:INDIRECT("'Полная ст-ть с уч.НЗС (Авто)'!WB"&amp;$J$26))/$D14)</f>
        <v>0</v>
      </c>
      <c r="WC14" s="44">
        <f ca="1">IF($D14=0,0,SUMIF('Полная ст-ть с уч.НЗС (Авто)'!$YO$11:INDIRECT("'Полная ст-ть с уч.НЗС (Авто)'!YO"&amp;$J$26),$C14,'Полная ст-ть с уч.НЗС (Авто)'!WC$11:INDIRECT("'Полная ст-ть с уч.НЗС (Авто)'!WC"&amp;$J$26))/$D14)</f>
        <v>0</v>
      </c>
      <c r="WD14" s="44">
        <f ca="1">IF($D14=0,0,SUMIF('Полная ст-ть с уч.НЗС (Авто)'!$YO$11:INDIRECT("'Полная ст-ть с уч.НЗС (Авто)'!YO"&amp;$J$26),$C14,'Полная ст-ть с уч.НЗС (Авто)'!WD$11:INDIRECT("'Полная ст-ть с уч.НЗС (Авто)'!WD"&amp;$J$26))/$D14)</f>
        <v>0</v>
      </c>
      <c r="WE14" s="44">
        <f ca="1">IF($D14=0,0,SUMIF('Полная ст-ть с уч.НЗС (Авто)'!$YO$11:INDIRECT("'Полная ст-ть с уч.НЗС (Авто)'!YO"&amp;$J$26),$C14,'Полная ст-ть с уч.НЗС (Авто)'!WE$11:INDIRECT("'Полная ст-ть с уч.НЗС (Авто)'!WE"&amp;$J$26))/$D14)</f>
        <v>0</v>
      </c>
      <c r="WF14" s="44">
        <f ca="1">IF($D14=0,0,SUMIF('Полная ст-ть с уч.НЗС (Авто)'!$YO$11:INDIRECT("'Полная ст-ть с уч.НЗС (Авто)'!YO"&amp;$J$26),$C14,'Полная ст-ть с уч.НЗС (Авто)'!WF$11:INDIRECT("'Полная ст-ть с уч.НЗС (Авто)'!WF"&amp;$J$26))/$D14)</f>
        <v>0</v>
      </c>
      <c r="WG14" s="44">
        <f ca="1">IF($D14=0,0,SUMIF('Полная ст-ть с уч.НЗС (Авто)'!$YO$11:INDIRECT("'Полная ст-ть с уч.НЗС (Авто)'!YO"&amp;$J$26),$C14,'Полная ст-ть с уч.НЗС (Авто)'!WG$11:INDIRECT("'Полная ст-ть с уч.НЗС (Авто)'!WG"&amp;$J$26))/$D14)</f>
        <v>0</v>
      </c>
      <c r="WH14" s="44">
        <f ca="1">IF($D14=0,0,SUMIF('Полная ст-ть с уч.НЗС (Авто)'!$YO$11:INDIRECT("'Полная ст-ть с уч.НЗС (Авто)'!YO"&amp;$J$26),$C14,'Полная ст-ть с уч.НЗС (Авто)'!WH$11:INDIRECT("'Полная ст-ть с уч.НЗС (Авто)'!WH"&amp;$J$26))/$D14)</f>
        <v>0</v>
      </c>
      <c r="WI14" s="44">
        <f ca="1">IF($D14=0,0,SUMIF('Полная ст-ть с уч.НЗС (Авто)'!$YO$11:INDIRECT("'Полная ст-ть с уч.НЗС (Авто)'!YO"&amp;$J$26),$C14,'Полная ст-ть с уч.НЗС (Авто)'!WI$11:INDIRECT("'Полная ст-ть с уч.НЗС (Авто)'!WI"&amp;$J$26))/$D14)</f>
        <v>0</v>
      </c>
      <c r="WJ14" s="44">
        <f ca="1">IF($D14=0,0,SUMIF('Полная ст-ть с уч.НЗС (Авто)'!$YO$11:INDIRECT("'Полная ст-ть с уч.НЗС (Авто)'!YO"&amp;$J$26),$C14,'Полная ст-ть с уч.НЗС (Авто)'!WJ$11:INDIRECT("'Полная ст-ть с уч.НЗС (Авто)'!WJ"&amp;$J$26))/$D14)</f>
        <v>0</v>
      </c>
      <c r="WK14" s="44">
        <f ca="1">IF($D14=0,0,SUMIF('Полная ст-ть с уч.НЗС (Авто)'!$YO$11:INDIRECT("'Полная ст-ть с уч.НЗС (Авто)'!YO"&amp;$J$26),$C14,'Полная ст-ть с уч.НЗС (Авто)'!WK$11:INDIRECT("'Полная ст-ть с уч.НЗС (Авто)'!WK"&amp;$J$26))/$D14)</f>
        <v>0</v>
      </c>
      <c r="WL14" s="44">
        <f ca="1">IF($D14=0,0,SUMIF('Полная ст-ть с уч.НЗС (Авто)'!$YO$11:INDIRECT("'Полная ст-ть с уч.НЗС (Авто)'!YO"&amp;$J$26),$C14,'Полная ст-ть с уч.НЗС (Авто)'!WL$11:INDIRECT("'Полная ст-ть с уч.НЗС (Авто)'!WL"&amp;$J$26))/$D14)</f>
        <v>0</v>
      </c>
      <c r="WM14" s="44">
        <f ca="1">IF($D14=0,0,SUMIF('Полная ст-ть с уч.НЗС (Авто)'!$YO$11:INDIRECT("'Полная ст-ть с уч.НЗС (Авто)'!YO"&amp;$J$26),$C14,'Полная ст-ть с уч.НЗС (Авто)'!WM$11:INDIRECT("'Полная ст-ть с уч.НЗС (Авто)'!WM"&amp;$J$26))/$D14)</f>
        <v>0</v>
      </c>
      <c r="WN14" s="44">
        <f ca="1">IF($D14=0,0,SUMIF('Полная ст-ть с уч.НЗС (Авто)'!$YO$11:INDIRECT("'Полная ст-ть с уч.НЗС (Авто)'!YO"&amp;$J$26),$C14,'Полная ст-ть с уч.НЗС (Авто)'!WN$11:INDIRECT("'Полная ст-ть с уч.НЗС (Авто)'!WN"&amp;$J$26))/$D14)</f>
        <v>0</v>
      </c>
      <c r="WO14" s="44">
        <f ca="1">IF($D14=0,0,SUMIF('Полная ст-ть с уч.НЗС (Авто)'!$YO$11:INDIRECT("'Полная ст-ть с уч.НЗС (Авто)'!YO"&amp;$J$26),$C14,'Полная ст-ть с уч.НЗС (Авто)'!WO$11:INDIRECT("'Полная ст-ть с уч.НЗС (Авто)'!WO"&amp;$J$26))/$D14)</f>
        <v>0</v>
      </c>
      <c r="WP14" s="44">
        <f ca="1">IF($D14=0,0,SUMIF('Полная ст-ть с уч.НЗС (Авто)'!$YO$11:INDIRECT("'Полная ст-ть с уч.НЗС (Авто)'!YO"&amp;$J$26),$C14,'Полная ст-ть с уч.НЗС (Авто)'!WP$11:INDIRECT("'Полная ст-ть с уч.НЗС (Авто)'!WP"&amp;$J$26))/$D14)</f>
        <v>0</v>
      </c>
      <c r="WQ14" s="44">
        <f ca="1">IF($D14=0,0,SUMIF('Полная ст-ть с уч.НЗС (Авто)'!$YO$11:INDIRECT("'Полная ст-ть с уч.НЗС (Авто)'!YO"&amp;$J$26),$C14,'Полная ст-ть с уч.НЗС (Авто)'!WQ$11:INDIRECT("'Полная ст-ть с уч.НЗС (Авто)'!WQ"&amp;$J$26))/$D14)</f>
        <v>0</v>
      </c>
      <c r="WR14" s="44">
        <f ca="1">IF($D14=0,0,SUMIF('Полная ст-ть с уч.НЗС (Авто)'!$YO$11:INDIRECT("'Полная ст-ть с уч.НЗС (Авто)'!YO"&amp;$J$26),$C14,'Полная ст-ть с уч.НЗС (Авто)'!WR$11:INDIRECT("'Полная ст-ть с уч.НЗС (Авто)'!WR"&amp;$J$26))/$D14)</f>
        <v>0</v>
      </c>
      <c r="WS14" s="44">
        <f ca="1">IF($D14=0,0,SUMIF('Полная ст-ть с уч.НЗС (Авто)'!$YO$11:INDIRECT("'Полная ст-ть с уч.НЗС (Авто)'!YO"&amp;$J$26),$C14,'Полная ст-ть с уч.НЗС (Авто)'!WS$11:INDIRECT("'Полная ст-ть с уч.НЗС (Авто)'!WS"&amp;$J$26))/$D14)</f>
        <v>0</v>
      </c>
      <c r="WT14" s="44">
        <f ca="1">IF($D14=0,0,SUMIF('Полная ст-ть с уч.НЗС (Авто)'!$YO$11:INDIRECT("'Полная ст-ть с уч.НЗС (Авто)'!YO"&amp;$J$26),$C14,'Полная ст-ть с уч.НЗС (Авто)'!WT$11:INDIRECT("'Полная ст-ть с уч.НЗС (Авто)'!WT"&amp;$J$26))/$D14)</f>
        <v>0</v>
      </c>
      <c r="WU14" s="44">
        <f ca="1">IF($D14=0,0,SUMIF('Полная ст-ть с уч.НЗС (Авто)'!$YO$11:INDIRECT("'Полная ст-ть с уч.НЗС (Авто)'!YO"&amp;$J$26),$C14,'Полная ст-ть с уч.НЗС (Авто)'!WU$11:INDIRECT("'Полная ст-ть с уч.НЗС (Авто)'!WU"&amp;$J$26))/$D14)</f>
        <v>0</v>
      </c>
      <c r="WV14" s="44">
        <f ca="1">IF($D14=0,0,SUMIF('Полная ст-ть с уч.НЗС (Авто)'!$YO$11:INDIRECT("'Полная ст-ть с уч.НЗС (Авто)'!YO"&amp;$J$26),$C14,'Полная ст-ть с уч.НЗС (Авто)'!WV$11:INDIRECT("'Полная ст-ть с уч.НЗС (Авто)'!WV"&amp;$J$26))/$D14)</f>
        <v>0</v>
      </c>
      <c r="WW14" s="44">
        <f ca="1">IF($D14=0,0,SUMIF('Полная ст-ть с уч.НЗС (Авто)'!$YO$11:INDIRECT("'Полная ст-ть с уч.НЗС (Авто)'!YO"&amp;$J$26),$C14,'Полная ст-ть с уч.НЗС (Авто)'!WW$11:INDIRECT("'Полная ст-ть с уч.НЗС (Авто)'!WW"&amp;$J$26))/$D14)</f>
        <v>0</v>
      </c>
      <c r="WX14" s="44">
        <f ca="1">IF($D14=0,0,SUMIF('Полная ст-ть с уч.НЗС (Авто)'!$YO$11:INDIRECT("'Полная ст-ть с уч.НЗС (Авто)'!YO"&amp;$J$26),$C14,'Полная ст-ть с уч.НЗС (Авто)'!WX$11:INDIRECT("'Полная ст-ть с уч.НЗС (Авто)'!WX"&amp;$J$26))/$D14)</f>
        <v>0</v>
      </c>
      <c r="WY14" s="44">
        <f ca="1">IF($D14=0,0,SUMIF('Полная ст-ть с уч.НЗС (Авто)'!$YO$11:INDIRECT("'Полная ст-ть с уч.НЗС (Авто)'!YO"&amp;$J$26),$C14,'Полная ст-ть с уч.НЗС (Авто)'!WY$11:INDIRECT("'Полная ст-ть с уч.НЗС (Авто)'!WY"&amp;$J$26))/$D14)</f>
        <v>0</v>
      </c>
      <c r="WZ14" s="44">
        <f ca="1">IF($D14=0,0,SUMIF('Полная ст-ть с уч.НЗС (Авто)'!$YO$11:INDIRECT("'Полная ст-ть с уч.НЗС (Авто)'!YO"&amp;$J$26),$C14,'Полная ст-ть с уч.НЗС (Авто)'!WZ$11:INDIRECT("'Полная ст-ть с уч.НЗС (Авто)'!WZ"&amp;$J$26))/$D14)</f>
        <v>0</v>
      </c>
      <c r="XA14" s="44">
        <f ca="1">IF($D14=0,0,SUMIF('Полная ст-ть с уч.НЗС (Авто)'!$YO$11:INDIRECT("'Полная ст-ть с уч.НЗС (Авто)'!YO"&amp;$J$26),$C14,'Полная ст-ть с уч.НЗС (Авто)'!XA$11:INDIRECT("'Полная ст-ть с уч.НЗС (Авто)'!XA"&amp;$J$26))/$D14)</f>
        <v>0</v>
      </c>
      <c r="XB14" s="44">
        <f ca="1">IF($D14=0,0,SUMIF('Полная ст-ть с уч.НЗС (Авто)'!$YO$11:INDIRECT("'Полная ст-ть с уч.НЗС (Авто)'!YO"&amp;$J$26),$C14,'Полная ст-ть с уч.НЗС (Авто)'!XB$11:INDIRECT("'Полная ст-ть с уч.НЗС (Авто)'!XB"&amp;$J$26))/$D14)</f>
        <v>0</v>
      </c>
      <c r="XC14" s="44">
        <f ca="1">IF($D14=0,0,SUMIF('Полная ст-ть с уч.НЗС (Авто)'!$YO$11:INDIRECT("'Полная ст-ть с уч.НЗС (Авто)'!YO"&amp;$J$26),$C14,'Полная ст-ть с уч.НЗС (Авто)'!XC$11:INDIRECT("'Полная ст-ть с уч.НЗС (Авто)'!XC"&amp;$J$26))/$D14)</f>
        <v>0</v>
      </c>
      <c r="XD14" s="44">
        <f ca="1">IF($D14=0,0,SUMIF('Полная ст-ть с уч.НЗС (Авто)'!$YO$11:INDIRECT("'Полная ст-ть с уч.НЗС (Авто)'!YO"&amp;$J$26),$C14,'Полная ст-ть с уч.НЗС (Авто)'!XD$11:INDIRECT("'Полная ст-ть с уч.НЗС (Авто)'!XD"&amp;$J$26))/$D14)</f>
        <v>0</v>
      </c>
      <c r="XE14" s="44">
        <f ca="1">IF($D14=0,0,SUMIF('Полная ст-ть с уч.НЗС (Авто)'!$YO$11:INDIRECT("'Полная ст-ть с уч.НЗС (Авто)'!YO"&amp;$J$26),$C14,'Полная ст-ть с уч.НЗС (Авто)'!XE$11:INDIRECT("'Полная ст-ть с уч.НЗС (Авто)'!XE"&amp;$J$26))/$D14)</f>
        <v>0</v>
      </c>
      <c r="XF14" s="44">
        <f ca="1">IF($D14=0,0,SUMIF('Полная ст-ть с уч.НЗС (Авто)'!$YO$11:INDIRECT("'Полная ст-ть с уч.НЗС (Авто)'!YO"&amp;$J$26),$C14,'Полная ст-ть с уч.НЗС (Авто)'!XF$11:INDIRECT("'Полная ст-ть с уч.НЗС (Авто)'!XF"&amp;$J$26))/$D14)</f>
        <v>0</v>
      </c>
      <c r="XG14" s="44">
        <f ca="1">IF($D14=0,0,SUMIF('Полная ст-ть с уч.НЗС (Авто)'!$YO$11:INDIRECT("'Полная ст-ть с уч.НЗС (Авто)'!YO"&amp;$J$26),$C14,'Полная ст-ть с уч.НЗС (Авто)'!XG$11:INDIRECT("'Полная ст-ть с уч.НЗС (Авто)'!XG"&amp;$J$26))/$D14)</f>
        <v>0</v>
      </c>
      <c r="XH14" s="44">
        <f ca="1">IF($D14=0,0,SUMIF('Полная ст-ть с уч.НЗС (Авто)'!$YO$11:INDIRECT("'Полная ст-ть с уч.НЗС (Авто)'!YO"&amp;$J$26),$C14,'Полная ст-ть с уч.НЗС (Авто)'!XH$11:INDIRECT("'Полная ст-ть с уч.НЗС (Авто)'!XH"&amp;$J$26))/$D14)</f>
        <v>0</v>
      </c>
      <c r="XI14" s="44">
        <f ca="1">IF($D14=0,0,SUMIF('Полная ст-ть с уч.НЗС (Авто)'!$YO$11:INDIRECT("'Полная ст-ть с уч.НЗС (Авто)'!YO"&amp;$J$26),$C14,'Полная ст-ть с уч.НЗС (Авто)'!XI$11:INDIRECT("'Полная ст-ть с уч.НЗС (Авто)'!XI"&amp;$J$26))/$D14)</f>
        <v>0</v>
      </c>
      <c r="XJ14" s="44">
        <f ca="1">IF($D14=0,0,SUMIF('Полная ст-ть с уч.НЗС (Авто)'!$YO$11:INDIRECT("'Полная ст-ть с уч.НЗС (Авто)'!YO"&amp;$J$26),$C14,'Полная ст-ть с уч.НЗС (Авто)'!XJ$11:INDIRECT("'Полная ст-ть с уч.НЗС (Авто)'!XJ"&amp;$J$26))/$D14)</f>
        <v>0</v>
      </c>
      <c r="XK14" s="44">
        <f ca="1">IF($D14=0,0,SUMIF('Полная ст-ть с уч.НЗС (Авто)'!$YO$11:INDIRECT("'Полная ст-ть с уч.НЗС (Авто)'!YO"&amp;$J$26),$C14,'Полная ст-ть с уч.НЗС (Авто)'!XK$11:INDIRECT("'Полная ст-ть с уч.НЗС (Авто)'!XK"&amp;$J$26))/$D14)</f>
        <v>0</v>
      </c>
      <c r="XL14" s="44">
        <f ca="1">IF($D14=0,0,SUMIF('Полная ст-ть с уч.НЗС (Авто)'!$YO$11:INDIRECT("'Полная ст-ть с уч.НЗС (Авто)'!YO"&amp;$J$26),$C14,'Полная ст-ть с уч.НЗС (Авто)'!XL$11:INDIRECT("'Полная ст-ть с уч.НЗС (Авто)'!XL"&amp;$J$26))/$D14)</f>
        <v>0</v>
      </c>
      <c r="XM14" s="44">
        <f ca="1">IF($D14=0,0,SUMIF('Полная ст-ть с уч.НЗС (Авто)'!$YO$11:INDIRECT("'Полная ст-ть с уч.НЗС (Авто)'!YO"&amp;$J$26),$C14,'Полная ст-ть с уч.НЗС (Авто)'!XM$11:INDIRECT("'Полная ст-ть с уч.НЗС (Авто)'!XM"&amp;$J$26))/$D14)</f>
        <v>0</v>
      </c>
      <c r="XN14" s="44">
        <f ca="1">IF($D14=0,0,SUMIF('Полная ст-ть с уч.НЗС (Авто)'!$YO$11:INDIRECT("'Полная ст-ть с уч.НЗС (Авто)'!YO"&amp;$J$26),$C14,'Полная ст-ть с уч.НЗС (Авто)'!XN$11:INDIRECT("'Полная ст-ть с уч.НЗС (Авто)'!XN"&amp;$J$26))/$D14)</f>
        <v>0</v>
      </c>
      <c r="XO14" s="44">
        <f ca="1">IF($D14=0,0,SUMIF('Полная ст-ть с уч.НЗС (Авто)'!$YO$11:INDIRECT("'Полная ст-ть с уч.НЗС (Авто)'!YO"&amp;$J$26),$C14,'Полная ст-ть с уч.НЗС (Авто)'!XO$11:INDIRECT("'Полная ст-ть с уч.НЗС (Авто)'!XO"&amp;$J$26))/$D14)</f>
        <v>0</v>
      </c>
      <c r="XP14" s="48">
        <f ca="1">IF($D14=0,0,SUMIF('Полная ст-ть с уч.НЗС (Авто)'!$YO$11:INDIRECT("'Полная ст-ть с уч.НЗС (Авто)'!YO"&amp;$J$26),$C14,'Полная ст-ть с уч.НЗС (Авто)'!XP$11:INDIRECT("'Полная ст-ть с уч.НЗС (Авто)'!XP"&amp;$J$26))/$D14)</f>
        <v>0</v>
      </c>
      <c r="XQ14" s="44">
        <f ca="1">IF($D14=0,0,SUMIF('Полная ст-ть с уч.НЗС (Авто)'!$YO$11:INDIRECT("'Полная ст-ть с уч.НЗС (Авто)'!YO"&amp;$J$26),$C14,'Полная ст-ть с уч.НЗС (Авто)'!XQ$11:INDIRECT("'Полная ст-ть с уч.НЗС (Авто)'!XQ"&amp;$J$26))/$D14)</f>
        <v>0</v>
      </c>
      <c r="XR14" s="44">
        <f ca="1">IF($D14=0,0,SUMIF('Полная ст-ть с уч.НЗС (Авто)'!$YO$11:INDIRECT("'Полная ст-ть с уч.НЗС (Авто)'!YO"&amp;$J$26),$C14,'Полная ст-ть с уч.НЗС (Авто)'!XR$11:INDIRECT("'Полная ст-ть с уч.НЗС (Авто)'!XR"&amp;$J$26))/$D14)</f>
        <v>0</v>
      </c>
      <c r="XS14" s="44">
        <f ca="1">IF($D14=0,0,SUMIF('Полная ст-ть с уч.НЗС (Авто)'!$YO$11:INDIRECT("'Полная ст-ть с уч.НЗС (Авто)'!YO"&amp;$J$26),$C14,'Полная ст-ть с уч.НЗС (Авто)'!XS$11:INDIRECT("'Полная ст-ть с уч.НЗС (Авто)'!XS"&amp;$J$26))/$D14)</f>
        <v>0</v>
      </c>
      <c r="XT14" s="44">
        <f ca="1">IF($D14=0,0,SUMIF('Полная ст-ть с уч.НЗС (Авто)'!$YO$11:INDIRECT("'Полная ст-ть с уч.НЗС (Авто)'!YO"&amp;$J$26),$C14,'Полная ст-ть с уч.НЗС (Авто)'!XT$11:INDIRECT("'Полная ст-ть с уч.НЗС (Авто)'!XT"&amp;$J$26))/$D14)</f>
        <v>0</v>
      </c>
      <c r="XU14" s="44">
        <f ca="1">IF($D14=0,0,SUMIF('Полная ст-ть с уч.НЗС (Авто)'!$YO$11:INDIRECT("'Полная ст-ть с уч.НЗС (Авто)'!YO"&amp;$J$26),$C14,'Полная ст-ть с уч.НЗС (Авто)'!XU$11:INDIRECT("'Полная ст-ть с уч.НЗС (Авто)'!XU"&amp;$J$26))/$D14)</f>
        <v>0</v>
      </c>
      <c r="XV14" s="44">
        <f ca="1">IF($D14=0,0,SUMIF('Полная ст-ть с уч.НЗС (Авто)'!$YO$11:INDIRECT("'Полная ст-ть с уч.НЗС (Авто)'!YO"&amp;$J$26),$C14,'Полная ст-ть с уч.НЗС (Авто)'!XV$11:INDIRECT("'Полная ст-ть с уч.НЗС (Авто)'!XV"&amp;$J$26))/$D14)</f>
        <v>0</v>
      </c>
      <c r="XW14" s="44">
        <f ca="1">IF($D14=0,0,SUMIF('Полная ст-ть с уч.НЗС (Авто)'!$YO$11:INDIRECT("'Полная ст-ть с уч.НЗС (Авто)'!YO"&amp;$J$26),$C14,'Полная ст-ть с уч.НЗС (Авто)'!XW$11:INDIRECT("'Полная ст-ть с уч.НЗС (Авто)'!XW"&amp;$J$26))/$D14)</f>
        <v>0</v>
      </c>
      <c r="XX14" s="44">
        <f ca="1">IF($D14=0,0,SUMIF('Полная ст-ть с уч.НЗС (Авто)'!$YO$11:INDIRECT("'Полная ст-ть с уч.НЗС (Авто)'!YO"&amp;$J$26),$C14,'Полная ст-ть с уч.НЗС (Авто)'!XX$11:INDIRECT("'Полная ст-ть с уч.НЗС (Авто)'!XX"&amp;$J$26))/$D14)</f>
        <v>0</v>
      </c>
      <c r="XY14" s="44">
        <f ca="1">IF($D14=0,0,SUMIF('Полная ст-ть с уч.НЗС (Авто)'!$YO$11:INDIRECT("'Полная ст-ть с уч.НЗС (Авто)'!YO"&amp;$J$26),$C14,'Полная ст-ть с уч.НЗС (Авто)'!XY$11:INDIRECT("'Полная ст-ть с уч.НЗС (Авто)'!XY"&amp;$J$26))/$D14)</f>
        <v>0</v>
      </c>
      <c r="XZ14" s="44">
        <f ca="1">IF($D14=0,0,SUMIF('Полная ст-ть с уч.НЗС (Авто)'!$YO$11:INDIRECT("'Полная ст-ть с уч.НЗС (Авто)'!YO"&amp;$J$26),$C14,'Полная ст-ть с уч.НЗС (Авто)'!XZ$11:INDIRECT("'Полная ст-ть с уч.НЗС (Авто)'!XZ"&amp;$J$26))/$D14)</f>
        <v>0</v>
      </c>
      <c r="YA14" s="44">
        <f ca="1">IF($D14=0,0,SUMIF('Полная ст-ть с уч.НЗС (Авто)'!$YO$11:INDIRECT("'Полная ст-ть с уч.НЗС (Авто)'!YO"&amp;$J$26),$C14,'Полная ст-ть с уч.НЗС (Авто)'!YA$11:INDIRECT("'Полная ст-ть с уч.НЗС (Авто)'!YA"&amp;$J$26))/$D14)</f>
        <v>0</v>
      </c>
      <c r="YB14" s="44">
        <f ca="1">IF($D14=0,0,SUMIF('Полная ст-ть с уч.НЗС (Авто)'!$YO$11:INDIRECT("'Полная ст-ть с уч.НЗС (Авто)'!YO"&amp;$J$26),$C14,'Полная ст-ть с уч.НЗС (Авто)'!YB$11:INDIRECT("'Полная ст-ть с уч.НЗС (Авто)'!YB"&amp;$J$26))/$D14)</f>
        <v>0</v>
      </c>
      <c r="YC14" s="44">
        <f ca="1">IF($D14=0,0,SUMIF('Полная ст-ть с уч.НЗС (Авто)'!$YO$11:INDIRECT("'Полная ст-ть с уч.НЗС (Авто)'!YO"&amp;$J$26),$C14,'Полная ст-ть с уч.НЗС (Авто)'!YC$11:INDIRECT("'Полная ст-ть с уч.НЗС (Авто)'!YC"&amp;$J$26))/$D14)</f>
        <v>0</v>
      </c>
      <c r="YD14" s="44">
        <f ca="1">IF($D14=0,0,SUMIF('Полная ст-ть с уч.НЗС (Авто)'!$YO$11:INDIRECT("'Полная ст-ть с уч.НЗС (Авто)'!YO"&amp;$J$26),$C14,'Полная ст-ть с уч.НЗС (Авто)'!YD$11:INDIRECT("'Полная ст-ть с уч.НЗС (Авто)'!YD"&amp;$J$26))/$D14)</f>
        <v>0</v>
      </c>
      <c r="YE14" s="48">
        <f ca="1">IF($D14=0,0,SUMIF('Полная ст-ть с уч.НЗС (Авто)'!$YO$11:INDIRECT("'Полная ст-ть с уч.НЗС (Авто)'!YO"&amp;$J$26),$C14,'Полная ст-ть с уч.НЗС (Авто)'!YE$11:INDIRECT("'Полная ст-ть с уч.НЗС (Авто)'!YE"&amp;$J$26))/$D14)</f>
        <v>0</v>
      </c>
      <c r="YF14" s="49"/>
      <c r="YG14" s="6"/>
    </row>
    <row r="15" spans="1:657" ht="15" customHeight="1" x14ac:dyDescent="0.25">
      <c r="A15" s="40">
        <v>5</v>
      </c>
      <c r="B15" s="41" t="s">
        <v>743</v>
      </c>
      <c r="C15" s="42" t="s">
        <v>744</v>
      </c>
      <c r="D15" s="43">
        <f ca="1">COUNTIF('Полная ст-ть с уч.НЗС (Авто)'!$YO$11:INDIRECT("'Полная ст-ть с уч.НЗС (Авто)'!YO"&amp;$J$26),C15)</f>
        <v>0</v>
      </c>
      <c r="E15" s="41"/>
      <c r="F15" s="41"/>
      <c r="G15" s="41"/>
      <c r="H15" s="41"/>
      <c r="I15" s="44">
        <f ca="1">IF($D15=0,0,SUMIF('Полная ст-ть с уч.НЗС (Авто)'!$YO$11:INDIRECT("'Полная ст-ть с уч.НЗС (Авто)'!YO"&amp;$J$26),$C15,'Полная ст-ть с уч.НЗС (Авто)'!I$11:INDIRECT("'Полная ст-ть с уч.НЗС (Авто)'!I"&amp;$J$26))/$D15)</f>
        <v>0</v>
      </c>
      <c r="J15" s="45"/>
      <c r="K15" s="44">
        <f ca="1">IF($D15=0,0,SUMIF('Полная ст-ть с уч.НЗС (Авто)'!$YO$11:INDIRECT("'Полная ст-ть с уч.НЗС (Авто)'!YO"&amp;$J$26),$C15,'Полная ст-ть с уч.НЗС (Авто)'!K$11:INDIRECT("'Полная ст-ть с уч.НЗС (Авто)'!K"&amp;$J$26))/$D15)</f>
        <v>0</v>
      </c>
      <c r="L15" s="44"/>
      <c r="M15" s="44">
        <f ca="1">IF($D15=0,0,SUMIF('Полная ст-ть с уч.НЗС (Авто)'!$YO$11:INDIRECT("'Полная ст-ть с уч.НЗС (Авто)'!YO"&amp;$J$26),$C15,'Полная ст-ть с уч.НЗС (Авто)'!M$11:INDIRECT("'Полная ст-ть с уч.НЗС (Авто)'!M"&amp;$J$26))/$D15)</f>
        <v>0</v>
      </c>
      <c r="N15" s="44"/>
      <c r="O15" s="44">
        <f ca="1">IF($D15=0,0,SUMIF('Полная ст-ть с уч.НЗС (Авто)'!$YO$11:INDIRECT("'Полная ст-ть с уч.НЗС (Авто)'!YO"&amp;$J$26),$C15,'Полная ст-ть с уч.НЗС (Авто)'!O$11:INDIRECT("'Полная ст-ть с уч.НЗС (Авто)'!O"&amp;$J$26))/$D15)</f>
        <v>0</v>
      </c>
      <c r="P15" s="44"/>
      <c r="Q15" s="44">
        <f ca="1">IF($D15=0,0,SUMIF('Полная ст-ть с уч.НЗС (Авто)'!$YO$11:INDIRECT("'Полная ст-ть с уч.НЗС (Авто)'!YO"&amp;$J$26),$C15,'Полная ст-ть с уч.НЗС (Авто)'!Q$11:INDIRECT("'Полная ст-ть с уч.НЗС (Авто)'!Q"&amp;$J$26))/$D15)</f>
        <v>0</v>
      </c>
      <c r="R15" s="44">
        <f ca="1">IF($D15=0,0,SUMIF('Полная ст-ть с уч.НЗС (Авто)'!$YO$11:INDIRECT("'Полная ст-ть с уч.НЗС (Авто)'!YO"&amp;$J$26),$C15,'Полная ст-ть с уч.НЗС (Авто)'!R$11:INDIRECT("'Полная ст-ть с уч.НЗС (Авто)'!R"&amp;$J$26))/$D15)</f>
        <v>0</v>
      </c>
      <c r="S15" s="44">
        <f ca="1">IF($D15=0,0,SUMIF('Полная ст-ть с уч.НЗС (Авто)'!$YO$11:INDIRECT("'Полная ст-ть с уч.НЗС (Авто)'!YO"&amp;$J$26),$C15,'Полная ст-ть с уч.НЗС (Авто)'!S$11:INDIRECT("'Полная ст-ть с уч.НЗС (Авто)'!S"&amp;$J$26))/$D15)</f>
        <v>0</v>
      </c>
      <c r="T15" s="44">
        <f ca="1">IF($D15=0,0,SUMIF('Полная ст-ть с уч.НЗС (Авто)'!$YO$11:INDIRECT("'Полная ст-ть с уч.НЗС (Авто)'!YO"&amp;$J$26),$C15,'Полная ст-ть с уч.НЗС (Авто)'!T$11:INDIRECT("'Полная ст-ть с уч.НЗС (Авто)'!T"&amp;$J$26))/$D15)</f>
        <v>0</v>
      </c>
      <c r="U15" s="44">
        <f ca="1">IF($D15=0,0,SUMIF('Полная ст-ть с уч.НЗС (Авто)'!$YO$11:INDIRECT("'Полная ст-ть с уч.НЗС (Авто)'!YO"&amp;$J$26),$C15,'Полная ст-ть с уч.НЗС (Авто)'!U$11:INDIRECT("'Полная ст-ть с уч.НЗС (Авто)'!U"&amp;$J$26))/$D15)</f>
        <v>0</v>
      </c>
      <c r="V15" s="44">
        <f ca="1">IF($D15=0,0,SUMIF('Полная ст-ть с уч.НЗС (Авто)'!$YO$11:INDIRECT("'Полная ст-ть с уч.НЗС (Авто)'!YO"&amp;$J$26),$C15,'Полная ст-ть с уч.НЗС (Авто)'!V$11:INDIRECT("'Полная ст-ть с уч.НЗС (Авто)'!V"&amp;$J$26))/$D15)</f>
        <v>0</v>
      </c>
      <c r="W15" s="44">
        <f ca="1">IF($D15=0,0,SUMIF('Полная ст-ть с уч.НЗС (Авто)'!$YO$11:INDIRECT("'Полная ст-ть с уч.НЗС (Авто)'!YO"&amp;$J$26),$C15,'Полная ст-ть с уч.НЗС (Авто)'!W$11:INDIRECT("'Полная ст-ть с уч.НЗС (Авто)'!W"&amp;$J$26))/$D15)</f>
        <v>0</v>
      </c>
      <c r="X15" s="44">
        <f ca="1">IF($D15=0,0,SUMIF('Полная ст-ть с уч.НЗС (Авто)'!$YO$11:INDIRECT("'Полная ст-ть с уч.НЗС (Авто)'!YO"&amp;$J$26),$C15,'Полная ст-ть с уч.НЗС (Авто)'!X$11:INDIRECT("'Полная ст-ть с уч.НЗС (Авто)'!X"&amp;$J$26))/$D15)</f>
        <v>0</v>
      </c>
      <c r="Y15" s="44">
        <f ca="1">IF($D15=0,0,SUMIF('Полная ст-ть с уч.НЗС (Авто)'!$YO$11:INDIRECT("'Полная ст-ть с уч.НЗС (Авто)'!YO"&amp;$J$26),$C15,'Полная ст-ть с уч.НЗС (Авто)'!Y$11:INDIRECT("'Полная ст-ть с уч.НЗС (Авто)'!Y"&amp;$J$26))/$D15)</f>
        <v>0</v>
      </c>
      <c r="Z15" s="44">
        <f ca="1">IF($D15=0,0,SUMIF('Полная ст-ть с уч.НЗС (Авто)'!$YO$11:INDIRECT("'Полная ст-ть с уч.НЗС (Авто)'!YO"&amp;$J$26),$C15,'Полная ст-ть с уч.НЗС (Авто)'!Z$11:INDIRECT("'Полная ст-ть с уч.НЗС (Авто)'!Z"&amp;$J$26))/$D15)</f>
        <v>0</v>
      </c>
      <c r="AA15" s="44">
        <f ca="1">IF($D15=0,0,SUMIF('Полная ст-ть с уч.НЗС (Авто)'!$YO$11:INDIRECT("'Полная ст-ть с уч.НЗС (Авто)'!YO"&amp;$J$26),$C15,'Полная ст-ть с уч.НЗС (Авто)'!AA$11:INDIRECT("'Полная ст-ть с уч.НЗС (Авто)'!AA"&amp;$J$26))/$D15)</f>
        <v>0</v>
      </c>
      <c r="AB15" s="44">
        <f ca="1">IF($D15=0,0,SUMIF('Полная ст-ть с уч.НЗС (Авто)'!$YO$11:INDIRECT("'Полная ст-ть с уч.НЗС (Авто)'!YO"&amp;$J$26),$C15,'Полная ст-ть с уч.НЗС (Авто)'!AB$11:INDIRECT("'Полная ст-ть с уч.НЗС (Авто)'!AB"&amp;$J$26))/$D15)</f>
        <v>0</v>
      </c>
      <c r="AC15" s="44">
        <f ca="1">IF($D15=0,0,SUMIF('Полная ст-ть с уч.НЗС (Авто)'!$YO$11:INDIRECT("'Полная ст-ть с уч.НЗС (Авто)'!YO"&amp;$J$26),$C15,'Полная ст-ть с уч.НЗС (Авто)'!AC$11:INDIRECT("'Полная ст-ть с уч.НЗС (Авто)'!AC"&amp;$J$26))/$D15)</f>
        <v>0</v>
      </c>
      <c r="AD15" s="44">
        <f ca="1">IF($D15=0,0,SUMIF('Полная ст-ть с уч.НЗС (Авто)'!$YO$11:INDIRECT("'Полная ст-ть с уч.НЗС (Авто)'!YO"&amp;$J$26),$C15,'Полная ст-ть с уч.НЗС (Авто)'!AD$11:INDIRECT("'Полная ст-ть с уч.НЗС (Авто)'!AD"&amp;$J$26))/$D15)</f>
        <v>0</v>
      </c>
      <c r="AE15" s="44">
        <f ca="1">IF($D15=0,0,SUMIF('Полная ст-ть с уч.НЗС (Авто)'!$YO$11:INDIRECT("'Полная ст-ть с уч.НЗС (Авто)'!YO"&amp;$J$26),$C15,'Полная ст-ть с уч.НЗС (Авто)'!AE$11:INDIRECT("'Полная ст-ть с уч.НЗС (Авто)'!AE"&amp;$J$26))/$D15)</f>
        <v>0</v>
      </c>
      <c r="AF15" s="44">
        <f ca="1">IF($D15=0,0,SUMIF('Полная ст-ть с уч.НЗС (Авто)'!$YO$11:INDIRECT("'Полная ст-ть с уч.НЗС (Авто)'!YO"&amp;$J$26),$C15,'Полная ст-ть с уч.НЗС (Авто)'!AF$11:INDIRECT("'Полная ст-ть с уч.НЗС (Авто)'!AF"&amp;$J$26))/$D15)</f>
        <v>0</v>
      </c>
      <c r="AG15" s="44">
        <f ca="1">IF($D15=0,0,SUMIF('Полная ст-ть с уч.НЗС (Авто)'!$YO$11:INDIRECT("'Полная ст-ть с уч.НЗС (Авто)'!YO"&amp;$J$26),$C15,'Полная ст-ть с уч.НЗС (Авто)'!AG$11:INDIRECT("'Полная ст-ть с уч.НЗС (Авто)'!AG"&amp;$J$26))/$D15)</f>
        <v>0</v>
      </c>
      <c r="AH15" s="44">
        <f ca="1">IF($D15=0,0,SUMIF('Полная ст-ть с уч.НЗС (Авто)'!$YO$11:INDIRECT("'Полная ст-ть с уч.НЗС (Авто)'!YO"&amp;$J$26),$C15,'Полная ст-ть с уч.НЗС (Авто)'!AH$11:INDIRECT("'Полная ст-ть с уч.НЗС (Авто)'!AH"&amp;$J$26))/$D15)</f>
        <v>0</v>
      </c>
      <c r="AI15" s="44">
        <f ca="1">IF($D15=0,0,SUMIF('Полная ст-ть с уч.НЗС (Авто)'!$YO$11:INDIRECT("'Полная ст-ть с уч.НЗС (Авто)'!YO"&amp;$J$26),$C15,'Полная ст-ть с уч.НЗС (Авто)'!AI$11:INDIRECT("'Полная ст-ть с уч.НЗС (Авто)'!AI"&amp;$J$26))/$D15)</f>
        <v>0</v>
      </c>
      <c r="AJ15" s="44">
        <f ca="1">IF($D15=0,0,SUMIF('Полная ст-ть с уч.НЗС (Авто)'!$YO$11:INDIRECT("'Полная ст-ть с уч.НЗС (Авто)'!YO"&amp;$J$26),$C15,'Полная ст-ть с уч.НЗС (Авто)'!AJ$11:INDIRECT("'Полная ст-ть с уч.НЗС (Авто)'!AJ"&amp;$J$26))/$D15)</f>
        <v>0</v>
      </c>
      <c r="AK15" s="44">
        <f ca="1">IF($D15=0,0,SUMIF('Полная ст-ть с уч.НЗС (Авто)'!$YO$11:INDIRECT("'Полная ст-ть с уч.НЗС (Авто)'!YO"&amp;$J$26),$C15,'Полная ст-ть с уч.НЗС (Авто)'!AK$11:INDIRECT("'Полная ст-ть с уч.НЗС (Авто)'!AK"&amp;$J$26))/$D15)</f>
        <v>0</v>
      </c>
      <c r="AL15" s="44">
        <f ca="1">IF($D15=0,0,SUMIF('Полная ст-ть с уч.НЗС (Авто)'!$YO$11:INDIRECT("'Полная ст-ть с уч.НЗС (Авто)'!YO"&amp;$J$26),$C15,'Полная ст-ть с уч.НЗС (Авто)'!AL$11:INDIRECT("'Полная ст-ть с уч.НЗС (Авто)'!AL"&amp;$J$26))/$D15)</f>
        <v>0</v>
      </c>
      <c r="AM15" s="44">
        <f ca="1">IF($D15=0,0,SUMIF('Полная ст-ть с уч.НЗС (Авто)'!$YO$11:INDIRECT("'Полная ст-ть с уч.НЗС (Авто)'!YO"&amp;$J$26),$C15,'Полная ст-ть с уч.НЗС (Авто)'!AM$11:INDIRECT("'Полная ст-ть с уч.НЗС (Авто)'!AM"&amp;$J$26))/$D15)</f>
        <v>0</v>
      </c>
      <c r="AN15" s="44">
        <f ca="1">IF($D15=0,0,SUMIF('Полная ст-ть с уч.НЗС (Авто)'!$YO$11:INDIRECT("'Полная ст-ть с уч.НЗС (Авто)'!YO"&amp;$J$26),$C15,'Полная ст-ть с уч.НЗС (Авто)'!AN$11:INDIRECT("'Полная ст-ть с уч.НЗС (Авто)'!AN"&amp;$J$26))/$D15)</f>
        <v>0</v>
      </c>
      <c r="AO15" s="44">
        <f ca="1">IF($D15=0,0,SUMIF('Полная ст-ть с уч.НЗС (Авто)'!$YO$11:INDIRECT("'Полная ст-ть с уч.НЗС (Авто)'!YO"&amp;$J$26),$C15,'Полная ст-ть с уч.НЗС (Авто)'!AO$11:INDIRECT("'Полная ст-ть с уч.НЗС (Авто)'!AO"&amp;$J$26))/$D15)</f>
        <v>0</v>
      </c>
      <c r="AP15" s="44">
        <f ca="1">IF($D15=0,0,SUMIF('Полная ст-ть с уч.НЗС (Авто)'!$YO$11:INDIRECT("'Полная ст-ть с уч.НЗС (Авто)'!YO"&amp;$J$26),$C15,'Полная ст-ть с уч.НЗС (Авто)'!AP$11:INDIRECT("'Полная ст-ть с уч.НЗС (Авто)'!AP"&amp;$J$26))/$D15)</f>
        <v>0</v>
      </c>
      <c r="AQ15" s="44">
        <f ca="1">IF($D15=0,0,SUMIF('Полная ст-ть с уч.НЗС (Авто)'!$YO$11:INDIRECT("'Полная ст-ть с уч.НЗС (Авто)'!YO"&amp;$J$26),$C15,'Полная ст-ть с уч.НЗС (Авто)'!AQ$11:INDIRECT("'Полная ст-ть с уч.НЗС (Авто)'!AQ"&amp;$J$26))/$D15)</f>
        <v>0</v>
      </c>
      <c r="AR15" s="46"/>
      <c r="AS15" s="46"/>
      <c r="AT15" s="47"/>
      <c r="AU15" s="47"/>
      <c r="AV15" s="47"/>
      <c r="AW15" s="47"/>
      <c r="AX15" s="44">
        <f ca="1">IF($D15=0,0,SUMIF('Полная ст-ть с уч.НЗС (Авто)'!$YO$11:INDIRECT("'Полная ст-ть с уч.НЗС (Авто)'!YO"&amp;$J$26),$C15,'Полная ст-ть с уч.НЗС (Авто)'!AX$11:INDIRECT("'Полная ст-ть с уч.НЗС (Авто)'!AX"&amp;$J$26))/$D15)</f>
        <v>0</v>
      </c>
      <c r="AY15" s="44">
        <f ca="1">IF($D15=0,0,SUMIF('Полная ст-ть с уч.НЗС (Авто)'!$YO$11:INDIRECT("'Полная ст-ть с уч.НЗС (Авто)'!YO"&amp;$J$26),$C15,'Полная ст-ть с уч.НЗС (Авто)'!AY$11:INDIRECT("'Полная ст-ть с уч.НЗС (Авто)'!AY"&amp;$J$26))/$D15)</f>
        <v>0</v>
      </c>
      <c r="AZ15" s="44">
        <f ca="1">IF($D15=0,0,SUMIF('Полная ст-ть с уч.НЗС (Авто)'!$YO$11:INDIRECT("'Полная ст-ть с уч.НЗС (Авто)'!YO"&amp;$J$26),$C15,'Полная ст-ть с уч.НЗС (Авто)'!AZ$11:INDIRECT("'Полная ст-ть с уч.НЗС (Авто)'!AZ"&amp;$J$26))/$D15)</f>
        <v>0</v>
      </c>
      <c r="BA15" s="44">
        <f ca="1">IF($D15=0,0,SUMIF('Полная ст-ть с уч.НЗС (Авто)'!$YO$11:INDIRECT("'Полная ст-ть с уч.НЗС (Авто)'!YO"&amp;$J$26),$C15,'Полная ст-ть с уч.НЗС (Авто)'!BA$11:INDIRECT("'Полная ст-ть с уч.НЗС (Авто)'!BA"&amp;$J$26))/$D15)</f>
        <v>0</v>
      </c>
      <c r="BB15" s="44">
        <f ca="1">IF($D15=0,0,SUMIF('Полная ст-ть с уч.НЗС (Авто)'!$YO$11:INDIRECT("'Полная ст-ть с уч.НЗС (Авто)'!YO"&amp;$J$26),$C15,'Полная ст-ть с уч.НЗС (Авто)'!BB$11:INDIRECT("'Полная ст-ть с уч.НЗС (Авто)'!BB"&amp;$J$26))/$D15)</f>
        <v>0</v>
      </c>
      <c r="BC15" s="44">
        <f ca="1">IF($D15=0,0,SUMIF('Полная ст-ть с уч.НЗС (Авто)'!$YO$11:INDIRECT("'Полная ст-ть с уч.НЗС (Авто)'!YO"&amp;$J$26),$C15,'Полная ст-ть с уч.НЗС (Авто)'!BC$11:INDIRECT("'Полная ст-ть с уч.НЗС (Авто)'!BC"&amp;$J$26))/$D15)</f>
        <v>0</v>
      </c>
      <c r="BD15" s="47"/>
      <c r="BE15" s="47"/>
      <c r="BF15" s="44">
        <f ca="1">IF($D15=0,0,SUMIF('Полная ст-ть с уч.НЗС (Авто)'!$YO$11:INDIRECT("'Полная ст-ть с уч.НЗС (Авто)'!YO"&amp;$J$26),$C15,'Полная ст-ть с уч.НЗС (Авто)'!BF$11:INDIRECT("'Полная ст-ть с уч.НЗС (Авто)'!BF"&amp;$J$26))/$D15)</f>
        <v>0</v>
      </c>
      <c r="BG15" s="44">
        <f ca="1">IF($D15=0,0,SUMIF('Полная ст-ть с уч.НЗС (Авто)'!$YO$11:INDIRECT("'Полная ст-ть с уч.НЗС (Авто)'!YO"&amp;$J$26),$C15,'Полная ст-ть с уч.НЗС (Авто)'!BG$11:INDIRECT("'Полная ст-ть с уч.НЗС (Авто)'!BG"&amp;$J$26))/$D15)</f>
        <v>0</v>
      </c>
      <c r="BH15" s="44">
        <f ca="1">IF($D15=0,0,SUMIF('Полная ст-ть с уч.НЗС (Авто)'!$YO$11:INDIRECT("'Полная ст-ть с уч.НЗС (Авто)'!YO"&amp;$J$26),$C15,'Полная ст-ть с уч.НЗС (Авто)'!BH$11:INDIRECT("'Полная ст-ть с уч.НЗС (Авто)'!BH"&amp;$J$26))/$D15)</f>
        <v>0</v>
      </c>
      <c r="BI15" s="44">
        <f ca="1">IF($D15=0,0,SUMIF('Полная ст-ть с уч.НЗС (Авто)'!$YO$11:INDIRECT("'Полная ст-ть с уч.НЗС (Авто)'!YO"&amp;$J$26),$C15,'Полная ст-ть с уч.НЗС (Авто)'!BI$11:INDIRECT("'Полная ст-ть с уч.НЗС (Авто)'!BI"&amp;$J$26))/$D15)</f>
        <v>0</v>
      </c>
      <c r="BJ15" s="44">
        <f ca="1">IF($D15=0,0,SUMIF('Полная ст-ть с уч.НЗС (Авто)'!$YO$11:INDIRECT("'Полная ст-ть с уч.НЗС (Авто)'!YO"&amp;$J$26),$C15,'Полная ст-ть с уч.НЗС (Авто)'!BJ$11:INDIRECT("'Полная ст-ть с уч.НЗС (Авто)'!BJ"&amp;$J$26))/$D15)</f>
        <v>0</v>
      </c>
      <c r="BK15" s="44">
        <f ca="1">IF($D15=0,0,SUMIF('Полная ст-ть с уч.НЗС (Авто)'!$YO$11:INDIRECT("'Полная ст-ть с уч.НЗС (Авто)'!YO"&amp;$J$26),$C15,'Полная ст-ть с уч.НЗС (Авто)'!BK$11:INDIRECT("'Полная ст-ть с уч.НЗС (Авто)'!BK"&amp;$J$26))/$D15)</f>
        <v>0</v>
      </c>
      <c r="BL15" s="47"/>
      <c r="BM15" s="44">
        <f ca="1">IF($D15=0,0,SUMIF('Полная ст-ть с уч.НЗС (Авто)'!$YO$11:INDIRECT("'Полная ст-ть с уч.НЗС (Авто)'!YO"&amp;$J$26),$C15,'Полная ст-ть с уч.НЗС (Авто)'!BM$11:INDIRECT("'Полная ст-ть с уч.НЗС (Авто)'!BM"&amp;$J$26))/$D15)</f>
        <v>0</v>
      </c>
      <c r="BN15" s="47"/>
      <c r="BO15" s="44"/>
      <c r="BP15" s="44"/>
      <c r="BQ15" s="44">
        <f ca="1">IF($D15=0,0,SUMIF('Полная ст-ть с уч.НЗС (Авто)'!$YO$11:INDIRECT("'Полная ст-ть с уч.НЗС (Авто)'!YO"&amp;$J$26),$C15,'Полная ст-ть с уч.НЗС (Авто)'!BQ$11:INDIRECT("'Полная ст-ть с уч.НЗС (Авто)'!BQ"&amp;$J$26))/$D15)</f>
        <v>0</v>
      </c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>
        <f ca="1">IF($D15=0,0,SUMIF('Полная ст-ть с уч.НЗС (Авто)'!$YO$11:INDIRECT("'Полная ст-ть с уч.НЗС (Авто)'!YO"&amp;$J$26),$C15,'Полная ст-ть с уч.НЗС (Авто)'!CK$11:INDIRECT("'Полная ст-ть с уч.НЗС (Авто)'!CK"&amp;$J$26))/$D15)</f>
        <v>0</v>
      </c>
      <c r="CL15" s="44">
        <f ca="1">IF($D15=0,0,SUMIF('Полная ст-ть с уч.НЗС (Авто)'!$YO$11:INDIRECT("'Полная ст-ть с уч.НЗС (Авто)'!YO"&amp;$J$26),$C15,'Полная ст-ть с уч.НЗС (Авто)'!CL$11:INDIRECT("'Полная ст-ть с уч.НЗС (Авто)'!CL"&amp;$J$26))/$D15)</f>
        <v>0</v>
      </c>
      <c r="CM15" s="44">
        <f ca="1">IF($D15=0,0,SUMIF('Полная ст-ть с уч.НЗС (Авто)'!$YO$11:INDIRECT("'Полная ст-ть с уч.НЗС (Авто)'!YO"&amp;$J$26),$C15,'Полная ст-ть с уч.НЗС (Авто)'!CM$11:INDIRECT("'Полная ст-ть с уч.НЗС (Авто)'!CM"&amp;$J$26))/$D15)</f>
        <v>0</v>
      </c>
      <c r="CN15" s="44">
        <f ca="1">IF($D15=0,0,SUMIF('Полная ст-ть с уч.НЗС (Авто)'!$YO$11:INDIRECT("'Полная ст-ть с уч.НЗС (Авто)'!YO"&amp;$J$26),$C15,'Полная ст-ть с уч.НЗС (Авто)'!CN$11:INDIRECT("'Полная ст-ть с уч.НЗС (Авто)'!CN"&amp;$J$26))/$D15)</f>
        <v>0</v>
      </c>
      <c r="CO15" s="44">
        <f ca="1">IF($D15=0,0,SUMIF('Полная ст-ть с уч.НЗС (Авто)'!$YO$11:INDIRECT("'Полная ст-ть с уч.НЗС (Авто)'!YO"&amp;$J$26),$C15,'Полная ст-ть с уч.НЗС (Авто)'!CO$11:INDIRECT("'Полная ст-ть с уч.НЗС (Авто)'!CO"&amp;$J$26))/$D15)</f>
        <v>0</v>
      </c>
      <c r="CP15" s="44">
        <f ca="1">IF($D15=0,0,SUMIF('Полная ст-ть с уч.НЗС (Авто)'!$YO$11:INDIRECT("'Полная ст-ть с уч.НЗС (Авто)'!YO"&amp;$J$26),$C15,'Полная ст-ть с уч.НЗС (Авто)'!CP$11:INDIRECT("'Полная ст-ть с уч.НЗС (Авто)'!CP"&amp;$J$26))/$D15)</f>
        <v>0</v>
      </c>
      <c r="CQ15" s="44">
        <f ca="1">IF($D15=0,0,SUMIF('Полная ст-ть с уч.НЗС (Авто)'!$YO$11:INDIRECT("'Полная ст-ть с уч.НЗС (Авто)'!YO"&amp;$J$26),$C15,'Полная ст-ть с уч.НЗС (Авто)'!CQ$11:INDIRECT("'Полная ст-ть с уч.НЗС (Авто)'!CQ"&amp;$J$26))/$D15)</f>
        <v>0</v>
      </c>
      <c r="CR15" s="44">
        <f ca="1">IF($D15=0,0,SUMIF('Полная ст-ть с уч.НЗС (Авто)'!$YO$11:INDIRECT("'Полная ст-ть с уч.НЗС (Авто)'!YO"&amp;$J$26),$C15,'Полная ст-ть с уч.НЗС (Авто)'!CR$11:INDIRECT("'Полная ст-ть с уч.НЗС (Авто)'!CR"&amp;$J$26))/$D15)</f>
        <v>0</v>
      </c>
      <c r="CS15" s="44">
        <f ca="1">IF($D15=0,0,SUMIF('Полная ст-ть с уч.НЗС (Авто)'!$YO$11:INDIRECT("'Полная ст-ть с уч.НЗС (Авто)'!YO"&amp;$J$26),$C15,'Полная ст-ть с уч.НЗС (Авто)'!CS$11:INDIRECT("'Полная ст-ть с уч.НЗС (Авто)'!CS"&amp;$J$26))/$D15)</f>
        <v>0</v>
      </c>
      <c r="CT15" s="44">
        <f ca="1">IF($D15=0,0,SUMIF('Полная ст-ть с уч.НЗС (Авто)'!$YO$11:INDIRECT("'Полная ст-ть с уч.НЗС (Авто)'!YO"&amp;$J$26),$C15,'Полная ст-ть с уч.НЗС (Авто)'!CT$11:INDIRECT("'Полная ст-ть с уч.НЗС (Авто)'!CT"&amp;$J$26))/$D15)</f>
        <v>0</v>
      </c>
      <c r="CU15" s="44">
        <f ca="1">IF($D15=0,0,SUMIF('Полная ст-ть с уч.НЗС (Авто)'!$YO$11:INDIRECT("'Полная ст-ть с уч.НЗС (Авто)'!YO"&amp;$J$26),$C15,'Полная ст-ть с уч.НЗС (Авто)'!CU$11:INDIRECT("'Полная ст-ть с уч.НЗС (Авто)'!CU"&amp;$J$26))/$D15)</f>
        <v>0</v>
      </c>
      <c r="CV15" s="44">
        <f ca="1">IF($D15=0,0,SUMIF('Полная ст-ть с уч.НЗС (Авто)'!$YO$11:INDIRECT("'Полная ст-ть с уч.НЗС (Авто)'!YO"&amp;$J$26),$C15,'Полная ст-ть с уч.НЗС (Авто)'!CV$11:INDIRECT("'Полная ст-ть с уч.НЗС (Авто)'!CV"&amp;$J$26))/$D15)</f>
        <v>0</v>
      </c>
      <c r="CW15" s="44">
        <f ca="1">IF($D15=0,0,SUMIF('Полная ст-ть с уч.НЗС (Авто)'!$YO$11:INDIRECT("'Полная ст-ть с уч.НЗС (Авто)'!YO"&amp;$J$26),$C15,'Полная ст-ть с уч.НЗС (Авто)'!CW$11:INDIRECT("'Полная ст-ть с уч.НЗС (Авто)'!CW"&amp;$J$26))/$D15)</f>
        <v>0</v>
      </c>
      <c r="CX15" s="44">
        <f ca="1">IF($D15=0,0,SUMIF('Полная ст-ть с уч.НЗС (Авто)'!$YO$11:INDIRECT("'Полная ст-ть с уч.НЗС (Авто)'!YO"&amp;$J$26),$C15,'Полная ст-ть с уч.НЗС (Авто)'!CX$11:INDIRECT("'Полная ст-ть с уч.НЗС (Авто)'!CX"&amp;$J$26))/$D15)</f>
        <v>0</v>
      </c>
      <c r="CY15" s="44">
        <f ca="1">IF($D15=0,0,SUMIF('Полная ст-ть с уч.НЗС (Авто)'!$YO$11:INDIRECT("'Полная ст-ть с уч.НЗС (Авто)'!YO"&amp;$J$26),$C15,'Полная ст-ть с уч.НЗС (Авто)'!CY$11:INDIRECT("'Полная ст-ть с уч.НЗС (Авто)'!CY"&amp;$J$26))/$D15)</f>
        <v>0</v>
      </c>
      <c r="CZ15" s="44">
        <f ca="1">IF($D15=0,0,SUMIF('Полная ст-ть с уч.НЗС (Авто)'!$YO$11:INDIRECT("'Полная ст-ть с уч.НЗС (Авто)'!YO"&amp;$J$26),$C15,'Полная ст-ть с уч.НЗС (Авто)'!CZ$11:INDIRECT("'Полная ст-ть с уч.НЗС (Авто)'!CZ"&amp;$J$26))/$D15)</f>
        <v>0</v>
      </c>
      <c r="DA15" s="44">
        <f ca="1">IF($D15=0,0,SUMIF('Полная ст-ть с уч.НЗС (Авто)'!$YO$11:INDIRECT("'Полная ст-ть с уч.НЗС (Авто)'!YO"&amp;$J$26),$C15,'Полная ст-ть с уч.НЗС (Авто)'!DA$11:INDIRECT("'Полная ст-ть с уч.НЗС (Авто)'!DA"&amp;$J$26))/$D15)</f>
        <v>0</v>
      </c>
      <c r="DB15" s="44">
        <f ca="1">IF($D15=0,0,SUMIF('Полная ст-ть с уч.НЗС (Авто)'!$YO$11:INDIRECT("'Полная ст-ть с уч.НЗС (Авто)'!YO"&amp;$J$26),$C15,'Полная ст-ть с уч.НЗС (Авто)'!DB$11:INDIRECT("'Полная ст-ть с уч.НЗС (Авто)'!DB"&amp;$J$26))/$D15)</f>
        <v>0</v>
      </c>
      <c r="DC15" s="44">
        <f ca="1">IF($D15=0,0,SUMIF('Полная ст-ть с уч.НЗС (Авто)'!$YO$11:INDIRECT("'Полная ст-ть с уч.НЗС (Авто)'!YO"&amp;$J$26),$C15,'Полная ст-ть с уч.НЗС (Авто)'!DC$11:INDIRECT("'Полная ст-ть с уч.НЗС (Авто)'!DC"&amp;$J$26))/$D15)</f>
        <v>0</v>
      </c>
      <c r="DD15" s="44"/>
      <c r="DE15" s="44">
        <f ca="1">IF($D15=0,0,SUMIF('Полная ст-ть с уч.НЗС (Авто)'!$YO$11:INDIRECT("'Полная ст-ть с уч.НЗС (Авто)'!YO"&amp;$J$26),$C15,'Полная ст-ть с уч.НЗС (Авто)'!DE$11:INDIRECT("'Полная ст-ть с уч.НЗС (Авто)'!DE"&amp;$J$26))/$D15)</f>
        <v>0</v>
      </c>
      <c r="DF15" s="44"/>
      <c r="DG15" s="44">
        <f ca="1">IF($D15=0,0,SUMIF('Полная ст-ть с уч.НЗС (Авто)'!$YO$11:INDIRECT("'Полная ст-ть с уч.НЗС (Авто)'!YO"&amp;$J$26),$C15,'Полная ст-ть с уч.НЗС (Авто)'!DG$11:INDIRECT("'Полная ст-ть с уч.НЗС (Авто)'!DG"&amp;$J$26))/$D15)</f>
        <v>0</v>
      </c>
      <c r="DH15" s="44">
        <f ca="1">IF($D15=0,0,SUMIF('Полная ст-ть с уч.НЗС (Авто)'!$YO$11:INDIRECT("'Полная ст-ть с уч.НЗС (Авто)'!YO"&amp;$J$26),$C15,'Полная ст-ть с уч.НЗС (Авто)'!DH$11:INDIRECT("'Полная ст-ть с уч.НЗС (Авто)'!DH"&amp;$J$26))/$D15)</f>
        <v>0</v>
      </c>
      <c r="DI15" s="44">
        <f ca="1">IF($D15=0,0,SUMIF('Полная ст-ть с уч.НЗС (Авто)'!$YO$11:INDIRECT("'Полная ст-ть с уч.НЗС (Авто)'!YO"&amp;$J$26),$C15,'Полная ст-ть с уч.НЗС (Авто)'!DI$11:INDIRECT("'Полная ст-ть с уч.НЗС (Авто)'!DI"&amp;$J$26))/$D15)</f>
        <v>0</v>
      </c>
      <c r="DJ15" s="44">
        <f ca="1">IF($D15=0,0,SUMIF('Полная ст-ть с уч.НЗС (Авто)'!$YO$11:INDIRECT("'Полная ст-ть с уч.НЗС (Авто)'!YO"&amp;$J$26),$C15,'Полная ст-ть с уч.НЗС (Авто)'!DJ$11:INDIRECT("'Полная ст-ть с уч.НЗС (Авто)'!DJ"&amp;$J$26))/$D15)</f>
        <v>0</v>
      </c>
      <c r="DK15" s="44">
        <f ca="1">IF($D15=0,0,SUMIF('Полная ст-ть с уч.НЗС (Авто)'!$YO$11:INDIRECT("'Полная ст-ть с уч.НЗС (Авто)'!YO"&amp;$J$26),$C15,'Полная ст-ть с уч.НЗС (Авто)'!DK$11:INDIRECT("'Полная ст-ть с уч.НЗС (Авто)'!DK"&amp;$J$26))/$D15)</f>
        <v>0</v>
      </c>
      <c r="DL15" s="44">
        <f ca="1">IF($D15=0,0,SUMIF('Полная ст-ть с уч.НЗС (Авто)'!$YO$11:INDIRECT("'Полная ст-ть с уч.НЗС (Авто)'!YO"&amp;$J$26),$C15,'Полная ст-ть с уч.НЗС (Авто)'!DL$11:INDIRECT("'Полная ст-ть с уч.НЗС (Авто)'!DL"&amp;$J$26))/$D15)</f>
        <v>0</v>
      </c>
      <c r="DM15" s="44">
        <f ca="1">IF($D15=0,0,SUMIF('Полная ст-ть с уч.НЗС (Авто)'!$YO$11:INDIRECT("'Полная ст-ть с уч.НЗС (Авто)'!YO"&amp;$J$26),$C15,'Полная ст-ть с уч.НЗС (Авто)'!DM$11:INDIRECT("'Полная ст-ть с уч.НЗС (Авто)'!DM"&amp;$J$26))/$D15)</f>
        <v>0</v>
      </c>
      <c r="DN15" s="44">
        <f ca="1">IF($D15=0,0,SUMIF('Полная ст-ть с уч.НЗС (Авто)'!$YO$11:INDIRECT("'Полная ст-ть с уч.НЗС (Авто)'!YO"&amp;$J$26),$C15,'Полная ст-ть с уч.НЗС (Авто)'!DN$11:INDIRECT("'Полная ст-ть с уч.НЗС (Авто)'!DN"&amp;$J$26))/$D15)</f>
        <v>0</v>
      </c>
      <c r="DO15" s="44">
        <f ca="1">IF($D15=0,0,SUMIF('Полная ст-ть с уч.НЗС (Авто)'!$YO$11:INDIRECT("'Полная ст-ть с уч.НЗС (Авто)'!YO"&amp;$J$26),$C15,'Полная ст-ть с уч.НЗС (Авто)'!DO$11:INDIRECT("'Полная ст-ть с уч.НЗС (Авто)'!DO"&amp;$J$26))/$D15)</f>
        <v>0</v>
      </c>
      <c r="DP15" s="44">
        <f ca="1">IF($D15=0,0,SUMIF('Полная ст-ть с уч.НЗС (Авто)'!$YO$11:INDIRECT("'Полная ст-ть с уч.НЗС (Авто)'!YO"&amp;$J$26),$C15,'Полная ст-ть с уч.НЗС (Авто)'!DP$11:INDIRECT("'Полная ст-ть с уч.НЗС (Авто)'!DP"&amp;$J$26))/$D15)</f>
        <v>0</v>
      </c>
      <c r="DQ15" s="44">
        <f ca="1">IF($D15=0,0,SUMIF('Полная ст-ть с уч.НЗС (Авто)'!$YO$11:INDIRECT("'Полная ст-ть с уч.НЗС (Авто)'!YO"&amp;$J$26),$C15,'Полная ст-ть с уч.НЗС (Авто)'!DQ$11:INDIRECT("'Полная ст-ть с уч.НЗС (Авто)'!DQ"&amp;$J$26))/$D15)</f>
        <v>0</v>
      </c>
      <c r="DR15" s="44">
        <f ca="1">IF($D15=0,0,SUMIF('Полная ст-ть с уч.НЗС (Авто)'!$YO$11:INDIRECT("'Полная ст-ть с уч.НЗС (Авто)'!YO"&amp;$J$26),$C15,'Полная ст-ть с уч.НЗС (Авто)'!DR$11:INDIRECT("'Полная ст-ть с уч.НЗС (Авто)'!DR"&amp;$J$26))/$D15)</f>
        <v>0</v>
      </c>
      <c r="DS15" s="44">
        <f ca="1">IF($D15=0,0,SUMIF('Полная ст-ть с уч.НЗС (Авто)'!$YO$11:INDIRECT("'Полная ст-ть с уч.НЗС (Авто)'!YO"&amp;$J$26),$C15,'Полная ст-ть с уч.НЗС (Авто)'!DS$11:INDIRECT("'Полная ст-ть с уч.НЗС (Авто)'!DS"&amp;$J$26))/$D15)</f>
        <v>0</v>
      </c>
      <c r="DT15" s="44">
        <f ca="1">IF($D15=0,0,SUMIF('Полная ст-ть с уч.НЗС (Авто)'!$YO$11:INDIRECT("'Полная ст-ть с уч.НЗС (Авто)'!YO"&amp;$J$26),$C15,'Полная ст-ть с уч.НЗС (Авто)'!DT$11:INDIRECT("'Полная ст-ть с уч.НЗС (Авто)'!DT"&amp;$J$26))/$D15)</f>
        <v>0</v>
      </c>
      <c r="DU15" s="44">
        <f ca="1">IF($D15=0,0,SUMIF('Полная ст-ть с уч.НЗС (Авто)'!$YO$11:INDIRECT("'Полная ст-ть с уч.НЗС (Авто)'!YO"&amp;$J$26),$C15,'Полная ст-ть с уч.НЗС (Авто)'!DU$11:INDIRECT("'Полная ст-ть с уч.НЗС (Авто)'!DU"&amp;$J$26))/$D15)</f>
        <v>0</v>
      </c>
      <c r="DV15" s="44">
        <f ca="1">IF($D15=0,0,SUMIF('Полная ст-ть с уч.НЗС (Авто)'!$YO$11:INDIRECT("'Полная ст-ть с уч.НЗС (Авто)'!YO"&amp;$J$26),$C15,'Полная ст-ть с уч.НЗС (Авто)'!DV$11:INDIRECT("'Полная ст-ть с уч.НЗС (Авто)'!DV"&amp;$J$26))/$D15)</f>
        <v>0</v>
      </c>
      <c r="DW15" s="44">
        <f ca="1">IF($D15=0,0,SUMIF('Полная ст-ть с уч.НЗС (Авто)'!$YO$11:INDIRECT("'Полная ст-ть с уч.НЗС (Авто)'!YO"&amp;$J$26),$C15,'Полная ст-ть с уч.НЗС (Авто)'!DW$11:INDIRECT("'Полная ст-ть с уч.НЗС (Авто)'!DW"&amp;$J$26))/$D15)</f>
        <v>0</v>
      </c>
      <c r="DX15" s="44">
        <f ca="1">IF($D15=0,0,SUMIF('Полная ст-ть с уч.НЗС (Авто)'!$YO$11:INDIRECT("'Полная ст-ть с уч.НЗС (Авто)'!YO"&amp;$J$26),$C15,'Полная ст-ть с уч.НЗС (Авто)'!DX$11:INDIRECT("'Полная ст-ть с уч.НЗС (Авто)'!DX"&amp;$J$26))/$D15)</f>
        <v>0</v>
      </c>
      <c r="DY15" s="44">
        <f ca="1">IF($D15=0,0,SUMIF('Полная ст-ть с уч.НЗС (Авто)'!$YO$11:INDIRECT("'Полная ст-ть с уч.НЗС (Авто)'!YO"&amp;$J$26),$C15,'Полная ст-ть с уч.НЗС (Авто)'!DY$11:INDIRECT("'Полная ст-ть с уч.НЗС (Авто)'!DY"&amp;$J$26))/$D15)</f>
        <v>0</v>
      </c>
      <c r="DZ15" s="44">
        <f ca="1">IF($D15=0,0,SUMIF('Полная ст-ть с уч.НЗС (Авто)'!$YO$11:INDIRECT("'Полная ст-ть с уч.НЗС (Авто)'!YO"&amp;$J$26),$C15,'Полная ст-ть с уч.НЗС (Авто)'!DZ$11:INDIRECT("'Полная ст-ть с уч.НЗС (Авто)'!DZ"&amp;$J$26))/$D15)</f>
        <v>0</v>
      </c>
      <c r="EA15" s="44">
        <f ca="1">IF($D15=0,0,SUMIF('Полная ст-ть с уч.НЗС (Авто)'!$YO$11:INDIRECT("'Полная ст-ть с уч.НЗС (Авто)'!YO"&amp;$J$26),$C15,'Полная ст-ть с уч.НЗС (Авто)'!EA$11:INDIRECT("'Полная ст-ть с уч.НЗС (Авто)'!EA"&amp;$J$26))/$D15)</f>
        <v>0</v>
      </c>
      <c r="EB15" s="44">
        <f ca="1">IF($D15=0,0,SUMIF('Полная ст-ть с уч.НЗС (Авто)'!$YO$11:INDIRECT("'Полная ст-ть с уч.НЗС (Авто)'!YO"&amp;$J$26),$C15,'Полная ст-ть с уч.НЗС (Авто)'!EB$11:INDIRECT("'Полная ст-ть с уч.НЗС (Авто)'!EB"&amp;$J$26))/$D15)</f>
        <v>0</v>
      </c>
      <c r="EC15" s="44">
        <f ca="1">IF($D15=0,0,SUMIF('Полная ст-ть с уч.НЗС (Авто)'!$YO$11:INDIRECT("'Полная ст-ть с уч.НЗС (Авто)'!YO"&amp;$J$26),$C15,'Полная ст-ть с уч.НЗС (Авто)'!EC$11:INDIRECT("'Полная ст-ть с уч.НЗС (Авто)'!EC"&amp;$J$26))/$D15)</f>
        <v>0</v>
      </c>
      <c r="ED15" s="44">
        <f ca="1">IF($D15=0,0,SUMIF('Полная ст-ть с уч.НЗС (Авто)'!$YO$11:INDIRECT("'Полная ст-ть с уч.НЗС (Авто)'!YO"&amp;$J$26),$C15,'Полная ст-ть с уч.НЗС (Авто)'!ED$11:INDIRECT("'Полная ст-ть с уч.НЗС (Авто)'!ED"&amp;$J$26))/$D15)</f>
        <v>0</v>
      </c>
      <c r="EE15" s="44">
        <f ca="1">IF($D15=0,0,SUMIF('Полная ст-ть с уч.НЗС (Авто)'!$YO$11:INDIRECT("'Полная ст-ть с уч.НЗС (Авто)'!YO"&amp;$J$26),$C15,'Полная ст-ть с уч.НЗС (Авто)'!EE$11:INDIRECT("'Полная ст-ть с уч.НЗС (Авто)'!EE"&amp;$J$26))/$D15)</f>
        <v>0</v>
      </c>
      <c r="EF15" s="44">
        <f ca="1">IF($D15=0,0,SUMIF('Полная ст-ть с уч.НЗС (Авто)'!$YO$11:INDIRECT("'Полная ст-ть с уч.НЗС (Авто)'!YO"&amp;$J$26),$C15,'Полная ст-ть с уч.НЗС (Авто)'!EF$11:INDIRECT("'Полная ст-ть с уч.НЗС (Авто)'!EF"&amp;$J$26))/$D15)</f>
        <v>0</v>
      </c>
      <c r="EG15" s="44">
        <f ca="1">IF($D15=0,0,SUMIF('Полная ст-ть с уч.НЗС (Авто)'!$YO$11:INDIRECT("'Полная ст-ть с уч.НЗС (Авто)'!YO"&amp;$J$26),$C15,'Полная ст-ть с уч.НЗС (Авто)'!EG$11:INDIRECT("'Полная ст-ть с уч.НЗС (Авто)'!EG"&amp;$J$26))/$D15)</f>
        <v>0</v>
      </c>
      <c r="EH15" s="44">
        <f ca="1">IF($D15=0,0,SUMIF('Полная ст-ть с уч.НЗС (Авто)'!$YO$11:INDIRECT("'Полная ст-ть с уч.НЗС (Авто)'!YO"&amp;$J$26),$C15,'Полная ст-ть с уч.НЗС (Авто)'!EH$11:INDIRECT("'Полная ст-ть с уч.НЗС (Авто)'!EH"&amp;$J$26))/$D15)</f>
        <v>0</v>
      </c>
      <c r="EI15" s="44">
        <f ca="1">IF($D15=0,0,SUMIF('Полная ст-ть с уч.НЗС (Авто)'!$YO$11:INDIRECT("'Полная ст-ть с уч.НЗС (Авто)'!YO"&amp;$J$26),$C15,'Полная ст-ть с уч.НЗС (Авто)'!EI$11:INDIRECT("'Полная ст-ть с уч.НЗС (Авто)'!EI"&amp;$J$26))/$D15)</f>
        <v>0</v>
      </c>
      <c r="EJ15" s="44">
        <f ca="1">IF($D15=0,0,SUMIF('Полная ст-ть с уч.НЗС (Авто)'!$YO$11:INDIRECT("'Полная ст-ть с уч.НЗС (Авто)'!YO"&amp;$J$26),$C15,'Полная ст-ть с уч.НЗС (Авто)'!EJ$11:INDIRECT("'Полная ст-ть с уч.НЗС (Авто)'!EJ"&amp;$J$26))/$D15)</f>
        <v>0</v>
      </c>
      <c r="EK15" s="44">
        <f ca="1">IF($D15=0,0,SUMIF('Полная ст-ть с уч.НЗС (Авто)'!$YO$11:INDIRECT("'Полная ст-ть с уч.НЗС (Авто)'!YO"&amp;$J$26),$C15,'Полная ст-ть с уч.НЗС (Авто)'!EK$11:INDIRECT("'Полная ст-ть с уч.НЗС (Авто)'!EK"&amp;$J$26))/$D15)</f>
        <v>0</v>
      </c>
      <c r="EL15" s="44">
        <f ca="1">IF($D15=0,0,SUMIF('Полная ст-ть с уч.НЗС (Авто)'!$YO$11:INDIRECT("'Полная ст-ть с уч.НЗС (Авто)'!YO"&amp;$J$26),$C15,'Полная ст-ть с уч.НЗС (Авто)'!EL$11:INDIRECT("'Полная ст-ть с уч.НЗС (Авто)'!EL"&amp;$J$26))/$D15)</f>
        <v>0</v>
      </c>
      <c r="EM15" s="44">
        <f ca="1">IF($D15=0,0,SUMIF('Полная ст-ть с уч.НЗС (Авто)'!$YO$11:INDIRECT("'Полная ст-ть с уч.НЗС (Авто)'!YO"&amp;$J$26),$C15,'Полная ст-ть с уч.НЗС (Авто)'!EM$11:INDIRECT("'Полная ст-ть с уч.НЗС (Авто)'!EM"&amp;$J$26))/$D15)</f>
        <v>0</v>
      </c>
      <c r="EN15" s="44">
        <f ca="1">IF($D15=0,0,SUMIF('Полная ст-ть с уч.НЗС (Авто)'!$YO$11:INDIRECT("'Полная ст-ть с уч.НЗС (Авто)'!YO"&amp;$J$26),$C15,'Полная ст-ть с уч.НЗС (Авто)'!EN$11:INDIRECT("'Полная ст-ть с уч.НЗС (Авто)'!EN"&amp;$J$26))/$D15)</f>
        <v>0</v>
      </c>
      <c r="EO15" s="44">
        <f ca="1">IF($D15=0,0,SUMIF('Полная ст-ть с уч.НЗС (Авто)'!$YO$11:INDIRECT("'Полная ст-ть с уч.НЗС (Авто)'!YO"&amp;$J$26),$C15,'Полная ст-ть с уч.НЗС (Авто)'!EO$11:INDIRECT("'Полная ст-ть с уч.НЗС (Авто)'!EO"&amp;$J$26))/$D15)</f>
        <v>0</v>
      </c>
      <c r="EP15" s="44">
        <f ca="1">IF($D15=0,0,SUMIF('Полная ст-ть с уч.НЗС (Авто)'!$YO$11:INDIRECT("'Полная ст-ть с уч.НЗС (Авто)'!YO"&amp;$J$26),$C15,'Полная ст-ть с уч.НЗС (Авто)'!EP$11:INDIRECT("'Полная ст-ть с уч.НЗС (Авто)'!EP"&amp;$J$26))/$D15)</f>
        <v>0</v>
      </c>
      <c r="EQ15" s="44">
        <f ca="1">IF($D15=0,0,SUMIF('Полная ст-ть с уч.НЗС (Авто)'!$YO$11:INDIRECT("'Полная ст-ть с уч.НЗС (Авто)'!YO"&amp;$J$26),$C15,'Полная ст-ть с уч.НЗС (Авто)'!EQ$11:INDIRECT("'Полная ст-ть с уч.НЗС (Авто)'!EQ"&amp;$J$26))/$D15)</f>
        <v>0</v>
      </c>
      <c r="ER15" s="44">
        <f ca="1">IF($D15=0,0,SUMIF('Полная ст-ть с уч.НЗС (Авто)'!$YO$11:INDIRECT("'Полная ст-ть с уч.НЗС (Авто)'!YO"&amp;$J$26),$C15,'Полная ст-ть с уч.НЗС (Авто)'!ER$11:INDIRECT("'Полная ст-ть с уч.НЗС (Авто)'!ER"&amp;$J$26))/$D15)</f>
        <v>0</v>
      </c>
      <c r="ES15" s="44">
        <f ca="1">IF($D15=0,0,SUMIF('Полная ст-ть с уч.НЗС (Авто)'!$YO$11:INDIRECT("'Полная ст-ть с уч.НЗС (Авто)'!YO"&amp;$J$26),$C15,'Полная ст-ть с уч.НЗС (Авто)'!ES$11:INDIRECT("'Полная ст-ть с уч.НЗС (Авто)'!ES"&amp;$J$26))/$D15)</f>
        <v>0</v>
      </c>
      <c r="ET15" s="44">
        <f ca="1">IF($D15=0,0,SUMIF('Полная ст-ть с уч.НЗС (Авто)'!$YO$11:INDIRECT("'Полная ст-ть с уч.НЗС (Авто)'!YO"&amp;$J$26),$C15,'Полная ст-ть с уч.НЗС (Авто)'!ET$11:INDIRECT("'Полная ст-ть с уч.НЗС (Авто)'!ET"&amp;$J$26))/$D15)</f>
        <v>0</v>
      </c>
      <c r="EU15" s="44">
        <f ca="1">IF($D15=0,0,SUMIF('Полная ст-ть с уч.НЗС (Авто)'!$YO$11:INDIRECT("'Полная ст-ть с уч.НЗС (Авто)'!YO"&amp;$J$26),$C15,'Полная ст-ть с уч.НЗС (Авто)'!EU$11:INDIRECT("'Полная ст-ть с уч.НЗС (Авто)'!EU"&amp;$J$26))/$D15)</f>
        <v>0</v>
      </c>
      <c r="EV15" s="44">
        <f ca="1">IF($D15=0,0,SUMIF('Полная ст-ть с уч.НЗС (Авто)'!$YO$11:INDIRECT("'Полная ст-ть с уч.НЗС (Авто)'!YO"&amp;$J$26),$C15,'Полная ст-ть с уч.НЗС (Авто)'!EV$11:INDIRECT("'Полная ст-ть с уч.НЗС (Авто)'!EV"&amp;$J$26))/$D15)</f>
        <v>0</v>
      </c>
      <c r="EW15" s="44">
        <f ca="1">IF($D15=0,0,SUMIF('Полная ст-ть с уч.НЗС (Авто)'!$YO$11:INDIRECT("'Полная ст-ть с уч.НЗС (Авто)'!YO"&amp;$J$26),$C15,'Полная ст-ть с уч.НЗС (Авто)'!EW$11:INDIRECT("'Полная ст-ть с уч.НЗС (Авто)'!EW"&amp;$J$26))/$D15)</f>
        <v>0</v>
      </c>
      <c r="EX15" s="44">
        <f ca="1">IF($D15=0,0,SUMIF('Полная ст-ть с уч.НЗС (Авто)'!$YO$11:INDIRECT("'Полная ст-ть с уч.НЗС (Авто)'!YO"&amp;$J$26),$C15,'Полная ст-ть с уч.НЗС (Авто)'!EX$11:INDIRECT("'Полная ст-ть с уч.НЗС (Авто)'!EX"&amp;$J$26))/$D15)</f>
        <v>0</v>
      </c>
      <c r="EY15" s="44">
        <f ca="1">IF($D15=0,0,SUMIF('Полная ст-ть с уч.НЗС (Авто)'!$YO$11:INDIRECT("'Полная ст-ть с уч.НЗС (Авто)'!YO"&amp;$J$26),$C15,'Полная ст-ть с уч.НЗС (Авто)'!EY$11:INDIRECT("'Полная ст-ть с уч.НЗС (Авто)'!EY"&amp;$J$26))/$D15)</f>
        <v>0</v>
      </c>
      <c r="EZ15" s="44">
        <f ca="1">IF($D15=0,0,SUMIF('Полная ст-ть с уч.НЗС (Авто)'!$YO$11:INDIRECT("'Полная ст-ть с уч.НЗС (Авто)'!YO"&amp;$J$26),$C15,'Полная ст-ть с уч.НЗС (Авто)'!EZ$11:INDIRECT("'Полная ст-ть с уч.НЗС (Авто)'!EZ"&amp;$J$26))/$D15)</f>
        <v>0</v>
      </c>
      <c r="FA15" s="44">
        <f ca="1">IF($D15=0,0,SUMIF('Полная ст-ть с уч.НЗС (Авто)'!$YO$11:INDIRECT("'Полная ст-ть с уч.НЗС (Авто)'!YO"&amp;$J$26),$C15,'Полная ст-ть с уч.НЗС (Авто)'!FA$11:INDIRECT("'Полная ст-ть с уч.НЗС (Авто)'!FA"&amp;$J$26))/$D15)</f>
        <v>0</v>
      </c>
      <c r="FB15" s="44">
        <f ca="1">IF($D15=0,0,SUMIF('Полная ст-ть с уч.НЗС (Авто)'!$YO$11:INDIRECT("'Полная ст-ть с уч.НЗС (Авто)'!YO"&amp;$J$26),$C15,'Полная ст-ть с уч.НЗС (Авто)'!FB$11:INDIRECT("'Полная ст-ть с уч.НЗС (Авто)'!FB"&amp;$J$26))/$D15)</f>
        <v>0</v>
      </c>
      <c r="FC15" s="44">
        <f ca="1">IF($D15=0,0,SUMIF('Полная ст-ть с уч.НЗС (Авто)'!$YO$11:INDIRECT("'Полная ст-ть с уч.НЗС (Авто)'!YO"&amp;$J$26),$C15,'Полная ст-ть с уч.НЗС (Авто)'!FC$11:INDIRECT("'Полная ст-ть с уч.НЗС (Авто)'!FC"&amp;$J$26))/$D15)</f>
        <v>0</v>
      </c>
      <c r="FD15" s="44">
        <f ca="1">IF($D15=0,0,SUMIF('Полная ст-ть с уч.НЗС (Авто)'!$YO$11:INDIRECT("'Полная ст-ть с уч.НЗС (Авто)'!YO"&amp;$J$26),$C15,'Полная ст-ть с уч.НЗС (Авто)'!FD$11:INDIRECT("'Полная ст-ть с уч.НЗС (Авто)'!FD"&amp;$J$26))/$D15)</f>
        <v>0</v>
      </c>
      <c r="FE15" s="44">
        <f ca="1">IF($D15=0,0,SUMIF('Полная ст-ть с уч.НЗС (Авто)'!$YO$11:INDIRECT("'Полная ст-ть с уч.НЗС (Авто)'!YO"&amp;$J$26),$C15,'Полная ст-ть с уч.НЗС (Авто)'!FE$11:INDIRECT("'Полная ст-ть с уч.НЗС (Авто)'!FE"&amp;$J$26))/$D15)</f>
        <v>0</v>
      </c>
      <c r="FF15" s="44">
        <f ca="1">IF($D15=0,0,SUMIF('Полная ст-ть с уч.НЗС (Авто)'!$YO$11:INDIRECT("'Полная ст-ть с уч.НЗС (Авто)'!YO"&amp;$J$26),$C15,'Полная ст-ть с уч.НЗС (Авто)'!FF$11:INDIRECT("'Полная ст-ть с уч.НЗС (Авто)'!FF"&amp;$J$26))/$D15)</f>
        <v>0</v>
      </c>
      <c r="FG15" s="44">
        <f ca="1">IF($D15=0,0,SUMIF('Полная ст-ть с уч.НЗС (Авто)'!$YO$11:INDIRECT("'Полная ст-ть с уч.НЗС (Авто)'!YO"&amp;$J$26),$C15,'Полная ст-ть с уч.НЗС (Авто)'!FG$11:INDIRECT("'Полная ст-ть с уч.НЗС (Авто)'!FG"&amp;$J$26))/$D15)</f>
        <v>0</v>
      </c>
      <c r="FH15" s="44">
        <f ca="1">IF($D15=0,0,SUMIF('Полная ст-ть с уч.НЗС (Авто)'!$YO$11:INDIRECT("'Полная ст-ть с уч.НЗС (Авто)'!YO"&amp;$J$26),$C15,'Полная ст-ть с уч.НЗС (Авто)'!FH$11:INDIRECT("'Полная ст-ть с уч.НЗС (Авто)'!FH"&amp;$J$26))/$D15)</f>
        <v>0</v>
      </c>
      <c r="FI15" s="44">
        <f ca="1">IF($D15=0,0,SUMIF('Полная ст-ть с уч.НЗС (Авто)'!$YO$11:INDIRECT("'Полная ст-ть с уч.НЗС (Авто)'!YO"&amp;$J$26),$C15,'Полная ст-ть с уч.НЗС (Авто)'!FI$11:INDIRECT("'Полная ст-ть с уч.НЗС (Авто)'!FI"&amp;$J$26))/$D15)</f>
        <v>0</v>
      </c>
      <c r="FJ15" s="44">
        <f ca="1">IF($D15=0,0,SUMIF('Полная ст-ть с уч.НЗС (Авто)'!$YO$11:INDIRECT("'Полная ст-ть с уч.НЗС (Авто)'!YO"&amp;$J$26),$C15,'Полная ст-ть с уч.НЗС (Авто)'!FJ$11:INDIRECT("'Полная ст-ть с уч.НЗС (Авто)'!FJ"&amp;$J$26))/$D15)</f>
        <v>0</v>
      </c>
      <c r="FK15" s="44">
        <f ca="1">IF($D15=0,0,SUMIF('Полная ст-ть с уч.НЗС (Авто)'!$YO$11:INDIRECT("'Полная ст-ть с уч.НЗС (Авто)'!YO"&amp;$J$26),$C15,'Полная ст-ть с уч.НЗС (Авто)'!FK$11:INDIRECT("'Полная ст-ть с уч.НЗС (Авто)'!FK"&amp;$J$26))/$D15)</f>
        <v>0</v>
      </c>
      <c r="FL15" s="44">
        <f ca="1">IF($D15=0,0,SUMIF('Полная ст-ть с уч.НЗС (Авто)'!$YO$11:INDIRECT("'Полная ст-ть с уч.НЗС (Авто)'!YO"&amp;$J$26),$C15,'Полная ст-ть с уч.НЗС (Авто)'!FL$11:INDIRECT("'Полная ст-ть с уч.НЗС (Авто)'!FL"&amp;$J$26))/$D15)</f>
        <v>0</v>
      </c>
      <c r="FM15" s="44">
        <f ca="1">IF($D15=0,0,SUMIF('Полная ст-ть с уч.НЗС (Авто)'!$YO$11:INDIRECT("'Полная ст-ть с уч.НЗС (Авто)'!YO"&amp;$J$26),$C15,'Полная ст-ть с уч.НЗС (Авто)'!FM$11:INDIRECT("'Полная ст-ть с уч.НЗС (Авто)'!FM"&amp;$J$26))/$D15)</f>
        <v>0</v>
      </c>
      <c r="FN15" s="44">
        <f ca="1">IF($D15=0,0,SUMIF('Полная ст-ть с уч.НЗС (Авто)'!$YO$11:INDIRECT("'Полная ст-ть с уч.НЗС (Авто)'!YO"&amp;$J$26),$C15,'Полная ст-ть с уч.НЗС (Авто)'!FN$11:INDIRECT("'Полная ст-ть с уч.НЗС (Авто)'!FN"&amp;$J$26))/$D15)</f>
        <v>0</v>
      </c>
      <c r="FO15" s="44">
        <f ca="1">IF($D15=0,0,SUMIF('Полная ст-ть с уч.НЗС (Авто)'!$YO$11:INDIRECT("'Полная ст-ть с уч.НЗС (Авто)'!YO"&amp;$J$26),$C15,'Полная ст-ть с уч.НЗС (Авто)'!FO$11:INDIRECT("'Полная ст-ть с уч.НЗС (Авто)'!FO"&amp;$J$26))/$D15)</f>
        <v>0</v>
      </c>
      <c r="FP15" s="44">
        <f ca="1">IF($D15=0,0,SUMIF('Полная ст-ть с уч.НЗС (Авто)'!$YO$11:INDIRECT("'Полная ст-ть с уч.НЗС (Авто)'!YO"&amp;$J$26),$C15,'Полная ст-ть с уч.НЗС (Авто)'!FP$11:INDIRECT("'Полная ст-ть с уч.НЗС (Авто)'!FP"&amp;$J$26))/$D15)</f>
        <v>0</v>
      </c>
      <c r="FQ15" s="44">
        <f ca="1">IF($D15=0,0,SUMIF('Полная ст-ть с уч.НЗС (Авто)'!$YO$11:INDIRECT("'Полная ст-ть с уч.НЗС (Авто)'!YO"&amp;$J$26),$C15,'Полная ст-ть с уч.НЗС (Авто)'!FQ$11:INDIRECT("'Полная ст-ть с уч.НЗС (Авто)'!FQ"&amp;$J$26))/$D15)</f>
        <v>0</v>
      </c>
      <c r="FR15" s="44">
        <f ca="1">IF($D15=0,0,SUMIF('Полная ст-ть с уч.НЗС (Авто)'!$YO$11:INDIRECT("'Полная ст-ть с уч.НЗС (Авто)'!YO"&amp;$J$26),$C15,'Полная ст-ть с уч.НЗС (Авто)'!FR$11:INDIRECT("'Полная ст-ть с уч.НЗС (Авто)'!FR"&amp;$J$26))/$D15)</f>
        <v>0</v>
      </c>
      <c r="FS15" s="44">
        <f ca="1">IF($D15=0,0,SUMIF('Полная ст-ть с уч.НЗС (Авто)'!$YO$11:INDIRECT("'Полная ст-ть с уч.НЗС (Авто)'!YO"&amp;$J$26),$C15,'Полная ст-ть с уч.НЗС (Авто)'!FS$11:INDIRECT("'Полная ст-ть с уч.НЗС (Авто)'!FS"&amp;$J$26))/$D15)</f>
        <v>0</v>
      </c>
      <c r="FT15" s="44">
        <f ca="1">IF($D15=0,0,SUMIF('Полная ст-ть с уч.НЗС (Авто)'!$YO$11:INDIRECT("'Полная ст-ть с уч.НЗС (Авто)'!YO"&amp;$J$26),$C15,'Полная ст-ть с уч.НЗС (Авто)'!FT$11:INDIRECT("'Полная ст-ть с уч.НЗС (Авто)'!FT"&amp;$J$26))/$D15)</f>
        <v>0</v>
      </c>
      <c r="FU15" s="44">
        <f ca="1">IF($D15=0,0,SUMIF('Полная ст-ть с уч.НЗС (Авто)'!$YO$11:INDIRECT("'Полная ст-ть с уч.НЗС (Авто)'!YO"&amp;$J$26),$C15,'Полная ст-ть с уч.НЗС (Авто)'!FU$11:INDIRECT("'Полная ст-ть с уч.НЗС (Авто)'!FU"&amp;$J$26))/$D15)</f>
        <v>0</v>
      </c>
      <c r="FV15" s="44">
        <f ca="1">IF($D15=0,0,SUMIF('Полная ст-ть с уч.НЗС (Авто)'!$YO$11:INDIRECT("'Полная ст-ть с уч.НЗС (Авто)'!YO"&amp;$J$26),$C15,'Полная ст-ть с уч.НЗС (Авто)'!FV$11:INDIRECT("'Полная ст-ть с уч.НЗС (Авто)'!FV"&amp;$J$26))/$D15)</f>
        <v>0</v>
      </c>
      <c r="FW15" s="44">
        <f ca="1">IF($D15=0,0,SUMIF('Полная ст-ть с уч.НЗС (Авто)'!$YO$11:INDIRECT("'Полная ст-ть с уч.НЗС (Авто)'!YO"&amp;$J$26),$C15,'Полная ст-ть с уч.НЗС (Авто)'!FW$11:INDIRECT("'Полная ст-ть с уч.НЗС (Авто)'!FW"&amp;$J$26))/$D15)</f>
        <v>0</v>
      </c>
      <c r="FX15" s="44">
        <f ca="1">IF($D15=0,0,SUMIF('Полная ст-ть с уч.НЗС (Авто)'!$YO$11:INDIRECT("'Полная ст-ть с уч.НЗС (Авто)'!YO"&amp;$J$26),$C15,'Полная ст-ть с уч.НЗС (Авто)'!FX$11:INDIRECT("'Полная ст-ть с уч.НЗС (Авто)'!FX"&amp;$J$26))/$D15)</f>
        <v>0</v>
      </c>
      <c r="FY15" s="44">
        <f ca="1">IF($D15=0,0,SUMIF('Полная ст-ть с уч.НЗС (Авто)'!$YO$11:INDIRECT("'Полная ст-ть с уч.НЗС (Авто)'!YO"&amp;$J$26),$C15,'Полная ст-ть с уч.НЗС (Авто)'!FY$11:INDIRECT("'Полная ст-ть с уч.НЗС (Авто)'!FY"&amp;$J$26))/$D15)</f>
        <v>0</v>
      </c>
      <c r="FZ15" s="44">
        <f ca="1">IF($D15=0,0,SUMIF('Полная ст-ть с уч.НЗС (Авто)'!$YO$11:INDIRECT("'Полная ст-ть с уч.НЗС (Авто)'!YO"&amp;$J$26),$C15,'Полная ст-ть с уч.НЗС (Авто)'!FZ$11:INDIRECT("'Полная ст-ть с уч.НЗС (Авто)'!FZ"&amp;$J$26))/$D15)</f>
        <v>0</v>
      </c>
      <c r="GA15" s="44">
        <f ca="1">IF($D15=0,0,SUMIF('Полная ст-ть с уч.НЗС (Авто)'!$YO$11:INDIRECT("'Полная ст-ть с уч.НЗС (Авто)'!YO"&amp;$J$26),$C15,'Полная ст-ть с уч.НЗС (Авто)'!GA$11:INDIRECT("'Полная ст-ть с уч.НЗС (Авто)'!GA"&amp;$J$26))/$D15)</f>
        <v>0</v>
      </c>
      <c r="GB15" s="44">
        <f ca="1">IF($D15=0,0,SUMIF('Полная ст-ть с уч.НЗС (Авто)'!$YO$11:INDIRECT("'Полная ст-ть с уч.НЗС (Авто)'!YO"&amp;$J$26),$C15,'Полная ст-ть с уч.НЗС (Авто)'!GB$11:INDIRECT("'Полная ст-ть с уч.НЗС (Авто)'!GB"&amp;$J$26))/$D15)</f>
        <v>0</v>
      </c>
      <c r="GC15" s="44">
        <f ca="1">IF($D15=0,0,SUMIF('Полная ст-ть с уч.НЗС (Авто)'!$YO$11:INDIRECT("'Полная ст-ть с уч.НЗС (Авто)'!YO"&amp;$J$26),$C15,'Полная ст-ть с уч.НЗС (Авто)'!GC$11:INDIRECT("'Полная ст-ть с уч.НЗС (Авто)'!GC"&amp;$J$26))/$D15)</f>
        <v>0</v>
      </c>
      <c r="GD15" s="44">
        <f ca="1">IF($D15=0,0,SUMIF('Полная ст-ть с уч.НЗС (Авто)'!$YO$11:INDIRECT("'Полная ст-ть с уч.НЗС (Авто)'!YO"&amp;$J$26),$C15,'Полная ст-ть с уч.НЗС (Авто)'!GD$11:INDIRECT("'Полная ст-ть с уч.НЗС (Авто)'!GD"&amp;$J$26))/$D15)</f>
        <v>0</v>
      </c>
      <c r="GE15" s="44">
        <f ca="1">IF($D15=0,0,SUMIF('Полная ст-ть с уч.НЗС (Авто)'!$YO$11:INDIRECT("'Полная ст-ть с уч.НЗС (Авто)'!YO"&amp;$J$26),$C15,'Полная ст-ть с уч.НЗС (Авто)'!GE$11:INDIRECT("'Полная ст-ть с уч.НЗС (Авто)'!GE"&amp;$J$26))/$D15)</f>
        <v>0</v>
      </c>
      <c r="GF15" s="44">
        <f ca="1">IF($D15=0,0,SUMIF('Полная ст-ть с уч.НЗС (Авто)'!$YO$11:INDIRECT("'Полная ст-ть с уч.НЗС (Авто)'!YO"&amp;$J$26),$C15,'Полная ст-ть с уч.НЗС (Авто)'!GF$11:INDIRECT("'Полная ст-ть с уч.НЗС (Авто)'!GF"&amp;$J$26))/$D15)</f>
        <v>0</v>
      </c>
      <c r="GG15" s="44">
        <f ca="1">IF($D15=0,0,SUMIF('Полная ст-ть с уч.НЗС (Авто)'!$YO$11:INDIRECT("'Полная ст-ть с уч.НЗС (Авто)'!YO"&amp;$J$26),$C15,'Полная ст-ть с уч.НЗС (Авто)'!GG$11:INDIRECT("'Полная ст-ть с уч.НЗС (Авто)'!GG"&amp;$J$26))/$D15)</f>
        <v>0</v>
      </c>
      <c r="GH15" s="44">
        <f ca="1">IF($D15=0,0,SUMIF('Полная ст-ть с уч.НЗС (Авто)'!$YO$11:INDIRECT("'Полная ст-ть с уч.НЗС (Авто)'!YO"&amp;$J$26),$C15,'Полная ст-ть с уч.НЗС (Авто)'!GH$11:INDIRECT("'Полная ст-ть с уч.НЗС (Авто)'!GH"&amp;$J$26))/$D15)</f>
        <v>0</v>
      </c>
      <c r="GI15" s="44">
        <f ca="1">IF($D15=0,0,SUMIF('Полная ст-ть с уч.НЗС (Авто)'!$YO$11:INDIRECT("'Полная ст-ть с уч.НЗС (Авто)'!YO"&amp;$J$26),$C15,'Полная ст-ть с уч.НЗС (Авто)'!GI$11:INDIRECT("'Полная ст-ть с уч.НЗС (Авто)'!GI"&amp;$J$26))/$D15)</f>
        <v>0</v>
      </c>
      <c r="GJ15" s="44">
        <f ca="1">IF($D15=0,0,SUMIF('Полная ст-ть с уч.НЗС (Авто)'!$YO$11:INDIRECT("'Полная ст-ть с уч.НЗС (Авто)'!YO"&amp;$J$26),$C15,'Полная ст-ть с уч.НЗС (Авто)'!GJ$11:INDIRECT("'Полная ст-ть с уч.НЗС (Авто)'!GJ"&amp;$J$26))/$D15)</f>
        <v>0</v>
      </c>
      <c r="GK15" s="44">
        <f ca="1">IF($D15=0,0,SUMIF('Полная ст-ть с уч.НЗС (Авто)'!$YO$11:INDIRECT("'Полная ст-ть с уч.НЗС (Авто)'!YO"&amp;$J$26),$C15,'Полная ст-ть с уч.НЗС (Авто)'!GK$11:INDIRECT("'Полная ст-ть с уч.НЗС (Авто)'!GK"&amp;$J$26))/$D15)</f>
        <v>0</v>
      </c>
      <c r="GL15" s="44">
        <f ca="1">IF($D15=0,0,SUMIF('Полная ст-ть с уч.НЗС (Авто)'!$YO$11:INDIRECT("'Полная ст-ть с уч.НЗС (Авто)'!YO"&amp;$J$26),$C15,'Полная ст-ть с уч.НЗС (Авто)'!GL$11:INDIRECT("'Полная ст-ть с уч.НЗС (Авто)'!GL"&amp;$J$26))/$D15)</f>
        <v>0</v>
      </c>
      <c r="GM15" s="44">
        <f ca="1">IF($D15=0,0,SUMIF('Полная ст-ть с уч.НЗС (Авто)'!$YO$11:INDIRECT("'Полная ст-ть с уч.НЗС (Авто)'!YO"&amp;$J$26),$C15,'Полная ст-ть с уч.НЗС (Авто)'!GM$11:INDIRECT("'Полная ст-ть с уч.НЗС (Авто)'!GM"&amp;$J$26))/$D15)</f>
        <v>0</v>
      </c>
      <c r="GN15" s="44">
        <f ca="1">IF($D15=0,0,SUMIF('Полная ст-ть с уч.НЗС (Авто)'!$YO$11:INDIRECT("'Полная ст-ть с уч.НЗС (Авто)'!YO"&amp;$J$26),$C15,'Полная ст-ть с уч.НЗС (Авто)'!GN$11:INDIRECT("'Полная ст-ть с уч.НЗС (Авто)'!GN"&amp;$J$26))/$D15)</f>
        <v>0</v>
      </c>
      <c r="GO15" s="44">
        <f ca="1">IF($D15=0,0,SUMIF('Полная ст-ть с уч.НЗС (Авто)'!$YO$11:INDIRECT("'Полная ст-ть с уч.НЗС (Авто)'!YO"&amp;$J$26),$C15,'Полная ст-ть с уч.НЗС (Авто)'!GO$11:INDIRECT("'Полная ст-ть с уч.НЗС (Авто)'!GO"&amp;$J$26))/$D15)</f>
        <v>0</v>
      </c>
      <c r="GP15" s="44">
        <f ca="1">IF($D15=0,0,SUMIF('Полная ст-ть с уч.НЗС (Авто)'!$YO$11:INDIRECT("'Полная ст-ть с уч.НЗС (Авто)'!YO"&amp;$J$26),$C15,'Полная ст-ть с уч.НЗС (Авто)'!GP$11:INDIRECT("'Полная ст-ть с уч.НЗС (Авто)'!GP"&amp;$J$26))/$D15)</f>
        <v>0</v>
      </c>
      <c r="GQ15" s="44">
        <f ca="1">IF($D15=0,0,SUMIF('Полная ст-ть с уч.НЗС (Авто)'!$YO$11:INDIRECT("'Полная ст-ть с уч.НЗС (Авто)'!YO"&amp;$J$26),$C15,'Полная ст-ть с уч.НЗС (Авто)'!GQ$11:INDIRECT("'Полная ст-ть с уч.НЗС (Авто)'!GQ"&amp;$J$26))/$D15)</f>
        <v>0</v>
      </c>
      <c r="GR15" s="44">
        <f ca="1">IF($D15=0,0,SUMIF('Полная ст-ть с уч.НЗС (Авто)'!$YO$11:INDIRECT("'Полная ст-ть с уч.НЗС (Авто)'!YO"&amp;$J$26),$C15,'Полная ст-ть с уч.НЗС (Авто)'!GR$11:INDIRECT("'Полная ст-ть с уч.НЗС (Авто)'!GR"&amp;$J$26))/$D15)</f>
        <v>0</v>
      </c>
      <c r="GS15" s="44">
        <f ca="1">IF($D15=0,0,SUMIF('Полная ст-ть с уч.НЗС (Авто)'!$YO$11:INDIRECT("'Полная ст-ть с уч.НЗС (Авто)'!YO"&amp;$J$26),$C15,'Полная ст-ть с уч.НЗС (Авто)'!GS$11:INDIRECT("'Полная ст-ть с уч.НЗС (Авто)'!GS"&amp;$J$26))/$D15)</f>
        <v>0</v>
      </c>
      <c r="GT15" s="44">
        <f ca="1">IF($D15=0,0,SUMIF('Полная ст-ть с уч.НЗС (Авто)'!$YO$11:INDIRECT("'Полная ст-ть с уч.НЗС (Авто)'!YO"&amp;$J$26),$C15,'Полная ст-ть с уч.НЗС (Авто)'!GT$11:INDIRECT("'Полная ст-ть с уч.НЗС (Авто)'!GT"&amp;$J$26))/$D15)</f>
        <v>0</v>
      </c>
      <c r="GU15" s="44">
        <f ca="1">IF($D15=0,0,SUMIF('Полная ст-ть с уч.НЗС (Авто)'!$YO$11:INDIRECT("'Полная ст-ть с уч.НЗС (Авто)'!YO"&amp;$J$26),$C15,'Полная ст-ть с уч.НЗС (Авто)'!GU$11:INDIRECT("'Полная ст-ть с уч.НЗС (Авто)'!GU"&amp;$J$26))/$D15)</f>
        <v>0</v>
      </c>
      <c r="GV15" s="44">
        <f ca="1">IF($D15=0,0,SUMIF('Полная ст-ть с уч.НЗС (Авто)'!$YO$11:INDIRECT("'Полная ст-ть с уч.НЗС (Авто)'!YO"&amp;$J$26),$C15,'Полная ст-ть с уч.НЗС (Авто)'!GV$11:INDIRECT("'Полная ст-ть с уч.НЗС (Авто)'!GV"&amp;$J$26))/$D15)</f>
        <v>0</v>
      </c>
      <c r="GW15" s="44">
        <f ca="1">IF($D15=0,0,SUMIF('Полная ст-ть с уч.НЗС (Авто)'!$YO$11:INDIRECT("'Полная ст-ть с уч.НЗС (Авто)'!YO"&amp;$J$26),$C15,'Полная ст-ть с уч.НЗС (Авто)'!GW$11:INDIRECT("'Полная ст-ть с уч.НЗС (Авто)'!GW"&amp;$J$26))/$D15)</f>
        <v>0</v>
      </c>
      <c r="GX15" s="44">
        <f ca="1">IF($D15=0,0,SUMIF('Полная ст-ть с уч.НЗС (Авто)'!$YO$11:INDIRECT("'Полная ст-ть с уч.НЗС (Авто)'!YO"&amp;$J$26),$C15,'Полная ст-ть с уч.НЗС (Авто)'!GX$11:INDIRECT("'Полная ст-ть с уч.НЗС (Авто)'!GX"&amp;$J$26))/$D15)</f>
        <v>0</v>
      </c>
      <c r="GY15" s="44">
        <f ca="1">IF($D15=0,0,SUMIF('Полная ст-ть с уч.НЗС (Авто)'!$YO$11:INDIRECT("'Полная ст-ть с уч.НЗС (Авто)'!YO"&amp;$J$26),$C15,'Полная ст-ть с уч.НЗС (Авто)'!GY$11:INDIRECT("'Полная ст-ть с уч.НЗС (Авто)'!GY"&amp;$J$26))/$D15)</f>
        <v>0</v>
      </c>
      <c r="GZ15" s="44">
        <f ca="1">IF($D15=0,0,SUMIF('Полная ст-ть с уч.НЗС (Авто)'!$YO$11:INDIRECT("'Полная ст-ть с уч.НЗС (Авто)'!YO"&amp;$J$26),$C15,'Полная ст-ть с уч.НЗС (Авто)'!GZ$11:INDIRECT("'Полная ст-ть с уч.НЗС (Авто)'!GZ"&amp;$J$26))/$D15)</f>
        <v>0</v>
      </c>
      <c r="HA15" s="44">
        <f ca="1">IF($D15=0,0,SUMIF('Полная ст-ть с уч.НЗС (Авто)'!$YO$11:INDIRECT("'Полная ст-ть с уч.НЗС (Авто)'!YO"&amp;$J$26),$C15,'Полная ст-ть с уч.НЗС (Авто)'!HA$11:INDIRECT("'Полная ст-ть с уч.НЗС (Авто)'!HA"&amp;$J$26))/$D15)</f>
        <v>0</v>
      </c>
      <c r="HB15" s="44">
        <f ca="1">IF($D15=0,0,SUMIF('Полная ст-ть с уч.НЗС (Авто)'!$YO$11:INDIRECT("'Полная ст-ть с уч.НЗС (Авто)'!YO"&amp;$J$26),$C15,'Полная ст-ть с уч.НЗС (Авто)'!HB$11:INDIRECT("'Полная ст-ть с уч.НЗС (Авто)'!HB"&amp;$J$26))/$D15)</f>
        <v>0</v>
      </c>
      <c r="HC15" s="44">
        <f ca="1">IF($D15=0,0,SUMIF('Полная ст-ть с уч.НЗС (Авто)'!$YO$11:INDIRECT("'Полная ст-ть с уч.НЗС (Авто)'!YO"&amp;$J$26),$C15,'Полная ст-ть с уч.НЗС (Авто)'!HC$11:INDIRECT("'Полная ст-ть с уч.НЗС (Авто)'!HC"&amp;$J$26))/$D15)</f>
        <v>0</v>
      </c>
      <c r="HD15" s="44">
        <f ca="1">IF($D15=0,0,SUMIF('Полная ст-ть с уч.НЗС (Авто)'!$YO$11:INDIRECT("'Полная ст-ть с уч.НЗС (Авто)'!YO"&amp;$J$26),$C15,'Полная ст-ть с уч.НЗС (Авто)'!HD$11:INDIRECT("'Полная ст-ть с уч.НЗС (Авто)'!HD"&amp;$J$26))/$D15)</f>
        <v>0</v>
      </c>
      <c r="HE15" s="44">
        <f ca="1">IF($D15=0,0,SUMIF('Полная ст-ть с уч.НЗС (Авто)'!$YO$11:INDIRECT("'Полная ст-ть с уч.НЗС (Авто)'!YO"&amp;$J$26),$C15,'Полная ст-ть с уч.НЗС (Авто)'!HE$11:INDIRECT("'Полная ст-ть с уч.НЗС (Авто)'!HE"&amp;$J$26))/$D15)</f>
        <v>0</v>
      </c>
      <c r="HF15" s="44">
        <f ca="1">IF($D15=0,0,SUMIF('Полная ст-ть с уч.НЗС (Авто)'!$YO$11:INDIRECT("'Полная ст-ть с уч.НЗС (Авто)'!YO"&amp;$J$26),$C15,'Полная ст-ть с уч.НЗС (Авто)'!HF$11:INDIRECT("'Полная ст-ть с уч.НЗС (Авто)'!HF"&amp;$J$26))/$D15)</f>
        <v>0</v>
      </c>
      <c r="HG15" s="44">
        <f ca="1">IF($D15=0,0,SUMIF('Полная ст-ть с уч.НЗС (Авто)'!$YO$11:INDIRECT("'Полная ст-ть с уч.НЗС (Авто)'!YO"&amp;$J$26),$C15,'Полная ст-ть с уч.НЗС (Авто)'!HG$11:INDIRECT("'Полная ст-ть с уч.НЗС (Авто)'!HG"&amp;$J$26))/$D15)</f>
        <v>0</v>
      </c>
      <c r="HH15" s="44">
        <f ca="1">IF($D15=0,0,SUMIF('Полная ст-ть с уч.НЗС (Авто)'!$YO$11:INDIRECT("'Полная ст-ть с уч.НЗС (Авто)'!YO"&amp;$J$26),$C15,'Полная ст-ть с уч.НЗС (Авто)'!HH$11:INDIRECT("'Полная ст-ть с уч.НЗС (Авто)'!HH"&amp;$J$26))/$D15)</f>
        <v>0</v>
      </c>
      <c r="HI15" s="44">
        <f ca="1">IF($D15=0,0,SUMIF('Полная ст-ть с уч.НЗС (Авто)'!$YO$11:INDIRECT("'Полная ст-ть с уч.НЗС (Авто)'!YO"&amp;$J$26),$C15,'Полная ст-ть с уч.НЗС (Авто)'!HI$11:INDIRECT("'Полная ст-ть с уч.НЗС (Авто)'!HI"&amp;$J$26))/$D15)</f>
        <v>0</v>
      </c>
      <c r="HJ15" s="44">
        <f ca="1">IF($D15=0,0,SUMIF('Полная ст-ть с уч.НЗС (Авто)'!$YO$11:INDIRECT("'Полная ст-ть с уч.НЗС (Авто)'!YO"&amp;$J$26),$C15,'Полная ст-ть с уч.НЗС (Авто)'!HJ$11:INDIRECT("'Полная ст-ть с уч.НЗС (Авто)'!HJ"&amp;$J$26))/$D15)</f>
        <v>0</v>
      </c>
      <c r="HK15" s="44">
        <f ca="1">IF($D15=0,0,SUMIF('Полная ст-ть с уч.НЗС (Авто)'!$YO$11:INDIRECT("'Полная ст-ть с уч.НЗС (Авто)'!YO"&amp;$J$26),$C15,'Полная ст-ть с уч.НЗС (Авто)'!HK$11:INDIRECT("'Полная ст-ть с уч.НЗС (Авто)'!HK"&amp;$J$26))/$D15)</f>
        <v>0</v>
      </c>
      <c r="HL15" s="44">
        <f ca="1">IF($D15=0,0,SUMIF('Полная ст-ть с уч.НЗС (Авто)'!$YO$11:INDIRECT("'Полная ст-ть с уч.НЗС (Авто)'!YO"&amp;$J$26),$C15,'Полная ст-ть с уч.НЗС (Авто)'!HL$11:INDIRECT("'Полная ст-ть с уч.НЗС (Авто)'!HL"&amp;$J$26))/$D15)</f>
        <v>0</v>
      </c>
      <c r="HM15" s="44">
        <f ca="1">IF($D15=0,0,SUMIF('Полная ст-ть с уч.НЗС (Авто)'!$YO$11:INDIRECT("'Полная ст-ть с уч.НЗС (Авто)'!YO"&amp;$J$26),$C15,'Полная ст-ть с уч.НЗС (Авто)'!HM$11:INDIRECT("'Полная ст-ть с уч.НЗС (Авто)'!HM"&amp;$J$26))/$D15)</f>
        <v>0</v>
      </c>
      <c r="HN15" s="44">
        <f ca="1">IF($D15=0,0,SUMIF('Полная ст-ть с уч.НЗС (Авто)'!$YO$11:INDIRECT("'Полная ст-ть с уч.НЗС (Авто)'!YO"&amp;$J$26),$C15,'Полная ст-ть с уч.НЗС (Авто)'!HN$11:INDIRECT("'Полная ст-ть с уч.НЗС (Авто)'!HN"&amp;$J$26))/$D15)</f>
        <v>0</v>
      </c>
      <c r="HO15" s="44">
        <f ca="1">IF($D15=0,0,SUMIF('Полная ст-ть с уч.НЗС (Авто)'!$YO$11:INDIRECT("'Полная ст-ть с уч.НЗС (Авто)'!YO"&amp;$J$26),$C15,'Полная ст-ть с уч.НЗС (Авто)'!HO$11:INDIRECT("'Полная ст-ть с уч.НЗС (Авто)'!HO"&amp;$J$26))/$D15)</f>
        <v>0</v>
      </c>
      <c r="HP15" s="44">
        <f ca="1">IF($D15=0,0,SUMIF('Полная ст-ть с уч.НЗС (Авто)'!$YO$11:INDIRECT("'Полная ст-ть с уч.НЗС (Авто)'!YO"&amp;$J$26),$C15,'Полная ст-ть с уч.НЗС (Авто)'!HP$11:INDIRECT("'Полная ст-ть с уч.НЗС (Авто)'!HP"&amp;$J$26))/$D15)</f>
        <v>0</v>
      </c>
      <c r="HQ15" s="44">
        <f ca="1">IF($D15=0,0,SUMIF('Полная ст-ть с уч.НЗС (Авто)'!$YO$11:INDIRECT("'Полная ст-ть с уч.НЗС (Авто)'!YO"&amp;$J$26),$C15,'Полная ст-ть с уч.НЗС (Авто)'!HQ$11:INDIRECT("'Полная ст-ть с уч.НЗС (Авто)'!HQ"&amp;$J$26))/$D15)</f>
        <v>0</v>
      </c>
      <c r="HR15" s="44">
        <f ca="1">IF($D15=0,0,SUMIF('Полная ст-ть с уч.НЗС (Авто)'!$YO$11:INDIRECT("'Полная ст-ть с уч.НЗС (Авто)'!YO"&amp;$J$26),$C15,'Полная ст-ть с уч.НЗС (Авто)'!HR$11:INDIRECT("'Полная ст-ть с уч.НЗС (Авто)'!HR"&amp;$J$26))/$D15)</f>
        <v>0</v>
      </c>
      <c r="HS15" s="44">
        <f ca="1">IF($D15=0,0,SUMIF('Полная ст-ть с уч.НЗС (Авто)'!$YO$11:INDIRECT("'Полная ст-ть с уч.НЗС (Авто)'!YO"&amp;$J$26),$C15,'Полная ст-ть с уч.НЗС (Авто)'!HS$11:INDIRECT("'Полная ст-ть с уч.НЗС (Авто)'!HS"&amp;$J$26))/$D15)</f>
        <v>0</v>
      </c>
      <c r="HT15" s="44">
        <f ca="1">IF($D15=0,0,SUMIF('Полная ст-ть с уч.НЗС (Авто)'!$YO$11:INDIRECT("'Полная ст-ть с уч.НЗС (Авто)'!YO"&amp;$J$26),$C15,'Полная ст-ть с уч.НЗС (Авто)'!HT$11:INDIRECT("'Полная ст-ть с уч.НЗС (Авто)'!HT"&amp;$J$26))/$D15)</f>
        <v>0</v>
      </c>
      <c r="HU15" s="44">
        <f ca="1">IF($D15=0,0,SUMIF('Полная ст-ть с уч.НЗС (Авто)'!$YO$11:INDIRECT("'Полная ст-ть с уч.НЗС (Авто)'!YO"&amp;$J$26),$C15,'Полная ст-ть с уч.НЗС (Авто)'!HU$11:INDIRECT("'Полная ст-ть с уч.НЗС (Авто)'!HU"&amp;$J$26))/$D15)</f>
        <v>0</v>
      </c>
      <c r="HV15" s="44">
        <f ca="1">IF($D15=0,0,SUMIF('Полная ст-ть с уч.НЗС (Авто)'!$YO$11:INDIRECT("'Полная ст-ть с уч.НЗС (Авто)'!YO"&amp;$J$26),$C15,'Полная ст-ть с уч.НЗС (Авто)'!HV$11:INDIRECT("'Полная ст-ть с уч.НЗС (Авто)'!HV"&amp;$J$26))/$D15)</f>
        <v>0</v>
      </c>
      <c r="HW15" s="44">
        <f ca="1">IF($D15=0,0,SUMIF('Полная ст-ть с уч.НЗС (Авто)'!$YO$11:INDIRECT("'Полная ст-ть с уч.НЗС (Авто)'!YO"&amp;$J$26),$C15,'Полная ст-ть с уч.НЗС (Авто)'!HW$11:INDIRECT("'Полная ст-ть с уч.НЗС (Авто)'!HW"&amp;$J$26))/$D15)</f>
        <v>0</v>
      </c>
      <c r="HX15" s="44">
        <f ca="1">IF($D15=0,0,SUMIF('Полная ст-ть с уч.НЗС (Авто)'!$YO$11:INDIRECT("'Полная ст-ть с уч.НЗС (Авто)'!YO"&amp;$J$26),$C15,'Полная ст-ть с уч.НЗС (Авто)'!HX$11:INDIRECT("'Полная ст-ть с уч.НЗС (Авто)'!HX"&amp;$J$26))/$D15)</f>
        <v>0</v>
      </c>
      <c r="HY15" s="44">
        <f ca="1">IF($D15=0,0,SUMIF('Полная ст-ть с уч.НЗС (Авто)'!$YO$11:INDIRECT("'Полная ст-ть с уч.НЗС (Авто)'!YO"&amp;$J$26),$C15,'Полная ст-ть с уч.НЗС (Авто)'!HY$11:INDIRECT("'Полная ст-ть с уч.НЗС (Авто)'!HY"&amp;$J$26))/$D15)</f>
        <v>0</v>
      </c>
      <c r="HZ15" s="44">
        <f ca="1">IF($D15=0,0,SUMIF('Полная ст-ть с уч.НЗС (Авто)'!$YO$11:INDIRECT("'Полная ст-ть с уч.НЗС (Авто)'!YO"&amp;$J$26),$C15,'Полная ст-ть с уч.НЗС (Авто)'!HZ$11:INDIRECT("'Полная ст-ть с уч.НЗС (Авто)'!HZ"&amp;$J$26))/$D15)</f>
        <v>0</v>
      </c>
      <c r="IA15" s="44">
        <f ca="1">IF($D15=0,0,SUMIF('Полная ст-ть с уч.НЗС (Авто)'!$YO$11:INDIRECT("'Полная ст-ть с уч.НЗС (Авто)'!YO"&amp;$J$26),$C15,'Полная ст-ть с уч.НЗС (Авто)'!IA$11:INDIRECT("'Полная ст-ть с уч.НЗС (Авто)'!IA"&amp;$J$26))/$D15)</f>
        <v>0</v>
      </c>
      <c r="IB15" s="44">
        <f ca="1">IF($D15=0,0,SUMIF('Полная ст-ть с уч.НЗС (Авто)'!$YO$11:INDIRECT("'Полная ст-ть с уч.НЗС (Авто)'!YO"&amp;$J$26),$C15,'Полная ст-ть с уч.НЗС (Авто)'!IB$11:INDIRECT("'Полная ст-ть с уч.НЗС (Авто)'!IB"&amp;$J$26))/$D15)</f>
        <v>0</v>
      </c>
      <c r="IC15" s="44">
        <f ca="1">IF($D15=0,0,SUMIF('Полная ст-ть с уч.НЗС (Авто)'!$YO$11:INDIRECT("'Полная ст-ть с уч.НЗС (Авто)'!YO"&amp;$J$26),$C15,'Полная ст-ть с уч.НЗС (Авто)'!IC$11:INDIRECT("'Полная ст-ть с уч.НЗС (Авто)'!IC"&amp;$J$26))/$D15)</f>
        <v>0</v>
      </c>
      <c r="ID15" s="44">
        <f ca="1">IF($D15=0,0,SUMIF('Полная ст-ть с уч.НЗС (Авто)'!$YO$11:INDIRECT("'Полная ст-ть с уч.НЗС (Авто)'!YO"&amp;$J$26),$C15,'Полная ст-ть с уч.НЗС (Авто)'!ID$11:INDIRECT("'Полная ст-ть с уч.НЗС (Авто)'!ID"&amp;$J$26))/$D15)</f>
        <v>0</v>
      </c>
      <c r="IE15" s="44">
        <f ca="1">IF($D15=0,0,SUMIF('Полная ст-ть с уч.НЗС (Авто)'!$YO$11:INDIRECT("'Полная ст-ть с уч.НЗС (Авто)'!YO"&amp;$J$26),$C15,'Полная ст-ть с уч.НЗС (Авто)'!IE$11:INDIRECT("'Полная ст-ть с уч.НЗС (Авто)'!IE"&amp;$J$26))/$D15)</f>
        <v>0</v>
      </c>
      <c r="IF15" s="44">
        <f ca="1">IF($D15=0,0,SUMIF('Полная ст-ть с уч.НЗС (Авто)'!$YO$11:INDIRECT("'Полная ст-ть с уч.НЗС (Авто)'!YO"&amp;$J$26),$C15,'Полная ст-ть с уч.НЗС (Авто)'!IF$11:INDIRECT("'Полная ст-ть с уч.НЗС (Авто)'!IF"&amp;$J$26))/$D15)</f>
        <v>0</v>
      </c>
      <c r="IG15" s="44">
        <f ca="1">IF($D15=0,0,SUMIF('Полная ст-ть с уч.НЗС (Авто)'!$YO$11:INDIRECT("'Полная ст-ть с уч.НЗС (Авто)'!YO"&amp;$J$26),$C15,'Полная ст-ть с уч.НЗС (Авто)'!IG$11:INDIRECT("'Полная ст-ть с уч.НЗС (Авто)'!IG"&amp;$J$26))/$D15)</f>
        <v>0</v>
      </c>
      <c r="IH15" s="44">
        <f ca="1">IF($D15=0,0,SUMIF('Полная ст-ть с уч.НЗС (Авто)'!$YO$11:INDIRECT("'Полная ст-ть с уч.НЗС (Авто)'!YO"&amp;$J$26),$C15,'Полная ст-ть с уч.НЗС (Авто)'!IH$11:INDIRECT("'Полная ст-ть с уч.НЗС (Авто)'!IH"&amp;$J$26))/$D15)</f>
        <v>0</v>
      </c>
      <c r="II15" s="44">
        <f ca="1">IF($D15=0,0,SUMIF('Полная ст-ть с уч.НЗС (Авто)'!$YO$11:INDIRECT("'Полная ст-ть с уч.НЗС (Авто)'!YO"&amp;$J$26),$C15,'Полная ст-ть с уч.НЗС (Авто)'!II$11:INDIRECT("'Полная ст-ть с уч.НЗС (Авто)'!II"&amp;$J$26))/$D15)</f>
        <v>0</v>
      </c>
      <c r="IJ15" s="44">
        <f ca="1">IF($D15=0,0,SUMIF('Полная ст-ть с уч.НЗС (Авто)'!$YO$11:INDIRECT("'Полная ст-ть с уч.НЗС (Авто)'!YO"&amp;$J$26),$C15,'Полная ст-ть с уч.НЗС (Авто)'!IJ$11:INDIRECT("'Полная ст-ть с уч.НЗС (Авто)'!IJ"&amp;$J$26))/$D15)</f>
        <v>0</v>
      </c>
      <c r="IK15" s="44">
        <f ca="1">IF($D15=0,0,SUMIF('Полная ст-ть с уч.НЗС (Авто)'!$YO$11:INDIRECT("'Полная ст-ть с уч.НЗС (Авто)'!YO"&amp;$J$26),$C15,'Полная ст-ть с уч.НЗС (Авто)'!IK$11:INDIRECT("'Полная ст-ть с уч.НЗС (Авто)'!IK"&amp;$J$26))/$D15)</f>
        <v>0</v>
      </c>
      <c r="IL15" s="44">
        <f ca="1">IF($D15=0,0,SUMIF('Полная ст-ть с уч.НЗС (Авто)'!$YO$11:INDIRECT("'Полная ст-ть с уч.НЗС (Авто)'!YO"&amp;$J$26),$C15,'Полная ст-ть с уч.НЗС (Авто)'!IL$11:INDIRECT("'Полная ст-ть с уч.НЗС (Авто)'!IL"&amp;$J$26))/$D15)</f>
        <v>0</v>
      </c>
      <c r="IM15" s="44">
        <f ca="1">IF($D15=0,0,SUMIF('Полная ст-ть с уч.НЗС (Авто)'!$YO$11:INDIRECT("'Полная ст-ть с уч.НЗС (Авто)'!YO"&amp;$J$26),$C15,'Полная ст-ть с уч.НЗС (Авто)'!IM$11:INDIRECT("'Полная ст-ть с уч.НЗС (Авто)'!IM"&amp;$J$26))/$D15)</f>
        <v>0</v>
      </c>
      <c r="IN15" s="44">
        <f ca="1">IF($D15=0,0,SUMIF('Полная ст-ть с уч.НЗС (Авто)'!$YO$11:INDIRECT("'Полная ст-ть с уч.НЗС (Авто)'!YO"&amp;$J$26),$C15,'Полная ст-ть с уч.НЗС (Авто)'!IN$11:INDIRECT("'Полная ст-ть с уч.НЗС (Авто)'!IN"&amp;$J$26))/$D15)</f>
        <v>0</v>
      </c>
      <c r="IO15" s="44">
        <f ca="1">IF($D15=0,0,SUMIF('Полная ст-ть с уч.НЗС (Авто)'!$YO$11:INDIRECT("'Полная ст-ть с уч.НЗС (Авто)'!YO"&amp;$J$26),$C15,'Полная ст-ть с уч.НЗС (Авто)'!IO$11:INDIRECT("'Полная ст-ть с уч.НЗС (Авто)'!IO"&amp;$J$26))/$D15)</f>
        <v>0</v>
      </c>
      <c r="IP15" s="44">
        <f ca="1">IF($D15=0,0,SUMIF('Полная ст-ть с уч.НЗС (Авто)'!$YO$11:INDIRECT("'Полная ст-ть с уч.НЗС (Авто)'!YO"&amp;$J$26),$C15,'Полная ст-ть с уч.НЗС (Авто)'!IP$11:INDIRECT("'Полная ст-ть с уч.НЗС (Авто)'!IP"&amp;$J$26))/$D15)</f>
        <v>0</v>
      </c>
      <c r="IQ15" s="44">
        <f ca="1">IF($D15=0,0,SUMIF('Полная ст-ть с уч.НЗС (Авто)'!$YO$11:INDIRECT("'Полная ст-ть с уч.НЗС (Авто)'!YO"&amp;$J$26),$C15,'Полная ст-ть с уч.НЗС (Авто)'!IQ$11:INDIRECT("'Полная ст-ть с уч.НЗС (Авто)'!IQ"&amp;$J$26))/$D15)</f>
        <v>0</v>
      </c>
      <c r="IR15" s="44">
        <f ca="1">IF($D15=0,0,SUMIF('Полная ст-ть с уч.НЗС (Авто)'!$YO$11:INDIRECT("'Полная ст-ть с уч.НЗС (Авто)'!YO"&amp;$J$26),$C15,'Полная ст-ть с уч.НЗС (Авто)'!IR$11:INDIRECT("'Полная ст-ть с уч.НЗС (Авто)'!IR"&amp;$J$26))/$D15)</f>
        <v>0</v>
      </c>
      <c r="IS15" s="44">
        <f ca="1">IF($D15=0,0,SUMIF('Полная ст-ть с уч.НЗС (Авто)'!$YO$11:INDIRECT("'Полная ст-ть с уч.НЗС (Авто)'!YO"&amp;$J$26),$C15,'Полная ст-ть с уч.НЗС (Авто)'!IS$11:INDIRECT("'Полная ст-ть с уч.НЗС (Авто)'!IS"&amp;$J$26))/$D15)</f>
        <v>0</v>
      </c>
      <c r="IT15" s="44">
        <f ca="1">IF($D15=0,0,SUMIF('Полная ст-ть с уч.НЗС (Авто)'!$YO$11:INDIRECT("'Полная ст-ть с уч.НЗС (Авто)'!YO"&amp;$J$26),$C15,'Полная ст-ть с уч.НЗС (Авто)'!IT$11:INDIRECT("'Полная ст-ть с уч.НЗС (Авто)'!IT"&amp;$J$26))/$D15)</f>
        <v>0</v>
      </c>
      <c r="IU15" s="44">
        <f ca="1">IF($D15=0,0,SUMIF('Полная ст-ть с уч.НЗС (Авто)'!$YO$11:INDIRECT("'Полная ст-ть с уч.НЗС (Авто)'!YO"&amp;$J$26),$C15,'Полная ст-ть с уч.НЗС (Авто)'!IU$11:INDIRECT("'Полная ст-ть с уч.НЗС (Авто)'!IU"&amp;$J$26))/$D15)</f>
        <v>0</v>
      </c>
      <c r="IV15" s="44">
        <f ca="1">IF($D15=0,0,SUMIF('Полная ст-ть с уч.НЗС (Авто)'!$YO$11:INDIRECT("'Полная ст-ть с уч.НЗС (Авто)'!YO"&amp;$J$26),$C15,'Полная ст-ть с уч.НЗС (Авто)'!IV$11:INDIRECT("'Полная ст-ть с уч.НЗС (Авто)'!IV"&amp;$J$26))/$D15)</f>
        <v>0</v>
      </c>
      <c r="IW15" s="44">
        <f ca="1">IF($D15=0,0,SUMIF('Полная ст-ть с уч.НЗС (Авто)'!$YO$11:INDIRECT("'Полная ст-ть с уч.НЗС (Авто)'!YO"&amp;$J$26),$C15,'Полная ст-ть с уч.НЗС (Авто)'!IW$11:INDIRECT("'Полная ст-ть с уч.НЗС (Авто)'!IW"&amp;$J$26))/$D15)</f>
        <v>0</v>
      </c>
      <c r="IX15" s="44">
        <f ca="1">IF($D15=0,0,SUMIF('Полная ст-ть с уч.НЗС (Авто)'!$YO$11:INDIRECT("'Полная ст-ть с уч.НЗС (Авто)'!YO"&amp;$J$26),$C15,'Полная ст-ть с уч.НЗС (Авто)'!IX$11:INDIRECT("'Полная ст-ть с уч.НЗС (Авто)'!IX"&amp;$J$26))/$D15)</f>
        <v>0</v>
      </c>
      <c r="IY15" s="44">
        <f ca="1">IF($D15=0,0,SUMIF('Полная ст-ть с уч.НЗС (Авто)'!$YO$11:INDIRECT("'Полная ст-ть с уч.НЗС (Авто)'!YO"&amp;$J$26),$C15,'Полная ст-ть с уч.НЗС (Авто)'!IY$11:INDIRECT("'Полная ст-ть с уч.НЗС (Авто)'!IY"&amp;$J$26))/$D15)</f>
        <v>0</v>
      </c>
      <c r="IZ15" s="44">
        <f ca="1">IF($D15=0,0,SUMIF('Полная ст-ть с уч.НЗС (Авто)'!$YO$11:INDIRECT("'Полная ст-ть с уч.НЗС (Авто)'!YO"&amp;$J$26),$C15,'Полная ст-ть с уч.НЗС (Авто)'!IZ$11:INDIRECT("'Полная ст-ть с уч.НЗС (Авто)'!IZ"&amp;$J$26))/$D15)</f>
        <v>0</v>
      </c>
      <c r="JA15" s="44">
        <f ca="1">IF($D15=0,0,SUMIF('Полная ст-ть с уч.НЗС (Авто)'!$YO$11:INDIRECT("'Полная ст-ть с уч.НЗС (Авто)'!YO"&amp;$J$26),$C15,'Полная ст-ть с уч.НЗС (Авто)'!JA$11:INDIRECT("'Полная ст-ть с уч.НЗС (Авто)'!JA"&amp;$J$26))/$D15)</f>
        <v>0</v>
      </c>
      <c r="JB15" s="44">
        <f ca="1">IF($D15=0,0,SUMIF('Полная ст-ть с уч.НЗС (Авто)'!$YO$11:INDIRECT("'Полная ст-ть с уч.НЗС (Авто)'!YO"&amp;$J$26),$C15,'Полная ст-ть с уч.НЗС (Авто)'!JB$11:INDIRECT("'Полная ст-ть с уч.НЗС (Авто)'!JB"&amp;$J$26))/$D15)</f>
        <v>0</v>
      </c>
      <c r="JC15" s="44">
        <f ca="1">IF($D15=0,0,SUMIF('Полная ст-ть с уч.НЗС (Авто)'!$YO$11:INDIRECT("'Полная ст-ть с уч.НЗС (Авто)'!YO"&amp;$J$26),$C15,'Полная ст-ть с уч.НЗС (Авто)'!JC$11:INDIRECT("'Полная ст-ть с уч.НЗС (Авто)'!JC"&amp;$J$26))/$D15)</f>
        <v>0</v>
      </c>
      <c r="JD15" s="44">
        <f ca="1">IF($D15=0,0,SUMIF('Полная ст-ть с уч.НЗС (Авто)'!$YO$11:INDIRECT("'Полная ст-ть с уч.НЗС (Авто)'!YO"&amp;$J$26),$C15,'Полная ст-ть с уч.НЗС (Авто)'!JD$11:INDIRECT("'Полная ст-ть с уч.НЗС (Авто)'!JD"&amp;$J$26))/$D15)</f>
        <v>0</v>
      </c>
      <c r="JE15" s="44">
        <f ca="1">IF($D15=0,0,SUMIF('Полная ст-ть с уч.НЗС (Авто)'!$YO$11:INDIRECT("'Полная ст-ть с уч.НЗС (Авто)'!YO"&amp;$J$26),$C15,'Полная ст-ть с уч.НЗС (Авто)'!JE$11:INDIRECT("'Полная ст-ть с уч.НЗС (Авто)'!JE"&amp;$J$26))/$D15)</f>
        <v>0</v>
      </c>
      <c r="JF15" s="44">
        <f ca="1">IF($D15=0,0,SUMIF('Полная ст-ть с уч.НЗС (Авто)'!$YO$11:INDIRECT("'Полная ст-ть с уч.НЗС (Авто)'!YO"&amp;$J$26),$C15,'Полная ст-ть с уч.НЗС (Авто)'!JF$11:INDIRECT("'Полная ст-ть с уч.НЗС (Авто)'!JF"&amp;$J$26))/$D15)</f>
        <v>0</v>
      </c>
      <c r="JG15" s="44">
        <f ca="1">IF($D15=0,0,SUMIF('Полная ст-ть с уч.НЗС (Авто)'!$YO$11:INDIRECT("'Полная ст-ть с уч.НЗС (Авто)'!YO"&amp;$J$26),$C15,'Полная ст-ть с уч.НЗС (Авто)'!JG$11:INDIRECT("'Полная ст-ть с уч.НЗС (Авто)'!JG"&amp;$J$26))/$D15)</f>
        <v>0</v>
      </c>
      <c r="JH15" s="44">
        <f ca="1">IF($D15=0,0,SUMIF('Полная ст-ть с уч.НЗС (Авто)'!$YO$11:INDIRECT("'Полная ст-ть с уч.НЗС (Авто)'!YO"&amp;$J$26),$C15,'Полная ст-ть с уч.НЗС (Авто)'!JH$11:INDIRECT("'Полная ст-ть с уч.НЗС (Авто)'!JH"&amp;$J$26))/$D15)</f>
        <v>0</v>
      </c>
      <c r="JI15" s="44">
        <f ca="1">IF($D15=0,0,SUMIF('Полная ст-ть с уч.НЗС (Авто)'!$YO$11:INDIRECT("'Полная ст-ть с уч.НЗС (Авто)'!YO"&amp;$J$26),$C15,'Полная ст-ть с уч.НЗС (Авто)'!JI$11:INDIRECT("'Полная ст-ть с уч.НЗС (Авто)'!JI"&amp;$J$26))/$D15)</f>
        <v>0</v>
      </c>
      <c r="JJ15" s="44">
        <f ca="1">IF($D15=0,0,SUMIF('Полная ст-ть с уч.НЗС (Авто)'!$YO$11:INDIRECT("'Полная ст-ть с уч.НЗС (Авто)'!YO"&amp;$J$26),$C15,'Полная ст-ть с уч.НЗС (Авто)'!JJ$11:INDIRECT("'Полная ст-ть с уч.НЗС (Авто)'!JJ"&amp;$J$26))/$D15)</f>
        <v>0</v>
      </c>
      <c r="JK15" s="44">
        <f ca="1">IF($D15=0,0,SUMIF('Полная ст-ть с уч.НЗС (Авто)'!$YO$11:INDIRECT("'Полная ст-ть с уч.НЗС (Авто)'!YO"&amp;$J$26),$C15,'Полная ст-ть с уч.НЗС (Авто)'!JK$11:INDIRECT("'Полная ст-ть с уч.НЗС (Авто)'!JK"&amp;$J$26))/$D15)</f>
        <v>0</v>
      </c>
      <c r="JL15" s="44">
        <f ca="1">IF($D15=0,0,SUMIF('Полная ст-ть с уч.НЗС (Авто)'!$YO$11:INDIRECT("'Полная ст-ть с уч.НЗС (Авто)'!YO"&amp;$J$26),$C15,'Полная ст-ть с уч.НЗС (Авто)'!JL$11:INDIRECT("'Полная ст-ть с уч.НЗС (Авто)'!JL"&amp;$J$26))/$D15)</f>
        <v>0</v>
      </c>
      <c r="JM15" s="44">
        <f ca="1">IF($D15=0,0,SUMIF('Полная ст-ть с уч.НЗС (Авто)'!$YO$11:INDIRECT("'Полная ст-ть с уч.НЗС (Авто)'!YO"&amp;$J$26),$C15,'Полная ст-ть с уч.НЗС (Авто)'!JM$11:INDIRECT("'Полная ст-ть с уч.НЗС (Авто)'!JM"&amp;$J$26))/$D15)</f>
        <v>0</v>
      </c>
      <c r="JN15" s="44">
        <f ca="1">IF($D15=0,0,SUMIF('Полная ст-ть с уч.НЗС (Авто)'!$YO$11:INDIRECT("'Полная ст-ть с уч.НЗС (Авто)'!YO"&amp;$J$26),$C15,'Полная ст-ть с уч.НЗС (Авто)'!JN$11:INDIRECT("'Полная ст-ть с уч.НЗС (Авто)'!JN"&amp;$J$26))/$D15)</f>
        <v>0</v>
      </c>
      <c r="JO15" s="44">
        <f ca="1">IF($D15=0,0,SUMIF('Полная ст-ть с уч.НЗС (Авто)'!$YO$11:INDIRECT("'Полная ст-ть с уч.НЗС (Авто)'!YO"&amp;$J$26),$C15,'Полная ст-ть с уч.НЗС (Авто)'!JO$11:INDIRECT("'Полная ст-ть с уч.НЗС (Авто)'!JO"&amp;$J$26))/$D15)</f>
        <v>0</v>
      </c>
      <c r="JP15" s="44">
        <f ca="1">IF($D15=0,0,SUMIF('Полная ст-ть с уч.НЗС (Авто)'!$YO$11:INDIRECT("'Полная ст-ть с уч.НЗС (Авто)'!YO"&amp;$J$26),$C15,'Полная ст-ть с уч.НЗС (Авто)'!JP$11:INDIRECT("'Полная ст-ть с уч.НЗС (Авто)'!JP"&amp;$J$26))/$D15)</f>
        <v>0</v>
      </c>
      <c r="JQ15" s="44">
        <f ca="1">IF($D15=0,0,SUMIF('Полная ст-ть с уч.НЗС (Авто)'!$YO$11:INDIRECT("'Полная ст-ть с уч.НЗС (Авто)'!YO"&amp;$J$26),$C15,'Полная ст-ть с уч.НЗС (Авто)'!JQ$11:INDIRECT("'Полная ст-ть с уч.НЗС (Авто)'!JQ"&amp;$J$26))/$D15)</f>
        <v>0</v>
      </c>
      <c r="JR15" s="44">
        <f ca="1">IF($D15=0,0,SUMIF('Полная ст-ть с уч.НЗС (Авто)'!$YO$11:INDIRECT("'Полная ст-ть с уч.НЗС (Авто)'!YO"&amp;$J$26),$C15,'Полная ст-ть с уч.НЗС (Авто)'!JR$11:INDIRECT("'Полная ст-ть с уч.НЗС (Авто)'!JR"&amp;$J$26))/$D15)</f>
        <v>0</v>
      </c>
      <c r="JS15" s="44">
        <f ca="1">IF($D15=0,0,SUMIF('Полная ст-ть с уч.НЗС (Авто)'!$YO$11:INDIRECT("'Полная ст-ть с уч.НЗС (Авто)'!YO"&amp;$J$26),$C15,'Полная ст-ть с уч.НЗС (Авто)'!JS$11:INDIRECT("'Полная ст-ть с уч.НЗС (Авто)'!JS"&amp;$J$26))/$D15)</f>
        <v>0</v>
      </c>
      <c r="JT15" s="44">
        <f ca="1">IF($D15=0,0,SUMIF('Полная ст-ть с уч.НЗС (Авто)'!$YO$11:INDIRECT("'Полная ст-ть с уч.НЗС (Авто)'!YO"&amp;$J$26),$C15,'Полная ст-ть с уч.НЗС (Авто)'!JT$11:INDIRECT("'Полная ст-ть с уч.НЗС (Авто)'!JT"&amp;$J$26))/$D15)</f>
        <v>0</v>
      </c>
      <c r="JU15" s="44">
        <f ca="1">IF($D15=0,0,SUMIF('Полная ст-ть с уч.НЗС (Авто)'!$YO$11:INDIRECT("'Полная ст-ть с уч.НЗС (Авто)'!YO"&amp;$J$26),$C15,'Полная ст-ть с уч.НЗС (Авто)'!JU$11:INDIRECT("'Полная ст-ть с уч.НЗС (Авто)'!JU"&amp;$J$26))/$D15)</f>
        <v>0</v>
      </c>
      <c r="JV15" s="44">
        <f ca="1">IF($D15=0,0,SUMIF('Полная ст-ть с уч.НЗС (Авто)'!$YO$11:INDIRECT("'Полная ст-ть с уч.НЗС (Авто)'!YO"&amp;$J$26),$C15,'Полная ст-ть с уч.НЗС (Авто)'!JV$11:INDIRECT("'Полная ст-ть с уч.НЗС (Авто)'!JV"&amp;$J$26))/$D15)</f>
        <v>0</v>
      </c>
      <c r="JW15" s="44">
        <f ca="1">IF($D15=0,0,SUMIF('Полная ст-ть с уч.НЗС (Авто)'!$YO$11:INDIRECT("'Полная ст-ть с уч.НЗС (Авто)'!YO"&amp;$J$26),$C15,'Полная ст-ть с уч.НЗС (Авто)'!JW$11:INDIRECT("'Полная ст-ть с уч.НЗС (Авто)'!JW"&amp;$J$26))/$D15)</f>
        <v>0</v>
      </c>
      <c r="JX15" s="44">
        <f ca="1">IF($D15=0,0,SUMIF('Полная ст-ть с уч.НЗС (Авто)'!$YO$11:INDIRECT("'Полная ст-ть с уч.НЗС (Авто)'!YO"&amp;$J$26),$C15,'Полная ст-ть с уч.НЗС (Авто)'!JX$11:INDIRECT("'Полная ст-ть с уч.НЗС (Авто)'!JX"&amp;$J$26))/$D15)</f>
        <v>0</v>
      </c>
      <c r="JY15" s="44">
        <f ca="1">IF($D15=0,0,SUMIF('Полная ст-ть с уч.НЗС (Авто)'!$YO$11:INDIRECT("'Полная ст-ть с уч.НЗС (Авто)'!YO"&amp;$J$26),$C15,'Полная ст-ть с уч.НЗС (Авто)'!JY$11:INDIRECT("'Полная ст-ть с уч.НЗС (Авто)'!JY"&amp;$J$26))/$D15)</f>
        <v>0</v>
      </c>
      <c r="JZ15" s="44">
        <f ca="1">IF($D15=0,0,SUMIF('Полная ст-ть с уч.НЗС (Авто)'!$YO$11:INDIRECT("'Полная ст-ть с уч.НЗС (Авто)'!YO"&amp;$J$26),$C15,'Полная ст-ть с уч.НЗС (Авто)'!JZ$11:INDIRECT("'Полная ст-ть с уч.НЗС (Авто)'!JZ"&amp;$J$26))/$D15)</f>
        <v>0</v>
      </c>
      <c r="KA15" s="44">
        <f ca="1">IF($D15=0,0,SUMIF('Полная ст-ть с уч.НЗС (Авто)'!$YO$11:INDIRECT("'Полная ст-ть с уч.НЗС (Авто)'!YO"&amp;$J$26),$C15,'Полная ст-ть с уч.НЗС (Авто)'!KA$11:INDIRECT("'Полная ст-ть с уч.НЗС (Авто)'!KA"&amp;$J$26))/$D15)</f>
        <v>0</v>
      </c>
      <c r="KB15" s="44">
        <f ca="1">IF($D15=0,0,SUMIF('Полная ст-ть с уч.НЗС (Авто)'!$YO$11:INDIRECT("'Полная ст-ть с уч.НЗС (Авто)'!YO"&amp;$J$26),$C15,'Полная ст-ть с уч.НЗС (Авто)'!KB$11:INDIRECT("'Полная ст-ть с уч.НЗС (Авто)'!KB"&amp;$J$26))/$D15)</f>
        <v>0</v>
      </c>
      <c r="KC15" s="44">
        <f ca="1">IF($D15=0,0,SUMIF('Полная ст-ть с уч.НЗС (Авто)'!$YO$11:INDIRECT("'Полная ст-ть с уч.НЗС (Авто)'!YO"&amp;$J$26),$C15,'Полная ст-ть с уч.НЗС (Авто)'!KC$11:INDIRECT("'Полная ст-ть с уч.НЗС (Авто)'!KC"&amp;$J$26))/$D15)</f>
        <v>0</v>
      </c>
      <c r="KD15" s="44">
        <f ca="1">IF($D15=0,0,SUMIF('Полная ст-ть с уч.НЗС (Авто)'!$YO$11:INDIRECT("'Полная ст-ть с уч.НЗС (Авто)'!YO"&amp;$J$26),$C15,'Полная ст-ть с уч.НЗС (Авто)'!KD$11:INDIRECT("'Полная ст-ть с уч.НЗС (Авто)'!KD"&amp;$J$26))/$D15)</f>
        <v>0</v>
      </c>
      <c r="KE15" s="44">
        <f ca="1">IF($D15=0,0,SUMIF('Полная ст-ть с уч.НЗС (Авто)'!$YO$11:INDIRECT("'Полная ст-ть с уч.НЗС (Авто)'!YO"&amp;$J$26),$C15,'Полная ст-ть с уч.НЗС (Авто)'!KE$11:INDIRECT("'Полная ст-ть с уч.НЗС (Авто)'!KE"&amp;$J$26))/$D15)</f>
        <v>0</v>
      </c>
      <c r="KF15" s="44">
        <f ca="1">IF($D15=0,0,SUMIF('Полная ст-ть с уч.НЗС (Авто)'!$YO$11:INDIRECT("'Полная ст-ть с уч.НЗС (Авто)'!YO"&amp;$J$26),$C15,'Полная ст-ть с уч.НЗС (Авто)'!KF$11:INDIRECT("'Полная ст-ть с уч.НЗС (Авто)'!KF"&amp;$J$26))/$D15)</f>
        <v>0</v>
      </c>
      <c r="KG15" s="44">
        <f ca="1">IF($D15=0,0,SUMIF('Полная ст-ть с уч.НЗС (Авто)'!$YO$11:INDIRECT("'Полная ст-ть с уч.НЗС (Авто)'!YO"&amp;$J$26),$C15,'Полная ст-ть с уч.НЗС (Авто)'!KG$11:INDIRECT("'Полная ст-ть с уч.НЗС (Авто)'!KG"&amp;$J$26))/$D15)</f>
        <v>0</v>
      </c>
      <c r="KH15" s="44">
        <f ca="1">IF($D15=0,0,SUMIF('Полная ст-ть с уч.НЗС (Авто)'!$YO$11:INDIRECT("'Полная ст-ть с уч.НЗС (Авто)'!YO"&amp;$J$26),$C15,'Полная ст-ть с уч.НЗС (Авто)'!KH$11:INDIRECT("'Полная ст-ть с уч.НЗС (Авто)'!KH"&amp;$J$26))/$D15)</f>
        <v>0</v>
      </c>
      <c r="KI15" s="44">
        <f ca="1">IF($D15=0,0,SUMIF('Полная ст-ть с уч.НЗС (Авто)'!$YO$11:INDIRECT("'Полная ст-ть с уч.НЗС (Авто)'!YO"&amp;$J$26),$C15,'Полная ст-ть с уч.НЗС (Авто)'!KI$11:INDIRECT("'Полная ст-ть с уч.НЗС (Авто)'!KI"&amp;$J$26))/$D15)</f>
        <v>0</v>
      </c>
      <c r="KJ15" s="44">
        <f ca="1">IF($D15=0,0,SUMIF('Полная ст-ть с уч.НЗС (Авто)'!$YO$11:INDIRECT("'Полная ст-ть с уч.НЗС (Авто)'!YO"&amp;$J$26),$C15,'Полная ст-ть с уч.НЗС (Авто)'!KJ$11:INDIRECT("'Полная ст-ть с уч.НЗС (Авто)'!KJ"&amp;$J$26))/$D15)</f>
        <v>0</v>
      </c>
      <c r="KK15" s="44">
        <f ca="1">IF($D15=0,0,SUMIF('Полная ст-ть с уч.НЗС (Авто)'!$YO$11:INDIRECT("'Полная ст-ть с уч.НЗС (Авто)'!YO"&amp;$J$26),$C15,'Полная ст-ть с уч.НЗС (Авто)'!KK$11:INDIRECT("'Полная ст-ть с уч.НЗС (Авто)'!KK"&amp;$J$26))/$D15)</f>
        <v>0</v>
      </c>
      <c r="KL15" s="44">
        <f ca="1">IF($D15=0,0,SUMIF('Полная ст-ть с уч.НЗС (Авто)'!$YO$11:INDIRECT("'Полная ст-ть с уч.НЗС (Авто)'!YO"&amp;$J$26),$C15,'Полная ст-ть с уч.НЗС (Авто)'!KL$11:INDIRECT("'Полная ст-ть с уч.НЗС (Авто)'!KL"&amp;$J$26))/$D15)</f>
        <v>0</v>
      </c>
      <c r="KM15" s="44">
        <f ca="1">IF($D15=0,0,SUMIF('Полная ст-ть с уч.НЗС (Авто)'!$YO$11:INDIRECT("'Полная ст-ть с уч.НЗС (Авто)'!YO"&amp;$J$26),$C15,'Полная ст-ть с уч.НЗС (Авто)'!KM$11:INDIRECT("'Полная ст-ть с уч.НЗС (Авто)'!KM"&amp;$J$26))/$D15)</f>
        <v>0</v>
      </c>
      <c r="KN15" s="44">
        <f ca="1">IF($D15=0,0,SUMIF('Полная ст-ть с уч.НЗС (Авто)'!$YO$11:INDIRECT("'Полная ст-ть с уч.НЗС (Авто)'!YO"&amp;$J$26),$C15,'Полная ст-ть с уч.НЗС (Авто)'!KN$11:INDIRECT("'Полная ст-ть с уч.НЗС (Авто)'!KN"&amp;$J$26))/$D15)</f>
        <v>0</v>
      </c>
      <c r="KO15" s="44">
        <f ca="1">IF($D15=0,0,SUMIF('Полная ст-ть с уч.НЗС (Авто)'!$YO$11:INDIRECT("'Полная ст-ть с уч.НЗС (Авто)'!YO"&amp;$J$26),$C15,'Полная ст-ть с уч.НЗС (Авто)'!KO$11:INDIRECT("'Полная ст-ть с уч.НЗС (Авто)'!KO"&amp;$J$26))/$D15)</f>
        <v>0</v>
      </c>
      <c r="KP15" s="44">
        <f ca="1">IF($D15=0,0,SUMIF('Полная ст-ть с уч.НЗС (Авто)'!$YO$11:INDIRECT("'Полная ст-ть с уч.НЗС (Авто)'!YO"&amp;$J$26),$C15,'Полная ст-ть с уч.НЗС (Авто)'!KP$11:INDIRECT("'Полная ст-ть с уч.НЗС (Авто)'!KP"&amp;$J$26))/$D15)</f>
        <v>0</v>
      </c>
      <c r="KQ15" s="44">
        <f ca="1">IF($D15=0,0,SUMIF('Полная ст-ть с уч.НЗС (Авто)'!$YO$11:INDIRECT("'Полная ст-ть с уч.НЗС (Авто)'!YO"&amp;$J$26),$C15,'Полная ст-ть с уч.НЗС (Авто)'!KQ$11:INDIRECT("'Полная ст-ть с уч.НЗС (Авто)'!KQ"&amp;$J$26))/$D15)</f>
        <v>0</v>
      </c>
      <c r="KR15" s="44">
        <f ca="1">IF($D15=0,0,SUMIF('Полная ст-ть с уч.НЗС (Авто)'!$YO$11:INDIRECT("'Полная ст-ть с уч.НЗС (Авто)'!YO"&amp;$J$26),$C15,'Полная ст-ть с уч.НЗС (Авто)'!KR$11:INDIRECT("'Полная ст-ть с уч.НЗС (Авто)'!KR"&amp;$J$26))/$D15)</f>
        <v>0</v>
      </c>
      <c r="KS15" s="44">
        <f ca="1">IF($D15=0,0,SUMIF('Полная ст-ть с уч.НЗС (Авто)'!$YO$11:INDIRECT("'Полная ст-ть с уч.НЗС (Авто)'!YO"&amp;$J$26),$C15,'Полная ст-ть с уч.НЗС (Авто)'!KS$11:INDIRECT("'Полная ст-ть с уч.НЗС (Авто)'!KS"&amp;$J$26))/$D15)</f>
        <v>0</v>
      </c>
      <c r="KT15" s="44">
        <f ca="1">IF($D15=0,0,SUMIF('Полная ст-ть с уч.НЗС (Авто)'!$YO$11:INDIRECT("'Полная ст-ть с уч.НЗС (Авто)'!YO"&amp;$J$26),$C15,'Полная ст-ть с уч.НЗС (Авто)'!KT$11:INDIRECT("'Полная ст-ть с уч.НЗС (Авто)'!KT"&amp;$J$26))/$D15)</f>
        <v>0</v>
      </c>
      <c r="KU15" s="44">
        <f ca="1">IF($D15=0,0,SUMIF('Полная ст-ть с уч.НЗС (Авто)'!$YO$11:INDIRECT("'Полная ст-ть с уч.НЗС (Авто)'!YO"&amp;$J$26),$C15,'Полная ст-ть с уч.НЗС (Авто)'!KU$11:INDIRECT("'Полная ст-ть с уч.НЗС (Авто)'!KU"&amp;$J$26))/$D15)</f>
        <v>0</v>
      </c>
      <c r="KV15" s="44">
        <f ca="1">IF($D15=0,0,SUMIF('Полная ст-ть с уч.НЗС (Авто)'!$YO$11:INDIRECT("'Полная ст-ть с уч.НЗС (Авто)'!YO"&amp;$J$26),$C15,'Полная ст-ть с уч.НЗС (Авто)'!KV$11:INDIRECT("'Полная ст-ть с уч.НЗС (Авто)'!KV"&amp;$J$26))/$D15)</f>
        <v>0</v>
      </c>
      <c r="KW15" s="44">
        <f ca="1">IF($D15=0,0,SUMIF('Полная ст-ть с уч.НЗС (Авто)'!$YO$11:INDIRECT("'Полная ст-ть с уч.НЗС (Авто)'!YO"&amp;$J$26),$C15,'Полная ст-ть с уч.НЗС (Авто)'!KW$11:INDIRECT("'Полная ст-ть с уч.НЗС (Авто)'!KW"&amp;$J$26))/$D15)</f>
        <v>0</v>
      </c>
      <c r="KX15" s="44">
        <f ca="1">IF($D15=0,0,SUMIF('Полная ст-ть с уч.НЗС (Авто)'!$YO$11:INDIRECT("'Полная ст-ть с уч.НЗС (Авто)'!YO"&amp;$J$26),$C15,'Полная ст-ть с уч.НЗС (Авто)'!KX$11:INDIRECT("'Полная ст-ть с уч.НЗС (Авто)'!KX"&amp;$J$26))/$D15)</f>
        <v>0</v>
      </c>
      <c r="KY15" s="44">
        <f ca="1">IF($D15=0,0,SUMIF('Полная ст-ть с уч.НЗС (Авто)'!$YO$11:INDIRECT("'Полная ст-ть с уч.НЗС (Авто)'!YO"&amp;$J$26),$C15,'Полная ст-ть с уч.НЗС (Авто)'!KY$11:INDIRECT("'Полная ст-ть с уч.НЗС (Авто)'!KY"&amp;$J$26))/$D15)</f>
        <v>0</v>
      </c>
      <c r="KZ15" s="44">
        <f ca="1">IF($D15=0,0,SUMIF('Полная ст-ть с уч.НЗС (Авто)'!$YO$11:INDIRECT("'Полная ст-ть с уч.НЗС (Авто)'!YO"&amp;$J$26),$C15,'Полная ст-ть с уч.НЗС (Авто)'!KZ$11:INDIRECT("'Полная ст-ть с уч.НЗС (Авто)'!KZ"&amp;$J$26))/$D15)</f>
        <v>0</v>
      </c>
      <c r="LA15" s="44">
        <f ca="1">IF($D15=0,0,SUMIF('Полная ст-ть с уч.НЗС (Авто)'!$YO$11:INDIRECT("'Полная ст-ть с уч.НЗС (Авто)'!YO"&amp;$J$26),$C15,'Полная ст-ть с уч.НЗС (Авто)'!LA$11:INDIRECT("'Полная ст-ть с уч.НЗС (Авто)'!LA"&amp;$J$26))/$D15)</f>
        <v>0</v>
      </c>
      <c r="LB15" s="44">
        <f ca="1">IF($D15=0,0,SUMIF('Полная ст-ть с уч.НЗС (Авто)'!$YO$11:INDIRECT("'Полная ст-ть с уч.НЗС (Авто)'!YO"&amp;$J$26),$C15,'Полная ст-ть с уч.НЗС (Авто)'!LB$11:INDIRECT("'Полная ст-ть с уч.НЗС (Авто)'!LB"&amp;$J$26))/$D15)</f>
        <v>0</v>
      </c>
      <c r="LC15" s="44">
        <f ca="1">IF($D15=0,0,SUMIF('Полная ст-ть с уч.НЗС (Авто)'!$YO$11:INDIRECT("'Полная ст-ть с уч.НЗС (Авто)'!YO"&amp;$J$26),$C15,'Полная ст-ть с уч.НЗС (Авто)'!LC$11:INDIRECT("'Полная ст-ть с уч.НЗС (Авто)'!LC"&amp;$J$26))/$D15)</f>
        <v>0</v>
      </c>
      <c r="LD15" s="44">
        <f ca="1">IF($D15=0,0,SUMIF('Полная ст-ть с уч.НЗС (Авто)'!$YO$11:INDIRECT("'Полная ст-ть с уч.НЗС (Авто)'!YO"&amp;$J$26),$C15,'Полная ст-ть с уч.НЗС (Авто)'!LD$11:INDIRECT("'Полная ст-ть с уч.НЗС (Авто)'!LD"&amp;$J$26))/$D15)</f>
        <v>0</v>
      </c>
      <c r="LE15" s="44">
        <f ca="1">IF($D15=0,0,SUMIF('Полная ст-ть с уч.НЗС (Авто)'!$YO$11:INDIRECT("'Полная ст-ть с уч.НЗС (Авто)'!YO"&amp;$J$26),$C15,'Полная ст-ть с уч.НЗС (Авто)'!LE$11:INDIRECT("'Полная ст-ть с уч.НЗС (Авто)'!LE"&amp;$J$26))/$D15)</f>
        <v>0</v>
      </c>
      <c r="LF15" s="44">
        <f ca="1">IF($D15=0,0,SUMIF('Полная ст-ть с уч.НЗС (Авто)'!$YO$11:INDIRECT("'Полная ст-ть с уч.НЗС (Авто)'!YO"&amp;$J$26),$C15,'Полная ст-ть с уч.НЗС (Авто)'!LF$11:INDIRECT("'Полная ст-ть с уч.НЗС (Авто)'!LF"&amp;$J$26))/$D15)</f>
        <v>0</v>
      </c>
      <c r="LG15" s="44">
        <f ca="1">IF($D15=0,0,SUMIF('Полная ст-ть с уч.НЗС (Авто)'!$YO$11:INDIRECT("'Полная ст-ть с уч.НЗС (Авто)'!YO"&amp;$J$26),$C15,'Полная ст-ть с уч.НЗС (Авто)'!LG$11:INDIRECT("'Полная ст-ть с уч.НЗС (Авто)'!LG"&amp;$J$26))/$D15)</f>
        <v>0</v>
      </c>
      <c r="LH15" s="44">
        <f ca="1">IF($D15=0,0,SUMIF('Полная ст-ть с уч.НЗС (Авто)'!$YO$11:INDIRECT("'Полная ст-ть с уч.НЗС (Авто)'!YO"&amp;$J$26),$C15,'Полная ст-ть с уч.НЗС (Авто)'!LH$11:INDIRECT("'Полная ст-ть с уч.НЗС (Авто)'!LH"&amp;$J$26))/$D15)</f>
        <v>0</v>
      </c>
      <c r="LI15" s="44">
        <f ca="1">IF($D15=0,0,SUMIF('Полная ст-ть с уч.НЗС (Авто)'!$YO$11:INDIRECT("'Полная ст-ть с уч.НЗС (Авто)'!YO"&amp;$J$26),$C15,'Полная ст-ть с уч.НЗС (Авто)'!LI$11:INDIRECT("'Полная ст-ть с уч.НЗС (Авто)'!LI"&amp;$J$26))/$D15)</f>
        <v>0</v>
      </c>
      <c r="LJ15" s="44">
        <f ca="1">IF($D15=0,0,SUMIF('Полная ст-ть с уч.НЗС (Авто)'!$YO$11:INDIRECT("'Полная ст-ть с уч.НЗС (Авто)'!YO"&amp;$J$26),$C15,'Полная ст-ть с уч.НЗС (Авто)'!LJ$11:INDIRECT("'Полная ст-ть с уч.НЗС (Авто)'!LJ"&amp;$J$26))/$D15)</f>
        <v>0</v>
      </c>
      <c r="LK15" s="44">
        <f ca="1">IF($D15=0,0,SUMIF('Полная ст-ть с уч.НЗС (Авто)'!$YO$11:INDIRECT("'Полная ст-ть с уч.НЗС (Авто)'!YO"&amp;$J$26),$C15,'Полная ст-ть с уч.НЗС (Авто)'!LK$11:INDIRECT("'Полная ст-ть с уч.НЗС (Авто)'!LK"&amp;$J$26))/$D15)</f>
        <v>0</v>
      </c>
      <c r="LL15" s="44">
        <f ca="1">IF($D15=0,0,SUMIF('Полная ст-ть с уч.НЗС (Авто)'!$YO$11:INDIRECT("'Полная ст-ть с уч.НЗС (Авто)'!YO"&amp;$J$26),$C15,'Полная ст-ть с уч.НЗС (Авто)'!LL$11:INDIRECT("'Полная ст-ть с уч.НЗС (Авто)'!LL"&amp;$J$26))/$D15)</f>
        <v>0</v>
      </c>
      <c r="LM15" s="44">
        <f ca="1">IF($D15=0,0,SUMIF('Полная ст-ть с уч.НЗС (Авто)'!$YO$11:INDIRECT("'Полная ст-ть с уч.НЗС (Авто)'!YO"&amp;$J$26),$C15,'Полная ст-ть с уч.НЗС (Авто)'!LM$11:INDIRECT("'Полная ст-ть с уч.НЗС (Авто)'!LM"&amp;$J$26))/$D15)</f>
        <v>0</v>
      </c>
      <c r="LN15" s="44">
        <f ca="1">IF($D15=0,0,SUMIF('Полная ст-ть с уч.НЗС (Авто)'!$YO$11:INDIRECT("'Полная ст-ть с уч.НЗС (Авто)'!YO"&amp;$J$26),$C15,'Полная ст-ть с уч.НЗС (Авто)'!LN$11:INDIRECT("'Полная ст-ть с уч.НЗС (Авто)'!LN"&amp;$J$26))/$D15)</f>
        <v>0</v>
      </c>
      <c r="LO15" s="44">
        <f ca="1">IF($D15=0,0,SUMIF('Полная ст-ть с уч.НЗС (Авто)'!$YO$11:INDIRECT("'Полная ст-ть с уч.НЗС (Авто)'!YO"&amp;$J$26),$C15,'Полная ст-ть с уч.НЗС (Авто)'!LO$11:INDIRECT("'Полная ст-ть с уч.НЗС (Авто)'!LO"&amp;$J$26))/$D15)</f>
        <v>0</v>
      </c>
      <c r="LP15" s="44">
        <f ca="1">IF($D15=0,0,SUMIF('Полная ст-ть с уч.НЗС (Авто)'!$YO$11:INDIRECT("'Полная ст-ть с уч.НЗС (Авто)'!YO"&amp;$J$26),$C15,'Полная ст-ть с уч.НЗС (Авто)'!LP$11:INDIRECT("'Полная ст-ть с уч.НЗС (Авто)'!LP"&amp;$J$26))/$D15)</f>
        <v>0</v>
      </c>
      <c r="LQ15" s="44">
        <f ca="1">IF($D15=0,0,SUMIF('Полная ст-ть с уч.НЗС (Авто)'!$YO$11:INDIRECT("'Полная ст-ть с уч.НЗС (Авто)'!YO"&amp;$J$26),$C15,'Полная ст-ть с уч.НЗС (Авто)'!LQ$11:INDIRECT("'Полная ст-ть с уч.НЗС (Авто)'!LQ"&amp;$J$26))/$D15)</f>
        <v>0</v>
      </c>
      <c r="LR15" s="44">
        <f ca="1">IF($D15=0,0,SUMIF('Полная ст-ть с уч.НЗС (Авто)'!$YO$11:INDIRECT("'Полная ст-ть с уч.НЗС (Авто)'!YO"&amp;$J$26),$C15,'Полная ст-ть с уч.НЗС (Авто)'!LR$11:INDIRECT("'Полная ст-ть с уч.НЗС (Авто)'!LR"&amp;$J$26))/$D15)</f>
        <v>0</v>
      </c>
      <c r="LS15" s="44">
        <f ca="1">IF($D15=0,0,SUMIF('Полная ст-ть с уч.НЗС (Авто)'!$YO$11:INDIRECT("'Полная ст-ть с уч.НЗС (Авто)'!YO"&amp;$J$26),$C15,'Полная ст-ть с уч.НЗС (Авто)'!LS$11:INDIRECT("'Полная ст-ть с уч.НЗС (Авто)'!LS"&amp;$J$26))/$D15)</f>
        <v>0</v>
      </c>
      <c r="LT15" s="44">
        <f ca="1">IF($D15=0,0,SUMIF('Полная ст-ть с уч.НЗС (Авто)'!$YO$11:INDIRECT("'Полная ст-ть с уч.НЗС (Авто)'!YO"&amp;$J$26),$C15,'Полная ст-ть с уч.НЗС (Авто)'!LT$11:INDIRECT("'Полная ст-ть с уч.НЗС (Авто)'!LT"&amp;$J$26))/$D15)</f>
        <v>0</v>
      </c>
      <c r="LU15" s="44">
        <f ca="1">IF($D15=0,0,SUMIF('Полная ст-ть с уч.НЗС (Авто)'!$YO$11:INDIRECT("'Полная ст-ть с уч.НЗС (Авто)'!YO"&amp;$J$26),$C15,'Полная ст-ть с уч.НЗС (Авто)'!LU$11:INDIRECT("'Полная ст-ть с уч.НЗС (Авто)'!LU"&amp;$J$26))/$D15)</f>
        <v>0</v>
      </c>
      <c r="LV15" s="44">
        <f ca="1">IF($D15=0,0,SUMIF('Полная ст-ть с уч.НЗС (Авто)'!$YO$11:INDIRECT("'Полная ст-ть с уч.НЗС (Авто)'!YO"&amp;$J$26),$C15,'Полная ст-ть с уч.НЗС (Авто)'!LV$11:INDIRECT("'Полная ст-ть с уч.НЗС (Авто)'!LV"&amp;$J$26))/$D15)</f>
        <v>0</v>
      </c>
      <c r="LW15" s="44">
        <f ca="1">IF($D15=0,0,SUMIF('Полная ст-ть с уч.НЗС (Авто)'!$YO$11:INDIRECT("'Полная ст-ть с уч.НЗС (Авто)'!YO"&amp;$J$26),$C15,'Полная ст-ть с уч.НЗС (Авто)'!LW$11:INDIRECT("'Полная ст-ть с уч.НЗС (Авто)'!LW"&amp;$J$26))/$D15)</f>
        <v>0</v>
      </c>
      <c r="LX15" s="44">
        <f ca="1">IF($D15=0,0,SUMIF('Полная ст-ть с уч.НЗС (Авто)'!$YO$11:INDIRECT("'Полная ст-ть с уч.НЗС (Авто)'!YO"&amp;$J$26),$C15,'Полная ст-ть с уч.НЗС (Авто)'!LX$11:INDIRECT("'Полная ст-ть с уч.НЗС (Авто)'!LX"&amp;$J$26))/$D15)</f>
        <v>0</v>
      </c>
      <c r="LY15" s="44">
        <f ca="1">IF($D15=0,0,SUMIF('Полная ст-ть с уч.НЗС (Авто)'!$YO$11:INDIRECT("'Полная ст-ть с уч.НЗС (Авто)'!YO"&amp;$J$26),$C15,'Полная ст-ть с уч.НЗС (Авто)'!LY$11:INDIRECT("'Полная ст-ть с уч.НЗС (Авто)'!LY"&amp;$J$26))/$D15)</f>
        <v>0</v>
      </c>
      <c r="LZ15" s="44">
        <f ca="1">IF($D15=0,0,SUMIF('Полная ст-ть с уч.НЗС (Авто)'!$YO$11:INDIRECT("'Полная ст-ть с уч.НЗС (Авто)'!YO"&amp;$J$26),$C15,'Полная ст-ть с уч.НЗС (Авто)'!LZ$11:INDIRECT("'Полная ст-ть с уч.НЗС (Авто)'!LZ"&amp;$J$26))/$D15)</f>
        <v>0</v>
      </c>
      <c r="MA15" s="44">
        <f ca="1">IF($D15=0,0,SUMIF('Полная ст-ть с уч.НЗС (Авто)'!$YO$11:INDIRECT("'Полная ст-ть с уч.НЗС (Авто)'!YO"&amp;$J$26),$C15,'Полная ст-ть с уч.НЗС (Авто)'!MA$11:INDIRECT("'Полная ст-ть с уч.НЗС (Авто)'!MA"&amp;$J$26))/$D15)</f>
        <v>0</v>
      </c>
      <c r="MB15" s="44">
        <f ca="1">IF($D15=0,0,SUMIF('Полная ст-ть с уч.НЗС (Авто)'!$YO$11:INDIRECT("'Полная ст-ть с уч.НЗС (Авто)'!YO"&amp;$J$26),$C15,'Полная ст-ть с уч.НЗС (Авто)'!MB$11:INDIRECT("'Полная ст-ть с уч.НЗС (Авто)'!MB"&amp;$J$26))/$D15)</f>
        <v>0</v>
      </c>
      <c r="MC15" s="44">
        <f ca="1">IF($D15=0,0,SUMIF('Полная ст-ть с уч.НЗС (Авто)'!$YO$11:INDIRECT("'Полная ст-ть с уч.НЗС (Авто)'!YO"&amp;$J$26),$C15,'Полная ст-ть с уч.НЗС (Авто)'!MC$11:INDIRECT("'Полная ст-ть с уч.НЗС (Авто)'!MC"&amp;$J$26))/$D15)</f>
        <v>0</v>
      </c>
      <c r="MD15" s="44">
        <f ca="1">IF($D15=0,0,SUMIF('Полная ст-ть с уч.НЗС (Авто)'!$YO$11:INDIRECT("'Полная ст-ть с уч.НЗС (Авто)'!YO"&amp;$J$26),$C15,'Полная ст-ть с уч.НЗС (Авто)'!MD$11:INDIRECT("'Полная ст-ть с уч.НЗС (Авто)'!MD"&amp;$J$26))/$D15)</f>
        <v>0</v>
      </c>
      <c r="ME15" s="44">
        <f ca="1">IF($D15=0,0,SUMIF('Полная ст-ть с уч.НЗС (Авто)'!$YO$11:INDIRECT("'Полная ст-ть с уч.НЗС (Авто)'!YO"&amp;$J$26),$C15,'Полная ст-ть с уч.НЗС (Авто)'!ME$11:INDIRECT("'Полная ст-ть с уч.НЗС (Авто)'!ME"&amp;$J$26))/$D15)</f>
        <v>0</v>
      </c>
      <c r="MF15" s="44">
        <f ca="1">IF($D15=0,0,SUMIF('Полная ст-ть с уч.НЗС (Авто)'!$YO$11:INDIRECT("'Полная ст-ть с уч.НЗС (Авто)'!YO"&amp;$J$26),$C15,'Полная ст-ть с уч.НЗС (Авто)'!MF$11:INDIRECT("'Полная ст-ть с уч.НЗС (Авто)'!MF"&amp;$J$26))/$D15)</f>
        <v>0</v>
      </c>
      <c r="MG15" s="44">
        <f ca="1">IF($D15=0,0,SUMIF('Полная ст-ть с уч.НЗС (Авто)'!$YO$11:INDIRECT("'Полная ст-ть с уч.НЗС (Авто)'!YO"&amp;$J$26),$C15,'Полная ст-ть с уч.НЗС (Авто)'!MG$11:INDIRECT("'Полная ст-ть с уч.НЗС (Авто)'!MG"&amp;$J$26))/$D15)</f>
        <v>0</v>
      </c>
      <c r="MH15" s="44">
        <f ca="1">IF($D15=0,0,SUMIF('Полная ст-ть с уч.НЗС (Авто)'!$YO$11:INDIRECT("'Полная ст-ть с уч.НЗС (Авто)'!YO"&amp;$J$26),$C15,'Полная ст-ть с уч.НЗС (Авто)'!MH$11:INDIRECT("'Полная ст-ть с уч.НЗС (Авто)'!MH"&amp;$J$26))/$D15)</f>
        <v>0</v>
      </c>
      <c r="MI15" s="44">
        <f ca="1">IF($D15=0,0,SUMIF('Полная ст-ть с уч.НЗС (Авто)'!$YO$11:INDIRECT("'Полная ст-ть с уч.НЗС (Авто)'!YO"&amp;$J$26),$C15,'Полная ст-ть с уч.НЗС (Авто)'!MI$11:INDIRECT("'Полная ст-ть с уч.НЗС (Авто)'!MI"&amp;$J$26))/$D15)</f>
        <v>0</v>
      </c>
      <c r="MJ15" s="44">
        <f ca="1">IF($D15=0,0,SUMIF('Полная ст-ть с уч.НЗС (Авто)'!$YO$11:INDIRECT("'Полная ст-ть с уч.НЗС (Авто)'!YO"&amp;$J$26),$C15,'Полная ст-ть с уч.НЗС (Авто)'!MJ$11:INDIRECT("'Полная ст-ть с уч.НЗС (Авто)'!MJ"&amp;$J$26))/$D15)</f>
        <v>0</v>
      </c>
      <c r="MK15" s="44">
        <f ca="1">IF($D15=0,0,SUMIF('Полная ст-ть с уч.НЗС (Авто)'!$YO$11:INDIRECT("'Полная ст-ть с уч.НЗС (Авто)'!YO"&amp;$J$26),$C15,'Полная ст-ть с уч.НЗС (Авто)'!MK$11:INDIRECT("'Полная ст-ть с уч.НЗС (Авто)'!MK"&amp;$J$26))/$D15)</f>
        <v>0</v>
      </c>
      <c r="ML15" s="44">
        <f ca="1">IF($D15=0,0,SUMIF('Полная ст-ть с уч.НЗС (Авто)'!$YO$11:INDIRECT("'Полная ст-ть с уч.НЗС (Авто)'!YO"&amp;$J$26),$C15,'Полная ст-ть с уч.НЗС (Авто)'!ML$11:INDIRECT("'Полная ст-ть с уч.НЗС (Авто)'!ML"&amp;$J$26))/$D15)</f>
        <v>0</v>
      </c>
      <c r="MM15" s="44">
        <f ca="1">IF($D15=0,0,SUMIF('Полная ст-ть с уч.НЗС (Авто)'!$YO$11:INDIRECT("'Полная ст-ть с уч.НЗС (Авто)'!YO"&amp;$J$26),$C15,'Полная ст-ть с уч.НЗС (Авто)'!MM$11:INDIRECT("'Полная ст-ть с уч.НЗС (Авто)'!MM"&amp;$J$26))/$D15)</f>
        <v>0</v>
      </c>
      <c r="MN15" s="44">
        <f ca="1">IF($D15=0,0,SUMIF('Полная ст-ть с уч.НЗС (Авто)'!$YO$11:INDIRECT("'Полная ст-ть с уч.НЗС (Авто)'!YO"&amp;$J$26),$C15,'Полная ст-ть с уч.НЗС (Авто)'!MN$11:INDIRECT("'Полная ст-ть с уч.НЗС (Авто)'!MN"&amp;$J$26))/$D15)</f>
        <v>0</v>
      </c>
      <c r="MO15" s="44">
        <f ca="1">IF($D15=0,0,SUMIF('Полная ст-ть с уч.НЗС (Авто)'!$YO$11:INDIRECT("'Полная ст-ть с уч.НЗС (Авто)'!YO"&amp;$J$26),$C15,'Полная ст-ть с уч.НЗС (Авто)'!MO$11:INDIRECT("'Полная ст-ть с уч.НЗС (Авто)'!MO"&amp;$J$26))/$D15)</f>
        <v>0</v>
      </c>
      <c r="MP15" s="44">
        <f ca="1">IF($D15=0,0,SUMIF('Полная ст-ть с уч.НЗС (Авто)'!$YO$11:INDIRECT("'Полная ст-ть с уч.НЗС (Авто)'!YO"&amp;$J$26),$C15,'Полная ст-ть с уч.НЗС (Авто)'!MP$11:INDIRECT("'Полная ст-ть с уч.НЗС (Авто)'!MP"&amp;$J$26))/$D15)</f>
        <v>0</v>
      </c>
      <c r="MQ15" s="44">
        <f ca="1">IF($D15=0,0,SUMIF('Полная ст-ть с уч.НЗС (Авто)'!$YO$11:INDIRECT("'Полная ст-ть с уч.НЗС (Авто)'!YO"&amp;$J$26),$C15,'Полная ст-ть с уч.НЗС (Авто)'!MQ$11:INDIRECT("'Полная ст-ть с уч.НЗС (Авто)'!MQ"&amp;$J$26))/$D15)</f>
        <v>0</v>
      </c>
      <c r="MR15" s="44">
        <f ca="1">IF($D15=0,0,SUMIF('Полная ст-ть с уч.НЗС (Авто)'!$YO$11:INDIRECT("'Полная ст-ть с уч.НЗС (Авто)'!YO"&amp;$J$26),$C15,'Полная ст-ть с уч.НЗС (Авто)'!MR$11:INDIRECT("'Полная ст-ть с уч.НЗС (Авто)'!MR"&amp;$J$26))/$D15)</f>
        <v>0</v>
      </c>
      <c r="MS15" s="44">
        <f ca="1">IF($D15=0,0,SUMIF('Полная ст-ть с уч.НЗС (Авто)'!$YO$11:INDIRECT("'Полная ст-ть с уч.НЗС (Авто)'!YO"&amp;$J$26),$C15,'Полная ст-ть с уч.НЗС (Авто)'!MS$11:INDIRECT("'Полная ст-ть с уч.НЗС (Авто)'!MS"&amp;$J$26))/$D15)</f>
        <v>0</v>
      </c>
      <c r="MT15" s="44">
        <f ca="1">IF($D15=0,0,SUMIF('Полная ст-ть с уч.НЗС (Авто)'!$YO$11:INDIRECT("'Полная ст-ть с уч.НЗС (Авто)'!YO"&amp;$J$26),$C15,'Полная ст-ть с уч.НЗС (Авто)'!MT$11:INDIRECT("'Полная ст-ть с уч.НЗС (Авто)'!MT"&amp;$J$26))/$D15)</f>
        <v>0</v>
      </c>
      <c r="MU15" s="44">
        <f ca="1">IF($D15=0,0,SUMIF('Полная ст-ть с уч.НЗС (Авто)'!$YO$11:INDIRECT("'Полная ст-ть с уч.НЗС (Авто)'!YO"&amp;$J$26),$C15,'Полная ст-ть с уч.НЗС (Авто)'!MU$11:INDIRECT("'Полная ст-ть с уч.НЗС (Авто)'!MU"&amp;$J$26))/$D15)</f>
        <v>0</v>
      </c>
      <c r="MV15" s="44">
        <f ca="1">IF($D15=0,0,SUMIF('Полная ст-ть с уч.НЗС (Авто)'!$YO$11:INDIRECT("'Полная ст-ть с уч.НЗС (Авто)'!YO"&amp;$J$26),$C15,'Полная ст-ть с уч.НЗС (Авто)'!MV$11:INDIRECT("'Полная ст-ть с уч.НЗС (Авто)'!MV"&amp;$J$26))/$D15)</f>
        <v>0</v>
      </c>
      <c r="MW15" s="44">
        <f ca="1">IF($D15=0,0,SUMIF('Полная ст-ть с уч.НЗС (Авто)'!$YO$11:INDIRECT("'Полная ст-ть с уч.НЗС (Авто)'!YO"&amp;$J$26),$C15,'Полная ст-ть с уч.НЗС (Авто)'!MW$11:INDIRECT("'Полная ст-ть с уч.НЗС (Авто)'!MW"&amp;$J$26))/$D15)</f>
        <v>0</v>
      </c>
      <c r="MX15" s="44">
        <f ca="1">IF($D15=0,0,SUMIF('Полная ст-ть с уч.НЗС (Авто)'!$YO$11:INDIRECT("'Полная ст-ть с уч.НЗС (Авто)'!YO"&amp;$J$26),$C15,'Полная ст-ть с уч.НЗС (Авто)'!MX$11:INDIRECT("'Полная ст-ть с уч.НЗС (Авто)'!MX"&amp;$J$26))/$D15)</f>
        <v>0</v>
      </c>
      <c r="MY15" s="44">
        <f ca="1">IF($D15=0,0,SUMIF('Полная ст-ть с уч.НЗС (Авто)'!$YO$11:INDIRECT("'Полная ст-ть с уч.НЗС (Авто)'!YO"&amp;$J$26),$C15,'Полная ст-ть с уч.НЗС (Авто)'!MY$11:INDIRECT("'Полная ст-ть с уч.НЗС (Авто)'!MY"&amp;$J$26))/$D15)</f>
        <v>0</v>
      </c>
      <c r="MZ15" s="44">
        <f ca="1">IF($D15=0,0,SUMIF('Полная ст-ть с уч.НЗС (Авто)'!$YO$11:INDIRECT("'Полная ст-ть с уч.НЗС (Авто)'!YO"&amp;$J$26),$C15,'Полная ст-ть с уч.НЗС (Авто)'!MZ$11:INDIRECT("'Полная ст-ть с уч.НЗС (Авто)'!MZ"&amp;$J$26))/$D15)</f>
        <v>0</v>
      </c>
      <c r="NA15" s="44">
        <f ca="1">IF($D15=0,0,SUMIF('Полная ст-ть с уч.НЗС (Авто)'!$YO$11:INDIRECT("'Полная ст-ть с уч.НЗС (Авто)'!YO"&amp;$J$26),$C15,'Полная ст-ть с уч.НЗС (Авто)'!NA$11:INDIRECT("'Полная ст-ть с уч.НЗС (Авто)'!NA"&amp;$J$26))/$D15)</f>
        <v>0</v>
      </c>
      <c r="NB15" s="44">
        <f ca="1">IF($D15=0,0,SUMIF('Полная ст-ть с уч.НЗС (Авто)'!$YO$11:INDIRECT("'Полная ст-ть с уч.НЗС (Авто)'!YO"&amp;$J$26),$C15,'Полная ст-ть с уч.НЗС (Авто)'!NB$11:INDIRECT("'Полная ст-ть с уч.НЗС (Авто)'!NB"&amp;$J$26))/$D15)</f>
        <v>0</v>
      </c>
      <c r="NC15" s="44">
        <f ca="1">IF($D15=0,0,SUMIF('Полная ст-ть с уч.НЗС (Авто)'!$YO$11:INDIRECT("'Полная ст-ть с уч.НЗС (Авто)'!YO"&amp;$J$26),$C15,'Полная ст-ть с уч.НЗС (Авто)'!NC$11:INDIRECT("'Полная ст-ть с уч.НЗС (Авто)'!NC"&amp;$J$26))/$D15)</f>
        <v>0</v>
      </c>
      <c r="ND15" s="44">
        <f ca="1">IF($D15=0,0,SUMIF('Полная ст-ть с уч.НЗС (Авто)'!$YO$11:INDIRECT("'Полная ст-ть с уч.НЗС (Авто)'!YO"&amp;$J$26),$C15,'Полная ст-ть с уч.НЗС (Авто)'!ND$11:INDIRECT("'Полная ст-ть с уч.НЗС (Авто)'!ND"&amp;$J$26))/$D15)</f>
        <v>0</v>
      </c>
      <c r="NE15" s="44">
        <f ca="1">IF($D15=0,0,SUMIF('Полная ст-ть с уч.НЗС (Авто)'!$YO$11:INDIRECT("'Полная ст-ть с уч.НЗС (Авто)'!YO"&amp;$J$26),$C15,'Полная ст-ть с уч.НЗС (Авто)'!NE$11:INDIRECT("'Полная ст-ть с уч.НЗС (Авто)'!NE"&amp;$J$26))/$D15)</f>
        <v>0</v>
      </c>
      <c r="NF15" s="44">
        <f ca="1">IF($D15=0,0,SUMIF('Полная ст-ть с уч.НЗС (Авто)'!$YO$11:INDIRECT("'Полная ст-ть с уч.НЗС (Авто)'!YO"&amp;$J$26),$C15,'Полная ст-ть с уч.НЗС (Авто)'!NF$11:INDIRECT("'Полная ст-ть с уч.НЗС (Авто)'!NF"&amp;$J$26))/$D15)</f>
        <v>0</v>
      </c>
      <c r="NG15" s="44">
        <f ca="1">IF($D15=0,0,SUMIF('Полная ст-ть с уч.НЗС (Авто)'!$YO$11:INDIRECT("'Полная ст-ть с уч.НЗС (Авто)'!YO"&amp;$J$26),$C15,'Полная ст-ть с уч.НЗС (Авто)'!NG$11:INDIRECT("'Полная ст-ть с уч.НЗС (Авто)'!NG"&amp;$J$26))/$D15)</f>
        <v>0</v>
      </c>
      <c r="NH15" s="44">
        <f ca="1">IF($D15=0,0,SUMIF('Полная ст-ть с уч.НЗС (Авто)'!$YO$11:INDIRECT("'Полная ст-ть с уч.НЗС (Авто)'!YO"&amp;$J$26),$C15,'Полная ст-ть с уч.НЗС (Авто)'!NH$11:INDIRECT("'Полная ст-ть с уч.НЗС (Авто)'!NH"&amp;$J$26))/$D15)</f>
        <v>0</v>
      </c>
      <c r="NI15" s="44">
        <f ca="1">IF($D15=0,0,SUMIF('Полная ст-ть с уч.НЗС (Авто)'!$YO$11:INDIRECT("'Полная ст-ть с уч.НЗС (Авто)'!YO"&amp;$J$26),$C15,'Полная ст-ть с уч.НЗС (Авто)'!NI$11:INDIRECT("'Полная ст-ть с уч.НЗС (Авто)'!NI"&amp;$J$26))/$D15)</f>
        <v>0</v>
      </c>
      <c r="NJ15" s="44">
        <f ca="1">IF($D15=0,0,SUMIF('Полная ст-ть с уч.НЗС (Авто)'!$YO$11:INDIRECT("'Полная ст-ть с уч.НЗС (Авто)'!YO"&amp;$J$26),$C15,'Полная ст-ть с уч.НЗС (Авто)'!NJ$11:INDIRECT("'Полная ст-ть с уч.НЗС (Авто)'!NJ"&amp;$J$26))/$D15)</f>
        <v>0</v>
      </c>
      <c r="NK15" s="44">
        <f ca="1">IF($D15=0,0,SUMIF('Полная ст-ть с уч.НЗС (Авто)'!$YO$11:INDIRECT("'Полная ст-ть с уч.НЗС (Авто)'!YO"&amp;$J$26),$C15,'Полная ст-ть с уч.НЗС (Авто)'!NK$11:INDIRECT("'Полная ст-ть с уч.НЗС (Авто)'!NK"&amp;$J$26))/$D15)</f>
        <v>0</v>
      </c>
      <c r="NL15" s="44">
        <f ca="1">IF($D15=0,0,SUMIF('Полная ст-ть с уч.НЗС (Авто)'!$YO$11:INDIRECT("'Полная ст-ть с уч.НЗС (Авто)'!YO"&amp;$J$26),$C15,'Полная ст-ть с уч.НЗС (Авто)'!NL$11:INDIRECT("'Полная ст-ть с уч.НЗС (Авто)'!NL"&amp;$J$26))/$D15)</f>
        <v>0</v>
      </c>
      <c r="NM15" s="44">
        <f ca="1">IF($D15=0,0,SUMIF('Полная ст-ть с уч.НЗС (Авто)'!$YO$11:INDIRECT("'Полная ст-ть с уч.НЗС (Авто)'!YO"&amp;$J$26),$C15,'Полная ст-ть с уч.НЗС (Авто)'!NM$11:INDIRECT("'Полная ст-ть с уч.НЗС (Авто)'!NM"&amp;$J$26))/$D15)</f>
        <v>0</v>
      </c>
      <c r="NN15" s="44">
        <f ca="1">IF($D15=0,0,SUMIF('Полная ст-ть с уч.НЗС (Авто)'!$YO$11:INDIRECT("'Полная ст-ть с уч.НЗС (Авто)'!YO"&amp;$J$26),$C15,'Полная ст-ть с уч.НЗС (Авто)'!NN$11:INDIRECT("'Полная ст-ть с уч.НЗС (Авто)'!NN"&amp;$J$26))/$D15)</f>
        <v>0</v>
      </c>
      <c r="NO15" s="44">
        <f ca="1">IF($D15=0,0,SUMIF('Полная ст-ть с уч.НЗС (Авто)'!$YO$11:INDIRECT("'Полная ст-ть с уч.НЗС (Авто)'!YO"&amp;$J$26),$C15,'Полная ст-ть с уч.НЗС (Авто)'!NO$11:INDIRECT("'Полная ст-ть с уч.НЗС (Авто)'!NO"&amp;$J$26))/$D15)</f>
        <v>0</v>
      </c>
      <c r="NP15" s="44">
        <f ca="1">IF($D15=0,0,SUMIF('Полная ст-ть с уч.НЗС (Авто)'!$YO$11:INDIRECT("'Полная ст-ть с уч.НЗС (Авто)'!YO"&amp;$J$26),$C15,'Полная ст-ть с уч.НЗС (Авто)'!NP$11:INDIRECT("'Полная ст-ть с уч.НЗС (Авто)'!NP"&amp;$J$26))/$D15)</f>
        <v>0</v>
      </c>
      <c r="NQ15" s="44">
        <f ca="1">IF($D15=0,0,SUMIF('Полная ст-ть с уч.НЗС (Авто)'!$YO$11:INDIRECT("'Полная ст-ть с уч.НЗС (Авто)'!YO"&amp;$J$26),$C15,'Полная ст-ть с уч.НЗС (Авто)'!NQ$11:INDIRECT("'Полная ст-ть с уч.НЗС (Авто)'!NQ"&amp;$J$26))/$D15)</f>
        <v>0</v>
      </c>
      <c r="NR15" s="44">
        <f ca="1">IF($D15=0,0,SUMIF('Полная ст-ть с уч.НЗС (Авто)'!$YO$11:INDIRECT("'Полная ст-ть с уч.НЗС (Авто)'!YO"&amp;$J$26),$C15,'Полная ст-ть с уч.НЗС (Авто)'!NR$11:INDIRECT("'Полная ст-ть с уч.НЗС (Авто)'!NR"&amp;$J$26))/$D15)</f>
        <v>0</v>
      </c>
      <c r="NS15" s="44">
        <f ca="1">IF($D15=0,0,SUMIF('Полная ст-ть с уч.НЗС (Авто)'!$YO$11:INDIRECT("'Полная ст-ть с уч.НЗС (Авто)'!YO"&amp;$J$26),$C15,'Полная ст-ть с уч.НЗС (Авто)'!NS$11:INDIRECT("'Полная ст-ть с уч.НЗС (Авто)'!NS"&amp;$J$26))/$D15)</f>
        <v>0</v>
      </c>
      <c r="NT15" s="44">
        <f ca="1">IF($D15=0,0,SUMIF('Полная ст-ть с уч.НЗС (Авто)'!$YO$11:INDIRECT("'Полная ст-ть с уч.НЗС (Авто)'!YO"&amp;$J$26),$C15,'Полная ст-ть с уч.НЗС (Авто)'!NT$11:INDIRECT("'Полная ст-ть с уч.НЗС (Авто)'!NT"&amp;$J$26))/$D15)</f>
        <v>0</v>
      </c>
      <c r="NU15" s="44">
        <f ca="1">IF($D15=0,0,SUMIF('Полная ст-ть с уч.НЗС (Авто)'!$YO$11:INDIRECT("'Полная ст-ть с уч.НЗС (Авто)'!YO"&amp;$J$26),$C15,'Полная ст-ть с уч.НЗС (Авто)'!NU$11:INDIRECT("'Полная ст-ть с уч.НЗС (Авто)'!NU"&amp;$J$26))/$D15)</f>
        <v>0</v>
      </c>
      <c r="NV15" s="44">
        <f ca="1">IF($D15=0,0,SUMIF('Полная ст-ть с уч.НЗС (Авто)'!$YO$11:INDIRECT("'Полная ст-ть с уч.НЗС (Авто)'!YO"&amp;$J$26),$C15,'Полная ст-ть с уч.НЗС (Авто)'!NV$11:INDIRECT("'Полная ст-ть с уч.НЗС (Авто)'!NV"&amp;$J$26))/$D15)</f>
        <v>0</v>
      </c>
      <c r="NW15" s="44">
        <f ca="1">IF($D15=0,0,SUMIF('Полная ст-ть с уч.НЗС (Авто)'!$YO$11:INDIRECT("'Полная ст-ть с уч.НЗС (Авто)'!YO"&amp;$J$26),$C15,'Полная ст-ть с уч.НЗС (Авто)'!NW$11:INDIRECT("'Полная ст-ть с уч.НЗС (Авто)'!NW"&amp;$J$26))/$D15)</f>
        <v>0</v>
      </c>
      <c r="NX15" s="44">
        <f ca="1">IF($D15=0,0,SUMIF('Полная ст-ть с уч.НЗС (Авто)'!$YO$11:INDIRECT("'Полная ст-ть с уч.НЗС (Авто)'!YO"&amp;$J$26),$C15,'Полная ст-ть с уч.НЗС (Авто)'!NX$11:INDIRECT("'Полная ст-ть с уч.НЗС (Авто)'!NX"&amp;$J$26))/$D15)</f>
        <v>0</v>
      </c>
      <c r="NY15" s="44">
        <f ca="1">IF($D15=0,0,SUMIF('Полная ст-ть с уч.НЗС (Авто)'!$YO$11:INDIRECT("'Полная ст-ть с уч.НЗС (Авто)'!YO"&amp;$J$26),$C15,'Полная ст-ть с уч.НЗС (Авто)'!NY$11:INDIRECT("'Полная ст-ть с уч.НЗС (Авто)'!NY"&amp;$J$26))/$D15)</f>
        <v>0</v>
      </c>
      <c r="NZ15" s="44">
        <f ca="1">IF($D15=0,0,SUMIF('Полная ст-ть с уч.НЗС (Авто)'!$YO$11:INDIRECT("'Полная ст-ть с уч.НЗС (Авто)'!YO"&amp;$J$26),$C15,'Полная ст-ть с уч.НЗС (Авто)'!NZ$11:INDIRECT("'Полная ст-ть с уч.НЗС (Авто)'!NZ"&amp;$J$26))/$D15)</f>
        <v>0</v>
      </c>
      <c r="OA15" s="44">
        <f ca="1">IF($D15=0,0,SUMIF('Полная ст-ть с уч.НЗС (Авто)'!$YO$11:INDIRECT("'Полная ст-ть с уч.НЗС (Авто)'!YO"&amp;$J$26),$C15,'Полная ст-ть с уч.НЗС (Авто)'!OA$11:INDIRECT("'Полная ст-ть с уч.НЗС (Авто)'!OA"&amp;$J$26))/$D15)</f>
        <v>0</v>
      </c>
      <c r="OB15" s="44">
        <f ca="1">IF($D15=0,0,SUMIF('Полная ст-ть с уч.НЗС (Авто)'!$YO$11:INDIRECT("'Полная ст-ть с уч.НЗС (Авто)'!YO"&amp;$J$26),$C15,'Полная ст-ть с уч.НЗС (Авто)'!OB$11:INDIRECT("'Полная ст-ть с уч.НЗС (Авто)'!OB"&amp;$J$26))/$D15)</f>
        <v>0</v>
      </c>
      <c r="OC15" s="44">
        <f ca="1">IF($D15=0,0,SUMIF('Полная ст-ть с уч.НЗС (Авто)'!$YO$11:INDIRECT("'Полная ст-ть с уч.НЗС (Авто)'!YO"&amp;$J$26),$C15,'Полная ст-ть с уч.НЗС (Авто)'!OC$11:INDIRECT("'Полная ст-ть с уч.НЗС (Авто)'!OC"&amp;$J$26))/$D15)</f>
        <v>0</v>
      </c>
      <c r="OD15" s="44">
        <f ca="1">IF($D15=0,0,SUMIF('Полная ст-ть с уч.НЗС (Авто)'!$YO$11:INDIRECT("'Полная ст-ть с уч.НЗС (Авто)'!YO"&amp;$J$26),$C15,'Полная ст-ть с уч.НЗС (Авто)'!OD$11:INDIRECT("'Полная ст-ть с уч.НЗС (Авто)'!OD"&amp;$J$26))/$D15)</f>
        <v>0</v>
      </c>
      <c r="OE15" s="44">
        <f ca="1">IF($D15=0,0,SUMIF('Полная ст-ть с уч.НЗС (Авто)'!$YO$11:INDIRECT("'Полная ст-ть с уч.НЗС (Авто)'!YO"&amp;$J$26),$C15,'Полная ст-ть с уч.НЗС (Авто)'!OE$11:INDIRECT("'Полная ст-ть с уч.НЗС (Авто)'!OE"&amp;$J$26))/$D15)</f>
        <v>0</v>
      </c>
      <c r="OF15" s="44">
        <f ca="1">IF($D15=0,0,SUMIF('Полная ст-ть с уч.НЗС (Авто)'!$YO$11:INDIRECT("'Полная ст-ть с уч.НЗС (Авто)'!YO"&amp;$J$26),$C15,'Полная ст-ть с уч.НЗС (Авто)'!OF$11:INDIRECT("'Полная ст-ть с уч.НЗС (Авто)'!OF"&amp;$J$26))/$D15)</f>
        <v>0</v>
      </c>
      <c r="OG15" s="44">
        <f ca="1">IF($D15=0,0,SUMIF('Полная ст-ть с уч.НЗС (Авто)'!$YO$11:INDIRECT("'Полная ст-ть с уч.НЗС (Авто)'!YO"&amp;$J$26),$C15,'Полная ст-ть с уч.НЗС (Авто)'!OG$11:INDIRECT("'Полная ст-ть с уч.НЗС (Авто)'!OG"&amp;$J$26))/$D15)</f>
        <v>0</v>
      </c>
      <c r="OH15" s="44">
        <f ca="1">IF($D15=0,0,SUMIF('Полная ст-ть с уч.НЗС (Авто)'!$YO$11:INDIRECT("'Полная ст-ть с уч.НЗС (Авто)'!YO"&amp;$J$26),$C15,'Полная ст-ть с уч.НЗС (Авто)'!OH$11:INDIRECT("'Полная ст-ть с уч.НЗС (Авто)'!OH"&amp;$J$26))/$D15)</f>
        <v>0</v>
      </c>
      <c r="OI15" s="44">
        <f ca="1">IF($D15=0,0,SUMIF('Полная ст-ть с уч.НЗС (Авто)'!$YO$11:INDIRECT("'Полная ст-ть с уч.НЗС (Авто)'!YO"&amp;$J$26),$C15,'Полная ст-ть с уч.НЗС (Авто)'!OI$11:INDIRECT("'Полная ст-ть с уч.НЗС (Авто)'!OI"&amp;$J$26))/$D15)</f>
        <v>0</v>
      </c>
      <c r="OJ15" s="44">
        <f ca="1">IF($D15=0,0,SUMIF('Полная ст-ть с уч.НЗС (Авто)'!$YO$11:INDIRECT("'Полная ст-ть с уч.НЗС (Авто)'!YO"&amp;$J$26),$C15,'Полная ст-ть с уч.НЗС (Авто)'!OJ$11:INDIRECT("'Полная ст-ть с уч.НЗС (Авто)'!OJ"&amp;$J$26))/$D15)</f>
        <v>0</v>
      </c>
      <c r="OK15" s="44">
        <f ca="1">IF($D15=0,0,SUMIF('Полная ст-ть с уч.НЗС (Авто)'!$YO$11:INDIRECT("'Полная ст-ть с уч.НЗС (Авто)'!YO"&amp;$J$26),$C15,'Полная ст-ть с уч.НЗС (Авто)'!OK$11:INDIRECT("'Полная ст-ть с уч.НЗС (Авто)'!OK"&amp;$J$26))/$D15)</f>
        <v>0</v>
      </c>
      <c r="OL15" s="44">
        <f ca="1">IF($D15=0,0,SUMIF('Полная ст-ть с уч.НЗС (Авто)'!$YO$11:INDIRECT("'Полная ст-ть с уч.НЗС (Авто)'!YO"&amp;$J$26),$C15,'Полная ст-ть с уч.НЗС (Авто)'!OL$11:INDIRECT("'Полная ст-ть с уч.НЗС (Авто)'!OL"&amp;$J$26))/$D15)</f>
        <v>0</v>
      </c>
      <c r="OM15" s="44">
        <f ca="1">IF($D15=0,0,SUMIF('Полная ст-ть с уч.НЗС (Авто)'!$YO$11:INDIRECT("'Полная ст-ть с уч.НЗС (Авто)'!YO"&amp;$J$26),$C15,'Полная ст-ть с уч.НЗС (Авто)'!OM$11:INDIRECT("'Полная ст-ть с уч.НЗС (Авто)'!OM"&amp;$J$26))/$D15)</f>
        <v>0</v>
      </c>
      <c r="ON15" s="44">
        <f ca="1">IF($D15=0,0,SUMIF('Полная ст-ть с уч.НЗС (Авто)'!$YO$11:INDIRECT("'Полная ст-ть с уч.НЗС (Авто)'!YO"&amp;$J$26),$C15,'Полная ст-ть с уч.НЗС (Авто)'!ON$11:INDIRECT("'Полная ст-ть с уч.НЗС (Авто)'!ON"&amp;$J$26))/$D15)</f>
        <v>0</v>
      </c>
      <c r="OO15" s="44">
        <f ca="1">IF($D15=0,0,SUMIF('Полная ст-ть с уч.НЗС (Авто)'!$YO$11:INDIRECT("'Полная ст-ть с уч.НЗС (Авто)'!YO"&amp;$J$26),$C15,'Полная ст-ть с уч.НЗС (Авто)'!OO$11:INDIRECT("'Полная ст-ть с уч.НЗС (Авто)'!OO"&amp;$J$26))/$D15)</f>
        <v>0</v>
      </c>
      <c r="OP15" s="44">
        <f ca="1">IF($D15=0,0,SUMIF('Полная ст-ть с уч.НЗС (Авто)'!$YO$11:INDIRECT("'Полная ст-ть с уч.НЗС (Авто)'!YO"&amp;$J$26),$C15,'Полная ст-ть с уч.НЗС (Авто)'!OP$11:INDIRECT("'Полная ст-ть с уч.НЗС (Авто)'!OP"&amp;$J$26))/$D15)</f>
        <v>0</v>
      </c>
      <c r="OQ15" s="44">
        <f ca="1">IF($D15=0,0,SUMIF('Полная ст-ть с уч.НЗС (Авто)'!$YO$11:INDIRECT("'Полная ст-ть с уч.НЗС (Авто)'!YO"&amp;$J$26),$C15,'Полная ст-ть с уч.НЗС (Авто)'!OQ$11:INDIRECT("'Полная ст-ть с уч.НЗС (Авто)'!OQ"&amp;$J$26))/$D15)</f>
        <v>0</v>
      </c>
      <c r="OR15" s="44">
        <f ca="1">IF($D15=0,0,SUMIF('Полная ст-ть с уч.НЗС (Авто)'!$YO$11:INDIRECT("'Полная ст-ть с уч.НЗС (Авто)'!YO"&amp;$J$26),$C15,'Полная ст-ть с уч.НЗС (Авто)'!OR$11:INDIRECT("'Полная ст-ть с уч.НЗС (Авто)'!OR"&amp;$J$26))/$D15)</f>
        <v>0</v>
      </c>
      <c r="OS15" s="44">
        <f ca="1">IF($D15=0,0,SUMIF('Полная ст-ть с уч.НЗС (Авто)'!$YO$11:INDIRECT("'Полная ст-ть с уч.НЗС (Авто)'!YO"&amp;$J$26),$C15,'Полная ст-ть с уч.НЗС (Авто)'!OS$11:INDIRECT("'Полная ст-ть с уч.НЗС (Авто)'!OS"&amp;$J$26))/$D15)</f>
        <v>0</v>
      </c>
      <c r="OT15" s="44">
        <f ca="1">IF($D15=0,0,SUMIF('Полная ст-ть с уч.НЗС (Авто)'!$YO$11:INDIRECT("'Полная ст-ть с уч.НЗС (Авто)'!YO"&amp;$J$26),$C15,'Полная ст-ть с уч.НЗС (Авто)'!OT$11:INDIRECT("'Полная ст-ть с уч.НЗС (Авто)'!OT"&amp;$J$26))/$D15)</f>
        <v>0</v>
      </c>
      <c r="OU15" s="44">
        <f ca="1">IF($D15=0,0,SUMIF('Полная ст-ть с уч.НЗС (Авто)'!$YO$11:INDIRECT("'Полная ст-ть с уч.НЗС (Авто)'!YO"&amp;$J$26),$C15,'Полная ст-ть с уч.НЗС (Авто)'!OU$11:INDIRECT("'Полная ст-ть с уч.НЗС (Авто)'!OU"&amp;$J$26))/$D15)</f>
        <v>0</v>
      </c>
      <c r="OV15" s="44">
        <f ca="1">IF($D15=0,0,SUMIF('Полная ст-ть с уч.НЗС (Авто)'!$YO$11:INDIRECT("'Полная ст-ть с уч.НЗС (Авто)'!YO"&amp;$J$26),$C15,'Полная ст-ть с уч.НЗС (Авто)'!OV$11:INDIRECT("'Полная ст-ть с уч.НЗС (Авто)'!OV"&amp;$J$26))/$D15)</f>
        <v>0</v>
      </c>
      <c r="OW15" s="44">
        <f ca="1">IF($D15=0,0,SUMIF('Полная ст-ть с уч.НЗС (Авто)'!$YO$11:INDIRECT("'Полная ст-ть с уч.НЗС (Авто)'!YO"&amp;$J$26),$C15,'Полная ст-ть с уч.НЗС (Авто)'!OW$11:INDIRECT("'Полная ст-ть с уч.НЗС (Авто)'!OW"&amp;$J$26))/$D15)</f>
        <v>0</v>
      </c>
      <c r="OX15" s="44">
        <f ca="1">IF($D15=0,0,SUMIF('Полная ст-ть с уч.НЗС (Авто)'!$YO$11:INDIRECT("'Полная ст-ть с уч.НЗС (Авто)'!YO"&amp;$J$26),$C15,'Полная ст-ть с уч.НЗС (Авто)'!OX$11:INDIRECT("'Полная ст-ть с уч.НЗС (Авто)'!OX"&amp;$J$26))/$D15)</f>
        <v>0</v>
      </c>
      <c r="OY15" s="44">
        <f ca="1">IF($D15=0,0,SUMIF('Полная ст-ть с уч.НЗС (Авто)'!$YO$11:INDIRECT("'Полная ст-ть с уч.НЗС (Авто)'!YO"&amp;$J$26),$C15,'Полная ст-ть с уч.НЗС (Авто)'!OY$11:INDIRECT("'Полная ст-ть с уч.НЗС (Авто)'!OY"&amp;$J$26))/$D15)</f>
        <v>0</v>
      </c>
      <c r="OZ15" s="44">
        <f ca="1">IF($D15=0,0,SUMIF('Полная ст-ть с уч.НЗС (Авто)'!$YO$11:INDIRECT("'Полная ст-ть с уч.НЗС (Авто)'!YO"&amp;$J$26),$C15,'Полная ст-ть с уч.НЗС (Авто)'!OZ$11:INDIRECT("'Полная ст-ть с уч.НЗС (Авто)'!OZ"&amp;$J$26))/$D15)</f>
        <v>0</v>
      </c>
      <c r="PA15" s="44">
        <f ca="1">IF($D15=0,0,SUMIF('Полная ст-ть с уч.НЗС (Авто)'!$YO$11:INDIRECT("'Полная ст-ть с уч.НЗС (Авто)'!YO"&amp;$J$26),$C15,'Полная ст-ть с уч.НЗС (Авто)'!PA$11:INDIRECT("'Полная ст-ть с уч.НЗС (Авто)'!PA"&amp;$J$26))/$D15)</f>
        <v>0</v>
      </c>
      <c r="PB15" s="44">
        <f ca="1">IF($D15=0,0,SUMIF('Полная ст-ть с уч.НЗС (Авто)'!$YO$11:INDIRECT("'Полная ст-ть с уч.НЗС (Авто)'!YO"&amp;$J$26),$C15,'Полная ст-ть с уч.НЗС (Авто)'!PB$11:INDIRECT("'Полная ст-ть с уч.НЗС (Авто)'!PB"&amp;$J$26))/$D15)</f>
        <v>0</v>
      </c>
      <c r="PC15" s="44">
        <f ca="1">IF($D15=0,0,SUMIF('Полная ст-ть с уч.НЗС (Авто)'!$YO$11:INDIRECT("'Полная ст-ть с уч.НЗС (Авто)'!YO"&amp;$J$26),$C15,'Полная ст-ть с уч.НЗС (Авто)'!PC$11:INDIRECT("'Полная ст-ть с уч.НЗС (Авто)'!PC"&amp;$J$26))/$D15)</f>
        <v>0</v>
      </c>
      <c r="PD15" s="44">
        <f ca="1">IF($D15=0,0,SUMIF('Полная ст-ть с уч.НЗС (Авто)'!$YO$11:INDIRECT("'Полная ст-ть с уч.НЗС (Авто)'!YO"&amp;$J$26),$C15,'Полная ст-ть с уч.НЗС (Авто)'!PD$11:INDIRECT("'Полная ст-ть с уч.НЗС (Авто)'!PD"&amp;$J$26))/$D15)</f>
        <v>0</v>
      </c>
      <c r="PE15" s="44">
        <f ca="1">IF($D15=0,0,SUMIF('Полная ст-ть с уч.НЗС (Авто)'!$YO$11:INDIRECT("'Полная ст-ть с уч.НЗС (Авто)'!YO"&amp;$J$26),$C15,'Полная ст-ть с уч.НЗС (Авто)'!PE$11:INDIRECT("'Полная ст-ть с уч.НЗС (Авто)'!PE"&amp;$J$26))/$D15)</f>
        <v>0</v>
      </c>
      <c r="PF15" s="44">
        <f ca="1">IF($D15=0,0,SUMIF('Полная ст-ть с уч.НЗС (Авто)'!$YO$11:INDIRECT("'Полная ст-ть с уч.НЗС (Авто)'!YO"&amp;$J$26),$C15,'Полная ст-ть с уч.НЗС (Авто)'!PF$11:INDIRECT("'Полная ст-ть с уч.НЗС (Авто)'!PF"&amp;$J$26))/$D15)</f>
        <v>0</v>
      </c>
      <c r="PG15" s="44">
        <f ca="1">IF($D15=0,0,SUMIF('Полная ст-ть с уч.НЗС (Авто)'!$YO$11:INDIRECT("'Полная ст-ть с уч.НЗС (Авто)'!YO"&amp;$J$26),$C15,'Полная ст-ть с уч.НЗС (Авто)'!PG$11:INDIRECT("'Полная ст-ть с уч.НЗС (Авто)'!PG"&amp;$J$26))/$D15)</f>
        <v>0</v>
      </c>
      <c r="PH15" s="44">
        <f ca="1">IF($D15=0,0,SUMIF('Полная ст-ть с уч.НЗС (Авто)'!$YO$11:INDIRECT("'Полная ст-ть с уч.НЗС (Авто)'!YO"&amp;$J$26),$C15,'Полная ст-ть с уч.НЗС (Авто)'!PH$11:INDIRECT("'Полная ст-ть с уч.НЗС (Авто)'!PH"&amp;$J$26))/$D15)</f>
        <v>0</v>
      </c>
      <c r="PI15" s="44">
        <f ca="1">IF($D15=0,0,SUMIF('Полная ст-ть с уч.НЗС (Авто)'!$YO$11:INDIRECT("'Полная ст-ть с уч.НЗС (Авто)'!YO"&amp;$J$26),$C15,'Полная ст-ть с уч.НЗС (Авто)'!PI$11:INDIRECT("'Полная ст-ть с уч.НЗС (Авто)'!PI"&amp;$J$26))/$D15)</f>
        <v>0</v>
      </c>
      <c r="PJ15" s="44">
        <f ca="1">IF($D15=0,0,SUMIF('Полная ст-ть с уч.НЗС (Авто)'!$YO$11:INDIRECT("'Полная ст-ть с уч.НЗС (Авто)'!YO"&amp;$J$26),$C15,'Полная ст-ть с уч.НЗС (Авто)'!PJ$11:INDIRECT("'Полная ст-ть с уч.НЗС (Авто)'!PJ"&amp;$J$26))/$D15)</f>
        <v>0</v>
      </c>
      <c r="PK15" s="44">
        <f ca="1">IF($D15=0,0,SUMIF('Полная ст-ть с уч.НЗС (Авто)'!$YO$11:INDIRECT("'Полная ст-ть с уч.НЗС (Авто)'!YO"&amp;$J$26),$C15,'Полная ст-ть с уч.НЗС (Авто)'!PK$11:INDIRECT("'Полная ст-ть с уч.НЗС (Авто)'!PK"&amp;$J$26))/$D15)</f>
        <v>0</v>
      </c>
      <c r="PL15" s="44">
        <f ca="1">IF($D15=0,0,SUMIF('Полная ст-ть с уч.НЗС (Авто)'!$YO$11:INDIRECT("'Полная ст-ть с уч.НЗС (Авто)'!YO"&amp;$J$26),$C15,'Полная ст-ть с уч.НЗС (Авто)'!PL$11:INDIRECT("'Полная ст-ть с уч.НЗС (Авто)'!PL"&amp;$J$26))/$D15)</f>
        <v>0</v>
      </c>
      <c r="PM15" s="44">
        <f ca="1">IF($D15=0,0,SUMIF('Полная ст-ть с уч.НЗС (Авто)'!$YO$11:INDIRECT("'Полная ст-ть с уч.НЗС (Авто)'!YO"&amp;$J$26),$C15,'Полная ст-ть с уч.НЗС (Авто)'!PM$11:INDIRECT("'Полная ст-ть с уч.НЗС (Авто)'!PM"&amp;$J$26))/$D15)</f>
        <v>0</v>
      </c>
      <c r="PN15" s="44">
        <f ca="1">IF($D15=0,0,SUMIF('Полная ст-ть с уч.НЗС (Авто)'!$YO$11:INDIRECT("'Полная ст-ть с уч.НЗС (Авто)'!YO"&amp;$J$26),$C15,'Полная ст-ть с уч.НЗС (Авто)'!PN$11:INDIRECT("'Полная ст-ть с уч.НЗС (Авто)'!PN"&amp;$J$26))/$D15)</f>
        <v>0</v>
      </c>
      <c r="PO15" s="44">
        <f ca="1">IF($D15=0,0,SUMIF('Полная ст-ть с уч.НЗС (Авто)'!$YO$11:INDIRECT("'Полная ст-ть с уч.НЗС (Авто)'!YO"&amp;$J$26),$C15,'Полная ст-ть с уч.НЗС (Авто)'!PO$11:INDIRECT("'Полная ст-ть с уч.НЗС (Авто)'!PO"&amp;$J$26))/$D15)</f>
        <v>0</v>
      </c>
      <c r="PP15" s="44">
        <f ca="1">IF($D15=0,0,SUMIF('Полная ст-ть с уч.НЗС (Авто)'!$YO$11:INDIRECT("'Полная ст-ть с уч.НЗС (Авто)'!YO"&amp;$J$26),$C15,'Полная ст-ть с уч.НЗС (Авто)'!PP$11:INDIRECT("'Полная ст-ть с уч.НЗС (Авто)'!PP"&amp;$J$26))/$D15)</f>
        <v>0</v>
      </c>
      <c r="PQ15" s="44">
        <f ca="1">IF($D15=0,0,SUMIF('Полная ст-ть с уч.НЗС (Авто)'!$YO$11:INDIRECT("'Полная ст-ть с уч.НЗС (Авто)'!YO"&amp;$J$26),$C15,'Полная ст-ть с уч.НЗС (Авто)'!PQ$11:INDIRECT("'Полная ст-ть с уч.НЗС (Авто)'!PQ"&amp;$J$26))/$D15)</f>
        <v>0</v>
      </c>
      <c r="PR15" s="44">
        <f ca="1">IF($D15=0,0,SUMIF('Полная ст-ть с уч.НЗС (Авто)'!$YO$11:INDIRECT("'Полная ст-ть с уч.НЗС (Авто)'!YO"&amp;$J$26),$C15,'Полная ст-ть с уч.НЗС (Авто)'!PR$11:INDIRECT("'Полная ст-ть с уч.НЗС (Авто)'!PR"&amp;$J$26))/$D15)</f>
        <v>0</v>
      </c>
      <c r="PS15" s="44">
        <f ca="1">IF($D15=0,0,SUMIF('Полная ст-ть с уч.НЗС (Авто)'!$YO$11:INDIRECT("'Полная ст-ть с уч.НЗС (Авто)'!YO"&amp;$J$26),$C15,'Полная ст-ть с уч.НЗС (Авто)'!PS$11:INDIRECT("'Полная ст-ть с уч.НЗС (Авто)'!PS"&amp;$J$26))/$D15)</f>
        <v>0</v>
      </c>
      <c r="PT15" s="44">
        <f ca="1">IF($D15=0,0,SUMIF('Полная ст-ть с уч.НЗС (Авто)'!$YO$11:INDIRECT("'Полная ст-ть с уч.НЗС (Авто)'!YO"&amp;$J$26),$C15,'Полная ст-ть с уч.НЗС (Авто)'!PT$11:INDIRECT("'Полная ст-ть с уч.НЗС (Авто)'!PT"&amp;$J$26))/$D15)</f>
        <v>0</v>
      </c>
      <c r="PU15" s="44">
        <f ca="1">IF($D15=0,0,SUMIF('Полная ст-ть с уч.НЗС (Авто)'!$YO$11:INDIRECT("'Полная ст-ть с уч.НЗС (Авто)'!YO"&amp;$J$26),$C15,'Полная ст-ть с уч.НЗС (Авто)'!PU$11:INDIRECT("'Полная ст-ть с уч.НЗС (Авто)'!PU"&amp;$J$26))/$D15)</f>
        <v>0</v>
      </c>
      <c r="PV15" s="44">
        <f ca="1">IF($D15=0,0,SUMIF('Полная ст-ть с уч.НЗС (Авто)'!$YO$11:INDIRECT("'Полная ст-ть с уч.НЗС (Авто)'!YO"&amp;$J$26),$C15,'Полная ст-ть с уч.НЗС (Авто)'!PV$11:INDIRECT("'Полная ст-ть с уч.НЗС (Авто)'!PV"&amp;$J$26))/$D15)</f>
        <v>0</v>
      </c>
      <c r="PW15" s="44">
        <f ca="1">IF($D15=0,0,SUMIF('Полная ст-ть с уч.НЗС (Авто)'!$YO$11:INDIRECT("'Полная ст-ть с уч.НЗС (Авто)'!YO"&amp;$J$26),$C15,'Полная ст-ть с уч.НЗС (Авто)'!PW$11:INDIRECT("'Полная ст-ть с уч.НЗС (Авто)'!PW"&amp;$J$26))/$D15)</f>
        <v>0</v>
      </c>
      <c r="PX15" s="44">
        <f ca="1">IF($D15=0,0,SUMIF('Полная ст-ть с уч.НЗС (Авто)'!$YO$11:INDIRECT("'Полная ст-ть с уч.НЗС (Авто)'!YO"&amp;$J$26),$C15,'Полная ст-ть с уч.НЗС (Авто)'!PX$11:INDIRECT("'Полная ст-ть с уч.НЗС (Авто)'!PX"&amp;$J$26))/$D15)</f>
        <v>0</v>
      </c>
      <c r="PY15" s="44">
        <f ca="1">IF($D15=0,0,SUMIF('Полная ст-ть с уч.НЗС (Авто)'!$YO$11:INDIRECT("'Полная ст-ть с уч.НЗС (Авто)'!YO"&amp;$J$26),$C15,'Полная ст-ть с уч.НЗС (Авто)'!PY$11:INDIRECT("'Полная ст-ть с уч.НЗС (Авто)'!PY"&amp;$J$26))/$D15)</f>
        <v>0</v>
      </c>
      <c r="PZ15" s="44">
        <f ca="1">IF($D15=0,0,SUMIF('Полная ст-ть с уч.НЗС (Авто)'!$YO$11:INDIRECT("'Полная ст-ть с уч.НЗС (Авто)'!YO"&amp;$J$26),$C15,'Полная ст-ть с уч.НЗС (Авто)'!PZ$11:INDIRECT("'Полная ст-ть с уч.НЗС (Авто)'!PZ"&amp;$J$26))/$D15)</f>
        <v>0</v>
      </c>
      <c r="QA15" s="44">
        <f ca="1">IF($D15=0,0,SUMIF('Полная ст-ть с уч.НЗС (Авто)'!$YO$11:INDIRECT("'Полная ст-ть с уч.НЗС (Авто)'!YO"&amp;$J$26),$C15,'Полная ст-ть с уч.НЗС (Авто)'!QA$11:INDIRECT("'Полная ст-ть с уч.НЗС (Авто)'!QA"&amp;$J$26))/$D15)</f>
        <v>0</v>
      </c>
      <c r="QB15" s="44">
        <f ca="1">IF($D15=0,0,SUMIF('Полная ст-ть с уч.НЗС (Авто)'!$YO$11:INDIRECT("'Полная ст-ть с уч.НЗС (Авто)'!YO"&amp;$J$26),$C15,'Полная ст-ть с уч.НЗС (Авто)'!QB$11:INDIRECT("'Полная ст-ть с уч.НЗС (Авто)'!QB"&amp;$J$26))/$D15)</f>
        <v>0</v>
      </c>
      <c r="QC15" s="44">
        <f ca="1">IF($D15=0,0,SUMIF('Полная ст-ть с уч.НЗС (Авто)'!$YO$11:INDIRECT("'Полная ст-ть с уч.НЗС (Авто)'!YO"&amp;$J$26),$C15,'Полная ст-ть с уч.НЗС (Авто)'!QC$11:INDIRECT("'Полная ст-ть с уч.НЗС (Авто)'!QC"&amp;$J$26))/$D15)</f>
        <v>0</v>
      </c>
      <c r="QD15" s="44">
        <f ca="1">IF($D15=0,0,SUMIF('Полная ст-ть с уч.НЗС (Авто)'!$YO$11:INDIRECT("'Полная ст-ть с уч.НЗС (Авто)'!YO"&amp;$J$26),$C15,'Полная ст-ть с уч.НЗС (Авто)'!QD$11:INDIRECT("'Полная ст-ть с уч.НЗС (Авто)'!QD"&amp;$J$26))/$D15)</f>
        <v>0</v>
      </c>
      <c r="QE15" s="44">
        <f ca="1">IF($D15=0,0,SUMIF('Полная ст-ть с уч.НЗС (Авто)'!$YO$11:INDIRECT("'Полная ст-ть с уч.НЗС (Авто)'!YO"&amp;$J$26),$C15,'Полная ст-ть с уч.НЗС (Авто)'!QE$11:INDIRECT("'Полная ст-ть с уч.НЗС (Авто)'!QE"&amp;$J$26))/$D15)</f>
        <v>0</v>
      </c>
      <c r="QF15" s="44">
        <f ca="1">IF($D15=0,0,SUMIF('Полная ст-ть с уч.НЗС (Авто)'!$YO$11:INDIRECT("'Полная ст-ть с уч.НЗС (Авто)'!YO"&amp;$J$26),$C15,'Полная ст-ть с уч.НЗС (Авто)'!QF$11:INDIRECT("'Полная ст-ть с уч.НЗС (Авто)'!QF"&amp;$J$26))/$D15)</f>
        <v>0</v>
      </c>
      <c r="QG15" s="44">
        <f ca="1">IF($D15=0,0,SUMIF('Полная ст-ть с уч.НЗС (Авто)'!$YO$11:INDIRECT("'Полная ст-ть с уч.НЗС (Авто)'!YO"&amp;$J$26),$C15,'Полная ст-ть с уч.НЗС (Авто)'!QG$11:INDIRECT("'Полная ст-ть с уч.НЗС (Авто)'!QG"&amp;$J$26))/$D15)</f>
        <v>0</v>
      </c>
      <c r="QH15" s="44">
        <f ca="1">IF($D15=0,0,SUMIF('Полная ст-ть с уч.НЗС (Авто)'!$YO$11:INDIRECT("'Полная ст-ть с уч.НЗС (Авто)'!YO"&amp;$J$26),$C15,'Полная ст-ть с уч.НЗС (Авто)'!QH$11:INDIRECT("'Полная ст-ть с уч.НЗС (Авто)'!QH"&amp;$J$26))/$D15)</f>
        <v>0</v>
      </c>
      <c r="QI15" s="44">
        <f ca="1">IF($D15=0,0,SUMIF('Полная ст-ть с уч.НЗС (Авто)'!$YO$11:INDIRECT("'Полная ст-ть с уч.НЗС (Авто)'!YO"&amp;$J$26),$C15,'Полная ст-ть с уч.НЗС (Авто)'!QI$11:INDIRECT("'Полная ст-ть с уч.НЗС (Авто)'!QI"&amp;$J$26))/$D15)</f>
        <v>0</v>
      </c>
      <c r="QJ15" s="44">
        <f ca="1">IF($D15=0,0,SUMIF('Полная ст-ть с уч.НЗС (Авто)'!$YO$11:INDIRECT("'Полная ст-ть с уч.НЗС (Авто)'!YO"&amp;$J$26),$C15,'Полная ст-ть с уч.НЗС (Авто)'!QJ$11:INDIRECT("'Полная ст-ть с уч.НЗС (Авто)'!QJ"&amp;$J$26))/$D15)</f>
        <v>0</v>
      </c>
      <c r="QK15" s="44">
        <f ca="1">IF($D15=0,0,SUMIF('Полная ст-ть с уч.НЗС (Авто)'!$YO$11:INDIRECT("'Полная ст-ть с уч.НЗС (Авто)'!YO"&amp;$J$26),$C15,'Полная ст-ть с уч.НЗС (Авто)'!QK$11:INDIRECT("'Полная ст-ть с уч.НЗС (Авто)'!QK"&amp;$J$26))/$D15)</f>
        <v>0</v>
      </c>
      <c r="QL15" s="44">
        <f ca="1">IF($D15=0,0,SUMIF('Полная ст-ть с уч.НЗС (Авто)'!$YO$11:INDIRECT("'Полная ст-ть с уч.НЗС (Авто)'!YO"&amp;$J$26),$C15,'Полная ст-ть с уч.НЗС (Авто)'!QL$11:INDIRECT("'Полная ст-ть с уч.НЗС (Авто)'!QL"&amp;$J$26))/$D15)</f>
        <v>0</v>
      </c>
      <c r="QM15" s="44">
        <f ca="1">IF($D15=0,0,SUMIF('Полная ст-ть с уч.НЗС (Авто)'!$YO$11:INDIRECT("'Полная ст-ть с уч.НЗС (Авто)'!YO"&amp;$J$26),$C15,'Полная ст-ть с уч.НЗС (Авто)'!QM$11:INDIRECT("'Полная ст-ть с уч.НЗС (Авто)'!QM"&amp;$J$26))/$D15)</f>
        <v>0</v>
      </c>
      <c r="QN15" s="44">
        <f ca="1">IF($D15=0,0,SUMIF('Полная ст-ть с уч.НЗС (Авто)'!$YO$11:INDIRECT("'Полная ст-ть с уч.НЗС (Авто)'!YO"&amp;$J$26),$C15,'Полная ст-ть с уч.НЗС (Авто)'!QN$11:INDIRECT("'Полная ст-ть с уч.НЗС (Авто)'!QN"&amp;$J$26))/$D15)</f>
        <v>0</v>
      </c>
      <c r="QO15" s="44">
        <f ca="1">IF($D15=0,0,SUMIF('Полная ст-ть с уч.НЗС (Авто)'!$YO$11:INDIRECT("'Полная ст-ть с уч.НЗС (Авто)'!YO"&amp;$J$26),$C15,'Полная ст-ть с уч.НЗС (Авто)'!QO$11:INDIRECT("'Полная ст-ть с уч.НЗС (Авто)'!QO"&amp;$J$26))/$D15)</f>
        <v>0</v>
      </c>
      <c r="QP15" s="44">
        <f ca="1">IF($D15=0,0,SUMIF('Полная ст-ть с уч.НЗС (Авто)'!$YO$11:INDIRECT("'Полная ст-ть с уч.НЗС (Авто)'!YO"&amp;$J$26),$C15,'Полная ст-ть с уч.НЗС (Авто)'!QP$11:INDIRECT("'Полная ст-ть с уч.НЗС (Авто)'!QP"&amp;$J$26))/$D15)</f>
        <v>0</v>
      </c>
      <c r="QQ15" s="44">
        <f ca="1">IF($D15=0,0,SUMIF('Полная ст-ть с уч.НЗС (Авто)'!$YO$11:INDIRECT("'Полная ст-ть с уч.НЗС (Авто)'!YO"&amp;$J$26),$C15,'Полная ст-ть с уч.НЗС (Авто)'!QQ$11:INDIRECT("'Полная ст-ть с уч.НЗС (Авто)'!QQ"&amp;$J$26))/$D15)</f>
        <v>0</v>
      </c>
      <c r="QR15" s="44">
        <f ca="1">IF($D15=0,0,SUMIF('Полная ст-ть с уч.НЗС (Авто)'!$YO$11:INDIRECT("'Полная ст-ть с уч.НЗС (Авто)'!YO"&amp;$J$26),$C15,'Полная ст-ть с уч.НЗС (Авто)'!QR$11:INDIRECT("'Полная ст-ть с уч.НЗС (Авто)'!QR"&amp;$J$26))/$D15)</f>
        <v>0</v>
      </c>
      <c r="QS15" s="44">
        <f ca="1">IF($D15=0,0,SUMIF('Полная ст-ть с уч.НЗС (Авто)'!$YO$11:INDIRECT("'Полная ст-ть с уч.НЗС (Авто)'!YO"&amp;$J$26),$C15,'Полная ст-ть с уч.НЗС (Авто)'!QS$11:INDIRECT("'Полная ст-ть с уч.НЗС (Авто)'!QS"&amp;$J$26))/$D15)</f>
        <v>0</v>
      </c>
      <c r="QT15" s="44">
        <f ca="1">IF($D15=0,0,SUMIF('Полная ст-ть с уч.НЗС (Авто)'!$YO$11:INDIRECT("'Полная ст-ть с уч.НЗС (Авто)'!YO"&amp;$J$26),$C15,'Полная ст-ть с уч.НЗС (Авто)'!QT$11:INDIRECT("'Полная ст-ть с уч.НЗС (Авто)'!QT"&amp;$J$26))/$D15)</f>
        <v>0</v>
      </c>
      <c r="QU15" s="44">
        <f ca="1">IF($D15=0,0,SUMIF('Полная ст-ть с уч.НЗС (Авто)'!$YO$11:INDIRECT("'Полная ст-ть с уч.НЗС (Авто)'!YO"&amp;$J$26),$C15,'Полная ст-ть с уч.НЗС (Авто)'!QU$11:INDIRECT("'Полная ст-ть с уч.НЗС (Авто)'!QU"&amp;$J$26))/$D15)</f>
        <v>0</v>
      </c>
      <c r="QV15" s="44">
        <f ca="1">IF($D15=0,0,SUMIF('Полная ст-ть с уч.НЗС (Авто)'!$YO$11:INDIRECT("'Полная ст-ть с уч.НЗС (Авто)'!YO"&amp;$J$26),$C15,'Полная ст-ть с уч.НЗС (Авто)'!QV$11:INDIRECT("'Полная ст-ть с уч.НЗС (Авто)'!QV"&amp;$J$26))/$D15)</f>
        <v>0</v>
      </c>
      <c r="QW15" s="44">
        <f ca="1">IF($D15=0,0,SUMIF('Полная ст-ть с уч.НЗС (Авто)'!$YO$11:INDIRECT("'Полная ст-ть с уч.НЗС (Авто)'!YO"&amp;$J$26),$C15,'Полная ст-ть с уч.НЗС (Авто)'!QW$11:INDIRECT("'Полная ст-ть с уч.НЗС (Авто)'!QW"&amp;$J$26))/$D15)</f>
        <v>0</v>
      </c>
      <c r="QX15" s="44">
        <f ca="1">IF($D15=0,0,SUMIF('Полная ст-ть с уч.НЗС (Авто)'!$YO$11:INDIRECT("'Полная ст-ть с уч.НЗС (Авто)'!YO"&amp;$J$26),$C15,'Полная ст-ть с уч.НЗС (Авто)'!QX$11:INDIRECT("'Полная ст-ть с уч.НЗС (Авто)'!QX"&amp;$J$26))/$D15)</f>
        <v>0</v>
      </c>
      <c r="QY15" s="44">
        <f ca="1">IF($D15=0,0,SUMIF('Полная ст-ть с уч.НЗС (Авто)'!$YO$11:INDIRECT("'Полная ст-ть с уч.НЗС (Авто)'!YO"&amp;$J$26),$C15,'Полная ст-ть с уч.НЗС (Авто)'!QY$11:INDIRECT("'Полная ст-ть с уч.НЗС (Авто)'!QY"&amp;$J$26))/$D15)</f>
        <v>0</v>
      </c>
      <c r="QZ15" s="44">
        <f ca="1">IF($D15=0,0,SUMIF('Полная ст-ть с уч.НЗС (Авто)'!$YO$11:INDIRECT("'Полная ст-ть с уч.НЗС (Авто)'!YO"&amp;$J$26),$C15,'Полная ст-ть с уч.НЗС (Авто)'!QZ$11:INDIRECT("'Полная ст-ть с уч.НЗС (Авто)'!QZ"&amp;$J$26))/$D15)</f>
        <v>0</v>
      </c>
      <c r="RA15" s="44">
        <f ca="1">IF($D15=0,0,SUMIF('Полная ст-ть с уч.НЗС (Авто)'!$YO$11:INDIRECT("'Полная ст-ть с уч.НЗС (Авто)'!YO"&amp;$J$26),$C15,'Полная ст-ть с уч.НЗС (Авто)'!RA$11:INDIRECT("'Полная ст-ть с уч.НЗС (Авто)'!RA"&amp;$J$26))/$D15)</f>
        <v>0</v>
      </c>
      <c r="RB15" s="44">
        <f ca="1">IF($D15=0,0,SUMIF('Полная ст-ть с уч.НЗС (Авто)'!$YO$11:INDIRECT("'Полная ст-ть с уч.НЗС (Авто)'!YO"&amp;$J$26),$C15,'Полная ст-ть с уч.НЗС (Авто)'!RB$11:INDIRECT("'Полная ст-ть с уч.НЗС (Авто)'!RB"&amp;$J$26))/$D15)</f>
        <v>0</v>
      </c>
      <c r="RC15" s="44">
        <f ca="1">IF($D15=0,0,SUMIF('Полная ст-ть с уч.НЗС (Авто)'!$YO$11:INDIRECT("'Полная ст-ть с уч.НЗС (Авто)'!YO"&amp;$J$26),$C15,'Полная ст-ть с уч.НЗС (Авто)'!RC$11:INDIRECT("'Полная ст-ть с уч.НЗС (Авто)'!RC"&amp;$J$26))/$D15)</f>
        <v>0</v>
      </c>
      <c r="RD15" s="44">
        <f ca="1">IF($D15=0,0,SUMIF('Полная ст-ть с уч.НЗС (Авто)'!$YO$11:INDIRECT("'Полная ст-ть с уч.НЗС (Авто)'!YO"&amp;$J$26),$C15,'Полная ст-ть с уч.НЗС (Авто)'!RD$11:INDIRECT("'Полная ст-ть с уч.НЗС (Авто)'!RD"&amp;$J$26))/$D15)</f>
        <v>0</v>
      </c>
      <c r="RE15" s="44">
        <f ca="1">IF($D15=0,0,SUMIF('Полная ст-ть с уч.НЗС (Авто)'!$YO$11:INDIRECT("'Полная ст-ть с уч.НЗС (Авто)'!YO"&amp;$J$26),$C15,'Полная ст-ть с уч.НЗС (Авто)'!RE$11:INDIRECT("'Полная ст-ть с уч.НЗС (Авто)'!RE"&amp;$J$26))/$D15)</f>
        <v>0</v>
      </c>
      <c r="RF15" s="44">
        <f ca="1">IF($D15=0,0,SUMIF('Полная ст-ть с уч.НЗС (Авто)'!$YO$11:INDIRECT("'Полная ст-ть с уч.НЗС (Авто)'!YO"&amp;$J$26),$C15,'Полная ст-ть с уч.НЗС (Авто)'!RF$11:INDIRECT("'Полная ст-ть с уч.НЗС (Авто)'!RF"&amp;$J$26))/$D15)</f>
        <v>0</v>
      </c>
      <c r="RG15" s="44">
        <f ca="1">IF($D15=0,0,SUMIF('Полная ст-ть с уч.НЗС (Авто)'!$YO$11:INDIRECT("'Полная ст-ть с уч.НЗС (Авто)'!YO"&amp;$J$26),$C15,'Полная ст-ть с уч.НЗС (Авто)'!RG$11:INDIRECT("'Полная ст-ть с уч.НЗС (Авто)'!RG"&amp;$J$26))/$D15)</f>
        <v>0</v>
      </c>
      <c r="RH15" s="44">
        <f ca="1">IF($D15=0,0,SUMIF('Полная ст-ть с уч.НЗС (Авто)'!$YO$11:INDIRECT("'Полная ст-ть с уч.НЗС (Авто)'!YO"&amp;$J$26),$C15,'Полная ст-ть с уч.НЗС (Авто)'!RH$11:INDIRECT("'Полная ст-ть с уч.НЗС (Авто)'!RH"&amp;$J$26))/$D15)</f>
        <v>0</v>
      </c>
      <c r="RI15" s="44">
        <f ca="1">IF($D15=0,0,SUMIF('Полная ст-ть с уч.НЗС (Авто)'!$YO$11:INDIRECT("'Полная ст-ть с уч.НЗС (Авто)'!YO"&amp;$J$26),$C15,'Полная ст-ть с уч.НЗС (Авто)'!RI$11:INDIRECT("'Полная ст-ть с уч.НЗС (Авто)'!RI"&amp;$J$26))/$D15)</f>
        <v>0</v>
      </c>
      <c r="RJ15" s="44">
        <f ca="1">IF($D15=0,0,SUMIF('Полная ст-ть с уч.НЗС (Авто)'!$YO$11:INDIRECT("'Полная ст-ть с уч.НЗС (Авто)'!YO"&amp;$J$26),$C15,'Полная ст-ть с уч.НЗС (Авто)'!RJ$11:INDIRECT("'Полная ст-ть с уч.НЗС (Авто)'!RJ"&amp;$J$26))/$D15)</f>
        <v>0</v>
      </c>
      <c r="RK15" s="44">
        <f ca="1">IF($D15=0,0,SUMIF('Полная ст-ть с уч.НЗС (Авто)'!$YO$11:INDIRECT("'Полная ст-ть с уч.НЗС (Авто)'!YO"&amp;$J$26),$C15,'Полная ст-ть с уч.НЗС (Авто)'!RK$11:INDIRECT("'Полная ст-ть с уч.НЗС (Авто)'!RK"&amp;$J$26))/$D15)</f>
        <v>0</v>
      </c>
      <c r="RL15" s="44">
        <f ca="1">IF($D15=0,0,SUMIF('Полная ст-ть с уч.НЗС (Авто)'!$YO$11:INDIRECT("'Полная ст-ть с уч.НЗС (Авто)'!YO"&amp;$J$26),$C15,'Полная ст-ть с уч.НЗС (Авто)'!RL$11:INDIRECT("'Полная ст-ть с уч.НЗС (Авто)'!RL"&amp;$J$26))/$D15)</f>
        <v>0</v>
      </c>
      <c r="RM15" s="44">
        <f ca="1">IF($D15=0,0,SUMIF('Полная ст-ть с уч.НЗС (Авто)'!$YO$11:INDIRECT("'Полная ст-ть с уч.НЗС (Авто)'!YO"&amp;$J$26),$C15,'Полная ст-ть с уч.НЗС (Авто)'!RM$11:INDIRECT("'Полная ст-ть с уч.НЗС (Авто)'!RM"&amp;$J$26))/$D15)</f>
        <v>0</v>
      </c>
      <c r="RN15" s="44">
        <f ca="1">IF($D15=0,0,SUMIF('Полная ст-ть с уч.НЗС (Авто)'!$YO$11:INDIRECT("'Полная ст-ть с уч.НЗС (Авто)'!YO"&amp;$J$26),$C15,'Полная ст-ть с уч.НЗС (Авто)'!RN$11:INDIRECT("'Полная ст-ть с уч.НЗС (Авто)'!RN"&amp;$J$26))/$D15)</f>
        <v>0</v>
      </c>
      <c r="RO15" s="44">
        <f ca="1">IF($D15=0,0,SUMIF('Полная ст-ть с уч.НЗС (Авто)'!$YO$11:INDIRECT("'Полная ст-ть с уч.НЗС (Авто)'!YO"&amp;$J$26),$C15,'Полная ст-ть с уч.НЗС (Авто)'!RO$11:INDIRECT("'Полная ст-ть с уч.НЗС (Авто)'!RO"&amp;$J$26))/$D15)</f>
        <v>0</v>
      </c>
      <c r="RP15" s="44">
        <f ca="1">IF($D15=0,0,SUMIF('Полная ст-ть с уч.НЗС (Авто)'!$YO$11:INDIRECT("'Полная ст-ть с уч.НЗС (Авто)'!YO"&amp;$J$26),$C15,'Полная ст-ть с уч.НЗС (Авто)'!RP$11:INDIRECT("'Полная ст-ть с уч.НЗС (Авто)'!RP"&amp;$J$26))/$D15)</f>
        <v>0</v>
      </c>
      <c r="RQ15" s="44">
        <f ca="1">IF($D15=0,0,SUMIF('Полная ст-ть с уч.НЗС (Авто)'!$YO$11:INDIRECT("'Полная ст-ть с уч.НЗС (Авто)'!YO"&amp;$J$26),$C15,'Полная ст-ть с уч.НЗС (Авто)'!RQ$11:INDIRECT("'Полная ст-ть с уч.НЗС (Авто)'!RQ"&amp;$J$26))/$D15)</f>
        <v>0</v>
      </c>
      <c r="RR15" s="44">
        <f ca="1">IF($D15=0,0,SUMIF('Полная ст-ть с уч.НЗС (Авто)'!$YO$11:INDIRECT("'Полная ст-ть с уч.НЗС (Авто)'!YO"&amp;$J$26),$C15,'Полная ст-ть с уч.НЗС (Авто)'!RR$11:INDIRECT("'Полная ст-ть с уч.НЗС (Авто)'!RR"&amp;$J$26))/$D15)</f>
        <v>0</v>
      </c>
      <c r="RS15" s="44">
        <f ca="1">IF($D15=0,0,SUMIF('Полная ст-ть с уч.НЗС (Авто)'!$YO$11:INDIRECT("'Полная ст-ть с уч.НЗС (Авто)'!YO"&amp;$J$26),$C15,'Полная ст-ть с уч.НЗС (Авто)'!RS$11:INDIRECT("'Полная ст-ть с уч.НЗС (Авто)'!RS"&amp;$J$26))/$D15)</f>
        <v>0</v>
      </c>
      <c r="RT15" s="44">
        <f ca="1">IF($D15=0,0,SUMIF('Полная ст-ть с уч.НЗС (Авто)'!$YO$11:INDIRECT("'Полная ст-ть с уч.НЗС (Авто)'!YO"&amp;$J$26),$C15,'Полная ст-ть с уч.НЗС (Авто)'!RT$11:INDIRECT("'Полная ст-ть с уч.НЗС (Авто)'!RT"&amp;$J$26))/$D15)</f>
        <v>0</v>
      </c>
      <c r="RU15" s="44">
        <f ca="1">IF($D15=0,0,SUMIF('Полная ст-ть с уч.НЗС (Авто)'!$YO$11:INDIRECT("'Полная ст-ть с уч.НЗС (Авто)'!YO"&amp;$J$26),$C15,'Полная ст-ть с уч.НЗС (Авто)'!RU$11:INDIRECT("'Полная ст-ть с уч.НЗС (Авто)'!RU"&amp;$J$26))/$D15)</f>
        <v>0</v>
      </c>
      <c r="RV15" s="44">
        <f ca="1">IF($D15=0,0,SUMIF('Полная ст-ть с уч.НЗС (Авто)'!$YO$11:INDIRECT("'Полная ст-ть с уч.НЗС (Авто)'!YO"&amp;$J$26),$C15,'Полная ст-ть с уч.НЗС (Авто)'!RV$11:INDIRECT("'Полная ст-ть с уч.НЗС (Авто)'!RV"&amp;$J$26))/$D15)</f>
        <v>0</v>
      </c>
      <c r="RW15" s="44">
        <f ca="1">IF($D15=0,0,SUMIF('Полная ст-ть с уч.НЗС (Авто)'!$YO$11:INDIRECT("'Полная ст-ть с уч.НЗС (Авто)'!YO"&amp;$J$26),$C15,'Полная ст-ть с уч.НЗС (Авто)'!RW$11:INDIRECT("'Полная ст-ть с уч.НЗС (Авто)'!RW"&amp;$J$26))/$D15)</f>
        <v>0</v>
      </c>
      <c r="RX15" s="44">
        <f ca="1">IF($D15=0,0,SUMIF('Полная ст-ть с уч.НЗС (Авто)'!$YO$11:INDIRECT("'Полная ст-ть с уч.НЗС (Авто)'!YO"&amp;$J$26),$C15,'Полная ст-ть с уч.НЗС (Авто)'!RX$11:INDIRECT("'Полная ст-ть с уч.НЗС (Авто)'!RX"&amp;$J$26))/$D15)</f>
        <v>0</v>
      </c>
      <c r="RY15" s="44">
        <f ca="1">IF($D15=0,0,SUMIF('Полная ст-ть с уч.НЗС (Авто)'!$YO$11:INDIRECT("'Полная ст-ть с уч.НЗС (Авто)'!YO"&amp;$J$26),$C15,'Полная ст-ть с уч.НЗС (Авто)'!RY$11:INDIRECT("'Полная ст-ть с уч.НЗС (Авто)'!RY"&amp;$J$26))/$D15)</f>
        <v>0</v>
      </c>
      <c r="RZ15" s="44">
        <f ca="1">IF($D15=0,0,SUMIF('Полная ст-ть с уч.НЗС (Авто)'!$YO$11:INDIRECT("'Полная ст-ть с уч.НЗС (Авто)'!YO"&amp;$J$26),$C15,'Полная ст-ть с уч.НЗС (Авто)'!RZ$11:INDIRECT("'Полная ст-ть с уч.НЗС (Авто)'!RZ"&amp;$J$26))/$D15)</f>
        <v>0</v>
      </c>
      <c r="SA15" s="44">
        <f ca="1">IF($D15=0,0,SUMIF('Полная ст-ть с уч.НЗС (Авто)'!$YO$11:INDIRECT("'Полная ст-ть с уч.НЗС (Авто)'!YO"&amp;$J$26),$C15,'Полная ст-ть с уч.НЗС (Авто)'!SA$11:INDIRECT("'Полная ст-ть с уч.НЗС (Авто)'!SA"&amp;$J$26))/$D15)</f>
        <v>0</v>
      </c>
      <c r="SB15" s="44">
        <f ca="1">IF($D15=0,0,SUMIF('Полная ст-ть с уч.НЗС (Авто)'!$YO$11:INDIRECT("'Полная ст-ть с уч.НЗС (Авто)'!YO"&amp;$J$26),$C15,'Полная ст-ть с уч.НЗС (Авто)'!SB$11:INDIRECT("'Полная ст-ть с уч.НЗС (Авто)'!SB"&amp;$J$26))/$D15)</f>
        <v>0</v>
      </c>
      <c r="SC15" s="44">
        <f ca="1">IF($D15=0,0,SUMIF('Полная ст-ть с уч.НЗС (Авто)'!$YO$11:INDIRECT("'Полная ст-ть с уч.НЗС (Авто)'!YO"&amp;$J$26),$C15,'Полная ст-ть с уч.НЗС (Авто)'!SC$11:INDIRECT("'Полная ст-ть с уч.НЗС (Авто)'!SC"&amp;$J$26))/$D15)</f>
        <v>0</v>
      </c>
      <c r="SD15" s="44">
        <f ca="1">IF($D15=0,0,SUMIF('Полная ст-ть с уч.НЗС (Авто)'!$YO$11:INDIRECT("'Полная ст-ть с уч.НЗС (Авто)'!YO"&amp;$J$26),$C15,'Полная ст-ть с уч.НЗС (Авто)'!SD$11:INDIRECT("'Полная ст-ть с уч.НЗС (Авто)'!SD"&amp;$J$26))/$D15)</f>
        <v>0</v>
      </c>
      <c r="SE15" s="44">
        <f ca="1">IF($D15=0,0,SUMIF('Полная ст-ть с уч.НЗС (Авто)'!$YO$11:INDIRECT("'Полная ст-ть с уч.НЗС (Авто)'!YO"&amp;$J$26),$C15,'Полная ст-ть с уч.НЗС (Авто)'!SE$11:INDIRECT("'Полная ст-ть с уч.НЗС (Авто)'!SE"&amp;$J$26))/$D15)</f>
        <v>0</v>
      </c>
      <c r="SF15" s="44">
        <f ca="1">IF($D15=0,0,SUMIF('Полная ст-ть с уч.НЗС (Авто)'!$YO$11:INDIRECT("'Полная ст-ть с уч.НЗС (Авто)'!YO"&amp;$J$26),$C15,'Полная ст-ть с уч.НЗС (Авто)'!SF$11:INDIRECT("'Полная ст-ть с уч.НЗС (Авто)'!SF"&amp;$J$26))/$D15)</f>
        <v>0</v>
      </c>
      <c r="SG15" s="44">
        <f ca="1">IF($D15=0,0,SUMIF('Полная ст-ть с уч.НЗС (Авто)'!$YO$11:INDIRECT("'Полная ст-ть с уч.НЗС (Авто)'!YO"&amp;$J$26),$C15,'Полная ст-ть с уч.НЗС (Авто)'!SG$11:INDIRECT("'Полная ст-ть с уч.НЗС (Авто)'!SG"&amp;$J$26))/$D15)</f>
        <v>0</v>
      </c>
      <c r="SH15" s="44">
        <f ca="1">IF($D15=0,0,SUMIF('Полная ст-ть с уч.НЗС (Авто)'!$YO$11:INDIRECT("'Полная ст-ть с уч.НЗС (Авто)'!YO"&amp;$J$26),$C15,'Полная ст-ть с уч.НЗС (Авто)'!SH$11:INDIRECT("'Полная ст-ть с уч.НЗС (Авто)'!SH"&amp;$J$26))/$D15)</f>
        <v>0</v>
      </c>
      <c r="SI15" s="44">
        <f ca="1">IF($D15=0,0,SUMIF('Полная ст-ть с уч.НЗС (Авто)'!$YO$11:INDIRECT("'Полная ст-ть с уч.НЗС (Авто)'!YO"&amp;$J$26),$C15,'Полная ст-ть с уч.НЗС (Авто)'!SI$11:INDIRECT("'Полная ст-ть с уч.НЗС (Авто)'!SI"&amp;$J$26))/$D15)</f>
        <v>0</v>
      </c>
      <c r="SJ15" s="44">
        <f ca="1">IF($D15=0,0,SUMIF('Полная ст-ть с уч.НЗС (Авто)'!$YO$11:INDIRECT("'Полная ст-ть с уч.НЗС (Авто)'!YO"&amp;$J$26),$C15,'Полная ст-ть с уч.НЗС (Авто)'!SJ$11:INDIRECT("'Полная ст-ть с уч.НЗС (Авто)'!SJ"&amp;$J$26))/$D15)</f>
        <v>0</v>
      </c>
      <c r="SK15" s="44">
        <f ca="1">IF($D15=0,0,SUMIF('Полная ст-ть с уч.НЗС (Авто)'!$YO$11:INDIRECT("'Полная ст-ть с уч.НЗС (Авто)'!YO"&amp;$J$26),$C15,'Полная ст-ть с уч.НЗС (Авто)'!SK$11:INDIRECT("'Полная ст-ть с уч.НЗС (Авто)'!SK"&amp;$J$26))/$D15)</f>
        <v>0</v>
      </c>
      <c r="SL15" s="44">
        <f ca="1">IF($D15=0,0,SUMIF('Полная ст-ть с уч.НЗС (Авто)'!$YO$11:INDIRECT("'Полная ст-ть с уч.НЗС (Авто)'!YO"&amp;$J$26),$C15,'Полная ст-ть с уч.НЗС (Авто)'!SL$11:INDIRECT("'Полная ст-ть с уч.НЗС (Авто)'!SL"&amp;$J$26))/$D15)</f>
        <v>0</v>
      </c>
      <c r="SM15" s="44">
        <f ca="1">IF($D15=0,0,SUMIF('Полная ст-ть с уч.НЗС (Авто)'!$YO$11:INDIRECT("'Полная ст-ть с уч.НЗС (Авто)'!YO"&amp;$J$26),$C15,'Полная ст-ть с уч.НЗС (Авто)'!SM$11:INDIRECT("'Полная ст-ть с уч.НЗС (Авто)'!SM"&amp;$J$26))/$D15)</f>
        <v>0</v>
      </c>
      <c r="SN15" s="44">
        <f ca="1">IF($D15=0,0,SUMIF('Полная ст-ть с уч.НЗС (Авто)'!$YO$11:INDIRECT("'Полная ст-ть с уч.НЗС (Авто)'!YO"&amp;$J$26),$C15,'Полная ст-ть с уч.НЗС (Авто)'!SN$11:INDIRECT("'Полная ст-ть с уч.НЗС (Авто)'!SN"&amp;$J$26))/$D15)</f>
        <v>0</v>
      </c>
      <c r="SO15" s="44">
        <f ca="1">IF($D15=0,0,SUMIF('Полная ст-ть с уч.НЗС (Авто)'!$YO$11:INDIRECT("'Полная ст-ть с уч.НЗС (Авто)'!YO"&amp;$J$26),$C15,'Полная ст-ть с уч.НЗС (Авто)'!SO$11:INDIRECT("'Полная ст-ть с уч.НЗС (Авто)'!SO"&amp;$J$26))/$D15)</f>
        <v>0</v>
      </c>
      <c r="SP15" s="44">
        <f ca="1">IF($D15=0,0,SUMIF('Полная ст-ть с уч.НЗС (Авто)'!$YO$11:INDIRECT("'Полная ст-ть с уч.НЗС (Авто)'!YO"&amp;$J$26),$C15,'Полная ст-ть с уч.НЗС (Авто)'!SP$11:INDIRECT("'Полная ст-ть с уч.НЗС (Авто)'!SP"&amp;$J$26))/$D15)</f>
        <v>0</v>
      </c>
      <c r="SQ15" s="44">
        <f ca="1">IF($D15=0,0,SUMIF('Полная ст-ть с уч.НЗС (Авто)'!$YO$11:INDIRECT("'Полная ст-ть с уч.НЗС (Авто)'!YO"&amp;$J$26),$C15,'Полная ст-ть с уч.НЗС (Авто)'!SQ$11:INDIRECT("'Полная ст-ть с уч.НЗС (Авто)'!SQ"&amp;$J$26))/$D15)</f>
        <v>0</v>
      </c>
      <c r="SR15" s="44">
        <f ca="1">IF($D15=0,0,SUMIF('Полная ст-ть с уч.НЗС (Авто)'!$YO$11:INDIRECT("'Полная ст-ть с уч.НЗС (Авто)'!YO"&amp;$J$26),$C15,'Полная ст-ть с уч.НЗС (Авто)'!SR$11:INDIRECT("'Полная ст-ть с уч.НЗС (Авто)'!SR"&amp;$J$26))/$D15)</f>
        <v>0</v>
      </c>
      <c r="SS15" s="44">
        <f ca="1">IF($D15=0,0,SUMIF('Полная ст-ть с уч.НЗС (Авто)'!$YO$11:INDIRECT("'Полная ст-ть с уч.НЗС (Авто)'!YO"&amp;$J$26),$C15,'Полная ст-ть с уч.НЗС (Авто)'!SS$11:INDIRECT("'Полная ст-ть с уч.НЗС (Авто)'!SS"&amp;$J$26))/$D15)</f>
        <v>0</v>
      </c>
      <c r="ST15" s="44">
        <f ca="1">IF($D15=0,0,SUMIF('Полная ст-ть с уч.НЗС (Авто)'!$YO$11:INDIRECT("'Полная ст-ть с уч.НЗС (Авто)'!YO"&amp;$J$26),$C15,'Полная ст-ть с уч.НЗС (Авто)'!ST$11:INDIRECT("'Полная ст-ть с уч.НЗС (Авто)'!ST"&amp;$J$26))/$D15)</f>
        <v>0</v>
      </c>
      <c r="SU15" s="44">
        <f ca="1">IF($D15=0,0,SUMIF('Полная ст-ть с уч.НЗС (Авто)'!$YO$11:INDIRECT("'Полная ст-ть с уч.НЗС (Авто)'!YO"&amp;$J$26),$C15,'Полная ст-ть с уч.НЗС (Авто)'!SU$11:INDIRECT("'Полная ст-ть с уч.НЗС (Авто)'!SU"&amp;$J$26))/$D15)</f>
        <v>0</v>
      </c>
      <c r="SV15" s="44">
        <f ca="1">IF($D15=0,0,SUMIF('Полная ст-ть с уч.НЗС (Авто)'!$YO$11:INDIRECT("'Полная ст-ть с уч.НЗС (Авто)'!YO"&amp;$J$26),$C15,'Полная ст-ть с уч.НЗС (Авто)'!SV$11:INDIRECT("'Полная ст-ть с уч.НЗС (Авто)'!SV"&amp;$J$26))/$D15)</f>
        <v>0</v>
      </c>
      <c r="SW15" s="44">
        <f ca="1">IF($D15=0,0,SUMIF('Полная ст-ть с уч.НЗС (Авто)'!$YO$11:INDIRECT("'Полная ст-ть с уч.НЗС (Авто)'!YO"&amp;$J$26),$C15,'Полная ст-ть с уч.НЗС (Авто)'!SW$11:INDIRECT("'Полная ст-ть с уч.НЗС (Авто)'!SW"&amp;$J$26))/$D15)</f>
        <v>0</v>
      </c>
      <c r="SX15" s="44">
        <f ca="1">IF($D15=0,0,SUMIF('Полная ст-ть с уч.НЗС (Авто)'!$YO$11:INDIRECT("'Полная ст-ть с уч.НЗС (Авто)'!YO"&amp;$J$26),$C15,'Полная ст-ть с уч.НЗС (Авто)'!SX$11:INDIRECT("'Полная ст-ть с уч.НЗС (Авто)'!SX"&amp;$J$26))/$D15)</f>
        <v>0</v>
      </c>
      <c r="SY15" s="44">
        <f ca="1">IF($D15=0,0,SUMIF('Полная ст-ть с уч.НЗС (Авто)'!$YO$11:INDIRECT("'Полная ст-ть с уч.НЗС (Авто)'!YO"&amp;$J$26),$C15,'Полная ст-ть с уч.НЗС (Авто)'!SY$11:INDIRECT("'Полная ст-ть с уч.НЗС (Авто)'!SY"&amp;$J$26))/$D15)</f>
        <v>0</v>
      </c>
      <c r="SZ15" s="44">
        <f ca="1">IF($D15=0,0,SUMIF('Полная ст-ть с уч.НЗС (Авто)'!$YO$11:INDIRECT("'Полная ст-ть с уч.НЗС (Авто)'!YO"&amp;$J$26),$C15,'Полная ст-ть с уч.НЗС (Авто)'!SZ$11:INDIRECT("'Полная ст-ть с уч.НЗС (Авто)'!SZ"&amp;$J$26))/$D15)</f>
        <v>0</v>
      </c>
      <c r="TA15" s="44">
        <f ca="1">IF($D15=0,0,SUMIF('Полная ст-ть с уч.НЗС (Авто)'!$YO$11:INDIRECT("'Полная ст-ть с уч.НЗС (Авто)'!YO"&amp;$J$26),$C15,'Полная ст-ть с уч.НЗС (Авто)'!TA$11:INDIRECT("'Полная ст-ть с уч.НЗС (Авто)'!TA"&amp;$J$26))/$D15)</f>
        <v>0</v>
      </c>
      <c r="TB15" s="44">
        <f ca="1">IF($D15=0,0,SUMIF('Полная ст-ть с уч.НЗС (Авто)'!$YO$11:INDIRECT("'Полная ст-ть с уч.НЗС (Авто)'!YO"&amp;$J$26),$C15,'Полная ст-ть с уч.НЗС (Авто)'!TB$11:INDIRECT("'Полная ст-ть с уч.НЗС (Авто)'!TB"&amp;$J$26))/$D15)</f>
        <v>0</v>
      </c>
      <c r="TC15" s="44">
        <f ca="1">IF($D15=0,0,SUMIF('Полная ст-ть с уч.НЗС (Авто)'!$YO$11:INDIRECT("'Полная ст-ть с уч.НЗС (Авто)'!YO"&amp;$J$26),$C15,'Полная ст-ть с уч.НЗС (Авто)'!TC$11:INDIRECT("'Полная ст-ть с уч.НЗС (Авто)'!TC"&amp;$J$26))/$D15)</f>
        <v>0</v>
      </c>
      <c r="TD15" s="44">
        <f ca="1">IF($D15=0,0,SUMIF('Полная ст-ть с уч.НЗС (Авто)'!$YO$11:INDIRECT("'Полная ст-ть с уч.НЗС (Авто)'!YO"&amp;$J$26),$C15,'Полная ст-ть с уч.НЗС (Авто)'!TD$11:INDIRECT("'Полная ст-ть с уч.НЗС (Авто)'!TD"&amp;$J$26))/$D15)</f>
        <v>0</v>
      </c>
      <c r="TE15" s="44">
        <f ca="1">IF($D15=0,0,SUMIF('Полная ст-ть с уч.НЗС (Авто)'!$YO$11:INDIRECT("'Полная ст-ть с уч.НЗС (Авто)'!YO"&amp;$J$26),$C15,'Полная ст-ть с уч.НЗС (Авто)'!TE$11:INDIRECT("'Полная ст-ть с уч.НЗС (Авто)'!TE"&amp;$J$26))/$D15)</f>
        <v>0</v>
      </c>
      <c r="TF15" s="44">
        <f ca="1">IF($D15=0,0,SUMIF('Полная ст-ть с уч.НЗС (Авто)'!$YO$11:INDIRECT("'Полная ст-ть с уч.НЗС (Авто)'!YO"&amp;$J$26),$C15,'Полная ст-ть с уч.НЗС (Авто)'!TF$11:INDIRECT("'Полная ст-ть с уч.НЗС (Авто)'!TF"&amp;$J$26))/$D15)</f>
        <v>0</v>
      </c>
      <c r="TG15" s="44">
        <f ca="1">IF($D15=0,0,SUMIF('Полная ст-ть с уч.НЗС (Авто)'!$YO$11:INDIRECT("'Полная ст-ть с уч.НЗС (Авто)'!YO"&amp;$J$26),$C15,'Полная ст-ть с уч.НЗС (Авто)'!TG$11:INDIRECT("'Полная ст-ть с уч.НЗС (Авто)'!TG"&amp;$J$26))/$D15)</f>
        <v>0</v>
      </c>
      <c r="TH15" s="44">
        <f ca="1">IF($D15=0,0,SUMIF('Полная ст-ть с уч.НЗС (Авто)'!$YO$11:INDIRECT("'Полная ст-ть с уч.НЗС (Авто)'!YO"&amp;$J$26),$C15,'Полная ст-ть с уч.НЗС (Авто)'!TH$11:INDIRECT("'Полная ст-ть с уч.НЗС (Авто)'!TH"&amp;$J$26))/$D15)</f>
        <v>0</v>
      </c>
      <c r="TI15" s="44">
        <f ca="1">IF($D15=0,0,SUMIF('Полная ст-ть с уч.НЗС (Авто)'!$YO$11:INDIRECT("'Полная ст-ть с уч.НЗС (Авто)'!YO"&amp;$J$26),$C15,'Полная ст-ть с уч.НЗС (Авто)'!TI$11:INDIRECT("'Полная ст-ть с уч.НЗС (Авто)'!TI"&amp;$J$26))/$D15)</f>
        <v>0</v>
      </c>
      <c r="TJ15" s="44">
        <f ca="1">IF($D15=0,0,SUMIF('Полная ст-ть с уч.НЗС (Авто)'!$YO$11:INDIRECT("'Полная ст-ть с уч.НЗС (Авто)'!YO"&amp;$J$26),$C15,'Полная ст-ть с уч.НЗС (Авто)'!TJ$11:INDIRECT("'Полная ст-ть с уч.НЗС (Авто)'!TJ"&amp;$J$26))/$D15)</f>
        <v>0</v>
      </c>
      <c r="TK15" s="44">
        <f ca="1">IF($D15=0,0,SUMIF('Полная ст-ть с уч.НЗС (Авто)'!$YO$11:INDIRECT("'Полная ст-ть с уч.НЗС (Авто)'!YO"&amp;$J$26),$C15,'Полная ст-ть с уч.НЗС (Авто)'!TK$11:INDIRECT("'Полная ст-ть с уч.НЗС (Авто)'!TK"&amp;$J$26))/$D15)</f>
        <v>0</v>
      </c>
      <c r="TL15" s="44">
        <f ca="1">IF($D15=0,0,SUMIF('Полная ст-ть с уч.НЗС (Авто)'!$YO$11:INDIRECT("'Полная ст-ть с уч.НЗС (Авто)'!YO"&amp;$J$26),$C15,'Полная ст-ть с уч.НЗС (Авто)'!TL$11:INDIRECT("'Полная ст-ть с уч.НЗС (Авто)'!TL"&amp;$J$26))/$D15)</f>
        <v>0</v>
      </c>
      <c r="TM15" s="44">
        <f ca="1">IF($D15=0,0,SUMIF('Полная ст-ть с уч.НЗС (Авто)'!$YO$11:INDIRECT("'Полная ст-ть с уч.НЗС (Авто)'!YO"&amp;$J$26),$C15,'Полная ст-ть с уч.НЗС (Авто)'!TM$11:INDIRECT("'Полная ст-ть с уч.НЗС (Авто)'!TM"&amp;$J$26))/$D15)</f>
        <v>0</v>
      </c>
      <c r="TN15" s="44">
        <f ca="1">IF($D15=0,0,SUMIF('Полная ст-ть с уч.НЗС (Авто)'!$YO$11:INDIRECT("'Полная ст-ть с уч.НЗС (Авто)'!YO"&amp;$J$26),$C15,'Полная ст-ть с уч.НЗС (Авто)'!TN$11:INDIRECT("'Полная ст-ть с уч.НЗС (Авто)'!TN"&amp;$J$26))/$D15)</f>
        <v>0</v>
      </c>
      <c r="TO15" s="44">
        <f ca="1">IF($D15=0,0,SUMIF('Полная ст-ть с уч.НЗС (Авто)'!$YO$11:INDIRECT("'Полная ст-ть с уч.НЗС (Авто)'!YO"&amp;$J$26),$C15,'Полная ст-ть с уч.НЗС (Авто)'!TO$11:INDIRECT("'Полная ст-ть с уч.НЗС (Авто)'!TO"&amp;$J$26))/$D15)</f>
        <v>0</v>
      </c>
      <c r="TP15" s="44">
        <f ca="1">IF($D15=0,0,SUMIF('Полная ст-ть с уч.НЗС (Авто)'!$YO$11:INDIRECT("'Полная ст-ть с уч.НЗС (Авто)'!YO"&amp;$J$26),$C15,'Полная ст-ть с уч.НЗС (Авто)'!TP$11:INDIRECT("'Полная ст-ть с уч.НЗС (Авто)'!TP"&amp;$J$26))/$D15)</f>
        <v>0</v>
      </c>
      <c r="TQ15" s="44">
        <f ca="1">IF($D15=0,0,SUMIF('Полная ст-ть с уч.НЗС (Авто)'!$YO$11:INDIRECT("'Полная ст-ть с уч.НЗС (Авто)'!YO"&amp;$J$26),$C15,'Полная ст-ть с уч.НЗС (Авто)'!TQ$11:INDIRECT("'Полная ст-ть с уч.НЗС (Авто)'!TQ"&amp;$J$26))/$D15)</f>
        <v>0</v>
      </c>
      <c r="TR15" s="44">
        <f ca="1">IF($D15=0,0,SUMIF('Полная ст-ть с уч.НЗС (Авто)'!$YO$11:INDIRECT("'Полная ст-ть с уч.НЗС (Авто)'!YO"&amp;$J$26),$C15,'Полная ст-ть с уч.НЗС (Авто)'!TR$11:INDIRECT("'Полная ст-ть с уч.НЗС (Авто)'!TR"&amp;$J$26))/$D15)</f>
        <v>0</v>
      </c>
      <c r="TS15" s="44">
        <f ca="1">IF($D15=0,0,SUMIF('Полная ст-ть с уч.НЗС (Авто)'!$YO$11:INDIRECT("'Полная ст-ть с уч.НЗС (Авто)'!YO"&amp;$J$26),$C15,'Полная ст-ть с уч.НЗС (Авто)'!TS$11:INDIRECT("'Полная ст-ть с уч.НЗС (Авто)'!TS"&amp;$J$26))/$D15)</f>
        <v>0</v>
      </c>
      <c r="TT15" s="44">
        <f ca="1">IF($D15=0,0,SUMIF('Полная ст-ть с уч.НЗС (Авто)'!$YO$11:INDIRECT("'Полная ст-ть с уч.НЗС (Авто)'!YO"&amp;$J$26),$C15,'Полная ст-ть с уч.НЗС (Авто)'!TT$11:INDIRECT("'Полная ст-ть с уч.НЗС (Авто)'!TT"&amp;$J$26))/$D15)</f>
        <v>0</v>
      </c>
      <c r="TU15" s="44">
        <f ca="1">IF($D15=0,0,SUMIF('Полная ст-ть с уч.НЗС (Авто)'!$YO$11:INDIRECT("'Полная ст-ть с уч.НЗС (Авто)'!YO"&amp;$J$26),$C15,'Полная ст-ть с уч.НЗС (Авто)'!TU$11:INDIRECT("'Полная ст-ть с уч.НЗС (Авто)'!TU"&amp;$J$26))/$D15)</f>
        <v>0</v>
      </c>
      <c r="TV15" s="44">
        <f ca="1">IF($D15=0,0,SUMIF('Полная ст-ть с уч.НЗС (Авто)'!$YO$11:INDIRECT("'Полная ст-ть с уч.НЗС (Авто)'!YO"&amp;$J$26),$C15,'Полная ст-ть с уч.НЗС (Авто)'!TV$11:INDIRECT("'Полная ст-ть с уч.НЗС (Авто)'!TV"&amp;$J$26))/$D15)</f>
        <v>0</v>
      </c>
      <c r="TW15" s="44">
        <f ca="1">IF($D15=0,0,SUMIF('Полная ст-ть с уч.НЗС (Авто)'!$YO$11:INDIRECT("'Полная ст-ть с уч.НЗС (Авто)'!YO"&amp;$J$26),$C15,'Полная ст-ть с уч.НЗС (Авто)'!TW$11:INDIRECT("'Полная ст-ть с уч.НЗС (Авто)'!TW"&amp;$J$26))/$D15)</f>
        <v>0</v>
      </c>
      <c r="TX15" s="44">
        <f ca="1">IF($D15=0,0,SUMIF('Полная ст-ть с уч.НЗС (Авто)'!$YO$11:INDIRECT("'Полная ст-ть с уч.НЗС (Авто)'!YO"&amp;$J$26),$C15,'Полная ст-ть с уч.НЗС (Авто)'!TX$11:INDIRECT("'Полная ст-ть с уч.НЗС (Авто)'!TX"&amp;$J$26))/$D15)</f>
        <v>0</v>
      </c>
      <c r="TY15" s="44">
        <f ca="1">IF($D15=0,0,SUMIF('Полная ст-ть с уч.НЗС (Авто)'!$YO$11:INDIRECT("'Полная ст-ть с уч.НЗС (Авто)'!YO"&amp;$J$26),$C15,'Полная ст-ть с уч.НЗС (Авто)'!TY$11:INDIRECT("'Полная ст-ть с уч.НЗС (Авто)'!TY"&amp;$J$26))/$D15)</f>
        <v>0</v>
      </c>
      <c r="TZ15" s="44">
        <f ca="1">IF($D15=0,0,SUMIF('Полная ст-ть с уч.НЗС (Авто)'!$YO$11:INDIRECT("'Полная ст-ть с уч.НЗС (Авто)'!YO"&amp;$J$26),$C15,'Полная ст-ть с уч.НЗС (Авто)'!TZ$11:INDIRECT("'Полная ст-ть с уч.НЗС (Авто)'!TZ"&amp;$J$26))/$D15)</f>
        <v>0</v>
      </c>
      <c r="UA15" s="44">
        <f ca="1">IF($D15=0,0,SUMIF('Полная ст-ть с уч.НЗС (Авто)'!$YO$11:INDIRECT("'Полная ст-ть с уч.НЗС (Авто)'!YO"&amp;$J$26),$C15,'Полная ст-ть с уч.НЗС (Авто)'!UA$11:INDIRECT("'Полная ст-ть с уч.НЗС (Авто)'!UA"&amp;$J$26))/$D15)</f>
        <v>0</v>
      </c>
      <c r="UB15" s="44">
        <f ca="1">IF($D15=0,0,SUMIF('Полная ст-ть с уч.НЗС (Авто)'!$YO$11:INDIRECT("'Полная ст-ть с уч.НЗС (Авто)'!YO"&amp;$J$26),$C15,'Полная ст-ть с уч.НЗС (Авто)'!UB$11:INDIRECT("'Полная ст-ть с уч.НЗС (Авто)'!UB"&amp;$J$26))/$D15)</f>
        <v>0</v>
      </c>
      <c r="UC15" s="44">
        <f ca="1">IF($D15=0,0,SUMIF('Полная ст-ть с уч.НЗС (Авто)'!$YO$11:INDIRECT("'Полная ст-ть с уч.НЗС (Авто)'!YO"&amp;$J$26),$C15,'Полная ст-ть с уч.НЗС (Авто)'!UC$11:INDIRECT("'Полная ст-ть с уч.НЗС (Авто)'!UC"&amp;$J$26))/$D15)</f>
        <v>0</v>
      </c>
      <c r="UD15" s="44">
        <f ca="1">IF($D15=0,0,SUMIF('Полная ст-ть с уч.НЗС (Авто)'!$YO$11:INDIRECT("'Полная ст-ть с уч.НЗС (Авто)'!YO"&amp;$J$26),$C15,'Полная ст-ть с уч.НЗС (Авто)'!UD$11:INDIRECT("'Полная ст-ть с уч.НЗС (Авто)'!UD"&amp;$J$26))/$D15)</f>
        <v>0</v>
      </c>
      <c r="UE15" s="44">
        <f ca="1">IF($D15=0,0,SUMIF('Полная ст-ть с уч.НЗС (Авто)'!$YO$11:INDIRECT("'Полная ст-ть с уч.НЗС (Авто)'!YO"&amp;$J$26),$C15,'Полная ст-ть с уч.НЗС (Авто)'!UE$11:INDIRECT("'Полная ст-ть с уч.НЗС (Авто)'!UE"&amp;$J$26))/$D15)</f>
        <v>0</v>
      </c>
      <c r="UF15" s="44">
        <f ca="1">IF($D15=0,0,SUMIF('Полная ст-ть с уч.НЗС (Авто)'!$YO$11:INDIRECT("'Полная ст-ть с уч.НЗС (Авто)'!YO"&amp;$J$26),$C15,'Полная ст-ть с уч.НЗС (Авто)'!UF$11:INDIRECT("'Полная ст-ть с уч.НЗС (Авто)'!UF"&amp;$J$26))/$D15)</f>
        <v>0</v>
      </c>
      <c r="UG15" s="44">
        <f ca="1">IF($D15=0,0,SUMIF('Полная ст-ть с уч.НЗС (Авто)'!$YO$11:INDIRECT("'Полная ст-ть с уч.НЗС (Авто)'!YO"&amp;$J$26),$C15,'Полная ст-ть с уч.НЗС (Авто)'!UG$11:INDIRECT("'Полная ст-ть с уч.НЗС (Авто)'!UG"&amp;$J$26))/$D15)</f>
        <v>0</v>
      </c>
      <c r="UH15" s="44">
        <f ca="1">IF($D15=0,0,SUMIF('Полная ст-ть с уч.НЗС (Авто)'!$YO$11:INDIRECT("'Полная ст-ть с уч.НЗС (Авто)'!YO"&amp;$J$26),$C15,'Полная ст-ть с уч.НЗС (Авто)'!UH$11:INDIRECT("'Полная ст-ть с уч.НЗС (Авто)'!UH"&amp;$J$26))/$D15)</f>
        <v>0</v>
      </c>
      <c r="UI15" s="44">
        <f ca="1">IF($D15=0,0,SUMIF('Полная ст-ть с уч.НЗС (Авто)'!$YO$11:INDIRECT("'Полная ст-ть с уч.НЗС (Авто)'!YO"&amp;$J$26),$C15,'Полная ст-ть с уч.НЗС (Авто)'!UI$11:INDIRECT("'Полная ст-ть с уч.НЗС (Авто)'!UI"&amp;$J$26))/$D15)</f>
        <v>0</v>
      </c>
      <c r="UJ15" s="44">
        <f ca="1">IF($D15=0,0,SUMIF('Полная ст-ть с уч.НЗС (Авто)'!$YO$11:INDIRECT("'Полная ст-ть с уч.НЗС (Авто)'!YO"&amp;$J$26),$C15,'Полная ст-ть с уч.НЗС (Авто)'!UJ$11:INDIRECT("'Полная ст-ть с уч.НЗС (Авто)'!UJ"&amp;$J$26))/$D15)</f>
        <v>0</v>
      </c>
      <c r="UK15" s="44">
        <f ca="1">IF($D15=0,0,SUMIF('Полная ст-ть с уч.НЗС (Авто)'!$YO$11:INDIRECT("'Полная ст-ть с уч.НЗС (Авто)'!YO"&amp;$J$26),$C15,'Полная ст-ть с уч.НЗС (Авто)'!UK$11:INDIRECT("'Полная ст-ть с уч.НЗС (Авто)'!UK"&amp;$J$26))/$D15)</f>
        <v>0</v>
      </c>
      <c r="UL15" s="44">
        <f ca="1">IF($D15=0,0,SUMIF('Полная ст-ть с уч.НЗС (Авто)'!$YO$11:INDIRECT("'Полная ст-ть с уч.НЗС (Авто)'!YO"&amp;$J$26),$C15,'Полная ст-ть с уч.НЗС (Авто)'!UL$11:INDIRECT("'Полная ст-ть с уч.НЗС (Авто)'!UL"&amp;$J$26))/$D15)</f>
        <v>0</v>
      </c>
      <c r="UM15" s="44">
        <f ca="1">IF($D15=0,0,SUMIF('Полная ст-ть с уч.НЗС (Авто)'!$YO$11:INDIRECT("'Полная ст-ть с уч.НЗС (Авто)'!YO"&amp;$J$26),$C15,'Полная ст-ть с уч.НЗС (Авто)'!UM$11:INDIRECT("'Полная ст-ть с уч.НЗС (Авто)'!UM"&amp;$J$26))/$D15)</f>
        <v>0</v>
      </c>
      <c r="UN15" s="44">
        <f ca="1">IF($D15=0,0,SUMIF('Полная ст-ть с уч.НЗС (Авто)'!$YO$11:INDIRECT("'Полная ст-ть с уч.НЗС (Авто)'!YO"&amp;$J$26),$C15,'Полная ст-ть с уч.НЗС (Авто)'!UN$11:INDIRECT("'Полная ст-ть с уч.НЗС (Авто)'!UN"&amp;$J$26))/$D15)</f>
        <v>0</v>
      </c>
      <c r="UO15" s="44">
        <f ca="1">IF($D15=0,0,SUMIF('Полная ст-ть с уч.НЗС (Авто)'!$YO$11:INDIRECT("'Полная ст-ть с уч.НЗС (Авто)'!YO"&amp;$J$26),$C15,'Полная ст-ть с уч.НЗС (Авто)'!UO$11:INDIRECT("'Полная ст-ть с уч.НЗС (Авто)'!UO"&amp;$J$26))/$D15)</f>
        <v>0</v>
      </c>
      <c r="UP15" s="44">
        <f ca="1">IF($D15=0,0,SUMIF('Полная ст-ть с уч.НЗС (Авто)'!$YO$11:INDIRECT("'Полная ст-ть с уч.НЗС (Авто)'!YO"&amp;$J$26),$C15,'Полная ст-ть с уч.НЗС (Авто)'!UP$11:INDIRECT("'Полная ст-ть с уч.НЗС (Авто)'!UP"&amp;$J$26))/$D15)</f>
        <v>0</v>
      </c>
      <c r="UQ15" s="44">
        <f ca="1">IF($D15=0,0,SUMIF('Полная ст-ть с уч.НЗС (Авто)'!$YO$11:INDIRECT("'Полная ст-ть с уч.НЗС (Авто)'!YO"&amp;$J$26),$C15,'Полная ст-ть с уч.НЗС (Авто)'!UQ$11:INDIRECT("'Полная ст-ть с уч.НЗС (Авто)'!UQ"&amp;$J$26))/$D15)</f>
        <v>0</v>
      </c>
      <c r="UR15" s="44">
        <f ca="1">IF($D15=0,0,SUMIF('Полная ст-ть с уч.НЗС (Авто)'!$YO$11:INDIRECT("'Полная ст-ть с уч.НЗС (Авто)'!YO"&amp;$J$26),$C15,'Полная ст-ть с уч.НЗС (Авто)'!UR$11:INDIRECT("'Полная ст-ть с уч.НЗС (Авто)'!UR"&amp;$J$26))/$D15)</f>
        <v>0</v>
      </c>
      <c r="US15" s="44">
        <f ca="1">IF($D15=0,0,SUMIF('Полная ст-ть с уч.НЗС (Авто)'!$YO$11:INDIRECT("'Полная ст-ть с уч.НЗС (Авто)'!YO"&amp;$J$26),$C15,'Полная ст-ть с уч.НЗС (Авто)'!US$11:INDIRECT("'Полная ст-ть с уч.НЗС (Авто)'!US"&amp;$J$26))/$D15)</f>
        <v>0</v>
      </c>
      <c r="UT15" s="44">
        <f ca="1">IF($D15=0,0,SUMIF('Полная ст-ть с уч.НЗС (Авто)'!$YO$11:INDIRECT("'Полная ст-ть с уч.НЗС (Авто)'!YO"&amp;$J$26),$C15,'Полная ст-ть с уч.НЗС (Авто)'!UT$11:INDIRECT("'Полная ст-ть с уч.НЗС (Авто)'!UT"&amp;$J$26))/$D15)</f>
        <v>0</v>
      </c>
      <c r="UU15" s="44">
        <f ca="1">IF($D15=0,0,SUMIF('Полная ст-ть с уч.НЗС (Авто)'!$YO$11:INDIRECT("'Полная ст-ть с уч.НЗС (Авто)'!YO"&amp;$J$26),$C15,'Полная ст-ть с уч.НЗС (Авто)'!UU$11:INDIRECT("'Полная ст-ть с уч.НЗС (Авто)'!UU"&amp;$J$26))/$D15)</f>
        <v>0</v>
      </c>
      <c r="UV15" s="44">
        <f ca="1">IF($D15=0,0,SUMIF('Полная ст-ть с уч.НЗС (Авто)'!$YO$11:INDIRECT("'Полная ст-ть с уч.НЗС (Авто)'!YO"&amp;$J$26),$C15,'Полная ст-ть с уч.НЗС (Авто)'!UV$11:INDIRECT("'Полная ст-ть с уч.НЗС (Авто)'!UV"&amp;$J$26))/$D15)</f>
        <v>0</v>
      </c>
      <c r="UW15" s="44">
        <f ca="1">IF($D15=0,0,SUMIF('Полная ст-ть с уч.НЗС (Авто)'!$YO$11:INDIRECT("'Полная ст-ть с уч.НЗС (Авто)'!YO"&amp;$J$26),$C15,'Полная ст-ть с уч.НЗС (Авто)'!UW$11:INDIRECT("'Полная ст-ть с уч.НЗС (Авто)'!UW"&amp;$J$26))/$D15)</f>
        <v>0</v>
      </c>
      <c r="UX15" s="44">
        <f ca="1">IF($D15=0,0,SUMIF('Полная ст-ть с уч.НЗС (Авто)'!$YO$11:INDIRECT("'Полная ст-ть с уч.НЗС (Авто)'!YO"&amp;$J$26),$C15,'Полная ст-ть с уч.НЗС (Авто)'!UX$11:INDIRECT("'Полная ст-ть с уч.НЗС (Авто)'!UX"&amp;$J$26))/$D15)</f>
        <v>0</v>
      </c>
      <c r="UY15" s="44">
        <f ca="1">IF($D15=0,0,SUMIF('Полная ст-ть с уч.НЗС (Авто)'!$YO$11:INDIRECT("'Полная ст-ть с уч.НЗС (Авто)'!YO"&amp;$J$26),$C15,'Полная ст-ть с уч.НЗС (Авто)'!UY$11:INDIRECT("'Полная ст-ть с уч.НЗС (Авто)'!UY"&amp;$J$26))/$D15)</f>
        <v>0</v>
      </c>
      <c r="UZ15" s="44">
        <f ca="1">IF($D15=0,0,SUMIF('Полная ст-ть с уч.НЗС (Авто)'!$YO$11:INDIRECT("'Полная ст-ть с уч.НЗС (Авто)'!YO"&amp;$J$26),$C15,'Полная ст-ть с уч.НЗС (Авто)'!UZ$11:INDIRECT("'Полная ст-ть с уч.НЗС (Авто)'!UZ"&amp;$J$26))/$D15)</f>
        <v>0</v>
      </c>
      <c r="VA15" s="44">
        <f ca="1">IF($D15=0,0,SUMIF('Полная ст-ть с уч.НЗС (Авто)'!$YO$11:INDIRECT("'Полная ст-ть с уч.НЗС (Авто)'!YO"&amp;$J$26),$C15,'Полная ст-ть с уч.НЗС (Авто)'!VA$11:INDIRECT("'Полная ст-ть с уч.НЗС (Авто)'!VA"&amp;$J$26))/$D15)</f>
        <v>0</v>
      </c>
      <c r="VB15" s="44">
        <f ca="1">IF($D15=0,0,SUMIF('Полная ст-ть с уч.НЗС (Авто)'!$YO$11:INDIRECT("'Полная ст-ть с уч.НЗС (Авто)'!YO"&amp;$J$26),$C15,'Полная ст-ть с уч.НЗС (Авто)'!VB$11:INDIRECT("'Полная ст-ть с уч.НЗС (Авто)'!VB"&amp;$J$26))/$D15)</f>
        <v>0</v>
      </c>
      <c r="VC15" s="44">
        <f ca="1">IF($D15=0,0,SUMIF('Полная ст-ть с уч.НЗС (Авто)'!$YO$11:INDIRECT("'Полная ст-ть с уч.НЗС (Авто)'!YO"&amp;$J$26),$C15,'Полная ст-ть с уч.НЗС (Авто)'!VC$11:INDIRECT("'Полная ст-ть с уч.НЗС (Авто)'!VC"&amp;$J$26))/$D15)</f>
        <v>0</v>
      </c>
      <c r="VD15" s="44">
        <f ca="1">IF($D15=0,0,SUMIF('Полная ст-ть с уч.НЗС (Авто)'!$YO$11:INDIRECT("'Полная ст-ть с уч.НЗС (Авто)'!YO"&amp;$J$26),$C15,'Полная ст-ть с уч.НЗС (Авто)'!VD$11:INDIRECT("'Полная ст-ть с уч.НЗС (Авто)'!VD"&amp;$J$26))/$D15)</f>
        <v>0</v>
      </c>
      <c r="VE15" s="44">
        <f ca="1">IF($D15=0,0,SUMIF('Полная ст-ть с уч.НЗС (Авто)'!$YO$11:INDIRECT("'Полная ст-ть с уч.НЗС (Авто)'!YO"&amp;$J$26),$C15,'Полная ст-ть с уч.НЗС (Авто)'!VE$11:INDIRECT("'Полная ст-ть с уч.НЗС (Авто)'!VE"&amp;$J$26))/$D15)</f>
        <v>0</v>
      </c>
      <c r="VF15" s="44">
        <f ca="1">IF($D15=0,0,SUMIF('Полная ст-ть с уч.НЗС (Авто)'!$YO$11:INDIRECT("'Полная ст-ть с уч.НЗС (Авто)'!YO"&amp;$J$26),$C15,'Полная ст-ть с уч.НЗС (Авто)'!VF$11:INDIRECT("'Полная ст-ть с уч.НЗС (Авто)'!VF"&amp;$J$26))/$D15)</f>
        <v>0</v>
      </c>
      <c r="VG15" s="44">
        <f ca="1">IF($D15=0,0,SUMIF('Полная ст-ть с уч.НЗС (Авто)'!$YO$11:INDIRECT("'Полная ст-ть с уч.НЗС (Авто)'!YO"&amp;$J$26),$C15,'Полная ст-ть с уч.НЗС (Авто)'!VG$11:INDIRECT("'Полная ст-ть с уч.НЗС (Авто)'!VG"&amp;$J$26))/$D15)</f>
        <v>0</v>
      </c>
      <c r="VH15" s="44">
        <f ca="1">IF($D15=0,0,SUMIF('Полная ст-ть с уч.НЗС (Авто)'!$YO$11:INDIRECT("'Полная ст-ть с уч.НЗС (Авто)'!YO"&amp;$J$26),$C15,'Полная ст-ть с уч.НЗС (Авто)'!VH$11:INDIRECT("'Полная ст-ть с уч.НЗС (Авто)'!VH"&amp;$J$26))/$D15)</f>
        <v>0</v>
      </c>
      <c r="VI15" s="44">
        <f ca="1">IF($D15=0,0,SUMIF('Полная ст-ть с уч.НЗС (Авто)'!$YO$11:INDIRECT("'Полная ст-ть с уч.НЗС (Авто)'!YO"&amp;$J$26),$C15,'Полная ст-ть с уч.НЗС (Авто)'!VI$11:INDIRECT("'Полная ст-ть с уч.НЗС (Авто)'!VI"&amp;$J$26))/$D15)</f>
        <v>0</v>
      </c>
      <c r="VJ15" s="44">
        <f ca="1">IF($D15=0,0,SUMIF('Полная ст-ть с уч.НЗС (Авто)'!$YO$11:INDIRECT("'Полная ст-ть с уч.НЗС (Авто)'!YO"&amp;$J$26),$C15,'Полная ст-ть с уч.НЗС (Авто)'!VJ$11:INDIRECT("'Полная ст-ть с уч.НЗС (Авто)'!VJ"&amp;$J$26))/$D15)</f>
        <v>0</v>
      </c>
      <c r="VK15" s="44">
        <f ca="1">IF($D15=0,0,SUMIF('Полная ст-ть с уч.НЗС (Авто)'!$YO$11:INDIRECT("'Полная ст-ть с уч.НЗС (Авто)'!YO"&amp;$J$26),$C15,'Полная ст-ть с уч.НЗС (Авто)'!VK$11:INDIRECT("'Полная ст-ть с уч.НЗС (Авто)'!VK"&amp;$J$26))/$D15)</f>
        <v>0</v>
      </c>
      <c r="VL15" s="44">
        <f ca="1">IF($D15=0,0,SUMIF('Полная ст-ть с уч.НЗС (Авто)'!$YO$11:INDIRECT("'Полная ст-ть с уч.НЗС (Авто)'!YO"&amp;$J$26),$C15,'Полная ст-ть с уч.НЗС (Авто)'!VL$11:INDIRECT("'Полная ст-ть с уч.НЗС (Авто)'!VL"&amp;$J$26))/$D15)</f>
        <v>0</v>
      </c>
      <c r="VM15" s="44">
        <f ca="1">IF($D15=0,0,SUMIF('Полная ст-ть с уч.НЗС (Авто)'!$YO$11:INDIRECT("'Полная ст-ть с уч.НЗС (Авто)'!YO"&amp;$J$26),$C15,'Полная ст-ть с уч.НЗС (Авто)'!VM$11:INDIRECT("'Полная ст-ть с уч.НЗС (Авто)'!VM"&amp;$J$26))/$D15)</f>
        <v>0</v>
      </c>
      <c r="VN15" s="44">
        <f ca="1">IF($D15=0,0,SUMIF('Полная ст-ть с уч.НЗС (Авто)'!$YO$11:INDIRECT("'Полная ст-ть с уч.НЗС (Авто)'!YO"&amp;$J$26),$C15,'Полная ст-ть с уч.НЗС (Авто)'!VN$11:INDIRECT("'Полная ст-ть с уч.НЗС (Авто)'!VN"&amp;$J$26))/$D15)</f>
        <v>0</v>
      </c>
      <c r="VO15" s="44">
        <f ca="1">IF($D15=0,0,SUMIF('Полная ст-ть с уч.НЗС (Авто)'!$YO$11:INDIRECT("'Полная ст-ть с уч.НЗС (Авто)'!YO"&amp;$J$26),$C15,'Полная ст-ть с уч.НЗС (Авто)'!VO$11:INDIRECT("'Полная ст-ть с уч.НЗС (Авто)'!VO"&amp;$J$26))/$D15)</f>
        <v>0</v>
      </c>
      <c r="VP15" s="44">
        <f ca="1">IF($D15=0,0,SUMIF('Полная ст-ть с уч.НЗС (Авто)'!$YO$11:INDIRECT("'Полная ст-ть с уч.НЗС (Авто)'!YO"&amp;$J$26),$C15,'Полная ст-ть с уч.НЗС (Авто)'!VP$11:INDIRECT("'Полная ст-ть с уч.НЗС (Авто)'!VP"&amp;$J$26))/$D15)</f>
        <v>0</v>
      </c>
      <c r="VQ15" s="44">
        <f ca="1">IF($D15=0,0,SUMIF('Полная ст-ть с уч.НЗС (Авто)'!$YO$11:INDIRECT("'Полная ст-ть с уч.НЗС (Авто)'!YO"&amp;$J$26),$C15,'Полная ст-ть с уч.НЗС (Авто)'!VQ$11:INDIRECT("'Полная ст-ть с уч.НЗС (Авто)'!VQ"&amp;$J$26))/$D15)</f>
        <v>0</v>
      </c>
      <c r="VR15" s="44">
        <f ca="1">IF($D15=0,0,SUMIF('Полная ст-ть с уч.НЗС (Авто)'!$YO$11:INDIRECT("'Полная ст-ть с уч.НЗС (Авто)'!YO"&amp;$J$26),$C15,'Полная ст-ть с уч.НЗС (Авто)'!VR$11:INDIRECT("'Полная ст-ть с уч.НЗС (Авто)'!VR"&amp;$J$26))/$D15)</f>
        <v>0</v>
      </c>
      <c r="VS15" s="44">
        <f ca="1">IF($D15=0,0,SUMIF('Полная ст-ть с уч.НЗС (Авто)'!$YO$11:INDIRECT("'Полная ст-ть с уч.НЗС (Авто)'!YO"&amp;$J$26),$C15,'Полная ст-ть с уч.НЗС (Авто)'!VS$11:INDIRECT("'Полная ст-ть с уч.НЗС (Авто)'!VS"&amp;$J$26))/$D15)</f>
        <v>0</v>
      </c>
      <c r="VT15" s="44">
        <f ca="1">IF($D15=0,0,SUMIF('Полная ст-ть с уч.НЗС (Авто)'!$YO$11:INDIRECT("'Полная ст-ть с уч.НЗС (Авто)'!YO"&amp;$J$26),$C15,'Полная ст-ть с уч.НЗС (Авто)'!VT$11:INDIRECT("'Полная ст-ть с уч.НЗС (Авто)'!VT"&amp;$J$26))/$D15)</f>
        <v>0</v>
      </c>
      <c r="VU15" s="44">
        <f ca="1">IF($D15=0,0,SUMIF('Полная ст-ть с уч.НЗС (Авто)'!$YO$11:INDIRECT("'Полная ст-ть с уч.НЗС (Авто)'!YO"&amp;$J$26),$C15,'Полная ст-ть с уч.НЗС (Авто)'!VU$11:INDIRECT("'Полная ст-ть с уч.НЗС (Авто)'!VU"&amp;$J$26))/$D15)</f>
        <v>0</v>
      </c>
      <c r="VV15" s="44">
        <f ca="1">IF($D15=0,0,SUMIF('Полная ст-ть с уч.НЗС (Авто)'!$YO$11:INDIRECT("'Полная ст-ть с уч.НЗС (Авто)'!YO"&amp;$J$26),$C15,'Полная ст-ть с уч.НЗС (Авто)'!VV$11:INDIRECT("'Полная ст-ть с уч.НЗС (Авто)'!VV"&amp;$J$26))/$D15)</f>
        <v>0</v>
      </c>
      <c r="VW15" s="44">
        <f ca="1">IF($D15=0,0,SUMIF('Полная ст-ть с уч.НЗС (Авто)'!$YO$11:INDIRECT("'Полная ст-ть с уч.НЗС (Авто)'!YO"&amp;$J$26),$C15,'Полная ст-ть с уч.НЗС (Авто)'!VW$11:INDIRECT("'Полная ст-ть с уч.НЗС (Авто)'!VW"&amp;$J$26))/$D15)</f>
        <v>0</v>
      </c>
      <c r="VX15" s="44">
        <f ca="1">IF($D15=0,0,SUMIF('Полная ст-ть с уч.НЗС (Авто)'!$YO$11:INDIRECT("'Полная ст-ть с уч.НЗС (Авто)'!YO"&amp;$J$26),$C15,'Полная ст-ть с уч.НЗС (Авто)'!VX$11:INDIRECT("'Полная ст-ть с уч.НЗС (Авто)'!VX"&amp;$J$26))/$D15)</f>
        <v>0</v>
      </c>
      <c r="VY15" s="44">
        <f ca="1">IF($D15=0,0,SUMIF('Полная ст-ть с уч.НЗС (Авто)'!$YO$11:INDIRECT("'Полная ст-ть с уч.НЗС (Авто)'!YO"&amp;$J$26),$C15,'Полная ст-ть с уч.НЗС (Авто)'!VY$11:INDIRECT("'Полная ст-ть с уч.НЗС (Авто)'!VY"&amp;$J$26))/$D15)</f>
        <v>0</v>
      </c>
      <c r="VZ15" s="44">
        <f ca="1">IF($D15=0,0,SUMIF('Полная ст-ть с уч.НЗС (Авто)'!$YO$11:INDIRECT("'Полная ст-ть с уч.НЗС (Авто)'!YO"&amp;$J$26),$C15,'Полная ст-ть с уч.НЗС (Авто)'!VZ$11:INDIRECT("'Полная ст-ть с уч.НЗС (Авто)'!VZ"&amp;$J$26))/$D15)</f>
        <v>0</v>
      </c>
      <c r="WA15" s="44">
        <f ca="1">IF($D15=0,0,SUMIF('Полная ст-ть с уч.НЗС (Авто)'!$YO$11:INDIRECT("'Полная ст-ть с уч.НЗС (Авто)'!YO"&amp;$J$26),$C15,'Полная ст-ть с уч.НЗС (Авто)'!WA$11:INDIRECT("'Полная ст-ть с уч.НЗС (Авто)'!WA"&amp;$J$26))/$D15)</f>
        <v>0</v>
      </c>
      <c r="WB15" s="44">
        <f ca="1">IF($D15=0,0,SUMIF('Полная ст-ть с уч.НЗС (Авто)'!$YO$11:INDIRECT("'Полная ст-ть с уч.НЗС (Авто)'!YO"&amp;$J$26),$C15,'Полная ст-ть с уч.НЗС (Авто)'!WB$11:INDIRECT("'Полная ст-ть с уч.НЗС (Авто)'!WB"&amp;$J$26))/$D15)</f>
        <v>0</v>
      </c>
      <c r="WC15" s="44">
        <f ca="1">IF($D15=0,0,SUMIF('Полная ст-ть с уч.НЗС (Авто)'!$YO$11:INDIRECT("'Полная ст-ть с уч.НЗС (Авто)'!YO"&amp;$J$26),$C15,'Полная ст-ть с уч.НЗС (Авто)'!WC$11:INDIRECT("'Полная ст-ть с уч.НЗС (Авто)'!WC"&amp;$J$26))/$D15)</f>
        <v>0</v>
      </c>
      <c r="WD15" s="44">
        <f ca="1">IF($D15=0,0,SUMIF('Полная ст-ть с уч.НЗС (Авто)'!$YO$11:INDIRECT("'Полная ст-ть с уч.НЗС (Авто)'!YO"&amp;$J$26),$C15,'Полная ст-ть с уч.НЗС (Авто)'!WD$11:INDIRECT("'Полная ст-ть с уч.НЗС (Авто)'!WD"&amp;$J$26))/$D15)</f>
        <v>0</v>
      </c>
      <c r="WE15" s="44">
        <f ca="1">IF($D15=0,0,SUMIF('Полная ст-ть с уч.НЗС (Авто)'!$YO$11:INDIRECT("'Полная ст-ть с уч.НЗС (Авто)'!YO"&amp;$J$26),$C15,'Полная ст-ть с уч.НЗС (Авто)'!WE$11:INDIRECT("'Полная ст-ть с уч.НЗС (Авто)'!WE"&amp;$J$26))/$D15)</f>
        <v>0</v>
      </c>
      <c r="WF15" s="44">
        <f ca="1">IF($D15=0,0,SUMIF('Полная ст-ть с уч.НЗС (Авто)'!$YO$11:INDIRECT("'Полная ст-ть с уч.НЗС (Авто)'!YO"&amp;$J$26),$C15,'Полная ст-ть с уч.НЗС (Авто)'!WF$11:INDIRECT("'Полная ст-ть с уч.НЗС (Авто)'!WF"&amp;$J$26))/$D15)</f>
        <v>0</v>
      </c>
      <c r="WG15" s="44">
        <f ca="1">IF($D15=0,0,SUMIF('Полная ст-ть с уч.НЗС (Авто)'!$YO$11:INDIRECT("'Полная ст-ть с уч.НЗС (Авто)'!YO"&amp;$J$26),$C15,'Полная ст-ть с уч.НЗС (Авто)'!WG$11:INDIRECT("'Полная ст-ть с уч.НЗС (Авто)'!WG"&amp;$J$26))/$D15)</f>
        <v>0</v>
      </c>
      <c r="WH15" s="44">
        <f ca="1">IF($D15=0,0,SUMIF('Полная ст-ть с уч.НЗС (Авто)'!$YO$11:INDIRECT("'Полная ст-ть с уч.НЗС (Авто)'!YO"&amp;$J$26),$C15,'Полная ст-ть с уч.НЗС (Авто)'!WH$11:INDIRECT("'Полная ст-ть с уч.НЗС (Авто)'!WH"&amp;$J$26))/$D15)</f>
        <v>0</v>
      </c>
      <c r="WI15" s="44">
        <f ca="1">IF($D15=0,0,SUMIF('Полная ст-ть с уч.НЗС (Авто)'!$YO$11:INDIRECT("'Полная ст-ть с уч.НЗС (Авто)'!YO"&amp;$J$26),$C15,'Полная ст-ть с уч.НЗС (Авто)'!WI$11:INDIRECT("'Полная ст-ть с уч.НЗС (Авто)'!WI"&amp;$J$26))/$D15)</f>
        <v>0</v>
      </c>
      <c r="WJ15" s="44">
        <f ca="1">IF($D15=0,0,SUMIF('Полная ст-ть с уч.НЗС (Авто)'!$YO$11:INDIRECT("'Полная ст-ть с уч.НЗС (Авто)'!YO"&amp;$J$26),$C15,'Полная ст-ть с уч.НЗС (Авто)'!WJ$11:INDIRECT("'Полная ст-ть с уч.НЗС (Авто)'!WJ"&amp;$J$26))/$D15)</f>
        <v>0</v>
      </c>
      <c r="WK15" s="44">
        <f ca="1">IF($D15=0,0,SUMIF('Полная ст-ть с уч.НЗС (Авто)'!$YO$11:INDIRECT("'Полная ст-ть с уч.НЗС (Авто)'!YO"&amp;$J$26),$C15,'Полная ст-ть с уч.НЗС (Авто)'!WK$11:INDIRECT("'Полная ст-ть с уч.НЗС (Авто)'!WK"&amp;$J$26))/$D15)</f>
        <v>0</v>
      </c>
      <c r="WL15" s="44">
        <f ca="1">IF($D15=0,0,SUMIF('Полная ст-ть с уч.НЗС (Авто)'!$YO$11:INDIRECT("'Полная ст-ть с уч.НЗС (Авто)'!YO"&amp;$J$26),$C15,'Полная ст-ть с уч.НЗС (Авто)'!WL$11:INDIRECT("'Полная ст-ть с уч.НЗС (Авто)'!WL"&amp;$J$26))/$D15)</f>
        <v>0</v>
      </c>
      <c r="WM15" s="44">
        <f ca="1">IF($D15=0,0,SUMIF('Полная ст-ть с уч.НЗС (Авто)'!$YO$11:INDIRECT("'Полная ст-ть с уч.НЗС (Авто)'!YO"&amp;$J$26),$C15,'Полная ст-ть с уч.НЗС (Авто)'!WM$11:INDIRECT("'Полная ст-ть с уч.НЗС (Авто)'!WM"&amp;$J$26))/$D15)</f>
        <v>0</v>
      </c>
      <c r="WN15" s="44">
        <f ca="1">IF($D15=0,0,SUMIF('Полная ст-ть с уч.НЗС (Авто)'!$YO$11:INDIRECT("'Полная ст-ть с уч.НЗС (Авто)'!YO"&amp;$J$26),$C15,'Полная ст-ть с уч.НЗС (Авто)'!WN$11:INDIRECT("'Полная ст-ть с уч.НЗС (Авто)'!WN"&amp;$J$26))/$D15)</f>
        <v>0</v>
      </c>
      <c r="WO15" s="44">
        <f ca="1">IF($D15=0,0,SUMIF('Полная ст-ть с уч.НЗС (Авто)'!$YO$11:INDIRECT("'Полная ст-ть с уч.НЗС (Авто)'!YO"&amp;$J$26),$C15,'Полная ст-ть с уч.НЗС (Авто)'!WO$11:INDIRECT("'Полная ст-ть с уч.НЗС (Авто)'!WO"&amp;$J$26))/$D15)</f>
        <v>0</v>
      </c>
      <c r="WP15" s="44">
        <f ca="1">IF($D15=0,0,SUMIF('Полная ст-ть с уч.НЗС (Авто)'!$YO$11:INDIRECT("'Полная ст-ть с уч.НЗС (Авто)'!YO"&amp;$J$26),$C15,'Полная ст-ть с уч.НЗС (Авто)'!WP$11:INDIRECT("'Полная ст-ть с уч.НЗС (Авто)'!WP"&amp;$J$26))/$D15)</f>
        <v>0</v>
      </c>
      <c r="WQ15" s="44">
        <f ca="1">IF($D15=0,0,SUMIF('Полная ст-ть с уч.НЗС (Авто)'!$YO$11:INDIRECT("'Полная ст-ть с уч.НЗС (Авто)'!YO"&amp;$J$26),$C15,'Полная ст-ть с уч.НЗС (Авто)'!WQ$11:INDIRECT("'Полная ст-ть с уч.НЗС (Авто)'!WQ"&amp;$J$26))/$D15)</f>
        <v>0</v>
      </c>
      <c r="WR15" s="44">
        <f ca="1">IF($D15=0,0,SUMIF('Полная ст-ть с уч.НЗС (Авто)'!$YO$11:INDIRECT("'Полная ст-ть с уч.НЗС (Авто)'!YO"&amp;$J$26),$C15,'Полная ст-ть с уч.НЗС (Авто)'!WR$11:INDIRECT("'Полная ст-ть с уч.НЗС (Авто)'!WR"&amp;$J$26))/$D15)</f>
        <v>0</v>
      </c>
      <c r="WS15" s="44">
        <f ca="1">IF($D15=0,0,SUMIF('Полная ст-ть с уч.НЗС (Авто)'!$YO$11:INDIRECT("'Полная ст-ть с уч.НЗС (Авто)'!YO"&amp;$J$26),$C15,'Полная ст-ть с уч.НЗС (Авто)'!WS$11:INDIRECT("'Полная ст-ть с уч.НЗС (Авто)'!WS"&amp;$J$26))/$D15)</f>
        <v>0</v>
      </c>
      <c r="WT15" s="44">
        <f ca="1">IF($D15=0,0,SUMIF('Полная ст-ть с уч.НЗС (Авто)'!$YO$11:INDIRECT("'Полная ст-ть с уч.НЗС (Авто)'!YO"&amp;$J$26),$C15,'Полная ст-ть с уч.НЗС (Авто)'!WT$11:INDIRECT("'Полная ст-ть с уч.НЗС (Авто)'!WT"&amp;$J$26))/$D15)</f>
        <v>0</v>
      </c>
      <c r="WU15" s="44">
        <f ca="1">IF($D15=0,0,SUMIF('Полная ст-ть с уч.НЗС (Авто)'!$YO$11:INDIRECT("'Полная ст-ть с уч.НЗС (Авто)'!YO"&amp;$J$26),$C15,'Полная ст-ть с уч.НЗС (Авто)'!WU$11:INDIRECT("'Полная ст-ть с уч.НЗС (Авто)'!WU"&amp;$J$26))/$D15)</f>
        <v>0</v>
      </c>
      <c r="WV15" s="44">
        <f ca="1">IF($D15=0,0,SUMIF('Полная ст-ть с уч.НЗС (Авто)'!$YO$11:INDIRECT("'Полная ст-ть с уч.НЗС (Авто)'!YO"&amp;$J$26),$C15,'Полная ст-ть с уч.НЗС (Авто)'!WV$11:INDIRECT("'Полная ст-ть с уч.НЗС (Авто)'!WV"&amp;$J$26))/$D15)</f>
        <v>0</v>
      </c>
      <c r="WW15" s="44">
        <f ca="1">IF($D15=0,0,SUMIF('Полная ст-ть с уч.НЗС (Авто)'!$YO$11:INDIRECT("'Полная ст-ть с уч.НЗС (Авто)'!YO"&amp;$J$26),$C15,'Полная ст-ть с уч.НЗС (Авто)'!WW$11:INDIRECT("'Полная ст-ть с уч.НЗС (Авто)'!WW"&amp;$J$26))/$D15)</f>
        <v>0</v>
      </c>
      <c r="WX15" s="44">
        <f ca="1">IF($D15=0,0,SUMIF('Полная ст-ть с уч.НЗС (Авто)'!$YO$11:INDIRECT("'Полная ст-ть с уч.НЗС (Авто)'!YO"&amp;$J$26),$C15,'Полная ст-ть с уч.НЗС (Авто)'!WX$11:INDIRECT("'Полная ст-ть с уч.НЗС (Авто)'!WX"&amp;$J$26))/$D15)</f>
        <v>0</v>
      </c>
      <c r="WY15" s="44">
        <f ca="1">IF($D15=0,0,SUMIF('Полная ст-ть с уч.НЗС (Авто)'!$YO$11:INDIRECT("'Полная ст-ть с уч.НЗС (Авто)'!YO"&amp;$J$26),$C15,'Полная ст-ть с уч.НЗС (Авто)'!WY$11:INDIRECT("'Полная ст-ть с уч.НЗС (Авто)'!WY"&amp;$J$26))/$D15)</f>
        <v>0</v>
      </c>
      <c r="WZ15" s="44">
        <f ca="1">IF($D15=0,0,SUMIF('Полная ст-ть с уч.НЗС (Авто)'!$YO$11:INDIRECT("'Полная ст-ть с уч.НЗС (Авто)'!YO"&amp;$J$26),$C15,'Полная ст-ть с уч.НЗС (Авто)'!WZ$11:INDIRECT("'Полная ст-ть с уч.НЗС (Авто)'!WZ"&amp;$J$26))/$D15)</f>
        <v>0</v>
      </c>
      <c r="XA15" s="44">
        <f ca="1">IF($D15=0,0,SUMIF('Полная ст-ть с уч.НЗС (Авто)'!$YO$11:INDIRECT("'Полная ст-ть с уч.НЗС (Авто)'!YO"&amp;$J$26),$C15,'Полная ст-ть с уч.НЗС (Авто)'!XA$11:INDIRECT("'Полная ст-ть с уч.НЗС (Авто)'!XA"&amp;$J$26))/$D15)</f>
        <v>0</v>
      </c>
      <c r="XB15" s="44">
        <f ca="1">IF($D15=0,0,SUMIF('Полная ст-ть с уч.НЗС (Авто)'!$YO$11:INDIRECT("'Полная ст-ть с уч.НЗС (Авто)'!YO"&amp;$J$26),$C15,'Полная ст-ть с уч.НЗС (Авто)'!XB$11:INDIRECT("'Полная ст-ть с уч.НЗС (Авто)'!XB"&amp;$J$26))/$D15)</f>
        <v>0</v>
      </c>
      <c r="XC15" s="44">
        <f ca="1">IF($D15=0,0,SUMIF('Полная ст-ть с уч.НЗС (Авто)'!$YO$11:INDIRECT("'Полная ст-ть с уч.НЗС (Авто)'!YO"&amp;$J$26),$C15,'Полная ст-ть с уч.НЗС (Авто)'!XC$11:INDIRECT("'Полная ст-ть с уч.НЗС (Авто)'!XC"&amp;$J$26))/$D15)</f>
        <v>0</v>
      </c>
      <c r="XD15" s="44">
        <f ca="1">IF($D15=0,0,SUMIF('Полная ст-ть с уч.НЗС (Авто)'!$YO$11:INDIRECT("'Полная ст-ть с уч.НЗС (Авто)'!YO"&amp;$J$26),$C15,'Полная ст-ть с уч.НЗС (Авто)'!XD$11:INDIRECT("'Полная ст-ть с уч.НЗС (Авто)'!XD"&amp;$J$26))/$D15)</f>
        <v>0</v>
      </c>
      <c r="XE15" s="44">
        <f ca="1">IF($D15=0,0,SUMIF('Полная ст-ть с уч.НЗС (Авто)'!$YO$11:INDIRECT("'Полная ст-ть с уч.НЗС (Авто)'!YO"&amp;$J$26),$C15,'Полная ст-ть с уч.НЗС (Авто)'!XE$11:INDIRECT("'Полная ст-ть с уч.НЗС (Авто)'!XE"&amp;$J$26))/$D15)</f>
        <v>0</v>
      </c>
      <c r="XF15" s="44">
        <f ca="1">IF($D15=0,0,SUMIF('Полная ст-ть с уч.НЗС (Авто)'!$YO$11:INDIRECT("'Полная ст-ть с уч.НЗС (Авто)'!YO"&amp;$J$26),$C15,'Полная ст-ть с уч.НЗС (Авто)'!XF$11:INDIRECT("'Полная ст-ть с уч.НЗС (Авто)'!XF"&amp;$J$26))/$D15)</f>
        <v>0</v>
      </c>
      <c r="XG15" s="44">
        <f ca="1">IF($D15=0,0,SUMIF('Полная ст-ть с уч.НЗС (Авто)'!$YO$11:INDIRECT("'Полная ст-ть с уч.НЗС (Авто)'!YO"&amp;$J$26),$C15,'Полная ст-ть с уч.НЗС (Авто)'!XG$11:INDIRECT("'Полная ст-ть с уч.НЗС (Авто)'!XG"&amp;$J$26))/$D15)</f>
        <v>0</v>
      </c>
      <c r="XH15" s="44">
        <f ca="1">IF($D15=0,0,SUMIF('Полная ст-ть с уч.НЗС (Авто)'!$YO$11:INDIRECT("'Полная ст-ть с уч.НЗС (Авто)'!YO"&amp;$J$26),$C15,'Полная ст-ть с уч.НЗС (Авто)'!XH$11:INDIRECT("'Полная ст-ть с уч.НЗС (Авто)'!XH"&amp;$J$26))/$D15)</f>
        <v>0</v>
      </c>
      <c r="XI15" s="44">
        <f ca="1">IF($D15=0,0,SUMIF('Полная ст-ть с уч.НЗС (Авто)'!$YO$11:INDIRECT("'Полная ст-ть с уч.НЗС (Авто)'!YO"&amp;$J$26),$C15,'Полная ст-ть с уч.НЗС (Авто)'!XI$11:INDIRECT("'Полная ст-ть с уч.НЗС (Авто)'!XI"&amp;$J$26))/$D15)</f>
        <v>0</v>
      </c>
      <c r="XJ15" s="44">
        <f ca="1">IF($D15=0,0,SUMIF('Полная ст-ть с уч.НЗС (Авто)'!$YO$11:INDIRECT("'Полная ст-ть с уч.НЗС (Авто)'!YO"&amp;$J$26),$C15,'Полная ст-ть с уч.НЗС (Авто)'!XJ$11:INDIRECT("'Полная ст-ть с уч.НЗС (Авто)'!XJ"&amp;$J$26))/$D15)</f>
        <v>0</v>
      </c>
      <c r="XK15" s="44">
        <f ca="1">IF($D15=0,0,SUMIF('Полная ст-ть с уч.НЗС (Авто)'!$YO$11:INDIRECT("'Полная ст-ть с уч.НЗС (Авто)'!YO"&amp;$J$26),$C15,'Полная ст-ть с уч.НЗС (Авто)'!XK$11:INDIRECT("'Полная ст-ть с уч.НЗС (Авто)'!XK"&amp;$J$26))/$D15)</f>
        <v>0</v>
      </c>
      <c r="XL15" s="44">
        <f ca="1">IF($D15=0,0,SUMIF('Полная ст-ть с уч.НЗС (Авто)'!$YO$11:INDIRECT("'Полная ст-ть с уч.НЗС (Авто)'!YO"&amp;$J$26),$C15,'Полная ст-ть с уч.НЗС (Авто)'!XL$11:INDIRECT("'Полная ст-ть с уч.НЗС (Авто)'!XL"&amp;$J$26))/$D15)</f>
        <v>0</v>
      </c>
      <c r="XM15" s="44">
        <f ca="1">IF($D15=0,0,SUMIF('Полная ст-ть с уч.НЗС (Авто)'!$YO$11:INDIRECT("'Полная ст-ть с уч.НЗС (Авто)'!YO"&amp;$J$26),$C15,'Полная ст-ть с уч.НЗС (Авто)'!XM$11:INDIRECT("'Полная ст-ть с уч.НЗС (Авто)'!XM"&amp;$J$26))/$D15)</f>
        <v>0</v>
      </c>
      <c r="XN15" s="44">
        <f ca="1">IF($D15=0,0,SUMIF('Полная ст-ть с уч.НЗС (Авто)'!$YO$11:INDIRECT("'Полная ст-ть с уч.НЗС (Авто)'!YO"&amp;$J$26),$C15,'Полная ст-ть с уч.НЗС (Авто)'!XN$11:INDIRECT("'Полная ст-ть с уч.НЗС (Авто)'!XN"&amp;$J$26))/$D15)</f>
        <v>0</v>
      </c>
      <c r="XO15" s="44">
        <f ca="1">IF($D15=0,0,SUMIF('Полная ст-ть с уч.НЗС (Авто)'!$YO$11:INDIRECT("'Полная ст-ть с уч.НЗС (Авто)'!YO"&amp;$J$26),$C15,'Полная ст-ть с уч.НЗС (Авто)'!XO$11:INDIRECT("'Полная ст-ть с уч.НЗС (Авто)'!XO"&amp;$J$26))/$D15)</f>
        <v>0</v>
      </c>
      <c r="XP15" s="48">
        <f ca="1">IF($D15=0,0,SUMIF('Полная ст-ть с уч.НЗС (Авто)'!$YO$11:INDIRECT("'Полная ст-ть с уч.НЗС (Авто)'!YO"&amp;$J$26),$C15,'Полная ст-ть с уч.НЗС (Авто)'!XP$11:INDIRECT("'Полная ст-ть с уч.НЗС (Авто)'!XP"&amp;$J$26))/$D15)</f>
        <v>0</v>
      </c>
      <c r="XQ15" s="44">
        <f ca="1">IF($D15=0,0,SUMIF('Полная ст-ть с уч.НЗС (Авто)'!$YO$11:INDIRECT("'Полная ст-ть с уч.НЗС (Авто)'!YO"&amp;$J$26),$C15,'Полная ст-ть с уч.НЗС (Авто)'!XQ$11:INDIRECT("'Полная ст-ть с уч.НЗС (Авто)'!XQ"&amp;$J$26))/$D15)</f>
        <v>0</v>
      </c>
      <c r="XR15" s="44">
        <f ca="1">IF($D15=0,0,SUMIF('Полная ст-ть с уч.НЗС (Авто)'!$YO$11:INDIRECT("'Полная ст-ть с уч.НЗС (Авто)'!YO"&amp;$J$26),$C15,'Полная ст-ть с уч.НЗС (Авто)'!XR$11:INDIRECT("'Полная ст-ть с уч.НЗС (Авто)'!XR"&amp;$J$26))/$D15)</f>
        <v>0</v>
      </c>
      <c r="XS15" s="44">
        <f ca="1">IF($D15=0,0,SUMIF('Полная ст-ть с уч.НЗС (Авто)'!$YO$11:INDIRECT("'Полная ст-ть с уч.НЗС (Авто)'!YO"&amp;$J$26),$C15,'Полная ст-ть с уч.НЗС (Авто)'!XS$11:INDIRECT("'Полная ст-ть с уч.НЗС (Авто)'!XS"&amp;$J$26))/$D15)</f>
        <v>0</v>
      </c>
      <c r="XT15" s="44">
        <f ca="1">IF($D15=0,0,SUMIF('Полная ст-ть с уч.НЗС (Авто)'!$YO$11:INDIRECT("'Полная ст-ть с уч.НЗС (Авто)'!YO"&amp;$J$26),$C15,'Полная ст-ть с уч.НЗС (Авто)'!XT$11:INDIRECT("'Полная ст-ть с уч.НЗС (Авто)'!XT"&amp;$J$26))/$D15)</f>
        <v>0</v>
      </c>
      <c r="XU15" s="44">
        <f ca="1">IF($D15=0,0,SUMIF('Полная ст-ть с уч.НЗС (Авто)'!$YO$11:INDIRECT("'Полная ст-ть с уч.НЗС (Авто)'!YO"&amp;$J$26),$C15,'Полная ст-ть с уч.НЗС (Авто)'!XU$11:INDIRECT("'Полная ст-ть с уч.НЗС (Авто)'!XU"&amp;$J$26))/$D15)</f>
        <v>0</v>
      </c>
      <c r="XV15" s="44">
        <f ca="1">IF($D15=0,0,SUMIF('Полная ст-ть с уч.НЗС (Авто)'!$YO$11:INDIRECT("'Полная ст-ть с уч.НЗС (Авто)'!YO"&amp;$J$26),$C15,'Полная ст-ть с уч.НЗС (Авто)'!XV$11:INDIRECT("'Полная ст-ть с уч.НЗС (Авто)'!XV"&amp;$J$26))/$D15)</f>
        <v>0</v>
      </c>
      <c r="XW15" s="44">
        <f ca="1">IF($D15=0,0,SUMIF('Полная ст-ть с уч.НЗС (Авто)'!$YO$11:INDIRECT("'Полная ст-ть с уч.НЗС (Авто)'!YO"&amp;$J$26),$C15,'Полная ст-ть с уч.НЗС (Авто)'!XW$11:INDIRECT("'Полная ст-ть с уч.НЗС (Авто)'!XW"&amp;$J$26))/$D15)</f>
        <v>0</v>
      </c>
      <c r="XX15" s="44">
        <f ca="1">IF($D15=0,0,SUMIF('Полная ст-ть с уч.НЗС (Авто)'!$YO$11:INDIRECT("'Полная ст-ть с уч.НЗС (Авто)'!YO"&amp;$J$26),$C15,'Полная ст-ть с уч.НЗС (Авто)'!XX$11:INDIRECT("'Полная ст-ть с уч.НЗС (Авто)'!XX"&amp;$J$26))/$D15)</f>
        <v>0</v>
      </c>
      <c r="XY15" s="44">
        <f ca="1">IF($D15=0,0,SUMIF('Полная ст-ть с уч.НЗС (Авто)'!$YO$11:INDIRECT("'Полная ст-ть с уч.НЗС (Авто)'!YO"&amp;$J$26),$C15,'Полная ст-ть с уч.НЗС (Авто)'!XY$11:INDIRECT("'Полная ст-ть с уч.НЗС (Авто)'!XY"&amp;$J$26))/$D15)</f>
        <v>0</v>
      </c>
      <c r="XZ15" s="44">
        <f ca="1">IF($D15=0,0,SUMIF('Полная ст-ть с уч.НЗС (Авто)'!$YO$11:INDIRECT("'Полная ст-ть с уч.НЗС (Авто)'!YO"&amp;$J$26),$C15,'Полная ст-ть с уч.НЗС (Авто)'!XZ$11:INDIRECT("'Полная ст-ть с уч.НЗС (Авто)'!XZ"&amp;$J$26))/$D15)</f>
        <v>0</v>
      </c>
      <c r="YA15" s="44">
        <f ca="1">IF($D15=0,0,SUMIF('Полная ст-ть с уч.НЗС (Авто)'!$YO$11:INDIRECT("'Полная ст-ть с уч.НЗС (Авто)'!YO"&amp;$J$26),$C15,'Полная ст-ть с уч.НЗС (Авто)'!YA$11:INDIRECT("'Полная ст-ть с уч.НЗС (Авто)'!YA"&amp;$J$26))/$D15)</f>
        <v>0</v>
      </c>
      <c r="YB15" s="44">
        <f ca="1">IF($D15=0,0,SUMIF('Полная ст-ть с уч.НЗС (Авто)'!$YO$11:INDIRECT("'Полная ст-ть с уч.НЗС (Авто)'!YO"&amp;$J$26),$C15,'Полная ст-ть с уч.НЗС (Авто)'!YB$11:INDIRECT("'Полная ст-ть с уч.НЗС (Авто)'!YB"&amp;$J$26))/$D15)</f>
        <v>0</v>
      </c>
      <c r="YC15" s="44">
        <f ca="1">IF($D15=0,0,SUMIF('Полная ст-ть с уч.НЗС (Авто)'!$YO$11:INDIRECT("'Полная ст-ть с уч.НЗС (Авто)'!YO"&amp;$J$26),$C15,'Полная ст-ть с уч.НЗС (Авто)'!YC$11:INDIRECT("'Полная ст-ть с уч.НЗС (Авто)'!YC"&amp;$J$26))/$D15)</f>
        <v>0</v>
      </c>
      <c r="YD15" s="44">
        <f ca="1">IF($D15=0,0,SUMIF('Полная ст-ть с уч.НЗС (Авто)'!$YO$11:INDIRECT("'Полная ст-ть с уч.НЗС (Авто)'!YO"&amp;$J$26),$C15,'Полная ст-ть с уч.НЗС (Авто)'!YD$11:INDIRECT("'Полная ст-ть с уч.НЗС (Авто)'!YD"&amp;$J$26))/$D15)</f>
        <v>0</v>
      </c>
      <c r="YE15" s="48">
        <f ca="1">IF($D15=0,0,SUMIF('Полная ст-ть с уч.НЗС (Авто)'!$YO$11:INDIRECT("'Полная ст-ть с уч.НЗС (Авто)'!YO"&amp;$J$26),$C15,'Полная ст-ть с уч.НЗС (Авто)'!YE$11:INDIRECT("'Полная ст-ть с уч.НЗС (Авто)'!YE"&amp;$J$26))/$D15)</f>
        <v>0</v>
      </c>
      <c r="YF15" s="49"/>
      <c r="YG15" s="6"/>
    </row>
    <row r="16" spans="1:657" ht="15" customHeight="1" x14ac:dyDescent="0.25">
      <c r="A16" s="40">
        <v>6</v>
      </c>
      <c r="B16" s="41" t="s">
        <v>745</v>
      </c>
      <c r="C16" s="42" t="s">
        <v>746</v>
      </c>
      <c r="D16" s="43">
        <f ca="1">COUNTIF('Полная ст-ть с уч.НЗС (Авто)'!$YO$11:INDIRECT("'Полная ст-ть с уч.НЗС (Авто)'!YO"&amp;$J$26),C16)</f>
        <v>0</v>
      </c>
      <c r="E16" s="41"/>
      <c r="F16" s="41"/>
      <c r="G16" s="41"/>
      <c r="H16" s="41"/>
      <c r="I16" s="44">
        <f ca="1">IF($D16=0,0,SUMIF('Полная ст-ть с уч.НЗС (Авто)'!$YO$11:INDIRECT("'Полная ст-ть с уч.НЗС (Авто)'!YO"&amp;$J$26),$C16,'Полная ст-ть с уч.НЗС (Авто)'!I$11:INDIRECT("'Полная ст-ть с уч.НЗС (Авто)'!I"&amp;$J$26))/$D16)</f>
        <v>0</v>
      </c>
      <c r="J16" s="45"/>
      <c r="K16" s="44">
        <f ca="1">IF($D16=0,0,SUMIF('Полная ст-ть с уч.НЗС (Авто)'!$YO$11:INDIRECT("'Полная ст-ть с уч.НЗС (Авто)'!YO"&amp;$J$26),$C16,'Полная ст-ть с уч.НЗС (Авто)'!K$11:INDIRECT("'Полная ст-ть с уч.НЗС (Авто)'!K"&amp;$J$26))/$D16)</f>
        <v>0</v>
      </c>
      <c r="L16" s="44"/>
      <c r="M16" s="44">
        <f ca="1">IF($D16=0,0,SUMIF('Полная ст-ть с уч.НЗС (Авто)'!$YO$11:INDIRECT("'Полная ст-ть с уч.НЗС (Авто)'!YO"&amp;$J$26),$C16,'Полная ст-ть с уч.НЗС (Авто)'!M$11:INDIRECT("'Полная ст-ть с уч.НЗС (Авто)'!M"&amp;$J$26))/$D16)</f>
        <v>0</v>
      </c>
      <c r="N16" s="44"/>
      <c r="O16" s="44">
        <f ca="1">IF($D16=0,0,SUMIF('Полная ст-ть с уч.НЗС (Авто)'!$YO$11:INDIRECT("'Полная ст-ть с уч.НЗС (Авто)'!YO"&amp;$J$26),$C16,'Полная ст-ть с уч.НЗС (Авто)'!O$11:INDIRECT("'Полная ст-ть с уч.НЗС (Авто)'!O"&amp;$J$26))/$D16)</f>
        <v>0</v>
      </c>
      <c r="P16" s="44"/>
      <c r="Q16" s="44">
        <f ca="1">IF($D16=0,0,SUMIF('Полная ст-ть с уч.НЗС (Авто)'!$YO$11:INDIRECT("'Полная ст-ть с уч.НЗС (Авто)'!YO"&amp;$J$26),$C16,'Полная ст-ть с уч.НЗС (Авто)'!Q$11:INDIRECT("'Полная ст-ть с уч.НЗС (Авто)'!Q"&amp;$J$26))/$D16)</f>
        <v>0</v>
      </c>
      <c r="R16" s="44">
        <f ca="1">IF($D16=0,0,SUMIF('Полная ст-ть с уч.НЗС (Авто)'!$YO$11:INDIRECT("'Полная ст-ть с уч.НЗС (Авто)'!YO"&amp;$J$26),$C16,'Полная ст-ть с уч.НЗС (Авто)'!R$11:INDIRECT("'Полная ст-ть с уч.НЗС (Авто)'!R"&amp;$J$26))/$D16)</f>
        <v>0</v>
      </c>
      <c r="S16" s="44">
        <f ca="1">IF($D16=0,0,SUMIF('Полная ст-ть с уч.НЗС (Авто)'!$YO$11:INDIRECT("'Полная ст-ть с уч.НЗС (Авто)'!YO"&amp;$J$26),$C16,'Полная ст-ть с уч.НЗС (Авто)'!S$11:INDIRECT("'Полная ст-ть с уч.НЗС (Авто)'!S"&amp;$J$26))/$D16)</f>
        <v>0</v>
      </c>
      <c r="T16" s="44">
        <f ca="1">IF($D16=0,0,SUMIF('Полная ст-ть с уч.НЗС (Авто)'!$YO$11:INDIRECT("'Полная ст-ть с уч.НЗС (Авто)'!YO"&amp;$J$26),$C16,'Полная ст-ть с уч.НЗС (Авто)'!T$11:INDIRECT("'Полная ст-ть с уч.НЗС (Авто)'!T"&amp;$J$26))/$D16)</f>
        <v>0</v>
      </c>
      <c r="U16" s="44">
        <f ca="1">IF($D16=0,0,SUMIF('Полная ст-ть с уч.НЗС (Авто)'!$YO$11:INDIRECT("'Полная ст-ть с уч.НЗС (Авто)'!YO"&amp;$J$26),$C16,'Полная ст-ть с уч.НЗС (Авто)'!U$11:INDIRECT("'Полная ст-ть с уч.НЗС (Авто)'!U"&amp;$J$26))/$D16)</f>
        <v>0</v>
      </c>
      <c r="V16" s="44">
        <f ca="1">IF($D16=0,0,SUMIF('Полная ст-ть с уч.НЗС (Авто)'!$YO$11:INDIRECT("'Полная ст-ть с уч.НЗС (Авто)'!YO"&amp;$J$26),$C16,'Полная ст-ть с уч.НЗС (Авто)'!V$11:INDIRECT("'Полная ст-ть с уч.НЗС (Авто)'!V"&amp;$J$26))/$D16)</f>
        <v>0</v>
      </c>
      <c r="W16" s="44">
        <f ca="1">IF($D16=0,0,SUMIF('Полная ст-ть с уч.НЗС (Авто)'!$YO$11:INDIRECT("'Полная ст-ть с уч.НЗС (Авто)'!YO"&amp;$J$26),$C16,'Полная ст-ть с уч.НЗС (Авто)'!W$11:INDIRECT("'Полная ст-ть с уч.НЗС (Авто)'!W"&amp;$J$26))/$D16)</f>
        <v>0</v>
      </c>
      <c r="X16" s="44">
        <f ca="1">IF($D16=0,0,SUMIF('Полная ст-ть с уч.НЗС (Авто)'!$YO$11:INDIRECT("'Полная ст-ть с уч.НЗС (Авто)'!YO"&amp;$J$26),$C16,'Полная ст-ть с уч.НЗС (Авто)'!X$11:INDIRECT("'Полная ст-ть с уч.НЗС (Авто)'!X"&amp;$J$26))/$D16)</f>
        <v>0</v>
      </c>
      <c r="Y16" s="44">
        <f ca="1">IF($D16=0,0,SUMIF('Полная ст-ть с уч.НЗС (Авто)'!$YO$11:INDIRECT("'Полная ст-ть с уч.НЗС (Авто)'!YO"&amp;$J$26),$C16,'Полная ст-ть с уч.НЗС (Авто)'!Y$11:INDIRECT("'Полная ст-ть с уч.НЗС (Авто)'!Y"&amp;$J$26))/$D16)</f>
        <v>0</v>
      </c>
      <c r="Z16" s="44">
        <f ca="1">IF($D16=0,0,SUMIF('Полная ст-ть с уч.НЗС (Авто)'!$YO$11:INDIRECT("'Полная ст-ть с уч.НЗС (Авто)'!YO"&amp;$J$26),$C16,'Полная ст-ть с уч.НЗС (Авто)'!Z$11:INDIRECT("'Полная ст-ть с уч.НЗС (Авто)'!Z"&amp;$J$26))/$D16)</f>
        <v>0</v>
      </c>
      <c r="AA16" s="44">
        <f ca="1">IF($D16=0,0,SUMIF('Полная ст-ть с уч.НЗС (Авто)'!$YO$11:INDIRECT("'Полная ст-ть с уч.НЗС (Авто)'!YO"&amp;$J$26),$C16,'Полная ст-ть с уч.НЗС (Авто)'!AA$11:INDIRECT("'Полная ст-ть с уч.НЗС (Авто)'!AA"&amp;$J$26))/$D16)</f>
        <v>0</v>
      </c>
      <c r="AB16" s="44">
        <f ca="1">IF($D16=0,0,SUMIF('Полная ст-ть с уч.НЗС (Авто)'!$YO$11:INDIRECT("'Полная ст-ть с уч.НЗС (Авто)'!YO"&amp;$J$26),$C16,'Полная ст-ть с уч.НЗС (Авто)'!AB$11:INDIRECT("'Полная ст-ть с уч.НЗС (Авто)'!AB"&amp;$J$26))/$D16)</f>
        <v>0</v>
      </c>
      <c r="AC16" s="44">
        <f ca="1">IF($D16=0,0,SUMIF('Полная ст-ть с уч.НЗС (Авто)'!$YO$11:INDIRECT("'Полная ст-ть с уч.НЗС (Авто)'!YO"&amp;$J$26),$C16,'Полная ст-ть с уч.НЗС (Авто)'!AC$11:INDIRECT("'Полная ст-ть с уч.НЗС (Авто)'!AC"&amp;$J$26))/$D16)</f>
        <v>0</v>
      </c>
      <c r="AD16" s="44">
        <f ca="1">IF($D16=0,0,SUMIF('Полная ст-ть с уч.НЗС (Авто)'!$YO$11:INDIRECT("'Полная ст-ть с уч.НЗС (Авто)'!YO"&amp;$J$26),$C16,'Полная ст-ть с уч.НЗС (Авто)'!AD$11:INDIRECT("'Полная ст-ть с уч.НЗС (Авто)'!AD"&amp;$J$26))/$D16)</f>
        <v>0</v>
      </c>
      <c r="AE16" s="44">
        <f ca="1">IF($D16=0,0,SUMIF('Полная ст-ть с уч.НЗС (Авто)'!$YO$11:INDIRECT("'Полная ст-ть с уч.НЗС (Авто)'!YO"&amp;$J$26),$C16,'Полная ст-ть с уч.НЗС (Авто)'!AE$11:INDIRECT("'Полная ст-ть с уч.НЗС (Авто)'!AE"&amp;$J$26))/$D16)</f>
        <v>0</v>
      </c>
      <c r="AF16" s="44">
        <f ca="1">IF($D16=0,0,SUMIF('Полная ст-ть с уч.НЗС (Авто)'!$YO$11:INDIRECT("'Полная ст-ть с уч.НЗС (Авто)'!YO"&amp;$J$26),$C16,'Полная ст-ть с уч.НЗС (Авто)'!AF$11:INDIRECT("'Полная ст-ть с уч.НЗС (Авто)'!AF"&amp;$J$26))/$D16)</f>
        <v>0</v>
      </c>
      <c r="AG16" s="44">
        <f ca="1">IF($D16=0,0,SUMIF('Полная ст-ть с уч.НЗС (Авто)'!$YO$11:INDIRECT("'Полная ст-ть с уч.НЗС (Авто)'!YO"&amp;$J$26),$C16,'Полная ст-ть с уч.НЗС (Авто)'!AG$11:INDIRECT("'Полная ст-ть с уч.НЗС (Авто)'!AG"&amp;$J$26))/$D16)</f>
        <v>0</v>
      </c>
      <c r="AH16" s="44">
        <f ca="1">IF($D16=0,0,SUMIF('Полная ст-ть с уч.НЗС (Авто)'!$YO$11:INDIRECT("'Полная ст-ть с уч.НЗС (Авто)'!YO"&amp;$J$26),$C16,'Полная ст-ть с уч.НЗС (Авто)'!AH$11:INDIRECT("'Полная ст-ть с уч.НЗС (Авто)'!AH"&amp;$J$26))/$D16)</f>
        <v>0</v>
      </c>
      <c r="AI16" s="44">
        <f ca="1">IF($D16=0,0,SUMIF('Полная ст-ть с уч.НЗС (Авто)'!$YO$11:INDIRECT("'Полная ст-ть с уч.НЗС (Авто)'!YO"&amp;$J$26),$C16,'Полная ст-ть с уч.НЗС (Авто)'!AI$11:INDIRECT("'Полная ст-ть с уч.НЗС (Авто)'!AI"&amp;$J$26))/$D16)</f>
        <v>0</v>
      </c>
      <c r="AJ16" s="44">
        <f ca="1">IF($D16=0,0,SUMIF('Полная ст-ть с уч.НЗС (Авто)'!$YO$11:INDIRECT("'Полная ст-ть с уч.НЗС (Авто)'!YO"&amp;$J$26),$C16,'Полная ст-ть с уч.НЗС (Авто)'!AJ$11:INDIRECT("'Полная ст-ть с уч.НЗС (Авто)'!AJ"&amp;$J$26))/$D16)</f>
        <v>0</v>
      </c>
      <c r="AK16" s="44">
        <f ca="1">IF($D16=0,0,SUMIF('Полная ст-ть с уч.НЗС (Авто)'!$YO$11:INDIRECT("'Полная ст-ть с уч.НЗС (Авто)'!YO"&amp;$J$26),$C16,'Полная ст-ть с уч.НЗС (Авто)'!AK$11:INDIRECT("'Полная ст-ть с уч.НЗС (Авто)'!AK"&amp;$J$26))/$D16)</f>
        <v>0</v>
      </c>
      <c r="AL16" s="44">
        <f ca="1">IF($D16=0,0,SUMIF('Полная ст-ть с уч.НЗС (Авто)'!$YO$11:INDIRECT("'Полная ст-ть с уч.НЗС (Авто)'!YO"&amp;$J$26),$C16,'Полная ст-ть с уч.НЗС (Авто)'!AL$11:INDIRECT("'Полная ст-ть с уч.НЗС (Авто)'!AL"&amp;$J$26))/$D16)</f>
        <v>0</v>
      </c>
      <c r="AM16" s="44">
        <f ca="1">IF($D16=0,0,SUMIF('Полная ст-ть с уч.НЗС (Авто)'!$YO$11:INDIRECT("'Полная ст-ть с уч.НЗС (Авто)'!YO"&amp;$J$26),$C16,'Полная ст-ть с уч.НЗС (Авто)'!AM$11:INDIRECT("'Полная ст-ть с уч.НЗС (Авто)'!AM"&amp;$J$26))/$D16)</f>
        <v>0</v>
      </c>
      <c r="AN16" s="44">
        <f ca="1">IF($D16=0,0,SUMIF('Полная ст-ть с уч.НЗС (Авто)'!$YO$11:INDIRECT("'Полная ст-ть с уч.НЗС (Авто)'!YO"&amp;$J$26),$C16,'Полная ст-ть с уч.НЗС (Авто)'!AN$11:INDIRECT("'Полная ст-ть с уч.НЗС (Авто)'!AN"&amp;$J$26))/$D16)</f>
        <v>0</v>
      </c>
      <c r="AO16" s="44">
        <f ca="1">IF($D16=0,0,SUMIF('Полная ст-ть с уч.НЗС (Авто)'!$YO$11:INDIRECT("'Полная ст-ть с уч.НЗС (Авто)'!YO"&amp;$J$26),$C16,'Полная ст-ть с уч.НЗС (Авто)'!AO$11:INDIRECT("'Полная ст-ть с уч.НЗС (Авто)'!AO"&amp;$J$26))/$D16)</f>
        <v>0</v>
      </c>
      <c r="AP16" s="44">
        <f ca="1">IF($D16=0,0,SUMIF('Полная ст-ть с уч.НЗС (Авто)'!$YO$11:INDIRECT("'Полная ст-ть с уч.НЗС (Авто)'!YO"&amp;$J$26),$C16,'Полная ст-ть с уч.НЗС (Авто)'!AP$11:INDIRECT("'Полная ст-ть с уч.НЗС (Авто)'!AP"&amp;$J$26))/$D16)</f>
        <v>0</v>
      </c>
      <c r="AQ16" s="44">
        <f ca="1">IF($D16=0,0,SUMIF('Полная ст-ть с уч.НЗС (Авто)'!$YO$11:INDIRECT("'Полная ст-ть с уч.НЗС (Авто)'!YO"&amp;$J$26),$C16,'Полная ст-ть с уч.НЗС (Авто)'!AQ$11:INDIRECT("'Полная ст-ть с уч.НЗС (Авто)'!AQ"&amp;$J$26))/$D16)</f>
        <v>0</v>
      </c>
      <c r="AR16" s="46"/>
      <c r="AS16" s="46"/>
      <c r="AT16" s="47"/>
      <c r="AU16" s="47"/>
      <c r="AV16" s="47"/>
      <c r="AW16" s="47"/>
      <c r="AX16" s="44">
        <f ca="1">IF($D16=0,0,SUMIF('Полная ст-ть с уч.НЗС (Авто)'!$YO$11:INDIRECT("'Полная ст-ть с уч.НЗС (Авто)'!YO"&amp;$J$26),$C16,'Полная ст-ть с уч.НЗС (Авто)'!AX$11:INDIRECT("'Полная ст-ть с уч.НЗС (Авто)'!AX"&amp;$J$26))/$D16)</f>
        <v>0</v>
      </c>
      <c r="AY16" s="44">
        <f ca="1">IF($D16=0,0,SUMIF('Полная ст-ть с уч.НЗС (Авто)'!$YO$11:INDIRECT("'Полная ст-ть с уч.НЗС (Авто)'!YO"&amp;$J$26),$C16,'Полная ст-ть с уч.НЗС (Авто)'!AY$11:INDIRECT("'Полная ст-ть с уч.НЗС (Авто)'!AY"&amp;$J$26))/$D16)</f>
        <v>0</v>
      </c>
      <c r="AZ16" s="44">
        <f ca="1">IF($D16=0,0,SUMIF('Полная ст-ть с уч.НЗС (Авто)'!$YO$11:INDIRECT("'Полная ст-ть с уч.НЗС (Авто)'!YO"&amp;$J$26),$C16,'Полная ст-ть с уч.НЗС (Авто)'!AZ$11:INDIRECT("'Полная ст-ть с уч.НЗС (Авто)'!AZ"&amp;$J$26))/$D16)</f>
        <v>0</v>
      </c>
      <c r="BA16" s="44">
        <f ca="1">IF($D16=0,0,SUMIF('Полная ст-ть с уч.НЗС (Авто)'!$YO$11:INDIRECT("'Полная ст-ть с уч.НЗС (Авто)'!YO"&amp;$J$26),$C16,'Полная ст-ть с уч.НЗС (Авто)'!BA$11:INDIRECT("'Полная ст-ть с уч.НЗС (Авто)'!BA"&amp;$J$26))/$D16)</f>
        <v>0</v>
      </c>
      <c r="BB16" s="44">
        <f ca="1">IF($D16=0,0,SUMIF('Полная ст-ть с уч.НЗС (Авто)'!$YO$11:INDIRECT("'Полная ст-ть с уч.НЗС (Авто)'!YO"&amp;$J$26),$C16,'Полная ст-ть с уч.НЗС (Авто)'!BB$11:INDIRECT("'Полная ст-ть с уч.НЗС (Авто)'!BB"&amp;$J$26))/$D16)</f>
        <v>0</v>
      </c>
      <c r="BC16" s="44">
        <f ca="1">IF($D16=0,0,SUMIF('Полная ст-ть с уч.НЗС (Авто)'!$YO$11:INDIRECT("'Полная ст-ть с уч.НЗС (Авто)'!YO"&amp;$J$26),$C16,'Полная ст-ть с уч.НЗС (Авто)'!BC$11:INDIRECT("'Полная ст-ть с уч.НЗС (Авто)'!BC"&amp;$J$26))/$D16)</f>
        <v>0</v>
      </c>
      <c r="BD16" s="47"/>
      <c r="BE16" s="47"/>
      <c r="BF16" s="44">
        <f ca="1">IF($D16=0,0,SUMIF('Полная ст-ть с уч.НЗС (Авто)'!$YO$11:INDIRECT("'Полная ст-ть с уч.НЗС (Авто)'!YO"&amp;$J$26),$C16,'Полная ст-ть с уч.НЗС (Авто)'!BF$11:INDIRECT("'Полная ст-ть с уч.НЗС (Авто)'!BF"&amp;$J$26))/$D16)</f>
        <v>0</v>
      </c>
      <c r="BG16" s="44">
        <f ca="1">IF($D16=0,0,SUMIF('Полная ст-ть с уч.НЗС (Авто)'!$YO$11:INDIRECT("'Полная ст-ть с уч.НЗС (Авто)'!YO"&amp;$J$26),$C16,'Полная ст-ть с уч.НЗС (Авто)'!BG$11:INDIRECT("'Полная ст-ть с уч.НЗС (Авто)'!BG"&amp;$J$26))/$D16)</f>
        <v>0</v>
      </c>
      <c r="BH16" s="44">
        <f ca="1">IF($D16=0,0,SUMIF('Полная ст-ть с уч.НЗС (Авто)'!$YO$11:INDIRECT("'Полная ст-ть с уч.НЗС (Авто)'!YO"&amp;$J$26),$C16,'Полная ст-ть с уч.НЗС (Авто)'!BH$11:INDIRECT("'Полная ст-ть с уч.НЗС (Авто)'!BH"&amp;$J$26))/$D16)</f>
        <v>0</v>
      </c>
      <c r="BI16" s="44">
        <f ca="1">IF($D16=0,0,SUMIF('Полная ст-ть с уч.НЗС (Авто)'!$YO$11:INDIRECT("'Полная ст-ть с уч.НЗС (Авто)'!YO"&amp;$J$26),$C16,'Полная ст-ть с уч.НЗС (Авто)'!BI$11:INDIRECT("'Полная ст-ть с уч.НЗС (Авто)'!BI"&amp;$J$26))/$D16)</f>
        <v>0</v>
      </c>
      <c r="BJ16" s="44">
        <f ca="1">IF($D16=0,0,SUMIF('Полная ст-ть с уч.НЗС (Авто)'!$YO$11:INDIRECT("'Полная ст-ть с уч.НЗС (Авто)'!YO"&amp;$J$26),$C16,'Полная ст-ть с уч.НЗС (Авто)'!BJ$11:INDIRECT("'Полная ст-ть с уч.НЗС (Авто)'!BJ"&amp;$J$26))/$D16)</f>
        <v>0</v>
      </c>
      <c r="BK16" s="44">
        <f ca="1">IF($D16=0,0,SUMIF('Полная ст-ть с уч.НЗС (Авто)'!$YO$11:INDIRECT("'Полная ст-ть с уч.НЗС (Авто)'!YO"&amp;$J$26),$C16,'Полная ст-ть с уч.НЗС (Авто)'!BK$11:INDIRECT("'Полная ст-ть с уч.НЗС (Авто)'!BK"&amp;$J$26))/$D16)</f>
        <v>0</v>
      </c>
      <c r="BL16" s="47"/>
      <c r="BM16" s="44">
        <f ca="1">IF($D16=0,0,SUMIF('Полная ст-ть с уч.НЗС (Авто)'!$YO$11:INDIRECT("'Полная ст-ть с уч.НЗС (Авто)'!YO"&amp;$J$26),$C16,'Полная ст-ть с уч.НЗС (Авто)'!BM$11:INDIRECT("'Полная ст-ть с уч.НЗС (Авто)'!BM"&amp;$J$26))/$D16)</f>
        <v>0</v>
      </c>
      <c r="BN16" s="47"/>
      <c r="BO16" s="44"/>
      <c r="BP16" s="44"/>
      <c r="BQ16" s="44">
        <f ca="1">IF($D16=0,0,SUMIF('Полная ст-ть с уч.НЗС (Авто)'!$YO$11:INDIRECT("'Полная ст-ть с уч.НЗС (Авто)'!YO"&amp;$J$26),$C16,'Полная ст-ть с уч.НЗС (Авто)'!BQ$11:INDIRECT("'Полная ст-ть с уч.НЗС (Авто)'!BQ"&amp;$J$26))/$D16)</f>
        <v>0</v>
      </c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>
        <f ca="1">IF($D16=0,0,SUMIF('Полная ст-ть с уч.НЗС (Авто)'!$YO$11:INDIRECT("'Полная ст-ть с уч.НЗС (Авто)'!YO"&amp;$J$26),$C16,'Полная ст-ть с уч.НЗС (Авто)'!CK$11:INDIRECT("'Полная ст-ть с уч.НЗС (Авто)'!CK"&amp;$J$26))/$D16)</f>
        <v>0</v>
      </c>
      <c r="CL16" s="44">
        <f ca="1">IF($D16=0,0,SUMIF('Полная ст-ть с уч.НЗС (Авто)'!$YO$11:INDIRECT("'Полная ст-ть с уч.НЗС (Авто)'!YO"&amp;$J$26),$C16,'Полная ст-ть с уч.НЗС (Авто)'!CL$11:INDIRECT("'Полная ст-ть с уч.НЗС (Авто)'!CL"&amp;$J$26))/$D16)</f>
        <v>0</v>
      </c>
      <c r="CM16" s="44">
        <f ca="1">IF($D16=0,0,SUMIF('Полная ст-ть с уч.НЗС (Авто)'!$YO$11:INDIRECT("'Полная ст-ть с уч.НЗС (Авто)'!YO"&amp;$J$26),$C16,'Полная ст-ть с уч.НЗС (Авто)'!CM$11:INDIRECT("'Полная ст-ть с уч.НЗС (Авто)'!CM"&amp;$J$26))/$D16)</f>
        <v>0</v>
      </c>
      <c r="CN16" s="44">
        <f ca="1">IF($D16=0,0,SUMIF('Полная ст-ть с уч.НЗС (Авто)'!$YO$11:INDIRECT("'Полная ст-ть с уч.НЗС (Авто)'!YO"&amp;$J$26),$C16,'Полная ст-ть с уч.НЗС (Авто)'!CN$11:INDIRECT("'Полная ст-ть с уч.НЗС (Авто)'!CN"&amp;$J$26))/$D16)</f>
        <v>0</v>
      </c>
      <c r="CO16" s="44">
        <f ca="1">IF($D16=0,0,SUMIF('Полная ст-ть с уч.НЗС (Авто)'!$YO$11:INDIRECT("'Полная ст-ть с уч.НЗС (Авто)'!YO"&amp;$J$26),$C16,'Полная ст-ть с уч.НЗС (Авто)'!CO$11:INDIRECT("'Полная ст-ть с уч.НЗС (Авто)'!CO"&amp;$J$26))/$D16)</f>
        <v>0</v>
      </c>
      <c r="CP16" s="44">
        <f ca="1">IF($D16=0,0,SUMIF('Полная ст-ть с уч.НЗС (Авто)'!$YO$11:INDIRECT("'Полная ст-ть с уч.НЗС (Авто)'!YO"&amp;$J$26),$C16,'Полная ст-ть с уч.НЗС (Авто)'!CP$11:INDIRECT("'Полная ст-ть с уч.НЗС (Авто)'!CP"&amp;$J$26))/$D16)</f>
        <v>0</v>
      </c>
      <c r="CQ16" s="44">
        <f ca="1">IF($D16=0,0,SUMIF('Полная ст-ть с уч.НЗС (Авто)'!$YO$11:INDIRECT("'Полная ст-ть с уч.НЗС (Авто)'!YO"&amp;$J$26),$C16,'Полная ст-ть с уч.НЗС (Авто)'!CQ$11:INDIRECT("'Полная ст-ть с уч.НЗС (Авто)'!CQ"&amp;$J$26))/$D16)</f>
        <v>0</v>
      </c>
      <c r="CR16" s="44">
        <f ca="1">IF($D16=0,0,SUMIF('Полная ст-ть с уч.НЗС (Авто)'!$YO$11:INDIRECT("'Полная ст-ть с уч.НЗС (Авто)'!YO"&amp;$J$26),$C16,'Полная ст-ть с уч.НЗС (Авто)'!CR$11:INDIRECT("'Полная ст-ть с уч.НЗС (Авто)'!CR"&amp;$J$26))/$D16)</f>
        <v>0</v>
      </c>
      <c r="CS16" s="44">
        <f ca="1">IF($D16=0,0,SUMIF('Полная ст-ть с уч.НЗС (Авто)'!$YO$11:INDIRECT("'Полная ст-ть с уч.НЗС (Авто)'!YO"&amp;$J$26),$C16,'Полная ст-ть с уч.НЗС (Авто)'!CS$11:INDIRECT("'Полная ст-ть с уч.НЗС (Авто)'!CS"&amp;$J$26))/$D16)</f>
        <v>0</v>
      </c>
      <c r="CT16" s="44">
        <f ca="1">IF($D16=0,0,SUMIF('Полная ст-ть с уч.НЗС (Авто)'!$YO$11:INDIRECT("'Полная ст-ть с уч.НЗС (Авто)'!YO"&amp;$J$26),$C16,'Полная ст-ть с уч.НЗС (Авто)'!CT$11:INDIRECT("'Полная ст-ть с уч.НЗС (Авто)'!CT"&amp;$J$26))/$D16)</f>
        <v>0</v>
      </c>
      <c r="CU16" s="44">
        <f ca="1">IF($D16=0,0,SUMIF('Полная ст-ть с уч.НЗС (Авто)'!$YO$11:INDIRECT("'Полная ст-ть с уч.НЗС (Авто)'!YO"&amp;$J$26),$C16,'Полная ст-ть с уч.НЗС (Авто)'!CU$11:INDIRECT("'Полная ст-ть с уч.НЗС (Авто)'!CU"&amp;$J$26))/$D16)</f>
        <v>0</v>
      </c>
      <c r="CV16" s="44">
        <f ca="1">IF($D16=0,0,SUMIF('Полная ст-ть с уч.НЗС (Авто)'!$YO$11:INDIRECT("'Полная ст-ть с уч.НЗС (Авто)'!YO"&amp;$J$26),$C16,'Полная ст-ть с уч.НЗС (Авто)'!CV$11:INDIRECT("'Полная ст-ть с уч.НЗС (Авто)'!CV"&amp;$J$26))/$D16)</f>
        <v>0</v>
      </c>
      <c r="CW16" s="44">
        <f ca="1">IF($D16=0,0,SUMIF('Полная ст-ть с уч.НЗС (Авто)'!$YO$11:INDIRECT("'Полная ст-ть с уч.НЗС (Авто)'!YO"&amp;$J$26),$C16,'Полная ст-ть с уч.НЗС (Авто)'!CW$11:INDIRECT("'Полная ст-ть с уч.НЗС (Авто)'!CW"&amp;$J$26))/$D16)</f>
        <v>0</v>
      </c>
      <c r="CX16" s="44">
        <f ca="1">IF($D16=0,0,SUMIF('Полная ст-ть с уч.НЗС (Авто)'!$YO$11:INDIRECT("'Полная ст-ть с уч.НЗС (Авто)'!YO"&amp;$J$26),$C16,'Полная ст-ть с уч.НЗС (Авто)'!CX$11:INDIRECT("'Полная ст-ть с уч.НЗС (Авто)'!CX"&amp;$J$26))/$D16)</f>
        <v>0</v>
      </c>
      <c r="CY16" s="44">
        <f ca="1">IF($D16=0,0,SUMIF('Полная ст-ть с уч.НЗС (Авто)'!$YO$11:INDIRECT("'Полная ст-ть с уч.НЗС (Авто)'!YO"&amp;$J$26),$C16,'Полная ст-ть с уч.НЗС (Авто)'!CY$11:INDIRECT("'Полная ст-ть с уч.НЗС (Авто)'!CY"&amp;$J$26))/$D16)</f>
        <v>0</v>
      </c>
      <c r="CZ16" s="44">
        <f ca="1">IF($D16=0,0,SUMIF('Полная ст-ть с уч.НЗС (Авто)'!$YO$11:INDIRECT("'Полная ст-ть с уч.НЗС (Авто)'!YO"&amp;$J$26),$C16,'Полная ст-ть с уч.НЗС (Авто)'!CZ$11:INDIRECT("'Полная ст-ть с уч.НЗС (Авто)'!CZ"&amp;$J$26))/$D16)</f>
        <v>0</v>
      </c>
      <c r="DA16" s="44">
        <f ca="1">IF($D16=0,0,SUMIF('Полная ст-ть с уч.НЗС (Авто)'!$YO$11:INDIRECT("'Полная ст-ть с уч.НЗС (Авто)'!YO"&amp;$J$26),$C16,'Полная ст-ть с уч.НЗС (Авто)'!DA$11:INDIRECT("'Полная ст-ть с уч.НЗС (Авто)'!DA"&amp;$J$26))/$D16)</f>
        <v>0</v>
      </c>
      <c r="DB16" s="44">
        <f ca="1">IF($D16=0,0,SUMIF('Полная ст-ть с уч.НЗС (Авто)'!$YO$11:INDIRECT("'Полная ст-ть с уч.НЗС (Авто)'!YO"&amp;$J$26),$C16,'Полная ст-ть с уч.НЗС (Авто)'!DB$11:INDIRECT("'Полная ст-ть с уч.НЗС (Авто)'!DB"&amp;$J$26))/$D16)</f>
        <v>0</v>
      </c>
      <c r="DC16" s="44">
        <f ca="1">IF($D16=0,0,SUMIF('Полная ст-ть с уч.НЗС (Авто)'!$YO$11:INDIRECT("'Полная ст-ть с уч.НЗС (Авто)'!YO"&amp;$J$26),$C16,'Полная ст-ть с уч.НЗС (Авто)'!DC$11:INDIRECT("'Полная ст-ть с уч.НЗС (Авто)'!DC"&amp;$J$26))/$D16)</f>
        <v>0</v>
      </c>
      <c r="DD16" s="44"/>
      <c r="DE16" s="44">
        <f ca="1">IF($D16=0,0,SUMIF('Полная ст-ть с уч.НЗС (Авто)'!$YO$11:INDIRECT("'Полная ст-ть с уч.НЗС (Авто)'!YO"&amp;$J$26),$C16,'Полная ст-ть с уч.НЗС (Авто)'!DE$11:INDIRECT("'Полная ст-ть с уч.НЗС (Авто)'!DE"&amp;$J$26))/$D16)</f>
        <v>0</v>
      </c>
      <c r="DF16" s="44"/>
      <c r="DG16" s="44">
        <f ca="1">IF($D16=0,0,SUMIF('Полная ст-ть с уч.НЗС (Авто)'!$YO$11:INDIRECT("'Полная ст-ть с уч.НЗС (Авто)'!YO"&amp;$J$26),$C16,'Полная ст-ть с уч.НЗС (Авто)'!DG$11:INDIRECT("'Полная ст-ть с уч.НЗС (Авто)'!DG"&amp;$J$26))/$D16)</f>
        <v>0</v>
      </c>
      <c r="DH16" s="44">
        <f ca="1">IF($D16=0,0,SUMIF('Полная ст-ть с уч.НЗС (Авто)'!$YO$11:INDIRECT("'Полная ст-ть с уч.НЗС (Авто)'!YO"&amp;$J$26),$C16,'Полная ст-ть с уч.НЗС (Авто)'!DH$11:INDIRECT("'Полная ст-ть с уч.НЗС (Авто)'!DH"&amp;$J$26))/$D16)</f>
        <v>0</v>
      </c>
      <c r="DI16" s="44">
        <f ca="1">IF($D16=0,0,SUMIF('Полная ст-ть с уч.НЗС (Авто)'!$YO$11:INDIRECT("'Полная ст-ть с уч.НЗС (Авто)'!YO"&amp;$J$26),$C16,'Полная ст-ть с уч.НЗС (Авто)'!DI$11:INDIRECT("'Полная ст-ть с уч.НЗС (Авто)'!DI"&amp;$J$26))/$D16)</f>
        <v>0</v>
      </c>
      <c r="DJ16" s="44">
        <f ca="1">IF($D16=0,0,SUMIF('Полная ст-ть с уч.НЗС (Авто)'!$YO$11:INDIRECT("'Полная ст-ть с уч.НЗС (Авто)'!YO"&amp;$J$26),$C16,'Полная ст-ть с уч.НЗС (Авто)'!DJ$11:INDIRECT("'Полная ст-ть с уч.НЗС (Авто)'!DJ"&amp;$J$26))/$D16)</f>
        <v>0</v>
      </c>
      <c r="DK16" s="44">
        <f ca="1">IF($D16=0,0,SUMIF('Полная ст-ть с уч.НЗС (Авто)'!$YO$11:INDIRECT("'Полная ст-ть с уч.НЗС (Авто)'!YO"&amp;$J$26),$C16,'Полная ст-ть с уч.НЗС (Авто)'!DK$11:INDIRECT("'Полная ст-ть с уч.НЗС (Авто)'!DK"&amp;$J$26))/$D16)</f>
        <v>0</v>
      </c>
      <c r="DL16" s="44">
        <f ca="1">IF($D16=0,0,SUMIF('Полная ст-ть с уч.НЗС (Авто)'!$YO$11:INDIRECT("'Полная ст-ть с уч.НЗС (Авто)'!YO"&amp;$J$26),$C16,'Полная ст-ть с уч.НЗС (Авто)'!DL$11:INDIRECT("'Полная ст-ть с уч.НЗС (Авто)'!DL"&amp;$J$26))/$D16)</f>
        <v>0</v>
      </c>
      <c r="DM16" s="44">
        <f ca="1">IF($D16=0,0,SUMIF('Полная ст-ть с уч.НЗС (Авто)'!$YO$11:INDIRECT("'Полная ст-ть с уч.НЗС (Авто)'!YO"&amp;$J$26),$C16,'Полная ст-ть с уч.НЗС (Авто)'!DM$11:INDIRECT("'Полная ст-ть с уч.НЗС (Авто)'!DM"&amp;$J$26))/$D16)</f>
        <v>0</v>
      </c>
      <c r="DN16" s="44">
        <f ca="1">IF($D16=0,0,SUMIF('Полная ст-ть с уч.НЗС (Авто)'!$YO$11:INDIRECT("'Полная ст-ть с уч.НЗС (Авто)'!YO"&amp;$J$26),$C16,'Полная ст-ть с уч.НЗС (Авто)'!DN$11:INDIRECT("'Полная ст-ть с уч.НЗС (Авто)'!DN"&amp;$J$26))/$D16)</f>
        <v>0</v>
      </c>
      <c r="DO16" s="44">
        <f ca="1">IF($D16=0,0,SUMIF('Полная ст-ть с уч.НЗС (Авто)'!$YO$11:INDIRECT("'Полная ст-ть с уч.НЗС (Авто)'!YO"&amp;$J$26),$C16,'Полная ст-ть с уч.НЗС (Авто)'!DO$11:INDIRECT("'Полная ст-ть с уч.НЗС (Авто)'!DO"&amp;$J$26))/$D16)</f>
        <v>0</v>
      </c>
      <c r="DP16" s="44">
        <f ca="1">IF($D16=0,0,SUMIF('Полная ст-ть с уч.НЗС (Авто)'!$YO$11:INDIRECT("'Полная ст-ть с уч.НЗС (Авто)'!YO"&amp;$J$26),$C16,'Полная ст-ть с уч.НЗС (Авто)'!DP$11:INDIRECT("'Полная ст-ть с уч.НЗС (Авто)'!DP"&amp;$J$26))/$D16)</f>
        <v>0</v>
      </c>
      <c r="DQ16" s="44">
        <f ca="1">IF($D16=0,0,SUMIF('Полная ст-ть с уч.НЗС (Авто)'!$YO$11:INDIRECT("'Полная ст-ть с уч.НЗС (Авто)'!YO"&amp;$J$26),$C16,'Полная ст-ть с уч.НЗС (Авто)'!DQ$11:INDIRECT("'Полная ст-ть с уч.НЗС (Авто)'!DQ"&amp;$J$26))/$D16)</f>
        <v>0</v>
      </c>
      <c r="DR16" s="44">
        <f ca="1">IF($D16=0,0,SUMIF('Полная ст-ть с уч.НЗС (Авто)'!$YO$11:INDIRECT("'Полная ст-ть с уч.НЗС (Авто)'!YO"&amp;$J$26),$C16,'Полная ст-ть с уч.НЗС (Авто)'!DR$11:INDIRECT("'Полная ст-ть с уч.НЗС (Авто)'!DR"&amp;$J$26))/$D16)</f>
        <v>0</v>
      </c>
      <c r="DS16" s="44">
        <f ca="1">IF($D16=0,0,SUMIF('Полная ст-ть с уч.НЗС (Авто)'!$YO$11:INDIRECT("'Полная ст-ть с уч.НЗС (Авто)'!YO"&amp;$J$26),$C16,'Полная ст-ть с уч.НЗС (Авто)'!DS$11:INDIRECT("'Полная ст-ть с уч.НЗС (Авто)'!DS"&amp;$J$26))/$D16)</f>
        <v>0</v>
      </c>
      <c r="DT16" s="44">
        <f ca="1">IF($D16=0,0,SUMIF('Полная ст-ть с уч.НЗС (Авто)'!$YO$11:INDIRECT("'Полная ст-ть с уч.НЗС (Авто)'!YO"&amp;$J$26),$C16,'Полная ст-ть с уч.НЗС (Авто)'!DT$11:INDIRECT("'Полная ст-ть с уч.НЗС (Авто)'!DT"&amp;$J$26))/$D16)</f>
        <v>0</v>
      </c>
      <c r="DU16" s="44">
        <f ca="1">IF($D16=0,0,SUMIF('Полная ст-ть с уч.НЗС (Авто)'!$YO$11:INDIRECT("'Полная ст-ть с уч.НЗС (Авто)'!YO"&amp;$J$26),$C16,'Полная ст-ть с уч.НЗС (Авто)'!DU$11:INDIRECT("'Полная ст-ть с уч.НЗС (Авто)'!DU"&amp;$J$26))/$D16)</f>
        <v>0</v>
      </c>
      <c r="DV16" s="44">
        <f ca="1">IF($D16=0,0,SUMIF('Полная ст-ть с уч.НЗС (Авто)'!$YO$11:INDIRECT("'Полная ст-ть с уч.НЗС (Авто)'!YO"&amp;$J$26),$C16,'Полная ст-ть с уч.НЗС (Авто)'!DV$11:INDIRECT("'Полная ст-ть с уч.НЗС (Авто)'!DV"&amp;$J$26))/$D16)</f>
        <v>0</v>
      </c>
      <c r="DW16" s="44">
        <f ca="1">IF($D16=0,0,SUMIF('Полная ст-ть с уч.НЗС (Авто)'!$YO$11:INDIRECT("'Полная ст-ть с уч.НЗС (Авто)'!YO"&amp;$J$26),$C16,'Полная ст-ть с уч.НЗС (Авто)'!DW$11:INDIRECT("'Полная ст-ть с уч.НЗС (Авто)'!DW"&amp;$J$26))/$D16)</f>
        <v>0</v>
      </c>
      <c r="DX16" s="44">
        <f ca="1">IF($D16=0,0,SUMIF('Полная ст-ть с уч.НЗС (Авто)'!$YO$11:INDIRECT("'Полная ст-ть с уч.НЗС (Авто)'!YO"&amp;$J$26),$C16,'Полная ст-ть с уч.НЗС (Авто)'!DX$11:INDIRECT("'Полная ст-ть с уч.НЗС (Авто)'!DX"&amp;$J$26))/$D16)</f>
        <v>0</v>
      </c>
      <c r="DY16" s="44">
        <f ca="1">IF($D16=0,0,SUMIF('Полная ст-ть с уч.НЗС (Авто)'!$YO$11:INDIRECT("'Полная ст-ть с уч.НЗС (Авто)'!YO"&amp;$J$26),$C16,'Полная ст-ть с уч.НЗС (Авто)'!DY$11:INDIRECT("'Полная ст-ть с уч.НЗС (Авто)'!DY"&amp;$J$26))/$D16)</f>
        <v>0</v>
      </c>
      <c r="DZ16" s="44">
        <f ca="1">IF($D16=0,0,SUMIF('Полная ст-ть с уч.НЗС (Авто)'!$YO$11:INDIRECT("'Полная ст-ть с уч.НЗС (Авто)'!YO"&amp;$J$26),$C16,'Полная ст-ть с уч.НЗС (Авто)'!DZ$11:INDIRECT("'Полная ст-ть с уч.НЗС (Авто)'!DZ"&amp;$J$26))/$D16)</f>
        <v>0</v>
      </c>
      <c r="EA16" s="44">
        <f ca="1">IF($D16=0,0,SUMIF('Полная ст-ть с уч.НЗС (Авто)'!$YO$11:INDIRECT("'Полная ст-ть с уч.НЗС (Авто)'!YO"&amp;$J$26),$C16,'Полная ст-ть с уч.НЗС (Авто)'!EA$11:INDIRECT("'Полная ст-ть с уч.НЗС (Авто)'!EA"&amp;$J$26))/$D16)</f>
        <v>0</v>
      </c>
      <c r="EB16" s="44">
        <f ca="1">IF($D16=0,0,SUMIF('Полная ст-ть с уч.НЗС (Авто)'!$YO$11:INDIRECT("'Полная ст-ть с уч.НЗС (Авто)'!YO"&amp;$J$26),$C16,'Полная ст-ть с уч.НЗС (Авто)'!EB$11:INDIRECT("'Полная ст-ть с уч.НЗС (Авто)'!EB"&amp;$J$26))/$D16)</f>
        <v>0</v>
      </c>
      <c r="EC16" s="44">
        <f ca="1">IF($D16=0,0,SUMIF('Полная ст-ть с уч.НЗС (Авто)'!$YO$11:INDIRECT("'Полная ст-ть с уч.НЗС (Авто)'!YO"&amp;$J$26),$C16,'Полная ст-ть с уч.НЗС (Авто)'!EC$11:INDIRECT("'Полная ст-ть с уч.НЗС (Авто)'!EC"&amp;$J$26))/$D16)</f>
        <v>0</v>
      </c>
      <c r="ED16" s="44">
        <f ca="1">IF($D16=0,0,SUMIF('Полная ст-ть с уч.НЗС (Авто)'!$YO$11:INDIRECT("'Полная ст-ть с уч.НЗС (Авто)'!YO"&amp;$J$26),$C16,'Полная ст-ть с уч.НЗС (Авто)'!ED$11:INDIRECT("'Полная ст-ть с уч.НЗС (Авто)'!ED"&amp;$J$26))/$D16)</f>
        <v>0</v>
      </c>
      <c r="EE16" s="44">
        <f ca="1">IF($D16=0,0,SUMIF('Полная ст-ть с уч.НЗС (Авто)'!$YO$11:INDIRECT("'Полная ст-ть с уч.НЗС (Авто)'!YO"&amp;$J$26),$C16,'Полная ст-ть с уч.НЗС (Авто)'!EE$11:INDIRECT("'Полная ст-ть с уч.НЗС (Авто)'!EE"&amp;$J$26))/$D16)</f>
        <v>0</v>
      </c>
      <c r="EF16" s="44">
        <f ca="1">IF($D16=0,0,SUMIF('Полная ст-ть с уч.НЗС (Авто)'!$YO$11:INDIRECT("'Полная ст-ть с уч.НЗС (Авто)'!YO"&amp;$J$26),$C16,'Полная ст-ть с уч.НЗС (Авто)'!EF$11:INDIRECT("'Полная ст-ть с уч.НЗС (Авто)'!EF"&amp;$J$26))/$D16)</f>
        <v>0</v>
      </c>
      <c r="EG16" s="44">
        <f ca="1">IF($D16=0,0,SUMIF('Полная ст-ть с уч.НЗС (Авто)'!$YO$11:INDIRECT("'Полная ст-ть с уч.НЗС (Авто)'!YO"&amp;$J$26),$C16,'Полная ст-ть с уч.НЗС (Авто)'!EG$11:INDIRECT("'Полная ст-ть с уч.НЗС (Авто)'!EG"&amp;$J$26))/$D16)</f>
        <v>0</v>
      </c>
      <c r="EH16" s="44">
        <f ca="1">IF($D16=0,0,SUMIF('Полная ст-ть с уч.НЗС (Авто)'!$YO$11:INDIRECT("'Полная ст-ть с уч.НЗС (Авто)'!YO"&amp;$J$26),$C16,'Полная ст-ть с уч.НЗС (Авто)'!EH$11:INDIRECT("'Полная ст-ть с уч.НЗС (Авто)'!EH"&amp;$J$26))/$D16)</f>
        <v>0</v>
      </c>
      <c r="EI16" s="44">
        <f ca="1">IF($D16=0,0,SUMIF('Полная ст-ть с уч.НЗС (Авто)'!$YO$11:INDIRECT("'Полная ст-ть с уч.НЗС (Авто)'!YO"&amp;$J$26),$C16,'Полная ст-ть с уч.НЗС (Авто)'!EI$11:INDIRECT("'Полная ст-ть с уч.НЗС (Авто)'!EI"&amp;$J$26))/$D16)</f>
        <v>0</v>
      </c>
      <c r="EJ16" s="44">
        <f ca="1">IF($D16=0,0,SUMIF('Полная ст-ть с уч.НЗС (Авто)'!$YO$11:INDIRECT("'Полная ст-ть с уч.НЗС (Авто)'!YO"&amp;$J$26),$C16,'Полная ст-ть с уч.НЗС (Авто)'!EJ$11:INDIRECT("'Полная ст-ть с уч.НЗС (Авто)'!EJ"&amp;$J$26))/$D16)</f>
        <v>0</v>
      </c>
      <c r="EK16" s="44">
        <f ca="1">IF($D16=0,0,SUMIF('Полная ст-ть с уч.НЗС (Авто)'!$YO$11:INDIRECT("'Полная ст-ть с уч.НЗС (Авто)'!YO"&amp;$J$26),$C16,'Полная ст-ть с уч.НЗС (Авто)'!EK$11:INDIRECT("'Полная ст-ть с уч.НЗС (Авто)'!EK"&amp;$J$26))/$D16)</f>
        <v>0</v>
      </c>
      <c r="EL16" s="44">
        <f ca="1">IF($D16=0,0,SUMIF('Полная ст-ть с уч.НЗС (Авто)'!$YO$11:INDIRECT("'Полная ст-ть с уч.НЗС (Авто)'!YO"&amp;$J$26),$C16,'Полная ст-ть с уч.НЗС (Авто)'!EL$11:INDIRECT("'Полная ст-ть с уч.НЗС (Авто)'!EL"&amp;$J$26))/$D16)</f>
        <v>0</v>
      </c>
      <c r="EM16" s="44">
        <f ca="1">IF($D16=0,0,SUMIF('Полная ст-ть с уч.НЗС (Авто)'!$YO$11:INDIRECT("'Полная ст-ть с уч.НЗС (Авто)'!YO"&amp;$J$26),$C16,'Полная ст-ть с уч.НЗС (Авто)'!EM$11:INDIRECT("'Полная ст-ть с уч.НЗС (Авто)'!EM"&amp;$J$26))/$D16)</f>
        <v>0</v>
      </c>
      <c r="EN16" s="44">
        <f ca="1">IF($D16=0,0,SUMIF('Полная ст-ть с уч.НЗС (Авто)'!$YO$11:INDIRECT("'Полная ст-ть с уч.НЗС (Авто)'!YO"&amp;$J$26),$C16,'Полная ст-ть с уч.НЗС (Авто)'!EN$11:INDIRECT("'Полная ст-ть с уч.НЗС (Авто)'!EN"&amp;$J$26))/$D16)</f>
        <v>0</v>
      </c>
      <c r="EO16" s="44">
        <f ca="1">IF($D16=0,0,SUMIF('Полная ст-ть с уч.НЗС (Авто)'!$YO$11:INDIRECT("'Полная ст-ть с уч.НЗС (Авто)'!YO"&amp;$J$26),$C16,'Полная ст-ть с уч.НЗС (Авто)'!EO$11:INDIRECT("'Полная ст-ть с уч.НЗС (Авто)'!EO"&amp;$J$26))/$D16)</f>
        <v>0</v>
      </c>
      <c r="EP16" s="44">
        <f ca="1">IF($D16=0,0,SUMIF('Полная ст-ть с уч.НЗС (Авто)'!$YO$11:INDIRECT("'Полная ст-ть с уч.НЗС (Авто)'!YO"&amp;$J$26),$C16,'Полная ст-ть с уч.НЗС (Авто)'!EP$11:INDIRECT("'Полная ст-ть с уч.НЗС (Авто)'!EP"&amp;$J$26))/$D16)</f>
        <v>0</v>
      </c>
      <c r="EQ16" s="44">
        <f ca="1">IF($D16=0,0,SUMIF('Полная ст-ть с уч.НЗС (Авто)'!$YO$11:INDIRECT("'Полная ст-ть с уч.НЗС (Авто)'!YO"&amp;$J$26),$C16,'Полная ст-ть с уч.НЗС (Авто)'!EQ$11:INDIRECT("'Полная ст-ть с уч.НЗС (Авто)'!EQ"&amp;$J$26))/$D16)</f>
        <v>0</v>
      </c>
      <c r="ER16" s="44">
        <f ca="1">IF($D16=0,0,SUMIF('Полная ст-ть с уч.НЗС (Авто)'!$YO$11:INDIRECT("'Полная ст-ть с уч.НЗС (Авто)'!YO"&amp;$J$26),$C16,'Полная ст-ть с уч.НЗС (Авто)'!ER$11:INDIRECT("'Полная ст-ть с уч.НЗС (Авто)'!ER"&amp;$J$26))/$D16)</f>
        <v>0</v>
      </c>
      <c r="ES16" s="44">
        <f ca="1">IF($D16=0,0,SUMIF('Полная ст-ть с уч.НЗС (Авто)'!$YO$11:INDIRECT("'Полная ст-ть с уч.НЗС (Авто)'!YO"&amp;$J$26),$C16,'Полная ст-ть с уч.НЗС (Авто)'!ES$11:INDIRECT("'Полная ст-ть с уч.НЗС (Авто)'!ES"&amp;$J$26))/$D16)</f>
        <v>0</v>
      </c>
      <c r="ET16" s="44">
        <f ca="1">IF($D16=0,0,SUMIF('Полная ст-ть с уч.НЗС (Авто)'!$YO$11:INDIRECT("'Полная ст-ть с уч.НЗС (Авто)'!YO"&amp;$J$26),$C16,'Полная ст-ть с уч.НЗС (Авто)'!ET$11:INDIRECT("'Полная ст-ть с уч.НЗС (Авто)'!ET"&amp;$J$26))/$D16)</f>
        <v>0</v>
      </c>
      <c r="EU16" s="44">
        <f ca="1">IF($D16=0,0,SUMIF('Полная ст-ть с уч.НЗС (Авто)'!$YO$11:INDIRECT("'Полная ст-ть с уч.НЗС (Авто)'!YO"&amp;$J$26),$C16,'Полная ст-ть с уч.НЗС (Авто)'!EU$11:INDIRECT("'Полная ст-ть с уч.НЗС (Авто)'!EU"&amp;$J$26))/$D16)</f>
        <v>0</v>
      </c>
      <c r="EV16" s="44">
        <f ca="1">IF($D16=0,0,SUMIF('Полная ст-ть с уч.НЗС (Авто)'!$YO$11:INDIRECT("'Полная ст-ть с уч.НЗС (Авто)'!YO"&amp;$J$26),$C16,'Полная ст-ть с уч.НЗС (Авто)'!EV$11:INDIRECT("'Полная ст-ть с уч.НЗС (Авто)'!EV"&amp;$J$26))/$D16)</f>
        <v>0</v>
      </c>
      <c r="EW16" s="44">
        <f ca="1">IF($D16=0,0,SUMIF('Полная ст-ть с уч.НЗС (Авто)'!$YO$11:INDIRECT("'Полная ст-ть с уч.НЗС (Авто)'!YO"&amp;$J$26),$C16,'Полная ст-ть с уч.НЗС (Авто)'!EW$11:INDIRECT("'Полная ст-ть с уч.НЗС (Авто)'!EW"&amp;$J$26))/$D16)</f>
        <v>0</v>
      </c>
      <c r="EX16" s="44">
        <f ca="1">IF($D16=0,0,SUMIF('Полная ст-ть с уч.НЗС (Авто)'!$YO$11:INDIRECT("'Полная ст-ть с уч.НЗС (Авто)'!YO"&amp;$J$26),$C16,'Полная ст-ть с уч.НЗС (Авто)'!EX$11:INDIRECT("'Полная ст-ть с уч.НЗС (Авто)'!EX"&amp;$J$26))/$D16)</f>
        <v>0</v>
      </c>
      <c r="EY16" s="44">
        <f ca="1">IF($D16=0,0,SUMIF('Полная ст-ть с уч.НЗС (Авто)'!$YO$11:INDIRECT("'Полная ст-ть с уч.НЗС (Авто)'!YO"&amp;$J$26),$C16,'Полная ст-ть с уч.НЗС (Авто)'!EY$11:INDIRECT("'Полная ст-ть с уч.НЗС (Авто)'!EY"&amp;$J$26))/$D16)</f>
        <v>0</v>
      </c>
      <c r="EZ16" s="44">
        <f ca="1">IF($D16=0,0,SUMIF('Полная ст-ть с уч.НЗС (Авто)'!$YO$11:INDIRECT("'Полная ст-ть с уч.НЗС (Авто)'!YO"&amp;$J$26),$C16,'Полная ст-ть с уч.НЗС (Авто)'!EZ$11:INDIRECT("'Полная ст-ть с уч.НЗС (Авто)'!EZ"&amp;$J$26))/$D16)</f>
        <v>0</v>
      </c>
      <c r="FA16" s="44">
        <f ca="1">IF($D16=0,0,SUMIF('Полная ст-ть с уч.НЗС (Авто)'!$YO$11:INDIRECT("'Полная ст-ть с уч.НЗС (Авто)'!YO"&amp;$J$26),$C16,'Полная ст-ть с уч.НЗС (Авто)'!FA$11:INDIRECT("'Полная ст-ть с уч.НЗС (Авто)'!FA"&amp;$J$26))/$D16)</f>
        <v>0</v>
      </c>
      <c r="FB16" s="44">
        <f ca="1">IF($D16=0,0,SUMIF('Полная ст-ть с уч.НЗС (Авто)'!$YO$11:INDIRECT("'Полная ст-ть с уч.НЗС (Авто)'!YO"&amp;$J$26),$C16,'Полная ст-ть с уч.НЗС (Авто)'!FB$11:INDIRECT("'Полная ст-ть с уч.НЗС (Авто)'!FB"&amp;$J$26))/$D16)</f>
        <v>0</v>
      </c>
      <c r="FC16" s="44">
        <f ca="1">IF($D16=0,0,SUMIF('Полная ст-ть с уч.НЗС (Авто)'!$YO$11:INDIRECT("'Полная ст-ть с уч.НЗС (Авто)'!YO"&amp;$J$26),$C16,'Полная ст-ть с уч.НЗС (Авто)'!FC$11:INDIRECT("'Полная ст-ть с уч.НЗС (Авто)'!FC"&amp;$J$26))/$D16)</f>
        <v>0</v>
      </c>
      <c r="FD16" s="44">
        <f ca="1">IF($D16=0,0,SUMIF('Полная ст-ть с уч.НЗС (Авто)'!$YO$11:INDIRECT("'Полная ст-ть с уч.НЗС (Авто)'!YO"&amp;$J$26),$C16,'Полная ст-ть с уч.НЗС (Авто)'!FD$11:INDIRECT("'Полная ст-ть с уч.НЗС (Авто)'!FD"&amp;$J$26))/$D16)</f>
        <v>0</v>
      </c>
      <c r="FE16" s="44">
        <f ca="1">IF($D16=0,0,SUMIF('Полная ст-ть с уч.НЗС (Авто)'!$YO$11:INDIRECT("'Полная ст-ть с уч.НЗС (Авто)'!YO"&amp;$J$26),$C16,'Полная ст-ть с уч.НЗС (Авто)'!FE$11:INDIRECT("'Полная ст-ть с уч.НЗС (Авто)'!FE"&amp;$J$26))/$D16)</f>
        <v>0</v>
      </c>
      <c r="FF16" s="44">
        <f ca="1">IF($D16=0,0,SUMIF('Полная ст-ть с уч.НЗС (Авто)'!$YO$11:INDIRECT("'Полная ст-ть с уч.НЗС (Авто)'!YO"&amp;$J$26),$C16,'Полная ст-ть с уч.НЗС (Авто)'!FF$11:INDIRECT("'Полная ст-ть с уч.НЗС (Авто)'!FF"&amp;$J$26))/$D16)</f>
        <v>0</v>
      </c>
      <c r="FG16" s="44">
        <f ca="1">IF($D16=0,0,SUMIF('Полная ст-ть с уч.НЗС (Авто)'!$YO$11:INDIRECT("'Полная ст-ть с уч.НЗС (Авто)'!YO"&amp;$J$26),$C16,'Полная ст-ть с уч.НЗС (Авто)'!FG$11:INDIRECT("'Полная ст-ть с уч.НЗС (Авто)'!FG"&amp;$J$26))/$D16)</f>
        <v>0</v>
      </c>
      <c r="FH16" s="44">
        <f ca="1">IF($D16=0,0,SUMIF('Полная ст-ть с уч.НЗС (Авто)'!$YO$11:INDIRECT("'Полная ст-ть с уч.НЗС (Авто)'!YO"&amp;$J$26),$C16,'Полная ст-ть с уч.НЗС (Авто)'!FH$11:INDIRECT("'Полная ст-ть с уч.НЗС (Авто)'!FH"&amp;$J$26))/$D16)</f>
        <v>0</v>
      </c>
      <c r="FI16" s="44">
        <f ca="1">IF($D16=0,0,SUMIF('Полная ст-ть с уч.НЗС (Авто)'!$YO$11:INDIRECT("'Полная ст-ть с уч.НЗС (Авто)'!YO"&amp;$J$26),$C16,'Полная ст-ть с уч.НЗС (Авто)'!FI$11:INDIRECT("'Полная ст-ть с уч.НЗС (Авто)'!FI"&amp;$J$26))/$D16)</f>
        <v>0</v>
      </c>
      <c r="FJ16" s="44">
        <f ca="1">IF($D16=0,0,SUMIF('Полная ст-ть с уч.НЗС (Авто)'!$YO$11:INDIRECT("'Полная ст-ть с уч.НЗС (Авто)'!YO"&amp;$J$26),$C16,'Полная ст-ть с уч.НЗС (Авто)'!FJ$11:INDIRECT("'Полная ст-ть с уч.НЗС (Авто)'!FJ"&amp;$J$26))/$D16)</f>
        <v>0</v>
      </c>
      <c r="FK16" s="44">
        <f ca="1">IF($D16=0,0,SUMIF('Полная ст-ть с уч.НЗС (Авто)'!$YO$11:INDIRECT("'Полная ст-ть с уч.НЗС (Авто)'!YO"&amp;$J$26),$C16,'Полная ст-ть с уч.НЗС (Авто)'!FK$11:INDIRECT("'Полная ст-ть с уч.НЗС (Авто)'!FK"&amp;$J$26))/$D16)</f>
        <v>0</v>
      </c>
      <c r="FL16" s="44">
        <f ca="1">IF($D16=0,0,SUMIF('Полная ст-ть с уч.НЗС (Авто)'!$YO$11:INDIRECT("'Полная ст-ть с уч.НЗС (Авто)'!YO"&amp;$J$26),$C16,'Полная ст-ть с уч.НЗС (Авто)'!FL$11:INDIRECT("'Полная ст-ть с уч.НЗС (Авто)'!FL"&amp;$J$26))/$D16)</f>
        <v>0</v>
      </c>
      <c r="FM16" s="44">
        <f ca="1">IF($D16=0,0,SUMIF('Полная ст-ть с уч.НЗС (Авто)'!$YO$11:INDIRECT("'Полная ст-ть с уч.НЗС (Авто)'!YO"&amp;$J$26),$C16,'Полная ст-ть с уч.НЗС (Авто)'!FM$11:INDIRECT("'Полная ст-ть с уч.НЗС (Авто)'!FM"&amp;$J$26))/$D16)</f>
        <v>0</v>
      </c>
      <c r="FN16" s="44">
        <f ca="1">IF($D16=0,0,SUMIF('Полная ст-ть с уч.НЗС (Авто)'!$YO$11:INDIRECT("'Полная ст-ть с уч.НЗС (Авто)'!YO"&amp;$J$26),$C16,'Полная ст-ть с уч.НЗС (Авто)'!FN$11:INDIRECT("'Полная ст-ть с уч.НЗС (Авто)'!FN"&amp;$J$26))/$D16)</f>
        <v>0</v>
      </c>
      <c r="FO16" s="44">
        <f ca="1">IF($D16=0,0,SUMIF('Полная ст-ть с уч.НЗС (Авто)'!$YO$11:INDIRECT("'Полная ст-ть с уч.НЗС (Авто)'!YO"&amp;$J$26),$C16,'Полная ст-ть с уч.НЗС (Авто)'!FO$11:INDIRECT("'Полная ст-ть с уч.НЗС (Авто)'!FO"&amp;$J$26))/$D16)</f>
        <v>0</v>
      </c>
      <c r="FP16" s="44">
        <f ca="1">IF($D16=0,0,SUMIF('Полная ст-ть с уч.НЗС (Авто)'!$YO$11:INDIRECT("'Полная ст-ть с уч.НЗС (Авто)'!YO"&amp;$J$26),$C16,'Полная ст-ть с уч.НЗС (Авто)'!FP$11:INDIRECT("'Полная ст-ть с уч.НЗС (Авто)'!FP"&amp;$J$26))/$D16)</f>
        <v>0</v>
      </c>
      <c r="FQ16" s="44">
        <f ca="1">IF($D16=0,0,SUMIF('Полная ст-ть с уч.НЗС (Авто)'!$YO$11:INDIRECT("'Полная ст-ть с уч.НЗС (Авто)'!YO"&amp;$J$26),$C16,'Полная ст-ть с уч.НЗС (Авто)'!FQ$11:INDIRECT("'Полная ст-ть с уч.НЗС (Авто)'!FQ"&amp;$J$26))/$D16)</f>
        <v>0</v>
      </c>
      <c r="FR16" s="44">
        <f ca="1">IF($D16=0,0,SUMIF('Полная ст-ть с уч.НЗС (Авто)'!$YO$11:INDIRECT("'Полная ст-ть с уч.НЗС (Авто)'!YO"&amp;$J$26),$C16,'Полная ст-ть с уч.НЗС (Авто)'!FR$11:INDIRECT("'Полная ст-ть с уч.НЗС (Авто)'!FR"&amp;$J$26))/$D16)</f>
        <v>0</v>
      </c>
      <c r="FS16" s="44">
        <f ca="1">IF($D16=0,0,SUMIF('Полная ст-ть с уч.НЗС (Авто)'!$YO$11:INDIRECT("'Полная ст-ть с уч.НЗС (Авто)'!YO"&amp;$J$26),$C16,'Полная ст-ть с уч.НЗС (Авто)'!FS$11:INDIRECT("'Полная ст-ть с уч.НЗС (Авто)'!FS"&amp;$J$26))/$D16)</f>
        <v>0</v>
      </c>
      <c r="FT16" s="44">
        <f ca="1">IF($D16=0,0,SUMIF('Полная ст-ть с уч.НЗС (Авто)'!$YO$11:INDIRECT("'Полная ст-ть с уч.НЗС (Авто)'!YO"&amp;$J$26),$C16,'Полная ст-ть с уч.НЗС (Авто)'!FT$11:INDIRECT("'Полная ст-ть с уч.НЗС (Авто)'!FT"&amp;$J$26))/$D16)</f>
        <v>0</v>
      </c>
      <c r="FU16" s="44">
        <f ca="1">IF($D16=0,0,SUMIF('Полная ст-ть с уч.НЗС (Авто)'!$YO$11:INDIRECT("'Полная ст-ть с уч.НЗС (Авто)'!YO"&amp;$J$26),$C16,'Полная ст-ть с уч.НЗС (Авто)'!FU$11:INDIRECT("'Полная ст-ть с уч.НЗС (Авто)'!FU"&amp;$J$26))/$D16)</f>
        <v>0</v>
      </c>
      <c r="FV16" s="44">
        <f ca="1">IF($D16=0,0,SUMIF('Полная ст-ть с уч.НЗС (Авто)'!$YO$11:INDIRECT("'Полная ст-ть с уч.НЗС (Авто)'!YO"&amp;$J$26),$C16,'Полная ст-ть с уч.НЗС (Авто)'!FV$11:INDIRECT("'Полная ст-ть с уч.НЗС (Авто)'!FV"&amp;$J$26))/$D16)</f>
        <v>0</v>
      </c>
      <c r="FW16" s="44">
        <f ca="1">IF($D16=0,0,SUMIF('Полная ст-ть с уч.НЗС (Авто)'!$YO$11:INDIRECT("'Полная ст-ть с уч.НЗС (Авто)'!YO"&amp;$J$26),$C16,'Полная ст-ть с уч.НЗС (Авто)'!FW$11:INDIRECT("'Полная ст-ть с уч.НЗС (Авто)'!FW"&amp;$J$26))/$D16)</f>
        <v>0</v>
      </c>
      <c r="FX16" s="44">
        <f ca="1">IF($D16=0,0,SUMIF('Полная ст-ть с уч.НЗС (Авто)'!$YO$11:INDIRECT("'Полная ст-ть с уч.НЗС (Авто)'!YO"&amp;$J$26),$C16,'Полная ст-ть с уч.НЗС (Авто)'!FX$11:INDIRECT("'Полная ст-ть с уч.НЗС (Авто)'!FX"&amp;$J$26))/$D16)</f>
        <v>0</v>
      </c>
      <c r="FY16" s="44">
        <f ca="1">IF($D16=0,0,SUMIF('Полная ст-ть с уч.НЗС (Авто)'!$YO$11:INDIRECT("'Полная ст-ть с уч.НЗС (Авто)'!YO"&amp;$J$26),$C16,'Полная ст-ть с уч.НЗС (Авто)'!FY$11:INDIRECT("'Полная ст-ть с уч.НЗС (Авто)'!FY"&amp;$J$26))/$D16)</f>
        <v>0</v>
      </c>
      <c r="FZ16" s="44">
        <f ca="1">IF($D16=0,0,SUMIF('Полная ст-ть с уч.НЗС (Авто)'!$YO$11:INDIRECT("'Полная ст-ть с уч.НЗС (Авто)'!YO"&amp;$J$26),$C16,'Полная ст-ть с уч.НЗС (Авто)'!FZ$11:INDIRECT("'Полная ст-ть с уч.НЗС (Авто)'!FZ"&amp;$J$26))/$D16)</f>
        <v>0</v>
      </c>
      <c r="GA16" s="44">
        <f ca="1">IF($D16=0,0,SUMIF('Полная ст-ть с уч.НЗС (Авто)'!$YO$11:INDIRECT("'Полная ст-ть с уч.НЗС (Авто)'!YO"&amp;$J$26),$C16,'Полная ст-ть с уч.НЗС (Авто)'!GA$11:INDIRECT("'Полная ст-ть с уч.НЗС (Авто)'!GA"&amp;$J$26))/$D16)</f>
        <v>0</v>
      </c>
      <c r="GB16" s="44">
        <f ca="1">IF($D16=0,0,SUMIF('Полная ст-ть с уч.НЗС (Авто)'!$YO$11:INDIRECT("'Полная ст-ть с уч.НЗС (Авто)'!YO"&amp;$J$26),$C16,'Полная ст-ть с уч.НЗС (Авто)'!GB$11:INDIRECT("'Полная ст-ть с уч.НЗС (Авто)'!GB"&amp;$J$26))/$D16)</f>
        <v>0</v>
      </c>
      <c r="GC16" s="44">
        <f ca="1">IF($D16=0,0,SUMIF('Полная ст-ть с уч.НЗС (Авто)'!$YO$11:INDIRECT("'Полная ст-ть с уч.НЗС (Авто)'!YO"&amp;$J$26),$C16,'Полная ст-ть с уч.НЗС (Авто)'!GC$11:INDIRECT("'Полная ст-ть с уч.НЗС (Авто)'!GC"&amp;$J$26))/$D16)</f>
        <v>0</v>
      </c>
      <c r="GD16" s="44">
        <f ca="1">IF($D16=0,0,SUMIF('Полная ст-ть с уч.НЗС (Авто)'!$YO$11:INDIRECT("'Полная ст-ть с уч.НЗС (Авто)'!YO"&amp;$J$26),$C16,'Полная ст-ть с уч.НЗС (Авто)'!GD$11:INDIRECT("'Полная ст-ть с уч.НЗС (Авто)'!GD"&amp;$J$26))/$D16)</f>
        <v>0</v>
      </c>
      <c r="GE16" s="44">
        <f ca="1">IF($D16=0,0,SUMIF('Полная ст-ть с уч.НЗС (Авто)'!$YO$11:INDIRECT("'Полная ст-ть с уч.НЗС (Авто)'!YO"&amp;$J$26),$C16,'Полная ст-ть с уч.НЗС (Авто)'!GE$11:INDIRECT("'Полная ст-ть с уч.НЗС (Авто)'!GE"&amp;$J$26))/$D16)</f>
        <v>0</v>
      </c>
      <c r="GF16" s="44">
        <f ca="1">IF($D16=0,0,SUMIF('Полная ст-ть с уч.НЗС (Авто)'!$YO$11:INDIRECT("'Полная ст-ть с уч.НЗС (Авто)'!YO"&amp;$J$26),$C16,'Полная ст-ть с уч.НЗС (Авто)'!GF$11:INDIRECT("'Полная ст-ть с уч.НЗС (Авто)'!GF"&amp;$J$26))/$D16)</f>
        <v>0</v>
      </c>
      <c r="GG16" s="44">
        <f ca="1">IF($D16=0,0,SUMIF('Полная ст-ть с уч.НЗС (Авто)'!$YO$11:INDIRECT("'Полная ст-ть с уч.НЗС (Авто)'!YO"&amp;$J$26),$C16,'Полная ст-ть с уч.НЗС (Авто)'!GG$11:INDIRECT("'Полная ст-ть с уч.НЗС (Авто)'!GG"&amp;$J$26))/$D16)</f>
        <v>0</v>
      </c>
      <c r="GH16" s="44">
        <f ca="1">IF($D16=0,0,SUMIF('Полная ст-ть с уч.НЗС (Авто)'!$YO$11:INDIRECT("'Полная ст-ть с уч.НЗС (Авто)'!YO"&amp;$J$26),$C16,'Полная ст-ть с уч.НЗС (Авто)'!GH$11:INDIRECT("'Полная ст-ть с уч.НЗС (Авто)'!GH"&amp;$J$26))/$D16)</f>
        <v>0</v>
      </c>
      <c r="GI16" s="44">
        <f ca="1">IF($D16=0,0,SUMIF('Полная ст-ть с уч.НЗС (Авто)'!$YO$11:INDIRECT("'Полная ст-ть с уч.НЗС (Авто)'!YO"&amp;$J$26),$C16,'Полная ст-ть с уч.НЗС (Авто)'!GI$11:INDIRECT("'Полная ст-ть с уч.НЗС (Авто)'!GI"&amp;$J$26))/$D16)</f>
        <v>0</v>
      </c>
      <c r="GJ16" s="44">
        <f ca="1">IF($D16=0,0,SUMIF('Полная ст-ть с уч.НЗС (Авто)'!$YO$11:INDIRECT("'Полная ст-ть с уч.НЗС (Авто)'!YO"&amp;$J$26),$C16,'Полная ст-ть с уч.НЗС (Авто)'!GJ$11:INDIRECT("'Полная ст-ть с уч.НЗС (Авто)'!GJ"&amp;$J$26))/$D16)</f>
        <v>0</v>
      </c>
      <c r="GK16" s="44">
        <f ca="1">IF($D16=0,0,SUMIF('Полная ст-ть с уч.НЗС (Авто)'!$YO$11:INDIRECT("'Полная ст-ть с уч.НЗС (Авто)'!YO"&amp;$J$26),$C16,'Полная ст-ть с уч.НЗС (Авто)'!GK$11:INDIRECT("'Полная ст-ть с уч.НЗС (Авто)'!GK"&amp;$J$26))/$D16)</f>
        <v>0</v>
      </c>
      <c r="GL16" s="44">
        <f ca="1">IF($D16=0,0,SUMIF('Полная ст-ть с уч.НЗС (Авто)'!$YO$11:INDIRECT("'Полная ст-ть с уч.НЗС (Авто)'!YO"&amp;$J$26),$C16,'Полная ст-ть с уч.НЗС (Авто)'!GL$11:INDIRECT("'Полная ст-ть с уч.НЗС (Авто)'!GL"&amp;$J$26))/$D16)</f>
        <v>0</v>
      </c>
      <c r="GM16" s="44">
        <f ca="1">IF($D16=0,0,SUMIF('Полная ст-ть с уч.НЗС (Авто)'!$YO$11:INDIRECT("'Полная ст-ть с уч.НЗС (Авто)'!YO"&amp;$J$26),$C16,'Полная ст-ть с уч.НЗС (Авто)'!GM$11:INDIRECT("'Полная ст-ть с уч.НЗС (Авто)'!GM"&amp;$J$26))/$D16)</f>
        <v>0</v>
      </c>
      <c r="GN16" s="44">
        <f ca="1">IF($D16=0,0,SUMIF('Полная ст-ть с уч.НЗС (Авто)'!$YO$11:INDIRECT("'Полная ст-ть с уч.НЗС (Авто)'!YO"&amp;$J$26),$C16,'Полная ст-ть с уч.НЗС (Авто)'!GN$11:INDIRECT("'Полная ст-ть с уч.НЗС (Авто)'!GN"&amp;$J$26))/$D16)</f>
        <v>0</v>
      </c>
      <c r="GO16" s="44">
        <f ca="1">IF($D16=0,0,SUMIF('Полная ст-ть с уч.НЗС (Авто)'!$YO$11:INDIRECT("'Полная ст-ть с уч.НЗС (Авто)'!YO"&amp;$J$26),$C16,'Полная ст-ть с уч.НЗС (Авто)'!GO$11:INDIRECT("'Полная ст-ть с уч.НЗС (Авто)'!GO"&amp;$J$26))/$D16)</f>
        <v>0</v>
      </c>
      <c r="GP16" s="44">
        <f ca="1">IF($D16=0,0,SUMIF('Полная ст-ть с уч.НЗС (Авто)'!$YO$11:INDIRECT("'Полная ст-ть с уч.НЗС (Авто)'!YO"&amp;$J$26),$C16,'Полная ст-ть с уч.НЗС (Авто)'!GP$11:INDIRECT("'Полная ст-ть с уч.НЗС (Авто)'!GP"&amp;$J$26))/$D16)</f>
        <v>0</v>
      </c>
      <c r="GQ16" s="44">
        <f ca="1">IF($D16=0,0,SUMIF('Полная ст-ть с уч.НЗС (Авто)'!$YO$11:INDIRECT("'Полная ст-ть с уч.НЗС (Авто)'!YO"&amp;$J$26),$C16,'Полная ст-ть с уч.НЗС (Авто)'!GQ$11:INDIRECT("'Полная ст-ть с уч.НЗС (Авто)'!GQ"&amp;$J$26))/$D16)</f>
        <v>0</v>
      </c>
      <c r="GR16" s="44">
        <f ca="1">IF($D16=0,0,SUMIF('Полная ст-ть с уч.НЗС (Авто)'!$YO$11:INDIRECT("'Полная ст-ть с уч.НЗС (Авто)'!YO"&amp;$J$26),$C16,'Полная ст-ть с уч.НЗС (Авто)'!GR$11:INDIRECT("'Полная ст-ть с уч.НЗС (Авто)'!GR"&amp;$J$26))/$D16)</f>
        <v>0</v>
      </c>
      <c r="GS16" s="44">
        <f ca="1">IF($D16=0,0,SUMIF('Полная ст-ть с уч.НЗС (Авто)'!$YO$11:INDIRECT("'Полная ст-ть с уч.НЗС (Авто)'!YO"&amp;$J$26),$C16,'Полная ст-ть с уч.НЗС (Авто)'!GS$11:INDIRECT("'Полная ст-ть с уч.НЗС (Авто)'!GS"&amp;$J$26))/$D16)</f>
        <v>0</v>
      </c>
      <c r="GT16" s="44">
        <f ca="1">IF($D16=0,0,SUMIF('Полная ст-ть с уч.НЗС (Авто)'!$YO$11:INDIRECT("'Полная ст-ть с уч.НЗС (Авто)'!YO"&amp;$J$26),$C16,'Полная ст-ть с уч.НЗС (Авто)'!GT$11:INDIRECT("'Полная ст-ть с уч.НЗС (Авто)'!GT"&amp;$J$26))/$D16)</f>
        <v>0</v>
      </c>
      <c r="GU16" s="44">
        <f ca="1">IF($D16=0,0,SUMIF('Полная ст-ть с уч.НЗС (Авто)'!$YO$11:INDIRECT("'Полная ст-ть с уч.НЗС (Авто)'!YO"&amp;$J$26),$C16,'Полная ст-ть с уч.НЗС (Авто)'!GU$11:INDIRECT("'Полная ст-ть с уч.НЗС (Авто)'!GU"&amp;$J$26))/$D16)</f>
        <v>0</v>
      </c>
      <c r="GV16" s="44">
        <f ca="1">IF($D16=0,0,SUMIF('Полная ст-ть с уч.НЗС (Авто)'!$YO$11:INDIRECT("'Полная ст-ть с уч.НЗС (Авто)'!YO"&amp;$J$26),$C16,'Полная ст-ть с уч.НЗС (Авто)'!GV$11:INDIRECT("'Полная ст-ть с уч.НЗС (Авто)'!GV"&amp;$J$26))/$D16)</f>
        <v>0</v>
      </c>
      <c r="GW16" s="44">
        <f ca="1">IF($D16=0,0,SUMIF('Полная ст-ть с уч.НЗС (Авто)'!$YO$11:INDIRECT("'Полная ст-ть с уч.НЗС (Авто)'!YO"&amp;$J$26),$C16,'Полная ст-ть с уч.НЗС (Авто)'!GW$11:INDIRECT("'Полная ст-ть с уч.НЗС (Авто)'!GW"&amp;$J$26))/$D16)</f>
        <v>0</v>
      </c>
      <c r="GX16" s="44">
        <f ca="1">IF($D16=0,0,SUMIF('Полная ст-ть с уч.НЗС (Авто)'!$YO$11:INDIRECT("'Полная ст-ть с уч.НЗС (Авто)'!YO"&amp;$J$26),$C16,'Полная ст-ть с уч.НЗС (Авто)'!GX$11:INDIRECT("'Полная ст-ть с уч.НЗС (Авто)'!GX"&amp;$J$26))/$D16)</f>
        <v>0</v>
      </c>
      <c r="GY16" s="44">
        <f ca="1">IF($D16=0,0,SUMIF('Полная ст-ть с уч.НЗС (Авто)'!$YO$11:INDIRECT("'Полная ст-ть с уч.НЗС (Авто)'!YO"&amp;$J$26),$C16,'Полная ст-ть с уч.НЗС (Авто)'!GY$11:INDIRECT("'Полная ст-ть с уч.НЗС (Авто)'!GY"&amp;$J$26))/$D16)</f>
        <v>0</v>
      </c>
      <c r="GZ16" s="44">
        <f ca="1">IF($D16=0,0,SUMIF('Полная ст-ть с уч.НЗС (Авто)'!$YO$11:INDIRECT("'Полная ст-ть с уч.НЗС (Авто)'!YO"&amp;$J$26),$C16,'Полная ст-ть с уч.НЗС (Авто)'!GZ$11:INDIRECT("'Полная ст-ть с уч.НЗС (Авто)'!GZ"&amp;$J$26))/$D16)</f>
        <v>0</v>
      </c>
      <c r="HA16" s="44">
        <f ca="1">IF($D16=0,0,SUMIF('Полная ст-ть с уч.НЗС (Авто)'!$YO$11:INDIRECT("'Полная ст-ть с уч.НЗС (Авто)'!YO"&amp;$J$26),$C16,'Полная ст-ть с уч.НЗС (Авто)'!HA$11:INDIRECT("'Полная ст-ть с уч.НЗС (Авто)'!HA"&amp;$J$26))/$D16)</f>
        <v>0</v>
      </c>
      <c r="HB16" s="44">
        <f ca="1">IF($D16=0,0,SUMIF('Полная ст-ть с уч.НЗС (Авто)'!$YO$11:INDIRECT("'Полная ст-ть с уч.НЗС (Авто)'!YO"&amp;$J$26),$C16,'Полная ст-ть с уч.НЗС (Авто)'!HB$11:INDIRECT("'Полная ст-ть с уч.НЗС (Авто)'!HB"&amp;$J$26))/$D16)</f>
        <v>0</v>
      </c>
      <c r="HC16" s="44">
        <f ca="1">IF($D16=0,0,SUMIF('Полная ст-ть с уч.НЗС (Авто)'!$YO$11:INDIRECT("'Полная ст-ть с уч.НЗС (Авто)'!YO"&amp;$J$26),$C16,'Полная ст-ть с уч.НЗС (Авто)'!HC$11:INDIRECT("'Полная ст-ть с уч.НЗС (Авто)'!HC"&amp;$J$26))/$D16)</f>
        <v>0</v>
      </c>
      <c r="HD16" s="44">
        <f ca="1">IF($D16=0,0,SUMIF('Полная ст-ть с уч.НЗС (Авто)'!$YO$11:INDIRECT("'Полная ст-ть с уч.НЗС (Авто)'!YO"&amp;$J$26),$C16,'Полная ст-ть с уч.НЗС (Авто)'!HD$11:INDIRECT("'Полная ст-ть с уч.НЗС (Авто)'!HD"&amp;$J$26))/$D16)</f>
        <v>0</v>
      </c>
      <c r="HE16" s="44">
        <f ca="1">IF($D16=0,0,SUMIF('Полная ст-ть с уч.НЗС (Авто)'!$YO$11:INDIRECT("'Полная ст-ть с уч.НЗС (Авто)'!YO"&amp;$J$26),$C16,'Полная ст-ть с уч.НЗС (Авто)'!HE$11:INDIRECT("'Полная ст-ть с уч.НЗС (Авто)'!HE"&amp;$J$26))/$D16)</f>
        <v>0</v>
      </c>
      <c r="HF16" s="44">
        <f ca="1">IF($D16=0,0,SUMIF('Полная ст-ть с уч.НЗС (Авто)'!$YO$11:INDIRECT("'Полная ст-ть с уч.НЗС (Авто)'!YO"&amp;$J$26),$C16,'Полная ст-ть с уч.НЗС (Авто)'!HF$11:INDIRECT("'Полная ст-ть с уч.НЗС (Авто)'!HF"&amp;$J$26))/$D16)</f>
        <v>0</v>
      </c>
      <c r="HG16" s="44">
        <f ca="1">IF($D16=0,0,SUMIF('Полная ст-ть с уч.НЗС (Авто)'!$YO$11:INDIRECT("'Полная ст-ть с уч.НЗС (Авто)'!YO"&amp;$J$26),$C16,'Полная ст-ть с уч.НЗС (Авто)'!HG$11:INDIRECT("'Полная ст-ть с уч.НЗС (Авто)'!HG"&amp;$J$26))/$D16)</f>
        <v>0</v>
      </c>
      <c r="HH16" s="44">
        <f ca="1">IF($D16=0,0,SUMIF('Полная ст-ть с уч.НЗС (Авто)'!$YO$11:INDIRECT("'Полная ст-ть с уч.НЗС (Авто)'!YO"&amp;$J$26),$C16,'Полная ст-ть с уч.НЗС (Авто)'!HH$11:INDIRECT("'Полная ст-ть с уч.НЗС (Авто)'!HH"&amp;$J$26))/$D16)</f>
        <v>0</v>
      </c>
      <c r="HI16" s="44">
        <f ca="1">IF($D16=0,0,SUMIF('Полная ст-ть с уч.НЗС (Авто)'!$YO$11:INDIRECT("'Полная ст-ть с уч.НЗС (Авто)'!YO"&amp;$J$26),$C16,'Полная ст-ть с уч.НЗС (Авто)'!HI$11:INDIRECT("'Полная ст-ть с уч.НЗС (Авто)'!HI"&amp;$J$26))/$D16)</f>
        <v>0</v>
      </c>
      <c r="HJ16" s="44">
        <f ca="1">IF($D16=0,0,SUMIF('Полная ст-ть с уч.НЗС (Авто)'!$YO$11:INDIRECT("'Полная ст-ть с уч.НЗС (Авто)'!YO"&amp;$J$26),$C16,'Полная ст-ть с уч.НЗС (Авто)'!HJ$11:INDIRECT("'Полная ст-ть с уч.НЗС (Авто)'!HJ"&amp;$J$26))/$D16)</f>
        <v>0</v>
      </c>
      <c r="HK16" s="44">
        <f ca="1">IF($D16=0,0,SUMIF('Полная ст-ть с уч.НЗС (Авто)'!$YO$11:INDIRECT("'Полная ст-ть с уч.НЗС (Авто)'!YO"&amp;$J$26),$C16,'Полная ст-ть с уч.НЗС (Авто)'!HK$11:INDIRECT("'Полная ст-ть с уч.НЗС (Авто)'!HK"&amp;$J$26))/$D16)</f>
        <v>0</v>
      </c>
      <c r="HL16" s="44">
        <f ca="1">IF($D16=0,0,SUMIF('Полная ст-ть с уч.НЗС (Авто)'!$YO$11:INDIRECT("'Полная ст-ть с уч.НЗС (Авто)'!YO"&amp;$J$26),$C16,'Полная ст-ть с уч.НЗС (Авто)'!HL$11:INDIRECT("'Полная ст-ть с уч.НЗС (Авто)'!HL"&amp;$J$26))/$D16)</f>
        <v>0</v>
      </c>
      <c r="HM16" s="44">
        <f ca="1">IF($D16=0,0,SUMIF('Полная ст-ть с уч.НЗС (Авто)'!$YO$11:INDIRECT("'Полная ст-ть с уч.НЗС (Авто)'!YO"&amp;$J$26),$C16,'Полная ст-ть с уч.НЗС (Авто)'!HM$11:INDIRECT("'Полная ст-ть с уч.НЗС (Авто)'!HM"&amp;$J$26))/$D16)</f>
        <v>0</v>
      </c>
      <c r="HN16" s="44">
        <f ca="1">IF($D16=0,0,SUMIF('Полная ст-ть с уч.НЗС (Авто)'!$YO$11:INDIRECT("'Полная ст-ть с уч.НЗС (Авто)'!YO"&amp;$J$26),$C16,'Полная ст-ть с уч.НЗС (Авто)'!HN$11:INDIRECT("'Полная ст-ть с уч.НЗС (Авто)'!HN"&amp;$J$26))/$D16)</f>
        <v>0</v>
      </c>
      <c r="HO16" s="44">
        <f ca="1">IF($D16=0,0,SUMIF('Полная ст-ть с уч.НЗС (Авто)'!$YO$11:INDIRECT("'Полная ст-ть с уч.НЗС (Авто)'!YO"&amp;$J$26),$C16,'Полная ст-ть с уч.НЗС (Авто)'!HO$11:INDIRECT("'Полная ст-ть с уч.НЗС (Авто)'!HO"&amp;$J$26))/$D16)</f>
        <v>0</v>
      </c>
      <c r="HP16" s="44">
        <f ca="1">IF($D16=0,0,SUMIF('Полная ст-ть с уч.НЗС (Авто)'!$YO$11:INDIRECT("'Полная ст-ть с уч.НЗС (Авто)'!YO"&amp;$J$26),$C16,'Полная ст-ть с уч.НЗС (Авто)'!HP$11:INDIRECT("'Полная ст-ть с уч.НЗС (Авто)'!HP"&amp;$J$26))/$D16)</f>
        <v>0</v>
      </c>
      <c r="HQ16" s="44">
        <f ca="1">IF($D16=0,0,SUMIF('Полная ст-ть с уч.НЗС (Авто)'!$YO$11:INDIRECT("'Полная ст-ть с уч.НЗС (Авто)'!YO"&amp;$J$26),$C16,'Полная ст-ть с уч.НЗС (Авто)'!HQ$11:INDIRECT("'Полная ст-ть с уч.НЗС (Авто)'!HQ"&amp;$J$26))/$D16)</f>
        <v>0</v>
      </c>
      <c r="HR16" s="44">
        <f ca="1">IF($D16=0,0,SUMIF('Полная ст-ть с уч.НЗС (Авто)'!$YO$11:INDIRECT("'Полная ст-ть с уч.НЗС (Авто)'!YO"&amp;$J$26),$C16,'Полная ст-ть с уч.НЗС (Авто)'!HR$11:INDIRECT("'Полная ст-ть с уч.НЗС (Авто)'!HR"&amp;$J$26))/$D16)</f>
        <v>0</v>
      </c>
      <c r="HS16" s="44">
        <f ca="1">IF($D16=0,0,SUMIF('Полная ст-ть с уч.НЗС (Авто)'!$YO$11:INDIRECT("'Полная ст-ть с уч.НЗС (Авто)'!YO"&amp;$J$26),$C16,'Полная ст-ть с уч.НЗС (Авто)'!HS$11:INDIRECT("'Полная ст-ть с уч.НЗС (Авто)'!HS"&amp;$J$26))/$D16)</f>
        <v>0</v>
      </c>
      <c r="HT16" s="44">
        <f ca="1">IF($D16=0,0,SUMIF('Полная ст-ть с уч.НЗС (Авто)'!$YO$11:INDIRECT("'Полная ст-ть с уч.НЗС (Авто)'!YO"&amp;$J$26),$C16,'Полная ст-ть с уч.НЗС (Авто)'!HT$11:INDIRECT("'Полная ст-ть с уч.НЗС (Авто)'!HT"&amp;$J$26))/$D16)</f>
        <v>0</v>
      </c>
      <c r="HU16" s="44">
        <f ca="1">IF($D16=0,0,SUMIF('Полная ст-ть с уч.НЗС (Авто)'!$YO$11:INDIRECT("'Полная ст-ть с уч.НЗС (Авто)'!YO"&amp;$J$26),$C16,'Полная ст-ть с уч.НЗС (Авто)'!HU$11:INDIRECT("'Полная ст-ть с уч.НЗС (Авто)'!HU"&amp;$J$26))/$D16)</f>
        <v>0</v>
      </c>
      <c r="HV16" s="44">
        <f ca="1">IF($D16=0,0,SUMIF('Полная ст-ть с уч.НЗС (Авто)'!$YO$11:INDIRECT("'Полная ст-ть с уч.НЗС (Авто)'!YO"&amp;$J$26),$C16,'Полная ст-ть с уч.НЗС (Авто)'!HV$11:INDIRECT("'Полная ст-ть с уч.НЗС (Авто)'!HV"&amp;$J$26))/$D16)</f>
        <v>0</v>
      </c>
      <c r="HW16" s="44">
        <f ca="1">IF($D16=0,0,SUMIF('Полная ст-ть с уч.НЗС (Авто)'!$YO$11:INDIRECT("'Полная ст-ть с уч.НЗС (Авто)'!YO"&amp;$J$26),$C16,'Полная ст-ть с уч.НЗС (Авто)'!HW$11:INDIRECT("'Полная ст-ть с уч.НЗС (Авто)'!HW"&amp;$J$26))/$D16)</f>
        <v>0</v>
      </c>
      <c r="HX16" s="44">
        <f ca="1">IF($D16=0,0,SUMIF('Полная ст-ть с уч.НЗС (Авто)'!$YO$11:INDIRECT("'Полная ст-ть с уч.НЗС (Авто)'!YO"&amp;$J$26),$C16,'Полная ст-ть с уч.НЗС (Авто)'!HX$11:INDIRECT("'Полная ст-ть с уч.НЗС (Авто)'!HX"&amp;$J$26))/$D16)</f>
        <v>0</v>
      </c>
      <c r="HY16" s="44">
        <f ca="1">IF($D16=0,0,SUMIF('Полная ст-ть с уч.НЗС (Авто)'!$YO$11:INDIRECT("'Полная ст-ть с уч.НЗС (Авто)'!YO"&amp;$J$26),$C16,'Полная ст-ть с уч.НЗС (Авто)'!HY$11:INDIRECT("'Полная ст-ть с уч.НЗС (Авто)'!HY"&amp;$J$26))/$D16)</f>
        <v>0</v>
      </c>
      <c r="HZ16" s="44">
        <f ca="1">IF($D16=0,0,SUMIF('Полная ст-ть с уч.НЗС (Авто)'!$YO$11:INDIRECT("'Полная ст-ть с уч.НЗС (Авто)'!YO"&amp;$J$26),$C16,'Полная ст-ть с уч.НЗС (Авто)'!HZ$11:INDIRECT("'Полная ст-ть с уч.НЗС (Авто)'!HZ"&amp;$J$26))/$D16)</f>
        <v>0</v>
      </c>
      <c r="IA16" s="44">
        <f ca="1">IF($D16=0,0,SUMIF('Полная ст-ть с уч.НЗС (Авто)'!$YO$11:INDIRECT("'Полная ст-ть с уч.НЗС (Авто)'!YO"&amp;$J$26),$C16,'Полная ст-ть с уч.НЗС (Авто)'!IA$11:INDIRECT("'Полная ст-ть с уч.НЗС (Авто)'!IA"&amp;$J$26))/$D16)</f>
        <v>0</v>
      </c>
      <c r="IB16" s="44">
        <f ca="1">IF($D16=0,0,SUMIF('Полная ст-ть с уч.НЗС (Авто)'!$YO$11:INDIRECT("'Полная ст-ть с уч.НЗС (Авто)'!YO"&amp;$J$26),$C16,'Полная ст-ть с уч.НЗС (Авто)'!IB$11:INDIRECT("'Полная ст-ть с уч.НЗС (Авто)'!IB"&amp;$J$26))/$D16)</f>
        <v>0</v>
      </c>
      <c r="IC16" s="44">
        <f ca="1">IF($D16=0,0,SUMIF('Полная ст-ть с уч.НЗС (Авто)'!$YO$11:INDIRECT("'Полная ст-ть с уч.НЗС (Авто)'!YO"&amp;$J$26),$C16,'Полная ст-ть с уч.НЗС (Авто)'!IC$11:INDIRECT("'Полная ст-ть с уч.НЗС (Авто)'!IC"&amp;$J$26))/$D16)</f>
        <v>0</v>
      </c>
      <c r="ID16" s="44">
        <f ca="1">IF($D16=0,0,SUMIF('Полная ст-ть с уч.НЗС (Авто)'!$YO$11:INDIRECT("'Полная ст-ть с уч.НЗС (Авто)'!YO"&amp;$J$26),$C16,'Полная ст-ть с уч.НЗС (Авто)'!ID$11:INDIRECT("'Полная ст-ть с уч.НЗС (Авто)'!ID"&amp;$J$26))/$D16)</f>
        <v>0</v>
      </c>
      <c r="IE16" s="44">
        <f ca="1">IF($D16=0,0,SUMIF('Полная ст-ть с уч.НЗС (Авто)'!$YO$11:INDIRECT("'Полная ст-ть с уч.НЗС (Авто)'!YO"&amp;$J$26),$C16,'Полная ст-ть с уч.НЗС (Авто)'!IE$11:INDIRECT("'Полная ст-ть с уч.НЗС (Авто)'!IE"&amp;$J$26))/$D16)</f>
        <v>0</v>
      </c>
      <c r="IF16" s="44">
        <f ca="1">IF($D16=0,0,SUMIF('Полная ст-ть с уч.НЗС (Авто)'!$YO$11:INDIRECT("'Полная ст-ть с уч.НЗС (Авто)'!YO"&amp;$J$26),$C16,'Полная ст-ть с уч.НЗС (Авто)'!IF$11:INDIRECT("'Полная ст-ть с уч.НЗС (Авто)'!IF"&amp;$J$26))/$D16)</f>
        <v>0</v>
      </c>
      <c r="IG16" s="44">
        <f ca="1">IF($D16=0,0,SUMIF('Полная ст-ть с уч.НЗС (Авто)'!$YO$11:INDIRECT("'Полная ст-ть с уч.НЗС (Авто)'!YO"&amp;$J$26),$C16,'Полная ст-ть с уч.НЗС (Авто)'!IG$11:INDIRECT("'Полная ст-ть с уч.НЗС (Авто)'!IG"&amp;$J$26))/$D16)</f>
        <v>0</v>
      </c>
      <c r="IH16" s="44">
        <f ca="1">IF($D16=0,0,SUMIF('Полная ст-ть с уч.НЗС (Авто)'!$YO$11:INDIRECT("'Полная ст-ть с уч.НЗС (Авто)'!YO"&amp;$J$26),$C16,'Полная ст-ть с уч.НЗС (Авто)'!IH$11:INDIRECT("'Полная ст-ть с уч.НЗС (Авто)'!IH"&amp;$J$26))/$D16)</f>
        <v>0</v>
      </c>
      <c r="II16" s="44">
        <f ca="1">IF($D16=0,0,SUMIF('Полная ст-ть с уч.НЗС (Авто)'!$YO$11:INDIRECT("'Полная ст-ть с уч.НЗС (Авто)'!YO"&amp;$J$26),$C16,'Полная ст-ть с уч.НЗС (Авто)'!II$11:INDIRECT("'Полная ст-ть с уч.НЗС (Авто)'!II"&amp;$J$26))/$D16)</f>
        <v>0</v>
      </c>
      <c r="IJ16" s="44">
        <f ca="1">IF($D16=0,0,SUMIF('Полная ст-ть с уч.НЗС (Авто)'!$YO$11:INDIRECT("'Полная ст-ть с уч.НЗС (Авто)'!YO"&amp;$J$26),$C16,'Полная ст-ть с уч.НЗС (Авто)'!IJ$11:INDIRECT("'Полная ст-ть с уч.НЗС (Авто)'!IJ"&amp;$J$26))/$D16)</f>
        <v>0</v>
      </c>
      <c r="IK16" s="44">
        <f ca="1">IF($D16=0,0,SUMIF('Полная ст-ть с уч.НЗС (Авто)'!$YO$11:INDIRECT("'Полная ст-ть с уч.НЗС (Авто)'!YO"&amp;$J$26),$C16,'Полная ст-ть с уч.НЗС (Авто)'!IK$11:INDIRECT("'Полная ст-ть с уч.НЗС (Авто)'!IK"&amp;$J$26))/$D16)</f>
        <v>0</v>
      </c>
      <c r="IL16" s="44">
        <f ca="1">IF($D16=0,0,SUMIF('Полная ст-ть с уч.НЗС (Авто)'!$YO$11:INDIRECT("'Полная ст-ть с уч.НЗС (Авто)'!YO"&amp;$J$26),$C16,'Полная ст-ть с уч.НЗС (Авто)'!IL$11:INDIRECT("'Полная ст-ть с уч.НЗС (Авто)'!IL"&amp;$J$26))/$D16)</f>
        <v>0</v>
      </c>
      <c r="IM16" s="44">
        <f ca="1">IF($D16=0,0,SUMIF('Полная ст-ть с уч.НЗС (Авто)'!$YO$11:INDIRECT("'Полная ст-ть с уч.НЗС (Авто)'!YO"&amp;$J$26),$C16,'Полная ст-ть с уч.НЗС (Авто)'!IM$11:INDIRECT("'Полная ст-ть с уч.НЗС (Авто)'!IM"&amp;$J$26))/$D16)</f>
        <v>0</v>
      </c>
      <c r="IN16" s="44">
        <f ca="1">IF($D16=0,0,SUMIF('Полная ст-ть с уч.НЗС (Авто)'!$YO$11:INDIRECT("'Полная ст-ть с уч.НЗС (Авто)'!YO"&amp;$J$26),$C16,'Полная ст-ть с уч.НЗС (Авто)'!IN$11:INDIRECT("'Полная ст-ть с уч.НЗС (Авто)'!IN"&amp;$J$26))/$D16)</f>
        <v>0</v>
      </c>
      <c r="IO16" s="44">
        <f ca="1">IF($D16=0,0,SUMIF('Полная ст-ть с уч.НЗС (Авто)'!$YO$11:INDIRECT("'Полная ст-ть с уч.НЗС (Авто)'!YO"&amp;$J$26),$C16,'Полная ст-ть с уч.НЗС (Авто)'!IO$11:INDIRECT("'Полная ст-ть с уч.НЗС (Авто)'!IO"&amp;$J$26))/$D16)</f>
        <v>0</v>
      </c>
      <c r="IP16" s="44">
        <f ca="1">IF($D16=0,0,SUMIF('Полная ст-ть с уч.НЗС (Авто)'!$YO$11:INDIRECT("'Полная ст-ть с уч.НЗС (Авто)'!YO"&amp;$J$26),$C16,'Полная ст-ть с уч.НЗС (Авто)'!IP$11:INDIRECT("'Полная ст-ть с уч.НЗС (Авто)'!IP"&amp;$J$26))/$D16)</f>
        <v>0</v>
      </c>
      <c r="IQ16" s="44">
        <f ca="1">IF($D16=0,0,SUMIF('Полная ст-ть с уч.НЗС (Авто)'!$YO$11:INDIRECT("'Полная ст-ть с уч.НЗС (Авто)'!YO"&amp;$J$26),$C16,'Полная ст-ть с уч.НЗС (Авто)'!IQ$11:INDIRECT("'Полная ст-ть с уч.НЗС (Авто)'!IQ"&amp;$J$26))/$D16)</f>
        <v>0</v>
      </c>
      <c r="IR16" s="44">
        <f ca="1">IF($D16=0,0,SUMIF('Полная ст-ть с уч.НЗС (Авто)'!$YO$11:INDIRECT("'Полная ст-ть с уч.НЗС (Авто)'!YO"&amp;$J$26),$C16,'Полная ст-ть с уч.НЗС (Авто)'!IR$11:INDIRECT("'Полная ст-ть с уч.НЗС (Авто)'!IR"&amp;$J$26))/$D16)</f>
        <v>0</v>
      </c>
      <c r="IS16" s="44">
        <f ca="1">IF($D16=0,0,SUMIF('Полная ст-ть с уч.НЗС (Авто)'!$YO$11:INDIRECT("'Полная ст-ть с уч.НЗС (Авто)'!YO"&amp;$J$26),$C16,'Полная ст-ть с уч.НЗС (Авто)'!IS$11:INDIRECT("'Полная ст-ть с уч.НЗС (Авто)'!IS"&amp;$J$26))/$D16)</f>
        <v>0</v>
      </c>
      <c r="IT16" s="44">
        <f ca="1">IF($D16=0,0,SUMIF('Полная ст-ть с уч.НЗС (Авто)'!$YO$11:INDIRECT("'Полная ст-ть с уч.НЗС (Авто)'!YO"&amp;$J$26),$C16,'Полная ст-ть с уч.НЗС (Авто)'!IT$11:INDIRECT("'Полная ст-ть с уч.НЗС (Авто)'!IT"&amp;$J$26))/$D16)</f>
        <v>0</v>
      </c>
      <c r="IU16" s="44">
        <f ca="1">IF($D16=0,0,SUMIF('Полная ст-ть с уч.НЗС (Авто)'!$YO$11:INDIRECT("'Полная ст-ть с уч.НЗС (Авто)'!YO"&amp;$J$26),$C16,'Полная ст-ть с уч.НЗС (Авто)'!IU$11:INDIRECT("'Полная ст-ть с уч.НЗС (Авто)'!IU"&amp;$J$26))/$D16)</f>
        <v>0</v>
      </c>
      <c r="IV16" s="44">
        <f ca="1">IF($D16=0,0,SUMIF('Полная ст-ть с уч.НЗС (Авто)'!$YO$11:INDIRECT("'Полная ст-ть с уч.НЗС (Авто)'!YO"&amp;$J$26),$C16,'Полная ст-ть с уч.НЗС (Авто)'!IV$11:INDIRECT("'Полная ст-ть с уч.НЗС (Авто)'!IV"&amp;$J$26))/$D16)</f>
        <v>0</v>
      </c>
      <c r="IW16" s="44">
        <f ca="1">IF($D16=0,0,SUMIF('Полная ст-ть с уч.НЗС (Авто)'!$YO$11:INDIRECT("'Полная ст-ть с уч.НЗС (Авто)'!YO"&amp;$J$26),$C16,'Полная ст-ть с уч.НЗС (Авто)'!IW$11:INDIRECT("'Полная ст-ть с уч.НЗС (Авто)'!IW"&amp;$J$26))/$D16)</f>
        <v>0</v>
      </c>
      <c r="IX16" s="44">
        <f ca="1">IF($D16=0,0,SUMIF('Полная ст-ть с уч.НЗС (Авто)'!$YO$11:INDIRECT("'Полная ст-ть с уч.НЗС (Авто)'!YO"&amp;$J$26),$C16,'Полная ст-ть с уч.НЗС (Авто)'!IX$11:INDIRECT("'Полная ст-ть с уч.НЗС (Авто)'!IX"&amp;$J$26))/$D16)</f>
        <v>0</v>
      </c>
      <c r="IY16" s="44">
        <f ca="1">IF($D16=0,0,SUMIF('Полная ст-ть с уч.НЗС (Авто)'!$YO$11:INDIRECT("'Полная ст-ть с уч.НЗС (Авто)'!YO"&amp;$J$26),$C16,'Полная ст-ть с уч.НЗС (Авто)'!IY$11:INDIRECT("'Полная ст-ть с уч.НЗС (Авто)'!IY"&amp;$J$26))/$D16)</f>
        <v>0</v>
      </c>
      <c r="IZ16" s="44">
        <f ca="1">IF($D16=0,0,SUMIF('Полная ст-ть с уч.НЗС (Авто)'!$YO$11:INDIRECT("'Полная ст-ть с уч.НЗС (Авто)'!YO"&amp;$J$26),$C16,'Полная ст-ть с уч.НЗС (Авто)'!IZ$11:INDIRECT("'Полная ст-ть с уч.НЗС (Авто)'!IZ"&amp;$J$26))/$D16)</f>
        <v>0</v>
      </c>
      <c r="JA16" s="44">
        <f ca="1">IF($D16=0,0,SUMIF('Полная ст-ть с уч.НЗС (Авто)'!$YO$11:INDIRECT("'Полная ст-ть с уч.НЗС (Авто)'!YO"&amp;$J$26),$C16,'Полная ст-ть с уч.НЗС (Авто)'!JA$11:INDIRECT("'Полная ст-ть с уч.НЗС (Авто)'!JA"&amp;$J$26))/$D16)</f>
        <v>0</v>
      </c>
      <c r="JB16" s="44">
        <f ca="1">IF($D16=0,0,SUMIF('Полная ст-ть с уч.НЗС (Авто)'!$YO$11:INDIRECT("'Полная ст-ть с уч.НЗС (Авто)'!YO"&amp;$J$26),$C16,'Полная ст-ть с уч.НЗС (Авто)'!JB$11:INDIRECT("'Полная ст-ть с уч.НЗС (Авто)'!JB"&amp;$J$26))/$D16)</f>
        <v>0</v>
      </c>
      <c r="JC16" s="44">
        <f ca="1">IF($D16=0,0,SUMIF('Полная ст-ть с уч.НЗС (Авто)'!$YO$11:INDIRECT("'Полная ст-ть с уч.НЗС (Авто)'!YO"&amp;$J$26),$C16,'Полная ст-ть с уч.НЗС (Авто)'!JC$11:INDIRECT("'Полная ст-ть с уч.НЗС (Авто)'!JC"&amp;$J$26))/$D16)</f>
        <v>0</v>
      </c>
      <c r="JD16" s="44">
        <f ca="1">IF($D16=0,0,SUMIF('Полная ст-ть с уч.НЗС (Авто)'!$YO$11:INDIRECT("'Полная ст-ть с уч.НЗС (Авто)'!YO"&amp;$J$26),$C16,'Полная ст-ть с уч.НЗС (Авто)'!JD$11:INDIRECT("'Полная ст-ть с уч.НЗС (Авто)'!JD"&amp;$J$26))/$D16)</f>
        <v>0</v>
      </c>
      <c r="JE16" s="44">
        <f ca="1">IF($D16=0,0,SUMIF('Полная ст-ть с уч.НЗС (Авто)'!$YO$11:INDIRECT("'Полная ст-ть с уч.НЗС (Авто)'!YO"&amp;$J$26),$C16,'Полная ст-ть с уч.НЗС (Авто)'!JE$11:INDIRECT("'Полная ст-ть с уч.НЗС (Авто)'!JE"&amp;$J$26))/$D16)</f>
        <v>0</v>
      </c>
      <c r="JF16" s="44">
        <f ca="1">IF($D16=0,0,SUMIF('Полная ст-ть с уч.НЗС (Авто)'!$YO$11:INDIRECT("'Полная ст-ть с уч.НЗС (Авто)'!YO"&amp;$J$26),$C16,'Полная ст-ть с уч.НЗС (Авто)'!JF$11:INDIRECT("'Полная ст-ть с уч.НЗС (Авто)'!JF"&amp;$J$26))/$D16)</f>
        <v>0</v>
      </c>
      <c r="JG16" s="44">
        <f ca="1">IF($D16=0,0,SUMIF('Полная ст-ть с уч.НЗС (Авто)'!$YO$11:INDIRECT("'Полная ст-ть с уч.НЗС (Авто)'!YO"&amp;$J$26),$C16,'Полная ст-ть с уч.НЗС (Авто)'!JG$11:INDIRECT("'Полная ст-ть с уч.НЗС (Авто)'!JG"&amp;$J$26))/$D16)</f>
        <v>0</v>
      </c>
      <c r="JH16" s="44">
        <f ca="1">IF($D16=0,0,SUMIF('Полная ст-ть с уч.НЗС (Авто)'!$YO$11:INDIRECT("'Полная ст-ть с уч.НЗС (Авто)'!YO"&amp;$J$26),$C16,'Полная ст-ть с уч.НЗС (Авто)'!JH$11:INDIRECT("'Полная ст-ть с уч.НЗС (Авто)'!JH"&amp;$J$26))/$D16)</f>
        <v>0</v>
      </c>
      <c r="JI16" s="44">
        <f ca="1">IF($D16=0,0,SUMIF('Полная ст-ть с уч.НЗС (Авто)'!$YO$11:INDIRECT("'Полная ст-ть с уч.НЗС (Авто)'!YO"&amp;$J$26),$C16,'Полная ст-ть с уч.НЗС (Авто)'!JI$11:INDIRECT("'Полная ст-ть с уч.НЗС (Авто)'!JI"&amp;$J$26))/$D16)</f>
        <v>0</v>
      </c>
      <c r="JJ16" s="44">
        <f ca="1">IF($D16=0,0,SUMIF('Полная ст-ть с уч.НЗС (Авто)'!$YO$11:INDIRECT("'Полная ст-ть с уч.НЗС (Авто)'!YO"&amp;$J$26),$C16,'Полная ст-ть с уч.НЗС (Авто)'!JJ$11:INDIRECT("'Полная ст-ть с уч.НЗС (Авто)'!JJ"&amp;$J$26))/$D16)</f>
        <v>0</v>
      </c>
      <c r="JK16" s="44">
        <f ca="1">IF($D16=0,0,SUMIF('Полная ст-ть с уч.НЗС (Авто)'!$YO$11:INDIRECT("'Полная ст-ть с уч.НЗС (Авто)'!YO"&amp;$J$26),$C16,'Полная ст-ть с уч.НЗС (Авто)'!JK$11:INDIRECT("'Полная ст-ть с уч.НЗС (Авто)'!JK"&amp;$J$26))/$D16)</f>
        <v>0</v>
      </c>
      <c r="JL16" s="44">
        <f ca="1">IF($D16=0,0,SUMIF('Полная ст-ть с уч.НЗС (Авто)'!$YO$11:INDIRECT("'Полная ст-ть с уч.НЗС (Авто)'!YO"&amp;$J$26),$C16,'Полная ст-ть с уч.НЗС (Авто)'!JL$11:INDIRECT("'Полная ст-ть с уч.НЗС (Авто)'!JL"&amp;$J$26))/$D16)</f>
        <v>0</v>
      </c>
      <c r="JM16" s="44">
        <f ca="1">IF($D16=0,0,SUMIF('Полная ст-ть с уч.НЗС (Авто)'!$YO$11:INDIRECT("'Полная ст-ть с уч.НЗС (Авто)'!YO"&amp;$J$26),$C16,'Полная ст-ть с уч.НЗС (Авто)'!JM$11:INDIRECT("'Полная ст-ть с уч.НЗС (Авто)'!JM"&amp;$J$26))/$D16)</f>
        <v>0</v>
      </c>
      <c r="JN16" s="44">
        <f ca="1">IF($D16=0,0,SUMIF('Полная ст-ть с уч.НЗС (Авто)'!$YO$11:INDIRECT("'Полная ст-ть с уч.НЗС (Авто)'!YO"&amp;$J$26),$C16,'Полная ст-ть с уч.НЗС (Авто)'!JN$11:INDIRECT("'Полная ст-ть с уч.НЗС (Авто)'!JN"&amp;$J$26))/$D16)</f>
        <v>0</v>
      </c>
      <c r="JO16" s="44">
        <f ca="1">IF($D16=0,0,SUMIF('Полная ст-ть с уч.НЗС (Авто)'!$YO$11:INDIRECT("'Полная ст-ть с уч.НЗС (Авто)'!YO"&amp;$J$26),$C16,'Полная ст-ть с уч.НЗС (Авто)'!JO$11:INDIRECT("'Полная ст-ть с уч.НЗС (Авто)'!JO"&amp;$J$26))/$D16)</f>
        <v>0</v>
      </c>
      <c r="JP16" s="44">
        <f ca="1">IF($D16=0,0,SUMIF('Полная ст-ть с уч.НЗС (Авто)'!$YO$11:INDIRECT("'Полная ст-ть с уч.НЗС (Авто)'!YO"&amp;$J$26),$C16,'Полная ст-ть с уч.НЗС (Авто)'!JP$11:INDIRECT("'Полная ст-ть с уч.НЗС (Авто)'!JP"&amp;$J$26))/$D16)</f>
        <v>0</v>
      </c>
      <c r="JQ16" s="44">
        <f ca="1">IF($D16=0,0,SUMIF('Полная ст-ть с уч.НЗС (Авто)'!$YO$11:INDIRECT("'Полная ст-ть с уч.НЗС (Авто)'!YO"&amp;$J$26),$C16,'Полная ст-ть с уч.НЗС (Авто)'!JQ$11:INDIRECT("'Полная ст-ть с уч.НЗС (Авто)'!JQ"&amp;$J$26))/$D16)</f>
        <v>0</v>
      </c>
      <c r="JR16" s="44">
        <f ca="1">IF($D16=0,0,SUMIF('Полная ст-ть с уч.НЗС (Авто)'!$YO$11:INDIRECT("'Полная ст-ть с уч.НЗС (Авто)'!YO"&amp;$J$26),$C16,'Полная ст-ть с уч.НЗС (Авто)'!JR$11:INDIRECT("'Полная ст-ть с уч.НЗС (Авто)'!JR"&amp;$J$26))/$D16)</f>
        <v>0</v>
      </c>
      <c r="JS16" s="44">
        <f ca="1">IF($D16=0,0,SUMIF('Полная ст-ть с уч.НЗС (Авто)'!$YO$11:INDIRECT("'Полная ст-ть с уч.НЗС (Авто)'!YO"&amp;$J$26),$C16,'Полная ст-ть с уч.НЗС (Авто)'!JS$11:INDIRECT("'Полная ст-ть с уч.НЗС (Авто)'!JS"&amp;$J$26))/$D16)</f>
        <v>0</v>
      </c>
      <c r="JT16" s="44">
        <f ca="1">IF($D16=0,0,SUMIF('Полная ст-ть с уч.НЗС (Авто)'!$YO$11:INDIRECT("'Полная ст-ть с уч.НЗС (Авто)'!YO"&amp;$J$26),$C16,'Полная ст-ть с уч.НЗС (Авто)'!JT$11:INDIRECT("'Полная ст-ть с уч.НЗС (Авто)'!JT"&amp;$J$26))/$D16)</f>
        <v>0</v>
      </c>
      <c r="JU16" s="44">
        <f ca="1">IF($D16=0,0,SUMIF('Полная ст-ть с уч.НЗС (Авто)'!$YO$11:INDIRECT("'Полная ст-ть с уч.НЗС (Авто)'!YO"&amp;$J$26),$C16,'Полная ст-ть с уч.НЗС (Авто)'!JU$11:INDIRECT("'Полная ст-ть с уч.НЗС (Авто)'!JU"&amp;$J$26))/$D16)</f>
        <v>0</v>
      </c>
      <c r="JV16" s="44">
        <f ca="1">IF($D16=0,0,SUMIF('Полная ст-ть с уч.НЗС (Авто)'!$YO$11:INDIRECT("'Полная ст-ть с уч.НЗС (Авто)'!YO"&amp;$J$26),$C16,'Полная ст-ть с уч.НЗС (Авто)'!JV$11:INDIRECT("'Полная ст-ть с уч.НЗС (Авто)'!JV"&amp;$J$26))/$D16)</f>
        <v>0</v>
      </c>
      <c r="JW16" s="44">
        <f ca="1">IF($D16=0,0,SUMIF('Полная ст-ть с уч.НЗС (Авто)'!$YO$11:INDIRECT("'Полная ст-ть с уч.НЗС (Авто)'!YO"&amp;$J$26),$C16,'Полная ст-ть с уч.НЗС (Авто)'!JW$11:INDIRECT("'Полная ст-ть с уч.НЗС (Авто)'!JW"&amp;$J$26))/$D16)</f>
        <v>0</v>
      </c>
      <c r="JX16" s="44">
        <f ca="1">IF($D16=0,0,SUMIF('Полная ст-ть с уч.НЗС (Авто)'!$YO$11:INDIRECT("'Полная ст-ть с уч.НЗС (Авто)'!YO"&amp;$J$26),$C16,'Полная ст-ть с уч.НЗС (Авто)'!JX$11:INDIRECT("'Полная ст-ть с уч.НЗС (Авто)'!JX"&amp;$J$26))/$D16)</f>
        <v>0</v>
      </c>
      <c r="JY16" s="44">
        <f ca="1">IF($D16=0,0,SUMIF('Полная ст-ть с уч.НЗС (Авто)'!$YO$11:INDIRECT("'Полная ст-ть с уч.НЗС (Авто)'!YO"&amp;$J$26),$C16,'Полная ст-ть с уч.НЗС (Авто)'!JY$11:INDIRECT("'Полная ст-ть с уч.НЗС (Авто)'!JY"&amp;$J$26))/$D16)</f>
        <v>0</v>
      </c>
      <c r="JZ16" s="44">
        <f ca="1">IF($D16=0,0,SUMIF('Полная ст-ть с уч.НЗС (Авто)'!$YO$11:INDIRECT("'Полная ст-ть с уч.НЗС (Авто)'!YO"&amp;$J$26),$C16,'Полная ст-ть с уч.НЗС (Авто)'!JZ$11:INDIRECT("'Полная ст-ть с уч.НЗС (Авто)'!JZ"&amp;$J$26))/$D16)</f>
        <v>0</v>
      </c>
      <c r="KA16" s="44">
        <f ca="1">IF($D16=0,0,SUMIF('Полная ст-ть с уч.НЗС (Авто)'!$YO$11:INDIRECT("'Полная ст-ть с уч.НЗС (Авто)'!YO"&amp;$J$26),$C16,'Полная ст-ть с уч.НЗС (Авто)'!KA$11:INDIRECT("'Полная ст-ть с уч.НЗС (Авто)'!KA"&amp;$J$26))/$D16)</f>
        <v>0</v>
      </c>
      <c r="KB16" s="44">
        <f ca="1">IF($D16=0,0,SUMIF('Полная ст-ть с уч.НЗС (Авто)'!$YO$11:INDIRECT("'Полная ст-ть с уч.НЗС (Авто)'!YO"&amp;$J$26),$C16,'Полная ст-ть с уч.НЗС (Авто)'!KB$11:INDIRECT("'Полная ст-ть с уч.НЗС (Авто)'!KB"&amp;$J$26))/$D16)</f>
        <v>0</v>
      </c>
      <c r="KC16" s="44">
        <f ca="1">IF($D16=0,0,SUMIF('Полная ст-ть с уч.НЗС (Авто)'!$YO$11:INDIRECT("'Полная ст-ть с уч.НЗС (Авто)'!YO"&amp;$J$26),$C16,'Полная ст-ть с уч.НЗС (Авто)'!KC$11:INDIRECT("'Полная ст-ть с уч.НЗС (Авто)'!KC"&amp;$J$26))/$D16)</f>
        <v>0</v>
      </c>
      <c r="KD16" s="44">
        <f ca="1">IF($D16=0,0,SUMIF('Полная ст-ть с уч.НЗС (Авто)'!$YO$11:INDIRECT("'Полная ст-ть с уч.НЗС (Авто)'!YO"&amp;$J$26),$C16,'Полная ст-ть с уч.НЗС (Авто)'!KD$11:INDIRECT("'Полная ст-ть с уч.НЗС (Авто)'!KD"&amp;$J$26))/$D16)</f>
        <v>0</v>
      </c>
      <c r="KE16" s="44">
        <f ca="1">IF($D16=0,0,SUMIF('Полная ст-ть с уч.НЗС (Авто)'!$YO$11:INDIRECT("'Полная ст-ть с уч.НЗС (Авто)'!YO"&amp;$J$26),$C16,'Полная ст-ть с уч.НЗС (Авто)'!KE$11:INDIRECT("'Полная ст-ть с уч.НЗС (Авто)'!KE"&amp;$J$26))/$D16)</f>
        <v>0</v>
      </c>
      <c r="KF16" s="44">
        <f ca="1">IF($D16=0,0,SUMIF('Полная ст-ть с уч.НЗС (Авто)'!$YO$11:INDIRECT("'Полная ст-ть с уч.НЗС (Авто)'!YO"&amp;$J$26),$C16,'Полная ст-ть с уч.НЗС (Авто)'!KF$11:INDIRECT("'Полная ст-ть с уч.НЗС (Авто)'!KF"&amp;$J$26))/$D16)</f>
        <v>0</v>
      </c>
      <c r="KG16" s="44">
        <f ca="1">IF($D16=0,0,SUMIF('Полная ст-ть с уч.НЗС (Авто)'!$YO$11:INDIRECT("'Полная ст-ть с уч.НЗС (Авто)'!YO"&amp;$J$26),$C16,'Полная ст-ть с уч.НЗС (Авто)'!KG$11:INDIRECT("'Полная ст-ть с уч.НЗС (Авто)'!KG"&amp;$J$26))/$D16)</f>
        <v>0</v>
      </c>
      <c r="KH16" s="44">
        <f ca="1">IF($D16=0,0,SUMIF('Полная ст-ть с уч.НЗС (Авто)'!$YO$11:INDIRECT("'Полная ст-ть с уч.НЗС (Авто)'!YO"&amp;$J$26),$C16,'Полная ст-ть с уч.НЗС (Авто)'!KH$11:INDIRECT("'Полная ст-ть с уч.НЗС (Авто)'!KH"&amp;$J$26))/$D16)</f>
        <v>0</v>
      </c>
      <c r="KI16" s="44">
        <f ca="1">IF($D16=0,0,SUMIF('Полная ст-ть с уч.НЗС (Авто)'!$YO$11:INDIRECT("'Полная ст-ть с уч.НЗС (Авто)'!YO"&amp;$J$26),$C16,'Полная ст-ть с уч.НЗС (Авто)'!KI$11:INDIRECT("'Полная ст-ть с уч.НЗС (Авто)'!KI"&amp;$J$26))/$D16)</f>
        <v>0</v>
      </c>
      <c r="KJ16" s="44">
        <f ca="1">IF($D16=0,0,SUMIF('Полная ст-ть с уч.НЗС (Авто)'!$YO$11:INDIRECT("'Полная ст-ть с уч.НЗС (Авто)'!YO"&amp;$J$26),$C16,'Полная ст-ть с уч.НЗС (Авто)'!KJ$11:INDIRECT("'Полная ст-ть с уч.НЗС (Авто)'!KJ"&amp;$J$26))/$D16)</f>
        <v>0</v>
      </c>
      <c r="KK16" s="44">
        <f ca="1">IF($D16=0,0,SUMIF('Полная ст-ть с уч.НЗС (Авто)'!$YO$11:INDIRECT("'Полная ст-ть с уч.НЗС (Авто)'!YO"&amp;$J$26),$C16,'Полная ст-ть с уч.НЗС (Авто)'!KK$11:INDIRECT("'Полная ст-ть с уч.НЗС (Авто)'!KK"&amp;$J$26))/$D16)</f>
        <v>0</v>
      </c>
      <c r="KL16" s="44">
        <f ca="1">IF($D16=0,0,SUMIF('Полная ст-ть с уч.НЗС (Авто)'!$YO$11:INDIRECT("'Полная ст-ть с уч.НЗС (Авто)'!YO"&amp;$J$26),$C16,'Полная ст-ть с уч.НЗС (Авто)'!KL$11:INDIRECT("'Полная ст-ть с уч.НЗС (Авто)'!KL"&amp;$J$26))/$D16)</f>
        <v>0</v>
      </c>
      <c r="KM16" s="44">
        <f ca="1">IF($D16=0,0,SUMIF('Полная ст-ть с уч.НЗС (Авто)'!$YO$11:INDIRECT("'Полная ст-ть с уч.НЗС (Авто)'!YO"&amp;$J$26),$C16,'Полная ст-ть с уч.НЗС (Авто)'!KM$11:INDIRECT("'Полная ст-ть с уч.НЗС (Авто)'!KM"&amp;$J$26))/$D16)</f>
        <v>0</v>
      </c>
      <c r="KN16" s="44">
        <f ca="1">IF($D16=0,0,SUMIF('Полная ст-ть с уч.НЗС (Авто)'!$YO$11:INDIRECT("'Полная ст-ть с уч.НЗС (Авто)'!YO"&amp;$J$26),$C16,'Полная ст-ть с уч.НЗС (Авто)'!KN$11:INDIRECT("'Полная ст-ть с уч.НЗС (Авто)'!KN"&amp;$J$26))/$D16)</f>
        <v>0</v>
      </c>
      <c r="KO16" s="44">
        <f ca="1">IF($D16=0,0,SUMIF('Полная ст-ть с уч.НЗС (Авто)'!$YO$11:INDIRECT("'Полная ст-ть с уч.НЗС (Авто)'!YO"&amp;$J$26),$C16,'Полная ст-ть с уч.НЗС (Авто)'!KO$11:INDIRECT("'Полная ст-ть с уч.НЗС (Авто)'!KO"&amp;$J$26))/$D16)</f>
        <v>0</v>
      </c>
      <c r="KP16" s="44">
        <f ca="1">IF($D16=0,0,SUMIF('Полная ст-ть с уч.НЗС (Авто)'!$YO$11:INDIRECT("'Полная ст-ть с уч.НЗС (Авто)'!YO"&amp;$J$26),$C16,'Полная ст-ть с уч.НЗС (Авто)'!KP$11:INDIRECT("'Полная ст-ть с уч.НЗС (Авто)'!KP"&amp;$J$26))/$D16)</f>
        <v>0</v>
      </c>
      <c r="KQ16" s="44">
        <f ca="1">IF($D16=0,0,SUMIF('Полная ст-ть с уч.НЗС (Авто)'!$YO$11:INDIRECT("'Полная ст-ть с уч.НЗС (Авто)'!YO"&amp;$J$26),$C16,'Полная ст-ть с уч.НЗС (Авто)'!KQ$11:INDIRECT("'Полная ст-ть с уч.НЗС (Авто)'!KQ"&amp;$J$26))/$D16)</f>
        <v>0</v>
      </c>
      <c r="KR16" s="44">
        <f ca="1">IF($D16=0,0,SUMIF('Полная ст-ть с уч.НЗС (Авто)'!$YO$11:INDIRECT("'Полная ст-ть с уч.НЗС (Авто)'!YO"&amp;$J$26),$C16,'Полная ст-ть с уч.НЗС (Авто)'!KR$11:INDIRECT("'Полная ст-ть с уч.НЗС (Авто)'!KR"&amp;$J$26))/$D16)</f>
        <v>0</v>
      </c>
      <c r="KS16" s="44">
        <f ca="1">IF($D16=0,0,SUMIF('Полная ст-ть с уч.НЗС (Авто)'!$YO$11:INDIRECT("'Полная ст-ть с уч.НЗС (Авто)'!YO"&amp;$J$26),$C16,'Полная ст-ть с уч.НЗС (Авто)'!KS$11:INDIRECT("'Полная ст-ть с уч.НЗС (Авто)'!KS"&amp;$J$26))/$D16)</f>
        <v>0</v>
      </c>
      <c r="KT16" s="44">
        <f ca="1">IF($D16=0,0,SUMIF('Полная ст-ть с уч.НЗС (Авто)'!$YO$11:INDIRECT("'Полная ст-ть с уч.НЗС (Авто)'!YO"&amp;$J$26),$C16,'Полная ст-ть с уч.НЗС (Авто)'!KT$11:INDIRECT("'Полная ст-ть с уч.НЗС (Авто)'!KT"&amp;$J$26))/$D16)</f>
        <v>0</v>
      </c>
      <c r="KU16" s="44">
        <f ca="1">IF($D16=0,0,SUMIF('Полная ст-ть с уч.НЗС (Авто)'!$YO$11:INDIRECT("'Полная ст-ть с уч.НЗС (Авто)'!YO"&amp;$J$26),$C16,'Полная ст-ть с уч.НЗС (Авто)'!KU$11:INDIRECT("'Полная ст-ть с уч.НЗС (Авто)'!KU"&amp;$J$26))/$D16)</f>
        <v>0</v>
      </c>
      <c r="KV16" s="44">
        <f ca="1">IF($D16=0,0,SUMIF('Полная ст-ть с уч.НЗС (Авто)'!$YO$11:INDIRECT("'Полная ст-ть с уч.НЗС (Авто)'!YO"&amp;$J$26),$C16,'Полная ст-ть с уч.НЗС (Авто)'!KV$11:INDIRECT("'Полная ст-ть с уч.НЗС (Авто)'!KV"&amp;$J$26))/$D16)</f>
        <v>0</v>
      </c>
      <c r="KW16" s="44">
        <f ca="1">IF($D16=0,0,SUMIF('Полная ст-ть с уч.НЗС (Авто)'!$YO$11:INDIRECT("'Полная ст-ть с уч.НЗС (Авто)'!YO"&amp;$J$26),$C16,'Полная ст-ть с уч.НЗС (Авто)'!KW$11:INDIRECT("'Полная ст-ть с уч.НЗС (Авто)'!KW"&amp;$J$26))/$D16)</f>
        <v>0</v>
      </c>
      <c r="KX16" s="44">
        <f ca="1">IF($D16=0,0,SUMIF('Полная ст-ть с уч.НЗС (Авто)'!$YO$11:INDIRECT("'Полная ст-ть с уч.НЗС (Авто)'!YO"&amp;$J$26),$C16,'Полная ст-ть с уч.НЗС (Авто)'!KX$11:INDIRECT("'Полная ст-ть с уч.НЗС (Авто)'!KX"&amp;$J$26))/$D16)</f>
        <v>0</v>
      </c>
      <c r="KY16" s="44">
        <f ca="1">IF($D16=0,0,SUMIF('Полная ст-ть с уч.НЗС (Авто)'!$YO$11:INDIRECT("'Полная ст-ть с уч.НЗС (Авто)'!YO"&amp;$J$26),$C16,'Полная ст-ть с уч.НЗС (Авто)'!KY$11:INDIRECT("'Полная ст-ть с уч.НЗС (Авто)'!KY"&amp;$J$26))/$D16)</f>
        <v>0</v>
      </c>
      <c r="KZ16" s="44">
        <f ca="1">IF($D16=0,0,SUMIF('Полная ст-ть с уч.НЗС (Авто)'!$YO$11:INDIRECT("'Полная ст-ть с уч.НЗС (Авто)'!YO"&amp;$J$26),$C16,'Полная ст-ть с уч.НЗС (Авто)'!KZ$11:INDIRECT("'Полная ст-ть с уч.НЗС (Авто)'!KZ"&amp;$J$26))/$D16)</f>
        <v>0</v>
      </c>
      <c r="LA16" s="44">
        <f ca="1">IF($D16=0,0,SUMIF('Полная ст-ть с уч.НЗС (Авто)'!$YO$11:INDIRECT("'Полная ст-ть с уч.НЗС (Авто)'!YO"&amp;$J$26),$C16,'Полная ст-ть с уч.НЗС (Авто)'!LA$11:INDIRECT("'Полная ст-ть с уч.НЗС (Авто)'!LA"&amp;$J$26))/$D16)</f>
        <v>0</v>
      </c>
      <c r="LB16" s="44">
        <f ca="1">IF($D16=0,0,SUMIF('Полная ст-ть с уч.НЗС (Авто)'!$YO$11:INDIRECT("'Полная ст-ть с уч.НЗС (Авто)'!YO"&amp;$J$26),$C16,'Полная ст-ть с уч.НЗС (Авто)'!LB$11:INDIRECT("'Полная ст-ть с уч.НЗС (Авто)'!LB"&amp;$J$26))/$D16)</f>
        <v>0</v>
      </c>
      <c r="LC16" s="44">
        <f ca="1">IF($D16=0,0,SUMIF('Полная ст-ть с уч.НЗС (Авто)'!$YO$11:INDIRECT("'Полная ст-ть с уч.НЗС (Авто)'!YO"&amp;$J$26),$C16,'Полная ст-ть с уч.НЗС (Авто)'!LC$11:INDIRECT("'Полная ст-ть с уч.НЗС (Авто)'!LC"&amp;$J$26))/$D16)</f>
        <v>0</v>
      </c>
      <c r="LD16" s="44">
        <f ca="1">IF($D16=0,0,SUMIF('Полная ст-ть с уч.НЗС (Авто)'!$YO$11:INDIRECT("'Полная ст-ть с уч.НЗС (Авто)'!YO"&amp;$J$26),$C16,'Полная ст-ть с уч.НЗС (Авто)'!LD$11:INDIRECT("'Полная ст-ть с уч.НЗС (Авто)'!LD"&amp;$J$26))/$D16)</f>
        <v>0</v>
      </c>
      <c r="LE16" s="44">
        <f ca="1">IF($D16=0,0,SUMIF('Полная ст-ть с уч.НЗС (Авто)'!$YO$11:INDIRECT("'Полная ст-ть с уч.НЗС (Авто)'!YO"&amp;$J$26),$C16,'Полная ст-ть с уч.НЗС (Авто)'!LE$11:INDIRECT("'Полная ст-ть с уч.НЗС (Авто)'!LE"&amp;$J$26))/$D16)</f>
        <v>0</v>
      </c>
      <c r="LF16" s="44">
        <f ca="1">IF($D16=0,0,SUMIF('Полная ст-ть с уч.НЗС (Авто)'!$YO$11:INDIRECT("'Полная ст-ть с уч.НЗС (Авто)'!YO"&amp;$J$26),$C16,'Полная ст-ть с уч.НЗС (Авто)'!LF$11:INDIRECT("'Полная ст-ть с уч.НЗС (Авто)'!LF"&amp;$J$26))/$D16)</f>
        <v>0</v>
      </c>
      <c r="LG16" s="44">
        <f ca="1">IF($D16=0,0,SUMIF('Полная ст-ть с уч.НЗС (Авто)'!$YO$11:INDIRECT("'Полная ст-ть с уч.НЗС (Авто)'!YO"&amp;$J$26),$C16,'Полная ст-ть с уч.НЗС (Авто)'!LG$11:INDIRECT("'Полная ст-ть с уч.НЗС (Авто)'!LG"&amp;$J$26))/$D16)</f>
        <v>0</v>
      </c>
      <c r="LH16" s="44">
        <f ca="1">IF($D16=0,0,SUMIF('Полная ст-ть с уч.НЗС (Авто)'!$YO$11:INDIRECT("'Полная ст-ть с уч.НЗС (Авто)'!YO"&amp;$J$26),$C16,'Полная ст-ть с уч.НЗС (Авто)'!LH$11:INDIRECT("'Полная ст-ть с уч.НЗС (Авто)'!LH"&amp;$J$26))/$D16)</f>
        <v>0</v>
      </c>
      <c r="LI16" s="44">
        <f ca="1">IF($D16=0,0,SUMIF('Полная ст-ть с уч.НЗС (Авто)'!$YO$11:INDIRECT("'Полная ст-ть с уч.НЗС (Авто)'!YO"&amp;$J$26),$C16,'Полная ст-ть с уч.НЗС (Авто)'!LI$11:INDIRECT("'Полная ст-ть с уч.НЗС (Авто)'!LI"&amp;$J$26))/$D16)</f>
        <v>0</v>
      </c>
      <c r="LJ16" s="44">
        <f ca="1">IF($D16=0,0,SUMIF('Полная ст-ть с уч.НЗС (Авто)'!$YO$11:INDIRECT("'Полная ст-ть с уч.НЗС (Авто)'!YO"&amp;$J$26),$C16,'Полная ст-ть с уч.НЗС (Авто)'!LJ$11:INDIRECT("'Полная ст-ть с уч.НЗС (Авто)'!LJ"&amp;$J$26))/$D16)</f>
        <v>0</v>
      </c>
      <c r="LK16" s="44">
        <f ca="1">IF($D16=0,0,SUMIF('Полная ст-ть с уч.НЗС (Авто)'!$YO$11:INDIRECT("'Полная ст-ть с уч.НЗС (Авто)'!YO"&amp;$J$26),$C16,'Полная ст-ть с уч.НЗС (Авто)'!LK$11:INDIRECT("'Полная ст-ть с уч.НЗС (Авто)'!LK"&amp;$J$26))/$D16)</f>
        <v>0</v>
      </c>
      <c r="LL16" s="44">
        <f ca="1">IF($D16=0,0,SUMIF('Полная ст-ть с уч.НЗС (Авто)'!$YO$11:INDIRECT("'Полная ст-ть с уч.НЗС (Авто)'!YO"&amp;$J$26),$C16,'Полная ст-ть с уч.НЗС (Авто)'!LL$11:INDIRECT("'Полная ст-ть с уч.НЗС (Авто)'!LL"&amp;$J$26))/$D16)</f>
        <v>0</v>
      </c>
      <c r="LM16" s="44">
        <f ca="1">IF($D16=0,0,SUMIF('Полная ст-ть с уч.НЗС (Авто)'!$YO$11:INDIRECT("'Полная ст-ть с уч.НЗС (Авто)'!YO"&amp;$J$26),$C16,'Полная ст-ть с уч.НЗС (Авто)'!LM$11:INDIRECT("'Полная ст-ть с уч.НЗС (Авто)'!LM"&amp;$J$26))/$D16)</f>
        <v>0</v>
      </c>
      <c r="LN16" s="44">
        <f ca="1">IF($D16=0,0,SUMIF('Полная ст-ть с уч.НЗС (Авто)'!$YO$11:INDIRECT("'Полная ст-ть с уч.НЗС (Авто)'!YO"&amp;$J$26),$C16,'Полная ст-ть с уч.НЗС (Авто)'!LN$11:INDIRECT("'Полная ст-ть с уч.НЗС (Авто)'!LN"&amp;$J$26))/$D16)</f>
        <v>0</v>
      </c>
      <c r="LO16" s="44">
        <f ca="1">IF($D16=0,0,SUMIF('Полная ст-ть с уч.НЗС (Авто)'!$YO$11:INDIRECT("'Полная ст-ть с уч.НЗС (Авто)'!YO"&amp;$J$26),$C16,'Полная ст-ть с уч.НЗС (Авто)'!LO$11:INDIRECT("'Полная ст-ть с уч.НЗС (Авто)'!LO"&amp;$J$26))/$D16)</f>
        <v>0</v>
      </c>
      <c r="LP16" s="44">
        <f ca="1">IF($D16=0,0,SUMIF('Полная ст-ть с уч.НЗС (Авто)'!$YO$11:INDIRECT("'Полная ст-ть с уч.НЗС (Авто)'!YO"&amp;$J$26),$C16,'Полная ст-ть с уч.НЗС (Авто)'!LP$11:INDIRECT("'Полная ст-ть с уч.НЗС (Авто)'!LP"&amp;$J$26))/$D16)</f>
        <v>0</v>
      </c>
      <c r="LQ16" s="44">
        <f ca="1">IF($D16=0,0,SUMIF('Полная ст-ть с уч.НЗС (Авто)'!$YO$11:INDIRECT("'Полная ст-ть с уч.НЗС (Авто)'!YO"&amp;$J$26),$C16,'Полная ст-ть с уч.НЗС (Авто)'!LQ$11:INDIRECT("'Полная ст-ть с уч.НЗС (Авто)'!LQ"&amp;$J$26))/$D16)</f>
        <v>0</v>
      </c>
      <c r="LR16" s="44">
        <f ca="1">IF($D16=0,0,SUMIF('Полная ст-ть с уч.НЗС (Авто)'!$YO$11:INDIRECT("'Полная ст-ть с уч.НЗС (Авто)'!YO"&amp;$J$26),$C16,'Полная ст-ть с уч.НЗС (Авто)'!LR$11:INDIRECT("'Полная ст-ть с уч.НЗС (Авто)'!LR"&amp;$J$26))/$D16)</f>
        <v>0</v>
      </c>
      <c r="LS16" s="44">
        <f ca="1">IF($D16=0,0,SUMIF('Полная ст-ть с уч.НЗС (Авто)'!$YO$11:INDIRECT("'Полная ст-ть с уч.НЗС (Авто)'!YO"&amp;$J$26),$C16,'Полная ст-ть с уч.НЗС (Авто)'!LS$11:INDIRECT("'Полная ст-ть с уч.НЗС (Авто)'!LS"&amp;$J$26))/$D16)</f>
        <v>0</v>
      </c>
      <c r="LT16" s="44">
        <f ca="1">IF($D16=0,0,SUMIF('Полная ст-ть с уч.НЗС (Авто)'!$YO$11:INDIRECT("'Полная ст-ть с уч.НЗС (Авто)'!YO"&amp;$J$26),$C16,'Полная ст-ть с уч.НЗС (Авто)'!LT$11:INDIRECT("'Полная ст-ть с уч.НЗС (Авто)'!LT"&amp;$J$26))/$D16)</f>
        <v>0</v>
      </c>
      <c r="LU16" s="44">
        <f ca="1">IF($D16=0,0,SUMIF('Полная ст-ть с уч.НЗС (Авто)'!$YO$11:INDIRECT("'Полная ст-ть с уч.НЗС (Авто)'!YO"&amp;$J$26),$C16,'Полная ст-ть с уч.НЗС (Авто)'!LU$11:INDIRECT("'Полная ст-ть с уч.НЗС (Авто)'!LU"&amp;$J$26))/$D16)</f>
        <v>0</v>
      </c>
      <c r="LV16" s="44">
        <f ca="1">IF($D16=0,0,SUMIF('Полная ст-ть с уч.НЗС (Авто)'!$YO$11:INDIRECT("'Полная ст-ть с уч.НЗС (Авто)'!YO"&amp;$J$26),$C16,'Полная ст-ть с уч.НЗС (Авто)'!LV$11:INDIRECT("'Полная ст-ть с уч.НЗС (Авто)'!LV"&amp;$J$26))/$D16)</f>
        <v>0</v>
      </c>
      <c r="LW16" s="44">
        <f ca="1">IF($D16=0,0,SUMIF('Полная ст-ть с уч.НЗС (Авто)'!$YO$11:INDIRECT("'Полная ст-ть с уч.НЗС (Авто)'!YO"&amp;$J$26),$C16,'Полная ст-ть с уч.НЗС (Авто)'!LW$11:INDIRECT("'Полная ст-ть с уч.НЗС (Авто)'!LW"&amp;$J$26))/$D16)</f>
        <v>0</v>
      </c>
      <c r="LX16" s="44">
        <f ca="1">IF($D16=0,0,SUMIF('Полная ст-ть с уч.НЗС (Авто)'!$YO$11:INDIRECT("'Полная ст-ть с уч.НЗС (Авто)'!YO"&amp;$J$26),$C16,'Полная ст-ть с уч.НЗС (Авто)'!LX$11:INDIRECT("'Полная ст-ть с уч.НЗС (Авто)'!LX"&amp;$J$26))/$D16)</f>
        <v>0</v>
      </c>
      <c r="LY16" s="44">
        <f ca="1">IF($D16=0,0,SUMIF('Полная ст-ть с уч.НЗС (Авто)'!$YO$11:INDIRECT("'Полная ст-ть с уч.НЗС (Авто)'!YO"&amp;$J$26),$C16,'Полная ст-ть с уч.НЗС (Авто)'!LY$11:INDIRECT("'Полная ст-ть с уч.НЗС (Авто)'!LY"&amp;$J$26))/$D16)</f>
        <v>0</v>
      </c>
      <c r="LZ16" s="44">
        <f ca="1">IF($D16=0,0,SUMIF('Полная ст-ть с уч.НЗС (Авто)'!$YO$11:INDIRECT("'Полная ст-ть с уч.НЗС (Авто)'!YO"&amp;$J$26),$C16,'Полная ст-ть с уч.НЗС (Авто)'!LZ$11:INDIRECT("'Полная ст-ть с уч.НЗС (Авто)'!LZ"&amp;$J$26))/$D16)</f>
        <v>0</v>
      </c>
      <c r="MA16" s="44">
        <f ca="1">IF($D16=0,0,SUMIF('Полная ст-ть с уч.НЗС (Авто)'!$YO$11:INDIRECT("'Полная ст-ть с уч.НЗС (Авто)'!YO"&amp;$J$26),$C16,'Полная ст-ть с уч.НЗС (Авто)'!MA$11:INDIRECT("'Полная ст-ть с уч.НЗС (Авто)'!MA"&amp;$J$26))/$D16)</f>
        <v>0</v>
      </c>
      <c r="MB16" s="44">
        <f ca="1">IF($D16=0,0,SUMIF('Полная ст-ть с уч.НЗС (Авто)'!$YO$11:INDIRECT("'Полная ст-ть с уч.НЗС (Авто)'!YO"&amp;$J$26),$C16,'Полная ст-ть с уч.НЗС (Авто)'!MB$11:INDIRECT("'Полная ст-ть с уч.НЗС (Авто)'!MB"&amp;$J$26))/$D16)</f>
        <v>0</v>
      </c>
      <c r="MC16" s="44">
        <f ca="1">IF($D16=0,0,SUMIF('Полная ст-ть с уч.НЗС (Авто)'!$YO$11:INDIRECT("'Полная ст-ть с уч.НЗС (Авто)'!YO"&amp;$J$26),$C16,'Полная ст-ть с уч.НЗС (Авто)'!MC$11:INDIRECT("'Полная ст-ть с уч.НЗС (Авто)'!MC"&amp;$J$26))/$D16)</f>
        <v>0</v>
      </c>
      <c r="MD16" s="44">
        <f ca="1">IF($D16=0,0,SUMIF('Полная ст-ть с уч.НЗС (Авто)'!$YO$11:INDIRECT("'Полная ст-ть с уч.НЗС (Авто)'!YO"&amp;$J$26),$C16,'Полная ст-ть с уч.НЗС (Авто)'!MD$11:INDIRECT("'Полная ст-ть с уч.НЗС (Авто)'!MD"&amp;$J$26))/$D16)</f>
        <v>0</v>
      </c>
      <c r="ME16" s="44">
        <f ca="1">IF($D16=0,0,SUMIF('Полная ст-ть с уч.НЗС (Авто)'!$YO$11:INDIRECT("'Полная ст-ть с уч.НЗС (Авто)'!YO"&amp;$J$26),$C16,'Полная ст-ть с уч.НЗС (Авто)'!ME$11:INDIRECT("'Полная ст-ть с уч.НЗС (Авто)'!ME"&amp;$J$26))/$D16)</f>
        <v>0</v>
      </c>
      <c r="MF16" s="44">
        <f ca="1">IF($D16=0,0,SUMIF('Полная ст-ть с уч.НЗС (Авто)'!$YO$11:INDIRECT("'Полная ст-ть с уч.НЗС (Авто)'!YO"&amp;$J$26),$C16,'Полная ст-ть с уч.НЗС (Авто)'!MF$11:INDIRECT("'Полная ст-ть с уч.НЗС (Авто)'!MF"&amp;$J$26))/$D16)</f>
        <v>0</v>
      </c>
      <c r="MG16" s="44">
        <f ca="1">IF($D16=0,0,SUMIF('Полная ст-ть с уч.НЗС (Авто)'!$YO$11:INDIRECT("'Полная ст-ть с уч.НЗС (Авто)'!YO"&amp;$J$26),$C16,'Полная ст-ть с уч.НЗС (Авто)'!MG$11:INDIRECT("'Полная ст-ть с уч.НЗС (Авто)'!MG"&amp;$J$26))/$D16)</f>
        <v>0</v>
      </c>
      <c r="MH16" s="44">
        <f ca="1">IF($D16=0,0,SUMIF('Полная ст-ть с уч.НЗС (Авто)'!$YO$11:INDIRECT("'Полная ст-ть с уч.НЗС (Авто)'!YO"&amp;$J$26),$C16,'Полная ст-ть с уч.НЗС (Авто)'!MH$11:INDIRECT("'Полная ст-ть с уч.НЗС (Авто)'!MH"&amp;$J$26))/$D16)</f>
        <v>0</v>
      </c>
      <c r="MI16" s="44">
        <f ca="1">IF($D16=0,0,SUMIF('Полная ст-ть с уч.НЗС (Авто)'!$YO$11:INDIRECT("'Полная ст-ть с уч.НЗС (Авто)'!YO"&amp;$J$26),$C16,'Полная ст-ть с уч.НЗС (Авто)'!MI$11:INDIRECT("'Полная ст-ть с уч.НЗС (Авто)'!MI"&amp;$J$26))/$D16)</f>
        <v>0</v>
      </c>
      <c r="MJ16" s="44">
        <f ca="1">IF($D16=0,0,SUMIF('Полная ст-ть с уч.НЗС (Авто)'!$YO$11:INDIRECT("'Полная ст-ть с уч.НЗС (Авто)'!YO"&amp;$J$26),$C16,'Полная ст-ть с уч.НЗС (Авто)'!MJ$11:INDIRECT("'Полная ст-ть с уч.НЗС (Авто)'!MJ"&amp;$J$26))/$D16)</f>
        <v>0</v>
      </c>
      <c r="MK16" s="44">
        <f ca="1">IF($D16=0,0,SUMIF('Полная ст-ть с уч.НЗС (Авто)'!$YO$11:INDIRECT("'Полная ст-ть с уч.НЗС (Авто)'!YO"&amp;$J$26),$C16,'Полная ст-ть с уч.НЗС (Авто)'!MK$11:INDIRECT("'Полная ст-ть с уч.НЗС (Авто)'!MK"&amp;$J$26))/$D16)</f>
        <v>0</v>
      </c>
      <c r="ML16" s="44">
        <f ca="1">IF($D16=0,0,SUMIF('Полная ст-ть с уч.НЗС (Авто)'!$YO$11:INDIRECT("'Полная ст-ть с уч.НЗС (Авто)'!YO"&amp;$J$26),$C16,'Полная ст-ть с уч.НЗС (Авто)'!ML$11:INDIRECT("'Полная ст-ть с уч.НЗС (Авто)'!ML"&amp;$J$26))/$D16)</f>
        <v>0</v>
      </c>
      <c r="MM16" s="44">
        <f ca="1">IF($D16=0,0,SUMIF('Полная ст-ть с уч.НЗС (Авто)'!$YO$11:INDIRECT("'Полная ст-ть с уч.НЗС (Авто)'!YO"&amp;$J$26),$C16,'Полная ст-ть с уч.НЗС (Авто)'!MM$11:INDIRECT("'Полная ст-ть с уч.НЗС (Авто)'!MM"&amp;$J$26))/$D16)</f>
        <v>0</v>
      </c>
      <c r="MN16" s="44">
        <f ca="1">IF($D16=0,0,SUMIF('Полная ст-ть с уч.НЗС (Авто)'!$YO$11:INDIRECT("'Полная ст-ть с уч.НЗС (Авто)'!YO"&amp;$J$26),$C16,'Полная ст-ть с уч.НЗС (Авто)'!MN$11:INDIRECT("'Полная ст-ть с уч.НЗС (Авто)'!MN"&amp;$J$26))/$D16)</f>
        <v>0</v>
      </c>
      <c r="MO16" s="44">
        <f ca="1">IF($D16=0,0,SUMIF('Полная ст-ть с уч.НЗС (Авто)'!$YO$11:INDIRECT("'Полная ст-ть с уч.НЗС (Авто)'!YO"&amp;$J$26),$C16,'Полная ст-ть с уч.НЗС (Авто)'!MO$11:INDIRECT("'Полная ст-ть с уч.НЗС (Авто)'!MO"&amp;$J$26))/$D16)</f>
        <v>0</v>
      </c>
      <c r="MP16" s="44">
        <f ca="1">IF($D16=0,0,SUMIF('Полная ст-ть с уч.НЗС (Авто)'!$YO$11:INDIRECT("'Полная ст-ть с уч.НЗС (Авто)'!YO"&amp;$J$26),$C16,'Полная ст-ть с уч.НЗС (Авто)'!MP$11:INDIRECT("'Полная ст-ть с уч.НЗС (Авто)'!MP"&amp;$J$26))/$D16)</f>
        <v>0</v>
      </c>
      <c r="MQ16" s="44">
        <f ca="1">IF($D16=0,0,SUMIF('Полная ст-ть с уч.НЗС (Авто)'!$YO$11:INDIRECT("'Полная ст-ть с уч.НЗС (Авто)'!YO"&amp;$J$26),$C16,'Полная ст-ть с уч.НЗС (Авто)'!MQ$11:INDIRECT("'Полная ст-ть с уч.НЗС (Авто)'!MQ"&amp;$J$26))/$D16)</f>
        <v>0</v>
      </c>
      <c r="MR16" s="44">
        <f ca="1">IF($D16=0,0,SUMIF('Полная ст-ть с уч.НЗС (Авто)'!$YO$11:INDIRECT("'Полная ст-ть с уч.НЗС (Авто)'!YO"&amp;$J$26),$C16,'Полная ст-ть с уч.НЗС (Авто)'!MR$11:INDIRECT("'Полная ст-ть с уч.НЗС (Авто)'!MR"&amp;$J$26))/$D16)</f>
        <v>0</v>
      </c>
      <c r="MS16" s="44">
        <f ca="1">IF($D16=0,0,SUMIF('Полная ст-ть с уч.НЗС (Авто)'!$YO$11:INDIRECT("'Полная ст-ть с уч.НЗС (Авто)'!YO"&amp;$J$26),$C16,'Полная ст-ть с уч.НЗС (Авто)'!MS$11:INDIRECT("'Полная ст-ть с уч.НЗС (Авто)'!MS"&amp;$J$26))/$D16)</f>
        <v>0</v>
      </c>
      <c r="MT16" s="44">
        <f ca="1">IF($D16=0,0,SUMIF('Полная ст-ть с уч.НЗС (Авто)'!$YO$11:INDIRECT("'Полная ст-ть с уч.НЗС (Авто)'!YO"&amp;$J$26),$C16,'Полная ст-ть с уч.НЗС (Авто)'!MT$11:INDIRECT("'Полная ст-ть с уч.НЗС (Авто)'!MT"&amp;$J$26))/$D16)</f>
        <v>0</v>
      </c>
      <c r="MU16" s="44">
        <f ca="1">IF($D16=0,0,SUMIF('Полная ст-ть с уч.НЗС (Авто)'!$YO$11:INDIRECT("'Полная ст-ть с уч.НЗС (Авто)'!YO"&amp;$J$26),$C16,'Полная ст-ть с уч.НЗС (Авто)'!MU$11:INDIRECT("'Полная ст-ть с уч.НЗС (Авто)'!MU"&amp;$J$26))/$D16)</f>
        <v>0</v>
      </c>
      <c r="MV16" s="44">
        <f ca="1">IF($D16=0,0,SUMIF('Полная ст-ть с уч.НЗС (Авто)'!$YO$11:INDIRECT("'Полная ст-ть с уч.НЗС (Авто)'!YO"&amp;$J$26),$C16,'Полная ст-ть с уч.НЗС (Авто)'!MV$11:INDIRECT("'Полная ст-ть с уч.НЗС (Авто)'!MV"&amp;$J$26))/$D16)</f>
        <v>0</v>
      </c>
      <c r="MW16" s="44">
        <f ca="1">IF($D16=0,0,SUMIF('Полная ст-ть с уч.НЗС (Авто)'!$YO$11:INDIRECT("'Полная ст-ть с уч.НЗС (Авто)'!YO"&amp;$J$26),$C16,'Полная ст-ть с уч.НЗС (Авто)'!MW$11:INDIRECT("'Полная ст-ть с уч.НЗС (Авто)'!MW"&amp;$J$26))/$D16)</f>
        <v>0</v>
      </c>
      <c r="MX16" s="44">
        <f ca="1">IF($D16=0,0,SUMIF('Полная ст-ть с уч.НЗС (Авто)'!$YO$11:INDIRECT("'Полная ст-ть с уч.НЗС (Авто)'!YO"&amp;$J$26),$C16,'Полная ст-ть с уч.НЗС (Авто)'!MX$11:INDIRECT("'Полная ст-ть с уч.НЗС (Авто)'!MX"&amp;$J$26))/$D16)</f>
        <v>0</v>
      </c>
      <c r="MY16" s="44">
        <f ca="1">IF($D16=0,0,SUMIF('Полная ст-ть с уч.НЗС (Авто)'!$YO$11:INDIRECT("'Полная ст-ть с уч.НЗС (Авто)'!YO"&amp;$J$26),$C16,'Полная ст-ть с уч.НЗС (Авто)'!MY$11:INDIRECT("'Полная ст-ть с уч.НЗС (Авто)'!MY"&amp;$J$26))/$D16)</f>
        <v>0</v>
      </c>
      <c r="MZ16" s="44">
        <f ca="1">IF($D16=0,0,SUMIF('Полная ст-ть с уч.НЗС (Авто)'!$YO$11:INDIRECT("'Полная ст-ть с уч.НЗС (Авто)'!YO"&amp;$J$26),$C16,'Полная ст-ть с уч.НЗС (Авто)'!MZ$11:INDIRECT("'Полная ст-ть с уч.НЗС (Авто)'!MZ"&amp;$J$26))/$D16)</f>
        <v>0</v>
      </c>
      <c r="NA16" s="44">
        <f ca="1">IF($D16=0,0,SUMIF('Полная ст-ть с уч.НЗС (Авто)'!$YO$11:INDIRECT("'Полная ст-ть с уч.НЗС (Авто)'!YO"&amp;$J$26),$C16,'Полная ст-ть с уч.НЗС (Авто)'!NA$11:INDIRECT("'Полная ст-ть с уч.НЗС (Авто)'!NA"&amp;$J$26))/$D16)</f>
        <v>0</v>
      </c>
      <c r="NB16" s="44">
        <f ca="1">IF($D16=0,0,SUMIF('Полная ст-ть с уч.НЗС (Авто)'!$YO$11:INDIRECT("'Полная ст-ть с уч.НЗС (Авто)'!YO"&amp;$J$26),$C16,'Полная ст-ть с уч.НЗС (Авто)'!NB$11:INDIRECT("'Полная ст-ть с уч.НЗС (Авто)'!NB"&amp;$J$26))/$D16)</f>
        <v>0</v>
      </c>
      <c r="NC16" s="44">
        <f ca="1">IF($D16=0,0,SUMIF('Полная ст-ть с уч.НЗС (Авто)'!$YO$11:INDIRECT("'Полная ст-ть с уч.НЗС (Авто)'!YO"&amp;$J$26),$C16,'Полная ст-ть с уч.НЗС (Авто)'!NC$11:INDIRECT("'Полная ст-ть с уч.НЗС (Авто)'!NC"&amp;$J$26))/$D16)</f>
        <v>0</v>
      </c>
      <c r="ND16" s="44">
        <f ca="1">IF($D16=0,0,SUMIF('Полная ст-ть с уч.НЗС (Авто)'!$YO$11:INDIRECT("'Полная ст-ть с уч.НЗС (Авто)'!YO"&amp;$J$26),$C16,'Полная ст-ть с уч.НЗС (Авто)'!ND$11:INDIRECT("'Полная ст-ть с уч.НЗС (Авто)'!ND"&amp;$J$26))/$D16)</f>
        <v>0</v>
      </c>
      <c r="NE16" s="44">
        <f ca="1">IF($D16=0,0,SUMIF('Полная ст-ть с уч.НЗС (Авто)'!$YO$11:INDIRECT("'Полная ст-ть с уч.НЗС (Авто)'!YO"&amp;$J$26),$C16,'Полная ст-ть с уч.НЗС (Авто)'!NE$11:INDIRECT("'Полная ст-ть с уч.НЗС (Авто)'!NE"&amp;$J$26))/$D16)</f>
        <v>0</v>
      </c>
      <c r="NF16" s="44">
        <f ca="1">IF($D16=0,0,SUMIF('Полная ст-ть с уч.НЗС (Авто)'!$YO$11:INDIRECT("'Полная ст-ть с уч.НЗС (Авто)'!YO"&amp;$J$26),$C16,'Полная ст-ть с уч.НЗС (Авто)'!NF$11:INDIRECT("'Полная ст-ть с уч.НЗС (Авто)'!NF"&amp;$J$26))/$D16)</f>
        <v>0</v>
      </c>
      <c r="NG16" s="44">
        <f ca="1">IF($D16=0,0,SUMIF('Полная ст-ть с уч.НЗС (Авто)'!$YO$11:INDIRECT("'Полная ст-ть с уч.НЗС (Авто)'!YO"&amp;$J$26),$C16,'Полная ст-ть с уч.НЗС (Авто)'!NG$11:INDIRECT("'Полная ст-ть с уч.НЗС (Авто)'!NG"&amp;$J$26))/$D16)</f>
        <v>0</v>
      </c>
      <c r="NH16" s="44">
        <f ca="1">IF($D16=0,0,SUMIF('Полная ст-ть с уч.НЗС (Авто)'!$YO$11:INDIRECT("'Полная ст-ть с уч.НЗС (Авто)'!YO"&amp;$J$26),$C16,'Полная ст-ть с уч.НЗС (Авто)'!NH$11:INDIRECT("'Полная ст-ть с уч.НЗС (Авто)'!NH"&amp;$J$26))/$D16)</f>
        <v>0</v>
      </c>
      <c r="NI16" s="44">
        <f ca="1">IF($D16=0,0,SUMIF('Полная ст-ть с уч.НЗС (Авто)'!$YO$11:INDIRECT("'Полная ст-ть с уч.НЗС (Авто)'!YO"&amp;$J$26),$C16,'Полная ст-ть с уч.НЗС (Авто)'!NI$11:INDIRECT("'Полная ст-ть с уч.НЗС (Авто)'!NI"&amp;$J$26))/$D16)</f>
        <v>0</v>
      </c>
      <c r="NJ16" s="44">
        <f ca="1">IF($D16=0,0,SUMIF('Полная ст-ть с уч.НЗС (Авто)'!$YO$11:INDIRECT("'Полная ст-ть с уч.НЗС (Авто)'!YO"&amp;$J$26),$C16,'Полная ст-ть с уч.НЗС (Авто)'!NJ$11:INDIRECT("'Полная ст-ть с уч.НЗС (Авто)'!NJ"&amp;$J$26))/$D16)</f>
        <v>0</v>
      </c>
      <c r="NK16" s="44">
        <f ca="1">IF($D16=0,0,SUMIF('Полная ст-ть с уч.НЗС (Авто)'!$YO$11:INDIRECT("'Полная ст-ть с уч.НЗС (Авто)'!YO"&amp;$J$26),$C16,'Полная ст-ть с уч.НЗС (Авто)'!NK$11:INDIRECT("'Полная ст-ть с уч.НЗС (Авто)'!NK"&amp;$J$26))/$D16)</f>
        <v>0</v>
      </c>
      <c r="NL16" s="44">
        <f ca="1">IF($D16=0,0,SUMIF('Полная ст-ть с уч.НЗС (Авто)'!$YO$11:INDIRECT("'Полная ст-ть с уч.НЗС (Авто)'!YO"&amp;$J$26),$C16,'Полная ст-ть с уч.НЗС (Авто)'!NL$11:INDIRECT("'Полная ст-ть с уч.НЗС (Авто)'!NL"&amp;$J$26))/$D16)</f>
        <v>0</v>
      </c>
      <c r="NM16" s="44">
        <f ca="1">IF($D16=0,0,SUMIF('Полная ст-ть с уч.НЗС (Авто)'!$YO$11:INDIRECT("'Полная ст-ть с уч.НЗС (Авто)'!YO"&amp;$J$26),$C16,'Полная ст-ть с уч.НЗС (Авто)'!NM$11:INDIRECT("'Полная ст-ть с уч.НЗС (Авто)'!NM"&amp;$J$26))/$D16)</f>
        <v>0</v>
      </c>
      <c r="NN16" s="44">
        <f ca="1">IF($D16=0,0,SUMIF('Полная ст-ть с уч.НЗС (Авто)'!$YO$11:INDIRECT("'Полная ст-ть с уч.НЗС (Авто)'!YO"&amp;$J$26),$C16,'Полная ст-ть с уч.НЗС (Авто)'!NN$11:INDIRECT("'Полная ст-ть с уч.НЗС (Авто)'!NN"&amp;$J$26))/$D16)</f>
        <v>0</v>
      </c>
      <c r="NO16" s="44">
        <f ca="1">IF($D16=0,0,SUMIF('Полная ст-ть с уч.НЗС (Авто)'!$YO$11:INDIRECT("'Полная ст-ть с уч.НЗС (Авто)'!YO"&amp;$J$26),$C16,'Полная ст-ть с уч.НЗС (Авто)'!NO$11:INDIRECT("'Полная ст-ть с уч.НЗС (Авто)'!NO"&amp;$J$26))/$D16)</f>
        <v>0</v>
      </c>
      <c r="NP16" s="44">
        <f ca="1">IF($D16=0,0,SUMIF('Полная ст-ть с уч.НЗС (Авто)'!$YO$11:INDIRECT("'Полная ст-ть с уч.НЗС (Авто)'!YO"&amp;$J$26),$C16,'Полная ст-ть с уч.НЗС (Авто)'!NP$11:INDIRECT("'Полная ст-ть с уч.НЗС (Авто)'!NP"&amp;$J$26))/$D16)</f>
        <v>0</v>
      </c>
      <c r="NQ16" s="44">
        <f ca="1">IF($D16=0,0,SUMIF('Полная ст-ть с уч.НЗС (Авто)'!$YO$11:INDIRECT("'Полная ст-ть с уч.НЗС (Авто)'!YO"&amp;$J$26),$C16,'Полная ст-ть с уч.НЗС (Авто)'!NQ$11:INDIRECT("'Полная ст-ть с уч.НЗС (Авто)'!NQ"&amp;$J$26))/$D16)</f>
        <v>0</v>
      </c>
      <c r="NR16" s="44">
        <f ca="1">IF($D16=0,0,SUMIF('Полная ст-ть с уч.НЗС (Авто)'!$YO$11:INDIRECT("'Полная ст-ть с уч.НЗС (Авто)'!YO"&amp;$J$26),$C16,'Полная ст-ть с уч.НЗС (Авто)'!NR$11:INDIRECT("'Полная ст-ть с уч.НЗС (Авто)'!NR"&amp;$J$26))/$D16)</f>
        <v>0</v>
      </c>
      <c r="NS16" s="44">
        <f ca="1">IF($D16=0,0,SUMIF('Полная ст-ть с уч.НЗС (Авто)'!$YO$11:INDIRECT("'Полная ст-ть с уч.НЗС (Авто)'!YO"&amp;$J$26),$C16,'Полная ст-ть с уч.НЗС (Авто)'!NS$11:INDIRECT("'Полная ст-ть с уч.НЗС (Авто)'!NS"&amp;$J$26))/$D16)</f>
        <v>0</v>
      </c>
      <c r="NT16" s="44">
        <f ca="1">IF($D16=0,0,SUMIF('Полная ст-ть с уч.НЗС (Авто)'!$YO$11:INDIRECT("'Полная ст-ть с уч.НЗС (Авто)'!YO"&amp;$J$26),$C16,'Полная ст-ть с уч.НЗС (Авто)'!NT$11:INDIRECT("'Полная ст-ть с уч.НЗС (Авто)'!NT"&amp;$J$26))/$D16)</f>
        <v>0</v>
      </c>
      <c r="NU16" s="44">
        <f ca="1">IF($D16=0,0,SUMIF('Полная ст-ть с уч.НЗС (Авто)'!$YO$11:INDIRECT("'Полная ст-ть с уч.НЗС (Авто)'!YO"&amp;$J$26),$C16,'Полная ст-ть с уч.НЗС (Авто)'!NU$11:INDIRECT("'Полная ст-ть с уч.НЗС (Авто)'!NU"&amp;$J$26))/$D16)</f>
        <v>0</v>
      </c>
      <c r="NV16" s="44">
        <f ca="1">IF($D16=0,0,SUMIF('Полная ст-ть с уч.НЗС (Авто)'!$YO$11:INDIRECT("'Полная ст-ть с уч.НЗС (Авто)'!YO"&amp;$J$26),$C16,'Полная ст-ть с уч.НЗС (Авто)'!NV$11:INDIRECT("'Полная ст-ть с уч.НЗС (Авто)'!NV"&amp;$J$26))/$D16)</f>
        <v>0</v>
      </c>
      <c r="NW16" s="44">
        <f ca="1">IF($D16=0,0,SUMIF('Полная ст-ть с уч.НЗС (Авто)'!$YO$11:INDIRECT("'Полная ст-ть с уч.НЗС (Авто)'!YO"&amp;$J$26),$C16,'Полная ст-ть с уч.НЗС (Авто)'!NW$11:INDIRECT("'Полная ст-ть с уч.НЗС (Авто)'!NW"&amp;$J$26))/$D16)</f>
        <v>0</v>
      </c>
      <c r="NX16" s="44">
        <f ca="1">IF($D16=0,0,SUMIF('Полная ст-ть с уч.НЗС (Авто)'!$YO$11:INDIRECT("'Полная ст-ть с уч.НЗС (Авто)'!YO"&amp;$J$26),$C16,'Полная ст-ть с уч.НЗС (Авто)'!NX$11:INDIRECT("'Полная ст-ть с уч.НЗС (Авто)'!NX"&amp;$J$26))/$D16)</f>
        <v>0</v>
      </c>
      <c r="NY16" s="44">
        <f ca="1">IF($D16=0,0,SUMIF('Полная ст-ть с уч.НЗС (Авто)'!$YO$11:INDIRECT("'Полная ст-ть с уч.НЗС (Авто)'!YO"&amp;$J$26),$C16,'Полная ст-ть с уч.НЗС (Авто)'!NY$11:INDIRECT("'Полная ст-ть с уч.НЗС (Авто)'!NY"&amp;$J$26))/$D16)</f>
        <v>0</v>
      </c>
      <c r="NZ16" s="44">
        <f ca="1">IF($D16=0,0,SUMIF('Полная ст-ть с уч.НЗС (Авто)'!$YO$11:INDIRECT("'Полная ст-ть с уч.НЗС (Авто)'!YO"&amp;$J$26),$C16,'Полная ст-ть с уч.НЗС (Авто)'!NZ$11:INDIRECT("'Полная ст-ть с уч.НЗС (Авто)'!NZ"&amp;$J$26))/$D16)</f>
        <v>0</v>
      </c>
      <c r="OA16" s="44">
        <f ca="1">IF($D16=0,0,SUMIF('Полная ст-ть с уч.НЗС (Авто)'!$YO$11:INDIRECT("'Полная ст-ть с уч.НЗС (Авто)'!YO"&amp;$J$26),$C16,'Полная ст-ть с уч.НЗС (Авто)'!OA$11:INDIRECT("'Полная ст-ть с уч.НЗС (Авто)'!OA"&amp;$J$26))/$D16)</f>
        <v>0</v>
      </c>
      <c r="OB16" s="44">
        <f ca="1">IF($D16=0,0,SUMIF('Полная ст-ть с уч.НЗС (Авто)'!$YO$11:INDIRECT("'Полная ст-ть с уч.НЗС (Авто)'!YO"&amp;$J$26),$C16,'Полная ст-ть с уч.НЗС (Авто)'!OB$11:INDIRECT("'Полная ст-ть с уч.НЗС (Авто)'!OB"&amp;$J$26))/$D16)</f>
        <v>0</v>
      </c>
      <c r="OC16" s="44">
        <f ca="1">IF($D16=0,0,SUMIF('Полная ст-ть с уч.НЗС (Авто)'!$YO$11:INDIRECT("'Полная ст-ть с уч.НЗС (Авто)'!YO"&amp;$J$26),$C16,'Полная ст-ть с уч.НЗС (Авто)'!OC$11:INDIRECT("'Полная ст-ть с уч.НЗС (Авто)'!OC"&amp;$J$26))/$D16)</f>
        <v>0</v>
      </c>
      <c r="OD16" s="44">
        <f ca="1">IF($D16=0,0,SUMIF('Полная ст-ть с уч.НЗС (Авто)'!$YO$11:INDIRECT("'Полная ст-ть с уч.НЗС (Авто)'!YO"&amp;$J$26),$C16,'Полная ст-ть с уч.НЗС (Авто)'!OD$11:INDIRECT("'Полная ст-ть с уч.НЗС (Авто)'!OD"&amp;$J$26))/$D16)</f>
        <v>0</v>
      </c>
      <c r="OE16" s="44">
        <f ca="1">IF($D16=0,0,SUMIF('Полная ст-ть с уч.НЗС (Авто)'!$YO$11:INDIRECT("'Полная ст-ть с уч.НЗС (Авто)'!YO"&amp;$J$26),$C16,'Полная ст-ть с уч.НЗС (Авто)'!OE$11:INDIRECT("'Полная ст-ть с уч.НЗС (Авто)'!OE"&amp;$J$26))/$D16)</f>
        <v>0</v>
      </c>
      <c r="OF16" s="44">
        <f ca="1">IF($D16=0,0,SUMIF('Полная ст-ть с уч.НЗС (Авто)'!$YO$11:INDIRECT("'Полная ст-ть с уч.НЗС (Авто)'!YO"&amp;$J$26),$C16,'Полная ст-ть с уч.НЗС (Авто)'!OF$11:INDIRECT("'Полная ст-ть с уч.НЗС (Авто)'!OF"&amp;$J$26))/$D16)</f>
        <v>0</v>
      </c>
      <c r="OG16" s="44">
        <f ca="1">IF($D16=0,0,SUMIF('Полная ст-ть с уч.НЗС (Авто)'!$YO$11:INDIRECT("'Полная ст-ть с уч.НЗС (Авто)'!YO"&amp;$J$26),$C16,'Полная ст-ть с уч.НЗС (Авто)'!OG$11:INDIRECT("'Полная ст-ть с уч.НЗС (Авто)'!OG"&amp;$J$26))/$D16)</f>
        <v>0</v>
      </c>
      <c r="OH16" s="44">
        <f ca="1">IF($D16=0,0,SUMIF('Полная ст-ть с уч.НЗС (Авто)'!$YO$11:INDIRECT("'Полная ст-ть с уч.НЗС (Авто)'!YO"&amp;$J$26),$C16,'Полная ст-ть с уч.НЗС (Авто)'!OH$11:INDIRECT("'Полная ст-ть с уч.НЗС (Авто)'!OH"&amp;$J$26))/$D16)</f>
        <v>0</v>
      </c>
      <c r="OI16" s="44">
        <f ca="1">IF($D16=0,0,SUMIF('Полная ст-ть с уч.НЗС (Авто)'!$YO$11:INDIRECT("'Полная ст-ть с уч.НЗС (Авто)'!YO"&amp;$J$26),$C16,'Полная ст-ть с уч.НЗС (Авто)'!OI$11:INDIRECT("'Полная ст-ть с уч.НЗС (Авто)'!OI"&amp;$J$26))/$D16)</f>
        <v>0</v>
      </c>
      <c r="OJ16" s="44">
        <f ca="1">IF($D16=0,0,SUMIF('Полная ст-ть с уч.НЗС (Авто)'!$YO$11:INDIRECT("'Полная ст-ть с уч.НЗС (Авто)'!YO"&amp;$J$26),$C16,'Полная ст-ть с уч.НЗС (Авто)'!OJ$11:INDIRECT("'Полная ст-ть с уч.НЗС (Авто)'!OJ"&amp;$J$26))/$D16)</f>
        <v>0</v>
      </c>
      <c r="OK16" s="44">
        <f ca="1">IF($D16=0,0,SUMIF('Полная ст-ть с уч.НЗС (Авто)'!$YO$11:INDIRECT("'Полная ст-ть с уч.НЗС (Авто)'!YO"&amp;$J$26),$C16,'Полная ст-ть с уч.НЗС (Авто)'!OK$11:INDIRECT("'Полная ст-ть с уч.НЗС (Авто)'!OK"&amp;$J$26))/$D16)</f>
        <v>0</v>
      </c>
      <c r="OL16" s="44">
        <f ca="1">IF($D16=0,0,SUMIF('Полная ст-ть с уч.НЗС (Авто)'!$YO$11:INDIRECT("'Полная ст-ть с уч.НЗС (Авто)'!YO"&amp;$J$26),$C16,'Полная ст-ть с уч.НЗС (Авто)'!OL$11:INDIRECT("'Полная ст-ть с уч.НЗС (Авто)'!OL"&amp;$J$26))/$D16)</f>
        <v>0</v>
      </c>
      <c r="OM16" s="44">
        <f ca="1">IF($D16=0,0,SUMIF('Полная ст-ть с уч.НЗС (Авто)'!$YO$11:INDIRECT("'Полная ст-ть с уч.НЗС (Авто)'!YO"&amp;$J$26),$C16,'Полная ст-ть с уч.НЗС (Авто)'!OM$11:INDIRECT("'Полная ст-ть с уч.НЗС (Авто)'!OM"&amp;$J$26))/$D16)</f>
        <v>0</v>
      </c>
      <c r="ON16" s="44">
        <f ca="1">IF($D16=0,0,SUMIF('Полная ст-ть с уч.НЗС (Авто)'!$YO$11:INDIRECT("'Полная ст-ть с уч.НЗС (Авто)'!YO"&amp;$J$26),$C16,'Полная ст-ть с уч.НЗС (Авто)'!ON$11:INDIRECT("'Полная ст-ть с уч.НЗС (Авто)'!ON"&amp;$J$26))/$D16)</f>
        <v>0</v>
      </c>
      <c r="OO16" s="44">
        <f ca="1">IF($D16=0,0,SUMIF('Полная ст-ть с уч.НЗС (Авто)'!$YO$11:INDIRECT("'Полная ст-ть с уч.НЗС (Авто)'!YO"&amp;$J$26),$C16,'Полная ст-ть с уч.НЗС (Авто)'!OO$11:INDIRECT("'Полная ст-ть с уч.НЗС (Авто)'!OO"&amp;$J$26))/$D16)</f>
        <v>0</v>
      </c>
      <c r="OP16" s="44">
        <f ca="1">IF($D16=0,0,SUMIF('Полная ст-ть с уч.НЗС (Авто)'!$YO$11:INDIRECT("'Полная ст-ть с уч.НЗС (Авто)'!YO"&amp;$J$26),$C16,'Полная ст-ть с уч.НЗС (Авто)'!OP$11:INDIRECT("'Полная ст-ть с уч.НЗС (Авто)'!OP"&amp;$J$26))/$D16)</f>
        <v>0</v>
      </c>
      <c r="OQ16" s="44">
        <f ca="1">IF($D16=0,0,SUMIF('Полная ст-ть с уч.НЗС (Авто)'!$YO$11:INDIRECT("'Полная ст-ть с уч.НЗС (Авто)'!YO"&amp;$J$26),$C16,'Полная ст-ть с уч.НЗС (Авто)'!OQ$11:INDIRECT("'Полная ст-ть с уч.НЗС (Авто)'!OQ"&amp;$J$26))/$D16)</f>
        <v>0</v>
      </c>
      <c r="OR16" s="44">
        <f ca="1">IF($D16=0,0,SUMIF('Полная ст-ть с уч.НЗС (Авто)'!$YO$11:INDIRECT("'Полная ст-ть с уч.НЗС (Авто)'!YO"&amp;$J$26),$C16,'Полная ст-ть с уч.НЗС (Авто)'!OR$11:INDIRECT("'Полная ст-ть с уч.НЗС (Авто)'!OR"&amp;$J$26))/$D16)</f>
        <v>0</v>
      </c>
      <c r="OS16" s="44">
        <f ca="1">IF($D16=0,0,SUMIF('Полная ст-ть с уч.НЗС (Авто)'!$YO$11:INDIRECT("'Полная ст-ть с уч.НЗС (Авто)'!YO"&amp;$J$26),$C16,'Полная ст-ть с уч.НЗС (Авто)'!OS$11:INDIRECT("'Полная ст-ть с уч.НЗС (Авто)'!OS"&amp;$J$26))/$D16)</f>
        <v>0</v>
      </c>
      <c r="OT16" s="44">
        <f ca="1">IF($D16=0,0,SUMIF('Полная ст-ть с уч.НЗС (Авто)'!$YO$11:INDIRECT("'Полная ст-ть с уч.НЗС (Авто)'!YO"&amp;$J$26),$C16,'Полная ст-ть с уч.НЗС (Авто)'!OT$11:INDIRECT("'Полная ст-ть с уч.НЗС (Авто)'!OT"&amp;$J$26))/$D16)</f>
        <v>0</v>
      </c>
      <c r="OU16" s="44">
        <f ca="1">IF($D16=0,0,SUMIF('Полная ст-ть с уч.НЗС (Авто)'!$YO$11:INDIRECT("'Полная ст-ть с уч.НЗС (Авто)'!YO"&amp;$J$26),$C16,'Полная ст-ть с уч.НЗС (Авто)'!OU$11:INDIRECT("'Полная ст-ть с уч.НЗС (Авто)'!OU"&amp;$J$26))/$D16)</f>
        <v>0</v>
      </c>
      <c r="OV16" s="44">
        <f ca="1">IF($D16=0,0,SUMIF('Полная ст-ть с уч.НЗС (Авто)'!$YO$11:INDIRECT("'Полная ст-ть с уч.НЗС (Авто)'!YO"&amp;$J$26),$C16,'Полная ст-ть с уч.НЗС (Авто)'!OV$11:INDIRECT("'Полная ст-ть с уч.НЗС (Авто)'!OV"&amp;$J$26))/$D16)</f>
        <v>0</v>
      </c>
      <c r="OW16" s="44">
        <f ca="1">IF($D16=0,0,SUMIF('Полная ст-ть с уч.НЗС (Авто)'!$YO$11:INDIRECT("'Полная ст-ть с уч.НЗС (Авто)'!YO"&amp;$J$26),$C16,'Полная ст-ть с уч.НЗС (Авто)'!OW$11:INDIRECT("'Полная ст-ть с уч.НЗС (Авто)'!OW"&amp;$J$26))/$D16)</f>
        <v>0</v>
      </c>
      <c r="OX16" s="44">
        <f ca="1">IF($D16=0,0,SUMIF('Полная ст-ть с уч.НЗС (Авто)'!$YO$11:INDIRECT("'Полная ст-ть с уч.НЗС (Авто)'!YO"&amp;$J$26),$C16,'Полная ст-ть с уч.НЗС (Авто)'!OX$11:INDIRECT("'Полная ст-ть с уч.НЗС (Авто)'!OX"&amp;$J$26))/$D16)</f>
        <v>0</v>
      </c>
      <c r="OY16" s="44">
        <f ca="1">IF($D16=0,0,SUMIF('Полная ст-ть с уч.НЗС (Авто)'!$YO$11:INDIRECT("'Полная ст-ть с уч.НЗС (Авто)'!YO"&amp;$J$26),$C16,'Полная ст-ть с уч.НЗС (Авто)'!OY$11:INDIRECT("'Полная ст-ть с уч.НЗС (Авто)'!OY"&amp;$J$26))/$D16)</f>
        <v>0</v>
      </c>
      <c r="OZ16" s="44">
        <f ca="1">IF($D16=0,0,SUMIF('Полная ст-ть с уч.НЗС (Авто)'!$YO$11:INDIRECT("'Полная ст-ть с уч.НЗС (Авто)'!YO"&amp;$J$26),$C16,'Полная ст-ть с уч.НЗС (Авто)'!OZ$11:INDIRECT("'Полная ст-ть с уч.НЗС (Авто)'!OZ"&amp;$J$26))/$D16)</f>
        <v>0</v>
      </c>
      <c r="PA16" s="44">
        <f ca="1">IF($D16=0,0,SUMIF('Полная ст-ть с уч.НЗС (Авто)'!$YO$11:INDIRECT("'Полная ст-ть с уч.НЗС (Авто)'!YO"&amp;$J$26),$C16,'Полная ст-ть с уч.НЗС (Авто)'!PA$11:INDIRECT("'Полная ст-ть с уч.НЗС (Авто)'!PA"&amp;$J$26))/$D16)</f>
        <v>0</v>
      </c>
      <c r="PB16" s="44">
        <f ca="1">IF($D16=0,0,SUMIF('Полная ст-ть с уч.НЗС (Авто)'!$YO$11:INDIRECT("'Полная ст-ть с уч.НЗС (Авто)'!YO"&amp;$J$26),$C16,'Полная ст-ть с уч.НЗС (Авто)'!PB$11:INDIRECT("'Полная ст-ть с уч.НЗС (Авто)'!PB"&amp;$J$26))/$D16)</f>
        <v>0</v>
      </c>
      <c r="PC16" s="44">
        <f ca="1">IF($D16=0,0,SUMIF('Полная ст-ть с уч.НЗС (Авто)'!$YO$11:INDIRECT("'Полная ст-ть с уч.НЗС (Авто)'!YO"&amp;$J$26),$C16,'Полная ст-ть с уч.НЗС (Авто)'!PC$11:INDIRECT("'Полная ст-ть с уч.НЗС (Авто)'!PC"&amp;$J$26))/$D16)</f>
        <v>0</v>
      </c>
      <c r="PD16" s="44">
        <f ca="1">IF($D16=0,0,SUMIF('Полная ст-ть с уч.НЗС (Авто)'!$YO$11:INDIRECT("'Полная ст-ть с уч.НЗС (Авто)'!YO"&amp;$J$26),$C16,'Полная ст-ть с уч.НЗС (Авто)'!PD$11:INDIRECT("'Полная ст-ть с уч.НЗС (Авто)'!PD"&amp;$J$26))/$D16)</f>
        <v>0</v>
      </c>
      <c r="PE16" s="44">
        <f ca="1">IF($D16=0,0,SUMIF('Полная ст-ть с уч.НЗС (Авто)'!$YO$11:INDIRECT("'Полная ст-ть с уч.НЗС (Авто)'!YO"&amp;$J$26),$C16,'Полная ст-ть с уч.НЗС (Авто)'!PE$11:INDIRECT("'Полная ст-ть с уч.НЗС (Авто)'!PE"&amp;$J$26))/$D16)</f>
        <v>0</v>
      </c>
      <c r="PF16" s="44">
        <f ca="1">IF($D16=0,0,SUMIF('Полная ст-ть с уч.НЗС (Авто)'!$YO$11:INDIRECT("'Полная ст-ть с уч.НЗС (Авто)'!YO"&amp;$J$26),$C16,'Полная ст-ть с уч.НЗС (Авто)'!PF$11:INDIRECT("'Полная ст-ть с уч.НЗС (Авто)'!PF"&amp;$J$26))/$D16)</f>
        <v>0</v>
      </c>
      <c r="PG16" s="44">
        <f ca="1">IF($D16=0,0,SUMIF('Полная ст-ть с уч.НЗС (Авто)'!$YO$11:INDIRECT("'Полная ст-ть с уч.НЗС (Авто)'!YO"&amp;$J$26),$C16,'Полная ст-ть с уч.НЗС (Авто)'!PG$11:INDIRECT("'Полная ст-ть с уч.НЗС (Авто)'!PG"&amp;$J$26))/$D16)</f>
        <v>0</v>
      </c>
      <c r="PH16" s="44">
        <f ca="1">IF($D16=0,0,SUMIF('Полная ст-ть с уч.НЗС (Авто)'!$YO$11:INDIRECT("'Полная ст-ть с уч.НЗС (Авто)'!YO"&amp;$J$26),$C16,'Полная ст-ть с уч.НЗС (Авто)'!PH$11:INDIRECT("'Полная ст-ть с уч.НЗС (Авто)'!PH"&amp;$J$26))/$D16)</f>
        <v>0</v>
      </c>
      <c r="PI16" s="44">
        <f ca="1">IF($D16=0,0,SUMIF('Полная ст-ть с уч.НЗС (Авто)'!$YO$11:INDIRECT("'Полная ст-ть с уч.НЗС (Авто)'!YO"&amp;$J$26),$C16,'Полная ст-ть с уч.НЗС (Авто)'!PI$11:INDIRECT("'Полная ст-ть с уч.НЗС (Авто)'!PI"&amp;$J$26))/$D16)</f>
        <v>0</v>
      </c>
      <c r="PJ16" s="44">
        <f ca="1">IF($D16=0,0,SUMIF('Полная ст-ть с уч.НЗС (Авто)'!$YO$11:INDIRECT("'Полная ст-ть с уч.НЗС (Авто)'!YO"&amp;$J$26),$C16,'Полная ст-ть с уч.НЗС (Авто)'!PJ$11:INDIRECT("'Полная ст-ть с уч.НЗС (Авто)'!PJ"&amp;$J$26))/$D16)</f>
        <v>0</v>
      </c>
      <c r="PK16" s="44">
        <f ca="1">IF($D16=0,0,SUMIF('Полная ст-ть с уч.НЗС (Авто)'!$YO$11:INDIRECT("'Полная ст-ть с уч.НЗС (Авто)'!YO"&amp;$J$26),$C16,'Полная ст-ть с уч.НЗС (Авто)'!PK$11:INDIRECT("'Полная ст-ть с уч.НЗС (Авто)'!PK"&amp;$J$26))/$D16)</f>
        <v>0</v>
      </c>
      <c r="PL16" s="44">
        <f ca="1">IF($D16=0,0,SUMIF('Полная ст-ть с уч.НЗС (Авто)'!$YO$11:INDIRECT("'Полная ст-ть с уч.НЗС (Авто)'!YO"&amp;$J$26),$C16,'Полная ст-ть с уч.НЗС (Авто)'!PL$11:INDIRECT("'Полная ст-ть с уч.НЗС (Авто)'!PL"&amp;$J$26))/$D16)</f>
        <v>0</v>
      </c>
      <c r="PM16" s="44">
        <f ca="1">IF($D16=0,0,SUMIF('Полная ст-ть с уч.НЗС (Авто)'!$YO$11:INDIRECT("'Полная ст-ть с уч.НЗС (Авто)'!YO"&amp;$J$26),$C16,'Полная ст-ть с уч.НЗС (Авто)'!PM$11:INDIRECT("'Полная ст-ть с уч.НЗС (Авто)'!PM"&amp;$J$26))/$D16)</f>
        <v>0</v>
      </c>
      <c r="PN16" s="44">
        <f ca="1">IF($D16=0,0,SUMIF('Полная ст-ть с уч.НЗС (Авто)'!$YO$11:INDIRECT("'Полная ст-ть с уч.НЗС (Авто)'!YO"&amp;$J$26),$C16,'Полная ст-ть с уч.НЗС (Авто)'!PN$11:INDIRECT("'Полная ст-ть с уч.НЗС (Авто)'!PN"&amp;$J$26))/$D16)</f>
        <v>0</v>
      </c>
      <c r="PO16" s="44">
        <f ca="1">IF($D16=0,0,SUMIF('Полная ст-ть с уч.НЗС (Авто)'!$YO$11:INDIRECT("'Полная ст-ть с уч.НЗС (Авто)'!YO"&amp;$J$26),$C16,'Полная ст-ть с уч.НЗС (Авто)'!PO$11:INDIRECT("'Полная ст-ть с уч.НЗС (Авто)'!PO"&amp;$J$26))/$D16)</f>
        <v>0</v>
      </c>
      <c r="PP16" s="44">
        <f ca="1">IF($D16=0,0,SUMIF('Полная ст-ть с уч.НЗС (Авто)'!$YO$11:INDIRECT("'Полная ст-ть с уч.НЗС (Авто)'!YO"&amp;$J$26),$C16,'Полная ст-ть с уч.НЗС (Авто)'!PP$11:INDIRECT("'Полная ст-ть с уч.НЗС (Авто)'!PP"&amp;$J$26))/$D16)</f>
        <v>0</v>
      </c>
      <c r="PQ16" s="44">
        <f ca="1">IF($D16=0,0,SUMIF('Полная ст-ть с уч.НЗС (Авто)'!$YO$11:INDIRECT("'Полная ст-ть с уч.НЗС (Авто)'!YO"&amp;$J$26),$C16,'Полная ст-ть с уч.НЗС (Авто)'!PQ$11:INDIRECT("'Полная ст-ть с уч.НЗС (Авто)'!PQ"&amp;$J$26))/$D16)</f>
        <v>0</v>
      </c>
      <c r="PR16" s="44">
        <f ca="1">IF($D16=0,0,SUMIF('Полная ст-ть с уч.НЗС (Авто)'!$YO$11:INDIRECT("'Полная ст-ть с уч.НЗС (Авто)'!YO"&amp;$J$26),$C16,'Полная ст-ть с уч.НЗС (Авто)'!PR$11:INDIRECT("'Полная ст-ть с уч.НЗС (Авто)'!PR"&amp;$J$26))/$D16)</f>
        <v>0</v>
      </c>
      <c r="PS16" s="44">
        <f ca="1">IF($D16=0,0,SUMIF('Полная ст-ть с уч.НЗС (Авто)'!$YO$11:INDIRECT("'Полная ст-ть с уч.НЗС (Авто)'!YO"&amp;$J$26),$C16,'Полная ст-ть с уч.НЗС (Авто)'!PS$11:INDIRECT("'Полная ст-ть с уч.НЗС (Авто)'!PS"&amp;$J$26))/$D16)</f>
        <v>0</v>
      </c>
      <c r="PT16" s="44">
        <f ca="1">IF($D16=0,0,SUMIF('Полная ст-ть с уч.НЗС (Авто)'!$YO$11:INDIRECT("'Полная ст-ть с уч.НЗС (Авто)'!YO"&amp;$J$26),$C16,'Полная ст-ть с уч.НЗС (Авто)'!PT$11:INDIRECT("'Полная ст-ть с уч.НЗС (Авто)'!PT"&amp;$J$26))/$D16)</f>
        <v>0</v>
      </c>
      <c r="PU16" s="44">
        <f ca="1">IF($D16=0,0,SUMIF('Полная ст-ть с уч.НЗС (Авто)'!$YO$11:INDIRECT("'Полная ст-ть с уч.НЗС (Авто)'!YO"&amp;$J$26),$C16,'Полная ст-ть с уч.НЗС (Авто)'!PU$11:INDIRECT("'Полная ст-ть с уч.НЗС (Авто)'!PU"&amp;$J$26))/$D16)</f>
        <v>0</v>
      </c>
      <c r="PV16" s="44">
        <f ca="1">IF($D16=0,0,SUMIF('Полная ст-ть с уч.НЗС (Авто)'!$YO$11:INDIRECT("'Полная ст-ть с уч.НЗС (Авто)'!YO"&amp;$J$26),$C16,'Полная ст-ть с уч.НЗС (Авто)'!PV$11:INDIRECT("'Полная ст-ть с уч.НЗС (Авто)'!PV"&amp;$J$26))/$D16)</f>
        <v>0</v>
      </c>
      <c r="PW16" s="44">
        <f ca="1">IF($D16=0,0,SUMIF('Полная ст-ть с уч.НЗС (Авто)'!$YO$11:INDIRECT("'Полная ст-ть с уч.НЗС (Авто)'!YO"&amp;$J$26),$C16,'Полная ст-ть с уч.НЗС (Авто)'!PW$11:INDIRECT("'Полная ст-ть с уч.НЗС (Авто)'!PW"&amp;$J$26))/$D16)</f>
        <v>0</v>
      </c>
      <c r="PX16" s="44">
        <f ca="1">IF($D16=0,0,SUMIF('Полная ст-ть с уч.НЗС (Авто)'!$YO$11:INDIRECT("'Полная ст-ть с уч.НЗС (Авто)'!YO"&amp;$J$26),$C16,'Полная ст-ть с уч.НЗС (Авто)'!PX$11:INDIRECT("'Полная ст-ть с уч.НЗС (Авто)'!PX"&amp;$J$26))/$D16)</f>
        <v>0</v>
      </c>
      <c r="PY16" s="44">
        <f ca="1">IF($D16=0,0,SUMIF('Полная ст-ть с уч.НЗС (Авто)'!$YO$11:INDIRECT("'Полная ст-ть с уч.НЗС (Авто)'!YO"&amp;$J$26),$C16,'Полная ст-ть с уч.НЗС (Авто)'!PY$11:INDIRECT("'Полная ст-ть с уч.НЗС (Авто)'!PY"&amp;$J$26))/$D16)</f>
        <v>0</v>
      </c>
      <c r="PZ16" s="44">
        <f ca="1">IF($D16=0,0,SUMIF('Полная ст-ть с уч.НЗС (Авто)'!$YO$11:INDIRECT("'Полная ст-ть с уч.НЗС (Авто)'!YO"&amp;$J$26),$C16,'Полная ст-ть с уч.НЗС (Авто)'!PZ$11:INDIRECT("'Полная ст-ть с уч.НЗС (Авто)'!PZ"&amp;$J$26))/$D16)</f>
        <v>0</v>
      </c>
      <c r="QA16" s="44">
        <f ca="1">IF($D16=0,0,SUMIF('Полная ст-ть с уч.НЗС (Авто)'!$YO$11:INDIRECT("'Полная ст-ть с уч.НЗС (Авто)'!YO"&amp;$J$26),$C16,'Полная ст-ть с уч.НЗС (Авто)'!QA$11:INDIRECT("'Полная ст-ть с уч.НЗС (Авто)'!QA"&amp;$J$26))/$D16)</f>
        <v>0</v>
      </c>
      <c r="QB16" s="44">
        <f ca="1">IF($D16=0,0,SUMIF('Полная ст-ть с уч.НЗС (Авто)'!$YO$11:INDIRECT("'Полная ст-ть с уч.НЗС (Авто)'!YO"&amp;$J$26),$C16,'Полная ст-ть с уч.НЗС (Авто)'!QB$11:INDIRECT("'Полная ст-ть с уч.НЗС (Авто)'!QB"&amp;$J$26))/$D16)</f>
        <v>0</v>
      </c>
      <c r="QC16" s="44">
        <f ca="1">IF($D16=0,0,SUMIF('Полная ст-ть с уч.НЗС (Авто)'!$YO$11:INDIRECT("'Полная ст-ть с уч.НЗС (Авто)'!YO"&amp;$J$26),$C16,'Полная ст-ть с уч.НЗС (Авто)'!QC$11:INDIRECT("'Полная ст-ть с уч.НЗС (Авто)'!QC"&amp;$J$26))/$D16)</f>
        <v>0</v>
      </c>
      <c r="QD16" s="44">
        <f ca="1">IF($D16=0,0,SUMIF('Полная ст-ть с уч.НЗС (Авто)'!$YO$11:INDIRECT("'Полная ст-ть с уч.НЗС (Авто)'!YO"&amp;$J$26),$C16,'Полная ст-ть с уч.НЗС (Авто)'!QD$11:INDIRECT("'Полная ст-ть с уч.НЗС (Авто)'!QD"&amp;$J$26))/$D16)</f>
        <v>0</v>
      </c>
      <c r="QE16" s="44">
        <f ca="1">IF($D16=0,0,SUMIF('Полная ст-ть с уч.НЗС (Авто)'!$YO$11:INDIRECT("'Полная ст-ть с уч.НЗС (Авто)'!YO"&amp;$J$26),$C16,'Полная ст-ть с уч.НЗС (Авто)'!QE$11:INDIRECT("'Полная ст-ть с уч.НЗС (Авто)'!QE"&amp;$J$26))/$D16)</f>
        <v>0</v>
      </c>
      <c r="QF16" s="44">
        <f ca="1">IF($D16=0,0,SUMIF('Полная ст-ть с уч.НЗС (Авто)'!$YO$11:INDIRECT("'Полная ст-ть с уч.НЗС (Авто)'!YO"&amp;$J$26),$C16,'Полная ст-ть с уч.НЗС (Авто)'!QF$11:INDIRECT("'Полная ст-ть с уч.НЗС (Авто)'!QF"&amp;$J$26))/$D16)</f>
        <v>0</v>
      </c>
      <c r="QG16" s="44">
        <f ca="1">IF($D16=0,0,SUMIF('Полная ст-ть с уч.НЗС (Авто)'!$YO$11:INDIRECT("'Полная ст-ть с уч.НЗС (Авто)'!YO"&amp;$J$26),$C16,'Полная ст-ть с уч.НЗС (Авто)'!QG$11:INDIRECT("'Полная ст-ть с уч.НЗС (Авто)'!QG"&amp;$J$26))/$D16)</f>
        <v>0</v>
      </c>
      <c r="QH16" s="44">
        <f ca="1">IF($D16=0,0,SUMIF('Полная ст-ть с уч.НЗС (Авто)'!$YO$11:INDIRECT("'Полная ст-ть с уч.НЗС (Авто)'!YO"&amp;$J$26),$C16,'Полная ст-ть с уч.НЗС (Авто)'!QH$11:INDIRECT("'Полная ст-ть с уч.НЗС (Авто)'!QH"&amp;$J$26))/$D16)</f>
        <v>0</v>
      </c>
      <c r="QI16" s="44">
        <f ca="1">IF($D16=0,0,SUMIF('Полная ст-ть с уч.НЗС (Авто)'!$YO$11:INDIRECT("'Полная ст-ть с уч.НЗС (Авто)'!YO"&amp;$J$26),$C16,'Полная ст-ть с уч.НЗС (Авто)'!QI$11:INDIRECT("'Полная ст-ть с уч.НЗС (Авто)'!QI"&amp;$J$26))/$D16)</f>
        <v>0</v>
      </c>
      <c r="QJ16" s="44">
        <f ca="1">IF($D16=0,0,SUMIF('Полная ст-ть с уч.НЗС (Авто)'!$YO$11:INDIRECT("'Полная ст-ть с уч.НЗС (Авто)'!YO"&amp;$J$26),$C16,'Полная ст-ть с уч.НЗС (Авто)'!QJ$11:INDIRECT("'Полная ст-ть с уч.НЗС (Авто)'!QJ"&amp;$J$26))/$D16)</f>
        <v>0</v>
      </c>
      <c r="QK16" s="44">
        <f ca="1">IF($D16=0,0,SUMIF('Полная ст-ть с уч.НЗС (Авто)'!$YO$11:INDIRECT("'Полная ст-ть с уч.НЗС (Авто)'!YO"&amp;$J$26),$C16,'Полная ст-ть с уч.НЗС (Авто)'!QK$11:INDIRECT("'Полная ст-ть с уч.НЗС (Авто)'!QK"&amp;$J$26))/$D16)</f>
        <v>0</v>
      </c>
      <c r="QL16" s="44">
        <f ca="1">IF($D16=0,0,SUMIF('Полная ст-ть с уч.НЗС (Авто)'!$YO$11:INDIRECT("'Полная ст-ть с уч.НЗС (Авто)'!YO"&amp;$J$26),$C16,'Полная ст-ть с уч.НЗС (Авто)'!QL$11:INDIRECT("'Полная ст-ть с уч.НЗС (Авто)'!QL"&amp;$J$26))/$D16)</f>
        <v>0</v>
      </c>
      <c r="QM16" s="44">
        <f ca="1">IF($D16=0,0,SUMIF('Полная ст-ть с уч.НЗС (Авто)'!$YO$11:INDIRECT("'Полная ст-ть с уч.НЗС (Авто)'!YO"&amp;$J$26),$C16,'Полная ст-ть с уч.НЗС (Авто)'!QM$11:INDIRECT("'Полная ст-ть с уч.НЗС (Авто)'!QM"&amp;$J$26))/$D16)</f>
        <v>0</v>
      </c>
      <c r="QN16" s="44">
        <f ca="1">IF($D16=0,0,SUMIF('Полная ст-ть с уч.НЗС (Авто)'!$YO$11:INDIRECT("'Полная ст-ть с уч.НЗС (Авто)'!YO"&amp;$J$26),$C16,'Полная ст-ть с уч.НЗС (Авто)'!QN$11:INDIRECT("'Полная ст-ть с уч.НЗС (Авто)'!QN"&amp;$J$26))/$D16)</f>
        <v>0</v>
      </c>
      <c r="QO16" s="44">
        <f ca="1">IF($D16=0,0,SUMIF('Полная ст-ть с уч.НЗС (Авто)'!$YO$11:INDIRECT("'Полная ст-ть с уч.НЗС (Авто)'!YO"&amp;$J$26),$C16,'Полная ст-ть с уч.НЗС (Авто)'!QO$11:INDIRECT("'Полная ст-ть с уч.НЗС (Авто)'!QO"&amp;$J$26))/$D16)</f>
        <v>0</v>
      </c>
      <c r="QP16" s="44">
        <f ca="1">IF($D16=0,0,SUMIF('Полная ст-ть с уч.НЗС (Авто)'!$YO$11:INDIRECT("'Полная ст-ть с уч.НЗС (Авто)'!YO"&amp;$J$26),$C16,'Полная ст-ть с уч.НЗС (Авто)'!QP$11:INDIRECT("'Полная ст-ть с уч.НЗС (Авто)'!QP"&amp;$J$26))/$D16)</f>
        <v>0</v>
      </c>
      <c r="QQ16" s="44">
        <f ca="1">IF($D16=0,0,SUMIF('Полная ст-ть с уч.НЗС (Авто)'!$YO$11:INDIRECT("'Полная ст-ть с уч.НЗС (Авто)'!YO"&amp;$J$26),$C16,'Полная ст-ть с уч.НЗС (Авто)'!QQ$11:INDIRECT("'Полная ст-ть с уч.НЗС (Авто)'!QQ"&amp;$J$26))/$D16)</f>
        <v>0</v>
      </c>
      <c r="QR16" s="44">
        <f ca="1">IF($D16=0,0,SUMIF('Полная ст-ть с уч.НЗС (Авто)'!$YO$11:INDIRECT("'Полная ст-ть с уч.НЗС (Авто)'!YO"&amp;$J$26),$C16,'Полная ст-ть с уч.НЗС (Авто)'!QR$11:INDIRECT("'Полная ст-ть с уч.НЗС (Авто)'!QR"&amp;$J$26))/$D16)</f>
        <v>0</v>
      </c>
      <c r="QS16" s="44">
        <f ca="1">IF($D16=0,0,SUMIF('Полная ст-ть с уч.НЗС (Авто)'!$YO$11:INDIRECT("'Полная ст-ть с уч.НЗС (Авто)'!YO"&amp;$J$26),$C16,'Полная ст-ть с уч.НЗС (Авто)'!QS$11:INDIRECT("'Полная ст-ть с уч.НЗС (Авто)'!QS"&amp;$J$26))/$D16)</f>
        <v>0</v>
      </c>
      <c r="QT16" s="44">
        <f ca="1">IF($D16=0,0,SUMIF('Полная ст-ть с уч.НЗС (Авто)'!$YO$11:INDIRECT("'Полная ст-ть с уч.НЗС (Авто)'!YO"&amp;$J$26),$C16,'Полная ст-ть с уч.НЗС (Авто)'!QT$11:INDIRECT("'Полная ст-ть с уч.НЗС (Авто)'!QT"&amp;$J$26))/$D16)</f>
        <v>0</v>
      </c>
      <c r="QU16" s="44">
        <f ca="1">IF($D16=0,0,SUMIF('Полная ст-ть с уч.НЗС (Авто)'!$YO$11:INDIRECT("'Полная ст-ть с уч.НЗС (Авто)'!YO"&amp;$J$26),$C16,'Полная ст-ть с уч.НЗС (Авто)'!QU$11:INDIRECT("'Полная ст-ть с уч.НЗС (Авто)'!QU"&amp;$J$26))/$D16)</f>
        <v>0</v>
      </c>
      <c r="QV16" s="44">
        <f ca="1">IF($D16=0,0,SUMIF('Полная ст-ть с уч.НЗС (Авто)'!$YO$11:INDIRECT("'Полная ст-ть с уч.НЗС (Авто)'!YO"&amp;$J$26),$C16,'Полная ст-ть с уч.НЗС (Авто)'!QV$11:INDIRECT("'Полная ст-ть с уч.НЗС (Авто)'!QV"&amp;$J$26))/$D16)</f>
        <v>0</v>
      </c>
      <c r="QW16" s="44">
        <f ca="1">IF($D16=0,0,SUMIF('Полная ст-ть с уч.НЗС (Авто)'!$YO$11:INDIRECT("'Полная ст-ть с уч.НЗС (Авто)'!YO"&amp;$J$26),$C16,'Полная ст-ть с уч.НЗС (Авто)'!QW$11:INDIRECT("'Полная ст-ть с уч.НЗС (Авто)'!QW"&amp;$J$26))/$D16)</f>
        <v>0</v>
      </c>
      <c r="QX16" s="44">
        <f ca="1">IF($D16=0,0,SUMIF('Полная ст-ть с уч.НЗС (Авто)'!$YO$11:INDIRECT("'Полная ст-ть с уч.НЗС (Авто)'!YO"&amp;$J$26),$C16,'Полная ст-ть с уч.НЗС (Авто)'!QX$11:INDIRECT("'Полная ст-ть с уч.НЗС (Авто)'!QX"&amp;$J$26))/$D16)</f>
        <v>0</v>
      </c>
      <c r="QY16" s="44">
        <f ca="1">IF($D16=0,0,SUMIF('Полная ст-ть с уч.НЗС (Авто)'!$YO$11:INDIRECT("'Полная ст-ть с уч.НЗС (Авто)'!YO"&amp;$J$26),$C16,'Полная ст-ть с уч.НЗС (Авто)'!QY$11:INDIRECT("'Полная ст-ть с уч.НЗС (Авто)'!QY"&amp;$J$26))/$D16)</f>
        <v>0</v>
      </c>
      <c r="QZ16" s="44">
        <f ca="1">IF($D16=0,0,SUMIF('Полная ст-ть с уч.НЗС (Авто)'!$YO$11:INDIRECT("'Полная ст-ть с уч.НЗС (Авто)'!YO"&amp;$J$26),$C16,'Полная ст-ть с уч.НЗС (Авто)'!QZ$11:INDIRECT("'Полная ст-ть с уч.НЗС (Авто)'!QZ"&amp;$J$26))/$D16)</f>
        <v>0</v>
      </c>
      <c r="RA16" s="44">
        <f ca="1">IF($D16=0,0,SUMIF('Полная ст-ть с уч.НЗС (Авто)'!$YO$11:INDIRECT("'Полная ст-ть с уч.НЗС (Авто)'!YO"&amp;$J$26),$C16,'Полная ст-ть с уч.НЗС (Авто)'!RA$11:INDIRECT("'Полная ст-ть с уч.НЗС (Авто)'!RA"&amp;$J$26))/$D16)</f>
        <v>0</v>
      </c>
      <c r="RB16" s="44">
        <f ca="1">IF($D16=0,0,SUMIF('Полная ст-ть с уч.НЗС (Авто)'!$YO$11:INDIRECT("'Полная ст-ть с уч.НЗС (Авто)'!YO"&amp;$J$26),$C16,'Полная ст-ть с уч.НЗС (Авто)'!RB$11:INDIRECT("'Полная ст-ть с уч.НЗС (Авто)'!RB"&amp;$J$26))/$D16)</f>
        <v>0</v>
      </c>
      <c r="RC16" s="44">
        <f ca="1">IF($D16=0,0,SUMIF('Полная ст-ть с уч.НЗС (Авто)'!$YO$11:INDIRECT("'Полная ст-ть с уч.НЗС (Авто)'!YO"&amp;$J$26),$C16,'Полная ст-ть с уч.НЗС (Авто)'!RC$11:INDIRECT("'Полная ст-ть с уч.НЗС (Авто)'!RC"&amp;$J$26))/$D16)</f>
        <v>0</v>
      </c>
      <c r="RD16" s="44">
        <f ca="1">IF($D16=0,0,SUMIF('Полная ст-ть с уч.НЗС (Авто)'!$YO$11:INDIRECT("'Полная ст-ть с уч.НЗС (Авто)'!YO"&amp;$J$26),$C16,'Полная ст-ть с уч.НЗС (Авто)'!RD$11:INDIRECT("'Полная ст-ть с уч.НЗС (Авто)'!RD"&amp;$J$26))/$D16)</f>
        <v>0</v>
      </c>
      <c r="RE16" s="44">
        <f ca="1">IF($D16=0,0,SUMIF('Полная ст-ть с уч.НЗС (Авто)'!$YO$11:INDIRECT("'Полная ст-ть с уч.НЗС (Авто)'!YO"&amp;$J$26),$C16,'Полная ст-ть с уч.НЗС (Авто)'!RE$11:INDIRECT("'Полная ст-ть с уч.НЗС (Авто)'!RE"&amp;$J$26))/$D16)</f>
        <v>0</v>
      </c>
      <c r="RF16" s="44">
        <f ca="1">IF($D16=0,0,SUMIF('Полная ст-ть с уч.НЗС (Авто)'!$YO$11:INDIRECT("'Полная ст-ть с уч.НЗС (Авто)'!YO"&amp;$J$26),$C16,'Полная ст-ть с уч.НЗС (Авто)'!RF$11:INDIRECT("'Полная ст-ть с уч.НЗС (Авто)'!RF"&amp;$J$26))/$D16)</f>
        <v>0</v>
      </c>
      <c r="RG16" s="44">
        <f ca="1">IF($D16=0,0,SUMIF('Полная ст-ть с уч.НЗС (Авто)'!$YO$11:INDIRECT("'Полная ст-ть с уч.НЗС (Авто)'!YO"&amp;$J$26),$C16,'Полная ст-ть с уч.НЗС (Авто)'!RG$11:INDIRECT("'Полная ст-ть с уч.НЗС (Авто)'!RG"&amp;$J$26))/$D16)</f>
        <v>0</v>
      </c>
      <c r="RH16" s="44">
        <f ca="1">IF($D16=0,0,SUMIF('Полная ст-ть с уч.НЗС (Авто)'!$YO$11:INDIRECT("'Полная ст-ть с уч.НЗС (Авто)'!YO"&amp;$J$26),$C16,'Полная ст-ть с уч.НЗС (Авто)'!RH$11:INDIRECT("'Полная ст-ть с уч.НЗС (Авто)'!RH"&amp;$J$26))/$D16)</f>
        <v>0</v>
      </c>
      <c r="RI16" s="44">
        <f ca="1">IF($D16=0,0,SUMIF('Полная ст-ть с уч.НЗС (Авто)'!$YO$11:INDIRECT("'Полная ст-ть с уч.НЗС (Авто)'!YO"&amp;$J$26),$C16,'Полная ст-ть с уч.НЗС (Авто)'!RI$11:INDIRECT("'Полная ст-ть с уч.НЗС (Авто)'!RI"&amp;$J$26))/$D16)</f>
        <v>0</v>
      </c>
      <c r="RJ16" s="44">
        <f ca="1">IF($D16=0,0,SUMIF('Полная ст-ть с уч.НЗС (Авто)'!$YO$11:INDIRECT("'Полная ст-ть с уч.НЗС (Авто)'!YO"&amp;$J$26),$C16,'Полная ст-ть с уч.НЗС (Авто)'!RJ$11:INDIRECT("'Полная ст-ть с уч.НЗС (Авто)'!RJ"&amp;$J$26))/$D16)</f>
        <v>0</v>
      </c>
      <c r="RK16" s="44">
        <f ca="1">IF($D16=0,0,SUMIF('Полная ст-ть с уч.НЗС (Авто)'!$YO$11:INDIRECT("'Полная ст-ть с уч.НЗС (Авто)'!YO"&amp;$J$26),$C16,'Полная ст-ть с уч.НЗС (Авто)'!RK$11:INDIRECT("'Полная ст-ть с уч.НЗС (Авто)'!RK"&amp;$J$26))/$D16)</f>
        <v>0</v>
      </c>
      <c r="RL16" s="44">
        <f ca="1">IF($D16=0,0,SUMIF('Полная ст-ть с уч.НЗС (Авто)'!$YO$11:INDIRECT("'Полная ст-ть с уч.НЗС (Авто)'!YO"&amp;$J$26),$C16,'Полная ст-ть с уч.НЗС (Авто)'!RL$11:INDIRECT("'Полная ст-ть с уч.НЗС (Авто)'!RL"&amp;$J$26))/$D16)</f>
        <v>0</v>
      </c>
      <c r="RM16" s="44">
        <f ca="1">IF($D16=0,0,SUMIF('Полная ст-ть с уч.НЗС (Авто)'!$YO$11:INDIRECT("'Полная ст-ть с уч.НЗС (Авто)'!YO"&amp;$J$26),$C16,'Полная ст-ть с уч.НЗС (Авто)'!RM$11:INDIRECT("'Полная ст-ть с уч.НЗС (Авто)'!RM"&amp;$J$26))/$D16)</f>
        <v>0</v>
      </c>
      <c r="RN16" s="44">
        <f ca="1">IF($D16=0,0,SUMIF('Полная ст-ть с уч.НЗС (Авто)'!$YO$11:INDIRECT("'Полная ст-ть с уч.НЗС (Авто)'!YO"&amp;$J$26),$C16,'Полная ст-ть с уч.НЗС (Авто)'!RN$11:INDIRECT("'Полная ст-ть с уч.НЗС (Авто)'!RN"&amp;$J$26))/$D16)</f>
        <v>0</v>
      </c>
      <c r="RO16" s="44">
        <f ca="1">IF($D16=0,0,SUMIF('Полная ст-ть с уч.НЗС (Авто)'!$YO$11:INDIRECT("'Полная ст-ть с уч.НЗС (Авто)'!YO"&amp;$J$26),$C16,'Полная ст-ть с уч.НЗС (Авто)'!RO$11:INDIRECT("'Полная ст-ть с уч.НЗС (Авто)'!RO"&amp;$J$26))/$D16)</f>
        <v>0</v>
      </c>
      <c r="RP16" s="44">
        <f ca="1">IF($D16=0,0,SUMIF('Полная ст-ть с уч.НЗС (Авто)'!$YO$11:INDIRECT("'Полная ст-ть с уч.НЗС (Авто)'!YO"&amp;$J$26),$C16,'Полная ст-ть с уч.НЗС (Авто)'!RP$11:INDIRECT("'Полная ст-ть с уч.НЗС (Авто)'!RP"&amp;$J$26))/$D16)</f>
        <v>0</v>
      </c>
      <c r="RQ16" s="44">
        <f ca="1">IF($D16=0,0,SUMIF('Полная ст-ть с уч.НЗС (Авто)'!$YO$11:INDIRECT("'Полная ст-ть с уч.НЗС (Авто)'!YO"&amp;$J$26),$C16,'Полная ст-ть с уч.НЗС (Авто)'!RQ$11:INDIRECT("'Полная ст-ть с уч.НЗС (Авто)'!RQ"&amp;$J$26))/$D16)</f>
        <v>0</v>
      </c>
      <c r="RR16" s="44">
        <f ca="1">IF($D16=0,0,SUMIF('Полная ст-ть с уч.НЗС (Авто)'!$YO$11:INDIRECT("'Полная ст-ть с уч.НЗС (Авто)'!YO"&amp;$J$26),$C16,'Полная ст-ть с уч.НЗС (Авто)'!RR$11:INDIRECT("'Полная ст-ть с уч.НЗС (Авто)'!RR"&amp;$J$26))/$D16)</f>
        <v>0</v>
      </c>
      <c r="RS16" s="44">
        <f ca="1">IF($D16=0,0,SUMIF('Полная ст-ть с уч.НЗС (Авто)'!$YO$11:INDIRECT("'Полная ст-ть с уч.НЗС (Авто)'!YO"&amp;$J$26),$C16,'Полная ст-ть с уч.НЗС (Авто)'!RS$11:INDIRECT("'Полная ст-ть с уч.НЗС (Авто)'!RS"&amp;$J$26))/$D16)</f>
        <v>0</v>
      </c>
      <c r="RT16" s="44">
        <f ca="1">IF($D16=0,0,SUMIF('Полная ст-ть с уч.НЗС (Авто)'!$YO$11:INDIRECT("'Полная ст-ть с уч.НЗС (Авто)'!YO"&amp;$J$26),$C16,'Полная ст-ть с уч.НЗС (Авто)'!RT$11:INDIRECT("'Полная ст-ть с уч.НЗС (Авто)'!RT"&amp;$J$26))/$D16)</f>
        <v>0</v>
      </c>
      <c r="RU16" s="44">
        <f ca="1">IF($D16=0,0,SUMIF('Полная ст-ть с уч.НЗС (Авто)'!$YO$11:INDIRECT("'Полная ст-ть с уч.НЗС (Авто)'!YO"&amp;$J$26),$C16,'Полная ст-ть с уч.НЗС (Авто)'!RU$11:INDIRECT("'Полная ст-ть с уч.НЗС (Авто)'!RU"&amp;$J$26))/$D16)</f>
        <v>0</v>
      </c>
      <c r="RV16" s="44">
        <f ca="1">IF($D16=0,0,SUMIF('Полная ст-ть с уч.НЗС (Авто)'!$YO$11:INDIRECT("'Полная ст-ть с уч.НЗС (Авто)'!YO"&amp;$J$26),$C16,'Полная ст-ть с уч.НЗС (Авто)'!RV$11:INDIRECT("'Полная ст-ть с уч.НЗС (Авто)'!RV"&amp;$J$26))/$D16)</f>
        <v>0</v>
      </c>
      <c r="RW16" s="44">
        <f ca="1">IF($D16=0,0,SUMIF('Полная ст-ть с уч.НЗС (Авто)'!$YO$11:INDIRECT("'Полная ст-ть с уч.НЗС (Авто)'!YO"&amp;$J$26),$C16,'Полная ст-ть с уч.НЗС (Авто)'!RW$11:INDIRECT("'Полная ст-ть с уч.НЗС (Авто)'!RW"&amp;$J$26))/$D16)</f>
        <v>0</v>
      </c>
      <c r="RX16" s="44">
        <f ca="1">IF($D16=0,0,SUMIF('Полная ст-ть с уч.НЗС (Авто)'!$YO$11:INDIRECT("'Полная ст-ть с уч.НЗС (Авто)'!YO"&amp;$J$26),$C16,'Полная ст-ть с уч.НЗС (Авто)'!RX$11:INDIRECT("'Полная ст-ть с уч.НЗС (Авто)'!RX"&amp;$J$26))/$D16)</f>
        <v>0</v>
      </c>
      <c r="RY16" s="44">
        <f ca="1">IF($D16=0,0,SUMIF('Полная ст-ть с уч.НЗС (Авто)'!$YO$11:INDIRECT("'Полная ст-ть с уч.НЗС (Авто)'!YO"&amp;$J$26),$C16,'Полная ст-ть с уч.НЗС (Авто)'!RY$11:INDIRECT("'Полная ст-ть с уч.НЗС (Авто)'!RY"&amp;$J$26))/$D16)</f>
        <v>0</v>
      </c>
      <c r="RZ16" s="44">
        <f ca="1">IF($D16=0,0,SUMIF('Полная ст-ть с уч.НЗС (Авто)'!$YO$11:INDIRECT("'Полная ст-ть с уч.НЗС (Авто)'!YO"&amp;$J$26),$C16,'Полная ст-ть с уч.НЗС (Авто)'!RZ$11:INDIRECT("'Полная ст-ть с уч.НЗС (Авто)'!RZ"&amp;$J$26))/$D16)</f>
        <v>0</v>
      </c>
      <c r="SA16" s="44">
        <f ca="1">IF($D16=0,0,SUMIF('Полная ст-ть с уч.НЗС (Авто)'!$YO$11:INDIRECT("'Полная ст-ть с уч.НЗС (Авто)'!YO"&amp;$J$26),$C16,'Полная ст-ть с уч.НЗС (Авто)'!SA$11:INDIRECT("'Полная ст-ть с уч.НЗС (Авто)'!SA"&amp;$J$26))/$D16)</f>
        <v>0</v>
      </c>
      <c r="SB16" s="44">
        <f ca="1">IF($D16=0,0,SUMIF('Полная ст-ть с уч.НЗС (Авто)'!$YO$11:INDIRECT("'Полная ст-ть с уч.НЗС (Авто)'!YO"&amp;$J$26),$C16,'Полная ст-ть с уч.НЗС (Авто)'!SB$11:INDIRECT("'Полная ст-ть с уч.НЗС (Авто)'!SB"&amp;$J$26))/$D16)</f>
        <v>0</v>
      </c>
      <c r="SC16" s="44">
        <f ca="1">IF($D16=0,0,SUMIF('Полная ст-ть с уч.НЗС (Авто)'!$YO$11:INDIRECT("'Полная ст-ть с уч.НЗС (Авто)'!YO"&amp;$J$26),$C16,'Полная ст-ть с уч.НЗС (Авто)'!SC$11:INDIRECT("'Полная ст-ть с уч.НЗС (Авто)'!SC"&amp;$J$26))/$D16)</f>
        <v>0</v>
      </c>
      <c r="SD16" s="44">
        <f ca="1">IF($D16=0,0,SUMIF('Полная ст-ть с уч.НЗС (Авто)'!$YO$11:INDIRECT("'Полная ст-ть с уч.НЗС (Авто)'!YO"&amp;$J$26),$C16,'Полная ст-ть с уч.НЗС (Авто)'!SD$11:INDIRECT("'Полная ст-ть с уч.НЗС (Авто)'!SD"&amp;$J$26))/$D16)</f>
        <v>0</v>
      </c>
      <c r="SE16" s="44">
        <f ca="1">IF($D16=0,0,SUMIF('Полная ст-ть с уч.НЗС (Авто)'!$YO$11:INDIRECT("'Полная ст-ть с уч.НЗС (Авто)'!YO"&amp;$J$26),$C16,'Полная ст-ть с уч.НЗС (Авто)'!SE$11:INDIRECT("'Полная ст-ть с уч.НЗС (Авто)'!SE"&amp;$J$26))/$D16)</f>
        <v>0</v>
      </c>
      <c r="SF16" s="44">
        <f ca="1">IF($D16=0,0,SUMIF('Полная ст-ть с уч.НЗС (Авто)'!$YO$11:INDIRECT("'Полная ст-ть с уч.НЗС (Авто)'!YO"&amp;$J$26),$C16,'Полная ст-ть с уч.НЗС (Авто)'!SF$11:INDIRECT("'Полная ст-ть с уч.НЗС (Авто)'!SF"&amp;$J$26))/$D16)</f>
        <v>0</v>
      </c>
      <c r="SG16" s="44">
        <f ca="1">IF($D16=0,0,SUMIF('Полная ст-ть с уч.НЗС (Авто)'!$YO$11:INDIRECT("'Полная ст-ть с уч.НЗС (Авто)'!YO"&amp;$J$26),$C16,'Полная ст-ть с уч.НЗС (Авто)'!SG$11:INDIRECT("'Полная ст-ть с уч.НЗС (Авто)'!SG"&amp;$J$26))/$D16)</f>
        <v>0</v>
      </c>
      <c r="SH16" s="44">
        <f ca="1">IF($D16=0,0,SUMIF('Полная ст-ть с уч.НЗС (Авто)'!$YO$11:INDIRECT("'Полная ст-ть с уч.НЗС (Авто)'!YO"&amp;$J$26),$C16,'Полная ст-ть с уч.НЗС (Авто)'!SH$11:INDIRECT("'Полная ст-ть с уч.НЗС (Авто)'!SH"&amp;$J$26))/$D16)</f>
        <v>0</v>
      </c>
      <c r="SI16" s="44">
        <f ca="1">IF($D16=0,0,SUMIF('Полная ст-ть с уч.НЗС (Авто)'!$YO$11:INDIRECT("'Полная ст-ть с уч.НЗС (Авто)'!YO"&amp;$J$26),$C16,'Полная ст-ть с уч.НЗС (Авто)'!SI$11:INDIRECT("'Полная ст-ть с уч.НЗС (Авто)'!SI"&amp;$J$26))/$D16)</f>
        <v>0</v>
      </c>
      <c r="SJ16" s="44">
        <f ca="1">IF($D16=0,0,SUMIF('Полная ст-ть с уч.НЗС (Авто)'!$YO$11:INDIRECT("'Полная ст-ть с уч.НЗС (Авто)'!YO"&amp;$J$26),$C16,'Полная ст-ть с уч.НЗС (Авто)'!SJ$11:INDIRECT("'Полная ст-ть с уч.НЗС (Авто)'!SJ"&amp;$J$26))/$D16)</f>
        <v>0</v>
      </c>
      <c r="SK16" s="44">
        <f ca="1">IF($D16=0,0,SUMIF('Полная ст-ть с уч.НЗС (Авто)'!$YO$11:INDIRECT("'Полная ст-ть с уч.НЗС (Авто)'!YO"&amp;$J$26),$C16,'Полная ст-ть с уч.НЗС (Авто)'!SK$11:INDIRECT("'Полная ст-ть с уч.НЗС (Авто)'!SK"&amp;$J$26))/$D16)</f>
        <v>0</v>
      </c>
      <c r="SL16" s="44">
        <f ca="1">IF($D16=0,0,SUMIF('Полная ст-ть с уч.НЗС (Авто)'!$YO$11:INDIRECT("'Полная ст-ть с уч.НЗС (Авто)'!YO"&amp;$J$26),$C16,'Полная ст-ть с уч.НЗС (Авто)'!SL$11:INDIRECT("'Полная ст-ть с уч.НЗС (Авто)'!SL"&amp;$J$26))/$D16)</f>
        <v>0</v>
      </c>
      <c r="SM16" s="44">
        <f ca="1">IF($D16=0,0,SUMIF('Полная ст-ть с уч.НЗС (Авто)'!$YO$11:INDIRECT("'Полная ст-ть с уч.НЗС (Авто)'!YO"&amp;$J$26),$C16,'Полная ст-ть с уч.НЗС (Авто)'!SM$11:INDIRECT("'Полная ст-ть с уч.НЗС (Авто)'!SM"&amp;$J$26))/$D16)</f>
        <v>0</v>
      </c>
      <c r="SN16" s="44">
        <f ca="1">IF($D16=0,0,SUMIF('Полная ст-ть с уч.НЗС (Авто)'!$YO$11:INDIRECT("'Полная ст-ть с уч.НЗС (Авто)'!YO"&amp;$J$26),$C16,'Полная ст-ть с уч.НЗС (Авто)'!SN$11:INDIRECT("'Полная ст-ть с уч.НЗС (Авто)'!SN"&amp;$J$26))/$D16)</f>
        <v>0</v>
      </c>
      <c r="SO16" s="44">
        <f ca="1">IF($D16=0,0,SUMIF('Полная ст-ть с уч.НЗС (Авто)'!$YO$11:INDIRECT("'Полная ст-ть с уч.НЗС (Авто)'!YO"&amp;$J$26),$C16,'Полная ст-ть с уч.НЗС (Авто)'!SO$11:INDIRECT("'Полная ст-ть с уч.НЗС (Авто)'!SO"&amp;$J$26))/$D16)</f>
        <v>0</v>
      </c>
      <c r="SP16" s="44">
        <f ca="1">IF($D16=0,0,SUMIF('Полная ст-ть с уч.НЗС (Авто)'!$YO$11:INDIRECT("'Полная ст-ть с уч.НЗС (Авто)'!YO"&amp;$J$26),$C16,'Полная ст-ть с уч.НЗС (Авто)'!SP$11:INDIRECT("'Полная ст-ть с уч.НЗС (Авто)'!SP"&amp;$J$26))/$D16)</f>
        <v>0</v>
      </c>
      <c r="SQ16" s="44">
        <f ca="1">IF($D16=0,0,SUMIF('Полная ст-ть с уч.НЗС (Авто)'!$YO$11:INDIRECT("'Полная ст-ть с уч.НЗС (Авто)'!YO"&amp;$J$26),$C16,'Полная ст-ть с уч.НЗС (Авто)'!SQ$11:INDIRECT("'Полная ст-ть с уч.НЗС (Авто)'!SQ"&amp;$J$26))/$D16)</f>
        <v>0</v>
      </c>
      <c r="SR16" s="44">
        <f ca="1">IF($D16=0,0,SUMIF('Полная ст-ть с уч.НЗС (Авто)'!$YO$11:INDIRECT("'Полная ст-ть с уч.НЗС (Авто)'!YO"&amp;$J$26),$C16,'Полная ст-ть с уч.НЗС (Авто)'!SR$11:INDIRECT("'Полная ст-ть с уч.НЗС (Авто)'!SR"&amp;$J$26))/$D16)</f>
        <v>0</v>
      </c>
      <c r="SS16" s="44">
        <f ca="1">IF($D16=0,0,SUMIF('Полная ст-ть с уч.НЗС (Авто)'!$YO$11:INDIRECT("'Полная ст-ть с уч.НЗС (Авто)'!YO"&amp;$J$26),$C16,'Полная ст-ть с уч.НЗС (Авто)'!SS$11:INDIRECT("'Полная ст-ть с уч.НЗС (Авто)'!SS"&amp;$J$26))/$D16)</f>
        <v>0</v>
      </c>
      <c r="ST16" s="44">
        <f ca="1">IF($D16=0,0,SUMIF('Полная ст-ть с уч.НЗС (Авто)'!$YO$11:INDIRECT("'Полная ст-ть с уч.НЗС (Авто)'!YO"&amp;$J$26),$C16,'Полная ст-ть с уч.НЗС (Авто)'!ST$11:INDIRECT("'Полная ст-ть с уч.НЗС (Авто)'!ST"&amp;$J$26))/$D16)</f>
        <v>0</v>
      </c>
      <c r="SU16" s="44">
        <f ca="1">IF($D16=0,0,SUMIF('Полная ст-ть с уч.НЗС (Авто)'!$YO$11:INDIRECT("'Полная ст-ть с уч.НЗС (Авто)'!YO"&amp;$J$26),$C16,'Полная ст-ть с уч.НЗС (Авто)'!SU$11:INDIRECT("'Полная ст-ть с уч.НЗС (Авто)'!SU"&amp;$J$26))/$D16)</f>
        <v>0</v>
      </c>
      <c r="SV16" s="44">
        <f ca="1">IF($D16=0,0,SUMIF('Полная ст-ть с уч.НЗС (Авто)'!$YO$11:INDIRECT("'Полная ст-ть с уч.НЗС (Авто)'!YO"&amp;$J$26),$C16,'Полная ст-ть с уч.НЗС (Авто)'!SV$11:INDIRECT("'Полная ст-ть с уч.НЗС (Авто)'!SV"&amp;$J$26))/$D16)</f>
        <v>0</v>
      </c>
      <c r="SW16" s="44">
        <f ca="1">IF($D16=0,0,SUMIF('Полная ст-ть с уч.НЗС (Авто)'!$YO$11:INDIRECT("'Полная ст-ть с уч.НЗС (Авто)'!YO"&amp;$J$26),$C16,'Полная ст-ть с уч.НЗС (Авто)'!SW$11:INDIRECT("'Полная ст-ть с уч.НЗС (Авто)'!SW"&amp;$J$26))/$D16)</f>
        <v>0</v>
      </c>
      <c r="SX16" s="44">
        <f ca="1">IF($D16=0,0,SUMIF('Полная ст-ть с уч.НЗС (Авто)'!$YO$11:INDIRECT("'Полная ст-ть с уч.НЗС (Авто)'!YO"&amp;$J$26),$C16,'Полная ст-ть с уч.НЗС (Авто)'!SX$11:INDIRECT("'Полная ст-ть с уч.НЗС (Авто)'!SX"&amp;$J$26))/$D16)</f>
        <v>0</v>
      </c>
      <c r="SY16" s="44">
        <f ca="1">IF($D16=0,0,SUMIF('Полная ст-ть с уч.НЗС (Авто)'!$YO$11:INDIRECT("'Полная ст-ть с уч.НЗС (Авто)'!YO"&amp;$J$26),$C16,'Полная ст-ть с уч.НЗС (Авто)'!SY$11:INDIRECT("'Полная ст-ть с уч.НЗС (Авто)'!SY"&amp;$J$26))/$D16)</f>
        <v>0</v>
      </c>
      <c r="SZ16" s="44">
        <f ca="1">IF($D16=0,0,SUMIF('Полная ст-ть с уч.НЗС (Авто)'!$YO$11:INDIRECT("'Полная ст-ть с уч.НЗС (Авто)'!YO"&amp;$J$26),$C16,'Полная ст-ть с уч.НЗС (Авто)'!SZ$11:INDIRECT("'Полная ст-ть с уч.НЗС (Авто)'!SZ"&amp;$J$26))/$D16)</f>
        <v>0</v>
      </c>
      <c r="TA16" s="44">
        <f ca="1">IF($D16=0,0,SUMIF('Полная ст-ть с уч.НЗС (Авто)'!$YO$11:INDIRECT("'Полная ст-ть с уч.НЗС (Авто)'!YO"&amp;$J$26),$C16,'Полная ст-ть с уч.НЗС (Авто)'!TA$11:INDIRECT("'Полная ст-ть с уч.НЗС (Авто)'!TA"&amp;$J$26))/$D16)</f>
        <v>0</v>
      </c>
      <c r="TB16" s="44">
        <f ca="1">IF($D16=0,0,SUMIF('Полная ст-ть с уч.НЗС (Авто)'!$YO$11:INDIRECT("'Полная ст-ть с уч.НЗС (Авто)'!YO"&amp;$J$26),$C16,'Полная ст-ть с уч.НЗС (Авто)'!TB$11:INDIRECT("'Полная ст-ть с уч.НЗС (Авто)'!TB"&amp;$J$26))/$D16)</f>
        <v>0</v>
      </c>
      <c r="TC16" s="44">
        <f ca="1">IF($D16=0,0,SUMIF('Полная ст-ть с уч.НЗС (Авто)'!$YO$11:INDIRECT("'Полная ст-ть с уч.НЗС (Авто)'!YO"&amp;$J$26),$C16,'Полная ст-ть с уч.НЗС (Авто)'!TC$11:INDIRECT("'Полная ст-ть с уч.НЗС (Авто)'!TC"&amp;$J$26))/$D16)</f>
        <v>0</v>
      </c>
      <c r="TD16" s="44">
        <f ca="1">IF($D16=0,0,SUMIF('Полная ст-ть с уч.НЗС (Авто)'!$YO$11:INDIRECT("'Полная ст-ть с уч.НЗС (Авто)'!YO"&amp;$J$26),$C16,'Полная ст-ть с уч.НЗС (Авто)'!TD$11:INDIRECT("'Полная ст-ть с уч.НЗС (Авто)'!TD"&amp;$J$26))/$D16)</f>
        <v>0</v>
      </c>
      <c r="TE16" s="44">
        <f ca="1">IF($D16=0,0,SUMIF('Полная ст-ть с уч.НЗС (Авто)'!$YO$11:INDIRECT("'Полная ст-ть с уч.НЗС (Авто)'!YO"&amp;$J$26),$C16,'Полная ст-ть с уч.НЗС (Авто)'!TE$11:INDIRECT("'Полная ст-ть с уч.НЗС (Авто)'!TE"&amp;$J$26))/$D16)</f>
        <v>0</v>
      </c>
      <c r="TF16" s="44">
        <f ca="1">IF($D16=0,0,SUMIF('Полная ст-ть с уч.НЗС (Авто)'!$YO$11:INDIRECT("'Полная ст-ть с уч.НЗС (Авто)'!YO"&amp;$J$26),$C16,'Полная ст-ть с уч.НЗС (Авто)'!TF$11:INDIRECT("'Полная ст-ть с уч.НЗС (Авто)'!TF"&amp;$J$26))/$D16)</f>
        <v>0</v>
      </c>
      <c r="TG16" s="44">
        <f ca="1">IF($D16=0,0,SUMIF('Полная ст-ть с уч.НЗС (Авто)'!$YO$11:INDIRECT("'Полная ст-ть с уч.НЗС (Авто)'!YO"&amp;$J$26),$C16,'Полная ст-ть с уч.НЗС (Авто)'!TG$11:INDIRECT("'Полная ст-ть с уч.НЗС (Авто)'!TG"&amp;$J$26))/$D16)</f>
        <v>0</v>
      </c>
      <c r="TH16" s="44">
        <f ca="1">IF($D16=0,0,SUMIF('Полная ст-ть с уч.НЗС (Авто)'!$YO$11:INDIRECT("'Полная ст-ть с уч.НЗС (Авто)'!YO"&amp;$J$26),$C16,'Полная ст-ть с уч.НЗС (Авто)'!TH$11:INDIRECT("'Полная ст-ть с уч.НЗС (Авто)'!TH"&amp;$J$26))/$D16)</f>
        <v>0</v>
      </c>
      <c r="TI16" s="44">
        <f ca="1">IF($D16=0,0,SUMIF('Полная ст-ть с уч.НЗС (Авто)'!$YO$11:INDIRECT("'Полная ст-ть с уч.НЗС (Авто)'!YO"&amp;$J$26),$C16,'Полная ст-ть с уч.НЗС (Авто)'!TI$11:INDIRECT("'Полная ст-ть с уч.НЗС (Авто)'!TI"&amp;$J$26))/$D16)</f>
        <v>0</v>
      </c>
      <c r="TJ16" s="44">
        <f ca="1">IF($D16=0,0,SUMIF('Полная ст-ть с уч.НЗС (Авто)'!$YO$11:INDIRECT("'Полная ст-ть с уч.НЗС (Авто)'!YO"&amp;$J$26),$C16,'Полная ст-ть с уч.НЗС (Авто)'!TJ$11:INDIRECT("'Полная ст-ть с уч.НЗС (Авто)'!TJ"&amp;$J$26))/$D16)</f>
        <v>0</v>
      </c>
      <c r="TK16" s="44">
        <f ca="1">IF($D16=0,0,SUMIF('Полная ст-ть с уч.НЗС (Авто)'!$YO$11:INDIRECT("'Полная ст-ть с уч.НЗС (Авто)'!YO"&amp;$J$26),$C16,'Полная ст-ть с уч.НЗС (Авто)'!TK$11:INDIRECT("'Полная ст-ть с уч.НЗС (Авто)'!TK"&amp;$J$26))/$D16)</f>
        <v>0</v>
      </c>
      <c r="TL16" s="44">
        <f ca="1">IF($D16=0,0,SUMIF('Полная ст-ть с уч.НЗС (Авто)'!$YO$11:INDIRECT("'Полная ст-ть с уч.НЗС (Авто)'!YO"&amp;$J$26),$C16,'Полная ст-ть с уч.НЗС (Авто)'!TL$11:INDIRECT("'Полная ст-ть с уч.НЗС (Авто)'!TL"&amp;$J$26))/$D16)</f>
        <v>0</v>
      </c>
      <c r="TM16" s="44">
        <f ca="1">IF($D16=0,0,SUMIF('Полная ст-ть с уч.НЗС (Авто)'!$YO$11:INDIRECT("'Полная ст-ть с уч.НЗС (Авто)'!YO"&amp;$J$26),$C16,'Полная ст-ть с уч.НЗС (Авто)'!TM$11:INDIRECT("'Полная ст-ть с уч.НЗС (Авто)'!TM"&amp;$J$26))/$D16)</f>
        <v>0</v>
      </c>
      <c r="TN16" s="44">
        <f ca="1">IF($D16=0,0,SUMIF('Полная ст-ть с уч.НЗС (Авто)'!$YO$11:INDIRECT("'Полная ст-ть с уч.НЗС (Авто)'!YO"&amp;$J$26),$C16,'Полная ст-ть с уч.НЗС (Авто)'!TN$11:INDIRECT("'Полная ст-ть с уч.НЗС (Авто)'!TN"&amp;$J$26))/$D16)</f>
        <v>0</v>
      </c>
      <c r="TO16" s="44">
        <f ca="1">IF($D16=0,0,SUMIF('Полная ст-ть с уч.НЗС (Авто)'!$YO$11:INDIRECT("'Полная ст-ть с уч.НЗС (Авто)'!YO"&amp;$J$26),$C16,'Полная ст-ть с уч.НЗС (Авто)'!TO$11:INDIRECT("'Полная ст-ть с уч.НЗС (Авто)'!TO"&amp;$J$26))/$D16)</f>
        <v>0</v>
      </c>
      <c r="TP16" s="44">
        <f ca="1">IF($D16=0,0,SUMIF('Полная ст-ть с уч.НЗС (Авто)'!$YO$11:INDIRECT("'Полная ст-ть с уч.НЗС (Авто)'!YO"&amp;$J$26),$C16,'Полная ст-ть с уч.НЗС (Авто)'!TP$11:INDIRECT("'Полная ст-ть с уч.НЗС (Авто)'!TP"&amp;$J$26))/$D16)</f>
        <v>0</v>
      </c>
      <c r="TQ16" s="44">
        <f ca="1">IF($D16=0,0,SUMIF('Полная ст-ть с уч.НЗС (Авто)'!$YO$11:INDIRECT("'Полная ст-ть с уч.НЗС (Авто)'!YO"&amp;$J$26),$C16,'Полная ст-ть с уч.НЗС (Авто)'!TQ$11:INDIRECT("'Полная ст-ть с уч.НЗС (Авто)'!TQ"&amp;$J$26))/$D16)</f>
        <v>0</v>
      </c>
      <c r="TR16" s="44">
        <f ca="1">IF($D16=0,0,SUMIF('Полная ст-ть с уч.НЗС (Авто)'!$YO$11:INDIRECT("'Полная ст-ть с уч.НЗС (Авто)'!YO"&amp;$J$26),$C16,'Полная ст-ть с уч.НЗС (Авто)'!TR$11:INDIRECT("'Полная ст-ть с уч.НЗС (Авто)'!TR"&amp;$J$26))/$D16)</f>
        <v>0</v>
      </c>
      <c r="TS16" s="44">
        <f ca="1">IF($D16=0,0,SUMIF('Полная ст-ть с уч.НЗС (Авто)'!$YO$11:INDIRECT("'Полная ст-ть с уч.НЗС (Авто)'!YO"&amp;$J$26),$C16,'Полная ст-ть с уч.НЗС (Авто)'!TS$11:INDIRECT("'Полная ст-ть с уч.НЗС (Авто)'!TS"&amp;$J$26))/$D16)</f>
        <v>0</v>
      </c>
      <c r="TT16" s="44">
        <f ca="1">IF($D16=0,0,SUMIF('Полная ст-ть с уч.НЗС (Авто)'!$YO$11:INDIRECT("'Полная ст-ть с уч.НЗС (Авто)'!YO"&amp;$J$26),$C16,'Полная ст-ть с уч.НЗС (Авто)'!TT$11:INDIRECT("'Полная ст-ть с уч.НЗС (Авто)'!TT"&amp;$J$26))/$D16)</f>
        <v>0</v>
      </c>
      <c r="TU16" s="44">
        <f ca="1">IF($D16=0,0,SUMIF('Полная ст-ть с уч.НЗС (Авто)'!$YO$11:INDIRECT("'Полная ст-ть с уч.НЗС (Авто)'!YO"&amp;$J$26),$C16,'Полная ст-ть с уч.НЗС (Авто)'!TU$11:INDIRECT("'Полная ст-ть с уч.НЗС (Авто)'!TU"&amp;$J$26))/$D16)</f>
        <v>0</v>
      </c>
      <c r="TV16" s="44">
        <f ca="1">IF($D16=0,0,SUMIF('Полная ст-ть с уч.НЗС (Авто)'!$YO$11:INDIRECT("'Полная ст-ть с уч.НЗС (Авто)'!YO"&amp;$J$26),$C16,'Полная ст-ть с уч.НЗС (Авто)'!TV$11:INDIRECT("'Полная ст-ть с уч.НЗС (Авто)'!TV"&amp;$J$26))/$D16)</f>
        <v>0</v>
      </c>
      <c r="TW16" s="44">
        <f ca="1">IF($D16=0,0,SUMIF('Полная ст-ть с уч.НЗС (Авто)'!$YO$11:INDIRECT("'Полная ст-ть с уч.НЗС (Авто)'!YO"&amp;$J$26),$C16,'Полная ст-ть с уч.НЗС (Авто)'!TW$11:INDIRECT("'Полная ст-ть с уч.НЗС (Авто)'!TW"&amp;$J$26))/$D16)</f>
        <v>0</v>
      </c>
      <c r="TX16" s="44">
        <f ca="1">IF($D16=0,0,SUMIF('Полная ст-ть с уч.НЗС (Авто)'!$YO$11:INDIRECT("'Полная ст-ть с уч.НЗС (Авто)'!YO"&amp;$J$26),$C16,'Полная ст-ть с уч.НЗС (Авто)'!TX$11:INDIRECT("'Полная ст-ть с уч.НЗС (Авто)'!TX"&amp;$J$26))/$D16)</f>
        <v>0</v>
      </c>
      <c r="TY16" s="44">
        <f ca="1">IF($D16=0,0,SUMIF('Полная ст-ть с уч.НЗС (Авто)'!$YO$11:INDIRECT("'Полная ст-ть с уч.НЗС (Авто)'!YO"&amp;$J$26),$C16,'Полная ст-ть с уч.НЗС (Авто)'!TY$11:INDIRECT("'Полная ст-ть с уч.НЗС (Авто)'!TY"&amp;$J$26))/$D16)</f>
        <v>0</v>
      </c>
      <c r="TZ16" s="44">
        <f ca="1">IF($D16=0,0,SUMIF('Полная ст-ть с уч.НЗС (Авто)'!$YO$11:INDIRECT("'Полная ст-ть с уч.НЗС (Авто)'!YO"&amp;$J$26),$C16,'Полная ст-ть с уч.НЗС (Авто)'!TZ$11:INDIRECT("'Полная ст-ть с уч.НЗС (Авто)'!TZ"&amp;$J$26))/$D16)</f>
        <v>0</v>
      </c>
      <c r="UA16" s="44">
        <f ca="1">IF($D16=0,0,SUMIF('Полная ст-ть с уч.НЗС (Авто)'!$YO$11:INDIRECT("'Полная ст-ть с уч.НЗС (Авто)'!YO"&amp;$J$26),$C16,'Полная ст-ть с уч.НЗС (Авто)'!UA$11:INDIRECT("'Полная ст-ть с уч.НЗС (Авто)'!UA"&amp;$J$26))/$D16)</f>
        <v>0</v>
      </c>
      <c r="UB16" s="44">
        <f ca="1">IF($D16=0,0,SUMIF('Полная ст-ть с уч.НЗС (Авто)'!$YO$11:INDIRECT("'Полная ст-ть с уч.НЗС (Авто)'!YO"&amp;$J$26),$C16,'Полная ст-ть с уч.НЗС (Авто)'!UB$11:INDIRECT("'Полная ст-ть с уч.НЗС (Авто)'!UB"&amp;$J$26))/$D16)</f>
        <v>0</v>
      </c>
      <c r="UC16" s="44">
        <f ca="1">IF($D16=0,0,SUMIF('Полная ст-ть с уч.НЗС (Авто)'!$YO$11:INDIRECT("'Полная ст-ть с уч.НЗС (Авто)'!YO"&amp;$J$26),$C16,'Полная ст-ть с уч.НЗС (Авто)'!UC$11:INDIRECT("'Полная ст-ть с уч.НЗС (Авто)'!UC"&amp;$J$26))/$D16)</f>
        <v>0</v>
      </c>
      <c r="UD16" s="44">
        <f ca="1">IF($D16=0,0,SUMIF('Полная ст-ть с уч.НЗС (Авто)'!$YO$11:INDIRECT("'Полная ст-ть с уч.НЗС (Авто)'!YO"&amp;$J$26),$C16,'Полная ст-ть с уч.НЗС (Авто)'!UD$11:INDIRECT("'Полная ст-ть с уч.НЗС (Авто)'!UD"&amp;$J$26))/$D16)</f>
        <v>0</v>
      </c>
      <c r="UE16" s="44">
        <f ca="1">IF($D16=0,0,SUMIF('Полная ст-ть с уч.НЗС (Авто)'!$YO$11:INDIRECT("'Полная ст-ть с уч.НЗС (Авто)'!YO"&amp;$J$26),$C16,'Полная ст-ть с уч.НЗС (Авто)'!UE$11:INDIRECT("'Полная ст-ть с уч.НЗС (Авто)'!UE"&amp;$J$26))/$D16)</f>
        <v>0</v>
      </c>
      <c r="UF16" s="44">
        <f ca="1">IF($D16=0,0,SUMIF('Полная ст-ть с уч.НЗС (Авто)'!$YO$11:INDIRECT("'Полная ст-ть с уч.НЗС (Авто)'!YO"&amp;$J$26),$C16,'Полная ст-ть с уч.НЗС (Авто)'!UF$11:INDIRECT("'Полная ст-ть с уч.НЗС (Авто)'!UF"&amp;$J$26))/$D16)</f>
        <v>0</v>
      </c>
      <c r="UG16" s="44">
        <f ca="1">IF($D16=0,0,SUMIF('Полная ст-ть с уч.НЗС (Авто)'!$YO$11:INDIRECT("'Полная ст-ть с уч.НЗС (Авто)'!YO"&amp;$J$26),$C16,'Полная ст-ть с уч.НЗС (Авто)'!UG$11:INDIRECT("'Полная ст-ть с уч.НЗС (Авто)'!UG"&amp;$J$26))/$D16)</f>
        <v>0</v>
      </c>
      <c r="UH16" s="44">
        <f ca="1">IF($D16=0,0,SUMIF('Полная ст-ть с уч.НЗС (Авто)'!$YO$11:INDIRECT("'Полная ст-ть с уч.НЗС (Авто)'!YO"&amp;$J$26),$C16,'Полная ст-ть с уч.НЗС (Авто)'!UH$11:INDIRECT("'Полная ст-ть с уч.НЗС (Авто)'!UH"&amp;$J$26))/$D16)</f>
        <v>0</v>
      </c>
      <c r="UI16" s="44">
        <f ca="1">IF($D16=0,0,SUMIF('Полная ст-ть с уч.НЗС (Авто)'!$YO$11:INDIRECT("'Полная ст-ть с уч.НЗС (Авто)'!YO"&amp;$J$26),$C16,'Полная ст-ть с уч.НЗС (Авто)'!UI$11:INDIRECT("'Полная ст-ть с уч.НЗС (Авто)'!UI"&amp;$J$26))/$D16)</f>
        <v>0</v>
      </c>
      <c r="UJ16" s="44">
        <f ca="1">IF($D16=0,0,SUMIF('Полная ст-ть с уч.НЗС (Авто)'!$YO$11:INDIRECT("'Полная ст-ть с уч.НЗС (Авто)'!YO"&amp;$J$26),$C16,'Полная ст-ть с уч.НЗС (Авто)'!UJ$11:INDIRECT("'Полная ст-ть с уч.НЗС (Авто)'!UJ"&amp;$J$26))/$D16)</f>
        <v>0</v>
      </c>
      <c r="UK16" s="44">
        <f ca="1">IF($D16=0,0,SUMIF('Полная ст-ть с уч.НЗС (Авто)'!$YO$11:INDIRECT("'Полная ст-ть с уч.НЗС (Авто)'!YO"&amp;$J$26),$C16,'Полная ст-ть с уч.НЗС (Авто)'!UK$11:INDIRECT("'Полная ст-ть с уч.НЗС (Авто)'!UK"&amp;$J$26))/$D16)</f>
        <v>0</v>
      </c>
      <c r="UL16" s="44">
        <f ca="1">IF($D16=0,0,SUMIF('Полная ст-ть с уч.НЗС (Авто)'!$YO$11:INDIRECT("'Полная ст-ть с уч.НЗС (Авто)'!YO"&amp;$J$26),$C16,'Полная ст-ть с уч.НЗС (Авто)'!UL$11:INDIRECT("'Полная ст-ть с уч.НЗС (Авто)'!UL"&amp;$J$26))/$D16)</f>
        <v>0</v>
      </c>
      <c r="UM16" s="44">
        <f ca="1">IF($D16=0,0,SUMIF('Полная ст-ть с уч.НЗС (Авто)'!$YO$11:INDIRECT("'Полная ст-ть с уч.НЗС (Авто)'!YO"&amp;$J$26),$C16,'Полная ст-ть с уч.НЗС (Авто)'!UM$11:INDIRECT("'Полная ст-ть с уч.НЗС (Авто)'!UM"&amp;$J$26))/$D16)</f>
        <v>0</v>
      </c>
      <c r="UN16" s="44">
        <f ca="1">IF($D16=0,0,SUMIF('Полная ст-ть с уч.НЗС (Авто)'!$YO$11:INDIRECT("'Полная ст-ть с уч.НЗС (Авто)'!YO"&amp;$J$26),$C16,'Полная ст-ть с уч.НЗС (Авто)'!UN$11:INDIRECT("'Полная ст-ть с уч.НЗС (Авто)'!UN"&amp;$J$26))/$D16)</f>
        <v>0</v>
      </c>
      <c r="UO16" s="44">
        <f ca="1">IF($D16=0,0,SUMIF('Полная ст-ть с уч.НЗС (Авто)'!$YO$11:INDIRECT("'Полная ст-ть с уч.НЗС (Авто)'!YO"&amp;$J$26),$C16,'Полная ст-ть с уч.НЗС (Авто)'!UO$11:INDIRECT("'Полная ст-ть с уч.НЗС (Авто)'!UO"&amp;$J$26))/$D16)</f>
        <v>0</v>
      </c>
      <c r="UP16" s="44">
        <f ca="1">IF($D16=0,0,SUMIF('Полная ст-ть с уч.НЗС (Авто)'!$YO$11:INDIRECT("'Полная ст-ть с уч.НЗС (Авто)'!YO"&amp;$J$26),$C16,'Полная ст-ть с уч.НЗС (Авто)'!UP$11:INDIRECT("'Полная ст-ть с уч.НЗС (Авто)'!UP"&amp;$J$26))/$D16)</f>
        <v>0</v>
      </c>
      <c r="UQ16" s="44">
        <f ca="1">IF($D16=0,0,SUMIF('Полная ст-ть с уч.НЗС (Авто)'!$YO$11:INDIRECT("'Полная ст-ть с уч.НЗС (Авто)'!YO"&amp;$J$26),$C16,'Полная ст-ть с уч.НЗС (Авто)'!UQ$11:INDIRECT("'Полная ст-ть с уч.НЗС (Авто)'!UQ"&amp;$J$26))/$D16)</f>
        <v>0</v>
      </c>
      <c r="UR16" s="44">
        <f ca="1">IF($D16=0,0,SUMIF('Полная ст-ть с уч.НЗС (Авто)'!$YO$11:INDIRECT("'Полная ст-ть с уч.НЗС (Авто)'!YO"&amp;$J$26),$C16,'Полная ст-ть с уч.НЗС (Авто)'!UR$11:INDIRECT("'Полная ст-ть с уч.НЗС (Авто)'!UR"&amp;$J$26))/$D16)</f>
        <v>0</v>
      </c>
      <c r="US16" s="44">
        <f ca="1">IF($D16=0,0,SUMIF('Полная ст-ть с уч.НЗС (Авто)'!$YO$11:INDIRECT("'Полная ст-ть с уч.НЗС (Авто)'!YO"&amp;$J$26),$C16,'Полная ст-ть с уч.НЗС (Авто)'!US$11:INDIRECT("'Полная ст-ть с уч.НЗС (Авто)'!US"&amp;$J$26))/$D16)</f>
        <v>0</v>
      </c>
      <c r="UT16" s="44">
        <f ca="1">IF($D16=0,0,SUMIF('Полная ст-ть с уч.НЗС (Авто)'!$YO$11:INDIRECT("'Полная ст-ть с уч.НЗС (Авто)'!YO"&amp;$J$26),$C16,'Полная ст-ть с уч.НЗС (Авто)'!UT$11:INDIRECT("'Полная ст-ть с уч.НЗС (Авто)'!UT"&amp;$J$26))/$D16)</f>
        <v>0</v>
      </c>
      <c r="UU16" s="44">
        <f ca="1">IF($D16=0,0,SUMIF('Полная ст-ть с уч.НЗС (Авто)'!$YO$11:INDIRECT("'Полная ст-ть с уч.НЗС (Авто)'!YO"&amp;$J$26),$C16,'Полная ст-ть с уч.НЗС (Авто)'!UU$11:INDIRECT("'Полная ст-ть с уч.НЗС (Авто)'!UU"&amp;$J$26))/$D16)</f>
        <v>0</v>
      </c>
      <c r="UV16" s="44">
        <f ca="1">IF($D16=0,0,SUMIF('Полная ст-ть с уч.НЗС (Авто)'!$YO$11:INDIRECT("'Полная ст-ть с уч.НЗС (Авто)'!YO"&amp;$J$26),$C16,'Полная ст-ть с уч.НЗС (Авто)'!UV$11:INDIRECT("'Полная ст-ть с уч.НЗС (Авто)'!UV"&amp;$J$26))/$D16)</f>
        <v>0</v>
      </c>
      <c r="UW16" s="44">
        <f ca="1">IF($D16=0,0,SUMIF('Полная ст-ть с уч.НЗС (Авто)'!$YO$11:INDIRECT("'Полная ст-ть с уч.НЗС (Авто)'!YO"&amp;$J$26),$C16,'Полная ст-ть с уч.НЗС (Авто)'!UW$11:INDIRECT("'Полная ст-ть с уч.НЗС (Авто)'!UW"&amp;$J$26))/$D16)</f>
        <v>0</v>
      </c>
      <c r="UX16" s="44">
        <f ca="1">IF($D16=0,0,SUMIF('Полная ст-ть с уч.НЗС (Авто)'!$YO$11:INDIRECT("'Полная ст-ть с уч.НЗС (Авто)'!YO"&amp;$J$26),$C16,'Полная ст-ть с уч.НЗС (Авто)'!UX$11:INDIRECT("'Полная ст-ть с уч.НЗС (Авто)'!UX"&amp;$J$26))/$D16)</f>
        <v>0</v>
      </c>
      <c r="UY16" s="44">
        <f ca="1">IF($D16=0,0,SUMIF('Полная ст-ть с уч.НЗС (Авто)'!$YO$11:INDIRECT("'Полная ст-ть с уч.НЗС (Авто)'!YO"&amp;$J$26),$C16,'Полная ст-ть с уч.НЗС (Авто)'!UY$11:INDIRECT("'Полная ст-ть с уч.НЗС (Авто)'!UY"&amp;$J$26))/$D16)</f>
        <v>0</v>
      </c>
      <c r="UZ16" s="44">
        <f ca="1">IF($D16=0,0,SUMIF('Полная ст-ть с уч.НЗС (Авто)'!$YO$11:INDIRECT("'Полная ст-ть с уч.НЗС (Авто)'!YO"&amp;$J$26),$C16,'Полная ст-ть с уч.НЗС (Авто)'!UZ$11:INDIRECT("'Полная ст-ть с уч.НЗС (Авто)'!UZ"&amp;$J$26))/$D16)</f>
        <v>0</v>
      </c>
      <c r="VA16" s="44">
        <f ca="1">IF($D16=0,0,SUMIF('Полная ст-ть с уч.НЗС (Авто)'!$YO$11:INDIRECT("'Полная ст-ть с уч.НЗС (Авто)'!YO"&amp;$J$26),$C16,'Полная ст-ть с уч.НЗС (Авто)'!VA$11:INDIRECT("'Полная ст-ть с уч.НЗС (Авто)'!VA"&amp;$J$26))/$D16)</f>
        <v>0</v>
      </c>
      <c r="VB16" s="44">
        <f ca="1">IF($D16=0,0,SUMIF('Полная ст-ть с уч.НЗС (Авто)'!$YO$11:INDIRECT("'Полная ст-ть с уч.НЗС (Авто)'!YO"&amp;$J$26),$C16,'Полная ст-ть с уч.НЗС (Авто)'!VB$11:INDIRECT("'Полная ст-ть с уч.НЗС (Авто)'!VB"&amp;$J$26))/$D16)</f>
        <v>0</v>
      </c>
      <c r="VC16" s="44">
        <f ca="1">IF($D16=0,0,SUMIF('Полная ст-ть с уч.НЗС (Авто)'!$YO$11:INDIRECT("'Полная ст-ть с уч.НЗС (Авто)'!YO"&amp;$J$26),$C16,'Полная ст-ть с уч.НЗС (Авто)'!VC$11:INDIRECT("'Полная ст-ть с уч.НЗС (Авто)'!VC"&amp;$J$26))/$D16)</f>
        <v>0</v>
      </c>
      <c r="VD16" s="44">
        <f ca="1">IF($D16=0,0,SUMIF('Полная ст-ть с уч.НЗС (Авто)'!$YO$11:INDIRECT("'Полная ст-ть с уч.НЗС (Авто)'!YO"&amp;$J$26),$C16,'Полная ст-ть с уч.НЗС (Авто)'!VD$11:INDIRECT("'Полная ст-ть с уч.НЗС (Авто)'!VD"&amp;$J$26))/$D16)</f>
        <v>0</v>
      </c>
      <c r="VE16" s="44">
        <f ca="1">IF($D16=0,0,SUMIF('Полная ст-ть с уч.НЗС (Авто)'!$YO$11:INDIRECT("'Полная ст-ть с уч.НЗС (Авто)'!YO"&amp;$J$26),$C16,'Полная ст-ть с уч.НЗС (Авто)'!VE$11:INDIRECT("'Полная ст-ть с уч.НЗС (Авто)'!VE"&amp;$J$26))/$D16)</f>
        <v>0</v>
      </c>
      <c r="VF16" s="44">
        <f ca="1">IF($D16=0,0,SUMIF('Полная ст-ть с уч.НЗС (Авто)'!$YO$11:INDIRECT("'Полная ст-ть с уч.НЗС (Авто)'!YO"&amp;$J$26),$C16,'Полная ст-ть с уч.НЗС (Авто)'!VF$11:INDIRECT("'Полная ст-ть с уч.НЗС (Авто)'!VF"&amp;$J$26))/$D16)</f>
        <v>0</v>
      </c>
      <c r="VG16" s="44">
        <f ca="1">IF($D16=0,0,SUMIF('Полная ст-ть с уч.НЗС (Авто)'!$YO$11:INDIRECT("'Полная ст-ть с уч.НЗС (Авто)'!YO"&amp;$J$26),$C16,'Полная ст-ть с уч.НЗС (Авто)'!VG$11:INDIRECT("'Полная ст-ть с уч.НЗС (Авто)'!VG"&amp;$J$26))/$D16)</f>
        <v>0</v>
      </c>
      <c r="VH16" s="44">
        <f ca="1">IF($D16=0,0,SUMIF('Полная ст-ть с уч.НЗС (Авто)'!$YO$11:INDIRECT("'Полная ст-ть с уч.НЗС (Авто)'!YO"&amp;$J$26),$C16,'Полная ст-ть с уч.НЗС (Авто)'!VH$11:INDIRECT("'Полная ст-ть с уч.НЗС (Авто)'!VH"&amp;$J$26))/$D16)</f>
        <v>0</v>
      </c>
      <c r="VI16" s="44">
        <f ca="1">IF($D16=0,0,SUMIF('Полная ст-ть с уч.НЗС (Авто)'!$YO$11:INDIRECT("'Полная ст-ть с уч.НЗС (Авто)'!YO"&amp;$J$26),$C16,'Полная ст-ть с уч.НЗС (Авто)'!VI$11:INDIRECT("'Полная ст-ть с уч.НЗС (Авто)'!VI"&amp;$J$26))/$D16)</f>
        <v>0</v>
      </c>
      <c r="VJ16" s="44">
        <f ca="1">IF($D16=0,0,SUMIF('Полная ст-ть с уч.НЗС (Авто)'!$YO$11:INDIRECT("'Полная ст-ть с уч.НЗС (Авто)'!YO"&amp;$J$26),$C16,'Полная ст-ть с уч.НЗС (Авто)'!VJ$11:INDIRECT("'Полная ст-ть с уч.НЗС (Авто)'!VJ"&amp;$J$26))/$D16)</f>
        <v>0</v>
      </c>
      <c r="VK16" s="44">
        <f ca="1">IF($D16=0,0,SUMIF('Полная ст-ть с уч.НЗС (Авто)'!$YO$11:INDIRECT("'Полная ст-ть с уч.НЗС (Авто)'!YO"&amp;$J$26),$C16,'Полная ст-ть с уч.НЗС (Авто)'!VK$11:INDIRECT("'Полная ст-ть с уч.НЗС (Авто)'!VK"&amp;$J$26))/$D16)</f>
        <v>0</v>
      </c>
      <c r="VL16" s="44">
        <f ca="1">IF($D16=0,0,SUMIF('Полная ст-ть с уч.НЗС (Авто)'!$YO$11:INDIRECT("'Полная ст-ть с уч.НЗС (Авто)'!YO"&amp;$J$26),$C16,'Полная ст-ть с уч.НЗС (Авто)'!VL$11:INDIRECT("'Полная ст-ть с уч.НЗС (Авто)'!VL"&amp;$J$26))/$D16)</f>
        <v>0</v>
      </c>
      <c r="VM16" s="44">
        <f ca="1">IF($D16=0,0,SUMIF('Полная ст-ть с уч.НЗС (Авто)'!$YO$11:INDIRECT("'Полная ст-ть с уч.НЗС (Авто)'!YO"&amp;$J$26),$C16,'Полная ст-ть с уч.НЗС (Авто)'!VM$11:INDIRECT("'Полная ст-ть с уч.НЗС (Авто)'!VM"&amp;$J$26))/$D16)</f>
        <v>0</v>
      </c>
      <c r="VN16" s="44">
        <f ca="1">IF($D16=0,0,SUMIF('Полная ст-ть с уч.НЗС (Авто)'!$YO$11:INDIRECT("'Полная ст-ть с уч.НЗС (Авто)'!YO"&amp;$J$26),$C16,'Полная ст-ть с уч.НЗС (Авто)'!VN$11:INDIRECT("'Полная ст-ть с уч.НЗС (Авто)'!VN"&amp;$J$26))/$D16)</f>
        <v>0</v>
      </c>
      <c r="VO16" s="44">
        <f ca="1">IF($D16=0,0,SUMIF('Полная ст-ть с уч.НЗС (Авто)'!$YO$11:INDIRECT("'Полная ст-ть с уч.НЗС (Авто)'!YO"&amp;$J$26),$C16,'Полная ст-ть с уч.НЗС (Авто)'!VO$11:INDIRECT("'Полная ст-ть с уч.НЗС (Авто)'!VO"&amp;$J$26))/$D16)</f>
        <v>0</v>
      </c>
      <c r="VP16" s="44">
        <f ca="1">IF($D16=0,0,SUMIF('Полная ст-ть с уч.НЗС (Авто)'!$YO$11:INDIRECT("'Полная ст-ть с уч.НЗС (Авто)'!YO"&amp;$J$26),$C16,'Полная ст-ть с уч.НЗС (Авто)'!VP$11:INDIRECT("'Полная ст-ть с уч.НЗС (Авто)'!VP"&amp;$J$26))/$D16)</f>
        <v>0</v>
      </c>
      <c r="VQ16" s="44">
        <f ca="1">IF($D16=0,0,SUMIF('Полная ст-ть с уч.НЗС (Авто)'!$YO$11:INDIRECT("'Полная ст-ть с уч.НЗС (Авто)'!YO"&amp;$J$26),$C16,'Полная ст-ть с уч.НЗС (Авто)'!VQ$11:INDIRECT("'Полная ст-ть с уч.НЗС (Авто)'!VQ"&amp;$J$26))/$D16)</f>
        <v>0</v>
      </c>
      <c r="VR16" s="44">
        <f ca="1">IF($D16=0,0,SUMIF('Полная ст-ть с уч.НЗС (Авто)'!$YO$11:INDIRECT("'Полная ст-ть с уч.НЗС (Авто)'!YO"&amp;$J$26),$C16,'Полная ст-ть с уч.НЗС (Авто)'!VR$11:INDIRECT("'Полная ст-ть с уч.НЗС (Авто)'!VR"&amp;$J$26))/$D16)</f>
        <v>0</v>
      </c>
      <c r="VS16" s="44">
        <f ca="1">IF($D16=0,0,SUMIF('Полная ст-ть с уч.НЗС (Авто)'!$YO$11:INDIRECT("'Полная ст-ть с уч.НЗС (Авто)'!YO"&amp;$J$26),$C16,'Полная ст-ть с уч.НЗС (Авто)'!VS$11:INDIRECT("'Полная ст-ть с уч.НЗС (Авто)'!VS"&amp;$J$26))/$D16)</f>
        <v>0</v>
      </c>
      <c r="VT16" s="44">
        <f ca="1">IF($D16=0,0,SUMIF('Полная ст-ть с уч.НЗС (Авто)'!$YO$11:INDIRECT("'Полная ст-ть с уч.НЗС (Авто)'!YO"&amp;$J$26),$C16,'Полная ст-ть с уч.НЗС (Авто)'!VT$11:INDIRECT("'Полная ст-ть с уч.НЗС (Авто)'!VT"&amp;$J$26))/$D16)</f>
        <v>0</v>
      </c>
      <c r="VU16" s="44">
        <f ca="1">IF($D16=0,0,SUMIF('Полная ст-ть с уч.НЗС (Авто)'!$YO$11:INDIRECT("'Полная ст-ть с уч.НЗС (Авто)'!YO"&amp;$J$26),$C16,'Полная ст-ть с уч.НЗС (Авто)'!VU$11:INDIRECT("'Полная ст-ть с уч.НЗС (Авто)'!VU"&amp;$J$26))/$D16)</f>
        <v>0</v>
      </c>
      <c r="VV16" s="44">
        <f ca="1">IF($D16=0,0,SUMIF('Полная ст-ть с уч.НЗС (Авто)'!$YO$11:INDIRECT("'Полная ст-ть с уч.НЗС (Авто)'!YO"&amp;$J$26),$C16,'Полная ст-ть с уч.НЗС (Авто)'!VV$11:INDIRECT("'Полная ст-ть с уч.НЗС (Авто)'!VV"&amp;$J$26))/$D16)</f>
        <v>0</v>
      </c>
      <c r="VW16" s="44">
        <f ca="1">IF($D16=0,0,SUMIF('Полная ст-ть с уч.НЗС (Авто)'!$YO$11:INDIRECT("'Полная ст-ть с уч.НЗС (Авто)'!YO"&amp;$J$26),$C16,'Полная ст-ть с уч.НЗС (Авто)'!VW$11:INDIRECT("'Полная ст-ть с уч.НЗС (Авто)'!VW"&amp;$J$26))/$D16)</f>
        <v>0</v>
      </c>
      <c r="VX16" s="44">
        <f ca="1">IF($D16=0,0,SUMIF('Полная ст-ть с уч.НЗС (Авто)'!$YO$11:INDIRECT("'Полная ст-ть с уч.НЗС (Авто)'!YO"&amp;$J$26),$C16,'Полная ст-ть с уч.НЗС (Авто)'!VX$11:INDIRECT("'Полная ст-ть с уч.НЗС (Авто)'!VX"&amp;$J$26))/$D16)</f>
        <v>0</v>
      </c>
      <c r="VY16" s="44">
        <f ca="1">IF($D16=0,0,SUMIF('Полная ст-ть с уч.НЗС (Авто)'!$YO$11:INDIRECT("'Полная ст-ть с уч.НЗС (Авто)'!YO"&amp;$J$26),$C16,'Полная ст-ть с уч.НЗС (Авто)'!VY$11:INDIRECT("'Полная ст-ть с уч.НЗС (Авто)'!VY"&amp;$J$26))/$D16)</f>
        <v>0</v>
      </c>
      <c r="VZ16" s="44">
        <f ca="1">IF($D16=0,0,SUMIF('Полная ст-ть с уч.НЗС (Авто)'!$YO$11:INDIRECT("'Полная ст-ть с уч.НЗС (Авто)'!YO"&amp;$J$26),$C16,'Полная ст-ть с уч.НЗС (Авто)'!VZ$11:INDIRECT("'Полная ст-ть с уч.НЗС (Авто)'!VZ"&amp;$J$26))/$D16)</f>
        <v>0</v>
      </c>
      <c r="WA16" s="44">
        <f ca="1">IF($D16=0,0,SUMIF('Полная ст-ть с уч.НЗС (Авто)'!$YO$11:INDIRECT("'Полная ст-ть с уч.НЗС (Авто)'!YO"&amp;$J$26),$C16,'Полная ст-ть с уч.НЗС (Авто)'!WA$11:INDIRECT("'Полная ст-ть с уч.НЗС (Авто)'!WA"&amp;$J$26))/$D16)</f>
        <v>0</v>
      </c>
      <c r="WB16" s="44">
        <f ca="1">IF($D16=0,0,SUMIF('Полная ст-ть с уч.НЗС (Авто)'!$YO$11:INDIRECT("'Полная ст-ть с уч.НЗС (Авто)'!YO"&amp;$J$26),$C16,'Полная ст-ть с уч.НЗС (Авто)'!WB$11:INDIRECT("'Полная ст-ть с уч.НЗС (Авто)'!WB"&amp;$J$26))/$D16)</f>
        <v>0</v>
      </c>
      <c r="WC16" s="44">
        <f ca="1">IF($D16=0,0,SUMIF('Полная ст-ть с уч.НЗС (Авто)'!$YO$11:INDIRECT("'Полная ст-ть с уч.НЗС (Авто)'!YO"&amp;$J$26),$C16,'Полная ст-ть с уч.НЗС (Авто)'!WC$11:INDIRECT("'Полная ст-ть с уч.НЗС (Авто)'!WC"&amp;$J$26))/$D16)</f>
        <v>0</v>
      </c>
      <c r="WD16" s="44">
        <f ca="1">IF($D16=0,0,SUMIF('Полная ст-ть с уч.НЗС (Авто)'!$YO$11:INDIRECT("'Полная ст-ть с уч.НЗС (Авто)'!YO"&amp;$J$26),$C16,'Полная ст-ть с уч.НЗС (Авто)'!WD$11:INDIRECT("'Полная ст-ть с уч.НЗС (Авто)'!WD"&amp;$J$26))/$D16)</f>
        <v>0</v>
      </c>
      <c r="WE16" s="44">
        <f ca="1">IF($D16=0,0,SUMIF('Полная ст-ть с уч.НЗС (Авто)'!$YO$11:INDIRECT("'Полная ст-ть с уч.НЗС (Авто)'!YO"&amp;$J$26),$C16,'Полная ст-ть с уч.НЗС (Авто)'!WE$11:INDIRECT("'Полная ст-ть с уч.НЗС (Авто)'!WE"&amp;$J$26))/$D16)</f>
        <v>0</v>
      </c>
      <c r="WF16" s="44">
        <f ca="1">IF($D16=0,0,SUMIF('Полная ст-ть с уч.НЗС (Авто)'!$YO$11:INDIRECT("'Полная ст-ть с уч.НЗС (Авто)'!YO"&amp;$J$26),$C16,'Полная ст-ть с уч.НЗС (Авто)'!WF$11:INDIRECT("'Полная ст-ть с уч.НЗС (Авто)'!WF"&amp;$J$26))/$D16)</f>
        <v>0</v>
      </c>
      <c r="WG16" s="44">
        <f ca="1">IF($D16=0,0,SUMIF('Полная ст-ть с уч.НЗС (Авто)'!$YO$11:INDIRECT("'Полная ст-ть с уч.НЗС (Авто)'!YO"&amp;$J$26),$C16,'Полная ст-ть с уч.НЗС (Авто)'!WG$11:INDIRECT("'Полная ст-ть с уч.НЗС (Авто)'!WG"&amp;$J$26))/$D16)</f>
        <v>0</v>
      </c>
      <c r="WH16" s="44">
        <f ca="1">IF($D16=0,0,SUMIF('Полная ст-ть с уч.НЗС (Авто)'!$YO$11:INDIRECT("'Полная ст-ть с уч.НЗС (Авто)'!YO"&amp;$J$26),$C16,'Полная ст-ть с уч.НЗС (Авто)'!WH$11:INDIRECT("'Полная ст-ть с уч.НЗС (Авто)'!WH"&amp;$J$26))/$D16)</f>
        <v>0</v>
      </c>
      <c r="WI16" s="44">
        <f ca="1">IF($D16=0,0,SUMIF('Полная ст-ть с уч.НЗС (Авто)'!$YO$11:INDIRECT("'Полная ст-ть с уч.НЗС (Авто)'!YO"&amp;$J$26),$C16,'Полная ст-ть с уч.НЗС (Авто)'!WI$11:INDIRECT("'Полная ст-ть с уч.НЗС (Авто)'!WI"&amp;$J$26))/$D16)</f>
        <v>0</v>
      </c>
      <c r="WJ16" s="44">
        <f ca="1">IF($D16=0,0,SUMIF('Полная ст-ть с уч.НЗС (Авто)'!$YO$11:INDIRECT("'Полная ст-ть с уч.НЗС (Авто)'!YO"&amp;$J$26),$C16,'Полная ст-ть с уч.НЗС (Авто)'!WJ$11:INDIRECT("'Полная ст-ть с уч.НЗС (Авто)'!WJ"&amp;$J$26))/$D16)</f>
        <v>0</v>
      </c>
      <c r="WK16" s="44">
        <f ca="1">IF($D16=0,0,SUMIF('Полная ст-ть с уч.НЗС (Авто)'!$YO$11:INDIRECT("'Полная ст-ть с уч.НЗС (Авто)'!YO"&amp;$J$26),$C16,'Полная ст-ть с уч.НЗС (Авто)'!WK$11:INDIRECT("'Полная ст-ть с уч.НЗС (Авто)'!WK"&amp;$J$26))/$D16)</f>
        <v>0</v>
      </c>
      <c r="WL16" s="44">
        <f ca="1">IF($D16=0,0,SUMIF('Полная ст-ть с уч.НЗС (Авто)'!$YO$11:INDIRECT("'Полная ст-ть с уч.НЗС (Авто)'!YO"&amp;$J$26),$C16,'Полная ст-ть с уч.НЗС (Авто)'!WL$11:INDIRECT("'Полная ст-ть с уч.НЗС (Авто)'!WL"&amp;$J$26))/$D16)</f>
        <v>0</v>
      </c>
      <c r="WM16" s="44">
        <f ca="1">IF($D16=0,0,SUMIF('Полная ст-ть с уч.НЗС (Авто)'!$YO$11:INDIRECT("'Полная ст-ть с уч.НЗС (Авто)'!YO"&amp;$J$26),$C16,'Полная ст-ть с уч.НЗС (Авто)'!WM$11:INDIRECT("'Полная ст-ть с уч.НЗС (Авто)'!WM"&amp;$J$26))/$D16)</f>
        <v>0</v>
      </c>
      <c r="WN16" s="44">
        <f ca="1">IF($D16=0,0,SUMIF('Полная ст-ть с уч.НЗС (Авто)'!$YO$11:INDIRECT("'Полная ст-ть с уч.НЗС (Авто)'!YO"&amp;$J$26),$C16,'Полная ст-ть с уч.НЗС (Авто)'!WN$11:INDIRECT("'Полная ст-ть с уч.НЗС (Авто)'!WN"&amp;$J$26))/$D16)</f>
        <v>0</v>
      </c>
      <c r="WO16" s="44">
        <f ca="1">IF($D16=0,0,SUMIF('Полная ст-ть с уч.НЗС (Авто)'!$YO$11:INDIRECT("'Полная ст-ть с уч.НЗС (Авто)'!YO"&amp;$J$26),$C16,'Полная ст-ть с уч.НЗС (Авто)'!WO$11:INDIRECT("'Полная ст-ть с уч.НЗС (Авто)'!WO"&amp;$J$26))/$D16)</f>
        <v>0</v>
      </c>
      <c r="WP16" s="44">
        <f ca="1">IF($D16=0,0,SUMIF('Полная ст-ть с уч.НЗС (Авто)'!$YO$11:INDIRECT("'Полная ст-ть с уч.НЗС (Авто)'!YO"&amp;$J$26),$C16,'Полная ст-ть с уч.НЗС (Авто)'!WP$11:INDIRECT("'Полная ст-ть с уч.НЗС (Авто)'!WP"&amp;$J$26))/$D16)</f>
        <v>0</v>
      </c>
      <c r="WQ16" s="44">
        <f ca="1">IF($D16=0,0,SUMIF('Полная ст-ть с уч.НЗС (Авто)'!$YO$11:INDIRECT("'Полная ст-ть с уч.НЗС (Авто)'!YO"&amp;$J$26),$C16,'Полная ст-ть с уч.НЗС (Авто)'!WQ$11:INDIRECT("'Полная ст-ть с уч.НЗС (Авто)'!WQ"&amp;$J$26))/$D16)</f>
        <v>0</v>
      </c>
      <c r="WR16" s="44">
        <f ca="1">IF($D16=0,0,SUMIF('Полная ст-ть с уч.НЗС (Авто)'!$YO$11:INDIRECT("'Полная ст-ть с уч.НЗС (Авто)'!YO"&amp;$J$26),$C16,'Полная ст-ть с уч.НЗС (Авто)'!WR$11:INDIRECT("'Полная ст-ть с уч.НЗС (Авто)'!WR"&amp;$J$26))/$D16)</f>
        <v>0</v>
      </c>
      <c r="WS16" s="44">
        <f ca="1">IF($D16=0,0,SUMIF('Полная ст-ть с уч.НЗС (Авто)'!$YO$11:INDIRECT("'Полная ст-ть с уч.НЗС (Авто)'!YO"&amp;$J$26),$C16,'Полная ст-ть с уч.НЗС (Авто)'!WS$11:INDIRECT("'Полная ст-ть с уч.НЗС (Авто)'!WS"&amp;$J$26))/$D16)</f>
        <v>0</v>
      </c>
      <c r="WT16" s="44">
        <f ca="1">IF($D16=0,0,SUMIF('Полная ст-ть с уч.НЗС (Авто)'!$YO$11:INDIRECT("'Полная ст-ть с уч.НЗС (Авто)'!YO"&amp;$J$26),$C16,'Полная ст-ть с уч.НЗС (Авто)'!WT$11:INDIRECT("'Полная ст-ть с уч.НЗС (Авто)'!WT"&amp;$J$26))/$D16)</f>
        <v>0</v>
      </c>
      <c r="WU16" s="44">
        <f ca="1">IF($D16=0,0,SUMIF('Полная ст-ть с уч.НЗС (Авто)'!$YO$11:INDIRECT("'Полная ст-ть с уч.НЗС (Авто)'!YO"&amp;$J$26),$C16,'Полная ст-ть с уч.НЗС (Авто)'!WU$11:INDIRECT("'Полная ст-ть с уч.НЗС (Авто)'!WU"&amp;$J$26))/$D16)</f>
        <v>0</v>
      </c>
      <c r="WV16" s="44">
        <f ca="1">IF($D16=0,0,SUMIF('Полная ст-ть с уч.НЗС (Авто)'!$YO$11:INDIRECT("'Полная ст-ть с уч.НЗС (Авто)'!YO"&amp;$J$26),$C16,'Полная ст-ть с уч.НЗС (Авто)'!WV$11:INDIRECT("'Полная ст-ть с уч.НЗС (Авто)'!WV"&amp;$J$26))/$D16)</f>
        <v>0</v>
      </c>
      <c r="WW16" s="44">
        <f ca="1">IF($D16=0,0,SUMIF('Полная ст-ть с уч.НЗС (Авто)'!$YO$11:INDIRECT("'Полная ст-ть с уч.НЗС (Авто)'!YO"&amp;$J$26),$C16,'Полная ст-ть с уч.НЗС (Авто)'!WW$11:INDIRECT("'Полная ст-ть с уч.НЗС (Авто)'!WW"&amp;$J$26))/$D16)</f>
        <v>0</v>
      </c>
      <c r="WX16" s="44">
        <f ca="1">IF($D16=0,0,SUMIF('Полная ст-ть с уч.НЗС (Авто)'!$YO$11:INDIRECT("'Полная ст-ть с уч.НЗС (Авто)'!YO"&amp;$J$26),$C16,'Полная ст-ть с уч.НЗС (Авто)'!WX$11:INDIRECT("'Полная ст-ть с уч.НЗС (Авто)'!WX"&amp;$J$26))/$D16)</f>
        <v>0</v>
      </c>
      <c r="WY16" s="44">
        <f ca="1">IF($D16=0,0,SUMIF('Полная ст-ть с уч.НЗС (Авто)'!$YO$11:INDIRECT("'Полная ст-ть с уч.НЗС (Авто)'!YO"&amp;$J$26),$C16,'Полная ст-ть с уч.НЗС (Авто)'!WY$11:INDIRECT("'Полная ст-ть с уч.НЗС (Авто)'!WY"&amp;$J$26))/$D16)</f>
        <v>0</v>
      </c>
      <c r="WZ16" s="44">
        <f ca="1">IF($D16=0,0,SUMIF('Полная ст-ть с уч.НЗС (Авто)'!$YO$11:INDIRECT("'Полная ст-ть с уч.НЗС (Авто)'!YO"&amp;$J$26),$C16,'Полная ст-ть с уч.НЗС (Авто)'!WZ$11:INDIRECT("'Полная ст-ть с уч.НЗС (Авто)'!WZ"&amp;$J$26))/$D16)</f>
        <v>0</v>
      </c>
      <c r="XA16" s="44">
        <f ca="1">IF($D16=0,0,SUMIF('Полная ст-ть с уч.НЗС (Авто)'!$YO$11:INDIRECT("'Полная ст-ть с уч.НЗС (Авто)'!YO"&amp;$J$26),$C16,'Полная ст-ть с уч.НЗС (Авто)'!XA$11:INDIRECT("'Полная ст-ть с уч.НЗС (Авто)'!XA"&amp;$J$26))/$D16)</f>
        <v>0</v>
      </c>
      <c r="XB16" s="44">
        <f ca="1">IF($D16=0,0,SUMIF('Полная ст-ть с уч.НЗС (Авто)'!$YO$11:INDIRECT("'Полная ст-ть с уч.НЗС (Авто)'!YO"&amp;$J$26),$C16,'Полная ст-ть с уч.НЗС (Авто)'!XB$11:INDIRECT("'Полная ст-ть с уч.НЗС (Авто)'!XB"&amp;$J$26))/$D16)</f>
        <v>0</v>
      </c>
      <c r="XC16" s="44">
        <f ca="1">IF($D16=0,0,SUMIF('Полная ст-ть с уч.НЗС (Авто)'!$YO$11:INDIRECT("'Полная ст-ть с уч.НЗС (Авто)'!YO"&amp;$J$26),$C16,'Полная ст-ть с уч.НЗС (Авто)'!XC$11:INDIRECT("'Полная ст-ть с уч.НЗС (Авто)'!XC"&amp;$J$26))/$D16)</f>
        <v>0</v>
      </c>
      <c r="XD16" s="44">
        <f ca="1">IF($D16=0,0,SUMIF('Полная ст-ть с уч.НЗС (Авто)'!$YO$11:INDIRECT("'Полная ст-ть с уч.НЗС (Авто)'!YO"&amp;$J$26),$C16,'Полная ст-ть с уч.НЗС (Авто)'!XD$11:INDIRECT("'Полная ст-ть с уч.НЗС (Авто)'!XD"&amp;$J$26))/$D16)</f>
        <v>0</v>
      </c>
      <c r="XE16" s="44">
        <f ca="1">IF($D16=0,0,SUMIF('Полная ст-ть с уч.НЗС (Авто)'!$YO$11:INDIRECT("'Полная ст-ть с уч.НЗС (Авто)'!YO"&amp;$J$26),$C16,'Полная ст-ть с уч.НЗС (Авто)'!XE$11:INDIRECT("'Полная ст-ть с уч.НЗС (Авто)'!XE"&amp;$J$26))/$D16)</f>
        <v>0</v>
      </c>
      <c r="XF16" s="44">
        <f ca="1">IF($D16=0,0,SUMIF('Полная ст-ть с уч.НЗС (Авто)'!$YO$11:INDIRECT("'Полная ст-ть с уч.НЗС (Авто)'!YO"&amp;$J$26),$C16,'Полная ст-ть с уч.НЗС (Авто)'!XF$11:INDIRECT("'Полная ст-ть с уч.НЗС (Авто)'!XF"&amp;$J$26))/$D16)</f>
        <v>0</v>
      </c>
      <c r="XG16" s="44">
        <f ca="1">IF($D16=0,0,SUMIF('Полная ст-ть с уч.НЗС (Авто)'!$YO$11:INDIRECT("'Полная ст-ть с уч.НЗС (Авто)'!YO"&amp;$J$26),$C16,'Полная ст-ть с уч.НЗС (Авто)'!XG$11:INDIRECT("'Полная ст-ть с уч.НЗС (Авто)'!XG"&amp;$J$26))/$D16)</f>
        <v>0</v>
      </c>
      <c r="XH16" s="44">
        <f ca="1">IF($D16=0,0,SUMIF('Полная ст-ть с уч.НЗС (Авто)'!$YO$11:INDIRECT("'Полная ст-ть с уч.НЗС (Авто)'!YO"&amp;$J$26),$C16,'Полная ст-ть с уч.НЗС (Авто)'!XH$11:INDIRECT("'Полная ст-ть с уч.НЗС (Авто)'!XH"&amp;$J$26))/$D16)</f>
        <v>0</v>
      </c>
      <c r="XI16" s="44">
        <f ca="1">IF($D16=0,0,SUMIF('Полная ст-ть с уч.НЗС (Авто)'!$YO$11:INDIRECT("'Полная ст-ть с уч.НЗС (Авто)'!YO"&amp;$J$26),$C16,'Полная ст-ть с уч.НЗС (Авто)'!XI$11:INDIRECT("'Полная ст-ть с уч.НЗС (Авто)'!XI"&amp;$J$26))/$D16)</f>
        <v>0</v>
      </c>
      <c r="XJ16" s="44">
        <f ca="1">IF($D16=0,0,SUMIF('Полная ст-ть с уч.НЗС (Авто)'!$YO$11:INDIRECT("'Полная ст-ть с уч.НЗС (Авто)'!YO"&amp;$J$26),$C16,'Полная ст-ть с уч.НЗС (Авто)'!XJ$11:INDIRECT("'Полная ст-ть с уч.НЗС (Авто)'!XJ"&amp;$J$26))/$D16)</f>
        <v>0</v>
      </c>
      <c r="XK16" s="44">
        <f ca="1">IF($D16=0,0,SUMIF('Полная ст-ть с уч.НЗС (Авто)'!$YO$11:INDIRECT("'Полная ст-ть с уч.НЗС (Авто)'!YO"&amp;$J$26),$C16,'Полная ст-ть с уч.НЗС (Авто)'!XK$11:INDIRECT("'Полная ст-ть с уч.НЗС (Авто)'!XK"&amp;$J$26))/$D16)</f>
        <v>0</v>
      </c>
      <c r="XL16" s="44">
        <f ca="1">IF($D16=0,0,SUMIF('Полная ст-ть с уч.НЗС (Авто)'!$YO$11:INDIRECT("'Полная ст-ть с уч.НЗС (Авто)'!YO"&amp;$J$26),$C16,'Полная ст-ть с уч.НЗС (Авто)'!XL$11:INDIRECT("'Полная ст-ть с уч.НЗС (Авто)'!XL"&amp;$J$26))/$D16)</f>
        <v>0</v>
      </c>
      <c r="XM16" s="44">
        <f ca="1">IF($D16=0,0,SUMIF('Полная ст-ть с уч.НЗС (Авто)'!$YO$11:INDIRECT("'Полная ст-ть с уч.НЗС (Авто)'!YO"&amp;$J$26),$C16,'Полная ст-ть с уч.НЗС (Авто)'!XM$11:INDIRECT("'Полная ст-ть с уч.НЗС (Авто)'!XM"&amp;$J$26))/$D16)</f>
        <v>0</v>
      </c>
      <c r="XN16" s="44">
        <f ca="1">IF($D16=0,0,SUMIF('Полная ст-ть с уч.НЗС (Авто)'!$YO$11:INDIRECT("'Полная ст-ть с уч.НЗС (Авто)'!YO"&amp;$J$26),$C16,'Полная ст-ть с уч.НЗС (Авто)'!XN$11:INDIRECT("'Полная ст-ть с уч.НЗС (Авто)'!XN"&amp;$J$26))/$D16)</f>
        <v>0</v>
      </c>
      <c r="XO16" s="44">
        <f ca="1">IF($D16=0,0,SUMIF('Полная ст-ть с уч.НЗС (Авто)'!$YO$11:INDIRECT("'Полная ст-ть с уч.НЗС (Авто)'!YO"&amp;$J$26),$C16,'Полная ст-ть с уч.НЗС (Авто)'!XO$11:INDIRECT("'Полная ст-ть с уч.НЗС (Авто)'!XO"&amp;$J$26))/$D16)</f>
        <v>0</v>
      </c>
      <c r="XP16" s="48">
        <f ca="1">IF($D16=0,0,SUMIF('Полная ст-ть с уч.НЗС (Авто)'!$YO$11:INDIRECT("'Полная ст-ть с уч.НЗС (Авто)'!YO"&amp;$J$26),$C16,'Полная ст-ть с уч.НЗС (Авто)'!XP$11:INDIRECT("'Полная ст-ть с уч.НЗС (Авто)'!XP"&amp;$J$26))/$D16)</f>
        <v>0</v>
      </c>
      <c r="XQ16" s="44">
        <f ca="1">IF($D16=0,0,SUMIF('Полная ст-ть с уч.НЗС (Авто)'!$YO$11:INDIRECT("'Полная ст-ть с уч.НЗС (Авто)'!YO"&amp;$J$26),$C16,'Полная ст-ть с уч.НЗС (Авто)'!XQ$11:INDIRECT("'Полная ст-ть с уч.НЗС (Авто)'!XQ"&amp;$J$26))/$D16)</f>
        <v>0</v>
      </c>
      <c r="XR16" s="44">
        <f ca="1">IF($D16=0,0,SUMIF('Полная ст-ть с уч.НЗС (Авто)'!$YO$11:INDIRECT("'Полная ст-ть с уч.НЗС (Авто)'!YO"&amp;$J$26),$C16,'Полная ст-ть с уч.НЗС (Авто)'!XR$11:INDIRECT("'Полная ст-ть с уч.НЗС (Авто)'!XR"&amp;$J$26))/$D16)</f>
        <v>0</v>
      </c>
      <c r="XS16" s="44">
        <f ca="1">IF($D16=0,0,SUMIF('Полная ст-ть с уч.НЗС (Авто)'!$YO$11:INDIRECT("'Полная ст-ть с уч.НЗС (Авто)'!YO"&amp;$J$26),$C16,'Полная ст-ть с уч.НЗС (Авто)'!XS$11:INDIRECT("'Полная ст-ть с уч.НЗС (Авто)'!XS"&amp;$J$26))/$D16)</f>
        <v>0</v>
      </c>
      <c r="XT16" s="44">
        <f ca="1">IF($D16=0,0,SUMIF('Полная ст-ть с уч.НЗС (Авто)'!$YO$11:INDIRECT("'Полная ст-ть с уч.НЗС (Авто)'!YO"&amp;$J$26),$C16,'Полная ст-ть с уч.НЗС (Авто)'!XT$11:INDIRECT("'Полная ст-ть с уч.НЗС (Авто)'!XT"&amp;$J$26))/$D16)</f>
        <v>0</v>
      </c>
      <c r="XU16" s="44">
        <f ca="1">IF($D16=0,0,SUMIF('Полная ст-ть с уч.НЗС (Авто)'!$YO$11:INDIRECT("'Полная ст-ть с уч.НЗС (Авто)'!YO"&amp;$J$26),$C16,'Полная ст-ть с уч.НЗС (Авто)'!XU$11:INDIRECT("'Полная ст-ть с уч.НЗС (Авто)'!XU"&amp;$J$26))/$D16)</f>
        <v>0</v>
      </c>
      <c r="XV16" s="44">
        <f ca="1">IF($D16=0,0,SUMIF('Полная ст-ть с уч.НЗС (Авто)'!$YO$11:INDIRECT("'Полная ст-ть с уч.НЗС (Авто)'!YO"&amp;$J$26),$C16,'Полная ст-ть с уч.НЗС (Авто)'!XV$11:INDIRECT("'Полная ст-ть с уч.НЗС (Авто)'!XV"&amp;$J$26))/$D16)</f>
        <v>0</v>
      </c>
      <c r="XW16" s="44">
        <f ca="1">IF($D16=0,0,SUMIF('Полная ст-ть с уч.НЗС (Авто)'!$YO$11:INDIRECT("'Полная ст-ть с уч.НЗС (Авто)'!YO"&amp;$J$26),$C16,'Полная ст-ть с уч.НЗС (Авто)'!XW$11:INDIRECT("'Полная ст-ть с уч.НЗС (Авто)'!XW"&amp;$J$26))/$D16)</f>
        <v>0</v>
      </c>
      <c r="XX16" s="44">
        <f ca="1">IF($D16=0,0,SUMIF('Полная ст-ть с уч.НЗС (Авто)'!$YO$11:INDIRECT("'Полная ст-ть с уч.НЗС (Авто)'!YO"&amp;$J$26),$C16,'Полная ст-ть с уч.НЗС (Авто)'!XX$11:INDIRECT("'Полная ст-ть с уч.НЗС (Авто)'!XX"&amp;$J$26))/$D16)</f>
        <v>0</v>
      </c>
      <c r="XY16" s="44">
        <f ca="1">IF($D16=0,0,SUMIF('Полная ст-ть с уч.НЗС (Авто)'!$YO$11:INDIRECT("'Полная ст-ть с уч.НЗС (Авто)'!YO"&amp;$J$26),$C16,'Полная ст-ть с уч.НЗС (Авто)'!XY$11:INDIRECT("'Полная ст-ть с уч.НЗС (Авто)'!XY"&amp;$J$26))/$D16)</f>
        <v>0</v>
      </c>
      <c r="XZ16" s="44">
        <f ca="1">IF($D16=0,0,SUMIF('Полная ст-ть с уч.НЗС (Авто)'!$YO$11:INDIRECT("'Полная ст-ть с уч.НЗС (Авто)'!YO"&amp;$J$26),$C16,'Полная ст-ть с уч.НЗС (Авто)'!XZ$11:INDIRECT("'Полная ст-ть с уч.НЗС (Авто)'!XZ"&amp;$J$26))/$D16)</f>
        <v>0</v>
      </c>
      <c r="YA16" s="44">
        <f ca="1">IF($D16=0,0,SUMIF('Полная ст-ть с уч.НЗС (Авто)'!$YO$11:INDIRECT("'Полная ст-ть с уч.НЗС (Авто)'!YO"&amp;$J$26),$C16,'Полная ст-ть с уч.НЗС (Авто)'!YA$11:INDIRECT("'Полная ст-ть с уч.НЗС (Авто)'!YA"&amp;$J$26))/$D16)</f>
        <v>0</v>
      </c>
      <c r="YB16" s="44">
        <f ca="1">IF($D16=0,0,SUMIF('Полная ст-ть с уч.НЗС (Авто)'!$YO$11:INDIRECT("'Полная ст-ть с уч.НЗС (Авто)'!YO"&amp;$J$26),$C16,'Полная ст-ть с уч.НЗС (Авто)'!YB$11:INDIRECT("'Полная ст-ть с уч.НЗС (Авто)'!YB"&amp;$J$26))/$D16)</f>
        <v>0</v>
      </c>
      <c r="YC16" s="44">
        <f ca="1">IF($D16=0,0,SUMIF('Полная ст-ть с уч.НЗС (Авто)'!$YO$11:INDIRECT("'Полная ст-ть с уч.НЗС (Авто)'!YO"&amp;$J$26),$C16,'Полная ст-ть с уч.НЗС (Авто)'!YC$11:INDIRECT("'Полная ст-ть с уч.НЗС (Авто)'!YC"&amp;$J$26))/$D16)</f>
        <v>0</v>
      </c>
      <c r="YD16" s="44">
        <f ca="1">IF($D16=0,0,SUMIF('Полная ст-ть с уч.НЗС (Авто)'!$YO$11:INDIRECT("'Полная ст-ть с уч.НЗС (Авто)'!YO"&amp;$J$26),$C16,'Полная ст-ть с уч.НЗС (Авто)'!YD$11:INDIRECT("'Полная ст-ть с уч.НЗС (Авто)'!YD"&amp;$J$26))/$D16)</f>
        <v>0</v>
      </c>
      <c r="YE16" s="48">
        <f ca="1">IF($D16=0,0,SUMIF('Полная ст-ть с уч.НЗС (Авто)'!$YO$11:INDIRECT("'Полная ст-ть с уч.НЗС (Авто)'!YO"&amp;$J$26),$C16,'Полная ст-ть с уч.НЗС (Авто)'!YE$11:INDIRECT("'Полная ст-ть с уч.НЗС (Авто)'!YE"&amp;$J$26))/$D16)</f>
        <v>0</v>
      </c>
      <c r="YF16" s="49"/>
      <c r="YG16" s="6"/>
    </row>
    <row r="17" spans="1:657" ht="15" customHeight="1" x14ac:dyDescent="0.25">
      <c r="A17" s="40">
        <v>7</v>
      </c>
      <c r="B17" s="41" t="s">
        <v>747</v>
      </c>
      <c r="C17" s="42" t="s">
        <v>748</v>
      </c>
      <c r="D17" s="43">
        <f ca="1">COUNTIF('Полная ст-ть с уч.НЗС (Авто)'!$YO$11:INDIRECT("'Полная ст-ть с уч.НЗС (Авто)'!YO"&amp;$J$26),C17)</f>
        <v>0</v>
      </c>
      <c r="E17" s="41"/>
      <c r="F17" s="41"/>
      <c r="G17" s="41"/>
      <c r="H17" s="41"/>
      <c r="I17" s="44">
        <f ca="1">IF($D17=0,0,SUMIF('Полная ст-ть с уч.НЗС (Авто)'!$YO$11:INDIRECT("'Полная ст-ть с уч.НЗС (Авто)'!YO"&amp;$J$26),$C17,'Полная ст-ть с уч.НЗС (Авто)'!I$11:INDIRECT("'Полная ст-ть с уч.НЗС (Авто)'!I"&amp;$J$26))/$D17)</f>
        <v>0</v>
      </c>
      <c r="J17" s="45"/>
      <c r="K17" s="44">
        <f ca="1">IF($D17=0,0,SUMIF('Полная ст-ть с уч.НЗС (Авто)'!$YO$11:INDIRECT("'Полная ст-ть с уч.НЗС (Авто)'!YO"&amp;$J$26),$C17,'Полная ст-ть с уч.НЗС (Авто)'!K$11:INDIRECT("'Полная ст-ть с уч.НЗС (Авто)'!K"&amp;$J$26))/$D17)</f>
        <v>0</v>
      </c>
      <c r="L17" s="44"/>
      <c r="M17" s="44">
        <f ca="1">IF($D17=0,0,SUMIF('Полная ст-ть с уч.НЗС (Авто)'!$YO$11:INDIRECT("'Полная ст-ть с уч.НЗС (Авто)'!YO"&amp;$J$26),$C17,'Полная ст-ть с уч.НЗС (Авто)'!M$11:INDIRECT("'Полная ст-ть с уч.НЗС (Авто)'!M"&amp;$J$26))/$D17)</f>
        <v>0</v>
      </c>
      <c r="N17" s="44"/>
      <c r="O17" s="44">
        <f ca="1">IF($D17=0,0,SUMIF('Полная ст-ть с уч.НЗС (Авто)'!$YO$11:INDIRECT("'Полная ст-ть с уч.НЗС (Авто)'!YO"&amp;$J$26),$C17,'Полная ст-ть с уч.НЗС (Авто)'!O$11:INDIRECT("'Полная ст-ть с уч.НЗС (Авто)'!O"&amp;$J$26))/$D17)</f>
        <v>0</v>
      </c>
      <c r="P17" s="44"/>
      <c r="Q17" s="44">
        <f ca="1">IF($D17=0,0,SUMIF('Полная ст-ть с уч.НЗС (Авто)'!$YO$11:INDIRECT("'Полная ст-ть с уч.НЗС (Авто)'!YO"&amp;$J$26),$C17,'Полная ст-ть с уч.НЗС (Авто)'!Q$11:INDIRECT("'Полная ст-ть с уч.НЗС (Авто)'!Q"&amp;$J$26))/$D17)</f>
        <v>0</v>
      </c>
      <c r="R17" s="44">
        <f ca="1">IF($D17=0,0,SUMIF('Полная ст-ть с уч.НЗС (Авто)'!$YO$11:INDIRECT("'Полная ст-ть с уч.НЗС (Авто)'!YO"&amp;$J$26),$C17,'Полная ст-ть с уч.НЗС (Авто)'!R$11:INDIRECT("'Полная ст-ть с уч.НЗС (Авто)'!R"&amp;$J$26))/$D17)</f>
        <v>0</v>
      </c>
      <c r="S17" s="44">
        <f ca="1">IF($D17=0,0,SUMIF('Полная ст-ть с уч.НЗС (Авто)'!$YO$11:INDIRECT("'Полная ст-ть с уч.НЗС (Авто)'!YO"&amp;$J$26),$C17,'Полная ст-ть с уч.НЗС (Авто)'!S$11:INDIRECT("'Полная ст-ть с уч.НЗС (Авто)'!S"&amp;$J$26))/$D17)</f>
        <v>0</v>
      </c>
      <c r="T17" s="44">
        <f ca="1">IF($D17=0,0,SUMIF('Полная ст-ть с уч.НЗС (Авто)'!$YO$11:INDIRECT("'Полная ст-ть с уч.НЗС (Авто)'!YO"&amp;$J$26),$C17,'Полная ст-ть с уч.НЗС (Авто)'!T$11:INDIRECT("'Полная ст-ть с уч.НЗС (Авто)'!T"&amp;$J$26))/$D17)</f>
        <v>0</v>
      </c>
      <c r="U17" s="44">
        <f ca="1">IF($D17=0,0,SUMIF('Полная ст-ть с уч.НЗС (Авто)'!$YO$11:INDIRECT("'Полная ст-ть с уч.НЗС (Авто)'!YO"&amp;$J$26),$C17,'Полная ст-ть с уч.НЗС (Авто)'!U$11:INDIRECT("'Полная ст-ть с уч.НЗС (Авто)'!U"&amp;$J$26))/$D17)</f>
        <v>0</v>
      </c>
      <c r="V17" s="44">
        <f ca="1">IF($D17=0,0,SUMIF('Полная ст-ть с уч.НЗС (Авто)'!$YO$11:INDIRECT("'Полная ст-ть с уч.НЗС (Авто)'!YO"&amp;$J$26),$C17,'Полная ст-ть с уч.НЗС (Авто)'!V$11:INDIRECT("'Полная ст-ть с уч.НЗС (Авто)'!V"&amp;$J$26))/$D17)</f>
        <v>0</v>
      </c>
      <c r="W17" s="44">
        <f ca="1">IF($D17=0,0,SUMIF('Полная ст-ть с уч.НЗС (Авто)'!$YO$11:INDIRECT("'Полная ст-ть с уч.НЗС (Авто)'!YO"&amp;$J$26),$C17,'Полная ст-ть с уч.НЗС (Авто)'!W$11:INDIRECT("'Полная ст-ть с уч.НЗС (Авто)'!W"&amp;$J$26))/$D17)</f>
        <v>0</v>
      </c>
      <c r="X17" s="44">
        <f ca="1">IF($D17=0,0,SUMIF('Полная ст-ть с уч.НЗС (Авто)'!$YO$11:INDIRECT("'Полная ст-ть с уч.НЗС (Авто)'!YO"&amp;$J$26),$C17,'Полная ст-ть с уч.НЗС (Авто)'!X$11:INDIRECT("'Полная ст-ть с уч.НЗС (Авто)'!X"&amp;$J$26))/$D17)</f>
        <v>0</v>
      </c>
      <c r="Y17" s="44">
        <f ca="1">IF($D17=0,0,SUMIF('Полная ст-ть с уч.НЗС (Авто)'!$YO$11:INDIRECT("'Полная ст-ть с уч.НЗС (Авто)'!YO"&amp;$J$26),$C17,'Полная ст-ть с уч.НЗС (Авто)'!Y$11:INDIRECT("'Полная ст-ть с уч.НЗС (Авто)'!Y"&amp;$J$26))/$D17)</f>
        <v>0</v>
      </c>
      <c r="Z17" s="44">
        <f ca="1">IF($D17=0,0,SUMIF('Полная ст-ть с уч.НЗС (Авто)'!$YO$11:INDIRECT("'Полная ст-ть с уч.НЗС (Авто)'!YO"&amp;$J$26),$C17,'Полная ст-ть с уч.НЗС (Авто)'!Z$11:INDIRECT("'Полная ст-ть с уч.НЗС (Авто)'!Z"&amp;$J$26))/$D17)</f>
        <v>0</v>
      </c>
      <c r="AA17" s="44">
        <f ca="1">IF($D17=0,0,SUMIF('Полная ст-ть с уч.НЗС (Авто)'!$YO$11:INDIRECT("'Полная ст-ть с уч.НЗС (Авто)'!YO"&amp;$J$26),$C17,'Полная ст-ть с уч.НЗС (Авто)'!AA$11:INDIRECT("'Полная ст-ть с уч.НЗС (Авто)'!AA"&amp;$J$26))/$D17)</f>
        <v>0</v>
      </c>
      <c r="AB17" s="44">
        <f ca="1">IF($D17=0,0,SUMIF('Полная ст-ть с уч.НЗС (Авто)'!$YO$11:INDIRECT("'Полная ст-ть с уч.НЗС (Авто)'!YO"&amp;$J$26),$C17,'Полная ст-ть с уч.НЗС (Авто)'!AB$11:INDIRECT("'Полная ст-ть с уч.НЗС (Авто)'!AB"&amp;$J$26))/$D17)</f>
        <v>0</v>
      </c>
      <c r="AC17" s="44">
        <f ca="1">IF($D17=0,0,SUMIF('Полная ст-ть с уч.НЗС (Авто)'!$YO$11:INDIRECT("'Полная ст-ть с уч.НЗС (Авто)'!YO"&amp;$J$26),$C17,'Полная ст-ть с уч.НЗС (Авто)'!AC$11:INDIRECT("'Полная ст-ть с уч.НЗС (Авто)'!AC"&amp;$J$26))/$D17)</f>
        <v>0</v>
      </c>
      <c r="AD17" s="44">
        <f ca="1">IF($D17=0,0,SUMIF('Полная ст-ть с уч.НЗС (Авто)'!$YO$11:INDIRECT("'Полная ст-ть с уч.НЗС (Авто)'!YO"&amp;$J$26),$C17,'Полная ст-ть с уч.НЗС (Авто)'!AD$11:INDIRECT("'Полная ст-ть с уч.НЗС (Авто)'!AD"&amp;$J$26))/$D17)</f>
        <v>0</v>
      </c>
      <c r="AE17" s="44">
        <f ca="1">IF($D17=0,0,SUMIF('Полная ст-ть с уч.НЗС (Авто)'!$YO$11:INDIRECT("'Полная ст-ть с уч.НЗС (Авто)'!YO"&amp;$J$26),$C17,'Полная ст-ть с уч.НЗС (Авто)'!AE$11:INDIRECT("'Полная ст-ть с уч.НЗС (Авто)'!AE"&amp;$J$26))/$D17)</f>
        <v>0</v>
      </c>
      <c r="AF17" s="44">
        <f ca="1">IF($D17=0,0,SUMIF('Полная ст-ть с уч.НЗС (Авто)'!$YO$11:INDIRECT("'Полная ст-ть с уч.НЗС (Авто)'!YO"&amp;$J$26),$C17,'Полная ст-ть с уч.НЗС (Авто)'!AF$11:INDIRECT("'Полная ст-ть с уч.НЗС (Авто)'!AF"&amp;$J$26))/$D17)</f>
        <v>0</v>
      </c>
      <c r="AG17" s="44">
        <f ca="1">IF($D17=0,0,SUMIF('Полная ст-ть с уч.НЗС (Авто)'!$YO$11:INDIRECT("'Полная ст-ть с уч.НЗС (Авто)'!YO"&amp;$J$26),$C17,'Полная ст-ть с уч.НЗС (Авто)'!AG$11:INDIRECT("'Полная ст-ть с уч.НЗС (Авто)'!AG"&amp;$J$26))/$D17)</f>
        <v>0</v>
      </c>
      <c r="AH17" s="44">
        <f ca="1">IF($D17=0,0,SUMIF('Полная ст-ть с уч.НЗС (Авто)'!$YO$11:INDIRECT("'Полная ст-ть с уч.НЗС (Авто)'!YO"&amp;$J$26),$C17,'Полная ст-ть с уч.НЗС (Авто)'!AH$11:INDIRECT("'Полная ст-ть с уч.НЗС (Авто)'!AH"&amp;$J$26))/$D17)</f>
        <v>0</v>
      </c>
      <c r="AI17" s="44">
        <f ca="1">IF($D17=0,0,SUMIF('Полная ст-ть с уч.НЗС (Авто)'!$YO$11:INDIRECT("'Полная ст-ть с уч.НЗС (Авто)'!YO"&amp;$J$26),$C17,'Полная ст-ть с уч.НЗС (Авто)'!AI$11:INDIRECT("'Полная ст-ть с уч.НЗС (Авто)'!AI"&amp;$J$26))/$D17)</f>
        <v>0</v>
      </c>
      <c r="AJ17" s="44">
        <f ca="1">IF($D17=0,0,SUMIF('Полная ст-ть с уч.НЗС (Авто)'!$YO$11:INDIRECT("'Полная ст-ть с уч.НЗС (Авто)'!YO"&amp;$J$26),$C17,'Полная ст-ть с уч.НЗС (Авто)'!AJ$11:INDIRECT("'Полная ст-ть с уч.НЗС (Авто)'!AJ"&amp;$J$26))/$D17)</f>
        <v>0</v>
      </c>
      <c r="AK17" s="44">
        <f ca="1">IF($D17=0,0,SUMIF('Полная ст-ть с уч.НЗС (Авто)'!$YO$11:INDIRECT("'Полная ст-ть с уч.НЗС (Авто)'!YO"&amp;$J$26),$C17,'Полная ст-ть с уч.НЗС (Авто)'!AK$11:INDIRECT("'Полная ст-ть с уч.НЗС (Авто)'!AK"&amp;$J$26))/$D17)</f>
        <v>0</v>
      </c>
      <c r="AL17" s="44">
        <f ca="1">IF($D17=0,0,SUMIF('Полная ст-ть с уч.НЗС (Авто)'!$YO$11:INDIRECT("'Полная ст-ть с уч.НЗС (Авто)'!YO"&amp;$J$26),$C17,'Полная ст-ть с уч.НЗС (Авто)'!AL$11:INDIRECT("'Полная ст-ть с уч.НЗС (Авто)'!AL"&amp;$J$26))/$D17)</f>
        <v>0</v>
      </c>
      <c r="AM17" s="44">
        <f ca="1">IF($D17=0,0,SUMIF('Полная ст-ть с уч.НЗС (Авто)'!$YO$11:INDIRECT("'Полная ст-ть с уч.НЗС (Авто)'!YO"&amp;$J$26),$C17,'Полная ст-ть с уч.НЗС (Авто)'!AM$11:INDIRECT("'Полная ст-ть с уч.НЗС (Авто)'!AM"&amp;$J$26))/$D17)</f>
        <v>0</v>
      </c>
      <c r="AN17" s="44">
        <f ca="1">IF($D17=0,0,SUMIF('Полная ст-ть с уч.НЗС (Авто)'!$YO$11:INDIRECT("'Полная ст-ть с уч.НЗС (Авто)'!YO"&amp;$J$26),$C17,'Полная ст-ть с уч.НЗС (Авто)'!AN$11:INDIRECT("'Полная ст-ть с уч.НЗС (Авто)'!AN"&amp;$J$26))/$D17)</f>
        <v>0</v>
      </c>
      <c r="AO17" s="44">
        <f ca="1">IF($D17=0,0,SUMIF('Полная ст-ть с уч.НЗС (Авто)'!$YO$11:INDIRECT("'Полная ст-ть с уч.НЗС (Авто)'!YO"&amp;$J$26),$C17,'Полная ст-ть с уч.НЗС (Авто)'!AO$11:INDIRECT("'Полная ст-ть с уч.НЗС (Авто)'!AO"&amp;$J$26))/$D17)</f>
        <v>0</v>
      </c>
      <c r="AP17" s="44">
        <f ca="1">IF($D17=0,0,SUMIF('Полная ст-ть с уч.НЗС (Авто)'!$YO$11:INDIRECT("'Полная ст-ть с уч.НЗС (Авто)'!YO"&amp;$J$26),$C17,'Полная ст-ть с уч.НЗС (Авто)'!AP$11:INDIRECT("'Полная ст-ть с уч.НЗС (Авто)'!AP"&amp;$J$26))/$D17)</f>
        <v>0</v>
      </c>
      <c r="AQ17" s="44">
        <f ca="1">IF($D17=0,0,SUMIF('Полная ст-ть с уч.НЗС (Авто)'!$YO$11:INDIRECT("'Полная ст-ть с уч.НЗС (Авто)'!YO"&amp;$J$26),$C17,'Полная ст-ть с уч.НЗС (Авто)'!AQ$11:INDIRECT("'Полная ст-ть с уч.НЗС (Авто)'!AQ"&amp;$J$26))/$D17)</f>
        <v>0</v>
      </c>
      <c r="AR17" s="46"/>
      <c r="AS17" s="46"/>
      <c r="AT17" s="47"/>
      <c r="AU17" s="47"/>
      <c r="AV17" s="47"/>
      <c r="AW17" s="47"/>
      <c r="AX17" s="44">
        <f ca="1">IF($D17=0,0,SUMIF('Полная ст-ть с уч.НЗС (Авто)'!$YO$11:INDIRECT("'Полная ст-ть с уч.НЗС (Авто)'!YO"&amp;$J$26),$C17,'Полная ст-ть с уч.НЗС (Авто)'!AX$11:INDIRECT("'Полная ст-ть с уч.НЗС (Авто)'!AX"&amp;$J$26))/$D17)</f>
        <v>0</v>
      </c>
      <c r="AY17" s="44">
        <f ca="1">IF($D17=0,0,SUMIF('Полная ст-ть с уч.НЗС (Авто)'!$YO$11:INDIRECT("'Полная ст-ть с уч.НЗС (Авто)'!YO"&amp;$J$26),$C17,'Полная ст-ть с уч.НЗС (Авто)'!AY$11:INDIRECT("'Полная ст-ть с уч.НЗС (Авто)'!AY"&amp;$J$26))/$D17)</f>
        <v>0</v>
      </c>
      <c r="AZ17" s="44">
        <f ca="1">IF($D17=0,0,SUMIF('Полная ст-ть с уч.НЗС (Авто)'!$YO$11:INDIRECT("'Полная ст-ть с уч.НЗС (Авто)'!YO"&amp;$J$26),$C17,'Полная ст-ть с уч.НЗС (Авто)'!AZ$11:INDIRECT("'Полная ст-ть с уч.НЗС (Авто)'!AZ"&amp;$J$26))/$D17)</f>
        <v>0</v>
      </c>
      <c r="BA17" s="44">
        <f ca="1">IF($D17=0,0,SUMIF('Полная ст-ть с уч.НЗС (Авто)'!$YO$11:INDIRECT("'Полная ст-ть с уч.НЗС (Авто)'!YO"&amp;$J$26),$C17,'Полная ст-ть с уч.НЗС (Авто)'!BA$11:INDIRECT("'Полная ст-ть с уч.НЗС (Авто)'!BA"&amp;$J$26))/$D17)</f>
        <v>0</v>
      </c>
      <c r="BB17" s="44">
        <f ca="1">IF($D17=0,0,SUMIF('Полная ст-ть с уч.НЗС (Авто)'!$YO$11:INDIRECT("'Полная ст-ть с уч.НЗС (Авто)'!YO"&amp;$J$26),$C17,'Полная ст-ть с уч.НЗС (Авто)'!BB$11:INDIRECT("'Полная ст-ть с уч.НЗС (Авто)'!BB"&amp;$J$26))/$D17)</f>
        <v>0</v>
      </c>
      <c r="BC17" s="44">
        <f ca="1">IF($D17=0,0,SUMIF('Полная ст-ть с уч.НЗС (Авто)'!$YO$11:INDIRECT("'Полная ст-ть с уч.НЗС (Авто)'!YO"&amp;$J$26),$C17,'Полная ст-ть с уч.НЗС (Авто)'!BC$11:INDIRECT("'Полная ст-ть с уч.НЗС (Авто)'!BC"&amp;$J$26))/$D17)</f>
        <v>0</v>
      </c>
      <c r="BD17" s="47"/>
      <c r="BE17" s="47"/>
      <c r="BF17" s="44">
        <f ca="1">IF($D17=0,0,SUMIF('Полная ст-ть с уч.НЗС (Авто)'!$YO$11:INDIRECT("'Полная ст-ть с уч.НЗС (Авто)'!YO"&amp;$J$26),$C17,'Полная ст-ть с уч.НЗС (Авто)'!BF$11:INDIRECT("'Полная ст-ть с уч.НЗС (Авто)'!BF"&amp;$J$26))/$D17)</f>
        <v>0</v>
      </c>
      <c r="BG17" s="44">
        <f ca="1">IF($D17=0,0,SUMIF('Полная ст-ть с уч.НЗС (Авто)'!$YO$11:INDIRECT("'Полная ст-ть с уч.НЗС (Авто)'!YO"&amp;$J$26),$C17,'Полная ст-ть с уч.НЗС (Авто)'!BG$11:INDIRECT("'Полная ст-ть с уч.НЗС (Авто)'!BG"&amp;$J$26))/$D17)</f>
        <v>0</v>
      </c>
      <c r="BH17" s="44">
        <f ca="1">IF($D17=0,0,SUMIF('Полная ст-ть с уч.НЗС (Авто)'!$YO$11:INDIRECT("'Полная ст-ть с уч.НЗС (Авто)'!YO"&amp;$J$26),$C17,'Полная ст-ть с уч.НЗС (Авто)'!BH$11:INDIRECT("'Полная ст-ть с уч.НЗС (Авто)'!BH"&amp;$J$26))/$D17)</f>
        <v>0</v>
      </c>
      <c r="BI17" s="44">
        <f ca="1">IF($D17=0,0,SUMIF('Полная ст-ть с уч.НЗС (Авто)'!$YO$11:INDIRECT("'Полная ст-ть с уч.НЗС (Авто)'!YO"&amp;$J$26),$C17,'Полная ст-ть с уч.НЗС (Авто)'!BI$11:INDIRECT("'Полная ст-ть с уч.НЗС (Авто)'!BI"&amp;$J$26))/$D17)</f>
        <v>0</v>
      </c>
      <c r="BJ17" s="44">
        <f ca="1">IF($D17=0,0,SUMIF('Полная ст-ть с уч.НЗС (Авто)'!$YO$11:INDIRECT("'Полная ст-ть с уч.НЗС (Авто)'!YO"&amp;$J$26),$C17,'Полная ст-ть с уч.НЗС (Авто)'!BJ$11:INDIRECT("'Полная ст-ть с уч.НЗС (Авто)'!BJ"&amp;$J$26))/$D17)</f>
        <v>0</v>
      </c>
      <c r="BK17" s="44">
        <f ca="1">IF($D17=0,0,SUMIF('Полная ст-ть с уч.НЗС (Авто)'!$YO$11:INDIRECT("'Полная ст-ть с уч.НЗС (Авто)'!YO"&amp;$J$26),$C17,'Полная ст-ть с уч.НЗС (Авто)'!BK$11:INDIRECT("'Полная ст-ть с уч.НЗС (Авто)'!BK"&amp;$J$26))/$D17)</f>
        <v>0</v>
      </c>
      <c r="BL17" s="47"/>
      <c r="BM17" s="44">
        <f ca="1">IF($D17=0,0,SUMIF('Полная ст-ть с уч.НЗС (Авто)'!$YO$11:INDIRECT("'Полная ст-ть с уч.НЗС (Авто)'!YO"&amp;$J$26),$C17,'Полная ст-ть с уч.НЗС (Авто)'!BM$11:INDIRECT("'Полная ст-ть с уч.НЗС (Авто)'!BM"&amp;$J$26))/$D17)</f>
        <v>0</v>
      </c>
      <c r="BN17" s="47"/>
      <c r="BO17" s="44"/>
      <c r="BP17" s="44"/>
      <c r="BQ17" s="44">
        <f ca="1">IF($D17=0,0,SUMIF('Полная ст-ть с уч.НЗС (Авто)'!$YO$11:INDIRECT("'Полная ст-ть с уч.НЗС (Авто)'!YO"&amp;$J$26),$C17,'Полная ст-ть с уч.НЗС (Авто)'!BQ$11:INDIRECT("'Полная ст-ть с уч.НЗС (Авто)'!BQ"&amp;$J$26))/$D17)</f>
        <v>0</v>
      </c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>
        <f ca="1">IF($D17=0,0,SUMIF('Полная ст-ть с уч.НЗС (Авто)'!$YO$11:INDIRECT("'Полная ст-ть с уч.НЗС (Авто)'!YO"&amp;$J$26),$C17,'Полная ст-ть с уч.НЗС (Авто)'!CK$11:INDIRECT("'Полная ст-ть с уч.НЗС (Авто)'!CK"&amp;$J$26))/$D17)</f>
        <v>0</v>
      </c>
      <c r="CL17" s="44">
        <f ca="1">IF($D17=0,0,SUMIF('Полная ст-ть с уч.НЗС (Авто)'!$YO$11:INDIRECT("'Полная ст-ть с уч.НЗС (Авто)'!YO"&amp;$J$26),$C17,'Полная ст-ть с уч.НЗС (Авто)'!CL$11:INDIRECT("'Полная ст-ть с уч.НЗС (Авто)'!CL"&amp;$J$26))/$D17)</f>
        <v>0</v>
      </c>
      <c r="CM17" s="44">
        <f ca="1">IF($D17=0,0,SUMIF('Полная ст-ть с уч.НЗС (Авто)'!$YO$11:INDIRECT("'Полная ст-ть с уч.НЗС (Авто)'!YO"&amp;$J$26),$C17,'Полная ст-ть с уч.НЗС (Авто)'!CM$11:INDIRECT("'Полная ст-ть с уч.НЗС (Авто)'!CM"&amp;$J$26))/$D17)</f>
        <v>0</v>
      </c>
      <c r="CN17" s="44">
        <f ca="1">IF($D17=0,0,SUMIF('Полная ст-ть с уч.НЗС (Авто)'!$YO$11:INDIRECT("'Полная ст-ть с уч.НЗС (Авто)'!YO"&amp;$J$26),$C17,'Полная ст-ть с уч.НЗС (Авто)'!CN$11:INDIRECT("'Полная ст-ть с уч.НЗС (Авто)'!CN"&amp;$J$26))/$D17)</f>
        <v>0</v>
      </c>
      <c r="CO17" s="44">
        <f ca="1">IF($D17=0,0,SUMIF('Полная ст-ть с уч.НЗС (Авто)'!$YO$11:INDIRECT("'Полная ст-ть с уч.НЗС (Авто)'!YO"&amp;$J$26),$C17,'Полная ст-ть с уч.НЗС (Авто)'!CO$11:INDIRECT("'Полная ст-ть с уч.НЗС (Авто)'!CO"&amp;$J$26))/$D17)</f>
        <v>0</v>
      </c>
      <c r="CP17" s="44">
        <f ca="1">IF($D17=0,0,SUMIF('Полная ст-ть с уч.НЗС (Авто)'!$YO$11:INDIRECT("'Полная ст-ть с уч.НЗС (Авто)'!YO"&amp;$J$26),$C17,'Полная ст-ть с уч.НЗС (Авто)'!CP$11:INDIRECT("'Полная ст-ть с уч.НЗС (Авто)'!CP"&amp;$J$26))/$D17)</f>
        <v>0</v>
      </c>
      <c r="CQ17" s="44">
        <f ca="1">IF($D17=0,0,SUMIF('Полная ст-ть с уч.НЗС (Авто)'!$YO$11:INDIRECT("'Полная ст-ть с уч.НЗС (Авто)'!YO"&amp;$J$26),$C17,'Полная ст-ть с уч.НЗС (Авто)'!CQ$11:INDIRECT("'Полная ст-ть с уч.НЗС (Авто)'!CQ"&amp;$J$26))/$D17)</f>
        <v>0</v>
      </c>
      <c r="CR17" s="44">
        <f ca="1">IF($D17=0,0,SUMIF('Полная ст-ть с уч.НЗС (Авто)'!$YO$11:INDIRECT("'Полная ст-ть с уч.НЗС (Авто)'!YO"&amp;$J$26),$C17,'Полная ст-ть с уч.НЗС (Авто)'!CR$11:INDIRECT("'Полная ст-ть с уч.НЗС (Авто)'!CR"&amp;$J$26))/$D17)</f>
        <v>0</v>
      </c>
      <c r="CS17" s="44">
        <f ca="1">IF($D17=0,0,SUMIF('Полная ст-ть с уч.НЗС (Авто)'!$YO$11:INDIRECT("'Полная ст-ть с уч.НЗС (Авто)'!YO"&amp;$J$26),$C17,'Полная ст-ть с уч.НЗС (Авто)'!CS$11:INDIRECT("'Полная ст-ть с уч.НЗС (Авто)'!CS"&amp;$J$26))/$D17)</f>
        <v>0</v>
      </c>
      <c r="CT17" s="44">
        <f ca="1">IF($D17=0,0,SUMIF('Полная ст-ть с уч.НЗС (Авто)'!$YO$11:INDIRECT("'Полная ст-ть с уч.НЗС (Авто)'!YO"&amp;$J$26),$C17,'Полная ст-ть с уч.НЗС (Авто)'!CT$11:INDIRECT("'Полная ст-ть с уч.НЗС (Авто)'!CT"&amp;$J$26))/$D17)</f>
        <v>0</v>
      </c>
      <c r="CU17" s="44">
        <f ca="1">IF($D17=0,0,SUMIF('Полная ст-ть с уч.НЗС (Авто)'!$YO$11:INDIRECT("'Полная ст-ть с уч.НЗС (Авто)'!YO"&amp;$J$26),$C17,'Полная ст-ть с уч.НЗС (Авто)'!CU$11:INDIRECT("'Полная ст-ть с уч.НЗС (Авто)'!CU"&amp;$J$26))/$D17)</f>
        <v>0</v>
      </c>
      <c r="CV17" s="44">
        <f ca="1">IF($D17=0,0,SUMIF('Полная ст-ть с уч.НЗС (Авто)'!$YO$11:INDIRECT("'Полная ст-ть с уч.НЗС (Авто)'!YO"&amp;$J$26),$C17,'Полная ст-ть с уч.НЗС (Авто)'!CV$11:INDIRECT("'Полная ст-ть с уч.НЗС (Авто)'!CV"&amp;$J$26))/$D17)</f>
        <v>0</v>
      </c>
      <c r="CW17" s="44">
        <f ca="1">IF($D17=0,0,SUMIF('Полная ст-ть с уч.НЗС (Авто)'!$YO$11:INDIRECT("'Полная ст-ть с уч.НЗС (Авто)'!YO"&amp;$J$26),$C17,'Полная ст-ть с уч.НЗС (Авто)'!CW$11:INDIRECT("'Полная ст-ть с уч.НЗС (Авто)'!CW"&amp;$J$26))/$D17)</f>
        <v>0</v>
      </c>
      <c r="CX17" s="44">
        <f ca="1">IF($D17=0,0,SUMIF('Полная ст-ть с уч.НЗС (Авто)'!$YO$11:INDIRECT("'Полная ст-ть с уч.НЗС (Авто)'!YO"&amp;$J$26),$C17,'Полная ст-ть с уч.НЗС (Авто)'!CX$11:INDIRECT("'Полная ст-ть с уч.НЗС (Авто)'!CX"&amp;$J$26))/$D17)</f>
        <v>0</v>
      </c>
      <c r="CY17" s="44">
        <f ca="1">IF($D17=0,0,SUMIF('Полная ст-ть с уч.НЗС (Авто)'!$YO$11:INDIRECT("'Полная ст-ть с уч.НЗС (Авто)'!YO"&amp;$J$26),$C17,'Полная ст-ть с уч.НЗС (Авто)'!CY$11:INDIRECT("'Полная ст-ть с уч.НЗС (Авто)'!CY"&amp;$J$26))/$D17)</f>
        <v>0</v>
      </c>
      <c r="CZ17" s="44">
        <f ca="1">IF($D17=0,0,SUMIF('Полная ст-ть с уч.НЗС (Авто)'!$YO$11:INDIRECT("'Полная ст-ть с уч.НЗС (Авто)'!YO"&amp;$J$26),$C17,'Полная ст-ть с уч.НЗС (Авто)'!CZ$11:INDIRECT("'Полная ст-ть с уч.НЗС (Авто)'!CZ"&amp;$J$26))/$D17)</f>
        <v>0</v>
      </c>
      <c r="DA17" s="44">
        <f ca="1">IF($D17=0,0,SUMIF('Полная ст-ть с уч.НЗС (Авто)'!$YO$11:INDIRECT("'Полная ст-ть с уч.НЗС (Авто)'!YO"&amp;$J$26),$C17,'Полная ст-ть с уч.НЗС (Авто)'!DA$11:INDIRECT("'Полная ст-ть с уч.НЗС (Авто)'!DA"&amp;$J$26))/$D17)</f>
        <v>0</v>
      </c>
      <c r="DB17" s="44">
        <f ca="1">IF($D17=0,0,SUMIF('Полная ст-ть с уч.НЗС (Авто)'!$YO$11:INDIRECT("'Полная ст-ть с уч.НЗС (Авто)'!YO"&amp;$J$26),$C17,'Полная ст-ть с уч.НЗС (Авто)'!DB$11:INDIRECT("'Полная ст-ть с уч.НЗС (Авто)'!DB"&amp;$J$26))/$D17)</f>
        <v>0</v>
      </c>
      <c r="DC17" s="44">
        <f ca="1">IF($D17=0,0,SUMIF('Полная ст-ть с уч.НЗС (Авто)'!$YO$11:INDIRECT("'Полная ст-ть с уч.НЗС (Авто)'!YO"&amp;$J$26),$C17,'Полная ст-ть с уч.НЗС (Авто)'!DC$11:INDIRECT("'Полная ст-ть с уч.НЗС (Авто)'!DC"&amp;$J$26))/$D17)</f>
        <v>0</v>
      </c>
      <c r="DD17" s="44"/>
      <c r="DE17" s="44">
        <f ca="1">IF($D17=0,0,SUMIF('Полная ст-ть с уч.НЗС (Авто)'!$YO$11:INDIRECT("'Полная ст-ть с уч.НЗС (Авто)'!YO"&amp;$J$26),$C17,'Полная ст-ть с уч.НЗС (Авто)'!DE$11:INDIRECT("'Полная ст-ть с уч.НЗС (Авто)'!DE"&amp;$J$26))/$D17)</f>
        <v>0</v>
      </c>
      <c r="DF17" s="44"/>
      <c r="DG17" s="44">
        <f ca="1">IF($D17=0,0,SUMIF('Полная ст-ть с уч.НЗС (Авто)'!$YO$11:INDIRECT("'Полная ст-ть с уч.НЗС (Авто)'!YO"&amp;$J$26),$C17,'Полная ст-ть с уч.НЗС (Авто)'!DG$11:INDIRECT("'Полная ст-ть с уч.НЗС (Авто)'!DG"&amp;$J$26))/$D17)</f>
        <v>0</v>
      </c>
      <c r="DH17" s="44">
        <f ca="1">IF($D17=0,0,SUMIF('Полная ст-ть с уч.НЗС (Авто)'!$YO$11:INDIRECT("'Полная ст-ть с уч.НЗС (Авто)'!YO"&amp;$J$26),$C17,'Полная ст-ть с уч.НЗС (Авто)'!DH$11:INDIRECT("'Полная ст-ть с уч.НЗС (Авто)'!DH"&amp;$J$26))/$D17)</f>
        <v>0</v>
      </c>
      <c r="DI17" s="44">
        <f ca="1">IF($D17=0,0,SUMIF('Полная ст-ть с уч.НЗС (Авто)'!$YO$11:INDIRECT("'Полная ст-ть с уч.НЗС (Авто)'!YO"&amp;$J$26),$C17,'Полная ст-ть с уч.НЗС (Авто)'!DI$11:INDIRECT("'Полная ст-ть с уч.НЗС (Авто)'!DI"&amp;$J$26))/$D17)</f>
        <v>0</v>
      </c>
      <c r="DJ17" s="44">
        <f ca="1">IF($D17=0,0,SUMIF('Полная ст-ть с уч.НЗС (Авто)'!$YO$11:INDIRECT("'Полная ст-ть с уч.НЗС (Авто)'!YO"&amp;$J$26),$C17,'Полная ст-ть с уч.НЗС (Авто)'!DJ$11:INDIRECT("'Полная ст-ть с уч.НЗС (Авто)'!DJ"&amp;$J$26))/$D17)</f>
        <v>0</v>
      </c>
      <c r="DK17" s="44">
        <f ca="1">IF($D17=0,0,SUMIF('Полная ст-ть с уч.НЗС (Авто)'!$YO$11:INDIRECT("'Полная ст-ть с уч.НЗС (Авто)'!YO"&amp;$J$26),$C17,'Полная ст-ть с уч.НЗС (Авто)'!DK$11:INDIRECT("'Полная ст-ть с уч.НЗС (Авто)'!DK"&amp;$J$26))/$D17)</f>
        <v>0</v>
      </c>
      <c r="DL17" s="44">
        <f ca="1">IF($D17=0,0,SUMIF('Полная ст-ть с уч.НЗС (Авто)'!$YO$11:INDIRECT("'Полная ст-ть с уч.НЗС (Авто)'!YO"&amp;$J$26),$C17,'Полная ст-ть с уч.НЗС (Авто)'!DL$11:INDIRECT("'Полная ст-ть с уч.НЗС (Авто)'!DL"&amp;$J$26))/$D17)</f>
        <v>0</v>
      </c>
      <c r="DM17" s="44">
        <f ca="1">IF($D17=0,0,SUMIF('Полная ст-ть с уч.НЗС (Авто)'!$YO$11:INDIRECT("'Полная ст-ть с уч.НЗС (Авто)'!YO"&amp;$J$26),$C17,'Полная ст-ть с уч.НЗС (Авто)'!DM$11:INDIRECT("'Полная ст-ть с уч.НЗС (Авто)'!DM"&amp;$J$26))/$D17)</f>
        <v>0</v>
      </c>
      <c r="DN17" s="44">
        <f ca="1">IF($D17=0,0,SUMIF('Полная ст-ть с уч.НЗС (Авто)'!$YO$11:INDIRECT("'Полная ст-ть с уч.НЗС (Авто)'!YO"&amp;$J$26),$C17,'Полная ст-ть с уч.НЗС (Авто)'!DN$11:INDIRECT("'Полная ст-ть с уч.НЗС (Авто)'!DN"&amp;$J$26))/$D17)</f>
        <v>0</v>
      </c>
      <c r="DO17" s="44">
        <f ca="1">IF($D17=0,0,SUMIF('Полная ст-ть с уч.НЗС (Авто)'!$YO$11:INDIRECT("'Полная ст-ть с уч.НЗС (Авто)'!YO"&amp;$J$26),$C17,'Полная ст-ть с уч.НЗС (Авто)'!DO$11:INDIRECT("'Полная ст-ть с уч.НЗС (Авто)'!DO"&amp;$J$26))/$D17)</f>
        <v>0</v>
      </c>
      <c r="DP17" s="44">
        <f ca="1">IF($D17=0,0,SUMIF('Полная ст-ть с уч.НЗС (Авто)'!$YO$11:INDIRECT("'Полная ст-ть с уч.НЗС (Авто)'!YO"&amp;$J$26),$C17,'Полная ст-ть с уч.НЗС (Авто)'!DP$11:INDIRECT("'Полная ст-ть с уч.НЗС (Авто)'!DP"&amp;$J$26))/$D17)</f>
        <v>0</v>
      </c>
      <c r="DQ17" s="44">
        <f ca="1">IF($D17=0,0,SUMIF('Полная ст-ть с уч.НЗС (Авто)'!$YO$11:INDIRECT("'Полная ст-ть с уч.НЗС (Авто)'!YO"&amp;$J$26),$C17,'Полная ст-ть с уч.НЗС (Авто)'!DQ$11:INDIRECT("'Полная ст-ть с уч.НЗС (Авто)'!DQ"&amp;$J$26))/$D17)</f>
        <v>0</v>
      </c>
      <c r="DR17" s="44">
        <f ca="1">IF($D17=0,0,SUMIF('Полная ст-ть с уч.НЗС (Авто)'!$YO$11:INDIRECT("'Полная ст-ть с уч.НЗС (Авто)'!YO"&amp;$J$26),$C17,'Полная ст-ть с уч.НЗС (Авто)'!DR$11:INDIRECT("'Полная ст-ть с уч.НЗС (Авто)'!DR"&amp;$J$26))/$D17)</f>
        <v>0</v>
      </c>
      <c r="DS17" s="44">
        <f ca="1">IF($D17=0,0,SUMIF('Полная ст-ть с уч.НЗС (Авто)'!$YO$11:INDIRECT("'Полная ст-ть с уч.НЗС (Авто)'!YO"&amp;$J$26),$C17,'Полная ст-ть с уч.НЗС (Авто)'!DS$11:INDIRECT("'Полная ст-ть с уч.НЗС (Авто)'!DS"&amp;$J$26))/$D17)</f>
        <v>0</v>
      </c>
      <c r="DT17" s="44">
        <f ca="1">IF($D17=0,0,SUMIF('Полная ст-ть с уч.НЗС (Авто)'!$YO$11:INDIRECT("'Полная ст-ть с уч.НЗС (Авто)'!YO"&amp;$J$26),$C17,'Полная ст-ть с уч.НЗС (Авто)'!DT$11:INDIRECT("'Полная ст-ть с уч.НЗС (Авто)'!DT"&amp;$J$26))/$D17)</f>
        <v>0</v>
      </c>
      <c r="DU17" s="44">
        <f ca="1">IF($D17=0,0,SUMIF('Полная ст-ть с уч.НЗС (Авто)'!$YO$11:INDIRECT("'Полная ст-ть с уч.НЗС (Авто)'!YO"&amp;$J$26),$C17,'Полная ст-ть с уч.НЗС (Авто)'!DU$11:INDIRECT("'Полная ст-ть с уч.НЗС (Авто)'!DU"&amp;$J$26))/$D17)</f>
        <v>0</v>
      </c>
      <c r="DV17" s="44">
        <f ca="1">IF($D17=0,0,SUMIF('Полная ст-ть с уч.НЗС (Авто)'!$YO$11:INDIRECT("'Полная ст-ть с уч.НЗС (Авто)'!YO"&amp;$J$26),$C17,'Полная ст-ть с уч.НЗС (Авто)'!DV$11:INDIRECT("'Полная ст-ть с уч.НЗС (Авто)'!DV"&amp;$J$26))/$D17)</f>
        <v>0</v>
      </c>
      <c r="DW17" s="44">
        <f ca="1">IF($D17=0,0,SUMIF('Полная ст-ть с уч.НЗС (Авто)'!$YO$11:INDIRECT("'Полная ст-ть с уч.НЗС (Авто)'!YO"&amp;$J$26),$C17,'Полная ст-ть с уч.НЗС (Авто)'!DW$11:INDIRECT("'Полная ст-ть с уч.НЗС (Авто)'!DW"&amp;$J$26))/$D17)</f>
        <v>0</v>
      </c>
      <c r="DX17" s="44">
        <f ca="1">IF($D17=0,0,SUMIF('Полная ст-ть с уч.НЗС (Авто)'!$YO$11:INDIRECT("'Полная ст-ть с уч.НЗС (Авто)'!YO"&amp;$J$26),$C17,'Полная ст-ть с уч.НЗС (Авто)'!DX$11:INDIRECT("'Полная ст-ть с уч.НЗС (Авто)'!DX"&amp;$J$26))/$D17)</f>
        <v>0</v>
      </c>
      <c r="DY17" s="44">
        <f ca="1">IF($D17=0,0,SUMIF('Полная ст-ть с уч.НЗС (Авто)'!$YO$11:INDIRECT("'Полная ст-ть с уч.НЗС (Авто)'!YO"&amp;$J$26),$C17,'Полная ст-ть с уч.НЗС (Авто)'!DY$11:INDIRECT("'Полная ст-ть с уч.НЗС (Авто)'!DY"&amp;$J$26))/$D17)</f>
        <v>0</v>
      </c>
      <c r="DZ17" s="44">
        <f ca="1">IF($D17=0,0,SUMIF('Полная ст-ть с уч.НЗС (Авто)'!$YO$11:INDIRECT("'Полная ст-ть с уч.НЗС (Авто)'!YO"&amp;$J$26),$C17,'Полная ст-ть с уч.НЗС (Авто)'!DZ$11:INDIRECT("'Полная ст-ть с уч.НЗС (Авто)'!DZ"&amp;$J$26))/$D17)</f>
        <v>0</v>
      </c>
      <c r="EA17" s="44">
        <f ca="1">IF($D17=0,0,SUMIF('Полная ст-ть с уч.НЗС (Авто)'!$YO$11:INDIRECT("'Полная ст-ть с уч.НЗС (Авто)'!YO"&amp;$J$26),$C17,'Полная ст-ть с уч.НЗС (Авто)'!EA$11:INDIRECT("'Полная ст-ть с уч.НЗС (Авто)'!EA"&amp;$J$26))/$D17)</f>
        <v>0</v>
      </c>
      <c r="EB17" s="44">
        <f ca="1">IF($D17=0,0,SUMIF('Полная ст-ть с уч.НЗС (Авто)'!$YO$11:INDIRECT("'Полная ст-ть с уч.НЗС (Авто)'!YO"&amp;$J$26),$C17,'Полная ст-ть с уч.НЗС (Авто)'!EB$11:INDIRECT("'Полная ст-ть с уч.НЗС (Авто)'!EB"&amp;$J$26))/$D17)</f>
        <v>0</v>
      </c>
      <c r="EC17" s="44">
        <f ca="1">IF($D17=0,0,SUMIF('Полная ст-ть с уч.НЗС (Авто)'!$YO$11:INDIRECT("'Полная ст-ть с уч.НЗС (Авто)'!YO"&amp;$J$26),$C17,'Полная ст-ть с уч.НЗС (Авто)'!EC$11:INDIRECT("'Полная ст-ть с уч.НЗС (Авто)'!EC"&amp;$J$26))/$D17)</f>
        <v>0</v>
      </c>
      <c r="ED17" s="44">
        <f ca="1">IF($D17=0,0,SUMIF('Полная ст-ть с уч.НЗС (Авто)'!$YO$11:INDIRECT("'Полная ст-ть с уч.НЗС (Авто)'!YO"&amp;$J$26),$C17,'Полная ст-ть с уч.НЗС (Авто)'!ED$11:INDIRECT("'Полная ст-ть с уч.НЗС (Авто)'!ED"&amp;$J$26))/$D17)</f>
        <v>0</v>
      </c>
      <c r="EE17" s="44">
        <f ca="1">IF($D17=0,0,SUMIF('Полная ст-ть с уч.НЗС (Авто)'!$YO$11:INDIRECT("'Полная ст-ть с уч.НЗС (Авто)'!YO"&amp;$J$26),$C17,'Полная ст-ть с уч.НЗС (Авто)'!EE$11:INDIRECT("'Полная ст-ть с уч.НЗС (Авто)'!EE"&amp;$J$26))/$D17)</f>
        <v>0</v>
      </c>
      <c r="EF17" s="44">
        <f ca="1">IF($D17=0,0,SUMIF('Полная ст-ть с уч.НЗС (Авто)'!$YO$11:INDIRECT("'Полная ст-ть с уч.НЗС (Авто)'!YO"&amp;$J$26),$C17,'Полная ст-ть с уч.НЗС (Авто)'!EF$11:INDIRECT("'Полная ст-ть с уч.НЗС (Авто)'!EF"&amp;$J$26))/$D17)</f>
        <v>0</v>
      </c>
      <c r="EG17" s="44">
        <f ca="1">IF($D17=0,0,SUMIF('Полная ст-ть с уч.НЗС (Авто)'!$YO$11:INDIRECT("'Полная ст-ть с уч.НЗС (Авто)'!YO"&amp;$J$26),$C17,'Полная ст-ть с уч.НЗС (Авто)'!EG$11:INDIRECT("'Полная ст-ть с уч.НЗС (Авто)'!EG"&amp;$J$26))/$D17)</f>
        <v>0</v>
      </c>
      <c r="EH17" s="44">
        <f ca="1">IF($D17=0,0,SUMIF('Полная ст-ть с уч.НЗС (Авто)'!$YO$11:INDIRECT("'Полная ст-ть с уч.НЗС (Авто)'!YO"&amp;$J$26),$C17,'Полная ст-ть с уч.НЗС (Авто)'!EH$11:INDIRECT("'Полная ст-ть с уч.НЗС (Авто)'!EH"&amp;$J$26))/$D17)</f>
        <v>0</v>
      </c>
      <c r="EI17" s="44">
        <f ca="1">IF($D17=0,0,SUMIF('Полная ст-ть с уч.НЗС (Авто)'!$YO$11:INDIRECT("'Полная ст-ть с уч.НЗС (Авто)'!YO"&amp;$J$26),$C17,'Полная ст-ть с уч.НЗС (Авто)'!EI$11:INDIRECT("'Полная ст-ть с уч.НЗС (Авто)'!EI"&amp;$J$26))/$D17)</f>
        <v>0</v>
      </c>
      <c r="EJ17" s="44">
        <f ca="1">IF($D17=0,0,SUMIF('Полная ст-ть с уч.НЗС (Авто)'!$YO$11:INDIRECT("'Полная ст-ть с уч.НЗС (Авто)'!YO"&amp;$J$26),$C17,'Полная ст-ть с уч.НЗС (Авто)'!EJ$11:INDIRECT("'Полная ст-ть с уч.НЗС (Авто)'!EJ"&amp;$J$26))/$D17)</f>
        <v>0</v>
      </c>
      <c r="EK17" s="44">
        <f ca="1">IF($D17=0,0,SUMIF('Полная ст-ть с уч.НЗС (Авто)'!$YO$11:INDIRECT("'Полная ст-ть с уч.НЗС (Авто)'!YO"&amp;$J$26),$C17,'Полная ст-ть с уч.НЗС (Авто)'!EK$11:INDIRECT("'Полная ст-ть с уч.НЗС (Авто)'!EK"&amp;$J$26))/$D17)</f>
        <v>0</v>
      </c>
      <c r="EL17" s="44">
        <f ca="1">IF($D17=0,0,SUMIF('Полная ст-ть с уч.НЗС (Авто)'!$YO$11:INDIRECT("'Полная ст-ть с уч.НЗС (Авто)'!YO"&amp;$J$26),$C17,'Полная ст-ть с уч.НЗС (Авто)'!EL$11:INDIRECT("'Полная ст-ть с уч.НЗС (Авто)'!EL"&amp;$J$26))/$D17)</f>
        <v>0</v>
      </c>
      <c r="EM17" s="44">
        <f ca="1">IF($D17=0,0,SUMIF('Полная ст-ть с уч.НЗС (Авто)'!$YO$11:INDIRECT("'Полная ст-ть с уч.НЗС (Авто)'!YO"&amp;$J$26),$C17,'Полная ст-ть с уч.НЗС (Авто)'!EM$11:INDIRECT("'Полная ст-ть с уч.НЗС (Авто)'!EM"&amp;$J$26))/$D17)</f>
        <v>0</v>
      </c>
      <c r="EN17" s="44">
        <f ca="1">IF($D17=0,0,SUMIF('Полная ст-ть с уч.НЗС (Авто)'!$YO$11:INDIRECT("'Полная ст-ть с уч.НЗС (Авто)'!YO"&amp;$J$26),$C17,'Полная ст-ть с уч.НЗС (Авто)'!EN$11:INDIRECT("'Полная ст-ть с уч.НЗС (Авто)'!EN"&amp;$J$26))/$D17)</f>
        <v>0</v>
      </c>
      <c r="EO17" s="44">
        <f ca="1">IF($D17=0,0,SUMIF('Полная ст-ть с уч.НЗС (Авто)'!$YO$11:INDIRECT("'Полная ст-ть с уч.НЗС (Авто)'!YO"&amp;$J$26),$C17,'Полная ст-ть с уч.НЗС (Авто)'!EO$11:INDIRECT("'Полная ст-ть с уч.НЗС (Авто)'!EO"&amp;$J$26))/$D17)</f>
        <v>0</v>
      </c>
      <c r="EP17" s="44">
        <f ca="1">IF($D17=0,0,SUMIF('Полная ст-ть с уч.НЗС (Авто)'!$YO$11:INDIRECT("'Полная ст-ть с уч.НЗС (Авто)'!YO"&amp;$J$26),$C17,'Полная ст-ть с уч.НЗС (Авто)'!EP$11:INDIRECT("'Полная ст-ть с уч.НЗС (Авто)'!EP"&amp;$J$26))/$D17)</f>
        <v>0</v>
      </c>
      <c r="EQ17" s="44">
        <f ca="1">IF($D17=0,0,SUMIF('Полная ст-ть с уч.НЗС (Авто)'!$YO$11:INDIRECT("'Полная ст-ть с уч.НЗС (Авто)'!YO"&amp;$J$26),$C17,'Полная ст-ть с уч.НЗС (Авто)'!EQ$11:INDIRECT("'Полная ст-ть с уч.НЗС (Авто)'!EQ"&amp;$J$26))/$D17)</f>
        <v>0</v>
      </c>
      <c r="ER17" s="44">
        <f ca="1">IF($D17=0,0,SUMIF('Полная ст-ть с уч.НЗС (Авто)'!$YO$11:INDIRECT("'Полная ст-ть с уч.НЗС (Авто)'!YO"&amp;$J$26),$C17,'Полная ст-ть с уч.НЗС (Авто)'!ER$11:INDIRECT("'Полная ст-ть с уч.НЗС (Авто)'!ER"&amp;$J$26))/$D17)</f>
        <v>0</v>
      </c>
      <c r="ES17" s="44">
        <f ca="1">IF($D17=0,0,SUMIF('Полная ст-ть с уч.НЗС (Авто)'!$YO$11:INDIRECT("'Полная ст-ть с уч.НЗС (Авто)'!YO"&amp;$J$26),$C17,'Полная ст-ть с уч.НЗС (Авто)'!ES$11:INDIRECT("'Полная ст-ть с уч.НЗС (Авто)'!ES"&amp;$J$26))/$D17)</f>
        <v>0</v>
      </c>
      <c r="ET17" s="44">
        <f ca="1">IF($D17=0,0,SUMIF('Полная ст-ть с уч.НЗС (Авто)'!$YO$11:INDIRECT("'Полная ст-ть с уч.НЗС (Авто)'!YO"&amp;$J$26),$C17,'Полная ст-ть с уч.НЗС (Авто)'!ET$11:INDIRECT("'Полная ст-ть с уч.НЗС (Авто)'!ET"&amp;$J$26))/$D17)</f>
        <v>0</v>
      </c>
      <c r="EU17" s="44">
        <f ca="1">IF($D17=0,0,SUMIF('Полная ст-ть с уч.НЗС (Авто)'!$YO$11:INDIRECT("'Полная ст-ть с уч.НЗС (Авто)'!YO"&amp;$J$26),$C17,'Полная ст-ть с уч.НЗС (Авто)'!EU$11:INDIRECT("'Полная ст-ть с уч.НЗС (Авто)'!EU"&amp;$J$26))/$D17)</f>
        <v>0</v>
      </c>
      <c r="EV17" s="44">
        <f ca="1">IF($D17=0,0,SUMIF('Полная ст-ть с уч.НЗС (Авто)'!$YO$11:INDIRECT("'Полная ст-ть с уч.НЗС (Авто)'!YO"&amp;$J$26),$C17,'Полная ст-ть с уч.НЗС (Авто)'!EV$11:INDIRECT("'Полная ст-ть с уч.НЗС (Авто)'!EV"&amp;$J$26))/$D17)</f>
        <v>0</v>
      </c>
      <c r="EW17" s="44">
        <f ca="1">IF($D17=0,0,SUMIF('Полная ст-ть с уч.НЗС (Авто)'!$YO$11:INDIRECT("'Полная ст-ть с уч.НЗС (Авто)'!YO"&amp;$J$26),$C17,'Полная ст-ть с уч.НЗС (Авто)'!EW$11:INDIRECT("'Полная ст-ть с уч.НЗС (Авто)'!EW"&amp;$J$26))/$D17)</f>
        <v>0</v>
      </c>
      <c r="EX17" s="44">
        <f ca="1">IF($D17=0,0,SUMIF('Полная ст-ть с уч.НЗС (Авто)'!$YO$11:INDIRECT("'Полная ст-ть с уч.НЗС (Авто)'!YO"&amp;$J$26),$C17,'Полная ст-ть с уч.НЗС (Авто)'!EX$11:INDIRECT("'Полная ст-ть с уч.НЗС (Авто)'!EX"&amp;$J$26))/$D17)</f>
        <v>0</v>
      </c>
      <c r="EY17" s="44">
        <f ca="1">IF($D17=0,0,SUMIF('Полная ст-ть с уч.НЗС (Авто)'!$YO$11:INDIRECT("'Полная ст-ть с уч.НЗС (Авто)'!YO"&amp;$J$26),$C17,'Полная ст-ть с уч.НЗС (Авто)'!EY$11:INDIRECT("'Полная ст-ть с уч.НЗС (Авто)'!EY"&amp;$J$26))/$D17)</f>
        <v>0</v>
      </c>
      <c r="EZ17" s="44">
        <f ca="1">IF($D17=0,0,SUMIF('Полная ст-ть с уч.НЗС (Авто)'!$YO$11:INDIRECT("'Полная ст-ть с уч.НЗС (Авто)'!YO"&amp;$J$26),$C17,'Полная ст-ть с уч.НЗС (Авто)'!EZ$11:INDIRECT("'Полная ст-ть с уч.НЗС (Авто)'!EZ"&amp;$J$26))/$D17)</f>
        <v>0</v>
      </c>
      <c r="FA17" s="44">
        <f ca="1">IF($D17=0,0,SUMIF('Полная ст-ть с уч.НЗС (Авто)'!$YO$11:INDIRECT("'Полная ст-ть с уч.НЗС (Авто)'!YO"&amp;$J$26),$C17,'Полная ст-ть с уч.НЗС (Авто)'!FA$11:INDIRECT("'Полная ст-ть с уч.НЗС (Авто)'!FA"&amp;$J$26))/$D17)</f>
        <v>0</v>
      </c>
      <c r="FB17" s="44">
        <f ca="1">IF($D17=0,0,SUMIF('Полная ст-ть с уч.НЗС (Авто)'!$YO$11:INDIRECT("'Полная ст-ть с уч.НЗС (Авто)'!YO"&amp;$J$26),$C17,'Полная ст-ть с уч.НЗС (Авто)'!FB$11:INDIRECT("'Полная ст-ть с уч.НЗС (Авто)'!FB"&amp;$J$26))/$D17)</f>
        <v>0</v>
      </c>
      <c r="FC17" s="44">
        <f ca="1">IF($D17=0,0,SUMIF('Полная ст-ть с уч.НЗС (Авто)'!$YO$11:INDIRECT("'Полная ст-ть с уч.НЗС (Авто)'!YO"&amp;$J$26),$C17,'Полная ст-ть с уч.НЗС (Авто)'!FC$11:INDIRECT("'Полная ст-ть с уч.НЗС (Авто)'!FC"&amp;$J$26))/$D17)</f>
        <v>0</v>
      </c>
      <c r="FD17" s="44">
        <f ca="1">IF($D17=0,0,SUMIF('Полная ст-ть с уч.НЗС (Авто)'!$YO$11:INDIRECT("'Полная ст-ть с уч.НЗС (Авто)'!YO"&amp;$J$26),$C17,'Полная ст-ть с уч.НЗС (Авто)'!FD$11:INDIRECT("'Полная ст-ть с уч.НЗС (Авто)'!FD"&amp;$J$26))/$D17)</f>
        <v>0</v>
      </c>
      <c r="FE17" s="44">
        <f ca="1">IF($D17=0,0,SUMIF('Полная ст-ть с уч.НЗС (Авто)'!$YO$11:INDIRECT("'Полная ст-ть с уч.НЗС (Авто)'!YO"&amp;$J$26),$C17,'Полная ст-ть с уч.НЗС (Авто)'!FE$11:INDIRECT("'Полная ст-ть с уч.НЗС (Авто)'!FE"&amp;$J$26))/$D17)</f>
        <v>0</v>
      </c>
      <c r="FF17" s="44">
        <f ca="1">IF($D17=0,0,SUMIF('Полная ст-ть с уч.НЗС (Авто)'!$YO$11:INDIRECT("'Полная ст-ть с уч.НЗС (Авто)'!YO"&amp;$J$26),$C17,'Полная ст-ть с уч.НЗС (Авто)'!FF$11:INDIRECT("'Полная ст-ть с уч.НЗС (Авто)'!FF"&amp;$J$26))/$D17)</f>
        <v>0</v>
      </c>
      <c r="FG17" s="44">
        <f ca="1">IF($D17=0,0,SUMIF('Полная ст-ть с уч.НЗС (Авто)'!$YO$11:INDIRECT("'Полная ст-ть с уч.НЗС (Авто)'!YO"&amp;$J$26),$C17,'Полная ст-ть с уч.НЗС (Авто)'!FG$11:INDIRECT("'Полная ст-ть с уч.НЗС (Авто)'!FG"&amp;$J$26))/$D17)</f>
        <v>0</v>
      </c>
      <c r="FH17" s="44">
        <f ca="1">IF($D17=0,0,SUMIF('Полная ст-ть с уч.НЗС (Авто)'!$YO$11:INDIRECT("'Полная ст-ть с уч.НЗС (Авто)'!YO"&amp;$J$26),$C17,'Полная ст-ть с уч.НЗС (Авто)'!FH$11:INDIRECT("'Полная ст-ть с уч.НЗС (Авто)'!FH"&amp;$J$26))/$D17)</f>
        <v>0</v>
      </c>
      <c r="FI17" s="44">
        <f ca="1">IF($D17=0,0,SUMIF('Полная ст-ть с уч.НЗС (Авто)'!$YO$11:INDIRECT("'Полная ст-ть с уч.НЗС (Авто)'!YO"&amp;$J$26),$C17,'Полная ст-ть с уч.НЗС (Авто)'!FI$11:INDIRECT("'Полная ст-ть с уч.НЗС (Авто)'!FI"&amp;$J$26))/$D17)</f>
        <v>0</v>
      </c>
      <c r="FJ17" s="44">
        <f ca="1">IF($D17=0,0,SUMIF('Полная ст-ть с уч.НЗС (Авто)'!$YO$11:INDIRECT("'Полная ст-ть с уч.НЗС (Авто)'!YO"&amp;$J$26),$C17,'Полная ст-ть с уч.НЗС (Авто)'!FJ$11:INDIRECT("'Полная ст-ть с уч.НЗС (Авто)'!FJ"&amp;$J$26))/$D17)</f>
        <v>0</v>
      </c>
      <c r="FK17" s="44">
        <f ca="1">IF($D17=0,0,SUMIF('Полная ст-ть с уч.НЗС (Авто)'!$YO$11:INDIRECT("'Полная ст-ть с уч.НЗС (Авто)'!YO"&amp;$J$26),$C17,'Полная ст-ть с уч.НЗС (Авто)'!FK$11:INDIRECT("'Полная ст-ть с уч.НЗС (Авто)'!FK"&amp;$J$26))/$D17)</f>
        <v>0</v>
      </c>
      <c r="FL17" s="44">
        <f ca="1">IF($D17=0,0,SUMIF('Полная ст-ть с уч.НЗС (Авто)'!$YO$11:INDIRECT("'Полная ст-ть с уч.НЗС (Авто)'!YO"&amp;$J$26),$C17,'Полная ст-ть с уч.НЗС (Авто)'!FL$11:INDIRECT("'Полная ст-ть с уч.НЗС (Авто)'!FL"&amp;$J$26))/$D17)</f>
        <v>0</v>
      </c>
      <c r="FM17" s="44">
        <f ca="1">IF($D17=0,0,SUMIF('Полная ст-ть с уч.НЗС (Авто)'!$YO$11:INDIRECT("'Полная ст-ть с уч.НЗС (Авто)'!YO"&amp;$J$26),$C17,'Полная ст-ть с уч.НЗС (Авто)'!FM$11:INDIRECT("'Полная ст-ть с уч.НЗС (Авто)'!FM"&amp;$J$26))/$D17)</f>
        <v>0</v>
      </c>
      <c r="FN17" s="44">
        <f ca="1">IF($D17=0,0,SUMIF('Полная ст-ть с уч.НЗС (Авто)'!$YO$11:INDIRECT("'Полная ст-ть с уч.НЗС (Авто)'!YO"&amp;$J$26),$C17,'Полная ст-ть с уч.НЗС (Авто)'!FN$11:INDIRECT("'Полная ст-ть с уч.НЗС (Авто)'!FN"&amp;$J$26))/$D17)</f>
        <v>0</v>
      </c>
      <c r="FO17" s="44">
        <f ca="1">IF($D17=0,0,SUMIF('Полная ст-ть с уч.НЗС (Авто)'!$YO$11:INDIRECT("'Полная ст-ть с уч.НЗС (Авто)'!YO"&amp;$J$26),$C17,'Полная ст-ть с уч.НЗС (Авто)'!FO$11:INDIRECT("'Полная ст-ть с уч.НЗС (Авто)'!FO"&amp;$J$26))/$D17)</f>
        <v>0</v>
      </c>
      <c r="FP17" s="44">
        <f ca="1">IF($D17=0,0,SUMIF('Полная ст-ть с уч.НЗС (Авто)'!$YO$11:INDIRECT("'Полная ст-ть с уч.НЗС (Авто)'!YO"&amp;$J$26),$C17,'Полная ст-ть с уч.НЗС (Авто)'!FP$11:INDIRECT("'Полная ст-ть с уч.НЗС (Авто)'!FP"&amp;$J$26))/$D17)</f>
        <v>0</v>
      </c>
      <c r="FQ17" s="44">
        <f ca="1">IF($D17=0,0,SUMIF('Полная ст-ть с уч.НЗС (Авто)'!$YO$11:INDIRECT("'Полная ст-ть с уч.НЗС (Авто)'!YO"&amp;$J$26),$C17,'Полная ст-ть с уч.НЗС (Авто)'!FQ$11:INDIRECT("'Полная ст-ть с уч.НЗС (Авто)'!FQ"&amp;$J$26))/$D17)</f>
        <v>0</v>
      </c>
      <c r="FR17" s="44">
        <f ca="1">IF($D17=0,0,SUMIF('Полная ст-ть с уч.НЗС (Авто)'!$YO$11:INDIRECT("'Полная ст-ть с уч.НЗС (Авто)'!YO"&amp;$J$26),$C17,'Полная ст-ть с уч.НЗС (Авто)'!FR$11:INDIRECT("'Полная ст-ть с уч.НЗС (Авто)'!FR"&amp;$J$26))/$D17)</f>
        <v>0</v>
      </c>
      <c r="FS17" s="44">
        <f ca="1">IF($D17=0,0,SUMIF('Полная ст-ть с уч.НЗС (Авто)'!$YO$11:INDIRECT("'Полная ст-ть с уч.НЗС (Авто)'!YO"&amp;$J$26),$C17,'Полная ст-ть с уч.НЗС (Авто)'!FS$11:INDIRECT("'Полная ст-ть с уч.НЗС (Авто)'!FS"&amp;$J$26))/$D17)</f>
        <v>0</v>
      </c>
      <c r="FT17" s="44">
        <f ca="1">IF($D17=0,0,SUMIF('Полная ст-ть с уч.НЗС (Авто)'!$YO$11:INDIRECT("'Полная ст-ть с уч.НЗС (Авто)'!YO"&amp;$J$26),$C17,'Полная ст-ть с уч.НЗС (Авто)'!FT$11:INDIRECT("'Полная ст-ть с уч.НЗС (Авто)'!FT"&amp;$J$26))/$D17)</f>
        <v>0</v>
      </c>
      <c r="FU17" s="44">
        <f ca="1">IF($D17=0,0,SUMIF('Полная ст-ть с уч.НЗС (Авто)'!$YO$11:INDIRECT("'Полная ст-ть с уч.НЗС (Авто)'!YO"&amp;$J$26),$C17,'Полная ст-ть с уч.НЗС (Авто)'!FU$11:INDIRECT("'Полная ст-ть с уч.НЗС (Авто)'!FU"&amp;$J$26))/$D17)</f>
        <v>0</v>
      </c>
      <c r="FV17" s="44">
        <f ca="1">IF($D17=0,0,SUMIF('Полная ст-ть с уч.НЗС (Авто)'!$YO$11:INDIRECT("'Полная ст-ть с уч.НЗС (Авто)'!YO"&amp;$J$26),$C17,'Полная ст-ть с уч.НЗС (Авто)'!FV$11:INDIRECT("'Полная ст-ть с уч.НЗС (Авто)'!FV"&amp;$J$26))/$D17)</f>
        <v>0</v>
      </c>
      <c r="FW17" s="44">
        <f ca="1">IF($D17=0,0,SUMIF('Полная ст-ть с уч.НЗС (Авто)'!$YO$11:INDIRECT("'Полная ст-ть с уч.НЗС (Авто)'!YO"&amp;$J$26),$C17,'Полная ст-ть с уч.НЗС (Авто)'!FW$11:INDIRECT("'Полная ст-ть с уч.НЗС (Авто)'!FW"&amp;$J$26))/$D17)</f>
        <v>0</v>
      </c>
      <c r="FX17" s="44">
        <f ca="1">IF($D17=0,0,SUMIF('Полная ст-ть с уч.НЗС (Авто)'!$YO$11:INDIRECT("'Полная ст-ть с уч.НЗС (Авто)'!YO"&amp;$J$26),$C17,'Полная ст-ть с уч.НЗС (Авто)'!FX$11:INDIRECT("'Полная ст-ть с уч.НЗС (Авто)'!FX"&amp;$J$26))/$D17)</f>
        <v>0</v>
      </c>
      <c r="FY17" s="44">
        <f ca="1">IF($D17=0,0,SUMIF('Полная ст-ть с уч.НЗС (Авто)'!$YO$11:INDIRECT("'Полная ст-ть с уч.НЗС (Авто)'!YO"&amp;$J$26),$C17,'Полная ст-ть с уч.НЗС (Авто)'!FY$11:INDIRECT("'Полная ст-ть с уч.НЗС (Авто)'!FY"&amp;$J$26))/$D17)</f>
        <v>0</v>
      </c>
      <c r="FZ17" s="44">
        <f ca="1">IF($D17=0,0,SUMIF('Полная ст-ть с уч.НЗС (Авто)'!$YO$11:INDIRECT("'Полная ст-ть с уч.НЗС (Авто)'!YO"&amp;$J$26),$C17,'Полная ст-ть с уч.НЗС (Авто)'!FZ$11:INDIRECT("'Полная ст-ть с уч.НЗС (Авто)'!FZ"&amp;$J$26))/$D17)</f>
        <v>0</v>
      </c>
      <c r="GA17" s="44">
        <f ca="1">IF($D17=0,0,SUMIF('Полная ст-ть с уч.НЗС (Авто)'!$YO$11:INDIRECT("'Полная ст-ть с уч.НЗС (Авто)'!YO"&amp;$J$26),$C17,'Полная ст-ть с уч.НЗС (Авто)'!GA$11:INDIRECT("'Полная ст-ть с уч.НЗС (Авто)'!GA"&amp;$J$26))/$D17)</f>
        <v>0</v>
      </c>
      <c r="GB17" s="44">
        <f ca="1">IF($D17=0,0,SUMIF('Полная ст-ть с уч.НЗС (Авто)'!$YO$11:INDIRECT("'Полная ст-ть с уч.НЗС (Авто)'!YO"&amp;$J$26),$C17,'Полная ст-ть с уч.НЗС (Авто)'!GB$11:INDIRECT("'Полная ст-ть с уч.НЗС (Авто)'!GB"&amp;$J$26))/$D17)</f>
        <v>0</v>
      </c>
      <c r="GC17" s="44">
        <f ca="1">IF($D17=0,0,SUMIF('Полная ст-ть с уч.НЗС (Авто)'!$YO$11:INDIRECT("'Полная ст-ть с уч.НЗС (Авто)'!YO"&amp;$J$26),$C17,'Полная ст-ть с уч.НЗС (Авто)'!GC$11:INDIRECT("'Полная ст-ть с уч.НЗС (Авто)'!GC"&amp;$J$26))/$D17)</f>
        <v>0</v>
      </c>
      <c r="GD17" s="44">
        <f ca="1">IF($D17=0,0,SUMIF('Полная ст-ть с уч.НЗС (Авто)'!$YO$11:INDIRECT("'Полная ст-ть с уч.НЗС (Авто)'!YO"&amp;$J$26),$C17,'Полная ст-ть с уч.НЗС (Авто)'!GD$11:INDIRECT("'Полная ст-ть с уч.НЗС (Авто)'!GD"&amp;$J$26))/$D17)</f>
        <v>0</v>
      </c>
      <c r="GE17" s="44">
        <f ca="1">IF($D17=0,0,SUMIF('Полная ст-ть с уч.НЗС (Авто)'!$YO$11:INDIRECT("'Полная ст-ть с уч.НЗС (Авто)'!YO"&amp;$J$26),$C17,'Полная ст-ть с уч.НЗС (Авто)'!GE$11:INDIRECT("'Полная ст-ть с уч.НЗС (Авто)'!GE"&amp;$J$26))/$D17)</f>
        <v>0</v>
      </c>
      <c r="GF17" s="44">
        <f ca="1">IF($D17=0,0,SUMIF('Полная ст-ть с уч.НЗС (Авто)'!$YO$11:INDIRECT("'Полная ст-ть с уч.НЗС (Авто)'!YO"&amp;$J$26),$C17,'Полная ст-ть с уч.НЗС (Авто)'!GF$11:INDIRECT("'Полная ст-ть с уч.НЗС (Авто)'!GF"&amp;$J$26))/$D17)</f>
        <v>0</v>
      </c>
      <c r="GG17" s="44">
        <f ca="1">IF($D17=0,0,SUMIF('Полная ст-ть с уч.НЗС (Авто)'!$YO$11:INDIRECT("'Полная ст-ть с уч.НЗС (Авто)'!YO"&amp;$J$26),$C17,'Полная ст-ть с уч.НЗС (Авто)'!GG$11:INDIRECT("'Полная ст-ть с уч.НЗС (Авто)'!GG"&amp;$J$26))/$D17)</f>
        <v>0</v>
      </c>
      <c r="GH17" s="44">
        <f ca="1">IF($D17=0,0,SUMIF('Полная ст-ть с уч.НЗС (Авто)'!$YO$11:INDIRECT("'Полная ст-ть с уч.НЗС (Авто)'!YO"&amp;$J$26),$C17,'Полная ст-ть с уч.НЗС (Авто)'!GH$11:INDIRECT("'Полная ст-ть с уч.НЗС (Авто)'!GH"&amp;$J$26))/$D17)</f>
        <v>0</v>
      </c>
      <c r="GI17" s="44">
        <f ca="1">IF($D17=0,0,SUMIF('Полная ст-ть с уч.НЗС (Авто)'!$YO$11:INDIRECT("'Полная ст-ть с уч.НЗС (Авто)'!YO"&amp;$J$26),$C17,'Полная ст-ть с уч.НЗС (Авто)'!GI$11:INDIRECT("'Полная ст-ть с уч.НЗС (Авто)'!GI"&amp;$J$26))/$D17)</f>
        <v>0</v>
      </c>
      <c r="GJ17" s="44">
        <f ca="1">IF($D17=0,0,SUMIF('Полная ст-ть с уч.НЗС (Авто)'!$YO$11:INDIRECT("'Полная ст-ть с уч.НЗС (Авто)'!YO"&amp;$J$26),$C17,'Полная ст-ть с уч.НЗС (Авто)'!GJ$11:INDIRECT("'Полная ст-ть с уч.НЗС (Авто)'!GJ"&amp;$J$26))/$D17)</f>
        <v>0</v>
      </c>
      <c r="GK17" s="44">
        <f ca="1">IF($D17=0,0,SUMIF('Полная ст-ть с уч.НЗС (Авто)'!$YO$11:INDIRECT("'Полная ст-ть с уч.НЗС (Авто)'!YO"&amp;$J$26),$C17,'Полная ст-ть с уч.НЗС (Авто)'!GK$11:INDIRECT("'Полная ст-ть с уч.НЗС (Авто)'!GK"&amp;$J$26))/$D17)</f>
        <v>0</v>
      </c>
      <c r="GL17" s="44">
        <f ca="1">IF($D17=0,0,SUMIF('Полная ст-ть с уч.НЗС (Авто)'!$YO$11:INDIRECT("'Полная ст-ть с уч.НЗС (Авто)'!YO"&amp;$J$26),$C17,'Полная ст-ть с уч.НЗС (Авто)'!GL$11:INDIRECT("'Полная ст-ть с уч.НЗС (Авто)'!GL"&amp;$J$26))/$D17)</f>
        <v>0</v>
      </c>
      <c r="GM17" s="44">
        <f ca="1">IF($D17=0,0,SUMIF('Полная ст-ть с уч.НЗС (Авто)'!$YO$11:INDIRECT("'Полная ст-ть с уч.НЗС (Авто)'!YO"&amp;$J$26),$C17,'Полная ст-ть с уч.НЗС (Авто)'!GM$11:INDIRECT("'Полная ст-ть с уч.НЗС (Авто)'!GM"&amp;$J$26))/$D17)</f>
        <v>0</v>
      </c>
      <c r="GN17" s="44">
        <f ca="1">IF($D17=0,0,SUMIF('Полная ст-ть с уч.НЗС (Авто)'!$YO$11:INDIRECT("'Полная ст-ть с уч.НЗС (Авто)'!YO"&amp;$J$26),$C17,'Полная ст-ть с уч.НЗС (Авто)'!GN$11:INDIRECT("'Полная ст-ть с уч.НЗС (Авто)'!GN"&amp;$J$26))/$D17)</f>
        <v>0</v>
      </c>
      <c r="GO17" s="44">
        <f ca="1">IF($D17=0,0,SUMIF('Полная ст-ть с уч.НЗС (Авто)'!$YO$11:INDIRECT("'Полная ст-ть с уч.НЗС (Авто)'!YO"&amp;$J$26),$C17,'Полная ст-ть с уч.НЗС (Авто)'!GO$11:INDIRECT("'Полная ст-ть с уч.НЗС (Авто)'!GO"&amp;$J$26))/$D17)</f>
        <v>0</v>
      </c>
      <c r="GP17" s="44">
        <f ca="1">IF($D17=0,0,SUMIF('Полная ст-ть с уч.НЗС (Авто)'!$YO$11:INDIRECT("'Полная ст-ть с уч.НЗС (Авто)'!YO"&amp;$J$26),$C17,'Полная ст-ть с уч.НЗС (Авто)'!GP$11:INDIRECT("'Полная ст-ть с уч.НЗС (Авто)'!GP"&amp;$J$26))/$D17)</f>
        <v>0</v>
      </c>
      <c r="GQ17" s="44">
        <f ca="1">IF($D17=0,0,SUMIF('Полная ст-ть с уч.НЗС (Авто)'!$YO$11:INDIRECT("'Полная ст-ть с уч.НЗС (Авто)'!YO"&amp;$J$26),$C17,'Полная ст-ть с уч.НЗС (Авто)'!GQ$11:INDIRECT("'Полная ст-ть с уч.НЗС (Авто)'!GQ"&amp;$J$26))/$D17)</f>
        <v>0</v>
      </c>
      <c r="GR17" s="44">
        <f ca="1">IF($D17=0,0,SUMIF('Полная ст-ть с уч.НЗС (Авто)'!$YO$11:INDIRECT("'Полная ст-ть с уч.НЗС (Авто)'!YO"&amp;$J$26),$C17,'Полная ст-ть с уч.НЗС (Авто)'!GR$11:INDIRECT("'Полная ст-ть с уч.НЗС (Авто)'!GR"&amp;$J$26))/$D17)</f>
        <v>0</v>
      </c>
      <c r="GS17" s="44">
        <f ca="1">IF($D17=0,0,SUMIF('Полная ст-ть с уч.НЗС (Авто)'!$YO$11:INDIRECT("'Полная ст-ть с уч.НЗС (Авто)'!YO"&amp;$J$26),$C17,'Полная ст-ть с уч.НЗС (Авто)'!GS$11:INDIRECT("'Полная ст-ть с уч.НЗС (Авто)'!GS"&amp;$J$26))/$D17)</f>
        <v>0</v>
      </c>
      <c r="GT17" s="44">
        <f ca="1">IF($D17=0,0,SUMIF('Полная ст-ть с уч.НЗС (Авто)'!$YO$11:INDIRECT("'Полная ст-ть с уч.НЗС (Авто)'!YO"&amp;$J$26),$C17,'Полная ст-ть с уч.НЗС (Авто)'!GT$11:INDIRECT("'Полная ст-ть с уч.НЗС (Авто)'!GT"&amp;$J$26))/$D17)</f>
        <v>0</v>
      </c>
      <c r="GU17" s="44">
        <f ca="1">IF($D17=0,0,SUMIF('Полная ст-ть с уч.НЗС (Авто)'!$YO$11:INDIRECT("'Полная ст-ть с уч.НЗС (Авто)'!YO"&amp;$J$26),$C17,'Полная ст-ть с уч.НЗС (Авто)'!GU$11:INDIRECT("'Полная ст-ть с уч.НЗС (Авто)'!GU"&amp;$J$26))/$D17)</f>
        <v>0</v>
      </c>
      <c r="GV17" s="44">
        <f ca="1">IF($D17=0,0,SUMIF('Полная ст-ть с уч.НЗС (Авто)'!$YO$11:INDIRECT("'Полная ст-ть с уч.НЗС (Авто)'!YO"&amp;$J$26),$C17,'Полная ст-ть с уч.НЗС (Авто)'!GV$11:INDIRECT("'Полная ст-ть с уч.НЗС (Авто)'!GV"&amp;$J$26))/$D17)</f>
        <v>0</v>
      </c>
      <c r="GW17" s="44">
        <f ca="1">IF($D17=0,0,SUMIF('Полная ст-ть с уч.НЗС (Авто)'!$YO$11:INDIRECT("'Полная ст-ть с уч.НЗС (Авто)'!YO"&amp;$J$26),$C17,'Полная ст-ть с уч.НЗС (Авто)'!GW$11:INDIRECT("'Полная ст-ть с уч.НЗС (Авто)'!GW"&amp;$J$26))/$D17)</f>
        <v>0</v>
      </c>
      <c r="GX17" s="44">
        <f ca="1">IF($D17=0,0,SUMIF('Полная ст-ть с уч.НЗС (Авто)'!$YO$11:INDIRECT("'Полная ст-ть с уч.НЗС (Авто)'!YO"&amp;$J$26),$C17,'Полная ст-ть с уч.НЗС (Авто)'!GX$11:INDIRECT("'Полная ст-ть с уч.НЗС (Авто)'!GX"&amp;$J$26))/$D17)</f>
        <v>0</v>
      </c>
      <c r="GY17" s="44">
        <f ca="1">IF($D17=0,0,SUMIF('Полная ст-ть с уч.НЗС (Авто)'!$YO$11:INDIRECT("'Полная ст-ть с уч.НЗС (Авто)'!YO"&amp;$J$26),$C17,'Полная ст-ть с уч.НЗС (Авто)'!GY$11:INDIRECT("'Полная ст-ть с уч.НЗС (Авто)'!GY"&amp;$J$26))/$D17)</f>
        <v>0</v>
      </c>
      <c r="GZ17" s="44">
        <f ca="1">IF($D17=0,0,SUMIF('Полная ст-ть с уч.НЗС (Авто)'!$YO$11:INDIRECT("'Полная ст-ть с уч.НЗС (Авто)'!YO"&amp;$J$26),$C17,'Полная ст-ть с уч.НЗС (Авто)'!GZ$11:INDIRECT("'Полная ст-ть с уч.НЗС (Авто)'!GZ"&amp;$J$26))/$D17)</f>
        <v>0</v>
      </c>
      <c r="HA17" s="44">
        <f ca="1">IF($D17=0,0,SUMIF('Полная ст-ть с уч.НЗС (Авто)'!$YO$11:INDIRECT("'Полная ст-ть с уч.НЗС (Авто)'!YO"&amp;$J$26),$C17,'Полная ст-ть с уч.НЗС (Авто)'!HA$11:INDIRECT("'Полная ст-ть с уч.НЗС (Авто)'!HA"&amp;$J$26))/$D17)</f>
        <v>0</v>
      </c>
      <c r="HB17" s="44">
        <f ca="1">IF($D17=0,0,SUMIF('Полная ст-ть с уч.НЗС (Авто)'!$YO$11:INDIRECT("'Полная ст-ть с уч.НЗС (Авто)'!YO"&amp;$J$26),$C17,'Полная ст-ть с уч.НЗС (Авто)'!HB$11:INDIRECT("'Полная ст-ть с уч.НЗС (Авто)'!HB"&amp;$J$26))/$D17)</f>
        <v>0</v>
      </c>
      <c r="HC17" s="44">
        <f ca="1">IF($D17=0,0,SUMIF('Полная ст-ть с уч.НЗС (Авто)'!$YO$11:INDIRECT("'Полная ст-ть с уч.НЗС (Авто)'!YO"&amp;$J$26),$C17,'Полная ст-ть с уч.НЗС (Авто)'!HC$11:INDIRECT("'Полная ст-ть с уч.НЗС (Авто)'!HC"&amp;$J$26))/$D17)</f>
        <v>0</v>
      </c>
      <c r="HD17" s="44">
        <f ca="1">IF($D17=0,0,SUMIF('Полная ст-ть с уч.НЗС (Авто)'!$YO$11:INDIRECT("'Полная ст-ть с уч.НЗС (Авто)'!YO"&amp;$J$26),$C17,'Полная ст-ть с уч.НЗС (Авто)'!HD$11:INDIRECT("'Полная ст-ть с уч.НЗС (Авто)'!HD"&amp;$J$26))/$D17)</f>
        <v>0</v>
      </c>
      <c r="HE17" s="44">
        <f ca="1">IF($D17=0,0,SUMIF('Полная ст-ть с уч.НЗС (Авто)'!$YO$11:INDIRECT("'Полная ст-ть с уч.НЗС (Авто)'!YO"&amp;$J$26),$C17,'Полная ст-ть с уч.НЗС (Авто)'!HE$11:INDIRECT("'Полная ст-ть с уч.НЗС (Авто)'!HE"&amp;$J$26))/$D17)</f>
        <v>0</v>
      </c>
      <c r="HF17" s="44">
        <f ca="1">IF($D17=0,0,SUMIF('Полная ст-ть с уч.НЗС (Авто)'!$YO$11:INDIRECT("'Полная ст-ть с уч.НЗС (Авто)'!YO"&amp;$J$26),$C17,'Полная ст-ть с уч.НЗС (Авто)'!HF$11:INDIRECT("'Полная ст-ть с уч.НЗС (Авто)'!HF"&amp;$J$26))/$D17)</f>
        <v>0</v>
      </c>
      <c r="HG17" s="44">
        <f ca="1">IF($D17=0,0,SUMIF('Полная ст-ть с уч.НЗС (Авто)'!$YO$11:INDIRECT("'Полная ст-ть с уч.НЗС (Авто)'!YO"&amp;$J$26),$C17,'Полная ст-ть с уч.НЗС (Авто)'!HG$11:INDIRECT("'Полная ст-ть с уч.НЗС (Авто)'!HG"&amp;$J$26))/$D17)</f>
        <v>0</v>
      </c>
      <c r="HH17" s="44">
        <f ca="1">IF($D17=0,0,SUMIF('Полная ст-ть с уч.НЗС (Авто)'!$YO$11:INDIRECT("'Полная ст-ть с уч.НЗС (Авто)'!YO"&amp;$J$26),$C17,'Полная ст-ть с уч.НЗС (Авто)'!HH$11:INDIRECT("'Полная ст-ть с уч.НЗС (Авто)'!HH"&amp;$J$26))/$D17)</f>
        <v>0</v>
      </c>
      <c r="HI17" s="44">
        <f ca="1">IF($D17=0,0,SUMIF('Полная ст-ть с уч.НЗС (Авто)'!$YO$11:INDIRECT("'Полная ст-ть с уч.НЗС (Авто)'!YO"&amp;$J$26),$C17,'Полная ст-ть с уч.НЗС (Авто)'!HI$11:INDIRECT("'Полная ст-ть с уч.НЗС (Авто)'!HI"&amp;$J$26))/$D17)</f>
        <v>0</v>
      </c>
      <c r="HJ17" s="44">
        <f ca="1">IF($D17=0,0,SUMIF('Полная ст-ть с уч.НЗС (Авто)'!$YO$11:INDIRECT("'Полная ст-ть с уч.НЗС (Авто)'!YO"&amp;$J$26),$C17,'Полная ст-ть с уч.НЗС (Авто)'!HJ$11:INDIRECT("'Полная ст-ть с уч.НЗС (Авто)'!HJ"&amp;$J$26))/$D17)</f>
        <v>0</v>
      </c>
      <c r="HK17" s="44">
        <f ca="1">IF($D17=0,0,SUMIF('Полная ст-ть с уч.НЗС (Авто)'!$YO$11:INDIRECT("'Полная ст-ть с уч.НЗС (Авто)'!YO"&amp;$J$26),$C17,'Полная ст-ть с уч.НЗС (Авто)'!HK$11:INDIRECT("'Полная ст-ть с уч.НЗС (Авто)'!HK"&amp;$J$26))/$D17)</f>
        <v>0</v>
      </c>
      <c r="HL17" s="44">
        <f ca="1">IF($D17=0,0,SUMIF('Полная ст-ть с уч.НЗС (Авто)'!$YO$11:INDIRECT("'Полная ст-ть с уч.НЗС (Авто)'!YO"&amp;$J$26),$C17,'Полная ст-ть с уч.НЗС (Авто)'!HL$11:INDIRECT("'Полная ст-ть с уч.НЗС (Авто)'!HL"&amp;$J$26))/$D17)</f>
        <v>0</v>
      </c>
      <c r="HM17" s="44">
        <f ca="1">IF($D17=0,0,SUMIF('Полная ст-ть с уч.НЗС (Авто)'!$YO$11:INDIRECT("'Полная ст-ть с уч.НЗС (Авто)'!YO"&amp;$J$26),$C17,'Полная ст-ть с уч.НЗС (Авто)'!HM$11:INDIRECT("'Полная ст-ть с уч.НЗС (Авто)'!HM"&amp;$J$26))/$D17)</f>
        <v>0</v>
      </c>
      <c r="HN17" s="44">
        <f ca="1">IF($D17=0,0,SUMIF('Полная ст-ть с уч.НЗС (Авто)'!$YO$11:INDIRECT("'Полная ст-ть с уч.НЗС (Авто)'!YO"&amp;$J$26),$C17,'Полная ст-ть с уч.НЗС (Авто)'!HN$11:INDIRECT("'Полная ст-ть с уч.НЗС (Авто)'!HN"&amp;$J$26))/$D17)</f>
        <v>0</v>
      </c>
      <c r="HO17" s="44">
        <f ca="1">IF($D17=0,0,SUMIF('Полная ст-ть с уч.НЗС (Авто)'!$YO$11:INDIRECT("'Полная ст-ть с уч.НЗС (Авто)'!YO"&amp;$J$26),$C17,'Полная ст-ть с уч.НЗС (Авто)'!HO$11:INDIRECT("'Полная ст-ть с уч.НЗС (Авто)'!HO"&amp;$J$26))/$D17)</f>
        <v>0</v>
      </c>
      <c r="HP17" s="44">
        <f ca="1">IF($D17=0,0,SUMIF('Полная ст-ть с уч.НЗС (Авто)'!$YO$11:INDIRECT("'Полная ст-ть с уч.НЗС (Авто)'!YO"&amp;$J$26),$C17,'Полная ст-ть с уч.НЗС (Авто)'!HP$11:INDIRECT("'Полная ст-ть с уч.НЗС (Авто)'!HP"&amp;$J$26))/$D17)</f>
        <v>0</v>
      </c>
      <c r="HQ17" s="44">
        <f ca="1">IF($D17=0,0,SUMIF('Полная ст-ть с уч.НЗС (Авто)'!$YO$11:INDIRECT("'Полная ст-ть с уч.НЗС (Авто)'!YO"&amp;$J$26),$C17,'Полная ст-ть с уч.НЗС (Авто)'!HQ$11:INDIRECT("'Полная ст-ть с уч.НЗС (Авто)'!HQ"&amp;$J$26))/$D17)</f>
        <v>0</v>
      </c>
      <c r="HR17" s="44">
        <f ca="1">IF($D17=0,0,SUMIF('Полная ст-ть с уч.НЗС (Авто)'!$YO$11:INDIRECT("'Полная ст-ть с уч.НЗС (Авто)'!YO"&amp;$J$26),$C17,'Полная ст-ть с уч.НЗС (Авто)'!HR$11:INDIRECT("'Полная ст-ть с уч.НЗС (Авто)'!HR"&amp;$J$26))/$D17)</f>
        <v>0</v>
      </c>
      <c r="HS17" s="44">
        <f ca="1">IF($D17=0,0,SUMIF('Полная ст-ть с уч.НЗС (Авто)'!$YO$11:INDIRECT("'Полная ст-ть с уч.НЗС (Авто)'!YO"&amp;$J$26),$C17,'Полная ст-ть с уч.НЗС (Авто)'!HS$11:INDIRECT("'Полная ст-ть с уч.НЗС (Авто)'!HS"&amp;$J$26))/$D17)</f>
        <v>0</v>
      </c>
      <c r="HT17" s="44">
        <f ca="1">IF($D17=0,0,SUMIF('Полная ст-ть с уч.НЗС (Авто)'!$YO$11:INDIRECT("'Полная ст-ть с уч.НЗС (Авто)'!YO"&amp;$J$26),$C17,'Полная ст-ть с уч.НЗС (Авто)'!HT$11:INDIRECT("'Полная ст-ть с уч.НЗС (Авто)'!HT"&amp;$J$26))/$D17)</f>
        <v>0</v>
      </c>
      <c r="HU17" s="44">
        <f ca="1">IF($D17=0,0,SUMIF('Полная ст-ть с уч.НЗС (Авто)'!$YO$11:INDIRECT("'Полная ст-ть с уч.НЗС (Авто)'!YO"&amp;$J$26),$C17,'Полная ст-ть с уч.НЗС (Авто)'!HU$11:INDIRECT("'Полная ст-ть с уч.НЗС (Авто)'!HU"&amp;$J$26))/$D17)</f>
        <v>0</v>
      </c>
      <c r="HV17" s="44">
        <f ca="1">IF($D17=0,0,SUMIF('Полная ст-ть с уч.НЗС (Авто)'!$YO$11:INDIRECT("'Полная ст-ть с уч.НЗС (Авто)'!YO"&amp;$J$26),$C17,'Полная ст-ть с уч.НЗС (Авто)'!HV$11:INDIRECT("'Полная ст-ть с уч.НЗС (Авто)'!HV"&amp;$J$26))/$D17)</f>
        <v>0</v>
      </c>
      <c r="HW17" s="44">
        <f ca="1">IF($D17=0,0,SUMIF('Полная ст-ть с уч.НЗС (Авто)'!$YO$11:INDIRECT("'Полная ст-ть с уч.НЗС (Авто)'!YO"&amp;$J$26),$C17,'Полная ст-ть с уч.НЗС (Авто)'!HW$11:INDIRECT("'Полная ст-ть с уч.НЗС (Авто)'!HW"&amp;$J$26))/$D17)</f>
        <v>0</v>
      </c>
      <c r="HX17" s="44">
        <f ca="1">IF($D17=0,0,SUMIF('Полная ст-ть с уч.НЗС (Авто)'!$YO$11:INDIRECT("'Полная ст-ть с уч.НЗС (Авто)'!YO"&amp;$J$26),$C17,'Полная ст-ть с уч.НЗС (Авто)'!HX$11:INDIRECT("'Полная ст-ть с уч.НЗС (Авто)'!HX"&amp;$J$26))/$D17)</f>
        <v>0</v>
      </c>
      <c r="HY17" s="44">
        <f ca="1">IF($D17=0,0,SUMIF('Полная ст-ть с уч.НЗС (Авто)'!$YO$11:INDIRECT("'Полная ст-ть с уч.НЗС (Авто)'!YO"&amp;$J$26),$C17,'Полная ст-ть с уч.НЗС (Авто)'!HY$11:INDIRECT("'Полная ст-ть с уч.НЗС (Авто)'!HY"&amp;$J$26))/$D17)</f>
        <v>0</v>
      </c>
      <c r="HZ17" s="44">
        <f ca="1">IF($D17=0,0,SUMIF('Полная ст-ть с уч.НЗС (Авто)'!$YO$11:INDIRECT("'Полная ст-ть с уч.НЗС (Авто)'!YO"&amp;$J$26),$C17,'Полная ст-ть с уч.НЗС (Авто)'!HZ$11:INDIRECT("'Полная ст-ть с уч.НЗС (Авто)'!HZ"&amp;$J$26))/$D17)</f>
        <v>0</v>
      </c>
      <c r="IA17" s="44">
        <f ca="1">IF($D17=0,0,SUMIF('Полная ст-ть с уч.НЗС (Авто)'!$YO$11:INDIRECT("'Полная ст-ть с уч.НЗС (Авто)'!YO"&amp;$J$26),$C17,'Полная ст-ть с уч.НЗС (Авто)'!IA$11:INDIRECT("'Полная ст-ть с уч.НЗС (Авто)'!IA"&amp;$J$26))/$D17)</f>
        <v>0</v>
      </c>
      <c r="IB17" s="44">
        <f ca="1">IF($D17=0,0,SUMIF('Полная ст-ть с уч.НЗС (Авто)'!$YO$11:INDIRECT("'Полная ст-ть с уч.НЗС (Авто)'!YO"&amp;$J$26),$C17,'Полная ст-ть с уч.НЗС (Авто)'!IB$11:INDIRECT("'Полная ст-ть с уч.НЗС (Авто)'!IB"&amp;$J$26))/$D17)</f>
        <v>0</v>
      </c>
      <c r="IC17" s="44">
        <f ca="1">IF($D17=0,0,SUMIF('Полная ст-ть с уч.НЗС (Авто)'!$YO$11:INDIRECT("'Полная ст-ть с уч.НЗС (Авто)'!YO"&amp;$J$26),$C17,'Полная ст-ть с уч.НЗС (Авто)'!IC$11:INDIRECT("'Полная ст-ть с уч.НЗС (Авто)'!IC"&amp;$J$26))/$D17)</f>
        <v>0</v>
      </c>
      <c r="ID17" s="44">
        <f ca="1">IF($D17=0,0,SUMIF('Полная ст-ть с уч.НЗС (Авто)'!$YO$11:INDIRECT("'Полная ст-ть с уч.НЗС (Авто)'!YO"&amp;$J$26),$C17,'Полная ст-ть с уч.НЗС (Авто)'!ID$11:INDIRECT("'Полная ст-ть с уч.НЗС (Авто)'!ID"&amp;$J$26))/$D17)</f>
        <v>0</v>
      </c>
      <c r="IE17" s="44">
        <f ca="1">IF($D17=0,0,SUMIF('Полная ст-ть с уч.НЗС (Авто)'!$YO$11:INDIRECT("'Полная ст-ть с уч.НЗС (Авто)'!YO"&amp;$J$26),$C17,'Полная ст-ть с уч.НЗС (Авто)'!IE$11:INDIRECT("'Полная ст-ть с уч.НЗС (Авто)'!IE"&amp;$J$26))/$D17)</f>
        <v>0</v>
      </c>
      <c r="IF17" s="44">
        <f ca="1">IF($D17=0,0,SUMIF('Полная ст-ть с уч.НЗС (Авто)'!$YO$11:INDIRECT("'Полная ст-ть с уч.НЗС (Авто)'!YO"&amp;$J$26),$C17,'Полная ст-ть с уч.НЗС (Авто)'!IF$11:INDIRECT("'Полная ст-ть с уч.НЗС (Авто)'!IF"&amp;$J$26))/$D17)</f>
        <v>0</v>
      </c>
      <c r="IG17" s="44">
        <f ca="1">IF($D17=0,0,SUMIF('Полная ст-ть с уч.НЗС (Авто)'!$YO$11:INDIRECT("'Полная ст-ть с уч.НЗС (Авто)'!YO"&amp;$J$26),$C17,'Полная ст-ть с уч.НЗС (Авто)'!IG$11:INDIRECT("'Полная ст-ть с уч.НЗС (Авто)'!IG"&amp;$J$26))/$D17)</f>
        <v>0</v>
      </c>
      <c r="IH17" s="44">
        <f ca="1">IF($D17=0,0,SUMIF('Полная ст-ть с уч.НЗС (Авто)'!$YO$11:INDIRECT("'Полная ст-ть с уч.НЗС (Авто)'!YO"&amp;$J$26),$C17,'Полная ст-ть с уч.НЗС (Авто)'!IH$11:INDIRECT("'Полная ст-ть с уч.НЗС (Авто)'!IH"&amp;$J$26))/$D17)</f>
        <v>0</v>
      </c>
      <c r="II17" s="44">
        <f ca="1">IF($D17=0,0,SUMIF('Полная ст-ть с уч.НЗС (Авто)'!$YO$11:INDIRECT("'Полная ст-ть с уч.НЗС (Авто)'!YO"&amp;$J$26),$C17,'Полная ст-ть с уч.НЗС (Авто)'!II$11:INDIRECT("'Полная ст-ть с уч.НЗС (Авто)'!II"&amp;$J$26))/$D17)</f>
        <v>0</v>
      </c>
      <c r="IJ17" s="44">
        <f ca="1">IF($D17=0,0,SUMIF('Полная ст-ть с уч.НЗС (Авто)'!$YO$11:INDIRECT("'Полная ст-ть с уч.НЗС (Авто)'!YO"&amp;$J$26),$C17,'Полная ст-ть с уч.НЗС (Авто)'!IJ$11:INDIRECT("'Полная ст-ть с уч.НЗС (Авто)'!IJ"&amp;$J$26))/$D17)</f>
        <v>0</v>
      </c>
      <c r="IK17" s="44">
        <f ca="1">IF($D17=0,0,SUMIF('Полная ст-ть с уч.НЗС (Авто)'!$YO$11:INDIRECT("'Полная ст-ть с уч.НЗС (Авто)'!YO"&amp;$J$26),$C17,'Полная ст-ть с уч.НЗС (Авто)'!IK$11:INDIRECT("'Полная ст-ть с уч.НЗС (Авто)'!IK"&amp;$J$26))/$D17)</f>
        <v>0</v>
      </c>
      <c r="IL17" s="44">
        <f ca="1">IF($D17=0,0,SUMIF('Полная ст-ть с уч.НЗС (Авто)'!$YO$11:INDIRECT("'Полная ст-ть с уч.НЗС (Авто)'!YO"&amp;$J$26),$C17,'Полная ст-ть с уч.НЗС (Авто)'!IL$11:INDIRECT("'Полная ст-ть с уч.НЗС (Авто)'!IL"&amp;$J$26))/$D17)</f>
        <v>0</v>
      </c>
      <c r="IM17" s="44">
        <f ca="1">IF($D17=0,0,SUMIF('Полная ст-ть с уч.НЗС (Авто)'!$YO$11:INDIRECT("'Полная ст-ть с уч.НЗС (Авто)'!YO"&amp;$J$26),$C17,'Полная ст-ть с уч.НЗС (Авто)'!IM$11:INDIRECT("'Полная ст-ть с уч.НЗС (Авто)'!IM"&amp;$J$26))/$D17)</f>
        <v>0</v>
      </c>
      <c r="IN17" s="44">
        <f ca="1">IF($D17=0,0,SUMIF('Полная ст-ть с уч.НЗС (Авто)'!$YO$11:INDIRECT("'Полная ст-ть с уч.НЗС (Авто)'!YO"&amp;$J$26),$C17,'Полная ст-ть с уч.НЗС (Авто)'!IN$11:INDIRECT("'Полная ст-ть с уч.НЗС (Авто)'!IN"&amp;$J$26))/$D17)</f>
        <v>0</v>
      </c>
      <c r="IO17" s="44">
        <f ca="1">IF($D17=0,0,SUMIF('Полная ст-ть с уч.НЗС (Авто)'!$YO$11:INDIRECT("'Полная ст-ть с уч.НЗС (Авто)'!YO"&amp;$J$26),$C17,'Полная ст-ть с уч.НЗС (Авто)'!IO$11:INDIRECT("'Полная ст-ть с уч.НЗС (Авто)'!IO"&amp;$J$26))/$D17)</f>
        <v>0</v>
      </c>
      <c r="IP17" s="44">
        <f ca="1">IF($D17=0,0,SUMIF('Полная ст-ть с уч.НЗС (Авто)'!$YO$11:INDIRECT("'Полная ст-ть с уч.НЗС (Авто)'!YO"&amp;$J$26),$C17,'Полная ст-ть с уч.НЗС (Авто)'!IP$11:INDIRECT("'Полная ст-ть с уч.НЗС (Авто)'!IP"&amp;$J$26))/$D17)</f>
        <v>0</v>
      </c>
      <c r="IQ17" s="44">
        <f ca="1">IF($D17=0,0,SUMIF('Полная ст-ть с уч.НЗС (Авто)'!$YO$11:INDIRECT("'Полная ст-ть с уч.НЗС (Авто)'!YO"&amp;$J$26),$C17,'Полная ст-ть с уч.НЗС (Авто)'!IQ$11:INDIRECT("'Полная ст-ть с уч.НЗС (Авто)'!IQ"&amp;$J$26))/$D17)</f>
        <v>0</v>
      </c>
      <c r="IR17" s="44">
        <f ca="1">IF($D17=0,0,SUMIF('Полная ст-ть с уч.НЗС (Авто)'!$YO$11:INDIRECT("'Полная ст-ть с уч.НЗС (Авто)'!YO"&amp;$J$26),$C17,'Полная ст-ть с уч.НЗС (Авто)'!IR$11:INDIRECT("'Полная ст-ть с уч.НЗС (Авто)'!IR"&amp;$J$26))/$D17)</f>
        <v>0</v>
      </c>
      <c r="IS17" s="44">
        <f ca="1">IF($D17=0,0,SUMIF('Полная ст-ть с уч.НЗС (Авто)'!$YO$11:INDIRECT("'Полная ст-ть с уч.НЗС (Авто)'!YO"&amp;$J$26),$C17,'Полная ст-ть с уч.НЗС (Авто)'!IS$11:INDIRECT("'Полная ст-ть с уч.НЗС (Авто)'!IS"&amp;$J$26))/$D17)</f>
        <v>0</v>
      </c>
      <c r="IT17" s="44">
        <f ca="1">IF($D17=0,0,SUMIF('Полная ст-ть с уч.НЗС (Авто)'!$YO$11:INDIRECT("'Полная ст-ть с уч.НЗС (Авто)'!YO"&amp;$J$26),$C17,'Полная ст-ть с уч.НЗС (Авто)'!IT$11:INDIRECT("'Полная ст-ть с уч.НЗС (Авто)'!IT"&amp;$J$26))/$D17)</f>
        <v>0</v>
      </c>
      <c r="IU17" s="44">
        <f ca="1">IF($D17=0,0,SUMIF('Полная ст-ть с уч.НЗС (Авто)'!$YO$11:INDIRECT("'Полная ст-ть с уч.НЗС (Авто)'!YO"&amp;$J$26),$C17,'Полная ст-ть с уч.НЗС (Авто)'!IU$11:INDIRECT("'Полная ст-ть с уч.НЗС (Авто)'!IU"&amp;$J$26))/$D17)</f>
        <v>0</v>
      </c>
      <c r="IV17" s="44">
        <f ca="1">IF($D17=0,0,SUMIF('Полная ст-ть с уч.НЗС (Авто)'!$YO$11:INDIRECT("'Полная ст-ть с уч.НЗС (Авто)'!YO"&amp;$J$26),$C17,'Полная ст-ть с уч.НЗС (Авто)'!IV$11:INDIRECT("'Полная ст-ть с уч.НЗС (Авто)'!IV"&amp;$J$26))/$D17)</f>
        <v>0</v>
      </c>
      <c r="IW17" s="44">
        <f ca="1">IF($D17=0,0,SUMIF('Полная ст-ть с уч.НЗС (Авто)'!$YO$11:INDIRECT("'Полная ст-ть с уч.НЗС (Авто)'!YO"&amp;$J$26),$C17,'Полная ст-ть с уч.НЗС (Авто)'!IW$11:INDIRECT("'Полная ст-ть с уч.НЗС (Авто)'!IW"&amp;$J$26))/$D17)</f>
        <v>0</v>
      </c>
      <c r="IX17" s="44">
        <f ca="1">IF($D17=0,0,SUMIF('Полная ст-ть с уч.НЗС (Авто)'!$YO$11:INDIRECT("'Полная ст-ть с уч.НЗС (Авто)'!YO"&amp;$J$26),$C17,'Полная ст-ть с уч.НЗС (Авто)'!IX$11:INDIRECT("'Полная ст-ть с уч.НЗС (Авто)'!IX"&amp;$J$26))/$D17)</f>
        <v>0</v>
      </c>
      <c r="IY17" s="44">
        <f ca="1">IF($D17=0,0,SUMIF('Полная ст-ть с уч.НЗС (Авто)'!$YO$11:INDIRECT("'Полная ст-ть с уч.НЗС (Авто)'!YO"&amp;$J$26),$C17,'Полная ст-ть с уч.НЗС (Авто)'!IY$11:INDIRECT("'Полная ст-ть с уч.НЗС (Авто)'!IY"&amp;$J$26))/$D17)</f>
        <v>0</v>
      </c>
      <c r="IZ17" s="44">
        <f ca="1">IF($D17=0,0,SUMIF('Полная ст-ть с уч.НЗС (Авто)'!$YO$11:INDIRECT("'Полная ст-ть с уч.НЗС (Авто)'!YO"&amp;$J$26),$C17,'Полная ст-ть с уч.НЗС (Авто)'!IZ$11:INDIRECT("'Полная ст-ть с уч.НЗС (Авто)'!IZ"&amp;$J$26))/$D17)</f>
        <v>0</v>
      </c>
      <c r="JA17" s="44">
        <f ca="1">IF($D17=0,0,SUMIF('Полная ст-ть с уч.НЗС (Авто)'!$YO$11:INDIRECT("'Полная ст-ть с уч.НЗС (Авто)'!YO"&amp;$J$26),$C17,'Полная ст-ть с уч.НЗС (Авто)'!JA$11:INDIRECT("'Полная ст-ть с уч.НЗС (Авто)'!JA"&amp;$J$26))/$D17)</f>
        <v>0</v>
      </c>
      <c r="JB17" s="44">
        <f ca="1">IF($D17=0,0,SUMIF('Полная ст-ть с уч.НЗС (Авто)'!$YO$11:INDIRECT("'Полная ст-ть с уч.НЗС (Авто)'!YO"&amp;$J$26),$C17,'Полная ст-ть с уч.НЗС (Авто)'!JB$11:INDIRECT("'Полная ст-ть с уч.НЗС (Авто)'!JB"&amp;$J$26))/$D17)</f>
        <v>0</v>
      </c>
      <c r="JC17" s="44">
        <f ca="1">IF($D17=0,0,SUMIF('Полная ст-ть с уч.НЗС (Авто)'!$YO$11:INDIRECT("'Полная ст-ть с уч.НЗС (Авто)'!YO"&amp;$J$26),$C17,'Полная ст-ть с уч.НЗС (Авто)'!JC$11:INDIRECT("'Полная ст-ть с уч.НЗС (Авто)'!JC"&amp;$J$26))/$D17)</f>
        <v>0</v>
      </c>
      <c r="JD17" s="44">
        <f ca="1">IF($D17=0,0,SUMIF('Полная ст-ть с уч.НЗС (Авто)'!$YO$11:INDIRECT("'Полная ст-ть с уч.НЗС (Авто)'!YO"&amp;$J$26),$C17,'Полная ст-ть с уч.НЗС (Авто)'!JD$11:INDIRECT("'Полная ст-ть с уч.НЗС (Авто)'!JD"&amp;$J$26))/$D17)</f>
        <v>0</v>
      </c>
      <c r="JE17" s="44">
        <f ca="1">IF($D17=0,0,SUMIF('Полная ст-ть с уч.НЗС (Авто)'!$YO$11:INDIRECT("'Полная ст-ть с уч.НЗС (Авто)'!YO"&amp;$J$26),$C17,'Полная ст-ть с уч.НЗС (Авто)'!JE$11:INDIRECT("'Полная ст-ть с уч.НЗС (Авто)'!JE"&amp;$J$26))/$D17)</f>
        <v>0</v>
      </c>
      <c r="JF17" s="44">
        <f ca="1">IF($D17=0,0,SUMIF('Полная ст-ть с уч.НЗС (Авто)'!$YO$11:INDIRECT("'Полная ст-ть с уч.НЗС (Авто)'!YO"&amp;$J$26),$C17,'Полная ст-ть с уч.НЗС (Авто)'!JF$11:INDIRECT("'Полная ст-ть с уч.НЗС (Авто)'!JF"&amp;$J$26))/$D17)</f>
        <v>0</v>
      </c>
      <c r="JG17" s="44">
        <f ca="1">IF($D17=0,0,SUMIF('Полная ст-ть с уч.НЗС (Авто)'!$YO$11:INDIRECT("'Полная ст-ть с уч.НЗС (Авто)'!YO"&amp;$J$26),$C17,'Полная ст-ть с уч.НЗС (Авто)'!JG$11:INDIRECT("'Полная ст-ть с уч.НЗС (Авто)'!JG"&amp;$J$26))/$D17)</f>
        <v>0</v>
      </c>
      <c r="JH17" s="44">
        <f ca="1">IF($D17=0,0,SUMIF('Полная ст-ть с уч.НЗС (Авто)'!$YO$11:INDIRECT("'Полная ст-ть с уч.НЗС (Авто)'!YO"&amp;$J$26),$C17,'Полная ст-ть с уч.НЗС (Авто)'!JH$11:INDIRECT("'Полная ст-ть с уч.НЗС (Авто)'!JH"&amp;$J$26))/$D17)</f>
        <v>0</v>
      </c>
      <c r="JI17" s="44">
        <f ca="1">IF($D17=0,0,SUMIF('Полная ст-ть с уч.НЗС (Авто)'!$YO$11:INDIRECT("'Полная ст-ть с уч.НЗС (Авто)'!YO"&amp;$J$26),$C17,'Полная ст-ть с уч.НЗС (Авто)'!JI$11:INDIRECT("'Полная ст-ть с уч.НЗС (Авто)'!JI"&amp;$J$26))/$D17)</f>
        <v>0</v>
      </c>
      <c r="JJ17" s="44">
        <f ca="1">IF($D17=0,0,SUMIF('Полная ст-ть с уч.НЗС (Авто)'!$YO$11:INDIRECT("'Полная ст-ть с уч.НЗС (Авто)'!YO"&amp;$J$26),$C17,'Полная ст-ть с уч.НЗС (Авто)'!JJ$11:INDIRECT("'Полная ст-ть с уч.НЗС (Авто)'!JJ"&amp;$J$26))/$D17)</f>
        <v>0</v>
      </c>
      <c r="JK17" s="44">
        <f ca="1">IF($D17=0,0,SUMIF('Полная ст-ть с уч.НЗС (Авто)'!$YO$11:INDIRECT("'Полная ст-ть с уч.НЗС (Авто)'!YO"&amp;$J$26),$C17,'Полная ст-ть с уч.НЗС (Авто)'!JK$11:INDIRECT("'Полная ст-ть с уч.НЗС (Авто)'!JK"&amp;$J$26))/$D17)</f>
        <v>0</v>
      </c>
      <c r="JL17" s="44">
        <f ca="1">IF($D17=0,0,SUMIF('Полная ст-ть с уч.НЗС (Авто)'!$YO$11:INDIRECT("'Полная ст-ть с уч.НЗС (Авто)'!YO"&amp;$J$26),$C17,'Полная ст-ть с уч.НЗС (Авто)'!JL$11:INDIRECT("'Полная ст-ть с уч.НЗС (Авто)'!JL"&amp;$J$26))/$D17)</f>
        <v>0</v>
      </c>
      <c r="JM17" s="44">
        <f ca="1">IF($D17=0,0,SUMIF('Полная ст-ть с уч.НЗС (Авто)'!$YO$11:INDIRECT("'Полная ст-ть с уч.НЗС (Авто)'!YO"&amp;$J$26),$C17,'Полная ст-ть с уч.НЗС (Авто)'!JM$11:INDIRECT("'Полная ст-ть с уч.НЗС (Авто)'!JM"&amp;$J$26))/$D17)</f>
        <v>0</v>
      </c>
      <c r="JN17" s="44">
        <f ca="1">IF($D17=0,0,SUMIF('Полная ст-ть с уч.НЗС (Авто)'!$YO$11:INDIRECT("'Полная ст-ть с уч.НЗС (Авто)'!YO"&amp;$J$26),$C17,'Полная ст-ть с уч.НЗС (Авто)'!JN$11:INDIRECT("'Полная ст-ть с уч.НЗС (Авто)'!JN"&amp;$J$26))/$D17)</f>
        <v>0</v>
      </c>
      <c r="JO17" s="44">
        <f ca="1">IF($D17=0,0,SUMIF('Полная ст-ть с уч.НЗС (Авто)'!$YO$11:INDIRECT("'Полная ст-ть с уч.НЗС (Авто)'!YO"&amp;$J$26),$C17,'Полная ст-ть с уч.НЗС (Авто)'!JO$11:INDIRECT("'Полная ст-ть с уч.НЗС (Авто)'!JO"&amp;$J$26))/$D17)</f>
        <v>0</v>
      </c>
      <c r="JP17" s="44">
        <f ca="1">IF($D17=0,0,SUMIF('Полная ст-ть с уч.НЗС (Авто)'!$YO$11:INDIRECT("'Полная ст-ть с уч.НЗС (Авто)'!YO"&amp;$J$26),$C17,'Полная ст-ть с уч.НЗС (Авто)'!JP$11:INDIRECT("'Полная ст-ть с уч.НЗС (Авто)'!JP"&amp;$J$26))/$D17)</f>
        <v>0</v>
      </c>
      <c r="JQ17" s="44">
        <f ca="1">IF($D17=0,0,SUMIF('Полная ст-ть с уч.НЗС (Авто)'!$YO$11:INDIRECT("'Полная ст-ть с уч.НЗС (Авто)'!YO"&amp;$J$26),$C17,'Полная ст-ть с уч.НЗС (Авто)'!JQ$11:INDIRECT("'Полная ст-ть с уч.НЗС (Авто)'!JQ"&amp;$J$26))/$D17)</f>
        <v>0</v>
      </c>
      <c r="JR17" s="44">
        <f ca="1">IF($D17=0,0,SUMIF('Полная ст-ть с уч.НЗС (Авто)'!$YO$11:INDIRECT("'Полная ст-ть с уч.НЗС (Авто)'!YO"&amp;$J$26),$C17,'Полная ст-ть с уч.НЗС (Авто)'!JR$11:INDIRECT("'Полная ст-ть с уч.НЗС (Авто)'!JR"&amp;$J$26))/$D17)</f>
        <v>0</v>
      </c>
      <c r="JS17" s="44">
        <f ca="1">IF($D17=0,0,SUMIF('Полная ст-ть с уч.НЗС (Авто)'!$YO$11:INDIRECT("'Полная ст-ть с уч.НЗС (Авто)'!YO"&amp;$J$26),$C17,'Полная ст-ть с уч.НЗС (Авто)'!JS$11:INDIRECT("'Полная ст-ть с уч.НЗС (Авто)'!JS"&amp;$J$26))/$D17)</f>
        <v>0</v>
      </c>
      <c r="JT17" s="44">
        <f ca="1">IF($D17=0,0,SUMIF('Полная ст-ть с уч.НЗС (Авто)'!$YO$11:INDIRECT("'Полная ст-ть с уч.НЗС (Авто)'!YO"&amp;$J$26),$C17,'Полная ст-ть с уч.НЗС (Авто)'!JT$11:INDIRECT("'Полная ст-ть с уч.НЗС (Авто)'!JT"&amp;$J$26))/$D17)</f>
        <v>0</v>
      </c>
      <c r="JU17" s="44">
        <f ca="1">IF($D17=0,0,SUMIF('Полная ст-ть с уч.НЗС (Авто)'!$YO$11:INDIRECT("'Полная ст-ть с уч.НЗС (Авто)'!YO"&amp;$J$26),$C17,'Полная ст-ть с уч.НЗС (Авто)'!JU$11:INDIRECT("'Полная ст-ть с уч.НЗС (Авто)'!JU"&amp;$J$26))/$D17)</f>
        <v>0</v>
      </c>
      <c r="JV17" s="44">
        <f ca="1">IF($D17=0,0,SUMIF('Полная ст-ть с уч.НЗС (Авто)'!$YO$11:INDIRECT("'Полная ст-ть с уч.НЗС (Авто)'!YO"&amp;$J$26),$C17,'Полная ст-ть с уч.НЗС (Авто)'!JV$11:INDIRECT("'Полная ст-ть с уч.НЗС (Авто)'!JV"&amp;$J$26))/$D17)</f>
        <v>0</v>
      </c>
      <c r="JW17" s="44">
        <f ca="1">IF($D17=0,0,SUMIF('Полная ст-ть с уч.НЗС (Авто)'!$YO$11:INDIRECT("'Полная ст-ть с уч.НЗС (Авто)'!YO"&amp;$J$26),$C17,'Полная ст-ть с уч.НЗС (Авто)'!JW$11:INDIRECT("'Полная ст-ть с уч.НЗС (Авто)'!JW"&amp;$J$26))/$D17)</f>
        <v>0</v>
      </c>
      <c r="JX17" s="44">
        <f ca="1">IF($D17=0,0,SUMIF('Полная ст-ть с уч.НЗС (Авто)'!$YO$11:INDIRECT("'Полная ст-ть с уч.НЗС (Авто)'!YO"&amp;$J$26),$C17,'Полная ст-ть с уч.НЗС (Авто)'!JX$11:INDIRECT("'Полная ст-ть с уч.НЗС (Авто)'!JX"&amp;$J$26))/$D17)</f>
        <v>0</v>
      </c>
      <c r="JY17" s="44">
        <f ca="1">IF($D17=0,0,SUMIF('Полная ст-ть с уч.НЗС (Авто)'!$YO$11:INDIRECT("'Полная ст-ть с уч.НЗС (Авто)'!YO"&amp;$J$26),$C17,'Полная ст-ть с уч.НЗС (Авто)'!JY$11:INDIRECT("'Полная ст-ть с уч.НЗС (Авто)'!JY"&amp;$J$26))/$D17)</f>
        <v>0</v>
      </c>
      <c r="JZ17" s="44">
        <f ca="1">IF($D17=0,0,SUMIF('Полная ст-ть с уч.НЗС (Авто)'!$YO$11:INDIRECT("'Полная ст-ть с уч.НЗС (Авто)'!YO"&amp;$J$26),$C17,'Полная ст-ть с уч.НЗС (Авто)'!JZ$11:INDIRECT("'Полная ст-ть с уч.НЗС (Авто)'!JZ"&amp;$J$26))/$D17)</f>
        <v>0</v>
      </c>
      <c r="KA17" s="44">
        <f ca="1">IF($D17=0,0,SUMIF('Полная ст-ть с уч.НЗС (Авто)'!$YO$11:INDIRECT("'Полная ст-ть с уч.НЗС (Авто)'!YO"&amp;$J$26),$C17,'Полная ст-ть с уч.НЗС (Авто)'!KA$11:INDIRECT("'Полная ст-ть с уч.НЗС (Авто)'!KA"&amp;$J$26))/$D17)</f>
        <v>0</v>
      </c>
      <c r="KB17" s="44">
        <f ca="1">IF($D17=0,0,SUMIF('Полная ст-ть с уч.НЗС (Авто)'!$YO$11:INDIRECT("'Полная ст-ть с уч.НЗС (Авто)'!YO"&amp;$J$26),$C17,'Полная ст-ть с уч.НЗС (Авто)'!KB$11:INDIRECT("'Полная ст-ть с уч.НЗС (Авто)'!KB"&amp;$J$26))/$D17)</f>
        <v>0</v>
      </c>
      <c r="KC17" s="44">
        <f ca="1">IF($D17=0,0,SUMIF('Полная ст-ть с уч.НЗС (Авто)'!$YO$11:INDIRECT("'Полная ст-ть с уч.НЗС (Авто)'!YO"&amp;$J$26),$C17,'Полная ст-ть с уч.НЗС (Авто)'!KC$11:INDIRECT("'Полная ст-ть с уч.НЗС (Авто)'!KC"&amp;$J$26))/$D17)</f>
        <v>0</v>
      </c>
      <c r="KD17" s="44">
        <f ca="1">IF($D17=0,0,SUMIF('Полная ст-ть с уч.НЗС (Авто)'!$YO$11:INDIRECT("'Полная ст-ть с уч.НЗС (Авто)'!YO"&amp;$J$26),$C17,'Полная ст-ть с уч.НЗС (Авто)'!KD$11:INDIRECT("'Полная ст-ть с уч.НЗС (Авто)'!KD"&amp;$J$26))/$D17)</f>
        <v>0</v>
      </c>
      <c r="KE17" s="44">
        <f ca="1">IF($D17=0,0,SUMIF('Полная ст-ть с уч.НЗС (Авто)'!$YO$11:INDIRECT("'Полная ст-ть с уч.НЗС (Авто)'!YO"&amp;$J$26),$C17,'Полная ст-ть с уч.НЗС (Авто)'!KE$11:INDIRECT("'Полная ст-ть с уч.НЗС (Авто)'!KE"&amp;$J$26))/$D17)</f>
        <v>0</v>
      </c>
      <c r="KF17" s="44">
        <f ca="1">IF($D17=0,0,SUMIF('Полная ст-ть с уч.НЗС (Авто)'!$YO$11:INDIRECT("'Полная ст-ть с уч.НЗС (Авто)'!YO"&amp;$J$26),$C17,'Полная ст-ть с уч.НЗС (Авто)'!KF$11:INDIRECT("'Полная ст-ть с уч.НЗС (Авто)'!KF"&amp;$J$26))/$D17)</f>
        <v>0</v>
      </c>
      <c r="KG17" s="44">
        <f ca="1">IF($D17=0,0,SUMIF('Полная ст-ть с уч.НЗС (Авто)'!$YO$11:INDIRECT("'Полная ст-ть с уч.НЗС (Авто)'!YO"&amp;$J$26),$C17,'Полная ст-ть с уч.НЗС (Авто)'!KG$11:INDIRECT("'Полная ст-ть с уч.НЗС (Авто)'!KG"&amp;$J$26))/$D17)</f>
        <v>0</v>
      </c>
      <c r="KH17" s="44">
        <f ca="1">IF($D17=0,0,SUMIF('Полная ст-ть с уч.НЗС (Авто)'!$YO$11:INDIRECT("'Полная ст-ть с уч.НЗС (Авто)'!YO"&amp;$J$26),$C17,'Полная ст-ть с уч.НЗС (Авто)'!KH$11:INDIRECT("'Полная ст-ть с уч.НЗС (Авто)'!KH"&amp;$J$26))/$D17)</f>
        <v>0</v>
      </c>
      <c r="KI17" s="44">
        <f ca="1">IF($D17=0,0,SUMIF('Полная ст-ть с уч.НЗС (Авто)'!$YO$11:INDIRECT("'Полная ст-ть с уч.НЗС (Авто)'!YO"&amp;$J$26),$C17,'Полная ст-ть с уч.НЗС (Авто)'!KI$11:INDIRECT("'Полная ст-ть с уч.НЗС (Авто)'!KI"&amp;$J$26))/$D17)</f>
        <v>0</v>
      </c>
      <c r="KJ17" s="44">
        <f ca="1">IF($D17=0,0,SUMIF('Полная ст-ть с уч.НЗС (Авто)'!$YO$11:INDIRECT("'Полная ст-ть с уч.НЗС (Авто)'!YO"&amp;$J$26),$C17,'Полная ст-ть с уч.НЗС (Авто)'!KJ$11:INDIRECT("'Полная ст-ть с уч.НЗС (Авто)'!KJ"&amp;$J$26))/$D17)</f>
        <v>0</v>
      </c>
      <c r="KK17" s="44">
        <f ca="1">IF($D17=0,0,SUMIF('Полная ст-ть с уч.НЗС (Авто)'!$YO$11:INDIRECT("'Полная ст-ть с уч.НЗС (Авто)'!YO"&amp;$J$26),$C17,'Полная ст-ть с уч.НЗС (Авто)'!KK$11:INDIRECT("'Полная ст-ть с уч.НЗС (Авто)'!KK"&amp;$J$26))/$D17)</f>
        <v>0</v>
      </c>
      <c r="KL17" s="44">
        <f ca="1">IF($D17=0,0,SUMIF('Полная ст-ть с уч.НЗС (Авто)'!$YO$11:INDIRECT("'Полная ст-ть с уч.НЗС (Авто)'!YO"&amp;$J$26),$C17,'Полная ст-ть с уч.НЗС (Авто)'!KL$11:INDIRECT("'Полная ст-ть с уч.НЗС (Авто)'!KL"&amp;$J$26))/$D17)</f>
        <v>0</v>
      </c>
      <c r="KM17" s="44">
        <f ca="1">IF($D17=0,0,SUMIF('Полная ст-ть с уч.НЗС (Авто)'!$YO$11:INDIRECT("'Полная ст-ть с уч.НЗС (Авто)'!YO"&amp;$J$26),$C17,'Полная ст-ть с уч.НЗС (Авто)'!KM$11:INDIRECT("'Полная ст-ть с уч.НЗС (Авто)'!KM"&amp;$J$26))/$D17)</f>
        <v>0</v>
      </c>
      <c r="KN17" s="44">
        <f ca="1">IF($D17=0,0,SUMIF('Полная ст-ть с уч.НЗС (Авто)'!$YO$11:INDIRECT("'Полная ст-ть с уч.НЗС (Авто)'!YO"&amp;$J$26),$C17,'Полная ст-ть с уч.НЗС (Авто)'!KN$11:INDIRECT("'Полная ст-ть с уч.НЗС (Авто)'!KN"&amp;$J$26))/$D17)</f>
        <v>0</v>
      </c>
      <c r="KO17" s="44">
        <f ca="1">IF($D17=0,0,SUMIF('Полная ст-ть с уч.НЗС (Авто)'!$YO$11:INDIRECT("'Полная ст-ть с уч.НЗС (Авто)'!YO"&amp;$J$26),$C17,'Полная ст-ть с уч.НЗС (Авто)'!KO$11:INDIRECT("'Полная ст-ть с уч.НЗС (Авто)'!KO"&amp;$J$26))/$D17)</f>
        <v>0</v>
      </c>
      <c r="KP17" s="44">
        <f ca="1">IF($D17=0,0,SUMIF('Полная ст-ть с уч.НЗС (Авто)'!$YO$11:INDIRECT("'Полная ст-ть с уч.НЗС (Авто)'!YO"&amp;$J$26),$C17,'Полная ст-ть с уч.НЗС (Авто)'!KP$11:INDIRECT("'Полная ст-ть с уч.НЗС (Авто)'!KP"&amp;$J$26))/$D17)</f>
        <v>0</v>
      </c>
      <c r="KQ17" s="44">
        <f ca="1">IF($D17=0,0,SUMIF('Полная ст-ть с уч.НЗС (Авто)'!$YO$11:INDIRECT("'Полная ст-ть с уч.НЗС (Авто)'!YO"&amp;$J$26),$C17,'Полная ст-ть с уч.НЗС (Авто)'!KQ$11:INDIRECT("'Полная ст-ть с уч.НЗС (Авто)'!KQ"&amp;$J$26))/$D17)</f>
        <v>0</v>
      </c>
      <c r="KR17" s="44">
        <f ca="1">IF($D17=0,0,SUMIF('Полная ст-ть с уч.НЗС (Авто)'!$YO$11:INDIRECT("'Полная ст-ть с уч.НЗС (Авто)'!YO"&amp;$J$26),$C17,'Полная ст-ть с уч.НЗС (Авто)'!KR$11:INDIRECT("'Полная ст-ть с уч.НЗС (Авто)'!KR"&amp;$J$26))/$D17)</f>
        <v>0</v>
      </c>
      <c r="KS17" s="44">
        <f ca="1">IF($D17=0,0,SUMIF('Полная ст-ть с уч.НЗС (Авто)'!$YO$11:INDIRECT("'Полная ст-ть с уч.НЗС (Авто)'!YO"&amp;$J$26),$C17,'Полная ст-ть с уч.НЗС (Авто)'!KS$11:INDIRECT("'Полная ст-ть с уч.НЗС (Авто)'!KS"&amp;$J$26))/$D17)</f>
        <v>0</v>
      </c>
      <c r="KT17" s="44">
        <f ca="1">IF($D17=0,0,SUMIF('Полная ст-ть с уч.НЗС (Авто)'!$YO$11:INDIRECT("'Полная ст-ть с уч.НЗС (Авто)'!YO"&amp;$J$26),$C17,'Полная ст-ть с уч.НЗС (Авто)'!KT$11:INDIRECT("'Полная ст-ть с уч.НЗС (Авто)'!KT"&amp;$J$26))/$D17)</f>
        <v>0</v>
      </c>
      <c r="KU17" s="44">
        <f ca="1">IF($D17=0,0,SUMIF('Полная ст-ть с уч.НЗС (Авто)'!$YO$11:INDIRECT("'Полная ст-ть с уч.НЗС (Авто)'!YO"&amp;$J$26),$C17,'Полная ст-ть с уч.НЗС (Авто)'!KU$11:INDIRECT("'Полная ст-ть с уч.НЗС (Авто)'!KU"&amp;$J$26))/$D17)</f>
        <v>0</v>
      </c>
      <c r="KV17" s="44">
        <f ca="1">IF($D17=0,0,SUMIF('Полная ст-ть с уч.НЗС (Авто)'!$YO$11:INDIRECT("'Полная ст-ть с уч.НЗС (Авто)'!YO"&amp;$J$26),$C17,'Полная ст-ть с уч.НЗС (Авто)'!KV$11:INDIRECT("'Полная ст-ть с уч.НЗС (Авто)'!KV"&amp;$J$26))/$D17)</f>
        <v>0</v>
      </c>
      <c r="KW17" s="44">
        <f ca="1">IF($D17=0,0,SUMIF('Полная ст-ть с уч.НЗС (Авто)'!$YO$11:INDIRECT("'Полная ст-ть с уч.НЗС (Авто)'!YO"&amp;$J$26),$C17,'Полная ст-ть с уч.НЗС (Авто)'!KW$11:INDIRECT("'Полная ст-ть с уч.НЗС (Авто)'!KW"&amp;$J$26))/$D17)</f>
        <v>0</v>
      </c>
      <c r="KX17" s="44">
        <f ca="1">IF($D17=0,0,SUMIF('Полная ст-ть с уч.НЗС (Авто)'!$YO$11:INDIRECT("'Полная ст-ть с уч.НЗС (Авто)'!YO"&amp;$J$26),$C17,'Полная ст-ть с уч.НЗС (Авто)'!KX$11:INDIRECT("'Полная ст-ть с уч.НЗС (Авто)'!KX"&amp;$J$26))/$D17)</f>
        <v>0</v>
      </c>
      <c r="KY17" s="44">
        <f ca="1">IF($D17=0,0,SUMIF('Полная ст-ть с уч.НЗС (Авто)'!$YO$11:INDIRECT("'Полная ст-ть с уч.НЗС (Авто)'!YO"&amp;$J$26),$C17,'Полная ст-ть с уч.НЗС (Авто)'!KY$11:INDIRECT("'Полная ст-ть с уч.НЗС (Авто)'!KY"&amp;$J$26))/$D17)</f>
        <v>0</v>
      </c>
      <c r="KZ17" s="44">
        <f ca="1">IF($D17=0,0,SUMIF('Полная ст-ть с уч.НЗС (Авто)'!$YO$11:INDIRECT("'Полная ст-ть с уч.НЗС (Авто)'!YO"&amp;$J$26),$C17,'Полная ст-ть с уч.НЗС (Авто)'!KZ$11:INDIRECT("'Полная ст-ть с уч.НЗС (Авто)'!KZ"&amp;$J$26))/$D17)</f>
        <v>0</v>
      </c>
      <c r="LA17" s="44">
        <f ca="1">IF($D17=0,0,SUMIF('Полная ст-ть с уч.НЗС (Авто)'!$YO$11:INDIRECT("'Полная ст-ть с уч.НЗС (Авто)'!YO"&amp;$J$26),$C17,'Полная ст-ть с уч.НЗС (Авто)'!LA$11:INDIRECT("'Полная ст-ть с уч.НЗС (Авто)'!LA"&amp;$J$26))/$D17)</f>
        <v>0</v>
      </c>
      <c r="LB17" s="44">
        <f ca="1">IF($D17=0,0,SUMIF('Полная ст-ть с уч.НЗС (Авто)'!$YO$11:INDIRECT("'Полная ст-ть с уч.НЗС (Авто)'!YO"&amp;$J$26),$C17,'Полная ст-ть с уч.НЗС (Авто)'!LB$11:INDIRECT("'Полная ст-ть с уч.НЗС (Авто)'!LB"&amp;$J$26))/$D17)</f>
        <v>0</v>
      </c>
      <c r="LC17" s="44">
        <f ca="1">IF($D17=0,0,SUMIF('Полная ст-ть с уч.НЗС (Авто)'!$YO$11:INDIRECT("'Полная ст-ть с уч.НЗС (Авто)'!YO"&amp;$J$26),$C17,'Полная ст-ть с уч.НЗС (Авто)'!LC$11:INDIRECT("'Полная ст-ть с уч.НЗС (Авто)'!LC"&amp;$J$26))/$D17)</f>
        <v>0</v>
      </c>
      <c r="LD17" s="44">
        <f ca="1">IF($D17=0,0,SUMIF('Полная ст-ть с уч.НЗС (Авто)'!$YO$11:INDIRECT("'Полная ст-ть с уч.НЗС (Авто)'!YO"&amp;$J$26),$C17,'Полная ст-ть с уч.НЗС (Авто)'!LD$11:INDIRECT("'Полная ст-ть с уч.НЗС (Авто)'!LD"&amp;$J$26))/$D17)</f>
        <v>0</v>
      </c>
      <c r="LE17" s="44">
        <f ca="1">IF($D17=0,0,SUMIF('Полная ст-ть с уч.НЗС (Авто)'!$YO$11:INDIRECT("'Полная ст-ть с уч.НЗС (Авто)'!YO"&amp;$J$26),$C17,'Полная ст-ть с уч.НЗС (Авто)'!LE$11:INDIRECT("'Полная ст-ть с уч.НЗС (Авто)'!LE"&amp;$J$26))/$D17)</f>
        <v>0</v>
      </c>
      <c r="LF17" s="44">
        <f ca="1">IF($D17=0,0,SUMIF('Полная ст-ть с уч.НЗС (Авто)'!$YO$11:INDIRECT("'Полная ст-ть с уч.НЗС (Авто)'!YO"&amp;$J$26),$C17,'Полная ст-ть с уч.НЗС (Авто)'!LF$11:INDIRECT("'Полная ст-ть с уч.НЗС (Авто)'!LF"&amp;$J$26))/$D17)</f>
        <v>0</v>
      </c>
      <c r="LG17" s="44">
        <f ca="1">IF($D17=0,0,SUMIF('Полная ст-ть с уч.НЗС (Авто)'!$YO$11:INDIRECT("'Полная ст-ть с уч.НЗС (Авто)'!YO"&amp;$J$26),$C17,'Полная ст-ть с уч.НЗС (Авто)'!LG$11:INDIRECT("'Полная ст-ть с уч.НЗС (Авто)'!LG"&amp;$J$26))/$D17)</f>
        <v>0</v>
      </c>
      <c r="LH17" s="44">
        <f ca="1">IF($D17=0,0,SUMIF('Полная ст-ть с уч.НЗС (Авто)'!$YO$11:INDIRECT("'Полная ст-ть с уч.НЗС (Авто)'!YO"&amp;$J$26),$C17,'Полная ст-ть с уч.НЗС (Авто)'!LH$11:INDIRECT("'Полная ст-ть с уч.НЗС (Авто)'!LH"&amp;$J$26))/$D17)</f>
        <v>0</v>
      </c>
      <c r="LI17" s="44">
        <f ca="1">IF($D17=0,0,SUMIF('Полная ст-ть с уч.НЗС (Авто)'!$YO$11:INDIRECT("'Полная ст-ть с уч.НЗС (Авто)'!YO"&amp;$J$26),$C17,'Полная ст-ть с уч.НЗС (Авто)'!LI$11:INDIRECT("'Полная ст-ть с уч.НЗС (Авто)'!LI"&amp;$J$26))/$D17)</f>
        <v>0</v>
      </c>
      <c r="LJ17" s="44">
        <f ca="1">IF($D17=0,0,SUMIF('Полная ст-ть с уч.НЗС (Авто)'!$YO$11:INDIRECT("'Полная ст-ть с уч.НЗС (Авто)'!YO"&amp;$J$26),$C17,'Полная ст-ть с уч.НЗС (Авто)'!LJ$11:INDIRECT("'Полная ст-ть с уч.НЗС (Авто)'!LJ"&amp;$J$26))/$D17)</f>
        <v>0</v>
      </c>
      <c r="LK17" s="44">
        <f ca="1">IF($D17=0,0,SUMIF('Полная ст-ть с уч.НЗС (Авто)'!$YO$11:INDIRECT("'Полная ст-ть с уч.НЗС (Авто)'!YO"&amp;$J$26),$C17,'Полная ст-ть с уч.НЗС (Авто)'!LK$11:INDIRECT("'Полная ст-ть с уч.НЗС (Авто)'!LK"&amp;$J$26))/$D17)</f>
        <v>0</v>
      </c>
      <c r="LL17" s="44">
        <f ca="1">IF($D17=0,0,SUMIF('Полная ст-ть с уч.НЗС (Авто)'!$YO$11:INDIRECT("'Полная ст-ть с уч.НЗС (Авто)'!YO"&amp;$J$26),$C17,'Полная ст-ть с уч.НЗС (Авто)'!LL$11:INDIRECT("'Полная ст-ть с уч.НЗС (Авто)'!LL"&amp;$J$26))/$D17)</f>
        <v>0</v>
      </c>
      <c r="LM17" s="44">
        <f ca="1">IF($D17=0,0,SUMIF('Полная ст-ть с уч.НЗС (Авто)'!$YO$11:INDIRECT("'Полная ст-ть с уч.НЗС (Авто)'!YO"&amp;$J$26),$C17,'Полная ст-ть с уч.НЗС (Авто)'!LM$11:INDIRECT("'Полная ст-ть с уч.НЗС (Авто)'!LM"&amp;$J$26))/$D17)</f>
        <v>0</v>
      </c>
      <c r="LN17" s="44">
        <f ca="1">IF($D17=0,0,SUMIF('Полная ст-ть с уч.НЗС (Авто)'!$YO$11:INDIRECT("'Полная ст-ть с уч.НЗС (Авто)'!YO"&amp;$J$26),$C17,'Полная ст-ть с уч.НЗС (Авто)'!LN$11:INDIRECT("'Полная ст-ть с уч.НЗС (Авто)'!LN"&amp;$J$26))/$D17)</f>
        <v>0</v>
      </c>
      <c r="LO17" s="44">
        <f ca="1">IF($D17=0,0,SUMIF('Полная ст-ть с уч.НЗС (Авто)'!$YO$11:INDIRECT("'Полная ст-ть с уч.НЗС (Авто)'!YO"&amp;$J$26),$C17,'Полная ст-ть с уч.НЗС (Авто)'!LO$11:INDIRECT("'Полная ст-ть с уч.НЗС (Авто)'!LO"&amp;$J$26))/$D17)</f>
        <v>0</v>
      </c>
      <c r="LP17" s="44">
        <f ca="1">IF($D17=0,0,SUMIF('Полная ст-ть с уч.НЗС (Авто)'!$YO$11:INDIRECT("'Полная ст-ть с уч.НЗС (Авто)'!YO"&amp;$J$26),$C17,'Полная ст-ть с уч.НЗС (Авто)'!LP$11:INDIRECT("'Полная ст-ть с уч.НЗС (Авто)'!LP"&amp;$J$26))/$D17)</f>
        <v>0</v>
      </c>
      <c r="LQ17" s="44">
        <f ca="1">IF($D17=0,0,SUMIF('Полная ст-ть с уч.НЗС (Авто)'!$YO$11:INDIRECT("'Полная ст-ть с уч.НЗС (Авто)'!YO"&amp;$J$26),$C17,'Полная ст-ть с уч.НЗС (Авто)'!LQ$11:INDIRECT("'Полная ст-ть с уч.НЗС (Авто)'!LQ"&amp;$J$26))/$D17)</f>
        <v>0</v>
      </c>
      <c r="LR17" s="44">
        <f ca="1">IF($D17=0,0,SUMIF('Полная ст-ть с уч.НЗС (Авто)'!$YO$11:INDIRECT("'Полная ст-ть с уч.НЗС (Авто)'!YO"&amp;$J$26),$C17,'Полная ст-ть с уч.НЗС (Авто)'!LR$11:INDIRECT("'Полная ст-ть с уч.НЗС (Авто)'!LR"&amp;$J$26))/$D17)</f>
        <v>0</v>
      </c>
      <c r="LS17" s="44">
        <f ca="1">IF($D17=0,0,SUMIF('Полная ст-ть с уч.НЗС (Авто)'!$YO$11:INDIRECT("'Полная ст-ть с уч.НЗС (Авто)'!YO"&amp;$J$26),$C17,'Полная ст-ть с уч.НЗС (Авто)'!LS$11:INDIRECT("'Полная ст-ть с уч.НЗС (Авто)'!LS"&amp;$J$26))/$D17)</f>
        <v>0</v>
      </c>
      <c r="LT17" s="44">
        <f ca="1">IF($D17=0,0,SUMIF('Полная ст-ть с уч.НЗС (Авто)'!$YO$11:INDIRECT("'Полная ст-ть с уч.НЗС (Авто)'!YO"&amp;$J$26),$C17,'Полная ст-ть с уч.НЗС (Авто)'!LT$11:INDIRECT("'Полная ст-ть с уч.НЗС (Авто)'!LT"&amp;$J$26))/$D17)</f>
        <v>0</v>
      </c>
      <c r="LU17" s="44">
        <f ca="1">IF($D17=0,0,SUMIF('Полная ст-ть с уч.НЗС (Авто)'!$YO$11:INDIRECT("'Полная ст-ть с уч.НЗС (Авто)'!YO"&amp;$J$26),$C17,'Полная ст-ть с уч.НЗС (Авто)'!LU$11:INDIRECT("'Полная ст-ть с уч.НЗС (Авто)'!LU"&amp;$J$26))/$D17)</f>
        <v>0</v>
      </c>
      <c r="LV17" s="44">
        <f ca="1">IF($D17=0,0,SUMIF('Полная ст-ть с уч.НЗС (Авто)'!$YO$11:INDIRECT("'Полная ст-ть с уч.НЗС (Авто)'!YO"&amp;$J$26),$C17,'Полная ст-ть с уч.НЗС (Авто)'!LV$11:INDIRECT("'Полная ст-ть с уч.НЗС (Авто)'!LV"&amp;$J$26))/$D17)</f>
        <v>0</v>
      </c>
      <c r="LW17" s="44">
        <f ca="1">IF($D17=0,0,SUMIF('Полная ст-ть с уч.НЗС (Авто)'!$YO$11:INDIRECT("'Полная ст-ть с уч.НЗС (Авто)'!YO"&amp;$J$26),$C17,'Полная ст-ть с уч.НЗС (Авто)'!LW$11:INDIRECT("'Полная ст-ть с уч.НЗС (Авто)'!LW"&amp;$J$26))/$D17)</f>
        <v>0</v>
      </c>
      <c r="LX17" s="44">
        <f ca="1">IF($D17=0,0,SUMIF('Полная ст-ть с уч.НЗС (Авто)'!$YO$11:INDIRECT("'Полная ст-ть с уч.НЗС (Авто)'!YO"&amp;$J$26),$C17,'Полная ст-ть с уч.НЗС (Авто)'!LX$11:INDIRECT("'Полная ст-ть с уч.НЗС (Авто)'!LX"&amp;$J$26))/$D17)</f>
        <v>0</v>
      </c>
      <c r="LY17" s="44">
        <f ca="1">IF($D17=0,0,SUMIF('Полная ст-ть с уч.НЗС (Авто)'!$YO$11:INDIRECT("'Полная ст-ть с уч.НЗС (Авто)'!YO"&amp;$J$26),$C17,'Полная ст-ть с уч.НЗС (Авто)'!LY$11:INDIRECT("'Полная ст-ть с уч.НЗС (Авто)'!LY"&amp;$J$26))/$D17)</f>
        <v>0</v>
      </c>
      <c r="LZ17" s="44">
        <f ca="1">IF($D17=0,0,SUMIF('Полная ст-ть с уч.НЗС (Авто)'!$YO$11:INDIRECT("'Полная ст-ть с уч.НЗС (Авто)'!YO"&amp;$J$26),$C17,'Полная ст-ть с уч.НЗС (Авто)'!LZ$11:INDIRECT("'Полная ст-ть с уч.НЗС (Авто)'!LZ"&amp;$J$26))/$D17)</f>
        <v>0</v>
      </c>
      <c r="MA17" s="44">
        <f ca="1">IF($D17=0,0,SUMIF('Полная ст-ть с уч.НЗС (Авто)'!$YO$11:INDIRECT("'Полная ст-ть с уч.НЗС (Авто)'!YO"&amp;$J$26),$C17,'Полная ст-ть с уч.НЗС (Авто)'!MA$11:INDIRECT("'Полная ст-ть с уч.НЗС (Авто)'!MA"&amp;$J$26))/$D17)</f>
        <v>0</v>
      </c>
      <c r="MB17" s="44">
        <f ca="1">IF($D17=0,0,SUMIF('Полная ст-ть с уч.НЗС (Авто)'!$YO$11:INDIRECT("'Полная ст-ть с уч.НЗС (Авто)'!YO"&amp;$J$26),$C17,'Полная ст-ть с уч.НЗС (Авто)'!MB$11:INDIRECT("'Полная ст-ть с уч.НЗС (Авто)'!MB"&amp;$J$26))/$D17)</f>
        <v>0</v>
      </c>
      <c r="MC17" s="44">
        <f ca="1">IF($D17=0,0,SUMIF('Полная ст-ть с уч.НЗС (Авто)'!$YO$11:INDIRECT("'Полная ст-ть с уч.НЗС (Авто)'!YO"&amp;$J$26),$C17,'Полная ст-ть с уч.НЗС (Авто)'!MC$11:INDIRECT("'Полная ст-ть с уч.НЗС (Авто)'!MC"&amp;$J$26))/$D17)</f>
        <v>0</v>
      </c>
      <c r="MD17" s="44">
        <f ca="1">IF($D17=0,0,SUMIF('Полная ст-ть с уч.НЗС (Авто)'!$YO$11:INDIRECT("'Полная ст-ть с уч.НЗС (Авто)'!YO"&amp;$J$26),$C17,'Полная ст-ть с уч.НЗС (Авто)'!MD$11:INDIRECT("'Полная ст-ть с уч.НЗС (Авто)'!MD"&amp;$J$26))/$D17)</f>
        <v>0</v>
      </c>
      <c r="ME17" s="44">
        <f ca="1">IF($D17=0,0,SUMIF('Полная ст-ть с уч.НЗС (Авто)'!$YO$11:INDIRECT("'Полная ст-ть с уч.НЗС (Авто)'!YO"&amp;$J$26),$C17,'Полная ст-ть с уч.НЗС (Авто)'!ME$11:INDIRECT("'Полная ст-ть с уч.НЗС (Авто)'!ME"&amp;$J$26))/$D17)</f>
        <v>0</v>
      </c>
      <c r="MF17" s="44">
        <f ca="1">IF($D17=0,0,SUMIF('Полная ст-ть с уч.НЗС (Авто)'!$YO$11:INDIRECT("'Полная ст-ть с уч.НЗС (Авто)'!YO"&amp;$J$26),$C17,'Полная ст-ть с уч.НЗС (Авто)'!MF$11:INDIRECT("'Полная ст-ть с уч.НЗС (Авто)'!MF"&amp;$J$26))/$D17)</f>
        <v>0</v>
      </c>
      <c r="MG17" s="44">
        <f ca="1">IF($D17=0,0,SUMIF('Полная ст-ть с уч.НЗС (Авто)'!$YO$11:INDIRECT("'Полная ст-ть с уч.НЗС (Авто)'!YO"&amp;$J$26),$C17,'Полная ст-ть с уч.НЗС (Авто)'!MG$11:INDIRECT("'Полная ст-ть с уч.НЗС (Авто)'!MG"&amp;$J$26))/$D17)</f>
        <v>0</v>
      </c>
      <c r="MH17" s="44">
        <f ca="1">IF($D17=0,0,SUMIF('Полная ст-ть с уч.НЗС (Авто)'!$YO$11:INDIRECT("'Полная ст-ть с уч.НЗС (Авто)'!YO"&amp;$J$26),$C17,'Полная ст-ть с уч.НЗС (Авто)'!MH$11:INDIRECT("'Полная ст-ть с уч.НЗС (Авто)'!MH"&amp;$J$26))/$D17)</f>
        <v>0</v>
      </c>
      <c r="MI17" s="44">
        <f ca="1">IF($D17=0,0,SUMIF('Полная ст-ть с уч.НЗС (Авто)'!$YO$11:INDIRECT("'Полная ст-ть с уч.НЗС (Авто)'!YO"&amp;$J$26),$C17,'Полная ст-ть с уч.НЗС (Авто)'!MI$11:INDIRECT("'Полная ст-ть с уч.НЗС (Авто)'!MI"&amp;$J$26))/$D17)</f>
        <v>0</v>
      </c>
      <c r="MJ17" s="44">
        <f ca="1">IF($D17=0,0,SUMIF('Полная ст-ть с уч.НЗС (Авто)'!$YO$11:INDIRECT("'Полная ст-ть с уч.НЗС (Авто)'!YO"&amp;$J$26),$C17,'Полная ст-ть с уч.НЗС (Авто)'!MJ$11:INDIRECT("'Полная ст-ть с уч.НЗС (Авто)'!MJ"&amp;$J$26))/$D17)</f>
        <v>0</v>
      </c>
      <c r="MK17" s="44">
        <f ca="1">IF($D17=0,0,SUMIF('Полная ст-ть с уч.НЗС (Авто)'!$YO$11:INDIRECT("'Полная ст-ть с уч.НЗС (Авто)'!YO"&amp;$J$26),$C17,'Полная ст-ть с уч.НЗС (Авто)'!MK$11:INDIRECT("'Полная ст-ть с уч.НЗС (Авто)'!MK"&amp;$J$26))/$D17)</f>
        <v>0</v>
      </c>
      <c r="ML17" s="44">
        <f ca="1">IF($D17=0,0,SUMIF('Полная ст-ть с уч.НЗС (Авто)'!$YO$11:INDIRECT("'Полная ст-ть с уч.НЗС (Авто)'!YO"&amp;$J$26),$C17,'Полная ст-ть с уч.НЗС (Авто)'!ML$11:INDIRECT("'Полная ст-ть с уч.НЗС (Авто)'!ML"&amp;$J$26))/$D17)</f>
        <v>0</v>
      </c>
      <c r="MM17" s="44">
        <f ca="1">IF($D17=0,0,SUMIF('Полная ст-ть с уч.НЗС (Авто)'!$YO$11:INDIRECT("'Полная ст-ть с уч.НЗС (Авто)'!YO"&amp;$J$26),$C17,'Полная ст-ть с уч.НЗС (Авто)'!MM$11:INDIRECT("'Полная ст-ть с уч.НЗС (Авто)'!MM"&amp;$J$26))/$D17)</f>
        <v>0</v>
      </c>
      <c r="MN17" s="44">
        <f ca="1">IF($D17=0,0,SUMIF('Полная ст-ть с уч.НЗС (Авто)'!$YO$11:INDIRECT("'Полная ст-ть с уч.НЗС (Авто)'!YO"&amp;$J$26),$C17,'Полная ст-ть с уч.НЗС (Авто)'!MN$11:INDIRECT("'Полная ст-ть с уч.НЗС (Авто)'!MN"&amp;$J$26))/$D17)</f>
        <v>0</v>
      </c>
      <c r="MO17" s="44">
        <f ca="1">IF($D17=0,0,SUMIF('Полная ст-ть с уч.НЗС (Авто)'!$YO$11:INDIRECT("'Полная ст-ть с уч.НЗС (Авто)'!YO"&amp;$J$26),$C17,'Полная ст-ть с уч.НЗС (Авто)'!MO$11:INDIRECT("'Полная ст-ть с уч.НЗС (Авто)'!MO"&amp;$J$26))/$D17)</f>
        <v>0</v>
      </c>
      <c r="MP17" s="44">
        <f ca="1">IF($D17=0,0,SUMIF('Полная ст-ть с уч.НЗС (Авто)'!$YO$11:INDIRECT("'Полная ст-ть с уч.НЗС (Авто)'!YO"&amp;$J$26),$C17,'Полная ст-ть с уч.НЗС (Авто)'!MP$11:INDIRECT("'Полная ст-ть с уч.НЗС (Авто)'!MP"&amp;$J$26))/$D17)</f>
        <v>0</v>
      </c>
      <c r="MQ17" s="44">
        <f ca="1">IF($D17=0,0,SUMIF('Полная ст-ть с уч.НЗС (Авто)'!$YO$11:INDIRECT("'Полная ст-ть с уч.НЗС (Авто)'!YO"&amp;$J$26),$C17,'Полная ст-ть с уч.НЗС (Авто)'!MQ$11:INDIRECT("'Полная ст-ть с уч.НЗС (Авто)'!MQ"&amp;$J$26))/$D17)</f>
        <v>0</v>
      </c>
      <c r="MR17" s="44">
        <f ca="1">IF($D17=0,0,SUMIF('Полная ст-ть с уч.НЗС (Авто)'!$YO$11:INDIRECT("'Полная ст-ть с уч.НЗС (Авто)'!YO"&amp;$J$26),$C17,'Полная ст-ть с уч.НЗС (Авто)'!MR$11:INDIRECT("'Полная ст-ть с уч.НЗС (Авто)'!MR"&amp;$J$26))/$D17)</f>
        <v>0</v>
      </c>
      <c r="MS17" s="44">
        <f ca="1">IF($D17=0,0,SUMIF('Полная ст-ть с уч.НЗС (Авто)'!$YO$11:INDIRECT("'Полная ст-ть с уч.НЗС (Авто)'!YO"&amp;$J$26),$C17,'Полная ст-ть с уч.НЗС (Авто)'!MS$11:INDIRECT("'Полная ст-ть с уч.НЗС (Авто)'!MS"&amp;$J$26))/$D17)</f>
        <v>0</v>
      </c>
      <c r="MT17" s="44">
        <f ca="1">IF($D17=0,0,SUMIF('Полная ст-ть с уч.НЗС (Авто)'!$YO$11:INDIRECT("'Полная ст-ть с уч.НЗС (Авто)'!YO"&amp;$J$26),$C17,'Полная ст-ть с уч.НЗС (Авто)'!MT$11:INDIRECT("'Полная ст-ть с уч.НЗС (Авто)'!MT"&amp;$J$26))/$D17)</f>
        <v>0</v>
      </c>
      <c r="MU17" s="44">
        <f ca="1">IF($D17=0,0,SUMIF('Полная ст-ть с уч.НЗС (Авто)'!$YO$11:INDIRECT("'Полная ст-ть с уч.НЗС (Авто)'!YO"&amp;$J$26),$C17,'Полная ст-ть с уч.НЗС (Авто)'!MU$11:INDIRECT("'Полная ст-ть с уч.НЗС (Авто)'!MU"&amp;$J$26))/$D17)</f>
        <v>0</v>
      </c>
      <c r="MV17" s="44">
        <f ca="1">IF($D17=0,0,SUMIF('Полная ст-ть с уч.НЗС (Авто)'!$YO$11:INDIRECT("'Полная ст-ть с уч.НЗС (Авто)'!YO"&amp;$J$26),$C17,'Полная ст-ть с уч.НЗС (Авто)'!MV$11:INDIRECT("'Полная ст-ть с уч.НЗС (Авто)'!MV"&amp;$J$26))/$D17)</f>
        <v>0</v>
      </c>
      <c r="MW17" s="44">
        <f ca="1">IF($D17=0,0,SUMIF('Полная ст-ть с уч.НЗС (Авто)'!$YO$11:INDIRECT("'Полная ст-ть с уч.НЗС (Авто)'!YO"&amp;$J$26),$C17,'Полная ст-ть с уч.НЗС (Авто)'!MW$11:INDIRECT("'Полная ст-ть с уч.НЗС (Авто)'!MW"&amp;$J$26))/$D17)</f>
        <v>0</v>
      </c>
      <c r="MX17" s="44">
        <f ca="1">IF($D17=0,0,SUMIF('Полная ст-ть с уч.НЗС (Авто)'!$YO$11:INDIRECT("'Полная ст-ть с уч.НЗС (Авто)'!YO"&amp;$J$26),$C17,'Полная ст-ть с уч.НЗС (Авто)'!MX$11:INDIRECT("'Полная ст-ть с уч.НЗС (Авто)'!MX"&amp;$J$26))/$D17)</f>
        <v>0</v>
      </c>
      <c r="MY17" s="44">
        <f ca="1">IF($D17=0,0,SUMIF('Полная ст-ть с уч.НЗС (Авто)'!$YO$11:INDIRECT("'Полная ст-ть с уч.НЗС (Авто)'!YO"&amp;$J$26),$C17,'Полная ст-ть с уч.НЗС (Авто)'!MY$11:INDIRECT("'Полная ст-ть с уч.НЗС (Авто)'!MY"&amp;$J$26))/$D17)</f>
        <v>0</v>
      </c>
      <c r="MZ17" s="44">
        <f ca="1">IF($D17=0,0,SUMIF('Полная ст-ть с уч.НЗС (Авто)'!$YO$11:INDIRECT("'Полная ст-ть с уч.НЗС (Авто)'!YO"&amp;$J$26),$C17,'Полная ст-ть с уч.НЗС (Авто)'!MZ$11:INDIRECT("'Полная ст-ть с уч.НЗС (Авто)'!MZ"&amp;$J$26))/$D17)</f>
        <v>0</v>
      </c>
      <c r="NA17" s="44">
        <f ca="1">IF($D17=0,0,SUMIF('Полная ст-ть с уч.НЗС (Авто)'!$YO$11:INDIRECT("'Полная ст-ть с уч.НЗС (Авто)'!YO"&amp;$J$26),$C17,'Полная ст-ть с уч.НЗС (Авто)'!NA$11:INDIRECT("'Полная ст-ть с уч.НЗС (Авто)'!NA"&amp;$J$26))/$D17)</f>
        <v>0</v>
      </c>
      <c r="NB17" s="44">
        <f ca="1">IF($D17=0,0,SUMIF('Полная ст-ть с уч.НЗС (Авто)'!$YO$11:INDIRECT("'Полная ст-ть с уч.НЗС (Авто)'!YO"&amp;$J$26),$C17,'Полная ст-ть с уч.НЗС (Авто)'!NB$11:INDIRECT("'Полная ст-ть с уч.НЗС (Авто)'!NB"&amp;$J$26))/$D17)</f>
        <v>0</v>
      </c>
      <c r="NC17" s="44">
        <f ca="1">IF($D17=0,0,SUMIF('Полная ст-ть с уч.НЗС (Авто)'!$YO$11:INDIRECT("'Полная ст-ть с уч.НЗС (Авто)'!YO"&amp;$J$26),$C17,'Полная ст-ть с уч.НЗС (Авто)'!NC$11:INDIRECT("'Полная ст-ть с уч.НЗС (Авто)'!NC"&amp;$J$26))/$D17)</f>
        <v>0</v>
      </c>
      <c r="ND17" s="44">
        <f ca="1">IF($D17=0,0,SUMIF('Полная ст-ть с уч.НЗС (Авто)'!$YO$11:INDIRECT("'Полная ст-ть с уч.НЗС (Авто)'!YO"&amp;$J$26),$C17,'Полная ст-ть с уч.НЗС (Авто)'!ND$11:INDIRECT("'Полная ст-ть с уч.НЗС (Авто)'!ND"&amp;$J$26))/$D17)</f>
        <v>0</v>
      </c>
      <c r="NE17" s="44">
        <f ca="1">IF($D17=0,0,SUMIF('Полная ст-ть с уч.НЗС (Авто)'!$YO$11:INDIRECT("'Полная ст-ть с уч.НЗС (Авто)'!YO"&amp;$J$26),$C17,'Полная ст-ть с уч.НЗС (Авто)'!NE$11:INDIRECT("'Полная ст-ть с уч.НЗС (Авто)'!NE"&amp;$J$26))/$D17)</f>
        <v>0</v>
      </c>
      <c r="NF17" s="44">
        <f ca="1">IF($D17=0,0,SUMIF('Полная ст-ть с уч.НЗС (Авто)'!$YO$11:INDIRECT("'Полная ст-ть с уч.НЗС (Авто)'!YO"&amp;$J$26),$C17,'Полная ст-ть с уч.НЗС (Авто)'!NF$11:INDIRECT("'Полная ст-ть с уч.НЗС (Авто)'!NF"&amp;$J$26))/$D17)</f>
        <v>0</v>
      </c>
      <c r="NG17" s="44">
        <f ca="1">IF($D17=0,0,SUMIF('Полная ст-ть с уч.НЗС (Авто)'!$YO$11:INDIRECT("'Полная ст-ть с уч.НЗС (Авто)'!YO"&amp;$J$26),$C17,'Полная ст-ть с уч.НЗС (Авто)'!NG$11:INDIRECT("'Полная ст-ть с уч.НЗС (Авто)'!NG"&amp;$J$26))/$D17)</f>
        <v>0</v>
      </c>
      <c r="NH17" s="44">
        <f ca="1">IF($D17=0,0,SUMIF('Полная ст-ть с уч.НЗС (Авто)'!$YO$11:INDIRECT("'Полная ст-ть с уч.НЗС (Авто)'!YO"&amp;$J$26),$C17,'Полная ст-ть с уч.НЗС (Авто)'!NH$11:INDIRECT("'Полная ст-ть с уч.НЗС (Авто)'!NH"&amp;$J$26))/$D17)</f>
        <v>0</v>
      </c>
      <c r="NI17" s="44">
        <f ca="1">IF($D17=0,0,SUMIF('Полная ст-ть с уч.НЗС (Авто)'!$YO$11:INDIRECT("'Полная ст-ть с уч.НЗС (Авто)'!YO"&amp;$J$26),$C17,'Полная ст-ть с уч.НЗС (Авто)'!NI$11:INDIRECT("'Полная ст-ть с уч.НЗС (Авто)'!NI"&amp;$J$26))/$D17)</f>
        <v>0</v>
      </c>
      <c r="NJ17" s="44">
        <f ca="1">IF($D17=0,0,SUMIF('Полная ст-ть с уч.НЗС (Авто)'!$YO$11:INDIRECT("'Полная ст-ть с уч.НЗС (Авто)'!YO"&amp;$J$26),$C17,'Полная ст-ть с уч.НЗС (Авто)'!NJ$11:INDIRECT("'Полная ст-ть с уч.НЗС (Авто)'!NJ"&amp;$J$26))/$D17)</f>
        <v>0</v>
      </c>
      <c r="NK17" s="44">
        <f ca="1">IF($D17=0,0,SUMIF('Полная ст-ть с уч.НЗС (Авто)'!$YO$11:INDIRECT("'Полная ст-ть с уч.НЗС (Авто)'!YO"&amp;$J$26),$C17,'Полная ст-ть с уч.НЗС (Авто)'!NK$11:INDIRECT("'Полная ст-ть с уч.НЗС (Авто)'!NK"&amp;$J$26))/$D17)</f>
        <v>0</v>
      </c>
      <c r="NL17" s="44">
        <f ca="1">IF($D17=0,0,SUMIF('Полная ст-ть с уч.НЗС (Авто)'!$YO$11:INDIRECT("'Полная ст-ть с уч.НЗС (Авто)'!YO"&amp;$J$26),$C17,'Полная ст-ть с уч.НЗС (Авто)'!NL$11:INDIRECT("'Полная ст-ть с уч.НЗС (Авто)'!NL"&amp;$J$26))/$D17)</f>
        <v>0</v>
      </c>
      <c r="NM17" s="44">
        <f ca="1">IF($D17=0,0,SUMIF('Полная ст-ть с уч.НЗС (Авто)'!$YO$11:INDIRECT("'Полная ст-ть с уч.НЗС (Авто)'!YO"&amp;$J$26),$C17,'Полная ст-ть с уч.НЗС (Авто)'!NM$11:INDIRECT("'Полная ст-ть с уч.НЗС (Авто)'!NM"&amp;$J$26))/$D17)</f>
        <v>0</v>
      </c>
      <c r="NN17" s="44">
        <f ca="1">IF($D17=0,0,SUMIF('Полная ст-ть с уч.НЗС (Авто)'!$YO$11:INDIRECT("'Полная ст-ть с уч.НЗС (Авто)'!YO"&amp;$J$26),$C17,'Полная ст-ть с уч.НЗС (Авто)'!NN$11:INDIRECT("'Полная ст-ть с уч.НЗС (Авто)'!NN"&amp;$J$26))/$D17)</f>
        <v>0</v>
      </c>
      <c r="NO17" s="44">
        <f ca="1">IF($D17=0,0,SUMIF('Полная ст-ть с уч.НЗС (Авто)'!$YO$11:INDIRECT("'Полная ст-ть с уч.НЗС (Авто)'!YO"&amp;$J$26),$C17,'Полная ст-ть с уч.НЗС (Авто)'!NO$11:INDIRECT("'Полная ст-ть с уч.НЗС (Авто)'!NO"&amp;$J$26))/$D17)</f>
        <v>0</v>
      </c>
      <c r="NP17" s="44">
        <f ca="1">IF($D17=0,0,SUMIF('Полная ст-ть с уч.НЗС (Авто)'!$YO$11:INDIRECT("'Полная ст-ть с уч.НЗС (Авто)'!YO"&amp;$J$26),$C17,'Полная ст-ть с уч.НЗС (Авто)'!NP$11:INDIRECT("'Полная ст-ть с уч.НЗС (Авто)'!NP"&amp;$J$26))/$D17)</f>
        <v>0</v>
      </c>
      <c r="NQ17" s="44">
        <f ca="1">IF($D17=0,0,SUMIF('Полная ст-ть с уч.НЗС (Авто)'!$YO$11:INDIRECT("'Полная ст-ть с уч.НЗС (Авто)'!YO"&amp;$J$26),$C17,'Полная ст-ть с уч.НЗС (Авто)'!NQ$11:INDIRECT("'Полная ст-ть с уч.НЗС (Авто)'!NQ"&amp;$J$26))/$D17)</f>
        <v>0</v>
      </c>
      <c r="NR17" s="44">
        <f ca="1">IF($D17=0,0,SUMIF('Полная ст-ть с уч.НЗС (Авто)'!$YO$11:INDIRECT("'Полная ст-ть с уч.НЗС (Авто)'!YO"&amp;$J$26),$C17,'Полная ст-ть с уч.НЗС (Авто)'!NR$11:INDIRECT("'Полная ст-ть с уч.НЗС (Авто)'!NR"&amp;$J$26))/$D17)</f>
        <v>0</v>
      </c>
      <c r="NS17" s="44">
        <f ca="1">IF($D17=0,0,SUMIF('Полная ст-ть с уч.НЗС (Авто)'!$YO$11:INDIRECT("'Полная ст-ть с уч.НЗС (Авто)'!YO"&amp;$J$26),$C17,'Полная ст-ть с уч.НЗС (Авто)'!NS$11:INDIRECT("'Полная ст-ть с уч.НЗС (Авто)'!NS"&amp;$J$26))/$D17)</f>
        <v>0</v>
      </c>
      <c r="NT17" s="44">
        <f ca="1">IF($D17=0,0,SUMIF('Полная ст-ть с уч.НЗС (Авто)'!$YO$11:INDIRECT("'Полная ст-ть с уч.НЗС (Авто)'!YO"&amp;$J$26),$C17,'Полная ст-ть с уч.НЗС (Авто)'!NT$11:INDIRECT("'Полная ст-ть с уч.НЗС (Авто)'!NT"&amp;$J$26))/$D17)</f>
        <v>0</v>
      </c>
      <c r="NU17" s="44">
        <f ca="1">IF($D17=0,0,SUMIF('Полная ст-ть с уч.НЗС (Авто)'!$YO$11:INDIRECT("'Полная ст-ть с уч.НЗС (Авто)'!YO"&amp;$J$26),$C17,'Полная ст-ть с уч.НЗС (Авто)'!NU$11:INDIRECT("'Полная ст-ть с уч.НЗС (Авто)'!NU"&amp;$J$26))/$D17)</f>
        <v>0</v>
      </c>
      <c r="NV17" s="44">
        <f ca="1">IF($D17=0,0,SUMIF('Полная ст-ть с уч.НЗС (Авто)'!$YO$11:INDIRECT("'Полная ст-ть с уч.НЗС (Авто)'!YO"&amp;$J$26),$C17,'Полная ст-ть с уч.НЗС (Авто)'!NV$11:INDIRECT("'Полная ст-ть с уч.НЗС (Авто)'!NV"&amp;$J$26))/$D17)</f>
        <v>0</v>
      </c>
      <c r="NW17" s="44">
        <f ca="1">IF($D17=0,0,SUMIF('Полная ст-ть с уч.НЗС (Авто)'!$YO$11:INDIRECT("'Полная ст-ть с уч.НЗС (Авто)'!YO"&amp;$J$26),$C17,'Полная ст-ть с уч.НЗС (Авто)'!NW$11:INDIRECT("'Полная ст-ть с уч.НЗС (Авто)'!NW"&amp;$J$26))/$D17)</f>
        <v>0</v>
      </c>
      <c r="NX17" s="44">
        <f ca="1">IF($D17=0,0,SUMIF('Полная ст-ть с уч.НЗС (Авто)'!$YO$11:INDIRECT("'Полная ст-ть с уч.НЗС (Авто)'!YO"&amp;$J$26),$C17,'Полная ст-ть с уч.НЗС (Авто)'!NX$11:INDIRECT("'Полная ст-ть с уч.НЗС (Авто)'!NX"&amp;$J$26))/$D17)</f>
        <v>0</v>
      </c>
      <c r="NY17" s="44">
        <f ca="1">IF($D17=0,0,SUMIF('Полная ст-ть с уч.НЗС (Авто)'!$YO$11:INDIRECT("'Полная ст-ть с уч.НЗС (Авто)'!YO"&amp;$J$26),$C17,'Полная ст-ть с уч.НЗС (Авто)'!NY$11:INDIRECT("'Полная ст-ть с уч.НЗС (Авто)'!NY"&amp;$J$26))/$D17)</f>
        <v>0</v>
      </c>
      <c r="NZ17" s="44">
        <f ca="1">IF($D17=0,0,SUMIF('Полная ст-ть с уч.НЗС (Авто)'!$YO$11:INDIRECT("'Полная ст-ть с уч.НЗС (Авто)'!YO"&amp;$J$26),$C17,'Полная ст-ть с уч.НЗС (Авто)'!NZ$11:INDIRECT("'Полная ст-ть с уч.НЗС (Авто)'!NZ"&amp;$J$26))/$D17)</f>
        <v>0</v>
      </c>
      <c r="OA17" s="44">
        <f ca="1">IF($D17=0,0,SUMIF('Полная ст-ть с уч.НЗС (Авто)'!$YO$11:INDIRECT("'Полная ст-ть с уч.НЗС (Авто)'!YO"&amp;$J$26),$C17,'Полная ст-ть с уч.НЗС (Авто)'!OA$11:INDIRECT("'Полная ст-ть с уч.НЗС (Авто)'!OA"&amp;$J$26))/$D17)</f>
        <v>0</v>
      </c>
      <c r="OB17" s="44">
        <f ca="1">IF($D17=0,0,SUMIF('Полная ст-ть с уч.НЗС (Авто)'!$YO$11:INDIRECT("'Полная ст-ть с уч.НЗС (Авто)'!YO"&amp;$J$26),$C17,'Полная ст-ть с уч.НЗС (Авто)'!OB$11:INDIRECT("'Полная ст-ть с уч.НЗС (Авто)'!OB"&amp;$J$26))/$D17)</f>
        <v>0</v>
      </c>
      <c r="OC17" s="44">
        <f ca="1">IF($D17=0,0,SUMIF('Полная ст-ть с уч.НЗС (Авто)'!$YO$11:INDIRECT("'Полная ст-ть с уч.НЗС (Авто)'!YO"&amp;$J$26),$C17,'Полная ст-ть с уч.НЗС (Авто)'!OC$11:INDIRECT("'Полная ст-ть с уч.НЗС (Авто)'!OC"&amp;$J$26))/$D17)</f>
        <v>0</v>
      </c>
      <c r="OD17" s="44">
        <f ca="1">IF($D17=0,0,SUMIF('Полная ст-ть с уч.НЗС (Авто)'!$YO$11:INDIRECT("'Полная ст-ть с уч.НЗС (Авто)'!YO"&amp;$J$26),$C17,'Полная ст-ть с уч.НЗС (Авто)'!OD$11:INDIRECT("'Полная ст-ть с уч.НЗС (Авто)'!OD"&amp;$J$26))/$D17)</f>
        <v>0</v>
      </c>
      <c r="OE17" s="44">
        <f ca="1">IF($D17=0,0,SUMIF('Полная ст-ть с уч.НЗС (Авто)'!$YO$11:INDIRECT("'Полная ст-ть с уч.НЗС (Авто)'!YO"&amp;$J$26),$C17,'Полная ст-ть с уч.НЗС (Авто)'!OE$11:INDIRECT("'Полная ст-ть с уч.НЗС (Авто)'!OE"&amp;$J$26))/$D17)</f>
        <v>0</v>
      </c>
      <c r="OF17" s="44">
        <f ca="1">IF($D17=0,0,SUMIF('Полная ст-ть с уч.НЗС (Авто)'!$YO$11:INDIRECT("'Полная ст-ть с уч.НЗС (Авто)'!YO"&amp;$J$26),$C17,'Полная ст-ть с уч.НЗС (Авто)'!OF$11:INDIRECT("'Полная ст-ть с уч.НЗС (Авто)'!OF"&amp;$J$26))/$D17)</f>
        <v>0</v>
      </c>
      <c r="OG17" s="44">
        <f ca="1">IF($D17=0,0,SUMIF('Полная ст-ть с уч.НЗС (Авто)'!$YO$11:INDIRECT("'Полная ст-ть с уч.НЗС (Авто)'!YO"&amp;$J$26),$C17,'Полная ст-ть с уч.НЗС (Авто)'!OG$11:INDIRECT("'Полная ст-ть с уч.НЗС (Авто)'!OG"&amp;$J$26))/$D17)</f>
        <v>0</v>
      </c>
      <c r="OH17" s="44">
        <f ca="1">IF($D17=0,0,SUMIF('Полная ст-ть с уч.НЗС (Авто)'!$YO$11:INDIRECT("'Полная ст-ть с уч.НЗС (Авто)'!YO"&amp;$J$26),$C17,'Полная ст-ть с уч.НЗС (Авто)'!OH$11:INDIRECT("'Полная ст-ть с уч.НЗС (Авто)'!OH"&amp;$J$26))/$D17)</f>
        <v>0</v>
      </c>
      <c r="OI17" s="44">
        <f ca="1">IF($D17=0,0,SUMIF('Полная ст-ть с уч.НЗС (Авто)'!$YO$11:INDIRECT("'Полная ст-ть с уч.НЗС (Авто)'!YO"&amp;$J$26),$C17,'Полная ст-ть с уч.НЗС (Авто)'!OI$11:INDIRECT("'Полная ст-ть с уч.НЗС (Авто)'!OI"&amp;$J$26))/$D17)</f>
        <v>0</v>
      </c>
      <c r="OJ17" s="44">
        <f ca="1">IF($D17=0,0,SUMIF('Полная ст-ть с уч.НЗС (Авто)'!$YO$11:INDIRECT("'Полная ст-ть с уч.НЗС (Авто)'!YO"&amp;$J$26),$C17,'Полная ст-ть с уч.НЗС (Авто)'!OJ$11:INDIRECT("'Полная ст-ть с уч.НЗС (Авто)'!OJ"&amp;$J$26))/$D17)</f>
        <v>0</v>
      </c>
      <c r="OK17" s="44">
        <f ca="1">IF($D17=0,0,SUMIF('Полная ст-ть с уч.НЗС (Авто)'!$YO$11:INDIRECT("'Полная ст-ть с уч.НЗС (Авто)'!YO"&amp;$J$26),$C17,'Полная ст-ть с уч.НЗС (Авто)'!OK$11:INDIRECT("'Полная ст-ть с уч.НЗС (Авто)'!OK"&amp;$J$26))/$D17)</f>
        <v>0</v>
      </c>
      <c r="OL17" s="44">
        <f ca="1">IF($D17=0,0,SUMIF('Полная ст-ть с уч.НЗС (Авто)'!$YO$11:INDIRECT("'Полная ст-ть с уч.НЗС (Авто)'!YO"&amp;$J$26),$C17,'Полная ст-ть с уч.НЗС (Авто)'!OL$11:INDIRECT("'Полная ст-ть с уч.НЗС (Авто)'!OL"&amp;$J$26))/$D17)</f>
        <v>0</v>
      </c>
      <c r="OM17" s="44">
        <f ca="1">IF($D17=0,0,SUMIF('Полная ст-ть с уч.НЗС (Авто)'!$YO$11:INDIRECT("'Полная ст-ть с уч.НЗС (Авто)'!YO"&amp;$J$26),$C17,'Полная ст-ть с уч.НЗС (Авто)'!OM$11:INDIRECT("'Полная ст-ть с уч.НЗС (Авто)'!OM"&amp;$J$26))/$D17)</f>
        <v>0</v>
      </c>
      <c r="ON17" s="44">
        <f ca="1">IF($D17=0,0,SUMIF('Полная ст-ть с уч.НЗС (Авто)'!$YO$11:INDIRECT("'Полная ст-ть с уч.НЗС (Авто)'!YO"&amp;$J$26),$C17,'Полная ст-ть с уч.НЗС (Авто)'!ON$11:INDIRECT("'Полная ст-ть с уч.НЗС (Авто)'!ON"&amp;$J$26))/$D17)</f>
        <v>0</v>
      </c>
      <c r="OO17" s="44">
        <f ca="1">IF($D17=0,0,SUMIF('Полная ст-ть с уч.НЗС (Авто)'!$YO$11:INDIRECT("'Полная ст-ть с уч.НЗС (Авто)'!YO"&amp;$J$26),$C17,'Полная ст-ть с уч.НЗС (Авто)'!OO$11:INDIRECT("'Полная ст-ть с уч.НЗС (Авто)'!OO"&amp;$J$26))/$D17)</f>
        <v>0</v>
      </c>
      <c r="OP17" s="44">
        <f ca="1">IF($D17=0,0,SUMIF('Полная ст-ть с уч.НЗС (Авто)'!$YO$11:INDIRECT("'Полная ст-ть с уч.НЗС (Авто)'!YO"&amp;$J$26),$C17,'Полная ст-ть с уч.НЗС (Авто)'!OP$11:INDIRECT("'Полная ст-ть с уч.НЗС (Авто)'!OP"&amp;$J$26))/$D17)</f>
        <v>0</v>
      </c>
      <c r="OQ17" s="44">
        <f ca="1">IF($D17=0,0,SUMIF('Полная ст-ть с уч.НЗС (Авто)'!$YO$11:INDIRECT("'Полная ст-ть с уч.НЗС (Авто)'!YO"&amp;$J$26),$C17,'Полная ст-ть с уч.НЗС (Авто)'!OQ$11:INDIRECT("'Полная ст-ть с уч.НЗС (Авто)'!OQ"&amp;$J$26))/$D17)</f>
        <v>0</v>
      </c>
      <c r="OR17" s="44">
        <f ca="1">IF($D17=0,0,SUMIF('Полная ст-ть с уч.НЗС (Авто)'!$YO$11:INDIRECT("'Полная ст-ть с уч.НЗС (Авто)'!YO"&amp;$J$26),$C17,'Полная ст-ть с уч.НЗС (Авто)'!OR$11:INDIRECT("'Полная ст-ть с уч.НЗС (Авто)'!OR"&amp;$J$26))/$D17)</f>
        <v>0</v>
      </c>
      <c r="OS17" s="44">
        <f ca="1">IF($D17=0,0,SUMIF('Полная ст-ть с уч.НЗС (Авто)'!$YO$11:INDIRECT("'Полная ст-ть с уч.НЗС (Авто)'!YO"&amp;$J$26),$C17,'Полная ст-ть с уч.НЗС (Авто)'!OS$11:INDIRECT("'Полная ст-ть с уч.НЗС (Авто)'!OS"&amp;$J$26))/$D17)</f>
        <v>0</v>
      </c>
      <c r="OT17" s="44">
        <f ca="1">IF($D17=0,0,SUMIF('Полная ст-ть с уч.НЗС (Авто)'!$YO$11:INDIRECT("'Полная ст-ть с уч.НЗС (Авто)'!YO"&amp;$J$26),$C17,'Полная ст-ть с уч.НЗС (Авто)'!OT$11:INDIRECT("'Полная ст-ть с уч.НЗС (Авто)'!OT"&amp;$J$26))/$D17)</f>
        <v>0</v>
      </c>
      <c r="OU17" s="44">
        <f ca="1">IF($D17=0,0,SUMIF('Полная ст-ть с уч.НЗС (Авто)'!$YO$11:INDIRECT("'Полная ст-ть с уч.НЗС (Авто)'!YO"&amp;$J$26),$C17,'Полная ст-ть с уч.НЗС (Авто)'!OU$11:INDIRECT("'Полная ст-ть с уч.НЗС (Авто)'!OU"&amp;$J$26))/$D17)</f>
        <v>0</v>
      </c>
      <c r="OV17" s="44">
        <f ca="1">IF($D17=0,0,SUMIF('Полная ст-ть с уч.НЗС (Авто)'!$YO$11:INDIRECT("'Полная ст-ть с уч.НЗС (Авто)'!YO"&amp;$J$26),$C17,'Полная ст-ть с уч.НЗС (Авто)'!OV$11:INDIRECT("'Полная ст-ть с уч.НЗС (Авто)'!OV"&amp;$J$26))/$D17)</f>
        <v>0</v>
      </c>
      <c r="OW17" s="44">
        <f ca="1">IF($D17=0,0,SUMIF('Полная ст-ть с уч.НЗС (Авто)'!$YO$11:INDIRECT("'Полная ст-ть с уч.НЗС (Авто)'!YO"&amp;$J$26),$C17,'Полная ст-ть с уч.НЗС (Авто)'!OW$11:INDIRECT("'Полная ст-ть с уч.НЗС (Авто)'!OW"&amp;$J$26))/$D17)</f>
        <v>0</v>
      </c>
      <c r="OX17" s="44">
        <f ca="1">IF($D17=0,0,SUMIF('Полная ст-ть с уч.НЗС (Авто)'!$YO$11:INDIRECT("'Полная ст-ть с уч.НЗС (Авто)'!YO"&amp;$J$26),$C17,'Полная ст-ть с уч.НЗС (Авто)'!OX$11:INDIRECT("'Полная ст-ть с уч.НЗС (Авто)'!OX"&amp;$J$26))/$D17)</f>
        <v>0</v>
      </c>
      <c r="OY17" s="44">
        <f ca="1">IF($D17=0,0,SUMIF('Полная ст-ть с уч.НЗС (Авто)'!$YO$11:INDIRECT("'Полная ст-ть с уч.НЗС (Авто)'!YO"&amp;$J$26),$C17,'Полная ст-ть с уч.НЗС (Авто)'!OY$11:INDIRECT("'Полная ст-ть с уч.НЗС (Авто)'!OY"&amp;$J$26))/$D17)</f>
        <v>0</v>
      </c>
      <c r="OZ17" s="44">
        <f ca="1">IF($D17=0,0,SUMIF('Полная ст-ть с уч.НЗС (Авто)'!$YO$11:INDIRECT("'Полная ст-ть с уч.НЗС (Авто)'!YO"&amp;$J$26),$C17,'Полная ст-ть с уч.НЗС (Авто)'!OZ$11:INDIRECT("'Полная ст-ть с уч.НЗС (Авто)'!OZ"&amp;$J$26))/$D17)</f>
        <v>0</v>
      </c>
      <c r="PA17" s="44">
        <f ca="1">IF($D17=0,0,SUMIF('Полная ст-ть с уч.НЗС (Авто)'!$YO$11:INDIRECT("'Полная ст-ть с уч.НЗС (Авто)'!YO"&amp;$J$26),$C17,'Полная ст-ть с уч.НЗС (Авто)'!PA$11:INDIRECT("'Полная ст-ть с уч.НЗС (Авто)'!PA"&amp;$J$26))/$D17)</f>
        <v>0</v>
      </c>
      <c r="PB17" s="44">
        <f ca="1">IF($D17=0,0,SUMIF('Полная ст-ть с уч.НЗС (Авто)'!$YO$11:INDIRECT("'Полная ст-ть с уч.НЗС (Авто)'!YO"&amp;$J$26),$C17,'Полная ст-ть с уч.НЗС (Авто)'!PB$11:INDIRECT("'Полная ст-ть с уч.НЗС (Авто)'!PB"&amp;$J$26))/$D17)</f>
        <v>0</v>
      </c>
      <c r="PC17" s="44">
        <f ca="1">IF($D17=0,0,SUMIF('Полная ст-ть с уч.НЗС (Авто)'!$YO$11:INDIRECT("'Полная ст-ть с уч.НЗС (Авто)'!YO"&amp;$J$26),$C17,'Полная ст-ть с уч.НЗС (Авто)'!PC$11:INDIRECT("'Полная ст-ть с уч.НЗС (Авто)'!PC"&amp;$J$26))/$D17)</f>
        <v>0</v>
      </c>
      <c r="PD17" s="44">
        <f ca="1">IF($D17=0,0,SUMIF('Полная ст-ть с уч.НЗС (Авто)'!$YO$11:INDIRECT("'Полная ст-ть с уч.НЗС (Авто)'!YO"&amp;$J$26),$C17,'Полная ст-ть с уч.НЗС (Авто)'!PD$11:INDIRECT("'Полная ст-ть с уч.НЗС (Авто)'!PD"&amp;$J$26))/$D17)</f>
        <v>0</v>
      </c>
      <c r="PE17" s="44">
        <f ca="1">IF($D17=0,0,SUMIF('Полная ст-ть с уч.НЗС (Авто)'!$YO$11:INDIRECT("'Полная ст-ть с уч.НЗС (Авто)'!YO"&amp;$J$26),$C17,'Полная ст-ть с уч.НЗС (Авто)'!PE$11:INDIRECT("'Полная ст-ть с уч.НЗС (Авто)'!PE"&amp;$J$26))/$D17)</f>
        <v>0</v>
      </c>
      <c r="PF17" s="44">
        <f ca="1">IF($D17=0,0,SUMIF('Полная ст-ть с уч.НЗС (Авто)'!$YO$11:INDIRECT("'Полная ст-ть с уч.НЗС (Авто)'!YO"&amp;$J$26),$C17,'Полная ст-ть с уч.НЗС (Авто)'!PF$11:INDIRECT("'Полная ст-ть с уч.НЗС (Авто)'!PF"&amp;$J$26))/$D17)</f>
        <v>0</v>
      </c>
      <c r="PG17" s="44">
        <f ca="1">IF($D17=0,0,SUMIF('Полная ст-ть с уч.НЗС (Авто)'!$YO$11:INDIRECT("'Полная ст-ть с уч.НЗС (Авто)'!YO"&amp;$J$26),$C17,'Полная ст-ть с уч.НЗС (Авто)'!PG$11:INDIRECT("'Полная ст-ть с уч.НЗС (Авто)'!PG"&amp;$J$26))/$D17)</f>
        <v>0</v>
      </c>
      <c r="PH17" s="44">
        <f ca="1">IF($D17=0,0,SUMIF('Полная ст-ть с уч.НЗС (Авто)'!$YO$11:INDIRECT("'Полная ст-ть с уч.НЗС (Авто)'!YO"&amp;$J$26),$C17,'Полная ст-ть с уч.НЗС (Авто)'!PH$11:INDIRECT("'Полная ст-ть с уч.НЗС (Авто)'!PH"&amp;$J$26))/$D17)</f>
        <v>0</v>
      </c>
      <c r="PI17" s="44">
        <f ca="1">IF($D17=0,0,SUMIF('Полная ст-ть с уч.НЗС (Авто)'!$YO$11:INDIRECT("'Полная ст-ть с уч.НЗС (Авто)'!YO"&amp;$J$26),$C17,'Полная ст-ть с уч.НЗС (Авто)'!PI$11:INDIRECT("'Полная ст-ть с уч.НЗС (Авто)'!PI"&amp;$J$26))/$D17)</f>
        <v>0</v>
      </c>
      <c r="PJ17" s="44">
        <f ca="1">IF($D17=0,0,SUMIF('Полная ст-ть с уч.НЗС (Авто)'!$YO$11:INDIRECT("'Полная ст-ть с уч.НЗС (Авто)'!YO"&amp;$J$26),$C17,'Полная ст-ть с уч.НЗС (Авто)'!PJ$11:INDIRECT("'Полная ст-ть с уч.НЗС (Авто)'!PJ"&amp;$J$26))/$D17)</f>
        <v>0</v>
      </c>
      <c r="PK17" s="44">
        <f ca="1">IF($D17=0,0,SUMIF('Полная ст-ть с уч.НЗС (Авто)'!$YO$11:INDIRECT("'Полная ст-ть с уч.НЗС (Авто)'!YO"&amp;$J$26),$C17,'Полная ст-ть с уч.НЗС (Авто)'!PK$11:INDIRECT("'Полная ст-ть с уч.НЗС (Авто)'!PK"&amp;$J$26))/$D17)</f>
        <v>0</v>
      </c>
      <c r="PL17" s="44">
        <f ca="1">IF($D17=0,0,SUMIF('Полная ст-ть с уч.НЗС (Авто)'!$YO$11:INDIRECT("'Полная ст-ть с уч.НЗС (Авто)'!YO"&amp;$J$26),$C17,'Полная ст-ть с уч.НЗС (Авто)'!PL$11:INDIRECT("'Полная ст-ть с уч.НЗС (Авто)'!PL"&amp;$J$26))/$D17)</f>
        <v>0</v>
      </c>
      <c r="PM17" s="44">
        <f ca="1">IF($D17=0,0,SUMIF('Полная ст-ть с уч.НЗС (Авто)'!$YO$11:INDIRECT("'Полная ст-ть с уч.НЗС (Авто)'!YO"&amp;$J$26),$C17,'Полная ст-ть с уч.НЗС (Авто)'!PM$11:INDIRECT("'Полная ст-ть с уч.НЗС (Авто)'!PM"&amp;$J$26))/$D17)</f>
        <v>0</v>
      </c>
      <c r="PN17" s="44">
        <f ca="1">IF($D17=0,0,SUMIF('Полная ст-ть с уч.НЗС (Авто)'!$YO$11:INDIRECT("'Полная ст-ть с уч.НЗС (Авто)'!YO"&amp;$J$26),$C17,'Полная ст-ть с уч.НЗС (Авто)'!PN$11:INDIRECT("'Полная ст-ть с уч.НЗС (Авто)'!PN"&amp;$J$26))/$D17)</f>
        <v>0</v>
      </c>
      <c r="PO17" s="44">
        <f ca="1">IF($D17=0,0,SUMIF('Полная ст-ть с уч.НЗС (Авто)'!$YO$11:INDIRECT("'Полная ст-ть с уч.НЗС (Авто)'!YO"&amp;$J$26),$C17,'Полная ст-ть с уч.НЗС (Авто)'!PO$11:INDIRECT("'Полная ст-ть с уч.НЗС (Авто)'!PO"&amp;$J$26))/$D17)</f>
        <v>0</v>
      </c>
      <c r="PP17" s="44">
        <f ca="1">IF($D17=0,0,SUMIF('Полная ст-ть с уч.НЗС (Авто)'!$YO$11:INDIRECT("'Полная ст-ть с уч.НЗС (Авто)'!YO"&amp;$J$26),$C17,'Полная ст-ть с уч.НЗС (Авто)'!PP$11:INDIRECT("'Полная ст-ть с уч.НЗС (Авто)'!PP"&amp;$J$26))/$D17)</f>
        <v>0</v>
      </c>
      <c r="PQ17" s="44">
        <f ca="1">IF($D17=0,0,SUMIF('Полная ст-ть с уч.НЗС (Авто)'!$YO$11:INDIRECT("'Полная ст-ть с уч.НЗС (Авто)'!YO"&amp;$J$26),$C17,'Полная ст-ть с уч.НЗС (Авто)'!PQ$11:INDIRECT("'Полная ст-ть с уч.НЗС (Авто)'!PQ"&amp;$J$26))/$D17)</f>
        <v>0</v>
      </c>
      <c r="PR17" s="44">
        <f ca="1">IF($D17=0,0,SUMIF('Полная ст-ть с уч.НЗС (Авто)'!$YO$11:INDIRECT("'Полная ст-ть с уч.НЗС (Авто)'!YO"&amp;$J$26),$C17,'Полная ст-ть с уч.НЗС (Авто)'!PR$11:INDIRECT("'Полная ст-ть с уч.НЗС (Авто)'!PR"&amp;$J$26))/$D17)</f>
        <v>0</v>
      </c>
      <c r="PS17" s="44">
        <f ca="1">IF($D17=0,0,SUMIF('Полная ст-ть с уч.НЗС (Авто)'!$YO$11:INDIRECT("'Полная ст-ть с уч.НЗС (Авто)'!YO"&amp;$J$26),$C17,'Полная ст-ть с уч.НЗС (Авто)'!PS$11:INDIRECT("'Полная ст-ть с уч.НЗС (Авто)'!PS"&amp;$J$26))/$D17)</f>
        <v>0</v>
      </c>
      <c r="PT17" s="44">
        <f ca="1">IF($D17=0,0,SUMIF('Полная ст-ть с уч.НЗС (Авто)'!$YO$11:INDIRECT("'Полная ст-ть с уч.НЗС (Авто)'!YO"&amp;$J$26),$C17,'Полная ст-ть с уч.НЗС (Авто)'!PT$11:INDIRECT("'Полная ст-ть с уч.НЗС (Авто)'!PT"&amp;$J$26))/$D17)</f>
        <v>0</v>
      </c>
      <c r="PU17" s="44">
        <f ca="1">IF($D17=0,0,SUMIF('Полная ст-ть с уч.НЗС (Авто)'!$YO$11:INDIRECT("'Полная ст-ть с уч.НЗС (Авто)'!YO"&amp;$J$26),$C17,'Полная ст-ть с уч.НЗС (Авто)'!PU$11:INDIRECT("'Полная ст-ть с уч.НЗС (Авто)'!PU"&amp;$J$26))/$D17)</f>
        <v>0</v>
      </c>
      <c r="PV17" s="44">
        <f ca="1">IF($D17=0,0,SUMIF('Полная ст-ть с уч.НЗС (Авто)'!$YO$11:INDIRECT("'Полная ст-ть с уч.НЗС (Авто)'!YO"&amp;$J$26),$C17,'Полная ст-ть с уч.НЗС (Авто)'!PV$11:INDIRECT("'Полная ст-ть с уч.НЗС (Авто)'!PV"&amp;$J$26))/$D17)</f>
        <v>0</v>
      </c>
      <c r="PW17" s="44">
        <f ca="1">IF($D17=0,0,SUMIF('Полная ст-ть с уч.НЗС (Авто)'!$YO$11:INDIRECT("'Полная ст-ть с уч.НЗС (Авто)'!YO"&amp;$J$26),$C17,'Полная ст-ть с уч.НЗС (Авто)'!PW$11:INDIRECT("'Полная ст-ть с уч.НЗС (Авто)'!PW"&amp;$J$26))/$D17)</f>
        <v>0</v>
      </c>
      <c r="PX17" s="44">
        <f ca="1">IF($D17=0,0,SUMIF('Полная ст-ть с уч.НЗС (Авто)'!$YO$11:INDIRECT("'Полная ст-ть с уч.НЗС (Авто)'!YO"&amp;$J$26),$C17,'Полная ст-ть с уч.НЗС (Авто)'!PX$11:INDIRECT("'Полная ст-ть с уч.НЗС (Авто)'!PX"&amp;$J$26))/$D17)</f>
        <v>0</v>
      </c>
      <c r="PY17" s="44">
        <f ca="1">IF($D17=0,0,SUMIF('Полная ст-ть с уч.НЗС (Авто)'!$YO$11:INDIRECT("'Полная ст-ть с уч.НЗС (Авто)'!YO"&amp;$J$26),$C17,'Полная ст-ть с уч.НЗС (Авто)'!PY$11:INDIRECT("'Полная ст-ть с уч.НЗС (Авто)'!PY"&amp;$J$26))/$D17)</f>
        <v>0</v>
      </c>
      <c r="PZ17" s="44">
        <f ca="1">IF($D17=0,0,SUMIF('Полная ст-ть с уч.НЗС (Авто)'!$YO$11:INDIRECT("'Полная ст-ть с уч.НЗС (Авто)'!YO"&amp;$J$26),$C17,'Полная ст-ть с уч.НЗС (Авто)'!PZ$11:INDIRECT("'Полная ст-ть с уч.НЗС (Авто)'!PZ"&amp;$J$26))/$D17)</f>
        <v>0</v>
      </c>
      <c r="QA17" s="44">
        <f ca="1">IF($D17=0,0,SUMIF('Полная ст-ть с уч.НЗС (Авто)'!$YO$11:INDIRECT("'Полная ст-ть с уч.НЗС (Авто)'!YO"&amp;$J$26),$C17,'Полная ст-ть с уч.НЗС (Авто)'!QA$11:INDIRECT("'Полная ст-ть с уч.НЗС (Авто)'!QA"&amp;$J$26))/$D17)</f>
        <v>0</v>
      </c>
      <c r="QB17" s="44">
        <f ca="1">IF($D17=0,0,SUMIF('Полная ст-ть с уч.НЗС (Авто)'!$YO$11:INDIRECT("'Полная ст-ть с уч.НЗС (Авто)'!YO"&amp;$J$26),$C17,'Полная ст-ть с уч.НЗС (Авто)'!QB$11:INDIRECT("'Полная ст-ть с уч.НЗС (Авто)'!QB"&amp;$J$26))/$D17)</f>
        <v>0</v>
      </c>
      <c r="QC17" s="44">
        <f ca="1">IF($D17=0,0,SUMIF('Полная ст-ть с уч.НЗС (Авто)'!$YO$11:INDIRECT("'Полная ст-ть с уч.НЗС (Авто)'!YO"&amp;$J$26),$C17,'Полная ст-ть с уч.НЗС (Авто)'!QC$11:INDIRECT("'Полная ст-ть с уч.НЗС (Авто)'!QC"&amp;$J$26))/$D17)</f>
        <v>0</v>
      </c>
      <c r="QD17" s="44">
        <f ca="1">IF($D17=0,0,SUMIF('Полная ст-ть с уч.НЗС (Авто)'!$YO$11:INDIRECT("'Полная ст-ть с уч.НЗС (Авто)'!YO"&amp;$J$26),$C17,'Полная ст-ть с уч.НЗС (Авто)'!QD$11:INDIRECT("'Полная ст-ть с уч.НЗС (Авто)'!QD"&amp;$J$26))/$D17)</f>
        <v>0</v>
      </c>
      <c r="QE17" s="44">
        <f ca="1">IF($D17=0,0,SUMIF('Полная ст-ть с уч.НЗС (Авто)'!$YO$11:INDIRECT("'Полная ст-ть с уч.НЗС (Авто)'!YO"&amp;$J$26),$C17,'Полная ст-ть с уч.НЗС (Авто)'!QE$11:INDIRECT("'Полная ст-ть с уч.НЗС (Авто)'!QE"&amp;$J$26))/$D17)</f>
        <v>0</v>
      </c>
      <c r="QF17" s="44">
        <f ca="1">IF($D17=0,0,SUMIF('Полная ст-ть с уч.НЗС (Авто)'!$YO$11:INDIRECT("'Полная ст-ть с уч.НЗС (Авто)'!YO"&amp;$J$26),$C17,'Полная ст-ть с уч.НЗС (Авто)'!QF$11:INDIRECT("'Полная ст-ть с уч.НЗС (Авто)'!QF"&amp;$J$26))/$D17)</f>
        <v>0</v>
      </c>
      <c r="QG17" s="44">
        <f ca="1">IF($D17=0,0,SUMIF('Полная ст-ть с уч.НЗС (Авто)'!$YO$11:INDIRECT("'Полная ст-ть с уч.НЗС (Авто)'!YO"&amp;$J$26),$C17,'Полная ст-ть с уч.НЗС (Авто)'!QG$11:INDIRECT("'Полная ст-ть с уч.НЗС (Авто)'!QG"&amp;$J$26))/$D17)</f>
        <v>0</v>
      </c>
      <c r="QH17" s="44">
        <f ca="1">IF($D17=0,0,SUMIF('Полная ст-ть с уч.НЗС (Авто)'!$YO$11:INDIRECT("'Полная ст-ть с уч.НЗС (Авто)'!YO"&amp;$J$26),$C17,'Полная ст-ть с уч.НЗС (Авто)'!QH$11:INDIRECT("'Полная ст-ть с уч.НЗС (Авто)'!QH"&amp;$J$26))/$D17)</f>
        <v>0</v>
      </c>
      <c r="QI17" s="44">
        <f ca="1">IF($D17=0,0,SUMIF('Полная ст-ть с уч.НЗС (Авто)'!$YO$11:INDIRECT("'Полная ст-ть с уч.НЗС (Авто)'!YO"&amp;$J$26),$C17,'Полная ст-ть с уч.НЗС (Авто)'!QI$11:INDIRECT("'Полная ст-ть с уч.НЗС (Авто)'!QI"&amp;$J$26))/$D17)</f>
        <v>0</v>
      </c>
      <c r="QJ17" s="44">
        <f ca="1">IF($D17=0,0,SUMIF('Полная ст-ть с уч.НЗС (Авто)'!$YO$11:INDIRECT("'Полная ст-ть с уч.НЗС (Авто)'!YO"&amp;$J$26),$C17,'Полная ст-ть с уч.НЗС (Авто)'!QJ$11:INDIRECT("'Полная ст-ть с уч.НЗС (Авто)'!QJ"&amp;$J$26))/$D17)</f>
        <v>0</v>
      </c>
      <c r="QK17" s="44">
        <f ca="1">IF($D17=0,0,SUMIF('Полная ст-ть с уч.НЗС (Авто)'!$YO$11:INDIRECT("'Полная ст-ть с уч.НЗС (Авто)'!YO"&amp;$J$26),$C17,'Полная ст-ть с уч.НЗС (Авто)'!QK$11:INDIRECT("'Полная ст-ть с уч.НЗС (Авто)'!QK"&amp;$J$26))/$D17)</f>
        <v>0</v>
      </c>
      <c r="QL17" s="44">
        <f ca="1">IF($D17=0,0,SUMIF('Полная ст-ть с уч.НЗС (Авто)'!$YO$11:INDIRECT("'Полная ст-ть с уч.НЗС (Авто)'!YO"&amp;$J$26),$C17,'Полная ст-ть с уч.НЗС (Авто)'!QL$11:INDIRECT("'Полная ст-ть с уч.НЗС (Авто)'!QL"&amp;$J$26))/$D17)</f>
        <v>0</v>
      </c>
      <c r="QM17" s="44">
        <f ca="1">IF($D17=0,0,SUMIF('Полная ст-ть с уч.НЗС (Авто)'!$YO$11:INDIRECT("'Полная ст-ть с уч.НЗС (Авто)'!YO"&amp;$J$26),$C17,'Полная ст-ть с уч.НЗС (Авто)'!QM$11:INDIRECT("'Полная ст-ть с уч.НЗС (Авто)'!QM"&amp;$J$26))/$D17)</f>
        <v>0</v>
      </c>
      <c r="QN17" s="44">
        <f ca="1">IF($D17=0,0,SUMIF('Полная ст-ть с уч.НЗС (Авто)'!$YO$11:INDIRECT("'Полная ст-ть с уч.НЗС (Авто)'!YO"&amp;$J$26),$C17,'Полная ст-ть с уч.НЗС (Авто)'!QN$11:INDIRECT("'Полная ст-ть с уч.НЗС (Авто)'!QN"&amp;$J$26))/$D17)</f>
        <v>0</v>
      </c>
      <c r="QO17" s="44">
        <f ca="1">IF($D17=0,0,SUMIF('Полная ст-ть с уч.НЗС (Авто)'!$YO$11:INDIRECT("'Полная ст-ть с уч.НЗС (Авто)'!YO"&amp;$J$26),$C17,'Полная ст-ть с уч.НЗС (Авто)'!QO$11:INDIRECT("'Полная ст-ть с уч.НЗС (Авто)'!QO"&amp;$J$26))/$D17)</f>
        <v>0</v>
      </c>
      <c r="QP17" s="44">
        <f ca="1">IF($D17=0,0,SUMIF('Полная ст-ть с уч.НЗС (Авто)'!$YO$11:INDIRECT("'Полная ст-ть с уч.НЗС (Авто)'!YO"&amp;$J$26),$C17,'Полная ст-ть с уч.НЗС (Авто)'!QP$11:INDIRECT("'Полная ст-ть с уч.НЗС (Авто)'!QP"&amp;$J$26))/$D17)</f>
        <v>0</v>
      </c>
      <c r="QQ17" s="44">
        <f ca="1">IF($D17=0,0,SUMIF('Полная ст-ть с уч.НЗС (Авто)'!$YO$11:INDIRECT("'Полная ст-ть с уч.НЗС (Авто)'!YO"&amp;$J$26),$C17,'Полная ст-ть с уч.НЗС (Авто)'!QQ$11:INDIRECT("'Полная ст-ть с уч.НЗС (Авто)'!QQ"&amp;$J$26))/$D17)</f>
        <v>0</v>
      </c>
      <c r="QR17" s="44">
        <f ca="1">IF($D17=0,0,SUMIF('Полная ст-ть с уч.НЗС (Авто)'!$YO$11:INDIRECT("'Полная ст-ть с уч.НЗС (Авто)'!YO"&amp;$J$26),$C17,'Полная ст-ть с уч.НЗС (Авто)'!QR$11:INDIRECT("'Полная ст-ть с уч.НЗС (Авто)'!QR"&amp;$J$26))/$D17)</f>
        <v>0</v>
      </c>
      <c r="QS17" s="44">
        <f ca="1">IF($D17=0,0,SUMIF('Полная ст-ть с уч.НЗС (Авто)'!$YO$11:INDIRECT("'Полная ст-ть с уч.НЗС (Авто)'!YO"&amp;$J$26),$C17,'Полная ст-ть с уч.НЗС (Авто)'!QS$11:INDIRECT("'Полная ст-ть с уч.НЗС (Авто)'!QS"&amp;$J$26))/$D17)</f>
        <v>0</v>
      </c>
      <c r="QT17" s="44">
        <f ca="1">IF($D17=0,0,SUMIF('Полная ст-ть с уч.НЗС (Авто)'!$YO$11:INDIRECT("'Полная ст-ть с уч.НЗС (Авто)'!YO"&amp;$J$26),$C17,'Полная ст-ть с уч.НЗС (Авто)'!QT$11:INDIRECT("'Полная ст-ть с уч.НЗС (Авто)'!QT"&amp;$J$26))/$D17)</f>
        <v>0</v>
      </c>
      <c r="QU17" s="44">
        <f ca="1">IF($D17=0,0,SUMIF('Полная ст-ть с уч.НЗС (Авто)'!$YO$11:INDIRECT("'Полная ст-ть с уч.НЗС (Авто)'!YO"&amp;$J$26),$C17,'Полная ст-ть с уч.НЗС (Авто)'!QU$11:INDIRECT("'Полная ст-ть с уч.НЗС (Авто)'!QU"&amp;$J$26))/$D17)</f>
        <v>0</v>
      </c>
      <c r="QV17" s="44">
        <f ca="1">IF($D17=0,0,SUMIF('Полная ст-ть с уч.НЗС (Авто)'!$YO$11:INDIRECT("'Полная ст-ть с уч.НЗС (Авто)'!YO"&amp;$J$26),$C17,'Полная ст-ть с уч.НЗС (Авто)'!QV$11:INDIRECT("'Полная ст-ть с уч.НЗС (Авто)'!QV"&amp;$J$26))/$D17)</f>
        <v>0</v>
      </c>
      <c r="QW17" s="44">
        <f ca="1">IF($D17=0,0,SUMIF('Полная ст-ть с уч.НЗС (Авто)'!$YO$11:INDIRECT("'Полная ст-ть с уч.НЗС (Авто)'!YO"&amp;$J$26),$C17,'Полная ст-ть с уч.НЗС (Авто)'!QW$11:INDIRECT("'Полная ст-ть с уч.НЗС (Авто)'!QW"&amp;$J$26))/$D17)</f>
        <v>0</v>
      </c>
      <c r="QX17" s="44">
        <f ca="1">IF($D17=0,0,SUMIF('Полная ст-ть с уч.НЗС (Авто)'!$YO$11:INDIRECT("'Полная ст-ть с уч.НЗС (Авто)'!YO"&amp;$J$26),$C17,'Полная ст-ть с уч.НЗС (Авто)'!QX$11:INDIRECT("'Полная ст-ть с уч.НЗС (Авто)'!QX"&amp;$J$26))/$D17)</f>
        <v>0</v>
      </c>
      <c r="QY17" s="44">
        <f ca="1">IF($D17=0,0,SUMIF('Полная ст-ть с уч.НЗС (Авто)'!$YO$11:INDIRECT("'Полная ст-ть с уч.НЗС (Авто)'!YO"&amp;$J$26),$C17,'Полная ст-ть с уч.НЗС (Авто)'!QY$11:INDIRECT("'Полная ст-ть с уч.НЗС (Авто)'!QY"&amp;$J$26))/$D17)</f>
        <v>0</v>
      </c>
      <c r="QZ17" s="44">
        <f ca="1">IF($D17=0,0,SUMIF('Полная ст-ть с уч.НЗС (Авто)'!$YO$11:INDIRECT("'Полная ст-ть с уч.НЗС (Авто)'!YO"&amp;$J$26),$C17,'Полная ст-ть с уч.НЗС (Авто)'!QZ$11:INDIRECT("'Полная ст-ть с уч.НЗС (Авто)'!QZ"&amp;$J$26))/$D17)</f>
        <v>0</v>
      </c>
      <c r="RA17" s="44">
        <f ca="1">IF($D17=0,0,SUMIF('Полная ст-ть с уч.НЗС (Авто)'!$YO$11:INDIRECT("'Полная ст-ть с уч.НЗС (Авто)'!YO"&amp;$J$26),$C17,'Полная ст-ть с уч.НЗС (Авто)'!RA$11:INDIRECT("'Полная ст-ть с уч.НЗС (Авто)'!RA"&amp;$J$26))/$D17)</f>
        <v>0</v>
      </c>
      <c r="RB17" s="44">
        <f ca="1">IF($D17=0,0,SUMIF('Полная ст-ть с уч.НЗС (Авто)'!$YO$11:INDIRECT("'Полная ст-ть с уч.НЗС (Авто)'!YO"&amp;$J$26),$C17,'Полная ст-ть с уч.НЗС (Авто)'!RB$11:INDIRECT("'Полная ст-ть с уч.НЗС (Авто)'!RB"&amp;$J$26))/$D17)</f>
        <v>0</v>
      </c>
      <c r="RC17" s="44">
        <f ca="1">IF($D17=0,0,SUMIF('Полная ст-ть с уч.НЗС (Авто)'!$YO$11:INDIRECT("'Полная ст-ть с уч.НЗС (Авто)'!YO"&amp;$J$26),$C17,'Полная ст-ть с уч.НЗС (Авто)'!RC$11:INDIRECT("'Полная ст-ть с уч.НЗС (Авто)'!RC"&amp;$J$26))/$D17)</f>
        <v>0</v>
      </c>
      <c r="RD17" s="44">
        <f ca="1">IF($D17=0,0,SUMIF('Полная ст-ть с уч.НЗС (Авто)'!$YO$11:INDIRECT("'Полная ст-ть с уч.НЗС (Авто)'!YO"&amp;$J$26),$C17,'Полная ст-ть с уч.НЗС (Авто)'!RD$11:INDIRECT("'Полная ст-ть с уч.НЗС (Авто)'!RD"&amp;$J$26))/$D17)</f>
        <v>0</v>
      </c>
      <c r="RE17" s="44">
        <f ca="1">IF($D17=0,0,SUMIF('Полная ст-ть с уч.НЗС (Авто)'!$YO$11:INDIRECT("'Полная ст-ть с уч.НЗС (Авто)'!YO"&amp;$J$26),$C17,'Полная ст-ть с уч.НЗС (Авто)'!RE$11:INDIRECT("'Полная ст-ть с уч.НЗС (Авто)'!RE"&amp;$J$26))/$D17)</f>
        <v>0</v>
      </c>
      <c r="RF17" s="44">
        <f ca="1">IF($D17=0,0,SUMIF('Полная ст-ть с уч.НЗС (Авто)'!$YO$11:INDIRECT("'Полная ст-ть с уч.НЗС (Авто)'!YO"&amp;$J$26),$C17,'Полная ст-ть с уч.НЗС (Авто)'!RF$11:INDIRECT("'Полная ст-ть с уч.НЗС (Авто)'!RF"&amp;$J$26))/$D17)</f>
        <v>0</v>
      </c>
      <c r="RG17" s="44">
        <f ca="1">IF($D17=0,0,SUMIF('Полная ст-ть с уч.НЗС (Авто)'!$YO$11:INDIRECT("'Полная ст-ть с уч.НЗС (Авто)'!YO"&amp;$J$26),$C17,'Полная ст-ть с уч.НЗС (Авто)'!RG$11:INDIRECT("'Полная ст-ть с уч.НЗС (Авто)'!RG"&amp;$J$26))/$D17)</f>
        <v>0</v>
      </c>
      <c r="RH17" s="44">
        <f ca="1">IF($D17=0,0,SUMIF('Полная ст-ть с уч.НЗС (Авто)'!$YO$11:INDIRECT("'Полная ст-ть с уч.НЗС (Авто)'!YO"&amp;$J$26),$C17,'Полная ст-ть с уч.НЗС (Авто)'!RH$11:INDIRECT("'Полная ст-ть с уч.НЗС (Авто)'!RH"&amp;$J$26))/$D17)</f>
        <v>0</v>
      </c>
      <c r="RI17" s="44">
        <f ca="1">IF($D17=0,0,SUMIF('Полная ст-ть с уч.НЗС (Авто)'!$YO$11:INDIRECT("'Полная ст-ть с уч.НЗС (Авто)'!YO"&amp;$J$26),$C17,'Полная ст-ть с уч.НЗС (Авто)'!RI$11:INDIRECT("'Полная ст-ть с уч.НЗС (Авто)'!RI"&amp;$J$26))/$D17)</f>
        <v>0</v>
      </c>
      <c r="RJ17" s="44">
        <f ca="1">IF($D17=0,0,SUMIF('Полная ст-ть с уч.НЗС (Авто)'!$YO$11:INDIRECT("'Полная ст-ть с уч.НЗС (Авто)'!YO"&amp;$J$26),$C17,'Полная ст-ть с уч.НЗС (Авто)'!RJ$11:INDIRECT("'Полная ст-ть с уч.НЗС (Авто)'!RJ"&amp;$J$26))/$D17)</f>
        <v>0</v>
      </c>
      <c r="RK17" s="44">
        <f ca="1">IF($D17=0,0,SUMIF('Полная ст-ть с уч.НЗС (Авто)'!$YO$11:INDIRECT("'Полная ст-ть с уч.НЗС (Авто)'!YO"&amp;$J$26),$C17,'Полная ст-ть с уч.НЗС (Авто)'!RK$11:INDIRECT("'Полная ст-ть с уч.НЗС (Авто)'!RK"&amp;$J$26))/$D17)</f>
        <v>0</v>
      </c>
      <c r="RL17" s="44">
        <f ca="1">IF($D17=0,0,SUMIF('Полная ст-ть с уч.НЗС (Авто)'!$YO$11:INDIRECT("'Полная ст-ть с уч.НЗС (Авто)'!YO"&amp;$J$26),$C17,'Полная ст-ть с уч.НЗС (Авто)'!RL$11:INDIRECT("'Полная ст-ть с уч.НЗС (Авто)'!RL"&amp;$J$26))/$D17)</f>
        <v>0</v>
      </c>
      <c r="RM17" s="44">
        <f ca="1">IF($D17=0,0,SUMIF('Полная ст-ть с уч.НЗС (Авто)'!$YO$11:INDIRECT("'Полная ст-ть с уч.НЗС (Авто)'!YO"&amp;$J$26),$C17,'Полная ст-ть с уч.НЗС (Авто)'!RM$11:INDIRECT("'Полная ст-ть с уч.НЗС (Авто)'!RM"&amp;$J$26))/$D17)</f>
        <v>0</v>
      </c>
      <c r="RN17" s="44">
        <f ca="1">IF($D17=0,0,SUMIF('Полная ст-ть с уч.НЗС (Авто)'!$YO$11:INDIRECT("'Полная ст-ть с уч.НЗС (Авто)'!YO"&amp;$J$26),$C17,'Полная ст-ть с уч.НЗС (Авто)'!RN$11:INDIRECT("'Полная ст-ть с уч.НЗС (Авто)'!RN"&amp;$J$26))/$D17)</f>
        <v>0</v>
      </c>
      <c r="RO17" s="44">
        <f ca="1">IF($D17=0,0,SUMIF('Полная ст-ть с уч.НЗС (Авто)'!$YO$11:INDIRECT("'Полная ст-ть с уч.НЗС (Авто)'!YO"&amp;$J$26),$C17,'Полная ст-ть с уч.НЗС (Авто)'!RO$11:INDIRECT("'Полная ст-ть с уч.НЗС (Авто)'!RO"&amp;$J$26))/$D17)</f>
        <v>0</v>
      </c>
      <c r="RP17" s="44">
        <f ca="1">IF($D17=0,0,SUMIF('Полная ст-ть с уч.НЗС (Авто)'!$YO$11:INDIRECT("'Полная ст-ть с уч.НЗС (Авто)'!YO"&amp;$J$26),$C17,'Полная ст-ть с уч.НЗС (Авто)'!RP$11:INDIRECT("'Полная ст-ть с уч.НЗС (Авто)'!RP"&amp;$J$26))/$D17)</f>
        <v>0</v>
      </c>
      <c r="RQ17" s="44">
        <f ca="1">IF($D17=0,0,SUMIF('Полная ст-ть с уч.НЗС (Авто)'!$YO$11:INDIRECT("'Полная ст-ть с уч.НЗС (Авто)'!YO"&amp;$J$26),$C17,'Полная ст-ть с уч.НЗС (Авто)'!RQ$11:INDIRECT("'Полная ст-ть с уч.НЗС (Авто)'!RQ"&amp;$J$26))/$D17)</f>
        <v>0</v>
      </c>
      <c r="RR17" s="44">
        <f ca="1">IF($D17=0,0,SUMIF('Полная ст-ть с уч.НЗС (Авто)'!$YO$11:INDIRECT("'Полная ст-ть с уч.НЗС (Авто)'!YO"&amp;$J$26),$C17,'Полная ст-ть с уч.НЗС (Авто)'!RR$11:INDIRECT("'Полная ст-ть с уч.НЗС (Авто)'!RR"&amp;$J$26))/$D17)</f>
        <v>0</v>
      </c>
      <c r="RS17" s="44">
        <f ca="1">IF($D17=0,0,SUMIF('Полная ст-ть с уч.НЗС (Авто)'!$YO$11:INDIRECT("'Полная ст-ть с уч.НЗС (Авто)'!YO"&amp;$J$26),$C17,'Полная ст-ть с уч.НЗС (Авто)'!RS$11:INDIRECT("'Полная ст-ть с уч.НЗС (Авто)'!RS"&amp;$J$26))/$D17)</f>
        <v>0</v>
      </c>
      <c r="RT17" s="44">
        <f ca="1">IF($D17=0,0,SUMIF('Полная ст-ть с уч.НЗС (Авто)'!$YO$11:INDIRECT("'Полная ст-ть с уч.НЗС (Авто)'!YO"&amp;$J$26),$C17,'Полная ст-ть с уч.НЗС (Авто)'!RT$11:INDIRECT("'Полная ст-ть с уч.НЗС (Авто)'!RT"&amp;$J$26))/$D17)</f>
        <v>0</v>
      </c>
      <c r="RU17" s="44">
        <f ca="1">IF($D17=0,0,SUMIF('Полная ст-ть с уч.НЗС (Авто)'!$YO$11:INDIRECT("'Полная ст-ть с уч.НЗС (Авто)'!YO"&amp;$J$26),$C17,'Полная ст-ть с уч.НЗС (Авто)'!RU$11:INDIRECT("'Полная ст-ть с уч.НЗС (Авто)'!RU"&amp;$J$26))/$D17)</f>
        <v>0</v>
      </c>
      <c r="RV17" s="44">
        <f ca="1">IF($D17=0,0,SUMIF('Полная ст-ть с уч.НЗС (Авто)'!$YO$11:INDIRECT("'Полная ст-ть с уч.НЗС (Авто)'!YO"&amp;$J$26),$C17,'Полная ст-ть с уч.НЗС (Авто)'!RV$11:INDIRECT("'Полная ст-ть с уч.НЗС (Авто)'!RV"&amp;$J$26))/$D17)</f>
        <v>0</v>
      </c>
      <c r="RW17" s="44">
        <f ca="1">IF($D17=0,0,SUMIF('Полная ст-ть с уч.НЗС (Авто)'!$YO$11:INDIRECT("'Полная ст-ть с уч.НЗС (Авто)'!YO"&amp;$J$26),$C17,'Полная ст-ть с уч.НЗС (Авто)'!RW$11:INDIRECT("'Полная ст-ть с уч.НЗС (Авто)'!RW"&amp;$J$26))/$D17)</f>
        <v>0</v>
      </c>
      <c r="RX17" s="44">
        <f ca="1">IF($D17=0,0,SUMIF('Полная ст-ть с уч.НЗС (Авто)'!$YO$11:INDIRECT("'Полная ст-ть с уч.НЗС (Авто)'!YO"&amp;$J$26),$C17,'Полная ст-ть с уч.НЗС (Авто)'!RX$11:INDIRECT("'Полная ст-ть с уч.НЗС (Авто)'!RX"&amp;$J$26))/$D17)</f>
        <v>0</v>
      </c>
      <c r="RY17" s="44">
        <f ca="1">IF($D17=0,0,SUMIF('Полная ст-ть с уч.НЗС (Авто)'!$YO$11:INDIRECT("'Полная ст-ть с уч.НЗС (Авто)'!YO"&amp;$J$26),$C17,'Полная ст-ть с уч.НЗС (Авто)'!RY$11:INDIRECT("'Полная ст-ть с уч.НЗС (Авто)'!RY"&amp;$J$26))/$D17)</f>
        <v>0</v>
      </c>
      <c r="RZ17" s="44">
        <f ca="1">IF($D17=0,0,SUMIF('Полная ст-ть с уч.НЗС (Авто)'!$YO$11:INDIRECT("'Полная ст-ть с уч.НЗС (Авто)'!YO"&amp;$J$26),$C17,'Полная ст-ть с уч.НЗС (Авто)'!RZ$11:INDIRECT("'Полная ст-ть с уч.НЗС (Авто)'!RZ"&amp;$J$26))/$D17)</f>
        <v>0</v>
      </c>
      <c r="SA17" s="44">
        <f ca="1">IF($D17=0,0,SUMIF('Полная ст-ть с уч.НЗС (Авто)'!$YO$11:INDIRECT("'Полная ст-ть с уч.НЗС (Авто)'!YO"&amp;$J$26),$C17,'Полная ст-ть с уч.НЗС (Авто)'!SA$11:INDIRECT("'Полная ст-ть с уч.НЗС (Авто)'!SA"&amp;$J$26))/$D17)</f>
        <v>0</v>
      </c>
      <c r="SB17" s="44">
        <f ca="1">IF($D17=0,0,SUMIF('Полная ст-ть с уч.НЗС (Авто)'!$YO$11:INDIRECT("'Полная ст-ть с уч.НЗС (Авто)'!YO"&amp;$J$26),$C17,'Полная ст-ть с уч.НЗС (Авто)'!SB$11:INDIRECT("'Полная ст-ть с уч.НЗС (Авто)'!SB"&amp;$J$26))/$D17)</f>
        <v>0</v>
      </c>
      <c r="SC17" s="44">
        <f ca="1">IF($D17=0,0,SUMIF('Полная ст-ть с уч.НЗС (Авто)'!$YO$11:INDIRECT("'Полная ст-ть с уч.НЗС (Авто)'!YO"&amp;$J$26),$C17,'Полная ст-ть с уч.НЗС (Авто)'!SC$11:INDIRECT("'Полная ст-ть с уч.НЗС (Авто)'!SC"&amp;$J$26))/$D17)</f>
        <v>0</v>
      </c>
      <c r="SD17" s="44">
        <f ca="1">IF($D17=0,0,SUMIF('Полная ст-ть с уч.НЗС (Авто)'!$YO$11:INDIRECT("'Полная ст-ть с уч.НЗС (Авто)'!YO"&amp;$J$26),$C17,'Полная ст-ть с уч.НЗС (Авто)'!SD$11:INDIRECT("'Полная ст-ть с уч.НЗС (Авто)'!SD"&amp;$J$26))/$D17)</f>
        <v>0</v>
      </c>
      <c r="SE17" s="44">
        <f ca="1">IF($D17=0,0,SUMIF('Полная ст-ть с уч.НЗС (Авто)'!$YO$11:INDIRECT("'Полная ст-ть с уч.НЗС (Авто)'!YO"&amp;$J$26),$C17,'Полная ст-ть с уч.НЗС (Авто)'!SE$11:INDIRECT("'Полная ст-ть с уч.НЗС (Авто)'!SE"&amp;$J$26))/$D17)</f>
        <v>0</v>
      </c>
      <c r="SF17" s="44">
        <f ca="1">IF($D17=0,0,SUMIF('Полная ст-ть с уч.НЗС (Авто)'!$YO$11:INDIRECT("'Полная ст-ть с уч.НЗС (Авто)'!YO"&amp;$J$26),$C17,'Полная ст-ть с уч.НЗС (Авто)'!SF$11:INDIRECT("'Полная ст-ть с уч.НЗС (Авто)'!SF"&amp;$J$26))/$D17)</f>
        <v>0</v>
      </c>
      <c r="SG17" s="44">
        <f ca="1">IF($D17=0,0,SUMIF('Полная ст-ть с уч.НЗС (Авто)'!$YO$11:INDIRECT("'Полная ст-ть с уч.НЗС (Авто)'!YO"&amp;$J$26),$C17,'Полная ст-ть с уч.НЗС (Авто)'!SG$11:INDIRECT("'Полная ст-ть с уч.НЗС (Авто)'!SG"&amp;$J$26))/$D17)</f>
        <v>0</v>
      </c>
      <c r="SH17" s="44">
        <f ca="1">IF($D17=0,0,SUMIF('Полная ст-ть с уч.НЗС (Авто)'!$YO$11:INDIRECT("'Полная ст-ть с уч.НЗС (Авто)'!YO"&amp;$J$26),$C17,'Полная ст-ть с уч.НЗС (Авто)'!SH$11:INDIRECT("'Полная ст-ть с уч.НЗС (Авто)'!SH"&amp;$J$26))/$D17)</f>
        <v>0</v>
      </c>
      <c r="SI17" s="44">
        <f ca="1">IF($D17=0,0,SUMIF('Полная ст-ть с уч.НЗС (Авто)'!$YO$11:INDIRECT("'Полная ст-ть с уч.НЗС (Авто)'!YO"&amp;$J$26),$C17,'Полная ст-ть с уч.НЗС (Авто)'!SI$11:INDIRECT("'Полная ст-ть с уч.НЗС (Авто)'!SI"&amp;$J$26))/$D17)</f>
        <v>0</v>
      </c>
      <c r="SJ17" s="44">
        <f ca="1">IF($D17=0,0,SUMIF('Полная ст-ть с уч.НЗС (Авто)'!$YO$11:INDIRECT("'Полная ст-ть с уч.НЗС (Авто)'!YO"&amp;$J$26),$C17,'Полная ст-ть с уч.НЗС (Авто)'!SJ$11:INDIRECT("'Полная ст-ть с уч.НЗС (Авто)'!SJ"&amp;$J$26))/$D17)</f>
        <v>0</v>
      </c>
      <c r="SK17" s="44">
        <f ca="1">IF($D17=0,0,SUMIF('Полная ст-ть с уч.НЗС (Авто)'!$YO$11:INDIRECT("'Полная ст-ть с уч.НЗС (Авто)'!YO"&amp;$J$26),$C17,'Полная ст-ть с уч.НЗС (Авто)'!SK$11:INDIRECT("'Полная ст-ть с уч.НЗС (Авто)'!SK"&amp;$J$26))/$D17)</f>
        <v>0</v>
      </c>
      <c r="SL17" s="44">
        <f ca="1">IF($D17=0,0,SUMIF('Полная ст-ть с уч.НЗС (Авто)'!$YO$11:INDIRECT("'Полная ст-ть с уч.НЗС (Авто)'!YO"&amp;$J$26),$C17,'Полная ст-ть с уч.НЗС (Авто)'!SL$11:INDIRECT("'Полная ст-ть с уч.НЗС (Авто)'!SL"&amp;$J$26))/$D17)</f>
        <v>0</v>
      </c>
      <c r="SM17" s="44">
        <f ca="1">IF($D17=0,0,SUMIF('Полная ст-ть с уч.НЗС (Авто)'!$YO$11:INDIRECT("'Полная ст-ть с уч.НЗС (Авто)'!YO"&amp;$J$26),$C17,'Полная ст-ть с уч.НЗС (Авто)'!SM$11:INDIRECT("'Полная ст-ть с уч.НЗС (Авто)'!SM"&amp;$J$26))/$D17)</f>
        <v>0</v>
      </c>
      <c r="SN17" s="44">
        <f ca="1">IF($D17=0,0,SUMIF('Полная ст-ть с уч.НЗС (Авто)'!$YO$11:INDIRECT("'Полная ст-ть с уч.НЗС (Авто)'!YO"&amp;$J$26),$C17,'Полная ст-ть с уч.НЗС (Авто)'!SN$11:INDIRECT("'Полная ст-ть с уч.НЗС (Авто)'!SN"&amp;$J$26))/$D17)</f>
        <v>0</v>
      </c>
      <c r="SO17" s="44">
        <f ca="1">IF($D17=0,0,SUMIF('Полная ст-ть с уч.НЗС (Авто)'!$YO$11:INDIRECT("'Полная ст-ть с уч.НЗС (Авто)'!YO"&amp;$J$26),$C17,'Полная ст-ть с уч.НЗС (Авто)'!SO$11:INDIRECT("'Полная ст-ть с уч.НЗС (Авто)'!SO"&amp;$J$26))/$D17)</f>
        <v>0</v>
      </c>
      <c r="SP17" s="44">
        <f ca="1">IF($D17=0,0,SUMIF('Полная ст-ть с уч.НЗС (Авто)'!$YO$11:INDIRECT("'Полная ст-ть с уч.НЗС (Авто)'!YO"&amp;$J$26),$C17,'Полная ст-ть с уч.НЗС (Авто)'!SP$11:INDIRECT("'Полная ст-ть с уч.НЗС (Авто)'!SP"&amp;$J$26))/$D17)</f>
        <v>0</v>
      </c>
      <c r="SQ17" s="44">
        <f ca="1">IF($D17=0,0,SUMIF('Полная ст-ть с уч.НЗС (Авто)'!$YO$11:INDIRECT("'Полная ст-ть с уч.НЗС (Авто)'!YO"&amp;$J$26),$C17,'Полная ст-ть с уч.НЗС (Авто)'!SQ$11:INDIRECT("'Полная ст-ть с уч.НЗС (Авто)'!SQ"&amp;$J$26))/$D17)</f>
        <v>0</v>
      </c>
      <c r="SR17" s="44">
        <f ca="1">IF($D17=0,0,SUMIF('Полная ст-ть с уч.НЗС (Авто)'!$YO$11:INDIRECT("'Полная ст-ть с уч.НЗС (Авто)'!YO"&amp;$J$26),$C17,'Полная ст-ть с уч.НЗС (Авто)'!SR$11:INDIRECT("'Полная ст-ть с уч.НЗС (Авто)'!SR"&amp;$J$26))/$D17)</f>
        <v>0</v>
      </c>
      <c r="SS17" s="44">
        <f ca="1">IF($D17=0,0,SUMIF('Полная ст-ть с уч.НЗС (Авто)'!$YO$11:INDIRECT("'Полная ст-ть с уч.НЗС (Авто)'!YO"&amp;$J$26),$C17,'Полная ст-ть с уч.НЗС (Авто)'!SS$11:INDIRECT("'Полная ст-ть с уч.НЗС (Авто)'!SS"&amp;$J$26))/$D17)</f>
        <v>0</v>
      </c>
      <c r="ST17" s="44">
        <f ca="1">IF($D17=0,0,SUMIF('Полная ст-ть с уч.НЗС (Авто)'!$YO$11:INDIRECT("'Полная ст-ть с уч.НЗС (Авто)'!YO"&amp;$J$26),$C17,'Полная ст-ть с уч.НЗС (Авто)'!ST$11:INDIRECT("'Полная ст-ть с уч.НЗС (Авто)'!ST"&amp;$J$26))/$D17)</f>
        <v>0</v>
      </c>
      <c r="SU17" s="44">
        <f ca="1">IF($D17=0,0,SUMIF('Полная ст-ть с уч.НЗС (Авто)'!$YO$11:INDIRECT("'Полная ст-ть с уч.НЗС (Авто)'!YO"&amp;$J$26),$C17,'Полная ст-ть с уч.НЗС (Авто)'!SU$11:INDIRECT("'Полная ст-ть с уч.НЗС (Авто)'!SU"&amp;$J$26))/$D17)</f>
        <v>0</v>
      </c>
      <c r="SV17" s="44">
        <f ca="1">IF($D17=0,0,SUMIF('Полная ст-ть с уч.НЗС (Авто)'!$YO$11:INDIRECT("'Полная ст-ть с уч.НЗС (Авто)'!YO"&amp;$J$26),$C17,'Полная ст-ть с уч.НЗС (Авто)'!SV$11:INDIRECT("'Полная ст-ть с уч.НЗС (Авто)'!SV"&amp;$J$26))/$D17)</f>
        <v>0</v>
      </c>
      <c r="SW17" s="44">
        <f ca="1">IF($D17=0,0,SUMIF('Полная ст-ть с уч.НЗС (Авто)'!$YO$11:INDIRECT("'Полная ст-ть с уч.НЗС (Авто)'!YO"&amp;$J$26),$C17,'Полная ст-ть с уч.НЗС (Авто)'!SW$11:INDIRECT("'Полная ст-ть с уч.НЗС (Авто)'!SW"&amp;$J$26))/$D17)</f>
        <v>0</v>
      </c>
      <c r="SX17" s="44">
        <f ca="1">IF($D17=0,0,SUMIF('Полная ст-ть с уч.НЗС (Авто)'!$YO$11:INDIRECT("'Полная ст-ть с уч.НЗС (Авто)'!YO"&amp;$J$26),$C17,'Полная ст-ть с уч.НЗС (Авто)'!SX$11:INDIRECT("'Полная ст-ть с уч.НЗС (Авто)'!SX"&amp;$J$26))/$D17)</f>
        <v>0</v>
      </c>
      <c r="SY17" s="44">
        <f ca="1">IF($D17=0,0,SUMIF('Полная ст-ть с уч.НЗС (Авто)'!$YO$11:INDIRECT("'Полная ст-ть с уч.НЗС (Авто)'!YO"&amp;$J$26),$C17,'Полная ст-ть с уч.НЗС (Авто)'!SY$11:INDIRECT("'Полная ст-ть с уч.НЗС (Авто)'!SY"&amp;$J$26))/$D17)</f>
        <v>0</v>
      </c>
      <c r="SZ17" s="44">
        <f ca="1">IF($D17=0,0,SUMIF('Полная ст-ть с уч.НЗС (Авто)'!$YO$11:INDIRECT("'Полная ст-ть с уч.НЗС (Авто)'!YO"&amp;$J$26),$C17,'Полная ст-ть с уч.НЗС (Авто)'!SZ$11:INDIRECT("'Полная ст-ть с уч.НЗС (Авто)'!SZ"&amp;$J$26))/$D17)</f>
        <v>0</v>
      </c>
      <c r="TA17" s="44">
        <f ca="1">IF($D17=0,0,SUMIF('Полная ст-ть с уч.НЗС (Авто)'!$YO$11:INDIRECT("'Полная ст-ть с уч.НЗС (Авто)'!YO"&amp;$J$26),$C17,'Полная ст-ть с уч.НЗС (Авто)'!TA$11:INDIRECT("'Полная ст-ть с уч.НЗС (Авто)'!TA"&amp;$J$26))/$D17)</f>
        <v>0</v>
      </c>
      <c r="TB17" s="44">
        <f ca="1">IF($D17=0,0,SUMIF('Полная ст-ть с уч.НЗС (Авто)'!$YO$11:INDIRECT("'Полная ст-ть с уч.НЗС (Авто)'!YO"&amp;$J$26),$C17,'Полная ст-ть с уч.НЗС (Авто)'!TB$11:INDIRECT("'Полная ст-ть с уч.НЗС (Авто)'!TB"&amp;$J$26))/$D17)</f>
        <v>0</v>
      </c>
      <c r="TC17" s="44">
        <f ca="1">IF($D17=0,0,SUMIF('Полная ст-ть с уч.НЗС (Авто)'!$YO$11:INDIRECT("'Полная ст-ть с уч.НЗС (Авто)'!YO"&amp;$J$26),$C17,'Полная ст-ть с уч.НЗС (Авто)'!TC$11:INDIRECT("'Полная ст-ть с уч.НЗС (Авто)'!TC"&amp;$J$26))/$D17)</f>
        <v>0</v>
      </c>
      <c r="TD17" s="44">
        <f ca="1">IF($D17=0,0,SUMIF('Полная ст-ть с уч.НЗС (Авто)'!$YO$11:INDIRECT("'Полная ст-ть с уч.НЗС (Авто)'!YO"&amp;$J$26),$C17,'Полная ст-ть с уч.НЗС (Авто)'!TD$11:INDIRECT("'Полная ст-ть с уч.НЗС (Авто)'!TD"&amp;$J$26))/$D17)</f>
        <v>0</v>
      </c>
      <c r="TE17" s="44">
        <f ca="1">IF($D17=0,0,SUMIF('Полная ст-ть с уч.НЗС (Авто)'!$YO$11:INDIRECT("'Полная ст-ть с уч.НЗС (Авто)'!YO"&amp;$J$26),$C17,'Полная ст-ть с уч.НЗС (Авто)'!TE$11:INDIRECT("'Полная ст-ть с уч.НЗС (Авто)'!TE"&amp;$J$26))/$D17)</f>
        <v>0</v>
      </c>
      <c r="TF17" s="44">
        <f ca="1">IF($D17=0,0,SUMIF('Полная ст-ть с уч.НЗС (Авто)'!$YO$11:INDIRECT("'Полная ст-ть с уч.НЗС (Авто)'!YO"&amp;$J$26),$C17,'Полная ст-ть с уч.НЗС (Авто)'!TF$11:INDIRECT("'Полная ст-ть с уч.НЗС (Авто)'!TF"&amp;$J$26))/$D17)</f>
        <v>0</v>
      </c>
      <c r="TG17" s="44">
        <f ca="1">IF($D17=0,0,SUMIF('Полная ст-ть с уч.НЗС (Авто)'!$YO$11:INDIRECT("'Полная ст-ть с уч.НЗС (Авто)'!YO"&amp;$J$26),$C17,'Полная ст-ть с уч.НЗС (Авто)'!TG$11:INDIRECT("'Полная ст-ть с уч.НЗС (Авто)'!TG"&amp;$J$26))/$D17)</f>
        <v>0</v>
      </c>
      <c r="TH17" s="44">
        <f ca="1">IF($D17=0,0,SUMIF('Полная ст-ть с уч.НЗС (Авто)'!$YO$11:INDIRECT("'Полная ст-ть с уч.НЗС (Авто)'!YO"&amp;$J$26),$C17,'Полная ст-ть с уч.НЗС (Авто)'!TH$11:INDIRECT("'Полная ст-ть с уч.НЗС (Авто)'!TH"&amp;$J$26))/$D17)</f>
        <v>0</v>
      </c>
      <c r="TI17" s="44">
        <f ca="1">IF($D17=0,0,SUMIF('Полная ст-ть с уч.НЗС (Авто)'!$YO$11:INDIRECT("'Полная ст-ть с уч.НЗС (Авто)'!YO"&amp;$J$26),$C17,'Полная ст-ть с уч.НЗС (Авто)'!TI$11:INDIRECT("'Полная ст-ть с уч.НЗС (Авто)'!TI"&amp;$J$26))/$D17)</f>
        <v>0</v>
      </c>
      <c r="TJ17" s="44">
        <f ca="1">IF($D17=0,0,SUMIF('Полная ст-ть с уч.НЗС (Авто)'!$YO$11:INDIRECT("'Полная ст-ть с уч.НЗС (Авто)'!YO"&amp;$J$26),$C17,'Полная ст-ть с уч.НЗС (Авто)'!TJ$11:INDIRECT("'Полная ст-ть с уч.НЗС (Авто)'!TJ"&amp;$J$26))/$D17)</f>
        <v>0</v>
      </c>
      <c r="TK17" s="44">
        <f ca="1">IF($D17=0,0,SUMIF('Полная ст-ть с уч.НЗС (Авто)'!$YO$11:INDIRECT("'Полная ст-ть с уч.НЗС (Авто)'!YO"&amp;$J$26),$C17,'Полная ст-ть с уч.НЗС (Авто)'!TK$11:INDIRECT("'Полная ст-ть с уч.НЗС (Авто)'!TK"&amp;$J$26))/$D17)</f>
        <v>0</v>
      </c>
      <c r="TL17" s="44">
        <f ca="1">IF($D17=0,0,SUMIF('Полная ст-ть с уч.НЗС (Авто)'!$YO$11:INDIRECT("'Полная ст-ть с уч.НЗС (Авто)'!YO"&amp;$J$26),$C17,'Полная ст-ть с уч.НЗС (Авто)'!TL$11:INDIRECT("'Полная ст-ть с уч.НЗС (Авто)'!TL"&amp;$J$26))/$D17)</f>
        <v>0</v>
      </c>
      <c r="TM17" s="44">
        <f ca="1">IF($D17=0,0,SUMIF('Полная ст-ть с уч.НЗС (Авто)'!$YO$11:INDIRECT("'Полная ст-ть с уч.НЗС (Авто)'!YO"&amp;$J$26),$C17,'Полная ст-ть с уч.НЗС (Авто)'!TM$11:INDIRECT("'Полная ст-ть с уч.НЗС (Авто)'!TM"&amp;$J$26))/$D17)</f>
        <v>0</v>
      </c>
      <c r="TN17" s="44">
        <f ca="1">IF($D17=0,0,SUMIF('Полная ст-ть с уч.НЗС (Авто)'!$YO$11:INDIRECT("'Полная ст-ть с уч.НЗС (Авто)'!YO"&amp;$J$26),$C17,'Полная ст-ть с уч.НЗС (Авто)'!TN$11:INDIRECT("'Полная ст-ть с уч.НЗС (Авто)'!TN"&amp;$J$26))/$D17)</f>
        <v>0</v>
      </c>
      <c r="TO17" s="44">
        <f ca="1">IF($D17=0,0,SUMIF('Полная ст-ть с уч.НЗС (Авто)'!$YO$11:INDIRECT("'Полная ст-ть с уч.НЗС (Авто)'!YO"&amp;$J$26),$C17,'Полная ст-ть с уч.НЗС (Авто)'!TO$11:INDIRECT("'Полная ст-ть с уч.НЗС (Авто)'!TO"&amp;$J$26))/$D17)</f>
        <v>0</v>
      </c>
      <c r="TP17" s="44">
        <f ca="1">IF($D17=0,0,SUMIF('Полная ст-ть с уч.НЗС (Авто)'!$YO$11:INDIRECT("'Полная ст-ть с уч.НЗС (Авто)'!YO"&amp;$J$26),$C17,'Полная ст-ть с уч.НЗС (Авто)'!TP$11:INDIRECT("'Полная ст-ть с уч.НЗС (Авто)'!TP"&amp;$J$26))/$D17)</f>
        <v>0</v>
      </c>
      <c r="TQ17" s="44">
        <f ca="1">IF($D17=0,0,SUMIF('Полная ст-ть с уч.НЗС (Авто)'!$YO$11:INDIRECT("'Полная ст-ть с уч.НЗС (Авто)'!YO"&amp;$J$26),$C17,'Полная ст-ть с уч.НЗС (Авто)'!TQ$11:INDIRECT("'Полная ст-ть с уч.НЗС (Авто)'!TQ"&amp;$J$26))/$D17)</f>
        <v>0</v>
      </c>
      <c r="TR17" s="44">
        <f ca="1">IF($D17=0,0,SUMIF('Полная ст-ть с уч.НЗС (Авто)'!$YO$11:INDIRECT("'Полная ст-ть с уч.НЗС (Авто)'!YO"&amp;$J$26),$C17,'Полная ст-ть с уч.НЗС (Авто)'!TR$11:INDIRECT("'Полная ст-ть с уч.НЗС (Авто)'!TR"&amp;$J$26))/$D17)</f>
        <v>0</v>
      </c>
      <c r="TS17" s="44">
        <f ca="1">IF($D17=0,0,SUMIF('Полная ст-ть с уч.НЗС (Авто)'!$YO$11:INDIRECT("'Полная ст-ть с уч.НЗС (Авто)'!YO"&amp;$J$26),$C17,'Полная ст-ть с уч.НЗС (Авто)'!TS$11:INDIRECT("'Полная ст-ть с уч.НЗС (Авто)'!TS"&amp;$J$26))/$D17)</f>
        <v>0</v>
      </c>
      <c r="TT17" s="44">
        <f ca="1">IF($D17=0,0,SUMIF('Полная ст-ть с уч.НЗС (Авто)'!$YO$11:INDIRECT("'Полная ст-ть с уч.НЗС (Авто)'!YO"&amp;$J$26),$C17,'Полная ст-ть с уч.НЗС (Авто)'!TT$11:INDIRECT("'Полная ст-ть с уч.НЗС (Авто)'!TT"&amp;$J$26))/$D17)</f>
        <v>0</v>
      </c>
      <c r="TU17" s="44">
        <f ca="1">IF($D17=0,0,SUMIF('Полная ст-ть с уч.НЗС (Авто)'!$YO$11:INDIRECT("'Полная ст-ть с уч.НЗС (Авто)'!YO"&amp;$J$26),$C17,'Полная ст-ть с уч.НЗС (Авто)'!TU$11:INDIRECT("'Полная ст-ть с уч.НЗС (Авто)'!TU"&amp;$J$26))/$D17)</f>
        <v>0</v>
      </c>
      <c r="TV17" s="44">
        <f ca="1">IF($D17=0,0,SUMIF('Полная ст-ть с уч.НЗС (Авто)'!$YO$11:INDIRECT("'Полная ст-ть с уч.НЗС (Авто)'!YO"&amp;$J$26),$C17,'Полная ст-ть с уч.НЗС (Авто)'!TV$11:INDIRECT("'Полная ст-ть с уч.НЗС (Авто)'!TV"&amp;$J$26))/$D17)</f>
        <v>0</v>
      </c>
      <c r="TW17" s="44">
        <f ca="1">IF($D17=0,0,SUMIF('Полная ст-ть с уч.НЗС (Авто)'!$YO$11:INDIRECT("'Полная ст-ть с уч.НЗС (Авто)'!YO"&amp;$J$26),$C17,'Полная ст-ть с уч.НЗС (Авто)'!TW$11:INDIRECT("'Полная ст-ть с уч.НЗС (Авто)'!TW"&amp;$J$26))/$D17)</f>
        <v>0</v>
      </c>
      <c r="TX17" s="44">
        <f ca="1">IF($D17=0,0,SUMIF('Полная ст-ть с уч.НЗС (Авто)'!$YO$11:INDIRECT("'Полная ст-ть с уч.НЗС (Авто)'!YO"&amp;$J$26),$C17,'Полная ст-ть с уч.НЗС (Авто)'!TX$11:INDIRECT("'Полная ст-ть с уч.НЗС (Авто)'!TX"&amp;$J$26))/$D17)</f>
        <v>0</v>
      </c>
      <c r="TY17" s="44">
        <f ca="1">IF($D17=0,0,SUMIF('Полная ст-ть с уч.НЗС (Авто)'!$YO$11:INDIRECT("'Полная ст-ть с уч.НЗС (Авто)'!YO"&amp;$J$26),$C17,'Полная ст-ть с уч.НЗС (Авто)'!TY$11:INDIRECT("'Полная ст-ть с уч.НЗС (Авто)'!TY"&amp;$J$26))/$D17)</f>
        <v>0</v>
      </c>
      <c r="TZ17" s="44">
        <f ca="1">IF($D17=0,0,SUMIF('Полная ст-ть с уч.НЗС (Авто)'!$YO$11:INDIRECT("'Полная ст-ть с уч.НЗС (Авто)'!YO"&amp;$J$26),$C17,'Полная ст-ть с уч.НЗС (Авто)'!TZ$11:INDIRECT("'Полная ст-ть с уч.НЗС (Авто)'!TZ"&amp;$J$26))/$D17)</f>
        <v>0</v>
      </c>
      <c r="UA17" s="44">
        <f ca="1">IF($D17=0,0,SUMIF('Полная ст-ть с уч.НЗС (Авто)'!$YO$11:INDIRECT("'Полная ст-ть с уч.НЗС (Авто)'!YO"&amp;$J$26),$C17,'Полная ст-ть с уч.НЗС (Авто)'!UA$11:INDIRECT("'Полная ст-ть с уч.НЗС (Авто)'!UA"&amp;$J$26))/$D17)</f>
        <v>0</v>
      </c>
      <c r="UB17" s="44">
        <f ca="1">IF($D17=0,0,SUMIF('Полная ст-ть с уч.НЗС (Авто)'!$YO$11:INDIRECT("'Полная ст-ть с уч.НЗС (Авто)'!YO"&amp;$J$26),$C17,'Полная ст-ть с уч.НЗС (Авто)'!UB$11:INDIRECT("'Полная ст-ть с уч.НЗС (Авто)'!UB"&amp;$J$26))/$D17)</f>
        <v>0</v>
      </c>
      <c r="UC17" s="44">
        <f ca="1">IF($D17=0,0,SUMIF('Полная ст-ть с уч.НЗС (Авто)'!$YO$11:INDIRECT("'Полная ст-ть с уч.НЗС (Авто)'!YO"&amp;$J$26),$C17,'Полная ст-ть с уч.НЗС (Авто)'!UC$11:INDIRECT("'Полная ст-ть с уч.НЗС (Авто)'!UC"&amp;$J$26))/$D17)</f>
        <v>0</v>
      </c>
      <c r="UD17" s="44">
        <f ca="1">IF($D17=0,0,SUMIF('Полная ст-ть с уч.НЗС (Авто)'!$YO$11:INDIRECT("'Полная ст-ть с уч.НЗС (Авто)'!YO"&amp;$J$26),$C17,'Полная ст-ть с уч.НЗС (Авто)'!UD$11:INDIRECT("'Полная ст-ть с уч.НЗС (Авто)'!UD"&amp;$J$26))/$D17)</f>
        <v>0</v>
      </c>
      <c r="UE17" s="44">
        <f ca="1">IF($D17=0,0,SUMIF('Полная ст-ть с уч.НЗС (Авто)'!$YO$11:INDIRECT("'Полная ст-ть с уч.НЗС (Авто)'!YO"&amp;$J$26),$C17,'Полная ст-ть с уч.НЗС (Авто)'!UE$11:INDIRECT("'Полная ст-ть с уч.НЗС (Авто)'!UE"&amp;$J$26))/$D17)</f>
        <v>0</v>
      </c>
      <c r="UF17" s="44">
        <f ca="1">IF($D17=0,0,SUMIF('Полная ст-ть с уч.НЗС (Авто)'!$YO$11:INDIRECT("'Полная ст-ть с уч.НЗС (Авто)'!YO"&amp;$J$26),$C17,'Полная ст-ть с уч.НЗС (Авто)'!UF$11:INDIRECT("'Полная ст-ть с уч.НЗС (Авто)'!UF"&amp;$J$26))/$D17)</f>
        <v>0</v>
      </c>
      <c r="UG17" s="44">
        <f ca="1">IF($D17=0,0,SUMIF('Полная ст-ть с уч.НЗС (Авто)'!$YO$11:INDIRECT("'Полная ст-ть с уч.НЗС (Авто)'!YO"&amp;$J$26),$C17,'Полная ст-ть с уч.НЗС (Авто)'!UG$11:INDIRECT("'Полная ст-ть с уч.НЗС (Авто)'!UG"&amp;$J$26))/$D17)</f>
        <v>0</v>
      </c>
      <c r="UH17" s="44">
        <f ca="1">IF($D17=0,0,SUMIF('Полная ст-ть с уч.НЗС (Авто)'!$YO$11:INDIRECT("'Полная ст-ть с уч.НЗС (Авто)'!YO"&amp;$J$26),$C17,'Полная ст-ть с уч.НЗС (Авто)'!UH$11:INDIRECT("'Полная ст-ть с уч.НЗС (Авто)'!UH"&amp;$J$26))/$D17)</f>
        <v>0</v>
      </c>
      <c r="UI17" s="44">
        <f ca="1">IF($D17=0,0,SUMIF('Полная ст-ть с уч.НЗС (Авто)'!$YO$11:INDIRECT("'Полная ст-ть с уч.НЗС (Авто)'!YO"&amp;$J$26),$C17,'Полная ст-ть с уч.НЗС (Авто)'!UI$11:INDIRECT("'Полная ст-ть с уч.НЗС (Авто)'!UI"&amp;$J$26))/$D17)</f>
        <v>0</v>
      </c>
      <c r="UJ17" s="44">
        <f ca="1">IF($D17=0,0,SUMIF('Полная ст-ть с уч.НЗС (Авто)'!$YO$11:INDIRECT("'Полная ст-ть с уч.НЗС (Авто)'!YO"&amp;$J$26),$C17,'Полная ст-ть с уч.НЗС (Авто)'!UJ$11:INDIRECT("'Полная ст-ть с уч.НЗС (Авто)'!UJ"&amp;$J$26))/$D17)</f>
        <v>0</v>
      </c>
      <c r="UK17" s="44">
        <f ca="1">IF($D17=0,0,SUMIF('Полная ст-ть с уч.НЗС (Авто)'!$YO$11:INDIRECT("'Полная ст-ть с уч.НЗС (Авто)'!YO"&amp;$J$26),$C17,'Полная ст-ть с уч.НЗС (Авто)'!UK$11:INDIRECT("'Полная ст-ть с уч.НЗС (Авто)'!UK"&amp;$J$26))/$D17)</f>
        <v>0</v>
      </c>
      <c r="UL17" s="44">
        <f ca="1">IF($D17=0,0,SUMIF('Полная ст-ть с уч.НЗС (Авто)'!$YO$11:INDIRECT("'Полная ст-ть с уч.НЗС (Авто)'!YO"&amp;$J$26),$C17,'Полная ст-ть с уч.НЗС (Авто)'!UL$11:INDIRECT("'Полная ст-ть с уч.НЗС (Авто)'!UL"&amp;$J$26))/$D17)</f>
        <v>0</v>
      </c>
      <c r="UM17" s="44">
        <f ca="1">IF($D17=0,0,SUMIF('Полная ст-ть с уч.НЗС (Авто)'!$YO$11:INDIRECT("'Полная ст-ть с уч.НЗС (Авто)'!YO"&amp;$J$26),$C17,'Полная ст-ть с уч.НЗС (Авто)'!UM$11:INDIRECT("'Полная ст-ть с уч.НЗС (Авто)'!UM"&amp;$J$26))/$D17)</f>
        <v>0</v>
      </c>
      <c r="UN17" s="44">
        <f ca="1">IF($D17=0,0,SUMIF('Полная ст-ть с уч.НЗС (Авто)'!$YO$11:INDIRECT("'Полная ст-ть с уч.НЗС (Авто)'!YO"&amp;$J$26),$C17,'Полная ст-ть с уч.НЗС (Авто)'!UN$11:INDIRECT("'Полная ст-ть с уч.НЗС (Авто)'!UN"&amp;$J$26))/$D17)</f>
        <v>0</v>
      </c>
      <c r="UO17" s="44">
        <f ca="1">IF($D17=0,0,SUMIF('Полная ст-ть с уч.НЗС (Авто)'!$YO$11:INDIRECT("'Полная ст-ть с уч.НЗС (Авто)'!YO"&amp;$J$26),$C17,'Полная ст-ть с уч.НЗС (Авто)'!UO$11:INDIRECT("'Полная ст-ть с уч.НЗС (Авто)'!UO"&amp;$J$26))/$D17)</f>
        <v>0</v>
      </c>
      <c r="UP17" s="44">
        <f ca="1">IF($D17=0,0,SUMIF('Полная ст-ть с уч.НЗС (Авто)'!$YO$11:INDIRECT("'Полная ст-ть с уч.НЗС (Авто)'!YO"&amp;$J$26),$C17,'Полная ст-ть с уч.НЗС (Авто)'!UP$11:INDIRECT("'Полная ст-ть с уч.НЗС (Авто)'!UP"&amp;$J$26))/$D17)</f>
        <v>0</v>
      </c>
      <c r="UQ17" s="44">
        <f ca="1">IF($D17=0,0,SUMIF('Полная ст-ть с уч.НЗС (Авто)'!$YO$11:INDIRECT("'Полная ст-ть с уч.НЗС (Авто)'!YO"&amp;$J$26),$C17,'Полная ст-ть с уч.НЗС (Авто)'!UQ$11:INDIRECT("'Полная ст-ть с уч.НЗС (Авто)'!UQ"&amp;$J$26))/$D17)</f>
        <v>0</v>
      </c>
      <c r="UR17" s="44">
        <f ca="1">IF($D17=0,0,SUMIF('Полная ст-ть с уч.НЗС (Авто)'!$YO$11:INDIRECT("'Полная ст-ть с уч.НЗС (Авто)'!YO"&amp;$J$26),$C17,'Полная ст-ть с уч.НЗС (Авто)'!UR$11:INDIRECT("'Полная ст-ть с уч.НЗС (Авто)'!UR"&amp;$J$26))/$D17)</f>
        <v>0</v>
      </c>
      <c r="US17" s="44">
        <f ca="1">IF($D17=0,0,SUMIF('Полная ст-ть с уч.НЗС (Авто)'!$YO$11:INDIRECT("'Полная ст-ть с уч.НЗС (Авто)'!YO"&amp;$J$26),$C17,'Полная ст-ть с уч.НЗС (Авто)'!US$11:INDIRECT("'Полная ст-ть с уч.НЗС (Авто)'!US"&amp;$J$26))/$D17)</f>
        <v>0</v>
      </c>
      <c r="UT17" s="44">
        <f ca="1">IF($D17=0,0,SUMIF('Полная ст-ть с уч.НЗС (Авто)'!$YO$11:INDIRECT("'Полная ст-ть с уч.НЗС (Авто)'!YO"&amp;$J$26),$C17,'Полная ст-ть с уч.НЗС (Авто)'!UT$11:INDIRECT("'Полная ст-ть с уч.НЗС (Авто)'!UT"&amp;$J$26))/$D17)</f>
        <v>0</v>
      </c>
      <c r="UU17" s="44">
        <f ca="1">IF($D17=0,0,SUMIF('Полная ст-ть с уч.НЗС (Авто)'!$YO$11:INDIRECT("'Полная ст-ть с уч.НЗС (Авто)'!YO"&amp;$J$26),$C17,'Полная ст-ть с уч.НЗС (Авто)'!UU$11:INDIRECT("'Полная ст-ть с уч.НЗС (Авто)'!UU"&amp;$J$26))/$D17)</f>
        <v>0</v>
      </c>
      <c r="UV17" s="44">
        <f ca="1">IF($D17=0,0,SUMIF('Полная ст-ть с уч.НЗС (Авто)'!$YO$11:INDIRECT("'Полная ст-ть с уч.НЗС (Авто)'!YO"&amp;$J$26),$C17,'Полная ст-ть с уч.НЗС (Авто)'!UV$11:INDIRECT("'Полная ст-ть с уч.НЗС (Авто)'!UV"&amp;$J$26))/$D17)</f>
        <v>0</v>
      </c>
      <c r="UW17" s="44">
        <f ca="1">IF($D17=0,0,SUMIF('Полная ст-ть с уч.НЗС (Авто)'!$YO$11:INDIRECT("'Полная ст-ть с уч.НЗС (Авто)'!YO"&amp;$J$26),$C17,'Полная ст-ть с уч.НЗС (Авто)'!UW$11:INDIRECT("'Полная ст-ть с уч.НЗС (Авто)'!UW"&amp;$J$26))/$D17)</f>
        <v>0</v>
      </c>
      <c r="UX17" s="44">
        <f ca="1">IF($D17=0,0,SUMIF('Полная ст-ть с уч.НЗС (Авто)'!$YO$11:INDIRECT("'Полная ст-ть с уч.НЗС (Авто)'!YO"&amp;$J$26),$C17,'Полная ст-ть с уч.НЗС (Авто)'!UX$11:INDIRECT("'Полная ст-ть с уч.НЗС (Авто)'!UX"&amp;$J$26))/$D17)</f>
        <v>0</v>
      </c>
      <c r="UY17" s="44">
        <f ca="1">IF($D17=0,0,SUMIF('Полная ст-ть с уч.НЗС (Авто)'!$YO$11:INDIRECT("'Полная ст-ть с уч.НЗС (Авто)'!YO"&amp;$J$26),$C17,'Полная ст-ть с уч.НЗС (Авто)'!UY$11:INDIRECT("'Полная ст-ть с уч.НЗС (Авто)'!UY"&amp;$J$26))/$D17)</f>
        <v>0</v>
      </c>
      <c r="UZ17" s="44">
        <f ca="1">IF($D17=0,0,SUMIF('Полная ст-ть с уч.НЗС (Авто)'!$YO$11:INDIRECT("'Полная ст-ть с уч.НЗС (Авто)'!YO"&amp;$J$26),$C17,'Полная ст-ть с уч.НЗС (Авто)'!UZ$11:INDIRECT("'Полная ст-ть с уч.НЗС (Авто)'!UZ"&amp;$J$26))/$D17)</f>
        <v>0</v>
      </c>
      <c r="VA17" s="44">
        <f ca="1">IF($D17=0,0,SUMIF('Полная ст-ть с уч.НЗС (Авто)'!$YO$11:INDIRECT("'Полная ст-ть с уч.НЗС (Авто)'!YO"&amp;$J$26),$C17,'Полная ст-ть с уч.НЗС (Авто)'!VA$11:INDIRECT("'Полная ст-ть с уч.НЗС (Авто)'!VA"&amp;$J$26))/$D17)</f>
        <v>0</v>
      </c>
      <c r="VB17" s="44">
        <f ca="1">IF($D17=0,0,SUMIF('Полная ст-ть с уч.НЗС (Авто)'!$YO$11:INDIRECT("'Полная ст-ть с уч.НЗС (Авто)'!YO"&amp;$J$26),$C17,'Полная ст-ть с уч.НЗС (Авто)'!VB$11:INDIRECT("'Полная ст-ть с уч.НЗС (Авто)'!VB"&amp;$J$26))/$D17)</f>
        <v>0</v>
      </c>
      <c r="VC17" s="44">
        <f ca="1">IF($D17=0,0,SUMIF('Полная ст-ть с уч.НЗС (Авто)'!$YO$11:INDIRECT("'Полная ст-ть с уч.НЗС (Авто)'!YO"&amp;$J$26),$C17,'Полная ст-ть с уч.НЗС (Авто)'!VC$11:INDIRECT("'Полная ст-ть с уч.НЗС (Авто)'!VC"&amp;$J$26))/$D17)</f>
        <v>0</v>
      </c>
      <c r="VD17" s="44">
        <f ca="1">IF($D17=0,0,SUMIF('Полная ст-ть с уч.НЗС (Авто)'!$YO$11:INDIRECT("'Полная ст-ть с уч.НЗС (Авто)'!YO"&amp;$J$26),$C17,'Полная ст-ть с уч.НЗС (Авто)'!VD$11:INDIRECT("'Полная ст-ть с уч.НЗС (Авто)'!VD"&amp;$J$26))/$D17)</f>
        <v>0</v>
      </c>
      <c r="VE17" s="44">
        <f ca="1">IF($D17=0,0,SUMIF('Полная ст-ть с уч.НЗС (Авто)'!$YO$11:INDIRECT("'Полная ст-ть с уч.НЗС (Авто)'!YO"&amp;$J$26),$C17,'Полная ст-ть с уч.НЗС (Авто)'!VE$11:INDIRECT("'Полная ст-ть с уч.НЗС (Авто)'!VE"&amp;$J$26))/$D17)</f>
        <v>0</v>
      </c>
      <c r="VF17" s="44">
        <f ca="1">IF($D17=0,0,SUMIF('Полная ст-ть с уч.НЗС (Авто)'!$YO$11:INDIRECT("'Полная ст-ть с уч.НЗС (Авто)'!YO"&amp;$J$26),$C17,'Полная ст-ть с уч.НЗС (Авто)'!VF$11:INDIRECT("'Полная ст-ть с уч.НЗС (Авто)'!VF"&amp;$J$26))/$D17)</f>
        <v>0</v>
      </c>
      <c r="VG17" s="44">
        <f ca="1">IF($D17=0,0,SUMIF('Полная ст-ть с уч.НЗС (Авто)'!$YO$11:INDIRECT("'Полная ст-ть с уч.НЗС (Авто)'!YO"&amp;$J$26),$C17,'Полная ст-ть с уч.НЗС (Авто)'!VG$11:INDIRECT("'Полная ст-ть с уч.НЗС (Авто)'!VG"&amp;$J$26))/$D17)</f>
        <v>0</v>
      </c>
      <c r="VH17" s="44">
        <f ca="1">IF($D17=0,0,SUMIF('Полная ст-ть с уч.НЗС (Авто)'!$YO$11:INDIRECT("'Полная ст-ть с уч.НЗС (Авто)'!YO"&amp;$J$26),$C17,'Полная ст-ть с уч.НЗС (Авто)'!VH$11:INDIRECT("'Полная ст-ть с уч.НЗС (Авто)'!VH"&amp;$J$26))/$D17)</f>
        <v>0</v>
      </c>
      <c r="VI17" s="44">
        <f ca="1">IF($D17=0,0,SUMIF('Полная ст-ть с уч.НЗС (Авто)'!$YO$11:INDIRECT("'Полная ст-ть с уч.НЗС (Авто)'!YO"&amp;$J$26),$C17,'Полная ст-ть с уч.НЗС (Авто)'!VI$11:INDIRECT("'Полная ст-ть с уч.НЗС (Авто)'!VI"&amp;$J$26))/$D17)</f>
        <v>0</v>
      </c>
      <c r="VJ17" s="44">
        <f ca="1">IF($D17=0,0,SUMIF('Полная ст-ть с уч.НЗС (Авто)'!$YO$11:INDIRECT("'Полная ст-ть с уч.НЗС (Авто)'!YO"&amp;$J$26),$C17,'Полная ст-ть с уч.НЗС (Авто)'!VJ$11:INDIRECT("'Полная ст-ть с уч.НЗС (Авто)'!VJ"&amp;$J$26))/$D17)</f>
        <v>0</v>
      </c>
      <c r="VK17" s="44">
        <f ca="1">IF($D17=0,0,SUMIF('Полная ст-ть с уч.НЗС (Авто)'!$YO$11:INDIRECT("'Полная ст-ть с уч.НЗС (Авто)'!YO"&amp;$J$26),$C17,'Полная ст-ть с уч.НЗС (Авто)'!VK$11:INDIRECT("'Полная ст-ть с уч.НЗС (Авто)'!VK"&amp;$J$26))/$D17)</f>
        <v>0</v>
      </c>
      <c r="VL17" s="44">
        <f ca="1">IF($D17=0,0,SUMIF('Полная ст-ть с уч.НЗС (Авто)'!$YO$11:INDIRECT("'Полная ст-ть с уч.НЗС (Авто)'!YO"&amp;$J$26),$C17,'Полная ст-ть с уч.НЗС (Авто)'!VL$11:INDIRECT("'Полная ст-ть с уч.НЗС (Авто)'!VL"&amp;$J$26))/$D17)</f>
        <v>0</v>
      </c>
      <c r="VM17" s="44">
        <f ca="1">IF($D17=0,0,SUMIF('Полная ст-ть с уч.НЗС (Авто)'!$YO$11:INDIRECT("'Полная ст-ть с уч.НЗС (Авто)'!YO"&amp;$J$26),$C17,'Полная ст-ть с уч.НЗС (Авто)'!VM$11:INDIRECT("'Полная ст-ть с уч.НЗС (Авто)'!VM"&amp;$J$26))/$D17)</f>
        <v>0</v>
      </c>
      <c r="VN17" s="44">
        <f ca="1">IF($D17=0,0,SUMIF('Полная ст-ть с уч.НЗС (Авто)'!$YO$11:INDIRECT("'Полная ст-ть с уч.НЗС (Авто)'!YO"&amp;$J$26),$C17,'Полная ст-ть с уч.НЗС (Авто)'!VN$11:INDIRECT("'Полная ст-ть с уч.НЗС (Авто)'!VN"&amp;$J$26))/$D17)</f>
        <v>0</v>
      </c>
      <c r="VO17" s="44">
        <f ca="1">IF($D17=0,0,SUMIF('Полная ст-ть с уч.НЗС (Авто)'!$YO$11:INDIRECT("'Полная ст-ть с уч.НЗС (Авто)'!YO"&amp;$J$26),$C17,'Полная ст-ть с уч.НЗС (Авто)'!VO$11:INDIRECT("'Полная ст-ть с уч.НЗС (Авто)'!VO"&amp;$J$26))/$D17)</f>
        <v>0</v>
      </c>
      <c r="VP17" s="44">
        <f ca="1">IF($D17=0,0,SUMIF('Полная ст-ть с уч.НЗС (Авто)'!$YO$11:INDIRECT("'Полная ст-ть с уч.НЗС (Авто)'!YO"&amp;$J$26),$C17,'Полная ст-ть с уч.НЗС (Авто)'!VP$11:INDIRECT("'Полная ст-ть с уч.НЗС (Авто)'!VP"&amp;$J$26))/$D17)</f>
        <v>0</v>
      </c>
      <c r="VQ17" s="44">
        <f ca="1">IF($D17=0,0,SUMIF('Полная ст-ть с уч.НЗС (Авто)'!$YO$11:INDIRECT("'Полная ст-ть с уч.НЗС (Авто)'!YO"&amp;$J$26),$C17,'Полная ст-ть с уч.НЗС (Авто)'!VQ$11:INDIRECT("'Полная ст-ть с уч.НЗС (Авто)'!VQ"&amp;$J$26))/$D17)</f>
        <v>0</v>
      </c>
      <c r="VR17" s="44">
        <f ca="1">IF($D17=0,0,SUMIF('Полная ст-ть с уч.НЗС (Авто)'!$YO$11:INDIRECT("'Полная ст-ть с уч.НЗС (Авто)'!YO"&amp;$J$26),$C17,'Полная ст-ть с уч.НЗС (Авто)'!VR$11:INDIRECT("'Полная ст-ть с уч.НЗС (Авто)'!VR"&amp;$J$26))/$D17)</f>
        <v>0</v>
      </c>
      <c r="VS17" s="44">
        <f ca="1">IF($D17=0,0,SUMIF('Полная ст-ть с уч.НЗС (Авто)'!$YO$11:INDIRECT("'Полная ст-ть с уч.НЗС (Авто)'!YO"&amp;$J$26),$C17,'Полная ст-ть с уч.НЗС (Авто)'!VS$11:INDIRECT("'Полная ст-ть с уч.НЗС (Авто)'!VS"&amp;$J$26))/$D17)</f>
        <v>0</v>
      </c>
      <c r="VT17" s="44">
        <f ca="1">IF($D17=0,0,SUMIF('Полная ст-ть с уч.НЗС (Авто)'!$YO$11:INDIRECT("'Полная ст-ть с уч.НЗС (Авто)'!YO"&amp;$J$26),$C17,'Полная ст-ть с уч.НЗС (Авто)'!VT$11:INDIRECT("'Полная ст-ть с уч.НЗС (Авто)'!VT"&amp;$J$26))/$D17)</f>
        <v>0</v>
      </c>
      <c r="VU17" s="44">
        <f ca="1">IF($D17=0,0,SUMIF('Полная ст-ть с уч.НЗС (Авто)'!$YO$11:INDIRECT("'Полная ст-ть с уч.НЗС (Авто)'!YO"&amp;$J$26),$C17,'Полная ст-ть с уч.НЗС (Авто)'!VU$11:INDIRECT("'Полная ст-ть с уч.НЗС (Авто)'!VU"&amp;$J$26))/$D17)</f>
        <v>0</v>
      </c>
      <c r="VV17" s="44">
        <f ca="1">IF($D17=0,0,SUMIF('Полная ст-ть с уч.НЗС (Авто)'!$YO$11:INDIRECT("'Полная ст-ть с уч.НЗС (Авто)'!YO"&amp;$J$26),$C17,'Полная ст-ть с уч.НЗС (Авто)'!VV$11:INDIRECT("'Полная ст-ть с уч.НЗС (Авто)'!VV"&amp;$J$26))/$D17)</f>
        <v>0</v>
      </c>
      <c r="VW17" s="44">
        <f ca="1">IF($D17=0,0,SUMIF('Полная ст-ть с уч.НЗС (Авто)'!$YO$11:INDIRECT("'Полная ст-ть с уч.НЗС (Авто)'!YO"&amp;$J$26),$C17,'Полная ст-ть с уч.НЗС (Авто)'!VW$11:INDIRECT("'Полная ст-ть с уч.НЗС (Авто)'!VW"&amp;$J$26))/$D17)</f>
        <v>0</v>
      </c>
      <c r="VX17" s="44">
        <f ca="1">IF($D17=0,0,SUMIF('Полная ст-ть с уч.НЗС (Авто)'!$YO$11:INDIRECT("'Полная ст-ть с уч.НЗС (Авто)'!YO"&amp;$J$26),$C17,'Полная ст-ть с уч.НЗС (Авто)'!VX$11:INDIRECT("'Полная ст-ть с уч.НЗС (Авто)'!VX"&amp;$J$26))/$D17)</f>
        <v>0</v>
      </c>
      <c r="VY17" s="44">
        <f ca="1">IF($D17=0,0,SUMIF('Полная ст-ть с уч.НЗС (Авто)'!$YO$11:INDIRECT("'Полная ст-ть с уч.НЗС (Авто)'!YO"&amp;$J$26),$C17,'Полная ст-ть с уч.НЗС (Авто)'!VY$11:INDIRECT("'Полная ст-ть с уч.НЗС (Авто)'!VY"&amp;$J$26))/$D17)</f>
        <v>0</v>
      </c>
      <c r="VZ17" s="44">
        <f ca="1">IF($D17=0,0,SUMIF('Полная ст-ть с уч.НЗС (Авто)'!$YO$11:INDIRECT("'Полная ст-ть с уч.НЗС (Авто)'!YO"&amp;$J$26),$C17,'Полная ст-ть с уч.НЗС (Авто)'!VZ$11:INDIRECT("'Полная ст-ть с уч.НЗС (Авто)'!VZ"&amp;$J$26))/$D17)</f>
        <v>0</v>
      </c>
      <c r="WA17" s="44">
        <f ca="1">IF($D17=0,0,SUMIF('Полная ст-ть с уч.НЗС (Авто)'!$YO$11:INDIRECT("'Полная ст-ть с уч.НЗС (Авто)'!YO"&amp;$J$26),$C17,'Полная ст-ть с уч.НЗС (Авто)'!WA$11:INDIRECT("'Полная ст-ть с уч.НЗС (Авто)'!WA"&amp;$J$26))/$D17)</f>
        <v>0</v>
      </c>
      <c r="WB17" s="44">
        <f ca="1">IF($D17=0,0,SUMIF('Полная ст-ть с уч.НЗС (Авто)'!$YO$11:INDIRECT("'Полная ст-ть с уч.НЗС (Авто)'!YO"&amp;$J$26),$C17,'Полная ст-ть с уч.НЗС (Авто)'!WB$11:INDIRECT("'Полная ст-ть с уч.НЗС (Авто)'!WB"&amp;$J$26))/$D17)</f>
        <v>0</v>
      </c>
      <c r="WC17" s="44">
        <f ca="1">IF($D17=0,0,SUMIF('Полная ст-ть с уч.НЗС (Авто)'!$YO$11:INDIRECT("'Полная ст-ть с уч.НЗС (Авто)'!YO"&amp;$J$26),$C17,'Полная ст-ть с уч.НЗС (Авто)'!WC$11:INDIRECT("'Полная ст-ть с уч.НЗС (Авто)'!WC"&amp;$J$26))/$D17)</f>
        <v>0</v>
      </c>
      <c r="WD17" s="44">
        <f ca="1">IF($D17=0,0,SUMIF('Полная ст-ть с уч.НЗС (Авто)'!$YO$11:INDIRECT("'Полная ст-ть с уч.НЗС (Авто)'!YO"&amp;$J$26),$C17,'Полная ст-ть с уч.НЗС (Авто)'!WD$11:INDIRECT("'Полная ст-ть с уч.НЗС (Авто)'!WD"&amp;$J$26))/$D17)</f>
        <v>0</v>
      </c>
      <c r="WE17" s="44">
        <f ca="1">IF($D17=0,0,SUMIF('Полная ст-ть с уч.НЗС (Авто)'!$YO$11:INDIRECT("'Полная ст-ть с уч.НЗС (Авто)'!YO"&amp;$J$26),$C17,'Полная ст-ть с уч.НЗС (Авто)'!WE$11:INDIRECT("'Полная ст-ть с уч.НЗС (Авто)'!WE"&amp;$J$26))/$D17)</f>
        <v>0</v>
      </c>
      <c r="WF17" s="44">
        <f ca="1">IF($D17=0,0,SUMIF('Полная ст-ть с уч.НЗС (Авто)'!$YO$11:INDIRECT("'Полная ст-ть с уч.НЗС (Авто)'!YO"&amp;$J$26),$C17,'Полная ст-ть с уч.НЗС (Авто)'!WF$11:INDIRECT("'Полная ст-ть с уч.НЗС (Авто)'!WF"&amp;$J$26))/$D17)</f>
        <v>0</v>
      </c>
      <c r="WG17" s="44">
        <f ca="1">IF($D17=0,0,SUMIF('Полная ст-ть с уч.НЗС (Авто)'!$YO$11:INDIRECT("'Полная ст-ть с уч.НЗС (Авто)'!YO"&amp;$J$26),$C17,'Полная ст-ть с уч.НЗС (Авто)'!WG$11:INDIRECT("'Полная ст-ть с уч.НЗС (Авто)'!WG"&amp;$J$26))/$D17)</f>
        <v>0</v>
      </c>
      <c r="WH17" s="44">
        <f ca="1">IF($D17=0,0,SUMIF('Полная ст-ть с уч.НЗС (Авто)'!$YO$11:INDIRECT("'Полная ст-ть с уч.НЗС (Авто)'!YO"&amp;$J$26),$C17,'Полная ст-ть с уч.НЗС (Авто)'!WH$11:INDIRECT("'Полная ст-ть с уч.НЗС (Авто)'!WH"&amp;$J$26))/$D17)</f>
        <v>0</v>
      </c>
      <c r="WI17" s="44">
        <f ca="1">IF($D17=0,0,SUMIF('Полная ст-ть с уч.НЗС (Авто)'!$YO$11:INDIRECT("'Полная ст-ть с уч.НЗС (Авто)'!YO"&amp;$J$26),$C17,'Полная ст-ть с уч.НЗС (Авто)'!WI$11:INDIRECT("'Полная ст-ть с уч.НЗС (Авто)'!WI"&amp;$J$26))/$D17)</f>
        <v>0</v>
      </c>
      <c r="WJ17" s="44">
        <f ca="1">IF($D17=0,0,SUMIF('Полная ст-ть с уч.НЗС (Авто)'!$YO$11:INDIRECT("'Полная ст-ть с уч.НЗС (Авто)'!YO"&amp;$J$26),$C17,'Полная ст-ть с уч.НЗС (Авто)'!WJ$11:INDIRECT("'Полная ст-ть с уч.НЗС (Авто)'!WJ"&amp;$J$26))/$D17)</f>
        <v>0</v>
      </c>
      <c r="WK17" s="44">
        <f ca="1">IF($D17=0,0,SUMIF('Полная ст-ть с уч.НЗС (Авто)'!$YO$11:INDIRECT("'Полная ст-ть с уч.НЗС (Авто)'!YO"&amp;$J$26),$C17,'Полная ст-ть с уч.НЗС (Авто)'!WK$11:INDIRECT("'Полная ст-ть с уч.НЗС (Авто)'!WK"&amp;$J$26))/$D17)</f>
        <v>0</v>
      </c>
      <c r="WL17" s="44">
        <f ca="1">IF($D17=0,0,SUMIF('Полная ст-ть с уч.НЗС (Авто)'!$YO$11:INDIRECT("'Полная ст-ть с уч.НЗС (Авто)'!YO"&amp;$J$26),$C17,'Полная ст-ть с уч.НЗС (Авто)'!WL$11:INDIRECT("'Полная ст-ть с уч.НЗС (Авто)'!WL"&amp;$J$26))/$D17)</f>
        <v>0</v>
      </c>
      <c r="WM17" s="44">
        <f ca="1">IF($D17=0,0,SUMIF('Полная ст-ть с уч.НЗС (Авто)'!$YO$11:INDIRECT("'Полная ст-ть с уч.НЗС (Авто)'!YO"&amp;$J$26),$C17,'Полная ст-ть с уч.НЗС (Авто)'!WM$11:INDIRECT("'Полная ст-ть с уч.НЗС (Авто)'!WM"&amp;$J$26))/$D17)</f>
        <v>0</v>
      </c>
      <c r="WN17" s="44">
        <f ca="1">IF($D17=0,0,SUMIF('Полная ст-ть с уч.НЗС (Авто)'!$YO$11:INDIRECT("'Полная ст-ть с уч.НЗС (Авто)'!YO"&amp;$J$26),$C17,'Полная ст-ть с уч.НЗС (Авто)'!WN$11:INDIRECT("'Полная ст-ть с уч.НЗС (Авто)'!WN"&amp;$J$26))/$D17)</f>
        <v>0</v>
      </c>
      <c r="WO17" s="44">
        <f ca="1">IF($D17=0,0,SUMIF('Полная ст-ть с уч.НЗС (Авто)'!$YO$11:INDIRECT("'Полная ст-ть с уч.НЗС (Авто)'!YO"&amp;$J$26),$C17,'Полная ст-ть с уч.НЗС (Авто)'!WO$11:INDIRECT("'Полная ст-ть с уч.НЗС (Авто)'!WO"&amp;$J$26))/$D17)</f>
        <v>0</v>
      </c>
      <c r="WP17" s="44">
        <f ca="1">IF($D17=0,0,SUMIF('Полная ст-ть с уч.НЗС (Авто)'!$YO$11:INDIRECT("'Полная ст-ть с уч.НЗС (Авто)'!YO"&amp;$J$26),$C17,'Полная ст-ть с уч.НЗС (Авто)'!WP$11:INDIRECT("'Полная ст-ть с уч.НЗС (Авто)'!WP"&amp;$J$26))/$D17)</f>
        <v>0</v>
      </c>
      <c r="WQ17" s="44">
        <f ca="1">IF($D17=0,0,SUMIF('Полная ст-ть с уч.НЗС (Авто)'!$YO$11:INDIRECT("'Полная ст-ть с уч.НЗС (Авто)'!YO"&amp;$J$26),$C17,'Полная ст-ть с уч.НЗС (Авто)'!WQ$11:INDIRECT("'Полная ст-ть с уч.НЗС (Авто)'!WQ"&amp;$J$26))/$D17)</f>
        <v>0</v>
      </c>
      <c r="WR17" s="44">
        <f ca="1">IF($D17=0,0,SUMIF('Полная ст-ть с уч.НЗС (Авто)'!$YO$11:INDIRECT("'Полная ст-ть с уч.НЗС (Авто)'!YO"&amp;$J$26),$C17,'Полная ст-ть с уч.НЗС (Авто)'!WR$11:INDIRECT("'Полная ст-ть с уч.НЗС (Авто)'!WR"&amp;$J$26))/$D17)</f>
        <v>0</v>
      </c>
      <c r="WS17" s="44">
        <f ca="1">IF($D17=0,0,SUMIF('Полная ст-ть с уч.НЗС (Авто)'!$YO$11:INDIRECT("'Полная ст-ть с уч.НЗС (Авто)'!YO"&amp;$J$26),$C17,'Полная ст-ть с уч.НЗС (Авто)'!WS$11:INDIRECT("'Полная ст-ть с уч.НЗС (Авто)'!WS"&amp;$J$26))/$D17)</f>
        <v>0</v>
      </c>
      <c r="WT17" s="44">
        <f ca="1">IF($D17=0,0,SUMIF('Полная ст-ть с уч.НЗС (Авто)'!$YO$11:INDIRECT("'Полная ст-ть с уч.НЗС (Авто)'!YO"&amp;$J$26),$C17,'Полная ст-ть с уч.НЗС (Авто)'!WT$11:INDIRECT("'Полная ст-ть с уч.НЗС (Авто)'!WT"&amp;$J$26))/$D17)</f>
        <v>0</v>
      </c>
      <c r="WU17" s="44">
        <f ca="1">IF($D17=0,0,SUMIF('Полная ст-ть с уч.НЗС (Авто)'!$YO$11:INDIRECT("'Полная ст-ть с уч.НЗС (Авто)'!YO"&amp;$J$26),$C17,'Полная ст-ть с уч.НЗС (Авто)'!WU$11:INDIRECT("'Полная ст-ть с уч.НЗС (Авто)'!WU"&amp;$J$26))/$D17)</f>
        <v>0</v>
      </c>
      <c r="WV17" s="44">
        <f ca="1">IF($D17=0,0,SUMIF('Полная ст-ть с уч.НЗС (Авто)'!$YO$11:INDIRECT("'Полная ст-ть с уч.НЗС (Авто)'!YO"&amp;$J$26),$C17,'Полная ст-ть с уч.НЗС (Авто)'!WV$11:INDIRECT("'Полная ст-ть с уч.НЗС (Авто)'!WV"&amp;$J$26))/$D17)</f>
        <v>0</v>
      </c>
      <c r="WW17" s="44">
        <f ca="1">IF($D17=0,0,SUMIF('Полная ст-ть с уч.НЗС (Авто)'!$YO$11:INDIRECT("'Полная ст-ть с уч.НЗС (Авто)'!YO"&amp;$J$26),$C17,'Полная ст-ть с уч.НЗС (Авто)'!WW$11:INDIRECT("'Полная ст-ть с уч.НЗС (Авто)'!WW"&amp;$J$26))/$D17)</f>
        <v>0</v>
      </c>
      <c r="WX17" s="44">
        <f ca="1">IF($D17=0,0,SUMIF('Полная ст-ть с уч.НЗС (Авто)'!$YO$11:INDIRECT("'Полная ст-ть с уч.НЗС (Авто)'!YO"&amp;$J$26),$C17,'Полная ст-ть с уч.НЗС (Авто)'!WX$11:INDIRECT("'Полная ст-ть с уч.НЗС (Авто)'!WX"&amp;$J$26))/$D17)</f>
        <v>0</v>
      </c>
      <c r="WY17" s="44">
        <f ca="1">IF($D17=0,0,SUMIF('Полная ст-ть с уч.НЗС (Авто)'!$YO$11:INDIRECT("'Полная ст-ть с уч.НЗС (Авто)'!YO"&amp;$J$26),$C17,'Полная ст-ть с уч.НЗС (Авто)'!WY$11:INDIRECT("'Полная ст-ть с уч.НЗС (Авто)'!WY"&amp;$J$26))/$D17)</f>
        <v>0</v>
      </c>
      <c r="WZ17" s="44">
        <f ca="1">IF($D17=0,0,SUMIF('Полная ст-ть с уч.НЗС (Авто)'!$YO$11:INDIRECT("'Полная ст-ть с уч.НЗС (Авто)'!YO"&amp;$J$26),$C17,'Полная ст-ть с уч.НЗС (Авто)'!WZ$11:INDIRECT("'Полная ст-ть с уч.НЗС (Авто)'!WZ"&amp;$J$26))/$D17)</f>
        <v>0</v>
      </c>
      <c r="XA17" s="44">
        <f ca="1">IF($D17=0,0,SUMIF('Полная ст-ть с уч.НЗС (Авто)'!$YO$11:INDIRECT("'Полная ст-ть с уч.НЗС (Авто)'!YO"&amp;$J$26),$C17,'Полная ст-ть с уч.НЗС (Авто)'!XA$11:INDIRECT("'Полная ст-ть с уч.НЗС (Авто)'!XA"&amp;$J$26))/$D17)</f>
        <v>0</v>
      </c>
      <c r="XB17" s="44">
        <f ca="1">IF($D17=0,0,SUMIF('Полная ст-ть с уч.НЗС (Авто)'!$YO$11:INDIRECT("'Полная ст-ть с уч.НЗС (Авто)'!YO"&amp;$J$26),$C17,'Полная ст-ть с уч.НЗС (Авто)'!XB$11:INDIRECT("'Полная ст-ть с уч.НЗС (Авто)'!XB"&amp;$J$26))/$D17)</f>
        <v>0</v>
      </c>
      <c r="XC17" s="44">
        <f ca="1">IF($D17=0,0,SUMIF('Полная ст-ть с уч.НЗС (Авто)'!$YO$11:INDIRECT("'Полная ст-ть с уч.НЗС (Авто)'!YO"&amp;$J$26),$C17,'Полная ст-ть с уч.НЗС (Авто)'!XC$11:INDIRECT("'Полная ст-ть с уч.НЗС (Авто)'!XC"&amp;$J$26))/$D17)</f>
        <v>0</v>
      </c>
      <c r="XD17" s="44">
        <f ca="1">IF($D17=0,0,SUMIF('Полная ст-ть с уч.НЗС (Авто)'!$YO$11:INDIRECT("'Полная ст-ть с уч.НЗС (Авто)'!YO"&amp;$J$26),$C17,'Полная ст-ть с уч.НЗС (Авто)'!XD$11:INDIRECT("'Полная ст-ть с уч.НЗС (Авто)'!XD"&amp;$J$26))/$D17)</f>
        <v>0</v>
      </c>
      <c r="XE17" s="44">
        <f ca="1">IF($D17=0,0,SUMIF('Полная ст-ть с уч.НЗС (Авто)'!$YO$11:INDIRECT("'Полная ст-ть с уч.НЗС (Авто)'!YO"&amp;$J$26),$C17,'Полная ст-ть с уч.НЗС (Авто)'!XE$11:INDIRECT("'Полная ст-ть с уч.НЗС (Авто)'!XE"&amp;$J$26))/$D17)</f>
        <v>0</v>
      </c>
      <c r="XF17" s="44">
        <f ca="1">IF($D17=0,0,SUMIF('Полная ст-ть с уч.НЗС (Авто)'!$YO$11:INDIRECT("'Полная ст-ть с уч.НЗС (Авто)'!YO"&amp;$J$26),$C17,'Полная ст-ть с уч.НЗС (Авто)'!XF$11:INDIRECT("'Полная ст-ть с уч.НЗС (Авто)'!XF"&amp;$J$26))/$D17)</f>
        <v>0</v>
      </c>
      <c r="XG17" s="44">
        <f ca="1">IF($D17=0,0,SUMIF('Полная ст-ть с уч.НЗС (Авто)'!$YO$11:INDIRECT("'Полная ст-ть с уч.НЗС (Авто)'!YO"&amp;$J$26),$C17,'Полная ст-ть с уч.НЗС (Авто)'!XG$11:INDIRECT("'Полная ст-ть с уч.НЗС (Авто)'!XG"&amp;$J$26))/$D17)</f>
        <v>0</v>
      </c>
      <c r="XH17" s="44">
        <f ca="1">IF($D17=0,0,SUMIF('Полная ст-ть с уч.НЗС (Авто)'!$YO$11:INDIRECT("'Полная ст-ть с уч.НЗС (Авто)'!YO"&amp;$J$26),$C17,'Полная ст-ть с уч.НЗС (Авто)'!XH$11:INDIRECT("'Полная ст-ть с уч.НЗС (Авто)'!XH"&amp;$J$26))/$D17)</f>
        <v>0</v>
      </c>
      <c r="XI17" s="44">
        <f ca="1">IF($D17=0,0,SUMIF('Полная ст-ть с уч.НЗС (Авто)'!$YO$11:INDIRECT("'Полная ст-ть с уч.НЗС (Авто)'!YO"&amp;$J$26),$C17,'Полная ст-ть с уч.НЗС (Авто)'!XI$11:INDIRECT("'Полная ст-ть с уч.НЗС (Авто)'!XI"&amp;$J$26))/$D17)</f>
        <v>0</v>
      </c>
      <c r="XJ17" s="44">
        <f ca="1">IF($D17=0,0,SUMIF('Полная ст-ть с уч.НЗС (Авто)'!$YO$11:INDIRECT("'Полная ст-ть с уч.НЗС (Авто)'!YO"&amp;$J$26),$C17,'Полная ст-ть с уч.НЗС (Авто)'!XJ$11:INDIRECT("'Полная ст-ть с уч.НЗС (Авто)'!XJ"&amp;$J$26))/$D17)</f>
        <v>0</v>
      </c>
      <c r="XK17" s="44">
        <f ca="1">IF($D17=0,0,SUMIF('Полная ст-ть с уч.НЗС (Авто)'!$YO$11:INDIRECT("'Полная ст-ть с уч.НЗС (Авто)'!YO"&amp;$J$26),$C17,'Полная ст-ть с уч.НЗС (Авто)'!XK$11:INDIRECT("'Полная ст-ть с уч.НЗС (Авто)'!XK"&amp;$J$26))/$D17)</f>
        <v>0</v>
      </c>
      <c r="XL17" s="44">
        <f ca="1">IF($D17=0,0,SUMIF('Полная ст-ть с уч.НЗС (Авто)'!$YO$11:INDIRECT("'Полная ст-ть с уч.НЗС (Авто)'!YO"&amp;$J$26),$C17,'Полная ст-ть с уч.НЗС (Авто)'!XL$11:INDIRECT("'Полная ст-ть с уч.НЗС (Авто)'!XL"&amp;$J$26))/$D17)</f>
        <v>0</v>
      </c>
      <c r="XM17" s="44">
        <f ca="1">IF($D17=0,0,SUMIF('Полная ст-ть с уч.НЗС (Авто)'!$YO$11:INDIRECT("'Полная ст-ть с уч.НЗС (Авто)'!YO"&amp;$J$26),$C17,'Полная ст-ть с уч.НЗС (Авто)'!XM$11:INDIRECT("'Полная ст-ть с уч.НЗС (Авто)'!XM"&amp;$J$26))/$D17)</f>
        <v>0</v>
      </c>
      <c r="XN17" s="44">
        <f ca="1">IF($D17=0,0,SUMIF('Полная ст-ть с уч.НЗС (Авто)'!$YO$11:INDIRECT("'Полная ст-ть с уч.НЗС (Авто)'!YO"&amp;$J$26),$C17,'Полная ст-ть с уч.НЗС (Авто)'!XN$11:INDIRECT("'Полная ст-ть с уч.НЗС (Авто)'!XN"&amp;$J$26))/$D17)</f>
        <v>0</v>
      </c>
      <c r="XO17" s="44">
        <f ca="1">IF($D17=0,0,SUMIF('Полная ст-ть с уч.НЗС (Авто)'!$YO$11:INDIRECT("'Полная ст-ть с уч.НЗС (Авто)'!YO"&amp;$J$26),$C17,'Полная ст-ть с уч.НЗС (Авто)'!XO$11:INDIRECT("'Полная ст-ть с уч.НЗС (Авто)'!XO"&amp;$J$26))/$D17)</f>
        <v>0</v>
      </c>
      <c r="XP17" s="48">
        <f ca="1">IF($D17=0,0,SUMIF('Полная ст-ть с уч.НЗС (Авто)'!$YO$11:INDIRECT("'Полная ст-ть с уч.НЗС (Авто)'!YO"&amp;$J$26),$C17,'Полная ст-ть с уч.НЗС (Авто)'!XP$11:INDIRECT("'Полная ст-ть с уч.НЗС (Авто)'!XP"&amp;$J$26))/$D17)</f>
        <v>0</v>
      </c>
      <c r="XQ17" s="44">
        <f ca="1">IF($D17=0,0,SUMIF('Полная ст-ть с уч.НЗС (Авто)'!$YO$11:INDIRECT("'Полная ст-ть с уч.НЗС (Авто)'!YO"&amp;$J$26),$C17,'Полная ст-ть с уч.НЗС (Авто)'!XQ$11:INDIRECT("'Полная ст-ть с уч.НЗС (Авто)'!XQ"&amp;$J$26))/$D17)</f>
        <v>0</v>
      </c>
      <c r="XR17" s="44">
        <f ca="1">IF($D17=0,0,SUMIF('Полная ст-ть с уч.НЗС (Авто)'!$YO$11:INDIRECT("'Полная ст-ть с уч.НЗС (Авто)'!YO"&amp;$J$26),$C17,'Полная ст-ть с уч.НЗС (Авто)'!XR$11:INDIRECT("'Полная ст-ть с уч.НЗС (Авто)'!XR"&amp;$J$26))/$D17)</f>
        <v>0</v>
      </c>
      <c r="XS17" s="44">
        <f ca="1">IF($D17=0,0,SUMIF('Полная ст-ть с уч.НЗС (Авто)'!$YO$11:INDIRECT("'Полная ст-ть с уч.НЗС (Авто)'!YO"&amp;$J$26),$C17,'Полная ст-ть с уч.НЗС (Авто)'!XS$11:INDIRECT("'Полная ст-ть с уч.НЗС (Авто)'!XS"&amp;$J$26))/$D17)</f>
        <v>0</v>
      </c>
      <c r="XT17" s="44">
        <f ca="1">IF($D17=0,0,SUMIF('Полная ст-ть с уч.НЗС (Авто)'!$YO$11:INDIRECT("'Полная ст-ть с уч.НЗС (Авто)'!YO"&amp;$J$26),$C17,'Полная ст-ть с уч.НЗС (Авто)'!XT$11:INDIRECT("'Полная ст-ть с уч.НЗС (Авто)'!XT"&amp;$J$26))/$D17)</f>
        <v>0</v>
      </c>
      <c r="XU17" s="44">
        <f ca="1">IF($D17=0,0,SUMIF('Полная ст-ть с уч.НЗС (Авто)'!$YO$11:INDIRECT("'Полная ст-ть с уч.НЗС (Авто)'!YO"&amp;$J$26),$C17,'Полная ст-ть с уч.НЗС (Авто)'!XU$11:INDIRECT("'Полная ст-ть с уч.НЗС (Авто)'!XU"&amp;$J$26))/$D17)</f>
        <v>0</v>
      </c>
      <c r="XV17" s="44">
        <f ca="1">IF($D17=0,0,SUMIF('Полная ст-ть с уч.НЗС (Авто)'!$YO$11:INDIRECT("'Полная ст-ть с уч.НЗС (Авто)'!YO"&amp;$J$26),$C17,'Полная ст-ть с уч.НЗС (Авто)'!XV$11:INDIRECT("'Полная ст-ть с уч.НЗС (Авто)'!XV"&amp;$J$26))/$D17)</f>
        <v>0</v>
      </c>
      <c r="XW17" s="44">
        <f ca="1">IF($D17=0,0,SUMIF('Полная ст-ть с уч.НЗС (Авто)'!$YO$11:INDIRECT("'Полная ст-ть с уч.НЗС (Авто)'!YO"&amp;$J$26),$C17,'Полная ст-ть с уч.НЗС (Авто)'!XW$11:INDIRECT("'Полная ст-ть с уч.НЗС (Авто)'!XW"&amp;$J$26))/$D17)</f>
        <v>0</v>
      </c>
      <c r="XX17" s="44">
        <f ca="1">IF($D17=0,0,SUMIF('Полная ст-ть с уч.НЗС (Авто)'!$YO$11:INDIRECT("'Полная ст-ть с уч.НЗС (Авто)'!YO"&amp;$J$26),$C17,'Полная ст-ть с уч.НЗС (Авто)'!XX$11:INDIRECT("'Полная ст-ть с уч.НЗС (Авто)'!XX"&amp;$J$26))/$D17)</f>
        <v>0</v>
      </c>
      <c r="XY17" s="44">
        <f ca="1">IF($D17=0,0,SUMIF('Полная ст-ть с уч.НЗС (Авто)'!$YO$11:INDIRECT("'Полная ст-ть с уч.НЗС (Авто)'!YO"&amp;$J$26),$C17,'Полная ст-ть с уч.НЗС (Авто)'!XY$11:INDIRECT("'Полная ст-ть с уч.НЗС (Авто)'!XY"&amp;$J$26))/$D17)</f>
        <v>0</v>
      </c>
      <c r="XZ17" s="44">
        <f ca="1">IF($D17=0,0,SUMIF('Полная ст-ть с уч.НЗС (Авто)'!$YO$11:INDIRECT("'Полная ст-ть с уч.НЗС (Авто)'!YO"&amp;$J$26),$C17,'Полная ст-ть с уч.НЗС (Авто)'!XZ$11:INDIRECT("'Полная ст-ть с уч.НЗС (Авто)'!XZ"&amp;$J$26))/$D17)</f>
        <v>0</v>
      </c>
      <c r="YA17" s="44">
        <f ca="1">IF($D17=0,0,SUMIF('Полная ст-ть с уч.НЗС (Авто)'!$YO$11:INDIRECT("'Полная ст-ть с уч.НЗС (Авто)'!YO"&amp;$J$26),$C17,'Полная ст-ть с уч.НЗС (Авто)'!YA$11:INDIRECT("'Полная ст-ть с уч.НЗС (Авто)'!YA"&amp;$J$26))/$D17)</f>
        <v>0</v>
      </c>
      <c r="YB17" s="44">
        <f ca="1">IF($D17=0,0,SUMIF('Полная ст-ть с уч.НЗС (Авто)'!$YO$11:INDIRECT("'Полная ст-ть с уч.НЗС (Авто)'!YO"&amp;$J$26),$C17,'Полная ст-ть с уч.НЗС (Авто)'!YB$11:INDIRECT("'Полная ст-ть с уч.НЗС (Авто)'!YB"&amp;$J$26))/$D17)</f>
        <v>0</v>
      </c>
      <c r="YC17" s="44">
        <f ca="1">IF($D17=0,0,SUMIF('Полная ст-ть с уч.НЗС (Авто)'!$YO$11:INDIRECT("'Полная ст-ть с уч.НЗС (Авто)'!YO"&amp;$J$26),$C17,'Полная ст-ть с уч.НЗС (Авто)'!YC$11:INDIRECT("'Полная ст-ть с уч.НЗС (Авто)'!YC"&amp;$J$26))/$D17)</f>
        <v>0</v>
      </c>
      <c r="YD17" s="44">
        <f ca="1">IF($D17=0,0,SUMIF('Полная ст-ть с уч.НЗС (Авто)'!$YO$11:INDIRECT("'Полная ст-ть с уч.НЗС (Авто)'!YO"&amp;$J$26),$C17,'Полная ст-ть с уч.НЗС (Авто)'!YD$11:INDIRECT("'Полная ст-ть с уч.НЗС (Авто)'!YD"&amp;$J$26))/$D17)</f>
        <v>0</v>
      </c>
      <c r="YE17" s="48">
        <f ca="1">IF($D17=0,0,SUMIF('Полная ст-ть с уч.НЗС (Авто)'!$YO$11:INDIRECT("'Полная ст-ть с уч.НЗС (Авто)'!YO"&amp;$J$26),$C17,'Полная ст-ть с уч.НЗС (Авто)'!YE$11:INDIRECT("'Полная ст-ть с уч.НЗС (Авто)'!YE"&amp;$J$26))/$D17)</f>
        <v>0</v>
      </c>
      <c r="YF17" s="49"/>
      <c r="YG17" s="6"/>
    </row>
    <row r="18" spans="1:657" ht="15" customHeight="1" x14ac:dyDescent="0.25">
      <c r="A18" s="40">
        <v>8</v>
      </c>
      <c r="B18" s="41" t="s">
        <v>749</v>
      </c>
      <c r="C18" s="42" t="s">
        <v>750</v>
      </c>
      <c r="D18" s="43">
        <f ca="1">COUNTIF('Полная ст-ть с уч.НЗС (Авто)'!$YO$11:INDIRECT("'Полная ст-ть с уч.НЗС (Авто)'!YO"&amp;$J$26),C18)</f>
        <v>0</v>
      </c>
      <c r="E18" s="41"/>
      <c r="F18" s="41"/>
      <c r="G18" s="41"/>
      <c r="H18" s="41"/>
      <c r="I18" s="44">
        <f ca="1">IF($D18=0,0,SUMIF('Полная ст-ть с уч.НЗС (Авто)'!$YO$11:INDIRECT("'Полная ст-ть с уч.НЗС (Авто)'!YO"&amp;$J$26),$C18,'Полная ст-ть с уч.НЗС (Авто)'!I$11:INDIRECT("'Полная ст-ть с уч.НЗС (Авто)'!I"&amp;$J$26))/$D18)</f>
        <v>0</v>
      </c>
      <c r="J18" s="45"/>
      <c r="K18" s="44">
        <f ca="1">IF($D18=0,0,SUMIF('Полная ст-ть с уч.НЗС (Авто)'!$YO$11:INDIRECT("'Полная ст-ть с уч.НЗС (Авто)'!YO"&amp;$J$26),$C18,'Полная ст-ть с уч.НЗС (Авто)'!K$11:INDIRECT("'Полная ст-ть с уч.НЗС (Авто)'!K"&amp;$J$26))/$D18)</f>
        <v>0</v>
      </c>
      <c r="L18" s="44"/>
      <c r="M18" s="44">
        <f ca="1">IF($D18=0,0,SUMIF('Полная ст-ть с уч.НЗС (Авто)'!$YO$11:INDIRECT("'Полная ст-ть с уч.НЗС (Авто)'!YO"&amp;$J$26),$C18,'Полная ст-ть с уч.НЗС (Авто)'!M$11:INDIRECT("'Полная ст-ть с уч.НЗС (Авто)'!M"&amp;$J$26))/$D18)</f>
        <v>0</v>
      </c>
      <c r="N18" s="44"/>
      <c r="O18" s="44">
        <f ca="1">IF($D18=0,0,SUMIF('Полная ст-ть с уч.НЗС (Авто)'!$YO$11:INDIRECT("'Полная ст-ть с уч.НЗС (Авто)'!YO"&amp;$J$26),$C18,'Полная ст-ть с уч.НЗС (Авто)'!O$11:INDIRECT("'Полная ст-ть с уч.НЗС (Авто)'!O"&amp;$J$26))/$D18)</f>
        <v>0</v>
      </c>
      <c r="P18" s="44"/>
      <c r="Q18" s="44">
        <f ca="1">IF($D18=0,0,SUMIF('Полная ст-ть с уч.НЗС (Авто)'!$YO$11:INDIRECT("'Полная ст-ть с уч.НЗС (Авто)'!YO"&amp;$J$26),$C18,'Полная ст-ть с уч.НЗС (Авто)'!Q$11:INDIRECT("'Полная ст-ть с уч.НЗС (Авто)'!Q"&amp;$J$26))/$D18)</f>
        <v>0</v>
      </c>
      <c r="R18" s="44">
        <f ca="1">IF($D18=0,0,SUMIF('Полная ст-ть с уч.НЗС (Авто)'!$YO$11:INDIRECT("'Полная ст-ть с уч.НЗС (Авто)'!YO"&amp;$J$26),$C18,'Полная ст-ть с уч.НЗС (Авто)'!R$11:INDIRECT("'Полная ст-ть с уч.НЗС (Авто)'!R"&amp;$J$26))/$D18)</f>
        <v>0</v>
      </c>
      <c r="S18" s="44">
        <f ca="1">IF($D18=0,0,SUMIF('Полная ст-ть с уч.НЗС (Авто)'!$YO$11:INDIRECT("'Полная ст-ть с уч.НЗС (Авто)'!YO"&amp;$J$26),$C18,'Полная ст-ть с уч.НЗС (Авто)'!S$11:INDIRECT("'Полная ст-ть с уч.НЗС (Авто)'!S"&amp;$J$26))/$D18)</f>
        <v>0</v>
      </c>
      <c r="T18" s="44">
        <f ca="1">IF($D18=0,0,SUMIF('Полная ст-ть с уч.НЗС (Авто)'!$YO$11:INDIRECT("'Полная ст-ть с уч.НЗС (Авто)'!YO"&amp;$J$26),$C18,'Полная ст-ть с уч.НЗС (Авто)'!T$11:INDIRECT("'Полная ст-ть с уч.НЗС (Авто)'!T"&amp;$J$26))/$D18)</f>
        <v>0</v>
      </c>
      <c r="U18" s="44">
        <f ca="1">IF($D18=0,0,SUMIF('Полная ст-ть с уч.НЗС (Авто)'!$YO$11:INDIRECT("'Полная ст-ть с уч.НЗС (Авто)'!YO"&amp;$J$26),$C18,'Полная ст-ть с уч.НЗС (Авто)'!U$11:INDIRECT("'Полная ст-ть с уч.НЗС (Авто)'!U"&amp;$J$26))/$D18)</f>
        <v>0</v>
      </c>
      <c r="V18" s="44">
        <f ca="1">IF($D18=0,0,SUMIF('Полная ст-ть с уч.НЗС (Авто)'!$YO$11:INDIRECT("'Полная ст-ть с уч.НЗС (Авто)'!YO"&amp;$J$26),$C18,'Полная ст-ть с уч.НЗС (Авто)'!V$11:INDIRECT("'Полная ст-ть с уч.НЗС (Авто)'!V"&amp;$J$26))/$D18)</f>
        <v>0</v>
      </c>
      <c r="W18" s="44">
        <f ca="1">IF($D18=0,0,SUMIF('Полная ст-ть с уч.НЗС (Авто)'!$YO$11:INDIRECT("'Полная ст-ть с уч.НЗС (Авто)'!YO"&amp;$J$26),$C18,'Полная ст-ть с уч.НЗС (Авто)'!W$11:INDIRECT("'Полная ст-ть с уч.НЗС (Авто)'!W"&amp;$J$26))/$D18)</f>
        <v>0</v>
      </c>
      <c r="X18" s="44">
        <f ca="1">IF($D18=0,0,SUMIF('Полная ст-ть с уч.НЗС (Авто)'!$YO$11:INDIRECT("'Полная ст-ть с уч.НЗС (Авто)'!YO"&amp;$J$26),$C18,'Полная ст-ть с уч.НЗС (Авто)'!X$11:INDIRECT("'Полная ст-ть с уч.НЗС (Авто)'!X"&amp;$J$26))/$D18)</f>
        <v>0</v>
      </c>
      <c r="Y18" s="44">
        <f ca="1">IF($D18=0,0,SUMIF('Полная ст-ть с уч.НЗС (Авто)'!$YO$11:INDIRECT("'Полная ст-ть с уч.НЗС (Авто)'!YO"&amp;$J$26),$C18,'Полная ст-ть с уч.НЗС (Авто)'!Y$11:INDIRECT("'Полная ст-ть с уч.НЗС (Авто)'!Y"&amp;$J$26))/$D18)</f>
        <v>0</v>
      </c>
      <c r="Z18" s="44">
        <f ca="1">IF($D18=0,0,SUMIF('Полная ст-ть с уч.НЗС (Авто)'!$YO$11:INDIRECT("'Полная ст-ть с уч.НЗС (Авто)'!YO"&amp;$J$26),$C18,'Полная ст-ть с уч.НЗС (Авто)'!Z$11:INDIRECT("'Полная ст-ть с уч.НЗС (Авто)'!Z"&amp;$J$26))/$D18)</f>
        <v>0</v>
      </c>
      <c r="AA18" s="44">
        <f ca="1">IF($D18=0,0,SUMIF('Полная ст-ть с уч.НЗС (Авто)'!$YO$11:INDIRECT("'Полная ст-ть с уч.НЗС (Авто)'!YO"&amp;$J$26),$C18,'Полная ст-ть с уч.НЗС (Авто)'!AA$11:INDIRECT("'Полная ст-ть с уч.НЗС (Авто)'!AA"&amp;$J$26))/$D18)</f>
        <v>0</v>
      </c>
      <c r="AB18" s="44">
        <f ca="1">IF($D18=0,0,SUMIF('Полная ст-ть с уч.НЗС (Авто)'!$YO$11:INDIRECT("'Полная ст-ть с уч.НЗС (Авто)'!YO"&amp;$J$26),$C18,'Полная ст-ть с уч.НЗС (Авто)'!AB$11:INDIRECT("'Полная ст-ть с уч.НЗС (Авто)'!AB"&amp;$J$26))/$D18)</f>
        <v>0</v>
      </c>
      <c r="AC18" s="44">
        <f ca="1">IF($D18=0,0,SUMIF('Полная ст-ть с уч.НЗС (Авто)'!$YO$11:INDIRECT("'Полная ст-ть с уч.НЗС (Авто)'!YO"&amp;$J$26),$C18,'Полная ст-ть с уч.НЗС (Авто)'!AC$11:INDIRECT("'Полная ст-ть с уч.НЗС (Авто)'!AC"&amp;$J$26))/$D18)</f>
        <v>0</v>
      </c>
      <c r="AD18" s="44">
        <f ca="1">IF($D18=0,0,SUMIF('Полная ст-ть с уч.НЗС (Авто)'!$YO$11:INDIRECT("'Полная ст-ть с уч.НЗС (Авто)'!YO"&amp;$J$26),$C18,'Полная ст-ть с уч.НЗС (Авто)'!AD$11:INDIRECT("'Полная ст-ть с уч.НЗС (Авто)'!AD"&amp;$J$26))/$D18)</f>
        <v>0</v>
      </c>
      <c r="AE18" s="44">
        <f ca="1">IF($D18=0,0,SUMIF('Полная ст-ть с уч.НЗС (Авто)'!$YO$11:INDIRECT("'Полная ст-ть с уч.НЗС (Авто)'!YO"&amp;$J$26),$C18,'Полная ст-ть с уч.НЗС (Авто)'!AE$11:INDIRECT("'Полная ст-ть с уч.НЗС (Авто)'!AE"&amp;$J$26))/$D18)</f>
        <v>0</v>
      </c>
      <c r="AF18" s="44">
        <f ca="1">IF($D18=0,0,SUMIF('Полная ст-ть с уч.НЗС (Авто)'!$YO$11:INDIRECT("'Полная ст-ть с уч.НЗС (Авто)'!YO"&amp;$J$26),$C18,'Полная ст-ть с уч.НЗС (Авто)'!AF$11:INDIRECT("'Полная ст-ть с уч.НЗС (Авто)'!AF"&amp;$J$26))/$D18)</f>
        <v>0</v>
      </c>
      <c r="AG18" s="44">
        <f ca="1">IF($D18=0,0,SUMIF('Полная ст-ть с уч.НЗС (Авто)'!$YO$11:INDIRECT("'Полная ст-ть с уч.НЗС (Авто)'!YO"&amp;$J$26),$C18,'Полная ст-ть с уч.НЗС (Авто)'!AG$11:INDIRECT("'Полная ст-ть с уч.НЗС (Авто)'!AG"&amp;$J$26))/$D18)</f>
        <v>0</v>
      </c>
      <c r="AH18" s="44">
        <f ca="1">IF($D18=0,0,SUMIF('Полная ст-ть с уч.НЗС (Авто)'!$YO$11:INDIRECT("'Полная ст-ть с уч.НЗС (Авто)'!YO"&amp;$J$26),$C18,'Полная ст-ть с уч.НЗС (Авто)'!AH$11:INDIRECT("'Полная ст-ть с уч.НЗС (Авто)'!AH"&amp;$J$26))/$D18)</f>
        <v>0</v>
      </c>
      <c r="AI18" s="44">
        <f ca="1">IF($D18=0,0,SUMIF('Полная ст-ть с уч.НЗС (Авто)'!$YO$11:INDIRECT("'Полная ст-ть с уч.НЗС (Авто)'!YO"&amp;$J$26),$C18,'Полная ст-ть с уч.НЗС (Авто)'!AI$11:INDIRECT("'Полная ст-ть с уч.НЗС (Авто)'!AI"&amp;$J$26))/$D18)</f>
        <v>0</v>
      </c>
      <c r="AJ18" s="44">
        <f ca="1">IF($D18=0,0,SUMIF('Полная ст-ть с уч.НЗС (Авто)'!$YO$11:INDIRECT("'Полная ст-ть с уч.НЗС (Авто)'!YO"&amp;$J$26),$C18,'Полная ст-ть с уч.НЗС (Авто)'!AJ$11:INDIRECT("'Полная ст-ть с уч.НЗС (Авто)'!AJ"&amp;$J$26))/$D18)</f>
        <v>0</v>
      </c>
      <c r="AK18" s="44">
        <f ca="1">IF($D18=0,0,SUMIF('Полная ст-ть с уч.НЗС (Авто)'!$YO$11:INDIRECT("'Полная ст-ть с уч.НЗС (Авто)'!YO"&amp;$J$26),$C18,'Полная ст-ть с уч.НЗС (Авто)'!AK$11:INDIRECT("'Полная ст-ть с уч.НЗС (Авто)'!AK"&amp;$J$26))/$D18)</f>
        <v>0</v>
      </c>
      <c r="AL18" s="44">
        <f ca="1">IF($D18=0,0,SUMIF('Полная ст-ть с уч.НЗС (Авто)'!$YO$11:INDIRECT("'Полная ст-ть с уч.НЗС (Авто)'!YO"&amp;$J$26),$C18,'Полная ст-ть с уч.НЗС (Авто)'!AL$11:INDIRECT("'Полная ст-ть с уч.НЗС (Авто)'!AL"&amp;$J$26))/$D18)</f>
        <v>0</v>
      </c>
      <c r="AM18" s="44">
        <f ca="1">IF($D18=0,0,SUMIF('Полная ст-ть с уч.НЗС (Авто)'!$YO$11:INDIRECT("'Полная ст-ть с уч.НЗС (Авто)'!YO"&amp;$J$26),$C18,'Полная ст-ть с уч.НЗС (Авто)'!AM$11:INDIRECT("'Полная ст-ть с уч.НЗС (Авто)'!AM"&amp;$J$26))/$D18)</f>
        <v>0</v>
      </c>
      <c r="AN18" s="44">
        <f ca="1">IF($D18=0,0,SUMIF('Полная ст-ть с уч.НЗС (Авто)'!$YO$11:INDIRECT("'Полная ст-ть с уч.НЗС (Авто)'!YO"&amp;$J$26),$C18,'Полная ст-ть с уч.НЗС (Авто)'!AN$11:INDIRECT("'Полная ст-ть с уч.НЗС (Авто)'!AN"&amp;$J$26))/$D18)</f>
        <v>0</v>
      </c>
      <c r="AO18" s="44">
        <f ca="1">IF($D18=0,0,SUMIF('Полная ст-ть с уч.НЗС (Авто)'!$YO$11:INDIRECT("'Полная ст-ть с уч.НЗС (Авто)'!YO"&amp;$J$26),$C18,'Полная ст-ть с уч.НЗС (Авто)'!AO$11:INDIRECT("'Полная ст-ть с уч.НЗС (Авто)'!AO"&amp;$J$26))/$D18)</f>
        <v>0</v>
      </c>
      <c r="AP18" s="44">
        <f ca="1">IF($D18=0,0,SUMIF('Полная ст-ть с уч.НЗС (Авто)'!$YO$11:INDIRECT("'Полная ст-ть с уч.НЗС (Авто)'!YO"&amp;$J$26),$C18,'Полная ст-ть с уч.НЗС (Авто)'!AP$11:INDIRECT("'Полная ст-ть с уч.НЗС (Авто)'!AP"&amp;$J$26))/$D18)</f>
        <v>0</v>
      </c>
      <c r="AQ18" s="44">
        <f ca="1">IF($D18=0,0,SUMIF('Полная ст-ть с уч.НЗС (Авто)'!$YO$11:INDIRECT("'Полная ст-ть с уч.НЗС (Авто)'!YO"&amp;$J$26),$C18,'Полная ст-ть с уч.НЗС (Авто)'!AQ$11:INDIRECT("'Полная ст-ть с уч.НЗС (Авто)'!AQ"&amp;$J$26))/$D18)</f>
        <v>0</v>
      </c>
      <c r="AR18" s="46"/>
      <c r="AS18" s="46"/>
      <c r="AT18" s="47"/>
      <c r="AU18" s="47"/>
      <c r="AV18" s="47"/>
      <c r="AW18" s="47"/>
      <c r="AX18" s="44">
        <f ca="1">IF($D18=0,0,SUMIF('Полная ст-ть с уч.НЗС (Авто)'!$YO$11:INDIRECT("'Полная ст-ть с уч.НЗС (Авто)'!YO"&amp;$J$26),$C18,'Полная ст-ть с уч.НЗС (Авто)'!AX$11:INDIRECT("'Полная ст-ть с уч.НЗС (Авто)'!AX"&amp;$J$26))/$D18)</f>
        <v>0</v>
      </c>
      <c r="AY18" s="44">
        <f ca="1">IF($D18=0,0,SUMIF('Полная ст-ть с уч.НЗС (Авто)'!$YO$11:INDIRECT("'Полная ст-ть с уч.НЗС (Авто)'!YO"&amp;$J$26),$C18,'Полная ст-ть с уч.НЗС (Авто)'!AY$11:INDIRECT("'Полная ст-ть с уч.НЗС (Авто)'!AY"&amp;$J$26))/$D18)</f>
        <v>0</v>
      </c>
      <c r="AZ18" s="44">
        <f ca="1">IF($D18=0,0,SUMIF('Полная ст-ть с уч.НЗС (Авто)'!$YO$11:INDIRECT("'Полная ст-ть с уч.НЗС (Авто)'!YO"&amp;$J$26),$C18,'Полная ст-ть с уч.НЗС (Авто)'!AZ$11:INDIRECT("'Полная ст-ть с уч.НЗС (Авто)'!AZ"&amp;$J$26))/$D18)</f>
        <v>0</v>
      </c>
      <c r="BA18" s="44">
        <f ca="1">IF($D18=0,0,SUMIF('Полная ст-ть с уч.НЗС (Авто)'!$YO$11:INDIRECT("'Полная ст-ть с уч.НЗС (Авто)'!YO"&amp;$J$26),$C18,'Полная ст-ть с уч.НЗС (Авто)'!BA$11:INDIRECT("'Полная ст-ть с уч.НЗС (Авто)'!BA"&amp;$J$26))/$D18)</f>
        <v>0</v>
      </c>
      <c r="BB18" s="44">
        <f ca="1">IF($D18=0,0,SUMIF('Полная ст-ть с уч.НЗС (Авто)'!$YO$11:INDIRECT("'Полная ст-ть с уч.НЗС (Авто)'!YO"&amp;$J$26),$C18,'Полная ст-ть с уч.НЗС (Авто)'!BB$11:INDIRECT("'Полная ст-ть с уч.НЗС (Авто)'!BB"&amp;$J$26))/$D18)</f>
        <v>0</v>
      </c>
      <c r="BC18" s="44">
        <f ca="1">IF($D18=0,0,SUMIF('Полная ст-ть с уч.НЗС (Авто)'!$YO$11:INDIRECT("'Полная ст-ть с уч.НЗС (Авто)'!YO"&amp;$J$26),$C18,'Полная ст-ть с уч.НЗС (Авто)'!BC$11:INDIRECT("'Полная ст-ть с уч.НЗС (Авто)'!BC"&amp;$J$26))/$D18)</f>
        <v>0</v>
      </c>
      <c r="BD18" s="47"/>
      <c r="BE18" s="47"/>
      <c r="BF18" s="44">
        <f ca="1">IF($D18=0,0,SUMIF('Полная ст-ть с уч.НЗС (Авто)'!$YO$11:INDIRECT("'Полная ст-ть с уч.НЗС (Авто)'!YO"&amp;$J$26),$C18,'Полная ст-ть с уч.НЗС (Авто)'!BF$11:INDIRECT("'Полная ст-ть с уч.НЗС (Авто)'!BF"&amp;$J$26))/$D18)</f>
        <v>0</v>
      </c>
      <c r="BG18" s="44">
        <f ca="1">IF($D18=0,0,SUMIF('Полная ст-ть с уч.НЗС (Авто)'!$YO$11:INDIRECT("'Полная ст-ть с уч.НЗС (Авто)'!YO"&amp;$J$26),$C18,'Полная ст-ть с уч.НЗС (Авто)'!BG$11:INDIRECT("'Полная ст-ть с уч.НЗС (Авто)'!BG"&amp;$J$26))/$D18)</f>
        <v>0</v>
      </c>
      <c r="BH18" s="44">
        <f ca="1">IF($D18=0,0,SUMIF('Полная ст-ть с уч.НЗС (Авто)'!$YO$11:INDIRECT("'Полная ст-ть с уч.НЗС (Авто)'!YO"&amp;$J$26),$C18,'Полная ст-ть с уч.НЗС (Авто)'!BH$11:INDIRECT("'Полная ст-ть с уч.НЗС (Авто)'!BH"&amp;$J$26))/$D18)</f>
        <v>0</v>
      </c>
      <c r="BI18" s="44">
        <f ca="1">IF($D18=0,0,SUMIF('Полная ст-ть с уч.НЗС (Авто)'!$YO$11:INDIRECT("'Полная ст-ть с уч.НЗС (Авто)'!YO"&amp;$J$26),$C18,'Полная ст-ть с уч.НЗС (Авто)'!BI$11:INDIRECT("'Полная ст-ть с уч.НЗС (Авто)'!BI"&amp;$J$26))/$D18)</f>
        <v>0</v>
      </c>
      <c r="BJ18" s="44">
        <f ca="1">IF($D18=0,0,SUMIF('Полная ст-ть с уч.НЗС (Авто)'!$YO$11:INDIRECT("'Полная ст-ть с уч.НЗС (Авто)'!YO"&amp;$J$26),$C18,'Полная ст-ть с уч.НЗС (Авто)'!BJ$11:INDIRECT("'Полная ст-ть с уч.НЗС (Авто)'!BJ"&amp;$J$26))/$D18)</f>
        <v>0</v>
      </c>
      <c r="BK18" s="44">
        <f ca="1">IF($D18=0,0,SUMIF('Полная ст-ть с уч.НЗС (Авто)'!$YO$11:INDIRECT("'Полная ст-ть с уч.НЗС (Авто)'!YO"&amp;$J$26),$C18,'Полная ст-ть с уч.НЗС (Авто)'!BK$11:INDIRECT("'Полная ст-ть с уч.НЗС (Авто)'!BK"&amp;$J$26))/$D18)</f>
        <v>0</v>
      </c>
      <c r="BL18" s="47"/>
      <c r="BM18" s="44">
        <f ca="1">IF($D18=0,0,SUMIF('Полная ст-ть с уч.НЗС (Авто)'!$YO$11:INDIRECT("'Полная ст-ть с уч.НЗС (Авто)'!YO"&amp;$J$26),$C18,'Полная ст-ть с уч.НЗС (Авто)'!BM$11:INDIRECT("'Полная ст-ть с уч.НЗС (Авто)'!BM"&amp;$J$26))/$D18)</f>
        <v>0</v>
      </c>
      <c r="BN18" s="47"/>
      <c r="BO18" s="44"/>
      <c r="BP18" s="44"/>
      <c r="BQ18" s="44">
        <f ca="1">IF($D18=0,0,SUMIF('Полная ст-ть с уч.НЗС (Авто)'!$YO$11:INDIRECT("'Полная ст-ть с уч.НЗС (Авто)'!YO"&amp;$J$26),$C18,'Полная ст-ть с уч.НЗС (Авто)'!BQ$11:INDIRECT("'Полная ст-ть с уч.НЗС (Авто)'!BQ"&amp;$J$26))/$D18)</f>
        <v>0</v>
      </c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>
        <f ca="1">IF($D18=0,0,SUMIF('Полная ст-ть с уч.НЗС (Авто)'!$YO$11:INDIRECT("'Полная ст-ть с уч.НЗС (Авто)'!YO"&amp;$J$26),$C18,'Полная ст-ть с уч.НЗС (Авто)'!CK$11:INDIRECT("'Полная ст-ть с уч.НЗС (Авто)'!CK"&amp;$J$26))/$D18)</f>
        <v>0</v>
      </c>
      <c r="CL18" s="44">
        <f ca="1">IF($D18=0,0,SUMIF('Полная ст-ть с уч.НЗС (Авто)'!$YO$11:INDIRECT("'Полная ст-ть с уч.НЗС (Авто)'!YO"&amp;$J$26),$C18,'Полная ст-ть с уч.НЗС (Авто)'!CL$11:INDIRECT("'Полная ст-ть с уч.НЗС (Авто)'!CL"&amp;$J$26))/$D18)</f>
        <v>0</v>
      </c>
      <c r="CM18" s="44">
        <f ca="1">IF($D18=0,0,SUMIF('Полная ст-ть с уч.НЗС (Авто)'!$YO$11:INDIRECT("'Полная ст-ть с уч.НЗС (Авто)'!YO"&amp;$J$26),$C18,'Полная ст-ть с уч.НЗС (Авто)'!CM$11:INDIRECT("'Полная ст-ть с уч.НЗС (Авто)'!CM"&amp;$J$26))/$D18)</f>
        <v>0</v>
      </c>
      <c r="CN18" s="44">
        <f ca="1">IF($D18=0,0,SUMIF('Полная ст-ть с уч.НЗС (Авто)'!$YO$11:INDIRECT("'Полная ст-ть с уч.НЗС (Авто)'!YO"&amp;$J$26),$C18,'Полная ст-ть с уч.НЗС (Авто)'!CN$11:INDIRECT("'Полная ст-ть с уч.НЗС (Авто)'!CN"&amp;$J$26))/$D18)</f>
        <v>0</v>
      </c>
      <c r="CO18" s="44">
        <f ca="1">IF($D18=0,0,SUMIF('Полная ст-ть с уч.НЗС (Авто)'!$YO$11:INDIRECT("'Полная ст-ть с уч.НЗС (Авто)'!YO"&amp;$J$26),$C18,'Полная ст-ть с уч.НЗС (Авто)'!CO$11:INDIRECT("'Полная ст-ть с уч.НЗС (Авто)'!CO"&amp;$J$26))/$D18)</f>
        <v>0</v>
      </c>
      <c r="CP18" s="44">
        <f ca="1">IF($D18=0,0,SUMIF('Полная ст-ть с уч.НЗС (Авто)'!$YO$11:INDIRECT("'Полная ст-ть с уч.НЗС (Авто)'!YO"&amp;$J$26),$C18,'Полная ст-ть с уч.НЗС (Авто)'!CP$11:INDIRECT("'Полная ст-ть с уч.НЗС (Авто)'!CP"&amp;$J$26))/$D18)</f>
        <v>0</v>
      </c>
      <c r="CQ18" s="44">
        <f ca="1">IF($D18=0,0,SUMIF('Полная ст-ть с уч.НЗС (Авто)'!$YO$11:INDIRECT("'Полная ст-ть с уч.НЗС (Авто)'!YO"&amp;$J$26),$C18,'Полная ст-ть с уч.НЗС (Авто)'!CQ$11:INDIRECT("'Полная ст-ть с уч.НЗС (Авто)'!CQ"&amp;$J$26))/$D18)</f>
        <v>0</v>
      </c>
      <c r="CR18" s="44">
        <f ca="1">IF($D18=0,0,SUMIF('Полная ст-ть с уч.НЗС (Авто)'!$YO$11:INDIRECT("'Полная ст-ть с уч.НЗС (Авто)'!YO"&amp;$J$26),$C18,'Полная ст-ть с уч.НЗС (Авто)'!CR$11:INDIRECT("'Полная ст-ть с уч.НЗС (Авто)'!CR"&amp;$J$26))/$D18)</f>
        <v>0</v>
      </c>
      <c r="CS18" s="44">
        <f ca="1">IF($D18=0,0,SUMIF('Полная ст-ть с уч.НЗС (Авто)'!$YO$11:INDIRECT("'Полная ст-ть с уч.НЗС (Авто)'!YO"&amp;$J$26),$C18,'Полная ст-ть с уч.НЗС (Авто)'!CS$11:INDIRECT("'Полная ст-ть с уч.НЗС (Авто)'!CS"&amp;$J$26))/$D18)</f>
        <v>0</v>
      </c>
      <c r="CT18" s="44">
        <f ca="1">IF($D18=0,0,SUMIF('Полная ст-ть с уч.НЗС (Авто)'!$YO$11:INDIRECT("'Полная ст-ть с уч.НЗС (Авто)'!YO"&amp;$J$26),$C18,'Полная ст-ть с уч.НЗС (Авто)'!CT$11:INDIRECT("'Полная ст-ть с уч.НЗС (Авто)'!CT"&amp;$J$26))/$D18)</f>
        <v>0</v>
      </c>
      <c r="CU18" s="44">
        <f ca="1">IF($D18=0,0,SUMIF('Полная ст-ть с уч.НЗС (Авто)'!$YO$11:INDIRECT("'Полная ст-ть с уч.НЗС (Авто)'!YO"&amp;$J$26),$C18,'Полная ст-ть с уч.НЗС (Авто)'!CU$11:INDIRECT("'Полная ст-ть с уч.НЗС (Авто)'!CU"&amp;$J$26))/$D18)</f>
        <v>0</v>
      </c>
      <c r="CV18" s="44">
        <f ca="1">IF($D18=0,0,SUMIF('Полная ст-ть с уч.НЗС (Авто)'!$YO$11:INDIRECT("'Полная ст-ть с уч.НЗС (Авто)'!YO"&amp;$J$26),$C18,'Полная ст-ть с уч.НЗС (Авто)'!CV$11:INDIRECT("'Полная ст-ть с уч.НЗС (Авто)'!CV"&amp;$J$26))/$D18)</f>
        <v>0</v>
      </c>
      <c r="CW18" s="44">
        <f ca="1">IF($D18=0,0,SUMIF('Полная ст-ть с уч.НЗС (Авто)'!$YO$11:INDIRECT("'Полная ст-ть с уч.НЗС (Авто)'!YO"&amp;$J$26),$C18,'Полная ст-ть с уч.НЗС (Авто)'!CW$11:INDIRECT("'Полная ст-ть с уч.НЗС (Авто)'!CW"&amp;$J$26))/$D18)</f>
        <v>0</v>
      </c>
      <c r="CX18" s="44">
        <f ca="1">IF($D18=0,0,SUMIF('Полная ст-ть с уч.НЗС (Авто)'!$YO$11:INDIRECT("'Полная ст-ть с уч.НЗС (Авто)'!YO"&amp;$J$26),$C18,'Полная ст-ть с уч.НЗС (Авто)'!CX$11:INDIRECT("'Полная ст-ть с уч.НЗС (Авто)'!CX"&amp;$J$26))/$D18)</f>
        <v>0</v>
      </c>
      <c r="CY18" s="44">
        <f ca="1">IF($D18=0,0,SUMIF('Полная ст-ть с уч.НЗС (Авто)'!$YO$11:INDIRECT("'Полная ст-ть с уч.НЗС (Авто)'!YO"&amp;$J$26),$C18,'Полная ст-ть с уч.НЗС (Авто)'!CY$11:INDIRECT("'Полная ст-ть с уч.НЗС (Авто)'!CY"&amp;$J$26))/$D18)</f>
        <v>0</v>
      </c>
      <c r="CZ18" s="44">
        <f ca="1">IF($D18=0,0,SUMIF('Полная ст-ть с уч.НЗС (Авто)'!$YO$11:INDIRECT("'Полная ст-ть с уч.НЗС (Авто)'!YO"&amp;$J$26),$C18,'Полная ст-ть с уч.НЗС (Авто)'!CZ$11:INDIRECT("'Полная ст-ть с уч.НЗС (Авто)'!CZ"&amp;$J$26))/$D18)</f>
        <v>0</v>
      </c>
      <c r="DA18" s="44">
        <f ca="1">IF($D18=0,0,SUMIF('Полная ст-ть с уч.НЗС (Авто)'!$YO$11:INDIRECT("'Полная ст-ть с уч.НЗС (Авто)'!YO"&amp;$J$26),$C18,'Полная ст-ть с уч.НЗС (Авто)'!DA$11:INDIRECT("'Полная ст-ть с уч.НЗС (Авто)'!DA"&amp;$J$26))/$D18)</f>
        <v>0</v>
      </c>
      <c r="DB18" s="44">
        <f ca="1">IF($D18=0,0,SUMIF('Полная ст-ть с уч.НЗС (Авто)'!$YO$11:INDIRECT("'Полная ст-ть с уч.НЗС (Авто)'!YO"&amp;$J$26),$C18,'Полная ст-ть с уч.НЗС (Авто)'!DB$11:INDIRECT("'Полная ст-ть с уч.НЗС (Авто)'!DB"&amp;$J$26))/$D18)</f>
        <v>0</v>
      </c>
      <c r="DC18" s="44">
        <f ca="1">IF($D18=0,0,SUMIF('Полная ст-ть с уч.НЗС (Авто)'!$YO$11:INDIRECT("'Полная ст-ть с уч.НЗС (Авто)'!YO"&amp;$J$26),$C18,'Полная ст-ть с уч.НЗС (Авто)'!DC$11:INDIRECT("'Полная ст-ть с уч.НЗС (Авто)'!DC"&amp;$J$26))/$D18)</f>
        <v>0</v>
      </c>
      <c r="DD18" s="44"/>
      <c r="DE18" s="44">
        <f ca="1">IF($D18=0,0,SUMIF('Полная ст-ть с уч.НЗС (Авто)'!$YO$11:INDIRECT("'Полная ст-ть с уч.НЗС (Авто)'!YO"&amp;$J$26),$C18,'Полная ст-ть с уч.НЗС (Авто)'!DE$11:INDIRECT("'Полная ст-ть с уч.НЗС (Авто)'!DE"&amp;$J$26))/$D18)</f>
        <v>0</v>
      </c>
      <c r="DF18" s="44"/>
      <c r="DG18" s="44">
        <f ca="1">IF($D18=0,0,SUMIF('Полная ст-ть с уч.НЗС (Авто)'!$YO$11:INDIRECT("'Полная ст-ть с уч.НЗС (Авто)'!YO"&amp;$J$26),$C18,'Полная ст-ть с уч.НЗС (Авто)'!DG$11:INDIRECT("'Полная ст-ть с уч.НЗС (Авто)'!DG"&amp;$J$26))/$D18)</f>
        <v>0</v>
      </c>
      <c r="DH18" s="44">
        <f ca="1">IF($D18=0,0,SUMIF('Полная ст-ть с уч.НЗС (Авто)'!$YO$11:INDIRECT("'Полная ст-ть с уч.НЗС (Авто)'!YO"&amp;$J$26),$C18,'Полная ст-ть с уч.НЗС (Авто)'!DH$11:INDIRECT("'Полная ст-ть с уч.НЗС (Авто)'!DH"&amp;$J$26))/$D18)</f>
        <v>0</v>
      </c>
      <c r="DI18" s="44">
        <f ca="1">IF($D18=0,0,SUMIF('Полная ст-ть с уч.НЗС (Авто)'!$YO$11:INDIRECT("'Полная ст-ть с уч.НЗС (Авто)'!YO"&amp;$J$26),$C18,'Полная ст-ть с уч.НЗС (Авто)'!DI$11:INDIRECT("'Полная ст-ть с уч.НЗС (Авто)'!DI"&amp;$J$26))/$D18)</f>
        <v>0</v>
      </c>
      <c r="DJ18" s="44">
        <f ca="1">IF($D18=0,0,SUMIF('Полная ст-ть с уч.НЗС (Авто)'!$YO$11:INDIRECT("'Полная ст-ть с уч.НЗС (Авто)'!YO"&amp;$J$26),$C18,'Полная ст-ть с уч.НЗС (Авто)'!DJ$11:INDIRECT("'Полная ст-ть с уч.НЗС (Авто)'!DJ"&amp;$J$26))/$D18)</f>
        <v>0</v>
      </c>
      <c r="DK18" s="44">
        <f ca="1">IF($D18=0,0,SUMIF('Полная ст-ть с уч.НЗС (Авто)'!$YO$11:INDIRECT("'Полная ст-ть с уч.НЗС (Авто)'!YO"&amp;$J$26),$C18,'Полная ст-ть с уч.НЗС (Авто)'!DK$11:INDIRECT("'Полная ст-ть с уч.НЗС (Авто)'!DK"&amp;$J$26))/$D18)</f>
        <v>0</v>
      </c>
      <c r="DL18" s="44">
        <f ca="1">IF($D18=0,0,SUMIF('Полная ст-ть с уч.НЗС (Авто)'!$YO$11:INDIRECT("'Полная ст-ть с уч.НЗС (Авто)'!YO"&amp;$J$26),$C18,'Полная ст-ть с уч.НЗС (Авто)'!DL$11:INDIRECT("'Полная ст-ть с уч.НЗС (Авто)'!DL"&amp;$J$26))/$D18)</f>
        <v>0</v>
      </c>
      <c r="DM18" s="44">
        <f ca="1">IF($D18=0,0,SUMIF('Полная ст-ть с уч.НЗС (Авто)'!$YO$11:INDIRECT("'Полная ст-ть с уч.НЗС (Авто)'!YO"&amp;$J$26),$C18,'Полная ст-ть с уч.НЗС (Авто)'!DM$11:INDIRECT("'Полная ст-ть с уч.НЗС (Авто)'!DM"&amp;$J$26))/$D18)</f>
        <v>0</v>
      </c>
      <c r="DN18" s="44">
        <f ca="1">IF($D18=0,0,SUMIF('Полная ст-ть с уч.НЗС (Авто)'!$YO$11:INDIRECT("'Полная ст-ть с уч.НЗС (Авто)'!YO"&amp;$J$26),$C18,'Полная ст-ть с уч.НЗС (Авто)'!DN$11:INDIRECT("'Полная ст-ть с уч.НЗС (Авто)'!DN"&amp;$J$26))/$D18)</f>
        <v>0</v>
      </c>
      <c r="DO18" s="44">
        <f ca="1">IF($D18=0,0,SUMIF('Полная ст-ть с уч.НЗС (Авто)'!$YO$11:INDIRECT("'Полная ст-ть с уч.НЗС (Авто)'!YO"&amp;$J$26),$C18,'Полная ст-ть с уч.НЗС (Авто)'!DO$11:INDIRECT("'Полная ст-ть с уч.НЗС (Авто)'!DO"&amp;$J$26))/$D18)</f>
        <v>0</v>
      </c>
      <c r="DP18" s="44">
        <f ca="1">IF($D18=0,0,SUMIF('Полная ст-ть с уч.НЗС (Авто)'!$YO$11:INDIRECT("'Полная ст-ть с уч.НЗС (Авто)'!YO"&amp;$J$26),$C18,'Полная ст-ть с уч.НЗС (Авто)'!DP$11:INDIRECT("'Полная ст-ть с уч.НЗС (Авто)'!DP"&amp;$J$26))/$D18)</f>
        <v>0</v>
      </c>
      <c r="DQ18" s="44">
        <f ca="1">IF($D18=0,0,SUMIF('Полная ст-ть с уч.НЗС (Авто)'!$YO$11:INDIRECT("'Полная ст-ть с уч.НЗС (Авто)'!YO"&amp;$J$26),$C18,'Полная ст-ть с уч.НЗС (Авто)'!DQ$11:INDIRECT("'Полная ст-ть с уч.НЗС (Авто)'!DQ"&amp;$J$26))/$D18)</f>
        <v>0</v>
      </c>
      <c r="DR18" s="44">
        <f ca="1">IF($D18=0,0,SUMIF('Полная ст-ть с уч.НЗС (Авто)'!$YO$11:INDIRECT("'Полная ст-ть с уч.НЗС (Авто)'!YO"&amp;$J$26),$C18,'Полная ст-ть с уч.НЗС (Авто)'!DR$11:INDIRECT("'Полная ст-ть с уч.НЗС (Авто)'!DR"&amp;$J$26))/$D18)</f>
        <v>0</v>
      </c>
      <c r="DS18" s="44">
        <f ca="1">IF($D18=0,0,SUMIF('Полная ст-ть с уч.НЗС (Авто)'!$YO$11:INDIRECT("'Полная ст-ть с уч.НЗС (Авто)'!YO"&amp;$J$26),$C18,'Полная ст-ть с уч.НЗС (Авто)'!DS$11:INDIRECT("'Полная ст-ть с уч.НЗС (Авто)'!DS"&amp;$J$26))/$D18)</f>
        <v>0</v>
      </c>
      <c r="DT18" s="44">
        <f ca="1">IF($D18=0,0,SUMIF('Полная ст-ть с уч.НЗС (Авто)'!$YO$11:INDIRECT("'Полная ст-ть с уч.НЗС (Авто)'!YO"&amp;$J$26),$C18,'Полная ст-ть с уч.НЗС (Авто)'!DT$11:INDIRECT("'Полная ст-ть с уч.НЗС (Авто)'!DT"&amp;$J$26))/$D18)</f>
        <v>0</v>
      </c>
      <c r="DU18" s="44">
        <f ca="1">IF($D18=0,0,SUMIF('Полная ст-ть с уч.НЗС (Авто)'!$YO$11:INDIRECT("'Полная ст-ть с уч.НЗС (Авто)'!YO"&amp;$J$26),$C18,'Полная ст-ть с уч.НЗС (Авто)'!DU$11:INDIRECT("'Полная ст-ть с уч.НЗС (Авто)'!DU"&amp;$J$26))/$D18)</f>
        <v>0</v>
      </c>
      <c r="DV18" s="44">
        <f ca="1">IF($D18=0,0,SUMIF('Полная ст-ть с уч.НЗС (Авто)'!$YO$11:INDIRECT("'Полная ст-ть с уч.НЗС (Авто)'!YO"&amp;$J$26),$C18,'Полная ст-ть с уч.НЗС (Авто)'!DV$11:INDIRECT("'Полная ст-ть с уч.НЗС (Авто)'!DV"&amp;$J$26))/$D18)</f>
        <v>0</v>
      </c>
      <c r="DW18" s="44">
        <f ca="1">IF($D18=0,0,SUMIF('Полная ст-ть с уч.НЗС (Авто)'!$YO$11:INDIRECT("'Полная ст-ть с уч.НЗС (Авто)'!YO"&amp;$J$26),$C18,'Полная ст-ть с уч.НЗС (Авто)'!DW$11:INDIRECT("'Полная ст-ть с уч.НЗС (Авто)'!DW"&amp;$J$26))/$D18)</f>
        <v>0</v>
      </c>
      <c r="DX18" s="44">
        <f ca="1">IF($D18=0,0,SUMIF('Полная ст-ть с уч.НЗС (Авто)'!$YO$11:INDIRECT("'Полная ст-ть с уч.НЗС (Авто)'!YO"&amp;$J$26),$C18,'Полная ст-ть с уч.НЗС (Авто)'!DX$11:INDIRECT("'Полная ст-ть с уч.НЗС (Авто)'!DX"&amp;$J$26))/$D18)</f>
        <v>0</v>
      </c>
      <c r="DY18" s="44">
        <f ca="1">IF($D18=0,0,SUMIF('Полная ст-ть с уч.НЗС (Авто)'!$YO$11:INDIRECT("'Полная ст-ть с уч.НЗС (Авто)'!YO"&amp;$J$26),$C18,'Полная ст-ть с уч.НЗС (Авто)'!DY$11:INDIRECT("'Полная ст-ть с уч.НЗС (Авто)'!DY"&amp;$J$26))/$D18)</f>
        <v>0</v>
      </c>
      <c r="DZ18" s="44">
        <f ca="1">IF($D18=0,0,SUMIF('Полная ст-ть с уч.НЗС (Авто)'!$YO$11:INDIRECT("'Полная ст-ть с уч.НЗС (Авто)'!YO"&amp;$J$26),$C18,'Полная ст-ть с уч.НЗС (Авто)'!DZ$11:INDIRECT("'Полная ст-ть с уч.НЗС (Авто)'!DZ"&amp;$J$26))/$D18)</f>
        <v>0</v>
      </c>
      <c r="EA18" s="44">
        <f ca="1">IF($D18=0,0,SUMIF('Полная ст-ть с уч.НЗС (Авто)'!$YO$11:INDIRECT("'Полная ст-ть с уч.НЗС (Авто)'!YO"&amp;$J$26),$C18,'Полная ст-ть с уч.НЗС (Авто)'!EA$11:INDIRECT("'Полная ст-ть с уч.НЗС (Авто)'!EA"&amp;$J$26))/$D18)</f>
        <v>0</v>
      </c>
      <c r="EB18" s="44">
        <f ca="1">IF($D18=0,0,SUMIF('Полная ст-ть с уч.НЗС (Авто)'!$YO$11:INDIRECT("'Полная ст-ть с уч.НЗС (Авто)'!YO"&amp;$J$26),$C18,'Полная ст-ть с уч.НЗС (Авто)'!EB$11:INDIRECT("'Полная ст-ть с уч.НЗС (Авто)'!EB"&amp;$J$26))/$D18)</f>
        <v>0</v>
      </c>
      <c r="EC18" s="44">
        <f ca="1">IF($D18=0,0,SUMIF('Полная ст-ть с уч.НЗС (Авто)'!$YO$11:INDIRECT("'Полная ст-ть с уч.НЗС (Авто)'!YO"&amp;$J$26),$C18,'Полная ст-ть с уч.НЗС (Авто)'!EC$11:INDIRECT("'Полная ст-ть с уч.НЗС (Авто)'!EC"&amp;$J$26))/$D18)</f>
        <v>0</v>
      </c>
      <c r="ED18" s="44">
        <f ca="1">IF($D18=0,0,SUMIF('Полная ст-ть с уч.НЗС (Авто)'!$YO$11:INDIRECT("'Полная ст-ть с уч.НЗС (Авто)'!YO"&amp;$J$26),$C18,'Полная ст-ть с уч.НЗС (Авто)'!ED$11:INDIRECT("'Полная ст-ть с уч.НЗС (Авто)'!ED"&amp;$J$26))/$D18)</f>
        <v>0</v>
      </c>
      <c r="EE18" s="44">
        <f ca="1">IF($D18=0,0,SUMIF('Полная ст-ть с уч.НЗС (Авто)'!$YO$11:INDIRECT("'Полная ст-ть с уч.НЗС (Авто)'!YO"&amp;$J$26),$C18,'Полная ст-ть с уч.НЗС (Авто)'!EE$11:INDIRECT("'Полная ст-ть с уч.НЗС (Авто)'!EE"&amp;$J$26))/$D18)</f>
        <v>0</v>
      </c>
      <c r="EF18" s="44">
        <f ca="1">IF($D18=0,0,SUMIF('Полная ст-ть с уч.НЗС (Авто)'!$YO$11:INDIRECT("'Полная ст-ть с уч.НЗС (Авто)'!YO"&amp;$J$26),$C18,'Полная ст-ть с уч.НЗС (Авто)'!EF$11:INDIRECT("'Полная ст-ть с уч.НЗС (Авто)'!EF"&amp;$J$26))/$D18)</f>
        <v>0</v>
      </c>
      <c r="EG18" s="44">
        <f ca="1">IF($D18=0,0,SUMIF('Полная ст-ть с уч.НЗС (Авто)'!$YO$11:INDIRECT("'Полная ст-ть с уч.НЗС (Авто)'!YO"&amp;$J$26),$C18,'Полная ст-ть с уч.НЗС (Авто)'!EG$11:INDIRECT("'Полная ст-ть с уч.НЗС (Авто)'!EG"&amp;$J$26))/$D18)</f>
        <v>0</v>
      </c>
      <c r="EH18" s="44">
        <f ca="1">IF($D18=0,0,SUMIF('Полная ст-ть с уч.НЗС (Авто)'!$YO$11:INDIRECT("'Полная ст-ть с уч.НЗС (Авто)'!YO"&amp;$J$26),$C18,'Полная ст-ть с уч.НЗС (Авто)'!EH$11:INDIRECT("'Полная ст-ть с уч.НЗС (Авто)'!EH"&amp;$J$26))/$D18)</f>
        <v>0</v>
      </c>
      <c r="EI18" s="44">
        <f ca="1">IF($D18=0,0,SUMIF('Полная ст-ть с уч.НЗС (Авто)'!$YO$11:INDIRECT("'Полная ст-ть с уч.НЗС (Авто)'!YO"&amp;$J$26),$C18,'Полная ст-ть с уч.НЗС (Авто)'!EI$11:INDIRECT("'Полная ст-ть с уч.НЗС (Авто)'!EI"&amp;$J$26))/$D18)</f>
        <v>0</v>
      </c>
      <c r="EJ18" s="44">
        <f ca="1">IF($D18=0,0,SUMIF('Полная ст-ть с уч.НЗС (Авто)'!$YO$11:INDIRECT("'Полная ст-ть с уч.НЗС (Авто)'!YO"&amp;$J$26),$C18,'Полная ст-ть с уч.НЗС (Авто)'!EJ$11:INDIRECT("'Полная ст-ть с уч.НЗС (Авто)'!EJ"&amp;$J$26))/$D18)</f>
        <v>0</v>
      </c>
      <c r="EK18" s="44">
        <f ca="1">IF($D18=0,0,SUMIF('Полная ст-ть с уч.НЗС (Авто)'!$YO$11:INDIRECT("'Полная ст-ть с уч.НЗС (Авто)'!YO"&amp;$J$26),$C18,'Полная ст-ть с уч.НЗС (Авто)'!EK$11:INDIRECT("'Полная ст-ть с уч.НЗС (Авто)'!EK"&amp;$J$26))/$D18)</f>
        <v>0</v>
      </c>
      <c r="EL18" s="44">
        <f ca="1">IF($D18=0,0,SUMIF('Полная ст-ть с уч.НЗС (Авто)'!$YO$11:INDIRECT("'Полная ст-ть с уч.НЗС (Авто)'!YO"&amp;$J$26),$C18,'Полная ст-ть с уч.НЗС (Авто)'!EL$11:INDIRECT("'Полная ст-ть с уч.НЗС (Авто)'!EL"&amp;$J$26))/$D18)</f>
        <v>0</v>
      </c>
      <c r="EM18" s="44">
        <f ca="1">IF($D18=0,0,SUMIF('Полная ст-ть с уч.НЗС (Авто)'!$YO$11:INDIRECT("'Полная ст-ть с уч.НЗС (Авто)'!YO"&amp;$J$26),$C18,'Полная ст-ть с уч.НЗС (Авто)'!EM$11:INDIRECT("'Полная ст-ть с уч.НЗС (Авто)'!EM"&amp;$J$26))/$D18)</f>
        <v>0</v>
      </c>
      <c r="EN18" s="44">
        <f ca="1">IF($D18=0,0,SUMIF('Полная ст-ть с уч.НЗС (Авто)'!$YO$11:INDIRECT("'Полная ст-ть с уч.НЗС (Авто)'!YO"&amp;$J$26),$C18,'Полная ст-ть с уч.НЗС (Авто)'!EN$11:INDIRECT("'Полная ст-ть с уч.НЗС (Авто)'!EN"&amp;$J$26))/$D18)</f>
        <v>0</v>
      </c>
      <c r="EO18" s="44">
        <f ca="1">IF($D18=0,0,SUMIF('Полная ст-ть с уч.НЗС (Авто)'!$YO$11:INDIRECT("'Полная ст-ть с уч.НЗС (Авто)'!YO"&amp;$J$26),$C18,'Полная ст-ть с уч.НЗС (Авто)'!EO$11:INDIRECT("'Полная ст-ть с уч.НЗС (Авто)'!EO"&amp;$J$26))/$D18)</f>
        <v>0</v>
      </c>
      <c r="EP18" s="44">
        <f ca="1">IF($D18=0,0,SUMIF('Полная ст-ть с уч.НЗС (Авто)'!$YO$11:INDIRECT("'Полная ст-ть с уч.НЗС (Авто)'!YO"&amp;$J$26),$C18,'Полная ст-ть с уч.НЗС (Авто)'!EP$11:INDIRECT("'Полная ст-ть с уч.НЗС (Авто)'!EP"&amp;$J$26))/$D18)</f>
        <v>0</v>
      </c>
      <c r="EQ18" s="44">
        <f ca="1">IF($D18=0,0,SUMIF('Полная ст-ть с уч.НЗС (Авто)'!$YO$11:INDIRECT("'Полная ст-ть с уч.НЗС (Авто)'!YO"&amp;$J$26),$C18,'Полная ст-ть с уч.НЗС (Авто)'!EQ$11:INDIRECT("'Полная ст-ть с уч.НЗС (Авто)'!EQ"&amp;$J$26))/$D18)</f>
        <v>0</v>
      </c>
      <c r="ER18" s="44">
        <f ca="1">IF($D18=0,0,SUMIF('Полная ст-ть с уч.НЗС (Авто)'!$YO$11:INDIRECT("'Полная ст-ть с уч.НЗС (Авто)'!YO"&amp;$J$26),$C18,'Полная ст-ть с уч.НЗС (Авто)'!ER$11:INDIRECT("'Полная ст-ть с уч.НЗС (Авто)'!ER"&amp;$J$26))/$D18)</f>
        <v>0</v>
      </c>
      <c r="ES18" s="44">
        <f ca="1">IF($D18=0,0,SUMIF('Полная ст-ть с уч.НЗС (Авто)'!$YO$11:INDIRECT("'Полная ст-ть с уч.НЗС (Авто)'!YO"&amp;$J$26),$C18,'Полная ст-ть с уч.НЗС (Авто)'!ES$11:INDIRECT("'Полная ст-ть с уч.НЗС (Авто)'!ES"&amp;$J$26))/$D18)</f>
        <v>0</v>
      </c>
      <c r="ET18" s="44">
        <f ca="1">IF($D18=0,0,SUMIF('Полная ст-ть с уч.НЗС (Авто)'!$YO$11:INDIRECT("'Полная ст-ть с уч.НЗС (Авто)'!YO"&amp;$J$26),$C18,'Полная ст-ть с уч.НЗС (Авто)'!ET$11:INDIRECT("'Полная ст-ть с уч.НЗС (Авто)'!ET"&amp;$J$26))/$D18)</f>
        <v>0</v>
      </c>
      <c r="EU18" s="44">
        <f ca="1">IF($D18=0,0,SUMIF('Полная ст-ть с уч.НЗС (Авто)'!$YO$11:INDIRECT("'Полная ст-ть с уч.НЗС (Авто)'!YO"&amp;$J$26),$C18,'Полная ст-ть с уч.НЗС (Авто)'!EU$11:INDIRECT("'Полная ст-ть с уч.НЗС (Авто)'!EU"&amp;$J$26))/$D18)</f>
        <v>0</v>
      </c>
      <c r="EV18" s="44">
        <f ca="1">IF($D18=0,0,SUMIF('Полная ст-ть с уч.НЗС (Авто)'!$YO$11:INDIRECT("'Полная ст-ть с уч.НЗС (Авто)'!YO"&amp;$J$26),$C18,'Полная ст-ть с уч.НЗС (Авто)'!EV$11:INDIRECT("'Полная ст-ть с уч.НЗС (Авто)'!EV"&amp;$J$26))/$D18)</f>
        <v>0</v>
      </c>
      <c r="EW18" s="44">
        <f ca="1">IF($D18=0,0,SUMIF('Полная ст-ть с уч.НЗС (Авто)'!$YO$11:INDIRECT("'Полная ст-ть с уч.НЗС (Авто)'!YO"&amp;$J$26),$C18,'Полная ст-ть с уч.НЗС (Авто)'!EW$11:INDIRECT("'Полная ст-ть с уч.НЗС (Авто)'!EW"&amp;$J$26))/$D18)</f>
        <v>0</v>
      </c>
      <c r="EX18" s="44">
        <f ca="1">IF($D18=0,0,SUMIF('Полная ст-ть с уч.НЗС (Авто)'!$YO$11:INDIRECT("'Полная ст-ть с уч.НЗС (Авто)'!YO"&amp;$J$26),$C18,'Полная ст-ть с уч.НЗС (Авто)'!EX$11:INDIRECT("'Полная ст-ть с уч.НЗС (Авто)'!EX"&amp;$J$26))/$D18)</f>
        <v>0</v>
      </c>
      <c r="EY18" s="44">
        <f ca="1">IF($D18=0,0,SUMIF('Полная ст-ть с уч.НЗС (Авто)'!$YO$11:INDIRECT("'Полная ст-ть с уч.НЗС (Авто)'!YO"&amp;$J$26),$C18,'Полная ст-ть с уч.НЗС (Авто)'!EY$11:INDIRECT("'Полная ст-ть с уч.НЗС (Авто)'!EY"&amp;$J$26))/$D18)</f>
        <v>0</v>
      </c>
      <c r="EZ18" s="44">
        <f ca="1">IF($D18=0,0,SUMIF('Полная ст-ть с уч.НЗС (Авто)'!$YO$11:INDIRECT("'Полная ст-ть с уч.НЗС (Авто)'!YO"&amp;$J$26),$C18,'Полная ст-ть с уч.НЗС (Авто)'!EZ$11:INDIRECT("'Полная ст-ть с уч.НЗС (Авто)'!EZ"&amp;$J$26))/$D18)</f>
        <v>0</v>
      </c>
      <c r="FA18" s="44">
        <f ca="1">IF($D18=0,0,SUMIF('Полная ст-ть с уч.НЗС (Авто)'!$YO$11:INDIRECT("'Полная ст-ть с уч.НЗС (Авто)'!YO"&amp;$J$26),$C18,'Полная ст-ть с уч.НЗС (Авто)'!FA$11:INDIRECT("'Полная ст-ть с уч.НЗС (Авто)'!FA"&amp;$J$26))/$D18)</f>
        <v>0</v>
      </c>
      <c r="FB18" s="44">
        <f ca="1">IF($D18=0,0,SUMIF('Полная ст-ть с уч.НЗС (Авто)'!$YO$11:INDIRECT("'Полная ст-ть с уч.НЗС (Авто)'!YO"&amp;$J$26),$C18,'Полная ст-ть с уч.НЗС (Авто)'!FB$11:INDIRECT("'Полная ст-ть с уч.НЗС (Авто)'!FB"&amp;$J$26))/$D18)</f>
        <v>0</v>
      </c>
      <c r="FC18" s="44">
        <f ca="1">IF($D18=0,0,SUMIF('Полная ст-ть с уч.НЗС (Авто)'!$YO$11:INDIRECT("'Полная ст-ть с уч.НЗС (Авто)'!YO"&amp;$J$26),$C18,'Полная ст-ть с уч.НЗС (Авто)'!FC$11:INDIRECT("'Полная ст-ть с уч.НЗС (Авто)'!FC"&amp;$J$26))/$D18)</f>
        <v>0</v>
      </c>
      <c r="FD18" s="44">
        <f ca="1">IF($D18=0,0,SUMIF('Полная ст-ть с уч.НЗС (Авто)'!$YO$11:INDIRECT("'Полная ст-ть с уч.НЗС (Авто)'!YO"&amp;$J$26),$C18,'Полная ст-ть с уч.НЗС (Авто)'!FD$11:INDIRECT("'Полная ст-ть с уч.НЗС (Авто)'!FD"&amp;$J$26))/$D18)</f>
        <v>0</v>
      </c>
      <c r="FE18" s="44">
        <f ca="1">IF($D18=0,0,SUMIF('Полная ст-ть с уч.НЗС (Авто)'!$YO$11:INDIRECT("'Полная ст-ть с уч.НЗС (Авто)'!YO"&amp;$J$26),$C18,'Полная ст-ть с уч.НЗС (Авто)'!FE$11:INDIRECT("'Полная ст-ть с уч.НЗС (Авто)'!FE"&amp;$J$26))/$D18)</f>
        <v>0</v>
      </c>
      <c r="FF18" s="44">
        <f ca="1">IF($D18=0,0,SUMIF('Полная ст-ть с уч.НЗС (Авто)'!$YO$11:INDIRECT("'Полная ст-ть с уч.НЗС (Авто)'!YO"&amp;$J$26),$C18,'Полная ст-ть с уч.НЗС (Авто)'!FF$11:INDIRECT("'Полная ст-ть с уч.НЗС (Авто)'!FF"&amp;$J$26))/$D18)</f>
        <v>0</v>
      </c>
      <c r="FG18" s="44">
        <f ca="1">IF($D18=0,0,SUMIF('Полная ст-ть с уч.НЗС (Авто)'!$YO$11:INDIRECT("'Полная ст-ть с уч.НЗС (Авто)'!YO"&amp;$J$26),$C18,'Полная ст-ть с уч.НЗС (Авто)'!FG$11:INDIRECT("'Полная ст-ть с уч.НЗС (Авто)'!FG"&amp;$J$26))/$D18)</f>
        <v>0</v>
      </c>
      <c r="FH18" s="44">
        <f ca="1">IF($D18=0,0,SUMIF('Полная ст-ть с уч.НЗС (Авто)'!$YO$11:INDIRECT("'Полная ст-ть с уч.НЗС (Авто)'!YO"&amp;$J$26),$C18,'Полная ст-ть с уч.НЗС (Авто)'!FH$11:INDIRECT("'Полная ст-ть с уч.НЗС (Авто)'!FH"&amp;$J$26))/$D18)</f>
        <v>0</v>
      </c>
      <c r="FI18" s="44">
        <f ca="1">IF($D18=0,0,SUMIF('Полная ст-ть с уч.НЗС (Авто)'!$YO$11:INDIRECT("'Полная ст-ть с уч.НЗС (Авто)'!YO"&amp;$J$26),$C18,'Полная ст-ть с уч.НЗС (Авто)'!FI$11:INDIRECT("'Полная ст-ть с уч.НЗС (Авто)'!FI"&amp;$J$26))/$D18)</f>
        <v>0</v>
      </c>
      <c r="FJ18" s="44">
        <f ca="1">IF($D18=0,0,SUMIF('Полная ст-ть с уч.НЗС (Авто)'!$YO$11:INDIRECT("'Полная ст-ть с уч.НЗС (Авто)'!YO"&amp;$J$26),$C18,'Полная ст-ть с уч.НЗС (Авто)'!FJ$11:INDIRECT("'Полная ст-ть с уч.НЗС (Авто)'!FJ"&amp;$J$26))/$D18)</f>
        <v>0</v>
      </c>
      <c r="FK18" s="44">
        <f ca="1">IF($D18=0,0,SUMIF('Полная ст-ть с уч.НЗС (Авто)'!$YO$11:INDIRECT("'Полная ст-ть с уч.НЗС (Авто)'!YO"&amp;$J$26),$C18,'Полная ст-ть с уч.НЗС (Авто)'!FK$11:INDIRECT("'Полная ст-ть с уч.НЗС (Авто)'!FK"&amp;$J$26))/$D18)</f>
        <v>0</v>
      </c>
      <c r="FL18" s="44">
        <f ca="1">IF($D18=0,0,SUMIF('Полная ст-ть с уч.НЗС (Авто)'!$YO$11:INDIRECT("'Полная ст-ть с уч.НЗС (Авто)'!YO"&amp;$J$26),$C18,'Полная ст-ть с уч.НЗС (Авто)'!FL$11:INDIRECT("'Полная ст-ть с уч.НЗС (Авто)'!FL"&amp;$J$26))/$D18)</f>
        <v>0</v>
      </c>
      <c r="FM18" s="44">
        <f ca="1">IF($D18=0,0,SUMIF('Полная ст-ть с уч.НЗС (Авто)'!$YO$11:INDIRECT("'Полная ст-ть с уч.НЗС (Авто)'!YO"&amp;$J$26),$C18,'Полная ст-ть с уч.НЗС (Авто)'!FM$11:INDIRECT("'Полная ст-ть с уч.НЗС (Авто)'!FM"&amp;$J$26))/$D18)</f>
        <v>0</v>
      </c>
      <c r="FN18" s="44">
        <f ca="1">IF($D18=0,0,SUMIF('Полная ст-ть с уч.НЗС (Авто)'!$YO$11:INDIRECT("'Полная ст-ть с уч.НЗС (Авто)'!YO"&amp;$J$26),$C18,'Полная ст-ть с уч.НЗС (Авто)'!FN$11:INDIRECT("'Полная ст-ть с уч.НЗС (Авто)'!FN"&amp;$J$26))/$D18)</f>
        <v>0</v>
      </c>
      <c r="FO18" s="44">
        <f ca="1">IF($D18=0,0,SUMIF('Полная ст-ть с уч.НЗС (Авто)'!$YO$11:INDIRECT("'Полная ст-ть с уч.НЗС (Авто)'!YO"&amp;$J$26),$C18,'Полная ст-ть с уч.НЗС (Авто)'!FO$11:INDIRECT("'Полная ст-ть с уч.НЗС (Авто)'!FO"&amp;$J$26))/$D18)</f>
        <v>0</v>
      </c>
      <c r="FP18" s="44">
        <f ca="1">IF($D18=0,0,SUMIF('Полная ст-ть с уч.НЗС (Авто)'!$YO$11:INDIRECT("'Полная ст-ть с уч.НЗС (Авто)'!YO"&amp;$J$26),$C18,'Полная ст-ть с уч.НЗС (Авто)'!FP$11:INDIRECT("'Полная ст-ть с уч.НЗС (Авто)'!FP"&amp;$J$26))/$D18)</f>
        <v>0</v>
      </c>
      <c r="FQ18" s="44">
        <f ca="1">IF($D18=0,0,SUMIF('Полная ст-ть с уч.НЗС (Авто)'!$YO$11:INDIRECT("'Полная ст-ть с уч.НЗС (Авто)'!YO"&amp;$J$26),$C18,'Полная ст-ть с уч.НЗС (Авто)'!FQ$11:INDIRECT("'Полная ст-ть с уч.НЗС (Авто)'!FQ"&amp;$J$26))/$D18)</f>
        <v>0</v>
      </c>
      <c r="FR18" s="44">
        <f ca="1">IF($D18=0,0,SUMIF('Полная ст-ть с уч.НЗС (Авто)'!$YO$11:INDIRECT("'Полная ст-ть с уч.НЗС (Авто)'!YO"&amp;$J$26),$C18,'Полная ст-ть с уч.НЗС (Авто)'!FR$11:INDIRECT("'Полная ст-ть с уч.НЗС (Авто)'!FR"&amp;$J$26))/$D18)</f>
        <v>0</v>
      </c>
      <c r="FS18" s="44">
        <f ca="1">IF($D18=0,0,SUMIF('Полная ст-ть с уч.НЗС (Авто)'!$YO$11:INDIRECT("'Полная ст-ть с уч.НЗС (Авто)'!YO"&amp;$J$26),$C18,'Полная ст-ть с уч.НЗС (Авто)'!FS$11:INDIRECT("'Полная ст-ть с уч.НЗС (Авто)'!FS"&amp;$J$26))/$D18)</f>
        <v>0</v>
      </c>
      <c r="FT18" s="44">
        <f ca="1">IF($D18=0,0,SUMIF('Полная ст-ть с уч.НЗС (Авто)'!$YO$11:INDIRECT("'Полная ст-ть с уч.НЗС (Авто)'!YO"&amp;$J$26),$C18,'Полная ст-ть с уч.НЗС (Авто)'!FT$11:INDIRECT("'Полная ст-ть с уч.НЗС (Авто)'!FT"&amp;$J$26))/$D18)</f>
        <v>0</v>
      </c>
      <c r="FU18" s="44">
        <f ca="1">IF($D18=0,0,SUMIF('Полная ст-ть с уч.НЗС (Авто)'!$YO$11:INDIRECT("'Полная ст-ть с уч.НЗС (Авто)'!YO"&amp;$J$26),$C18,'Полная ст-ть с уч.НЗС (Авто)'!FU$11:INDIRECT("'Полная ст-ть с уч.НЗС (Авто)'!FU"&amp;$J$26))/$D18)</f>
        <v>0</v>
      </c>
      <c r="FV18" s="44">
        <f ca="1">IF($D18=0,0,SUMIF('Полная ст-ть с уч.НЗС (Авто)'!$YO$11:INDIRECT("'Полная ст-ть с уч.НЗС (Авто)'!YO"&amp;$J$26),$C18,'Полная ст-ть с уч.НЗС (Авто)'!FV$11:INDIRECT("'Полная ст-ть с уч.НЗС (Авто)'!FV"&amp;$J$26))/$D18)</f>
        <v>0</v>
      </c>
      <c r="FW18" s="44">
        <f ca="1">IF($D18=0,0,SUMIF('Полная ст-ть с уч.НЗС (Авто)'!$YO$11:INDIRECT("'Полная ст-ть с уч.НЗС (Авто)'!YO"&amp;$J$26),$C18,'Полная ст-ть с уч.НЗС (Авто)'!FW$11:INDIRECT("'Полная ст-ть с уч.НЗС (Авто)'!FW"&amp;$J$26))/$D18)</f>
        <v>0</v>
      </c>
      <c r="FX18" s="44">
        <f ca="1">IF($D18=0,0,SUMIF('Полная ст-ть с уч.НЗС (Авто)'!$YO$11:INDIRECT("'Полная ст-ть с уч.НЗС (Авто)'!YO"&amp;$J$26),$C18,'Полная ст-ть с уч.НЗС (Авто)'!FX$11:INDIRECT("'Полная ст-ть с уч.НЗС (Авто)'!FX"&amp;$J$26))/$D18)</f>
        <v>0</v>
      </c>
      <c r="FY18" s="44">
        <f ca="1">IF($D18=0,0,SUMIF('Полная ст-ть с уч.НЗС (Авто)'!$YO$11:INDIRECT("'Полная ст-ть с уч.НЗС (Авто)'!YO"&amp;$J$26),$C18,'Полная ст-ть с уч.НЗС (Авто)'!FY$11:INDIRECT("'Полная ст-ть с уч.НЗС (Авто)'!FY"&amp;$J$26))/$D18)</f>
        <v>0</v>
      </c>
      <c r="FZ18" s="44">
        <f ca="1">IF($D18=0,0,SUMIF('Полная ст-ть с уч.НЗС (Авто)'!$YO$11:INDIRECT("'Полная ст-ть с уч.НЗС (Авто)'!YO"&amp;$J$26),$C18,'Полная ст-ть с уч.НЗС (Авто)'!FZ$11:INDIRECT("'Полная ст-ть с уч.НЗС (Авто)'!FZ"&amp;$J$26))/$D18)</f>
        <v>0</v>
      </c>
      <c r="GA18" s="44">
        <f ca="1">IF($D18=0,0,SUMIF('Полная ст-ть с уч.НЗС (Авто)'!$YO$11:INDIRECT("'Полная ст-ть с уч.НЗС (Авто)'!YO"&amp;$J$26),$C18,'Полная ст-ть с уч.НЗС (Авто)'!GA$11:INDIRECT("'Полная ст-ть с уч.НЗС (Авто)'!GA"&amp;$J$26))/$D18)</f>
        <v>0</v>
      </c>
      <c r="GB18" s="44">
        <f ca="1">IF($D18=0,0,SUMIF('Полная ст-ть с уч.НЗС (Авто)'!$YO$11:INDIRECT("'Полная ст-ть с уч.НЗС (Авто)'!YO"&amp;$J$26),$C18,'Полная ст-ть с уч.НЗС (Авто)'!GB$11:INDIRECT("'Полная ст-ть с уч.НЗС (Авто)'!GB"&amp;$J$26))/$D18)</f>
        <v>0</v>
      </c>
      <c r="GC18" s="44">
        <f ca="1">IF($D18=0,0,SUMIF('Полная ст-ть с уч.НЗС (Авто)'!$YO$11:INDIRECT("'Полная ст-ть с уч.НЗС (Авто)'!YO"&amp;$J$26),$C18,'Полная ст-ть с уч.НЗС (Авто)'!GC$11:INDIRECT("'Полная ст-ть с уч.НЗС (Авто)'!GC"&amp;$J$26))/$D18)</f>
        <v>0</v>
      </c>
      <c r="GD18" s="44">
        <f ca="1">IF($D18=0,0,SUMIF('Полная ст-ть с уч.НЗС (Авто)'!$YO$11:INDIRECT("'Полная ст-ть с уч.НЗС (Авто)'!YO"&amp;$J$26),$C18,'Полная ст-ть с уч.НЗС (Авто)'!GD$11:INDIRECT("'Полная ст-ть с уч.НЗС (Авто)'!GD"&amp;$J$26))/$D18)</f>
        <v>0</v>
      </c>
      <c r="GE18" s="44">
        <f ca="1">IF($D18=0,0,SUMIF('Полная ст-ть с уч.НЗС (Авто)'!$YO$11:INDIRECT("'Полная ст-ть с уч.НЗС (Авто)'!YO"&amp;$J$26),$C18,'Полная ст-ть с уч.НЗС (Авто)'!GE$11:INDIRECT("'Полная ст-ть с уч.НЗС (Авто)'!GE"&amp;$J$26))/$D18)</f>
        <v>0</v>
      </c>
      <c r="GF18" s="44">
        <f ca="1">IF($D18=0,0,SUMIF('Полная ст-ть с уч.НЗС (Авто)'!$YO$11:INDIRECT("'Полная ст-ть с уч.НЗС (Авто)'!YO"&amp;$J$26),$C18,'Полная ст-ть с уч.НЗС (Авто)'!GF$11:INDIRECT("'Полная ст-ть с уч.НЗС (Авто)'!GF"&amp;$J$26))/$D18)</f>
        <v>0</v>
      </c>
      <c r="GG18" s="44">
        <f ca="1">IF($D18=0,0,SUMIF('Полная ст-ть с уч.НЗС (Авто)'!$YO$11:INDIRECT("'Полная ст-ть с уч.НЗС (Авто)'!YO"&amp;$J$26),$C18,'Полная ст-ть с уч.НЗС (Авто)'!GG$11:INDIRECT("'Полная ст-ть с уч.НЗС (Авто)'!GG"&amp;$J$26))/$D18)</f>
        <v>0</v>
      </c>
      <c r="GH18" s="44">
        <f ca="1">IF($D18=0,0,SUMIF('Полная ст-ть с уч.НЗС (Авто)'!$YO$11:INDIRECT("'Полная ст-ть с уч.НЗС (Авто)'!YO"&amp;$J$26),$C18,'Полная ст-ть с уч.НЗС (Авто)'!GH$11:INDIRECT("'Полная ст-ть с уч.НЗС (Авто)'!GH"&amp;$J$26))/$D18)</f>
        <v>0</v>
      </c>
      <c r="GI18" s="44">
        <f ca="1">IF($D18=0,0,SUMIF('Полная ст-ть с уч.НЗС (Авто)'!$YO$11:INDIRECT("'Полная ст-ть с уч.НЗС (Авто)'!YO"&amp;$J$26),$C18,'Полная ст-ть с уч.НЗС (Авто)'!GI$11:INDIRECT("'Полная ст-ть с уч.НЗС (Авто)'!GI"&amp;$J$26))/$D18)</f>
        <v>0</v>
      </c>
      <c r="GJ18" s="44">
        <f ca="1">IF($D18=0,0,SUMIF('Полная ст-ть с уч.НЗС (Авто)'!$YO$11:INDIRECT("'Полная ст-ть с уч.НЗС (Авто)'!YO"&amp;$J$26),$C18,'Полная ст-ть с уч.НЗС (Авто)'!GJ$11:INDIRECT("'Полная ст-ть с уч.НЗС (Авто)'!GJ"&amp;$J$26))/$D18)</f>
        <v>0</v>
      </c>
      <c r="GK18" s="44">
        <f ca="1">IF($D18=0,0,SUMIF('Полная ст-ть с уч.НЗС (Авто)'!$YO$11:INDIRECT("'Полная ст-ть с уч.НЗС (Авто)'!YO"&amp;$J$26),$C18,'Полная ст-ть с уч.НЗС (Авто)'!GK$11:INDIRECT("'Полная ст-ть с уч.НЗС (Авто)'!GK"&amp;$J$26))/$D18)</f>
        <v>0</v>
      </c>
      <c r="GL18" s="44">
        <f ca="1">IF($D18=0,0,SUMIF('Полная ст-ть с уч.НЗС (Авто)'!$YO$11:INDIRECT("'Полная ст-ть с уч.НЗС (Авто)'!YO"&amp;$J$26),$C18,'Полная ст-ть с уч.НЗС (Авто)'!GL$11:INDIRECT("'Полная ст-ть с уч.НЗС (Авто)'!GL"&amp;$J$26))/$D18)</f>
        <v>0</v>
      </c>
      <c r="GM18" s="44">
        <f ca="1">IF($D18=0,0,SUMIF('Полная ст-ть с уч.НЗС (Авто)'!$YO$11:INDIRECT("'Полная ст-ть с уч.НЗС (Авто)'!YO"&amp;$J$26),$C18,'Полная ст-ть с уч.НЗС (Авто)'!GM$11:INDIRECT("'Полная ст-ть с уч.НЗС (Авто)'!GM"&amp;$J$26))/$D18)</f>
        <v>0</v>
      </c>
      <c r="GN18" s="44">
        <f ca="1">IF($D18=0,0,SUMIF('Полная ст-ть с уч.НЗС (Авто)'!$YO$11:INDIRECT("'Полная ст-ть с уч.НЗС (Авто)'!YO"&amp;$J$26),$C18,'Полная ст-ть с уч.НЗС (Авто)'!GN$11:INDIRECT("'Полная ст-ть с уч.НЗС (Авто)'!GN"&amp;$J$26))/$D18)</f>
        <v>0</v>
      </c>
      <c r="GO18" s="44">
        <f ca="1">IF($D18=0,0,SUMIF('Полная ст-ть с уч.НЗС (Авто)'!$YO$11:INDIRECT("'Полная ст-ть с уч.НЗС (Авто)'!YO"&amp;$J$26),$C18,'Полная ст-ть с уч.НЗС (Авто)'!GO$11:INDIRECT("'Полная ст-ть с уч.НЗС (Авто)'!GO"&amp;$J$26))/$D18)</f>
        <v>0</v>
      </c>
      <c r="GP18" s="44">
        <f ca="1">IF($D18=0,0,SUMIF('Полная ст-ть с уч.НЗС (Авто)'!$YO$11:INDIRECT("'Полная ст-ть с уч.НЗС (Авто)'!YO"&amp;$J$26),$C18,'Полная ст-ть с уч.НЗС (Авто)'!GP$11:INDIRECT("'Полная ст-ть с уч.НЗС (Авто)'!GP"&amp;$J$26))/$D18)</f>
        <v>0</v>
      </c>
      <c r="GQ18" s="44">
        <f ca="1">IF($D18=0,0,SUMIF('Полная ст-ть с уч.НЗС (Авто)'!$YO$11:INDIRECT("'Полная ст-ть с уч.НЗС (Авто)'!YO"&amp;$J$26),$C18,'Полная ст-ть с уч.НЗС (Авто)'!GQ$11:INDIRECT("'Полная ст-ть с уч.НЗС (Авто)'!GQ"&amp;$J$26))/$D18)</f>
        <v>0</v>
      </c>
      <c r="GR18" s="44">
        <f ca="1">IF($D18=0,0,SUMIF('Полная ст-ть с уч.НЗС (Авто)'!$YO$11:INDIRECT("'Полная ст-ть с уч.НЗС (Авто)'!YO"&amp;$J$26),$C18,'Полная ст-ть с уч.НЗС (Авто)'!GR$11:INDIRECT("'Полная ст-ть с уч.НЗС (Авто)'!GR"&amp;$J$26))/$D18)</f>
        <v>0</v>
      </c>
      <c r="GS18" s="44">
        <f ca="1">IF($D18=0,0,SUMIF('Полная ст-ть с уч.НЗС (Авто)'!$YO$11:INDIRECT("'Полная ст-ть с уч.НЗС (Авто)'!YO"&amp;$J$26),$C18,'Полная ст-ть с уч.НЗС (Авто)'!GS$11:INDIRECT("'Полная ст-ть с уч.НЗС (Авто)'!GS"&amp;$J$26))/$D18)</f>
        <v>0</v>
      </c>
      <c r="GT18" s="44">
        <f ca="1">IF($D18=0,0,SUMIF('Полная ст-ть с уч.НЗС (Авто)'!$YO$11:INDIRECT("'Полная ст-ть с уч.НЗС (Авто)'!YO"&amp;$J$26),$C18,'Полная ст-ть с уч.НЗС (Авто)'!GT$11:INDIRECT("'Полная ст-ть с уч.НЗС (Авто)'!GT"&amp;$J$26))/$D18)</f>
        <v>0</v>
      </c>
      <c r="GU18" s="44">
        <f ca="1">IF($D18=0,0,SUMIF('Полная ст-ть с уч.НЗС (Авто)'!$YO$11:INDIRECT("'Полная ст-ть с уч.НЗС (Авто)'!YO"&amp;$J$26),$C18,'Полная ст-ть с уч.НЗС (Авто)'!GU$11:INDIRECT("'Полная ст-ть с уч.НЗС (Авто)'!GU"&amp;$J$26))/$D18)</f>
        <v>0</v>
      </c>
      <c r="GV18" s="44">
        <f ca="1">IF($D18=0,0,SUMIF('Полная ст-ть с уч.НЗС (Авто)'!$YO$11:INDIRECT("'Полная ст-ть с уч.НЗС (Авто)'!YO"&amp;$J$26),$C18,'Полная ст-ть с уч.НЗС (Авто)'!GV$11:INDIRECT("'Полная ст-ть с уч.НЗС (Авто)'!GV"&amp;$J$26))/$D18)</f>
        <v>0</v>
      </c>
      <c r="GW18" s="44">
        <f ca="1">IF($D18=0,0,SUMIF('Полная ст-ть с уч.НЗС (Авто)'!$YO$11:INDIRECT("'Полная ст-ть с уч.НЗС (Авто)'!YO"&amp;$J$26),$C18,'Полная ст-ть с уч.НЗС (Авто)'!GW$11:INDIRECT("'Полная ст-ть с уч.НЗС (Авто)'!GW"&amp;$J$26))/$D18)</f>
        <v>0</v>
      </c>
      <c r="GX18" s="44">
        <f ca="1">IF($D18=0,0,SUMIF('Полная ст-ть с уч.НЗС (Авто)'!$YO$11:INDIRECT("'Полная ст-ть с уч.НЗС (Авто)'!YO"&amp;$J$26),$C18,'Полная ст-ть с уч.НЗС (Авто)'!GX$11:INDIRECT("'Полная ст-ть с уч.НЗС (Авто)'!GX"&amp;$J$26))/$D18)</f>
        <v>0</v>
      </c>
      <c r="GY18" s="44">
        <f ca="1">IF($D18=0,0,SUMIF('Полная ст-ть с уч.НЗС (Авто)'!$YO$11:INDIRECT("'Полная ст-ть с уч.НЗС (Авто)'!YO"&amp;$J$26),$C18,'Полная ст-ть с уч.НЗС (Авто)'!GY$11:INDIRECT("'Полная ст-ть с уч.НЗС (Авто)'!GY"&amp;$J$26))/$D18)</f>
        <v>0</v>
      </c>
      <c r="GZ18" s="44">
        <f ca="1">IF($D18=0,0,SUMIF('Полная ст-ть с уч.НЗС (Авто)'!$YO$11:INDIRECT("'Полная ст-ть с уч.НЗС (Авто)'!YO"&amp;$J$26),$C18,'Полная ст-ть с уч.НЗС (Авто)'!GZ$11:INDIRECT("'Полная ст-ть с уч.НЗС (Авто)'!GZ"&amp;$J$26))/$D18)</f>
        <v>0</v>
      </c>
      <c r="HA18" s="44">
        <f ca="1">IF($D18=0,0,SUMIF('Полная ст-ть с уч.НЗС (Авто)'!$YO$11:INDIRECT("'Полная ст-ть с уч.НЗС (Авто)'!YO"&amp;$J$26),$C18,'Полная ст-ть с уч.НЗС (Авто)'!HA$11:INDIRECT("'Полная ст-ть с уч.НЗС (Авто)'!HA"&amp;$J$26))/$D18)</f>
        <v>0</v>
      </c>
      <c r="HB18" s="44">
        <f ca="1">IF($D18=0,0,SUMIF('Полная ст-ть с уч.НЗС (Авто)'!$YO$11:INDIRECT("'Полная ст-ть с уч.НЗС (Авто)'!YO"&amp;$J$26),$C18,'Полная ст-ть с уч.НЗС (Авто)'!HB$11:INDIRECT("'Полная ст-ть с уч.НЗС (Авто)'!HB"&amp;$J$26))/$D18)</f>
        <v>0</v>
      </c>
      <c r="HC18" s="44">
        <f ca="1">IF($D18=0,0,SUMIF('Полная ст-ть с уч.НЗС (Авто)'!$YO$11:INDIRECT("'Полная ст-ть с уч.НЗС (Авто)'!YO"&amp;$J$26),$C18,'Полная ст-ть с уч.НЗС (Авто)'!HC$11:INDIRECT("'Полная ст-ть с уч.НЗС (Авто)'!HC"&amp;$J$26))/$D18)</f>
        <v>0</v>
      </c>
      <c r="HD18" s="44">
        <f ca="1">IF($D18=0,0,SUMIF('Полная ст-ть с уч.НЗС (Авто)'!$YO$11:INDIRECT("'Полная ст-ть с уч.НЗС (Авто)'!YO"&amp;$J$26),$C18,'Полная ст-ть с уч.НЗС (Авто)'!HD$11:INDIRECT("'Полная ст-ть с уч.НЗС (Авто)'!HD"&amp;$J$26))/$D18)</f>
        <v>0</v>
      </c>
      <c r="HE18" s="44">
        <f ca="1">IF($D18=0,0,SUMIF('Полная ст-ть с уч.НЗС (Авто)'!$YO$11:INDIRECT("'Полная ст-ть с уч.НЗС (Авто)'!YO"&amp;$J$26),$C18,'Полная ст-ть с уч.НЗС (Авто)'!HE$11:INDIRECT("'Полная ст-ть с уч.НЗС (Авто)'!HE"&amp;$J$26))/$D18)</f>
        <v>0</v>
      </c>
      <c r="HF18" s="44">
        <f ca="1">IF($D18=0,0,SUMIF('Полная ст-ть с уч.НЗС (Авто)'!$YO$11:INDIRECT("'Полная ст-ть с уч.НЗС (Авто)'!YO"&amp;$J$26),$C18,'Полная ст-ть с уч.НЗС (Авто)'!HF$11:INDIRECT("'Полная ст-ть с уч.НЗС (Авто)'!HF"&amp;$J$26))/$D18)</f>
        <v>0</v>
      </c>
      <c r="HG18" s="44">
        <f ca="1">IF($D18=0,0,SUMIF('Полная ст-ть с уч.НЗС (Авто)'!$YO$11:INDIRECT("'Полная ст-ть с уч.НЗС (Авто)'!YO"&amp;$J$26),$C18,'Полная ст-ть с уч.НЗС (Авто)'!HG$11:INDIRECT("'Полная ст-ть с уч.НЗС (Авто)'!HG"&amp;$J$26))/$D18)</f>
        <v>0</v>
      </c>
      <c r="HH18" s="44">
        <f ca="1">IF($D18=0,0,SUMIF('Полная ст-ть с уч.НЗС (Авто)'!$YO$11:INDIRECT("'Полная ст-ть с уч.НЗС (Авто)'!YO"&amp;$J$26),$C18,'Полная ст-ть с уч.НЗС (Авто)'!HH$11:INDIRECT("'Полная ст-ть с уч.НЗС (Авто)'!HH"&amp;$J$26))/$D18)</f>
        <v>0</v>
      </c>
      <c r="HI18" s="44">
        <f ca="1">IF($D18=0,0,SUMIF('Полная ст-ть с уч.НЗС (Авто)'!$YO$11:INDIRECT("'Полная ст-ть с уч.НЗС (Авто)'!YO"&amp;$J$26),$C18,'Полная ст-ть с уч.НЗС (Авто)'!HI$11:INDIRECT("'Полная ст-ть с уч.НЗС (Авто)'!HI"&amp;$J$26))/$D18)</f>
        <v>0</v>
      </c>
      <c r="HJ18" s="44">
        <f ca="1">IF($D18=0,0,SUMIF('Полная ст-ть с уч.НЗС (Авто)'!$YO$11:INDIRECT("'Полная ст-ть с уч.НЗС (Авто)'!YO"&amp;$J$26),$C18,'Полная ст-ть с уч.НЗС (Авто)'!HJ$11:INDIRECT("'Полная ст-ть с уч.НЗС (Авто)'!HJ"&amp;$J$26))/$D18)</f>
        <v>0</v>
      </c>
      <c r="HK18" s="44">
        <f ca="1">IF($D18=0,0,SUMIF('Полная ст-ть с уч.НЗС (Авто)'!$YO$11:INDIRECT("'Полная ст-ть с уч.НЗС (Авто)'!YO"&amp;$J$26),$C18,'Полная ст-ть с уч.НЗС (Авто)'!HK$11:INDIRECT("'Полная ст-ть с уч.НЗС (Авто)'!HK"&amp;$J$26))/$D18)</f>
        <v>0</v>
      </c>
      <c r="HL18" s="44">
        <f ca="1">IF($D18=0,0,SUMIF('Полная ст-ть с уч.НЗС (Авто)'!$YO$11:INDIRECT("'Полная ст-ть с уч.НЗС (Авто)'!YO"&amp;$J$26),$C18,'Полная ст-ть с уч.НЗС (Авто)'!HL$11:INDIRECT("'Полная ст-ть с уч.НЗС (Авто)'!HL"&amp;$J$26))/$D18)</f>
        <v>0</v>
      </c>
      <c r="HM18" s="44">
        <f ca="1">IF($D18=0,0,SUMIF('Полная ст-ть с уч.НЗС (Авто)'!$YO$11:INDIRECT("'Полная ст-ть с уч.НЗС (Авто)'!YO"&amp;$J$26),$C18,'Полная ст-ть с уч.НЗС (Авто)'!HM$11:INDIRECT("'Полная ст-ть с уч.НЗС (Авто)'!HM"&amp;$J$26))/$D18)</f>
        <v>0</v>
      </c>
      <c r="HN18" s="44">
        <f ca="1">IF($D18=0,0,SUMIF('Полная ст-ть с уч.НЗС (Авто)'!$YO$11:INDIRECT("'Полная ст-ть с уч.НЗС (Авто)'!YO"&amp;$J$26),$C18,'Полная ст-ть с уч.НЗС (Авто)'!HN$11:INDIRECT("'Полная ст-ть с уч.НЗС (Авто)'!HN"&amp;$J$26))/$D18)</f>
        <v>0</v>
      </c>
      <c r="HO18" s="44">
        <f ca="1">IF($D18=0,0,SUMIF('Полная ст-ть с уч.НЗС (Авто)'!$YO$11:INDIRECT("'Полная ст-ть с уч.НЗС (Авто)'!YO"&amp;$J$26),$C18,'Полная ст-ть с уч.НЗС (Авто)'!HO$11:INDIRECT("'Полная ст-ть с уч.НЗС (Авто)'!HO"&amp;$J$26))/$D18)</f>
        <v>0</v>
      </c>
      <c r="HP18" s="44">
        <f ca="1">IF($D18=0,0,SUMIF('Полная ст-ть с уч.НЗС (Авто)'!$YO$11:INDIRECT("'Полная ст-ть с уч.НЗС (Авто)'!YO"&amp;$J$26),$C18,'Полная ст-ть с уч.НЗС (Авто)'!HP$11:INDIRECT("'Полная ст-ть с уч.НЗС (Авто)'!HP"&amp;$J$26))/$D18)</f>
        <v>0</v>
      </c>
      <c r="HQ18" s="44">
        <f ca="1">IF($D18=0,0,SUMIF('Полная ст-ть с уч.НЗС (Авто)'!$YO$11:INDIRECT("'Полная ст-ть с уч.НЗС (Авто)'!YO"&amp;$J$26),$C18,'Полная ст-ть с уч.НЗС (Авто)'!HQ$11:INDIRECT("'Полная ст-ть с уч.НЗС (Авто)'!HQ"&amp;$J$26))/$D18)</f>
        <v>0</v>
      </c>
      <c r="HR18" s="44">
        <f ca="1">IF($D18=0,0,SUMIF('Полная ст-ть с уч.НЗС (Авто)'!$YO$11:INDIRECT("'Полная ст-ть с уч.НЗС (Авто)'!YO"&amp;$J$26),$C18,'Полная ст-ть с уч.НЗС (Авто)'!HR$11:INDIRECT("'Полная ст-ть с уч.НЗС (Авто)'!HR"&amp;$J$26))/$D18)</f>
        <v>0</v>
      </c>
      <c r="HS18" s="44">
        <f ca="1">IF($D18=0,0,SUMIF('Полная ст-ть с уч.НЗС (Авто)'!$YO$11:INDIRECT("'Полная ст-ть с уч.НЗС (Авто)'!YO"&amp;$J$26),$C18,'Полная ст-ть с уч.НЗС (Авто)'!HS$11:INDIRECT("'Полная ст-ть с уч.НЗС (Авто)'!HS"&amp;$J$26))/$D18)</f>
        <v>0</v>
      </c>
      <c r="HT18" s="44">
        <f ca="1">IF($D18=0,0,SUMIF('Полная ст-ть с уч.НЗС (Авто)'!$YO$11:INDIRECT("'Полная ст-ть с уч.НЗС (Авто)'!YO"&amp;$J$26),$C18,'Полная ст-ть с уч.НЗС (Авто)'!HT$11:INDIRECT("'Полная ст-ть с уч.НЗС (Авто)'!HT"&amp;$J$26))/$D18)</f>
        <v>0</v>
      </c>
      <c r="HU18" s="44">
        <f ca="1">IF($D18=0,0,SUMIF('Полная ст-ть с уч.НЗС (Авто)'!$YO$11:INDIRECT("'Полная ст-ть с уч.НЗС (Авто)'!YO"&amp;$J$26),$C18,'Полная ст-ть с уч.НЗС (Авто)'!HU$11:INDIRECT("'Полная ст-ть с уч.НЗС (Авто)'!HU"&amp;$J$26))/$D18)</f>
        <v>0</v>
      </c>
      <c r="HV18" s="44">
        <f ca="1">IF($D18=0,0,SUMIF('Полная ст-ть с уч.НЗС (Авто)'!$YO$11:INDIRECT("'Полная ст-ть с уч.НЗС (Авто)'!YO"&amp;$J$26),$C18,'Полная ст-ть с уч.НЗС (Авто)'!HV$11:INDIRECT("'Полная ст-ть с уч.НЗС (Авто)'!HV"&amp;$J$26))/$D18)</f>
        <v>0</v>
      </c>
      <c r="HW18" s="44">
        <f ca="1">IF($D18=0,0,SUMIF('Полная ст-ть с уч.НЗС (Авто)'!$YO$11:INDIRECT("'Полная ст-ть с уч.НЗС (Авто)'!YO"&amp;$J$26),$C18,'Полная ст-ть с уч.НЗС (Авто)'!HW$11:INDIRECT("'Полная ст-ть с уч.НЗС (Авто)'!HW"&amp;$J$26))/$D18)</f>
        <v>0</v>
      </c>
      <c r="HX18" s="44">
        <f ca="1">IF($D18=0,0,SUMIF('Полная ст-ть с уч.НЗС (Авто)'!$YO$11:INDIRECT("'Полная ст-ть с уч.НЗС (Авто)'!YO"&amp;$J$26),$C18,'Полная ст-ть с уч.НЗС (Авто)'!HX$11:INDIRECT("'Полная ст-ть с уч.НЗС (Авто)'!HX"&amp;$J$26))/$D18)</f>
        <v>0</v>
      </c>
      <c r="HY18" s="44">
        <f ca="1">IF($D18=0,0,SUMIF('Полная ст-ть с уч.НЗС (Авто)'!$YO$11:INDIRECT("'Полная ст-ть с уч.НЗС (Авто)'!YO"&amp;$J$26),$C18,'Полная ст-ть с уч.НЗС (Авто)'!HY$11:INDIRECT("'Полная ст-ть с уч.НЗС (Авто)'!HY"&amp;$J$26))/$D18)</f>
        <v>0</v>
      </c>
      <c r="HZ18" s="44">
        <f ca="1">IF($D18=0,0,SUMIF('Полная ст-ть с уч.НЗС (Авто)'!$YO$11:INDIRECT("'Полная ст-ть с уч.НЗС (Авто)'!YO"&amp;$J$26),$C18,'Полная ст-ть с уч.НЗС (Авто)'!HZ$11:INDIRECT("'Полная ст-ть с уч.НЗС (Авто)'!HZ"&amp;$J$26))/$D18)</f>
        <v>0</v>
      </c>
      <c r="IA18" s="44">
        <f ca="1">IF($D18=0,0,SUMIF('Полная ст-ть с уч.НЗС (Авто)'!$YO$11:INDIRECT("'Полная ст-ть с уч.НЗС (Авто)'!YO"&amp;$J$26),$C18,'Полная ст-ть с уч.НЗС (Авто)'!IA$11:INDIRECT("'Полная ст-ть с уч.НЗС (Авто)'!IA"&amp;$J$26))/$D18)</f>
        <v>0</v>
      </c>
      <c r="IB18" s="44">
        <f ca="1">IF($D18=0,0,SUMIF('Полная ст-ть с уч.НЗС (Авто)'!$YO$11:INDIRECT("'Полная ст-ть с уч.НЗС (Авто)'!YO"&amp;$J$26),$C18,'Полная ст-ть с уч.НЗС (Авто)'!IB$11:INDIRECT("'Полная ст-ть с уч.НЗС (Авто)'!IB"&amp;$J$26))/$D18)</f>
        <v>0</v>
      </c>
      <c r="IC18" s="44">
        <f ca="1">IF($D18=0,0,SUMIF('Полная ст-ть с уч.НЗС (Авто)'!$YO$11:INDIRECT("'Полная ст-ть с уч.НЗС (Авто)'!YO"&amp;$J$26),$C18,'Полная ст-ть с уч.НЗС (Авто)'!IC$11:INDIRECT("'Полная ст-ть с уч.НЗС (Авто)'!IC"&amp;$J$26))/$D18)</f>
        <v>0</v>
      </c>
      <c r="ID18" s="44">
        <f ca="1">IF($D18=0,0,SUMIF('Полная ст-ть с уч.НЗС (Авто)'!$YO$11:INDIRECT("'Полная ст-ть с уч.НЗС (Авто)'!YO"&amp;$J$26),$C18,'Полная ст-ть с уч.НЗС (Авто)'!ID$11:INDIRECT("'Полная ст-ть с уч.НЗС (Авто)'!ID"&amp;$J$26))/$D18)</f>
        <v>0</v>
      </c>
      <c r="IE18" s="44">
        <f ca="1">IF($D18=0,0,SUMIF('Полная ст-ть с уч.НЗС (Авто)'!$YO$11:INDIRECT("'Полная ст-ть с уч.НЗС (Авто)'!YO"&amp;$J$26),$C18,'Полная ст-ть с уч.НЗС (Авто)'!IE$11:INDIRECT("'Полная ст-ть с уч.НЗС (Авто)'!IE"&amp;$J$26))/$D18)</f>
        <v>0</v>
      </c>
      <c r="IF18" s="44">
        <f ca="1">IF($D18=0,0,SUMIF('Полная ст-ть с уч.НЗС (Авто)'!$YO$11:INDIRECT("'Полная ст-ть с уч.НЗС (Авто)'!YO"&amp;$J$26),$C18,'Полная ст-ть с уч.НЗС (Авто)'!IF$11:INDIRECT("'Полная ст-ть с уч.НЗС (Авто)'!IF"&amp;$J$26))/$D18)</f>
        <v>0</v>
      </c>
      <c r="IG18" s="44">
        <f ca="1">IF($D18=0,0,SUMIF('Полная ст-ть с уч.НЗС (Авто)'!$YO$11:INDIRECT("'Полная ст-ть с уч.НЗС (Авто)'!YO"&amp;$J$26),$C18,'Полная ст-ть с уч.НЗС (Авто)'!IG$11:INDIRECT("'Полная ст-ть с уч.НЗС (Авто)'!IG"&amp;$J$26))/$D18)</f>
        <v>0</v>
      </c>
      <c r="IH18" s="44">
        <f ca="1">IF($D18=0,0,SUMIF('Полная ст-ть с уч.НЗС (Авто)'!$YO$11:INDIRECT("'Полная ст-ть с уч.НЗС (Авто)'!YO"&amp;$J$26),$C18,'Полная ст-ть с уч.НЗС (Авто)'!IH$11:INDIRECT("'Полная ст-ть с уч.НЗС (Авто)'!IH"&amp;$J$26))/$D18)</f>
        <v>0</v>
      </c>
      <c r="II18" s="44">
        <f ca="1">IF($D18=0,0,SUMIF('Полная ст-ть с уч.НЗС (Авто)'!$YO$11:INDIRECT("'Полная ст-ть с уч.НЗС (Авто)'!YO"&amp;$J$26),$C18,'Полная ст-ть с уч.НЗС (Авто)'!II$11:INDIRECT("'Полная ст-ть с уч.НЗС (Авто)'!II"&amp;$J$26))/$D18)</f>
        <v>0</v>
      </c>
      <c r="IJ18" s="44">
        <f ca="1">IF($D18=0,0,SUMIF('Полная ст-ть с уч.НЗС (Авто)'!$YO$11:INDIRECT("'Полная ст-ть с уч.НЗС (Авто)'!YO"&amp;$J$26),$C18,'Полная ст-ть с уч.НЗС (Авто)'!IJ$11:INDIRECT("'Полная ст-ть с уч.НЗС (Авто)'!IJ"&amp;$J$26))/$D18)</f>
        <v>0</v>
      </c>
      <c r="IK18" s="44">
        <f ca="1">IF($D18=0,0,SUMIF('Полная ст-ть с уч.НЗС (Авто)'!$YO$11:INDIRECT("'Полная ст-ть с уч.НЗС (Авто)'!YO"&amp;$J$26),$C18,'Полная ст-ть с уч.НЗС (Авто)'!IK$11:INDIRECT("'Полная ст-ть с уч.НЗС (Авто)'!IK"&amp;$J$26))/$D18)</f>
        <v>0</v>
      </c>
      <c r="IL18" s="44">
        <f ca="1">IF($D18=0,0,SUMIF('Полная ст-ть с уч.НЗС (Авто)'!$YO$11:INDIRECT("'Полная ст-ть с уч.НЗС (Авто)'!YO"&amp;$J$26),$C18,'Полная ст-ть с уч.НЗС (Авто)'!IL$11:INDIRECT("'Полная ст-ть с уч.НЗС (Авто)'!IL"&amp;$J$26))/$D18)</f>
        <v>0</v>
      </c>
      <c r="IM18" s="44">
        <f ca="1">IF($D18=0,0,SUMIF('Полная ст-ть с уч.НЗС (Авто)'!$YO$11:INDIRECT("'Полная ст-ть с уч.НЗС (Авто)'!YO"&amp;$J$26),$C18,'Полная ст-ть с уч.НЗС (Авто)'!IM$11:INDIRECT("'Полная ст-ть с уч.НЗС (Авто)'!IM"&amp;$J$26))/$D18)</f>
        <v>0</v>
      </c>
      <c r="IN18" s="44">
        <f ca="1">IF($D18=0,0,SUMIF('Полная ст-ть с уч.НЗС (Авто)'!$YO$11:INDIRECT("'Полная ст-ть с уч.НЗС (Авто)'!YO"&amp;$J$26),$C18,'Полная ст-ть с уч.НЗС (Авто)'!IN$11:INDIRECT("'Полная ст-ть с уч.НЗС (Авто)'!IN"&amp;$J$26))/$D18)</f>
        <v>0</v>
      </c>
      <c r="IO18" s="44">
        <f ca="1">IF($D18=0,0,SUMIF('Полная ст-ть с уч.НЗС (Авто)'!$YO$11:INDIRECT("'Полная ст-ть с уч.НЗС (Авто)'!YO"&amp;$J$26),$C18,'Полная ст-ть с уч.НЗС (Авто)'!IO$11:INDIRECT("'Полная ст-ть с уч.НЗС (Авто)'!IO"&amp;$J$26))/$D18)</f>
        <v>0</v>
      </c>
      <c r="IP18" s="44">
        <f ca="1">IF($D18=0,0,SUMIF('Полная ст-ть с уч.НЗС (Авто)'!$YO$11:INDIRECT("'Полная ст-ть с уч.НЗС (Авто)'!YO"&amp;$J$26),$C18,'Полная ст-ть с уч.НЗС (Авто)'!IP$11:INDIRECT("'Полная ст-ть с уч.НЗС (Авто)'!IP"&amp;$J$26))/$D18)</f>
        <v>0</v>
      </c>
      <c r="IQ18" s="44">
        <f ca="1">IF($D18=0,0,SUMIF('Полная ст-ть с уч.НЗС (Авто)'!$YO$11:INDIRECT("'Полная ст-ть с уч.НЗС (Авто)'!YO"&amp;$J$26),$C18,'Полная ст-ть с уч.НЗС (Авто)'!IQ$11:INDIRECT("'Полная ст-ть с уч.НЗС (Авто)'!IQ"&amp;$J$26))/$D18)</f>
        <v>0</v>
      </c>
      <c r="IR18" s="44">
        <f ca="1">IF($D18=0,0,SUMIF('Полная ст-ть с уч.НЗС (Авто)'!$YO$11:INDIRECT("'Полная ст-ть с уч.НЗС (Авто)'!YO"&amp;$J$26),$C18,'Полная ст-ть с уч.НЗС (Авто)'!IR$11:INDIRECT("'Полная ст-ть с уч.НЗС (Авто)'!IR"&amp;$J$26))/$D18)</f>
        <v>0</v>
      </c>
      <c r="IS18" s="44">
        <f ca="1">IF($D18=0,0,SUMIF('Полная ст-ть с уч.НЗС (Авто)'!$YO$11:INDIRECT("'Полная ст-ть с уч.НЗС (Авто)'!YO"&amp;$J$26),$C18,'Полная ст-ть с уч.НЗС (Авто)'!IS$11:INDIRECT("'Полная ст-ть с уч.НЗС (Авто)'!IS"&amp;$J$26))/$D18)</f>
        <v>0</v>
      </c>
      <c r="IT18" s="44">
        <f ca="1">IF($D18=0,0,SUMIF('Полная ст-ть с уч.НЗС (Авто)'!$YO$11:INDIRECT("'Полная ст-ть с уч.НЗС (Авто)'!YO"&amp;$J$26),$C18,'Полная ст-ть с уч.НЗС (Авто)'!IT$11:INDIRECT("'Полная ст-ть с уч.НЗС (Авто)'!IT"&amp;$J$26))/$D18)</f>
        <v>0</v>
      </c>
      <c r="IU18" s="44">
        <f ca="1">IF($D18=0,0,SUMIF('Полная ст-ть с уч.НЗС (Авто)'!$YO$11:INDIRECT("'Полная ст-ть с уч.НЗС (Авто)'!YO"&amp;$J$26),$C18,'Полная ст-ть с уч.НЗС (Авто)'!IU$11:INDIRECT("'Полная ст-ть с уч.НЗС (Авто)'!IU"&amp;$J$26))/$D18)</f>
        <v>0</v>
      </c>
      <c r="IV18" s="44">
        <f ca="1">IF($D18=0,0,SUMIF('Полная ст-ть с уч.НЗС (Авто)'!$YO$11:INDIRECT("'Полная ст-ть с уч.НЗС (Авто)'!YO"&amp;$J$26),$C18,'Полная ст-ть с уч.НЗС (Авто)'!IV$11:INDIRECT("'Полная ст-ть с уч.НЗС (Авто)'!IV"&amp;$J$26))/$D18)</f>
        <v>0</v>
      </c>
      <c r="IW18" s="44">
        <f ca="1">IF($D18=0,0,SUMIF('Полная ст-ть с уч.НЗС (Авто)'!$YO$11:INDIRECT("'Полная ст-ть с уч.НЗС (Авто)'!YO"&amp;$J$26),$C18,'Полная ст-ть с уч.НЗС (Авто)'!IW$11:INDIRECT("'Полная ст-ть с уч.НЗС (Авто)'!IW"&amp;$J$26))/$D18)</f>
        <v>0</v>
      </c>
      <c r="IX18" s="44">
        <f ca="1">IF($D18=0,0,SUMIF('Полная ст-ть с уч.НЗС (Авто)'!$YO$11:INDIRECT("'Полная ст-ть с уч.НЗС (Авто)'!YO"&amp;$J$26),$C18,'Полная ст-ть с уч.НЗС (Авто)'!IX$11:INDIRECT("'Полная ст-ть с уч.НЗС (Авто)'!IX"&amp;$J$26))/$D18)</f>
        <v>0</v>
      </c>
      <c r="IY18" s="44">
        <f ca="1">IF($D18=0,0,SUMIF('Полная ст-ть с уч.НЗС (Авто)'!$YO$11:INDIRECT("'Полная ст-ть с уч.НЗС (Авто)'!YO"&amp;$J$26),$C18,'Полная ст-ть с уч.НЗС (Авто)'!IY$11:INDIRECT("'Полная ст-ть с уч.НЗС (Авто)'!IY"&amp;$J$26))/$D18)</f>
        <v>0</v>
      </c>
      <c r="IZ18" s="44">
        <f ca="1">IF($D18=0,0,SUMIF('Полная ст-ть с уч.НЗС (Авто)'!$YO$11:INDIRECT("'Полная ст-ть с уч.НЗС (Авто)'!YO"&amp;$J$26),$C18,'Полная ст-ть с уч.НЗС (Авто)'!IZ$11:INDIRECT("'Полная ст-ть с уч.НЗС (Авто)'!IZ"&amp;$J$26))/$D18)</f>
        <v>0</v>
      </c>
      <c r="JA18" s="44">
        <f ca="1">IF($D18=0,0,SUMIF('Полная ст-ть с уч.НЗС (Авто)'!$YO$11:INDIRECT("'Полная ст-ть с уч.НЗС (Авто)'!YO"&amp;$J$26),$C18,'Полная ст-ть с уч.НЗС (Авто)'!JA$11:INDIRECT("'Полная ст-ть с уч.НЗС (Авто)'!JA"&amp;$J$26))/$D18)</f>
        <v>0</v>
      </c>
      <c r="JB18" s="44">
        <f ca="1">IF($D18=0,0,SUMIF('Полная ст-ть с уч.НЗС (Авто)'!$YO$11:INDIRECT("'Полная ст-ть с уч.НЗС (Авто)'!YO"&amp;$J$26),$C18,'Полная ст-ть с уч.НЗС (Авто)'!JB$11:INDIRECT("'Полная ст-ть с уч.НЗС (Авто)'!JB"&amp;$J$26))/$D18)</f>
        <v>0</v>
      </c>
      <c r="JC18" s="44">
        <f ca="1">IF($D18=0,0,SUMIF('Полная ст-ть с уч.НЗС (Авто)'!$YO$11:INDIRECT("'Полная ст-ть с уч.НЗС (Авто)'!YO"&amp;$J$26),$C18,'Полная ст-ть с уч.НЗС (Авто)'!JC$11:INDIRECT("'Полная ст-ть с уч.НЗС (Авто)'!JC"&amp;$J$26))/$D18)</f>
        <v>0</v>
      </c>
      <c r="JD18" s="44">
        <f ca="1">IF($D18=0,0,SUMIF('Полная ст-ть с уч.НЗС (Авто)'!$YO$11:INDIRECT("'Полная ст-ть с уч.НЗС (Авто)'!YO"&amp;$J$26),$C18,'Полная ст-ть с уч.НЗС (Авто)'!JD$11:INDIRECT("'Полная ст-ть с уч.НЗС (Авто)'!JD"&amp;$J$26))/$D18)</f>
        <v>0</v>
      </c>
      <c r="JE18" s="44">
        <f ca="1">IF($D18=0,0,SUMIF('Полная ст-ть с уч.НЗС (Авто)'!$YO$11:INDIRECT("'Полная ст-ть с уч.НЗС (Авто)'!YO"&amp;$J$26),$C18,'Полная ст-ть с уч.НЗС (Авто)'!JE$11:INDIRECT("'Полная ст-ть с уч.НЗС (Авто)'!JE"&amp;$J$26))/$D18)</f>
        <v>0</v>
      </c>
      <c r="JF18" s="44">
        <f ca="1">IF($D18=0,0,SUMIF('Полная ст-ть с уч.НЗС (Авто)'!$YO$11:INDIRECT("'Полная ст-ть с уч.НЗС (Авто)'!YO"&amp;$J$26),$C18,'Полная ст-ть с уч.НЗС (Авто)'!JF$11:INDIRECT("'Полная ст-ть с уч.НЗС (Авто)'!JF"&amp;$J$26))/$D18)</f>
        <v>0</v>
      </c>
      <c r="JG18" s="44">
        <f ca="1">IF($D18=0,0,SUMIF('Полная ст-ть с уч.НЗС (Авто)'!$YO$11:INDIRECT("'Полная ст-ть с уч.НЗС (Авто)'!YO"&amp;$J$26),$C18,'Полная ст-ть с уч.НЗС (Авто)'!JG$11:INDIRECT("'Полная ст-ть с уч.НЗС (Авто)'!JG"&amp;$J$26))/$D18)</f>
        <v>0</v>
      </c>
      <c r="JH18" s="44">
        <f ca="1">IF($D18=0,0,SUMIF('Полная ст-ть с уч.НЗС (Авто)'!$YO$11:INDIRECT("'Полная ст-ть с уч.НЗС (Авто)'!YO"&amp;$J$26),$C18,'Полная ст-ть с уч.НЗС (Авто)'!JH$11:INDIRECT("'Полная ст-ть с уч.НЗС (Авто)'!JH"&amp;$J$26))/$D18)</f>
        <v>0</v>
      </c>
      <c r="JI18" s="44">
        <f ca="1">IF($D18=0,0,SUMIF('Полная ст-ть с уч.НЗС (Авто)'!$YO$11:INDIRECT("'Полная ст-ть с уч.НЗС (Авто)'!YO"&amp;$J$26),$C18,'Полная ст-ть с уч.НЗС (Авто)'!JI$11:INDIRECT("'Полная ст-ть с уч.НЗС (Авто)'!JI"&amp;$J$26))/$D18)</f>
        <v>0</v>
      </c>
      <c r="JJ18" s="44">
        <f ca="1">IF($D18=0,0,SUMIF('Полная ст-ть с уч.НЗС (Авто)'!$YO$11:INDIRECT("'Полная ст-ть с уч.НЗС (Авто)'!YO"&amp;$J$26),$C18,'Полная ст-ть с уч.НЗС (Авто)'!JJ$11:INDIRECT("'Полная ст-ть с уч.НЗС (Авто)'!JJ"&amp;$J$26))/$D18)</f>
        <v>0</v>
      </c>
      <c r="JK18" s="44">
        <f ca="1">IF($D18=0,0,SUMIF('Полная ст-ть с уч.НЗС (Авто)'!$YO$11:INDIRECT("'Полная ст-ть с уч.НЗС (Авто)'!YO"&amp;$J$26),$C18,'Полная ст-ть с уч.НЗС (Авто)'!JK$11:INDIRECT("'Полная ст-ть с уч.НЗС (Авто)'!JK"&amp;$J$26))/$D18)</f>
        <v>0</v>
      </c>
      <c r="JL18" s="44">
        <f ca="1">IF($D18=0,0,SUMIF('Полная ст-ть с уч.НЗС (Авто)'!$YO$11:INDIRECT("'Полная ст-ть с уч.НЗС (Авто)'!YO"&amp;$J$26),$C18,'Полная ст-ть с уч.НЗС (Авто)'!JL$11:INDIRECT("'Полная ст-ть с уч.НЗС (Авто)'!JL"&amp;$J$26))/$D18)</f>
        <v>0</v>
      </c>
      <c r="JM18" s="44">
        <f ca="1">IF($D18=0,0,SUMIF('Полная ст-ть с уч.НЗС (Авто)'!$YO$11:INDIRECT("'Полная ст-ть с уч.НЗС (Авто)'!YO"&amp;$J$26),$C18,'Полная ст-ть с уч.НЗС (Авто)'!JM$11:INDIRECT("'Полная ст-ть с уч.НЗС (Авто)'!JM"&amp;$J$26))/$D18)</f>
        <v>0</v>
      </c>
      <c r="JN18" s="44">
        <f ca="1">IF($D18=0,0,SUMIF('Полная ст-ть с уч.НЗС (Авто)'!$YO$11:INDIRECT("'Полная ст-ть с уч.НЗС (Авто)'!YO"&amp;$J$26),$C18,'Полная ст-ть с уч.НЗС (Авто)'!JN$11:INDIRECT("'Полная ст-ть с уч.НЗС (Авто)'!JN"&amp;$J$26))/$D18)</f>
        <v>0</v>
      </c>
      <c r="JO18" s="44">
        <f ca="1">IF($D18=0,0,SUMIF('Полная ст-ть с уч.НЗС (Авто)'!$YO$11:INDIRECT("'Полная ст-ть с уч.НЗС (Авто)'!YO"&amp;$J$26),$C18,'Полная ст-ть с уч.НЗС (Авто)'!JO$11:INDIRECT("'Полная ст-ть с уч.НЗС (Авто)'!JO"&amp;$J$26))/$D18)</f>
        <v>0</v>
      </c>
      <c r="JP18" s="44">
        <f ca="1">IF($D18=0,0,SUMIF('Полная ст-ть с уч.НЗС (Авто)'!$YO$11:INDIRECT("'Полная ст-ть с уч.НЗС (Авто)'!YO"&amp;$J$26),$C18,'Полная ст-ть с уч.НЗС (Авто)'!JP$11:INDIRECT("'Полная ст-ть с уч.НЗС (Авто)'!JP"&amp;$J$26))/$D18)</f>
        <v>0</v>
      </c>
      <c r="JQ18" s="44">
        <f ca="1">IF($D18=0,0,SUMIF('Полная ст-ть с уч.НЗС (Авто)'!$YO$11:INDIRECT("'Полная ст-ть с уч.НЗС (Авто)'!YO"&amp;$J$26),$C18,'Полная ст-ть с уч.НЗС (Авто)'!JQ$11:INDIRECT("'Полная ст-ть с уч.НЗС (Авто)'!JQ"&amp;$J$26))/$D18)</f>
        <v>0</v>
      </c>
      <c r="JR18" s="44">
        <f ca="1">IF($D18=0,0,SUMIF('Полная ст-ть с уч.НЗС (Авто)'!$YO$11:INDIRECT("'Полная ст-ть с уч.НЗС (Авто)'!YO"&amp;$J$26),$C18,'Полная ст-ть с уч.НЗС (Авто)'!JR$11:INDIRECT("'Полная ст-ть с уч.НЗС (Авто)'!JR"&amp;$J$26))/$D18)</f>
        <v>0</v>
      </c>
      <c r="JS18" s="44">
        <f ca="1">IF($D18=0,0,SUMIF('Полная ст-ть с уч.НЗС (Авто)'!$YO$11:INDIRECT("'Полная ст-ть с уч.НЗС (Авто)'!YO"&amp;$J$26),$C18,'Полная ст-ть с уч.НЗС (Авто)'!JS$11:INDIRECT("'Полная ст-ть с уч.НЗС (Авто)'!JS"&amp;$J$26))/$D18)</f>
        <v>0</v>
      </c>
      <c r="JT18" s="44">
        <f ca="1">IF($D18=0,0,SUMIF('Полная ст-ть с уч.НЗС (Авто)'!$YO$11:INDIRECT("'Полная ст-ть с уч.НЗС (Авто)'!YO"&amp;$J$26),$C18,'Полная ст-ть с уч.НЗС (Авто)'!JT$11:INDIRECT("'Полная ст-ть с уч.НЗС (Авто)'!JT"&amp;$J$26))/$D18)</f>
        <v>0</v>
      </c>
      <c r="JU18" s="44">
        <f ca="1">IF($D18=0,0,SUMIF('Полная ст-ть с уч.НЗС (Авто)'!$YO$11:INDIRECT("'Полная ст-ть с уч.НЗС (Авто)'!YO"&amp;$J$26),$C18,'Полная ст-ть с уч.НЗС (Авто)'!JU$11:INDIRECT("'Полная ст-ть с уч.НЗС (Авто)'!JU"&amp;$J$26))/$D18)</f>
        <v>0</v>
      </c>
      <c r="JV18" s="44">
        <f ca="1">IF($D18=0,0,SUMIF('Полная ст-ть с уч.НЗС (Авто)'!$YO$11:INDIRECT("'Полная ст-ть с уч.НЗС (Авто)'!YO"&amp;$J$26),$C18,'Полная ст-ть с уч.НЗС (Авто)'!JV$11:INDIRECT("'Полная ст-ть с уч.НЗС (Авто)'!JV"&amp;$J$26))/$D18)</f>
        <v>0</v>
      </c>
      <c r="JW18" s="44">
        <f ca="1">IF($D18=0,0,SUMIF('Полная ст-ть с уч.НЗС (Авто)'!$YO$11:INDIRECT("'Полная ст-ть с уч.НЗС (Авто)'!YO"&amp;$J$26),$C18,'Полная ст-ть с уч.НЗС (Авто)'!JW$11:INDIRECT("'Полная ст-ть с уч.НЗС (Авто)'!JW"&amp;$J$26))/$D18)</f>
        <v>0</v>
      </c>
      <c r="JX18" s="44">
        <f ca="1">IF($D18=0,0,SUMIF('Полная ст-ть с уч.НЗС (Авто)'!$YO$11:INDIRECT("'Полная ст-ть с уч.НЗС (Авто)'!YO"&amp;$J$26),$C18,'Полная ст-ть с уч.НЗС (Авто)'!JX$11:INDIRECT("'Полная ст-ть с уч.НЗС (Авто)'!JX"&amp;$J$26))/$D18)</f>
        <v>0</v>
      </c>
      <c r="JY18" s="44">
        <f ca="1">IF($D18=0,0,SUMIF('Полная ст-ть с уч.НЗС (Авто)'!$YO$11:INDIRECT("'Полная ст-ть с уч.НЗС (Авто)'!YO"&amp;$J$26),$C18,'Полная ст-ть с уч.НЗС (Авто)'!JY$11:INDIRECT("'Полная ст-ть с уч.НЗС (Авто)'!JY"&amp;$J$26))/$D18)</f>
        <v>0</v>
      </c>
      <c r="JZ18" s="44">
        <f ca="1">IF($D18=0,0,SUMIF('Полная ст-ть с уч.НЗС (Авто)'!$YO$11:INDIRECT("'Полная ст-ть с уч.НЗС (Авто)'!YO"&amp;$J$26),$C18,'Полная ст-ть с уч.НЗС (Авто)'!JZ$11:INDIRECT("'Полная ст-ть с уч.НЗС (Авто)'!JZ"&amp;$J$26))/$D18)</f>
        <v>0</v>
      </c>
      <c r="KA18" s="44">
        <f ca="1">IF($D18=0,0,SUMIF('Полная ст-ть с уч.НЗС (Авто)'!$YO$11:INDIRECT("'Полная ст-ть с уч.НЗС (Авто)'!YO"&amp;$J$26),$C18,'Полная ст-ть с уч.НЗС (Авто)'!KA$11:INDIRECT("'Полная ст-ть с уч.НЗС (Авто)'!KA"&amp;$J$26))/$D18)</f>
        <v>0</v>
      </c>
      <c r="KB18" s="44">
        <f ca="1">IF($D18=0,0,SUMIF('Полная ст-ть с уч.НЗС (Авто)'!$YO$11:INDIRECT("'Полная ст-ть с уч.НЗС (Авто)'!YO"&amp;$J$26),$C18,'Полная ст-ть с уч.НЗС (Авто)'!KB$11:INDIRECT("'Полная ст-ть с уч.НЗС (Авто)'!KB"&amp;$J$26))/$D18)</f>
        <v>0</v>
      </c>
      <c r="KC18" s="44">
        <f ca="1">IF($D18=0,0,SUMIF('Полная ст-ть с уч.НЗС (Авто)'!$YO$11:INDIRECT("'Полная ст-ть с уч.НЗС (Авто)'!YO"&amp;$J$26),$C18,'Полная ст-ть с уч.НЗС (Авто)'!KC$11:INDIRECT("'Полная ст-ть с уч.НЗС (Авто)'!KC"&amp;$J$26))/$D18)</f>
        <v>0</v>
      </c>
      <c r="KD18" s="44">
        <f ca="1">IF($D18=0,0,SUMIF('Полная ст-ть с уч.НЗС (Авто)'!$YO$11:INDIRECT("'Полная ст-ть с уч.НЗС (Авто)'!YO"&amp;$J$26),$C18,'Полная ст-ть с уч.НЗС (Авто)'!KD$11:INDIRECT("'Полная ст-ть с уч.НЗС (Авто)'!KD"&amp;$J$26))/$D18)</f>
        <v>0</v>
      </c>
      <c r="KE18" s="44">
        <f ca="1">IF($D18=0,0,SUMIF('Полная ст-ть с уч.НЗС (Авто)'!$YO$11:INDIRECT("'Полная ст-ть с уч.НЗС (Авто)'!YO"&amp;$J$26),$C18,'Полная ст-ть с уч.НЗС (Авто)'!KE$11:INDIRECT("'Полная ст-ть с уч.НЗС (Авто)'!KE"&amp;$J$26))/$D18)</f>
        <v>0</v>
      </c>
      <c r="KF18" s="44">
        <f ca="1">IF($D18=0,0,SUMIF('Полная ст-ть с уч.НЗС (Авто)'!$YO$11:INDIRECT("'Полная ст-ть с уч.НЗС (Авто)'!YO"&amp;$J$26),$C18,'Полная ст-ть с уч.НЗС (Авто)'!KF$11:INDIRECT("'Полная ст-ть с уч.НЗС (Авто)'!KF"&amp;$J$26))/$D18)</f>
        <v>0</v>
      </c>
      <c r="KG18" s="44">
        <f ca="1">IF($D18=0,0,SUMIF('Полная ст-ть с уч.НЗС (Авто)'!$YO$11:INDIRECT("'Полная ст-ть с уч.НЗС (Авто)'!YO"&amp;$J$26),$C18,'Полная ст-ть с уч.НЗС (Авто)'!KG$11:INDIRECT("'Полная ст-ть с уч.НЗС (Авто)'!KG"&amp;$J$26))/$D18)</f>
        <v>0</v>
      </c>
      <c r="KH18" s="44">
        <f ca="1">IF($D18=0,0,SUMIF('Полная ст-ть с уч.НЗС (Авто)'!$YO$11:INDIRECT("'Полная ст-ть с уч.НЗС (Авто)'!YO"&amp;$J$26),$C18,'Полная ст-ть с уч.НЗС (Авто)'!KH$11:INDIRECT("'Полная ст-ть с уч.НЗС (Авто)'!KH"&amp;$J$26))/$D18)</f>
        <v>0</v>
      </c>
      <c r="KI18" s="44">
        <f ca="1">IF($D18=0,0,SUMIF('Полная ст-ть с уч.НЗС (Авто)'!$YO$11:INDIRECT("'Полная ст-ть с уч.НЗС (Авто)'!YO"&amp;$J$26),$C18,'Полная ст-ть с уч.НЗС (Авто)'!KI$11:INDIRECT("'Полная ст-ть с уч.НЗС (Авто)'!KI"&amp;$J$26))/$D18)</f>
        <v>0</v>
      </c>
      <c r="KJ18" s="44">
        <f ca="1">IF($D18=0,0,SUMIF('Полная ст-ть с уч.НЗС (Авто)'!$YO$11:INDIRECT("'Полная ст-ть с уч.НЗС (Авто)'!YO"&amp;$J$26),$C18,'Полная ст-ть с уч.НЗС (Авто)'!KJ$11:INDIRECT("'Полная ст-ть с уч.НЗС (Авто)'!KJ"&amp;$J$26))/$D18)</f>
        <v>0</v>
      </c>
      <c r="KK18" s="44">
        <f ca="1">IF($D18=0,0,SUMIF('Полная ст-ть с уч.НЗС (Авто)'!$YO$11:INDIRECT("'Полная ст-ть с уч.НЗС (Авто)'!YO"&amp;$J$26),$C18,'Полная ст-ть с уч.НЗС (Авто)'!KK$11:INDIRECT("'Полная ст-ть с уч.НЗС (Авто)'!KK"&amp;$J$26))/$D18)</f>
        <v>0</v>
      </c>
      <c r="KL18" s="44">
        <f ca="1">IF($D18=0,0,SUMIF('Полная ст-ть с уч.НЗС (Авто)'!$YO$11:INDIRECT("'Полная ст-ть с уч.НЗС (Авто)'!YO"&amp;$J$26),$C18,'Полная ст-ть с уч.НЗС (Авто)'!KL$11:INDIRECT("'Полная ст-ть с уч.НЗС (Авто)'!KL"&amp;$J$26))/$D18)</f>
        <v>0</v>
      </c>
      <c r="KM18" s="44">
        <f ca="1">IF($D18=0,0,SUMIF('Полная ст-ть с уч.НЗС (Авто)'!$YO$11:INDIRECT("'Полная ст-ть с уч.НЗС (Авто)'!YO"&amp;$J$26),$C18,'Полная ст-ть с уч.НЗС (Авто)'!KM$11:INDIRECT("'Полная ст-ть с уч.НЗС (Авто)'!KM"&amp;$J$26))/$D18)</f>
        <v>0</v>
      </c>
      <c r="KN18" s="44">
        <f ca="1">IF($D18=0,0,SUMIF('Полная ст-ть с уч.НЗС (Авто)'!$YO$11:INDIRECT("'Полная ст-ть с уч.НЗС (Авто)'!YO"&amp;$J$26),$C18,'Полная ст-ть с уч.НЗС (Авто)'!KN$11:INDIRECT("'Полная ст-ть с уч.НЗС (Авто)'!KN"&amp;$J$26))/$D18)</f>
        <v>0</v>
      </c>
      <c r="KO18" s="44">
        <f ca="1">IF($D18=0,0,SUMIF('Полная ст-ть с уч.НЗС (Авто)'!$YO$11:INDIRECT("'Полная ст-ть с уч.НЗС (Авто)'!YO"&amp;$J$26),$C18,'Полная ст-ть с уч.НЗС (Авто)'!KO$11:INDIRECT("'Полная ст-ть с уч.НЗС (Авто)'!KO"&amp;$J$26))/$D18)</f>
        <v>0</v>
      </c>
      <c r="KP18" s="44">
        <f ca="1">IF($D18=0,0,SUMIF('Полная ст-ть с уч.НЗС (Авто)'!$YO$11:INDIRECT("'Полная ст-ть с уч.НЗС (Авто)'!YO"&amp;$J$26),$C18,'Полная ст-ть с уч.НЗС (Авто)'!KP$11:INDIRECT("'Полная ст-ть с уч.НЗС (Авто)'!KP"&amp;$J$26))/$D18)</f>
        <v>0</v>
      </c>
      <c r="KQ18" s="44">
        <f ca="1">IF($D18=0,0,SUMIF('Полная ст-ть с уч.НЗС (Авто)'!$YO$11:INDIRECT("'Полная ст-ть с уч.НЗС (Авто)'!YO"&amp;$J$26),$C18,'Полная ст-ть с уч.НЗС (Авто)'!KQ$11:INDIRECT("'Полная ст-ть с уч.НЗС (Авто)'!KQ"&amp;$J$26))/$D18)</f>
        <v>0</v>
      </c>
      <c r="KR18" s="44">
        <f ca="1">IF($D18=0,0,SUMIF('Полная ст-ть с уч.НЗС (Авто)'!$YO$11:INDIRECT("'Полная ст-ть с уч.НЗС (Авто)'!YO"&amp;$J$26),$C18,'Полная ст-ть с уч.НЗС (Авто)'!KR$11:INDIRECT("'Полная ст-ть с уч.НЗС (Авто)'!KR"&amp;$J$26))/$D18)</f>
        <v>0</v>
      </c>
      <c r="KS18" s="44">
        <f ca="1">IF($D18=0,0,SUMIF('Полная ст-ть с уч.НЗС (Авто)'!$YO$11:INDIRECT("'Полная ст-ть с уч.НЗС (Авто)'!YO"&amp;$J$26),$C18,'Полная ст-ть с уч.НЗС (Авто)'!KS$11:INDIRECT("'Полная ст-ть с уч.НЗС (Авто)'!KS"&amp;$J$26))/$D18)</f>
        <v>0</v>
      </c>
      <c r="KT18" s="44">
        <f ca="1">IF($D18=0,0,SUMIF('Полная ст-ть с уч.НЗС (Авто)'!$YO$11:INDIRECT("'Полная ст-ть с уч.НЗС (Авто)'!YO"&amp;$J$26),$C18,'Полная ст-ть с уч.НЗС (Авто)'!KT$11:INDIRECT("'Полная ст-ть с уч.НЗС (Авто)'!KT"&amp;$J$26))/$D18)</f>
        <v>0</v>
      </c>
      <c r="KU18" s="44">
        <f ca="1">IF($D18=0,0,SUMIF('Полная ст-ть с уч.НЗС (Авто)'!$YO$11:INDIRECT("'Полная ст-ть с уч.НЗС (Авто)'!YO"&amp;$J$26),$C18,'Полная ст-ть с уч.НЗС (Авто)'!KU$11:INDIRECT("'Полная ст-ть с уч.НЗС (Авто)'!KU"&amp;$J$26))/$D18)</f>
        <v>0</v>
      </c>
      <c r="KV18" s="44">
        <f ca="1">IF($D18=0,0,SUMIF('Полная ст-ть с уч.НЗС (Авто)'!$YO$11:INDIRECT("'Полная ст-ть с уч.НЗС (Авто)'!YO"&amp;$J$26),$C18,'Полная ст-ть с уч.НЗС (Авто)'!KV$11:INDIRECT("'Полная ст-ть с уч.НЗС (Авто)'!KV"&amp;$J$26))/$D18)</f>
        <v>0</v>
      </c>
      <c r="KW18" s="44">
        <f ca="1">IF($D18=0,0,SUMIF('Полная ст-ть с уч.НЗС (Авто)'!$YO$11:INDIRECT("'Полная ст-ть с уч.НЗС (Авто)'!YO"&amp;$J$26),$C18,'Полная ст-ть с уч.НЗС (Авто)'!KW$11:INDIRECT("'Полная ст-ть с уч.НЗС (Авто)'!KW"&amp;$J$26))/$D18)</f>
        <v>0</v>
      </c>
      <c r="KX18" s="44">
        <f ca="1">IF($D18=0,0,SUMIF('Полная ст-ть с уч.НЗС (Авто)'!$YO$11:INDIRECT("'Полная ст-ть с уч.НЗС (Авто)'!YO"&amp;$J$26),$C18,'Полная ст-ть с уч.НЗС (Авто)'!KX$11:INDIRECT("'Полная ст-ть с уч.НЗС (Авто)'!KX"&amp;$J$26))/$D18)</f>
        <v>0</v>
      </c>
      <c r="KY18" s="44">
        <f ca="1">IF($D18=0,0,SUMIF('Полная ст-ть с уч.НЗС (Авто)'!$YO$11:INDIRECT("'Полная ст-ть с уч.НЗС (Авто)'!YO"&amp;$J$26),$C18,'Полная ст-ть с уч.НЗС (Авто)'!KY$11:INDIRECT("'Полная ст-ть с уч.НЗС (Авто)'!KY"&amp;$J$26))/$D18)</f>
        <v>0</v>
      </c>
      <c r="KZ18" s="44">
        <f ca="1">IF($D18=0,0,SUMIF('Полная ст-ть с уч.НЗС (Авто)'!$YO$11:INDIRECT("'Полная ст-ть с уч.НЗС (Авто)'!YO"&amp;$J$26),$C18,'Полная ст-ть с уч.НЗС (Авто)'!KZ$11:INDIRECT("'Полная ст-ть с уч.НЗС (Авто)'!KZ"&amp;$J$26))/$D18)</f>
        <v>0</v>
      </c>
      <c r="LA18" s="44">
        <f ca="1">IF($D18=0,0,SUMIF('Полная ст-ть с уч.НЗС (Авто)'!$YO$11:INDIRECT("'Полная ст-ть с уч.НЗС (Авто)'!YO"&amp;$J$26),$C18,'Полная ст-ть с уч.НЗС (Авто)'!LA$11:INDIRECT("'Полная ст-ть с уч.НЗС (Авто)'!LA"&amp;$J$26))/$D18)</f>
        <v>0</v>
      </c>
      <c r="LB18" s="44">
        <f ca="1">IF($D18=0,0,SUMIF('Полная ст-ть с уч.НЗС (Авто)'!$YO$11:INDIRECT("'Полная ст-ть с уч.НЗС (Авто)'!YO"&amp;$J$26),$C18,'Полная ст-ть с уч.НЗС (Авто)'!LB$11:INDIRECT("'Полная ст-ть с уч.НЗС (Авто)'!LB"&amp;$J$26))/$D18)</f>
        <v>0</v>
      </c>
      <c r="LC18" s="44">
        <f ca="1">IF($D18=0,0,SUMIF('Полная ст-ть с уч.НЗС (Авто)'!$YO$11:INDIRECT("'Полная ст-ть с уч.НЗС (Авто)'!YO"&amp;$J$26),$C18,'Полная ст-ть с уч.НЗС (Авто)'!LC$11:INDIRECT("'Полная ст-ть с уч.НЗС (Авто)'!LC"&amp;$J$26))/$D18)</f>
        <v>0</v>
      </c>
      <c r="LD18" s="44">
        <f ca="1">IF($D18=0,0,SUMIF('Полная ст-ть с уч.НЗС (Авто)'!$YO$11:INDIRECT("'Полная ст-ть с уч.НЗС (Авто)'!YO"&amp;$J$26),$C18,'Полная ст-ть с уч.НЗС (Авто)'!LD$11:INDIRECT("'Полная ст-ть с уч.НЗС (Авто)'!LD"&amp;$J$26))/$D18)</f>
        <v>0</v>
      </c>
      <c r="LE18" s="44">
        <f ca="1">IF($D18=0,0,SUMIF('Полная ст-ть с уч.НЗС (Авто)'!$YO$11:INDIRECT("'Полная ст-ть с уч.НЗС (Авто)'!YO"&amp;$J$26),$C18,'Полная ст-ть с уч.НЗС (Авто)'!LE$11:INDIRECT("'Полная ст-ть с уч.НЗС (Авто)'!LE"&amp;$J$26))/$D18)</f>
        <v>0</v>
      </c>
      <c r="LF18" s="44">
        <f ca="1">IF($D18=0,0,SUMIF('Полная ст-ть с уч.НЗС (Авто)'!$YO$11:INDIRECT("'Полная ст-ть с уч.НЗС (Авто)'!YO"&amp;$J$26),$C18,'Полная ст-ть с уч.НЗС (Авто)'!LF$11:INDIRECT("'Полная ст-ть с уч.НЗС (Авто)'!LF"&amp;$J$26))/$D18)</f>
        <v>0</v>
      </c>
      <c r="LG18" s="44">
        <f ca="1">IF($D18=0,0,SUMIF('Полная ст-ть с уч.НЗС (Авто)'!$YO$11:INDIRECT("'Полная ст-ть с уч.НЗС (Авто)'!YO"&amp;$J$26),$C18,'Полная ст-ть с уч.НЗС (Авто)'!LG$11:INDIRECT("'Полная ст-ть с уч.НЗС (Авто)'!LG"&amp;$J$26))/$D18)</f>
        <v>0</v>
      </c>
      <c r="LH18" s="44">
        <f ca="1">IF($D18=0,0,SUMIF('Полная ст-ть с уч.НЗС (Авто)'!$YO$11:INDIRECT("'Полная ст-ть с уч.НЗС (Авто)'!YO"&amp;$J$26),$C18,'Полная ст-ть с уч.НЗС (Авто)'!LH$11:INDIRECT("'Полная ст-ть с уч.НЗС (Авто)'!LH"&amp;$J$26))/$D18)</f>
        <v>0</v>
      </c>
      <c r="LI18" s="44">
        <f ca="1">IF($D18=0,0,SUMIF('Полная ст-ть с уч.НЗС (Авто)'!$YO$11:INDIRECT("'Полная ст-ть с уч.НЗС (Авто)'!YO"&amp;$J$26),$C18,'Полная ст-ть с уч.НЗС (Авто)'!LI$11:INDIRECT("'Полная ст-ть с уч.НЗС (Авто)'!LI"&amp;$J$26))/$D18)</f>
        <v>0</v>
      </c>
      <c r="LJ18" s="44">
        <f ca="1">IF($D18=0,0,SUMIF('Полная ст-ть с уч.НЗС (Авто)'!$YO$11:INDIRECT("'Полная ст-ть с уч.НЗС (Авто)'!YO"&amp;$J$26),$C18,'Полная ст-ть с уч.НЗС (Авто)'!LJ$11:INDIRECT("'Полная ст-ть с уч.НЗС (Авто)'!LJ"&amp;$J$26))/$D18)</f>
        <v>0</v>
      </c>
      <c r="LK18" s="44">
        <f ca="1">IF($D18=0,0,SUMIF('Полная ст-ть с уч.НЗС (Авто)'!$YO$11:INDIRECT("'Полная ст-ть с уч.НЗС (Авто)'!YO"&amp;$J$26),$C18,'Полная ст-ть с уч.НЗС (Авто)'!LK$11:INDIRECT("'Полная ст-ть с уч.НЗС (Авто)'!LK"&amp;$J$26))/$D18)</f>
        <v>0</v>
      </c>
      <c r="LL18" s="44">
        <f ca="1">IF($D18=0,0,SUMIF('Полная ст-ть с уч.НЗС (Авто)'!$YO$11:INDIRECT("'Полная ст-ть с уч.НЗС (Авто)'!YO"&amp;$J$26),$C18,'Полная ст-ть с уч.НЗС (Авто)'!LL$11:INDIRECT("'Полная ст-ть с уч.НЗС (Авто)'!LL"&amp;$J$26))/$D18)</f>
        <v>0</v>
      </c>
      <c r="LM18" s="44">
        <f ca="1">IF($D18=0,0,SUMIF('Полная ст-ть с уч.НЗС (Авто)'!$YO$11:INDIRECT("'Полная ст-ть с уч.НЗС (Авто)'!YO"&amp;$J$26),$C18,'Полная ст-ть с уч.НЗС (Авто)'!LM$11:INDIRECT("'Полная ст-ть с уч.НЗС (Авто)'!LM"&amp;$J$26))/$D18)</f>
        <v>0</v>
      </c>
      <c r="LN18" s="44">
        <f ca="1">IF($D18=0,0,SUMIF('Полная ст-ть с уч.НЗС (Авто)'!$YO$11:INDIRECT("'Полная ст-ть с уч.НЗС (Авто)'!YO"&amp;$J$26),$C18,'Полная ст-ть с уч.НЗС (Авто)'!LN$11:INDIRECT("'Полная ст-ть с уч.НЗС (Авто)'!LN"&amp;$J$26))/$D18)</f>
        <v>0</v>
      </c>
      <c r="LO18" s="44">
        <f ca="1">IF($D18=0,0,SUMIF('Полная ст-ть с уч.НЗС (Авто)'!$YO$11:INDIRECT("'Полная ст-ть с уч.НЗС (Авто)'!YO"&amp;$J$26),$C18,'Полная ст-ть с уч.НЗС (Авто)'!LO$11:INDIRECT("'Полная ст-ть с уч.НЗС (Авто)'!LO"&amp;$J$26))/$D18)</f>
        <v>0</v>
      </c>
      <c r="LP18" s="44">
        <f ca="1">IF($D18=0,0,SUMIF('Полная ст-ть с уч.НЗС (Авто)'!$YO$11:INDIRECT("'Полная ст-ть с уч.НЗС (Авто)'!YO"&amp;$J$26),$C18,'Полная ст-ть с уч.НЗС (Авто)'!LP$11:INDIRECT("'Полная ст-ть с уч.НЗС (Авто)'!LP"&amp;$J$26))/$D18)</f>
        <v>0</v>
      </c>
      <c r="LQ18" s="44">
        <f ca="1">IF($D18=0,0,SUMIF('Полная ст-ть с уч.НЗС (Авто)'!$YO$11:INDIRECT("'Полная ст-ть с уч.НЗС (Авто)'!YO"&amp;$J$26),$C18,'Полная ст-ть с уч.НЗС (Авто)'!LQ$11:INDIRECT("'Полная ст-ть с уч.НЗС (Авто)'!LQ"&amp;$J$26))/$D18)</f>
        <v>0</v>
      </c>
      <c r="LR18" s="44">
        <f ca="1">IF($D18=0,0,SUMIF('Полная ст-ть с уч.НЗС (Авто)'!$YO$11:INDIRECT("'Полная ст-ть с уч.НЗС (Авто)'!YO"&amp;$J$26),$C18,'Полная ст-ть с уч.НЗС (Авто)'!LR$11:INDIRECT("'Полная ст-ть с уч.НЗС (Авто)'!LR"&amp;$J$26))/$D18)</f>
        <v>0</v>
      </c>
      <c r="LS18" s="44">
        <f ca="1">IF($D18=0,0,SUMIF('Полная ст-ть с уч.НЗС (Авто)'!$YO$11:INDIRECT("'Полная ст-ть с уч.НЗС (Авто)'!YO"&amp;$J$26),$C18,'Полная ст-ть с уч.НЗС (Авто)'!LS$11:INDIRECT("'Полная ст-ть с уч.НЗС (Авто)'!LS"&amp;$J$26))/$D18)</f>
        <v>0</v>
      </c>
      <c r="LT18" s="44">
        <f ca="1">IF($D18=0,0,SUMIF('Полная ст-ть с уч.НЗС (Авто)'!$YO$11:INDIRECT("'Полная ст-ть с уч.НЗС (Авто)'!YO"&amp;$J$26),$C18,'Полная ст-ть с уч.НЗС (Авто)'!LT$11:INDIRECT("'Полная ст-ть с уч.НЗС (Авто)'!LT"&amp;$J$26))/$D18)</f>
        <v>0</v>
      </c>
      <c r="LU18" s="44">
        <f ca="1">IF($D18=0,0,SUMIF('Полная ст-ть с уч.НЗС (Авто)'!$YO$11:INDIRECT("'Полная ст-ть с уч.НЗС (Авто)'!YO"&amp;$J$26),$C18,'Полная ст-ть с уч.НЗС (Авто)'!LU$11:INDIRECT("'Полная ст-ть с уч.НЗС (Авто)'!LU"&amp;$J$26))/$D18)</f>
        <v>0</v>
      </c>
      <c r="LV18" s="44">
        <f ca="1">IF($D18=0,0,SUMIF('Полная ст-ть с уч.НЗС (Авто)'!$YO$11:INDIRECT("'Полная ст-ть с уч.НЗС (Авто)'!YO"&amp;$J$26),$C18,'Полная ст-ть с уч.НЗС (Авто)'!LV$11:INDIRECT("'Полная ст-ть с уч.НЗС (Авто)'!LV"&amp;$J$26))/$D18)</f>
        <v>0</v>
      </c>
      <c r="LW18" s="44">
        <f ca="1">IF($D18=0,0,SUMIF('Полная ст-ть с уч.НЗС (Авто)'!$YO$11:INDIRECT("'Полная ст-ть с уч.НЗС (Авто)'!YO"&amp;$J$26),$C18,'Полная ст-ть с уч.НЗС (Авто)'!LW$11:INDIRECT("'Полная ст-ть с уч.НЗС (Авто)'!LW"&amp;$J$26))/$D18)</f>
        <v>0</v>
      </c>
      <c r="LX18" s="44">
        <f ca="1">IF($D18=0,0,SUMIF('Полная ст-ть с уч.НЗС (Авто)'!$YO$11:INDIRECT("'Полная ст-ть с уч.НЗС (Авто)'!YO"&amp;$J$26),$C18,'Полная ст-ть с уч.НЗС (Авто)'!LX$11:INDIRECT("'Полная ст-ть с уч.НЗС (Авто)'!LX"&amp;$J$26))/$D18)</f>
        <v>0</v>
      </c>
      <c r="LY18" s="44">
        <f ca="1">IF($D18=0,0,SUMIF('Полная ст-ть с уч.НЗС (Авто)'!$YO$11:INDIRECT("'Полная ст-ть с уч.НЗС (Авто)'!YO"&amp;$J$26),$C18,'Полная ст-ть с уч.НЗС (Авто)'!LY$11:INDIRECT("'Полная ст-ть с уч.НЗС (Авто)'!LY"&amp;$J$26))/$D18)</f>
        <v>0</v>
      </c>
      <c r="LZ18" s="44">
        <f ca="1">IF($D18=0,0,SUMIF('Полная ст-ть с уч.НЗС (Авто)'!$YO$11:INDIRECT("'Полная ст-ть с уч.НЗС (Авто)'!YO"&amp;$J$26),$C18,'Полная ст-ть с уч.НЗС (Авто)'!LZ$11:INDIRECT("'Полная ст-ть с уч.НЗС (Авто)'!LZ"&amp;$J$26))/$D18)</f>
        <v>0</v>
      </c>
      <c r="MA18" s="44">
        <f ca="1">IF($D18=0,0,SUMIF('Полная ст-ть с уч.НЗС (Авто)'!$YO$11:INDIRECT("'Полная ст-ть с уч.НЗС (Авто)'!YO"&amp;$J$26),$C18,'Полная ст-ть с уч.НЗС (Авто)'!MA$11:INDIRECT("'Полная ст-ть с уч.НЗС (Авто)'!MA"&amp;$J$26))/$D18)</f>
        <v>0</v>
      </c>
      <c r="MB18" s="44">
        <f ca="1">IF($D18=0,0,SUMIF('Полная ст-ть с уч.НЗС (Авто)'!$YO$11:INDIRECT("'Полная ст-ть с уч.НЗС (Авто)'!YO"&amp;$J$26),$C18,'Полная ст-ть с уч.НЗС (Авто)'!MB$11:INDIRECT("'Полная ст-ть с уч.НЗС (Авто)'!MB"&amp;$J$26))/$D18)</f>
        <v>0</v>
      </c>
      <c r="MC18" s="44">
        <f ca="1">IF($D18=0,0,SUMIF('Полная ст-ть с уч.НЗС (Авто)'!$YO$11:INDIRECT("'Полная ст-ть с уч.НЗС (Авто)'!YO"&amp;$J$26),$C18,'Полная ст-ть с уч.НЗС (Авто)'!MC$11:INDIRECT("'Полная ст-ть с уч.НЗС (Авто)'!MC"&amp;$J$26))/$D18)</f>
        <v>0</v>
      </c>
      <c r="MD18" s="44">
        <f ca="1">IF($D18=0,0,SUMIF('Полная ст-ть с уч.НЗС (Авто)'!$YO$11:INDIRECT("'Полная ст-ть с уч.НЗС (Авто)'!YO"&amp;$J$26),$C18,'Полная ст-ть с уч.НЗС (Авто)'!MD$11:INDIRECT("'Полная ст-ть с уч.НЗС (Авто)'!MD"&amp;$J$26))/$D18)</f>
        <v>0</v>
      </c>
      <c r="ME18" s="44">
        <f ca="1">IF($D18=0,0,SUMIF('Полная ст-ть с уч.НЗС (Авто)'!$YO$11:INDIRECT("'Полная ст-ть с уч.НЗС (Авто)'!YO"&amp;$J$26),$C18,'Полная ст-ть с уч.НЗС (Авто)'!ME$11:INDIRECT("'Полная ст-ть с уч.НЗС (Авто)'!ME"&amp;$J$26))/$D18)</f>
        <v>0</v>
      </c>
      <c r="MF18" s="44">
        <f ca="1">IF($D18=0,0,SUMIF('Полная ст-ть с уч.НЗС (Авто)'!$YO$11:INDIRECT("'Полная ст-ть с уч.НЗС (Авто)'!YO"&amp;$J$26),$C18,'Полная ст-ть с уч.НЗС (Авто)'!MF$11:INDIRECT("'Полная ст-ть с уч.НЗС (Авто)'!MF"&amp;$J$26))/$D18)</f>
        <v>0</v>
      </c>
      <c r="MG18" s="44">
        <f ca="1">IF($D18=0,0,SUMIF('Полная ст-ть с уч.НЗС (Авто)'!$YO$11:INDIRECT("'Полная ст-ть с уч.НЗС (Авто)'!YO"&amp;$J$26),$C18,'Полная ст-ть с уч.НЗС (Авто)'!MG$11:INDIRECT("'Полная ст-ть с уч.НЗС (Авто)'!MG"&amp;$J$26))/$D18)</f>
        <v>0</v>
      </c>
      <c r="MH18" s="44">
        <f ca="1">IF($D18=0,0,SUMIF('Полная ст-ть с уч.НЗС (Авто)'!$YO$11:INDIRECT("'Полная ст-ть с уч.НЗС (Авто)'!YO"&amp;$J$26),$C18,'Полная ст-ть с уч.НЗС (Авто)'!MH$11:INDIRECT("'Полная ст-ть с уч.НЗС (Авто)'!MH"&amp;$J$26))/$D18)</f>
        <v>0</v>
      </c>
      <c r="MI18" s="44">
        <f ca="1">IF($D18=0,0,SUMIF('Полная ст-ть с уч.НЗС (Авто)'!$YO$11:INDIRECT("'Полная ст-ть с уч.НЗС (Авто)'!YO"&amp;$J$26),$C18,'Полная ст-ть с уч.НЗС (Авто)'!MI$11:INDIRECT("'Полная ст-ть с уч.НЗС (Авто)'!MI"&amp;$J$26))/$D18)</f>
        <v>0</v>
      </c>
      <c r="MJ18" s="44">
        <f ca="1">IF($D18=0,0,SUMIF('Полная ст-ть с уч.НЗС (Авто)'!$YO$11:INDIRECT("'Полная ст-ть с уч.НЗС (Авто)'!YO"&amp;$J$26),$C18,'Полная ст-ть с уч.НЗС (Авто)'!MJ$11:INDIRECT("'Полная ст-ть с уч.НЗС (Авто)'!MJ"&amp;$J$26))/$D18)</f>
        <v>0</v>
      </c>
      <c r="MK18" s="44">
        <f ca="1">IF($D18=0,0,SUMIF('Полная ст-ть с уч.НЗС (Авто)'!$YO$11:INDIRECT("'Полная ст-ть с уч.НЗС (Авто)'!YO"&amp;$J$26),$C18,'Полная ст-ть с уч.НЗС (Авто)'!MK$11:INDIRECT("'Полная ст-ть с уч.НЗС (Авто)'!MK"&amp;$J$26))/$D18)</f>
        <v>0</v>
      </c>
      <c r="ML18" s="44">
        <f ca="1">IF($D18=0,0,SUMIF('Полная ст-ть с уч.НЗС (Авто)'!$YO$11:INDIRECT("'Полная ст-ть с уч.НЗС (Авто)'!YO"&amp;$J$26),$C18,'Полная ст-ть с уч.НЗС (Авто)'!ML$11:INDIRECT("'Полная ст-ть с уч.НЗС (Авто)'!ML"&amp;$J$26))/$D18)</f>
        <v>0</v>
      </c>
      <c r="MM18" s="44">
        <f ca="1">IF($D18=0,0,SUMIF('Полная ст-ть с уч.НЗС (Авто)'!$YO$11:INDIRECT("'Полная ст-ть с уч.НЗС (Авто)'!YO"&amp;$J$26),$C18,'Полная ст-ть с уч.НЗС (Авто)'!MM$11:INDIRECT("'Полная ст-ть с уч.НЗС (Авто)'!MM"&amp;$J$26))/$D18)</f>
        <v>0</v>
      </c>
      <c r="MN18" s="44">
        <f ca="1">IF($D18=0,0,SUMIF('Полная ст-ть с уч.НЗС (Авто)'!$YO$11:INDIRECT("'Полная ст-ть с уч.НЗС (Авто)'!YO"&amp;$J$26),$C18,'Полная ст-ть с уч.НЗС (Авто)'!MN$11:INDIRECT("'Полная ст-ть с уч.НЗС (Авто)'!MN"&amp;$J$26))/$D18)</f>
        <v>0</v>
      </c>
      <c r="MO18" s="44">
        <f ca="1">IF($D18=0,0,SUMIF('Полная ст-ть с уч.НЗС (Авто)'!$YO$11:INDIRECT("'Полная ст-ть с уч.НЗС (Авто)'!YO"&amp;$J$26),$C18,'Полная ст-ть с уч.НЗС (Авто)'!MO$11:INDIRECT("'Полная ст-ть с уч.НЗС (Авто)'!MO"&amp;$J$26))/$D18)</f>
        <v>0</v>
      </c>
      <c r="MP18" s="44">
        <f ca="1">IF($D18=0,0,SUMIF('Полная ст-ть с уч.НЗС (Авто)'!$YO$11:INDIRECT("'Полная ст-ть с уч.НЗС (Авто)'!YO"&amp;$J$26),$C18,'Полная ст-ть с уч.НЗС (Авто)'!MP$11:INDIRECT("'Полная ст-ть с уч.НЗС (Авто)'!MP"&amp;$J$26))/$D18)</f>
        <v>0</v>
      </c>
      <c r="MQ18" s="44">
        <f ca="1">IF($D18=0,0,SUMIF('Полная ст-ть с уч.НЗС (Авто)'!$YO$11:INDIRECT("'Полная ст-ть с уч.НЗС (Авто)'!YO"&amp;$J$26),$C18,'Полная ст-ть с уч.НЗС (Авто)'!MQ$11:INDIRECT("'Полная ст-ть с уч.НЗС (Авто)'!MQ"&amp;$J$26))/$D18)</f>
        <v>0</v>
      </c>
      <c r="MR18" s="44">
        <f ca="1">IF($D18=0,0,SUMIF('Полная ст-ть с уч.НЗС (Авто)'!$YO$11:INDIRECT("'Полная ст-ть с уч.НЗС (Авто)'!YO"&amp;$J$26),$C18,'Полная ст-ть с уч.НЗС (Авто)'!MR$11:INDIRECT("'Полная ст-ть с уч.НЗС (Авто)'!MR"&amp;$J$26))/$D18)</f>
        <v>0</v>
      </c>
      <c r="MS18" s="44">
        <f ca="1">IF($D18=0,0,SUMIF('Полная ст-ть с уч.НЗС (Авто)'!$YO$11:INDIRECT("'Полная ст-ть с уч.НЗС (Авто)'!YO"&amp;$J$26),$C18,'Полная ст-ть с уч.НЗС (Авто)'!MS$11:INDIRECT("'Полная ст-ть с уч.НЗС (Авто)'!MS"&amp;$J$26))/$D18)</f>
        <v>0</v>
      </c>
      <c r="MT18" s="44">
        <f ca="1">IF($D18=0,0,SUMIF('Полная ст-ть с уч.НЗС (Авто)'!$YO$11:INDIRECT("'Полная ст-ть с уч.НЗС (Авто)'!YO"&amp;$J$26),$C18,'Полная ст-ть с уч.НЗС (Авто)'!MT$11:INDIRECT("'Полная ст-ть с уч.НЗС (Авто)'!MT"&amp;$J$26))/$D18)</f>
        <v>0</v>
      </c>
      <c r="MU18" s="44">
        <f ca="1">IF($D18=0,0,SUMIF('Полная ст-ть с уч.НЗС (Авто)'!$YO$11:INDIRECT("'Полная ст-ть с уч.НЗС (Авто)'!YO"&amp;$J$26),$C18,'Полная ст-ть с уч.НЗС (Авто)'!MU$11:INDIRECT("'Полная ст-ть с уч.НЗС (Авто)'!MU"&amp;$J$26))/$D18)</f>
        <v>0</v>
      </c>
      <c r="MV18" s="44">
        <f ca="1">IF($D18=0,0,SUMIF('Полная ст-ть с уч.НЗС (Авто)'!$YO$11:INDIRECT("'Полная ст-ть с уч.НЗС (Авто)'!YO"&amp;$J$26),$C18,'Полная ст-ть с уч.НЗС (Авто)'!MV$11:INDIRECT("'Полная ст-ть с уч.НЗС (Авто)'!MV"&amp;$J$26))/$D18)</f>
        <v>0</v>
      </c>
      <c r="MW18" s="44">
        <f ca="1">IF($D18=0,0,SUMIF('Полная ст-ть с уч.НЗС (Авто)'!$YO$11:INDIRECT("'Полная ст-ть с уч.НЗС (Авто)'!YO"&amp;$J$26),$C18,'Полная ст-ть с уч.НЗС (Авто)'!MW$11:INDIRECT("'Полная ст-ть с уч.НЗС (Авто)'!MW"&amp;$J$26))/$D18)</f>
        <v>0</v>
      </c>
      <c r="MX18" s="44">
        <f ca="1">IF($D18=0,0,SUMIF('Полная ст-ть с уч.НЗС (Авто)'!$YO$11:INDIRECT("'Полная ст-ть с уч.НЗС (Авто)'!YO"&amp;$J$26),$C18,'Полная ст-ть с уч.НЗС (Авто)'!MX$11:INDIRECT("'Полная ст-ть с уч.НЗС (Авто)'!MX"&amp;$J$26))/$D18)</f>
        <v>0</v>
      </c>
      <c r="MY18" s="44">
        <f ca="1">IF($D18=0,0,SUMIF('Полная ст-ть с уч.НЗС (Авто)'!$YO$11:INDIRECT("'Полная ст-ть с уч.НЗС (Авто)'!YO"&amp;$J$26),$C18,'Полная ст-ть с уч.НЗС (Авто)'!MY$11:INDIRECT("'Полная ст-ть с уч.НЗС (Авто)'!MY"&amp;$J$26))/$D18)</f>
        <v>0</v>
      </c>
      <c r="MZ18" s="44">
        <f ca="1">IF($D18=0,0,SUMIF('Полная ст-ть с уч.НЗС (Авто)'!$YO$11:INDIRECT("'Полная ст-ть с уч.НЗС (Авто)'!YO"&amp;$J$26),$C18,'Полная ст-ть с уч.НЗС (Авто)'!MZ$11:INDIRECT("'Полная ст-ть с уч.НЗС (Авто)'!MZ"&amp;$J$26))/$D18)</f>
        <v>0</v>
      </c>
      <c r="NA18" s="44">
        <f ca="1">IF($D18=0,0,SUMIF('Полная ст-ть с уч.НЗС (Авто)'!$YO$11:INDIRECT("'Полная ст-ть с уч.НЗС (Авто)'!YO"&amp;$J$26),$C18,'Полная ст-ть с уч.НЗС (Авто)'!NA$11:INDIRECT("'Полная ст-ть с уч.НЗС (Авто)'!NA"&amp;$J$26))/$D18)</f>
        <v>0</v>
      </c>
      <c r="NB18" s="44">
        <f ca="1">IF($D18=0,0,SUMIF('Полная ст-ть с уч.НЗС (Авто)'!$YO$11:INDIRECT("'Полная ст-ть с уч.НЗС (Авто)'!YO"&amp;$J$26),$C18,'Полная ст-ть с уч.НЗС (Авто)'!NB$11:INDIRECT("'Полная ст-ть с уч.НЗС (Авто)'!NB"&amp;$J$26))/$D18)</f>
        <v>0</v>
      </c>
      <c r="NC18" s="44">
        <f ca="1">IF($D18=0,0,SUMIF('Полная ст-ть с уч.НЗС (Авто)'!$YO$11:INDIRECT("'Полная ст-ть с уч.НЗС (Авто)'!YO"&amp;$J$26),$C18,'Полная ст-ть с уч.НЗС (Авто)'!NC$11:INDIRECT("'Полная ст-ть с уч.НЗС (Авто)'!NC"&amp;$J$26))/$D18)</f>
        <v>0</v>
      </c>
      <c r="ND18" s="44">
        <f ca="1">IF($D18=0,0,SUMIF('Полная ст-ть с уч.НЗС (Авто)'!$YO$11:INDIRECT("'Полная ст-ть с уч.НЗС (Авто)'!YO"&amp;$J$26),$C18,'Полная ст-ть с уч.НЗС (Авто)'!ND$11:INDIRECT("'Полная ст-ть с уч.НЗС (Авто)'!ND"&amp;$J$26))/$D18)</f>
        <v>0</v>
      </c>
      <c r="NE18" s="44">
        <f ca="1">IF($D18=0,0,SUMIF('Полная ст-ть с уч.НЗС (Авто)'!$YO$11:INDIRECT("'Полная ст-ть с уч.НЗС (Авто)'!YO"&amp;$J$26),$C18,'Полная ст-ть с уч.НЗС (Авто)'!NE$11:INDIRECT("'Полная ст-ть с уч.НЗС (Авто)'!NE"&amp;$J$26))/$D18)</f>
        <v>0</v>
      </c>
      <c r="NF18" s="44">
        <f ca="1">IF($D18=0,0,SUMIF('Полная ст-ть с уч.НЗС (Авто)'!$YO$11:INDIRECT("'Полная ст-ть с уч.НЗС (Авто)'!YO"&amp;$J$26),$C18,'Полная ст-ть с уч.НЗС (Авто)'!NF$11:INDIRECT("'Полная ст-ть с уч.НЗС (Авто)'!NF"&amp;$J$26))/$D18)</f>
        <v>0</v>
      </c>
      <c r="NG18" s="44">
        <f ca="1">IF($D18=0,0,SUMIF('Полная ст-ть с уч.НЗС (Авто)'!$YO$11:INDIRECT("'Полная ст-ть с уч.НЗС (Авто)'!YO"&amp;$J$26),$C18,'Полная ст-ть с уч.НЗС (Авто)'!NG$11:INDIRECT("'Полная ст-ть с уч.НЗС (Авто)'!NG"&amp;$J$26))/$D18)</f>
        <v>0</v>
      </c>
      <c r="NH18" s="44">
        <f ca="1">IF($D18=0,0,SUMIF('Полная ст-ть с уч.НЗС (Авто)'!$YO$11:INDIRECT("'Полная ст-ть с уч.НЗС (Авто)'!YO"&amp;$J$26),$C18,'Полная ст-ть с уч.НЗС (Авто)'!NH$11:INDIRECT("'Полная ст-ть с уч.НЗС (Авто)'!NH"&amp;$J$26))/$D18)</f>
        <v>0</v>
      </c>
      <c r="NI18" s="44">
        <f ca="1">IF($D18=0,0,SUMIF('Полная ст-ть с уч.НЗС (Авто)'!$YO$11:INDIRECT("'Полная ст-ть с уч.НЗС (Авто)'!YO"&amp;$J$26),$C18,'Полная ст-ть с уч.НЗС (Авто)'!NI$11:INDIRECT("'Полная ст-ть с уч.НЗС (Авто)'!NI"&amp;$J$26))/$D18)</f>
        <v>0</v>
      </c>
      <c r="NJ18" s="44">
        <f ca="1">IF($D18=0,0,SUMIF('Полная ст-ть с уч.НЗС (Авто)'!$YO$11:INDIRECT("'Полная ст-ть с уч.НЗС (Авто)'!YO"&amp;$J$26),$C18,'Полная ст-ть с уч.НЗС (Авто)'!NJ$11:INDIRECT("'Полная ст-ть с уч.НЗС (Авто)'!NJ"&amp;$J$26))/$D18)</f>
        <v>0</v>
      </c>
      <c r="NK18" s="44">
        <f ca="1">IF($D18=0,0,SUMIF('Полная ст-ть с уч.НЗС (Авто)'!$YO$11:INDIRECT("'Полная ст-ть с уч.НЗС (Авто)'!YO"&amp;$J$26),$C18,'Полная ст-ть с уч.НЗС (Авто)'!NK$11:INDIRECT("'Полная ст-ть с уч.НЗС (Авто)'!NK"&amp;$J$26))/$D18)</f>
        <v>0</v>
      </c>
      <c r="NL18" s="44">
        <f ca="1">IF($D18=0,0,SUMIF('Полная ст-ть с уч.НЗС (Авто)'!$YO$11:INDIRECT("'Полная ст-ть с уч.НЗС (Авто)'!YO"&amp;$J$26),$C18,'Полная ст-ть с уч.НЗС (Авто)'!NL$11:INDIRECT("'Полная ст-ть с уч.НЗС (Авто)'!NL"&amp;$J$26))/$D18)</f>
        <v>0</v>
      </c>
      <c r="NM18" s="44">
        <f ca="1">IF($D18=0,0,SUMIF('Полная ст-ть с уч.НЗС (Авто)'!$YO$11:INDIRECT("'Полная ст-ть с уч.НЗС (Авто)'!YO"&amp;$J$26),$C18,'Полная ст-ть с уч.НЗС (Авто)'!NM$11:INDIRECT("'Полная ст-ть с уч.НЗС (Авто)'!NM"&amp;$J$26))/$D18)</f>
        <v>0</v>
      </c>
      <c r="NN18" s="44">
        <f ca="1">IF($D18=0,0,SUMIF('Полная ст-ть с уч.НЗС (Авто)'!$YO$11:INDIRECT("'Полная ст-ть с уч.НЗС (Авто)'!YO"&amp;$J$26),$C18,'Полная ст-ть с уч.НЗС (Авто)'!NN$11:INDIRECT("'Полная ст-ть с уч.НЗС (Авто)'!NN"&amp;$J$26))/$D18)</f>
        <v>0</v>
      </c>
      <c r="NO18" s="44">
        <f ca="1">IF($D18=0,0,SUMIF('Полная ст-ть с уч.НЗС (Авто)'!$YO$11:INDIRECT("'Полная ст-ть с уч.НЗС (Авто)'!YO"&amp;$J$26),$C18,'Полная ст-ть с уч.НЗС (Авто)'!NO$11:INDIRECT("'Полная ст-ть с уч.НЗС (Авто)'!NO"&amp;$J$26))/$D18)</f>
        <v>0</v>
      </c>
      <c r="NP18" s="44">
        <f ca="1">IF($D18=0,0,SUMIF('Полная ст-ть с уч.НЗС (Авто)'!$YO$11:INDIRECT("'Полная ст-ть с уч.НЗС (Авто)'!YO"&amp;$J$26),$C18,'Полная ст-ть с уч.НЗС (Авто)'!NP$11:INDIRECT("'Полная ст-ть с уч.НЗС (Авто)'!NP"&amp;$J$26))/$D18)</f>
        <v>0</v>
      </c>
      <c r="NQ18" s="44">
        <f ca="1">IF($D18=0,0,SUMIF('Полная ст-ть с уч.НЗС (Авто)'!$YO$11:INDIRECT("'Полная ст-ть с уч.НЗС (Авто)'!YO"&amp;$J$26),$C18,'Полная ст-ть с уч.НЗС (Авто)'!NQ$11:INDIRECT("'Полная ст-ть с уч.НЗС (Авто)'!NQ"&amp;$J$26))/$D18)</f>
        <v>0</v>
      </c>
      <c r="NR18" s="44">
        <f ca="1">IF($D18=0,0,SUMIF('Полная ст-ть с уч.НЗС (Авто)'!$YO$11:INDIRECT("'Полная ст-ть с уч.НЗС (Авто)'!YO"&amp;$J$26),$C18,'Полная ст-ть с уч.НЗС (Авто)'!NR$11:INDIRECT("'Полная ст-ть с уч.НЗС (Авто)'!NR"&amp;$J$26))/$D18)</f>
        <v>0</v>
      </c>
      <c r="NS18" s="44">
        <f ca="1">IF($D18=0,0,SUMIF('Полная ст-ть с уч.НЗС (Авто)'!$YO$11:INDIRECT("'Полная ст-ть с уч.НЗС (Авто)'!YO"&amp;$J$26),$C18,'Полная ст-ть с уч.НЗС (Авто)'!NS$11:INDIRECT("'Полная ст-ть с уч.НЗС (Авто)'!NS"&amp;$J$26))/$D18)</f>
        <v>0</v>
      </c>
      <c r="NT18" s="44">
        <f ca="1">IF($D18=0,0,SUMIF('Полная ст-ть с уч.НЗС (Авто)'!$YO$11:INDIRECT("'Полная ст-ть с уч.НЗС (Авто)'!YO"&amp;$J$26),$C18,'Полная ст-ть с уч.НЗС (Авто)'!NT$11:INDIRECT("'Полная ст-ть с уч.НЗС (Авто)'!NT"&amp;$J$26))/$D18)</f>
        <v>0</v>
      </c>
      <c r="NU18" s="44">
        <f ca="1">IF($D18=0,0,SUMIF('Полная ст-ть с уч.НЗС (Авто)'!$YO$11:INDIRECT("'Полная ст-ть с уч.НЗС (Авто)'!YO"&amp;$J$26),$C18,'Полная ст-ть с уч.НЗС (Авто)'!NU$11:INDIRECT("'Полная ст-ть с уч.НЗС (Авто)'!NU"&amp;$J$26))/$D18)</f>
        <v>0</v>
      </c>
      <c r="NV18" s="44">
        <f ca="1">IF($D18=0,0,SUMIF('Полная ст-ть с уч.НЗС (Авто)'!$YO$11:INDIRECT("'Полная ст-ть с уч.НЗС (Авто)'!YO"&amp;$J$26),$C18,'Полная ст-ть с уч.НЗС (Авто)'!NV$11:INDIRECT("'Полная ст-ть с уч.НЗС (Авто)'!NV"&amp;$J$26))/$D18)</f>
        <v>0</v>
      </c>
      <c r="NW18" s="44">
        <f ca="1">IF($D18=0,0,SUMIF('Полная ст-ть с уч.НЗС (Авто)'!$YO$11:INDIRECT("'Полная ст-ть с уч.НЗС (Авто)'!YO"&amp;$J$26),$C18,'Полная ст-ть с уч.НЗС (Авто)'!NW$11:INDIRECT("'Полная ст-ть с уч.НЗС (Авто)'!NW"&amp;$J$26))/$D18)</f>
        <v>0</v>
      </c>
      <c r="NX18" s="44">
        <f ca="1">IF($D18=0,0,SUMIF('Полная ст-ть с уч.НЗС (Авто)'!$YO$11:INDIRECT("'Полная ст-ть с уч.НЗС (Авто)'!YO"&amp;$J$26),$C18,'Полная ст-ть с уч.НЗС (Авто)'!NX$11:INDIRECT("'Полная ст-ть с уч.НЗС (Авто)'!NX"&amp;$J$26))/$D18)</f>
        <v>0</v>
      </c>
      <c r="NY18" s="44">
        <f ca="1">IF($D18=0,0,SUMIF('Полная ст-ть с уч.НЗС (Авто)'!$YO$11:INDIRECT("'Полная ст-ть с уч.НЗС (Авто)'!YO"&amp;$J$26),$C18,'Полная ст-ть с уч.НЗС (Авто)'!NY$11:INDIRECT("'Полная ст-ть с уч.НЗС (Авто)'!NY"&amp;$J$26))/$D18)</f>
        <v>0</v>
      </c>
      <c r="NZ18" s="44">
        <f ca="1">IF($D18=0,0,SUMIF('Полная ст-ть с уч.НЗС (Авто)'!$YO$11:INDIRECT("'Полная ст-ть с уч.НЗС (Авто)'!YO"&amp;$J$26),$C18,'Полная ст-ть с уч.НЗС (Авто)'!NZ$11:INDIRECT("'Полная ст-ть с уч.НЗС (Авто)'!NZ"&amp;$J$26))/$D18)</f>
        <v>0</v>
      </c>
      <c r="OA18" s="44">
        <f ca="1">IF($D18=0,0,SUMIF('Полная ст-ть с уч.НЗС (Авто)'!$YO$11:INDIRECT("'Полная ст-ть с уч.НЗС (Авто)'!YO"&amp;$J$26),$C18,'Полная ст-ть с уч.НЗС (Авто)'!OA$11:INDIRECT("'Полная ст-ть с уч.НЗС (Авто)'!OA"&amp;$J$26))/$D18)</f>
        <v>0</v>
      </c>
      <c r="OB18" s="44">
        <f ca="1">IF($D18=0,0,SUMIF('Полная ст-ть с уч.НЗС (Авто)'!$YO$11:INDIRECT("'Полная ст-ть с уч.НЗС (Авто)'!YO"&amp;$J$26),$C18,'Полная ст-ть с уч.НЗС (Авто)'!OB$11:INDIRECT("'Полная ст-ть с уч.НЗС (Авто)'!OB"&amp;$J$26))/$D18)</f>
        <v>0</v>
      </c>
      <c r="OC18" s="44">
        <f ca="1">IF($D18=0,0,SUMIF('Полная ст-ть с уч.НЗС (Авто)'!$YO$11:INDIRECT("'Полная ст-ть с уч.НЗС (Авто)'!YO"&amp;$J$26),$C18,'Полная ст-ть с уч.НЗС (Авто)'!OC$11:INDIRECT("'Полная ст-ть с уч.НЗС (Авто)'!OC"&amp;$J$26))/$D18)</f>
        <v>0</v>
      </c>
      <c r="OD18" s="44">
        <f ca="1">IF($D18=0,0,SUMIF('Полная ст-ть с уч.НЗС (Авто)'!$YO$11:INDIRECT("'Полная ст-ть с уч.НЗС (Авто)'!YO"&amp;$J$26),$C18,'Полная ст-ть с уч.НЗС (Авто)'!OD$11:INDIRECT("'Полная ст-ть с уч.НЗС (Авто)'!OD"&amp;$J$26))/$D18)</f>
        <v>0</v>
      </c>
      <c r="OE18" s="44">
        <f ca="1">IF($D18=0,0,SUMIF('Полная ст-ть с уч.НЗС (Авто)'!$YO$11:INDIRECT("'Полная ст-ть с уч.НЗС (Авто)'!YO"&amp;$J$26),$C18,'Полная ст-ть с уч.НЗС (Авто)'!OE$11:INDIRECT("'Полная ст-ть с уч.НЗС (Авто)'!OE"&amp;$J$26))/$D18)</f>
        <v>0</v>
      </c>
      <c r="OF18" s="44">
        <f ca="1">IF($D18=0,0,SUMIF('Полная ст-ть с уч.НЗС (Авто)'!$YO$11:INDIRECT("'Полная ст-ть с уч.НЗС (Авто)'!YO"&amp;$J$26),$C18,'Полная ст-ть с уч.НЗС (Авто)'!OF$11:INDIRECT("'Полная ст-ть с уч.НЗС (Авто)'!OF"&amp;$J$26))/$D18)</f>
        <v>0</v>
      </c>
      <c r="OG18" s="44">
        <f ca="1">IF($D18=0,0,SUMIF('Полная ст-ть с уч.НЗС (Авто)'!$YO$11:INDIRECT("'Полная ст-ть с уч.НЗС (Авто)'!YO"&amp;$J$26),$C18,'Полная ст-ть с уч.НЗС (Авто)'!OG$11:INDIRECT("'Полная ст-ть с уч.НЗС (Авто)'!OG"&amp;$J$26))/$D18)</f>
        <v>0</v>
      </c>
      <c r="OH18" s="44">
        <f ca="1">IF($D18=0,0,SUMIF('Полная ст-ть с уч.НЗС (Авто)'!$YO$11:INDIRECT("'Полная ст-ть с уч.НЗС (Авто)'!YO"&amp;$J$26),$C18,'Полная ст-ть с уч.НЗС (Авто)'!OH$11:INDIRECT("'Полная ст-ть с уч.НЗС (Авто)'!OH"&amp;$J$26))/$D18)</f>
        <v>0</v>
      </c>
      <c r="OI18" s="44">
        <f ca="1">IF($D18=0,0,SUMIF('Полная ст-ть с уч.НЗС (Авто)'!$YO$11:INDIRECT("'Полная ст-ть с уч.НЗС (Авто)'!YO"&amp;$J$26),$C18,'Полная ст-ть с уч.НЗС (Авто)'!OI$11:INDIRECT("'Полная ст-ть с уч.НЗС (Авто)'!OI"&amp;$J$26))/$D18)</f>
        <v>0</v>
      </c>
      <c r="OJ18" s="44">
        <f ca="1">IF($D18=0,0,SUMIF('Полная ст-ть с уч.НЗС (Авто)'!$YO$11:INDIRECT("'Полная ст-ть с уч.НЗС (Авто)'!YO"&amp;$J$26),$C18,'Полная ст-ть с уч.НЗС (Авто)'!OJ$11:INDIRECT("'Полная ст-ть с уч.НЗС (Авто)'!OJ"&amp;$J$26))/$D18)</f>
        <v>0</v>
      </c>
      <c r="OK18" s="44">
        <f ca="1">IF($D18=0,0,SUMIF('Полная ст-ть с уч.НЗС (Авто)'!$YO$11:INDIRECT("'Полная ст-ть с уч.НЗС (Авто)'!YO"&amp;$J$26),$C18,'Полная ст-ть с уч.НЗС (Авто)'!OK$11:INDIRECT("'Полная ст-ть с уч.НЗС (Авто)'!OK"&amp;$J$26))/$D18)</f>
        <v>0</v>
      </c>
      <c r="OL18" s="44">
        <f ca="1">IF($D18=0,0,SUMIF('Полная ст-ть с уч.НЗС (Авто)'!$YO$11:INDIRECT("'Полная ст-ть с уч.НЗС (Авто)'!YO"&amp;$J$26),$C18,'Полная ст-ть с уч.НЗС (Авто)'!OL$11:INDIRECT("'Полная ст-ть с уч.НЗС (Авто)'!OL"&amp;$J$26))/$D18)</f>
        <v>0</v>
      </c>
      <c r="OM18" s="44">
        <f ca="1">IF($D18=0,0,SUMIF('Полная ст-ть с уч.НЗС (Авто)'!$YO$11:INDIRECT("'Полная ст-ть с уч.НЗС (Авто)'!YO"&amp;$J$26),$C18,'Полная ст-ть с уч.НЗС (Авто)'!OM$11:INDIRECT("'Полная ст-ть с уч.НЗС (Авто)'!OM"&amp;$J$26))/$D18)</f>
        <v>0</v>
      </c>
      <c r="ON18" s="44">
        <f ca="1">IF($D18=0,0,SUMIF('Полная ст-ть с уч.НЗС (Авто)'!$YO$11:INDIRECT("'Полная ст-ть с уч.НЗС (Авто)'!YO"&amp;$J$26),$C18,'Полная ст-ть с уч.НЗС (Авто)'!ON$11:INDIRECT("'Полная ст-ть с уч.НЗС (Авто)'!ON"&amp;$J$26))/$D18)</f>
        <v>0</v>
      </c>
      <c r="OO18" s="44">
        <f ca="1">IF($D18=0,0,SUMIF('Полная ст-ть с уч.НЗС (Авто)'!$YO$11:INDIRECT("'Полная ст-ть с уч.НЗС (Авто)'!YO"&amp;$J$26),$C18,'Полная ст-ть с уч.НЗС (Авто)'!OO$11:INDIRECT("'Полная ст-ть с уч.НЗС (Авто)'!OO"&amp;$J$26))/$D18)</f>
        <v>0</v>
      </c>
      <c r="OP18" s="44">
        <f ca="1">IF($D18=0,0,SUMIF('Полная ст-ть с уч.НЗС (Авто)'!$YO$11:INDIRECT("'Полная ст-ть с уч.НЗС (Авто)'!YO"&amp;$J$26),$C18,'Полная ст-ть с уч.НЗС (Авто)'!OP$11:INDIRECT("'Полная ст-ть с уч.НЗС (Авто)'!OP"&amp;$J$26))/$D18)</f>
        <v>0</v>
      </c>
      <c r="OQ18" s="44">
        <f ca="1">IF($D18=0,0,SUMIF('Полная ст-ть с уч.НЗС (Авто)'!$YO$11:INDIRECT("'Полная ст-ть с уч.НЗС (Авто)'!YO"&amp;$J$26),$C18,'Полная ст-ть с уч.НЗС (Авто)'!OQ$11:INDIRECT("'Полная ст-ть с уч.НЗС (Авто)'!OQ"&amp;$J$26))/$D18)</f>
        <v>0</v>
      </c>
      <c r="OR18" s="44">
        <f ca="1">IF($D18=0,0,SUMIF('Полная ст-ть с уч.НЗС (Авто)'!$YO$11:INDIRECT("'Полная ст-ть с уч.НЗС (Авто)'!YO"&amp;$J$26),$C18,'Полная ст-ть с уч.НЗС (Авто)'!OR$11:INDIRECT("'Полная ст-ть с уч.НЗС (Авто)'!OR"&amp;$J$26))/$D18)</f>
        <v>0</v>
      </c>
      <c r="OS18" s="44">
        <f ca="1">IF($D18=0,0,SUMIF('Полная ст-ть с уч.НЗС (Авто)'!$YO$11:INDIRECT("'Полная ст-ть с уч.НЗС (Авто)'!YO"&amp;$J$26),$C18,'Полная ст-ть с уч.НЗС (Авто)'!OS$11:INDIRECT("'Полная ст-ть с уч.НЗС (Авто)'!OS"&amp;$J$26))/$D18)</f>
        <v>0</v>
      </c>
      <c r="OT18" s="44">
        <f ca="1">IF($D18=0,0,SUMIF('Полная ст-ть с уч.НЗС (Авто)'!$YO$11:INDIRECT("'Полная ст-ть с уч.НЗС (Авто)'!YO"&amp;$J$26),$C18,'Полная ст-ть с уч.НЗС (Авто)'!OT$11:INDIRECT("'Полная ст-ть с уч.НЗС (Авто)'!OT"&amp;$J$26))/$D18)</f>
        <v>0</v>
      </c>
      <c r="OU18" s="44">
        <f ca="1">IF($D18=0,0,SUMIF('Полная ст-ть с уч.НЗС (Авто)'!$YO$11:INDIRECT("'Полная ст-ть с уч.НЗС (Авто)'!YO"&amp;$J$26),$C18,'Полная ст-ть с уч.НЗС (Авто)'!OU$11:INDIRECT("'Полная ст-ть с уч.НЗС (Авто)'!OU"&amp;$J$26))/$D18)</f>
        <v>0</v>
      </c>
      <c r="OV18" s="44">
        <f ca="1">IF($D18=0,0,SUMIF('Полная ст-ть с уч.НЗС (Авто)'!$YO$11:INDIRECT("'Полная ст-ть с уч.НЗС (Авто)'!YO"&amp;$J$26),$C18,'Полная ст-ть с уч.НЗС (Авто)'!OV$11:INDIRECT("'Полная ст-ть с уч.НЗС (Авто)'!OV"&amp;$J$26))/$D18)</f>
        <v>0</v>
      </c>
      <c r="OW18" s="44">
        <f ca="1">IF($D18=0,0,SUMIF('Полная ст-ть с уч.НЗС (Авто)'!$YO$11:INDIRECT("'Полная ст-ть с уч.НЗС (Авто)'!YO"&amp;$J$26),$C18,'Полная ст-ть с уч.НЗС (Авто)'!OW$11:INDIRECT("'Полная ст-ть с уч.НЗС (Авто)'!OW"&amp;$J$26))/$D18)</f>
        <v>0</v>
      </c>
      <c r="OX18" s="44">
        <f ca="1">IF($D18=0,0,SUMIF('Полная ст-ть с уч.НЗС (Авто)'!$YO$11:INDIRECT("'Полная ст-ть с уч.НЗС (Авто)'!YO"&amp;$J$26),$C18,'Полная ст-ть с уч.НЗС (Авто)'!OX$11:INDIRECT("'Полная ст-ть с уч.НЗС (Авто)'!OX"&amp;$J$26))/$D18)</f>
        <v>0</v>
      </c>
      <c r="OY18" s="44">
        <f ca="1">IF($D18=0,0,SUMIF('Полная ст-ть с уч.НЗС (Авто)'!$YO$11:INDIRECT("'Полная ст-ть с уч.НЗС (Авто)'!YO"&amp;$J$26),$C18,'Полная ст-ть с уч.НЗС (Авто)'!OY$11:INDIRECT("'Полная ст-ть с уч.НЗС (Авто)'!OY"&amp;$J$26))/$D18)</f>
        <v>0</v>
      </c>
      <c r="OZ18" s="44">
        <f ca="1">IF($D18=0,0,SUMIF('Полная ст-ть с уч.НЗС (Авто)'!$YO$11:INDIRECT("'Полная ст-ть с уч.НЗС (Авто)'!YO"&amp;$J$26),$C18,'Полная ст-ть с уч.НЗС (Авто)'!OZ$11:INDIRECT("'Полная ст-ть с уч.НЗС (Авто)'!OZ"&amp;$J$26))/$D18)</f>
        <v>0</v>
      </c>
      <c r="PA18" s="44">
        <f ca="1">IF($D18=0,0,SUMIF('Полная ст-ть с уч.НЗС (Авто)'!$YO$11:INDIRECT("'Полная ст-ть с уч.НЗС (Авто)'!YO"&amp;$J$26),$C18,'Полная ст-ть с уч.НЗС (Авто)'!PA$11:INDIRECT("'Полная ст-ть с уч.НЗС (Авто)'!PA"&amp;$J$26))/$D18)</f>
        <v>0</v>
      </c>
      <c r="PB18" s="44">
        <f ca="1">IF($D18=0,0,SUMIF('Полная ст-ть с уч.НЗС (Авто)'!$YO$11:INDIRECT("'Полная ст-ть с уч.НЗС (Авто)'!YO"&amp;$J$26),$C18,'Полная ст-ть с уч.НЗС (Авто)'!PB$11:INDIRECT("'Полная ст-ть с уч.НЗС (Авто)'!PB"&amp;$J$26))/$D18)</f>
        <v>0</v>
      </c>
      <c r="PC18" s="44">
        <f ca="1">IF($D18=0,0,SUMIF('Полная ст-ть с уч.НЗС (Авто)'!$YO$11:INDIRECT("'Полная ст-ть с уч.НЗС (Авто)'!YO"&amp;$J$26),$C18,'Полная ст-ть с уч.НЗС (Авто)'!PC$11:INDIRECT("'Полная ст-ть с уч.НЗС (Авто)'!PC"&amp;$J$26))/$D18)</f>
        <v>0</v>
      </c>
      <c r="PD18" s="44">
        <f ca="1">IF($D18=0,0,SUMIF('Полная ст-ть с уч.НЗС (Авто)'!$YO$11:INDIRECT("'Полная ст-ть с уч.НЗС (Авто)'!YO"&amp;$J$26),$C18,'Полная ст-ть с уч.НЗС (Авто)'!PD$11:INDIRECT("'Полная ст-ть с уч.НЗС (Авто)'!PD"&amp;$J$26))/$D18)</f>
        <v>0</v>
      </c>
      <c r="PE18" s="44">
        <f ca="1">IF($D18=0,0,SUMIF('Полная ст-ть с уч.НЗС (Авто)'!$YO$11:INDIRECT("'Полная ст-ть с уч.НЗС (Авто)'!YO"&amp;$J$26),$C18,'Полная ст-ть с уч.НЗС (Авто)'!PE$11:INDIRECT("'Полная ст-ть с уч.НЗС (Авто)'!PE"&amp;$J$26))/$D18)</f>
        <v>0</v>
      </c>
      <c r="PF18" s="44">
        <f ca="1">IF($D18=0,0,SUMIF('Полная ст-ть с уч.НЗС (Авто)'!$YO$11:INDIRECT("'Полная ст-ть с уч.НЗС (Авто)'!YO"&amp;$J$26),$C18,'Полная ст-ть с уч.НЗС (Авто)'!PF$11:INDIRECT("'Полная ст-ть с уч.НЗС (Авто)'!PF"&amp;$J$26))/$D18)</f>
        <v>0</v>
      </c>
      <c r="PG18" s="44">
        <f ca="1">IF($D18=0,0,SUMIF('Полная ст-ть с уч.НЗС (Авто)'!$YO$11:INDIRECT("'Полная ст-ть с уч.НЗС (Авто)'!YO"&amp;$J$26),$C18,'Полная ст-ть с уч.НЗС (Авто)'!PG$11:INDIRECT("'Полная ст-ть с уч.НЗС (Авто)'!PG"&amp;$J$26))/$D18)</f>
        <v>0</v>
      </c>
      <c r="PH18" s="44">
        <f ca="1">IF($D18=0,0,SUMIF('Полная ст-ть с уч.НЗС (Авто)'!$YO$11:INDIRECT("'Полная ст-ть с уч.НЗС (Авто)'!YO"&amp;$J$26),$C18,'Полная ст-ть с уч.НЗС (Авто)'!PH$11:INDIRECT("'Полная ст-ть с уч.НЗС (Авто)'!PH"&amp;$J$26))/$D18)</f>
        <v>0</v>
      </c>
      <c r="PI18" s="44">
        <f ca="1">IF($D18=0,0,SUMIF('Полная ст-ть с уч.НЗС (Авто)'!$YO$11:INDIRECT("'Полная ст-ть с уч.НЗС (Авто)'!YO"&amp;$J$26),$C18,'Полная ст-ть с уч.НЗС (Авто)'!PI$11:INDIRECT("'Полная ст-ть с уч.НЗС (Авто)'!PI"&amp;$J$26))/$D18)</f>
        <v>0</v>
      </c>
      <c r="PJ18" s="44">
        <f ca="1">IF($D18=0,0,SUMIF('Полная ст-ть с уч.НЗС (Авто)'!$YO$11:INDIRECT("'Полная ст-ть с уч.НЗС (Авто)'!YO"&amp;$J$26),$C18,'Полная ст-ть с уч.НЗС (Авто)'!PJ$11:INDIRECT("'Полная ст-ть с уч.НЗС (Авто)'!PJ"&amp;$J$26))/$D18)</f>
        <v>0</v>
      </c>
      <c r="PK18" s="44">
        <f ca="1">IF($D18=0,0,SUMIF('Полная ст-ть с уч.НЗС (Авто)'!$YO$11:INDIRECT("'Полная ст-ть с уч.НЗС (Авто)'!YO"&amp;$J$26),$C18,'Полная ст-ть с уч.НЗС (Авто)'!PK$11:INDIRECT("'Полная ст-ть с уч.НЗС (Авто)'!PK"&amp;$J$26))/$D18)</f>
        <v>0</v>
      </c>
      <c r="PL18" s="44">
        <f ca="1">IF($D18=0,0,SUMIF('Полная ст-ть с уч.НЗС (Авто)'!$YO$11:INDIRECT("'Полная ст-ть с уч.НЗС (Авто)'!YO"&amp;$J$26),$C18,'Полная ст-ть с уч.НЗС (Авто)'!PL$11:INDIRECT("'Полная ст-ть с уч.НЗС (Авто)'!PL"&amp;$J$26))/$D18)</f>
        <v>0</v>
      </c>
      <c r="PM18" s="44">
        <f ca="1">IF($D18=0,0,SUMIF('Полная ст-ть с уч.НЗС (Авто)'!$YO$11:INDIRECT("'Полная ст-ть с уч.НЗС (Авто)'!YO"&amp;$J$26),$C18,'Полная ст-ть с уч.НЗС (Авто)'!PM$11:INDIRECT("'Полная ст-ть с уч.НЗС (Авто)'!PM"&amp;$J$26))/$D18)</f>
        <v>0</v>
      </c>
      <c r="PN18" s="44">
        <f ca="1">IF($D18=0,0,SUMIF('Полная ст-ть с уч.НЗС (Авто)'!$YO$11:INDIRECT("'Полная ст-ть с уч.НЗС (Авто)'!YO"&amp;$J$26),$C18,'Полная ст-ть с уч.НЗС (Авто)'!PN$11:INDIRECT("'Полная ст-ть с уч.НЗС (Авто)'!PN"&amp;$J$26))/$D18)</f>
        <v>0</v>
      </c>
      <c r="PO18" s="44">
        <f ca="1">IF($D18=0,0,SUMIF('Полная ст-ть с уч.НЗС (Авто)'!$YO$11:INDIRECT("'Полная ст-ть с уч.НЗС (Авто)'!YO"&amp;$J$26),$C18,'Полная ст-ть с уч.НЗС (Авто)'!PO$11:INDIRECT("'Полная ст-ть с уч.НЗС (Авто)'!PO"&amp;$J$26))/$D18)</f>
        <v>0</v>
      </c>
      <c r="PP18" s="44">
        <f ca="1">IF($D18=0,0,SUMIF('Полная ст-ть с уч.НЗС (Авто)'!$YO$11:INDIRECT("'Полная ст-ть с уч.НЗС (Авто)'!YO"&amp;$J$26),$C18,'Полная ст-ть с уч.НЗС (Авто)'!PP$11:INDIRECT("'Полная ст-ть с уч.НЗС (Авто)'!PP"&amp;$J$26))/$D18)</f>
        <v>0</v>
      </c>
      <c r="PQ18" s="44">
        <f ca="1">IF($D18=0,0,SUMIF('Полная ст-ть с уч.НЗС (Авто)'!$YO$11:INDIRECT("'Полная ст-ть с уч.НЗС (Авто)'!YO"&amp;$J$26),$C18,'Полная ст-ть с уч.НЗС (Авто)'!PQ$11:INDIRECT("'Полная ст-ть с уч.НЗС (Авто)'!PQ"&amp;$J$26))/$D18)</f>
        <v>0</v>
      </c>
      <c r="PR18" s="44">
        <f ca="1">IF($D18=0,0,SUMIF('Полная ст-ть с уч.НЗС (Авто)'!$YO$11:INDIRECT("'Полная ст-ть с уч.НЗС (Авто)'!YO"&amp;$J$26),$C18,'Полная ст-ть с уч.НЗС (Авто)'!PR$11:INDIRECT("'Полная ст-ть с уч.НЗС (Авто)'!PR"&amp;$J$26))/$D18)</f>
        <v>0</v>
      </c>
      <c r="PS18" s="44">
        <f ca="1">IF($D18=0,0,SUMIF('Полная ст-ть с уч.НЗС (Авто)'!$YO$11:INDIRECT("'Полная ст-ть с уч.НЗС (Авто)'!YO"&amp;$J$26),$C18,'Полная ст-ть с уч.НЗС (Авто)'!PS$11:INDIRECT("'Полная ст-ть с уч.НЗС (Авто)'!PS"&amp;$J$26))/$D18)</f>
        <v>0</v>
      </c>
      <c r="PT18" s="44">
        <f ca="1">IF($D18=0,0,SUMIF('Полная ст-ть с уч.НЗС (Авто)'!$YO$11:INDIRECT("'Полная ст-ть с уч.НЗС (Авто)'!YO"&amp;$J$26),$C18,'Полная ст-ть с уч.НЗС (Авто)'!PT$11:INDIRECT("'Полная ст-ть с уч.НЗС (Авто)'!PT"&amp;$J$26))/$D18)</f>
        <v>0</v>
      </c>
      <c r="PU18" s="44">
        <f ca="1">IF($D18=0,0,SUMIF('Полная ст-ть с уч.НЗС (Авто)'!$YO$11:INDIRECT("'Полная ст-ть с уч.НЗС (Авто)'!YO"&amp;$J$26),$C18,'Полная ст-ть с уч.НЗС (Авто)'!PU$11:INDIRECT("'Полная ст-ть с уч.НЗС (Авто)'!PU"&amp;$J$26))/$D18)</f>
        <v>0</v>
      </c>
      <c r="PV18" s="44">
        <f ca="1">IF($D18=0,0,SUMIF('Полная ст-ть с уч.НЗС (Авто)'!$YO$11:INDIRECT("'Полная ст-ть с уч.НЗС (Авто)'!YO"&amp;$J$26),$C18,'Полная ст-ть с уч.НЗС (Авто)'!PV$11:INDIRECT("'Полная ст-ть с уч.НЗС (Авто)'!PV"&amp;$J$26))/$D18)</f>
        <v>0</v>
      </c>
      <c r="PW18" s="44">
        <f ca="1">IF($D18=0,0,SUMIF('Полная ст-ть с уч.НЗС (Авто)'!$YO$11:INDIRECT("'Полная ст-ть с уч.НЗС (Авто)'!YO"&amp;$J$26),$C18,'Полная ст-ть с уч.НЗС (Авто)'!PW$11:INDIRECT("'Полная ст-ть с уч.НЗС (Авто)'!PW"&amp;$J$26))/$D18)</f>
        <v>0</v>
      </c>
      <c r="PX18" s="44">
        <f ca="1">IF($D18=0,0,SUMIF('Полная ст-ть с уч.НЗС (Авто)'!$YO$11:INDIRECT("'Полная ст-ть с уч.НЗС (Авто)'!YO"&amp;$J$26),$C18,'Полная ст-ть с уч.НЗС (Авто)'!PX$11:INDIRECT("'Полная ст-ть с уч.НЗС (Авто)'!PX"&amp;$J$26))/$D18)</f>
        <v>0</v>
      </c>
      <c r="PY18" s="44">
        <f ca="1">IF($D18=0,0,SUMIF('Полная ст-ть с уч.НЗС (Авто)'!$YO$11:INDIRECT("'Полная ст-ть с уч.НЗС (Авто)'!YO"&amp;$J$26),$C18,'Полная ст-ть с уч.НЗС (Авто)'!PY$11:INDIRECT("'Полная ст-ть с уч.НЗС (Авто)'!PY"&amp;$J$26))/$D18)</f>
        <v>0</v>
      </c>
      <c r="PZ18" s="44">
        <f ca="1">IF($D18=0,0,SUMIF('Полная ст-ть с уч.НЗС (Авто)'!$YO$11:INDIRECT("'Полная ст-ть с уч.НЗС (Авто)'!YO"&amp;$J$26),$C18,'Полная ст-ть с уч.НЗС (Авто)'!PZ$11:INDIRECT("'Полная ст-ть с уч.НЗС (Авто)'!PZ"&amp;$J$26))/$D18)</f>
        <v>0</v>
      </c>
      <c r="QA18" s="44">
        <f ca="1">IF($D18=0,0,SUMIF('Полная ст-ть с уч.НЗС (Авто)'!$YO$11:INDIRECT("'Полная ст-ть с уч.НЗС (Авто)'!YO"&amp;$J$26),$C18,'Полная ст-ть с уч.НЗС (Авто)'!QA$11:INDIRECT("'Полная ст-ть с уч.НЗС (Авто)'!QA"&amp;$J$26))/$D18)</f>
        <v>0</v>
      </c>
      <c r="QB18" s="44">
        <f ca="1">IF($D18=0,0,SUMIF('Полная ст-ть с уч.НЗС (Авто)'!$YO$11:INDIRECT("'Полная ст-ть с уч.НЗС (Авто)'!YO"&amp;$J$26),$C18,'Полная ст-ть с уч.НЗС (Авто)'!QB$11:INDIRECT("'Полная ст-ть с уч.НЗС (Авто)'!QB"&amp;$J$26))/$D18)</f>
        <v>0</v>
      </c>
      <c r="QC18" s="44">
        <f ca="1">IF($D18=0,0,SUMIF('Полная ст-ть с уч.НЗС (Авто)'!$YO$11:INDIRECT("'Полная ст-ть с уч.НЗС (Авто)'!YO"&amp;$J$26),$C18,'Полная ст-ть с уч.НЗС (Авто)'!QC$11:INDIRECT("'Полная ст-ть с уч.НЗС (Авто)'!QC"&amp;$J$26))/$D18)</f>
        <v>0</v>
      </c>
      <c r="QD18" s="44">
        <f ca="1">IF($D18=0,0,SUMIF('Полная ст-ть с уч.НЗС (Авто)'!$YO$11:INDIRECT("'Полная ст-ть с уч.НЗС (Авто)'!YO"&amp;$J$26),$C18,'Полная ст-ть с уч.НЗС (Авто)'!QD$11:INDIRECT("'Полная ст-ть с уч.НЗС (Авто)'!QD"&amp;$J$26))/$D18)</f>
        <v>0</v>
      </c>
      <c r="QE18" s="44">
        <f ca="1">IF($D18=0,0,SUMIF('Полная ст-ть с уч.НЗС (Авто)'!$YO$11:INDIRECT("'Полная ст-ть с уч.НЗС (Авто)'!YO"&amp;$J$26),$C18,'Полная ст-ть с уч.НЗС (Авто)'!QE$11:INDIRECT("'Полная ст-ть с уч.НЗС (Авто)'!QE"&amp;$J$26))/$D18)</f>
        <v>0</v>
      </c>
      <c r="QF18" s="44">
        <f ca="1">IF($D18=0,0,SUMIF('Полная ст-ть с уч.НЗС (Авто)'!$YO$11:INDIRECT("'Полная ст-ть с уч.НЗС (Авто)'!YO"&amp;$J$26),$C18,'Полная ст-ть с уч.НЗС (Авто)'!QF$11:INDIRECT("'Полная ст-ть с уч.НЗС (Авто)'!QF"&amp;$J$26))/$D18)</f>
        <v>0</v>
      </c>
      <c r="QG18" s="44">
        <f ca="1">IF($D18=0,0,SUMIF('Полная ст-ть с уч.НЗС (Авто)'!$YO$11:INDIRECT("'Полная ст-ть с уч.НЗС (Авто)'!YO"&amp;$J$26),$C18,'Полная ст-ть с уч.НЗС (Авто)'!QG$11:INDIRECT("'Полная ст-ть с уч.НЗС (Авто)'!QG"&amp;$J$26))/$D18)</f>
        <v>0</v>
      </c>
      <c r="QH18" s="44">
        <f ca="1">IF($D18=0,0,SUMIF('Полная ст-ть с уч.НЗС (Авто)'!$YO$11:INDIRECT("'Полная ст-ть с уч.НЗС (Авто)'!YO"&amp;$J$26),$C18,'Полная ст-ть с уч.НЗС (Авто)'!QH$11:INDIRECT("'Полная ст-ть с уч.НЗС (Авто)'!QH"&amp;$J$26))/$D18)</f>
        <v>0</v>
      </c>
      <c r="QI18" s="44">
        <f ca="1">IF($D18=0,0,SUMIF('Полная ст-ть с уч.НЗС (Авто)'!$YO$11:INDIRECT("'Полная ст-ть с уч.НЗС (Авто)'!YO"&amp;$J$26),$C18,'Полная ст-ть с уч.НЗС (Авто)'!QI$11:INDIRECT("'Полная ст-ть с уч.НЗС (Авто)'!QI"&amp;$J$26))/$D18)</f>
        <v>0</v>
      </c>
      <c r="QJ18" s="44">
        <f ca="1">IF($D18=0,0,SUMIF('Полная ст-ть с уч.НЗС (Авто)'!$YO$11:INDIRECT("'Полная ст-ть с уч.НЗС (Авто)'!YO"&amp;$J$26),$C18,'Полная ст-ть с уч.НЗС (Авто)'!QJ$11:INDIRECT("'Полная ст-ть с уч.НЗС (Авто)'!QJ"&amp;$J$26))/$D18)</f>
        <v>0</v>
      </c>
      <c r="QK18" s="44">
        <f ca="1">IF($D18=0,0,SUMIF('Полная ст-ть с уч.НЗС (Авто)'!$YO$11:INDIRECT("'Полная ст-ть с уч.НЗС (Авто)'!YO"&amp;$J$26),$C18,'Полная ст-ть с уч.НЗС (Авто)'!QK$11:INDIRECT("'Полная ст-ть с уч.НЗС (Авто)'!QK"&amp;$J$26))/$D18)</f>
        <v>0</v>
      </c>
      <c r="QL18" s="44">
        <f ca="1">IF($D18=0,0,SUMIF('Полная ст-ть с уч.НЗС (Авто)'!$YO$11:INDIRECT("'Полная ст-ть с уч.НЗС (Авто)'!YO"&amp;$J$26),$C18,'Полная ст-ть с уч.НЗС (Авто)'!QL$11:INDIRECT("'Полная ст-ть с уч.НЗС (Авто)'!QL"&amp;$J$26))/$D18)</f>
        <v>0</v>
      </c>
      <c r="QM18" s="44">
        <f ca="1">IF($D18=0,0,SUMIF('Полная ст-ть с уч.НЗС (Авто)'!$YO$11:INDIRECT("'Полная ст-ть с уч.НЗС (Авто)'!YO"&amp;$J$26),$C18,'Полная ст-ть с уч.НЗС (Авто)'!QM$11:INDIRECT("'Полная ст-ть с уч.НЗС (Авто)'!QM"&amp;$J$26))/$D18)</f>
        <v>0</v>
      </c>
      <c r="QN18" s="44">
        <f ca="1">IF($D18=0,0,SUMIF('Полная ст-ть с уч.НЗС (Авто)'!$YO$11:INDIRECT("'Полная ст-ть с уч.НЗС (Авто)'!YO"&amp;$J$26),$C18,'Полная ст-ть с уч.НЗС (Авто)'!QN$11:INDIRECT("'Полная ст-ть с уч.НЗС (Авто)'!QN"&amp;$J$26))/$D18)</f>
        <v>0</v>
      </c>
      <c r="QO18" s="44">
        <f ca="1">IF($D18=0,0,SUMIF('Полная ст-ть с уч.НЗС (Авто)'!$YO$11:INDIRECT("'Полная ст-ть с уч.НЗС (Авто)'!YO"&amp;$J$26),$C18,'Полная ст-ть с уч.НЗС (Авто)'!QO$11:INDIRECT("'Полная ст-ть с уч.НЗС (Авто)'!QO"&amp;$J$26))/$D18)</f>
        <v>0</v>
      </c>
      <c r="QP18" s="44">
        <f ca="1">IF($D18=0,0,SUMIF('Полная ст-ть с уч.НЗС (Авто)'!$YO$11:INDIRECT("'Полная ст-ть с уч.НЗС (Авто)'!YO"&amp;$J$26),$C18,'Полная ст-ть с уч.НЗС (Авто)'!QP$11:INDIRECT("'Полная ст-ть с уч.НЗС (Авто)'!QP"&amp;$J$26))/$D18)</f>
        <v>0</v>
      </c>
      <c r="QQ18" s="44">
        <f ca="1">IF($D18=0,0,SUMIF('Полная ст-ть с уч.НЗС (Авто)'!$YO$11:INDIRECT("'Полная ст-ть с уч.НЗС (Авто)'!YO"&amp;$J$26),$C18,'Полная ст-ть с уч.НЗС (Авто)'!QQ$11:INDIRECT("'Полная ст-ть с уч.НЗС (Авто)'!QQ"&amp;$J$26))/$D18)</f>
        <v>0</v>
      </c>
      <c r="QR18" s="44">
        <f ca="1">IF($D18=0,0,SUMIF('Полная ст-ть с уч.НЗС (Авто)'!$YO$11:INDIRECT("'Полная ст-ть с уч.НЗС (Авто)'!YO"&amp;$J$26),$C18,'Полная ст-ть с уч.НЗС (Авто)'!QR$11:INDIRECT("'Полная ст-ть с уч.НЗС (Авто)'!QR"&amp;$J$26))/$D18)</f>
        <v>0</v>
      </c>
      <c r="QS18" s="44">
        <f ca="1">IF($D18=0,0,SUMIF('Полная ст-ть с уч.НЗС (Авто)'!$YO$11:INDIRECT("'Полная ст-ть с уч.НЗС (Авто)'!YO"&amp;$J$26),$C18,'Полная ст-ть с уч.НЗС (Авто)'!QS$11:INDIRECT("'Полная ст-ть с уч.НЗС (Авто)'!QS"&amp;$J$26))/$D18)</f>
        <v>0</v>
      </c>
      <c r="QT18" s="44">
        <f ca="1">IF($D18=0,0,SUMIF('Полная ст-ть с уч.НЗС (Авто)'!$YO$11:INDIRECT("'Полная ст-ть с уч.НЗС (Авто)'!YO"&amp;$J$26),$C18,'Полная ст-ть с уч.НЗС (Авто)'!QT$11:INDIRECT("'Полная ст-ть с уч.НЗС (Авто)'!QT"&amp;$J$26))/$D18)</f>
        <v>0</v>
      </c>
      <c r="QU18" s="44">
        <f ca="1">IF($D18=0,0,SUMIF('Полная ст-ть с уч.НЗС (Авто)'!$YO$11:INDIRECT("'Полная ст-ть с уч.НЗС (Авто)'!YO"&amp;$J$26),$C18,'Полная ст-ть с уч.НЗС (Авто)'!QU$11:INDIRECT("'Полная ст-ть с уч.НЗС (Авто)'!QU"&amp;$J$26))/$D18)</f>
        <v>0</v>
      </c>
      <c r="QV18" s="44">
        <f ca="1">IF($D18=0,0,SUMIF('Полная ст-ть с уч.НЗС (Авто)'!$YO$11:INDIRECT("'Полная ст-ть с уч.НЗС (Авто)'!YO"&amp;$J$26),$C18,'Полная ст-ть с уч.НЗС (Авто)'!QV$11:INDIRECT("'Полная ст-ть с уч.НЗС (Авто)'!QV"&amp;$J$26))/$D18)</f>
        <v>0</v>
      </c>
      <c r="QW18" s="44">
        <f ca="1">IF($D18=0,0,SUMIF('Полная ст-ть с уч.НЗС (Авто)'!$YO$11:INDIRECT("'Полная ст-ть с уч.НЗС (Авто)'!YO"&amp;$J$26),$C18,'Полная ст-ть с уч.НЗС (Авто)'!QW$11:INDIRECT("'Полная ст-ть с уч.НЗС (Авто)'!QW"&amp;$J$26))/$D18)</f>
        <v>0</v>
      </c>
      <c r="QX18" s="44">
        <f ca="1">IF($D18=0,0,SUMIF('Полная ст-ть с уч.НЗС (Авто)'!$YO$11:INDIRECT("'Полная ст-ть с уч.НЗС (Авто)'!YO"&amp;$J$26),$C18,'Полная ст-ть с уч.НЗС (Авто)'!QX$11:INDIRECT("'Полная ст-ть с уч.НЗС (Авто)'!QX"&amp;$J$26))/$D18)</f>
        <v>0</v>
      </c>
      <c r="QY18" s="44">
        <f ca="1">IF($D18=0,0,SUMIF('Полная ст-ть с уч.НЗС (Авто)'!$YO$11:INDIRECT("'Полная ст-ть с уч.НЗС (Авто)'!YO"&amp;$J$26),$C18,'Полная ст-ть с уч.НЗС (Авто)'!QY$11:INDIRECT("'Полная ст-ть с уч.НЗС (Авто)'!QY"&amp;$J$26))/$D18)</f>
        <v>0</v>
      </c>
      <c r="QZ18" s="44">
        <f ca="1">IF($D18=0,0,SUMIF('Полная ст-ть с уч.НЗС (Авто)'!$YO$11:INDIRECT("'Полная ст-ть с уч.НЗС (Авто)'!YO"&amp;$J$26),$C18,'Полная ст-ть с уч.НЗС (Авто)'!QZ$11:INDIRECT("'Полная ст-ть с уч.НЗС (Авто)'!QZ"&amp;$J$26))/$D18)</f>
        <v>0</v>
      </c>
      <c r="RA18" s="44">
        <f ca="1">IF($D18=0,0,SUMIF('Полная ст-ть с уч.НЗС (Авто)'!$YO$11:INDIRECT("'Полная ст-ть с уч.НЗС (Авто)'!YO"&amp;$J$26),$C18,'Полная ст-ть с уч.НЗС (Авто)'!RA$11:INDIRECT("'Полная ст-ть с уч.НЗС (Авто)'!RA"&amp;$J$26))/$D18)</f>
        <v>0</v>
      </c>
      <c r="RB18" s="44">
        <f ca="1">IF($D18=0,0,SUMIF('Полная ст-ть с уч.НЗС (Авто)'!$YO$11:INDIRECT("'Полная ст-ть с уч.НЗС (Авто)'!YO"&amp;$J$26),$C18,'Полная ст-ть с уч.НЗС (Авто)'!RB$11:INDIRECT("'Полная ст-ть с уч.НЗС (Авто)'!RB"&amp;$J$26))/$D18)</f>
        <v>0</v>
      </c>
      <c r="RC18" s="44">
        <f ca="1">IF($D18=0,0,SUMIF('Полная ст-ть с уч.НЗС (Авто)'!$YO$11:INDIRECT("'Полная ст-ть с уч.НЗС (Авто)'!YO"&amp;$J$26),$C18,'Полная ст-ть с уч.НЗС (Авто)'!RC$11:INDIRECT("'Полная ст-ть с уч.НЗС (Авто)'!RC"&amp;$J$26))/$D18)</f>
        <v>0</v>
      </c>
      <c r="RD18" s="44">
        <f ca="1">IF($D18=0,0,SUMIF('Полная ст-ть с уч.НЗС (Авто)'!$YO$11:INDIRECT("'Полная ст-ть с уч.НЗС (Авто)'!YO"&amp;$J$26),$C18,'Полная ст-ть с уч.НЗС (Авто)'!RD$11:INDIRECT("'Полная ст-ть с уч.НЗС (Авто)'!RD"&amp;$J$26))/$D18)</f>
        <v>0</v>
      </c>
      <c r="RE18" s="44">
        <f ca="1">IF($D18=0,0,SUMIF('Полная ст-ть с уч.НЗС (Авто)'!$YO$11:INDIRECT("'Полная ст-ть с уч.НЗС (Авто)'!YO"&amp;$J$26),$C18,'Полная ст-ть с уч.НЗС (Авто)'!RE$11:INDIRECT("'Полная ст-ть с уч.НЗС (Авто)'!RE"&amp;$J$26))/$D18)</f>
        <v>0</v>
      </c>
      <c r="RF18" s="44">
        <f ca="1">IF($D18=0,0,SUMIF('Полная ст-ть с уч.НЗС (Авто)'!$YO$11:INDIRECT("'Полная ст-ть с уч.НЗС (Авто)'!YO"&amp;$J$26),$C18,'Полная ст-ть с уч.НЗС (Авто)'!RF$11:INDIRECT("'Полная ст-ть с уч.НЗС (Авто)'!RF"&amp;$J$26))/$D18)</f>
        <v>0</v>
      </c>
      <c r="RG18" s="44">
        <f ca="1">IF($D18=0,0,SUMIF('Полная ст-ть с уч.НЗС (Авто)'!$YO$11:INDIRECT("'Полная ст-ть с уч.НЗС (Авто)'!YO"&amp;$J$26),$C18,'Полная ст-ть с уч.НЗС (Авто)'!RG$11:INDIRECT("'Полная ст-ть с уч.НЗС (Авто)'!RG"&amp;$J$26))/$D18)</f>
        <v>0</v>
      </c>
      <c r="RH18" s="44">
        <f ca="1">IF($D18=0,0,SUMIF('Полная ст-ть с уч.НЗС (Авто)'!$YO$11:INDIRECT("'Полная ст-ть с уч.НЗС (Авто)'!YO"&amp;$J$26),$C18,'Полная ст-ть с уч.НЗС (Авто)'!RH$11:INDIRECT("'Полная ст-ть с уч.НЗС (Авто)'!RH"&amp;$J$26))/$D18)</f>
        <v>0</v>
      </c>
      <c r="RI18" s="44">
        <f ca="1">IF($D18=0,0,SUMIF('Полная ст-ть с уч.НЗС (Авто)'!$YO$11:INDIRECT("'Полная ст-ть с уч.НЗС (Авто)'!YO"&amp;$J$26),$C18,'Полная ст-ть с уч.НЗС (Авто)'!RI$11:INDIRECT("'Полная ст-ть с уч.НЗС (Авто)'!RI"&amp;$J$26))/$D18)</f>
        <v>0</v>
      </c>
      <c r="RJ18" s="44">
        <f ca="1">IF($D18=0,0,SUMIF('Полная ст-ть с уч.НЗС (Авто)'!$YO$11:INDIRECT("'Полная ст-ть с уч.НЗС (Авто)'!YO"&amp;$J$26),$C18,'Полная ст-ть с уч.НЗС (Авто)'!RJ$11:INDIRECT("'Полная ст-ть с уч.НЗС (Авто)'!RJ"&amp;$J$26))/$D18)</f>
        <v>0</v>
      </c>
      <c r="RK18" s="44">
        <f ca="1">IF($D18=0,0,SUMIF('Полная ст-ть с уч.НЗС (Авто)'!$YO$11:INDIRECT("'Полная ст-ть с уч.НЗС (Авто)'!YO"&amp;$J$26),$C18,'Полная ст-ть с уч.НЗС (Авто)'!RK$11:INDIRECT("'Полная ст-ть с уч.НЗС (Авто)'!RK"&amp;$J$26))/$D18)</f>
        <v>0</v>
      </c>
      <c r="RL18" s="44">
        <f ca="1">IF($D18=0,0,SUMIF('Полная ст-ть с уч.НЗС (Авто)'!$YO$11:INDIRECT("'Полная ст-ть с уч.НЗС (Авто)'!YO"&amp;$J$26),$C18,'Полная ст-ть с уч.НЗС (Авто)'!RL$11:INDIRECT("'Полная ст-ть с уч.НЗС (Авто)'!RL"&amp;$J$26))/$D18)</f>
        <v>0</v>
      </c>
      <c r="RM18" s="44">
        <f ca="1">IF($D18=0,0,SUMIF('Полная ст-ть с уч.НЗС (Авто)'!$YO$11:INDIRECT("'Полная ст-ть с уч.НЗС (Авто)'!YO"&amp;$J$26),$C18,'Полная ст-ть с уч.НЗС (Авто)'!RM$11:INDIRECT("'Полная ст-ть с уч.НЗС (Авто)'!RM"&amp;$J$26))/$D18)</f>
        <v>0</v>
      </c>
      <c r="RN18" s="44">
        <f ca="1">IF($D18=0,0,SUMIF('Полная ст-ть с уч.НЗС (Авто)'!$YO$11:INDIRECT("'Полная ст-ть с уч.НЗС (Авто)'!YO"&amp;$J$26),$C18,'Полная ст-ть с уч.НЗС (Авто)'!RN$11:INDIRECT("'Полная ст-ть с уч.НЗС (Авто)'!RN"&amp;$J$26))/$D18)</f>
        <v>0</v>
      </c>
      <c r="RO18" s="44">
        <f ca="1">IF($D18=0,0,SUMIF('Полная ст-ть с уч.НЗС (Авто)'!$YO$11:INDIRECT("'Полная ст-ть с уч.НЗС (Авто)'!YO"&amp;$J$26),$C18,'Полная ст-ть с уч.НЗС (Авто)'!RO$11:INDIRECT("'Полная ст-ть с уч.НЗС (Авто)'!RO"&amp;$J$26))/$D18)</f>
        <v>0</v>
      </c>
      <c r="RP18" s="44">
        <f ca="1">IF($D18=0,0,SUMIF('Полная ст-ть с уч.НЗС (Авто)'!$YO$11:INDIRECT("'Полная ст-ть с уч.НЗС (Авто)'!YO"&amp;$J$26),$C18,'Полная ст-ть с уч.НЗС (Авто)'!RP$11:INDIRECT("'Полная ст-ть с уч.НЗС (Авто)'!RP"&amp;$J$26))/$D18)</f>
        <v>0</v>
      </c>
      <c r="RQ18" s="44">
        <f ca="1">IF($D18=0,0,SUMIF('Полная ст-ть с уч.НЗС (Авто)'!$YO$11:INDIRECT("'Полная ст-ть с уч.НЗС (Авто)'!YO"&amp;$J$26),$C18,'Полная ст-ть с уч.НЗС (Авто)'!RQ$11:INDIRECT("'Полная ст-ть с уч.НЗС (Авто)'!RQ"&amp;$J$26))/$D18)</f>
        <v>0</v>
      </c>
      <c r="RR18" s="44">
        <f ca="1">IF($D18=0,0,SUMIF('Полная ст-ть с уч.НЗС (Авто)'!$YO$11:INDIRECT("'Полная ст-ть с уч.НЗС (Авто)'!YO"&amp;$J$26),$C18,'Полная ст-ть с уч.НЗС (Авто)'!RR$11:INDIRECT("'Полная ст-ть с уч.НЗС (Авто)'!RR"&amp;$J$26))/$D18)</f>
        <v>0</v>
      </c>
      <c r="RS18" s="44">
        <f ca="1">IF($D18=0,0,SUMIF('Полная ст-ть с уч.НЗС (Авто)'!$YO$11:INDIRECT("'Полная ст-ть с уч.НЗС (Авто)'!YO"&amp;$J$26),$C18,'Полная ст-ть с уч.НЗС (Авто)'!RS$11:INDIRECT("'Полная ст-ть с уч.НЗС (Авто)'!RS"&amp;$J$26))/$D18)</f>
        <v>0</v>
      </c>
      <c r="RT18" s="44">
        <f ca="1">IF($D18=0,0,SUMIF('Полная ст-ть с уч.НЗС (Авто)'!$YO$11:INDIRECT("'Полная ст-ть с уч.НЗС (Авто)'!YO"&amp;$J$26),$C18,'Полная ст-ть с уч.НЗС (Авто)'!RT$11:INDIRECT("'Полная ст-ть с уч.НЗС (Авто)'!RT"&amp;$J$26))/$D18)</f>
        <v>0</v>
      </c>
      <c r="RU18" s="44">
        <f ca="1">IF($D18=0,0,SUMIF('Полная ст-ть с уч.НЗС (Авто)'!$YO$11:INDIRECT("'Полная ст-ть с уч.НЗС (Авто)'!YO"&amp;$J$26),$C18,'Полная ст-ть с уч.НЗС (Авто)'!RU$11:INDIRECT("'Полная ст-ть с уч.НЗС (Авто)'!RU"&amp;$J$26))/$D18)</f>
        <v>0</v>
      </c>
      <c r="RV18" s="44">
        <f ca="1">IF($D18=0,0,SUMIF('Полная ст-ть с уч.НЗС (Авто)'!$YO$11:INDIRECT("'Полная ст-ть с уч.НЗС (Авто)'!YO"&amp;$J$26),$C18,'Полная ст-ть с уч.НЗС (Авто)'!RV$11:INDIRECT("'Полная ст-ть с уч.НЗС (Авто)'!RV"&amp;$J$26))/$D18)</f>
        <v>0</v>
      </c>
      <c r="RW18" s="44">
        <f ca="1">IF($D18=0,0,SUMIF('Полная ст-ть с уч.НЗС (Авто)'!$YO$11:INDIRECT("'Полная ст-ть с уч.НЗС (Авто)'!YO"&amp;$J$26),$C18,'Полная ст-ть с уч.НЗС (Авто)'!RW$11:INDIRECT("'Полная ст-ть с уч.НЗС (Авто)'!RW"&amp;$J$26))/$D18)</f>
        <v>0</v>
      </c>
      <c r="RX18" s="44">
        <f ca="1">IF($D18=0,0,SUMIF('Полная ст-ть с уч.НЗС (Авто)'!$YO$11:INDIRECT("'Полная ст-ть с уч.НЗС (Авто)'!YO"&amp;$J$26),$C18,'Полная ст-ть с уч.НЗС (Авто)'!RX$11:INDIRECT("'Полная ст-ть с уч.НЗС (Авто)'!RX"&amp;$J$26))/$D18)</f>
        <v>0</v>
      </c>
      <c r="RY18" s="44">
        <f ca="1">IF($D18=0,0,SUMIF('Полная ст-ть с уч.НЗС (Авто)'!$YO$11:INDIRECT("'Полная ст-ть с уч.НЗС (Авто)'!YO"&amp;$J$26),$C18,'Полная ст-ть с уч.НЗС (Авто)'!RY$11:INDIRECT("'Полная ст-ть с уч.НЗС (Авто)'!RY"&amp;$J$26))/$D18)</f>
        <v>0</v>
      </c>
      <c r="RZ18" s="44">
        <f ca="1">IF($D18=0,0,SUMIF('Полная ст-ть с уч.НЗС (Авто)'!$YO$11:INDIRECT("'Полная ст-ть с уч.НЗС (Авто)'!YO"&amp;$J$26),$C18,'Полная ст-ть с уч.НЗС (Авто)'!RZ$11:INDIRECT("'Полная ст-ть с уч.НЗС (Авто)'!RZ"&amp;$J$26))/$D18)</f>
        <v>0</v>
      </c>
      <c r="SA18" s="44">
        <f ca="1">IF($D18=0,0,SUMIF('Полная ст-ть с уч.НЗС (Авто)'!$YO$11:INDIRECT("'Полная ст-ть с уч.НЗС (Авто)'!YO"&amp;$J$26),$C18,'Полная ст-ть с уч.НЗС (Авто)'!SA$11:INDIRECT("'Полная ст-ть с уч.НЗС (Авто)'!SA"&amp;$J$26))/$D18)</f>
        <v>0</v>
      </c>
      <c r="SB18" s="44">
        <f ca="1">IF($D18=0,0,SUMIF('Полная ст-ть с уч.НЗС (Авто)'!$YO$11:INDIRECT("'Полная ст-ть с уч.НЗС (Авто)'!YO"&amp;$J$26),$C18,'Полная ст-ть с уч.НЗС (Авто)'!SB$11:INDIRECT("'Полная ст-ть с уч.НЗС (Авто)'!SB"&amp;$J$26))/$D18)</f>
        <v>0</v>
      </c>
      <c r="SC18" s="44">
        <f ca="1">IF($D18=0,0,SUMIF('Полная ст-ть с уч.НЗС (Авто)'!$YO$11:INDIRECT("'Полная ст-ть с уч.НЗС (Авто)'!YO"&amp;$J$26),$C18,'Полная ст-ть с уч.НЗС (Авто)'!SC$11:INDIRECT("'Полная ст-ть с уч.НЗС (Авто)'!SC"&amp;$J$26))/$D18)</f>
        <v>0</v>
      </c>
      <c r="SD18" s="44">
        <f ca="1">IF($D18=0,0,SUMIF('Полная ст-ть с уч.НЗС (Авто)'!$YO$11:INDIRECT("'Полная ст-ть с уч.НЗС (Авто)'!YO"&amp;$J$26),$C18,'Полная ст-ть с уч.НЗС (Авто)'!SD$11:INDIRECT("'Полная ст-ть с уч.НЗС (Авто)'!SD"&amp;$J$26))/$D18)</f>
        <v>0</v>
      </c>
      <c r="SE18" s="44">
        <f ca="1">IF($D18=0,0,SUMIF('Полная ст-ть с уч.НЗС (Авто)'!$YO$11:INDIRECT("'Полная ст-ть с уч.НЗС (Авто)'!YO"&amp;$J$26),$C18,'Полная ст-ть с уч.НЗС (Авто)'!SE$11:INDIRECT("'Полная ст-ть с уч.НЗС (Авто)'!SE"&amp;$J$26))/$D18)</f>
        <v>0</v>
      </c>
      <c r="SF18" s="44">
        <f ca="1">IF($D18=0,0,SUMIF('Полная ст-ть с уч.НЗС (Авто)'!$YO$11:INDIRECT("'Полная ст-ть с уч.НЗС (Авто)'!YO"&amp;$J$26),$C18,'Полная ст-ть с уч.НЗС (Авто)'!SF$11:INDIRECT("'Полная ст-ть с уч.НЗС (Авто)'!SF"&amp;$J$26))/$D18)</f>
        <v>0</v>
      </c>
      <c r="SG18" s="44">
        <f ca="1">IF($D18=0,0,SUMIF('Полная ст-ть с уч.НЗС (Авто)'!$YO$11:INDIRECT("'Полная ст-ть с уч.НЗС (Авто)'!YO"&amp;$J$26),$C18,'Полная ст-ть с уч.НЗС (Авто)'!SG$11:INDIRECT("'Полная ст-ть с уч.НЗС (Авто)'!SG"&amp;$J$26))/$D18)</f>
        <v>0</v>
      </c>
      <c r="SH18" s="44">
        <f ca="1">IF($D18=0,0,SUMIF('Полная ст-ть с уч.НЗС (Авто)'!$YO$11:INDIRECT("'Полная ст-ть с уч.НЗС (Авто)'!YO"&amp;$J$26),$C18,'Полная ст-ть с уч.НЗС (Авто)'!SH$11:INDIRECT("'Полная ст-ть с уч.НЗС (Авто)'!SH"&amp;$J$26))/$D18)</f>
        <v>0</v>
      </c>
      <c r="SI18" s="44">
        <f ca="1">IF($D18=0,0,SUMIF('Полная ст-ть с уч.НЗС (Авто)'!$YO$11:INDIRECT("'Полная ст-ть с уч.НЗС (Авто)'!YO"&amp;$J$26),$C18,'Полная ст-ть с уч.НЗС (Авто)'!SI$11:INDIRECT("'Полная ст-ть с уч.НЗС (Авто)'!SI"&amp;$J$26))/$D18)</f>
        <v>0</v>
      </c>
      <c r="SJ18" s="44">
        <f ca="1">IF($D18=0,0,SUMIF('Полная ст-ть с уч.НЗС (Авто)'!$YO$11:INDIRECT("'Полная ст-ть с уч.НЗС (Авто)'!YO"&amp;$J$26),$C18,'Полная ст-ть с уч.НЗС (Авто)'!SJ$11:INDIRECT("'Полная ст-ть с уч.НЗС (Авто)'!SJ"&amp;$J$26))/$D18)</f>
        <v>0</v>
      </c>
      <c r="SK18" s="44">
        <f ca="1">IF($D18=0,0,SUMIF('Полная ст-ть с уч.НЗС (Авто)'!$YO$11:INDIRECT("'Полная ст-ть с уч.НЗС (Авто)'!YO"&amp;$J$26),$C18,'Полная ст-ть с уч.НЗС (Авто)'!SK$11:INDIRECT("'Полная ст-ть с уч.НЗС (Авто)'!SK"&amp;$J$26))/$D18)</f>
        <v>0</v>
      </c>
      <c r="SL18" s="44">
        <f ca="1">IF($D18=0,0,SUMIF('Полная ст-ть с уч.НЗС (Авто)'!$YO$11:INDIRECT("'Полная ст-ть с уч.НЗС (Авто)'!YO"&amp;$J$26),$C18,'Полная ст-ть с уч.НЗС (Авто)'!SL$11:INDIRECT("'Полная ст-ть с уч.НЗС (Авто)'!SL"&amp;$J$26))/$D18)</f>
        <v>0</v>
      </c>
      <c r="SM18" s="44">
        <f ca="1">IF($D18=0,0,SUMIF('Полная ст-ть с уч.НЗС (Авто)'!$YO$11:INDIRECT("'Полная ст-ть с уч.НЗС (Авто)'!YO"&amp;$J$26),$C18,'Полная ст-ть с уч.НЗС (Авто)'!SM$11:INDIRECT("'Полная ст-ть с уч.НЗС (Авто)'!SM"&amp;$J$26))/$D18)</f>
        <v>0</v>
      </c>
      <c r="SN18" s="44">
        <f ca="1">IF($D18=0,0,SUMIF('Полная ст-ть с уч.НЗС (Авто)'!$YO$11:INDIRECT("'Полная ст-ть с уч.НЗС (Авто)'!YO"&amp;$J$26),$C18,'Полная ст-ть с уч.НЗС (Авто)'!SN$11:INDIRECT("'Полная ст-ть с уч.НЗС (Авто)'!SN"&amp;$J$26))/$D18)</f>
        <v>0</v>
      </c>
      <c r="SO18" s="44">
        <f ca="1">IF($D18=0,0,SUMIF('Полная ст-ть с уч.НЗС (Авто)'!$YO$11:INDIRECT("'Полная ст-ть с уч.НЗС (Авто)'!YO"&amp;$J$26),$C18,'Полная ст-ть с уч.НЗС (Авто)'!SO$11:INDIRECT("'Полная ст-ть с уч.НЗС (Авто)'!SO"&amp;$J$26))/$D18)</f>
        <v>0</v>
      </c>
      <c r="SP18" s="44">
        <f ca="1">IF($D18=0,0,SUMIF('Полная ст-ть с уч.НЗС (Авто)'!$YO$11:INDIRECT("'Полная ст-ть с уч.НЗС (Авто)'!YO"&amp;$J$26),$C18,'Полная ст-ть с уч.НЗС (Авто)'!SP$11:INDIRECT("'Полная ст-ть с уч.НЗС (Авто)'!SP"&amp;$J$26))/$D18)</f>
        <v>0</v>
      </c>
      <c r="SQ18" s="44">
        <f ca="1">IF($D18=0,0,SUMIF('Полная ст-ть с уч.НЗС (Авто)'!$YO$11:INDIRECT("'Полная ст-ть с уч.НЗС (Авто)'!YO"&amp;$J$26),$C18,'Полная ст-ть с уч.НЗС (Авто)'!SQ$11:INDIRECT("'Полная ст-ть с уч.НЗС (Авто)'!SQ"&amp;$J$26))/$D18)</f>
        <v>0</v>
      </c>
      <c r="SR18" s="44">
        <f ca="1">IF($D18=0,0,SUMIF('Полная ст-ть с уч.НЗС (Авто)'!$YO$11:INDIRECT("'Полная ст-ть с уч.НЗС (Авто)'!YO"&amp;$J$26),$C18,'Полная ст-ть с уч.НЗС (Авто)'!SR$11:INDIRECT("'Полная ст-ть с уч.НЗС (Авто)'!SR"&amp;$J$26))/$D18)</f>
        <v>0</v>
      </c>
      <c r="SS18" s="44">
        <f ca="1">IF($D18=0,0,SUMIF('Полная ст-ть с уч.НЗС (Авто)'!$YO$11:INDIRECT("'Полная ст-ть с уч.НЗС (Авто)'!YO"&amp;$J$26),$C18,'Полная ст-ть с уч.НЗС (Авто)'!SS$11:INDIRECT("'Полная ст-ть с уч.НЗС (Авто)'!SS"&amp;$J$26))/$D18)</f>
        <v>0</v>
      </c>
      <c r="ST18" s="44">
        <f ca="1">IF($D18=0,0,SUMIF('Полная ст-ть с уч.НЗС (Авто)'!$YO$11:INDIRECT("'Полная ст-ть с уч.НЗС (Авто)'!YO"&amp;$J$26),$C18,'Полная ст-ть с уч.НЗС (Авто)'!ST$11:INDIRECT("'Полная ст-ть с уч.НЗС (Авто)'!ST"&amp;$J$26))/$D18)</f>
        <v>0</v>
      </c>
      <c r="SU18" s="44">
        <f ca="1">IF($D18=0,0,SUMIF('Полная ст-ть с уч.НЗС (Авто)'!$YO$11:INDIRECT("'Полная ст-ть с уч.НЗС (Авто)'!YO"&amp;$J$26),$C18,'Полная ст-ть с уч.НЗС (Авто)'!SU$11:INDIRECT("'Полная ст-ть с уч.НЗС (Авто)'!SU"&amp;$J$26))/$D18)</f>
        <v>0</v>
      </c>
      <c r="SV18" s="44">
        <f ca="1">IF($D18=0,0,SUMIF('Полная ст-ть с уч.НЗС (Авто)'!$YO$11:INDIRECT("'Полная ст-ть с уч.НЗС (Авто)'!YO"&amp;$J$26),$C18,'Полная ст-ть с уч.НЗС (Авто)'!SV$11:INDIRECT("'Полная ст-ть с уч.НЗС (Авто)'!SV"&amp;$J$26))/$D18)</f>
        <v>0</v>
      </c>
      <c r="SW18" s="44">
        <f ca="1">IF($D18=0,0,SUMIF('Полная ст-ть с уч.НЗС (Авто)'!$YO$11:INDIRECT("'Полная ст-ть с уч.НЗС (Авто)'!YO"&amp;$J$26),$C18,'Полная ст-ть с уч.НЗС (Авто)'!SW$11:INDIRECT("'Полная ст-ть с уч.НЗС (Авто)'!SW"&amp;$J$26))/$D18)</f>
        <v>0</v>
      </c>
      <c r="SX18" s="44">
        <f ca="1">IF($D18=0,0,SUMIF('Полная ст-ть с уч.НЗС (Авто)'!$YO$11:INDIRECT("'Полная ст-ть с уч.НЗС (Авто)'!YO"&amp;$J$26),$C18,'Полная ст-ть с уч.НЗС (Авто)'!SX$11:INDIRECT("'Полная ст-ть с уч.НЗС (Авто)'!SX"&amp;$J$26))/$D18)</f>
        <v>0</v>
      </c>
      <c r="SY18" s="44">
        <f ca="1">IF($D18=0,0,SUMIF('Полная ст-ть с уч.НЗС (Авто)'!$YO$11:INDIRECT("'Полная ст-ть с уч.НЗС (Авто)'!YO"&amp;$J$26),$C18,'Полная ст-ть с уч.НЗС (Авто)'!SY$11:INDIRECT("'Полная ст-ть с уч.НЗС (Авто)'!SY"&amp;$J$26))/$D18)</f>
        <v>0</v>
      </c>
      <c r="SZ18" s="44">
        <f ca="1">IF($D18=0,0,SUMIF('Полная ст-ть с уч.НЗС (Авто)'!$YO$11:INDIRECT("'Полная ст-ть с уч.НЗС (Авто)'!YO"&amp;$J$26),$C18,'Полная ст-ть с уч.НЗС (Авто)'!SZ$11:INDIRECT("'Полная ст-ть с уч.НЗС (Авто)'!SZ"&amp;$J$26))/$D18)</f>
        <v>0</v>
      </c>
      <c r="TA18" s="44">
        <f ca="1">IF($D18=0,0,SUMIF('Полная ст-ть с уч.НЗС (Авто)'!$YO$11:INDIRECT("'Полная ст-ть с уч.НЗС (Авто)'!YO"&amp;$J$26),$C18,'Полная ст-ть с уч.НЗС (Авто)'!TA$11:INDIRECT("'Полная ст-ть с уч.НЗС (Авто)'!TA"&amp;$J$26))/$D18)</f>
        <v>0</v>
      </c>
      <c r="TB18" s="44">
        <f ca="1">IF($D18=0,0,SUMIF('Полная ст-ть с уч.НЗС (Авто)'!$YO$11:INDIRECT("'Полная ст-ть с уч.НЗС (Авто)'!YO"&amp;$J$26),$C18,'Полная ст-ть с уч.НЗС (Авто)'!TB$11:INDIRECT("'Полная ст-ть с уч.НЗС (Авто)'!TB"&amp;$J$26))/$D18)</f>
        <v>0</v>
      </c>
      <c r="TC18" s="44">
        <f ca="1">IF($D18=0,0,SUMIF('Полная ст-ть с уч.НЗС (Авто)'!$YO$11:INDIRECT("'Полная ст-ть с уч.НЗС (Авто)'!YO"&amp;$J$26),$C18,'Полная ст-ть с уч.НЗС (Авто)'!TC$11:INDIRECT("'Полная ст-ть с уч.НЗС (Авто)'!TC"&amp;$J$26))/$D18)</f>
        <v>0</v>
      </c>
      <c r="TD18" s="44">
        <f ca="1">IF($D18=0,0,SUMIF('Полная ст-ть с уч.НЗС (Авто)'!$YO$11:INDIRECT("'Полная ст-ть с уч.НЗС (Авто)'!YO"&amp;$J$26),$C18,'Полная ст-ть с уч.НЗС (Авто)'!TD$11:INDIRECT("'Полная ст-ть с уч.НЗС (Авто)'!TD"&amp;$J$26))/$D18)</f>
        <v>0</v>
      </c>
      <c r="TE18" s="44">
        <f ca="1">IF($D18=0,0,SUMIF('Полная ст-ть с уч.НЗС (Авто)'!$YO$11:INDIRECT("'Полная ст-ть с уч.НЗС (Авто)'!YO"&amp;$J$26),$C18,'Полная ст-ть с уч.НЗС (Авто)'!TE$11:INDIRECT("'Полная ст-ть с уч.НЗС (Авто)'!TE"&amp;$J$26))/$D18)</f>
        <v>0</v>
      </c>
      <c r="TF18" s="44">
        <f ca="1">IF($D18=0,0,SUMIF('Полная ст-ть с уч.НЗС (Авто)'!$YO$11:INDIRECT("'Полная ст-ть с уч.НЗС (Авто)'!YO"&amp;$J$26),$C18,'Полная ст-ть с уч.НЗС (Авто)'!TF$11:INDIRECT("'Полная ст-ть с уч.НЗС (Авто)'!TF"&amp;$J$26))/$D18)</f>
        <v>0</v>
      </c>
      <c r="TG18" s="44">
        <f ca="1">IF($D18=0,0,SUMIF('Полная ст-ть с уч.НЗС (Авто)'!$YO$11:INDIRECT("'Полная ст-ть с уч.НЗС (Авто)'!YO"&amp;$J$26),$C18,'Полная ст-ть с уч.НЗС (Авто)'!TG$11:INDIRECT("'Полная ст-ть с уч.НЗС (Авто)'!TG"&amp;$J$26))/$D18)</f>
        <v>0</v>
      </c>
      <c r="TH18" s="44">
        <f ca="1">IF($D18=0,0,SUMIF('Полная ст-ть с уч.НЗС (Авто)'!$YO$11:INDIRECT("'Полная ст-ть с уч.НЗС (Авто)'!YO"&amp;$J$26),$C18,'Полная ст-ть с уч.НЗС (Авто)'!TH$11:INDIRECT("'Полная ст-ть с уч.НЗС (Авто)'!TH"&amp;$J$26))/$D18)</f>
        <v>0</v>
      </c>
      <c r="TI18" s="44">
        <f ca="1">IF($D18=0,0,SUMIF('Полная ст-ть с уч.НЗС (Авто)'!$YO$11:INDIRECT("'Полная ст-ть с уч.НЗС (Авто)'!YO"&amp;$J$26),$C18,'Полная ст-ть с уч.НЗС (Авто)'!TI$11:INDIRECT("'Полная ст-ть с уч.НЗС (Авто)'!TI"&amp;$J$26))/$D18)</f>
        <v>0</v>
      </c>
      <c r="TJ18" s="44">
        <f ca="1">IF($D18=0,0,SUMIF('Полная ст-ть с уч.НЗС (Авто)'!$YO$11:INDIRECT("'Полная ст-ть с уч.НЗС (Авто)'!YO"&amp;$J$26),$C18,'Полная ст-ть с уч.НЗС (Авто)'!TJ$11:INDIRECT("'Полная ст-ть с уч.НЗС (Авто)'!TJ"&amp;$J$26))/$D18)</f>
        <v>0</v>
      </c>
      <c r="TK18" s="44">
        <f ca="1">IF($D18=0,0,SUMIF('Полная ст-ть с уч.НЗС (Авто)'!$YO$11:INDIRECT("'Полная ст-ть с уч.НЗС (Авто)'!YO"&amp;$J$26),$C18,'Полная ст-ть с уч.НЗС (Авто)'!TK$11:INDIRECT("'Полная ст-ть с уч.НЗС (Авто)'!TK"&amp;$J$26))/$D18)</f>
        <v>0</v>
      </c>
      <c r="TL18" s="44">
        <f ca="1">IF($D18=0,0,SUMIF('Полная ст-ть с уч.НЗС (Авто)'!$YO$11:INDIRECT("'Полная ст-ть с уч.НЗС (Авто)'!YO"&amp;$J$26),$C18,'Полная ст-ть с уч.НЗС (Авто)'!TL$11:INDIRECT("'Полная ст-ть с уч.НЗС (Авто)'!TL"&amp;$J$26))/$D18)</f>
        <v>0</v>
      </c>
      <c r="TM18" s="44">
        <f ca="1">IF($D18=0,0,SUMIF('Полная ст-ть с уч.НЗС (Авто)'!$YO$11:INDIRECT("'Полная ст-ть с уч.НЗС (Авто)'!YO"&amp;$J$26),$C18,'Полная ст-ть с уч.НЗС (Авто)'!TM$11:INDIRECT("'Полная ст-ть с уч.НЗС (Авто)'!TM"&amp;$J$26))/$D18)</f>
        <v>0</v>
      </c>
      <c r="TN18" s="44">
        <f ca="1">IF($D18=0,0,SUMIF('Полная ст-ть с уч.НЗС (Авто)'!$YO$11:INDIRECT("'Полная ст-ть с уч.НЗС (Авто)'!YO"&amp;$J$26),$C18,'Полная ст-ть с уч.НЗС (Авто)'!TN$11:INDIRECT("'Полная ст-ть с уч.НЗС (Авто)'!TN"&amp;$J$26))/$D18)</f>
        <v>0</v>
      </c>
      <c r="TO18" s="44">
        <f ca="1">IF($D18=0,0,SUMIF('Полная ст-ть с уч.НЗС (Авто)'!$YO$11:INDIRECT("'Полная ст-ть с уч.НЗС (Авто)'!YO"&amp;$J$26),$C18,'Полная ст-ть с уч.НЗС (Авто)'!TO$11:INDIRECT("'Полная ст-ть с уч.НЗС (Авто)'!TO"&amp;$J$26))/$D18)</f>
        <v>0</v>
      </c>
      <c r="TP18" s="44">
        <f ca="1">IF($D18=0,0,SUMIF('Полная ст-ть с уч.НЗС (Авто)'!$YO$11:INDIRECT("'Полная ст-ть с уч.НЗС (Авто)'!YO"&amp;$J$26),$C18,'Полная ст-ть с уч.НЗС (Авто)'!TP$11:INDIRECT("'Полная ст-ть с уч.НЗС (Авто)'!TP"&amp;$J$26))/$D18)</f>
        <v>0</v>
      </c>
      <c r="TQ18" s="44">
        <f ca="1">IF($D18=0,0,SUMIF('Полная ст-ть с уч.НЗС (Авто)'!$YO$11:INDIRECT("'Полная ст-ть с уч.НЗС (Авто)'!YO"&amp;$J$26),$C18,'Полная ст-ть с уч.НЗС (Авто)'!TQ$11:INDIRECT("'Полная ст-ть с уч.НЗС (Авто)'!TQ"&amp;$J$26))/$D18)</f>
        <v>0</v>
      </c>
      <c r="TR18" s="44">
        <f ca="1">IF($D18=0,0,SUMIF('Полная ст-ть с уч.НЗС (Авто)'!$YO$11:INDIRECT("'Полная ст-ть с уч.НЗС (Авто)'!YO"&amp;$J$26),$C18,'Полная ст-ть с уч.НЗС (Авто)'!TR$11:INDIRECT("'Полная ст-ть с уч.НЗС (Авто)'!TR"&amp;$J$26))/$D18)</f>
        <v>0</v>
      </c>
      <c r="TS18" s="44">
        <f ca="1">IF($D18=0,0,SUMIF('Полная ст-ть с уч.НЗС (Авто)'!$YO$11:INDIRECT("'Полная ст-ть с уч.НЗС (Авто)'!YO"&amp;$J$26),$C18,'Полная ст-ть с уч.НЗС (Авто)'!TS$11:INDIRECT("'Полная ст-ть с уч.НЗС (Авто)'!TS"&amp;$J$26))/$D18)</f>
        <v>0</v>
      </c>
      <c r="TT18" s="44">
        <f ca="1">IF($D18=0,0,SUMIF('Полная ст-ть с уч.НЗС (Авто)'!$YO$11:INDIRECT("'Полная ст-ть с уч.НЗС (Авто)'!YO"&amp;$J$26),$C18,'Полная ст-ть с уч.НЗС (Авто)'!TT$11:INDIRECT("'Полная ст-ть с уч.НЗС (Авто)'!TT"&amp;$J$26))/$D18)</f>
        <v>0</v>
      </c>
      <c r="TU18" s="44">
        <f ca="1">IF($D18=0,0,SUMIF('Полная ст-ть с уч.НЗС (Авто)'!$YO$11:INDIRECT("'Полная ст-ть с уч.НЗС (Авто)'!YO"&amp;$J$26),$C18,'Полная ст-ть с уч.НЗС (Авто)'!TU$11:INDIRECT("'Полная ст-ть с уч.НЗС (Авто)'!TU"&amp;$J$26))/$D18)</f>
        <v>0</v>
      </c>
      <c r="TV18" s="44">
        <f ca="1">IF($D18=0,0,SUMIF('Полная ст-ть с уч.НЗС (Авто)'!$YO$11:INDIRECT("'Полная ст-ть с уч.НЗС (Авто)'!YO"&amp;$J$26),$C18,'Полная ст-ть с уч.НЗС (Авто)'!TV$11:INDIRECT("'Полная ст-ть с уч.НЗС (Авто)'!TV"&amp;$J$26))/$D18)</f>
        <v>0</v>
      </c>
      <c r="TW18" s="44">
        <f ca="1">IF($D18=0,0,SUMIF('Полная ст-ть с уч.НЗС (Авто)'!$YO$11:INDIRECT("'Полная ст-ть с уч.НЗС (Авто)'!YO"&amp;$J$26),$C18,'Полная ст-ть с уч.НЗС (Авто)'!TW$11:INDIRECT("'Полная ст-ть с уч.НЗС (Авто)'!TW"&amp;$J$26))/$D18)</f>
        <v>0</v>
      </c>
      <c r="TX18" s="44">
        <f ca="1">IF($D18=0,0,SUMIF('Полная ст-ть с уч.НЗС (Авто)'!$YO$11:INDIRECT("'Полная ст-ть с уч.НЗС (Авто)'!YO"&amp;$J$26),$C18,'Полная ст-ть с уч.НЗС (Авто)'!TX$11:INDIRECT("'Полная ст-ть с уч.НЗС (Авто)'!TX"&amp;$J$26))/$D18)</f>
        <v>0</v>
      </c>
      <c r="TY18" s="44">
        <f ca="1">IF($D18=0,0,SUMIF('Полная ст-ть с уч.НЗС (Авто)'!$YO$11:INDIRECT("'Полная ст-ть с уч.НЗС (Авто)'!YO"&amp;$J$26),$C18,'Полная ст-ть с уч.НЗС (Авто)'!TY$11:INDIRECT("'Полная ст-ть с уч.НЗС (Авто)'!TY"&amp;$J$26))/$D18)</f>
        <v>0</v>
      </c>
      <c r="TZ18" s="44">
        <f ca="1">IF($D18=0,0,SUMIF('Полная ст-ть с уч.НЗС (Авто)'!$YO$11:INDIRECT("'Полная ст-ть с уч.НЗС (Авто)'!YO"&amp;$J$26),$C18,'Полная ст-ть с уч.НЗС (Авто)'!TZ$11:INDIRECT("'Полная ст-ть с уч.НЗС (Авто)'!TZ"&amp;$J$26))/$D18)</f>
        <v>0</v>
      </c>
      <c r="UA18" s="44">
        <f ca="1">IF($D18=0,0,SUMIF('Полная ст-ть с уч.НЗС (Авто)'!$YO$11:INDIRECT("'Полная ст-ть с уч.НЗС (Авто)'!YO"&amp;$J$26),$C18,'Полная ст-ть с уч.НЗС (Авто)'!UA$11:INDIRECT("'Полная ст-ть с уч.НЗС (Авто)'!UA"&amp;$J$26))/$D18)</f>
        <v>0</v>
      </c>
      <c r="UB18" s="44">
        <f ca="1">IF($D18=0,0,SUMIF('Полная ст-ть с уч.НЗС (Авто)'!$YO$11:INDIRECT("'Полная ст-ть с уч.НЗС (Авто)'!YO"&amp;$J$26),$C18,'Полная ст-ть с уч.НЗС (Авто)'!UB$11:INDIRECT("'Полная ст-ть с уч.НЗС (Авто)'!UB"&amp;$J$26))/$D18)</f>
        <v>0</v>
      </c>
      <c r="UC18" s="44">
        <f ca="1">IF($D18=0,0,SUMIF('Полная ст-ть с уч.НЗС (Авто)'!$YO$11:INDIRECT("'Полная ст-ть с уч.НЗС (Авто)'!YO"&amp;$J$26),$C18,'Полная ст-ть с уч.НЗС (Авто)'!UC$11:INDIRECT("'Полная ст-ть с уч.НЗС (Авто)'!UC"&amp;$J$26))/$D18)</f>
        <v>0</v>
      </c>
      <c r="UD18" s="44">
        <f ca="1">IF($D18=0,0,SUMIF('Полная ст-ть с уч.НЗС (Авто)'!$YO$11:INDIRECT("'Полная ст-ть с уч.НЗС (Авто)'!YO"&amp;$J$26),$C18,'Полная ст-ть с уч.НЗС (Авто)'!UD$11:INDIRECT("'Полная ст-ть с уч.НЗС (Авто)'!UD"&amp;$J$26))/$D18)</f>
        <v>0</v>
      </c>
      <c r="UE18" s="44">
        <f ca="1">IF($D18=0,0,SUMIF('Полная ст-ть с уч.НЗС (Авто)'!$YO$11:INDIRECT("'Полная ст-ть с уч.НЗС (Авто)'!YO"&amp;$J$26),$C18,'Полная ст-ть с уч.НЗС (Авто)'!UE$11:INDIRECT("'Полная ст-ть с уч.НЗС (Авто)'!UE"&amp;$J$26))/$D18)</f>
        <v>0</v>
      </c>
      <c r="UF18" s="44">
        <f ca="1">IF($D18=0,0,SUMIF('Полная ст-ть с уч.НЗС (Авто)'!$YO$11:INDIRECT("'Полная ст-ть с уч.НЗС (Авто)'!YO"&amp;$J$26),$C18,'Полная ст-ть с уч.НЗС (Авто)'!UF$11:INDIRECT("'Полная ст-ть с уч.НЗС (Авто)'!UF"&amp;$J$26))/$D18)</f>
        <v>0</v>
      </c>
      <c r="UG18" s="44">
        <f ca="1">IF($D18=0,0,SUMIF('Полная ст-ть с уч.НЗС (Авто)'!$YO$11:INDIRECT("'Полная ст-ть с уч.НЗС (Авто)'!YO"&amp;$J$26),$C18,'Полная ст-ть с уч.НЗС (Авто)'!UG$11:INDIRECT("'Полная ст-ть с уч.НЗС (Авто)'!UG"&amp;$J$26))/$D18)</f>
        <v>0</v>
      </c>
      <c r="UH18" s="44">
        <f ca="1">IF($D18=0,0,SUMIF('Полная ст-ть с уч.НЗС (Авто)'!$YO$11:INDIRECT("'Полная ст-ть с уч.НЗС (Авто)'!YO"&amp;$J$26),$C18,'Полная ст-ть с уч.НЗС (Авто)'!UH$11:INDIRECT("'Полная ст-ть с уч.НЗС (Авто)'!UH"&amp;$J$26))/$D18)</f>
        <v>0</v>
      </c>
      <c r="UI18" s="44">
        <f ca="1">IF($D18=0,0,SUMIF('Полная ст-ть с уч.НЗС (Авто)'!$YO$11:INDIRECT("'Полная ст-ть с уч.НЗС (Авто)'!YO"&amp;$J$26),$C18,'Полная ст-ть с уч.НЗС (Авто)'!UI$11:INDIRECT("'Полная ст-ть с уч.НЗС (Авто)'!UI"&amp;$J$26))/$D18)</f>
        <v>0</v>
      </c>
      <c r="UJ18" s="44">
        <f ca="1">IF($D18=0,0,SUMIF('Полная ст-ть с уч.НЗС (Авто)'!$YO$11:INDIRECT("'Полная ст-ть с уч.НЗС (Авто)'!YO"&amp;$J$26),$C18,'Полная ст-ть с уч.НЗС (Авто)'!UJ$11:INDIRECT("'Полная ст-ть с уч.НЗС (Авто)'!UJ"&amp;$J$26))/$D18)</f>
        <v>0</v>
      </c>
      <c r="UK18" s="44">
        <f ca="1">IF($D18=0,0,SUMIF('Полная ст-ть с уч.НЗС (Авто)'!$YO$11:INDIRECT("'Полная ст-ть с уч.НЗС (Авто)'!YO"&amp;$J$26),$C18,'Полная ст-ть с уч.НЗС (Авто)'!UK$11:INDIRECT("'Полная ст-ть с уч.НЗС (Авто)'!UK"&amp;$J$26))/$D18)</f>
        <v>0</v>
      </c>
      <c r="UL18" s="44">
        <f ca="1">IF($D18=0,0,SUMIF('Полная ст-ть с уч.НЗС (Авто)'!$YO$11:INDIRECT("'Полная ст-ть с уч.НЗС (Авто)'!YO"&amp;$J$26),$C18,'Полная ст-ть с уч.НЗС (Авто)'!UL$11:INDIRECT("'Полная ст-ть с уч.НЗС (Авто)'!UL"&amp;$J$26))/$D18)</f>
        <v>0</v>
      </c>
      <c r="UM18" s="44">
        <f ca="1">IF($D18=0,0,SUMIF('Полная ст-ть с уч.НЗС (Авто)'!$YO$11:INDIRECT("'Полная ст-ть с уч.НЗС (Авто)'!YO"&amp;$J$26),$C18,'Полная ст-ть с уч.НЗС (Авто)'!UM$11:INDIRECT("'Полная ст-ть с уч.НЗС (Авто)'!UM"&amp;$J$26))/$D18)</f>
        <v>0</v>
      </c>
      <c r="UN18" s="44">
        <f ca="1">IF($D18=0,0,SUMIF('Полная ст-ть с уч.НЗС (Авто)'!$YO$11:INDIRECT("'Полная ст-ть с уч.НЗС (Авто)'!YO"&amp;$J$26),$C18,'Полная ст-ть с уч.НЗС (Авто)'!UN$11:INDIRECT("'Полная ст-ть с уч.НЗС (Авто)'!UN"&amp;$J$26))/$D18)</f>
        <v>0</v>
      </c>
      <c r="UO18" s="44">
        <f ca="1">IF($D18=0,0,SUMIF('Полная ст-ть с уч.НЗС (Авто)'!$YO$11:INDIRECT("'Полная ст-ть с уч.НЗС (Авто)'!YO"&amp;$J$26),$C18,'Полная ст-ть с уч.НЗС (Авто)'!UO$11:INDIRECT("'Полная ст-ть с уч.НЗС (Авто)'!UO"&amp;$J$26))/$D18)</f>
        <v>0</v>
      </c>
      <c r="UP18" s="44">
        <f ca="1">IF($D18=0,0,SUMIF('Полная ст-ть с уч.НЗС (Авто)'!$YO$11:INDIRECT("'Полная ст-ть с уч.НЗС (Авто)'!YO"&amp;$J$26),$C18,'Полная ст-ть с уч.НЗС (Авто)'!UP$11:INDIRECT("'Полная ст-ть с уч.НЗС (Авто)'!UP"&amp;$J$26))/$D18)</f>
        <v>0</v>
      </c>
      <c r="UQ18" s="44">
        <f ca="1">IF($D18=0,0,SUMIF('Полная ст-ть с уч.НЗС (Авто)'!$YO$11:INDIRECT("'Полная ст-ть с уч.НЗС (Авто)'!YO"&amp;$J$26),$C18,'Полная ст-ть с уч.НЗС (Авто)'!UQ$11:INDIRECT("'Полная ст-ть с уч.НЗС (Авто)'!UQ"&amp;$J$26))/$D18)</f>
        <v>0</v>
      </c>
      <c r="UR18" s="44">
        <f ca="1">IF($D18=0,0,SUMIF('Полная ст-ть с уч.НЗС (Авто)'!$YO$11:INDIRECT("'Полная ст-ть с уч.НЗС (Авто)'!YO"&amp;$J$26),$C18,'Полная ст-ть с уч.НЗС (Авто)'!UR$11:INDIRECT("'Полная ст-ть с уч.НЗС (Авто)'!UR"&amp;$J$26))/$D18)</f>
        <v>0</v>
      </c>
      <c r="US18" s="44">
        <f ca="1">IF($D18=0,0,SUMIF('Полная ст-ть с уч.НЗС (Авто)'!$YO$11:INDIRECT("'Полная ст-ть с уч.НЗС (Авто)'!YO"&amp;$J$26),$C18,'Полная ст-ть с уч.НЗС (Авто)'!US$11:INDIRECT("'Полная ст-ть с уч.НЗС (Авто)'!US"&amp;$J$26))/$D18)</f>
        <v>0</v>
      </c>
      <c r="UT18" s="44">
        <f ca="1">IF($D18=0,0,SUMIF('Полная ст-ть с уч.НЗС (Авто)'!$YO$11:INDIRECT("'Полная ст-ть с уч.НЗС (Авто)'!YO"&amp;$J$26),$C18,'Полная ст-ть с уч.НЗС (Авто)'!UT$11:INDIRECT("'Полная ст-ть с уч.НЗС (Авто)'!UT"&amp;$J$26))/$D18)</f>
        <v>0</v>
      </c>
      <c r="UU18" s="44">
        <f ca="1">IF($D18=0,0,SUMIF('Полная ст-ть с уч.НЗС (Авто)'!$YO$11:INDIRECT("'Полная ст-ть с уч.НЗС (Авто)'!YO"&amp;$J$26),$C18,'Полная ст-ть с уч.НЗС (Авто)'!UU$11:INDIRECT("'Полная ст-ть с уч.НЗС (Авто)'!UU"&amp;$J$26))/$D18)</f>
        <v>0</v>
      </c>
      <c r="UV18" s="44">
        <f ca="1">IF($D18=0,0,SUMIF('Полная ст-ть с уч.НЗС (Авто)'!$YO$11:INDIRECT("'Полная ст-ть с уч.НЗС (Авто)'!YO"&amp;$J$26),$C18,'Полная ст-ть с уч.НЗС (Авто)'!UV$11:INDIRECT("'Полная ст-ть с уч.НЗС (Авто)'!UV"&amp;$J$26))/$D18)</f>
        <v>0</v>
      </c>
      <c r="UW18" s="44">
        <f ca="1">IF($D18=0,0,SUMIF('Полная ст-ть с уч.НЗС (Авто)'!$YO$11:INDIRECT("'Полная ст-ть с уч.НЗС (Авто)'!YO"&amp;$J$26),$C18,'Полная ст-ть с уч.НЗС (Авто)'!UW$11:INDIRECT("'Полная ст-ть с уч.НЗС (Авто)'!UW"&amp;$J$26))/$D18)</f>
        <v>0</v>
      </c>
      <c r="UX18" s="44">
        <f ca="1">IF($D18=0,0,SUMIF('Полная ст-ть с уч.НЗС (Авто)'!$YO$11:INDIRECT("'Полная ст-ть с уч.НЗС (Авто)'!YO"&amp;$J$26),$C18,'Полная ст-ть с уч.НЗС (Авто)'!UX$11:INDIRECT("'Полная ст-ть с уч.НЗС (Авто)'!UX"&amp;$J$26))/$D18)</f>
        <v>0</v>
      </c>
      <c r="UY18" s="44">
        <f ca="1">IF($D18=0,0,SUMIF('Полная ст-ть с уч.НЗС (Авто)'!$YO$11:INDIRECT("'Полная ст-ть с уч.НЗС (Авто)'!YO"&amp;$J$26),$C18,'Полная ст-ть с уч.НЗС (Авто)'!UY$11:INDIRECT("'Полная ст-ть с уч.НЗС (Авто)'!UY"&amp;$J$26))/$D18)</f>
        <v>0</v>
      </c>
      <c r="UZ18" s="44">
        <f ca="1">IF($D18=0,0,SUMIF('Полная ст-ть с уч.НЗС (Авто)'!$YO$11:INDIRECT("'Полная ст-ть с уч.НЗС (Авто)'!YO"&amp;$J$26),$C18,'Полная ст-ть с уч.НЗС (Авто)'!UZ$11:INDIRECT("'Полная ст-ть с уч.НЗС (Авто)'!UZ"&amp;$J$26))/$D18)</f>
        <v>0</v>
      </c>
      <c r="VA18" s="44">
        <f ca="1">IF($D18=0,0,SUMIF('Полная ст-ть с уч.НЗС (Авто)'!$YO$11:INDIRECT("'Полная ст-ть с уч.НЗС (Авто)'!YO"&amp;$J$26),$C18,'Полная ст-ть с уч.НЗС (Авто)'!VA$11:INDIRECT("'Полная ст-ть с уч.НЗС (Авто)'!VA"&amp;$J$26))/$D18)</f>
        <v>0</v>
      </c>
      <c r="VB18" s="44">
        <f ca="1">IF($D18=0,0,SUMIF('Полная ст-ть с уч.НЗС (Авто)'!$YO$11:INDIRECT("'Полная ст-ть с уч.НЗС (Авто)'!YO"&amp;$J$26),$C18,'Полная ст-ть с уч.НЗС (Авто)'!VB$11:INDIRECT("'Полная ст-ть с уч.НЗС (Авто)'!VB"&amp;$J$26))/$D18)</f>
        <v>0</v>
      </c>
      <c r="VC18" s="44">
        <f ca="1">IF($D18=0,0,SUMIF('Полная ст-ть с уч.НЗС (Авто)'!$YO$11:INDIRECT("'Полная ст-ть с уч.НЗС (Авто)'!YO"&amp;$J$26),$C18,'Полная ст-ть с уч.НЗС (Авто)'!VC$11:INDIRECT("'Полная ст-ть с уч.НЗС (Авто)'!VC"&amp;$J$26))/$D18)</f>
        <v>0</v>
      </c>
      <c r="VD18" s="44">
        <f ca="1">IF($D18=0,0,SUMIF('Полная ст-ть с уч.НЗС (Авто)'!$YO$11:INDIRECT("'Полная ст-ть с уч.НЗС (Авто)'!YO"&amp;$J$26),$C18,'Полная ст-ть с уч.НЗС (Авто)'!VD$11:INDIRECT("'Полная ст-ть с уч.НЗС (Авто)'!VD"&amp;$J$26))/$D18)</f>
        <v>0</v>
      </c>
      <c r="VE18" s="44">
        <f ca="1">IF($D18=0,0,SUMIF('Полная ст-ть с уч.НЗС (Авто)'!$YO$11:INDIRECT("'Полная ст-ть с уч.НЗС (Авто)'!YO"&amp;$J$26),$C18,'Полная ст-ть с уч.НЗС (Авто)'!VE$11:INDIRECT("'Полная ст-ть с уч.НЗС (Авто)'!VE"&amp;$J$26))/$D18)</f>
        <v>0</v>
      </c>
      <c r="VF18" s="44">
        <f ca="1">IF($D18=0,0,SUMIF('Полная ст-ть с уч.НЗС (Авто)'!$YO$11:INDIRECT("'Полная ст-ть с уч.НЗС (Авто)'!YO"&amp;$J$26),$C18,'Полная ст-ть с уч.НЗС (Авто)'!VF$11:INDIRECT("'Полная ст-ть с уч.НЗС (Авто)'!VF"&amp;$J$26))/$D18)</f>
        <v>0</v>
      </c>
      <c r="VG18" s="44">
        <f ca="1">IF($D18=0,0,SUMIF('Полная ст-ть с уч.НЗС (Авто)'!$YO$11:INDIRECT("'Полная ст-ть с уч.НЗС (Авто)'!YO"&amp;$J$26),$C18,'Полная ст-ть с уч.НЗС (Авто)'!VG$11:INDIRECT("'Полная ст-ть с уч.НЗС (Авто)'!VG"&amp;$J$26))/$D18)</f>
        <v>0</v>
      </c>
      <c r="VH18" s="44">
        <f ca="1">IF($D18=0,0,SUMIF('Полная ст-ть с уч.НЗС (Авто)'!$YO$11:INDIRECT("'Полная ст-ть с уч.НЗС (Авто)'!YO"&amp;$J$26),$C18,'Полная ст-ть с уч.НЗС (Авто)'!VH$11:INDIRECT("'Полная ст-ть с уч.НЗС (Авто)'!VH"&amp;$J$26))/$D18)</f>
        <v>0</v>
      </c>
      <c r="VI18" s="44">
        <f ca="1">IF($D18=0,0,SUMIF('Полная ст-ть с уч.НЗС (Авто)'!$YO$11:INDIRECT("'Полная ст-ть с уч.НЗС (Авто)'!YO"&amp;$J$26),$C18,'Полная ст-ть с уч.НЗС (Авто)'!VI$11:INDIRECT("'Полная ст-ть с уч.НЗС (Авто)'!VI"&amp;$J$26))/$D18)</f>
        <v>0</v>
      </c>
      <c r="VJ18" s="44">
        <f ca="1">IF($D18=0,0,SUMIF('Полная ст-ть с уч.НЗС (Авто)'!$YO$11:INDIRECT("'Полная ст-ть с уч.НЗС (Авто)'!YO"&amp;$J$26),$C18,'Полная ст-ть с уч.НЗС (Авто)'!VJ$11:INDIRECT("'Полная ст-ть с уч.НЗС (Авто)'!VJ"&amp;$J$26))/$D18)</f>
        <v>0</v>
      </c>
      <c r="VK18" s="44">
        <f ca="1">IF($D18=0,0,SUMIF('Полная ст-ть с уч.НЗС (Авто)'!$YO$11:INDIRECT("'Полная ст-ть с уч.НЗС (Авто)'!YO"&amp;$J$26),$C18,'Полная ст-ть с уч.НЗС (Авто)'!VK$11:INDIRECT("'Полная ст-ть с уч.НЗС (Авто)'!VK"&amp;$J$26))/$D18)</f>
        <v>0</v>
      </c>
      <c r="VL18" s="44">
        <f ca="1">IF($D18=0,0,SUMIF('Полная ст-ть с уч.НЗС (Авто)'!$YO$11:INDIRECT("'Полная ст-ть с уч.НЗС (Авто)'!YO"&amp;$J$26),$C18,'Полная ст-ть с уч.НЗС (Авто)'!VL$11:INDIRECT("'Полная ст-ть с уч.НЗС (Авто)'!VL"&amp;$J$26))/$D18)</f>
        <v>0</v>
      </c>
      <c r="VM18" s="44">
        <f ca="1">IF($D18=0,0,SUMIF('Полная ст-ть с уч.НЗС (Авто)'!$YO$11:INDIRECT("'Полная ст-ть с уч.НЗС (Авто)'!YO"&amp;$J$26),$C18,'Полная ст-ть с уч.НЗС (Авто)'!VM$11:INDIRECT("'Полная ст-ть с уч.НЗС (Авто)'!VM"&amp;$J$26))/$D18)</f>
        <v>0</v>
      </c>
      <c r="VN18" s="44">
        <f ca="1">IF($D18=0,0,SUMIF('Полная ст-ть с уч.НЗС (Авто)'!$YO$11:INDIRECT("'Полная ст-ть с уч.НЗС (Авто)'!YO"&amp;$J$26),$C18,'Полная ст-ть с уч.НЗС (Авто)'!VN$11:INDIRECT("'Полная ст-ть с уч.НЗС (Авто)'!VN"&amp;$J$26))/$D18)</f>
        <v>0</v>
      </c>
      <c r="VO18" s="44">
        <f ca="1">IF($D18=0,0,SUMIF('Полная ст-ть с уч.НЗС (Авто)'!$YO$11:INDIRECT("'Полная ст-ть с уч.НЗС (Авто)'!YO"&amp;$J$26),$C18,'Полная ст-ть с уч.НЗС (Авто)'!VO$11:INDIRECT("'Полная ст-ть с уч.НЗС (Авто)'!VO"&amp;$J$26))/$D18)</f>
        <v>0</v>
      </c>
      <c r="VP18" s="44">
        <f ca="1">IF($D18=0,0,SUMIF('Полная ст-ть с уч.НЗС (Авто)'!$YO$11:INDIRECT("'Полная ст-ть с уч.НЗС (Авто)'!YO"&amp;$J$26),$C18,'Полная ст-ть с уч.НЗС (Авто)'!VP$11:INDIRECT("'Полная ст-ть с уч.НЗС (Авто)'!VP"&amp;$J$26))/$D18)</f>
        <v>0</v>
      </c>
      <c r="VQ18" s="44">
        <f ca="1">IF($D18=0,0,SUMIF('Полная ст-ть с уч.НЗС (Авто)'!$YO$11:INDIRECT("'Полная ст-ть с уч.НЗС (Авто)'!YO"&amp;$J$26),$C18,'Полная ст-ть с уч.НЗС (Авто)'!VQ$11:INDIRECT("'Полная ст-ть с уч.НЗС (Авто)'!VQ"&amp;$J$26))/$D18)</f>
        <v>0</v>
      </c>
      <c r="VR18" s="44">
        <f ca="1">IF($D18=0,0,SUMIF('Полная ст-ть с уч.НЗС (Авто)'!$YO$11:INDIRECT("'Полная ст-ть с уч.НЗС (Авто)'!YO"&amp;$J$26),$C18,'Полная ст-ть с уч.НЗС (Авто)'!VR$11:INDIRECT("'Полная ст-ть с уч.НЗС (Авто)'!VR"&amp;$J$26))/$D18)</f>
        <v>0</v>
      </c>
      <c r="VS18" s="44">
        <f ca="1">IF($D18=0,0,SUMIF('Полная ст-ть с уч.НЗС (Авто)'!$YO$11:INDIRECT("'Полная ст-ть с уч.НЗС (Авто)'!YO"&amp;$J$26),$C18,'Полная ст-ть с уч.НЗС (Авто)'!VS$11:INDIRECT("'Полная ст-ть с уч.НЗС (Авто)'!VS"&amp;$J$26))/$D18)</f>
        <v>0</v>
      </c>
      <c r="VT18" s="44">
        <f ca="1">IF($D18=0,0,SUMIF('Полная ст-ть с уч.НЗС (Авто)'!$YO$11:INDIRECT("'Полная ст-ть с уч.НЗС (Авто)'!YO"&amp;$J$26),$C18,'Полная ст-ть с уч.НЗС (Авто)'!VT$11:INDIRECT("'Полная ст-ть с уч.НЗС (Авто)'!VT"&amp;$J$26))/$D18)</f>
        <v>0</v>
      </c>
      <c r="VU18" s="44">
        <f ca="1">IF($D18=0,0,SUMIF('Полная ст-ть с уч.НЗС (Авто)'!$YO$11:INDIRECT("'Полная ст-ть с уч.НЗС (Авто)'!YO"&amp;$J$26),$C18,'Полная ст-ть с уч.НЗС (Авто)'!VU$11:INDIRECT("'Полная ст-ть с уч.НЗС (Авто)'!VU"&amp;$J$26))/$D18)</f>
        <v>0</v>
      </c>
      <c r="VV18" s="44">
        <f ca="1">IF($D18=0,0,SUMIF('Полная ст-ть с уч.НЗС (Авто)'!$YO$11:INDIRECT("'Полная ст-ть с уч.НЗС (Авто)'!YO"&amp;$J$26),$C18,'Полная ст-ть с уч.НЗС (Авто)'!VV$11:INDIRECT("'Полная ст-ть с уч.НЗС (Авто)'!VV"&amp;$J$26))/$D18)</f>
        <v>0</v>
      </c>
      <c r="VW18" s="44">
        <f ca="1">IF($D18=0,0,SUMIF('Полная ст-ть с уч.НЗС (Авто)'!$YO$11:INDIRECT("'Полная ст-ть с уч.НЗС (Авто)'!YO"&amp;$J$26),$C18,'Полная ст-ть с уч.НЗС (Авто)'!VW$11:INDIRECT("'Полная ст-ть с уч.НЗС (Авто)'!VW"&amp;$J$26))/$D18)</f>
        <v>0</v>
      </c>
      <c r="VX18" s="44">
        <f ca="1">IF($D18=0,0,SUMIF('Полная ст-ть с уч.НЗС (Авто)'!$YO$11:INDIRECT("'Полная ст-ть с уч.НЗС (Авто)'!YO"&amp;$J$26),$C18,'Полная ст-ть с уч.НЗС (Авто)'!VX$11:INDIRECT("'Полная ст-ть с уч.НЗС (Авто)'!VX"&amp;$J$26))/$D18)</f>
        <v>0</v>
      </c>
      <c r="VY18" s="44">
        <f ca="1">IF($D18=0,0,SUMIF('Полная ст-ть с уч.НЗС (Авто)'!$YO$11:INDIRECT("'Полная ст-ть с уч.НЗС (Авто)'!YO"&amp;$J$26),$C18,'Полная ст-ть с уч.НЗС (Авто)'!VY$11:INDIRECT("'Полная ст-ть с уч.НЗС (Авто)'!VY"&amp;$J$26))/$D18)</f>
        <v>0</v>
      </c>
      <c r="VZ18" s="44">
        <f ca="1">IF($D18=0,0,SUMIF('Полная ст-ть с уч.НЗС (Авто)'!$YO$11:INDIRECT("'Полная ст-ть с уч.НЗС (Авто)'!YO"&amp;$J$26),$C18,'Полная ст-ть с уч.НЗС (Авто)'!VZ$11:INDIRECT("'Полная ст-ть с уч.НЗС (Авто)'!VZ"&amp;$J$26))/$D18)</f>
        <v>0</v>
      </c>
      <c r="WA18" s="44">
        <f ca="1">IF($D18=0,0,SUMIF('Полная ст-ть с уч.НЗС (Авто)'!$YO$11:INDIRECT("'Полная ст-ть с уч.НЗС (Авто)'!YO"&amp;$J$26),$C18,'Полная ст-ть с уч.НЗС (Авто)'!WA$11:INDIRECT("'Полная ст-ть с уч.НЗС (Авто)'!WA"&amp;$J$26))/$D18)</f>
        <v>0</v>
      </c>
      <c r="WB18" s="44">
        <f ca="1">IF($D18=0,0,SUMIF('Полная ст-ть с уч.НЗС (Авто)'!$YO$11:INDIRECT("'Полная ст-ть с уч.НЗС (Авто)'!YO"&amp;$J$26),$C18,'Полная ст-ть с уч.НЗС (Авто)'!WB$11:INDIRECT("'Полная ст-ть с уч.НЗС (Авто)'!WB"&amp;$J$26))/$D18)</f>
        <v>0</v>
      </c>
      <c r="WC18" s="44">
        <f ca="1">IF($D18=0,0,SUMIF('Полная ст-ть с уч.НЗС (Авто)'!$YO$11:INDIRECT("'Полная ст-ть с уч.НЗС (Авто)'!YO"&amp;$J$26),$C18,'Полная ст-ть с уч.НЗС (Авто)'!WC$11:INDIRECT("'Полная ст-ть с уч.НЗС (Авто)'!WC"&amp;$J$26))/$D18)</f>
        <v>0</v>
      </c>
      <c r="WD18" s="44">
        <f ca="1">IF($D18=0,0,SUMIF('Полная ст-ть с уч.НЗС (Авто)'!$YO$11:INDIRECT("'Полная ст-ть с уч.НЗС (Авто)'!YO"&amp;$J$26),$C18,'Полная ст-ть с уч.НЗС (Авто)'!WD$11:INDIRECT("'Полная ст-ть с уч.НЗС (Авто)'!WD"&amp;$J$26))/$D18)</f>
        <v>0</v>
      </c>
      <c r="WE18" s="44">
        <f ca="1">IF($D18=0,0,SUMIF('Полная ст-ть с уч.НЗС (Авто)'!$YO$11:INDIRECT("'Полная ст-ть с уч.НЗС (Авто)'!YO"&amp;$J$26),$C18,'Полная ст-ть с уч.НЗС (Авто)'!WE$11:INDIRECT("'Полная ст-ть с уч.НЗС (Авто)'!WE"&amp;$J$26))/$D18)</f>
        <v>0</v>
      </c>
      <c r="WF18" s="44">
        <f ca="1">IF($D18=0,0,SUMIF('Полная ст-ть с уч.НЗС (Авто)'!$YO$11:INDIRECT("'Полная ст-ть с уч.НЗС (Авто)'!YO"&amp;$J$26),$C18,'Полная ст-ть с уч.НЗС (Авто)'!WF$11:INDIRECT("'Полная ст-ть с уч.НЗС (Авто)'!WF"&amp;$J$26))/$D18)</f>
        <v>0</v>
      </c>
      <c r="WG18" s="44">
        <f ca="1">IF($D18=0,0,SUMIF('Полная ст-ть с уч.НЗС (Авто)'!$YO$11:INDIRECT("'Полная ст-ть с уч.НЗС (Авто)'!YO"&amp;$J$26),$C18,'Полная ст-ть с уч.НЗС (Авто)'!WG$11:INDIRECT("'Полная ст-ть с уч.НЗС (Авто)'!WG"&amp;$J$26))/$D18)</f>
        <v>0</v>
      </c>
      <c r="WH18" s="44">
        <f ca="1">IF($D18=0,0,SUMIF('Полная ст-ть с уч.НЗС (Авто)'!$YO$11:INDIRECT("'Полная ст-ть с уч.НЗС (Авто)'!YO"&amp;$J$26),$C18,'Полная ст-ть с уч.НЗС (Авто)'!WH$11:INDIRECT("'Полная ст-ть с уч.НЗС (Авто)'!WH"&amp;$J$26))/$D18)</f>
        <v>0</v>
      </c>
      <c r="WI18" s="44">
        <f ca="1">IF($D18=0,0,SUMIF('Полная ст-ть с уч.НЗС (Авто)'!$YO$11:INDIRECT("'Полная ст-ть с уч.НЗС (Авто)'!YO"&amp;$J$26),$C18,'Полная ст-ть с уч.НЗС (Авто)'!WI$11:INDIRECT("'Полная ст-ть с уч.НЗС (Авто)'!WI"&amp;$J$26))/$D18)</f>
        <v>0</v>
      </c>
      <c r="WJ18" s="44">
        <f ca="1">IF($D18=0,0,SUMIF('Полная ст-ть с уч.НЗС (Авто)'!$YO$11:INDIRECT("'Полная ст-ть с уч.НЗС (Авто)'!YO"&amp;$J$26),$C18,'Полная ст-ть с уч.НЗС (Авто)'!WJ$11:INDIRECT("'Полная ст-ть с уч.НЗС (Авто)'!WJ"&amp;$J$26))/$D18)</f>
        <v>0</v>
      </c>
      <c r="WK18" s="44">
        <f ca="1">IF($D18=0,0,SUMIF('Полная ст-ть с уч.НЗС (Авто)'!$YO$11:INDIRECT("'Полная ст-ть с уч.НЗС (Авто)'!YO"&amp;$J$26),$C18,'Полная ст-ть с уч.НЗС (Авто)'!WK$11:INDIRECT("'Полная ст-ть с уч.НЗС (Авто)'!WK"&amp;$J$26))/$D18)</f>
        <v>0</v>
      </c>
      <c r="WL18" s="44">
        <f ca="1">IF($D18=0,0,SUMIF('Полная ст-ть с уч.НЗС (Авто)'!$YO$11:INDIRECT("'Полная ст-ть с уч.НЗС (Авто)'!YO"&amp;$J$26),$C18,'Полная ст-ть с уч.НЗС (Авто)'!WL$11:INDIRECT("'Полная ст-ть с уч.НЗС (Авто)'!WL"&amp;$J$26))/$D18)</f>
        <v>0</v>
      </c>
      <c r="WM18" s="44">
        <f ca="1">IF($D18=0,0,SUMIF('Полная ст-ть с уч.НЗС (Авто)'!$YO$11:INDIRECT("'Полная ст-ть с уч.НЗС (Авто)'!YO"&amp;$J$26),$C18,'Полная ст-ть с уч.НЗС (Авто)'!WM$11:INDIRECT("'Полная ст-ть с уч.НЗС (Авто)'!WM"&amp;$J$26))/$D18)</f>
        <v>0</v>
      </c>
      <c r="WN18" s="44">
        <f ca="1">IF($D18=0,0,SUMIF('Полная ст-ть с уч.НЗС (Авто)'!$YO$11:INDIRECT("'Полная ст-ть с уч.НЗС (Авто)'!YO"&amp;$J$26),$C18,'Полная ст-ть с уч.НЗС (Авто)'!WN$11:INDIRECT("'Полная ст-ть с уч.НЗС (Авто)'!WN"&amp;$J$26))/$D18)</f>
        <v>0</v>
      </c>
      <c r="WO18" s="44">
        <f ca="1">IF($D18=0,0,SUMIF('Полная ст-ть с уч.НЗС (Авто)'!$YO$11:INDIRECT("'Полная ст-ть с уч.НЗС (Авто)'!YO"&amp;$J$26),$C18,'Полная ст-ть с уч.НЗС (Авто)'!WO$11:INDIRECT("'Полная ст-ть с уч.НЗС (Авто)'!WO"&amp;$J$26))/$D18)</f>
        <v>0</v>
      </c>
      <c r="WP18" s="44">
        <f ca="1">IF($D18=0,0,SUMIF('Полная ст-ть с уч.НЗС (Авто)'!$YO$11:INDIRECT("'Полная ст-ть с уч.НЗС (Авто)'!YO"&amp;$J$26),$C18,'Полная ст-ть с уч.НЗС (Авто)'!WP$11:INDIRECT("'Полная ст-ть с уч.НЗС (Авто)'!WP"&amp;$J$26))/$D18)</f>
        <v>0</v>
      </c>
      <c r="WQ18" s="44">
        <f ca="1">IF($D18=0,0,SUMIF('Полная ст-ть с уч.НЗС (Авто)'!$YO$11:INDIRECT("'Полная ст-ть с уч.НЗС (Авто)'!YO"&amp;$J$26),$C18,'Полная ст-ть с уч.НЗС (Авто)'!WQ$11:INDIRECT("'Полная ст-ть с уч.НЗС (Авто)'!WQ"&amp;$J$26))/$D18)</f>
        <v>0</v>
      </c>
      <c r="WR18" s="44">
        <f ca="1">IF($D18=0,0,SUMIF('Полная ст-ть с уч.НЗС (Авто)'!$YO$11:INDIRECT("'Полная ст-ть с уч.НЗС (Авто)'!YO"&amp;$J$26),$C18,'Полная ст-ть с уч.НЗС (Авто)'!WR$11:INDIRECT("'Полная ст-ть с уч.НЗС (Авто)'!WR"&amp;$J$26))/$D18)</f>
        <v>0</v>
      </c>
      <c r="WS18" s="44">
        <f ca="1">IF($D18=0,0,SUMIF('Полная ст-ть с уч.НЗС (Авто)'!$YO$11:INDIRECT("'Полная ст-ть с уч.НЗС (Авто)'!YO"&amp;$J$26),$C18,'Полная ст-ть с уч.НЗС (Авто)'!WS$11:INDIRECT("'Полная ст-ть с уч.НЗС (Авто)'!WS"&amp;$J$26))/$D18)</f>
        <v>0</v>
      </c>
      <c r="WT18" s="44">
        <f ca="1">IF($D18=0,0,SUMIF('Полная ст-ть с уч.НЗС (Авто)'!$YO$11:INDIRECT("'Полная ст-ть с уч.НЗС (Авто)'!YO"&amp;$J$26),$C18,'Полная ст-ть с уч.НЗС (Авто)'!WT$11:INDIRECT("'Полная ст-ть с уч.НЗС (Авто)'!WT"&amp;$J$26))/$D18)</f>
        <v>0</v>
      </c>
      <c r="WU18" s="44">
        <f ca="1">IF($D18=0,0,SUMIF('Полная ст-ть с уч.НЗС (Авто)'!$YO$11:INDIRECT("'Полная ст-ть с уч.НЗС (Авто)'!YO"&amp;$J$26),$C18,'Полная ст-ть с уч.НЗС (Авто)'!WU$11:INDIRECT("'Полная ст-ть с уч.НЗС (Авто)'!WU"&amp;$J$26))/$D18)</f>
        <v>0</v>
      </c>
      <c r="WV18" s="44">
        <f ca="1">IF($D18=0,0,SUMIF('Полная ст-ть с уч.НЗС (Авто)'!$YO$11:INDIRECT("'Полная ст-ть с уч.НЗС (Авто)'!YO"&amp;$J$26),$C18,'Полная ст-ть с уч.НЗС (Авто)'!WV$11:INDIRECT("'Полная ст-ть с уч.НЗС (Авто)'!WV"&amp;$J$26))/$D18)</f>
        <v>0</v>
      </c>
      <c r="WW18" s="44">
        <f ca="1">IF($D18=0,0,SUMIF('Полная ст-ть с уч.НЗС (Авто)'!$YO$11:INDIRECT("'Полная ст-ть с уч.НЗС (Авто)'!YO"&amp;$J$26),$C18,'Полная ст-ть с уч.НЗС (Авто)'!WW$11:INDIRECT("'Полная ст-ть с уч.НЗС (Авто)'!WW"&amp;$J$26))/$D18)</f>
        <v>0</v>
      </c>
      <c r="WX18" s="44">
        <f ca="1">IF($D18=0,0,SUMIF('Полная ст-ть с уч.НЗС (Авто)'!$YO$11:INDIRECT("'Полная ст-ть с уч.НЗС (Авто)'!YO"&amp;$J$26),$C18,'Полная ст-ть с уч.НЗС (Авто)'!WX$11:INDIRECT("'Полная ст-ть с уч.НЗС (Авто)'!WX"&amp;$J$26))/$D18)</f>
        <v>0</v>
      </c>
      <c r="WY18" s="44">
        <f ca="1">IF($D18=0,0,SUMIF('Полная ст-ть с уч.НЗС (Авто)'!$YO$11:INDIRECT("'Полная ст-ть с уч.НЗС (Авто)'!YO"&amp;$J$26),$C18,'Полная ст-ть с уч.НЗС (Авто)'!WY$11:INDIRECT("'Полная ст-ть с уч.НЗС (Авто)'!WY"&amp;$J$26))/$D18)</f>
        <v>0</v>
      </c>
      <c r="WZ18" s="44">
        <f ca="1">IF($D18=0,0,SUMIF('Полная ст-ть с уч.НЗС (Авто)'!$YO$11:INDIRECT("'Полная ст-ть с уч.НЗС (Авто)'!YO"&amp;$J$26),$C18,'Полная ст-ть с уч.НЗС (Авто)'!WZ$11:INDIRECT("'Полная ст-ть с уч.НЗС (Авто)'!WZ"&amp;$J$26))/$D18)</f>
        <v>0</v>
      </c>
      <c r="XA18" s="44">
        <f ca="1">IF($D18=0,0,SUMIF('Полная ст-ть с уч.НЗС (Авто)'!$YO$11:INDIRECT("'Полная ст-ть с уч.НЗС (Авто)'!YO"&amp;$J$26),$C18,'Полная ст-ть с уч.НЗС (Авто)'!XA$11:INDIRECT("'Полная ст-ть с уч.НЗС (Авто)'!XA"&amp;$J$26))/$D18)</f>
        <v>0</v>
      </c>
      <c r="XB18" s="44">
        <f ca="1">IF($D18=0,0,SUMIF('Полная ст-ть с уч.НЗС (Авто)'!$YO$11:INDIRECT("'Полная ст-ть с уч.НЗС (Авто)'!YO"&amp;$J$26),$C18,'Полная ст-ть с уч.НЗС (Авто)'!XB$11:INDIRECT("'Полная ст-ть с уч.НЗС (Авто)'!XB"&amp;$J$26))/$D18)</f>
        <v>0</v>
      </c>
      <c r="XC18" s="44">
        <f ca="1">IF($D18=0,0,SUMIF('Полная ст-ть с уч.НЗС (Авто)'!$YO$11:INDIRECT("'Полная ст-ть с уч.НЗС (Авто)'!YO"&amp;$J$26),$C18,'Полная ст-ть с уч.НЗС (Авто)'!XC$11:INDIRECT("'Полная ст-ть с уч.НЗС (Авто)'!XC"&amp;$J$26))/$D18)</f>
        <v>0</v>
      </c>
      <c r="XD18" s="44">
        <f ca="1">IF($D18=0,0,SUMIF('Полная ст-ть с уч.НЗС (Авто)'!$YO$11:INDIRECT("'Полная ст-ть с уч.НЗС (Авто)'!YO"&amp;$J$26),$C18,'Полная ст-ть с уч.НЗС (Авто)'!XD$11:INDIRECT("'Полная ст-ть с уч.НЗС (Авто)'!XD"&amp;$J$26))/$D18)</f>
        <v>0</v>
      </c>
      <c r="XE18" s="44">
        <f ca="1">IF($D18=0,0,SUMIF('Полная ст-ть с уч.НЗС (Авто)'!$YO$11:INDIRECT("'Полная ст-ть с уч.НЗС (Авто)'!YO"&amp;$J$26),$C18,'Полная ст-ть с уч.НЗС (Авто)'!XE$11:INDIRECT("'Полная ст-ть с уч.НЗС (Авто)'!XE"&amp;$J$26))/$D18)</f>
        <v>0</v>
      </c>
      <c r="XF18" s="44">
        <f ca="1">IF($D18=0,0,SUMIF('Полная ст-ть с уч.НЗС (Авто)'!$YO$11:INDIRECT("'Полная ст-ть с уч.НЗС (Авто)'!YO"&amp;$J$26),$C18,'Полная ст-ть с уч.НЗС (Авто)'!XF$11:INDIRECT("'Полная ст-ть с уч.НЗС (Авто)'!XF"&amp;$J$26))/$D18)</f>
        <v>0</v>
      </c>
      <c r="XG18" s="44">
        <f ca="1">IF($D18=0,0,SUMIF('Полная ст-ть с уч.НЗС (Авто)'!$YO$11:INDIRECT("'Полная ст-ть с уч.НЗС (Авто)'!YO"&amp;$J$26),$C18,'Полная ст-ть с уч.НЗС (Авто)'!XG$11:INDIRECT("'Полная ст-ть с уч.НЗС (Авто)'!XG"&amp;$J$26))/$D18)</f>
        <v>0</v>
      </c>
      <c r="XH18" s="44">
        <f ca="1">IF($D18=0,0,SUMIF('Полная ст-ть с уч.НЗС (Авто)'!$YO$11:INDIRECT("'Полная ст-ть с уч.НЗС (Авто)'!YO"&amp;$J$26),$C18,'Полная ст-ть с уч.НЗС (Авто)'!XH$11:INDIRECT("'Полная ст-ть с уч.НЗС (Авто)'!XH"&amp;$J$26))/$D18)</f>
        <v>0</v>
      </c>
      <c r="XI18" s="44">
        <f ca="1">IF($D18=0,0,SUMIF('Полная ст-ть с уч.НЗС (Авто)'!$YO$11:INDIRECT("'Полная ст-ть с уч.НЗС (Авто)'!YO"&amp;$J$26),$C18,'Полная ст-ть с уч.НЗС (Авто)'!XI$11:INDIRECT("'Полная ст-ть с уч.НЗС (Авто)'!XI"&amp;$J$26))/$D18)</f>
        <v>0</v>
      </c>
      <c r="XJ18" s="44">
        <f ca="1">IF($D18=0,0,SUMIF('Полная ст-ть с уч.НЗС (Авто)'!$YO$11:INDIRECT("'Полная ст-ть с уч.НЗС (Авто)'!YO"&amp;$J$26),$C18,'Полная ст-ть с уч.НЗС (Авто)'!XJ$11:INDIRECT("'Полная ст-ть с уч.НЗС (Авто)'!XJ"&amp;$J$26))/$D18)</f>
        <v>0</v>
      </c>
      <c r="XK18" s="44">
        <f ca="1">IF($D18=0,0,SUMIF('Полная ст-ть с уч.НЗС (Авто)'!$YO$11:INDIRECT("'Полная ст-ть с уч.НЗС (Авто)'!YO"&amp;$J$26),$C18,'Полная ст-ть с уч.НЗС (Авто)'!XK$11:INDIRECT("'Полная ст-ть с уч.НЗС (Авто)'!XK"&amp;$J$26))/$D18)</f>
        <v>0</v>
      </c>
      <c r="XL18" s="44">
        <f ca="1">IF($D18=0,0,SUMIF('Полная ст-ть с уч.НЗС (Авто)'!$YO$11:INDIRECT("'Полная ст-ть с уч.НЗС (Авто)'!YO"&amp;$J$26),$C18,'Полная ст-ть с уч.НЗС (Авто)'!XL$11:INDIRECT("'Полная ст-ть с уч.НЗС (Авто)'!XL"&amp;$J$26))/$D18)</f>
        <v>0</v>
      </c>
      <c r="XM18" s="44">
        <f ca="1">IF($D18=0,0,SUMIF('Полная ст-ть с уч.НЗС (Авто)'!$YO$11:INDIRECT("'Полная ст-ть с уч.НЗС (Авто)'!YO"&amp;$J$26),$C18,'Полная ст-ть с уч.НЗС (Авто)'!XM$11:INDIRECT("'Полная ст-ть с уч.НЗС (Авто)'!XM"&amp;$J$26))/$D18)</f>
        <v>0</v>
      </c>
      <c r="XN18" s="44">
        <f ca="1">IF($D18=0,0,SUMIF('Полная ст-ть с уч.НЗС (Авто)'!$YO$11:INDIRECT("'Полная ст-ть с уч.НЗС (Авто)'!YO"&amp;$J$26),$C18,'Полная ст-ть с уч.НЗС (Авто)'!XN$11:INDIRECT("'Полная ст-ть с уч.НЗС (Авто)'!XN"&amp;$J$26))/$D18)</f>
        <v>0</v>
      </c>
      <c r="XO18" s="44">
        <f ca="1">IF($D18=0,0,SUMIF('Полная ст-ть с уч.НЗС (Авто)'!$YO$11:INDIRECT("'Полная ст-ть с уч.НЗС (Авто)'!YO"&amp;$J$26),$C18,'Полная ст-ть с уч.НЗС (Авто)'!XO$11:INDIRECT("'Полная ст-ть с уч.НЗС (Авто)'!XO"&amp;$J$26))/$D18)</f>
        <v>0</v>
      </c>
      <c r="XP18" s="48">
        <f ca="1">IF($D18=0,0,SUMIF('Полная ст-ть с уч.НЗС (Авто)'!$YO$11:INDIRECT("'Полная ст-ть с уч.НЗС (Авто)'!YO"&amp;$J$26),$C18,'Полная ст-ть с уч.НЗС (Авто)'!XP$11:INDIRECT("'Полная ст-ть с уч.НЗС (Авто)'!XP"&amp;$J$26))/$D18)</f>
        <v>0</v>
      </c>
      <c r="XQ18" s="44">
        <f ca="1">IF($D18=0,0,SUMIF('Полная ст-ть с уч.НЗС (Авто)'!$YO$11:INDIRECT("'Полная ст-ть с уч.НЗС (Авто)'!YO"&amp;$J$26),$C18,'Полная ст-ть с уч.НЗС (Авто)'!XQ$11:INDIRECT("'Полная ст-ть с уч.НЗС (Авто)'!XQ"&amp;$J$26))/$D18)</f>
        <v>0</v>
      </c>
      <c r="XR18" s="44">
        <f ca="1">IF($D18=0,0,SUMIF('Полная ст-ть с уч.НЗС (Авто)'!$YO$11:INDIRECT("'Полная ст-ть с уч.НЗС (Авто)'!YO"&amp;$J$26),$C18,'Полная ст-ть с уч.НЗС (Авто)'!XR$11:INDIRECT("'Полная ст-ть с уч.НЗС (Авто)'!XR"&amp;$J$26))/$D18)</f>
        <v>0</v>
      </c>
      <c r="XS18" s="44">
        <f ca="1">IF($D18=0,0,SUMIF('Полная ст-ть с уч.НЗС (Авто)'!$YO$11:INDIRECT("'Полная ст-ть с уч.НЗС (Авто)'!YO"&amp;$J$26),$C18,'Полная ст-ть с уч.НЗС (Авто)'!XS$11:INDIRECT("'Полная ст-ть с уч.НЗС (Авто)'!XS"&amp;$J$26))/$D18)</f>
        <v>0</v>
      </c>
      <c r="XT18" s="44">
        <f ca="1">IF($D18=0,0,SUMIF('Полная ст-ть с уч.НЗС (Авто)'!$YO$11:INDIRECT("'Полная ст-ть с уч.НЗС (Авто)'!YO"&amp;$J$26),$C18,'Полная ст-ть с уч.НЗС (Авто)'!XT$11:INDIRECT("'Полная ст-ть с уч.НЗС (Авто)'!XT"&amp;$J$26))/$D18)</f>
        <v>0</v>
      </c>
      <c r="XU18" s="44">
        <f ca="1">IF($D18=0,0,SUMIF('Полная ст-ть с уч.НЗС (Авто)'!$YO$11:INDIRECT("'Полная ст-ть с уч.НЗС (Авто)'!YO"&amp;$J$26),$C18,'Полная ст-ть с уч.НЗС (Авто)'!XU$11:INDIRECT("'Полная ст-ть с уч.НЗС (Авто)'!XU"&amp;$J$26))/$D18)</f>
        <v>0</v>
      </c>
      <c r="XV18" s="44">
        <f ca="1">IF($D18=0,0,SUMIF('Полная ст-ть с уч.НЗС (Авто)'!$YO$11:INDIRECT("'Полная ст-ть с уч.НЗС (Авто)'!YO"&amp;$J$26),$C18,'Полная ст-ть с уч.НЗС (Авто)'!XV$11:INDIRECT("'Полная ст-ть с уч.НЗС (Авто)'!XV"&amp;$J$26))/$D18)</f>
        <v>0</v>
      </c>
      <c r="XW18" s="44">
        <f ca="1">IF($D18=0,0,SUMIF('Полная ст-ть с уч.НЗС (Авто)'!$YO$11:INDIRECT("'Полная ст-ть с уч.НЗС (Авто)'!YO"&amp;$J$26),$C18,'Полная ст-ть с уч.НЗС (Авто)'!XW$11:INDIRECT("'Полная ст-ть с уч.НЗС (Авто)'!XW"&amp;$J$26))/$D18)</f>
        <v>0</v>
      </c>
      <c r="XX18" s="44">
        <f ca="1">IF($D18=0,0,SUMIF('Полная ст-ть с уч.НЗС (Авто)'!$YO$11:INDIRECT("'Полная ст-ть с уч.НЗС (Авто)'!YO"&amp;$J$26),$C18,'Полная ст-ть с уч.НЗС (Авто)'!XX$11:INDIRECT("'Полная ст-ть с уч.НЗС (Авто)'!XX"&amp;$J$26))/$D18)</f>
        <v>0</v>
      </c>
      <c r="XY18" s="44">
        <f ca="1">IF($D18=0,0,SUMIF('Полная ст-ть с уч.НЗС (Авто)'!$YO$11:INDIRECT("'Полная ст-ть с уч.НЗС (Авто)'!YO"&amp;$J$26),$C18,'Полная ст-ть с уч.НЗС (Авто)'!XY$11:INDIRECT("'Полная ст-ть с уч.НЗС (Авто)'!XY"&amp;$J$26))/$D18)</f>
        <v>0</v>
      </c>
      <c r="XZ18" s="44">
        <f ca="1">IF($D18=0,0,SUMIF('Полная ст-ть с уч.НЗС (Авто)'!$YO$11:INDIRECT("'Полная ст-ть с уч.НЗС (Авто)'!YO"&amp;$J$26),$C18,'Полная ст-ть с уч.НЗС (Авто)'!XZ$11:INDIRECT("'Полная ст-ть с уч.НЗС (Авто)'!XZ"&amp;$J$26))/$D18)</f>
        <v>0</v>
      </c>
      <c r="YA18" s="44">
        <f ca="1">IF($D18=0,0,SUMIF('Полная ст-ть с уч.НЗС (Авто)'!$YO$11:INDIRECT("'Полная ст-ть с уч.НЗС (Авто)'!YO"&amp;$J$26),$C18,'Полная ст-ть с уч.НЗС (Авто)'!YA$11:INDIRECT("'Полная ст-ть с уч.НЗС (Авто)'!YA"&amp;$J$26))/$D18)</f>
        <v>0</v>
      </c>
      <c r="YB18" s="44">
        <f ca="1">IF($D18=0,0,SUMIF('Полная ст-ть с уч.НЗС (Авто)'!$YO$11:INDIRECT("'Полная ст-ть с уч.НЗС (Авто)'!YO"&amp;$J$26),$C18,'Полная ст-ть с уч.НЗС (Авто)'!YB$11:INDIRECT("'Полная ст-ть с уч.НЗС (Авто)'!YB"&amp;$J$26))/$D18)</f>
        <v>0</v>
      </c>
      <c r="YC18" s="44">
        <f ca="1">IF($D18=0,0,SUMIF('Полная ст-ть с уч.НЗС (Авто)'!$YO$11:INDIRECT("'Полная ст-ть с уч.НЗС (Авто)'!YO"&amp;$J$26),$C18,'Полная ст-ть с уч.НЗС (Авто)'!YC$11:INDIRECT("'Полная ст-ть с уч.НЗС (Авто)'!YC"&amp;$J$26))/$D18)</f>
        <v>0</v>
      </c>
      <c r="YD18" s="44">
        <f ca="1">IF($D18=0,0,SUMIF('Полная ст-ть с уч.НЗС (Авто)'!$YO$11:INDIRECT("'Полная ст-ть с уч.НЗС (Авто)'!YO"&amp;$J$26),$C18,'Полная ст-ть с уч.НЗС (Авто)'!YD$11:INDIRECT("'Полная ст-ть с уч.НЗС (Авто)'!YD"&amp;$J$26))/$D18)</f>
        <v>0</v>
      </c>
      <c r="YE18" s="48">
        <f ca="1">IF($D18=0,0,SUMIF('Полная ст-ть с уч.НЗС (Авто)'!$YO$11:INDIRECT("'Полная ст-ть с уч.НЗС (Авто)'!YO"&amp;$J$26),$C18,'Полная ст-ть с уч.НЗС (Авто)'!YE$11:INDIRECT("'Полная ст-ть с уч.НЗС (Авто)'!YE"&amp;$J$26))/$D18)</f>
        <v>0</v>
      </c>
      <c r="YF18" s="49"/>
      <c r="YG18" s="6"/>
    </row>
    <row r="19" spans="1:657" ht="15" customHeight="1" x14ac:dyDescent="0.25">
      <c r="A19" s="40">
        <v>9</v>
      </c>
      <c r="B19" s="41" t="s">
        <v>49</v>
      </c>
      <c r="C19" s="42" t="s">
        <v>49</v>
      </c>
      <c r="D19" s="43">
        <f ca="1">COUNTIF('Полная ст-ть с уч.НЗС (Авто)'!$YO$11:INDIRECT("'Полная ст-ть с уч.НЗС (Авто)'!YO"&amp;$J$26),C19)</f>
        <v>0</v>
      </c>
      <c r="E19" s="41"/>
      <c r="F19" s="41"/>
      <c r="G19" s="41"/>
      <c r="H19" s="41"/>
      <c r="I19" s="44">
        <f ca="1">IF($D19=0,0,SUMIF('Полная ст-ть с уч.НЗС (Авто)'!$YO$11:INDIRECT("'Полная ст-ть с уч.НЗС (Авто)'!YO"&amp;$J$26),$C19,'Полная ст-ть с уч.НЗС (Авто)'!I$11:INDIRECT("'Полная ст-ть с уч.НЗС (Авто)'!I"&amp;$J$26))/$D19)</f>
        <v>0</v>
      </c>
      <c r="J19" s="45"/>
      <c r="K19" s="44">
        <f ca="1">IF($D19=0,0,SUMIF('Полная ст-ть с уч.НЗС (Авто)'!$YO$11:INDIRECT("'Полная ст-ть с уч.НЗС (Авто)'!YO"&amp;$J$26),$C19,'Полная ст-ть с уч.НЗС (Авто)'!K$11:INDIRECT("'Полная ст-ть с уч.НЗС (Авто)'!K"&amp;$J$26))/$D19)</f>
        <v>0</v>
      </c>
      <c r="L19" s="44"/>
      <c r="M19" s="44">
        <f ca="1">IF($D19=0,0,SUMIF('Полная ст-ть с уч.НЗС (Авто)'!$YO$11:INDIRECT("'Полная ст-ть с уч.НЗС (Авто)'!YO"&amp;$J$26),$C19,'Полная ст-ть с уч.НЗС (Авто)'!M$11:INDIRECT("'Полная ст-ть с уч.НЗС (Авто)'!M"&amp;$J$26))/$D19)</f>
        <v>0</v>
      </c>
      <c r="N19" s="44"/>
      <c r="O19" s="44">
        <f ca="1">IF($D19=0,0,SUMIF('Полная ст-ть с уч.НЗС (Авто)'!$YO$11:INDIRECT("'Полная ст-ть с уч.НЗС (Авто)'!YO"&amp;$J$26),$C19,'Полная ст-ть с уч.НЗС (Авто)'!O$11:INDIRECT("'Полная ст-ть с уч.НЗС (Авто)'!O"&amp;$J$26))/$D19)</f>
        <v>0</v>
      </c>
      <c r="P19" s="44"/>
      <c r="Q19" s="44">
        <f ca="1">IF($D19=0,0,SUMIF('Полная ст-ть с уч.НЗС (Авто)'!$YO$11:INDIRECT("'Полная ст-ть с уч.НЗС (Авто)'!YO"&amp;$J$26),$C19,'Полная ст-ть с уч.НЗС (Авто)'!Q$11:INDIRECT("'Полная ст-ть с уч.НЗС (Авто)'!Q"&amp;$J$26))/$D19)</f>
        <v>0</v>
      </c>
      <c r="R19" s="44">
        <f ca="1">IF($D19=0,0,SUMIF('Полная ст-ть с уч.НЗС (Авто)'!$YO$11:INDIRECT("'Полная ст-ть с уч.НЗС (Авто)'!YO"&amp;$J$26),$C19,'Полная ст-ть с уч.НЗС (Авто)'!R$11:INDIRECT("'Полная ст-ть с уч.НЗС (Авто)'!R"&amp;$J$26))/$D19)</f>
        <v>0</v>
      </c>
      <c r="S19" s="44">
        <f ca="1">IF($D19=0,0,SUMIF('Полная ст-ть с уч.НЗС (Авто)'!$YO$11:INDIRECT("'Полная ст-ть с уч.НЗС (Авто)'!YO"&amp;$J$26),$C19,'Полная ст-ть с уч.НЗС (Авто)'!S$11:INDIRECT("'Полная ст-ть с уч.НЗС (Авто)'!S"&amp;$J$26))/$D19)</f>
        <v>0</v>
      </c>
      <c r="T19" s="44">
        <f ca="1">IF($D19=0,0,SUMIF('Полная ст-ть с уч.НЗС (Авто)'!$YO$11:INDIRECT("'Полная ст-ть с уч.НЗС (Авто)'!YO"&amp;$J$26),$C19,'Полная ст-ть с уч.НЗС (Авто)'!T$11:INDIRECT("'Полная ст-ть с уч.НЗС (Авто)'!T"&amp;$J$26))/$D19)</f>
        <v>0</v>
      </c>
      <c r="U19" s="44">
        <f ca="1">IF($D19=0,0,SUMIF('Полная ст-ть с уч.НЗС (Авто)'!$YO$11:INDIRECT("'Полная ст-ть с уч.НЗС (Авто)'!YO"&amp;$J$26),$C19,'Полная ст-ть с уч.НЗС (Авто)'!U$11:INDIRECT("'Полная ст-ть с уч.НЗС (Авто)'!U"&amp;$J$26))/$D19)</f>
        <v>0</v>
      </c>
      <c r="V19" s="44">
        <f ca="1">IF($D19=0,0,SUMIF('Полная ст-ть с уч.НЗС (Авто)'!$YO$11:INDIRECT("'Полная ст-ть с уч.НЗС (Авто)'!YO"&amp;$J$26),$C19,'Полная ст-ть с уч.НЗС (Авто)'!V$11:INDIRECT("'Полная ст-ть с уч.НЗС (Авто)'!V"&amp;$J$26))/$D19)</f>
        <v>0</v>
      </c>
      <c r="W19" s="44">
        <f ca="1">IF($D19=0,0,SUMIF('Полная ст-ть с уч.НЗС (Авто)'!$YO$11:INDIRECT("'Полная ст-ть с уч.НЗС (Авто)'!YO"&amp;$J$26),$C19,'Полная ст-ть с уч.НЗС (Авто)'!W$11:INDIRECT("'Полная ст-ть с уч.НЗС (Авто)'!W"&amp;$J$26))/$D19)</f>
        <v>0</v>
      </c>
      <c r="X19" s="44">
        <f ca="1">IF($D19=0,0,SUMIF('Полная ст-ть с уч.НЗС (Авто)'!$YO$11:INDIRECT("'Полная ст-ть с уч.НЗС (Авто)'!YO"&amp;$J$26),$C19,'Полная ст-ть с уч.НЗС (Авто)'!X$11:INDIRECT("'Полная ст-ть с уч.НЗС (Авто)'!X"&amp;$J$26))/$D19)</f>
        <v>0</v>
      </c>
      <c r="Y19" s="44">
        <f ca="1">IF($D19=0,0,SUMIF('Полная ст-ть с уч.НЗС (Авто)'!$YO$11:INDIRECT("'Полная ст-ть с уч.НЗС (Авто)'!YO"&amp;$J$26),$C19,'Полная ст-ть с уч.НЗС (Авто)'!Y$11:INDIRECT("'Полная ст-ть с уч.НЗС (Авто)'!Y"&amp;$J$26))/$D19)</f>
        <v>0</v>
      </c>
      <c r="Z19" s="44">
        <f ca="1">IF($D19=0,0,SUMIF('Полная ст-ть с уч.НЗС (Авто)'!$YO$11:INDIRECT("'Полная ст-ть с уч.НЗС (Авто)'!YO"&amp;$J$26),$C19,'Полная ст-ть с уч.НЗС (Авто)'!Z$11:INDIRECT("'Полная ст-ть с уч.НЗС (Авто)'!Z"&amp;$J$26))/$D19)</f>
        <v>0</v>
      </c>
      <c r="AA19" s="44">
        <f ca="1">IF($D19=0,0,SUMIF('Полная ст-ть с уч.НЗС (Авто)'!$YO$11:INDIRECT("'Полная ст-ть с уч.НЗС (Авто)'!YO"&amp;$J$26),$C19,'Полная ст-ть с уч.НЗС (Авто)'!AA$11:INDIRECT("'Полная ст-ть с уч.НЗС (Авто)'!AA"&amp;$J$26))/$D19)</f>
        <v>0</v>
      </c>
      <c r="AB19" s="44">
        <f ca="1">IF($D19=0,0,SUMIF('Полная ст-ть с уч.НЗС (Авто)'!$YO$11:INDIRECT("'Полная ст-ть с уч.НЗС (Авто)'!YO"&amp;$J$26),$C19,'Полная ст-ть с уч.НЗС (Авто)'!AB$11:INDIRECT("'Полная ст-ть с уч.НЗС (Авто)'!AB"&amp;$J$26))/$D19)</f>
        <v>0</v>
      </c>
      <c r="AC19" s="44">
        <f ca="1">IF($D19=0,0,SUMIF('Полная ст-ть с уч.НЗС (Авто)'!$YO$11:INDIRECT("'Полная ст-ть с уч.НЗС (Авто)'!YO"&amp;$J$26),$C19,'Полная ст-ть с уч.НЗС (Авто)'!AC$11:INDIRECT("'Полная ст-ть с уч.НЗС (Авто)'!AC"&amp;$J$26))/$D19)</f>
        <v>0</v>
      </c>
      <c r="AD19" s="44">
        <f ca="1">IF($D19=0,0,SUMIF('Полная ст-ть с уч.НЗС (Авто)'!$YO$11:INDIRECT("'Полная ст-ть с уч.НЗС (Авто)'!YO"&amp;$J$26),$C19,'Полная ст-ть с уч.НЗС (Авто)'!AD$11:INDIRECT("'Полная ст-ть с уч.НЗС (Авто)'!AD"&amp;$J$26))/$D19)</f>
        <v>0</v>
      </c>
      <c r="AE19" s="44">
        <f ca="1">IF($D19=0,0,SUMIF('Полная ст-ть с уч.НЗС (Авто)'!$YO$11:INDIRECT("'Полная ст-ть с уч.НЗС (Авто)'!YO"&amp;$J$26),$C19,'Полная ст-ть с уч.НЗС (Авто)'!AE$11:INDIRECT("'Полная ст-ть с уч.НЗС (Авто)'!AE"&amp;$J$26))/$D19)</f>
        <v>0</v>
      </c>
      <c r="AF19" s="44">
        <f ca="1">IF($D19=0,0,SUMIF('Полная ст-ть с уч.НЗС (Авто)'!$YO$11:INDIRECT("'Полная ст-ть с уч.НЗС (Авто)'!YO"&amp;$J$26),$C19,'Полная ст-ть с уч.НЗС (Авто)'!AF$11:INDIRECT("'Полная ст-ть с уч.НЗС (Авто)'!AF"&amp;$J$26))/$D19)</f>
        <v>0</v>
      </c>
      <c r="AG19" s="44">
        <f ca="1">IF($D19=0,0,SUMIF('Полная ст-ть с уч.НЗС (Авто)'!$YO$11:INDIRECT("'Полная ст-ть с уч.НЗС (Авто)'!YO"&amp;$J$26),$C19,'Полная ст-ть с уч.НЗС (Авто)'!AG$11:INDIRECT("'Полная ст-ть с уч.НЗС (Авто)'!AG"&amp;$J$26))/$D19)</f>
        <v>0</v>
      </c>
      <c r="AH19" s="44">
        <f ca="1">IF($D19=0,0,SUMIF('Полная ст-ть с уч.НЗС (Авто)'!$YO$11:INDIRECT("'Полная ст-ть с уч.НЗС (Авто)'!YO"&amp;$J$26),$C19,'Полная ст-ть с уч.НЗС (Авто)'!AH$11:INDIRECT("'Полная ст-ть с уч.НЗС (Авто)'!AH"&amp;$J$26))/$D19)</f>
        <v>0</v>
      </c>
      <c r="AI19" s="44">
        <f ca="1">IF($D19=0,0,SUMIF('Полная ст-ть с уч.НЗС (Авто)'!$YO$11:INDIRECT("'Полная ст-ть с уч.НЗС (Авто)'!YO"&amp;$J$26),$C19,'Полная ст-ть с уч.НЗС (Авто)'!AI$11:INDIRECT("'Полная ст-ть с уч.НЗС (Авто)'!AI"&amp;$J$26))/$D19)</f>
        <v>0</v>
      </c>
      <c r="AJ19" s="44">
        <f ca="1">IF($D19=0,0,SUMIF('Полная ст-ть с уч.НЗС (Авто)'!$YO$11:INDIRECT("'Полная ст-ть с уч.НЗС (Авто)'!YO"&amp;$J$26),$C19,'Полная ст-ть с уч.НЗС (Авто)'!AJ$11:INDIRECT("'Полная ст-ть с уч.НЗС (Авто)'!AJ"&amp;$J$26))/$D19)</f>
        <v>0</v>
      </c>
      <c r="AK19" s="44">
        <f ca="1">IF($D19=0,0,SUMIF('Полная ст-ть с уч.НЗС (Авто)'!$YO$11:INDIRECT("'Полная ст-ть с уч.НЗС (Авто)'!YO"&amp;$J$26),$C19,'Полная ст-ть с уч.НЗС (Авто)'!AK$11:INDIRECT("'Полная ст-ть с уч.НЗС (Авто)'!AK"&amp;$J$26))/$D19)</f>
        <v>0</v>
      </c>
      <c r="AL19" s="44">
        <f ca="1">IF($D19=0,0,SUMIF('Полная ст-ть с уч.НЗС (Авто)'!$YO$11:INDIRECT("'Полная ст-ть с уч.НЗС (Авто)'!YO"&amp;$J$26),$C19,'Полная ст-ть с уч.НЗС (Авто)'!AL$11:INDIRECT("'Полная ст-ть с уч.НЗС (Авто)'!AL"&amp;$J$26))/$D19)</f>
        <v>0</v>
      </c>
      <c r="AM19" s="44">
        <f ca="1">IF($D19=0,0,SUMIF('Полная ст-ть с уч.НЗС (Авто)'!$YO$11:INDIRECT("'Полная ст-ть с уч.НЗС (Авто)'!YO"&amp;$J$26),$C19,'Полная ст-ть с уч.НЗС (Авто)'!AM$11:INDIRECT("'Полная ст-ть с уч.НЗС (Авто)'!AM"&amp;$J$26))/$D19)</f>
        <v>0</v>
      </c>
      <c r="AN19" s="44">
        <f ca="1">IF($D19=0,0,SUMIF('Полная ст-ть с уч.НЗС (Авто)'!$YO$11:INDIRECT("'Полная ст-ть с уч.НЗС (Авто)'!YO"&amp;$J$26),$C19,'Полная ст-ть с уч.НЗС (Авто)'!AN$11:INDIRECT("'Полная ст-ть с уч.НЗС (Авто)'!AN"&amp;$J$26))/$D19)</f>
        <v>0</v>
      </c>
      <c r="AO19" s="44">
        <f ca="1">IF($D19=0,0,SUMIF('Полная ст-ть с уч.НЗС (Авто)'!$YO$11:INDIRECT("'Полная ст-ть с уч.НЗС (Авто)'!YO"&amp;$J$26),$C19,'Полная ст-ть с уч.НЗС (Авто)'!AO$11:INDIRECT("'Полная ст-ть с уч.НЗС (Авто)'!AO"&amp;$J$26))/$D19)</f>
        <v>0</v>
      </c>
      <c r="AP19" s="44">
        <f ca="1">IF($D19=0,0,SUMIF('Полная ст-ть с уч.НЗС (Авто)'!$YO$11:INDIRECT("'Полная ст-ть с уч.НЗС (Авто)'!YO"&amp;$J$26),$C19,'Полная ст-ть с уч.НЗС (Авто)'!AP$11:INDIRECT("'Полная ст-ть с уч.НЗС (Авто)'!AP"&amp;$J$26))/$D19)</f>
        <v>0</v>
      </c>
      <c r="AQ19" s="44">
        <f ca="1">IF($D19=0,0,SUMIF('Полная ст-ть с уч.НЗС (Авто)'!$YO$11:INDIRECT("'Полная ст-ть с уч.НЗС (Авто)'!YO"&amp;$J$26),$C19,'Полная ст-ть с уч.НЗС (Авто)'!AQ$11:INDIRECT("'Полная ст-ть с уч.НЗС (Авто)'!AQ"&amp;$J$26))/$D19)</f>
        <v>0</v>
      </c>
      <c r="AR19" s="46"/>
      <c r="AS19" s="46"/>
      <c r="AT19" s="47"/>
      <c r="AU19" s="47"/>
      <c r="AV19" s="47"/>
      <c r="AW19" s="47"/>
      <c r="AX19" s="44">
        <f ca="1">IF($D19=0,0,SUMIF('Полная ст-ть с уч.НЗС (Авто)'!$YO$11:INDIRECT("'Полная ст-ть с уч.НЗС (Авто)'!YO"&amp;$J$26),$C19,'Полная ст-ть с уч.НЗС (Авто)'!AX$11:INDIRECT("'Полная ст-ть с уч.НЗС (Авто)'!AX"&amp;$J$26))/$D19)</f>
        <v>0</v>
      </c>
      <c r="AY19" s="44">
        <f ca="1">IF($D19=0,0,SUMIF('Полная ст-ть с уч.НЗС (Авто)'!$YO$11:INDIRECT("'Полная ст-ть с уч.НЗС (Авто)'!YO"&amp;$J$26),$C19,'Полная ст-ть с уч.НЗС (Авто)'!AY$11:INDIRECT("'Полная ст-ть с уч.НЗС (Авто)'!AY"&amp;$J$26))/$D19)</f>
        <v>0</v>
      </c>
      <c r="AZ19" s="44">
        <f ca="1">IF($D19=0,0,SUMIF('Полная ст-ть с уч.НЗС (Авто)'!$YO$11:INDIRECT("'Полная ст-ть с уч.НЗС (Авто)'!YO"&amp;$J$26),$C19,'Полная ст-ть с уч.НЗС (Авто)'!AZ$11:INDIRECT("'Полная ст-ть с уч.НЗС (Авто)'!AZ"&amp;$J$26))/$D19)</f>
        <v>0</v>
      </c>
      <c r="BA19" s="44">
        <f ca="1">IF($D19=0,0,SUMIF('Полная ст-ть с уч.НЗС (Авто)'!$YO$11:INDIRECT("'Полная ст-ть с уч.НЗС (Авто)'!YO"&amp;$J$26),$C19,'Полная ст-ть с уч.НЗС (Авто)'!BA$11:INDIRECT("'Полная ст-ть с уч.НЗС (Авто)'!BA"&amp;$J$26))/$D19)</f>
        <v>0</v>
      </c>
      <c r="BB19" s="44">
        <f ca="1">IF($D19=0,0,SUMIF('Полная ст-ть с уч.НЗС (Авто)'!$YO$11:INDIRECT("'Полная ст-ть с уч.НЗС (Авто)'!YO"&amp;$J$26),$C19,'Полная ст-ть с уч.НЗС (Авто)'!BB$11:INDIRECT("'Полная ст-ть с уч.НЗС (Авто)'!BB"&amp;$J$26))/$D19)</f>
        <v>0</v>
      </c>
      <c r="BC19" s="44">
        <f ca="1">IF($D19=0,0,SUMIF('Полная ст-ть с уч.НЗС (Авто)'!$YO$11:INDIRECT("'Полная ст-ть с уч.НЗС (Авто)'!YO"&amp;$J$26),$C19,'Полная ст-ть с уч.НЗС (Авто)'!BC$11:INDIRECT("'Полная ст-ть с уч.НЗС (Авто)'!BC"&amp;$J$26))/$D19)</f>
        <v>0</v>
      </c>
      <c r="BD19" s="47"/>
      <c r="BE19" s="47"/>
      <c r="BF19" s="44">
        <f ca="1">IF($D19=0,0,SUMIF('Полная ст-ть с уч.НЗС (Авто)'!$YO$11:INDIRECT("'Полная ст-ть с уч.НЗС (Авто)'!YO"&amp;$J$26),$C19,'Полная ст-ть с уч.НЗС (Авто)'!BF$11:INDIRECT("'Полная ст-ть с уч.НЗС (Авто)'!BF"&amp;$J$26))/$D19)</f>
        <v>0</v>
      </c>
      <c r="BG19" s="44">
        <f ca="1">IF($D19=0,0,SUMIF('Полная ст-ть с уч.НЗС (Авто)'!$YO$11:INDIRECT("'Полная ст-ть с уч.НЗС (Авто)'!YO"&amp;$J$26),$C19,'Полная ст-ть с уч.НЗС (Авто)'!BG$11:INDIRECT("'Полная ст-ть с уч.НЗС (Авто)'!BG"&amp;$J$26))/$D19)</f>
        <v>0</v>
      </c>
      <c r="BH19" s="44">
        <f ca="1">IF($D19=0,0,SUMIF('Полная ст-ть с уч.НЗС (Авто)'!$YO$11:INDIRECT("'Полная ст-ть с уч.НЗС (Авто)'!YO"&amp;$J$26),$C19,'Полная ст-ть с уч.НЗС (Авто)'!BH$11:INDIRECT("'Полная ст-ть с уч.НЗС (Авто)'!BH"&amp;$J$26))/$D19)</f>
        <v>0</v>
      </c>
      <c r="BI19" s="44">
        <f ca="1">IF($D19=0,0,SUMIF('Полная ст-ть с уч.НЗС (Авто)'!$YO$11:INDIRECT("'Полная ст-ть с уч.НЗС (Авто)'!YO"&amp;$J$26),$C19,'Полная ст-ть с уч.НЗС (Авто)'!BI$11:INDIRECT("'Полная ст-ть с уч.НЗС (Авто)'!BI"&amp;$J$26))/$D19)</f>
        <v>0</v>
      </c>
      <c r="BJ19" s="44">
        <f ca="1">IF($D19=0,0,SUMIF('Полная ст-ть с уч.НЗС (Авто)'!$YO$11:INDIRECT("'Полная ст-ть с уч.НЗС (Авто)'!YO"&amp;$J$26),$C19,'Полная ст-ть с уч.НЗС (Авто)'!BJ$11:INDIRECT("'Полная ст-ть с уч.НЗС (Авто)'!BJ"&amp;$J$26))/$D19)</f>
        <v>0</v>
      </c>
      <c r="BK19" s="44">
        <f ca="1">IF($D19=0,0,SUMIF('Полная ст-ть с уч.НЗС (Авто)'!$YO$11:INDIRECT("'Полная ст-ть с уч.НЗС (Авто)'!YO"&amp;$J$26),$C19,'Полная ст-ть с уч.НЗС (Авто)'!BK$11:INDIRECT("'Полная ст-ть с уч.НЗС (Авто)'!BK"&amp;$J$26))/$D19)</f>
        <v>0</v>
      </c>
      <c r="BL19" s="47"/>
      <c r="BM19" s="44">
        <f ca="1">IF($D19=0,0,SUMIF('Полная ст-ть с уч.НЗС (Авто)'!$YO$11:INDIRECT("'Полная ст-ть с уч.НЗС (Авто)'!YO"&amp;$J$26),$C19,'Полная ст-ть с уч.НЗС (Авто)'!BM$11:INDIRECT("'Полная ст-ть с уч.НЗС (Авто)'!BM"&amp;$J$26))/$D19)</f>
        <v>0</v>
      </c>
      <c r="BN19" s="47"/>
      <c r="BO19" s="44"/>
      <c r="BP19" s="44"/>
      <c r="BQ19" s="44">
        <f ca="1">IF($D19=0,0,SUMIF('Полная ст-ть с уч.НЗС (Авто)'!$YO$11:INDIRECT("'Полная ст-ть с уч.НЗС (Авто)'!YO"&amp;$J$26),$C19,'Полная ст-ть с уч.НЗС (Авто)'!BQ$11:INDIRECT("'Полная ст-ть с уч.НЗС (Авто)'!BQ"&amp;$J$26))/$D19)</f>
        <v>0</v>
      </c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>
        <f ca="1">IF($D19=0,0,SUMIF('Полная ст-ть с уч.НЗС (Авто)'!$YO$11:INDIRECT("'Полная ст-ть с уч.НЗС (Авто)'!YO"&amp;$J$26),$C19,'Полная ст-ть с уч.НЗС (Авто)'!CK$11:INDIRECT("'Полная ст-ть с уч.НЗС (Авто)'!CK"&amp;$J$26))/$D19)</f>
        <v>0</v>
      </c>
      <c r="CL19" s="44">
        <f ca="1">IF($D19=0,0,SUMIF('Полная ст-ть с уч.НЗС (Авто)'!$YO$11:INDIRECT("'Полная ст-ть с уч.НЗС (Авто)'!YO"&amp;$J$26),$C19,'Полная ст-ть с уч.НЗС (Авто)'!CL$11:INDIRECT("'Полная ст-ть с уч.НЗС (Авто)'!CL"&amp;$J$26))/$D19)</f>
        <v>0</v>
      </c>
      <c r="CM19" s="44">
        <f ca="1">IF($D19=0,0,SUMIF('Полная ст-ть с уч.НЗС (Авто)'!$YO$11:INDIRECT("'Полная ст-ть с уч.НЗС (Авто)'!YO"&amp;$J$26),$C19,'Полная ст-ть с уч.НЗС (Авто)'!CM$11:INDIRECT("'Полная ст-ть с уч.НЗС (Авто)'!CM"&amp;$J$26))/$D19)</f>
        <v>0</v>
      </c>
      <c r="CN19" s="44">
        <f ca="1">IF($D19=0,0,SUMIF('Полная ст-ть с уч.НЗС (Авто)'!$YO$11:INDIRECT("'Полная ст-ть с уч.НЗС (Авто)'!YO"&amp;$J$26),$C19,'Полная ст-ть с уч.НЗС (Авто)'!CN$11:INDIRECT("'Полная ст-ть с уч.НЗС (Авто)'!CN"&amp;$J$26))/$D19)</f>
        <v>0</v>
      </c>
      <c r="CO19" s="44">
        <f ca="1">IF($D19=0,0,SUMIF('Полная ст-ть с уч.НЗС (Авто)'!$YO$11:INDIRECT("'Полная ст-ть с уч.НЗС (Авто)'!YO"&amp;$J$26),$C19,'Полная ст-ть с уч.НЗС (Авто)'!CO$11:INDIRECT("'Полная ст-ть с уч.НЗС (Авто)'!CO"&amp;$J$26))/$D19)</f>
        <v>0</v>
      </c>
      <c r="CP19" s="44">
        <f ca="1">IF($D19=0,0,SUMIF('Полная ст-ть с уч.НЗС (Авто)'!$YO$11:INDIRECT("'Полная ст-ть с уч.НЗС (Авто)'!YO"&amp;$J$26),$C19,'Полная ст-ть с уч.НЗС (Авто)'!CP$11:INDIRECT("'Полная ст-ть с уч.НЗС (Авто)'!CP"&amp;$J$26))/$D19)</f>
        <v>0</v>
      </c>
      <c r="CQ19" s="44">
        <f ca="1">IF($D19=0,0,SUMIF('Полная ст-ть с уч.НЗС (Авто)'!$YO$11:INDIRECT("'Полная ст-ть с уч.НЗС (Авто)'!YO"&amp;$J$26),$C19,'Полная ст-ть с уч.НЗС (Авто)'!CQ$11:INDIRECT("'Полная ст-ть с уч.НЗС (Авто)'!CQ"&amp;$J$26))/$D19)</f>
        <v>0</v>
      </c>
      <c r="CR19" s="44">
        <f ca="1">IF($D19=0,0,SUMIF('Полная ст-ть с уч.НЗС (Авто)'!$YO$11:INDIRECT("'Полная ст-ть с уч.НЗС (Авто)'!YO"&amp;$J$26),$C19,'Полная ст-ть с уч.НЗС (Авто)'!CR$11:INDIRECT("'Полная ст-ть с уч.НЗС (Авто)'!CR"&amp;$J$26))/$D19)</f>
        <v>0</v>
      </c>
      <c r="CS19" s="44">
        <f ca="1">IF($D19=0,0,SUMIF('Полная ст-ть с уч.НЗС (Авто)'!$YO$11:INDIRECT("'Полная ст-ть с уч.НЗС (Авто)'!YO"&amp;$J$26),$C19,'Полная ст-ть с уч.НЗС (Авто)'!CS$11:INDIRECT("'Полная ст-ть с уч.НЗС (Авто)'!CS"&amp;$J$26))/$D19)</f>
        <v>0</v>
      </c>
      <c r="CT19" s="44">
        <f ca="1">IF($D19=0,0,SUMIF('Полная ст-ть с уч.НЗС (Авто)'!$YO$11:INDIRECT("'Полная ст-ть с уч.НЗС (Авто)'!YO"&amp;$J$26),$C19,'Полная ст-ть с уч.НЗС (Авто)'!CT$11:INDIRECT("'Полная ст-ть с уч.НЗС (Авто)'!CT"&amp;$J$26))/$D19)</f>
        <v>0</v>
      </c>
      <c r="CU19" s="44">
        <f ca="1">IF($D19=0,0,SUMIF('Полная ст-ть с уч.НЗС (Авто)'!$YO$11:INDIRECT("'Полная ст-ть с уч.НЗС (Авто)'!YO"&amp;$J$26),$C19,'Полная ст-ть с уч.НЗС (Авто)'!CU$11:INDIRECT("'Полная ст-ть с уч.НЗС (Авто)'!CU"&amp;$J$26))/$D19)</f>
        <v>0</v>
      </c>
      <c r="CV19" s="44">
        <f ca="1">IF($D19=0,0,SUMIF('Полная ст-ть с уч.НЗС (Авто)'!$YO$11:INDIRECT("'Полная ст-ть с уч.НЗС (Авто)'!YO"&amp;$J$26),$C19,'Полная ст-ть с уч.НЗС (Авто)'!CV$11:INDIRECT("'Полная ст-ть с уч.НЗС (Авто)'!CV"&amp;$J$26))/$D19)</f>
        <v>0</v>
      </c>
      <c r="CW19" s="44">
        <f ca="1">IF($D19=0,0,SUMIF('Полная ст-ть с уч.НЗС (Авто)'!$YO$11:INDIRECT("'Полная ст-ть с уч.НЗС (Авто)'!YO"&amp;$J$26),$C19,'Полная ст-ть с уч.НЗС (Авто)'!CW$11:INDIRECT("'Полная ст-ть с уч.НЗС (Авто)'!CW"&amp;$J$26))/$D19)</f>
        <v>0</v>
      </c>
      <c r="CX19" s="44">
        <f ca="1">IF($D19=0,0,SUMIF('Полная ст-ть с уч.НЗС (Авто)'!$YO$11:INDIRECT("'Полная ст-ть с уч.НЗС (Авто)'!YO"&amp;$J$26),$C19,'Полная ст-ть с уч.НЗС (Авто)'!CX$11:INDIRECT("'Полная ст-ть с уч.НЗС (Авто)'!CX"&amp;$J$26))/$D19)</f>
        <v>0</v>
      </c>
      <c r="CY19" s="44">
        <f ca="1">IF($D19=0,0,SUMIF('Полная ст-ть с уч.НЗС (Авто)'!$YO$11:INDIRECT("'Полная ст-ть с уч.НЗС (Авто)'!YO"&amp;$J$26),$C19,'Полная ст-ть с уч.НЗС (Авто)'!CY$11:INDIRECT("'Полная ст-ть с уч.НЗС (Авто)'!CY"&amp;$J$26))/$D19)</f>
        <v>0</v>
      </c>
      <c r="CZ19" s="44">
        <f ca="1">IF($D19=0,0,SUMIF('Полная ст-ть с уч.НЗС (Авто)'!$YO$11:INDIRECT("'Полная ст-ть с уч.НЗС (Авто)'!YO"&amp;$J$26),$C19,'Полная ст-ть с уч.НЗС (Авто)'!CZ$11:INDIRECT("'Полная ст-ть с уч.НЗС (Авто)'!CZ"&amp;$J$26))/$D19)</f>
        <v>0</v>
      </c>
      <c r="DA19" s="44">
        <f ca="1">IF($D19=0,0,SUMIF('Полная ст-ть с уч.НЗС (Авто)'!$YO$11:INDIRECT("'Полная ст-ть с уч.НЗС (Авто)'!YO"&amp;$J$26),$C19,'Полная ст-ть с уч.НЗС (Авто)'!DA$11:INDIRECT("'Полная ст-ть с уч.НЗС (Авто)'!DA"&amp;$J$26))/$D19)</f>
        <v>0</v>
      </c>
      <c r="DB19" s="44">
        <f ca="1">IF($D19=0,0,SUMIF('Полная ст-ть с уч.НЗС (Авто)'!$YO$11:INDIRECT("'Полная ст-ть с уч.НЗС (Авто)'!YO"&amp;$J$26),$C19,'Полная ст-ть с уч.НЗС (Авто)'!DB$11:INDIRECT("'Полная ст-ть с уч.НЗС (Авто)'!DB"&amp;$J$26))/$D19)</f>
        <v>0</v>
      </c>
      <c r="DC19" s="44">
        <f ca="1">IF($D19=0,0,SUMIF('Полная ст-ть с уч.НЗС (Авто)'!$YO$11:INDIRECT("'Полная ст-ть с уч.НЗС (Авто)'!YO"&amp;$J$26),$C19,'Полная ст-ть с уч.НЗС (Авто)'!DC$11:INDIRECT("'Полная ст-ть с уч.НЗС (Авто)'!DC"&amp;$J$26))/$D19)</f>
        <v>0</v>
      </c>
      <c r="DD19" s="44"/>
      <c r="DE19" s="44">
        <f ca="1">IF($D19=0,0,SUMIF('Полная ст-ть с уч.НЗС (Авто)'!$YO$11:INDIRECT("'Полная ст-ть с уч.НЗС (Авто)'!YO"&amp;$J$26),$C19,'Полная ст-ть с уч.НЗС (Авто)'!DE$11:INDIRECT("'Полная ст-ть с уч.НЗС (Авто)'!DE"&amp;$J$26))/$D19)</f>
        <v>0</v>
      </c>
      <c r="DF19" s="44"/>
      <c r="DG19" s="44">
        <f ca="1">IF($D19=0,0,SUMIF('Полная ст-ть с уч.НЗС (Авто)'!$YO$11:INDIRECT("'Полная ст-ть с уч.НЗС (Авто)'!YO"&amp;$J$26),$C19,'Полная ст-ть с уч.НЗС (Авто)'!DG$11:INDIRECT("'Полная ст-ть с уч.НЗС (Авто)'!DG"&amp;$J$26))/$D19)</f>
        <v>0</v>
      </c>
      <c r="DH19" s="44">
        <f ca="1">IF($D19=0,0,SUMIF('Полная ст-ть с уч.НЗС (Авто)'!$YO$11:INDIRECT("'Полная ст-ть с уч.НЗС (Авто)'!YO"&amp;$J$26),$C19,'Полная ст-ть с уч.НЗС (Авто)'!DH$11:INDIRECT("'Полная ст-ть с уч.НЗС (Авто)'!DH"&amp;$J$26))/$D19)</f>
        <v>0</v>
      </c>
      <c r="DI19" s="44">
        <f ca="1">IF($D19=0,0,SUMIF('Полная ст-ть с уч.НЗС (Авто)'!$YO$11:INDIRECT("'Полная ст-ть с уч.НЗС (Авто)'!YO"&amp;$J$26),$C19,'Полная ст-ть с уч.НЗС (Авто)'!DI$11:INDIRECT("'Полная ст-ть с уч.НЗС (Авто)'!DI"&amp;$J$26))/$D19)</f>
        <v>0</v>
      </c>
      <c r="DJ19" s="44">
        <f ca="1">IF($D19=0,0,SUMIF('Полная ст-ть с уч.НЗС (Авто)'!$YO$11:INDIRECT("'Полная ст-ть с уч.НЗС (Авто)'!YO"&amp;$J$26),$C19,'Полная ст-ть с уч.НЗС (Авто)'!DJ$11:INDIRECT("'Полная ст-ть с уч.НЗС (Авто)'!DJ"&amp;$J$26))/$D19)</f>
        <v>0</v>
      </c>
      <c r="DK19" s="44">
        <f ca="1">IF($D19=0,0,SUMIF('Полная ст-ть с уч.НЗС (Авто)'!$YO$11:INDIRECT("'Полная ст-ть с уч.НЗС (Авто)'!YO"&amp;$J$26),$C19,'Полная ст-ть с уч.НЗС (Авто)'!DK$11:INDIRECT("'Полная ст-ть с уч.НЗС (Авто)'!DK"&amp;$J$26))/$D19)</f>
        <v>0</v>
      </c>
      <c r="DL19" s="44">
        <f ca="1">IF($D19=0,0,SUMIF('Полная ст-ть с уч.НЗС (Авто)'!$YO$11:INDIRECT("'Полная ст-ть с уч.НЗС (Авто)'!YO"&amp;$J$26),$C19,'Полная ст-ть с уч.НЗС (Авто)'!DL$11:INDIRECT("'Полная ст-ть с уч.НЗС (Авто)'!DL"&amp;$J$26))/$D19)</f>
        <v>0</v>
      </c>
      <c r="DM19" s="44">
        <f ca="1">IF($D19=0,0,SUMIF('Полная ст-ть с уч.НЗС (Авто)'!$YO$11:INDIRECT("'Полная ст-ть с уч.НЗС (Авто)'!YO"&amp;$J$26),$C19,'Полная ст-ть с уч.НЗС (Авто)'!DM$11:INDIRECT("'Полная ст-ть с уч.НЗС (Авто)'!DM"&amp;$J$26))/$D19)</f>
        <v>0</v>
      </c>
      <c r="DN19" s="44">
        <f ca="1">IF($D19=0,0,SUMIF('Полная ст-ть с уч.НЗС (Авто)'!$YO$11:INDIRECT("'Полная ст-ть с уч.НЗС (Авто)'!YO"&amp;$J$26),$C19,'Полная ст-ть с уч.НЗС (Авто)'!DN$11:INDIRECT("'Полная ст-ть с уч.НЗС (Авто)'!DN"&amp;$J$26))/$D19)</f>
        <v>0</v>
      </c>
      <c r="DO19" s="44">
        <f ca="1">IF($D19=0,0,SUMIF('Полная ст-ть с уч.НЗС (Авто)'!$YO$11:INDIRECT("'Полная ст-ть с уч.НЗС (Авто)'!YO"&amp;$J$26),$C19,'Полная ст-ть с уч.НЗС (Авто)'!DO$11:INDIRECT("'Полная ст-ть с уч.НЗС (Авто)'!DO"&amp;$J$26))/$D19)</f>
        <v>0</v>
      </c>
      <c r="DP19" s="44">
        <f ca="1">IF($D19=0,0,SUMIF('Полная ст-ть с уч.НЗС (Авто)'!$YO$11:INDIRECT("'Полная ст-ть с уч.НЗС (Авто)'!YO"&amp;$J$26),$C19,'Полная ст-ть с уч.НЗС (Авто)'!DP$11:INDIRECT("'Полная ст-ть с уч.НЗС (Авто)'!DP"&amp;$J$26))/$D19)</f>
        <v>0</v>
      </c>
      <c r="DQ19" s="44">
        <f ca="1">IF($D19=0,0,SUMIF('Полная ст-ть с уч.НЗС (Авто)'!$YO$11:INDIRECT("'Полная ст-ть с уч.НЗС (Авто)'!YO"&amp;$J$26),$C19,'Полная ст-ть с уч.НЗС (Авто)'!DQ$11:INDIRECT("'Полная ст-ть с уч.НЗС (Авто)'!DQ"&amp;$J$26))/$D19)</f>
        <v>0</v>
      </c>
      <c r="DR19" s="44">
        <f ca="1">IF($D19=0,0,SUMIF('Полная ст-ть с уч.НЗС (Авто)'!$YO$11:INDIRECT("'Полная ст-ть с уч.НЗС (Авто)'!YO"&amp;$J$26),$C19,'Полная ст-ть с уч.НЗС (Авто)'!DR$11:INDIRECT("'Полная ст-ть с уч.НЗС (Авто)'!DR"&amp;$J$26))/$D19)</f>
        <v>0</v>
      </c>
      <c r="DS19" s="44">
        <f ca="1">IF($D19=0,0,SUMIF('Полная ст-ть с уч.НЗС (Авто)'!$YO$11:INDIRECT("'Полная ст-ть с уч.НЗС (Авто)'!YO"&amp;$J$26),$C19,'Полная ст-ть с уч.НЗС (Авто)'!DS$11:INDIRECT("'Полная ст-ть с уч.НЗС (Авто)'!DS"&amp;$J$26))/$D19)</f>
        <v>0</v>
      </c>
      <c r="DT19" s="44">
        <f ca="1">IF($D19=0,0,SUMIF('Полная ст-ть с уч.НЗС (Авто)'!$YO$11:INDIRECT("'Полная ст-ть с уч.НЗС (Авто)'!YO"&amp;$J$26),$C19,'Полная ст-ть с уч.НЗС (Авто)'!DT$11:INDIRECT("'Полная ст-ть с уч.НЗС (Авто)'!DT"&amp;$J$26))/$D19)</f>
        <v>0</v>
      </c>
      <c r="DU19" s="44">
        <f ca="1">IF($D19=0,0,SUMIF('Полная ст-ть с уч.НЗС (Авто)'!$YO$11:INDIRECT("'Полная ст-ть с уч.НЗС (Авто)'!YO"&amp;$J$26),$C19,'Полная ст-ть с уч.НЗС (Авто)'!DU$11:INDIRECT("'Полная ст-ть с уч.НЗС (Авто)'!DU"&amp;$J$26))/$D19)</f>
        <v>0</v>
      </c>
      <c r="DV19" s="44">
        <f ca="1">IF($D19=0,0,SUMIF('Полная ст-ть с уч.НЗС (Авто)'!$YO$11:INDIRECT("'Полная ст-ть с уч.НЗС (Авто)'!YO"&amp;$J$26),$C19,'Полная ст-ть с уч.НЗС (Авто)'!DV$11:INDIRECT("'Полная ст-ть с уч.НЗС (Авто)'!DV"&amp;$J$26))/$D19)</f>
        <v>0</v>
      </c>
      <c r="DW19" s="44">
        <f ca="1">IF($D19=0,0,SUMIF('Полная ст-ть с уч.НЗС (Авто)'!$YO$11:INDIRECT("'Полная ст-ть с уч.НЗС (Авто)'!YO"&amp;$J$26),$C19,'Полная ст-ть с уч.НЗС (Авто)'!DW$11:INDIRECT("'Полная ст-ть с уч.НЗС (Авто)'!DW"&amp;$J$26))/$D19)</f>
        <v>0</v>
      </c>
      <c r="DX19" s="44">
        <f ca="1">IF($D19=0,0,SUMIF('Полная ст-ть с уч.НЗС (Авто)'!$YO$11:INDIRECT("'Полная ст-ть с уч.НЗС (Авто)'!YO"&amp;$J$26),$C19,'Полная ст-ть с уч.НЗС (Авто)'!DX$11:INDIRECT("'Полная ст-ть с уч.НЗС (Авто)'!DX"&amp;$J$26))/$D19)</f>
        <v>0</v>
      </c>
      <c r="DY19" s="44">
        <f ca="1">IF($D19=0,0,SUMIF('Полная ст-ть с уч.НЗС (Авто)'!$YO$11:INDIRECT("'Полная ст-ть с уч.НЗС (Авто)'!YO"&amp;$J$26),$C19,'Полная ст-ть с уч.НЗС (Авто)'!DY$11:INDIRECT("'Полная ст-ть с уч.НЗС (Авто)'!DY"&amp;$J$26))/$D19)</f>
        <v>0</v>
      </c>
      <c r="DZ19" s="44">
        <f ca="1">IF($D19=0,0,SUMIF('Полная ст-ть с уч.НЗС (Авто)'!$YO$11:INDIRECT("'Полная ст-ть с уч.НЗС (Авто)'!YO"&amp;$J$26),$C19,'Полная ст-ть с уч.НЗС (Авто)'!DZ$11:INDIRECT("'Полная ст-ть с уч.НЗС (Авто)'!DZ"&amp;$J$26))/$D19)</f>
        <v>0</v>
      </c>
      <c r="EA19" s="44">
        <f ca="1">IF($D19=0,0,SUMIF('Полная ст-ть с уч.НЗС (Авто)'!$YO$11:INDIRECT("'Полная ст-ть с уч.НЗС (Авто)'!YO"&amp;$J$26),$C19,'Полная ст-ть с уч.НЗС (Авто)'!EA$11:INDIRECT("'Полная ст-ть с уч.НЗС (Авто)'!EA"&amp;$J$26))/$D19)</f>
        <v>0</v>
      </c>
      <c r="EB19" s="44">
        <f ca="1">IF($D19=0,0,SUMIF('Полная ст-ть с уч.НЗС (Авто)'!$YO$11:INDIRECT("'Полная ст-ть с уч.НЗС (Авто)'!YO"&amp;$J$26),$C19,'Полная ст-ть с уч.НЗС (Авто)'!EB$11:INDIRECT("'Полная ст-ть с уч.НЗС (Авто)'!EB"&amp;$J$26))/$D19)</f>
        <v>0</v>
      </c>
      <c r="EC19" s="44">
        <f ca="1">IF($D19=0,0,SUMIF('Полная ст-ть с уч.НЗС (Авто)'!$YO$11:INDIRECT("'Полная ст-ть с уч.НЗС (Авто)'!YO"&amp;$J$26),$C19,'Полная ст-ть с уч.НЗС (Авто)'!EC$11:INDIRECT("'Полная ст-ть с уч.НЗС (Авто)'!EC"&amp;$J$26))/$D19)</f>
        <v>0</v>
      </c>
      <c r="ED19" s="44">
        <f ca="1">IF($D19=0,0,SUMIF('Полная ст-ть с уч.НЗС (Авто)'!$YO$11:INDIRECT("'Полная ст-ть с уч.НЗС (Авто)'!YO"&amp;$J$26),$C19,'Полная ст-ть с уч.НЗС (Авто)'!ED$11:INDIRECT("'Полная ст-ть с уч.НЗС (Авто)'!ED"&amp;$J$26))/$D19)</f>
        <v>0</v>
      </c>
      <c r="EE19" s="44">
        <f ca="1">IF($D19=0,0,SUMIF('Полная ст-ть с уч.НЗС (Авто)'!$YO$11:INDIRECT("'Полная ст-ть с уч.НЗС (Авто)'!YO"&amp;$J$26),$C19,'Полная ст-ть с уч.НЗС (Авто)'!EE$11:INDIRECT("'Полная ст-ть с уч.НЗС (Авто)'!EE"&amp;$J$26))/$D19)</f>
        <v>0</v>
      </c>
      <c r="EF19" s="44">
        <f ca="1">IF($D19=0,0,SUMIF('Полная ст-ть с уч.НЗС (Авто)'!$YO$11:INDIRECT("'Полная ст-ть с уч.НЗС (Авто)'!YO"&amp;$J$26),$C19,'Полная ст-ть с уч.НЗС (Авто)'!EF$11:INDIRECT("'Полная ст-ть с уч.НЗС (Авто)'!EF"&amp;$J$26))/$D19)</f>
        <v>0</v>
      </c>
      <c r="EG19" s="44">
        <f ca="1">IF($D19=0,0,SUMIF('Полная ст-ть с уч.НЗС (Авто)'!$YO$11:INDIRECT("'Полная ст-ть с уч.НЗС (Авто)'!YO"&amp;$J$26),$C19,'Полная ст-ть с уч.НЗС (Авто)'!EG$11:INDIRECT("'Полная ст-ть с уч.НЗС (Авто)'!EG"&amp;$J$26))/$D19)</f>
        <v>0</v>
      </c>
      <c r="EH19" s="44">
        <f ca="1">IF($D19=0,0,SUMIF('Полная ст-ть с уч.НЗС (Авто)'!$YO$11:INDIRECT("'Полная ст-ть с уч.НЗС (Авто)'!YO"&amp;$J$26),$C19,'Полная ст-ть с уч.НЗС (Авто)'!EH$11:INDIRECT("'Полная ст-ть с уч.НЗС (Авто)'!EH"&amp;$J$26))/$D19)</f>
        <v>0</v>
      </c>
      <c r="EI19" s="44">
        <f ca="1">IF($D19=0,0,SUMIF('Полная ст-ть с уч.НЗС (Авто)'!$YO$11:INDIRECT("'Полная ст-ть с уч.НЗС (Авто)'!YO"&amp;$J$26),$C19,'Полная ст-ть с уч.НЗС (Авто)'!EI$11:INDIRECT("'Полная ст-ть с уч.НЗС (Авто)'!EI"&amp;$J$26))/$D19)</f>
        <v>0</v>
      </c>
      <c r="EJ19" s="44">
        <f ca="1">IF($D19=0,0,SUMIF('Полная ст-ть с уч.НЗС (Авто)'!$YO$11:INDIRECT("'Полная ст-ть с уч.НЗС (Авто)'!YO"&amp;$J$26),$C19,'Полная ст-ть с уч.НЗС (Авто)'!EJ$11:INDIRECT("'Полная ст-ть с уч.НЗС (Авто)'!EJ"&amp;$J$26))/$D19)</f>
        <v>0</v>
      </c>
      <c r="EK19" s="44">
        <f ca="1">IF($D19=0,0,SUMIF('Полная ст-ть с уч.НЗС (Авто)'!$YO$11:INDIRECT("'Полная ст-ть с уч.НЗС (Авто)'!YO"&amp;$J$26),$C19,'Полная ст-ть с уч.НЗС (Авто)'!EK$11:INDIRECT("'Полная ст-ть с уч.НЗС (Авто)'!EK"&amp;$J$26))/$D19)</f>
        <v>0</v>
      </c>
      <c r="EL19" s="44">
        <f ca="1">IF($D19=0,0,SUMIF('Полная ст-ть с уч.НЗС (Авто)'!$YO$11:INDIRECT("'Полная ст-ть с уч.НЗС (Авто)'!YO"&amp;$J$26),$C19,'Полная ст-ть с уч.НЗС (Авто)'!EL$11:INDIRECT("'Полная ст-ть с уч.НЗС (Авто)'!EL"&amp;$J$26))/$D19)</f>
        <v>0</v>
      </c>
      <c r="EM19" s="44">
        <f ca="1">IF($D19=0,0,SUMIF('Полная ст-ть с уч.НЗС (Авто)'!$YO$11:INDIRECT("'Полная ст-ть с уч.НЗС (Авто)'!YO"&amp;$J$26),$C19,'Полная ст-ть с уч.НЗС (Авто)'!EM$11:INDIRECT("'Полная ст-ть с уч.НЗС (Авто)'!EM"&amp;$J$26))/$D19)</f>
        <v>0</v>
      </c>
      <c r="EN19" s="44">
        <f ca="1">IF($D19=0,0,SUMIF('Полная ст-ть с уч.НЗС (Авто)'!$YO$11:INDIRECT("'Полная ст-ть с уч.НЗС (Авто)'!YO"&amp;$J$26),$C19,'Полная ст-ть с уч.НЗС (Авто)'!EN$11:INDIRECT("'Полная ст-ть с уч.НЗС (Авто)'!EN"&amp;$J$26))/$D19)</f>
        <v>0</v>
      </c>
      <c r="EO19" s="44">
        <f ca="1">IF($D19=0,0,SUMIF('Полная ст-ть с уч.НЗС (Авто)'!$YO$11:INDIRECT("'Полная ст-ть с уч.НЗС (Авто)'!YO"&amp;$J$26),$C19,'Полная ст-ть с уч.НЗС (Авто)'!EO$11:INDIRECT("'Полная ст-ть с уч.НЗС (Авто)'!EO"&amp;$J$26))/$D19)</f>
        <v>0</v>
      </c>
      <c r="EP19" s="44">
        <f ca="1">IF($D19=0,0,SUMIF('Полная ст-ть с уч.НЗС (Авто)'!$YO$11:INDIRECT("'Полная ст-ть с уч.НЗС (Авто)'!YO"&amp;$J$26),$C19,'Полная ст-ть с уч.НЗС (Авто)'!EP$11:INDIRECT("'Полная ст-ть с уч.НЗС (Авто)'!EP"&amp;$J$26))/$D19)</f>
        <v>0</v>
      </c>
      <c r="EQ19" s="44">
        <f ca="1">IF($D19=0,0,SUMIF('Полная ст-ть с уч.НЗС (Авто)'!$YO$11:INDIRECT("'Полная ст-ть с уч.НЗС (Авто)'!YO"&amp;$J$26),$C19,'Полная ст-ть с уч.НЗС (Авто)'!EQ$11:INDIRECT("'Полная ст-ть с уч.НЗС (Авто)'!EQ"&amp;$J$26))/$D19)</f>
        <v>0</v>
      </c>
      <c r="ER19" s="44">
        <f ca="1">IF($D19=0,0,SUMIF('Полная ст-ть с уч.НЗС (Авто)'!$YO$11:INDIRECT("'Полная ст-ть с уч.НЗС (Авто)'!YO"&amp;$J$26),$C19,'Полная ст-ть с уч.НЗС (Авто)'!ER$11:INDIRECT("'Полная ст-ть с уч.НЗС (Авто)'!ER"&amp;$J$26))/$D19)</f>
        <v>0</v>
      </c>
      <c r="ES19" s="44">
        <f ca="1">IF($D19=0,0,SUMIF('Полная ст-ть с уч.НЗС (Авто)'!$YO$11:INDIRECT("'Полная ст-ть с уч.НЗС (Авто)'!YO"&amp;$J$26),$C19,'Полная ст-ть с уч.НЗС (Авто)'!ES$11:INDIRECT("'Полная ст-ть с уч.НЗС (Авто)'!ES"&amp;$J$26))/$D19)</f>
        <v>0</v>
      </c>
      <c r="ET19" s="44">
        <f ca="1">IF($D19=0,0,SUMIF('Полная ст-ть с уч.НЗС (Авто)'!$YO$11:INDIRECT("'Полная ст-ть с уч.НЗС (Авто)'!YO"&amp;$J$26),$C19,'Полная ст-ть с уч.НЗС (Авто)'!ET$11:INDIRECT("'Полная ст-ть с уч.НЗС (Авто)'!ET"&amp;$J$26))/$D19)</f>
        <v>0</v>
      </c>
      <c r="EU19" s="44">
        <f ca="1">IF($D19=0,0,SUMIF('Полная ст-ть с уч.НЗС (Авто)'!$YO$11:INDIRECT("'Полная ст-ть с уч.НЗС (Авто)'!YO"&amp;$J$26),$C19,'Полная ст-ть с уч.НЗС (Авто)'!EU$11:INDIRECT("'Полная ст-ть с уч.НЗС (Авто)'!EU"&amp;$J$26))/$D19)</f>
        <v>0</v>
      </c>
      <c r="EV19" s="44">
        <f ca="1">IF($D19=0,0,SUMIF('Полная ст-ть с уч.НЗС (Авто)'!$YO$11:INDIRECT("'Полная ст-ть с уч.НЗС (Авто)'!YO"&amp;$J$26),$C19,'Полная ст-ть с уч.НЗС (Авто)'!EV$11:INDIRECT("'Полная ст-ть с уч.НЗС (Авто)'!EV"&amp;$J$26))/$D19)</f>
        <v>0</v>
      </c>
      <c r="EW19" s="44">
        <f ca="1">IF($D19=0,0,SUMIF('Полная ст-ть с уч.НЗС (Авто)'!$YO$11:INDIRECT("'Полная ст-ть с уч.НЗС (Авто)'!YO"&amp;$J$26),$C19,'Полная ст-ть с уч.НЗС (Авто)'!EW$11:INDIRECT("'Полная ст-ть с уч.НЗС (Авто)'!EW"&amp;$J$26))/$D19)</f>
        <v>0</v>
      </c>
      <c r="EX19" s="44">
        <f ca="1">IF($D19=0,0,SUMIF('Полная ст-ть с уч.НЗС (Авто)'!$YO$11:INDIRECT("'Полная ст-ть с уч.НЗС (Авто)'!YO"&amp;$J$26),$C19,'Полная ст-ть с уч.НЗС (Авто)'!EX$11:INDIRECT("'Полная ст-ть с уч.НЗС (Авто)'!EX"&amp;$J$26))/$D19)</f>
        <v>0</v>
      </c>
      <c r="EY19" s="44">
        <f ca="1">IF($D19=0,0,SUMIF('Полная ст-ть с уч.НЗС (Авто)'!$YO$11:INDIRECT("'Полная ст-ть с уч.НЗС (Авто)'!YO"&amp;$J$26),$C19,'Полная ст-ть с уч.НЗС (Авто)'!EY$11:INDIRECT("'Полная ст-ть с уч.НЗС (Авто)'!EY"&amp;$J$26))/$D19)</f>
        <v>0</v>
      </c>
      <c r="EZ19" s="44">
        <f ca="1">IF($D19=0,0,SUMIF('Полная ст-ть с уч.НЗС (Авто)'!$YO$11:INDIRECT("'Полная ст-ть с уч.НЗС (Авто)'!YO"&amp;$J$26),$C19,'Полная ст-ть с уч.НЗС (Авто)'!EZ$11:INDIRECT("'Полная ст-ть с уч.НЗС (Авто)'!EZ"&amp;$J$26))/$D19)</f>
        <v>0</v>
      </c>
      <c r="FA19" s="44">
        <f ca="1">IF($D19=0,0,SUMIF('Полная ст-ть с уч.НЗС (Авто)'!$YO$11:INDIRECT("'Полная ст-ть с уч.НЗС (Авто)'!YO"&amp;$J$26),$C19,'Полная ст-ть с уч.НЗС (Авто)'!FA$11:INDIRECT("'Полная ст-ть с уч.НЗС (Авто)'!FA"&amp;$J$26))/$D19)</f>
        <v>0</v>
      </c>
      <c r="FB19" s="44">
        <f ca="1">IF($D19=0,0,SUMIF('Полная ст-ть с уч.НЗС (Авто)'!$YO$11:INDIRECT("'Полная ст-ть с уч.НЗС (Авто)'!YO"&amp;$J$26),$C19,'Полная ст-ть с уч.НЗС (Авто)'!FB$11:INDIRECT("'Полная ст-ть с уч.НЗС (Авто)'!FB"&amp;$J$26))/$D19)</f>
        <v>0</v>
      </c>
      <c r="FC19" s="44">
        <f ca="1">IF($D19=0,0,SUMIF('Полная ст-ть с уч.НЗС (Авто)'!$YO$11:INDIRECT("'Полная ст-ть с уч.НЗС (Авто)'!YO"&amp;$J$26),$C19,'Полная ст-ть с уч.НЗС (Авто)'!FC$11:INDIRECT("'Полная ст-ть с уч.НЗС (Авто)'!FC"&amp;$J$26))/$D19)</f>
        <v>0</v>
      </c>
      <c r="FD19" s="44">
        <f ca="1">IF($D19=0,0,SUMIF('Полная ст-ть с уч.НЗС (Авто)'!$YO$11:INDIRECT("'Полная ст-ть с уч.НЗС (Авто)'!YO"&amp;$J$26),$C19,'Полная ст-ть с уч.НЗС (Авто)'!FD$11:INDIRECT("'Полная ст-ть с уч.НЗС (Авто)'!FD"&amp;$J$26))/$D19)</f>
        <v>0</v>
      </c>
      <c r="FE19" s="44">
        <f ca="1">IF($D19=0,0,SUMIF('Полная ст-ть с уч.НЗС (Авто)'!$YO$11:INDIRECT("'Полная ст-ть с уч.НЗС (Авто)'!YO"&amp;$J$26),$C19,'Полная ст-ть с уч.НЗС (Авто)'!FE$11:INDIRECT("'Полная ст-ть с уч.НЗС (Авто)'!FE"&amp;$J$26))/$D19)</f>
        <v>0</v>
      </c>
      <c r="FF19" s="44">
        <f ca="1">IF($D19=0,0,SUMIF('Полная ст-ть с уч.НЗС (Авто)'!$YO$11:INDIRECT("'Полная ст-ть с уч.НЗС (Авто)'!YO"&amp;$J$26),$C19,'Полная ст-ть с уч.НЗС (Авто)'!FF$11:INDIRECT("'Полная ст-ть с уч.НЗС (Авто)'!FF"&amp;$J$26))/$D19)</f>
        <v>0</v>
      </c>
      <c r="FG19" s="44">
        <f ca="1">IF($D19=0,0,SUMIF('Полная ст-ть с уч.НЗС (Авто)'!$YO$11:INDIRECT("'Полная ст-ть с уч.НЗС (Авто)'!YO"&amp;$J$26),$C19,'Полная ст-ть с уч.НЗС (Авто)'!FG$11:INDIRECT("'Полная ст-ть с уч.НЗС (Авто)'!FG"&amp;$J$26))/$D19)</f>
        <v>0</v>
      </c>
      <c r="FH19" s="44">
        <f ca="1">IF($D19=0,0,SUMIF('Полная ст-ть с уч.НЗС (Авто)'!$YO$11:INDIRECT("'Полная ст-ть с уч.НЗС (Авто)'!YO"&amp;$J$26),$C19,'Полная ст-ть с уч.НЗС (Авто)'!FH$11:INDIRECT("'Полная ст-ть с уч.НЗС (Авто)'!FH"&amp;$J$26))/$D19)</f>
        <v>0</v>
      </c>
      <c r="FI19" s="44">
        <f ca="1">IF($D19=0,0,SUMIF('Полная ст-ть с уч.НЗС (Авто)'!$YO$11:INDIRECT("'Полная ст-ть с уч.НЗС (Авто)'!YO"&amp;$J$26),$C19,'Полная ст-ть с уч.НЗС (Авто)'!FI$11:INDIRECT("'Полная ст-ть с уч.НЗС (Авто)'!FI"&amp;$J$26))/$D19)</f>
        <v>0</v>
      </c>
      <c r="FJ19" s="44">
        <f ca="1">IF($D19=0,0,SUMIF('Полная ст-ть с уч.НЗС (Авто)'!$YO$11:INDIRECT("'Полная ст-ть с уч.НЗС (Авто)'!YO"&amp;$J$26),$C19,'Полная ст-ть с уч.НЗС (Авто)'!FJ$11:INDIRECT("'Полная ст-ть с уч.НЗС (Авто)'!FJ"&amp;$J$26))/$D19)</f>
        <v>0</v>
      </c>
      <c r="FK19" s="44">
        <f ca="1">IF($D19=0,0,SUMIF('Полная ст-ть с уч.НЗС (Авто)'!$YO$11:INDIRECT("'Полная ст-ть с уч.НЗС (Авто)'!YO"&amp;$J$26),$C19,'Полная ст-ть с уч.НЗС (Авто)'!FK$11:INDIRECT("'Полная ст-ть с уч.НЗС (Авто)'!FK"&amp;$J$26))/$D19)</f>
        <v>0</v>
      </c>
      <c r="FL19" s="44">
        <f ca="1">IF($D19=0,0,SUMIF('Полная ст-ть с уч.НЗС (Авто)'!$YO$11:INDIRECT("'Полная ст-ть с уч.НЗС (Авто)'!YO"&amp;$J$26),$C19,'Полная ст-ть с уч.НЗС (Авто)'!FL$11:INDIRECT("'Полная ст-ть с уч.НЗС (Авто)'!FL"&amp;$J$26))/$D19)</f>
        <v>0</v>
      </c>
      <c r="FM19" s="44">
        <f ca="1">IF($D19=0,0,SUMIF('Полная ст-ть с уч.НЗС (Авто)'!$YO$11:INDIRECT("'Полная ст-ть с уч.НЗС (Авто)'!YO"&amp;$J$26),$C19,'Полная ст-ть с уч.НЗС (Авто)'!FM$11:INDIRECT("'Полная ст-ть с уч.НЗС (Авто)'!FM"&amp;$J$26))/$D19)</f>
        <v>0</v>
      </c>
      <c r="FN19" s="44">
        <f ca="1">IF($D19=0,0,SUMIF('Полная ст-ть с уч.НЗС (Авто)'!$YO$11:INDIRECT("'Полная ст-ть с уч.НЗС (Авто)'!YO"&amp;$J$26),$C19,'Полная ст-ть с уч.НЗС (Авто)'!FN$11:INDIRECT("'Полная ст-ть с уч.НЗС (Авто)'!FN"&amp;$J$26))/$D19)</f>
        <v>0</v>
      </c>
      <c r="FO19" s="44">
        <f ca="1">IF($D19=0,0,SUMIF('Полная ст-ть с уч.НЗС (Авто)'!$YO$11:INDIRECT("'Полная ст-ть с уч.НЗС (Авто)'!YO"&amp;$J$26),$C19,'Полная ст-ть с уч.НЗС (Авто)'!FO$11:INDIRECT("'Полная ст-ть с уч.НЗС (Авто)'!FO"&amp;$J$26))/$D19)</f>
        <v>0</v>
      </c>
      <c r="FP19" s="44">
        <f ca="1">IF($D19=0,0,SUMIF('Полная ст-ть с уч.НЗС (Авто)'!$YO$11:INDIRECT("'Полная ст-ть с уч.НЗС (Авто)'!YO"&amp;$J$26),$C19,'Полная ст-ть с уч.НЗС (Авто)'!FP$11:INDIRECT("'Полная ст-ть с уч.НЗС (Авто)'!FP"&amp;$J$26))/$D19)</f>
        <v>0</v>
      </c>
      <c r="FQ19" s="44">
        <f ca="1">IF($D19=0,0,SUMIF('Полная ст-ть с уч.НЗС (Авто)'!$YO$11:INDIRECT("'Полная ст-ть с уч.НЗС (Авто)'!YO"&amp;$J$26),$C19,'Полная ст-ть с уч.НЗС (Авто)'!FQ$11:INDIRECT("'Полная ст-ть с уч.НЗС (Авто)'!FQ"&amp;$J$26))/$D19)</f>
        <v>0</v>
      </c>
      <c r="FR19" s="44">
        <f ca="1">IF($D19=0,0,SUMIF('Полная ст-ть с уч.НЗС (Авто)'!$YO$11:INDIRECT("'Полная ст-ть с уч.НЗС (Авто)'!YO"&amp;$J$26),$C19,'Полная ст-ть с уч.НЗС (Авто)'!FR$11:INDIRECT("'Полная ст-ть с уч.НЗС (Авто)'!FR"&amp;$J$26))/$D19)</f>
        <v>0</v>
      </c>
      <c r="FS19" s="44">
        <f ca="1">IF($D19=0,0,SUMIF('Полная ст-ть с уч.НЗС (Авто)'!$YO$11:INDIRECT("'Полная ст-ть с уч.НЗС (Авто)'!YO"&amp;$J$26),$C19,'Полная ст-ть с уч.НЗС (Авто)'!FS$11:INDIRECT("'Полная ст-ть с уч.НЗС (Авто)'!FS"&amp;$J$26))/$D19)</f>
        <v>0</v>
      </c>
      <c r="FT19" s="44">
        <f ca="1">IF($D19=0,0,SUMIF('Полная ст-ть с уч.НЗС (Авто)'!$YO$11:INDIRECT("'Полная ст-ть с уч.НЗС (Авто)'!YO"&amp;$J$26),$C19,'Полная ст-ть с уч.НЗС (Авто)'!FT$11:INDIRECT("'Полная ст-ть с уч.НЗС (Авто)'!FT"&amp;$J$26))/$D19)</f>
        <v>0</v>
      </c>
      <c r="FU19" s="44">
        <f ca="1">IF($D19=0,0,SUMIF('Полная ст-ть с уч.НЗС (Авто)'!$YO$11:INDIRECT("'Полная ст-ть с уч.НЗС (Авто)'!YO"&amp;$J$26),$C19,'Полная ст-ть с уч.НЗС (Авто)'!FU$11:INDIRECT("'Полная ст-ть с уч.НЗС (Авто)'!FU"&amp;$J$26))/$D19)</f>
        <v>0</v>
      </c>
      <c r="FV19" s="44">
        <f ca="1">IF($D19=0,0,SUMIF('Полная ст-ть с уч.НЗС (Авто)'!$YO$11:INDIRECT("'Полная ст-ть с уч.НЗС (Авто)'!YO"&amp;$J$26),$C19,'Полная ст-ть с уч.НЗС (Авто)'!FV$11:INDIRECT("'Полная ст-ть с уч.НЗС (Авто)'!FV"&amp;$J$26))/$D19)</f>
        <v>0</v>
      </c>
      <c r="FW19" s="44">
        <f ca="1">IF($D19=0,0,SUMIF('Полная ст-ть с уч.НЗС (Авто)'!$YO$11:INDIRECT("'Полная ст-ть с уч.НЗС (Авто)'!YO"&amp;$J$26),$C19,'Полная ст-ть с уч.НЗС (Авто)'!FW$11:INDIRECT("'Полная ст-ть с уч.НЗС (Авто)'!FW"&amp;$J$26))/$D19)</f>
        <v>0</v>
      </c>
      <c r="FX19" s="44">
        <f ca="1">IF($D19=0,0,SUMIF('Полная ст-ть с уч.НЗС (Авто)'!$YO$11:INDIRECT("'Полная ст-ть с уч.НЗС (Авто)'!YO"&amp;$J$26),$C19,'Полная ст-ть с уч.НЗС (Авто)'!FX$11:INDIRECT("'Полная ст-ть с уч.НЗС (Авто)'!FX"&amp;$J$26))/$D19)</f>
        <v>0</v>
      </c>
      <c r="FY19" s="44">
        <f ca="1">IF($D19=0,0,SUMIF('Полная ст-ть с уч.НЗС (Авто)'!$YO$11:INDIRECT("'Полная ст-ть с уч.НЗС (Авто)'!YO"&amp;$J$26),$C19,'Полная ст-ть с уч.НЗС (Авто)'!FY$11:INDIRECT("'Полная ст-ть с уч.НЗС (Авто)'!FY"&amp;$J$26))/$D19)</f>
        <v>0</v>
      </c>
      <c r="FZ19" s="44">
        <f ca="1">IF($D19=0,0,SUMIF('Полная ст-ть с уч.НЗС (Авто)'!$YO$11:INDIRECT("'Полная ст-ть с уч.НЗС (Авто)'!YO"&amp;$J$26),$C19,'Полная ст-ть с уч.НЗС (Авто)'!FZ$11:INDIRECT("'Полная ст-ть с уч.НЗС (Авто)'!FZ"&amp;$J$26))/$D19)</f>
        <v>0</v>
      </c>
      <c r="GA19" s="44">
        <f ca="1">IF($D19=0,0,SUMIF('Полная ст-ть с уч.НЗС (Авто)'!$YO$11:INDIRECT("'Полная ст-ть с уч.НЗС (Авто)'!YO"&amp;$J$26),$C19,'Полная ст-ть с уч.НЗС (Авто)'!GA$11:INDIRECT("'Полная ст-ть с уч.НЗС (Авто)'!GA"&amp;$J$26))/$D19)</f>
        <v>0</v>
      </c>
      <c r="GB19" s="44">
        <f ca="1">IF($D19=0,0,SUMIF('Полная ст-ть с уч.НЗС (Авто)'!$YO$11:INDIRECT("'Полная ст-ть с уч.НЗС (Авто)'!YO"&amp;$J$26),$C19,'Полная ст-ть с уч.НЗС (Авто)'!GB$11:INDIRECT("'Полная ст-ть с уч.НЗС (Авто)'!GB"&amp;$J$26))/$D19)</f>
        <v>0</v>
      </c>
      <c r="GC19" s="44">
        <f ca="1">IF($D19=0,0,SUMIF('Полная ст-ть с уч.НЗС (Авто)'!$YO$11:INDIRECT("'Полная ст-ть с уч.НЗС (Авто)'!YO"&amp;$J$26),$C19,'Полная ст-ть с уч.НЗС (Авто)'!GC$11:INDIRECT("'Полная ст-ть с уч.НЗС (Авто)'!GC"&amp;$J$26))/$D19)</f>
        <v>0</v>
      </c>
      <c r="GD19" s="44">
        <f ca="1">IF($D19=0,0,SUMIF('Полная ст-ть с уч.НЗС (Авто)'!$YO$11:INDIRECT("'Полная ст-ть с уч.НЗС (Авто)'!YO"&amp;$J$26),$C19,'Полная ст-ть с уч.НЗС (Авто)'!GD$11:INDIRECT("'Полная ст-ть с уч.НЗС (Авто)'!GD"&amp;$J$26))/$D19)</f>
        <v>0</v>
      </c>
      <c r="GE19" s="44">
        <f ca="1">IF($D19=0,0,SUMIF('Полная ст-ть с уч.НЗС (Авто)'!$YO$11:INDIRECT("'Полная ст-ть с уч.НЗС (Авто)'!YO"&amp;$J$26),$C19,'Полная ст-ть с уч.НЗС (Авто)'!GE$11:INDIRECT("'Полная ст-ть с уч.НЗС (Авто)'!GE"&amp;$J$26))/$D19)</f>
        <v>0</v>
      </c>
      <c r="GF19" s="44">
        <f ca="1">IF($D19=0,0,SUMIF('Полная ст-ть с уч.НЗС (Авто)'!$YO$11:INDIRECT("'Полная ст-ть с уч.НЗС (Авто)'!YO"&amp;$J$26),$C19,'Полная ст-ть с уч.НЗС (Авто)'!GF$11:INDIRECT("'Полная ст-ть с уч.НЗС (Авто)'!GF"&amp;$J$26))/$D19)</f>
        <v>0</v>
      </c>
      <c r="GG19" s="44">
        <f ca="1">IF($D19=0,0,SUMIF('Полная ст-ть с уч.НЗС (Авто)'!$YO$11:INDIRECT("'Полная ст-ть с уч.НЗС (Авто)'!YO"&amp;$J$26),$C19,'Полная ст-ть с уч.НЗС (Авто)'!GG$11:INDIRECT("'Полная ст-ть с уч.НЗС (Авто)'!GG"&amp;$J$26))/$D19)</f>
        <v>0</v>
      </c>
      <c r="GH19" s="44">
        <f ca="1">IF($D19=0,0,SUMIF('Полная ст-ть с уч.НЗС (Авто)'!$YO$11:INDIRECT("'Полная ст-ть с уч.НЗС (Авто)'!YO"&amp;$J$26),$C19,'Полная ст-ть с уч.НЗС (Авто)'!GH$11:INDIRECT("'Полная ст-ть с уч.НЗС (Авто)'!GH"&amp;$J$26))/$D19)</f>
        <v>0</v>
      </c>
      <c r="GI19" s="44">
        <f ca="1">IF($D19=0,0,SUMIF('Полная ст-ть с уч.НЗС (Авто)'!$YO$11:INDIRECT("'Полная ст-ть с уч.НЗС (Авто)'!YO"&amp;$J$26),$C19,'Полная ст-ть с уч.НЗС (Авто)'!GI$11:INDIRECT("'Полная ст-ть с уч.НЗС (Авто)'!GI"&amp;$J$26))/$D19)</f>
        <v>0</v>
      </c>
      <c r="GJ19" s="44">
        <f ca="1">IF($D19=0,0,SUMIF('Полная ст-ть с уч.НЗС (Авто)'!$YO$11:INDIRECT("'Полная ст-ть с уч.НЗС (Авто)'!YO"&amp;$J$26),$C19,'Полная ст-ть с уч.НЗС (Авто)'!GJ$11:INDIRECT("'Полная ст-ть с уч.НЗС (Авто)'!GJ"&amp;$J$26))/$D19)</f>
        <v>0</v>
      </c>
      <c r="GK19" s="44">
        <f ca="1">IF($D19=0,0,SUMIF('Полная ст-ть с уч.НЗС (Авто)'!$YO$11:INDIRECT("'Полная ст-ть с уч.НЗС (Авто)'!YO"&amp;$J$26),$C19,'Полная ст-ть с уч.НЗС (Авто)'!GK$11:INDIRECT("'Полная ст-ть с уч.НЗС (Авто)'!GK"&amp;$J$26))/$D19)</f>
        <v>0</v>
      </c>
      <c r="GL19" s="44">
        <f ca="1">IF($D19=0,0,SUMIF('Полная ст-ть с уч.НЗС (Авто)'!$YO$11:INDIRECT("'Полная ст-ть с уч.НЗС (Авто)'!YO"&amp;$J$26),$C19,'Полная ст-ть с уч.НЗС (Авто)'!GL$11:INDIRECT("'Полная ст-ть с уч.НЗС (Авто)'!GL"&amp;$J$26))/$D19)</f>
        <v>0</v>
      </c>
      <c r="GM19" s="44">
        <f ca="1">IF($D19=0,0,SUMIF('Полная ст-ть с уч.НЗС (Авто)'!$YO$11:INDIRECT("'Полная ст-ть с уч.НЗС (Авто)'!YO"&amp;$J$26),$C19,'Полная ст-ть с уч.НЗС (Авто)'!GM$11:INDIRECT("'Полная ст-ть с уч.НЗС (Авто)'!GM"&amp;$J$26))/$D19)</f>
        <v>0</v>
      </c>
      <c r="GN19" s="44">
        <f ca="1">IF($D19=0,0,SUMIF('Полная ст-ть с уч.НЗС (Авто)'!$YO$11:INDIRECT("'Полная ст-ть с уч.НЗС (Авто)'!YO"&amp;$J$26),$C19,'Полная ст-ть с уч.НЗС (Авто)'!GN$11:INDIRECT("'Полная ст-ть с уч.НЗС (Авто)'!GN"&amp;$J$26))/$D19)</f>
        <v>0</v>
      </c>
      <c r="GO19" s="44">
        <f ca="1">IF($D19=0,0,SUMIF('Полная ст-ть с уч.НЗС (Авто)'!$YO$11:INDIRECT("'Полная ст-ть с уч.НЗС (Авто)'!YO"&amp;$J$26),$C19,'Полная ст-ть с уч.НЗС (Авто)'!GO$11:INDIRECT("'Полная ст-ть с уч.НЗС (Авто)'!GO"&amp;$J$26))/$D19)</f>
        <v>0</v>
      </c>
      <c r="GP19" s="44">
        <f ca="1">IF($D19=0,0,SUMIF('Полная ст-ть с уч.НЗС (Авто)'!$YO$11:INDIRECT("'Полная ст-ть с уч.НЗС (Авто)'!YO"&amp;$J$26),$C19,'Полная ст-ть с уч.НЗС (Авто)'!GP$11:INDIRECT("'Полная ст-ть с уч.НЗС (Авто)'!GP"&amp;$J$26))/$D19)</f>
        <v>0</v>
      </c>
      <c r="GQ19" s="44">
        <f ca="1">IF($D19=0,0,SUMIF('Полная ст-ть с уч.НЗС (Авто)'!$YO$11:INDIRECT("'Полная ст-ть с уч.НЗС (Авто)'!YO"&amp;$J$26),$C19,'Полная ст-ть с уч.НЗС (Авто)'!GQ$11:INDIRECT("'Полная ст-ть с уч.НЗС (Авто)'!GQ"&amp;$J$26))/$D19)</f>
        <v>0</v>
      </c>
      <c r="GR19" s="44">
        <f ca="1">IF($D19=0,0,SUMIF('Полная ст-ть с уч.НЗС (Авто)'!$YO$11:INDIRECT("'Полная ст-ть с уч.НЗС (Авто)'!YO"&amp;$J$26),$C19,'Полная ст-ть с уч.НЗС (Авто)'!GR$11:INDIRECT("'Полная ст-ть с уч.НЗС (Авто)'!GR"&amp;$J$26))/$D19)</f>
        <v>0</v>
      </c>
      <c r="GS19" s="44">
        <f ca="1">IF($D19=0,0,SUMIF('Полная ст-ть с уч.НЗС (Авто)'!$YO$11:INDIRECT("'Полная ст-ть с уч.НЗС (Авто)'!YO"&amp;$J$26),$C19,'Полная ст-ть с уч.НЗС (Авто)'!GS$11:INDIRECT("'Полная ст-ть с уч.НЗС (Авто)'!GS"&amp;$J$26))/$D19)</f>
        <v>0</v>
      </c>
      <c r="GT19" s="44">
        <f ca="1">IF($D19=0,0,SUMIF('Полная ст-ть с уч.НЗС (Авто)'!$YO$11:INDIRECT("'Полная ст-ть с уч.НЗС (Авто)'!YO"&amp;$J$26),$C19,'Полная ст-ть с уч.НЗС (Авто)'!GT$11:INDIRECT("'Полная ст-ть с уч.НЗС (Авто)'!GT"&amp;$J$26))/$D19)</f>
        <v>0</v>
      </c>
      <c r="GU19" s="44">
        <f ca="1">IF($D19=0,0,SUMIF('Полная ст-ть с уч.НЗС (Авто)'!$YO$11:INDIRECT("'Полная ст-ть с уч.НЗС (Авто)'!YO"&amp;$J$26),$C19,'Полная ст-ть с уч.НЗС (Авто)'!GU$11:INDIRECT("'Полная ст-ть с уч.НЗС (Авто)'!GU"&amp;$J$26))/$D19)</f>
        <v>0</v>
      </c>
      <c r="GV19" s="44">
        <f ca="1">IF($D19=0,0,SUMIF('Полная ст-ть с уч.НЗС (Авто)'!$YO$11:INDIRECT("'Полная ст-ть с уч.НЗС (Авто)'!YO"&amp;$J$26),$C19,'Полная ст-ть с уч.НЗС (Авто)'!GV$11:INDIRECT("'Полная ст-ть с уч.НЗС (Авто)'!GV"&amp;$J$26))/$D19)</f>
        <v>0</v>
      </c>
      <c r="GW19" s="44">
        <f ca="1">IF($D19=0,0,SUMIF('Полная ст-ть с уч.НЗС (Авто)'!$YO$11:INDIRECT("'Полная ст-ть с уч.НЗС (Авто)'!YO"&amp;$J$26),$C19,'Полная ст-ть с уч.НЗС (Авто)'!GW$11:INDIRECT("'Полная ст-ть с уч.НЗС (Авто)'!GW"&amp;$J$26))/$D19)</f>
        <v>0</v>
      </c>
      <c r="GX19" s="44">
        <f ca="1">IF($D19=0,0,SUMIF('Полная ст-ть с уч.НЗС (Авто)'!$YO$11:INDIRECT("'Полная ст-ть с уч.НЗС (Авто)'!YO"&amp;$J$26),$C19,'Полная ст-ть с уч.НЗС (Авто)'!GX$11:INDIRECT("'Полная ст-ть с уч.НЗС (Авто)'!GX"&amp;$J$26))/$D19)</f>
        <v>0</v>
      </c>
      <c r="GY19" s="44">
        <f ca="1">IF($D19=0,0,SUMIF('Полная ст-ть с уч.НЗС (Авто)'!$YO$11:INDIRECT("'Полная ст-ть с уч.НЗС (Авто)'!YO"&amp;$J$26),$C19,'Полная ст-ть с уч.НЗС (Авто)'!GY$11:INDIRECT("'Полная ст-ть с уч.НЗС (Авто)'!GY"&amp;$J$26))/$D19)</f>
        <v>0</v>
      </c>
      <c r="GZ19" s="44">
        <f ca="1">IF($D19=0,0,SUMIF('Полная ст-ть с уч.НЗС (Авто)'!$YO$11:INDIRECT("'Полная ст-ть с уч.НЗС (Авто)'!YO"&amp;$J$26),$C19,'Полная ст-ть с уч.НЗС (Авто)'!GZ$11:INDIRECT("'Полная ст-ть с уч.НЗС (Авто)'!GZ"&amp;$J$26))/$D19)</f>
        <v>0</v>
      </c>
      <c r="HA19" s="44">
        <f ca="1">IF($D19=0,0,SUMIF('Полная ст-ть с уч.НЗС (Авто)'!$YO$11:INDIRECT("'Полная ст-ть с уч.НЗС (Авто)'!YO"&amp;$J$26),$C19,'Полная ст-ть с уч.НЗС (Авто)'!HA$11:INDIRECT("'Полная ст-ть с уч.НЗС (Авто)'!HA"&amp;$J$26))/$D19)</f>
        <v>0</v>
      </c>
      <c r="HB19" s="44">
        <f ca="1">IF($D19=0,0,SUMIF('Полная ст-ть с уч.НЗС (Авто)'!$YO$11:INDIRECT("'Полная ст-ть с уч.НЗС (Авто)'!YO"&amp;$J$26),$C19,'Полная ст-ть с уч.НЗС (Авто)'!HB$11:INDIRECT("'Полная ст-ть с уч.НЗС (Авто)'!HB"&amp;$J$26))/$D19)</f>
        <v>0</v>
      </c>
      <c r="HC19" s="44">
        <f ca="1">IF($D19=0,0,SUMIF('Полная ст-ть с уч.НЗС (Авто)'!$YO$11:INDIRECT("'Полная ст-ть с уч.НЗС (Авто)'!YO"&amp;$J$26),$C19,'Полная ст-ть с уч.НЗС (Авто)'!HC$11:INDIRECT("'Полная ст-ть с уч.НЗС (Авто)'!HC"&amp;$J$26))/$D19)</f>
        <v>0</v>
      </c>
      <c r="HD19" s="44">
        <f ca="1">IF($D19=0,0,SUMIF('Полная ст-ть с уч.НЗС (Авто)'!$YO$11:INDIRECT("'Полная ст-ть с уч.НЗС (Авто)'!YO"&amp;$J$26),$C19,'Полная ст-ть с уч.НЗС (Авто)'!HD$11:INDIRECT("'Полная ст-ть с уч.НЗС (Авто)'!HD"&amp;$J$26))/$D19)</f>
        <v>0</v>
      </c>
      <c r="HE19" s="44">
        <f ca="1">IF($D19=0,0,SUMIF('Полная ст-ть с уч.НЗС (Авто)'!$YO$11:INDIRECT("'Полная ст-ть с уч.НЗС (Авто)'!YO"&amp;$J$26),$C19,'Полная ст-ть с уч.НЗС (Авто)'!HE$11:INDIRECT("'Полная ст-ть с уч.НЗС (Авто)'!HE"&amp;$J$26))/$D19)</f>
        <v>0</v>
      </c>
      <c r="HF19" s="44">
        <f ca="1">IF($D19=0,0,SUMIF('Полная ст-ть с уч.НЗС (Авто)'!$YO$11:INDIRECT("'Полная ст-ть с уч.НЗС (Авто)'!YO"&amp;$J$26),$C19,'Полная ст-ть с уч.НЗС (Авто)'!HF$11:INDIRECT("'Полная ст-ть с уч.НЗС (Авто)'!HF"&amp;$J$26))/$D19)</f>
        <v>0</v>
      </c>
      <c r="HG19" s="44">
        <f ca="1">IF($D19=0,0,SUMIF('Полная ст-ть с уч.НЗС (Авто)'!$YO$11:INDIRECT("'Полная ст-ть с уч.НЗС (Авто)'!YO"&amp;$J$26),$C19,'Полная ст-ть с уч.НЗС (Авто)'!HG$11:INDIRECT("'Полная ст-ть с уч.НЗС (Авто)'!HG"&amp;$J$26))/$D19)</f>
        <v>0</v>
      </c>
      <c r="HH19" s="44">
        <f ca="1">IF($D19=0,0,SUMIF('Полная ст-ть с уч.НЗС (Авто)'!$YO$11:INDIRECT("'Полная ст-ть с уч.НЗС (Авто)'!YO"&amp;$J$26),$C19,'Полная ст-ть с уч.НЗС (Авто)'!HH$11:INDIRECT("'Полная ст-ть с уч.НЗС (Авто)'!HH"&amp;$J$26))/$D19)</f>
        <v>0</v>
      </c>
      <c r="HI19" s="44">
        <f ca="1">IF($D19=0,0,SUMIF('Полная ст-ть с уч.НЗС (Авто)'!$YO$11:INDIRECT("'Полная ст-ть с уч.НЗС (Авто)'!YO"&amp;$J$26),$C19,'Полная ст-ть с уч.НЗС (Авто)'!HI$11:INDIRECT("'Полная ст-ть с уч.НЗС (Авто)'!HI"&amp;$J$26))/$D19)</f>
        <v>0</v>
      </c>
      <c r="HJ19" s="44">
        <f ca="1">IF($D19=0,0,SUMIF('Полная ст-ть с уч.НЗС (Авто)'!$YO$11:INDIRECT("'Полная ст-ть с уч.НЗС (Авто)'!YO"&amp;$J$26),$C19,'Полная ст-ть с уч.НЗС (Авто)'!HJ$11:INDIRECT("'Полная ст-ть с уч.НЗС (Авто)'!HJ"&amp;$J$26))/$D19)</f>
        <v>0</v>
      </c>
      <c r="HK19" s="44">
        <f ca="1">IF($D19=0,0,SUMIF('Полная ст-ть с уч.НЗС (Авто)'!$YO$11:INDIRECT("'Полная ст-ть с уч.НЗС (Авто)'!YO"&amp;$J$26),$C19,'Полная ст-ть с уч.НЗС (Авто)'!HK$11:INDIRECT("'Полная ст-ть с уч.НЗС (Авто)'!HK"&amp;$J$26))/$D19)</f>
        <v>0</v>
      </c>
      <c r="HL19" s="44">
        <f ca="1">IF($D19=0,0,SUMIF('Полная ст-ть с уч.НЗС (Авто)'!$YO$11:INDIRECT("'Полная ст-ть с уч.НЗС (Авто)'!YO"&amp;$J$26),$C19,'Полная ст-ть с уч.НЗС (Авто)'!HL$11:INDIRECT("'Полная ст-ть с уч.НЗС (Авто)'!HL"&amp;$J$26))/$D19)</f>
        <v>0</v>
      </c>
      <c r="HM19" s="44">
        <f ca="1">IF($D19=0,0,SUMIF('Полная ст-ть с уч.НЗС (Авто)'!$YO$11:INDIRECT("'Полная ст-ть с уч.НЗС (Авто)'!YO"&amp;$J$26),$C19,'Полная ст-ть с уч.НЗС (Авто)'!HM$11:INDIRECT("'Полная ст-ть с уч.НЗС (Авто)'!HM"&amp;$J$26))/$D19)</f>
        <v>0</v>
      </c>
      <c r="HN19" s="44">
        <f ca="1">IF($D19=0,0,SUMIF('Полная ст-ть с уч.НЗС (Авто)'!$YO$11:INDIRECT("'Полная ст-ть с уч.НЗС (Авто)'!YO"&amp;$J$26),$C19,'Полная ст-ть с уч.НЗС (Авто)'!HN$11:INDIRECT("'Полная ст-ть с уч.НЗС (Авто)'!HN"&amp;$J$26))/$D19)</f>
        <v>0</v>
      </c>
      <c r="HO19" s="44">
        <f ca="1">IF($D19=0,0,SUMIF('Полная ст-ть с уч.НЗС (Авто)'!$YO$11:INDIRECT("'Полная ст-ть с уч.НЗС (Авто)'!YO"&amp;$J$26),$C19,'Полная ст-ть с уч.НЗС (Авто)'!HO$11:INDIRECT("'Полная ст-ть с уч.НЗС (Авто)'!HO"&amp;$J$26))/$D19)</f>
        <v>0</v>
      </c>
      <c r="HP19" s="44">
        <f ca="1">IF($D19=0,0,SUMIF('Полная ст-ть с уч.НЗС (Авто)'!$YO$11:INDIRECT("'Полная ст-ть с уч.НЗС (Авто)'!YO"&amp;$J$26),$C19,'Полная ст-ть с уч.НЗС (Авто)'!HP$11:INDIRECT("'Полная ст-ть с уч.НЗС (Авто)'!HP"&amp;$J$26))/$D19)</f>
        <v>0</v>
      </c>
      <c r="HQ19" s="44">
        <f ca="1">IF($D19=0,0,SUMIF('Полная ст-ть с уч.НЗС (Авто)'!$YO$11:INDIRECT("'Полная ст-ть с уч.НЗС (Авто)'!YO"&amp;$J$26),$C19,'Полная ст-ть с уч.НЗС (Авто)'!HQ$11:INDIRECT("'Полная ст-ть с уч.НЗС (Авто)'!HQ"&amp;$J$26))/$D19)</f>
        <v>0</v>
      </c>
      <c r="HR19" s="44">
        <f ca="1">IF($D19=0,0,SUMIF('Полная ст-ть с уч.НЗС (Авто)'!$YO$11:INDIRECT("'Полная ст-ть с уч.НЗС (Авто)'!YO"&amp;$J$26),$C19,'Полная ст-ть с уч.НЗС (Авто)'!HR$11:INDIRECT("'Полная ст-ть с уч.НЗС (Авто)'!HR"&amp;$J$26))/$D19)</f>
        <v>0</v>
      </c>
      <c r="HS19" s="44">
        <f ca="1">IF($D19=0,0,SUMIF('Полная ст-ть с уч.НЗС (Авто)'!$YO$11:INDIRECT("'Полная ст-ть с уч.НЗС (Авто)'!YO"&amp;$J$26),$C19,'Полная ст-ть с уч.НЗС (Авто)'!HS$11:INDIRECT("'Полная ст-ть с уч.НЗС (Авто)'!HS"&amp;$J$26))/$D19)</f>
        <v>0</v>
      </c>
      <c r="HT19" s="44">
        <f ca="1">IF($D19=0,0,SUMIF('Полная ст-ть с уч.НЗС (Авто)'!$YO$11:INDIRECT("'Полная ст-ть с уч.НЗС (Авто)'!YO"&amp;$J$26),$C19,'Полная ст-ть с уч.НЗС (Авто)'!HT$11:INDIRECT("'Полная ст-ть с уч.НЗС (Авто)'!HT"&amp;$J$26))/$D19)</f>
        <v>0</v>
      </c>
      <c r="HU19" s="44">
        <f ca="1">IF($D19=0,0,SUMIF('Полная ст-ть с уч.НЗС (Авто)'!$YO$11:INDIRECT("'Полная ст-ть с уч.НЗС (Авто)'!YO"&amp;$J$26),$C19,'Полная ст-ть с уч.НЗС (Авто)'!HU$11:INDIRECT("'Полная ст-ть с уч.НЗС (Авто)'!HU"&amp;$J$26))/$D19)</f>
        <v>0</v>
      </c>
      <c r="HV19" s="44">
        <f ca="1">IF($D19=0,0,SUMIF('Полная ст-ть с уч.НЗС (Авто)'!$YO$11:INDIRECT("'Полная ст-ть с уч.НЗС (Авто)'!YO"&amp;$J$26),$C19,'Полная ст-ть с уч.НЗС (Авто)'!HV$11:INDIRECT("'Полная ст-ть с уч.НЗС (Авто)'!HV"&amp;$J$26))/$D19)</f>
        <v>0</v>
      </c>
      <c r="HW19" s="44">
        <f ca="1">IF($D19=0,0,SUMIF('Полная ст-ть с уч.НЗС (Авто)'!$YO$11:INDIRECT("'Полная ст-ть с уч.НЗС (Авто)'!YO"&amp;$J$26),$C19,'Полная ст-ть с уч.НЗС (Авто)'!HW$11:INDIRECT("'Полная ст-ть с уч.НЗС (Авто)'!HW"&amp;$J$26))/$D19)</f>
        <v>0</v>
      </c>
      <c r="HX19" s="44">
        <f ca="1">IF($D19=0,0,SUMIF('Полная ст-ть с уч.НЗС (Авто)'!$YO$11:INDIRECT("'Полная ст-ть с уч.НЗС (Авто)'!YO"&amp;$J$26),$C19,'Полная ст-ть с уч.НЗС (Авто)'!HX$11:INDIRECT("'Полная ст-ть с уч.НЗС (Авто)'!HX"&amp;$J$26))/$D19)</f>
        <v>0</v>
      </c>
      <c r="HY19" s="44">
        <f ca="1">IF($D19=0,0,SUMIF('Полная ст-ть с уч.НЗС (Авто)'!$YO$11:INDIRECT("'Полная ст-ть с уч.НЗС (Авто)'!YO"&amp;$J$26),$C19,'Полная ст-ть с уч.НЗС (Авто)'!HY$11:INDIRECT("'Полная ст-ть с уч.НЗС (Авто)'!HY"&amp;$J$26))/$D19)</f>
        <v>0</v>
      </c>
      <c r="HZ19" s="44">
        <f ca="1">IF($D19=0,0,SUMIF('Полная ст-ть с уч.НЗС (Авто)'!$YO$11:INDIRECT("'Полная ст-ть с уч.НЗС (Авто)'!YO"&amp;$J$26),$C19,'Полная ст-ть с уч.НЗС (Авто)'!HZ$11:INDIRECT("'Полная ст-ть с уч.НЗС (Авто)'!HZ"&amp;$J$26))/$D19)</f>
        <v>0</v>
      </c>
      <c r="IA19" s="44">
        <f ca="1">IF($D19=0,0,SUMIF('Полная ст-ть с уч.НЗС (Авто)'!$YO$11:INDIRECT("'Полная ст-ть с уч.НЗС (Авто)'!YO"&amp;$J$26),$C19,'Полная ст-ть с уч.НЗС (Авто)'!IA$11:INDIRECT("'Полная ст-ть с уч.НЗС (Авто)'!IA"&amp;$J$26))/$D19)</f>
        <v>0</v>
      </c>
      <c r="IB19" s="44">
        <f ca="1">IF($D19=0,0,SUMIF('Полная ст-ть с уч.НЗС (Авто)'!$YO$11:INDIRECT("'Полная ст-ть с уч.НЗС (Авто)'!YO"&amp;$J$26),$C19,'Полная ст-ть с уч.НЗС (Авто)'!IB$11:INDIRECT("'Полная ст-ть с уч.НЗС (Авто)'!IB"&amp;$J$26))/$D19)</f>
        <v>0</v>
      </c>
      <c r="IC19" s="44">
        <f ca="1">IF($D19=0,0,SUMIF('Полная ст-ть с уч.НЗС (Авто)'!$YO$11:INDIRECT("'Полная ст-ть с уч.НЗС (Авто)'!YO"&amp;$J$26),$C19,'Полная ст-ть с уч.НЗС (Авто)'!IC$11:INDIRECT("'Полная ст-ть с уч.НЗС (Авто)'!IC"&amp;$J$26))/$D19)</f>
        <v>0</v>
      </c>
      <c r="ID19" s="44">
        <f ca="1">IF($D19=0,0,SUMIF('Полная ст-ть с уч.НЗС (Авто)'!$YO$11:INDIRECT("'Полная ст-ть с уч.НЗС (Авто)'!YO"&amp;$J$26),$C19,'Полная ст-ть с уч.НЗС (Авто)'!ID$11:INDIRECT("'Полная ст-ть с уч.НЗС (Авто)'!ID"&amp;$J$26))/$D19)</f>
        <v>0</v>
      </c>
      <c r="IE19" s="44">
        <f ca="1">IF($D19=0,0,SUMIF('Полная ст-ть с уч.НЗС (Авто)'!$YO$11:INDIRECT("'Полная ст-ть с уч.НЗС (Авто)'!YO"&amp;$J$26),$C19,'Полная ст-ть с уч.НЗС (Авто)'!IE$11:INDIRECT("'Полная ст-ть с уч.НЗС (Авто)'!IE"&amp;$J$26))/$D19)</f>
        <v>0</v>
      </c>
      <c r="IF19" s="44">
        <f ca="1">IF($D19=0,0,SUMIF('Полная ст-ть с уч.НЗС (Авто)'!$YO$11:INDIRECT("'Полная ст-ть с уч.НЗС (Авто)'!YO"&amp;$J$26),$C19,'Полная ст-ть с уч.НЗС (Авто)'!IF$11:INDIRECT("'Полная ст-ть с уч.НЗС (Авто)'!IF"&amp;$J$26))/$D19)</f>
        <v>0</v>
      </c>
      <c r="IG19" s="44">
        <f ca="1">IF($D19=0,0,SUMIF('Полная ст-ть с уч.НЗС (Авто)'!$YO$11:INDIRECT("'Полная ст-ть с уч.НЗС (Авто)'!YO"&amp;$J$26),$C19,'Полная ст-ть с уч.НЗС (Авто)'!IG$11:INDIRECT("'Полная ст-ть с уч.НЗС (Авто)'!IG"&amp;$J$26))/$D19)</f>
        <v>0</v>
      </c>
      <c r="IH19" s="44">
        <f ca="1">IF($D19=0,0,SUMIF('Полная ст-ть с уч.НЗС (Авто)'!$YO$11:INDIRECT("'Полная ст-ть с уч.НЗС (Авто)'!YO"&amp;$J$26),$C19,'Полная ст-ть с уч.НЗС (Авто)'!IH$11:INDIRECT("'Полная ст-ть с уч.НЗС (Авто)'!IH"&amp;$J$26))/$D19)</f>
        <v>0</v>
      </c>
      <c r="II19" s="44">
        <f ca="1">IF($D19=0,0,SUMIF('Полная ст-ть с уч.НЗС (Авто)'!$YO$11:INDIRECT("'Полная ст-ть с уч.НЗС (Авто)'!YO"&amp;$J$26),$C19,'Полная ст-ть с уч.НЗС (Авто)'!II$11:INDIRECT("'Полная ст-ть с уч.НЗС (Авто)'!II"&amp;$J$26))/$D19)</f>
        <v>0</v>
      </c>
      <c r="IJ19" s="44">
        <f ca="1">IF($D19=0,0,SUMIF('Полная ст-ть с уч.НЗС (Авто)'!$YO$11:INDIRECT("'Полная ст-ть с уч.НЗС (Авто)'!YO"&amp;$J$26),$C19,'Полная ст-ть с уч.НЗС (Авто)'!IJ$11:INDIRECT("'Полная ст-ть с уч.НЗС (Авто)'!IJ"&amp;$J$26))/$D19)</f>
        <v>0</v>
      </c>
      <c r="IK19" s="44">
        <f ca="1">IF($D19=0,0,SUMIF('Полная ст-ть с уч.НЗС (Авто)'!$YO$11:INDIRECT("'Полная ст-ть с уч.НЗС (Авто)'!YO"&amp;$J$26),$C19,'Полная ст-ть с уч.НЗС (Авто)'!IK$11:INDIRECT("'Полная ст-ть с уч.НЗС (Авто)'!IK"&amp;$J$26))/$D19)</f>
        <v>0</v>
      </c>
      <c r="IL19" s="44">
        <f ca="1">IF($D19=0,0,SUMIF('Полная ст-ть с уч.НЗС (Авто)'!$YO$11:INDIRECT("'Полная ст-ть с уч.НЗС (Авто)'!YO"&amp;$J$26),$C19,'Полная ст-ть с уч.НЗС (Авто)'!IL$11:INDIRECT("'Полная ст-ть с уч.НЗС (Авто)'!IL"&amp;$J$26))/$D19)</f>
        <v>0</v>
      </c>
      <c r="IM19" s="44">
        <f ca="1">IF($D19=0,0,SUMIF('Полная ст-ть с уч.НЗС (Авто)'!$YO$11:INDIRECT("'Полная ст-ть с уч.НЗС (Авто)'!YO"&amp;$J$26),$C19,'Полная ст-ть с уч.НЗС (Авто)'!IM$11:INDIRECT("'Полная ст-ть с уч.НЗС (Авто)'!IM"&amp;$J$26))/$D19)</f>
        <v>0</v>
      </c>
      <c r="IN19" s="44">
        <f ca="1">IF($D19=0,0,SUMIF('Полная ст-ть с уч.НЗС (Авто)'!$YO$11:INDIRECT("'Полная ст-ть с уч.НЗС (Авто)'!YO"&amp;$J$26),$C19,'Полная ст-ть с уч.НЗС (Авто)'!IN$11:INDIRECT("'Полная ст-ть с уч.НЗС (Авто)'!IN"&amp;$J$26))/$D19)</f>
        <v>0</v>
      </c>
      <c r="IO19" s="44">
        <f ca="1">IF($D19=0,0,SUMIF('Полная ст-ть с уч.НЗС (Авто)'!$YO$11:INDIRECT("'Полная ст-ть с уч.НЗС (Авто)'!YO"&amp;$J$26),$C19,'Полная ст-ть с уч.НЗС (Авто)'!IO$11:INDIRECT("'Полная ст-ть с уч.НЗС (Авто)'!IO"&amp;$J$26))/$D19)</f>
        <v>0</v>
      </c>
      <c r="IP19" s="44">
        <f ca="1">IF($D19=0,0,SUMIF('Полная ст-ть с уч.НЗС (Авто)'!$YO$11:INDIRECT("'Полная ст-ть с уч.НЗС (Авто)'!YO"&amp;$J$26),$C19,'Полная ст-ть с уч.НЗС (Авто)'!IP$11:INDIRECT("'Полная ст-ть с уч.НЗС (Авто)'!IP"&amp;$J$26))/$D19)</f>
        <v>0</v>
      </c>
      <c r="IQ19" s="44">
        <f ca="1">IF($D19=0,0,SUMIF('Полная ст-ть с уч.НЗС (Авто)'!$YO$11:INDIRECT("'Полная ст-ть с уч.НЗС (Авто)'!YO"&amp;$J$26),$C19,'Полная ст-ть с уч.НЗС (Авто)'!IQ$11:INDIRECT("'Полная ст-ть с уч.НЗС (Авто)'!IQ"&amp;$J$26))/$D19)</f>
        <v>0</v>
      </c>
      <c r="IR19" s="44">
        <f ca="1">IF($D19=0,0,SUMIF('Полная ст-ть с уч.НЗС (Авто)'!$YO$11:INDIRECT("'Полная ст-ть с уч.НЗС (Авто)'!YO"&amp;$J$26),$C19,'Полная ст-ть с уч.НЗС (Авто)'!IR$11:INDIRECT("'Полная ст-ть с уч.НЗС (Авто)'!IR"&amp;$J$26))/$D19)</f>
        <v>0</v>
      </c>
      <c r="IS19" s="44">
        <f ca="1">IF($D19=0,0,SUMIF('Полная ст-ть с уч.НЗС (Авто)'!$YO$11:INDIRECT("'Полная ст-ть с уч.НЗС (Авто)'!YO"&amp;$J$26),$C19,'Полная ст-ть с уч.НЗС (Авто)'!IS$11:INDIRECT("'Полная ст-ть с уч.НЗС (Авто)'!IS"&amp;$J$26))/$D19)</f>
        <v>0</v>
      </c>
      <c r="IT19" s="44">
        <f ca="1">IF($D19=0,0,SUMIF('Полная ст-ть с уч.НЗС (Авто)'!$YO$11:INDIRECT("'Полная ст-ть с уч.НЗС (Авто)'!YO"&amp;$J$26),$C19,'Полная ст-ть с уч.НЗС (Авто)'!IT$11:INDIRECT("'Полная ст-ть с уч.НЗС (Авто)'!IT"&amp;$J$26))/$D19)</f>
        <v>0</v>
      </c>
      <c r="IU19" s="44">
        <f ca="1">IF($D19=0,0,SUMIF('Полная ст-ть с уч.НЗС (Авто)'!$YO$11:INDIRECT("'Полная ст-ть с уч.НЗС (Авто)'!YO"&amp;$J$26),$C19,'Полная ст-ть с уч.НЗС (Авто)'!IU$11:INDIRECT("'Полная ст-ть с уч.НЗС (Авто)'!IU"&amp;$J$26))/$D19)</f>
        <v>0</v>
      </c>
      <c r="IV19" s="44">
        <f ca="1">IF($D19=0,0,SUMIF('Полная ст-ть с уч.НЗС (Авто)'!$YO$11:INDIRECT("'Полная ст-ть с уч.НЗС (Авто)'!YO"&amp;$J$26),$C19,'Полная ст-ть с уч.НЗС (Авто)'!IV$11:INDIRECT("'Полная ст-ть с уч.НЗС (Авто)'!IV"&amp;$J$26))/$D19)</f>
        <v>0</v>
      </c>
      <c r="IW19" s="44">
        <f ca="1">IF($D19=0,0,SUMIF('Полная ст-ть с уч.НЗС (Авто)'!$YO$11:INDIRECT("'Полная ст-ть с уч.НЗС (Авто)'!YO"&amp;$J$26),$C19,'Полная ст-ть с уч.НЗС (Авто)'!IW$11:INDIRECT("'Полная ст-ть с уч.НЗС (Авто)'!IW"&amp;$J$26))/$D19)</f>
        <v>0</v>
      </c>
      <c r="IX19" s="44">
        <f ca="1">IF($D19=0,0,SUMIF('Полная ст-ть с уч.НЗС (Авто)'!$YO$11:INDIRECT("'Полная ст-ть с уч.НЗС (Авто)'!YO"&amp;$J$26),$C19,'Полная ст-ть с уч.НЗС (Авто)'!IX$11:INDIRECT("'Полная ст-ть с уч.НЗС (Авто)'!IX"&amp;$J$26))/$D19)</f>
        <v>0</v>
      </c>
      <c r="IY19" s="44">
        <f ca="1">IF($D19=0,0,SUMIF('Полная ст-ть с уч.НЗС (Авто)'!$YO$11:INDIRECT("'Полная ст-ть с уч.НЗС (Авто)'!YO"&amp;$J$26),$C19,'Полная ст-ть с уч.НЗС (Авто)'!IY$11:INDIRECT("'Полная ст-ть с уч.НЗС (Авто)'!IY"&amp;$J$26))/$D19)</f>
        <v>0</v>
      </c>
      <c r="IZ19" s="44">
        <f ca="1">IF($D19=0,0,SUMIF('Полная ст-ть с уч.НЗС (Авто)'!$YO$11:INDIRECT("'Полная ст-ть с уч.НЗС (Авто)'!YO"&amp;$J$26),$C19,'Полная ст-ть с уч.НЗС (Авто)'!IZ$11:INDIRECT("'Полная ст-ть с уч.НЗС (Авто)'!IZ"&amp;$J$26))/$D19)</f>
        <v>0</v>
      </c>
      <c r="JA19" s="44">
        <f ca="1">IF($D19=0,0,SUMIF('Полная ст-ть с уч.НЗС (Авто)'!$YO$11:INDIRECT("'Полная ст-ть с уч.НЗС (Авто)'!YO"&amp;$J$26),$C19,'Полная ст-ть с уч.НЗС (Авто)'!JA$11:INDIRECT("'Полная ст-ть с уч.НЗС (Авто)'!JA"&amp;$J$26))/$D19)</f>
        <v>0</v>
      </c>
      <c r="JB19" s="44">
        <f ca="1">IF($D19=0,0,SUMIF('Полная ст-ть с уч.НЗС (Авто)'!$YO$11:INDIRECT("'Полная ст-ть с уч.НЗС (Авто)'!YO"&amp;$J$26),$C19,'Полная ст-ть с уч.НЗС (Авто)'!JB$11:INDIRECT("'Полная ст-ть с уч.НЗС (Авто)'!JB"&amp;$J$26))/$D19)</f>
        <v>0</v>
      </c>
      <c r="JC19" s="44">
        <f ca="1">IF($D19=0,0,SUMIF('Полная ст-ть с уч.НЗС (Авто)'!$YO$11:INDIRECT("'Полная ст-ть с уч.НЗС (Авто)'!YO"&amp;$J$26),$C19,'Полная ст-ть с уч.НЗС (Авто)'!JC$11:INDIRECT("'Полная ст-ть с уч.НЗС (Авто)'!JC"&amp;$J$26))/$D19)</f>
        <v>0</v>
      </c>
      <c r="JD19" s="44">
        <f ca="1">IF($D19=0,0,SUMIF('Полная ст-ть с уч.НЗС (Авто)'!$YO$11:INDIRECT("'Полная ст-ть с уч.НЗС (Авто)'!YO"&amp;$J$26),$C19,'Полная ст-ть с уч.НЗС (Авто)'!JD$11:INDIRECT("'Полная ст-ть с уч.НЗС (Авто)'!JD"&amp;$J$26))/$D19)</f>
        <v>0</v>
      </c>
      <c r="JE19" s="44">
        <f ca="1">IF($D19=0,0,SUMIF('Полная ст-ть с уч.НЗС (Авто)'!$YO$11:INDIRECT("'Полная ст-ть с уч.НЗС (Авто)'!YO"&amp;$J$26),$C19,'Полная ст-ть с уч.НЗС (Авто)'!JE$11:INDIRECT("'Полная ст-ть с уч.НЗС (Авто)'!JE"&amp;$J$26))/$D19)</f>
        <v>0</v>
      </c>
      <c r="JF19" s="44">
        <f ca="1">IF($D19=0,0,SUMIF('Полная ст-ть с уч.НЗС (Авто)'!$YO$11:INDIRECT("'Полная ст-ть с уч.НЗС (Авто)'!YO"&amp;$J$26),$C19,'Полная ст-ть с уч.НЗС (Авто)'!JF$11:INDIRECT("'Полная ст-ть с уч.НЗС (Авто)'!JF"&amp;$J$26))/$D19)</f>
        <v>0</v>
      </c>
      <c r="JG19" s="44">
        <f ca="1">IF($D19=0,0,SUMIF('Полная ст-ть с уч.НЗС (Авто)'!$YO$11:INDIRECT("'Полная ст-ть с уч.НЗС (Авто)'!YO"&amp;$J$26),$C19,'Полная ст-ть с уч.НЗС (Авто)'!JG$11:INDIRECT("'Полная ст-ть с уч.НЗС (Авто)'!JG"&amp;$J$26))/$D19)</f>
        <v>0</v>
      </c>
      <c r="JH19" s="44">
        <f ca="1">IF($D19=0,0,SUMIF('Полная ст-ть с уч.НЗС (Авто)'!$YO$11:INDIRECT("'Полная ст-ть с уч.НЗС (Авто)'!YO"&amp;$J$26),$C19,'Полная ст-ть с уч.НЗС (Авто)'!JH$11:INDIRECT("'Полная ст-ть с уч.НЗС (Авто)'!JH"&amp;$J$26))/$D19)</f>
        <v>0</v>
      </c>
      <c r="JI19" s="44">
        <f ca="1">IF($D19=0,0,SUMIF('Полная ст-ть с уч.НЗС (Авто)'!$YO$11:INDIRECT("'Полная ст-ть с уч.НЗС (Авто)'!YO"&amp;$J$26),$C19,'Полная ст-ть с уч.НЗС (Авто)'!JI$11:INDIRECT("'Полная ст-ть с уч.НЗС (Авто)'!JI"&amp;$J$26))/$D19)</f>
        <v>0</v>
      </c>
      <c r="JJ19" s="44">
        <f ca="1">IF($D19=0,0,SUMIF('Полная ст-ть с уч.НЗС (Авто)'!$YO$11:INDIRECT("'Полная ст-ть с уч.НЗС (Авто)'!YO"&amp;$J$26),$C19,'Полная ст-ть с уч.НЗС (Авто)'!JJ$11:INDIRECT("'Полная ст-ть с уч.НЗС (Авто)'!JJ"&amp;$J$26))/$D19)</f>
        <v>0</v>
      </c>
      <c r="JK19" s="44">
        <f ca="1">IF($D19=0,0,SUMIF('Полная ст-ть с уч.НЗС (Авто)'!$YO$11:INDIRECT("'Полная ст-ть с уч.НЗС (Авто)'!YO"&amp;$J$26),$C19,'Полная ст-ть с уч.НЗС (Авто)'!JK$11:INDIRECT("'Полная ст-ть с уч.НЗС (Авто)'!JK"&amp;$J$26))/$D19)</f>
        <v>0</v>
      </c>
      <c r="JL19" s="44">
        <f ca="1">IF($D19=0,0,SUMIF('Полная ст-ть с уч.НЗС (Авто)'!$YO$11:INDIRECT("'Полная ст-ть с уч.НЗС (Авто)'!YO"&amp;$J$26),$C19,'Полная ст-ть с уч.НЗС (Авто)'!JL$11:INDIRECT("'Полная ст-ть с уч.НЗС (Авто)'!JL"&amp;$J$26))/$D19)</f>
        <v>0</v>
      </c>
      <c r="JM19" s="44">
        <f ca="1">IF($D19=0,0,SUMIF('Полная ст-ть с уч.НЗС (Авто)'!$YO$11:INDIRECT("'Полная ст-ть с уч.НЗС (Авто)'!YO"&amp;$J$26),$C19,'Полная ст-ть с уч.НЗС (Авто)'!JM$11:INDIRECT("'Полная ст-ть с уч.НЗС (Авто)'!JM"&amp;$J$26))/$D19)</f>
        <v>0</v>
      </c>
      <c r="JN19" s="44">
        <f ca="1">IF($D19=0,0,SUMIF('Полная ст-ть с уч.НЗС (Авто)'!$YO$11:INDIRECT("'Полная ст-ть с уч.НЗС (Авто)'!YO"&amp;$J$26),$C19,'Полная ст-ть с уч.НЗС (Авто)'!JN$11:INDIRECT("'Полная ст-ть с уч.НЗС (Авто)'!JN"&amp;$J$26))/$D19)</f>
        <v>0</v>
      </c>
      <c r="JO19" s="44">
        <f ca="1">IF($D19=0,0,SUMIF('Полная ст-ть с уч.НЗС (Авто)'!$YO$11:INDIRECT("'Полная ст-ть с уч.НЗС (Авто)'!YO"&amp;$J$26),$C19,'Полная ст-ть с уч.НЗС (Авто)'!JO$11:INDIRECT("'Полная ст-ть с уч.НЗС (Авто)'!JO"&amp;$J$26))/$D19)</f>
        <v>0</v>
      </c>
      <c r="JP19" s="44">
        <f ca="1">IF($D19=0,0,SUMIF('Полная ст-ть с уч.НЗС (Авто)'!$YO$11:INDIRECT("'Полная ст-ть с уч.НЗС (Авто)'!YO"&amp;$J$26),$C19,'Полная ст-ть с уч.НЗС (Авто)'!JP$11:INDIRECT("'Полная ст-ть с уч.НЗС (Авто)'!JP"&amp;$J$26))/$D19)</f>
        <v>0</v>
      </c>
      <c r="JQ19" s="44">
        <f ca="1">IF($D19=0,0,SUMIF('Полная ст-ть с уч.НЗС (Авто)'!$YO$11:INDIRECT("'Полная ст-ть с уч.НЗС (Авто)'!YO"&amp;$J$26),$C19,'Полная ст-ть с уч.НЗС (Авто)'!JQ$11:INDIRECT("'Полная ст-ть с уч.НЗС (Авто)'!JQ"&amp;$J$26))/$D19)</f>
        <v>0</v>
      </c>
      <c r="JR19" s="44">
        <f ca="1">IF($D19=0,0,SUMIF('Полная ст-ть с уч.НЗС (Авто)'!$YO$11:INDIRECT("'Полная ст-ть с уч.НЗС (Авто)'!YO"&amp;$J$26),$C19,'Полная ст-ть с уч.НЗС (Авто)'!JR$11:INDIRECT("'Полная ст-ть с уч.НЗС (Авто)'!JR"&amp;$J$26))/$D19)</f>
        <v>0</v>
      </c>
      <c r="JS19" s="44">
        <f ca="1">IF($D19=0,0,SUMIF('Полная ст-ть с уч.НЗС (Авто)'!$YO$11:INDIRECT("'Полная ст-ть с уч.НЗС (Авто)'!YO"&amp;$J$26),$C19,'Полная ст-ть с уч.НЗС (Авто)'!JS$11:INDIRECT("'Полная ст-ть с уч.НЗС (Авто)'!JS"&amp;$J$26))/$D19)</f>
        <v>0</v>
      </c>
      <c r="JT19" s="44">
        <f ca="1">IF($D19=0,0,SUMIF('Полная ст-ть с уч.НЗС (Авто)'!$YO$11:INDIRECT("'Полная ст-ть с уч.НЗС (Авто)'!YO"&amp;$J$26),$C19,'Полная ст-ть с уч.НЗС (Авто)'!JT$11:INDIRECT("'Полная ст-ть с уч.НЗС (Авто)'!JT"&amp;$J$26))/$D19)</f>
        <v>0</v>
      </c>
      <c r="JU19" s="44">
        <f ca="1">IF($D19=0,0,SUMIF('Полная ст-ть с уч.НЗС (Авто)'!$YO$11:INDIRECT("'Полная ст-ть с уч.НЗС (Авто)'!YO"&amp;$J$26),$C19,'Полная ст-ть с уч.НЗС (Авто)'!JU$11:INDIRECT("'Полная ст-ть с уч.НЗС (Авто)'!JU"&amp;$J$26))/$D19)</f>
        <v>0</v>
      </c>
      <c r="JV19" s="44">
        <f ca="1">IF($D19=0,0,SUMIF('Полная ст-ть с уч.НЗС (Авто)'!$YO$11:INDIRECT("'Полная ст-ть с уч.НЗС (Авто)'!YO"&amp;$J$26),$C19,'Полная ст-ть с уч.НЗС (Авто)'!JV$11:INDIRECT("'Полная ст-ть с уч.НЗС (Авто)'!JV"&amp;$J$26))/$D19)</f>
        <v>0</v>
      </c>
      <c r="JW19" s="44">
        <f ca="1">IF($D19=0,0,SUMIF('Полная ст-ть с уч.НЗС (Авто)'!$YO$11:INDIRECT("'Полная ст-ть с уч.НЗС (Авто)'!YO"&amp;$J$26),$C19,'Полная ст-ть с уч.НЗС (Авто)'!JW$11:INDIRECT("'Полная ст-ть с уч.НЗС (Авто)'!JW"&amp;$J$26))/$D19)</f>
        <v>0</v>
      </c>
      <c r="JX19" s="44">
        <f ca="1">IF($D19=0,0,SUMIF('Полная ст-ть с уч.НЗС (Авто)'!$YO$11:INDIRECT("'Полная ст-ть с уч.НЗС (Авто)'!YO"&amp;$J$26),$C19,'Полная ст-ть с уч.НЗС (Авто)'!JX$11:INDIRECT("'Полная ст-ть с уч.НЗС (Авто)'!JX"&amp;$J$26))/$D19)</f>
        <v>0</v>
      </c>
      <c r="JY19" s="44">
        <f ca="1">IF($D19=0,0,SUMIF('Полная ст-ть с уч.НЗС (Авто)'!$YO$11:INDIRECT("'Полная ст-ть с уч.НЗС (Авто)'!YO"&amp;$J$26),$C19,'Полная ст-ть с уч.НЗС (Авто)'!JY$11:INDIRECT("'Полная ст-ть с уч.НЗС (Авто)'!JY"&amp;$J$26))/$D19)</f>
        <v>0</v>
      </c>
      <c r="JZ19" s="44">
        <f ca="1">IF($D19=0,0,SUMIF('Полная ст-ть с уч.НЗС (Авто)'!$YO$11:INDIRECT("'Полная ст-ть с уч.НЗС (Авто)'!YO"&amp;$J$26),$C19,'Полная ст-ть с уч.НЗС (Авто)'!JZ$11:INDIRECT("'Полная ст-ть с уч.НЗС (Авто)'!JZ"&amp;$J$26))/$D19)</f>
        <v>0</v>
      </c>
      <c r="KA19" s="44">
        <f ca="1">IF($D19=0,0,SUMIF('Полная ст-ть с уч.НЗС (Авто)'!$YO$11:INDIRECT("'Полная ст-ть с уч.НЗС (Авто)'!YO"&amp;$J$26),$C19,'Полная ст-ть с уч.НЗС (Авто)'!KA$11:INDIRECT("'Полная ст-ть с уч.НЗС (Авто)'!KA"&amp;$J$26))/$D19)</f>
        <v>0</v>
      </c>
      <c r="KB19" s="44">
        <f ca="1">IF($D19=0,0,SUMIF('Полная ст-ть с уч.НЗС (Авто)'!$YO$11:INDIRECT("'Полная ст-ть с уч.НЗС (Авто)'!YO"&amp;$J$26),$C19,'Полная ст-ть с уч.НЗС (Авто)'!KB$11:INDIRECT("'Полная ст-ть с уч.НЗС (Авто)'!KB"&amp;$J$26))/$D19)</f>
        <v>0</v>
      </c>
      <c r="KC19" s="44">
        <f ca="1">IF($D19=0,0,SUMIF('Полная ст-ть с уч.НЗС (Авто)'!$YO$11:INDIRECT("'Полная ст-ть с уч.НЗС (Авто)'!YO"&amp;$J$26),$C19,'Полная ст-ть с уч.НЗС (Авто)'!KC$11:INDIRECT("'Полная ст-ть с уч.НЗС (Авто)'!KC"&amp;$J$26))/$D19)</f>
        <v>0</v>
      </c>
      <c r="KD19" s="44">
        <f ca="1">IF($D19=0,0,SUMIF('Полная ст-ть с уч.НЗС (Авто)'!$YO$11:INDIRECT("'Полная ст-ть с уч.НЗС (Авто)'!YO"&amp;$J$26),$C19,'Полная ст-ть с уч.НЗС (Авто)'!KD$11:INDIRECT("'Полная ст-ть с уч.НЗС (Авто)'!KD"&amp;$J$26))/$D19)</f>
        <v>0</v>
      </c>
      <c r="KE19" s="44">
        <f ca="1">IF($D19=0,0,SUMIF('Полная ст-ть с уч.НЗС (Авто)'!$YO$11:INDIRECT("'Полная ст-ть с уч.НЗС (Авто)'!YO"&amp;$J$26),$C19,'Полная ст-ть с уч.НЗС (Авто)'!KE$11:INDIRECT("'Полная ст-ть с уч.НЗС (Авто)'!KE"&amp;$J$26))/$D19)</f>
        <v>0</v>
      </c>
      <c r="KF19" s="44">
        <f ca="1">IF($D19=0,0,SUMIF('Полная ст-ть с уч.НЗС (Авто)'!$YO$11:INDIRECT("'Полная ст-ть с уч.НЗС (Авто)'!YO"&amp;$J$26),$C19,'Полная ст-ть с уч.НЗС (Авто)'!KF$11:INDIRECT("'Полная ст-ть с уч.НЗС (Авто)'!KF"&amp;$J$26))/$D19)</f>
        <v>0</v>
      </c>
      <c r="KG19" s="44">
        <f ca="1">IF($D19=0,0,SUMIF('Полная ст-ть с уч.НЗС (Авто)'!$YO$11:INDIRECT("'Полная ст-ть с уч.НЗС (Авто)'!YO"&amp;$J$26),$C19,'Полная ст-ть с уч.НЗС (Авто)'!KG$11:INDIRECT("'Полная ст-ть с уч.НЗС (Авто)'!KG"&amp;$J$26))/$D19)</f>
        <v>0</v>
      </c>
      <c r="KH19" s="44">
        <f ca="1">IF($D19=0,0,SUMIF('Полная ст-ть с уч.НЗС (Авто)'!$YO$11:INDIRECT("'Полная ст-ть с уч.НЗС (Авто)'!YO"&amp;$J$26),$C19,'Полная ст-ть с уч.НЗС (Авто)'!KH$11:INDIRECT("'Полная ст-ть с уч.НЗС (Авто)'!KH"&amp;$J$26))/$D19)</f>
        <v>0</v>
      </c>
      <c r="KI19" s="44">
        <f ca="1">IF($D19=0,0,SUMIF('Полная ст-ть с уч.НЗС (Авто)'!$YO$11:INDIRECT("'Полная ст-ть с уч.НЗС (Авто)'!YO"&amp;$J$26),$C19,'Полная ст-ть с уч.НЗС (Авто)'!KI$11:INDIRECT("'Полная ст-ть с уч.НЗС (Авто)'!KI"&amp;$J$26))/$D19)</f>
        <v>0</v>
      </c>
      <c r="KJ19" s="44">
        <f ca="1">IF($D19=0,0,SUMIF('Полная ст-ть с уч.НЗС (Авто)'!$YO$11:INDIRECT("'Полная ст-ть с уч.НЗС (Авто)'!YO"&amp;$J$26),$C19,'Полная ст-ть с уч.НЗС (Авто)'!KJ$11:INDIRECT("'Полная ст-ть с уч.НЗС (Авто)'!KJ"&amp;$J$26))/$D19)</f>
        <v>0</v>
      </c>
      <c r="KK19" s="44">
        <f ca="1">IF($D19=0,0,SUMIF('Полная ст-ть с уч.НЗС (Авто)'!$YO$11:INDIRECT("'Полная ст-ть с уч.НЗС (Авто)'!YO"&amp;$J$26),$C19,'Полная ст-ть с уч.НЗС (Авто)'!KK$11:INDIRECT("'Полная ст-ть с уч.НЗС (Авто)'!KK"&amp;$J$26))/$D19)</f>
        <v>0</v>
      </c>
      <c r="KL19" s="44">
        <f ca="1">IF($D19=0,0,SUMIF('Полная ст-ть с уч.НЗС (Авто)'!$YO$11:INDIRECT("'Полная ст-ть с уч.НЗС (Авто)'!YO"&amp;$J$26),$C19,'Полная ст-ть с уч.НЗС (Авто)'!KL$11:INDIRECT("'Полная ст-ть с уч.НЗС (Авто)'!KL"&amp;$J$26))/$D19)</f>
        <v>0</v>
      </c>
      <c r="KM19" s="44">
        <f ca="1">IF($D19=0,0,SUMIF('Полная ст-ть с уч.НЗС (Авто)'!$YO$11:INDIRECT("'Полная ст-ть с уч.НЗС (Авто)'!YO"&amp;$J$26),$C19,'Полная ст-ть с уч.НЗС (Авто)'!KM$11:INDIRECT("'Полная ст-ть с уч.НЗС (Авто)'!KM"&amp;$J$26))/$D19)</f>
        <v>0</v>
      </c>
      <c r="KN19" s="44">
        <f ca="1">IF($D19=0,0,SUMIF('Полная ст-ть с уч.НЗС (Авто)'!$YO$11:INDIRECT("'Полная ст-ть с уч.НЗС (Авто)'!YO"&amp;$J$26),$C19,'Полная ст-ть с уч.НЗС (Авто)'!KN$11:INDIRECT("'Полная ст-ть с уч.НЗС (Авто)'!KN"&amp;$J$26))/$D19)</f>
        <v>0</v>
      </c>
      <c r="KO19" s="44">
        <f ca="1">IF($D19=0,0,SUMIF('Полная ст-ть с уч.НЗС (Авто)'!$YO$11:INDIRECT("'Полная ст-ть с уч.НЗС (Авто)'!YO"&amp;$J$26),$C19,'Полная ст-ть с уч.НЗС (Авто)'!KO$11:INDIRECT("'Полная ст-ть с уч.НЗС (Авто)'!KO"&amp;$J$26))/$D19)</f>
        <v>0</v>
      </c>
      <c r="KP19" s="44">
        <f ca="1">IF($D19=0,0,SUMIF('Полная ст-ть с уч.НЗС (Авто)'!$YO$11:INDIRECT("'Полная ст-ть с уч.НЗС (Авто)'!YO"&amp;$J$26),$C19,'Полная ст-ть с уч.НЗС (Авто)'!KP$11:INDIRECT("'Полная ст-ть с уч.НЗС (Авто)'!KP"&amp;$J$26))/$D19)</f>
        <v>0</v>
      </c>
      <c r="KQ19" s="44">
        <f ca="1">IF($D19=0,0,SUMIF('Полная ст-ть с уч.НЗС (Авто)'!$YO$11:INDIRECT("'Полная ст-ть с уч.НЗС (Авто)'!YO"&amp;$J$26),$C19,'Полная ст-ть с уч.НЗС (Авто)'!KQ$11:INDIRECT("'Полная ст-ть с уч.НЗС (Авто)'!KQ"&amp;$J$26))/$D19)</f>
        <v>0</v>
      </c>
      <c r="KR19" s="44">
        <f ca="1">IF($D19=0,0,SUMIF('Полная ст-ть с уч.НЗС (Авто)'!$YO$11:INDIRECT("'Полная ст-ть с уч.НЗС (Авто)'!YO"&amp;$J$26),$C19,'Полная ст-ть с уч.НЗС (Авто)'!KR$11:INDIRECT("'Полная ст-ть с уч.НЗС (Авто)'!KR"&amp;$J$26))/$D19)</f>
        <v>0</v>
      </c>
      <c r="KS19" s="44">
        <f ca="1">IF($D19=0,0,SUMIF('Полная ст-ть с уч.НЗС (Авто)'!$YO$11:INDIRECT("'Полная ст-ть с уч.НЗС (Авто)'!YO"&amp;$J$26),$C19,'Полная ст-ть с уч.НЗС (Авто)'!KS$11:INDIRECT("'Полная ст-ть с уч.НЗС (Авто)'!KS"&amp;$J$26))/$D19)</f>
        <v>0</v>
      </c>
      <c r="KT19" s="44">
        <f ca="1">IF($D19=0,0,SUMIF('Полная ст-ть с уч.НЗС (Авто)'!$YO$11:INDIRECT("'Полная ст-ть с уч.НЗС (Авто)'!YO"&amp;$J$26),$C19,'Полная ст-ть с уч.НЗС (Авто)'!KT$11:INDIRECT("'Полная ст-ть с уч.НЗС (Авто)'!KT"&amp;$J$26))/$D19)</f>
        <v>0</v>
      </c>
      <c r="KU19" s="44">
        <f ca="1">IF($D19=0,0,SUMIF('Полная ст-ть с уч.НЗС (Авто)'!$YO$11:INDIRECT("'Полная ст-ть с уч.НЗС (Авто)'!YO"&amp;$J$26),$C19,'Полная ст-ть с уч.НЗС (Авто)'!KU$11:INDIRECT("'Полная ст-ть с уч.НЗС (Авто)'!KU"&amp;$J$26))/$D19)</f>
        <v>0</v>
      </c>
      <c r="KV19" s="44">
        <f ca="1">IF($D19=0,0,SUMIF('Полная ст-ть с уч.НЗС (Авто)'!$YO$11:INDIRECT("'Полная ст-ть с уч.НЗС (Авто)'!YO"&amp;$J$26),$C19,'Полная ст-ть с уч.НЗС (Авто)'!KV$11:INDIRECT("'Полная ст-ть с уч.НЗС (Авто)'!KV"&amp;$J$26))/$D19)</f>
        <v>0</v>
      </c>
      <c r="KW19" s="44">
        <f ca="1">IF($D19=0,0,SUMIF('Полная ст-ть с уч.НЗС (Авто)'!$YO$11:INDIRECT("'Полная ст-ть с уч.НЗС (Авто)'!YO"&amp;$J$26),$C19,'Полная ст-ть с уч.НЗС (Авто)'!KW$11:INDIRECT("'Полная ст-ть с уч.НЗС (Авто)'!KW"&amp;$J$26))/$D19)</f>
        <v>0</v>
      </c>
      <c r="KX19" s="44">
        <f ca="1">IF($D19=0,0,SUMIF('Полная ст-ть с уч.НЗС (Авто)'!$YO$11:INDIRECT("'Полная ст-ть с уч.НЗС (Авто)'!YO"&amp;$J$26),$C19,'Полная ст-ть с уч.НЗС (Авто)'!KX$11:INDIRECT("'Полная ст-ть с уч.НЗС (Авто)'!KX"&amp;$J$26))/$D19)</f>
        <v>0</v>
      </c>
      <c r="KY19" s="44">
        <f ca="1">IF($D19=0,0,SUMIF('Полная ст-ть с уч.НЗС (Авто)'!$YO$11:INDIRECT("'Полная ст-ть с уч.НЗС (Авто)'!YO"&amp;$J$26),$C19,'Полная ст-ть с уч.НЗС (Авто)'!KY$11:INDIRECT("'Полная ст-ть с уч.НЗС (Авто)'!KY"&amp;$J$26))/$D19)</f>
        <v>0</v>
      </c>
      <c r="KZ19" s="44">
        <f ca="1">IF($D19=0,0,SUMIF('Полная ст-ть с уч.НЗС (Авто)'!$YO$11:INDIRECT("'Полная ст-ть с уч.НЗС (Авто)'!YO"&amp;$J$26),$C19,'Полная ст-ть с уч.НЗС (Авто)'!KZ$11:INDIRECT("'Полная ст-ть с уч.НЗС (Авто)'!KZ"&amp;$J$26))/$D19)</f>
        <v>0</v>
      </c>
      <c r="LA19" s="44">
        <f ca="1">IF($D19=0,0,SUMIF('Полная ст-ть с уч.НЗС (Авто)'!$YO$11:INDIRECT("'Полная ст-ть с уч.НЗС (Авто)'!YO"&amp;$J$26),$C19,'Полная ст-ть с уч.НЗС (Авто)'!LA$11:INDIRECT("'Полная ст-ть с уч.НЗС (Авто)'!LA"&amp;$J$26))/$D19)</f>
        <v>0</v>
      </c>
      <c r="LB19" s="44">
        <f ca="1">IF($D19=0,0,SUMIF('Полная ст-ть с уч.НЗС (Авто)'!$YO$11:INDIRECT("'Полная ст-ть с уч.НЗС (Авто)'!YO"&amp;$J$26),$C19,'Полная ст-ть с уч.НЗС (Авто)'!LB$11:INDIRECT("'Полная ст-ть с уч.НЗС (Авто)'!LB"&amp;$J$26))/$D19)</f>
        <v>0</v>
      </c>
      <c r="LC19" s="44">
        <f ca="1">IF($D19=0,0,SUMIF('Полная ст-ть с уч.НЗС (Авто)'!$YO$11:INDIRECT("'Полная ст-ть с уч.НЗС (Авто)'!YO"&amp;$J$26),$C19,'Полная ст-ть с уч.НЗС (Авто)'!LC$11:INDIRECT("'Полная ст-ть с уч.НЗС (Авто)'!LC"&amp;$J$26))/$D19)</f>
        <v>0</v>
      </c>
      <c r="LD19" s="44">
        <f ca="1">IF($D19=0,0,SUMIF('Полная ст-ть с уч.НЗС (Авто)'!$YO$11:INDIRECT("'Полная ст-ть с уч.НЗС (Авто)'!YO"&amp;$J$26),$C19,'Полная ст-ть с уч.НЗС (Авто)'!LD$11:INDIRECT("'Полная ст-ть с уч.НЗС (Авто)'!LD"&amp;$J$26))/$D19)</f>
        <v>0</v>
      </c>
      <c r="LE19" s="44">
        <f ca="1">IF($D19=0,0,SUMIF('Полная ст-ть с уч.НЗС (Авто)'!$YO$11:INDIRECT("'Полная ст-ть с уч.НЗС (Авто)'!YO"&amp;$J$26),$C19,'Полная ст-ть с уч.НЗС (Авто)'!LE$11:INDIRECT("'Полная ст-ть с уч.НЗС (Авто)'!LE"&amp;$J$26))/$D19)</f>
        <v>0</v>
      </c>
      <c r="LF19" s="44">
        <f ca="1">IF($D19=0,0,SUMIF('Полная ст-ть с уч.НЗС (Авто)'!$YO$11:INDIRECT("'Полная ст-ть с уч.НЗС (Авто)'!YO"&amp;$J$26),$C19,'Полная ст-ть с уч.НЗС (Авто)'!LF$11:INDIRECT("'Полная ст-ть с уч.НЗС (Авто)'!LF"&amp;$J$26))/$D19)</f>
        <v>0</v>
      </c>
      <c r="LG19" s="44">
        <f ca="1">IF($D19=0,0,SUMIF('Полная ст-ть с уч.НЗС (Авто)'!$YO$11:INDIRECT("'Полная ст-ть с уч.НЗС (Авто)'!YO"&amp;$J$26),$C19,'Полная ст-ть с уч.НЗС (Авто)'!LG$11:INDIRECT("'Полная ст-ть с уч.НЗС (Авто)'!LG"&amp;$J$26))/$D19)</f>
        <v>0</v>
      </c>
      <c r="LH19" s="44">
        <f ca="1">IF($D19=0,0,SUMIF('Полная ст-ть с уч.НЗС (Авто)'!$YO$11:INDIRECT("'Полная ст-ть с уч.НЗС (Авто)'!YO"&amp;$J$26),$C19,'Полная ст-ть с уч.НЗС (Авто)'!LH$11:INDIRECT("'Полная ст-ть с уч.НЗС (Авто)'!LH"&amp;$J$26))/$D19)</f>
        <v>0</v>
      </c>
      <c r="LI19" s="44">
        <f ca="1">IF($D19=0,0,SUMIF('Полная ст-ть с уч.НЗС (Авто)'!$YO$11:INDIRECT("'Полная ст-ть с уч.НЗС (Авто)'!YO"&amp;$J$26),$C19,'Полная ст-ть с уч.НЗС (Авто)'!LI$11:INDIRECT("'Полная ст-ть с уч.НЗС (Авто)'!LI"&amp;$J$26))/$D19)</f>
        <v>0</v>
      </c>
      <c r="LJ19" s="44">
        <f ca="1">IF($D19=0,0,SUMIF('Полная ст-ть с уч.НЗС (Авто)'!$YO$11:INDIRECT("'Полная ст-ть с уч.НЗС (Авто)'!YO"&amp;$J$26),$C19,'Полная ст-ть с уч.НЗС (Авто)'!LJ$11:INDIRECT("'Полная ст-ть с уч.НЗС (Авто)'!LJ"&amp;$J$26))/$D19)</f>
        <v>0</v>
      </c>
      <c r="LK19" s="44">
        <f ca="1">IF($D19=0,0,SUMIF('Полная ст-ть с уч.НЗС (Авто)'!$YO$11:INDIRECT("'Полная ст-ть с уч.НЗС (Авто)'!YO"&amp;$J$26),$C19,'Полная ст-ть с уч.НЗС (Авто)'!LK$11:INDIRECT("'Полная ст-ть с уч.НЗС (Авто)'!LK"&amp;$J$26))/$D19)</f>
        <v>0</v>
      </c>
      <c r="LL19" s="44">
        <f ca="1">IF($D19=0,0,SUMIF('Полная ст-ть с уч.НЗС (Авто)'!$YO$11:INDIRECT("'Полная ст-ть с уч.НЗС (Авто)'!YO"&amp;$J$26),$C19,'Полная ст-ть с уч.НЗС (Авто)'!LL$11:INDIRECT("'Полная ст-ть с уч.НЗС (Авто)'!LL"&amp;$J$26))/$D19)</f>
        <v>0</v>
      </c>
      <c r="LM19" s="44">
        <f ca="1">IF($D19=0,0,SUMIF('Полная ст-ть с уч.НЗС (Авто)'!$YO$11:INDIRECT("'Полная ст-ть с уч.НЗС (Авто)'!YO"&amp;$J$26),$C19,'Полная ст-ть с уч.НЗС (Авто)'!LM$11:INDIRECT("'Полная ст-ть с уч.НЗС (Авто)'!LM"&amp;$J$26))/$D19)</f>
        <v>0</v>
      </c>
      <c r="LN19" s="44">
        <f ca="1">IF($D19=0,0,SUMIF('Полная ст-ть с уч.НЗС (Авто)'!$YO$11:INDIRECT("'Полная ст-ть с уч.НЗС (Авто)'!YO"&amp;$J$26),$C19,'Полная ст-ть с уч.НЗС (Авто)'!LN$11:INDIRECT("'Полная ст-ть с уч.НЗС (Авто)'!LN"&amp;$J$26))/$D19)</f>
        <v>0</v>
      </c>
      <c r="LO19" s="44">
        <f ca="1">IF($D19=0,0,SUMIF('Полная ст-ть с уч.НЗС (Авто)'!$YO$11:INDIRECT("'Полная ст-ть с уч.НЗС (Авто)'!YO"&amp;$J$26),$C19,'Полная ст-ть с уч.НЗС (Авто)'!LO$11:INDIRECT("'Полная ст-ть с уч.НЗС (Авто)'!LO"&amp;$J$26))/$D19)</f>
        <v>0</v>
      </c>
      <c r="LP19" s="44">
        <f ca="1">IF($D19=0,0,SUMIF('Полная ст-ть с уч.НЗС (Авто)'!$YO$11:INDIRECT("'Полная ст-ть с уч.НЗС (Авто)'!YO"&amp;$J$26),$C19,'Полная ст-ть с уч.НЗС (Авто)'!LP$11:INDIRECT("'Полная ст-ть с уч.НЗС (Авто)'!LP"&amp;$J$26))/$D19)</f>
        <v>0</v>
      </c>
      <c r="LQ19" s="44">
        <f ca="1">IF($D19=0,0,SUMIF('Полная ст-ть с уч.НЗС (Авто)'!$YO$11:INDIRECT("'Полная ст-ть с уч.НЗС (Авто)'!YO"&amp;$J$26),$C19,'Полная ст-ть с уч.НЗС (Авто)'!LQ$11:INDIRECT("'Полная ст-ть с уч.НЗС (Авто)'!LQ"&amp;$J$26))/$D19)</f>
        <v>0</v>
      </c>
      <c r="LR19" s="44">
        <f ca="1">IF($D19=0,0,SUMIF('Полная ст-ть с уч.НЗС (Авто)'!$YO$11:INDIRECT("'Полная ст-ть с уч.НЗС (Авто)'!YO"&amp;$J$26),$C19,'Полная ст-ть с уч.НЗС (Авто)'!LR$11:INDIRECT("'Полная ст-ть с уч.НЗС (Авто)'!LR"&amp;$J$26))/$D19)</f>
        <v>0</v>
      </c>
      <c r="LS19" s="44">
        <f ca="1">IF($D19=0,0,SUMIF('Полная ст-ть с уч.НЗС (Авто)'!$YO$11:INDIRECT("'Полная ст-ть с уч.НЗС (Авто)'!YO"&amp;$J$26),$C19,'Полная ст-ть с уч.НЗС (Авто)'!LS$11:INDIRECT("'Полная ст-ть с уч.НЗС (Авто)'!LS"&amp;$J$26))/$D19)</f>
        <v>0</v>
      </c>
      <c r="LT19" s="44">
        <f ca="1">IF($D19=0,0,SUMIF('Полная ст-ть с уч.НЗС (Авто)'!$YO$11:INDIRECT("'Полная ст-ть с уч.НЗС (Авто)'!YO"&amp;$J$26),$C19,'Полная ст-ть с уч.НЗС (Авто)'!LT$11:INDIRECT("'Полная ст-ть с уч.НЗС (Авто)'!LT"&amp;$J$26))/$D19)</f>
        <v>0</v>
      </c>
      <c r="LU19" s="44">
        <f ca="1">IF($D19=0,0,SUMIF('Полная ст-ть с уч.НЗС (Авто)'!$YO$11:INDIRECT("'Полная ст-ть с уч.НЗС (Авто)'!YO"&amp;$J$26),$C19,'Полная ст-ть с уч.НЗС (Авто)'!LU$11:INDIRECT("'Полная ст-ть с уч.НЗС (Авто)'!LU"&amp;$J$26))/$D19)</f>
        <v>0</v>
      </c>
      <c r="LV19" s="44">
        <f ca="1">IF($D19=0,0,SUMIF('Полная ст-ть с уч.НЗС (Авто)'!$YO$11:INDIRECT("'Полная ст-ть с уч.НЗС (Авто)'!YO"&amp;$J$26),$C19,'Полная ст-ть с уч.НЗС (Авто)'!LV$11:INDIRECT("'Полная ст-ть с уч.НЗС (Авто)'!LV"&amp;$J$26))/$D19)</f>
        <v>0</v>
      </c>
      <c r="LW19" s="44">
        <f ca="1">IF($D19=0,0,SUMIF('Полная ст-ть с уч.НЗС (Авто)'!$YO$11:INDIRECT("'Полная ст-ть с уч.НЗС (Авто)'!YO"&amp;$J$26),$C19,'Полная ст-ть с уч.НЗС (Авто)'!LW$11:INDIRECT("'Полная ст-ть с уч.НЗС (Авто)'!LW"&amp;$J$26))/$D19)</f>
        <v>0</v>
      </c>
      <c r="LX19" s="44">
        <f ca="1">IF($D19=0,0,SUMIF('Полная ст-ть с уч.НЗС (Авто)'!$YO$11:INDIRECT("'Полная ст-ть с уч.НЗС (Авто)'!YO"&amp;$J$26),$C19,'Полная ст-ть с уч.НЗС (Авто)'!LX$11:INDIRECT("'Полная ст-ть с уч.НЗС (Авто)'!LX"&amp;$J$26))/$D19)</f>
        <v>0</v>
      </c>
      <c r="LY19" s="44">
        <f ca="1">IF($D19=0,0,SUMIF('Полная ст-ть с уч.НЗС (Авто)'!$YO$11:INDIRECT("'Полная ст-ть с уч.НЗС (Авто)'!YO"&amp;$J$26),$C19,'Полная ст-ть с уч.НЗС (Авто)'!LY$11:INDIRECT("'Полная ст-ть с уч.НЗС (Авто)'!LY"&amp;$J$26))/$D19)</f>
        <v>0</v>
      </c>
      <c r="LZ19" s="44">
        <f ca="1">IF($D19=0,0,SUMIF('Полная ст-ть с уч.НЗС (Авто)'!$YO$11:INDIRECT("'Полная ст-ть с уч.НЗС (Авто)'!YO"&amp;$J$26),$C19,'Полная ст-ть с уч.НЗС (Авто)'!LZ$11:INDIRECT("'Полная ст-ть с уч.НЗС (Авто)'!LZ"&amp;$J$26))/$D19)</f>
        <v>0</v>
      </c>
      <c r="MA19" s="44">
        <f ca="1">IF($D19=0,0,SUMIF('Полная ст-ть с уч.НЗС (Авто)'!$YO$11:INDIRECT("'Полная ст-ть с уч.НЗС (Авто)'!YO"&amp;$J$26),$C19,'Полная ст-ть с уч.НЗС (Авто)'!MA$11:INDIRECT("'Полная ст-ть с уч.НЗС (Авто)'!MA"&amp;$J$26))/$D19)</f>
        <v>0</v>
      </c>
      <c r="MB19" s="44">
        <f ca="1">IF($D19=0,0,SUMIF('Полная ст-ть с уч.НЗС (Авто)'!$YO$11:INDIRECT("'Полная ст-ть с уч.НЗС (Авто)'!YO"&amp;$J$26),$C19,'Полная ст-ть с уч.НЗС (Авто)'!MB$11:INDIRECT("'Полная ст-ть с уч.НЗС (Авто)'!MB"&amp;$J$26))/$D19)</f>
        <v>0</v>
      </c>
      <c r="MC19" s="44">
        <f ca="1">IF($D19=0,0,SUMIF('Полная ст-ть с уч.НЗС (Авто)'!$YO$11:INDIRECT("'Полная ст-ть с уч.НЗС (Авто)'!YO"&amp;$J$26),$C19,'Полная ст-ть с уч.НЗС (Авто)'!MC$11:INDIRECT("'Полная ст-ть с уч.НЗС (Авто)'!MC"&amp;$J$26))/$D19)</f>
        <v>0</v>
      </c>
      <c r="MD19" s="44">
        <f ca="1">IF($D19=0,0,SUMIF('Полная ст-ть с уч.НЗС (Авто)'!$YO$11:INDIRECT("'Полная ст-ть с уч.НЗС (Авто)'!YO"&amp;$J$26),$C19,'Полная ст-ть с уч.НЗС (Авто)'!MD$11:INDIRECT("'Полная ст-ть с уч.НЗС (Авто)'!MD"&amp;$J$26))/$D19)</f>
        <v>0</v>
      </c>
      <c r="ME19" s="44">
        <f ca="1">IF($D19=0,0,SUMIF('Полная ст-ть с уч.НЗС (Авто)'!$YO$11:INDIRECT("'Полная ст-ть с уч.НЗС (Авто)'!YO"&amp;$J$26),$C19,'Полная ст-ть с уч.НЗС (Авто)'!ME$11:INDIRECT("'Полная ст-ть с уч.НЗС (Авто)'!ME"&amp;$J$26))/$D19)</f>
        <v>0</v>
      </c>
      <c r="MF19" s="44">
        <f ca="1">IF($D19=0,0,SUMIF('Полная ст-ть с уч.НЗС (Авто)'!$YO$11:INDIRECT("'Полная ст-ть с уч.НЗС (Авто)'!YO"&amp;$J$26),$C19,'Полная ст-ть с уч.НЗС (Авто)'!MF$11:INDIRECT("'Полная ст-ть с уч.НЗС (Авто)'!MF"&amp;$J$26))/$D19)</f>
        <v>0</v>
      </c>
      <c r="MG19" s="44">
        <f ca="1">IF($D19=0,0,SUMIF('Полная ст-ть с уч.НЗС (Авто)'!$YO$11:INDIRECT("'Полная ст-ть с уч.НЗС (Авто)'!YO"&amp;$J$26),$C19,'Полная ст-ть с уч.НЗС (Авто)'!MG$11:INDIRECT("'Полная ст-ть с уч.НЗС (Авто)'!MG"&amp;$J$26))/$D19)</f>
        <v>0</v>
      </c>
      <c r="MH19" s="44">
        <f ca="1">IF($D19=0,0,SUMIF('Полная ст-ть с уч.НЗС (Авто)'!$YO$11:INDIRECT("'Полная ст-ть с уч.НЗС (Авто)'!YO"&amp;$J$26),$C19,'Полная ст-ть с уч.НЗС (Авто)'!MH$11:INDIRECT("'Полная ст-ть с уч.НЗС (Авто)'!MH"&amp;$J$26))/$D19)</f>
        <v>0</v>
      </c>
      <c r="MI19" s="44">
        <f ca="1">IF($D19=0,0,SUMIF('Полная ст-ть с уч.НЗС (Авто)'!$YO$11:INDIRECT("'Полная ст-ть с уч.НЗС (Авто)'!YO"&amp;$J$26),$C19,'Полная ст-ть с уч.НЗС (Авто)'!MI$11:INDIRECT("'Полная ст-ть с уч.НЗС (Авто)'!MI"&amp;$J$26))/$D19)</f>
        <v>0</v>
      </c>
      <c r="MJ19" s="44">
        <f ca="1">IF($D19=0,0,SUMIF('Полная ст-ть с уч.НЗС (Авто)'!$YO$11:INDIRECT("'Полная ст-ть с уч.НЗС (Авто)'!YO"&amp;$J$26),$C19,'Полная ст-ть с уч.НЗС (Авто)'!MJ$11:INDIRECT("'Полная ст-ть с уч.НЗС (Авто)'!MJ"&amp;$J$26))/$D19)</f>
        <v>0</v>
      </c>
      <c r="MK19" s="44">
        <f ca="1">IF($D19=0,0,SUMIF('Полная ст-ть с уч.НЗС (Авто)'!$YO$11:INDIRECT("'Полная ст-ть с уч.НЗС (Авто)'!YO"&amp;$J$26),$C19,'Полная ст-ть с уч.НЗС (Авто)'!MK$11:INDIRECT("'Полная ст-ть с уч.НЗС (Авто)'!MK"&amp;$J$26))/$D19)</f>
        <v>0</v>
      </c>
      <c r="ML19" s="44">
        <f ca="1">IF($D19=0,0,SUMIF('Полная ст-ть с уч.НЗС (Авто)'!$YO$11:INDIRECT("'Полная ст-ть с уч.НЗС (Авто)'!YO"&amp;$J$26),$C19,'Полная ст-ть с уч.НЗС (Авто)'!ML$11:INDIRECT("'Полная ст-ть с уч.НЗС (Авто)'!ML"&amp;$J$26))/$D19)</f>
        <v>0</v>
      </c>
      <c r="MM19" s="44">
        <f ca="1">IF($D19=0,0,SUMIF('Полная ст-ть с уч.НЗС (Авто)'!$YO$11:INDIRECT("'Полная ст-ть с уч.НЗС (Авто)'!YO"&amp;$J$26),$C19,'Полная ст-ть с уч.НЗС (Авто)'!MM$11:INDIRECT("'Полная ст-ть с уч.НЗС (Авто)'!MM"&amp;$J$26))/$D19)</f>
        <v>0</v>
      </c>
      <c r="MN19" s="44">
        <f ca="1">IF($D19=0,0,SUMIF('Полная ст-ть с уч.НЗС (Авто)'!$YO$11:INDIRECT("'Полная ст-ть с уч.НЗС (Авто)'!YO"&amp;$J$26),$C19,'Полная ст-ть с уч.НЗС (Авто)'!MN$11:INDIRECT("'Полная ст-ть с уч.НЗС (Авто)'!MN"&amp;$J$26))/$D19)</f>
        <v>0</v>
      </c>
      <c r="MO19" s="44">
        <f ca="1">IF($D19=0,0,SUMIF('Полная ст-ть с уч.НЗС (Авто)'!$YO$11:INDIRECT("'Полная ст-ть с уч.НЗС (Авто)'!YO"&amp;$J$26),$C19,'Полная ст-ть с уч.НЗС (Авто)'!MO$11:INDIRECT("'Полная ст-ть с уч.НЗС (Авто)'!MO"&amp;$J$26))/$D19)</f>
        <v>0</v>
      </c>
      <c r="MP19" s="44">
        <f ca="1">IF($D19=0,0,SUMIF('Полная ст-ть с уч.НЗС (Авто)'!$YO$11:INDIRECT("'Полная ст-ть с уч.НЗС (Авто)'!YO"&amp;$J$26),$C19,'Полная ст-ть с уч.НЗС (Авто)'!MP$11:INDIRECT("'Полная ст-ть с уч.НЗС (Авто)'!MP"&amp;$J$26))/$D19)</f>
        <v>0</v>
      </c>
      <c r="MQ19" s="44">
        <f ca="1">IF($D19=0,0,SUMIF('Полная ст-ть с уч.НЗС (Авто)'!$YO$11:INDIRECT("'Полная ст-ть с уч.НЗС (Авто)'!YO"&amp;$J$26),$C19,'Полная ст-ть с уч.НЗС (Авто)'!MQ$11:INDIRECT("'Полная ст-ть с уч.НЗС (Авто)'!MQ"&amp;$J$26))/$D19)</f>
        <v>0</v>
      </c>
      <c r="MR19" s="44">
        <f ca="1">IF($D19=0,0,SUMIF('Полная ст-ть с уч.НЗС (Авто)'!$YO$11:INDIRECT("'Полная ст-ть с уч.НЗС (Авто)'!YO"&amp;$J$26),$C19,'Полная ст-ть с уч.НЗС (Авто)'!MR$11:INDIRECT("'Полная ст-ть с уч.НЗС (Авто)'!MR"&amp;$J$26))/$D19)</f>
        <v>0</v>
      </c>
      <c r="MS19" s="44">
        <f ca="1">IF($D19=0,0,SUMIF('Полная ст-ть с уч.НЗС (Авто)'!$YO$11:INDIRECT("'Полная ст-ть с уч.НЗС (Авто)'!YO"&amp;$J$26),$C19,'Полная ст-ть с уч.НЗС (Авто)'!MS$11:INDIRECT("'Полная ст-ть с уч.НЗС (Авто)'!MS"&amp;$J$26))/$D19)</f>
        <v>0</v>
      </c>
      <c r="MT19" s="44">
        <f ca="1">IF($D19=0,0,SUMIF('Полная ст-ть с уч.НЗС (Авто)'!$YO$11:INDIRECT("'Полная ст-ть с уч.НЗС (Авто)'!YO"&amp;$J$26),$C19,'Полная ст-ть с уч.НЗС (Авто)'!MT$11:INDIRECT("'Полная ст-ть с уч.НЗС (Авто)'!MT"&amp;$J$26))/$D19)</f>
        <v>0</v>
      </c>
      <c r="MU19" s="44">
        <f ca="1">IF($D19=0,0,SUMIF('Полная ст-ть с уч.НЗС (Авто)'!$YO$11:INDIRECT("'Полная ст-ть с уч.НЗС (Авто)'!YO"&amp;$J$26),$C19,'Полная ст-ть с уч.НЗС (Авто)'!MU$11:INDIRECT("'Полная ст-ть с уч.НЗС (Авто)'!MU"&amp;$J$26))/$D19)</f>
        <v>0</v>
      </c>
      <c r="MV19" s="44">
        <f ca="1">IF($D19=0,0,SUMIF('Полная ст-ть с уч.НЗС (Авто)'!$YO$11:INDIRECT("'Полная ст-ть с уч.НЗС (Авто)'!YO"&amp;$J$26),$C19,'Полная ст-ть с уч.НЗС (Авто)'!MV$11:INDIRECT("'Полная ст-ть с уч.НЗС (Авто)'!MV"&amp;$J$26))/$D19)</f>
        <v>0</v>
      </c>
      <c r="MW19" s="44">
        <f ca="1">IF($D19=0,0,SUMIF('Полная ст-ть с уч.НЗС (Авто)'!$YO$11:INDIRECT("'Полная ст-ть с уч.НЗС (Авто)'!YO"&amp;$J$26),$C19,'Полная ст-ть с уч.НЗС (Авто)'!MW$11:INDIRECT("'Полная ст-ть с уч.НЗС (Авто)'!MW"&amp;$J$26))/$D19)</f>
        <v>0</v>
      </c>
      <c r="MX19" s="44">
        <f ca="1">IF($D19=0,0,SUMIF('Полная ст-ть с уч.НЗС (Авто)'!$YO$11:INDIRECT("'Полная ст-ть с уч.НЗС (Авто)'!YO"&amp;$J$26),$C19,'Полная ст-ть с уч.НЗС (Авто)'!MX$11:INDIRECT("'Полная ст-ть с уч.НЗС (Авто)'!MX"&amp;$J$26))/$D19)</f>
        <v>0</v>
      </c>
      <c r="MY19" s="44">
        <f ca="1">IF($D19=0,0,SUMIF('Полная ст-ть с уч.НЗС (Авто)'!$YO$11:INDIRECT("'Полная ст-ть с уч.НЗС (Авто)'!YO"&amp;$J$26),$C19,'Полная ст-ть с уч.НЗС (Авто)'!MY$11:INDIRECT("'Полная ст-ть с уч.НЗС (Авто)'!MY"&amp;$J$26))/$D19)</f>
        <v>0</v>
      </c>
      <c r="MZ19" s="44">
        <f ca="1">IF($D19=0,0,SUMIF('Полная ст-ть с уч.НЗС (Авто)'!$YO$11:INDIRECT("'Полная ст-ть с уч.НЗС (Авто)'!YO"&amp;$J$26),$C19,'Полная ст-ть с уч.НЗС (Авто)'!MZ$11:INDIRECT("'Полная ст-ть с уч.НЗС (Авто)'!MZ"&amp;$J$26))/$D19)</f>
        <v>0</v>
      </c>
      <c r="NA19" s="44">
        <f ca="1">IF($D19=0,0,SUMIF('Полная ст-ть с уч.НЗС (Авто)'!$YO$11:INDIRECT("'Полная ст-ть с уч.НЗС (Авто)'!YO"&amp;$J$26),$C19,'Полная ст-ть с уч.НЗС (Авто)'!NA$11:INDIRECT("'Полная ст-ть с уч.НЗС (Авто)'!NA"&amp;$J$26))/$D19)</f>
        <v>0</v>
      </c>
      <c r="NB19" s="44">
        <f ca="1">IF($D19=0,0,SUMIF('Полная ст-ть с уч.НЗС (Авто)'!$YO$11:INDIRECT("'Полная ст-ть с уч.НЗС (Авто)'!YO"&amp;$J$26),$C19,'Полная ст-ть с уч.НЗС (Авто)'!NB$11:INDIRECT("'Полная ст-ть с уч.НЗС (Авто)'!NB"&amp;$J$26))/$D19)</f>
        <v>0</v>
      </c>
      <c r="NC19" s="44">
        <f ca="1">IF($D19=0,0,SUMIF('Полная ст-ть с уч.НЗС (Авто)'!$YO$11:INDIRECT("'Полная ст-ть с уч.НЗС (Авто)'!YO"&amp;$J$26),$C19,'Полная ст-ть с уч.НЗС (Авто)'!NC$11:INDIRECT("'Полная ст-ть с уч.НЗС (Авто)'!NC"&amp;$J$26))/$D19)</f>
        <v>0</v>
      </c>
      <c r="ND19" s="44">
        <f ca="1">IF($D19=0,0,SUMIF('Полная ст-ть с уч.НЗС (Авто)'!$YO$11:INDIRECT("'Полная ст-ть с уч.НЗС (Авто)'!YO"&amp;$J$26),$C19,'Полная ст-ть с уч.НЗС (Авто)'!ND$11:INDIRECT("'Полная ст-ть с уч.НЗС (Авто)'!ND"&amp;$J$26))/$D19)</f>
        <v>0</v>
      </c>
      <c r="NE19" s="44">
        <f ca="1">IF($D19=0,0,SUMIF('Полная ст-ть с уч.НЗС (Авто)'!$YO$11:INDIRECT("'Полная ст-ть с уч.НЗС (Авто)'!YO"&amp;$J$26),$C19,'Полная ст-ть с уч.НЗС (Авто)'!NE$11:INDIRECT("'Полная ст-ть с уч.НЗС (Авто)'!NE"&amp;$J$26))/$D19)</f>
        <v>0</v>
      </c>
      <c r="NF19" s="44">
        <f ca="1">IF($D19=0,0,SUMIF('Полная ст-ть с уч.НЗС (Авто)'!$YO$11:INDIRECT("'Полная ст-ть с уч.НЗС (Авто)'!YO"&amp;$J$26),$C19,'Полная ст-ть с уч.НЗС (Авто)'!NF$11:INDIRECT("'Полная ст-ть с уч.НЗС (Авто)'!NF"&amp;$J$26))/$D19)</f>
        <v>0</v>
      </c>
      <c r="NG19" s="44">
        <f ca="1">IF($D19=0,0,SUMIF('Полная ст-ть с уч.НЗС (Авто)'!$YO$11:INDIRECT("'Полная ст-ть с уч.НЗС (Авто)'!YO"&amp;$J$26),$C19,'Полная ст-ть с уч.НЗС (Авто)'!NG$11:INDIRECT("'Полная ст-ть с уч.НЗС (Авто)'!NG"&amp;$J$26))/$D19)</f>
        <v>0</v>
      </c>
      <c r="NH19" s="44">
        <f ca="1">IF($D19=0,0,SUMIF('Полная ст-ть с уч.НЗС (Авто)'!$YO$11:INDIRECT("'Полная ст-ть с уч.НЗС (Авто)'!YO"&amp;$J$26),$C19,'Полная ст-ть с уч.НЗС (Авто)'!NH$11:INDIRECT("'Полная ст-ть с уч.НЗС (Авто)'!NH"&amp;$J$26))/$D19)</f>
        <v>0</v>
      </c>
      <c r="NI19" s="44">
        <f ca="1">IF($D19=0,0,SUMIF('Полная ст-ть с уч.НЗС (Авто)'!$YO$11:INDIRECT("'Полная ст-ть с уч.НЗС (Авто)'!YO"&amp;$J$26),$C19,'Полная ст-ть с уч.НЗС (Авто)'!NI$11:INDIRECT("'Полная ст-ть с уч.НЗС (Авто)'!NI"&amp;$J$26))/$D19)</f>
        <v>0</v>
      </c>
      <c r="NJ19" s="44">
        <f ca="1">IF($D19=0,0,SUMIF('Полная ст-ть с уч.НЗС (Авто)'!$YO$11:INDIRECT("'Полная ст-ть с уч.НЗС (Авто)'!YO"&amp;$J$26),$C19,'Полная ст-ть с уч.НЗС (Авто)'!NJ$11:INDIRECT("'Полная ст-ть с уч.НЗС (Авто)'!NJ"&amp;$J$26))/$D19)</f>
        <v>0</v>
      </c>
      <c r="NK19" s="44">
        <f ca="1">IF($D19=0,0,SUMIF('Полная ст-ть с уч.НЗС (Авто)'!$YO$11:INDIRECT("'Полная ст-ть с уч.НЗС (Авто)'!YO"&amp;$J$26),$C19,'Полная ст-ть с уч.НЗС (Авто)'!NK$11:INDIRECT("'Полная ст-ть с уч.НЗС (Авто)'!NK"&amp;$J$26))/$D19)</f>
        <v>0</v>
      </c>
      <c r="NL19" s="44">
        <f ca="1">IF($D19=0,0,SUMIF('Полная ст-ть с уч.НЗС (Авто)'!$YO$11:INDIRECT("'Полная ст-ть с уч.НЗС (Авто)'!YO"&amp;$J$26),$C19,'Полная ст-ть с уч.НЗС (Авто)'!NL$11:INDIRECT("'Полная ст-ть с уч.НЗС (Авто)'!NL"&amp;$J$26))/$D19)</f>
        <v>0</v>
      </c>
      <c r="NM19" s="44">
        <f ca="1">IF($D19=0,0,SUMIF('Полная ст-ть с уч.НЗС (Авто)'!$YO$11:INDIRECT("'Полная ст-ть с уч.НЗС (Авто)'!YO"&amp;$J$26),$C19,'Полная ст-ть с уч.НЗС (Авто)'!NM$11:INDIRECT("'Полная ст-ть с уч.НЗС (Авто)'!NM"&amp;$J$26))/$D19)</f>
        <v>0</v>
      </c>
      <c r="NN19" s="44">
        <f ca="1">IF($D19=0,0,SUMIF('Полная ст-ть с уч.НЗС (Авто)'!$YO$11:INDIRECT("'Полная ст-ть с уч.НЗС (Авто)'!YO"&amp;$J$26),$C19,'Полная ст-ть с уч.НЗС (Авто)'!NN$11:INDIRECT("'Полная ст-ть с уч.НЗС (Авто)'!NN"&amp;$J$26))/$D19)</f>
        <v>0</v>
      </c>
      <c r="NO19" s="44">
        <f ca="1">IF($D19=0,0,SUMIF('Полная ст-ть с уч.НЗС (Авто)'!$YO$11:INDIRECT("'Полная ст-ть с уч.НЗС (Авто)'!YO"&amp;$J$26),$C19,'Полная ст-ть с уч.НЗС (Авто)'!NO$11:INDIRECT("'Полная ст-ть с уч.НЗС (Авто)'!NO"&amp;$J$26))/$D19)</f>
        <v>0</v>
      </c>
      <c r="NP19" s="44">
        <f ca="1">IF($D19=0,0,SUMIF('Полная ст-ть с уч.НЗС (Авто)'!$YO$11:INDIRECT("'Полная ст-ть с уч.НЗС (Авто)'!YO"&amp;$J$26),$C19,'Полная ст-ть с уч.НЗС (Авто)'!NP$11:INDIRECT("'Полная ст-ть с уч.НЗС (Авто)'!NP"&amp;$J$26))/$D19)</f>
        <v>0</v>
      </c>
      <c r="NQ19" s="44">
        <f ca="1">IF($D19=0,0,SUMIF('Полная ст-ть с уч.НЗС (Авто)'!$YO$11:INDIRECT("'Полная ст-ть с уч.НЗС (Авто)'!YO"&amp;$J$26),$C19,'Полная ст-ть с уч.НЗС (Авто)'!NQ$11:INDIRECT("'Полная ст-ть с уч.НЗС (Авто)'!NQ"&amp;$J$26))/$D19)</f>
        <v>0</v>
      </c>
      <c r="NR19" s="44">
        <f ca="1">IF($D19=0,0,SUMIF('Полная ст-ть с уч.НЗС (Авто)'!$YO$11:INDIRECT("'Полная ст-ть с уч.НЗС (Авто)'!YO"&amp;$J$26),$C19,'Полная ст-ть с уч.НЗС (Авто)'!NR$11:INDIRECT("'Полная ст-ть с уч.НЗС (Авто)'!NR"&amp;$J$26))/$D19)</f>
        <v>0</v>
      </c>
      <c r="NS19" s="44">
        <f ca="1">IF($D19=0,0,SUMIF('Полная ст-ть с уч.НЗС (Авто)'!$YO$11:INDIRECT("'Полная ст-ть с уч.НЗС (Авто)'!YO"&amp;$J$26),$C19,'Полная ст-ть с уч.НЗС (Авто)'!NS$11:INDIRECT("'Полная ст-ть с уч.НЗС (Авто)'!NS"&amp;$J$26))/$D19)</f>
        <v>0</v>
      </c>
      <c r="NT19" s="44">
        <f ca="1">IF($D19=0,0,SUMIF('Полная ст-ть с уч.НЗС (Авто)'!$YO$11:INDIRECT("'Полная ст-ть с уч.НЗС (Авто)'!YO"&amp;$J$26),$C19,'Полная ст-ть с уч.НЗС (Авто)'!NT$11:INDIRECT("'Полная ст-ть с уч.НЗС (Авто)'!NT"&amp;$J$26))/$D19)</f>
        <v>0</v>
      </c>
      <c r="NU19" s="44">
        <f ca="1">IF($D19=0,0,SUMIF('Полная ст-ть с уч.НЗС (Авто)'!$YO$11:INDIRECT("'Полная ст-ть с уч.НЗС (Авто)'!YO"&amp;$J$26),$C19,'Полная ст-ть с уч.НЗС (Авто)'!NU$11:INDIRECT("'Полная ст-ть с уч.НЗС (Авто)'!NU"&amp;$J$26))/$D19)</f>
        <v>0</v>
      </c>
      <c r="NV19" s="44">
        <f ca="1">IF($D19=0,0,SUMIF('Полная ст-ть с уч.НЗС (Авто)'!$YO$11:INDIRECT("'Полная ст-ть с уч.НЗС (Авто)'!YO"&amp;$J$26),$C19,'Полная ст-ть с уч.НЗС (Авто)'!NV$11:INDIRECT("'Полная ст-ть с уч.НЗС (Авто)'!NV"&amp;$J$26))/$D19)</f>
        <v>0</v>
      </c>
      <c r="NW19" s="44">
        <f ca="1">IF($D19=0,0,SUMIF('Полная ст-ть с уч.НЗС (Авто)'!$YO$11:INDIRECT("'Полная ст-ть с уч.НЗС (Авто)'!YO"&amp;$J$26),$C19,'Полная ст-ть с уч.НЗС (Авто)'!NW$11:INDIRECT("'Полная ст-ть с уч.НЗС (Авто)'!NW"&amp;$J$26))/$D19)</f>
        <v>0</v>
      </c>
      <c r="NX19" s="44">
        <f ca="1">IF($D19=0,0,SUMIF('Полная ст-ть с уч.НЗС (Авто)'!$YO$11:INDIRECT("'Полная ст-ть с уч.НЗС (Авто)'!YO"&amp;$J$26),$C19,'Полная ст-ть с уч.НЗС (Авто)'!NX$11:INDIRECT("'Полная ст-ть с уч.НЗС (Авто)'!NX"&amp;$J$26))/$D19)</f>
        <v>0</v>
      </c>
      <c r="NY19" s="44">
        <f ca="1">IF($D19=0,0,SUMIF('Полная ст-ть с уч.НЗС (Авто)'!$YO$11:INDIRECT("'Полная ст-ть с уч.НЗС (Авто)'!YO"&amp;$J$26),$C19,'Полная ст-ть с уч.НЗС (Авто)'!NY$11:INDIRECT("'Полная ст-ть с уч.НЗС (Авто)'!NY"&amp;$J$26))/$D19)</f>
        <v>0</v>
      </c>
      <c r="NZ19" s="44">
        <f ca="1">IF($D19=0,0,SUMIF('Полная ст-ть с уч.НЗС (Авто)'!$YO$11:INDIRECT("'Полная ст-ть с уч.НЗС (Авто)'!YO"&amp;$J$26),$C19,'Полная ст-ть с уч.НЗС (Авто)'!NZ$11:INDIRECT("'Полная ст-ть с уч.НЗС (Авто)'!NZ"&amp;$J$26))/$D19)</f>
        <v>0</v>
      </c>
      <c r="OA19" s="44">
        <f ca="1">IF($D19=0,0,SUMIF('Полная ст-ть с уч.НЗС (Авто)'!$YO$11:INDIRECT("'Полная ст-ть с уч.НЗС (Авто)'!YO"&amp;$J$26),$C19,'Полная ст-ть с уч.НЗС (Авто)'!OA$11:INDIRECT("'Полная ст-ть с уч.НЗС (Авто)'!OA"&amp;$J$26))/$D19)</f>
        <v>0</v>
      </c>
      <c r="OB19" s="44">
        <f ca="1">IF($D19=0,0,SUMIF('Полная ст-ть с уч.НЗС (Авто)'!$YO$11:INDIRECT("'Полная ст-ть с уч.НЗС (Авто)'!YO"&amp;$J$26),$C19,'Полная ст-ть с уч.НЗС (Авто)'!OB$11:INDIRECT("'Полная ст-ть с уч.НЗС (Авто)'!OB"&amp;$J$26))/$D19)</f>
        <v>0</v>
      </c>
      <c r="OC19" s="44">
        <f ca="1">IF($D19=0,0,SUMIF('Полная ст-ть с уч.НЗС (Авто)'!$YO$11:INDIRECT("'Полная ст-ть с уч.НЗС (Авто)'!YO"&amp;$J$26),$C19,'Полная ст-ть с уч.НЗС (Авто)'!OC$11:INDIRECT("'Полная ст-ть с уч.НЗС (Авто)'!OC"&amp;$J$26))/$D19)</f>
        <v>0</v>
      </c>
      <c r="OD19" s="44">
        <f ca="1">IF($D19=0,0,SUMIF('Полная ст-ть с уч.НЗС (Авто)'!$YO$11:INDIRECT("'Полная ст-ть с уч.НЗС (Авто)'!YO"&amp;$J$26),$C19,'Полная ст-ть с уч.НЗС (Авто)'!OD$11:INDIRECT("'Полная ст-ть с уч.НЗС (Авто)'!OD"&amp;$J$26))/$D19)</f>
        <v>0</v>
      </c>
      <c r="OE19" s="44">
        <f ca="1">IF($D19=0,0,SUMIF('Полная ст-ть с уч.НЗС (Авто)'!$YO$11:INDIRECT("'Полная ст-ть с уч.НЗС (Авто)'!YO"&amp;$J$26),$C19,'Полная ст-ть с уч.НЗС (Авто)'!OE$11:INDIRECT("'Полная ст-ть с уч.НЗС (Авто)'!OE"&amp;$J$26))/$D19)</f>
        <v>0</v>
      </c>
      <c r="OF19" s="44">
        <f ca="1">IF($D19=0,0,SUMIF('Полная ст-ть с уч.НЗС (Авто)'!$YO$11:INDIRECT("'Полная ст-ть с уч.НЗС (Авто)'!YO"&amp;$J$26),$C19,'Полная ст-ть с уч.НЗС (Авто)'!OF$11:INDIRECT("'Полная ст-ть с уч.НЗС (Авто)'!OF"&amp;$J$26))/$D19)</f>
        <v>0</v>
      </c>
      <c r="OG19" s="44">
        <f ca="1">IF($D19=0,0,SUMIF('Полная ст-ть с уч.НЗС (Авто)'!$YO$11:INDIRECT("'Полная ст-ть с уч.НЗС (Авто)'!YO"&amp;$J$26),$C19,'Полная ст-ть с уч.НЗС (Авто)'!OG$11:INDIRECT("'Полная ст-ть с уч.НЗС (Авто)'!OG"&amp;$J$26))/$D19)</f>
        <v>0</v>
      </c>
      <c r="OH19" s="44">
        <f ca="1">IF($D19=0,0,SUMIF('Полная ст-ть с уч.НЗС (Авто)'!$YO$11:INDIRECT("'Полная ст-ть с уч.НЗС (Авто)'!YO"&amp;$J$26),$C19,'Полная ст-ть с уч.НЗС (Авто)'!OH$11:INDIRECT("'Полная ст-ть с уч.НЗС (Авто)'!OH"&amp;$J$26))/$D19)</f>
        <v>0</v>
      </c>
      <c r="OI19" s="44">
        <f ca="1">IF($D19=0,0,SUMIF('Полная ст-ть с уч.НЗС (Авто)'!$YO$11:INDIRECT("'Полная ст-ть с уч.НЗС (Авто)'!YO"&amp;$J$26),$C19,'Полная ст-ть с уч.НЗС (Авто)'!OI$11:INDIRECT("'Полная ст-ть с уч.НЗС (Авто)'!OI"&amp;$J$26))/$D19)</f>
        <v>0</v>
      </c>
      <c r="OJ19" s="44">
        <f ca="1">IF($D19=0,0,SUMIF('Полная ст-ть с уч.НЗС (Авто)'!$YO$11:INDIRECT("'Полная ст-ть с уч.НЗС (Авто)'!YO"&amp;$J$26),$C19,'Полная ст-ть с уч.НЗС (Авто)'!OJ$11:INDIRECT("'Полная ст-ть с уч.НЗС (Авто)'!OJ"&amp;$J$26))/$D19)</f>
        <v>0</v>
      </c>
      <c r="OK19" s="44">
        <f ca="1">IF($D19=0,0,SUMIF('Полная ст-ть с уч.НЗС (Авто)'!$YO$11:INDIRECT("'Полная ст-ть с уч.НЗС (Авто)'!YO"&amp;$J$26),$C19,'Полная ст-ть с уч.НЗС (Авто)'!OK$11:INDIRECT("'Полная ст-ть с уч.НЗС (Авто)'!OK"&amp;$J$26))/$D19)</f>
        <v>0</v>
      </c>
      <c r="OL19" s="44">
        <f ca="1">IF($D19=0,0,SUMIF('Полная ст-ть с уч.НЗС (Авто)'!$YO$11:INDIRECT("'Полная ст-ть с уч.НЗС (Авто)'!YO"&amp;$J$26),$C19,'Полная ст-ть с уч.НЗС (Авто)'!OL$11:INDIRECT("'Полная ст-ть с уч.НЗС (Авто)'!OL"&amp;$J$26))/$D19)</f>
        <v>0</v>
      </c>
      <c r="OM19" s="44">
        <f ca="1">IF($D19=0,0,SUMIF('Полная ст-ть с уч.НЗС (Авто)'!$YO$11:INDIRECT("'Полная ст-ть с уч.НЗС (Авто)'!YO"&amp;$J$26),$C19,'Полная ст-ть с уч.НЗС (Авто)'!OM$11:INDIRECT("'Полная ст-ть с уч.НЗС (Авто)'!OM"&amp;$J$26))/$D19)</f>
        <v>0</v>
      </c>
      <c r="ON19" s="44">
        <f ca="1">IF($D19=0,0,SUMIF('Полная ст-ть с уч.НЗС (Авто)'!$YO$11:INDIRECT("'Полная ст-ть с уч.НЗС (Авто)'!YO"&amp;$J$26),$C19,'Полная ст-ть с уч.НЗС (Авто)'!ON$11:INDIRECT("'Полная ст-ть с уч.НЗС (Авто)'!ON"&amp;$J$26))/$D19)</f>
        <v>0</v>
      </c>
      <c r="OO19" s="44">
        <f ca="1">IF($D19=0,0,SUMIF('Полная ст-ть с уч.НЗС (Авто)'!$YO$11:INDIRECT("'Полная ст-ть с уч.НЗС (Авто)'!YO"&amp;$J$26),$C19,'Полная ст-ть с уч.НЗС (Авто)'!OO$11:INDIRECT("'Полная ст-ть с уч.НЗС (Авто)'!OO"&amp;$J$26))/$D19)</f>
        <v>0</v>
      </c>
      <c r="OP19" s="44">
        <f ca="1">IF($D19=0,0,SUMIF('Полная ст-ть с уч.НЗС (Авто)'!$YO$11:INDIRECT("'Полная ст-ть с уч.НЗС (Авто)'!YO"&amp;$J$26),$C19,'Полная ст-ть с уч.НЗС (Авто)'!OP$11:INDIRECT("'Полная ст-ть с уч.НЗС (Авто)'!OP"&amp;$J$26))/$D19)</f>
        <v>0</v>
      </c>
      <c r="OQ19" s="44">
        <f ca="1">IF($D19=0,0,SUMIF('Полная ст-ть с уч.НЗС (Авто)'!$YO$11:INDIRECT("'Полная ст-ть с уч.НЗС (Авто)'!YO"&amp;$J$26),$C19,'Полная ст-ть с уч.НЗС (Авто)'!OQ$11:INDIRECT("'Полная ст-ть с уч.НЗС (Авто)'!OQ"&amp;$J$26))/$D19)</f>
        <v>0</v>
      </c>
      <c r="OR19" s="44">
        <f ca="1">IF($D19=0,0,SUMIF('Полная ст-ть с уч.НЗС (Авто)'!$YO$11:INDIRECT("'Полная ст-ть с уч.НЗС (Авто)'!YO"&amp;$J$26),$C19,'Полная ст-ть с уч.НЗС (Авто)'!OR$11:INDIRECT("'Полная ст-ть с уч.НЗС (Авто)'!OR"&amp;$J$26))/$D19)</f>
        <v>0</v>
      </c>
      <c r="OS19" s="44">
        <f ca="1">IF($D19=0,0,SUMIF('Полная ст-ть с уч.НЗС (Авто)'!$YO$11:INDIRECT("'Полная ст-ть с уч.НЗС (Авто)'!YO"&amp;$J$26),$C19,'Полная ст-ть с уч.НЗС (Авто)'!OS$11:INDIRECT("'Полная ст-ть с уч.НЗС (Авто)'!OS"&amp;$J$26))/$D19)</f>
        <v>0</v>
      </c>
      <c r="OT19" s="44">
        <f ca="1">IF($D19=0,0,SUMIF('Полная ст-ть с уч.НЗС (Авто)'!$YO$11:INDIRECT("'Полная ст-ть с уч.НЗС (Авто)'!YO"&amp;$J$26),$C19,'Полная ст-ть с уч.НЗС (Авто)'!OT$11:INDIRECT("'Полная ст-ть с уч.НЗС (Авто)'!OT"&amp;$J$26))/$D19)</f>
        <v>0</v>
      </c>
      <c r="OU19" s="44">
        <f ca="1">IF($D19=0,0,SUMIF('Полная ст-ть с уч.НЗС (Авто)'!$YO$11:INDIRECT("'Полная ст-ть с уч.НЗС (Авто)'!YO"&amp;$J$26),$C19,'Полная ст-ть с уч.НЗС (Авто)'!OU$11:INDIRECT("'Полная ст-ть с уч.НЗС (Авто)'!OU"&amp;$J$26))/$D19)</f>
        <v>0</v>
      </c>
      <c r="OV19" s="44">
        <f ca="1">IF($D19=0,0,SUMIF('Полная ст-ть с уч.НЗС (Авто)'!$YO$11:INDIRECT("'Полная ст-ть с уч.НЗС (Авто)'!YO"&amp;$J$26),$C19,'Полная ст-ть с уч.НЗС (Авто)'!OV$11:INDIRECT("'Полная ст-ть с уч.НЗС (Авто)'!OV"&amp;$J$26))/$D19)</f>
        <v>0</v>
      </c>
      <c r="OW19" s="44">
        <f ca="1">IF($D19=0,0,SUMIF('Полная ст-ть с уч.НЗС (Авто)'!$YO$11:INDIRECT("'Полная ст-ть с уч.НЗС (Авто)'!YO"&amp;$J$26),$C19,'Полная ст-ть с уч.НЗС (Авто)'!OW$11:INDIRECT("'Полная ст-ть с уч.НЗС (Авто)'!OW"&amp;$J$26))/$D19)</f>
        <v>0</v>
      </c>
      <c r="OX19" s="44">
        <f ca="1">IF($D19=0,0,SUMIF('Полная ст-ть с уч.НЗС (Авто)'!$YO$11:INDIRECT("'Полная ст-ть с уч.НЗС (Авто)'!YO"&amp;$J$26),$C19,'Полная ст-ть с уч.НЗС (Авто)'!OX$11:INDIRECT("'Полная ст-ть с уч.НЗС (Авто)'!OX"&amp;$J$26))/$D19)</f>
        <v>0</v>
      </c>
      <c r="OY19" s="44">
        <f ca="1">IF($D19=0,0,SUMIF('Полная ст-ть с уч.НЗС (Авто)'!$YO$11:INDIRECT("'Полная ст-ть с уч.НЗС (Авто)'!YO"&amp;$J$26),$C19,'Полная ст-ть с уч.НЗС (Авто)'!OY$11:INDIRECT("'Полная ст-ть с уч.НЗС (Авто)'!OY"&amp;$J$26))/$D19)</f>
        <v>0</v>
      </c>
      <c r="OZ19" s="44">
        <f ca="1">IF($D19=0,0,SUMIF('Полная ст-ть с уч.НЗС (Авто)'!$YO$11:INDIRECT("'Полная ст-ть с уч.НЗС (Авто)'!YO"&amp;$J$26),$C19,'Полная ст-ть с уч.НЗС (Авто)'!OZ$11:INDIRECT("'Полная ст-ть с уч.НЗС (Авто)'!OZ"&amp;$J$26))/$D19)</f>
        <v>0</v>
      </c>
      <c r="PA19" s="44">
        <f ca="1">IF($D19=0,0,SUMIF('Полная ст-ть с уч.НЗС (Авто)'!$YO$11:INDIRECT("'Полная ст-ть с уч.НЗС (Авто)'!YO"&amp;$J$26),$C19,'Полная ст-ть с уч.НЗС (Авто)'!PA$11:INDIRECT("'Полная ст-ть с уч.НЗС (Авто)'!PA"&amp;$J$26))/$D19)</f>
        <v>0</v>
      </c>
      <c r="PB19" s="44">
        <f ca="1">IF($D19=0,0,SUMIF('Полная ст-ть с уч.НЗС (Авто)'!$YO$11:INDIRECT("'Полная ст-ть с уч.НЗС (Авто)'!YO"&amp;$J$26),$C19,'Полная ст-ть с уч.НЗС (Авто)'!PB$11:INDIRECT("'Полная ст-ть с уч.НЗС (Авто)'!PB"&amp;$J$26))/$D19)</f>
        <v>0</v>
      </c>
      <c r="PC19" s="44">
        <f ca="1">IF($D19=0,0,SUMIF('Полная ст-ть с уч.НЗС (Авто)'!$YO$11:INDIRECT("'Полная ст-ть с уч.НЗС (Авто)'!YO"&amp;$J$26),$C19,'Полная ст-ть с уч.НЗС (Авто)'!PC$11:INDIRECT("'Полная ст-ть с уч.НЗС (Авто)'!PC"&amp;$J$26))/$D19)</f>
        <v>0</v>
      </c>
      <c r="PD19" s="44">
        <f ca="1">IF($D19=0,0,SUMIF('Полная ст-ть с уч.НЗС (Авто)'!$YO$11:INDIRECT("'Полная ст-ть с уч.НЗС (Авто)'!YO"&amp;$J$26),$C19,'Полная ст-ть с уч.НЗС (Авто)'!PD$11:INDIRECT("'Полная ст-ть с уч.НЗС (Авто)'!PD"&amp;$J$26))/$D19)</f>
        <v>0</v>
      </c>
      <c r="PE19" s="44">
        <f ca="1">IF($D19=0,0,SUMIF('Полная ст-ть с уч.НЗС (Авто)'!$YO$11:INDIRECT("'Полная ст-ть с уч.НЗС (Авто)'!YO"&amp;$J$26),$C19,'Полная ст-ть с уч.НЗС (Авто)'!PE$11:INDIRECT("'Полная ст-ть с уч.НЗС (Авто)'!PE"&amp;$J$26))/$D19)</f>
        <v>0</v>
      </c>
      <c r="PF19" s="44">
        <f ca="1">IF($D19=0,0,SUMIF('Полная ст-ть с уч.НЗС (Авто)'!$YO$11:INDIRECT("'Полная ст-ть с уч.НЗС (Авто)'!YO"&amp;$J$26),$C19,'Полная ст-ть с уч.НЗС (Авто)'!PF$11:INDIRECT("'Полная ст-ть с уч.НЗС (Авто)'!PF"&amp;$J$26))/$D19)</f>
        <v>0</v>
      </c>
      <c r="PG19" s="44">
        <f ca="1">IF($D19=0,0,SUMIF('Полная ст-ть с уч.НЗС (Авто)'!$YO$11:INDIRECT("'Полная ст-ть с уч.НЗС (Авто)'!YO"&amp;$J$26),$C19,'Полная ст-ть с уч.НЗС (Авто)'!PG$11:INDIRECT("'Полная ст-ть с уч.НЗС (Авто)'!PG"&amp;$J$26))/$D19)</f>
        <v>0</v>
      </c>
      <c r="PH19" s="44">
        <f ca="1">IF($D19=0,0,SUMIF('Полная ст-ть с уч.НЗС (Авто)'!$YO$11:INDIRECT("'Полная ст-ть с уч.НЗС (Авто)'!YO"&amp;$J$26),$C19,'Полная ст-ть с уч.НЗС (Авто)'!PH$11:INDIRECT("'Полная ст-ть с уч.НЗС (Авто)'!PH"&amp;$J$26))/$D19)</f>
        <v>0</v>
      </c>
      <c r="PI19" s="44">
        <f ca="1">IF($D19=0,0,SUMIF('Полная ст-ть с уч.НЗС (Авто)'!$YO$11:INDIRECT("'Полная ст-ть с уч.НЗС (Авто)'!YO"&amp;$J$26),$C19,'Полная ст-ть с уч.НЗС (Авто)'!PI$11:INDIRECT("'Полная ст-ть с уч.НЗС (Авто)'!PI"&amp;$J$26))/$D19)</f>
        <v>0</v>
      </c>
      <c r="PJ19" s="44">
        <f ca="1">IF($D19=0,0,SUMIF('Полная ст-ть с уч.НЗС (Авто)'!$YO$11:INDIRECT("'Полная ст-ть с уч.НЗС (Авто)'!YO"&amp;$J$26),$C19,'Полная ст-ть с уч.НЗС (Авто)'!PJ$11:INDIRECT("'Полная ст-ть с уч.НЗС (Авто)'!PJ"&amp;$J$26))/$D19)</f>
        <v>0</v>
      </c>
      <c r="PK19" s="44">
        <f ca="1">IF($D19=0,0,SUMIF('Полная ст-ть с уч.НЗС (Авто)'!$YO$11:INDIRECT("'Полная ст-ть с уч.НЗС (Авто)'!YO"&amp;$J$26),$C19,'Полная ст-ть с уч.НЗС (Авто)'!PK$11:INDIRECT("'Полная ст-ть с уч.НЗС (Авто)'!PK"&amp;$J$26))/$D19)</f>
        <v>0</v>
      </c>
      <c r="PL19" s="44">
        <f ca="1">IF($D19=0,0,SUMIF('Полная ст-ть с уч.НЗС (Авто)'!$YO$11:INDIRECT("'Полная ст-ть с уч.НЗС (Авто)'!YO"&amp;$J$26),$C19,'Полная ст-ть с уч.НЗС (Авто)'!PL$11:INDIRECT("'Полная ст-ть с уч.НЗС (Авто)'!PL"&amp;$J$26))/$D19)</f>
        <v>0</v>
      </c>
      <c r="PM19" s="44">
        <f ca="1">IF($D19=0,0,SUMIF('Полная ст-ть с уч.НЗС (Авто)'!$YO$11:INDIRECT("'Полная ст-ть с уч.НЗС (Авто)'!YO"&amp;$J$26),$C19,'Полная ст-ть с уч.НЗС (Авто)'!PM$11:INDIRECT("'Полная ст-ть с уч.НЗС (Авто)'!PM"&amp;$J$26))/$D19)</f>
        <v>0</v>
      </c>
      <c r="PN19" s="44">
        <f ca="1">IF($D19=0,0,SUMIF('Полная ст-ть с уч.НЗС (Авто)'!$YO$11:INDIRECT("'Полная ст-ть с уч.НЗС (Авто)'!YO"&amp;$J$26),$C19,'Полная ст-ть с уч.НЗС (Авто)'!PN$11:INDIRECT("'Полная ст-ть с уч.НЗС (Авто)'!PN"&amp;$J$26))/$D19)</f>
        <v>0</v>
      </c>
      <c r="PO19" s="44">
        <f ca="1">IF($D19=0,0,SUMIF('Полная ст-ть с уч.НЗС (Авто)'!$YO$11:INDIRECT("'Полная ст-ть с уч.НЗС (Авто)'!YO"&amp;$J$26),$C19,'Полная ст-ть с уч.НЗС (Авто)'!PO$11:INDIRECT("'Полная ст-ть с уч.НЗС (Авто)'!PO"&amp;$J$26))/$D19)</f>
        <v>0</v>
      </c>
      <c r="PP19" s="44">
        <f ca="1">IF($D19=0,0,SUMIF('Полная ст-ть с уч.НЗС (Авто)'!$YO$11:INDIRECT("'Полная ст-ть с уч.НЗС (Авто)'!YO"&amp;$J$26),$C19,'Полная ст-ть с уч.НЗС (Авто)'!PP$11:INDIRECT("'Полная ст-ть с уч.НЗС (Авто)'!PP"&amp;$J$26))/$D19)</f>
        <v>0</v>
      </c>
      <c r="PQ19" s="44">
        <f ca="1">IF($D19=0,0,SUMIF('Полная ст-ть с уч.НЗС (Авто)'!$YO$11:INDIRECT("'Полная ст-ть с уч.НЗС (Авто)'!YO"&amp;$J$26),$C19,'Полная ст-ть с уч.НЗС (Авто)'!PQ$11:INDIRECT("'Полная ст-ть с уч.НЗС (Авто)'!PQ"&amp;$J$26))/$D19)</f>
        <v>0</v>
      </c>
      <c r="PR19" s="44">
        <f ca="1">IF($D19=0,0,SUMIF('Полная ст-ть с уч.НЗС (Авто)'!$YO$11:INDIRECT("'Полная ст-ть с уч.НЗС (Авто)'!YO"&amp;$J$26),$C19,'Полная ст-ть с уч.НЗС (Авто)'!PR$11:INDIRECT("'Полная ст-ть с уч.НЗС (Авто)'!PR"&amp;$J$26))/$D19)</f>
        <v>0</v>
      </c>
      <c r="PS19" s="44">
        <f ca="1">IF($D19=0,0,SUMIF('Полная ст-ть с уч.НЗС (Авто)'!$YO$11:INDIRECT("'Полная ст-ть с уч.НЗС (Авто)'!YO"&amp;$J$26),$C19,'Полная ст-ть с уч.НЗС (Авто)'!PS$11:INDIRECT("'Полная ст-ть с уч.НЗС (Авто)'!PS"&amp;$J$26))/$D19)</f>
        <v>0</v>
      </c>
      <c r="PT19" s="44">
        <f ca="1">IF($D19=0,0,SUMIF('Полная ст-ть с уч.НЗС (Авто)'!$YO$11:INDIRECT("'Полная ст-ть с уч.НЗС (Авто)'!YO"&amp;$J$26),$C19,'Полная ст-ть с уч.НЗС (Авто)'!PT$11:INDIRECT("'Полная ст-ть с уч.НЗС (Авто)'!PT"&amp;$J$26))/$D19)</f>
        <v>0</v>
      </c>
      <c r="PU19" s="44">
        <f ca="1">IF($D19=0,0,SUMIF('Полная ст-ть с уч.НЗС (Авто)'!$YO$11:INDIRECT("'Полная ст-ть с уч.НЗС (Авто)'!YO"&amp;$J$26),$C19,'Полная ст-ть с уч.НЗС (Авто)'!PU$11:INDIRECT("'Полная ст-ть с уч.НЗС (Авто)'!PU"&amp;$J$26))/$D19)</f>
        <v>0</v>
      </c>
      <c r="PV19" s="44">
        <f ca="1">IF($D19=0,0,SUMIF('Полная ст-ть с уч.НЗС (Авто)'!$YO$11:INDIRECT("'Полная ст-ть с уч.НЗС (Авто)'!YO"&amp;$J$26),$C19,'Полная ст-ть с уч.НЗС (Авто)'!PV$11:INDIRECT("'Полная ст-ть с уч.НЗС (Авто)'!PV"&amp;$J$26))/$D19)</f>
        <v>0</v>
      </c>
      <c r="PW19" s="44">
        <f ca="1">IF($D19=0,0,SUMIF('Полная ст-ть с уч.НЗС (Авто)'!$YO$11:INDIRECT("'Полная ст-ть с уч.НЗС (Авто)'!YO"&amp;$J$26),$C19,'Полная ст-ть с уч.НЗС (Авто)'!PW$11:INDIRECT("'Полная ст-ть с уч.НЗС (Авто)'!PW"&amp;$J$26))/$D19)</f>
        <v>0</v>
      </c>
      <c r="PX19" s="44">
        <f ca="1">IF($D19=0,0,SUMIF('Полная ст-ть с уч.НЗС (Авто)'!$YO$11:INDIRECT("'Полная ст-ть с уч.НЗС (Авто)'!YO"&amp;$J$26),$C19,'Полная ст-ть с уч.НЗС (Авто)'!PX$11:INDIRECT("'Полная ст-ть с уч.НЗС (Авто)'!PX"&amp;$J$26))/$D19)</f>
        <v>0</v>
      </c>
      <c r="PY19" s="44">
        <f ca="1">IF($D19=0,0,SUMIF('Полная ст-ть с уч.НЗС (Авто)'!$YO$11:INDIRECT("'Полная ст-ть с уч.НЗС (Авто)'!YO"&amp;$J$26),$C19,'Полная ст-ть с уч.НЗС (Авто)'!PY$11:INDIRECT("'Полная ст-ть с уч.НЗС (Авто)'!PY"&amp;$J$26))/$D19)</f>
        <v>0</v>
      </c>
      <c r="PZ19" s="44">
        <f ca="1">IF($D19=0,0,SUMIF('Полная ст-ть с уч.НЗС (Авто)'!$YO$11:INDIRECT("'Полная ст-ть с уч.НЗС (Авто)'!YO"&amp;$J$26),$C19,'Полная ст-ть с уч.НЗС (Авто)'!PZ$11:INDIRECT("'Полная ст-ть с уч.НЗС (Авто)'!PZ"&amp;$J$26))/$D19)</f>
        <v>0</v>
      </c>
      <c r="QA19" s="44">
        <f ca="1">IF($D19=0,0,SUMIF('Полная ст-ть с уч.НЗС (Авто)'!$YO$11:INDIRECT("'Полная ст-ть с уч.НЗС (Авто)'!YO"&amp;$J$26),$C19,'Полная ст-ть с уч.НЗС (Авто)'!QA$11:INDIRECT("'Полная ст-ть с уч.НЗС (Авто)'!QA"&amp;$J$26))/$D19)</f>
        <v>0</v>
      </c>
      <c r="QB19" s="44">
        <f ca="1">IF($D19=0,0,SUMIF('Полная ст-ть с уч.НЗС (Авто)'!$YO$11:INDIRECT("'Полная ст-ть с уч.НЗС (Авто)'!YO"&amp;$J$26),$C19,'Полная ст-ть с уч.НЗС (Авто)'!QB$11:INDIRECT("'Полная ст-ть с уч.НЗС (Авто)'!QB"&amp;$J$26))/$D19)</f>
        <v>0</v>
      </c>
      <c r="QC19" s="44">
        <f ca="1">IF($D19=0,0,SUMIF('Полная ст-ть с уч.НЗС (Авто)'!$YO$11:INDIRECT("'Полная ст-ть с уч.НЗС (Авто)'!YO"&amp;$J$26),$C19,'Полная ст-ть с уч.НЗС (Авто)'!QC$11:INDIRECT("'Полная ст-ть с уч.НЗС (Авто)'!QC"&amp;$J$26))/$D19)</f>
        <v>0</v>
      </c>
      <c r="QD19" s="44">
        <f ca="1">IF($D19=0,0,SUMIF('Полная ст-ть с уч.НЗС (Авто)'!$YO$11:INDIRECT("'Полная ст-ть с уч.НЗС (Авто)'!YO"&amp;$J$26),$C19,'Полная ст-ть с уч.НЗС (Авто)'!QD$11:INDIRECT("'Полная ст-ть с уч.НЗС (Авто)'!QD"&amp;$J$26))/$D19)</f>
        <v>0</v>
      </c>
      <c r="QE19" s="44">
        <f ca="1">IF($D19=0,0,SUMIF('Полная ст-ть с уч.НЗС (Авто)'!$YO$11:INDIRECT("'Полная ст-ть с уч.НЗС (Авто)'!YO"&amp;$J$26),$C19,'Полная ст-ть с уч.НЗС (Авто)'!QE$11:INDIRECT("'Полная ст-ть с уч.НЗС (Авто)'!QE"&amp;$J$26))/$D19)</f>
        <v>0</v>
      </c>
      <c r="QF19" s="44">
        <f ca="1">IF($D19=0,0,SUMIF('Полная ст-ть с уч.НЗС (Авто)'!$YO$11:INDIRECT("'Полная ст-ть с уч.НЗС (Авто)'!YO"&amp;$J$26),$C19,'Полная ст-ть с уч.НЗС (Авто)'!QF$11:INDIRECT("'Полная ст-ть с уч.НЗС (Авто)'!QF"&amp;$J$26))/$D19)</f>
        <v>0</v>
      </c>
      <c r="QG19" s="44">
        <f ca="1">IF($D19=0,0,SUMIF('Полная ст-ть с уч.НЗС (Авто)'!$YO$11:INDIRECT("'Полная ст-ть с уч.НЗС (Авто)'!YO"&amp;$J$26),$C19,'Полная ст-ть с уч.НЗС (Авто)'!QG$11:INDIRECT("'Полная ст-ть с уч.НЗС (Авто)'!QG"&amp;$J$26))/$D19)</f>
        <v>0</v>
      </c>
      <c r="QH19" s="44">
        <f ca="1">IF($D19=0,0,SUMIF('Полная ст-ть с уч.НЗС (Авто)'!$YO$11:INDIRECT("'Полная ст-ть с уч.НЗС (Авто)'!YO"&amp;$J$26),$C19,'Полная ст-ть с уч.НЗС (Авто)'!QH$11:INDIRECT("'Полная ст-ть с уч.НЗС (Авто)'!QH"&amp;$J$26))/$D19)</f>
        <v>0</v>
      </c>
      <c r="QI19" s="44">
        <f ca="1">IF($D19=0,0,SUMIF('Полная ст-ть с уч.НЗС (Авто)'!$YO$11:INDIRECT("'Полная ст-ть с уч.НЗС (Авто)'!YO"&amp;$J$26),$C19,'Полная ст-ть с уч.НЗС (Авто)'!QI$11:INDIRECT("'Полная ст-ть с уч.НЗС (Авто)'!QI"&amp;$J$26))/$D19)</f>
        <v>0</v>
      </c>
      <c r="QJ19" s="44">
        <f ca="1">IF($D19=0,0,SUMIF('Полная ст-ть с уч.НЗС (Авто)'!$YO$11:INDIRECT("'Полная ст-ть с уч.НЗС (Авто)'!YO"&amp;$J$26),$C19,'Полная ст-ть с уч.НЗС (Авто)'!QJ$11:INDIRECT("'Полная ст-ть с уч.НЗС (Авто)'!QJ"&amp;$J$26))/$D19)</f>
        <v>0</v>
      </c>
      <c r="QK19" s="44">
        <f ca="1">IF($D19=0,0,SUMIF('Полная ст-ть с уч.НЗС (Авто)'!$YO$11:INDIRECT("'Полная ст-ть с уч.НЗС (Авто)'!YO"&amp;$J$26),$C19,'Полная ст-ть с уч.НЗС (Авто)'!QK$11:INDIRECT("'Полная ст-ть с уч.НЗС (Авто)'!QK"&amp;$J$26))/$D19)</f>
        <v>0</v>
      </c>
      <c r="QL19" s="44">
        <f ca="1">IF($D19=0,0,SUMIF('Полная ст-ть с уч.НЗС (Авто)'!$YO$11:INDIRECT("'Полная ст-ть с уч.НЗС (Авто)'!YO"&amp;$J$26),$C19,'Полная ст-ть с уч.НЗС (Авто)'!QL$11:INDIRECT("'Полная ст-ть с уч.НЗС (Авто)'!QL"&amp;$J$26))/$D19)</f>
        <v>0</v>
      </c>
      <c r="QM19" s="44">
        <f ca="1">IF($D19=0,0,SUMIF('Полная ст-ть с уч.НЗС (Авто)'!$YO$11:INDIRECT("'Полная ст-ть с уч.НЗС (Авто)'!YO"&amp;$J$26),$C19,'Полная ст-ть с уч.НЗС (Авто)'!QM$11:INDIRECT("'Полная ст-ть с уч.НЗС (Авто)'!QM"&amp;$J$26))/$D19)</f>
        <v>0</v>
      </c>
      <c r="QN19" s="44">
        <f ca="1">IF($D19=0,0,SUMIF('Полная ст-ть с уч.НЗС (Авто)'!$YO$11:INDIRECT("'Полная ст-ть с уч.НЗС (Авто)'!YO"&amp;$J$26),$C19,'Полная ст-ть с уч.НЗС (Авто)'!QN$11:INDIRECT("'Полная ст-ть с уч.НЗС (Авто)'!QN"&amp;$J$26))/$D19)</f>
        <v>0</v>
      </c>
      <c r="QO19" s="44">
        <f ca="1">IF($D19=0,0,SUMIF('Полная ст-ть с уч.НЗС (Авто)'!$YO$11:INDIRECT("'Полная ст-ть с уч.НЗС (Авто)'!YO"&amp;$J$26),$C19,'Полная ст-ть с уч.НЗС (Авто)'!QO$11:INDIRECT("'Полная ст-ть с уч.НЗС (Авто)'!QO"&amp;$J$26))/$D19)</f>
        <v>0</v>
      </c>
      <c r="QP19" s="44">
        <f ca="1">IF($D19=0,0,SUMIF('Полная ст-ть с уч.НЗС (Авто)'!$YO$11:INDIRECT("'Полная ст-ть с уч.НЗС (Авто)'!YO"&amp;$J$26),$C19,'Полная ст-ть с уч.НЗС (Авто)'!QP$11:INDIRECT("'Полная ст-ть с уч.НЗС (Авто)'!QP"&amp;$J$26))/$D19)</f>
        <v>0</v>
      </c>
      <c r="QQ19" s="44">
        <f ca="1">IF($D19=0,0,SUMIF('Полная ст-ть с уч.НЗС (Авто)'!$YO$11:INDIRECT("'Полная ст-ть с уч.НЗС (Авто)'!YO"&amp;$J$26),$C19,'Полная ст-ть с уч.НЗС (Авто)'!QQ$11:INDIRECT("'Полная ст-ть с уч.НЗС (Авто)'!QQ"&amp;$J$26))/$D19)</f>
        <v>0</v>
      </c>
      <c r="QR19" s="44">
        <f ca="1">IF($D19=0,0,SUMIF('Полная ст-ть с уч.НЗС (Авто)'!$YO$11:INDIRECT("'Полная ст-ть с уч.НЗС (Авто)'!YO"&amp;$J$26),$C19,'Полная ст-ть с уч.НЗС (Авто)'!QR$11:INDIRECT("'Полная ст-ть с уч.НЗС (Авто)'!QR"&amp;$J$26))/$D19)</f>
        <v>0</v>
      </c>
      <c r="QS19" s="44">
        <f ca="1">IF($D19=0,0,SUMIF('Полная ст-ть с уч.НЗС (Авто)'!$YO$11:INDIRECT("'Полная ст-ть с уч.НЗС (Авто)'!YO"&amp;$J$26),$C19,'Полная ст-ть с уч.НЗС (Авто)'!QS$11:INDIRECT("'Полная ст-ть с уч.НЗС (Авто)'!QS"&amp;$J$26))/$D19)</f>
        <v>0</v>
      </c>
      <c r="QT19" s="44">
        <f ca="1">IF($D19=0,0,SUMIF('Полная ст-ть с уч.НЗС (Авто)'!$YO$11:INDIRECT("'Полная ст-ть с уч.НЗС (Авто)'!YO"&amp;$J$26),$C19,'Полная ст-ть с уч.НЗС (Авто)'!QT$11:INDIRECT("'Полная ст-ть с уч.НЗС (Авто)'!QT"&amp;$J$26))/$D19)</f>
        <v>0</v>
      </c>
      <c r="QU19" s="44">
        <f ca="1">IF($D19=0,0,SUMIF('Полная ст-ть с уч.НЗС (Авто)'!$YO$11:INDIRECT("'Полная ст-ть с уч.НЗС (Авто)'!YO"&amp;$J$26),$C19,'Полная ст-ть с уч.НЗС (Авто)'!QU$11:INDIRECT("'Полная ст-ть с уч.НЗС (Авто)'!QU"&amp;$J$26))/$D19)</f>
        <v>0</v>
      </c>
      <c r="QV19" s="44">
        <f ca="1">IF($D19=0,0,SUMIF('Полная ст-ть с уч.НЗС (Авто)'!$YO$11:INDIRECT("'Полная ст-ть с уч.НЗС (Авто)'!YO"&amp;$J$26),$C19,'Полная ст-ть с уч.НЗС (Авто)'!QV$11:INDIRECT("'Полная ст-ть с уч.НЗС (Авто)'!QV"&amp;$J$26))/$D19)</f>
        <v>0</v>
      </c>
      <c r="QW19" s="44">
        <f ca="1">IF($D19=0,0,SUMIF('Полная ст-ть с уч.НЗС (Авто)'!$YO$11:INDIRECT("'Полная ст-ть с уч.НЗС (Авто)'!YO"&amp;$J$26),$C19,'Полная ст-ть с уч.НЗС (Авто)'!QW$11:INDIRECT("'Полная ст-ть с уч.НЗС (Авто)'!QW"&amp;$J$26))/$D19)</f>
        <v>0</v>
      </c>
      <c r="QX19" s="44">
        <f ca="1">IF($D19=0,0,SUMIF('Полная ст-ть с уч.НЗС (Авто)'!$YO$11:INDIRECT("'Полная ст-ть с уч.НЗС (Авто)'!YO"&amp;$J$26),$C19,'Полная ст-ть с уч.НЗС (Авто)'!QX$11:INDIRECT("'Полная ст-ть с уч.НЗС (Авто)'!QX"&amp;$J$26))/$D19)</f>
        <v>0</v>
      </c>
      <c r="QY19" s="44">
        <f ca="1">IF($D19=0,0,SUMIF('Полная ст-ть с уч.НЗС (Авто)'!$YO$11:INDIRECT("'Полная ст-ть с уч.НЗС (Авто)'!YO"&amp;$J$26),$C19,'Полная ст-ть с уч.НЗС (Авто)'!QY$11:INDIRECT("'Полная ст-ть с уч.НЗС (Авто)'!QY"&amp;$J$26))/$D19)</f>
        <v>0</v>
      </c>
      <c r="QZ19" s="44">
        <f ca="1">IF($D19=0,0,SUMIF('Полная ст-ть с уч.НЗС (Авто)'!$YO$11:INDIRECT("'Полная ст-ть с уч.НЗС (Авто)'!YO"&amp;$J$26),$C19,'Полная ст-ть с уч.НЗС (Авто)'!QZ$11:INDIRECT("'Полная ст-ть с уч.НЗС (Авто)'!QZ"&amp;$J$26))/$D19)</f>
        <v>0</v>
      </c>
      <c r="RA19" s="44">
        <f ca="1">IF($D19=0,0,SUMIF('Полная ст-ть с уч.НЗС (Авто)'!$YO$11:INDIRECT("'Полная ст-ть с уч.НЗС (Авто)'!YO"&amp;$J$26),$C19,'Полная ст-ть с уч.НЗС (Авто)'!RA$11:INDIRECT("'Полная ст-ть с уч.НЗС (Авто)'!RA"&amp;$J$26))/$D19)</f>
        <v>0</v>
      </c>
      <c r="RB19" s="44">
        <f ca="1">IF($D19=0,0,SUMIF('Полная ст-ть с уч.НЗС (Авто)'!$YO$11:INDIRECT("'Полная ст-ть с уч.НЗС (Авто)'!YO"&amp;$J$26),$C19,'Полная ст-ть с уч.НЗС (Авто)'!RB$11:INDIRECT("'Полная ст-ть с уч.НЗС (Авто)'!RB"&amp;$J$26))/$D19)</f>
        <v>0</v>
      </c>
      <c r="RC19" s="44">
        <f ca="1">IF($D19=0,0,SUMIF('Полная ст-ть с уч.НЗС (Авто)'!$YO$11:INDIRECT("'Полная ст-ть с уч.НЗС (Авто)'!YO"&amp;$J$26),$C19,'Полная ст-ть с уч.НЗС (Авто)'!RC$11:INDIRECT("'Полная ст-ть с уч.НЗС (Авто)'!RC"&amp;$J$26))/$D19)</f>
        <v>0</v>
      </c>
      <c r="RD19" s="44">
        <f ca="1">IF($D19=0,0,SUMIF('Полная ст-ть с уч.НЗС (Авто)'!$YO$11:INDIRECT("'Полная ст-ть с уч.НЗС (Авто)'!YO"&amp;$J$26),$C19,'Полная ст-ть с уч.НЗС (Авто)'!RD$11:INDIRECT("'Полная ст-ть с уч.НЗС (Авто)'!RD"&amp;$J$26))/$D19)</f>
        <v>0</v>
      </c>
      <c r="RE19" s="44">
        <f ca="1">IF($D19=0,0,SUMIF('Полная ст-ть с уч.НЗС (Авто)'!$YO$11:INDIRECT("'Полная ст-ть с уч.НЗС (Авто)'!YO"&amp;$J$26),$C19,'Полная ст-ть с уч.НЗС (Авто)'!RE$11:INDIRECT("'Полная ст-ть с уч.НЗС (Авто)'!RE"&amp;$J$26))/$D19)</f>
        <v>0</v>
      </c>
      <c r="RF19" s="44">
        <f ca="1">IF($D19=0,0,SUMIF('Полная ст-ть с уч.НЗС (Авто)'!$YO$11:INDIRECT("'Полная ст-ть с уч.НЗС (Авто)'!YO"&amp;$J$26),$C19,'Полная ст-ть с уч.НЗС (Авто)'!RF$11:INDIRECT("'Полная ст-ть с уч.НЗС (Авто)'!RF"&amp;$J$26))/$D19)</f>
        <v>0</v>
      </c>
      <c r="RG19" s="44">
        <f ca="1">IF($D19=0,0,SUMIF('Полная ст-ть с уч.НЗС (Авто)'!$YO$11:INDIRECT("'Полная ст-ть с уч.НЗС (Авто)'!YO"&amp;$J$26),$C19,'Полная ст-ть с уч.НЗС (Авто)'!RG$11:INDIRECT("'Полная ст-ть с уч.НЗС (Авто)'!RG"&amp;$J$26))/$D19)</f>
        <v>0</v>
      </c>
      <c r="RH19" s="44">
        <f ca="1">IF($D19=0,0,SUMIF('Полная ст-ть с уч.НЗС (Авто)'!$YO$11:INDIRECT("'Полная ст-ть с уч.НЗС (Авто)'!YO"&amp;$J$26),$C19,'Полная ст-ть с уч.НЗС (Авто)'!RH$11:INDIRECT("'Полная ст-ть с уч.НЗС (Авто)'!RH"&amp;$J$26))/$D19)</f>
        <v>0</v>
      </c>
      <c r="RI19" s="44">
        <f ca="1">IF($D19=0,0,SUMIF('Полная ст-ть с уч.НЗС (Авто)'!$YO$11:INDIRECT("'Полная ст-ть с уч.НЗС (Авто)'!YO"&amp;$J$26),$C19,'Полная ст-ть с уч.НЗС (Авто)'!RI$11:INDIRECT("'Полная ст-ть с уч.НЗС (Авто)'!RI"&amp;$J$26))/$D19)</f>
        <v>0</v>
      </c>
      <c r="RJ19" s="44">
        <f ca="1">IF($D19=0,0,SUMIF('Полная ст-ть с уч.НЗС (Авто)'!$YO$11:INDIRECT("'Полная ст-ть с уч.НЗС (Авто)'!YO"&amp;$J$26),$C19,'Полная ст-ть с уч.НЗС (Авто)'!RJ$11:INDIRECT("'Полная ст-ть с уч.НЗС (Авто)'!RJ"&amp;$J$26))/$D19)</f>
        <v>0</v>
      </c>
      <c r="RK19" s="44">
        <f ca="1">IF($D19=0,0,SUMIF('Полная ст-ть с уч.НЗС (Авто)'!$YO$11:INDIRECT("'Полная ст-ть с уч.НЗС (Авто)'!YO"&amp;$J$26),$C19,'Полная ст-ть с уч.НЗС (Авто)'!RK$11:INDIRECT("'Полная ст-ть с уч.НЗС (Авто)'!RK"&amp;$J$26))/$D19)</f>
        <v>0</v>
      </c>
      <c r="RL19" s="44">
        <f ca="1">IF($D19=0,0,SUMIF('Полная ст-ть с уч.НЗС (Авто)'!$YO$11:INDIRECT("'Полная ст-ть с уч.НЗС (Авто)'!YO"&amp;$J$26),$C19,'Полная ст-ть с уч.НЗС (Авто)'!RL$11:INDIRECT("'Полная ст-ть с уч.НЗС (Авто)'!RL"&amp;$J$26))/$D19)</f>
        <v>0</v>
      </c>
      <c r="RM19" s="44">
        <f ca="1">IF($D19=0,0,SUMIF('Полная ст-ть с уч.НЗС (Авто)'!$YO$11:INDIRECT("'Полная ст-ть с уч.НЗС (Авто)'!YO"&amp;$J$26),$C19,'Полная ст-ть с уч.НЗС (Авто)'!RM$11:INDIRECT("'Полная ст-ть с уч.НЗС (Авто)'!RM"&amp;$J$26))/$D19)</f>
        <v>0</v>
      </c>
      <c r="RN19" s="44">
        <f ca="1">IF($D19=0,0,SUMIF('Полная ст-ть с уч.НЗС (Авто)'!$YO$11:INDIRECT("'Полная ст-ть с уч.НЗС (Авто)'!YO"&amp;$J$26),$C19,'Полная ст-ть с уч.НЗС (Авто)'!RN$11:INDIRECT("'Полная ст-ть с уч.НЗС (Авто)'!RN"&amp;$J$26))/$D19)</f>
        <v>0</v>
      </c>
      <c r="RO19" s="44">
        <f ca="1">IF($D19=0,0,SUMIF('Полная ст-ть с уч.НЗС (Авто)'!$YO$11:INDIRECT("'Полная ст-ть с уч.НЗС (Авто)'!YO"&amp;$J$26),$C19,'Полная ст-ть с уч.НЗС (Авто)'!RO$11:INDIRECT("'Полная ст-ть с уч.НЗС (Авто)'!RO"&amp;$J$26))/$D19)</f>
        <v>0</v>
      </c>
      <c r="RP19" s="44">
        <f ca="1">IF($D19=0,0,SUMIF('Полная ст-ть с уч.НЗС (Авто)'!$YO$11:INDIRECT("'Полная ст-ть с уч.НЗС (Авто)'!YO"&amp;$J$26),$C19,'Полная ст-ть с уч.НЗС (Авто)'!RP$11:INDIRECT("'Полная ст-ть с уч.НЗС (Авто)'!RP"&amp;$J$26))/$D19)</f>
        <v>0</v>
      </c>
      <c r="RQ19" s="44">
        <f ca="1">IF($D19=0,0,SUMIF('Полная ст-ть с уч.НЗС (Авто)'!$YO$11:INDIRECT("'Полная ст-ть с уч.НЗС (Авто)'!YO"&amp;$J$26),$C19,'Полная ст-ть с уч.НЗС (Авто)'!RQ$11:INDIRECT("'Полная ст-ть с уч.НЗС (Авто)'!RQ"&amp;$J$26))/$D19)</f>
        <v>0</v>
      </c>
      <c r="RR19" s="44">
        <f ca="1">IF($D19=0,0,SUMIF('Полная ст-ть с уч.НЗС (Авто)'!$YO$11:INDIRECT("'Полная ст-ть с уч.НЗС (Авто)'!YO"&amp;$J$26),$C19,'Полная ст-ть с уч.НЗС (Авто)'!RR$11:INDIRECT("'Полная ст-ть с уч.НЗС (Авто)'!RR"&amp;$J$26))/$D19)</f>
        <v>0</v>
      </c>
      <c r="RS19" s="44">
        <f ca="1">IF($D19=0,0,SUMIF('Полная ст-ть с уч.НЗС (Авто)'!$YO$11:INDIRECT("'Полная ст-ть с уч.НЗС (Авто)'!YO"&amp;$J$26),$C19,'Полная ст-ть с уч.НЗС (Авто)'!RS$11:INDIRECT("'Полная ст-ть с уч.НЗС (Авто)'!RS"&amp;$J$26))/$D19)</f>
        <v>0</v>
      </c>
      <c r="RT19" s="44">
        <f ca="1">IF($D19=0,0,SUMIF('Полная ст-ть с уч.НЗС (Авто)'!$YO$11:INDIRECT("'Полная ст-ть с уч.НЗС (Авто)'!YO"&amp;$J$26),$C19,'Полная ст-ть с уч.НЗС (Авто)'!RT$11:INDIRECT("'Полная ст-ть с уч.НЗС (Авто)'!RT"&amp;$J$26))/$D19)</f>
        <v>0</v>
      </c>
      <c r="RU19" s="44">
        <f ca="1">IF($D19=0,0,SUMIF('Полная ст-ть с уч.НЗС (Авто)'!$YO$11:INDIRECT("'Полная ст-ть с уч.НЗС (Авто)'!YO"&amp;$J$26),$C19,'Полная ст-ть с уч.НЗС (Авто)'!RU$11:INDIRECT("'Полная ст-ть с уч.НЗС (Авто)'!RU"&amp;$J$26))/$D19)</f>
        <v>0</v>
      </c>
      <c r="RV19" s="44">
        <f ca="1">IF($D19=0,0,SUMIF('Полная ст-ть с уч.НЗС (Авто)'!$YO$11:INDIRECT("'Полная ст-ть с уч.НЗС (Авто)'!YO"&amp;$J$26),$C19,'Полная ст-ть с уч.НЗС (Авто)'!RV$11:INDIRECT("'Полная ст-ть с уч.НЗС (Авто)'!RV"&amp;$J$26))/$D19)</f>
        <v>0</v>
      </c>
      <c r="RW19" s="44">
        <f ca="1">IF($D19=0,0,SUMIF('Полная ст-ть с уч.НЗС (Авто)'!$YO$11:INDIRECT("'Полная ст-ть с уч.НЗС (Авто)'!YO"&amp;$J$26),$C19,'Полная ст-ть с уч.НЗС (Авто)'!RW$11:INDIRECT("'Полная ст-ть с уч.НЗС (Авто)'!RW"&amp;$J$26))/$D19)</f>
        <v>0</v>
      </c>
      <c r="RX19" s="44">
        <f ca="1">IF($D19=0,0,SUMIF('Полная ст-ть с уч.НЗС (Авто)'!$YO$11:INDIRECT("'Полная ст-ть с уч.НЗС (Авто)'!YO"&amp;$J$26),$C19,'Полная ст-ть с уч.НЗС (Авто)'!RX$11:INDIRECT("'Полная ст-ть с уч.НЗС (Авто)'!RX"&amp;$J$26))/$D19)</f>
        <v>0</v>
      </c>
      <c r="RY19" s="44">
        <f ca="1">IF($D19=0,0,SUMIF('Полная ст-ть с уч.НЗС (Авто)'!$YO$11:INDIRECT("'Полная ст-ть с уч.НЗС (Авто)'!YO"&amp;$J$26),$C19,'Полная ст-ть с уч.НЗС (Авто)'!RY$11:INDIRECT("'Полная ст-ть с уч.НЗС (Авто)'!RY"&amp;$J$26))/$D19)</f>
        <v>0</v>
      </c>
      <c r="RZ19" s="44">
        <f ca="1">IF($D19=0,0,SUMIF('Полная ст-ть с уч.НЗС (Авто)'!$YO$11:INDIRECT("'Полная ст-ть с уч.НЗС (Авто)'!YO"&amp;$J$26),$C19,'Полная ст-ть с уч.НЗС (Авто)'!RZ$11:INDIRECT("'Полная ст-ть с уч.НЗС (Авто)'!RZ"&amp;$J$26))/$D19)</f>
        <v>0</v>
      </c>
      <c r="SA19" s="44">
        <f ca="1">IF($D19=0,0,SUMIF('Полная ст-ть с уч.НЗС (Авто)'!$YO$11:INDIRECT("'Полная ст-ть с уч.НЗС (Авто)'!YO"&amp;$J$26),$C19,'Полная ст-ть с уч.НЗС (Авто)'!SA$11:INDIRECT("'Полная ст-ть с уч.НЗС (Авто)'!SA"&amp;$J$26))/$D19)</f>
        <v>0</v>
      </c>
      <c r="SB19" s="44">
        <f ca="1">IF($D19=0,0,SUMIF('Полная ст-ть с уч.НЗС (Авто)'!$YO$11:INDIRECT("'Полная ст-ть с уч.НЗС (Авто)'!YO"&amp;$J$26),$C19,'Полная ст-ть с уч.НЗС (Авто)'!SB$11:INDIRECT("'Полная ст-ть с уч.НЗС (Авто)'!SB"&amp;$J$26))/$D19)</f>
        <v>0</v>
      </c>
      <c r="SC19" s="44">
        <f ca="1">IF($D19=0,0,SUMIF('Полная ст-ть с уч.НЗС (Авто)'!$YO$11:INDIRECT("'Полная ст-ть с уч.НЗС (Авто)'!YO"&amp;$J$26),$C19,'Полная ст-ть с уч.НЗС (Авто)'!SC$11:INDIRECT("'Полная ст-ть с уч.НЗС (Авто)'!SC"&amp;$J$26))/$D19)</f>
        <v>0</v>
      </c>
      <c r="SD19" s="44">
        <f ca="1">IF($D19=0,0,SUMIF('Полная ст-ть с уч.НЗС (Авто)'!$YO$11:INDIRECT("'Полная ст-ть с уч.НЗС (Авто)'!YO"&amp;$J$26),$C19,'Полная ст-ть с уч.НЗС (Авто)'!SD$11:INDIRECT("'Полная ст-ть с уч.НЗС (Авто)'!SD"&amp;$J$26))/$D19)</f>
        <v>0</v>
      </c>
      <c r="SE19" s="44">
        <f ca="1">IF($D19=0,0,SUMIF('Полная ст-ть с уч.НЗС (Авто)'!$YO$11:INDIRECT("'Полная ст-ть с уч.НЗС (Авто)'!YO"&amp;$J$26),$C19,'Полная ст-ть с уч.НЗС (Авто)'!SE$11:INDIRECT("'Полная ст-ть с уч.НЗС (Авто)'!SE"&amp;$J$26))/$D19)</f>
        <v>0</v>
      </c>
      <c r="SF19" s="44">
        <f ca="1">IF($D19=0,0,SUMIF('Полная ст-ть с уч.НЗС (Авто)'!$YO$11:INDIRECT("'Полная ст-ть с уч.НЗС (Авто)'!YO"&amp;$J$26),$C19,'Полная ст-ть с уч.НЗС (Авто)'!SF$11:INDIRECT("'Полная ст-ть с уч.НЗС (Авто)'!SF"&amp;$J$26))/$D19)</f>
        <v>0</v>
      </c>
      <c r="SG19" s="44">
        <f ca="1">IF($D19=0,0,SUMIF('Полная ст-ть с уч.НЗС (Авто)'!$YO$11:INDIRECT("'Полная ст-ть с уч.НЗС (Авто)'!YO"&amp;$J$26),$C19,'Полная ст-ть с уч.НЗС (Авто)'!SG$11:INDIRECT("'Полная ст-ть с уч.НЗС (Авто)'!SG"&amp;$J$26))/$D19)</f>
        <v>0</v>
      </c>
      <c r="SH19" s="44">
        <f ca="1">IF($D19=0,0,SUMIF('Полная ст-ть с уч.НЗС (Авто)'!$YO$11:INDIRECT("'Полная ст-ть с уч.НЗС (Авто)'!YO"&amp;$J$26),$C19,'Полная ст-ть с уч.НЗС (Авто)'!SH$11:INDIRECT("'Полная ст-ть с уч.НЗС (Авто)'!SH"&amp;$J$26))/$D19)</f>
        <v>0</v>
      </c>
      <c r="SI19" s="44">
        <f ca="1">IF($D19=0,0,SUMIF('Полная ст-ть с уч.НЗС (Авто)'!$YO$11:INDIRECT("'Полная ст-ть с уч.НЗС (Авто)'!YO"&amp;$J$26),$C19,'Полная ст-ть с уч.НЗС (Авто)'!SI$11:INDIRECT("'Полная ст-ть с уч.НЗС (Авто)'!SI"&amp;$J$26))/$D19)</f>
        <v>0</v>
      </c>
      <c r="SJ19" s="44">
        <f ca="1">IF($D19=0,0,SUMIF('Полная ст-ть с уч.НЗС (Авто)'!$YO$11:INDIRECT("'Полная ст-ть с уч.НЗС (Авто)'!YO"&amp;$J$26),$C19,'Полная ст-ть с уч.НЗС (Авто)'!SJ$11:INDIRECT("'Полная ст-ть с уч.НЗС (Авто)'!SJ"&amp;$J$26))/$D19)</f>
        <v>0</v>
      </c>
      <c r="SK19" s="44">
        <f ca="1">IF($D19=0,0,SUMIF('Полная ст-ть с уч.НЗС (Авто)'!$YO$11:INDIRECT("'Полная ст-ть с уч.НЗС (Авто)'!YO"&amp;$J$26),$C19,'Полная ст-ть с уч.НЗС (Авто)'!SK$11:INDIRECT("'Полная ст-ть с уч.НЗС (Авто)'!SK"&amp;$J$26))/$D19)</f>
        <v>0</v>
      </c>
      <c r="SL19" s="44">
        <f ca="1">IF($D19=0,0,SUMIF('Полная ст-ть с уч.НЗС (Авто)'!$YO$11:INDIRECT("'Полная ст-ть с уч.НЗС (Авто)'!YO"&amp;$J$26),$C19,'Полная ст-ть с уч.НЗС (Авто)'!SL$11:INDIRECT("'Полная ст-ть с уч.НЗС (Авто)'!SL"&amp;$J$26))/$D19)</f>
        <v>0</v>
      </c>
      <c r="SM19" s="44">
        <f ca="1">IF($D19=0,0,SUMIF('Полная ст-ть с уч.НЗС (Авто)'!$YO$11:INDIRECT("'Полная ст-ть с уч.НЗС (Авто)'!YO"&amp;$J$26),$C19,'Полная ст-ть с уч.НЗС (Авто)'!SM$11:INDIRECT("'Полная ст-ть с уч.НЗС (Авто)'!SM"&amp;$J$26))/$D19)</f>
        <v>0</v>
      </c>
      <c r="SN19" s="44">
        <f ca="1">IF($D19=0,0,SUMIF('Полная ст-ть с уч.НЗС (Авто)'!$YO$11:INDIRECT("'Полная ст-ть с уч.НЗС (Авто)'!YO"&amp;$J$26),$C19,'Полная ст-ть с уч.НЗС (Авто)'!SN$11:INDIRECT("'Полная ст-ть с уч.НЗС (Авто)'!SN"&amp;$J$26))/$D19)</f>
        <v>0</v>
      </c>
      <c r="SO19" s="44">
        <f ca="1">IF($D19=0,0,SUMIF('Полная ст-ть с уч.НЗС (Авто)'!$YO$11:INDIRECT("'Полная ст-ть с уч.НЗС (Авто)'!YO"&amp;$J$26),$C19,'Полная ст-ть с уч.НЗС (Авто)'!SO$11:INDIRECT("'Полная ст-ть с уч.НЗС (Авто)'!SO"&amp;$J$26))/$D19)</f>
        <v>0</v>
      </c>
      <c r="SP19" s="44">
        <f ca="1">IF($D19=0,0,SUMIF('Полная ст-ть с уч.НЗС (Авто)'!$YO$11:INDIRECT("'Полная ст-ть с уч.НЗС (Авто)'!YO"&amp;$J$26),$C19,'Полная ст-ть с уч.НЗС (Авто)'!SP$11:INDIRECT("'Полная ст-ть с уч.НЗС (Авто)'!SP"&amp;$J$26))/$D19)</f>
        <v>0</v>
      </c>
      <c r="SQ19" s="44">
        <f ca="1">IF($D19=0,0,SUMIF('Полная ст-ть с уч.НЗС (Авто)'!$YO$11:INDIRECT("'Полная ст-ть с уч.НЗС (Авто)'!YO"&amp;$J$26),$C19,'Полная ст-ть с уч.НЗС (Авто)'!SQ$11:INDIRECT("'Полная ст-ть с уч.НЗС (Авто)'!SQ"&amp;$J$26))/$D19)</f>
        <v>0</v>
      </c>
      <c r="SR19" s="44">
        <f ca="1">IF($D19=0,0,SUMIF('Полная ст-ть с уч.НЗС (Авто)'!$YO$11:INDIRECT("'Полная ст-ть с уч.НЗС (Авто)'!YO"&amp;$J$26),$C19,'Полная ст-ть с уч.НЗС (Авто)'!SR$11:INDIRECT("'Полная ст-ть с уч.НЗС (Авто)'!SR"&amp;$J$26))/$D19)</f>
        <v>0</v>
      </c>
      <c r="SS19" s="44">
        <f ca="1">IF($D19=0,0,SUMIF('Полная ст-ть с уч.НЗС (Авто)'!$YO$11:INDIRECT("'Полная ст-ть с уч.НЗС (Авто)'!YO"&amp;$J$26),$C19,'Полная ст-ть с уч.НЗС (Авто)'!SS$11:INDIRECT("'Полная ст-ть с уч.НЗС (Авто)'!SS"&amp;$J$26))/$D19)</f>
        <v>0</v>
      </c>
      <c r="ST19" s="44">
        <f ca="1">IF($D19=0,0,SUMIF('Полная ст-ть с уч.НЗС (Авто)'!$YO$11:INDIRECT("'Полная ст-ть с уч.НЗС (Авто)'!YO"&amp;$J$26),$C19,'Полная ст-ть с уч.НЗС (Авто)'!ST$11:INDIRECT("'Полная ст-ть с уч.НЗС (Авто)'!ST"&amp;$J$26))/$D19)</f>
        <v>0</v>
      </c>
      <c r="SU19" s="44">
        <f ca="1">IF($D19=0,0,SUMIF('Полная ст-ть с уч.НЗС (Авто)'!$YO$11:INDIRECT("'Полная ст-ть с уч.НЗС (Авто)'!YO"&amp;$J$26),$C19,'Полная ст-ть с уч.НЗС (Авто)'!SU$11:INDIRECT("'Полная ст-ть с уч.НЗС (Авто)'!SU"&amp;$J$26))/$D19)</f>
        <v>0</v>
      </c>
      <c r="SV19" s="44">
        <f ca="1">IF($D19=0,0,SUMIF('Полная ст-ть с уч.НЗС (Авто)'!$YO$11:INDIRECT("'Полная ст-ть с уч.НЗС (Авто)'!YO"&amp;$J$26),$C19,'Полная ст-ть с уч.НЗС (Авто)'!SV$11:INDIRECT("'Полная ст-ть с уч.НЗС (Авто)'!SV"&amp;$J$26))/$D19)</f>
        <v>0</v>
      </c>
      <c r="SW19" s="44">
        <f ca="1">IF($D19=0,0,SUMIF('Полная ст-ть с уч.НЗС (Авто)'!$YO$11:INDIRECT("'Полная ст-ть с уч.НЗС (Авто)'!YO"&amp;$J$26),$C19,'Полная ст-ть с уч.НЗС (Авто)'!SW$11:INDIRECT("'Полная ст-ть с уч.НЗС (Авто)'!SW"&amp;$J$26))/$D19)</f>
        <v>0</v>
      </c>
      <c r="SX19" s="44">
        <f ca="1">IF($D19=0,0,SUMIF('Полная ст-ть с уч.НЗС (Авто)'!$YO$11:INDIRECT("'Полная ст-ть с уч.НЗС (Авто)'!YO"&amp;$J$26),$C19,'Полная ст-ть с уч.НЗС (Авто)'!SX$11:INDIRECT("'Полная ст-ть с уч.НЗС (Авто)'!SX"&amp;$J$26))/$D19)</f>
        <v>0</v>
      </c>
      <c r="SY19" s="44">
        <f ca="1">IF($D19=0,0,SUMIF('Полная ст-ть с уч.НЗС (Авто)'!$YO$11:INDIRECT("'Полная ст-ть с уч.НЗС (Авто)'!YO"&amp;$J$26),$C19,'Полная ст-ть с уч.НЗС (Авто)'!SY$11:INDIRECT("'Полная ст-ть с уч.НЗС (Авто)'!SY"&amp;$J$26))/$D19)</f>
        <v>0</v>
      </c>
      <c r="SZ19" s="44">
        <f ca="1">IF($D19=0,0,SUMIF('Полная ст-ть с уч.НЗС (Авто)'!$YO$11:INDIRECT("'Полная ст-ть с уч.НЗС (Авто)'!YO"&amp;$J$26),$C19,'Полная ст-ть с уч.НЗС (Авто)'!SZ$11:INDIRECT("'Полная ст-ть с уч.НЗС (Авто)'!SZ"&amp;$J$26))/$D19)</f>
        <v>0</v>
      </c>
      <c r="TA19" s="44">
        <f ca="1">IF($D19=0,0,SUMIF('Полная ст-ть с уч.НЗС (Авто)'!$YO$11:INDIRECT("'Полная ст-ть с уч.НЗС (Авто)'!YO"&amp;$J$26),$C19,'Полная ст-ть с уч.НЗС (Авто)'!TA$11:INDIRECT("'Полная ст-ть с уч.НЗС (Авто)'!TA"&amp;$J$26))/$D19)</f>
        <v>0</v>
      </c>
      <c r="TB19" s="44">
        <f ca="1">IF($D19=0,0,SUMIF('Полная ст-ть с уч.НЗС (Авто)'!$YO$11:INDIRECT("'Полная ст-ть с уч.НЗС (Авто)'!YO"&amp;$J$26),$C19,'Полная ст-ть с уч.НЗС (Авто)'!TB$11:INDIRECT("'Полная ст-ть с уч.НЗС (Авто)'!TB"&amp;$J$26))/$D19)</f>
        <v>0</v>
      </c>
      <c r="TC19" s="44">
        <f ca="1">IF($D19=0,0,SUMIF('Полная ст-ть с уч.НЗС (Авто)'!$YO$11:INDIRECT("'Полная ст-ть с уч.НЗС (Авто)'!YO"&amp;$J$26),$C19,'Полная ст-ть с уч.НЗС (Авто)'!TC$11:INDIRECT("'Полная ст-ть с уч.НЗС (Авто)'!TC"&amp;$J$26))/$D19)</f>
        <v>0</v>
      </c>
      <c r="TD19" s="44">
        <f ca="1">IF($D19=0,0,SUMIF('Полная ст-ть с уч.НЗС (Авто)'!$YO$11:INDIRECT("'Полная ст-ть с уч.НЗС (Авто)'!YO"&amp;$J$26),$C19,'Полная ст-ть с уч.НЗС (Авто)'!TD$11:INDIRECT("'Полная ст-ть с уч.НЗС (Авто)'!TD"&amp;$J$26))/$D19)</f>
        <v>0</v>
      </c>
      <c r="TE19" s="44">
        <f ca="1">IF($D19=0,0,SUMIF('Полная ст-ть с уч.НЗС (Авто)'!$YO$11:INDIRECT("'Полная ст-ть с уч.НЗС (Авто)'!YO"&amp;$J$26),$C19,'Полная ст-ть с уч.НЗС (Авто)'!TE$11:INDIRECT("'Полная ст-ть с уч.НЗС (Авто)'!TE"&amp;$J$26))/$D19)</f>
        <v>0</v>
      </c>
      <c r="TF19" s="44">
        <f ca="1">IF($D19=0,0,SUMIF('Полная ст-ть с уч.НЗС (Авто)'!$YO$11:INDIRECT("'Полная ст-ть с уч.НЗС (Авто)'!YO"&amp;$J$26),$C19,'Полная ст-ть с уч.НЗС (Авто)'!TF$11:INDIRECT("'Полная ст-ть с уч.НЗС (Авто)'!TF"&amp;$J$26))/$D19)</f>
        <v>0</v>
      </c>
      <c r="TG19" s="44">
        <f ca="1">IF($D19=0,0,SUMIF('Полная ст-ть с уч.НЗС (Авто)'!$YO$11:INDIRECT("'Полная ст-ть с уч.НЗС (Авто)'!YO"&amp;$J$26),$C19,'Полная ст-ть с уч.НЗС (Авто)'!TG$11:INDIRECT("'Полная ст-ть с уч.НЗС (Авто)'!TG"&amp;$J$26))/$D19)</f>
        <v>0</v>
      </c>
      <c r="TH19" s="44">
        <f ca="1">IF($D19=0,0,SUMIF('Полная ст-ть с уч.НЗС (Авто)'!$YO$11:INDIRECT("'Полная ст-ть с уч.НЗС (Авто)'!YO"&amp;$J$26),$C19,'Полная ст-ть с уч.НЗС (Авто)'!TH$11:INDIRECT("'Полная ст-ть с уч.НЗС (Авто)'!TH"&amp;$J$26))/$D19)</f>
        <v>0</v>
      </c>
      <c r="TI19" s="44">
        <f ca="1">IF($D19=0,0,SUMIF('Полная ст-ть с уч.НЗС (Авто)'!$YO$11:INDIRECT("'Полная ст-ть с уч.НЗС (Авто)'!YO"&amp;$J$26),$C19,'Полная ст-ть с уч.НЗС (Авто)'!TI$11:INDIRECT("'Полная ст-ть с уч.НЗС (Авто)'!TI"&amp;$J$26))/$D19)</f>
        <v>0</v>
      </c>
      <c r="TJ19" s="44">
        <f ca="1">IF($D19=0,0,SUMIF('Полная ст-ть с уч.НЗС (Авто)'!$YO$11:INDIRECT("'Полная ст-ть с уч.НЗС (Авто)'!YO"&amp;$J$26),$C19,'Полная ст-ть с уч.НЗС (Авто)'!TJ$11:INDIRECT("'Полная ст-ть с уч.НЗС (Авто)'!TJ"&amp;$J$26))/$D19)</f>
        <v>0</v>
      </c>
      <c r="TK19" s="44">
        <f ca="1">IF($D19=0,0,SUMIF('Полная ст-ть с уч.НЗС (Авто)'!$YO$11:INDIRECT("'Полная ст-ть с уч.НЗС (Авто)'!YO"&amp;$J$26),$C19,'Полная ст-ть с уч.НЗС (Авто)'!TK$11:INDIRECT("'Полная ст-ть с уч.НЗС (Авто)'!TK"&amp;$J$26))/$D19)</f>
        <v>0</v>
      </c>
      <c r="TL19" s="44">
        <f ca="1">IF($D19=0,0,SUMIF('Полная ст-ть с уч.НЗС (Авто)'!$YO$11:INDIRECT("'Полная ст-ть с уч.НЗС (Авто)'!YO"&amp;$J$26),$C19,'Полная ст-ть с уч.НЗС (Авто)'!TL$11:INDIRECT("'Полная ст-ть с уч.НЗС (Авто)'!TL"&amp;$J$26))/$D19)</f>
        <v>0</v>
      </c>
      <c r="TM19" s="44">
        <f ca="1">IF($D19=0,0,SUMIF('Полная ст-ть с уч.НЗС (Авто)'!$YO$11:INDIRECT("'Полная ст-ть с уч.НЗС (Авто)'!YO"&amp;$J$26),$C19,'Полная ст-ть с уч.НЗС (Авто)'!TM$11:INDIRECT("'Полная ст-ть с уч.НЗС (Авто)'!TM"&amp;$J$26))/$D19)</f>
        <v>0</v>
      </c>
      <c r="TN19" s="44">
        <f ca="1">IF($D19=0,0,SUMIF('Полная ст-ть с уч.НЗС (Авто)'!$YO$11:INDIRECT("'Полная ст-ть с уч.НЗС (Авто)'!YO"&amp;$J$26),$C19,'Полная ст-ть с уч.НЗС (Авто)'!TN$11:INDIRECT("'Полная ст-ть с уч.НЗС (Авто)'!TN"&amp;$J$26))/$D19)</f>
        <v>0</v>
      </c>
      <c r="TO19" s="44">
        <f ca="1">IF($D19=0,0,SUMIF('Полная ст-ть с уч.НЗС (Авто)'!$YO$11:INDIRECT("'Полная ст-ть с уч.НЗС (Авто)'!YO"&amp;$J$26),$C19,'Полная ст-ть с уч.НЗС (Авто)'!TO$11:INDIRECT("'Полная ст-ть с уч.НЗС (Авто)'!TO"&amp;$J$26))/$D19)</f>
        <v>0</v>
      </c>
      <c r="TP19" s="44">
        <f ca="1">IF($D19=0,0,SUMIF('Полная ст-ть с уч.НЗС (Авто)'!$YO$11:INDIRECT("'Полная ст-ть с уч.НЗС (Авто)'!YO"&amp;$J$26),$C19,'Полная ст-ть с уч.НЗС (Авто)'!TP$11:INDIRECT("'Полная ст-ть с уч.НЗС (Авто)'!TP"&amp;$J$26))/$D19)</f>
        <v>0</v>
      </c>
      <c r="TQ19" s="44">
        <f ca="1">IF($D19=0,0,SUMIF('Полная ст-ть с уч.НЗС (Авто)'!$YO$11:INDIRECT("'Полная ст-ть с уч.НЗС (Авто)'!YO"&amp;$J$26),$C19,'Полная ст-ть с уч.НЗС (Авто)'!TQ$11:INDIRECT("'Полная ст-ть с уч.НЗС (Авто)'!TQ"&amp;$J$26))/$D19)</f>
        <v>0</v>
      </c>
      <c r="TR19" s="44">
        <f ca="1">IF($D19=0,0,SUMIF('Полная ст-ть с уч.НЗС (Авто)'!$YO$11:INDIRECT("'Полная ст-ть с уч.НЗС (Авто)'!YO"&amp;$J$26),$C19,'Полная ст-ть с уч.НЗС (Авто)'!TR$11:INDIRECT("'Полная ст-ть с уч.НЗС (Авто)'!TR"&amp;$J$26))/$D19)</f>
        <v>0</v>
      </c>
      <c r="TS19" s="44">
        <f ca="1">IF($D19=0,0,SUMIF('Полная ст-ть с уч.НЗС (Авто)'!$YO$11:INDIRECT("'Полная ст-ть с уч.НЗС (Авто)'!YO"&amp;$J$26),$C19,'Полная ст-ть с уч.НЗС (Авто)'!TS$11:INDIRECT("'Полная ст-ть с уч.НЗС (Авто)'!TS"&amp;$J$26))/$D19)</f>
        <v>0</v>
      </c>
      <c r="TT19" s="44">
        <f ca="1">IF($D19=0,0,SUMIF('Полная ст-ть с уч.НЗС (Авто)'!$YO$11:INDIRECT("'Полная ст-ть с уч.НЗС (Авто)'!YO"&amp;$J$26),$C19,'Полная ст-ть с уч.НЗС (Авто)'!TT$11:INDIRECT("'Полная ст-ть с уч.НЗС (Авто)'!TT"&amp;$J$26))/$D19)</f>
        <v>0</v>
      </c>
      <c r="TU19" s="44">
        <f ca="1">IF($D19=0,0,SUMIF('Полная ст-ть с уч.НЗС (Авто)'!$YO$11:INDIRECT("'Полная ст-ть с уч.НЗС (Авто)'!YO"&amp;$J$26),$C19,'Полная ст-ть с уч.НЗС (Авто)'!TU$11:INDIRECT("'Полная ст-ть с уч.НЗС (Авто)'!TU"&amp;$J$26))/$D19)</f>
        <v>0</v>
      </c>
      <c r="TV19" s="44">
        <f ca="1">IF($D19=0,0,SUMIF('Полная ст-ть с уч.НЗС (Авто)'!$YO$11:INDIRECT("'Полная ст-ть с уч.НЗС (Авто)'!YO"&amp;$J$26),$C19,'Полная ст-ть с уч.НЗС (Авто)'!TV$11:INDIRECT("'Полная ст-ть с уч.НЗС (Авто)'!TV"&amp;$J$26))/$D19)</f>
        <v>0</v>
      </c>
      <c r="TW19" s="44">
        <f ca="1">IF($D19=0,0,SUMIF('Полная ст-ть с уч.НЗС (Авто)'!$YO$11:INDIRECT("'Полная ст-ть с уч.НЗС (Авто)'!YO"&amp;$J$26),$C19,'Полная ст-ть с уч.НЗС (Авто)'!TW$11:INDIRECT("'Полная ст-ть с уч.НЗС (Авто)'!TW"&amp;$J$26))/$D19)</f>
        <v>0</v>
      </c>
      <c r="TX19" s="44">
        <f ca="1">IF($D19=0,0,SUMIF('Полная ст-ть с уч.НЗС (Авто)'!$YO$11:INDIRECT("'Полная ст-ть с уч.НЗС (Авто)'!YO"&amp;$J$26),$C19,'Полная ст-ть с уч.НЗС (Авто)'!TX$11:INDIRECT("'Полная ст-ть с уч.НЗС (Авто)'!TX"&amp;$J$26))/$D19)</f>
        <v>0</v>
      </c>
      <c r="TY19" s="44">
        <f ca="1">IF($D19=0,0,SUMIF('Полная ст-ть с уч.НЗС (Авто)'!$YO$11:INDIRECT("'Полная ст-ть с уч.НЗС (Авто)'!YO"&amp;$J$26),$C19,'Полная ст-ть с уч.НЗС (Авто)'!TY$11:INDIRECT("'Полная ст-ть с уч.НЗС (Авто)'!TY"&amp;$J$26))/$D19)</f>
        <v>0</v>
      </c>
      <c r="TZ19" s="44">
        <f ca="1">IF($D19=0,0,SUMIF('Полная ст-ть с уч.НЗС (Авто)'!$YO$11:INDIRECT("'Полная ст-ть с уч.НЗС (Авто)'!YO"&amp;$J$26),$C19,'Полная ст-ть с уч.НЗС (Авто)'!TZ$11:INDIRECT("'Полная ст-ть с уч.НЗС (Авто)'!TZ"&amp;$J$26))/$D19)</f>
        <v>0</v>
      </c>
      <c r="UA19" s="44">
        <f ca="1">IF($D19=0,0,SUMIF('Полная ст-ть с уч.НЗС (Авто)'!$YO$11:INDIRECT("'Полная ст-ть с уч.НЗС (Авто)'!YO"&amp;$J$26),$C19,'Полная ст-ть с уч.НЗС (Авто)'!UA$11:INDIRECT("'Полная ст-ть с уч.НЗС (Авто)'!UA"&amp;$J$26))/$D19)</f>
        <v>0</v>
      </c>
      <c r="UB19" s="44">
        <f ca="1">IF($D19=0,0,SUMIF('Полная ст-ть с уч.НЗС (Авто)'!$YO$11:INDIRECT("'Полная ст-ть с уч.НЗС (Авто)'!YO"&amp;$J$26),$C19,'Полная ст-ть с уч.НЗС (Авто)'!UB$11:INDIRECT("'Полная ст-ть с уч.НЗС (Авто)'!UB"&amp;$J$26))/$D19)</f>
        <v>0</v>
      </c>
      <c r="UC19" s="44">
        <f ca="1">IF($D19=0,0,SUMIF('Полная ст-ть с уч.НЗС (Авто)'!$YO$11:INDIRECT("'Полная ст-ть с уч.НЗС (Авто)'!YO"&amp;$J$26),$C19,'Полная ст-ть с уч.НЗС (Авто)'!UC$11:INDIRECT("'Полная ст-ть с уч.НЗС (Авто)'!UC"&amp;$J$26))/$D19)</f>
        <v>0</v>
      </c>
      <c r="UD19" s="44">
        <f ca="1">IF($D19=0,0,SUMIF('Полная ст-ть с уч.НЗС (Авто)'!$YO$11:INDIRECT("'Полная ст-ть с уч.НЗС (Авто)'!YO"&amp;$J$26),$C19,'Полная ст-ть с уч.НЗС (Авто)'!UD$11:INDIRECT("'Полная ст-ть с уч.НЗС (Авто)'!UD"&amp;$J$26))/$D19)</f>
        <v>0</v>
      </c>
      <c r="UE19" s="44">
        <f ca="1">IF($D19=0,0,SUMIF('Полная ст-ть с уч.НЗС (Авто)'!$YO$11:INDIRECT("'Полная ст-ть с уч.НЗС (Авто)'!YO"&amp;$J$26),$C19,'Полная ст-ть с уч.НЗС (Авто)'!UE$11:INDIRECT("'Полная ст-ть с уч.НЗС (Авто)'!UE"&amp;$J$26))/$D19)</f>
        <v>0</v>
      </c>
      <c r="UF19" s="44">
        <f ca="1">IF($D19=0,0,SUMIF('Полная ст-ть с уч.НЗС (Авто)'!$YO$11:INDIRECT("'Полная ст-ть с уч.НЗС (Авто)'!YO"&amp;$J$26),$C19,'Полная ст-ть с уч.НЗС (Авто)'!UF$11:INDIRECT("'Полная ст-ть с уч.НЗС (Авто)'!UF"&amp;$J$26))/$D19)</f>
        <v>0</v>
      </c>
      <c r="UG19" s="44">
        <f ca="1">IF($D19=0,0,SUMIF('Полная ст-ть с уч.НЗС (Авто)'!$YO$11:INDIRECT("'Полная ст-ть с уч.НЗС (Авто)'!YO"&amp;$J$26),$C19,'Полная ст-ть с уч.НЗС (Авто)'!UG$11:INDIRECT("'Полная ст-ть с уч.НЗС (Авто)'!UG"&amp;$J$26))/$D19)</f>
        <v>0</v>
      </c>
      <c r="UH19" s="44">
        <f ca="1">IF($D19=0,0,SUMIF('Полная ст-ть с уч.НЗС (Авто)'!$YO$11:INDIRECT("'Полная ст-ть с уч.НЗС (Авто)'!YO"&amp;$J$26),$C19,'Полная ст-ть с уч.НЗС (Авто)'!UH$11:INDIRECT("'Полная ст-ть с уч.НЗС (Авто)'!UH"&amp;$J$26))/$D19)</f>
        <v>0</v>
      </c>
      <c r="UI19" s="44">
        <f ca="1">IF($D19=0,0,SUMIF('Полная ст-ть с уч.НЗС (Авто)'!$YO$11:INDIRECT("'Полная ст-ть с уч.НЗС (Авто)'!YO"&amp;$J$26),$C19,'Полная ст-ть с уч.НЗС (Авто)'!UI$11:INDIRECT("'Полная ст-ть с уч.НЗС (Авто)'!UI"&amp;$J$26))/$D19)</f>
        <v>0</v>
      </c>
      <c r="UJ19" s="44">
        <f ca="1">IF($D19=0,0,SUMIF('Полная ст-ть с уч.НЗС (Авто)'!$YO$11:INDIRECT("'Полная ст-ть с уч.НЗС (Авто)'!YO"&amp;$J$26),$C19,'Полная ст-ть с уч.НЗС (Авто)'!UJ$11:INDIRECT("'Полная ст-ть с уч.НЗС (Авто)'!UJ"&amp;$J$26))/$D19)</f>
        <v>0</v>
      </c>
      <c r="UK19" s="44">
        <f ca="1">IF($D19=0,0,SUMIF('Полная ст-ть с уч.НЗС (Авто)'!$YO$11:INDIRECT("'Полная ст-ть с уч.НЗС (Авто)'!YO"&amp;$J$26),$C19,'Полная ст-ть с уч.НЗС (Авто)'!UK$11:INDIRECT("'Полная ст-ть с уч.НЗС (Авто)'!UK"&amp;$J$26))/$D19)</f>
        <v>0</v>
      </c>
      <c r="UL19" s="44">
        <f ca="1">IF($D19=0,0,SUMIF('Полная ст-ть с уч.НЗС (Авто)'!$YO$11:INDIRECT("'Полная ст-ть с уч.НЗС (Авто)'!YO"&amp;$J$26),$C19,'Полная ст-ть с уч.НЗС (Авто)'!UL$11:INDIRECT("'Полная ст-ть с уч.НЗС (Авто)'!UL"&amp;$J$26))/$D19)</f>
        <v>0</v>
      </c>
      <c r="UM19" s="44">
        <f ca="1">IF($D19=0,0,SUMIF('Полная ст-ть с уч.НЗС (Авто)'!$YO$11:INDIRECT("'Полная ст-ть с уч.НЗС (Авто)'!YO"&amp;$J$26),$C19,'Полная ст-ть с уч.НЗС (Авто)'!UM$11:INDIRECT("'Полная ст-ть с уч.НЗС (Авто)'!UM"&amp;$J$26))/$D19)</f>
        <v>0</v>
      </c>
      <c r="UN19" s="44">
        <f ca="1">IF($D19=0,0,SUMIF('Полная ст-ть с уч.НЗС (Авто)'!$YO$11:INDIRECT("'Полная ст-ть с уч.НЗС (Авто)'!YO"&amp;$J$26),$C19,'Полная ст-ть с уч.НЗС (Авто)'!UN$11:INDIRECT("'Полная ст-ть с уч.НЗС (Авто)'!UN"&amp;$J$26))/$D19)</f>
        <v>0</v>
      </c>
      <c r="UO19" s="44">
        <f ca="1">IF($D19=0,0,SUMIF('Полная ст-ть с уч.НЗС (Авто)'!$YO$11:INDIRECT("'Полная ст-ть с уч.НЗС (Авто)'!YO"&amp;$J$26),$C19,'Полная ст-ть с уч.НЗС (Авто)'!UO$11:INDIRECT("'Полная ст-ть с уч.НЗС (Авто)'!UO"&amp;$J$26))/$D19)</f>
        <v>0</v>
      </c>
      <c r="UP19" s="44">
        <f ca="1">IF($D19=0,0,SUMIF('Полная ст-ть с уч.НЗС (Авто)'!$YO$11:INDIRECT("'Полная ст-ть с уч.НЗС (Авто)'!YO"&amp;$J$26),$C19,'Полная ст-ть с уч.НЗС (Авто)'!UP$11:INDIRECT("'Полная ст-ть с уч.НЗС (Авто)'!UP"&amp;$J$26))/$D19)</f>
        <v>0</v>
      </c>
      <c r="UQ19" s="44">
        <f ca="1">IF($D19=0,0,SUMIF('Полная ст-ть с уч.НЗС (Авто)'!$YO$11:INDIRECT("'Полная ст-ть с уч.НЗС (Авто)'!YO"&amp;$J$26),$C19,'Полная ст-ть с уч.НЗС (Авто)'!UQ$11:INDIRECT("'Полная ст-ть с уч.НЗС (Авто)'!UQ"&amp;$J$26))/$D19)</f>
        <v>0</v>
      </c>
      <c r="UR19" s="44">
        <f ca="1">IF($D19=0,0,SUMIF('Полная ст-ть с уч.НЗС (Авто)'!$YO$11:INDIRECT("'Полная ст-ть с уч.НЗС (Авто)'!YO"&amp;$J$26),$C19,'Полная ст-ть с уч.НЗС (Авто)'!UR$11:INDIRECT("'Полная ст-ть с уч.НЗС (Авто)'!UR"&amp;$J$26))/$D19)</f>
        <v>0</v>
      </c>
      <c r="US19" s="44">
        <f ca="1">IF($D19=0,0,SUMIF('Полная ст-ть с уч.НЗС (Авто)'!$YO$11:INDIRECT("'Полная ст-ть с уч.НЗС (Авто)'!YO"&amp;$J$26),$C19,'Полная ст-ть с уч.НЗС (Авто)'!US$11:INDIRECT("'Полная ст-ть с уч.НЗС (Авто)'!US"&amp;$J$26))/$D19)</f>
        <v>0</v>
      </c>
      <c r="UT19" s="44">
        <f ca="1">IF($D19=0,0,SUMIF('Полная ст-ть с уч.НЗС (Авто)'!$YO$11:INDIRECT("'Полная ст-ть с уч.НЗС (Авто)'!YO"&amp;$J$26),$C19,'Полная ст-ть с уч.НЗС (Авто)'!UT$11:INDIRECT("'Полная ст-ть с уч.НЗС (Авто)'!UT"&amp;$J$26))/$D19)</f>
        <v>0</v>
      </c>
      <c r="UU19" s="44">
        <f ca="1">IF($D19=0,0,SUMIF('Полная ст-ть с уч.НЗС (Авто)'!$YO$11:INDIRECT("'Полная ст-ть с уч.НЗС (Авто)'!YO"&amp;$J$26),$C19,'Полная ст-ть с уч.НЗС (Авто)'!UU$11:INDIRECT("'Полная ст-ть с уч.НЗС (Авто)'!UU"&amp;$J$26))/$D19)</f>
        <v>0</v>
      </c>
      <c r="UV19" s="44">
        <f ca="1">IF($D19=0,0,SUMIF('Полная ст-ть с уч.НЗС (Авто)'!$YO$11:INDIRECT("'Полная ст-ть с уч.НЗС (Авто)'!YO"&amp;$J$26),$C19,'Полная ст-ть с уч.НЗС (Авто)'!UV$11:INDIRECT("'Полная ст-ть с уч.НЗС (Авто)'!UV"&amp;$J$26))/$D19)</f>
        <v>0</v>
      </c>
      <c r="UW19" s="44">
        <f ca="1">IF($D19=0,0,SUMIF('Полная ст-ть с уч.НЗС (Авто)'!$YO$11:INDIRECT("'Полная ст-ть с уч.НЗС (Авто)'!YO"&amp;$J$26),$C19,'Полная ст-ть с уч.НЗС (Авто)'!UW$11:INDIRECT("'Полная ст-ть с уч.НЗС (Авто)'!UW"&amp;$J$26))/$D19)</f>
        <v>0</v>
      </c>
      <c r="UX19" s="44">
        <f ca="1">IF($D19=0,0,SUMIF('Полная ст-ть с уч.НЗС (Авто)'!$YO$11:INDIRECT("'Полная ст-ть с уч.НЗС (Авто)'!YO"&amp;$J$26),$C19,'Полная ст-ть с уч.НЗС (Авто)'!UX$11:INDIRECT("'Полная ст-ть с уч.НЗС (Авто)'!UX"&amp;$J$26))/$D19)</f>
        <v>0</v>
      </c>
      <c r="UY19" s="44">
        <f ca="1">IF($D19=0,0,SUMIF('Полная ст-ть с уч.НЗС (Авто)'!$YO$11:INDIRECT("'Полная ст-ть с уч.НЗС (Авто)'!YO"&amp;$J$26),$C19,'Полная ст-ть с уч.НЗС (Авто)'!UY$11:INDIRECT("'Полная ст-ть с уч.НЗС (Авто)'!UY"&amp;$J$26))/$D19)</f>
        <v>0</v>
      </c>
      <c r="UZ19" s="44">
        <f ca="1">IF($D19=0,0,SUMIF('Полная ст-ть с уч.НЗС (Авто)'!$YO$11:INDIRECT("'Полная ст-ть с уч.НЗС (Авто)'!YO"&amp;$J$26),$C19,'Полная ст-ть с уч.НЗС (Авто)'!UZ$11:INDIRECT("'Полная ст-ть с уч.НЗС (Авто)'!UZ"&amp;$J$26))/$D19)</f>
        <v>0</v>
      </c>
      <c r="VA19" s="44">
        <f ca="1">IF($D19=0,0,SUMIF('Полная ст-ть с уч.НЗС (Авто)'!$YO$11:INDIRECT("'Полная ст-ть с уч.НЗС (Авто)'!YO"&amp;$J$26),$C19,'Полная ст-ть с уч.НЗС (Авто)'!VA$11:INDIRECT("'Полная ст-ть с уч.НЗС (Авто)'!VA"&amp;$J$26))/$D19)</f>
        <v>0</v>
      </c>
      <c r="VB19" s="44">
        <f ca="1">IF($D19=0,0,SUMIF('Полная ст-ть с уч.НЗС (Авто)'!$YO$11:INDIRECT("'Полная ст-ть с уч.НЗС (Авто)'!YO"&amp;$J$26),$C19,'Полная ст-ть с уч.НЗС (Авто)'!VB$11:INDIRECT("'Полная ст-ть с уч.НЗС (Авто)'!VB"&amp;$J$26))/$D19)</f>
        <v>0</v>
      </c>
      <c r="VC19" s="44">
        <f ca="1">IF($D19=0,0,SUMIF('Полная ст-ть с уч.НЗС (Авто)'!$YO$11:INDIRECT("'Полная ст-ть с уч.НЗС (Авто)'!YO"&amp;$J$26),$C19,'Полная ст-ть с уч.НЗС (Авто)'!VC$11:INDIRECT("'Полная ст-ть с уч.НЗС (Авто)'!VC"&amp;$J$26))/$D19)</f>
        <v>0</v>
      </c>
      <c r="VD19" s="44">
        <f ca="1">IF($D19=0,0,SUMIF('Полная ст-ть с уч.НЗС (Авто)'!$YO$11:INDIRECT("'Полная ст-ть с уч.НЗС (Авто)'!YO"&amp;$J$26),$C19,'Полная ст-ть с уч.НЗС (Авто)'!VD$11:INDIRECT("'Полная ст-ть с уч.НЗС (Авто)'!VD"&amp;$J$26))/$D19)</f>
        <v>0</v>
      </c>
      <c r="VE19" s="44">
        <f ca="1">IF($D19=0,0,SUMIF('Полная ст-ть с уч.НЗС (Авто)'!$YO$11:INDIRECT("'Полная ст-ть с уч.НЗС (Авто)'!YO"&amp;$J$26),$C19,'Полная ст-ть с уч.НЗС (Авто)'!VE$11:INDIRECT("'Полная ст-ть с уч.НЗС (Авто)'!VE"&amp;$J$26))/$D19)</f>
        <v>0</v>
      </c>
      <c r="VF19" s="44">
        <f ca="1">IF($D19=0,0,SUMIF('Полная ст-ть с уч.НЗС (Авто)'!$YO$11:INDIRECT("'Полная ст-ть с уч.НЗС (Авто)'!YO"&amp;$J$26),$C19,'Полная ст-ть с уч.НЗС (Авто)'!VF$11:INDIRECT("'Полная ст-ть с уч.НЗС (Авто)'!VF"&amp;$J$26))/$D19)</f>
        <v>0</v>
      </c>
      <c r="VG19" s="44">
        <f ca="1">IF($D19=0,0,SUMIF('Полная ст-ть с уч.НЗС (Авто)'!$YO$11:INDIRECT("'Полная ст-ть с уч.НЗС (Авто)'!YO"&amp;$J$26),$C19,'Полная ст-ть с уч.НЗС (Авто)'!VG$11:INDIRECT("'Полная ст-ть с уч.НЗС (Авто)'!VG"&amp;$J$26))/$D19)</f>
        <v>0</v>
      </c>
      <c r="VH19" s="44">
        <f ca="1">IF($D19=0,0,SUMIF('Полная ст-ть с уч.НЗС (Авто)'!$YO$11:INDIRECT("'Полная ст-ть с уч.НЗС (Авто)'!YO"&amp;$J$26),$C19,'Полная ст-ть с уч.НЗС (Авто)'!VH$11:INDIRECT("'Полная ст-ть с уч.НЗС (Авто)'!VH"&amp;$J$26))/$D19)</f>
        <v>0</v>
      </c>
      <c r="VI19" s="44">
        <f ca="1">IF($D19=0,0,SUMIF('Полная ст-ть с уч.НЗС (Авто)'!$YO$11:INDIRECT("'Полная ст-ть с уч.НЗС (Авто)'!YO"&amp;$J$26),$C19,'Полная ст-ть с уч.НЗС (Авто)'!VI$11:INDIRECT("'Полная ст-ть с уч.НЗС (Авто)'!VI"&amp;$J$26))/$D19)</f>
        <v>0</v>
      </c>
      <c r="VJ19" s="44">
        <f ca="1">IF($D19=0,0,SUMIF('Полная ст-ть с уч.НЗС (Авто)'!$YO$11:INDIRECT("'Полная ст-ть с уч.НЗС (Авто)'!YO"&amp;$J$26),$C19,'Полная ст-ть с уч.НЗС (Авто)'!VJ$11:INDIRECT("'Полная ст-ть с уч.НЗС (Авто)'!VJ"&amp;$J$26))/$D19)</f>
        <v>0</v>
      </c>
      <c r="VK19" s="44">
        <f ca="1">IF($D19=0,0,SUMIF('Полная ст-ть с уч.НЗС (Авто)'!$YO$11:INDIRECT("'Полная ст-ть с уч.НЗС (Авто)'!YO"&amp;$J$26),$C19,'Полная ст-ть с уч.НЗС (Авто)'!VK$11:INDIRECT("'Полная ст-ть с уч.НЗС (Авто)'!VK"&amp;$J$26))/$D19)</f>
        <v>0</v>
      </c>
      <c r="VL19" s="44">
        <f ca="1">IF($D19=0,0,SUMIF('Полная ст-ть с уч.НЗС (Авто)'!$YO$11:INDIRECT("'Полная ст-ть с уч.НЗС (Авто)'!YO"&amp;$J$26),$C19,'Полная ст-ть с уч.НЗС (Авто)'!VL$11:INDIRECT("'Полная ст-ть с уч.НЗС (Авто)'!VL"&amp;$J$26))/$D19)</f>
        <v>0</v>
      </c>
      <c r="VM19" s="44">
        <f ca="1">IF($D19=0,0,SUMIF('Полная ст-ть с уч.НЗС (Авто)'!$YO$11:INDIRECT("'Полная ст-ть с уч.НЗС (Авто)'!YO"&amp;$J$26),$C19,'Полная ст-ть с уч.НЗС (Авто)'!VM$11:INDIRECT("'Полная ст-ть с уч.НЗС (Авто)'!VM"&amp;$J$26))/$D19)</f>
        <v>0</v>
      </c>
      <c r="VN19" s="44">
        <f ca="1">IF($D19=0,0,SUMIF('Полная ст-ть с уч.НЗС (Авто)'!$YO$11:INDIRECT("'Полная ст-ть с уч.НЗС (Авто)'!YO"&amp;$J$26),$C19,'Полная ст-ть с уч.НЗС (Авто)'!VN$11:INDIRECT("'Полная ст-ть с уч.НЗС (Авто)'!VN"&amp;$J$26))/$D19)</f>
        <v>0</v>
      </c>
      <c r="VO19" s="44">
        <f ca="1">IF($D19=0,0,SUMIF('Полная ст-ть с уч.НЗС (Авто)'!$YO$11:INDIRECT("'Полная ст-ть с уч.НЗС (Авто)'!YO"&amp;$J$26),$C19,'Полная ст-ть с уч.НЗС (Авто)'!VO$11:INDIRECT("'Полная ст-ть с уч.НЗС (Авто)'!VO"&amp;$J$26))/$D19)</f>
        <v>0</v>
      </c>
      <c r="VP19" s="44">
        <f ca="1">IF($D19=0,0,SUMIF('Полная ст-ть с уч.НЗС (Авто)'!$YO$11:INDIRECT("'Полная ст-ть с уч.НЗС (Авто)'!YO"&amp;$J$26),$C19,'Полная ст-ть с уч.НЗС (Авто)'!VP$11:INDIRECT("'Полная ст-ть с уч.НЗС (Авто)'!VP"&amp;$J$26))/$D19)</f>
        <v>0</v>
      </c>
      <c r="VQ19" s="44">
        <f ca="1">IF($D19=0,0,SUMIF('Полная ст-ть с уч.НЗС (Авто)'!$YO$11:INDIRECT("'Полная ст-ть с уч.НЗС (Авто)'!YO"&amp;$J$26),$C19,'Полная ст-ть с уч.НЗС (Авто)'!VQ$11:INDIRECT("'Полная ст-ть с уч.НЗС (Авто)'!VQ"&amp;$J$26))/$D19)</f>
        <v>0</v>
      </c>
      <c r="VR19" s="44">
        <f ca="1">IF($D19=0,0,SUMIF('Полная ст-ть с уч.НЗС (Авто)'!$YO$11:INDIRECT("'Полная ст-ть с уч.НЗС (Авто)'!YO"&amp;$J$26),$C19,'Полная ст-ть с уч.НЗС (Авто)'!VR$11:INDIRECT("'Полная ст-ть с уч.НЗС (Авто)'!VR"&amp;$J$26))/$D19)</f>
        <v>0</v>
      </c>
      <c r="VS19" s="44">
        <f ca="1">IF($D19=0,0,SUMIF('Полная ст-ть с уч.НЗС (Авто)'!$YO$11:INDIRECT("'Полная ст-ть с уч.НЗС (Авто)'!YO"&amp;$J$26),$C19,'Полная ст-ть с уч.НЗС (Авто)'!VS$11:INDIRECT("'Полная ст-ть с уч.НЗС (Авто)'!VS"&amp;$J$26))/$D19)</f>
        <v>0</v>
      </c>
      <c r="VT19" s="44">
        <f ca="1">IF($D19=0,0,SUMIF('Полная ст-ть с уч.НЗС (Авто)'!$YO$11:INDIRECT("'Полная ст-ть с уч.НЗС (Авто)'!YO"&amp;$J$26),$C19,'Полная ст-ть с уч.НЗС (Авто)'!VT$11:INDIRECT("'Полная ст-ть с уч.НЗС (Авто)'!VT"&amp;$J$26))/$D19)</f>
        <v>0</v>
      </c>
      <c r="VU19" s="44">
        <f ca="1">IF($D19=0,0,SUMIF('Полная ст-ть с уч.НЗС (Авто)'!$YO$11:INDIRECT("'Полная ст-ть с уч.НЗС (Авто)'!YO"&amp;$J$26),$C19,'Полная ст-ть с уч.НЗС (Авто)'!VU$11:INDIRECT("'Полная ст-ть с уч.НЗС (Авто)'!VU"&amp;$J$26))/$D19)</f>
        <v>0</v>
      </c>
      <c r="VV19" s="44">
        <f ca="1">IF($D19=0,0,SUMIF('Полная ст-ть с уч.НЗС (Авто)'!$YO$11:INDIRECT("'Полная ст-ть с уч.НЗС (Авто)'!YO"&amp;$J$26),$C19,'Полная ст-ть с уч.НЗС (Авто)'!VV$11:INDIRECT("'Полная ст-ть с уч.НЗС (Авто)'!VV"&amp;$J$26))/$D19)</f>
        <v>0</v>
      </c>
      <c r="VW19" s="44">
        <f ca="1">IF($D19=0,0,SUMIF('Полная ст-ть с уч.НЗС (Авто)'!$YO$11:INDIRECT("'Полная ст-ть с уч.НЗС (Авто)'!YO"&amp;$J$26),$C19,'Полная ст-ть с уч.НЗС (Авто)'!VW$11:INDIRECT("'Полная ст-ть с уч.НЗС (Авто)'!VW"&amp;$J$26))/$D19)</f>
        <v>0</v>
      </c>
      <c r="VX19" s="44">
        <f ca="1">IF($D19=0,0,SUMIF('Полная ст-ть с уч.НЗС (Авто)'!$YO$11:INDIRECT("'Полная ст-ть с уч.НЗС (Авто)'!YO"&amp;$J$26),$C19,'Полная ст-ть с уч.НЗС (Авто)'!VX$11:INDIRECT("'Полная ст-ть с уч.НЗС (Авто)'!VX"&amp;$J$26))/$D19)</f>
        <v>0</v>
      </c>
      <c r="VY19" s="44">
        <f ca="1">IF($D19=0,0,SUMIF('Полная ст-ть с уч.НЗС (Авто)'!$YO$11:INDIRECT("'Полная ст-ть с уч.НЗС (Авто)'!YO"&amp;$J$26),$C19,'Полная ст-ть с уч.НЗС (Авто)'!VY$11:INDIRECT("'Полная ст-ть с уч.НЗС (Авто)'!VY"&amp;$J$26))/$D19)</f>
        <v>0</v>
      </c>
      <c r="VZ19" s="44">
        <f ca="1">IF($D19=0,0,SUMIF('Полная ст-ть с уч.НЗС (Авто)'!$YO$11:INDIRECT("'Полная ст-ть с уч.НЗС (Авто)'!YO"&amp;$J$26),$C19,'Полная ст-ть с уч.НЗС (Авто)'!VZ$11:INDIRECT("'Полная ст-ть с уч.НЗС (Авто)'!VZ"&amp;$J$26))/$D19)</f>
        <v>0</v>
      </c>
      <c r="WA19" s="44">
        <f ca="1">IF($D19=0,0,SUMIF('Полная ст-ть с уч.НЗС (Авто)'!$YO$11:INDIRECT("'Полная ст-ть с уч.НЗС (Авто)'!YO"&amp;$J$26),$C19,'Полная ст-ть с уч.НЗС (Авто)'!WA$11:INDIRECT("'Полная ст-ть с уч.НЗС (Авто)'!WA"&amp;$J$26))/$D19)</f>
        <v>0</v>
      </c>
      <c r="WB19" s="44">
        <f ca="1">IF($D19=0,0,SUMIF('Полная ст-ть с уч.НЗС (Авто)'!$YO$11:INDIRECT("'Полная ст-ть с уч.НЗС (Авто)'!YO"&amp;$J$26),$C19,'Полная ст-ть с уч.НЗС (Авто)'!WB$11:INDIRECT("'Полная ст-ть с уч.НЗС (Авто)'!WB"&amp;$J$26))/$D19)</f>
        <v>0</v>
      </c>
      <c r="WC19" s="44">
        <f ca="1">IF($D19=0,0,SUMIF('Полная ст-ть с уч.НЗС (Авто)'!$YO$11:INDIRECT("'Полная ст-ть с уч.НЗС (Авто)'!YO"&amp;$J$26),$C19,'Полная ст-ть с уч.НЗС (Авто)'!WC$11:INDIRECT("'Полная ст-ть с уч.НЗС (Авто)'!WC"&amp;$J$26))/$D19)</f>
        <v>0</v>
      </c>
      <c r="WD19" s="44">
        <f ca="1">IF($D19=0,0,SUMIF('Полная ст-ть с уч.НЗС (Авто)'!$YO$11:INDIRECT("'Полная ст-ть с уч.НЗС (Авто)'!YO"&amp;$J$26),$C19,'Полная ст-ть с уч.НЗС (Авто)'!WD$11:INDIRECT("'Полная ст-ть с уч.НЗС (Авто)'!WD"&amp;$J$26))/$D19)</f>
        <v>0</v>
      </c>
      <c r="WE19" s="44">
        <f ca="1">IF($D19=0,0,SUMIF('Полная ст-ть с уч.НЗС (Авто)'!$YO$11:INDIRECT("'Полная ст-ть с уч.НЗС (Авто)'!YO"&amp;$J$26),$C19,'Полная ст-ть с уч.НЗС (Авто)'!WE$11:INDIRECT("'Полная ст-ть с уч.НЗС (Авто)'!WE"&amp;$J$26))/$D19)</f>
        <v>0</v>
      </c>
      <c r="WF19" s="44">
        <f ca="1">IF($D19=0,0,SUMIF('Полная ст-ть с уч.НЗС (Авто)'!$YO$11:INDIRECT("'Полная ст-ть с уч.НЗС (Авто)'!YO"&amp;$J$26),$C19,'Полная ст-ть с уч.НЗС (Авто)'!WF$11:INDIRECT("'Полная ст-ть с уч.НЗС (Авто)'!WF"&amp;$J$26))/$D19)</f>
        <v>0</v>
      </c>
      <c r="WG19" s="44">
        <f ca="1">IF($D19=0,0,SUMIF('Полная ст-ть с уч.НЗС (Авто)'!$YO$11:INDIRECT("'Полная ст-ть с уч.НЗС (Авто)'!YO"&amp;$J$26),$C19,'Полная ст-ть с уч.НЗС (Авто)'!WG$11:INDIRECT("'Полная ст-ть с уч.НЗС (Авто)'!WG"&amp;$J$26))/$D19)</f>
        <v>0</v>
      </c>
      <c r="WH19" s="44">
        <f ca="1">IF($D19=0,0,SUMIF('Полная ст-ть с уч.НЗС (Авто)'!$YO$11:INDIRECT("'Полная ст-ть с уч.НЗС (Авто)'!YO"&amp;$J$26),$C19,'Полная ст-ть с уч.НЗС (Авто)'!WH$11:INDIRECT("'Полная ст-ть с уч.НЗС (Авто)'!WH"&amp;$J$26))/$D19)</f>
        <v>0</v>
      </c>
      <c r="WI19" s="44">
        <f ca="1">IF($D19=0,0,SUMIF('Полная ст-ть с уч.НЗС (Авто)'!$YO$11:INDIRECT("'Полная ст-ть с уч.НЗС (Авто)'!YO"&amp;$J$26),$C19,'Полная ст-ть с уч.НЗС (Авто)'!WI$11:INDIRECT("'Полная ст-ть с уч.НЗС (Авто)'!WI"&amp;$J$26))/$D19)</f>
        <v>0</v>
      </c>
      <c r="WJ19" s="44">
        <f ca="1">IF($D19=0,0,SUMIF('Полная ст-ть с уч.НЗС (Авто)'!$YO$11:INDIRECT("'Полная ст-ть с уч.НЗС (Авто)'!YO"&amp;$J$26),$C19,'Полная ст-ть с уч.НЗС (Авто)'!WJ$11:INDIRECT("'Полная ст-ть с уч.НЗС (Авто)'!WJ"&amp;$J$26))/$D19)</f>
        <v>0</v>
      </c>
      <c r="WK19" s="44">
        <f ca="1">IF($D19=0,0,SUMIF('Полная ст-ть с уч.НЗС (Авто)'!$YO$11:INDIRECT("'Полная ст-ть с уч.НЗС (Авто)'!YO"&amp;$J$26),$C19,'Полная ст-ть с уч.НЗС (Авто)'!WK$11:INDIRECT("'Полная ст-ть с уч.НЗС (Авто)'!WK"&amp;$J$26))/$D19)</f>
        <v>0</v>
      </c>
      <c r="WL19" s="44">
        <f ca="1">IF($D19=0,0,SUMIF('Полная ст-ть с уч.НЗС (Авто)'!$YO$11:INDIRECT("'Полная ст-ть с уч.НЗС (Авто)'!YO"&amp;$J$26),$C19,'Полная ст-ть с уч.НЗС (Авто)'!WL$11:INDIRECT("'Полная ст-ть с уч.НЗС (Авто)'!WL"&amp;$J$26))/$D19)</f>
        <v>0</v>
      </c>
      <c r="WM19" s="44">
        <f ca="1">IF($D19=0,0,SUMIF('Полная ст-ть с уч.НЗС (Авто)'!$YO$11:INDIRECT("'Полная ст-ть с уч.НЗС (Авто)'!YO"&amp;$J$26),$C19,'Полная ст-ть с уч.НЗС (Авто)'!WM$11:INDIRECT("'Полная ст-ть с уч.НЗС (Авто)'!WM"&amp;$J$26))/$D19)</f>
        <v>0</v>
      </c>
      <c r="WN19" s="44">
        <f ca="1">IF($D19=0,0,SUMIF('Полная ст-ть с уч.НЗС (Авто)'!$YO$11:INDIRECT("'Полная ст-ть с уч.НЗС (Авто)'!YO"&amp;$J$26),$C19,'Полная ст-ть с уч.НЗС (Авто)'!WN$11:INDIRECT("'Полная ст-ть с уч.НЗС (Авто)'!WN"&amp;$J$26))/$D19)</f>
        <v>0</v>
      </c>
      <c r="WO19" s="44">
        <f ca="1">IF($D19=0,0,SUMIF('Полная ст-ть с уч.НЗС (Авто)'!$YO$11:INDIRECT("'Полная ст-ть с уч.НЗС (Авто)'!YO"&amp;$J$26),$C19,'Полная ст-ть с уч.НЗС (Авто)'!WO$11:INDIRECT("'Полная ст-ть с уч.НЗС (Авто)'!WO"&amp;$J$26))/$D19)</f>
        <v>0</v>
      </c>
      <c r="WP19" s="44">
        <f ca="1">IF($D19=0,0,SUMIF('Полная ст-ть с уч.НЗС (Авто)'!$YO$11:INDIRECT("'Полная ст-ть с уч.НЗС (Авто)'!YO"&amp;$J$26),$C19,'Полная ст-ть с уч.НЗС (Авто)'!WP$11:INDIRECT("'Полная ст-ть с уч.НЗС (Авто)'!WP"&amp;$J$26))/$D19)</f>
        <v>0</v>
      </c>
      <c r="WQ19" s="44">
        <f ca="1">IF($D19=0,0,SUMIF('Полная ст-ть с уч.НЗС (Авто)'!$YO$11:INDIRECT("'Полная ст-ть с уч.НЗС (Авто)'!YO"&amp;$J$26),$C19,'Полная ст-ть с уч.НЗС (Авто)'!WQ$11:INDIRECT("'Полная ст-ть с уч.НЗС (Авто)'!WQ"&amp;$J$26))/$D19)</f>
        <v>0</v>
      </c>
      <c r="WR19" s="44">
        <f ca="1">IF($D19=0,0,SUMIF('Полная ст-ть с уч.НЗС (Авто)'!$YO$11:INDIRECT("'Полная ст-ть с уч.НЗС (Авто)'!YO"&amp;$J$26),$C19,'Полная ст-ть с уч.НЗС (Авто)'!WR$11:INDIRECT("'Полная ст-ть с уч.НЗС (Авто)'!WR"&amp;$J$26))/$D19)</f>
        <v>0</v>
      </c>
      <c r="WS19" s="44">
        <f ca="1">IF($D19=0,0,SUMIF('Полная ст-ть с уч.НЗС (Авто)'!$YO$11:INDIRECT("'Полная ст-ть с уч.НЗС (Авто)'!YO"&amp;$J$26),$C19,'Полная ст-ть с уч.НЗС (Авто)'!WS$11:INDIRECT("'Полная ст-ть с уч.НЗС (Авто)'!WS"&amp;$J$26))/$D19)</f>
        <v>0</v>
      </c>
      <c r="WT19" s="44">
        <f ca="1">IF($D19=0,0,SUMIF('Полная ст-ть с уч.НЗС (Авто)'!$YO$11:INDIRECT("'Полная ст-ть с уч.НЗС (Авто)'!YO"&amp;$J$26),$C19,'Полная ст-ть с уч.НЗС (Авто)'!WT$11:INDIRECT("'Полная ст-ть с уч.НЗС (Авто)'!WT"&amp;$J$26))/$D19)</f>
        <v>0</v>
      </c>
      <c r="WU19" s="44">
        <f ca="1">IF($D19=0,0,SUMIF('Полная ст-ть с уч.НЗС (Авто)'!$YO$11:INDIRECT("'Полная ст-ть с уч.НЗС (Авто)'!YO"&amp;$J$26),$C19,'Полная ст-ть с уч.НЗС (Авто)'!WU$11:INDIRECT("'Полная ст-ть с уч.НЗС (Авто)'!WU"&amp;$J$26))/$D19)</f>
        <v>0</v>
      </c>
      <c r="WV19" s="44">
        <f ca="1">IF($D19=0,0,SUMIF('Полная ст-ть с уч.НЗС (Авто)'!$YO$11:INDIRECT("'Полная ст-ть с уч.НЗС (Авто)'!YO"&amp;$J$26),$C19,'Полная ст-ть с уч.НЗС (Авто)'!WV$11:INDIRECT("'Полная ст-ть с уч.НЗС (Авто)'!WV"&amp;$J$26))/$D19)</f>
        <v>0</v>
      </c>
      <c r="WW19" s="44">
        <f ca="1">IF($D19=0,0,SUMIF('Полная ст-ть с уч.НЗС (Авто)'!$YO$11:INDIRECT("'Полная ст-ть с уч.НЗС (Авто)'!YO"&amp;$J$26),$C19,'Полная ст-ть с уч.НЗС (Авто)'!WW$11:INDIRECT("'Полная ст-ть с уч.НЗС (Авто)'!WW"&amp;$J$26))/$D19)</f>
        <v>0</v>
      </c>
      <c r="WX19" s="44">
        <f ca="1">IF($D19=0,0,SUMIF('Полная ст-ть с уч.НЗС (Авто)'!$YO$11:INDIRECT("'Полная ст-ть с уч.НЗС (Авто)'!YO"&amp;$J$26),$C19,'Полная ст-ть с уч.НЗС (Авто)'!WX$11:INDIRECT("'Полная ст-ть с уч.НЗС (Авто)'!WX"&amp;$J$26))/$D19)</f>
        <v>0</v>
      </c>
      <c r="WY19" s="44">
        <f ca="1">IF($D19=0,0,SUMIF('Полная ст-ть с уч.НЗС (Авто)'!$YO$11:INDIRECT("'Полная ст-ть с уч.НЗС (Авто)'!YO"&amp;$J$26),$C19,'Полная ст-ть с уч.НЗС (Авто)'!WY$11:INDIRECT("'Полная ст-ть с уч.НЗС (Авто)'!WY"&amp;$J$26))/$D19)</f>
        <v>0</v>
      </c>
      <c r="WZ19" s="44">
        <f ca="1">IF($D19=0,0,SUMIF('Полная ст-ть с уч.НЗС (Авто)'!$YO$11:INDIRECT("'Полная ст-ть с уч.НЗС (Авто)'!YO"&amp;$J$26),$C19,'Полная ст-ть с уч.НЗС (Авто)'!WZ$11:INDIRECT("'Полная ст-ть с уч.НЗС (Авто)'!WZ"&amp;$J$26))/$D19)</f>
        <v>0</v>
      </c>
      <c r="XA19" s="44">
        <f ca="1">IF($D19=0,0,SUMIF('Полная ст-ть с уч.НЗС (Авто)'!$YO$11:INDIRECT("'Полная ст-ть с уч.НЗС (Авто)'!YO"&amp;$J$26),$C19,'Полная ст-ть с уч.НЗС (Авто)'!XA$11:INDIRECT("'Полная ст-ть с уч.НЗС (Авто)'!XA"&amp;$J$26))/$D19)</f>
        <v>0</v>
      </c>
      <c r="XB19" s="44">
        <f ca="1">IF($D19=0,0,SUMIF('Полная ст-ть с уч.НЗС (Авто)'!$YO$11:INDIRECT("'Полная ст-ть с уч.НЗС (Авто)'!YO"&amp;$J$26),$C19,'Полная ст-ть с уч.НЗС (Авто)'!XB$11:INDIRECT("'Полная ст-ть с уч.НЗС (Авто)'!XB"&amp;$J$26))/$D19)</f>
        <v>0</v>
      </c>
      <c r="XC19" s="44">
        <f ca="1">IF($D19=0,0,SUMIF('Полная ст-ть с уч.НЗС (Авто)'!$YO$11:INDIRECT("'Полная ст-ть с уч.НЗС (Авто)'!YO"&amp;$J$26),$C19,'Полная ст-ть с уч.НЗС (Авто)'!XC$11:INDIRECT("'Полная ст-ть с уч.НЗС (Авто)'!XC"&amp;$J$26))/$D19)</f>
        <v>0</v>
      </c>
      <c r="XD19" s="44">
        <f ca="1">IF($D19=0,0,SUMIF('Полная ст-ть с уч.НЗС (Авто)'!$YO$11:INDIRECT("'Полная ст-ть с уч.НЗС (Авто)'!YO"&amp;$J$26),$C19,'Полная ст-ть с уч.НЗС (Авто)'!XD$11:INDIRECT("'Полная ст-ть с уч.НЗС (Авто)'!XD"&amp;$J$26))/$D19)</f>
        <v>0</v>
      </c>
      <c r="XE19" s="44">
        <f ca="1">IF($D19=0,0,SUMIF('Полная ст-ть с уч.НЗС (Авто)'!$YO$11:INDIRECT("'Полная ст-ть с уч.НЗС (Авто)'!YO"&amp;$J$26),$C19,'Полная ст-ть с уч.НЗС (Авто)'!XE$11:INDIRECT("'Полная ст-ть с уч.НЗС (Авто)'!XE"&amp;$J$26))/$D19)</f>
        <v>0</v>
      </c>
      <c r="XF19" s="44">
        <f ca="1">IF($D19=0,0,SUMIF('Полная ст-ть с уч.НЗС (Авто)'!$YO$11:INDIRECT("'Полная ст-ть с уч.НЗС (Авто)'!YO"&amp;$J$26),$C19,'Полная ст-ть с уч.НЗС (Авто)'!XF$11:INDIRECT("'Полная ст-ть с уч.НЗС (Авто)'!XF"&amp;$J$26))/$D19)</f>
        <v>0</v>
      </c>
      <c r="XG19" s="44">
        <f ca="1">IF($D19=0,0,SUMIF('Полная ст-ть с уч.НЗС (Авто)'!$YO$11:INDIRECT("'Полная ст-ть с уч.НЗС (Авто)'!YO"&amp;$J$26),$C19,'Полная ст-ть с уч.НЗС (Авто)'!XG$11:INDIRECT("'Полная ст-ть с уч.НЗС (Авто)'!XG"&amp;$J$26))/$D19)</f>
        <v>0</v>
      </c>
      <c r="XH19" s="44">
        <f ca="1">IF($D19=0,0,SUMIF('Полная ст-ть с уч.НЗС (Авто)'!$YO$11:INDIRECT("'Полная ст-ть с уч.НЗС (Авто)'!YO"&amp;$J$26),$C19,'Полная ст-ть с уч.НЗС (Авто)'!XH$11:INDIRECT("'Полная ст-ть с уч.НЗС (Авто)'!XH"&amp;$J$26))/$D19)</f>
        <v>0</v>
      </c>
      <c r="XI19" s="44">
        <f ca="1">IF($D19=0,0,SUMIF('Полная ст-ть с уч.НЗС (Авто)'!$YO$11:INDIRECT("'Полная ст-ть с уч.НЗС (Авто)'!YO"&amp;$J$26),$C19,'Полная ст-ть с уч.НЗС (Авто)'!XI$11:INDIRECT("'Полная ст-ть с уч.НЗС (Авто)'!XI"&amp;$J$26))/$D19)</f>
        <v>0</v>
      </c>
      <c r="XJ19" s="44">
        <f ca="1">IF($D19=0,0,SUMIF('Полная ст-ть с уч.НЗС (Авто)'!$YO$11:INDIRECT("'Полная ст-ть с уч.НЗС (Авто)'!YO"&amp;$J$26),$C19,'Полная ст-ть с уч.НЗС (Авто)'!XJ$11:INDIRECT("'Полная ст-ть с уч.НЗС (Авто)'!XJ"&amp;$J$26))/$D19)</f>
        <v>0</v>
      </c>
      <c r="XK19" s="44">
        <f ca="1">IF($D19=0,0,SUMIF('Полная ст-ть с уч.НЗС (Авто)'!$YO$11:INDIRECT("'Полная ст-ть с уч.НЗС (Авто)'!YO"&amp;$J$26),$C19,'Полная ст-ть с уч.НЗС (Авто)'!XK$11:INDIRECT("'Полная ст-ть с уч.НЗС (Авто)'!XK"&amp;$J$26))/$D19)</f>
        <v>0</v>
      </c>
      <c r="XL19" s="44">
        <f ca="1">IF($D19=0,0,SUMIF('Полная ст-ть с уч.НЗС (Авто)'!$YO$11:INDIRECT("'Полная ст-ть с уч.НЗС (Авто)'!YO"&amp;$J$26),$C19,'Полная ст-ть с уч.НЗС (Авто)'!XL$11:INDIRECT("'Полная ст-ть с уч.НЗС (Авто)'!XL"&amp;$J$26))/$D19)</f>
        <v>0</v>
      </c>
      <c r="XM19" s="44">
        <f ca="1">IF($D19=0,0,SUMIF('Полная ст-ть с уч.НЗС (Авто)'!$YO$11:INDIRECT("'Полная ст-ть с уч.НЗС (Авто)'!YO"&amp;$J$26),$C19,'Полная ст-ть с уч.НЗС (Авто)'!XM$11:INDIRECT("'Полная ст-ть с уч.НЗС (Авто)'!XM"&amp;$J$26))/$D19)</f>
        <v>0</v>
      </c>
      <c r="XN19" s="44">
        <f ca="1">IF($D19=0,0,SUMIF('Полная ст-ть с уч.НЗС (Авто)'!$YO$11:INDIRECT("'Полная ст-ть с уч.НЗС (Авто)'!YO"&amp;$J$26),$C19,'Полная ст-ть с уч.НЗС (Авто)'!XN$11:INDIRECT("'Полная ст-ть с уч.НЗС (Авто)'!XN"&amp;$J$26))/$D19)</f>
        <v>0</v>
      </c>
      <c r="XO19" s="44">
        <f ca="1">IF($D19=0,0,SUMIF('Полная ст-ть с уч.НЗС (Авто)'!$YO$11:INDIRECT("'Полная ст-ть с уч.НЗС (Авто)'!YO"&amp;$J$26),$C19,'Полная ст-ть с уч.НЗС (Авто)'!XO$11:INDIRECT("'Полная ст-ть с уч.НЗС (Авто)'!XO"&amp;$J$26))/$D19)</f>
        <v>0</v>
      </c>
      <c r="XP19" s="48">
        <f ca="1">IF($D19=0,0,SUMIF('Полная ст-ть с уч.НЗС (Авто)'!$YO$11:INDIRECT("'Полная ст-ть с уч.НЗС (Авто)'!YO"&amp;$J$26),$C19,'Полная ст-ть с уч.НЗС (Авто)'!XP$11:INDIRECT("'Полная ст-ть с уч.НЗС (Авто)'!XP"&amp;$J$26))/$D19)</f>
        <v>0</v>
      </c>
      <c r="XQ19" s="44">
        <f ca="1">IF($D19=0,0,SUMIF('Полная ст-ть с уч.НЗС (Авто)'!$YO$11:INDIRECT("'Полная ст-ть с уч.НЗС (Авто)'!YO"&amp;$J$26),$C19,'Полная ст-ть с уч.НЗС (Авто)'!XQ$11:INDIRECT("'Полная ст-ть с уч.НЗС (Авто)'!XQ"&amp;$J$26))/$D19)</f>
        <v>0</v>
      </c>
      <c r="XR19" s="44">
        <f ca="1">IF($D19=0,0,SUMIF('Полная ст-ть с уч.НЗС (Авто)'!$YO$11:INDIRECT("'Полная ст-ть с уч.НЗС (Авто)'!YO"&amp;$J$26),$C19,'Полная ст-ть с уч.НЗС (Авто)'!XR$11:INDIRECT("'Полная ст-ть с уч.НЗС (Авто)'!XR"&amp;$J$26))/$D19)</f>
        <v>0</v>
      </c>
      <c r="XS19" s="44">
        <f ca="1">IF($D19=0,0,SUMIF('Полная ст-ть с уч.НЗС (Авто)'!$YO$11:INDIRECT("'Полная ст-ть с уч.НЗС (Авто)'!YO"&amp;$J$26),$C19,'Полная ст-ть с уч.НЗС (Авто)'!XS$11:INDIRECT("'Полная ст-ть с уч.НЗС (Авто)'!XS"&amp;$J$26))/$D19)</f>
        <v>0</v>
      </c>
      <c r="XT19" s="44">
        <f ca="1">IF($D19=0,0,SUMIF('Полная ст-ть с уч.НЗС (Авто)'!$YO$11:INDIRECT("'Полная ст-ть с уч.НЗС (Авто)'!YO"&amp;$J$26),$C19,'Полная ст-ть с уч.НЗС (Авто)'!XT$11:INDIRECT("'Полная ст-ть с уч.НЗС (Авто)'!XT"&amp;$J$26))/$D19)</f>
        <v>0</v>
      </c>
      <c r="XU19" s="44">
        <f ca="1">IF($D19=0,0,SUMIF('Полная ст-ть с уч.НЗС (Авто)'!$YO$11:INDIRECT("'Полная ст-ть с уч.НЗС (Авто)'!YO"&amp;$J$26),$C19,'Полная ст-ть с уч.НЗС (Авто)'!XU$11:INDIRECT("'Полная ст-ть с уч.НЗС (Авто)'!XU"&amp;$J$26))/$D19)</f>
        <v>0</v>
      </c>
      <c r="XV19" s="44">
        <f ca="1">IF($D19=0,0,SUMIF('Полная ст-ть с уч.НЗС (Авто)'!$YO$11:INDIRECT("'Полная ст-ть с уч.НЗС (Авто)'!YO"&amp;$J$26),$C19,'Полная ст-ть с уч.НЗС (Авто)'!XV$11:INDIRECT("'Полная ст-ть с уч.НЗС (Авто)'!XV"&amp;$J$26))/$D19)</f>
        <v>0</v>
      </c>
      <c r="XW19" s="44">
        <f ca="1">IF($D19=0,0,SUMIF('Полная ст-ть с уч.НЗС (Авто)'!$YO$11:INDIRECT("'Полная ст-ть с уч.НЗС (Авто)'!YO"&amp;$J$26),$C19,'Полная ст-ть с уч.НЗС (Авто)'!XW$11:INDIRECT("'Полная ст-ть с уч.НЗС (Авто)'!XW"&amp;$J$26))/$D19)</f>
        <v>0</v>
      </c>
      <c r="XX19" s="44">
        <f ca="1">IF($D19=0,0,SUMIF('Полная ст-ть с уч.НЗС (Авто)'!$YO$11:INDIRECT("'Полная ст-ть с уч.НЗС (Авто)'!YO"&amp;$J$26),$C19,'Полная ст-ть с уч.НЗС (Авто)'!XX$11:INDIRECT("'Полная ст-ть с уч.НЗС (Авто)'!XX"&amp;$J$26))/$D19)</f>
        <v>0</v>
      </c>
      <c r="XY19" s="44">
        <f ca="1">IF($D19=0,0,SUMIF('Полная ст-ть с уч.НЗС (Авто)'!$YO$11:INDIRECT("'Полная ст-ть с уч.НЗС (Авто)'!YO"&amp;$J$26),$C19,'Полная ст-ть с уч.НЗС (Авто)'!XY$11:INDIRECT("'Полная ст-ть с уч.НЗС (Авто)'!XY"&amp;$J$26))/$D19)</f>
        <v>0</v>
      </c>
      <c r="XZ19" s="44">
        <f ca="1">IF($D19=0,0,SUMIF('Полная ст-ть с уч.НЗС (Авто)'!$YO$11:INDIRECT("'Полная ст-ть с уч.НЗС (Авто)'!YO"&amp;$J$26),$C19,'Полная ст-ть с уч.НЗС (Авто)'!XZ$11:INDIRECT("'Полная ст-ть с уч.НЗС (Авто)'!XZ"&amp;$J$26))/$D19)</f>
        <v>0</v>
      </c>
      <c r="YA19" s="44">
        <f ca="1">IF($D19=0,0,SUMIF('Полная ст-ть с уч.НЗС (Авто)'!$YO$11:INDIRECT("'Полная ст-ть с уч.НЗС (Авто)'!YO"&amp;$J$26),$C19,'Полная ст-ть с уч.НЗС (Авто)'!YA$11:INDIRECT("'Полная ст-ть с уч.НЗС (Авто)'!YA"&amp;$J$26))/$D19)</f>
        <v>0</v>
      </c>
      <c r="YB19" s="44">
        <f ca="1">IF($D19=0,0,SUMIF('Полная ст-ть с уч.НЗС (Авто)'!$YO$11:INDIRECT("'Полная ст-ть с уч.НЗС (Авто)'!YO"&amp;$J$26),$C19,'Полная ст-ть с уч.НЗС (Авто)'!YB$11:INDIRECT("'Полная ст-ть с уч.НЗС (Авто)'!YB"&amp;$J$26))/$D19)</f>
        <v>0</v>
      </c>
      <c r="YC19" s="44">
        <f ca="1">IF($D19=0,0,SUMIF('Полная ст-ть с уч.НЗС (Авто)'!$YO$11:INDIRECT("'Полная ст-ть с уч.НЗС (Авто)'!YO"&amp;$J$26),$C19,'Полная ст-ть с уч.НЗС (Авто)'!YC$11:INDIRECT("'Полная ст-ть с уч.НЗС (Авто)'!YC"&amp;$J$26))/$D19)</f>
        <v>0</v>
      </c>
      <c r="YD19" s="44">
        <f ca="1">IF($D19=0,0,SUMIF('Полная ст-ть с уч.НЗС (Авто)'!$YO$11:INDIRECT("'Полная ст-ть с уч.НЗС (Авто)'!YO"&amp;$J$26),$C19,'Полная ст-ть с уч.НЗС (Авто)'!YD$11:INDIRECT("'Полная ст-ть с уч.НЗС (Авто)'!YD"&amp;$J$26))/$D19)</f>
        <v>0</v>
      </c>
      <c r="YE19" s="48">
        <f ca="1">IF($D19=0,0,SUMIF('Полная ст-ть с уч.НЗС (Авто)'!$YO$11:INDIRECT("'Полная ст-ть с уч.НЗС (Авто)'!YO"&amp;$J$26),$C19,'Полная ст-ть с уч.НЗС (Авто)'!YE$11:INDIRECT("'Полная ст-ть с уч.НЗС (Авто)'!YE"&amp;$J$26))/$D19)</f>
        <v>0</v>
      </c>
      <c r="YF19" s="49"/>
      <c r="YG19" s="6"/>
    </row>
    <row r="20" spans="1:657" ht="15" customHeight="1" x14ac:dyDescent="0.25">
      <c r="A20" s="40"/>
      <c r="B20" s="41"/>
      <c r="C20" s="41"/>
      <c r="D20" s="43"/>
      <c r="E20" s="41"/>
      <c r="F20" s="41"/>
      <c r="G20" s="41"/>
      <c r="H20" s="41"/>
      <c r="I20" s="44"/>
      <c r="J20" s="45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6"/>
      <c r="AS20" s="46"/>
      <c r="AT20" s="47"/>
      <c r="AU20" s="47"/>
      <c r="AV20" s="47"/>
      <c r="AW20" s="47"/>
      <c r="AX20" s="44"/>
      <c r="AY20" s="44"/>
      <c r="AZ20" s="44"/>
      <c r="BA20" s="44"/>
      <c r="BB20" s="44"/>
      <c r="BC20" s="44"/>
      <c r="BD20" s="47"/>
      <c r="BE20" s="47"/>
      <c r="BF20" s="44"/>
      <c r="BG20" s="44"/>
      <c r="BH20" s="44"/>
      <c r="BI20" s="44"/>
      <c r="BJ20" s="44"/>
      <c r="BK20" s="44"/>
      <c r="BL20" s="47"/>
      <c r="BM20" s="44"/>
      <c r="BN20" s="47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  <c r="LW20" s="44"/>
      <c r="LX20" s="44"/>
      <c r="LY20" s="44"/>
      <c r="LZ20" s="44"/>
      <c r="MA20" s="44"/>
      <c r="MB20" s="44"/>
      <c r="MC20" s="44"/>
      <c r="MD20" s="44"/>
      <c r="ME20" s="44"/>
      <c r="MF20" s="44"/>
      <c r="MG20" s="44"/>
      <c r="MH20" s="44"/>
      <c r="MI20" s="44"/>
      <c r="MJ20" s="44"/>
      <c r="MK20" s="44"/>
      <c r="ML20" s="44"/>
      <c r="MM20" s="44"/>
      <c r="MN20" s="44"/>
      <c r="MO20" s="44"/>
      <c r="MP20" s="44"/>
      <c r="MQ20" s="44"/>
      <c r="MR20" s="44"/>
      <c r="MS20" s="44"/>
      <c r="MT20" s="44"/>
      <c r="MU20" s="44"/>
      <c r="MV20" s="44"/>
      <c r="MW20" s="44"/>
      <c r="MX20" s="44"/>
      <c r="MY20" s="44"/>
      <c r="MZ20" s="44"/>
      <c r="NA20" s="44"/>
      <c r="NB20" s="44"/>
      <c r="NC20" s="44"/>
      <c r="ND20" s="44"/>
      <c r="NE20" s="44"/>
      <c r="NF20" s="44"/>
      <c r="NG20" s="44"/>
      <c r="NH20" s="44"/>
      <c r="NI20" s="44"/>
      <c r="NJ20" s="44"/>
      <c r="NK20" s="44"/>
      <c r="NL20" s="44"/>
      <c r="NM20" s="44"/>
      <c r="NN20" s="44"/>
      <c r="NO20" s="44"/>
      <c r="NP20" s="44"/>
      <c r="NQ20" s="44"/>
      <c r="NR20" s="44"/>
      <c r="NS20" s="44"/>
      <c r="NT20" s="44"/>
      <c r="NU20" s="44"/>
      <c r="NV20" s="44"/>
      <c r="NW20" s="44"/>
      <c r="NX20" s="44"/>
      <c r="NY20" s="44"/>
      <c r="NZ20" s="44"/>
      <c r="OA20" s="44"/>
      <c r="OB20" s="44"/>
      <c r="OC20" s="44"/>
      <c r="OD20" s="44"/>
      <c r="OE20" s="44"/>
      <c r="OF20" s="44"/>
      <c r="OG20" s="44"/>
      <c r="OH20" s="44"/>
      <c r="OI20" s="44"/>
      <c r="OJ20" s="44"/>
      <c r="OK20" s="44"/>
      <c r="OL20" s="44"/>
      <c r="OM20" s="44"/>
      <c r="ON20" s="44"/>
      <c r="OO20" s="44"/>
      <c r="OP20" s="44"/>
      <c r="OQ20" s="44"/>
      <c r="OR20" s="44"/>
      <c r="OS20" s="44"/>
      <c r="OT20" s="44"/>
      <c r="OU20" s="44"/>
      <c r="OV20" s="44"/>
      <c r="OW20" s="44"/>
      <c r="OX20" s="44"/>
      <c r="OY20" s="44"/>
      <c r="OZ20" s="44"/>
      <c r="PA20" s="44"/>
      <c r="PB20" s="44"/>
      <c r="PC20" s="44"/>
      <c r="PD20" s="44"/>
      <c r="PE20" s="44"/>
      <c r="PF20" s="44"/>
      <c r="PG20" s="44"/>
      <c r="PH20" s="44"/>
      <c r="PI20" s="44"/>
      <c r="PJ20" s="44"/>
      <c r="PK20" s="44"/>
      <c r="PL20" s="44"/>
      <c r="PM20" s="44"/>
      <c r="PN20" s="44"/>
      <c r="PO20" s="44"/>
      <c r="PP20" s="44"/>
      <c r="PQ20" s="44"/>
      <c r="PR20" s="44"/>
      <c r="PS20" s="44"/>
      <c r="PT20" s="44"/>
      <c r="PU20" s="44"/>
      <c r="PV20" s="44"/>
      <c r="PW20" s="44"/>
      <c r="PX20" s="44"/>
      <c r="PY20" s="44"/>
      <c r="PZ20" s="44"/>
      <c r="QA20" s="44"/>
      <c r="QB20" s="44"/>
      <c r="QC20" s="44"/>
      <c r="QD20" s="44"/>
      <c r="QE20" s="44"/>
      <c r="QF20" s="44"/>
      <c r="QG20" s="44"/>
      <c r="QH20" s="44"/>
      <c r="QI20" s="44"/>
      <c r="QJ20" s="44"/>
      <c r="QK20" s="44"/>
      <c r="QL20" s="44"/>
      <c r="QM20" s="44"/>
      <c r="QN20" s="44"/>
      <c r="QO20" s="44"/>
      <c r="QP20" s="44"/>
      <c r="QQ20" s="44"/>
      <c r="QR20" s="44"/>
      <c r="QS20" s="44"/>
      <c r="QT20" s="44"/>
      <c r="QU20" s="44"/>
      <c r="QV20" s="44"/>
      <c r="QW20" s="44"/>
      <c r="QX20" s="44"/>
      <c r="QY20" s="44"/>
      <c r="QZ20" s="44"/>
      <c r="RA20" s="44"/>
      <c r="RB20" s="44"/>
      <c r="RC20" s="44"/>
      <c r="RD20" s="44"/>
      <c r="RE20" s="44"/>
      <c r="RF20" s="44"/>
      <c r="RG20" s="44"/>
      <c r="RH20" s="44"/>
      <c r="RI20" s="44"/>
      <c r="RJ20" s="44"/>
      <c r="RK20" s="44"/>
      <c r="RL20" s="44"/>
      <c r="RM20" s="44"/>
      <c r="RN20" s="44"/>
      <c r="RO20" s="44"/>
      <c r="RP20" s="44"/>
      <c r="RQ20" s="44"/>
      <c r="RR20" s="44"/>
      <c r="RS20" s="44"/>
      <c r="RT20" s="44"/>
      <c r="RU20" s="44"/>
      <c r="RV20" s="44"/>
      <c r="RW20" s="44"/>
      <c r="RX20" s="44"/>
      <c r="RY20" s="44"/>
      <c r="RZ20" s="44"/>
      <c r="SA20" s="44"/>
      <c r="SB20" s="44"/>
      <c r="SC20" s="44"/>
      <c r="SD20" s="44"/>
      <c r="SE20" s="44"/>
      <c r="SF20" s="44"/>
      <c r="SG20" s="44"/>
      <c r="SH20" s="44"/>
      <c r="SI20" s="44"/>
      <c r="SJ20" s="44"/>
      <c r="SK20" s="44"/>
      <c r="SL20" s="44"/>
      <c r="SM20" s="44"/>
      <c r="SN20" s="44"/>
      <c r="SO20" s="44"/>
      <c r="SP20" s="44"/>
      <c r="SQ20" s="44"/>
      <c r="SR20" s="44"/>
      <c r="SS20" s="44"/>
      <c r="ST20" s="44"/>
      <c r="SU20" s="44"/>
      <c r="SV20" s="44"/>
      <c r="SW20" s="44"/>
      <c r="SX20" s="44"/>
      <c r="SY20" s="44"/>
      <c r="SZ20" s="44"/>
      <c r="TA20" s="44"/>
      <c r="TB20" s="44"/>
      <c r="TC20" s="44"/>
      <c r="TD20" s="44"/>
      <c r="TE20" s="44"/>
      <c r="TF20" s="44"/>
      <c r="TG20" s="44"/>
      <c r="TH20" s="44"/>
      <c r="TI20" s="44"/>
      <c r="TJ20" s="44"/>
      <c r="TK20" s="44"/>
      <c r="TL20" s="44"/>
      <c r="TM20" s="44"/>
      <c r="TN20" s="44"/>
      <c r="TO20" s="44"/>
      <c r="TP20" s="44"/>
      <c r="TQ20" s="44"/>
      <c r="TR20" s="44"/>
      <c r="TS20" s="44"/>
      <c r="TT20" s="44"/>
      <c r="TU20" s="44"/>
      <c r="TV20" s="44"/>
      <c r="TW20" s="44"/>
      <c r="TX20" s="44"/>
      <c r="TY20" s="44"/>
      <c r="TZ20" s="44"/>
      <c r="UA20" s="44"/>
      <c r="UB20" s="44"/>
      <c r="UC20" s="44"/>
      <c r="UD20" s="44"/>
      <c r="UE20" s="44"/>
      <c r="UF20" s="44"/>
      <c r="UG20" s="44"/>
      <c r="UH20" s="44"/>
      <c r="UI20" s="44"/>
      <c r="UJ20" s="44"/>
      <c r="UK20" s="44"/>
      <c r="UL20" s="44"/>
      <c r="UM20" s="44"/>
      <c r="UN20" s="44"/>
      <c r="UO20" s="44"/>
      <c r="UP20" s="44"/>
      <c r="UQ20" s="44"/>
      <c r="UR20" s="44"/>
      <c r="US20" s="44"/>
      <c r="UT20" s="44"/>
      <c r="UU20" s="44"/>
      <c r="UV20" s="44"/>
      <c r="UW20" s="44"/>
      <c r="UX20" s="44"/>
      <c r="UY20" s="44"/>
      <c r="UZ20" s="44"/>
      <c r="VA20" s="44"/>
      <c r="VB20" s="44"/>
      <c r="VC20" s="44"/>
      <c r="VD20" s="44"/>
      <c r="VE20" s="44"/>
      <c r="VF20" s="44"/>
      <c r="VG20" s="44"/>
      <c r="VH20" s="44"/>
      <c r="VI20" s="44"/>
      <c r="VJ20" s="44"/>
      <c r="VK20" s="44"/>
      <c r="VL20" s="44"/>
      <c r="VM20" s="44"/>
      <c r="VN20" s="44"/>
      <c r="VO20" s="44"/>
      <c r="VP20" s="44"/>
      <c r="VQ20" s="44"/>
      <c r="VR20" s="44"/>
      <c r="VS20" s="44"/>
      <c r="VT20" s="44"/>
      <c r="VU20" s="44"/>
      <c r="VV20" s="44"/>
      <c r="VW20" s="44"/>
      <c r="VX20" s="44"/>
      <c r="VY20" s="44"/>
      <c r="VZ20" s="44"/>
      <c r="WA20" s="44"/>
      <c r="WB20" s="44"/>
      <c r="WC20" s="44"/>
      <c r="WD20" s="44"/>
      <c r="WE20" s="44"/>
      <c r="WF20" s="44"/>
      <c r="WG20" s="44"/>
      <c r="WH20" s="44"/>
      <c r="WI20" s="44"/>
      <c r="WJ20" s="44"/>
      <c r="WK20" s="44"/>
      <c r="WL20" s="44"/>
      <c r="WM20" s="44"/>
      <c r="WN20" s="44"/>
      <c r="WO20" s="44"/>
      <c r="WP20" s="44"/>
      <c r="WQ20" s="44"/>
      <c r="WR20" s="44"/>
      <c r="WS20" s="44"/>
      <c r="WT20" s="44"/>
      <c r="WU20" s="44"/>
      <c r="WV20" s="44"/>
      <c r="WW20" s="44"/>
      <c r="WX20" s="44"/>
      <c r="WY20" s="44"/>
      <c r="WZ20" s="44"/>
      <c r="XA20" s="44"/>
      <c r="XB20" s="44"/>
      <c r="XC20" s="44"/>
      <c r="XD20" s="44"/>
      <c r="XE20" s="44"/>
      <c r="XF20" s="44"/>
      <c r="XG20" s="44"/>
      <c r="XH20" s="44"/>
      <c r="XI20" s="44"/>
      <c r="XJ20" s="44"/>
      <c r="XK20" s="44"/>
      <c r="XL20" s="44"/>
      <c r="XM20" s="44"/>
      <c r="XN20" s="44"/>
      <c r="XO20" s="44"/>
      <c r="XP20" s="48"/>
      <c r="XQ20" s="44"/>
      <c r="XR20" s="44"/>
      <c r="XS20" s="44"/>
      <c r="XT20" s="44"/>
      <c r="XU20" s="44"/>
      <c r="XV20" s="44"/>
      <c r="XW20" s="44"/>
      <c r="XX20" s="44"/>
      <c r="XY20" s="44"/>
      <c r="XZ20" s="44"/>
      <c r="YA20" s="44"/>
      <c r="YB20" s="44"/>
      <c r="YC20" s="44"/>
      <c r="YD20" s="44"/>
      <c r="YE20" s="48"/>
      <c r="YF20" s="49"/>
      <c r="YG20" s="6"/>
    </row>
    <row r="21" spans="1:657" s="3" customFormat="1" ht="15" customHeight="1" x14ac:dyDescent="0.25">
      <c r="A21" s="50"/>
      <c r="B21" s="51" t="s">
        <v>751</v>
      </c>
      <c r="C21" s="51"/>
      <c r="D21" s="131">
        <f ca="1">SUM(D11:D12)</f>
        <v>0</v>
      </c>
      <c r="E21" s="51"/>
      <c r="F21" s="51"/>
      <c r="G21" s="51"/>
      <c r="H21" s="51"/>
      <c r="I21" s="48">
        <f ca="1">IF($D21=0,0,(I11*$D11+I12*$D12)/$D21)</f>
        <v>0</v>
      </c>
      <c r="J21" s="53"/>
      <c r="K21" s="48">
        <f ca="1">IF($D21=0,0,(K11*$D11+K12*$D12)/$D21)</f>
        <v>0</v>
      </c>
      <c r="L21" s="48"/>
      <c r="M21" s="48">
        <f ca="1">IF($D21=0,0,(M11*$D11+M12*$D12)/$D21)</f>
        <v>0</v>
      </c>
      <c r="N21" s="48"/>
      <c r="O21" s="48">
        <f ca="1">IF($D21=0,0,(O11*$D11+O12*$D12)/$D21)</f>
        <v>0</v>
      </c>
      <c r="P21" s="48"/>
      <c r="Q21" s="48">
        <f t="shared" ref="Q21:AQ21" ca="1" si="11">IF($D21=0,0,(Q11*$D11+Q12*$D12)/$D21)</f>
        <v>0</v>
      </c>
      <c r="R21" s="48">
        <f t="shared" ca="1" si="11"/>
        <v>0</v>
      </c>
      <c r="S21" s="48">
        <f t="shared" ca="1" si="11"/>
        <v>0</v>
      </c>
      <c r="T21" s="48">
        <f t="shared" ca="1" si="11"/>
        <v>0</v>
      </c>
      <c r="U21" s="48">
        <f t="shared" ca="1" si="11"/>
        <v>0</v>
      </c>
      <c r="V21" s="48">
        <f t="shared" ca="1" si="11"/>
        <v>0</v>
      </c>
      <c r="W21" s="48">
        <f t="shared" ca="1" si="11"/>
        <v>0</v>
      </c>
      <c r="X21" s="48">
        <f t="shared" ca="1" si="11"/>
        <v>0</v>
      </c>
      <c r="Y21" s="48">
        <f t="shared" ca="1" si="11"/>
        <v>0</v>
      </c>
      <c r="Z21" s="48">
        <f t="shared" ca="1" si="11"/>
        <v>0</v>
      </c>
      <c r="AA21" s="48">
        <f t="shared" ca="1" si="11"/>
        <v>0</v>
      </c>
      <c r="AB21" s="48">
        <f t="shared" ca="1" si="11"/>
        <v>0</v>
      </c>
      <c r="AC21" s="48">
        <f t="shared" ca="1" si="11"/>
        <v>0</v>
      </c>
      <c r="AD21" s="48">
        <f t="shared" ca="1" si="11"/>
        <v>0</v>
      </c>
      <c r="AE21" s="48">
        <f t="shared" ca="1" si="11"/>
        <v>0</v>
      </c>
      <c r="AF21" s="48">
        <f t="shared" ca="1" si="11"/>
        <v>0</v>
      </c>
      <c r="AG21" s="48">
        <f t="shared" ca="1" si="11"/>
        <v>0</v>
      </c>
      <c r="AH21" s="48">
        <f t="shared" ca="1" si="11"/>
        <v>0</v>
      </c>
      <c r="AI21" s="48">
        <f t="shared" ca="1" si="11"/>
        <v>0</v>
      </c>
      <c r="AJ21" s="48">
        <f t="shared" ca="1" si="11"/>
        <v>0</v>
      </c>
      <c r="AK21" s="48">
        <f t="shared" ca="1" si="11"/>
        <v>0</v>
      </c>
      <c r="AL21" s="48">
        <f t="shared" ca="1" si="11"/>
        <v>0</v>
      </c>
      <c r="AM21" s="48">
        <f t="shared" ca="1" si="11"/>
        <v>0</v>
      </c>
      <c r="AN21" s="48">
        <f t="shared" ca="1" si="11"/>
        <v>0</v>
      </c>
      <c r="AO21" s="48">
        <f t="shared" ca="1" si="11"/>
        <v>0</v>
      </c>
      <c r="AP21" s="48">
        <f t="shared" ca="1" si="11"/>
        <v>0</v>
      </c>
      <c r="AQ21" s="48">
        <f t="shared" ca="1" si="11"/>
        <v>0</v>
      </c>
      <c r="AR21" s="54"/>
      <c r="AS21" s="54"/>
      <c r="AT21" s="55"/>
      <c r="AU21" s="55"/>
      <c r="AV21" s="55"/>
      <c r="AW21" s="55"/>
      <c r="AX21" s="48">
        <f t="shared" ref="AX21:BC21" ca="1" si="12">IF($D21=0,0,(AX11*$D11+AX12*$D12)/$D21)</f>
        <v>0</v>
      </c>
      <c r="AY21" s="48">
        <f t="shared" ca="1" si="12"/>
        <v>0</v>
      </c>
      <c r="AZ21" s="48">
        <f t="shared" ca="1" si="12"/>
        <v>0</v>
      </c>
      <c r="BA21" s="48">
        <f t="shared" ca="1" si="12"/>
        <v>0</v>
      </c>
      <c r="BB21" s="48">
        <f t="shared" ca="1" si="12"/>
        <v>0</v>
      </c>
      <c r="BC21" s="48">
        <f t="shared" ca="1" si="12"/>
        <v>0</v>
      </c>
      <c r="BD21" s="55"/>
      <c r="BE21" s="55"/>
      <c r="BF21" s="48">
        <f t="shared" ref="BF21:BK21" ca="1" si="13">IF($D21=0,0,(BF11*$D11+BF12*$D12)/$D21)</f>
        <v>0</v>
      </c>
      <c r="BG21" s="48">
        <f t="shared" ca="1" si="13"/>
        <v>0</v>
      </c>
      <c r="BH21" s="48">
        <f t="shared" ca="1" si="13"/>
        <v>0</v>
      </c>
      <c r="BI21" s="48">
        <f t="shared" ca="1" si="13"/>
        <v>0</v>
      </c>
      <c r="BJ21" s="48">
        <f t="shared" ca="1" si="13"/>
        <v>0</v>
      </c>
      <c r="BK21" s="48">
        <f t="shared" ca="1" si="13"/>
        <v>0</v>
      </c>
      <c r="BL21" s="55"/>
      <c r="BM21" s="48">
        <f ca="1">IF($D21=0,0,(BM11*$D11+BM12*$D12)/$D21)</f>
        <v>0</v>
      </c>
      <c r="BN21" s="55"/>
      <c r="BO21" s="48"/>
      <c r="BP21" s="48"/>
      <c r="BQ21" s="48">
        <f ca="1">IF($D21=0,0,(BQ11*$D11+BQ12*$D12)/$D21)</f>
        <v>0</v>
      </c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>
        <f t="shared" ref="CK21:DC21" ca="1" si="14">IF($D21=0,0,(CK11*$D11+CK12*$D12)/$D21)</f>
        <v>0</v>
      </c>
      <c r="CL21" s="48">
        <f t="shared" ca="1" si="14"/>
        <v>0</v>
      </c>
      <c r="CM21" s="48">
        <f t="shared" ca="1" si="14"/>
        <v>0</v>
      </c>
      <c r="CN21" s="48">
        <f t="shared" ca="1" si="14"/>
        <v>0</v>
      </c>
      <c r="CO21" s="48">
        <f t="shared" ca="1" si="14"/>
        <v>0</v>
      </c>
      <c r="CP21" s="48">
        <f t="shared" ca="1" si="14"/>
        <v>0</v>
      </c>
      <c r="CQ21" s="48">
        <f t="shared" ca="1" si="14"/>
        <v>0</v>
      </c>
      <c r="CR21" s="48">
        <f t="shared" ca="1" si="14"/>
        <v>0</v>
      </c>
      <c r="CS21" s="48">
        <f t="shared" ca="1" si="14"/>
        <v>0</v>
      </c>
      <c r="CT21" s="48">
        <f t="shared" ca="1" si="14"/>
        <v>0</v>
      </c>
      <c r="CU21" s="48">
        <f t="shared" ca="1" si="14"/>
        <v>0</v>
      </c>
      <c r="CV21" s="48">
        <f t="shared" ca="1" si="14"/>
        <v>0</v>
      </c>
      <c r="CW21" s="48">
        <f t="shared" ca="1" si="14"/>
        <v>0</v>
      </c>
      <c r="CX21" s="48">
        <f t="shared" ca="1" si="14"/>
        <v>0</v>
      </c>
      <c r="CY21" s="48">
        <f t="shared" ca="1" si="14"/>
        <v>0</v>
      </c>
      <c r="CZ21" s="48">
        <f t="shared" ca="1" si="14"/>
        <v>0</v>
      </c>
      <c r="DA21" s="48">
        <f t="shared" ca="1" si="14"/>
        <v>0</v>
      </c>
      <c r="DB21" s="48">
        <f t="shared" ca="1" si="14"/>
        <v>0</v>
      </c>
      <c r="DC21" s="48">
        <f t="shared" ca="1" si="14"/>
        <v>0</v>
      </c>
      <c r="DD21" s="48"/>
      <c r="DE21" s="48">
        <f ca="1">IF($D21=0,0,(DE11*$D11+DE12*$D12)/$D21)</f>
        <v>0</v>
      </c>
      <c r="DF21" s="48"/>
      <c r="DG21" s="48">
        <f t="shared" ref="DG21:FR21" ca="1" si="15">IF($D21=0,0,(DG11*$D11+DG12*$D12)/$D21)</f>
        <v>0</v>
      </c>
      <c r="DH21" s="48">
        <f t="shared" ca="1" si="15"/>
        <v>0</v>
      </c>
      <c r="DI21" s="48">
        <f t="shared" ca="1" si="15"/>
        <v>0</v>
      </c>
      <c r="DJ21" s="48">
        <f t="shared" ca="1" si="15"/>
        <v>0</v>
      </c>
      <c r="DK21" s="48">
        <f t="shared" ca="1" si="15"/>
        <v>0</v>
      </c>
      <c r="DL21" s="48">
        <f t="shared" ca="1" si="15"/>
        <v>0</v>
      </c>
      <c r="DM21" s="48">
        <f t="shared" ca="1" si="15"/>
        <v>0</v>
      </c>
      <c r="DN21" s="48">
        <f t="shared" ca="1" si="15"/>
        <v>0</v>
      </c>
      <c r="DO21" s="48">
        <f t="shared" ca="1" si="15"/>
        <v>0</v>
      </c>
      <c r="DP21" s="48">
        <f t="shared" ca="1" si="15"/>
        <v>0</v>
      </c>
      <c r="DQ21" s="48">
        <f t="shared" ca="1" si="15"/>
        <v>0</v>
      </c>
      <c r="DR21" s="48">
        <f t="shared" ca="1" si="15"/>
        <v>0</v>
      </c>
      <c r="DS21" s="48">
        <f t="shared" ca="1" si="15"/>
        <v>0</v>
      </c>
      <c r="DT21" s="48">
        <f t="shared" ca="1" si="15"/>
        <v>0</v>
      </c>
      <c r="DU21" s="48">
        <f t="shared" ca="1" si="15"/>
        <v>0</v>
      </c>
      <c r="DV21" s="48">
        <f t="shared" ca="1" si="15"/>
        <v>0</v>
      </c>
      <c r="DW21" s="48">
        <f t="shared" ca="1" si="15"/>
        <v>0</v>
      </c>
      <c r="DX21" s="48">
        <f t="shared" ca="1" si="15"/>
        <v>0</v>
      </c>
      <c r="DY21" s="48">
        <f t="shared" ca="1" si="15"/>
        <v>0</v>
      </c>
      <c r="DZ21" s="48">
        <f t="shared" ca="1" si="15"/>
        <v>0</v>
      </c>
      <c r="EA21" s="48">
        <f t="shared" ca="1" si="15"/>
        <v>0</v>
      </c>
      <c r="EB21" s="48">
        <f t="shared" ca="1" si="15"/>
        <v>0</v>
      </c>
      <c r="EC21" s="48">
        <f t="shared" ca="1" si="15"/>
        <v>0</v>
      </c>
      <c r="ED21" s="48">
        <f t="shared" ca="1" si="15"/>
        <v>0</v>
      </c>
      <c r="EE21" s="48">
        <f t="shared" ca="1" si="15"/>
        <v>0</v>
      </c>
      <c r="EF21" s="48">
        <f t="shared" ca="1" si="15"/>
        <v>0</v>
      </c>
      <c r="EG21" s="48">
        <f t="shared" ca="1" si="15"/>
        <v>0</v>
      </c>
      <c r="EH21" s="48">
        <f t="shared" ca="1" si="15"/>
        <v>0</v>
      </c>
      <c r="EI21" s="48">
        <f t="shared" ca="1" si="15"/>
        <v>0</v>
      </c>
      <c r="EJ21" s="48">
        <f t="shared" ca="1" si="15"/>
        <v>0</v>
      </c>
      <c r="EK21" s="48">
        <f t="shared" ca="1" si="15"/>
        <v>0</v>
      </c>
      <c r="EL21" s="48">
        <f t="shared" ca="1" si="15"/>
        <v>0</v>
      </c>
      <c r="EM21" s="48">
        <f t="shared" ca="1" si="15"/>
        <v>0</v>
      </c>
      <c r="EN21" s="48">
        <f t="shared" ca="1" si="15"/>
        <v>0</v>
      </c>
      <c r="EO21" s="48">
        <f t="shared" ca="1" si="15"/>
        <v>0</v>
      </c>
      <c r="EP21" s="48">
        <f t="shared" ca="1" si="15"/>
        <v>0</v>
      </c>
      <c r="EQ21" s="48">
        <f t="shared" ca="1" si="15"/>
        <v>0</v>
      </c>
      <c r="ER21" s="48">
        <f t="shared" ca="1" si="15"/>
        <v>0</v>
      </c>
      <c r="ES21" s="48">
        <f t="shared" ca="1" si="15"/>
        <v>0</v>
      </c>
      <c r="ET21" s="48">
        <f t="shared" ca="1" si="15"/>
        <v>0</v>
      </c>
      <c r="EU21" s="48">
        <f t="shared" ca="1" si="15"/>
        <v>0</v>
      </c>
      <c r="EV21" s="48">
        <f t="shared" ca="1" si="15"/>
        <v>0</v>
      </c>
      <c r="EW21" s="48">
        <f t="shared" ca="1" si="15"/>
        <v>0</v>
      </c>
      <c r="EX21" s="48">
        <f t="shared" ca="1" si="15"/>
        <v>0</v>
      </c>
      <c r="EY21" s="48">
        <f t="shared" ca="1" si="15"/>
        <v>0</v>
      </c>
      <c r="EZ21" s="48">
        <f t="shared" ca="1" si="15"/>
        <v>0</v>
      </c>
      <c r="FA21" s="48">
        <f t="shared" ca="1" si="15"/>
        <v>0</v>
      </c>
      <c r="FB21" s="48">
        <f t="shared" ca="1" si="15"/>
        <v>0</v>
      </c>
      <c r="FC21" s="48">
        <f t="shared" ca="1" si="15"/>
        <v>0</v>
      </c>
      <c r="FD21" s="48">
        <f t="shared" ca="1" si="15"/>
        <v>0</v>
      </c>
      <c r="FE21" s="48">
        <f t="shared" ca="1" si="15"/>
        <v>0</v>
      </c>
      <c r="FF21" s="48">
        <f t="shared" ca="1" si="15"/>
        <v>0</v>
      </c>
      <c r="FG21" s="48">
        <f t="shared" ca="1" si="15"/>
        <v>0</v>
      </c>
      <c r="FH21" s="48">
        <f t="shared" ca="1" si="15"/>
        <v>0</v>
      </c>
      <c r="FI21" s="48">
        <f t="shared" ca="1" si="15"/>
        <v>0</v>
      </c>
      <c r="FJ21" s="48">
        <f t="shared" ca="1" si="15"/>
        <v>0</v>
      </c>
      <c r="FK21" s="48">
        <f t="shared" ca="1" si="15"/>
        <v>0</v>
      </c>
      <c r="FL21" s="48">
        <f t="shared" ca="1" si="15"/>
        <v>0</v>
      </c>
      <c r="FM21" s="48">
        <f t="shared" ca="1" si="15"/>
        <v>0</v>
      </c>
      <c r="FN21" s="48">
        <f t="shared" ca="1" si="15"/>
        <v>0</v>
      </c>
      <c r="FO21" s="48">
        <f t="shared" ca="1" si="15"/>
        <v>0</v>
      </c>
      <c r="FP21" s="48">
        <f t="shared" ca="1" si="15"/>
        <v>0</v>
      </c>
      <c r="FQ21" s="48">
        <f t="shared" ca="1" si="15"/>
        <v>0</v>
      </c>
      <c r="FR21" s="48">
        <f t="shared" ca="1" si="15"/>
        <v>0</v>
      </c>
      <c r="FS21" s="48">
        <f t="shared" ref="FS21:ID21" ca="1" si="16">IF($D21=0,0,(FS11*$D11+FS12*$D12)/$D21)</f>
        <v>0</v>
      </c>
      <c r="FT21" s="48">
        <f t="shared" ca="1" si="16"/>
        <v>0</v>
      </c>
      <c r="FU21" s="48">
        <f t="shared" ca="1" si="16"/>
        <v>0</v>
      </c>
      <c r="FV21" s="48">
        <f t="shared" ca="1" si="16"/>
        <v>0</v>
      </c>
      <c r="FW21" s="48">
        <f t="shared" ca="1" si="16"/>
        <v>0</v>
      </c>
      <c r="FX21" s="48">
        <f t="shared" ca="1" si="16"/>
        <v>0</v>
      </c>
      <c r="FY21" s="48">
        <f t="shared" ca="1" si="16"/>
        <v>0</v>
      </c>
      <c r="FZ21" s="48">
        <f t="shared" ca="1" si="16"/>
        <v>0</v>
      </c>
      <c r="GA21" s="48">
        <f t="shared" ca="1" si="16"/>
        <v>0</v>
      </c>
      <c r="GB21" s="48">
        <f t="shared" ca="1" si="16"/>
        <v>0</v>
      </c>
      <c r="GC21" s="48">
        <f t="shared" ca="1" si="16"/>
        <v>0</v>
      </c>
      <c r="GD21" s="48">
        <f t="shared" ca="1" si="16"/>
        <v>0</v>
      </c>
      <c r="GE21" s="48">
        <f t="shared" ca="1" si="16"/>
        <v>0</v>
      </c>
      <c r="GF21" s="48">
        <f t="shared" ca="1" si="16"/>
        <v>0</v>
      </c>
      <c r="GG21" s="48">
        <f t="shared" ca="1" si="16"/>
        <v>0</v>
      </c>
      <c r="GH21" s="48">
        <f t="shared" ca="1" si="16"/>
        <v>0</v>
      </c>
      <c r="GI21" s="48">
        <f t="shared" ca="1" si="16"/>
        <v>0</v>
      </c>
      <c r="GJ21" s="48">
        <f t="shared" ca="1" si="16"/>
        <v>0</v>
      </c>
      <c r="GK21" s="48">
        <f t="shared" ca="1" si="16"/>
        <v>0</v>
      </c>
      <c r="GL21" s="48">
        <f t="shared" ca="1" si="16"/>
        <v>0</v>
      </c>
      <c r="GM21" s="48">
        <f t="shared" ca="1" si="16"/>
        <v>0</v>
      </c>
      <c r="GN21" s="48">
        <f t="shared" ca="1" si="16"/>
        <v>0</v>
      </c>
      <c r="GO21" s="48">
        <f t="shared" ca="1" si="16"/>
        <v>0</v>
      </c>
      <c r="GP21" s="48">
        <f t="shared" ca="1" si="16"/>
        <v>0</v>
      </c>
      <c r="GQ21" s="48">
        <f t="shared" ca="1" si="16"/>
        <v>0</v>
      </c>
      <c r="GR21" s="48">
        <f t="shared" ca="1" si="16"/>
        <v>0</v>
      </c>
      <c r="GS21" s="48">
        <f t="shared" ca="1" si="16"/>
        <v>0</v>
      </c>
      <c r="GT21" s="48">
        <f t="shared" ca="1" si="16"/>
        <v>0</v>
      </c>
      <c r="GU21" s="48">
        <f t="shared" ca="1" si="16"/>
        <v>0</v>
      </c>
      <c r="GV21" s="48">
        <f t="shared" ca="1" si="16"/>
        <v>0</v>
      </c>
      <c r="GW21" s="48">
        <f t="shared" ca="1" si="16"/>
        <v>0</v>
      </c>
      <c r="GX21" s="48">
        <f t="shared" ca="1" si="16"/>
        <v>0</v>
      </c>
      <c r="GY21" s="48">
        <f t="shared" ca="1" si="16"/>
        <v>0</v>
      </c>
      <c r="GZ21" s="48">
        <f t="shared" ca="1" si="16"/>
        <v>0</v>
      </c>
      <c r="HA21" s="48">
        <f t="shared" ca="1" si="16"/>
        <v>0</v>
      </c>
      <c r="HB21" s="48">
        <f t="shared" ca="1" si="16"/>
        <v>0</v>
      </c>
      <c r="HC21" s="48">
        <f t="shared" ca="1" si="16"/>
        <v>0</v>
      </c>
      <c r="HD21" s="48">
        <f t="shared" ca="1" si="16"/>
        <v>0</v>
      </c>
      <c r="HE21" s="48">
        <f t="shared" ca="1" si="16"/>
        <v>0</v>
      </c>
      <c r="HF21" s="48">
        <f t="shared" ca="1" si="16"/>
        <v>0</v>
      </c>
      <c r="HG21" s="48">
        <f t="shared" ca="1" si="16"/>
        <v>0</v>
      </c>
      <c r="HH21" s="48">
        <f t="shared" ca="1" si="16"/>
        <v>0</v>
      </c>
      <c r="HI21" s="48">
        <f t="shared" ca="1" si="16"/>
        <v>0</v>
      </c>
      <c r="HJ21" s="48">
        <f t="shared" ca="1" si="16"/>
        <v>0</v>
      </c>
      <c r="HK21" s="48">
        <f t="shared" ca="1" si="16"/>
        <v>0</v>
      </c>
      <c r="HL21" s="48">
        <f t="shared" ca="1" si="16"/>
        <v>0</v>
      </c>
      <c r="HM21" s="48">
        <f t="shared" ca="1" si="16"/>
        <v>0</v>
      </c>
      <c r="HN21" s="48">
        <f t="shared" ca="1" si="16"/>
        <v>0</v>
      </c>
      <c r="HO21" s="48">
        <f t="shared" ca="1" si="16"/>
        <v>0</v>
      </c>
      <c r="HP21" s="48">
        <f t="shared" ca="1" si="16"/>
        <v>0</v>
      </c>
      <c r="HQ21" s="48">
        <f t="shared" ca="1" si="16"/>
        <v>0</v>
      </c>
      <c r="HR21" s="48">
        <f t="shared" ca="1" si="16"/>
        <v>0</v>
      </c>
      <c r="HS21" s="48">
        <f t="shared" ca="1" si="16"/>
        <v>0</v>
      </c>
      <c r="HT21" s="48">
        <f t="shared" ca="1" si="16"/>
        <v>0</v>
      </c>
      <c r="HU21" s="48">
        <f t="shared" ca="1" si="16"/>
        <v>0</v>
      </c>
      <c r="HV21" s="48">
        <f t="shared" ca="1" si="16"/>
        <v>0</v>
      </c>
      <c r="HW21" s="48">
        <f t="shared" ca="1" si="16"/>
        <v>0</v>
      </c>
      <c r="HX21" s="48">
        <f t="shared" ca="1" si="16"/>
        <v>0</v>
      </c>
      <c r="HY21" s="48">
        <f t="shared" ca="1" si="16"/>
        <v>0</v>
      </c>
      <c r="HZ21" s="48">
        <f t="shared" ca="1" si="16"/>
        <v>0</v>
      </c>
      <c r="IA21" s="48">
        <f t="shared" ca="1" si="16"/>
        <v>0</v>
      </c>
      <c r="IB21" s="48">
        <f t="shared" ca="1" si="16"/>
        <v>0</v>
      </c>
      <c r="IC21" s="48">
        <f t="shared" ca="1" si="16"/>
        <v>0</v>
      </c>
      <c r="ID21" s="48">
        <f t="shared" ca="1" si="16"/>
        <v>0</v>
      </c>
      <c r="IE21" s="48">
        <f t="shared" ref="IE21:KP21" ca="1" si="17">IF($D21=0,0,(IE11*$D11+IE12*$D12)/$D21)</f>
        <v>0</v>
      </c>
      <c r="IF21" s="48">
        <f t="shared" ca="1" si="17"/>
        <v>0</v>
      </c>
      <c r="IG21" s="48">
        <f t="shared" ca="1" si="17"/>
        <v>0</v>
      </c>
      <c r="IH21" s="48">
        <f t="shared" ca="1" si="17"/>
        <v>0</v>
      </c>
      <c r="II21" s="48">
        <f t="shared" ca="1" si="17"/>
        <v>0</v>
      </c>
      <c r="IJ21" s="48">
        <f t="shared" ca="1" si="17"/>
        <v>0</v>
      </c>
      <c r="IK21" s="48">
        <f t="shared" ca="1" si="17"/>
        <v>0</v>
      </c>
      <c r="IL21" s="48">
        <f t="shared" ca="1" si="17"/>
        <v>0</v>
      </c>
      <c r="IM21" s="48">
        <f t="shared" ca="1" si="17"/>
        <v>0</v>
      </c>
      <c r="IN21" s="48">
        <f t="shared" ca="1" si="17"/>
        <v>0</v>
      </c>
      <c r="IO21" s="48">
        <f t="shared" ca="1" si="17"/>
        <v>0</v>
      </c>
      <c r="IP21" s="48">
        <f t="shared" ca="1" si="17"/>
        <v>0</v>
      </c>
      <c r="IQ21" s="48">
        <f t="shared" ca="1" si="17"/>
        <v>0</v>
      </c>
      <c r="IR21" s="48">
        <f t="shared" ca="1" si="17"/>
        <v>0</v>
      </c>
      <c r="IS21" s="48">
        <f t="shared" ca="1" si="17"/>
        <v>0</v>
      </c>
      <c r="IT21" s="48">
        <f t="shared" ca="1" si="17"/>
        <v>0</v>
      </c>
      <c r="IU21" s="48">
        <f t="shared" ca="1" si="17"/>
        <v>0</v>
      </c>
      <c r="IV21" s="48">
        <f t="shared" ca="1" si="17"/>
        <v>0</v>
      </c>
      <c r="IW21" s="48">
        <f t="shared" ca="1" si="17"/>
        <v>0</v>
      </c>
      <c r="IX21" s="48">
        <f t="shared" ca="1" si="17"/>
        <v>0</v>
      </c>
      <c r="IY21" s="48">
        <f t="shared" ca="1" si="17"/>
        <v>0</v>
      </c>
      <c r="IZ21" s="48">
        <f t="shared" ca="1" si="17"/>
        <v>0</v>
      </c>
      <c r="JA21" s="48">
        <f t="shared" ca="1" si="17"/>
        <v>0</v>
      </c>
      <c r="JB21" s="48">
        <f t="shared" ca="1" si="17"/>
        <v>0</v>
      </c>
      <c r="JC21" s="48">
        <f t="shared" ca="1" si="17"/>
        <v>0</v>
      </c>
      <c r="JD21" s="48">
        <f t="shared" ca="1" si="17"/>
        <v>0</v>
      </c>
      <c r="JE21" s="48">
        <f t="shared" ca="1" si="17"/>
        <v>0</v>
      </c>
      <c r="JF21" s="48">
        <f t="shared" ca="1" si="17"/>
        <v>0</v>
      </c>
      <c r="JG21" s="48">
        <f t="shared" ca="1" si="17"/>
        <v>0</v>
      </c>
      <c r="JH21" s="48">
        <f t="shared" ca="1" si="17"/>
        <v>0</v>
      </c>
      <c r="JI21" s="48">
        <f t="shared" ca="1" si="17"/>
        <v>0</v>
      </c>
      <c r="JJ21" s="48">
        <f t="shared" ca="1" si="17"/>
        <v>0</v>
      </c>
      <c r="JK21" s="48">
        <f t="shared" ca="1" si="17"/>
        <v>0</v>
      </c>
      <c r="JL21" s="48">
        <f t="shared" ca="1" si="17"/>
        <v>0</v>
      </c>
      <c r="JM21" s="48">
        <f t="shared" ca="1" si="17"/>
        <v>0</v>
      </c>
      <c r="JN21" s="48">
        <f t="shared" ca="1" si="17"/>
        <v>0</v>
      </c>
      <c r="JO21" s="48">
        <f t="shared" ca="1" si="17"/>
        <v>0</v>
      </c>
      <c r="JP21" s="48">
        <f t="shared" ca="1" si="17"/>
        <v>0</v>
      </c>
      <c r="JQ21" s="48">
        <f t="shared" ca="1" si="17"/>
        <v>0</v>
      </c>
      <c r="JR21" s="48">
        <f t="shared" ca="1" si="17"/>
        <v>0</v>
      </c>
      <c r="JS21" s="48">
        <f t="shared" ca="1" si="17"/>
        <v>0</v>
      </c>
      <c r="JT21" s="48">
        <f t="shared" ca="1" si="17"/>
        <v>0</v>
      </c>
      <c r="JU21" s="48">
        <f t="shared" ca="1" si="17"/>
        <v>0</v>
      </c>
      <c r="JV21" s="48">
        <f t="shared" ca="1" si="17"/>
        <v>0</v>
      </c>
      <c r="JW21" s="48">
        <f t="shared" ca="1" si="17"/>
        <v>0</v>
      </c>
      <c r="JX21" s="48">
        <f t="shared" ca="1" si="17"/>
        <v>0</v>
      </c>
      <c r="JY21" s="48">
        <f t="shared" ca="1" si="17"/>
        <v>0</v>
      </c>
      <c r="JZ21" s="48">
        <f t="shared" ca="1" si="17"/>
        <v>0</v>
      </c>
      <c r="KA21" s="48">
        <f t="shared" ca="1" si="17"/>
        <v>0</v>
      </c>
      <c r="KB21" s="48">
        <f t="shared" ca="1" si="17"/>
        <v>0</v>
      </c>
      <c r="KC21" s="48">
        <f t="shared" ca="1" si="17"/>
        <v>0</v>
      </c>
      <c r="KD21" s="48">
        <f t="shared" ca="1" si="17"/>
        <v>0</v>
      </c>
      <c r="KE21" s="48">
        <f t="shared" ca="1" si="17"/>
        <v>0</v>
      </c>
      <c r="KF21" s="48">
        <f t="shared" ca="1" si="17"/>
        <v>0</v>
      </c>
      <c r="KG21" s="48">
        <f t="shared" ca="1" si="17"/>
        <v>0</v>
      </c>
      <c r="KH21" s="48">
        <f t="shared" ca="1" si="17"/>
        <v>0</v>
      </c>
      <c r="KI21" s="48">
        <f t="shared" ca="1" si="17"/>
        <v>0</v>
      </c>
      <c r="KJ21" s="48">
        <f t="shared" ca="1" si="17"/>
        <v>0</v>
      </c>
      <c r="KK21" s="48">
        <f t="shared" ca="1" si="17"/>
        <v>0</v>
      </c>
      <c r="KL21" s="48">
        <f t="shared" ca="1" si="17"/>
        <v>0</v>
      </c>
      <c r="KM21" s="48">
        <f t="shared" ca="1" si="17"/>
        <v>0</v>
      </c>
      <c r="KN21" s="48">
        <f t="shared" ca="1" si="17"/>
        <v>0</v>
      </c>
      <c r="KO21" s="48">
        <f t="shared" ca="1" si="17"/>
        <v>0</v>
      </c>
      <c r="KP21" s="48">
        <f t="shared" ca="1" si="17"/>
        <v>0</v>
      </c>
      <c r="KQ21" s="48">
        <f t="shared" ref="KQ21:NB21" ca="1" si="18">IF($D21=0,0,(KQ11*$D11+KQ12*$D12)/$D21)</f>
        <v>0</v>
      </c>
      <c r="KR21" s="48">
        <f t="shared" ca="1" si="18"/>
        <v>0</v>
      </c>
      <c r="KS21" s="48">
        <f t="shared" ca="1" si="18"/>
        <v>0</v>
      </c>
      <c r="KT21" s="48">
        <f t="shared" ca="1" si="18"/>
        <v>0</v>
      </c>
      <c r="KU21" s="48">
        <f t="shared" ca="1" si="18"/>
        <v>0</v>
      </c>
      <c r="KV21" s="48">
        <f t="shared" ca="1" si="18"/>
        <v>0</v>
      </c>
      <c r="KW21" s="48">
        <f t="shared" ca="1" si="18"/>
        <v>0</v>
      </c>
      <c r="KX21" s="48">
        <f t="shared" ca="1" si="18"/>
        <v>0</v>
      </c>
      <c r="KY21" s="48">
        <f t="shared" ca="1" si="18"/>
        <v>0</v>
      </c>
      <c r="KZ21" s="48">
        <f t="shared" ca="1" si="18"/>
        <v>0</v>
      </c>
      <c r="LA21" s="48">
        <f t="shared" ca="1" si="18"/>
        <v>0</v>
      </c>
      <c r="LB21" s="48">
        <f t="shared" ca="1" si="18"/>
        <v>0</v>
      </c>
      <c r="LC21" s="48">
        <f t="shared" ca="1" si="18"/>
        <v>0</v>
      </c>
      <c r="LD21" s="48">
        <f t="shared" ca="1" si="18"/>
        <v>0</v>
      </c>
      <c r="LE21" s="48">
        <f t="shared" ca="1" si="18"/>
        <v>0</v>
      </c>
      <c r="LF21" s="48">
        <f t="shared" ca="1" si="18"/>
        <v>0</v>
      </c>
      <c r="LG21" s="48">
        <f t="shared" ca="1" si="18"/>
        <v>0</v>
      </c>
      <c r="LH21" s="48">
        <f t="shared" ca="1" si="18"/>
        <v>0</v>
      </c>
      <c r="LI21" s="48">
        <f t="shared" ca="1" si="18"/>
        <v>0</v>
      </c>
      <c r="LJ21" s="48">
        <f t="shared" ca="1" si="18"/>
        <v>0</v>
      </c>
      <c r="LK21" s="48">
        <f t="shared" ca="1" si="18"/>
        <v>0</v>
      </c>
      <c r="LL21" s="48">
        <f t="shared" ca="1" si="18"/>
        <v>0</v>
      </c>
      <c r="LM21" s="48">
        <f t="shared" ca="1" si="18"/>
        <v>0</v>
      </c>
      <c r="LN21" s="48">
        <f t="shared" ca="1" si="18"/>
        <v>0</v>
      </c>
      <c r="LO21" s="48">
        <f t="shared" ca="1" si="18"/>
        <v>0</v>
      </c>
      <c r="LP21" s="48">
        <f t="shared" ca="1" si="18"/>
        <v>0</v>
      </c>
      <c r="LQ21" s="48">
        <f t="shared" ca="1" si="18"/>
        <v>0</v>
      </c>
      <c r="LR21" s="48">
        <f t="shared" ca="1" si="18"/>
        <v>0</v>
      </c>
      <c r="LS21" s="48">
        <f t="shared" ca="1" si="18"/>
        <v>0</v>
      </c>
      <c r="LT21" s="48">
        <f t="shared" ca="1" si="18"/>
        <v>0</v>
      </c>
      <c r="LU21" s="48">
        <f t="shared" ca="1" si="18"/>
        <v>0</v>
      </c>
      <c r="LV21" s="48">
        <f t="shared" ca="1" si="18"/>
        <v>0</v>
      </c>
      <c r="LW21" s="48">
        <f t="shared" ca="1" si="18"/>
        <v>0</v>
      </c>
      <c r="LX21" s="48">
        <f t="shared" ca="1" si="18"/>
        <v>0</v>
      </c>
      <c r="LY21" s="48">
        <f t="shared" ca="1" si="18"/>
        <v>0</v>
      </c>
      <c r="LZ21" s="48">
        <f t="shared" ca="1" si="18"/>
        <v>0</v>
      </c>
      <c r="MA21" s="48">
        <f t="shared" ca="1" si="18"/>
        <v>0</v>
      </c>
      <c r="MB21" s="48">
        <f t="shared" ca="1" si="18"/>
        <v>0</v>
      </c>
      <c r="MC21" s="48">
        <f t="shared" ca="1" si="18"/>
        <v>0</v>
      </c>
      <c r="MD21" s="48">
        <f t="shared" ca="1" si="18"/>
        <v>0</v>
      </c>
      <c r="ME21" s="48">
        <f t="shared" ca="1" si="18"/>
        <v>0</v>
      </c>
      <c r="MF21" s="48">
        <f t="shared" ca="1" si="18"/>
        <v>0</v>
      </c>
      <c r="MG21" s="48">
        <f t="shared" ca="1" si="18"/>
        <v>0</v>
      </c>
      <c r="MH21" s="48">
        <f t="shared" ca="1" si="18"/>
        <v>0</v>
      </c>
      <c r="MI21" s="48">
        <f t="shared" ca="1" si="18"/>
        <v>0</v>
      </c>
      <c r="MJ21" s="48">
        <f t="shared" ca="1" si="18"/>
        <v>0</v>
      </c>
      <c r="MK21" s="48">
        <f t="shared" ca="1" si="18"/>
        <v>0</v>
      </c>
      <c r="ML21" s="48">
        <f t="shared" ca="1" si="18"/>
        <v>0</v>
      </c>
      <c r="MM21" s="48">
        <f t="shared" ca="1" si="18"/>
        <v>0</v>
      </c>
      <c r="MN21" s="48">
        <f t="shared" ca="1" si="18"/>
        <v>0</v>
      </c>
      <c r="MO21" s="48">
        <f t="shared" ca="1" si="18"/>
        <v>0</v>
      </c>
      <c r="MP21" s="48">
        <f t="shared" ca="1" si="18"/>
        <v>0</v>
      </c>
      <c r="MQ21" s="48">
        <f t="shared" ca="1" si="18"/>
        <v>0</v>
      </c>
      <c r="MR21" s="48">
        <f t="shared" ca="1" si="18"/>
        <v>0</v>
      </c>
      <c r="MS21" s="48">
        <f t="shared" ca="1" si="18"/>
        <v>0</v>
      </c>
      <c r="MT21" s="48">
        <f t="shared" ca="1" si="18"/>
        <v>0</v>
      </c>
      <c r="MU21" s="48">
        <f t="shared" ca="1" si="18"/>
        <v>0</v>
      </c>
      <c r="MV21" s="48">
        <f t="shared" ca="1" si="18"/>
        <v>0</v>
      </c>
      <c r="MW21" s="48">
        <f t="shared" ca="1" si="18"/>
        <v>0</v>
      </c>
      <c r="MX21" s="48">
        <f t="shared" ca="1" si="18"/>
        <v>0</v>
      </c>
      <c r="MY21" s="48">
        <f t="shared" ca="1" si="18"/>
        <v>0</v>
      </c>
      <c r="MZ21" s="48">
        <f t="shared" ca="1" si="18"/>
        <v>0</v>
      </c>
      <c r="NA21" s="48">
        <f t="shared" ca="1" si="18"/>
        <v>0</v>
      </c>
      <c r="NB21" s="48">
        <f t="shared" ca="1" si="18"/>
        <v>0</v>
      </c>
      <c r="NC21" s="48">
        <f t="shared" ref="NC21:PN21" ca="1" si="19">IF($D21=0,0,(NC11*$D11+NC12*$D12)/$D21)</f>
        <v>0</v>
      </c>
      <c r="ND21" s="48">
        <f t="shared" ca="1" si="19"/>
        <v>0</v>
      </c>
      <c r="NE21" s="48">
        <f t="shared" ca="1" si="19"/>
        <v>0</v>
      </c>
      <c r="NF21" s="48">
        <f t="shared" ca="1" si="19"/>
        <v>0</v>
      </c>
      <c r="NG21" s="48">
        <f t="shared" ca="1" si="19"/>
        <v>0</v>
      </c>
      <c r="NH21" s="48">
        <f t="shared" ca="1" si="19"/>
        <v>0</v>
      </c>
      <c r="NI21" s="48">
        <f t="shared" ca="1" si="19"/>
        <v>0</v>
      </c>
      <c r="NJ21" s="48">
        <f t="shared" ca="1" si="19"/>
        <v>0</v>
      </c>
      <c r="NK21" s="48">
        <f t="shared" ca="1" si="19"/>
        <v>0</v>
      </c>
      <c r="NL21" s="48">
        <f t="shared" ca="1" si="19"/>
        <v>0</v>
      </c>
      <c r="NM21" s="48">
        <f t="shared" ca="1" si="19"/>
        <v>0</v>
      </c>
      <c r="NN21" s="48">
        <f t="shared" ca="1" si="19"/>
        <v>0</v>
      </c>
      <c r="NO21" s="48">
        <f t="shared" ca="1" si="19"/>
        <v>0</v>
      </c>
      <c r="NP21" s="48">
        <f t="shared" ca="1" si="19"/>
        <v>0</v>
      </c>
      <c r="NQ21" s="48">
        <f t="shared" ca="1" si="19"/>
        <v>0</v>
      </c>
      <c r="NR21" s="48">
        <f t="shared" ca="1" si="19"/>
        <v>0</v>
      </c>
      <c r="NS21" s="48">
        <f t="shared" ca="1" si="19"/>
        <v>0</v>
      </c>
      <c r="NT21" s="48">
        <f t="shared" ca="1" si="19"/>
        <v>0</v>
      </c>
      <c r="NU21" s="48">
        <f t="shared" ca="1" si="19"/>
        <v>0</v>
      </c>
      <c r="NV21" s="48">
        <f t="shared" ca="1" si="19"/>
        <v>0</v>
      </c>
      <c r="NW21" s="48">
        <f t="shared" ca="1" si="19"/>
        <v>0</v>
      </c>
      <c r="NX21" s="48">
        <f t="shared" ca="1" si="19"/>
        <v>0</v>
      </c>
      <c r="NY21" s="48">
        <f t="shared" ca="1" si="19"/>
        <v>0</v>
      </c>
      <c r="NZ21" s="48">
        <f t="shared" ca="1" si="19"/>
        <v>0</v>
      </c>
      <c r="OA21" s="48">
        <f t="shared" ca="1" si="19"/>
        <v>0</v>
      </c>
      <c r="OB21" s="48">
        <f t="shared" ca="1" si="19"/>
        <v>0</v>
      </c>
      <c r="OC21" s="48">
        <f t="shared" ca="1" si="19"/>
        <v>0</v>
      </c>
      <c r="OD21" s="48">
        <f t="shared" ca="1" si="19"/>
        <v>0</v>
      </c>
      <c r="OE21" s="48">
        <f t="shared" ca="1" si="19"/>
        <v>0</v>
      </c>
      <c r="OF21" s="48">
        <f t="shared" ca="1" si="19"/>
        <v>0</v>
      </c>
      <c r="OG21" s="48">
        <f t="shared" ca="1" si="19"/>
        <v>0</v>
      </c>
      <c r="OH21" s="48">
        <f t="shared" ca="1" si="19"/>
        <v>0</v>
      </c>
      <c r="OI21" s="48">
        <f t="shared" ca="1" si="19"/>
        <v>0</v>
      </c>
      <c r="OJ21" s="48">
        <f t="shared" ca="1" si="19"/>
        <v>0</v>
      </c>
      <c r="OK21" s="48">
        <f t="shared" ca="1" si="19"/>
        <v>0</v>
      </c>
      <c r="OL21" s="48">
        <f t="shared" ca="1" si="19"/>
        <v>0</v>
      </c>
      <c r="OM21" s="48">
        <f t="shared" ca="1" si="19"/>
        <v>0</v>
      </c>
      <c r="ON21" s="48">
        <f t="shared" ca="1" si="19"/>
        <v>0</v>
      </c>
      <c r="OO21" s="48">
        <f t="shared" ca="1" si="19"/>
        <v>0</v>
      </c>
      <c r="OP21" s="48">
        <f t="shared" ca="1" si="19"/>
        <v>0</v>
      </c>
      <c r="OQ21" s="48">
        <f t="shared" ca="1" si="19"/>
        <v>0</v>
      </c>
      <c r="OR21" s="48">
        <f t="shared" ca="1" si="19"/>
        <v>0</v>
      </c>
      <c r="OS21" s="48">
        <f t="shared" ca="1" si="19"/>
        <v>0</v>
      </c>
      <c r="OT21" s="48">
        <f t="shared" ca="1" si="19"/>
        <v>0</v>
      </c>
      <c r="OU21" s="48">
        <f t="shared" ca="1" si="19"/>
        <v>0</v>
      </c>
      <c r="OV21" s="48">
        <f t="shared" ca="1" si="19"/>
        <v>0</v>
      </c>
      <c r="OW21" s="48">
        <f t="shared" ca="1" si="19"/>
        <v>0</v>
      </c>
      <c r="OX21" s="48">
        <f t="shared" ca="1" si="19"/>
        <v>0</v>
      </c>
      <c r="OY21" s="48">
        <f t="shared" ca="1" si="19"/>
        <v>0</v>
      </c>
      <c r="OZ21" s="48">
        <f t="shared" ca="1" si="19"/>
        <v>0</v>
      </c>
      <c r="PA21" s="48">
        <f t="shared" ca="1" si="19"/>
        <v>0</v>
      </c>
      <c r="PB21" s="48">
        <f t="shared" ca="1" si="19"/>
        <v>0</v>
      </c>
      <c r="PC21" s="48">
        <f t="shared" ca="1" si="19"/>
        <v>0</v>
      </c>
      <c r="PD21" s="48">
        <f t="shared" ca="1" si="19"/>
        <v>0</v>
      </c>
      <c r="PE21" s="48">
        <f t="shared" ca="1" si="19"/>
        <v>0</v>
      </c>
      <c r="PF21" s="48">
        <f t="shared" ca="1" si="19"/>
        <v>0</v>
      </c>
      <c r="PG21" s="48">
        <f t="shared" ca="1" si="19"/>
        <v>0</v>
      </c>
      <c r="PH21" s="48">
        <f t="shared" ca="1" si="19"/>
        <v>0</v>
      </c>
      <c r="PI21" s="48">
        <f t="shared" ca="1" si="19"/>
        <v>0</v>
      </c>
      <c r="PJ21" s="48">
        <f t="shared" ca="1" si="19"/>
        <v>0</v>
      </c>
      <c r="PK21" s="48">
        <f t="shared" ca="1" si="19"/>
        <v>0</v>
      </c>
      <c r="PL21" s="48">
        <f t="shared" ca="1" si="19"/>
        <v>0</v>
      </c>
      <c r="PM21" s="48">
        <f t="shared" ca="1" si="19"/>
        <v>0</v>
      </c>
      <c r="PN21" s="48">
        <f t="shared" ca="1" si="19"/>
        <v>0</v>
      </c>
      <c r="PO21" s="48">
        <f t="shared" ref="PO21:RZ21" ca="1" si="20">IF($D21=0,0,(PO11*$D11+PO12*$D12)/$D21)</f>
        <v>0</v>
      </c>
      <c r="PP21" s="48">
        <f t="shared" ca="1" si="20"/>
        <v>0</v>
      </c>
      <c r="PQ21" s="48">
        <f t="shared" ca="1" si="20"/>
        <v>0</v>
      </c>
      <c r="PR21" s="48">
        <f t="shared" ca="1" si="20"/>
        <v>0</v>
      </c>
      <c r="PS21" s="48">
        <f t="shared" ca="1" si="20"/>
        <v>0</v>
      </c>
      <c r="PT21" s="48">
        <f t="shared" ca="1" si="20"/>
        <v>0</v>
      </c>
      <c r="PU21" s="48">
        <f t="shared" ca="1" si="20"/>
        <v>0</v>
      </c>
      <c r="PV21" s="48">
        <f t="shared" ca="1" si="20"/>
        <v>0</v>
      </c>
      <c r="PW21" s="48">
        <f t="shared" ca="1" si="20"/>
        <v>0</v>
      </c>
      <c r="PX21" s="48">
        <f t="shared" ca="1" si="20"/>
        <v>0</v>
      </c>
      <c r="PY21" s="48">
        <f t="shared" ca="1" si="20"/>
        <v>0</v>
      </c>
      <c r="PZ21" s="48">
        <f t="shared" ca="1" si="20"/>
        <v>0</v>
      </c>
      <c r="QA21" s="48">
        <f t="shared" ca="1" si="20"/>
        <v>0</v>
      </c>
      <c r="QB21" s="48">
        <f t="shared" ca="1" si="20"/>
        <v>0</v>
      </c>
      <c r="QC21" s="48">
        <f t="shared" ca="1" si="20"/>
        <v>0</v>
      </c>
      <c r="QD21" s="48">
        <f t="shared" ca="1" si="20"/>
        <v>0</v>
      </c>
      <c r="QE21" s="48">
        <f t="shared" ca="1" si="20"/>
        <v>0</v>
      </c>
      <c r="QF21" s="48">
        <f t="shared" ca="1" si="20"/>
        <v>0</v>
      </c>
      <c r="QG21" s="48">
        <f t="shared" ca="1" si="20"/>
        <v>0</v>
      </c>
      <c r="QH21" s="48">
        <f t="shared" ca="1" si="20"/>
        <v>0</v>
      </c>
      <c r="QI21" s="48">
        <f t="shared" ca="1" si="20"/>
        <v>0</v>
      </c>
      <c r="QJ21" s="48">
        <f t="shared" ca="1" si="20"/>
        <v>0</v>
      </c>
      <c r="QK21" s="48">
        <f t="shared" ca="1" si="20"/>
        <v>0</v>
      </c>
      <c r="QL21" s="48">
        <f t="shared" ca="1" si="20"/>
        <v>0</v>
      </c>
      <c r="QM21" s="48">
        <f t="shared" ca="1" si="20"/>
        <v>0</v>
      </c>
      <c r="QN21" s="48">
        <f t="shared" ca="1" si="20"/>
        <v>0</v>
      </c>
      <c r="QO21" s="48">
        <f t="shared" ca="1" si="20"/>
        <v>0</v>
      </c>
      <c r="QP21" s="48">
        <f t="shared" ca="1" si="20"/>
        <v>0</v>
      </c>
      <c r="QQ21" s="48">
        <f t="shared" ca="1" si="20"/>
        <v>0</v>
      </c>
      <c r="QR21" s="48">
        <f t="shared" ca="1" si="20"/>
        <v>0</v>
      </c>
      <c r="QS21" s="48">
        <f t="shared" ca="1" si="20"/>
        <v>0</v>
      </c>
      <c r="QT21" s="48">
        <f t="shared" ca="1" si="20"/>
        <v>0</v>
      </c>
      <c r="QU21" s="48">
        <f t="shared" ca="1" si="20"/>
        <v>0</v>
      </c>
      <c r="QV21" s="48">
        <f t="shared" ca="1" si="20"/>
        <v>0</v>
      </c>
      <c r="QW21" s="48">
        <f t="shared" ca="1" si="20"/>
        <v>0</v>
      </c>
      <c r="QX21" s="48">
        <f t="shared" ca="1" si="20"/>
        <v>0</v>
      </c>
      <c r="QY21" s="48">
        <f t="shared" ca="1" si="20"/>
        <v>0</v>
      </c>
      <c r="QZ21" s="48">
        <f t="shared" ca="1" si="20"/>
        <v>0</v>
      </c>
      <c r="RA21" s="48">
        <f t="shared" ca="1" si="20"/>
        <v>0</v>
      </c>
      <c r="RB21" s="48">
        <f t="shared" ca="1" si="20"/>
        <v>0</v>
      </c>
      <c r="RC21" s="48">
        <f t="shared" ca="1" si="20"/>
        <v>0</v>
      </c>
      <c r="RD21" s="48">
        <f t="shared" ca="1" si="20"/>
        <v>0</v>
      </c>
      <c r="RE21" s="48">
        <f t="shared" ca="1" si="20"/>
        <v>0</v>
      </c>
      <c r="RF21" s="48">
        <f t="shared" ca="1" si="20"/>
        <v>0</v>
      </c>
      <c r="RG21" s="48">
        <f t="shared" ca="1" si="20"/>
        <v>0</v>
      </c>
      <c r="RH21" s="48">
        <f t="shared" ca="1" si="20"/>
        <v>0</v>
      </c>
      <c r="RI21" s="48">
        <f t="shared" ca="1" si="20"/>
        <v>0</v>
      </c>
      <c r="RJ21" s="48">
        <f t="shared" ca="1" si="20"/>
        <v>0</v>
      </c>
      <c r="RK21" s="48">
        <f t="shared" ca="1" si="20"/>
        <v>0</v>
      </c>
      <c r="RL21" s="48">
        <f t="shared" ca="1" si="20"/>
        <v>0</v>
      </c>
      <c r="RM21" s="48">
        <f t="shared" ca="1" si="20"/>
        <v>0</v>
      </c>
      <c r="RN21" s="48">
        <f t="shared" ca="1" si="20"/>
        <v>0</v>
      </c>
      <c r="RO21" s="48">
        <f t="shared" ca="1" si="20"/>
        <v>0</v>
      </c>
      <c r="RP21" s="48">
        <f t="shared" ca="1" si="20"/>
        <v>0</v>
      </c>
      <c r="RQ21" s="48">
        <f t="shared" ca="1" si="20"/>
        <v>0</v>
      </c>
      <c r="RR21" s="48">
        <f t="shared" ca="1" si="20"/>
        <v>0</v>
      </c>
      <c r="RS21" s="48">
        <f t="shared" ca="1" si="20"/>
        <v>0</v>
      </c>
      <c r="RT21" s="48">
        <f t="shared" ca="1" si="20"/>
        <v>0</v>
      </c>
      <c r="RU21" s="48">
        <f t="shared" ca="1" si="20"/>
        <v>0</v>
      </c>
      <c r="RV21" s="48">
        <f t="shared" ca="1" si="20"/>
        <v>0</v>
      </c>
      <c r="RW21" s="48">
        <f t="shared" ca="1" si="20"/>
        <v>0</v>
      </c>
      <c r="RX21" s="48">
        <f t="shared" ca="1" si="20"/>
        <v>0</v>
      </c>
      <c r="RY21" s="48">
        <f t="shared" ca="1" si="20"/>
        <v>0</v>
      </c>
      <c r="RZ21" s="48">
        <f t="shared" ca="1" si="20"/>
        <v>0</v>
      </c>
      <c r="SA21" s="48">
        <f t="shared" ref="SA21:UL21" ca="1" si="21">IF($D21=0,0,(SA11*$D11+SA12*$D12)/$D21)</f>
        <v>0</v>
      </c>
      <c r="SB21" s="48">
        <f t="shared" ca="1" si="21"/>
        <v>0</v>
      </c>
      <c r="SC21" s="48">
        <f t="shared" ca="1" si="21"/>
        <v>0</v>
      </c>
      <c r="SD21" s="48">
        <f t="shared" ca="1" si="21"/>
        <v>0</v>
      </c>
      <c r="SE21" s="48">
        <f t="shared" ca="1" si="21"/>
        <v>0</v>
      </c>
      <c r="SF21" s="48">
        <f t="shared" ca="1" si="21"/>
        <v>0</v>
      </c>
      <c r="SG21" s="48">
        <f t="shared" ca="1" si="21"/>
        <v>0</v>
      </c>
      <c r="SH21" s="48">
        <f t="shared" ca="1" si="21"/>
        <v>0</v>
      </c>
      <c r="SI21" s="48">
        <f t="shared" ca="1" si="21"/>
        <v>0</v>
      </c>
      <c r="SJ21" s="48">
        <f t="shared" ca="1" si="21"/>
        <v>0</v>
      </c>
      <c r="SK21" s="48">
        <f t="shared" ca="1" si="21"/>
        <v>0</v>
      </c>
      <c r="SL21" s="48">
        <f t="shared" ca="1" si="21"/>
        <v>0</v>
      </c>
      <c r="SM21" s="48">
        <f t="shared" ca="1" si="21"/>
        <v>0</v>
      </c>
      <c r="SN21" s="48">
        <f t="shared" ca="1" si="21"/>
        <v>0</v>
      </c>
      <c r="SO21" s="48">
        <f t="shared" ca="1" si="21"/>
        <v>0</v>
      </c>
      <c r="SP21" s="48">
        <f t="shared" ca="1" si="21"/>
        <v>0</v>
      </c>
      <c r="SQ21" s="48">
        <f t="shared" ca="1" si="21"/>
        <v>0</v>
      </c>
      <c r="SR21" s="48">
        <f t="shared" ca="1" si="21"/>
        <v>0</v>
      </c>
      <c r="SS21" s="48">
        <f t="shared" ca="1" si="21"/>
        <v>0</v>
      </c>
      <c r="ST21" s="48">
        <f t="shared" ca="1" si="21"/>
        <v>0</v>
      </c>
      <c r="SU21" s="48">
        <f t="shared" ca="1" si="21"/>
        <v>0</v>
      </c>
      <c r="SV21" s="48">
        <f t="shared" ca="1" si="21"/>
        <v>0</v>
      </c>
      <c r="SW21" s="48">
        <f t="shared" ca="1" si="21"/>
        <v>0</v>
      </c>
      <c r="SX21" s="48">
        <f t="shared" ca="1" si="21"/>
        <v>0</v>
      </c>
      <c r="SY21" s="48">
        <f t="shared" ca="1" si="21"/>
        <v>0</v>
      </c>
      <c r="SZ21" s="48">
        <f t="shared" ca="1" si="21"/>
        <v>0</v>
      </c>
      <c r="TA21" s="48">
        <f t="shared" ca="1" si="21"/>
        <v>0</v>
      </c>
      <c r="TB21" s="48">
        <f t="shared" ca="1" si="21"/>
        <v>0</v>
      </c>
      <c r="TC21" s="48">
        <f t="shared" ca="1" si="21"/>
        <v>0</v>
      </c>
      <c r="TD21" s="48">
        <f t="shared" ca="1" si="21"/>
        <v>0</v>
      </c>
      <c r="TE21" s="48">
        <f t="shared" ca="1" si="21"/>
        <v>0</v>
      </c>
      <c r="TF21" s="48">
        <f t="shared" ca="1" si="21"/>
        <v>0</v>
      </c>
      <c r="TG21" s="48">
        <f t="shared" ca="1" si="21"/>
        <v>0</v>
      </c>
      <c r="TH21" s="48">
        <f t="shared" ca="1" si="21"/>
        <v>0</v>
      </c>
      <c r="TI21" s="48">
        <f t="shared" ca="1" si="21"/>
        <v>0</v>
      </c>
      <c r="TJ21" s="48">
        <f t="shared" ca="1" si="21"/>
        <v>0</v>
      </c>
      <c r="TK21" s="48">
        <f t="shared" ca="1" si="21"/>
        <v>0</v>
      </c>
      <c r="TL21" s="48">
        <f t="shared" ca="1" si="21"/>
        <v>0</v>
      </c>
      <c r="TM21" s="48">
        <f t="shared" ca="1" si="21"/>
        <v>0</v>
      </c>
      <c r="TN21" s="48">
        <f t="shared" ca="1" si="21"/>
        <v>0</v>
      </c>
      <c r="TO21" s="48">
        <f t="shared" ca="1" si="21"/>
        <v>0</v>
      </c>
      <c r="TP21" s="48">
        <f t="shared" ca="1" si="21"/>
        <v>0</v>
      </c>
      <c r="TQ21" s="48">
        <f t="shared" ca="1" si="21"/>
        <v>0</v>
      </c>
      <c r="TR21" s="48">
        <f t="shared" ca="1" si="21"/>
        <v>0</v>
      </c>
      <c r="TS21" s="48">
        <f t="shared" ca="1" si="21"/>
        <v>0</v>
      </c>
      <c r="TT21" s="48">
        <f t="shared" ca="1" si="21"/>
        <v>0</v>
      </c>
      <c r="TU21" s="48">
        <f t="shared" ca="1" si="21"/>
        <v>0</v>
      </c>
      <c r="TV21" s="48">
        <f t="shared" ca="1" si="21"/>
        <v>0</v>
      </c>
      <c r="TW21" s="48">
        <f t="shared" ca="1" si="21"/>
        <v>0</v>
      </c>
      <c r="TX21" s="48">
        <f t="shared" ca="1" si="21"/>
        <v>0</v>
      </c>
      <c r="TY21" s="48">
        <f t="shared" ca="1" si="21"/>
        <v>0</v>
      </c>
      <c r="TZ21" s="48">
        <f t="shared" ca="1" si="21"/>
        <v>0</v>
      </c>
      <c r="UA21" s="48">
        <f t="shared" ca="1" si="21"/>
        <v>0</v>
      </c>
      <c r="UB21" s="48">
        <f t="shared" ca="1" si="21"/>
        <v>0</v>
      </c>
      <c r="UC21" s="48">
        <f t="shared" ca="1" si="21"/>
        <v>0</v>
      </c>
      <c r="UD21" s="48">
        <f t="shared" ca="1" si="21"/>
        <v>0</v>
      </c>
      <c r="UE21" s="48">
        <f t="shared" ca="1" si="21"/>
        <v>0</v>
      </c>
      <c r="UF21" s="48">
        <f t="shared" ca="1" si="21"/>
        <v>0</v>
      </c>
      <c r="UG21" s="48">
        <f t="shared" ca="1" si="21"/>
        <v>0</v>
      </c>
      <c r="UH21" s="48">
        <f t="shared" ca="1" si="21"/>
        <v>0</v>
      </c>
      <c r="UI21" s="48">
        <f t="shared" ca="1" si="21"/>
        <v>0</v>
      </c>
      <c r="UJ21" s="48">
        <f t="shared" ca="1" si="21"/>
        <v>0</v>
      </c>
      <c r="UK21" s="48">
        <f t="shared" ca="1" si="21"/>
        <v>0</v>
      </c>
      <c r="UL21" s="48">
        <f t="shared" ca="1" si="21"/>
        <v>0</v>
      </c>
      <c r="UM21" s="48">
        <f t="shared" ref="UM21:WX21" ca="1" si="22">IF($D21=0,0,(UM11*$D11+UM12*$D12)/$D21)</f>
        <v>0</v>
      </c>
      <c r="UN21" s="48">
        <f t="shared" ca="1" si="22"/>
        <v>0</v>
      </c>
      <c r="UO21" s="48">
        <f t="shared" ca="1" si="22"/>
        <v>0</v>
      </c>
      <c r="UP21" s="48">
        <f t="shared" ca="1" si="22"/>
        <v>0</v>
      </c>
      <c r="UQ21" s="48">
        <f t="shared" ca="1" si="22"/>
        <v>0</v>
      </c>
      <c r="UR21" s="48">
        <f t="shared" ca="1" si="22"/>
        <v>0</v>
      </c>
      <c r="US21" s="48">
        <f t="shared" ca="1" si="22"/>
        <v>0</v>
      </c>
      <c r="UT21" s="48">
        <f t="shared" ca="1" si="22"/>
        <v>0</v>
      </c>
      <c r="UU21" s="48">
        <f t="shared" ca="1" si="22"/>
        <v>0</v>
      </c>
      <c r="UV21" s="48">
        <f t="shared" ca="1" si="22"/>
        <v>0</v>
      </c>
      <c r="UW21" s="48">
        <f t="shared" ca="1" si="22"/>
        <v>0</v>
      </c>
      <c r="UX21" s="48">
        <f t="shared" ca="1" si="22"/>
        <v>0</v>
      </c>
      <c r="UY21" s="48">
        <f t="shared" ca="1" si="22"/>
        <v>0</v>
      </c>
      <c r="UZ21" s="48">
        <f t="shared" ca="1" si="22"/>
        <v>0</v>
      </c>
      <c r="VA21" s="48">
        <f t="shared" ca="1" si="22"/>
        <v>0</v>
      </c>
      <c r="VB21" s="48">
        <f t="shared" ca="1" si="22"/>
        <v>0</v>
      </c>
      <c r="VC21" s="48">
        <f t="shared" ca="1" si="22"/>
        <v>0</v>
      </c>
      <c r="VD21" s="48">
        <f t="shared" ca="1" si="22"/>
        <v>0</v>
      </c>
      <c r="VE21" s="48">
        <f t="shared" ca="1" si="22"/>
        <v>0</v>
      </c>
      <c r="VF21" s="48">
        <f t="shared" ca="1" si="22"/>
        <v>0</v>
      </c>
      <c r="VG21" s="48">
        <f t="shared" ca="1" si="22"/>
        <v>0</v>
      </c>
      <c r="VH21" s="48">
        <f t="shared" ca="1" si="22"/>
        <v>0</v>
      </c>
      <c r="VI21" s="48">
        <f t="shared" ca="1" si="22"/>
        <v>0</v>
      </c>
      <c r="VJ21" s="48">
        <f t="shared" ca="1" si="22"/>
        <v>0</v>
      </c>
      <c r="VK21" s="48">
        <f t="shared" ca="1" si="22"/>
        <v>0</v>
      </c>
      <c r="VL21" s="48">
        <f t="shared" ca="1" si="22"/>
        <v>0</v>
      </c>
      <c r="VM21" s="48">
        <f t="shared" ca="1" si="22"/>
        <v>0</v>
      </c>
      <c r="VN21" s="48">
        <f t="shared" ca="1" si="22"/>
        <v>0</v>
      </c>
      <c r="VO21" s="48">
        <f t="shared" ca="1" si="22"/>
        <v>0</v>
      </c>
      <c r="VP21" s="48">
        <f t="shared" ca="1" si="22"/>
        <v>0</v>
      </c>
      <c r="VQ21" s="48">
        <f t="shared" ca="1" si="22"/>
        <v>0</v>
      </c>
      <c r="VR21" s="48">
        <f t="shared" ca="1" si="22"/>
        <v>0</v>
      </c>
      <c r="VS21" s="48">
        <f t="shared" ca="1" si="22"/>
        <v>0</v>
      </c>
      <c r="VT21" s="48">
        <f t="shared" ca="1" si="22"/>
        <v>0</v>
      </c>
      <c r="VU21" s="48">
        <f t="shared" ca="1" si="22"/>
        <v>0</v>
      </c>
      <c r="VV21" s="48">
        <f t="shared" ca="1" si="22"/>
        <v>0</v>
      </c>
      <c r="VW21" s="48">
        <f t="shared" ca="1" si="22"/>
        <v>0</v>
      </c>
      <c r="VX21" s="48">
        <f t="shared" ca="1" si="22"/>
        <v>0</v>
      </c>
      <c r="VY21" s="48">
        <f t="shared" ca="1" si="22"/>
        <v>0</v>
      </c>
      <c r="VZ21" s="48">
        <f t="shared" ca="1" si="22"/>
        <v>0</v>
      </c>
      <c r="WA21" s="48">
        <f t="shared" ca="1" si="22"/>
        <v>0</v>
      </c>
      <c r="WB21" s="48">
        <f t="shared" ca="1" si="22"/>
        <v>0</v>
      </c>
      <c r="WC21" s="48">
        <f t="shared" ca="1" si="22"/>
        <v>0</v>
      </c>
      <c r="WD21" s="48">
        <f t="shared" ca="1" si="22"/>
        <v>0</v>
      </c>
      <c r="WE21" s="48">
        <f t="shared" ca="1" si="22"/>
        <v>0</v>
      </c>
      <c r="WF21" s="48">
        <f t="shared" ca="1" si="22"/>
        <v>0</v>
      </c>
      <c r="WG21" s="48">
        <f t="shared" ca="1" si="22"/>
        <v>0</v>
      </c>
      <c r="WH21" s="48">
        <f t="shared" ca="1" si="22"/>
        <v>0</v>
      </c>
      <c r="WI21" s="48">
        <f t="shared" ca="1" si="22"/>
        <v>0</v>
      </c>
      <c r="WJ21" s="48">
        <f t="shared" ca="1" si="22"/>
        <v>0</v>
      </c>
      <c r="WK21" s="48">
        <f t="shared" ca="1" si="22"/>
        <v>0</v>
      </c>
      <c r="WL21" s="48">
        <f t="shared" ca="1" si="22"/>
        <v>0</v>
      </c>
      <c r="WM21" s="48">
        <f t="shared" ca="1" si="22"/>
        <v>0</v>
      </c>
      <c r="WN21" s="48">
        <f t="shared" ca="1" si="22"/>
        <v>0</v>
      </c>
      <c r="WO21" s="48">
        <f t="shared" ca="1" si="22"/>
        <v>0</v>
      </c>
      <c r="WP21" s="48">
        <f t="shared" ca="1" si="22"/>
        <v>0</v>
      </c>
      <c r="WQ21" s="48">
        <f t="shared" ca="1" si="22"/>
        <v>0</v>
      </c>
      <c r="WR21" s="48">
        <f t="shared" ca="1" si="22"/>
        <v>0</v>
      </c>
      <c r="WS21" s="48">
        <f t="shared" ca="1" si="22"/>
        <v>0</v>
      </c>
      <c r="WT21" s="48">
        <f t="shared" ca="1" si="22"/>
        <v>0</v>
      </c>
      <c r="WU21" s="48">
        <f t="shared" ca="1" si="22"/>
        <v>0</v>
      </c>
      <c r="WV21" s="48">
        <f t="shared" ca="1" si="22"/>
        <v>0</v>
      </c>
      <c r="WW21" s="48">
        <f t="shared" ca="1" si="22"/>
        <v>0</v>
      </c>
      <c r="WX21" s="48">
        <f t="shared" ca="1" si="22"/>
        <v>0</v>
      </c>
      <c r="WY21" s="48">
        <f t="shared" ref="WY21:YE21" ca="1" si="23">IF($D21=0,0,(WY11*$D11+WY12*$D12)/$D21)</f>
        <v>0</v>
      </c>
      <c r="WZ21" s="48">
        <f t="shared" ca="1" si="23"/>
        <v>0</v>
      </c>
      <c r="XA21" s="48">
        <f t="shared" ca="1" si="23"/>
        <v>0</v>
      </c>
      <c r="XB21" s="48">
        <f t="shared" ca="1" si="23"/>
        <v>0</v>
      </c>
      <c r="XC21" s="48">
        <f t="shared" ca="1" si="23"/>
        <v>0</v>
      </c>
      <c r="XD21" s="48">
        <f t="shared" ca="1" si="23"/>
        <v>0</v>
      </c>
      <c r="XE21" s="48">
        <f t="shared" ca="1" si="23"/>
        <v>0</v>
      </c>
      <c r="XF21" s="48">
        <f t="shared" ca="1" si="23"/>
        <v>0</v>
      </c>
      <c r="XG21" s="48">
        <f t="shared" ca="1" si="23"/>
        <v>0</v>
      </c>
      <c r="XH21" s="48">
        <f t="shared" ca="1" si="23"/>
        <v>0</v>
      </c>
      <c r="XI21" s="48">
        <f t="shared" ca="1" si="23"/>
        <v>0</v>
      </c>
      <c r="XJ21" s="48">
        <f t="shared" ca="1" si="23"/>
        <v>0</v>
      </c>
      <c r="XK21" s="48">
        <f t="shared" ca="1" si="23"/>
        <v>0</v>
      </c>
      <c r="XL21" s="48">
        <f t="shared" ca="1" si="23"/>
        <v>0</v>
      </c>
      <c r="XM21" s="48">
        <f t="shared" ca="1" si="23"/>
        <v>0</v>
      </c>
      <c r="XN21" s="48">
        <f t="shared" ca="1" si="23"/>
        <v>0</v>
      </c>
      <c r="XO21" s="48">
        <f t="shared" ca="1" si="23"/>
        <v>0</v>
      </c>
      <c r="XP21" s="48">
        <f t="shared" ca="1" si="23"/>
        <v>0</v>
      </c>
      <c r="XQ21" s="48">
        <f t="shared" ca="1" si="23"/>
        <v>0</v>
      </c>
      <c r="XR21" s="48">
        <f t="shared" ca="1" si="23"/>
        <v>0</v>
      </c>
      <c r="XS21" s="48">
        <f t="shared" ca="1" si="23"/>
        <v>0</v>
      </c>
      <c r="XT21" s="48">
        <f t="shared" ca="1" si="23"/>
        <v>0</v>
      </c>
      <c r="XU21" s="48">
        <f t="shared" ca="1" si="23"/>
        <v>0</v>
      </c>
      <c r="XV21" s="48">
        <f t="shared" ca="1" si="23"/>
        <v>0</v>
      </c>
      <c r="XW21" s="48">
        <f t="shared" ca="1" si="23"/>
        <v>0</v>
      </c>
      <c r="XX21" s="48">
        <f t="shared" ca="1" si="23"/>
        <v>0</v>
      </c>
      <c r="XY21" s="48">
        <f t="shared" ca="1" si="23"/>
        <v>0</v>
      </c>
      <c r="XZ21" s="48">
        <f t="shared" ca="1" si="23"/>
        <v>0</v>
      </c>
      <c r="YA21" s="48">
        <f t="shared" ca="1" si="23"/>
        <v>0</v>
      </c>
      <c r="YB21" s="48">
        <f t="shared" ca="1" si="23"/>
        <v>0</v>
      </c>
      <c r="YC21" s="48">
        <f t="shared" ca="1" si="23"/>
        <v>0</v>
      </c>
      <c r="YD21" s="48">
        <f t="shared" ca="1" si="23"/>
        <v>0</v>
      </c>
      <c r="YE21" s="48">
        <f t="shared" ca="1" si="23"/>
        <v>0</v>
      </c>
      <c r="YF21" s="56"/>
      <c r="YG21" s="57"/>
    </row>
    <row r="22" spans="1:657" s="3" customFormat="1" ht="15" customHeight="1" x14ac:dyDescent="0.25">
      <c r="A22" s="50"/>
      <c r="B22" s="51" t="s">
        <v>752</v>
      </c>
      <c r="C22" s="51"/>
      <c r="D22" s="131">
        <f ca="1">SUM(D13:D19)</f>
        <v>0</v>
      </c>
      <c r="E22" s="51"/>
      <c r="F22" s="51"/>
      <c r="G22" s="51"/>
      <c r="H22" s="51"/>
      <c r="I22" s="48">
        <f ca="1">IF($D22=0,0,(I13*$D13+I14*$D14+I15*$D15+I16*$D16+I17*$D17+I18*$D18+I19*$D19)/$D22)</f>
        <v>0</v>
      </c>
      <c r="J22" s="53"/>
      <c r="K22" s="48">
        <f ca="1">IF($D22=0,0,(K13*$D13+K14*$D14+K15*$D15+K16*$D16+K17*$D17+K18*$D18+K19*$D19)/$D22)</f>
        <v>0</v>
      </c>
      <c r="L22" s="48"/>
      <c r="M22" s="48">
        <f ca="1">IF($D22=0,0,(M13*$D13+M14*$D14+M15*$D15+M16*$D16+M17*$D17+M18*$D18+M19*$D19)/$D22)</f>
        <v>0</v>
      </c>
      <c r="N22" s="48"/>
      <c r="O22" s="48">
        <f ca="1">IF($D22=0,0,(O13*$D13+O14*$D14+O15*$D15+O16*$D16+O17*$D17+O18*$D18+O19*$D19)/$D22)</f>
        <v>0</v>
      </c>
      <c r="P22" s="48"/>
      <c r="Q22" s="48">
        <f t="shared" ref="Q22:AQ22" ca="1" si="24">IF($D22=0,0,(Q13*$D13+Q14*$D14+Q15*$D15+Q16*$D16+Q17*$D17+Q18*$D18+Q19*$D19)/$D22)</f>
        <v>0</v>
      </c>
      <c r="R22" s="48">
        <f t="shared" ca="1" si="24"/>
        <v>0</v>
      </c>
      <c r="S22" s="48">
        <f t="shared" ca="1" si="24"/>
        <v>0</v>
      </c>
      <c r="T22" s="48">
        <f t="shared" ca="1" si="24"/>
        <v>0</v>
      </c>
      <c r="U22" s="48">
        <f t="shared" ca="1" si="24"/>
        <v>0</v>
      </c>
      <c r="V22" s="48">
        <f t="shared" ca="1" si="24"/>
        <v>0</v>
      </c>
      <c r="W22" s="48">
        <f t="shared" ca="1" si="24"/>
        <v>0</v>
      </c>
      <c r="X22" s="48">
        <f t="shared" ca="1" si="24"/>
        <v>0</v>
      </c>
      <c r="Y22" s="48">
        <f t="shared" ca="1" si="24"/>
        <v>0</v>
      </c>
      <c r="Z22" s="48">
        <f t="shared" ca="1" si="24"/>
        <v>0</v>
      </c>
      <c r="AA22" s="48">
        <f t="shared" ca="1" si="24"/>
        <v>0</v>
      </c>
      <c r="AB22" s="48">
        <f t="shared" ca="1" si="24"/>
        <v>0</v>
      </c>
      <c r="AC22" s="48">
        <f t="shared" ca="1" si="24"/>
        <v>0</v>
      </c>
      <c r="AD22" s="48">
        <f t="shared" ca="1" si="24"/>
        <v>0</v>
      </c>
      <c r="AE22" s="48">
        <f t="shared" ca="1" si="24"/>
        <v>0</v>
      </c>
      <c r="AF22" s="48">
        <f t="shared" ca="1" si="24"/>
        <v>0</v>
      </c>
      <c r="AG22" s="48">
        <f t="shared" ca="1" si="24"/>
        <v>0</v>
      </c>
      <c r="AH22" s="48">
        <f t="shared" ca="1" si="24"/>
        <v>0</v>
      </c>
      <c r="AI22" s="48">
        <f t="shared" ca="1" si="24"/>
        <v>0</v>
      </c>
      <c r="AJ22" s="48">
        <f t="shared" ca="1" si="24"/>
        <v>0</v>
      </c>
      <c r="AK22" s="48">
        <f t="shared" ca="1" si="24"/>
        <v>0</v>
      </c>
      <c r="AL22" s="48">
        <f t="shared" ca="1" si="24"/>
        <v>0</v>
      </c>
      <c r="AM22" s="48">
        <f t="shared" ca="1" si="24"/>
        <v>0</v>
      </c>
      <c r="AN22" s="48">
        <f t="shared" ca="1" si="24"/>
        <v>0</v>
      </c>
      <c r="AO22" s="48">
        <f t="shared" ca="1" si="24"/>
        <v>0</v>
      </c>
      <c r="AP22" s="48">
        <f t="shared" ca="1" si="24"/>
        <v>0</v>
      </c>
      <c r="AQ22" s="48">
        <f t="shared" ca="1" si="24"/>
        <v>0</v>
      </c>
      <c r="AR22" s="54"/>
      <c r="AS22" s="54"/>
      <c r="AT22" s="55"/>
      <c r="AU22" s="55"/>
      <c r="AV22" s="55"/>
      <c r="AW22" s="55"/>
      <c r="AX22" s="48">
        <f t="shared" ref="AX22:BC22" ca="1" si="25">IF($D22=0,0,(AX13*$D13+AX14*$D14+AX15*$D15+AX16*$D16+AX17*$D17+AX18*$D18+AX19*$D19)/$D22)</f>
        <v>0</v>
      </c>
      <c r="AY22" s="48">
        <f t="shared" ca="1" si="25"/>
        <v>0</v>
      </c>
      <c r="AZ22" s="48">
        <f t="shared" ca="1" si="25"/>
        <v>0</v>
      </c>
      <c r="BA22" s="48">
        <f t="shared" ca="1" si="25"/>
        <v>0</v>
      </c>
      <c r="BB22" s="48">
        <f t="shared" ca="1" si="25"/>
        <v>0</v>
      </c>
      <c r="BC22" s="48">
        <f t="shared" ca="1" si="25"/>
        <v>0</v>
      </c>
      <c r="BD22" s="55"/>
      <c r="BE22" s="55"/>
      <c r="BF22" s="48">
        <f t="shared" ref="BF22:BK22" ca="1" si="26">IF($D22=0,0,(BF13*$D13+BF14*$D14+BF15*$D15+BF16*$D16+BF17*$D17+BF18*$D18+BF19*$D19)/$D22)</f>
        <v>0</v>
      </c>
      <c r="BG22" s="48">
        <f t="shared" ca="1" si="26"/>
        <v>0</v>
      </c>
      <c r="BH22" s="48">
        <f t="shared" ca="1" si="26"/>
        <v>0</v>
      </c>
      <c r="BI22" s="48">
        <f t="shared" ca="1" si="26"/>
        <v>0</v>
      </c>
      <c r="BJ22" s="48">
        <f t="shared" ca="1" si="26"/>
        <v>0</v>
      </c>
      <c r="BK22" s="48">
        <f t="shared" ca="1" si="26"/>
        <v>0</v>
      </c>
      <c r="BL22" s="55"/>
      <c r="BM22" s="48">
        <f ca="1">IF($D22=0,0,(BM13*$D13+BM14*$D14+BM15*$D15+BM16*$D16+BM17*$D17+BM18*$D18+BM19*$D19)/$D22)</f>
        <v>0</v>
      </c>
      <c r="BN22" s="55"/>
      <c r="BO22" s="48"/>
      <c r="BP22" s="48"/>
      <c r="BQ22" s="48">
        <f ca="1">IF($D22=0,0,(BQ13*$D13+BQ14*$D14+BQ15*$D15+BQ16*$D16+BQ17*$D17+BQ18*$D18+BQ19*$D19)/$D22)</f>
        <v>0</v>
      </c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>
        <f t="shared" ref="CK22:DC22" ca="1" si="27">IF($D22=0,0,(CK13*$D13+CK14*$D14+CK15*$D15+CK16*$D16+CK17*$D17+CK18*$D18+CK19*$D19)/$D22)</f>
        <v>0</v>
      </c>
      <c r="CL22" s="48">
        <f t="shared" ca="1" si="27"/>
        <v>0</v>
      </c>
      <c r="CM22" s="48">
        <f t="shared" ca="1" si="27"/>
        <v>0</v>
      </c>
      <c r="CN22" s="48">
        <f t="shared" ca="1" si="27"/>
        <v>0</v>
      </c>
      <c r="CO22" s="48">
        <f t="shared" ca="1" si="27"/>
        <v>0</v>
      </c>
      <c r="CP22" s="48">
        <f t="shared" ca="1" si="27"/>
        <v>0</v>
      </c>
      <c r="CQ22" s="48">
        <f t="shared" ca="1" si="27"/>
        <v>0</v>
      </c>
      <c r="CR22" s="48">
        <f t="shared" ca="1" si="27"/>
        <v>0</v>
      </c>
      <c r="CS22" s="48">
        <f t="shared" ca="1" si="27"/>
        <v>0</v>
      </c>
      <c r="CT22" s="48">
        <f t="shared" ca="1" si="27"/>
        <v>0</v>
      </c>
      <c r="CU22" s="48">
        <f t="shared" ca="1" si="27"/>
        <v>0</v>
      </c>
      <c r="CV22" s="48">
        <f t="shared" ca="1" si="27"/>
        <v>0</v>
      </c>
      <c r="CW22" s="48">
        <f t="shared" ca="1" si="27"/>
        <v>0</v>
      </c>
      <c r="CX22" s="48">
        <f t="shared" ca="1" si="27"/>
        <v>0</v>
      </c>
      <c r="CY22" s="48">
        <f t="shared" ca="1" si="27"/>
        <v>0</v>
      </c>
      <c r="CZ22" s="48">
        <f t="shared" ca="1" si="27"/>
        <v>0</v>
      </c>
      <c r="DA22" s="48">
        <f t="shared" ca="1" si="27"/>
        <v>0</v>
      </c>
      <c r="DB22" s="48">
        <f t="shared" ca="1" si="27"/>
        <v>0</v>
      </c>
      <c r="DC22" s="48">
        <f t="shared" ca="1" si="27"/>
        <v>0</v>
      </c>
      <c r="DD22" s="48"/>
      <c r="DE22" s="48">
        <f ca="1">IF($D22=0,0,(DE13*$D13+DE14*$D14+DE15*$D15+DE16*$D16+DE17*$D17+DE18*$D18+DE19*$D19)/$D22)</f>
        <v>0</v>
      </c>
      <c r="DF22" s="48"/>
      <c r="DG22" s="48">
        <f t="shared" ref="DG22:FR22" ca="1" si="28">IF($D22=0,0,(DG13*$D13+DG14*$D14+DG15*$D15+DG16*$D16+DG17*$D17+DG18*$D18+DG19*$D19)/$D22)</f>
        <v>0</v>
      </c>
      <c r="DH22" s="48">
        <f t="shared" ca="1" si="28"/>
        <v>0</v>
      </c>
      <c r="DI22" s="48">
        <f t="shared" ca="1" si="28"/>
        <v>0</v>
      </c>
      <c r="DJ22" s="48">
        <f t="shared" ca="1" si="28"/>
        <v>0</v>
      </c>
      <c r="DK22" s="48">
        <f t="shared" ca="1" si="28"/>
        <v>0</v>
      </c>
      <c r="DL22" s="48">
        <f t="shared" ca="1" si="28"/>
        <v>0</v>
      </c>
      <c r="DM22" s="48">
        <f t="shared" ca="1" si="28"/>
        <v>0</v>
      </c>
      <c r="DN22" s="48">
        <f t="shared" ca="1" si="28"/>
        <v>0</v>
      </c>
      <c r="DO22" s="48">
        <f t="shared" ca="1" si="28"/>
        <v>0</v>
      </c>
      <c r="DP22" s="48">
        <f t="shared" ca="1" si="28"/>
        <v>0</v>
      </c>
      <c r="DQ22" s="48">
        <f t="shared" ca="1" si="28"/>
        <v>0</v>
      </c>
      <c r="DR22" s="48">
        <f t="shared" ca="1" si="28"/>
        <v>0</v>
      </c>
      <c r="DS22" s="48">
        <f t="shared" ca="1" si="28"/>
        <v>0</v>
      </c>
      <c r="DT22" s="48">
        <f t="shared" ca="1" si="28"/>
        <v>0</v>
      </c>
      <c r="DU22" s="48">
        <f t="shared" ca="1" si="28"/>
        <v>0</v>
      </c>
      <c r="DV22" s="48">
        <f t="shared" ca="1" si="28"/>
        <v>0</v>
      </c>
      <c r="DW22" s="48">
        <f t="shared" ca="1" si="28"/>
        <v>0</v>
      </c>
      <c r="DX22" s="48">
        <f t="shared" ca="1" si="28"/>
        <v>0</v>
      </c>
      <c r="DY22" s="48">
        <f t="shared" ca="1" si="28"/>
        <v>0</v>
      </c>
      <c r="DZ22" s="48">
        <f t="shared" ca="1" si="28"/>
        <v>0</v>
      </c>
      <c r="EA22" s="48">
        <f t="shared" ca="1" si="28"/>
        <v>0</v>
      </c>
      <c r="EB22" s="48">
        <f t="shared" ca="1" si="28"/>
        <v>0</v>
      </c>
      <c r="EC22" s="48">
        <f t="shared" ca="1" si="28"/>
        <v>0</v>
      </c>
      <c r="ED22" s="48">
        <f t="shared" ca="1" si="28"/>
        <v>0</v>
      </c>
      <c r="EE22" s="48">
        <f t="shared" ca="1" si="28"/>
        <v>0</v>
      </c>
      <c r="EF22" s="48">
        <f t="shared" ca="1" si="28"/>
        <v>0</v>
      </c>
      <c r="EG22" s="48">
        <f t="shared" ca="1" si="28"/>
        <v>0</v>
      </c>
      <c r="EH22" s="48">
        <f t="shared" ca="1" si="28"/>
        <v>0</v>
      </c>
      <c r="EI22" s="48">
        <f t="shared" ca="1" si="28"/>
        <v>0</v>
      </c>
      <c r="EJ22" s="48">
        <f t="shared" ca="1" si="28"/>
        <v>0</v>
      </c>
      <c r="EK22" s="48">
        <f t="shared" ca="1" si="28"/>
        <v>0</v>
      </c>
      <c r="EL22" s="48">
        <f t="shared" ca="1" si="28"/>
        <v>0</v>
      </c>
      <c r="EM22" s="48">
        <f t="shared" ca="1" si="28"/>
        <v>0</v>
      </c>
      <c r="EN22" s="48">
        <f t="shared" ca="1" si="28"/>
        <v>0</v>
      </c>
      <c r="EO22" s="48">
        <f t="shared" ca="1" si="28"/>
        <v>0</v>
      </c>
      <c r="EP22" s="48">
        <f t="shared" ca="1" si="28"/>
        <v>0</v>
      </c>
      <c r="EQ22" s="48">
        <f t="shared" ca="1" si="28"/>
        <v>0</v>
      </c>
      <c r="ER22" s="48">
        <f t="shared" ca="1" si="28"/>
        <v>0</v>
      </c>
      <c r="ES22" s="48">
        <f t="shared" ca="1" si="28"/>
        <v>0</v>
      </c>
      <c r="ET22" s="48">
        <f t="shared" ca="1" si="28"/>
        <v>0</v>
      </c>
      <c r="EU22" s="48">
        <f t="shared" ca="1" si="28"/>
        <v>0</v>
      </c>
      <c r="EV22" s="48">
        <f t="shared" ca="1" si="28"/>
        <v>0</v>
      </c>
      <c r="EW22" s="48">
        <f t="shared" ca="1" si="28"/>
        <v>0</v>
      </c>
      <c r="EX22" s="48">
        <f t="shared" ca="1" si="28"/>
        <v>0</v>
      </c>
      <c r="EY22" s="48">
        <f t="shared" ca="1" si="28"/>
        <v>0</v>
      </c>
      <c r="EZ22" s="48">
        <f t="shared" ca="1" si="28"/>
        <v>0</v>
      </c>
      <c r="FA22" s="48">
        <f t="shared" ca="1" si="28"/>
        <v>0</v>
      </c>
      <c r="FB22" s="48">
        <f t="shared" ca="1" si="28"/>
        <v>0</v>
      </c>
      <c r="FC22" s="48">
        <f t="shared" ca="1" si="28"/>
        <v>0</v>
      </c>
      <c r="FD22" s="48">
        <f t="shared" ca="1" si="28"/>
        <v>0</v>
      </c>
      <c r="FE22" s="48">
        <f t="shared" ca="1" si="28"/>
        <v>0</v>
      </c>
      <c r="FF22" s="48">
        <f t="shared" ca="1" si="28"/>
        <v>0</v>
      </c>
      <c r="FG22" s="48">
        <f t="shared" ca="1" si="28"/>
        <v>0</v>
      </c>
      <c r="FH22" s="48">
        <f t="shared" ca="1" si="28"/>
        <v>0</v>
      </c>
      <c r="FI22" s="48">
        <f t="shared" ca="1" si="28"/>
        <v>0</v>
      </c>
      <c r="FJ22" s="48">
        <f t="shared" ca="1" si="28"/>
        <v>0</v>
      </c>
      <c r="FK22" s="48">
        <f t="shared" ca="1" si="28"/>
        <v>0</v>
      </c>
      <c r="FL22" s="48">
        <f t="shared" ca="1" si="28"/>
        <v>0</v>
      </c>
      <c r="FM22" s="48">
        <f t="shared" ca="1" si="28"/>
        <v>0</v>
      </c>
      <c r="FN22" s="48">
        <f t="shared" ca="1" si="28"/>
        <v>0</v>
      </c>
      <c r="FO22" s="48">
        <f t="shared" ca="1" si="28"/>
        <v>0</v>
      </c>
      <c r="FP22" s="48">
        <f t="shared" ca="1" si="28"/>
        <v>0</v>
      </c>
      <c r="FQ22" s="48">
        <f t="shared" ca="1" si="28"/>
        <v>0</v>
      </c>
      <c r="FR22" s="48">
        <f t="shared" ca="1" si="28"/>
        <v>0</v>
      </c>
      <c r="FS22" s="48">
        <f t="shared" ref="FS22:ID22" ca="1" si="29">IF($D22=0,0,(FS13*$D13+FS14*$D14+FS15*$D15+FS16*$D16+FS17*$D17+FS18*$D18+FS19*$D19)/$D22)</f>
        <v>0</v>
      </c>
      <c r="FT22" s="48">
        <f t="shared" ca="1" si="29"/>
        <v>0</v>
      </c>
      <c r="FU22" s="48">
        <f t="shared" ca="1" si="29"/>
        <v>0</v>
      </c>
      <c r="FV22" s="48">
        <f t="shared" ca="1" si="29"/>
        <v>0</v>
      </c>
      <c r="FW22" s="48">
        <f t="shared" ca="1" si="29"/>
        <v>0</v>
      </c>
      <c r="FX22" s="48">
        <f t="shared" ca="1" si="29"/>
        <v>0</v>
      </c>
      <c r="FY22" s="48">
        <f t="shared" ca="1" si="29"/>
        <v>0</v>
      </c>
      <c r="FZ22" s="48">
        <f t="shared" ca="1" si="29"/>
        <v>0</v>
      </c>
      <c r="GA22" s="48">
        <f t="shared" ca="1" si="29"/>
        <v>0</v>
      </c>
      <c r="GB22" s="48">
        <f t="shared" ca="1" si="29"/>
        <v>0</v>
      </c>
      <c r="GC22" s="48">
        <f t="shared" ca="1" si="29"/>
        <v>0</v>
      </c>
      <c r="GD22" s="48">
        <f t="shared" ca="1" si="29"/>
        <v>0</v>
      </c>
      <c r="GE22" s="48">
        <f t="shared" ca="1" si="29"/>
        <v>0</v>
      </c>
      <c r="GF22" s="48">
        <f t="shared" ca="1" si="29"/>
        <v>0</v>
      </c>
      <c r="GG22" s="48">
        <f t="shared" ca="1" si="29"/>
        <v>0</v>
      </c>
      <c r="GH22" s="48">
        <f t="shared" ca="1" si="29"/>
        <v>0</v>
      </c>
      <c r="GI22" s="48">
        <f t="shared" ca="1" si="29"/>
        <v>0</v>
      </c>
      <c r="GJ22" s="48">
        <f t="shared" ca="1" si="29"/>
        <v>0</v>
      </c>
      <c r="GK22" s="48">
        <f t="shared" ca="1" si="29"/>
        <v>0</v>
      </c>
      <c r="GL22" s="48">
        <f t="shared" ca="1" si="29"/>
        <v>0</v>
      </c>
      <c r="GM22" s="48">
        <f t="shared" ca="1" si="29"/>
        <v>0</v>
      </c>
      <c r="GN22" s="48">
        <f t="shared" ca="1" si="29"/>
        <v>0</v>
      </c>
      <c r="GO22" s="48">
        <f t="shared" ca="1" si="29"/>
        <v>0</v>
      </c>
      <c r="GP22" s="48">
        <f t="shared" ca="1" si="29"/>
        <v>0</v>
      </c>
      <c r="GQ22" s="48">
        <f t="shared" ca="1" si="29"/>
        <v>0</v>
      </c>
      <c r="GR22" s="48">
        <f t="shared" ca="1" si="29"/>
        <v>0</v>
      </c>
      <c r="GS22" s="48">
        <f t="shared" ca="1" si="29"/>
        <v>0</v>
      </c>
      <c r="GT22" s="48">
        <f t="shared" ca="1" si="29"/>
        <v>0</v>
      </c>
      <c r="GU22" s="48">
        <f t="shared" ca="1" si="29"/>
        <v>0</v>
      </c>
      <c r="GV22" s="48">
        <f t="shared" ca="1" si="29"/>
        <v>0</v>
      </c>
      <c r="GW22" s="48">
        <f t="shared" ca="1" si="29"/>
        <v>0</v>
      </c>
      <c r="GX22" s="48">
        <f t="shared" ca="1" si="29"/>
        <v>0</v>
      </c>
      <c r="GY22" s="48">
        <f t="shared" ca="1" si="29"/>
        <v>0</v>
      </c>
      <c r="GZ22" s="48">
        <f t="shared" ca="1" si="29"/>
        <v>0</v>
      </c>
      <c r="HA22" s="48">
        <f t="shared" ca="1" si="29"/>
        <v>0</v>
      </c>
      <c r="HB22" s="48">
        <f t="shared" ca="1" si="29"/>
        <v>0</v>
      </c>
      <c r="HC22" s="48">
        <f t="shared" ca="1" si="29"/>
        <v>0</v>
      </c>
      <c r="HD22" s="48">
        <f t="shared" ca="1" si="29"/>
        <v>0</v>
      </c>
      <c r="HE22" s="48">
        <f t="shared" ca="1" si="29"/>
        <v>0</v>
      </c>
      <c r="HF22" s="48">
        <f t="shared" ca="1" si="29"/>
        <v>0</v>
      </c>
      <c r="HG22" s="48">
        <f t="shared" ca="1" si="29"/>
        <v>0</v>
      </c>
      <c r="HH22" s="48">
        <f t="shared" ca="1" si="29"/>
        <v>0</v>
      </c>
      <c r="HI22" s="48">
        <f t="shared" ca="1" si="29"/>
        <v>0</v>
      </c>
      <c r="HJ22" s="48">
        <f t="shared" ca="1" si="29"/>
        <v>0</v>
      </c>
      <c r="HK22" s="48">
        <f t="shared" ca="1" si="29"/>
        <v>0</v>
      </c>
      <c r="HL22" s="48">
        <f t="shared" ca="1" si="29"/>
        <v>0</v>
      </c>
      <c r="HM22" s="48">
        <f t="shared" ca="1" si="29"/>
        <v>0</v>
      </c>
      <c r="HN22" s="48">
        <f t="shared" ca="1" si="29"/>
        <v>0</v>
      </c>
      <c r="HO22" s="48">
        <f t="shared" ca="1" si="29"/>
        <v>0</v>
      </c>
      <c r="HP22" s="48">
        <f t="shared" ca="1" si="29"/>
        <v>0</v>
      </c>
      <c r="HQ22" s="48">
        <f t="shared" ca="1" si="29"/>
        <v>0</v>
      </c>
      <c r="HR22" s="48">
        <f t="shared" ca="1" si="29"/>
        <v>0</v>
      </c>
      <c r="HS22" s="48">
        <f t="shared" ca="1" si="29"/>
        <v>0</v>
      </c>
      <c r="HT22" s="48">
        <f t="shared" ca="1" si="29"/>
        <v>0</v>
      </c>
      <c r="HU22" s="48">
        <f t="shared" ca="1" si="29"/>
        <v>0</v>
      </c>
      <c r="HV22" s="48">
        <f t="shared" ca="1" si="29"/>
        <v>0</v>
      </c>
      <c r="HW22" s="48">
        <f t="shared" ca="1" si="29"/>
        <v>0</v>
      </c>
      <c r="HX22" s="48">
        <f t="shared" ca="1" si="29"/>
        <v>0</v>
      </c>
      <c r="HY22" s="48">
        <f t="shared" ca="1" si="29"/>
        <v>0</v>
      </c>
      <c r="HZ22" s="48">
        <f t="shared" ca="1" si="29"/>
        <v>0</v>
      </c>
      <c r="IA22" s="48">
        <f t="shared" ca="1" si="29"/>
        <v>0</v>
      </c>
      <c r="IB22" s="48">
        <f t="shared" ca="1" si="29"/>
        <v>0</v>
      </c>
      <c r="IC22" s="48">
        <f t="shared" ca="1" si="29"/>
        <v>0</v>
      </c>
      <c r="ID22" s="48">
        <f t="shared" ca="1" si="29"/>
        <v>0</v>
      </c>
      <c r="IE22" s="48">
        <f t="shared" ref="IE22:KP22" ca="1" si="30">IF($D22=0,0,(IE13*$D13+IE14*$D14+IE15*$D15+IE16*$D16+IE17*$D17+IE18*$D18+IE19*$D19)/$D22)</f>
        <v>0</v>
      </c>
      <c r="IF22" s="48">
        <f t="shared" ca="1" si="30"/>
        <v>0</v>
      </c>
      <c r="IG22" s="48">
        <f t="shared" ca="1" si="30"/>
        <v>0</v>
      </c>
      <c r="IH22" s="48">
        <f t="shared" ca="1" si="30"/>
        <v>0</v>
      </c>
      <c r="II22" s="48">
        <f t="shared" ca="1" si="30"/>
        <v>0</v>
      </c>
      <c r="IJ22" s="48">
        <f t="shared" ca="1" si="30"/>
        <v>0</v>
      </c>
      <c r="IK22" s="48">
        <f t="shared" ca="1" si="30"/>
        <v>0</v>
      </c>
      <c r="IL22" s="48">
        <f t="shared" ca="1" si="30"/>
        <v>0</v>
      </c>
      <c r="IM22" s="48">
        <f t="shared" ca="1" si="30"/>
        <v>0</v>
      </c>
      <c r="IN22" s="48">
        <f t="shared" ca="1" si="30"/>
        <v>0</v>
      </c>
      <c r="IO22" s="48">
        <f t="shared" ca="1" si="30"/>
        <v>0</v>
      </c>
      <c r="IP22" s="48">
        <f t="shared" ca="1" si="30"/>
        <v>0</v>
      </c>
      <c r="IQ22" s="48">
        <f t="shared" ca="1" si="30"/>
        <v>0</v>
      </c>
      <c r="IR22" s="48">
        <f t="shared" ca="1" si="30"/>
        <v>0</v>
      </c>
      <c r="IS22" s="48">
        <f t="shared" ca="1" si="30"/>
        <v>0</v>
      </c>
      <c r="IT22" s="48">
        <f t="shared" ca="1" si="30"/>
        <v>0</v>
      </c>
      <c r="IU22" s="48">
        <f t="shared" ca="1" si="30"/>
        <v>0</v>
      </c>
      <c r="IV22" s="48">
        <f t="shared" ca="1" si="30"/>
        <v>0</v>
      </c>
      <c r="IW22" s="48">
        <f t="shared" ca="1" si="30"/>
        <v>0</v>
      </c>
      <c r="IX22" s="48">
        <f t="shared" ca="1" si="30"/>
        <v>0</v>
      </c>
      <c r="IY22" s="48">
        <f t="shared" ca="1" si="30"/>
        <v>0</v>
      </c>
      <c r="IZ22" s="48">
        <f t="shared" ca="1" si="30"/>
        <v>0</v>
      </c>
      <c r="JA22" s="48">
        <f t="shared" ca="1" si="30"/>
        <v>0</v>
      </c>
      <c r="JB22" s="48">
        <f t="shared" ca="1" si="30"/>
        <v>0</v>
      </c>
      <c r="JC22" s="48">
        <f t="shared" ca="1" si="30"/>
        <v>0</v>
      </c>
      <c r="JD22" s="48">
        <f t="shared" ca="1" si="30"/>
        <v>0</v>
      </c>
      <c r="JE22" s="48">
        <f t="shared" ca="1" si="30"/>
        <v>0</v>
      </c>
      <c r="JF22" s="48">
        <f t="shared" ca="1" si="30"/>
        <v>0</v>
      </c>
      <c r="JG22" s="48">
        <f t="shared" ca="1" si="30"/>
        <v>0</v>
      </c>
      <c r="JH22" s="48">
        <f t="shared" ca="1" si="30"/>
        <v>0</v>
      </c>
      <c r="JI22" s="48">
        <f t="shared" ca="1" si="30"/>
        <v>0</v>
      </c>
      <c r="JJ22" s="48">
        <f t="shared" ca="1" si="30"/>
        <v>0</v>
      </c>
      <c r="JK22" s="48">
        <f t="shared" ca="1" si="30"/>
        <v>0</v>
      </c>
      <c r="JL22" s="48">
        <f t="shared" ca="1" si="30"/>
        <v>0</v>
      </c>
      <c r="JM22" s="48">
        <f t="shared" ca="1" si="30"/>
        <v>0</v>
      </c>
      <c r="JN22" s="48">
        <f t="shared" ca="1" si="30"/>
        <v>0</v>
      </c>
      <c r="JO22" s="48">
        <f t="shared" ca="1" si="30"/>
        <v>0</v>
      </c>
      <c r="JP22" s="48">
        <f t="shared" ca="1" si="30"/>
        <v>0</v>
      </c>
      <c r="JQ22" s="48">
        <f t="shared" ca="1" si="30"/>
        <v>0</v>
      </c>
      <c r="JR22" s="48">
        <f t="shared" ca="1" si="30"/>
        <v>0</v>
      </c>
      <c r="JS22" s="48">
        <f t="shared" ca="1" si="30"/>
        <v>0</v>
      </c>
      <c r="JT22" s="48">
        <f t="shared" ca="1" si="30"/>
        <v>0</v>
      </c>
      <c r="JU22" s="48">
        <f t="shared" ca="1" si="30"/>
        <v>0</v>
      </c>
      <c r="JV22" s="48">
        <f t="shared" ca="1" si="30"/>
        <v>0</v>
      </c>
      <c r="JW22" s="48">
        <f t="shared" ca="1" si="30"/>
        <v>0</v>
      </c>
      <c r="JX22" s="48">
        <f t="shared" ca="1" si="30"/>
        <v>0</v>
      </c>
      <c r="JY22" s="48">
        <f t="shared" ca="1" si="30"/>
        <v>0</v>
      </c>
      <c r="JZ22" s="48">
        <f t="shared" ca="1" si="30"/>
        <v>0</v>
      </c>
      <c r="KA22" s="48">
        <f t="shared" ca="1" si="30"/>
        <v>0</v>
      </c>
      <c r="KB22" s="48">
        <f t="shared" ca="1" si="30"/>
        <v>0</v>
      </c>
      <c r="KC22" s="48">
        <f t="shared" ca="1" si="30"/>
        <v>0</v>
      </c>
      <c r="KD22" s="48">
        <f t="shared" ca="1" si="30"/>
        <v>0</v>
      </c>
      <c r="KE22" s="48">
        <f t="shared" ca="1" si="30"/>
        <v>0</v>
      </c>
      <c r="KF22" s="48">
        <f t="shared" ca="1" si="30"/>
        <v>0</v>
      </c>
      <c r="KG22" s="48">
        <f t="shared" ca="1" si="30"/>
        <v>0</v>
      </c>
      <c r="KH22" s="48">
        <f t="shared" ca="1" si="30"/>
        <v>0</v>
      </c>
      <c r="KI22" s="48">
        <f t="shared" ca="1" si="30"/>
        <v>0</v>
      </c>
      <c r="KJ22" s="48">
        <f t="shared" ca="1" si="30"/>
        <v>0</v>
      </c>
      <c r="KK22" s="48">
        <f t="shared" ca="1" si="30"/>
        <v>0</v>
      </c>
      <c r="KL22" s="48">
        <f t="shared" ca="1" si="30"/>
        <v>0</v>
      </c>
      <c r="KM22" s="48">
        <f t="shared" ca="1" si="30"/>
        <v>0</v>
      </c>
      <c r="KN22" s="48">
        <f t="shared" ca="1" si="30"/>
        <v>0</v>
      </c>
      <c r="KO22" s="48">
        <f t="shared" ca="1" si="30"/>
        <v>0</v>
      </c>
      <c r="KP22" s="48">
        <f t="shared" ca="1" si="30"/>
        <v>0</v>
      </c>
      <c r="KQ22" s="48">
        <f t="shared" ref="KQ22:NB22" ca="1" si="31">IF($D22=0,0,(KQ13*$D13+KQ14*$D14+KQ15*$D15+KQ16*$D16+KQ17*$D17+KQ18*$D18+KQ19*$D19)/$D22)</f>
        <v>0</v>
      </c>
      <c r="KR22" s="48">
        <f t="shared" ca="1" si="31"/>
        <v>0</v>
      </c>
      <c r="KS22" s="48">
        <f t="shared" ca="1" si="31"/>
        <v>0</v>
      </c>
      <c r="KT22" s="48">
        <f t="shared" ca="1" si="31"/>
        <v>0</v>
      </c>
      <c r="KU22" s="48">
        <f t="shared" ca="1" si="31"/>
        <v>0</v>
      </c>
      <c r="KV22" s="48">
        <f t="shared" ca="1" si="31"/>
        <v>0</v>
      </c>
      <c r="KW22" s="48">
        <f t="shared" ca="1" si="31"/>
        <v>0</v>
      </c>
      <c r="KX22" s="48">
        <f t="shared" ca="1" si="31"/>
        <v>0</v>
      </c>
      <c r="KY22" s="48">
        <f t="shared" ca="1" si="31"/>
        <v>0</v>
      </c>
      <c r="KZ22" s="48">
        <f t="shared" ca="1" si="31"/>
        <v>0</v>
      </c>
      <c r="LA22" s="48">
        <f t="shared" ca="1" si="31"/>
        <v>0</v>
      </c>
      <c r="LB22" s="48">
        <f t="shared" ca="1" si="31"/>
        <v>0</v>
      </c>
      <c r="LC22" s="48">
        <f t="shared" ca="1" si="31"/>
        <v>0</v>
      </c>
      <c r="LD22" s="48">
        <f t="shared" ca="1" si="31"/>
        <v>0</v>
      </c>
      <c r="LE22" s="48">
        <f t="shared" ca="1" si="31"/>
        <v>0</v>
      </c>
      <c r="LF22" s="48">
        <f t="shared" ca="1" si="31"/>
        <v>0</v>
      </c>
      <c r="LG22" s="48">
        <f t="shared" ca="1" si="31"/>
        <v>0</v>
      </c>
      <c r="LH22" s="48">
        <f t="shared" ca="1" si="31"/>
        <v>0</v>
      </c>
      <c r="LI22" s="48">
        <f t="shared" ca="1" si="31"/>
        <v>0</v>
      </c>
      <c r="LJ22" s="48">
        <f t="shared" ca="1" si="31"/>
        <v>0</v>
      </c>
      <c r="LK22" s="48">
        <f t="shared" ca="1" si="31"/>
        <v>0</v>
      </c>
      <c r="LL22" s="48">
        <f t="shared" ca="1" si="31"/>
        <v>0</v>
      </c>
      <c r="LM22" s="48">
        <f t="shared" ca="1" si="31"/>
        <v>0</v>
      </c>
      <c r="LN22" s="48">
        <f t="shared" ca="1" si="31"/>
        <v>0</v>
      </c>
      <c r="LO22" s="48">
        <f t="shared" ca="1" si="31"/>
        <v>0</v>
      </c>
      <c r="LP22" s="48">
        <f t="shared" ca="1" si="31"/>
        <v>0</v>
      </c>
      <c r="LQ22" s="48">
        <f t="shared" ca="1" si="31"/>
        <v>0</v>
      </c>
      <c r="LR22" s="48">
        <f t="shared" ca="1" si="31"/>
        <v>0</v>
      </c>
      <c r="LS22" s="48">
        <f t="shared" ca="1" si="31"/>
        <v>0</v>
      </c>
      <c r="LT22" s="48">
        <f t="shared" ca="1" si="31"/>
        <v>0</v>
      </c>
      <c r="LU22" s="48">
        <f t="shared" ca="1" si="31"/>
        <v>0</v>
      </c>
      <c r="LV22" s="48">
        <f t="shared" ca="1" si="31"/>
        <v>0</v>
      </c>
      <c r="LW22" s="48">
        <f t="shared" ca="1" si="31"/>
        <v>0</v>
      </c>
      <c r="LX22" s="48">
        <f t="shared" ca="1" si="31"/>
        <v>0</v>
      </c>
      <c r="LY22" s="48">
        <f t="shared" ca="1" si="31"/>
        <v>0</v>
      </c>
      <c r="LZ22" s="48">
        <f t="shared" ca="1" si="31"/>
        <v>0</v>
      </c>
      <c r="MA22" s="48">
        <f t="shared" ca="1" si="31"/>
        <v>0</v>
      </c>
      <c r="MB22" s="48">
        <f t="shared" ca="1" si="31"/>
        <v>0</v>
      </c>
      <c r="MC22" s="48">
        <f t="shared" ca="1" si="31"/>
        <v>0</v>
      </c>
      <c r="MD22" s="48">
        <f t="shared" ca="1" si="31"/>
        <v>0</v>
      </c>
      <c r="ME22" s="48">
        <f t="shared" ca="1" si="31"/>
        <v>0</v>
      </c>
      <c r="MF22" s="48">
        <f t="shared" ca="1" si="31"/>
        <v>0</v>
      </c>
      <c r="MG22" s="48">
        <f t="shared" ca="1" si="31"/>
        <v>0</v>
      </c>
      <c r="MH22" s="48">
        <f t="shared" ca="1" si="31"/>
        <v>0</v>
      </c>
      <c r="MI22" s="48">
        <f t="shared" ca="1" si="31"/>
        <v>0</v>
      </c>
      <c r="MJ22" s="48">
        <f t="shared" ca="1" si="31"/>
        <v>0</v>
      </c>
      <c r="MK22" s="48">
        <f t="shared" ca="1" si="31"/>
        <v>0</v>
      </c>
      <c r="ML22" s="48">
        <f t="shared" ca="1" si="31"/>
        <v>0</v>
      </c>
      <c r="MM22" s="48">
        <f t="shared" ca="1" si="31"/>
        <v>0</v>
      </c>
      <c r="MN22" s="48">
        <f t="shared" ca="1" si="31"/>
        <v>0</v>
      </c>
      <c r="MO22" s="48">
        <f t="shared" ca="1" si="31"/>
        <v>0</v>
      </c>
      <c r="MP22" s="48">
        <f t="shared" ca="1" si="31"/>
        <v>0</v>
      </c>
      <c r="MQ22" s="48">
        <f t="shared" ca="1" si="31"/>
        <v>0</v>
      </c>
      <c r="MR22" s="48">
        <f t="shared" ca="1" si="31"/>
        <v>0</v>
      </c>
      <c r="MS22" s="48">
        <f t="shared" ca="1" si="31"/>
        <v>0</v>
      </c>
      <c r="MT22" s="48">
        <f t="shared" ca="1" si="31"/>
        <v>0</v>
      </c>
      <c r="MU22" s="48">
        <f t="shared" ca="1" si="31"/>
        <v>0</v>
      </c>
      <c r="MV22" s="48">
        <f t="shared" ca="1" si="31"/>
        <v>0</v>
      </c>
      <c r="MW22" s="48">
        <f t="shared" ca="1" si="31"/>
        <v>0</v>
      </c>
      <c r="MX22" s="48">
        <f t="shared" ca="1" si="31"/>
        <v>0</v>
      </c>
      <c r="MY22" s="48">
        <f t="shared" ca="1" si="31"/>
        <v>0</v>
      </c>
      <c r="MZ22" s="48">
        <f t="shared" ca="1" si="31"/>
        <v>0</v>
      </c>
      <c r="NA22" s="48">
        <f t="shared" ca="1" si="31"/>
        <v>0</v>
      </c>
      <c r="NB22" s="48">
        <f t="shared" ca="1" si="31"/>
        <v>0</v>
      </c>
      <c r="NC22" s="48">
        <f t="shared" ref="NC22:PN22" ca="1" si="32">IF($D22=0,0,(NC13*$D13+NC14*$D14+NC15*$D15+NC16*$D16+NC17*$D17+NC18*$D18+NC19*$D19)/$D22)</f>
        <v>0</v>
      </c>
      <c r="ND22" s="48">
        <f t="shared" ca="1" si="32"/>
        <v>0</v>
      </c>
      <c r="NE22" s="48">
        <f t="shared" ca="1" si="32"/>
        <v>0</v>
      </c>
      <c r="NF22" s="48">
        <f t="shared" ca="1" si="32"/>
        <v>0</v>
      </c>
      <c r="NG22" s="48">
        <f t="shared" ca="1" si="32"/>
        <v>0</v>
      </c>
      <c r="NH22" s="48">
        <f t="shared" ca="1" si="32"/>
        <v>0</v>
      </c>
      <c r="NI22" s="48">
        <f t="shared" ca="1" si="32"/>
        <v>0</v>
      </c>
      <c r="NJ22" s="48">
        <f t="shared" ca="1" si="32"/>
        <v>0</v>
      </c>
      <c r="NK22" s="48">
        <f t="shared" ca="1" si="32"/>
        <v>0</v>
      </c>
      <c r="NL22" s="48">
        <f t="shared" ca="1" si="32"/>
        <v>0</v>
      </c>
      <c r="NM22" s="48">
        <f t="shared" ca="1" si="32"/>
        <v>0</v>
      </c>
      <c r="NN22" s="48">
        <f t="shared" ca="1" si="32"/>
        <v>0</v>
      </c>
      <c r="NO22" s="48">
        <f t="shared" ca="1" si="32"/>
        <v>0</v>
      </c>
      <c r="NP22" s="48">
        <f t="shared" ca="1" si="32"/>
        <v>0</v>
      </c>
      <c r="NQ22" s="48">
        <f t="shared" ca="1" si="32"/>
        <v>0</v>
      </c>
      <c r="NR22" s="48">
        <f t="shared" ca="1" si="32"/>
        <v>0</v>
      </c>
      <c r="NS22" s="48">
        <f t="shared" ca="1" si="32"/>
        <v>0</v>
      </c>
      <c r="NT22" s="48">
        <f t="shared" ca="1" si="32"/>
        <v>0</v>
      </c>
      <c r="NU22" s="48">
        <f t="shared" ca="1" si="32"/>
        <v>0</v>
      </c>
      <c r="NV22" s="48">
        <f t="shared" ca="1" si="32"/>
        <v>0</v>
      </c>
      <c r="NW22" s="48">
        <f t="shared" ca="1" si="32"/>
        <v>0</v>
      </c>
      <c r="NX22" s="48">
        <f t="shared" ca="1" si="32"/>
        <v>0</v>
      </c>
      <c r="NY22" s="48">
        <f t="shared" ca="1" si="32"/>
        <v>0</v>
      </c>
      <c r="NZ22" s="48">
        <f t="shared" ca="1" si="32"/>
        <v>0</v>
      </c>
      <c r="OA22" s="48">
        <f t="shared" ca="1" si="32"/>
        <v>0</v>
      </c>
      <c r="OB22" s="48">
        <f t="shared" ca="1" si="32"/>
        <v>0</v>
      </c>
      <c r="OC22" s="48">
        <f t="shared" ca="1" si="32"/>
        <v>0</v>
      </c>
      <c r="OD22" s="48">
        <f t="shared" ca="1" si="32"/>
        <v>0</v>
      </c>
      <c r="OE22" s="48">
        <f t="shared" ca="1" si="32"/>
        <v>0</v>
      </c>
      <c r="OF22" s="48">
        <f t="shared" ca="1" si="32"/>
        <v>0</v>
      </c>
      <c r="OG22" s="48">
        <f t="shared" ca="1" si="32"/>
        <v>0</v>
      </c>
      <c r="OH22" s="48">
        <f t="shared" ca="1" si="32"/>
        <v>0</v>
      </c>
      <c r="OI22" s="48">
        <f t="shared" ca="1" si="32"/>
        <v>0</v>
      </c>
      <c r="OJ22" s="48">
        <f t="shared" ca="1" si="32"/>
        <v>0</v>
      </c>
      <c r="OK22" s="48">
        <f t="shared" ca="1" si="32"/>
        <v>0</v>
      </c>
      <c r="OL22" s="48">
        <f t="shared" ca="1" si="32"/>
        <v>0</v>
      </c>
      <c r="OM22" s="48">
        <f t="shared" ca="1" si="32"/>
        <v>0</v>
      </c>
      <c r="ON22" s="48">
        <f t="shared" ca="1" si="32"/>
        <v>0</v>
      </c>
      <c r="OO22" s="48">
        <f t="shared" ca="1" si="32"/>
        <v>0</v>
      </c>
      <c r="OP22" s="48">
        <f t="shared" ca="1" si="32"/>
        <v>0</v>
      </c>
      <c r="OQ22" s="48">
        <f t="shared" ca="1" si="32"/>
        <v>0</v>
      </c>
      <c r="OR22" s="48">
        <f t="shared" ca="1" si="32"/>
        <v>0</v>
      </c>
      <c r="OS22" s="48">
        <f t="shared" ca="1" si="32"/>
        <v>0</v>
      </c>
      <c r="OT22" s="48">
        <f t="shared" ca="1" si="32"/>
        <v>0</v>
      </c>
      <c r="OU22" s="48">
        <f t="shared" ca="1" si="32"/>
        <v>0</v>
      </c>
      <c r="OV22" s="48">
        <f t="shared" ca="1" si="32"/>
        <v>0</v>
      </c>
      <c r="OW22" s="48">
        <f t="shared" ca="1" si="32"/>
        <v>0</v>
      </c>
      <c r="OX22" s="48">
        <f t="shared" ca="1" si="32"/>
        <v>0</v>
      </c>
      <c r="OY22" s="48">
        <f t="shared" ca="1" si="32"/>
        <v>0</v>
      </c>
      <c r="OZ22" s="48">
        <f t="shared" ca="1" si="32"/>
        <v>0</v>
      </c>
      <c r="PA22" s="48">
        <f t="shared" ca="1" si="32"/>
        <v>0</v>
      </c>
      <c r="PB22" s="48">
        <f t="shared" ca="1" si="32"/>
        <v>0</v>
      </c>
      <c r="PC22" s="48">
        <f t="shared" ca="1" si="32"/>
        <v>0</v>
      </c>
      <c r="PD22" s="48">
        <f t="shared" ca="1" si="32"/>
        <v>0</v>
      </c>
      <c r="PE22" s="48">
        <f t="shared" ca="1" si="32"/>
        <v>0</v>
      </c>
      <c r="PF22" s="48">
        <f t="shared" ca="1" si="32"/>
        <v>0</v>
      </c>
      <c r="PG22" s="48">
        <f t="shared" ca="1" si="32"/>
        <v>0</v>
      </c>
      <c r="PH22" s="48">
        <f t="shared" ca="1" si="32"/>
        <v>0</v>
      </c>
      <c r="PI22" s="48">
        <f t="shared" ca="1" si="32"/>
        <v>0</v>
      </c>
      <c r="PJ22" s="48">
        <f t="shared" ca="1" si="32"/>
        <v>0</v>
      </c>
      <c r="PK22" s="48">
        <f t="shared" ca="1" si="32"/>
        <v>0</v>
      </c>
      <c r="PL22" s="48">
        <f t="shared" ca="1" si="32"/>
        <v>0</v>
      </c>
      <c r="PM22" s="48">
        <f t="shared" ca="1" si="32"/>
        <v>0</v>
      </c>
      <c r="PN22" s="48">
        <f t="shared" ca="1" si="32"/>
        <v>0</v>
      </c>
      <c r="PO22" s="48">
        <f t="shared" ref="PO22:RZ22" ca="1" si="33">IF($D22=0,0,(PO13*$D13+PO14*$D14+PO15*$D15+PO16*$D16+PO17*$D17+PO18*$D18+PO19*$D19)/$D22)</f>
        <v>0</v>
      </c>
      <c r="PP22" s="48">
        <f t="shared" ca="1" si="33"/>
        <v>0</v>
      </c>
      <c r="PQ22" s="48">
        <f t="shared" ca="1" si="33"/>
        <v>0</v>
      </c>
      <c r="PR22" s="48">
        <f t="shared" ca="1" si="33"/>
        <v>0</v>
      </c>
      <c r="PS22" s="48">
        <f t="shared" ca="1" si="33"/>
        <v>0</v>
      </c>
      <c r="PT22" s="48">
        <f t="shared" ca="1" si="33"/>
        <v>0</v>
      </c>
      <c r="PU22" s="48">
        <f t="shared" ca="1" si="33"/>
        <v>0</v>
      </c>
      <c r="PV22" s="48">
        <f t="shared" ca="1" si="33"/>
        <v>0</v>
      </c>
      <c r="PW22" s="48">
        <f t="shared" ca="1" si="33"/>
        <v>0</v>
      </c>
      <c r="PX22" s="48">
        <f t="shared" ca="1" si="33"/>
        <v>0</v>
      </c>
      <c r="PY22" s="48">
        <f t="shared" ca="1" si="33"/>
        <v>0</v>
      </c>
      <c r="PZ22" s="48">
        <f t="shared" ca="1" si="33"/>
        <v>0</v>
      </c>
      <c r="QA22" s="48">
        <f t="shared" ca="1" si="33"/>
        <v>0</v>
      </c>
      <c r="QB22" s="48">
        <f t="shared" ca="1" si="33"/>
        <v>0</v>
      </c>
      <c r="QC22" s="48">
        <f t="shared" ca="1" si="33"/>
        <v>0</v>
      </c>
      <c r="QD22" s="48">
        <f t="shared" ca="1" si="33"/>
        <v>0</v>
      </c>
      <c r="QE22" s="48">
        <f t="shared" ca="1" si="33"/>
        <v>0</v>
      </c>
      <c r="QF22" s="48">
        <f t="shared" ca="1" si="33"/>
        <v>0</v>
      </c>
      <c r="QG22" s="48">
        <f t="shared" ca="1" si="33"/>
        <v>0</v>
      </c>
      <c r="QH22" s="48">
        <f t="shared" ca="1" si="33"/>
        <v>0</v>
      </c>
      <c r="QI22" s="48">
        <f t="shared" ca="1" si="33"/>
        <v>0</v>
      </c>
      <c r="QJ22" s="48">
        <f t="shared" ca="1" si="33"/>
        <v>0</v>
      </c>
      <c r="QK22" s="48">
        <f t="shared" ca="1" si="33"/>
        <v>0</v>
      </c>
      <c r="QL22" s="48">
        <f t="shared" ca="1" si="33"/>
        <v>0</v>
      </c>
      <c r="QM22" s="48">
        <f t="shared" ca="1" si="33"/>
        <v>0</v>
      </c>
      <c r="QN22" s="48">
        <f t="shared" ca="1" si="33"/>
        <v>0</v>
      </c>
      <c r="QO22" s="48">
        <f t="shared" ca="1" si="33"/>
        <v>0</v>
      </c>
      <c r="QP22" s="48">
        <f t="shared" ca="1" si="33"/>
        <v>0</v>
      </c>
      <c r="QQ22" s="48">
        <f t="shared" ca="1" si="33"/>
        <v>0</v>
      </c>
      <c r="QR22" s="48">
        <f t="shared" ca="1" si="33"/>
        <v>0</v>
      </c>
      <c r="QS22" s="48">
        <f t="shared" ca="1" si="33"/>
        <v>0</v>
      </c>
      <c r="QT22" s="48">
        <f t="shared" ca="1" si="33"/>
        <v>0</v>
      </c>
      <c r="QU22" s="48">
        <f t="shared" ca="1" si="33"/>
        <v>0</v>
      </c>
      <c r="QV22" s="48">
        <f t="shared" ca="1" si="33"/>
        <v>0</v>
      </c>
      <c r="QW22" s="48">
        <f t="shared" ca="1" si="33"/>
        <v>0</v>
      </c>
      <c r="QX22" s="48">
        <f t="shared" ca="1" si="33"/>
        <v>0</v>
      </c>
      <c r="QY22" s="48">
        <f t="shared" ca="1" si="33"/>
        <v>0</v>
      </c>
      <c r="QZ22" s="48">
        <f t="shared" ca="1" si="33"/>
        <v>0</v>
      </c>
      <c r="RA22" s="48">
        <f t="shared" ca="1" si="33"/>
        <v>0</v>
      </c>
      <c r="RB22" s="48">
        <f t="shared" ca="1" si="33"/>
        <v>0</v>
      </c>
      <c r="RC22" s="48">
        <f t="shared" ca="1" si="33"/>
        <v>0</v>
      </c>
      <c r="RD22" s="48">
        <f t="shared" ca="1" si="33"/>
        <v>0</v>
      </c>
      <c r="RE22" s="48">
        <f t="shared" ca="1" si="33"/>
        <v>0</v>
      </c>
      <c r="RF22" s="48">
        <f t="shared" ca="1" si="33"/>
        <v>0</v>
      </c>
      <c r="RG22" s="48">
        <f t="shared" ca="1" si="33"/>
        <v>0</v>
      </c>
      <c r="RH22" s="48">
        <f t="shared" ca="1" si="33"/>
        <v>0</v>
      </c>
      <c r="RI22" s="48">
        <f t="shared" ca="1" si="33"/>
        <v>0</v>
      </c>
      <c r="RJ22" s="48">
        <f t="shared" ca="1" si="33"/>
        <v>0</v>
      </c>
      <c r="RK22" s="48">
        <f t="shared" ca="1" si="33"/>
        <v>0</v>
      </c>
      <c r="RL22" s="48">
        <f t="shared" ca="1" si="33"/>
        <v>0</v>
      </c>
      <c r="RM22" s="48">
        <f t="shared" ca="1" si="33"/>
        <v>0</v>
      </c>
      <c r="RN22" s="48">
        <f t="shared" ca="1" si="33"/>
        <v>0</v>
      </c>
      <c r="RO22" s="48">
        <f t="shared" ca="1" si="33"/>
        <v>0</v>
      </c>
      <c r="RP22" s="48">
        <f t="shared" ca="1" si="33"/>
        <v>0</v>
      </c>
      <c r="RQ22" s="48">
        <f t="shared" ca="1" si="33"/>
        <v>0</v>
      </c>
      <c r="RR22" s="48">
        <f t="shared" ca="1" si="33"/>
        <v>0</v>
      </c>
      <c r="RS22" s="48">
        <f t="shared" ca="1" si="33"/>
        <v>0</v>
      </c>
      <c r="RT22" s="48">
        <f t="shared" ca="1" si="33"/>
        <v>0</v>
      </c>
      <c r="RU22" s="48">
        <f t="shared" ca="1" si="33"/>
        <v>0</v>
      </c>
      <c r="RV22" s="48">
        <f t="shared" ca="1" si="33"/>
        <v>0</v>
      </c>
      <c r="RW22" s="48">
        <f t="shared" ca="1" si="33"/>
        <v>0</v>
      </c>
      <c r="RX22" s="48">
        <f t="shared" ca="1" si="33"/>
        <v>0</v>
      </c>
      <c r="RY22" s="48">
        <f t="shared" ca="1" si="33"/>
        <v>0</v>
      </c>
      <c r="RZ22" s="48">
        <f t="shared" ca="1" si="33"/>
        <v>0</v>
      </c>
      <c r="SA22" s="48">
        <f t="shared" ref="SA22:UL22" ca="1" si="34">IF($D22=0,0,(SA13*$D13+SA14*$D14+SA15*$D15+SA16*$D16+SA17*$D17+SA18*$D18+SA19*$D19)/$D22)</f>
        <v>0</v>
      </c>
      <c r="SB22" s="48">
        <f t="shared" ca="1" si="34"/>
        <v>0</v>
      </c>
      <c r="SC22" s="48">
        <f t="shared" ca="1" si="34"/>
        <v>0</v>
      </c>
      <c r="SD22" s="48">
        <f t="shared" ca="1" si="34"/>
        <v>0</v>
      </c>
      <c r="SE22" s="48">
        <f t="shared" ca="1" si="34"/>
        <v>0</v>
      </c>
      <c r="SF22" s="48">
        <f t="shared" ca="1" si="34"/>
        <v>0</v>
      </c>
      <c r="SG22" s="48">
        <f t="shared" ca="1" si="34"/>
        <v>0</v>
      </c>
      <c r="SH22" s="48">
        <f t="shared" ca="1" si="34"/>
        <v>0</v>
      </c>
      <c r="SI22" s="48">
        <f t="shared" ca="1" si="34"/>
        <v>0</v>
      </c>
      <c r="SJ22" s="48">
        <f t="shared" ca="1" si="34"/>
        <v>0</v>
      </c>
      <c r="SK22" s="48">
        <f t="shared" ca="1" si="34"/>
        <v>0</v>
      </c>
      <c r="SL22" s="48">
        <f t="shared" ca="1" si="34"/>
        <v>0</v>
      </c>
      <c r="SM22" s="48">
        <f t="shared" ca="1" si="34"/>
        <v>0</v>
      </c>
      <c r="SN22" s="48">
        <f t="shared" ca="1" si="34"/>
        <v>0</v>
      </c>
      <c r="SO22" s="48">
        <f t="shared" ca="1" si="34"/>
        <v>0</v>
      </c>
      <c r="SP22" s="48">
        <f t="shared" ca="1" si="34"/>
        <v>0</v>
      </c>
      <c r="SQ22" s="48">
        <f t="shared" ca="1" si="34"/>
        <v>0</v>
      </c>
      <c r="SR22" s="48">
        <f t="shared" ca="1" si="34"/>
        <v>0</v>
      </c>
      <c r="SS22" s="48">
        <f t="shared" ca="1" si="34"/>
        <v>0</v>
      </c>
      <c r="ST22" s="48">
        <f t="shared" ca="1" si="34"/>
        <v>0</v>
      </c>
      <c r="SU22" s="48">
        <f t="shared" ca="1" si="34"/>
        <v>0</v>
      </c>
      <c r="SV22" s="48">
        <f t="shared" ca="1" si="34"/>
        <v>0</v>
      </c>
      <c r="SW22" s="48">
        <f t="shared" ca="1" si="34"/>
        <v>0</v>
      </c>
      <c r="SX22" s="48">
        <f t="shared" ca="1" si="34"/>
        <v>0</v>
      </c>
      <c r="SY22" s="48">
        <f t="shared" ca="1" si="34"/>
        <v>0</v>
      </c>
      <c r="SZ22" s="48">
        <f t="shared" ca="1" si="34"/>
        <v>0</v>
      </c>
      <c r="TA22" s="48">
        <f t="shared" ca="1" si="34"/>
        <v>0</v>
      </c>
      <c r="TB22" s="48">
        <f t="shared" ca="1" si="34"/>
        <v>0</v>
      </c>
      <c r="TC22" s="48">
        <f t="shared" ca="1" si="34"/>
        <v>0</v>
      </c>
      <c r="TD22" s="48">
        <f t="shared" ca="1" si="34"/>
        <v>0</v>
      </c>
      <c r="TE22" s="48">
        <f t="shared" ca="1" si="34"/>
        <v>0</v>
      </c>
      <c r="TF22" s="48">
        <f t="shared" ca="1" si="34"/>
        <v>0</v>
      </c>
      <c r="TG22" s="48">
        <f t="shared" ca="1" si="34"/>
        <v>0</v>
      </c>
      <c r="TH22" s="48">
        <f t="shared" ca="1" si="34"/>
        <v>0</v>
      </c>
      <c r="TI22" s="48">
        <f t="shared" ca="1" si="34"/>
        <v>0</v>
      </c>
      <c r="TJ22" s="48">
        <f t="shared" ca="1" si="34"/>
        <v>0</v>
      </c>
      <c r="TK22" s="48">
        <f t="shared" ca="1" si="34"/>
        <v>0</v>
      </c>
      <c r="TL22" s="48">
        <f t="shared" ca="1" si="34"/>
        <v>0</v>
      </c>
      <c r="TM22" s="48">
        <f t="shared" ca="1" si="34"/>
        <v>0</v>
      </c>
      <c r="TN22" s="48">
        <f t="shared" ca="1" si="34"/>
        <v>0</v>
      </c>
      <c r="TO22" s="48">
        <f t="shared" ca="1" si="34"/>
        <v>0</v>
      </c>
      <c r="TP22" s="48">
        <f t="shared" ca="1" si="34"/>
        <v>0</v>
      </c>
      <c r="TQ22" s="48">
        <f t="shared" ca="1" si="34"/>
        <v>0</v>
      </c>
      <c r="TR22" s="48">
        <f t="shared" ca="1" si="34"/>
        <v>0</v>
      </c>
      <c r="TS22" s="48">
        <f t="shared" ca="1" si="34"/>
        <v>0</v>
      </c>
      <c r="TT22" s="48">
        <f t="shared" ca="1" si="34"/>
        <v>0</v>
      </c>
      <c r="TU22" s="48">
        <f t="shared" ca="1" si="34"/>
        <v>0</v>
      </c>
      <c r="TV22" s="48">
        <f t="shared" ca="1" si="34"/>
        <v>0</v>
      </c>
      <c r="TW22" s="48">
        <f t="shared" ca="1" si="34"/>
        <v>0</v>
      </c>
      <c r="TX22" s="48">
        <f t="shared" ca="1" si="34"/>
        <v>0</v>
      </c>
      <c r="TY22" s="48">
        <f t="shared" ca="1" si="34"/>
        <v>0</v>
      </c>
      <c r="TZ22" s="48">
        <f t="shared" ca="1" si="34"/>
        <v>0</v>
      </c>
      <c r="UA22" s="48">
        <f t="shared" ca="1" si="34"/>
        <v>0</v>
      </c>
      <c r="UB22" s="48">
        <f t="shared" ca="1" si="34"/>
        <v>0</v>
      </c>
      <c r="UC22" s="48">
        <f t="shared" ca="1" si="34"/>
        <v>0</v>
      </c>
      <c r="UD22" s="48">
        <f t="shared" ca="1" si="34"/>
        <v>0</v>
      </c>
      <c r="UE22" s="48">
        <f t="shared" ca="1" si="34"/>
        <v>0</v>
      </c>
      <c r="UF22" s="48">
        <f t="shared" ca="1" si="34"/>
        <v>0</v>
      </c>
      <c r="UG22" s="48">
        <f t="shared" ca="1" si="34"/>
        <v>0</v>
      </c>
      <c r="UH22" s="48">
        <f t="shared" ca="1" si="34"/>
        <v>0</v>
      </c>
      <c r="UI22" s="48">
        <f t="shared" ca="1" si="34"/>
        <v>0</v>
      </c>
      <c r="UJ22" s="48">
        <f t="shared" ca="1" si="34"/>
        <v>0</v>
      </c>
      <c r="UK22" s="48">
        <f t="shared" ca="1" si="34"/>
        <v>0</v>
      </c>
      <c r="UL22" s="48">
        <f t="shared" ca="1" si="34"/>
        <v>0</v>
      </c>
      <c r="UM22" s="48">
        <f t="shared" ref="UM22:WX22" ca="1" si="35">IF($D22=0,0,(UM13*$D13+UM14*$D14+UM15*$D15+UM16*$D16+UM17*$D17+UM18*$D18+UM19*$D19)/$D22)</f>
        <v>0</v>
      </c>
      <c r="UN22" s="48">
        <f t="shared" ca="1" si="35"/>
        <v>0</v>
      </c>
      <c r="UO22" s="48">
        <f t="shared" ca="1" si="35"/>
        <v>0</v>
      </c>
      <c r="UP22" s="48">
        <f t="shared" ca="1" si="35"/>
        <v>0</v>
      </c>
      <c r="UQ22" s="48">
        <f t="shared" ca="1" si="35"/>
        <v>0</v>
      </c>
      <c r="UR22" s="48">
        <f t="shared" ca="1" si="35"/>
        <v>0</v>
      </c>
      <c r="US22" s="48">
        <f t="shared" ca="1" si="35"/>
        <v>0</v>
      </c>
      <c r="UT22" s="48">
        <f t="shared" ca="1" si="35"/>
        <v>0</v>
      </c>
      <c r="UU22" s="48">
        <f t="shared" ca="1" si="35"/>
        <v>0</v>
      </c>
      <c r="UV22" s="48">
        <f t="shared" ca="1" si="35"/>
        <v>0</v>
      </c>
      <c r="UW22" s="48">
        <f t="shared" ca="1" si="35"/>
        <v>0</v>
      </c>
      <c r="UX22" s="48">
        <f t="shared" ca="1" si="35"/>
        <v>0</v>
      </c>
      <c r="UY22" s="48">
        <f t="shared" ca="1" si="35"/>
        <v>0</v>
      </c>
      <c r="UZ22" s="48">
        <f t="shared" ca="1" si="35"/>
        <v>0</v>
      </c>
      <c r="VA22" s="48">
        <f t="shared" ca="1" si="35"/>
        <v>0</v>
      </c>
      <c r="VB22" s="48">
        <f t="shared" ca="1" si="35"/>
        <v>0</v>
      </c>
      <c r="VC22" s="48">
        <f t="shared" ca="1" si="35"/>
        <v>0</v>
      </c>
      <c r="VD22" s="48">
        <f t="shared" ca="1" si="35"/>
        <v>0</v>
      </c>
      <c r="VE22" s="48">
        <f t="shared" ca="1" si="35"/>
        <v>0</v>
      </c>
      <c r="VF22" s="48">
        <f t="shared" ca="1" si="35"/>
        <v>0</v>
      </c>
      <c r="VG22" s="48">
        <f t="shared" ca="1" si="35"/>
        <v>0</v>
      </c>
      <c r="VH22" s="48">
        <f t="shared" ca="1" si="35"/>
        <v>0</v>
      </c>
      <c r="VI22" s="48">
        <f t="shared" ca="1" si="35"/>
        <v>0</v>
      </c>
      <c r="VJ22" s="48">
        <f t="shared" ca="1" si="35"/>
        <v>0</v>
      </c>
      <c r="VK22" s="48">
        <f t="shared" ca="1" si="35"/>
        <v>0</v>
      </c>
      <c r="VL22" s="48">
        <f t="shared" ca="1" si="35"/>
        <v>0</v>
      </c>
      <c r="VM22" s="48">
        <f t="shared" ca="1" si="35"/>
        <v>0</v>
      </c>
      <c r="VN22" s="48">
        <f t="shared" ca="1" si="35"/>
        <v>0</v>
      </c>
      <c r="VO22" s="48">
        <f t="shared" ca="1" si="35"/>
        <v>0</v>
      </c>
      <c r="VP22" s="48">
        <f t="shared" ca="1" si="35"/>
        <v>0</v>
      </c>
      <c r="VQ22" s="48">
        <f t="shared" ca="1" si="35"/>
        <v>0</v>
      </c>
      <c r="VR22" s="48">
        <f t="shared" ca="1" si="35"/>
        <v>0</v>
      </c>
      <c r="VS22" s="48">
        <f t="shared" ca="1" si="35"/>
        <v>0</v>
      </c>
      <c r="VT22" s="48">
        <f t="shared" ca="1" si="35"/>
        <v>0</v>
      </c>
      <c r="VU22" s="48">
        <f t="shared" ca="1" si="35"/>
        <v>0</v>
      </c>
      <c r="VV22" s="48">
        <f t="shared" ca="1" si="35"/>
        <v>0</v>
      </c>
      <c r="VW22" s="48">
        <f t="shared" ca="1" si="35"/>
        <v>0</v>
      </c>
      <c r="VX22" s="48">
        <f t="shared" ca="1" si="35"/>
        <v>0</v>
      </c>
      <c r="VY22" s="48">
        <f t="shared" ca="1" si="35"/>
        <v>0</v>
      </c>
      <c r="VZ22" s="48">
        <f t="shared" ca="1" si="35"/>
        <v>0</v>
      </c>
      <c r="WA22" s="48">
        <f t="shared" ca="1" si="35"/>
        <v>0</v>
      </c>
      <c r="WB22" s="48">
        <f t="shared" ca="1" si="35"/>
        <v>0</v>
      </c>
      <c r="WC22" s="48">
        <f t="shared" ca="1" si="35"/>
        <v>0</v>
      </c>
      <c r="WD22" s="48">
        <f t="shared" ca="1" si="35"/>
        <v>0</v>
      </c>
      <c r="WE22" s="48">
        <f t="shared" ca="1" si="35"/>
        <v>0</v>
      </c>
      <c r="WF22" s="48">
        <f t="shared" ca="1" si="35"/>
        <v>0</v>
      </c>
      <c r="WG22" s="48">
        <f t="shared" ca="1" si="35"/>
        <v>0</v>
      </c>
      <c r="WH22" s="48">
        <f t="shared" ca="1" si="35"/>
        <v>0</v>
      </c>
      <c r="WI22" s="48">
        <f t="shared" ca="1" si="35"/>
        <v>0</v>
      </c>
      <c r="WJ22" s="48">
        <f t="shared" ca="1" si="35"/>
        <v>0</v>
      </c>
      <c r="WK22" s="48">
        <f t="shared" ca="1" si="35"/>
        <v>0</v>
      </c>
      <c r="WL22" s="48">
        <f t="shared" ca="1" si="35"/>
        <v>0</v>
      </c>
      <c r="WM22" s="48">
        <f t="shared" ca="1" si="35"/>
        <v>0</v>
      </c>
      <c r="WN22" s="48">
        <f t="shared" ca="1" si="35"/>
        <v>0</v>
      </c>
      <c r="WO22" s="48">
        <f t="shared" ca="1" si="35"/>
        <v>0</v>
      </c>
      <c r="WP22" s="48">
        <f t="shared" ca="1" si="35"/>
        <v>0</v>
      </c>
      <c r="WQ22" s="48">
        <f t="shared" ca="1" si="35"/>
        <v>0</v>
      </c>
      <c r="WR22" s="48">
        <f t="shared" ca="1" si="35"/>
        <v>0</v>
      </c>
      <c r="WS22" s="48">
        <f t="shared" ca="1" si="35"/>
        <v>0</v>
      </c>
      <c r="WT22" s="48">
        <f t="shared" ca="1" si="35"/>
        <v>0</v>
      </c>
      <c r="WU22" s="48">
        <f t="shared" ca="1" si="35"/>
        <v>0</v>
      </c>
      <c r="WV22" s="48">
        <f t="shared" ca="1" si="35"/>
        <v>0</v>
      </c>
      <c r="WW22" s="48">
        <f t="shared" ca="1" si="35"/>
        <v>0</v>
      </c>
      <c r="WX22" s="48">
        <f t="shared" ca="1" si="35"/>
        <v>0</v>
      </c>
      <c r="WY22" s="48">
        <f t="shared" ref="WY22:YE22" ca="1" si="36">IF($D22=0,0,(WY13*$D13+WY14*$D14+WY15*$D15+WY16*$D16+WY17*$D17+WY18*$D18+WY19*$D19)/$D22)</f>
        <v>0</v>
      </c>
      <c r="WZ22" s="48">
        <f t="shared" ca="1" si="36"/>
        <v>0</v>
      </c>
      <c r="XA22" s="48">
        <f t="shared" ca="1" si="36"/>
        <v>0</v>
      </c>
      <c r="XB22" s="48">
        <f t="shared" ca="1" si="36"/>
        <v>0</v>
      </c>
      <c r="XC22" s="48">
        <f t="shared" ca="1" si="36"/>
        <v>0</v>
      </c>
      <c r="XD22" s="48">
        <f t="shared" ca="1" si="36"/>
        <v>0</v>
      </c>
      <c r="XE22" s="48">
        <f t="shared" ca="1" si="36"/>
        <v>0</v>
      </c>
      <c r="XF22" s="48">
        <f t="shared" ca="1" si="36"/>
        <v>0</v>
      </c>
      <c r="XG22" s="48">
        <f t="shared" ca="1" si="36"/>
        <v>0</v>
      </c>
      <c r="XH22" s="48">
        <f t="shared" ca="1" si="36"/>
        <v>0</v>
      </c>
      <c r="XI22" s="48">
        <f t="shared" ca="1" si="36"/>
        <v>0</v>
      </c>
      <c r="XJ22" s="48">
        <f t="shared" ca="1" si="36"/>
        <v>0</v>
      </c>
      <c r="XK22" s="48">
        <f t="shared" ca="1" si="36"/>
        <v>0</v>
      </c>
      <c r="XL22" s="48">
        <f t="shared" ca="1" si="36"/>
        <v>0</v>
      </c>
      <c r="XM22" s="48">
        <f t="shared" ca="1" si="36"/>
        <v>0</v>
      </c>
      <c r="XN22" s="48">
        <f t="shared" ca="1" si="36"/>
        <v>0</v>
      </c>
      <c r="XO22" s="48">
        <f t="shared" ca="1" si="36"/>
        <v>0</v>
      </c>
      <c r="XP22" s="48">
        <f t="shared" ca="1" si="36"/>
        <v>0</v>
      </c>
      <c r="XQ22" s="48">
        <f t="shared" ca="1" si="36"/>
        <v>0</v>
      </c>
      <c r="XR22" s="48">
        <f t="shared" ca="1" si="36"/>
        <v>0</v>
      </c>
      <c r="XS22" s="48">
        <f t="shared" ca="1" si="36"/>
        <v>0</v>
      </c>
      <c r="XT22" s="48">
        <f t="shared" ca="1" si="36"/>
        <v>0</v>
      </c>
      <c r="XU22" s="48">
        <f t="shared" ca="1" si="36"/>
        <v>0</v>
      </c>
      <c r="XV22" s="48">
        <f t="shared" ca="1" si="36"/>
        <v>0</v>
      </c>
      <c r="XW22" s="48">
        <f t="shared" ca="1" si="36"/>
        <v>0</v>
      </c>
      <c r="XX22" s="48">
        <f t="shared" ca="1" si="36"/>
        <v>0</v>
      </c>
      <c r="XY22" s="48">
        <f t="shared" ca="1" si="36"/>
        <v>0</v>
      </c>
      <c r="XZ22" s="48">
        <f t="shared" ca="1" si="36"/>
        <v>0</v>
      </c>
      <c r="YA22" s="48">
        <f t="shared" ca="1" si="36"/>
        <v>0</v>
      </c>
      <c r="YB22" s="48">
        <f t="shared" ca="1" si="36"/>
        <v>0</v>
      </c>
      <c r="YC22" s="48">
        <f t="shared" ca="1" si="36"/>
        <v>0</v>
      </c>
      <c r="YD22" s="48">
        <f t="shared" ca="1" si="36"/>
        <v>0</v>
      </c>
      <c r="YE22" s="48">
        <f t="shared" ca="1" si="36"/>
        <v>0</v>
      </c>
      <c r="YF22" s="56"/>
      <c r="YG22" s="57"/>
    </row>
    <row r="23" spans="1:657" s="65" customFormat="1" ht="15" customHeight="1" x14ac:dyDescent="0.25">
      <c r="A23" s="58"/>
      <c r="B23" s="59" t="s">
        <v>753</v>
      </c>
      <c r="C23" s="59"/>
      <c r="D23" s="132">
        <f ca="1">D13+D14+D16+D17</f>
        <v>0</v>
      </c>
      <c r="E23" s="59"/>
      <c r="F23" s="59"/>
      <c r="G23" s="59"/>
      <c r="H23" s="59"/>
      <c r="I23" s="61">
        <f ca="1">IF($D23=0,0,(I13*$D13+I14*$D14+I16*$D16+I17*$D17)/$D23)</f>
        <v>0</v>
      </c>
      <c r="J23" s="62"/>
      <c r="K23" s="61">
        <f ca="1">IF($D23=0,0,(K13*$D13+K14*$D14+K16*$D16+K17*$D17)/$D23)</f>
        <v>0</v>
      </c>
      <c r="L23" s="61"/>
      <c r="M23" s="61">
        <f ca="1">IF($D23=0,0,(M13*$D13+M14*$D14+M16*$D16+M17*$D17)/$D23)</f>
        <v>0</v>
      </c>
      <c r="N23" s="61"/>
      <c r="O23" s="61">
        <f ca="1">IF($D23=0,0,(O13*$D13+O14*$D14+O16*$D16+O17*$D17)/$D23)</f>
        <v>0</v>
      </c>
      <c r="P23" s="61"/>
      <c r="Q23" s="61">
        <f t="shared" ref="Q23:AQ23" ca="1" si="37">IF($D23=0,0,(Q13*$D13+Q14*$D14+Q16*$D16+Q17*$D17)/$D23)</f>
        <v>0</v>
      </c>
      <c r="R23" s="61">
        <f t="shared" ca="1" si="37"/>
        <v>0</v>
      </c>
      <c r="S23" s="61">
        <f t="shared" ca="1" si="37"/>
        <v>0</v>
      </c>
      <c r="T23" s="61">
        <f t="shared" ca="1" si="37"/>
        <v>0</v>
      </c>
      <c r="U23" s="61">
        <f t="shared" ca="1" si="37"/>
        <v>0</v>
      </c>
      <c r="V23" s="61">
        <f t="shared" ca="1" si="37"/>
        <v>0</v>
      </c>
      <c r="W23" s="61">
        <f t="shared" ca="1" si="37"/>
        <v>0</v>
      </c>
      <c r="X23" s="61">
        <f t="shared" ca="1" si="37"/>
        <v>0</v>
      </c>
      <c r="Y23" s="61">
        <f t="shared" ca="1" si="37"/>
        <v>0</v>
      </c>
      <c r="Z23" s="61">
        <f t="shared" ca="1" si="37"/>
        <v>0</v>
      </c>
      <c r="AA23" s="61">
        <f t="shared" ca="1" si="37"/>
        <v>0</v>
      </c>
      <c r="AB23" s="61">
        <f t="shared" ca="1" si="37"/>
        <v>0</v>
      </c>
      <c r="AC23" s="61">
        <f t="shared" ca="1" si="37"/>
        <v>0</v>
      </c>
      <c r="AD23" s="61">
        <f t="shared" ca="1" si="37"/>
        <v>0</v>
      </c>
      <c r="AE23" s="61">
        <f t="shared" ca="1" si="37"/>
        <v>0</v>
      </c>
      <c r="AF23" s="61">
        <f t="shared" ca="1" si="37"/>
        <v>0</v>
      </c>
      <c r="AG23" s="61">
        <f t="shared" ca="1" si="37"/>
        <v>0</v>
      </c>
      <c r="AH23" s="61">
        <f t="shared" ca="1" si="37"/>
        <v>0</v>
      </c>
      <c r="AI23" s="61">
        <f t="shared" ca="1" si="37"/>
        <v>0</v>
      </c>
      <c r="AJ23" s="61">
        <f t="shared" ca="1" si="37"/>
        <v>0</v>
      </c>
      <c r="AK23" s="61">
        <f t="shared" ca="1" si="37"/>
        <v>0</v>
      </c>
      <c r="AL23" s="61">
        <f t="shared" ca="1" si="37"/>
        <v>0</v>
      </c>
      <c r="AM23" s="61">
        <f t="shared" ca="1" si="37"/>
        <v>0</v>
      </c>
      <c r="AN23" s="61">
        <f t="shared" ca="1" si="37"/>
        <v>0</v>
      </c>
      <c r="AO23" s="61">
        <f t="shared" ca="1" si="37"/>
        <v>0</v>
      </c>
      <c r="AP23" s="61">
        <f t="shared" ca="1" si="37"/>
        <v>0</v>
      </c>
      <c r="AQ23" s="61">
        <f t="shared" ca="1" si="37"/>
        <v>0</v>
      </c>
      <c r="AR23" s="62"/>
      <c r="AS23" s="62"/>
      <c r="AT23" s="61"/>
      <c r="AU23" s="61"/>
      <c r="AV23" s="61"/>
      <c r="AW23" s="61"/>
      <c r="AX23" s="61">
        <f t="shared" ref="AX23:BC23" ca="1" si="38">IF($D23=0,0,(AX13*$D13+AX14*$D14+AX16*$D16+AX17*$D17)/$D23)</f>
        <v>0</v>
      </c>
      <c r="AY23" s="61">
        <f t="shared" ca="1" si="38"/>
        <v>0</v>
      </c>
      <c r="AZ23" s="61">
        <f t="shared" ca="1" si="38"/>
        <v>0</v>
      </c>
      <c r="BA23" s="61">
        <f t="shared" ca="1" si="38"/>
        <v>0</v>
      </c>
      <c r="BB23" s="61">
        <f t="shared" ca="1" si="38"/>
        <v>0</v>
      </c>
      <c r="BC23" s="61">
        <f t="shared" ca="1" si="38"/>
        <v>0</v>
      </c>
      <c r="BD23" s="61"/>
      <c r="BE23" s="61"/>
      <c r="BF23" s="61">
        <f t="shared" ref="BF23:BK23" ca="1" si="39">IF($D23=0,0,(BF13*$D13+BF14*$D14+BF16*$D16+BF17*$D17)/$D23)</f>
        <v>0</v>
      </c>
      <c r="BG23" s="61">
        <f t="shared" ca="1" si="39"/>
        <v>0</v>
      </c>
      <c r="BH23" s="61">
        <f t="shared" ca="1" si="39"/>
        <v>0</v>
      </c>
      <c r="BI23" s="61">
        <f t="shared" ca="1" si="39"/>
        <v>0</v>
      </c>
      <c r="BJ23" s="61">
        <f t="shared" ca="1" si="39"/>
        <v>0</v>
      </c>
      <c r="BK23" s="61">
        <f t="shared" ca="1" si="39"/>
        <v>0</v>
      </c>
      <c r="BL23" s="61"/>
      <c r="BM23" s="61">
        <f ca="1">IF($D23=0,0,(BM13*$D13+BM14*$D14+BM16*$D16+BM17*$D17)/$D23)</f>
        <v>0</v>
      </c>
      <c r="BN23" s="61"/>
      <c r="BO23" s="61"/>
      <c r="BP23" s="61"/>
      <c r="BQ23" s="61">
        <f ca="1">IF($D23=0,0,(BQ13*$D13+BQ14*$D14+BQ16*$D16+BQ17*$D17)/$D23)</f>
        <v>0</v>
      </c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>
        <f t="shared" ref="CK23:DC23" ca="1" si="40">IF($D23=0,0,(CK13*$D13+CK14*$D14+CK16*$D16+CK17*$D17)/$D23)</f>
        <v>0</v>
      </c>
      <c r="CL23" s="61">
        <f t="shared" ca="1" si="40"/>
        <v>0</v>
      </c>
      <c r="CM23" s="61">
        <f t="shared" ca="1" si="40"/>
        <v>0</v>
      </c>
      <c r="CN23" s="61">
        <f t="shared" ca="1" si="40"/>
        <v>0</v>
      </c>
      <c r="CO23" s="61">
        <f t="shared" ca="1" si="40"/>
        <v>0</v>
      </c>
      <c r="CP23" s="61">
        <f t="shared" ca="1" si="40"/>
        <v>0</v>
      </c>
      <c r="CQ23" s="61">
        <f t="shared" ca="1" si="40"/>
        <v>0</v>
      </c>
      <c r="CR23" s="61">
        <f t="shared" ca="1" si="40"/>
        <v>0</v>
      </c>
      <c r="CS23" s="61">
        <f t="shared" ca="1" si="40"/>
        <v>0</v>
      </c>
      <c r="CT23" s="61">
        <f t="shared" ca="1" si="40"/>
        <v>0</v>
      </c>
      <c r="CU23" s="61">
        <f t="shared" ca="1" si="40"/>
        <v>0</v>
      </c>
      <c r="CV23" s="61">
        <f t="shared" ca="1" si="40"/>
        <v>0</v>
      </c>
      <c r="CW23" s="61">
        <f t="shared" ca="1" si="40"/>
        <v>0</v>
      </c>
      <c r="CX23" s="61">
        <f t="shared" ca="1" si="40"/>
        <v>0</v>
      </c>
      <c r="CY23" s="61">
        <f t="shared" ca="1" si="40"/>
        <v>0</v>
      </c>
      <c r="CZ23" s="61">
        <f t="shared" ca="1" si="40"/>
        <v>0</v>
      </c>
      <c r="DA23" s="61">
        <f t="shared" ca="1" si="40"/>
        <v>0</v>
      </c>
      <c r="DB23" s="61">
        <f t="shared" ca="1" si="40"/>
        <v>0</v>
      </c>
      <c r="DC23" s="61">
        <f t="shared" ca="1" si="40"/>
        <v>0</v>
      </c>
      <c r="DD23" s="61"/>
      <c r="DE23" s="61">
        <f ca="1">IF($D23=0,0,(DE13*$D13+DE14*$D14+DE16*$D16+DE17*$D17)/$D23)</f>
        <v>0</v>
      </c>
      <c r="DF23" s="61"/>
      <c r="DG23" s="61">
        <f t="shared" ref="DG23:FR23" ca="1" si="41">IF($D23=0,0,(DG13*$D13+DG14*$D14+DG16*$D16+DG17*$D17)/$D23)</f>
        <v>0</v>
      </c>
      <c r="DH23" s="61">
        <f t="shared" ca="1" si="41"/>
        <v>0</v>
      </c>
      <c r="DI23" s="61">
        <f t="shared" ca="1" si="41"/>
        <v>0</v>
      </c>
      <c r="DJ23" s="61">
        <f t="shared" ca="1" si="41"/>
        <v>0</v>
      </c>
      <c r="DK23" s="61">
        <f t="shared" ca="1" si="41"/>
        <v>0</v>
      </c>
      <c r="DL23" s="61">
        <f t="shared" ca="1" si="41"/>
        <v>0</v>
      </c>
      <c r="DM23" s="61">
        <f t="shared" ca="1" si="41"/>
        <v>0</v>
      </c>
      <c r="DN23" s="61">
        <f t="shared" ca="1" si="41"/>
        <v>0</v>
      </c>
      <c r="DO23" s="61">
        <f t="shared" ca="1" si="41"/>
        <v>0</v>
      </c>
      <c r="DP23" s="61">
        <f t="shared" ca="1" si="41"/>
        <v>0</v>
      </c>
      <c r="DQ23" s="61">
        <f t="shared" ca="1" si="41"/>
        <v>0</v>
      </c>
      <c r="DR23" s="61">
        <f t="shared" ca="1" si="41"/>
        <v>0</v>
      </c>
      <c r="DS23" s="61">
        <f t="shared" ca="1" si="41"/>
        <v>0</v>
      </c>
      <c r="DT23" s="61">
        <f t="shared" ca="1" si="41"/>
        <v>0</v>
      </c>
      <c r="DU23" s="61">
        <f t="shared" ca="1" si="41"/>
        <v>0</v>
      </c>
      <c r="DV23" s="61">
        <f t="shared" ca="1" si="41"/>
        <v>0</v>
      </c>
      <c r="DW23" s="61">
        <f t="shared" ca="1" si="41"/>
        <v>0</v>
      </c>
      <c r="DX23" s="61">
        <f t="shared" ca="1" si="41"/>
        <v>0</v>
      </c>
      <c r="DY23" s="61">
        <f t="shared" ca="1" si="41"/>
        <v>0</v>
      </c>
      <c r="DZ23" s="61">
        <f t="shared" ca="1" si="41"/>
        <v>0</v>
      </c>
      <c r="EA23" s="61">
        <f t="shared" ca="1" si="41"/>
        <v>0</v>
      </c>
      <c r="EB23" s="61">
        <f t="shared" ca="1" si="41"/>
        <v>0</v>
      </c>
      <c r="EC23" s="61">
        <f t="shared" ca="1" si="41"/>
        <v>0</v>
      </c>
      <c r="ED23" s="61">
        <f t="shared" ca="1" si="41"/>
        <v>0</v>
      </c>
      <c r="EE23" s="61">
        <f t="shared" ca="1" si="41"/>
        <v>0</v>
      </c>
      <c r="EF23" s="61">
        <f t="shared" ca="1" si="41"/>
        <v>0</v>
      </c>
      <c r="EG23" s="61">
        <f t="shared" ca="1" si="41"/>
        <v>0</v>
      </c>
      <c r="EH23" s="61">
        <f t="shared" ca="1" si="41"/>
        <v>0</v>
      </c>
      <c r="EI23" s="61">
        <f t="shared" ca="1" si="41"/>
        <v>0</v>
      </c>
      <c r="EJ23" s="61">
        <f t="shared" ca="1" si="41"/>
        <v>0</v>
      </c>
      <c r="EK23" s="61">
        <f t="shared" ca="1" si="41"/>
        <v>0</v>
      </c>
      <c r="EL23" s="61">
        <f t="shared" ca="1" si="41"/>
        <v>0</v>
      </c>
      <c r="EM23" s="61">
        <f t="shared" ca="1" si="41"/>
        <v>0</v>
      </c>
      <c r="EN23" s="61">
        <f t="shared" ca="1" si="41"/>
        <v>0</v>
      </c>
      <c r="EO23" s="61">
        <f t="shared" ca="1" si="41"/>
        <v>0</v>
      </c>
      <c r="EP23" s="61">
        <f t="shared" ca="1" si="41"/>
        <v>0</v>
      </c>
      <c r="EQ23" s="61">
        <f t="shared" ca="1" si="41"/>
        <v>0</v>
      </c>
      <c r="ER23" s="61">
        <f t="shared" ca="1" si="41"/>
        <v>0</v>
      </c>
      <c r="ES23" s="61">
        <f t="shared" ca="1" si="41"/>
        <v>0</v>
      </c>
      <c r="ET23" s="61">
        <f t="shared" ca="1" si="41"/>
        <v>0</v>
      </c>
      <c r="EU23" s="61">
        <f t="shared" ca="1" si="41"/>
        <v>0</v>
      </c>
      <c r="EV23" s="61">
        <f t="shared" ca="1" si="41"/>
        <v>0</v>
      </c>
      <c r="EW23" s="61">
        <f t="shared" ca="1" si="41"/>
        <v>0</v>
      </c>
      <c r="EX23" s="61">
        <f t="shared" ca="1" si="41"/>
        <v>0</v>
      </c>
      <c r="EY23" s="61">
        <f t="shared" ca="1" si="41"/>
        <v>0</v>
      </c>
      <c r="EZ23" s="61">
        <f t="shared" ca="1" si="41"/>
        <v>0</v>
      </c>
      <c r="FA23" s="61">
        <f t="shared" ca="1" si="41"/>
        <v>0</v>
      </c>
      <c r="FB23" s="61">
        <f t="shared" ca="1" si="41"/>
        <v>0</v>
      </c>
      <c r="FC23" s="61">
        <f t="shared" ca="1" si="41"/>
        <v>0</v>
      </c>
      <c r="FD23" s="61">
        <f t="shared" ca="1" si="41"/>
        <v>0</v>
      </c>
      <c r="FE23" s="61">
        <f t="shared" ca="1" si="41"/>
        <v>0</v>
      </c>
      <c r="FF23" s="61">
        <f t="shared" ca="1" si="41"/>
        <v>0</v>
      </c>
      <c r="FG23" s="61">
        <f t="shared" ca="1" si="41"/>
        <v>0</v>
      </c>
      <c r="FH23" s="61">
        <f t="shared" ca="1" si="41"/>
        <v>0</v>
      </c>
      <c r="FI23" s="61">
        <f t="shared" ca="1" si="41"/>
        <v>0</v>
      </c>
      <c r="FJ23" s="61">
        <f t="shared" ca="1" si="41"/>
        <v>0</v>
      </c>
      <c r="FK23" s="61">
        <f t="shared" ca="1" si="41"/>
        <v>0</v>
      </c>
      <c r="FL23" s="61">
        <f t="shared" ca="1" si="41"/>
        <v>0</v>
      </c>
      <c r="FM23" s="61">
        <f t="shared" ca="1" si="41"/>
        <v>0</v>
      </c>
      <c r="FN23" s="61">
        <f t="shared" ca="1" si="41"/>
        <v>0</v>
      </c>
      <c r="FO23" s="61">
        <f t="shared" ca="1" si="41"/>
        <v>0</v>
      </c>
      <c r="FP23" s="61">
        <f t="shared" ca="1" si="41"/>
        <v>0</v>
      </c>
      <c r="FQ23" s="61">
        <f t="shared" ca="1" si="41"/>
        <v>0</v>
      </c>
      <c r="FR23" s="61">
        <f t="shared" ca="1" si="41"/>
        <v>0</v>
      </c>
      <c r="FS23" s="61">
        <f t="shared" ref="FS23:ID23" ca="1" si="42">IF($D23=0,0,(FS13*$D13+FS14*$D14+FS16*$D16+FS17*$D17)/$D23)</f>
        <v>0</v>
      </c>
      <c r="FT23" s="61">
        <f t="shared" ca="1" si="42"/>
        <v>0</v>
      </c>
      <c r="FU23" s="61">
        <f t="shared" ca="1" si="42"/>
        <v>0</v>
      </c>
      <c r="FV23" s="61">
        <f t="shared" ca="1" si="42"/>
        <v>0</v>
      </c>
      <c r="FW23" s="61">
        <f t="shared" ca="1" si="42"/>
        <v>0</v>
      </c>
      <c r="FX23" s="61">
        <f t="shared" ca="1" si="42"/>
        <v>0</v>
      </c>
      <c r="FY23" s="61">
        <f t="shared" ca="1" si="42"/>
        <v>0</v>
      </c>
      <c r="FZ23" s="61">
        <f t="shared" ca="1" si="42"/>
        <v>0</v>
      </c>
      <c r="GA23" s="61">
        <f t="shared" ca="1" si="42"/>
        <v>0</v>
      </c>
      <c r="GB23" s="61">
        <f t="shared" ca="1" si="42"/>
        <v>0</v>
      </c>
      <c r="GC23" s="61">
        <f t="shared" ca="1" si="42"/>
        <v>0</v>
      </c>
      <c r="GD23" s="61">
        <f t="shared" ca="1" si="42"/>
        <v>0</v>
      </c>
      <c r="GE23" s="61">
        <f t="shared" ca="1" si="42"/>
        <v>0</v>
      </c>
      <c r="GF23" s="61">
        <f t="shared" ca="1" si="42"/>
        <v>0</v>
      </c>
      <c r="GG23" s="61">
        <f t="shared" ca="1" si="42"/>
        <v>0</v>
      </c>
      <c r="GH23" s="61">
        <f t="shared" ca="1" si="42"/>
        <v>0</v>
      </c>
      <c r="GI23" s="61">
        <f t="shared" ca="1" si="42"/>
        <v>0</v>
      </c>
      <c r="GJ23" s="61">
        <f t="shared" ca="1" si="42"/>
        <v>0</v>
      </c>
      <c r="GK23" s="61">
        <f t="shared" ca="1" si="42"/>
        <v>0</v>
      </c>
      <c r="GL23" s="61">
        <f t="shared" ca="1" si="42"/>
        <v>0</v>
      </c>
      <c r="GM23" s="61">
        <f t="shared" ca="1" si="42"/>
        <v>0</v>
      </c>
      <c r="GN23" s="61">
        <f t="shared" ca="1" si="42"/>
        <v>0</v>
      </c>
      <c r="GO23" s="61">
        <f t="shared" ca="1" si="42"/>
        <v>0</v>
      </c>
      <c r="GP23" s="61">
        <f t="shared" ca="1" si="42"/>
        <v>0</v>
      </c>
      <c r="GQ23" s="61">
        <f t="shared" ca="1" si="42"/>
        <v>0</v>
      </c>
      <c r="GR23" s="61">
        <f t="shared" ca="1" si="42"/>
        <v>0</v>
      </c>
      <c r="GS23" s="61">
        <f t="shared" ca="1" si="42"/>
        <v>0</v>
      </c>
      <c r="GT23" s="61">
        <f t="shared" ca="1" si="42"/>
        <v>0</v>
      </c>
      <c r="GU23" s="61">
        <f t="shared" ca="1" si="42"/>
        <v>0</v>
      </c>
      <c r="GV23" s="61">
        <f t="shared" ca="1" si="42"/>
        <v>0</v>
      </c>
      <c r="GW23" s="61">
        <f t="shared" ca="1" si="42"/>
        <v>0</v>
      </c>
      <c r="GX23" s="61">
        <f t="shared" ca="1" si="42"/>
        <v>0</v>
      </c>
      <c r="GY23" s="61">
        <f t="shared" ca="1" si="42"/>
        <v>0</v>
      </c>
      <c r="GZ23" s="61">
        <f t="shared" ca="1" si="42"/>
        <v>0</v>
      </c>
      <c r="HA23" s="61">
        <f t="shared" ca="1" si="42"/>
        <v>0</v>
      </c>
      <c r="HB23" s="61">
        <f t="shared" ca="1" si="42"/>
        <v>0</v>
      </c>
      <c r="HC23" s="61">
        <f t="shared" ca="1" si="42"/>
        <v>0</v>
      </c>
      <c r="HD23" s="61">
        <f t="shared" ca="1" si="42"/>
        <v>0</v>
      </c>
      <c r="HE23" s="61">
        <f t="shared" ca="1" si="42"/>
        <v>0</v>
      </c>
      <c r="HF23" s="61">
        <f t="shared" ca="1" si="42"/>
        <v>0</v>
      </c>
      <c r="HG23" s="61">
        <f t="shared" ca="1" si="42"/>
        <v>0</v>
      </c>
      <c r="HH23" s="61">
        <f t="shared" ca="1" si="42"/>
        <v>0</v>
      </c>
      <c r="HI23" s="61">
        <f t="shared" ca="1" si="42"/>
        <v>0</v>
      </c>
      <c r="HJ23" s="61">
        <f t="shared" ca="1" si="42"/>
        <v>0</v>
      </c>
      <c r="HK23" s="61">
        <f t="shared" ca="1" si="42"/>
        <v>0</v>
      </c>
      <c r="HL23" s="61">
        <f t="shared" ca="1" si="42"/>
        <v>0</v>
      </c>
      <c r="HM23" s="61">
        <f t="shared" ca="1" si="42"/>
        <v>0</v>
      </c>
      <c r="HN23" s="61">
        <f t="shared" ca="1" si="42"/>
        <v>0</v>
      </c>
      <c r="HO23" s="61">
        <f t="shared" ca="1" si="42"/>
        <v>0</v>
      </c>
      <c r="HP23" s="61">
        <f t="shared" ca="1" si="42"/>
        <v>0</v>
      </c>
      <c r="HQ23" s="61">
        <f t="shared" ca="1" si="42"/>
        <v>0</v>
      </c>
      <c r="HR23" s="61">
        <f t="shared" ca="1" si="42"/>
        <v>0</v>
      </c>
      <c r="HS23" s="61">
        <f t="shared" ca="1" si="42"/>
        <v>0</v>
      </c>
      <c r="HT23" s="61">
        <f t="shared" ca="1" si="42"/>
        <v>0</v>
      </c>
      <c r="HU23" s="61">
        <f t="shared" ca="1" si="42"/>
        <v>0</v>
      </c>
      <c r="HV23" s="61">
        <f t="shared" ca="1" si="42"/>
        <v>0</v>
      </c>
      <c r="HW23" s="61">
        <f t="shared" ca="1" si="42"/>
        <v>0</v>
      </c>
      <c r="HX23" s="61">
        <f t="shared" ca="1" si="42"/>
        <v>0</v>
      </c>
      <c r="HY23" s="61">
        <f t="shared" ca="1" si="42"/>
        <v>0</v>
      </c>
      <c r="HZ23" s="61">
        <f t="shared" ca="1" si="42"/>
        <v>0</v>
      </c>
      <c r="IA23" s="61">
        <f t="shared" ca="1" si="42"/>
        <v>0</v>
      </c>
      <c r="IB23" s="61">
        <f t="shared" ca="1" si="42"/>
        <v>0</v>
      </c>
      <c r="IC23" s="61">
        <f t="shared" ca="1" si="42"/>
        <v>0</v>
      </c>
      <c r="ID23" s="61">
        <f t="shared" ca="1" si="42"/>
        <v>0</v>
      </c>
      <c r="IE23" s="61">
        <f t="shared" ref="IE23:KP23" ca="1" si="43">IF($D23=0,0,(IE13*$D13+IE14*$D14+IE16*$D16+IE17*$D17)/$D23)</f>
        <v>0</v>
      </c>
      <c r="IF23" s="61">
        <f t="shared" ca="1" si="43"/>
        <v>0</v>
      </c>
      <c r="IG23" s="61">
        <f t="shared" ca="1" si="43"/>
        <v>0</v>
      </c>
      <c r="IH23" s="61">
        <f t="shared" ca="1" si="43"/>
        <v>0</v>
      </c>
      <c r="II23" s="61">
        <f t="shared" ca="1" si="43"/>
        <v>0</v>
      </c>
      <c r="IJ23" s="61">
        <f t="shared" ca="1" si="43"/>
        <v>0</v>
      </c>
      <c r="IK23" s="61">
        <f t="shared" ca="1" si="43"/>
        <v>0</v>
      </c>
      <c r="IL23" s="61">
        <f t="shared" ca="1" si="43"/>
        <v>0</v>
      </c>
      <c r="IM23" s="61">
        <f t="shared" ca="1" si="43"/>
        <v>0</v>
      </c>
      <c r="IN23" s="61">
        <f t="shared" ca="1" si="43"/>
        <v>0</v>
      </c>
      <c r="IO23" s="61">
        <f t="shared" ca="1" si="43"/>
        <v>0</v>
      </c>
      <c r="IP23" s="61">
        <f t="shared" ca="1" si="43"/>
        <v>0</v>
      </c>
      <c r="IQ23" s="61">
        <f t="shared" ca="1" si="43"/>
        <v>0</v>
      </c>
      <c r="IR23" s="61">
        <f t="shared" ca="1" si="43"/>
        <v>0</v>
      </c>
      <c r="IS23" s="61">
        <f t="shared" ca="1" si="43"/>
        <v>0</v>
      </c>
      <c r="IT23" s="61">
        <f t="shared" ca="1" si="43"/>
        <v>0</v>
      </c>
      <c r="IU23" s="61">
        <f t="shared" ca="1" si="43"/>
        <v>0</v>
      </c>
      <c r="IV23" s="61">
        <f t="shared" ca="1" si="43"/>
        <v>0</v>
      </c>
      <c r="IW23" s="61">
        <f t="shared" ca="1" si="43"/>
        <v>0</v>
      </c>
      <c r="IX23" s="61">
        <f t="shared" ca="1" si="43"/>
        <v>0</v>
      </c>
      <c r="IY23" s="61">
        <f t="shared" ca="1" si="43"/>
        <v>0</v>
      </c>
      <c r="IZ23" s="61">
        <f t="shared" ca="1" si="43"/>
        <v>0</v>
      </c>
      <c r="JA23" s="61">
        <f t="shared" ca="1" si="43"/>
        <v>0</v>
      </c>
      <c r="JB23" s="61">
        <f t="shared" ca="1" si="43"/>
        <v>0</v>
      </c>
      <c r="JC23" s="61">
        <f t="shared" ca="1" si="43"/>
        <v>0</v>
      </c>
      <c r="JD23" s="61">
        <f t="shared" ca="1" si="43"/>
        <v>0</v>
      </c>
      <c r="JE23" s="61">
        <f t="shared" ca="1" si="43"/>
        <v>0</v>
      </c>
      <c r="JF23" s="61">
        <f t="shared" ca="1" si="43"/>
        <v>0</v>
      </c>
      <c r="JG23" s="61">
        <f t="shared" ca="1" si="43"/>
        <v>0</v>
      </c>
      <c r="JH23" s="61">
        <f t="shared" ca="1" si="43"/>
        <v>0</v>
      </c>
      <c r="JI23" s="61">
        <f t="shared" ca="1" si="43"/>
        <v>0</v>
      </c>
      <c r="JJ23" s="61">
        <f t="shared" ca="1" si="43"/>
        <v>0</v>
      </c>
      <c r="JK23" s="61">
        <f t="shared" ca="1" si="43"/>
        <v>0</v>
      </c>
      <c r="JL23" s="61">
        <f t="shared" ca="1" si="43"/>
        <v>0</v>
      </c>
      <c r="JM23" s="61">
        <f t="shared" ca="1" si="43"/>
        <v>0</v>
      </c>
      <c r="JN23" s="61">
        <f t="shared" ca="1" si="43"/>
        <v>0</v>
      </c>
      <c r="JO23" s="61">
        <f t="shared" ca="1" si="43"/>
        <v>0</v>
      </c>
      <c r="JP23" s="61">
        <f t="shared" ca="1" si="43"/>
        <v>0</v>
      </c>
      <c r="JQ23" s="61">
        <f t="shared" ca="1" si="43"/>
        <v>0</v>
      </c>
      <c r="JR23" s="61">
        <f t="shared" ca="1" si="43"/>
        <v>0</v>
      </c>
      <c r="JS23" s="61">
        <f t="shared" ca="1" si="43"/>
        <v>0</v>
      </c>
      <c r="JT23" s="61">
        <f t="shared" ca="1" si="43"/>
        <v>0</v>
      </c>
      <c r="JU23" s="61">
        <f t="shared" ca="1" si="43"/>
        <v>0</v>
      </c>
      <c r="JV23" s="61">
        <f t="shared" ca="1" si="43"/>
        <v>0</v>
      </c>
      <c r="JW23" s="61">
        <f t="shared" ca="1" si="43"/>
        <v>0</v>
      </c>
      <c r="JX23" s="61">
        <f t="shared" ca="1" si="43"/>
        <v>0</v>
      </c>
      <c r="JY23" s="61">
        <f t="shared" ca="1" si="43"/>
        <v>0</v>
      </c>
      <c r="JZ23" s="61">
        <f t="shared" ca="1" si="43"/>
        <v>0</v>
      </c>
      <c r="KA23" s="61">
        <f t="shared" ca="1" si="43"/>
        <v>0</v>
      </c>
      <c r="KB23" s="61">
        <f t="shared" ca="1" si="43"/>
        <v>0</v>
      </c>
      <c r="KC23" s="61">
        <f t="shared" ca="1" si="43"/>
        <v>0</v>
      </c>
      <c r="KD23" s="61">
        <f t="shared" ca="1" si="43"/>
        <v>0</v>
      </c>
      <c r="KE23" s="61">
        <f t="shared" ca="1" si="43"/>
        <v>0</v>
      </c>
      <c r="KF23" s="61">
        <f t="shared" ca="1" si="43"/>
        <v>0</v>
      </c>
      <c r="KG23" s="61">
        <f t="shared" ca="1" si="43"/>
        <v>0</v>
      </c>
      <c r="KH23" s="61">
        <f t="shared" ca="1" si="43"/>
        <v>0</v>
      </c>
      <c r="KI23" s="61">
        <f t="shared" ca="1" si="43"/>
        <v>0</v>
      </c>
      <c r="KJ23" s="61">
        <f t="shared" ca="1" si="43"/>
        <v>0</v>
      </c>
      <c r="KK23" s="61">
        <f t="shared" ca="1" si="43"/>
        <v>0</v>
      </c>
      <c r="KL23" s="61">
        <f t="shared" ca="1" si="43"/>
        <v>0</v>
      </c>
      <c r="KM23" s="61">
        <f t="shared" ca="1" si="43"/>
        <v>0</v>
      </c>
      <c r="KN23" s="61">
        <f t="shared" ca="1" si="43"/>
        <v>0</v>
      </c>
      <c r="KO23" s="61">
        <f t="shared" ca="1" si="43"/>
        <v>0</v>
      </c>
      <c r="KP23" s="61">
        <f t="shared" ca="1" si="43"/>
        <v>0</v>
      </c>
      <c r="KQ23" s="61">
        <f t="shared" ref="KQ23:NB23" ca="1" si="44">IF($D23=0,0,(KQ13*$D13+KQ14*$D14+KQ16*$D16+KQ17*$D17)/$D23)</f>
        <v>0</v>
      </c>
      <c r="KR23" s="61">
        <f t="shared" ca="1" si="44"/>
        <v>0</v>
      </c>
      <c r="KS23" s="61">
        <f t="shared" ca="1" si="44"/>
        <v>0</v>
      </c>
      <c r="KT23" s="61">
        <f t="shared" ca="1" si="44"/>
        <v>0</v>
      </c>
      <c r="KU23" s="61">
        <f t="shared" ca="1" si="44"/>
        <v>0</v>
      </c>
      <c r="KV23" s="61">
        <f t="shared" ca="1" si="44"/>
        <v>0</v>
      </c>
      <c r="KW23" s="61">
        <f t="shared" ca="1" si="44"/>
        <v>0</v>
      </c>
      <c r="KX23" s="61">
        <f t="shared" ca="1" si="44"/>
        <v>0</v>
      </c>
      <c r="KY23" s="61">
        <f t="shared" ca="1" si="44"/>
        <v>0</v>
      </c>
      <c r="KZ23" s="61">
        <f t="shared" ca="1" si="44"/>
        <v>0</v>
      </c>
      <c r="LA23" s="61">
        <f t="shared" ca="1" si="44"/>
        <v>0</v>
      </c>
      <c r="LB23" s="61">
        <f t="shared" ca="1" si="44"/>
        <v>0</v>
      </c>
      <c r="LC23" s="61">
        <f t="shared" ca="1" si="44"/>
        <v>0</v>
      </c>
      <c r="LD23" s="61">
        <f t="shared" ca="1" si="44"/>
        <v>0</v>
      </c>
      <c r="LE23" s="61">
        <f t="shared" ca="1" si="44"/>
        <v>0</v>
      </c>
      <c r="LF23" s="61">
        <f t="shared" ca="1" si="44"/>
        <v>0</v>
      </c>
      <c r="LG23" s="61">
        <f t="shared" ca="1" si="44"/>
        <v>0</v>
      </c>
      <c r="LH23" s="61">
        <f t="shared" ca="1" si="44"/>
        <v>0</v>
      </c>
      <c r="LI23" s="61">
        <f t="shared" ca="1" si="44"/>
        <v>0</v>
      </c>
      <c r="LJ23" s="61">
        <f t="shared" ca="1" si="44"/>
        <v>0</v>
      </c>
      <c r="LK23" s="61">
        <f t="shared" ca="1" si="44"/>
        <v>0</v>
      </c>
      <c r="LL23" s="61">
        <f t="shared" ca="1" si="44"/>
        <v>0</v>
      </c>
      <c r="LM23" s="61">
        <f t="shared" ca="1" si="44"/>
        <v>0</v>
      </c>
      <c r="LN23" s="61">
        <f t="shared" ca="1" si="44"/>
        <v>0</v>
      </c>
      <c r="LO23" s="61">
        <f t="shared" ca="1" si="44"/>
        <v>0</v>
      </c>
      <c r="LP23" s="61">
        <f t="shared" ca="1" si="44"/>
        <v>0</v>
      </c>
      <c r="LQ23" s="61">
        <f t="shared" ca="1" si="44"/>
        <v>0</v>
      </c>
      <c r="LR23" s="61">
        <f t="shared" ca="1" si="44"/>
        <v>0</v>
      </c>
      <c r="LS23" s="61">
        <f t="shared" ca="1" si="44"/>
        <v>0</v>
      </c>
      <c r="LT23" s="61">
        <f t="shared" ca="1" si="44"/>
        <v>0</v>
      </c>
      <c r="LU23" s="61">
        <f t="shared" ca="1" si="44"/>
        <v>0</v>
      </c>
      <c r="LV23" s="61">
        <f t="shared" ca="1" si="44"/>
        <v>0</v>
      </c>
      <c r="LW23" s="61">
        <f t="shared" ca="1" si="44"/>
        <v>0</v>
      </c>
      <c r="LX23" s="61">
        <f t="shared" ca="1" si="44"/>
        <v>0</v>
      </c>
      <c r="LY23" s="61">
        <f t="shared" ca="1" si="44"/>
        <v>0</v>
      </c>
      <c r="LZ23" s="61">
        <f t="shared" ca="1" si="44"/>
        <v>0</v>
      </c>
      <c r="MA23" s="61">
        <f t="shared" ca="1" si="44"/>
        <v>0</v>
      </c>
      <c r="MB23" s="61">
        <f t="shared" ca="1" si="44"/>
        <v>0</v>
      </c>
      <c r="MC23" s="61">
        <f t="shared" ca="1" si="44"/>
        <v>0</v>
      </c>
      <c r="MD23" s="61">
        <f t="shared" ca="1" si="44"/>
        <v>0</v>
      </c>
      <c r="ME23" s="61">
        <f t="shared" ca="1" si="44"/>
        <v>0</v>
      </c>
      <c r="MF23" s="61">
        <f t="shared" ca="1" si="44"/>
        <v>0</v>
      </c>
      <c r="MG23" s="61">
        <f t="shared" ca="1" si="44"/>
        <v>0</v>
      </c>
      <c r="MH23" s="61">
        <f t="shared" ca="1" si="44"/>
        <v>0</v>
      </c>
      <c r="MI23" s="61">
        <f t="shared" ca="1" si="44"/>
        <v>0</v>
      </c>
      <c r="MJ23" s="61">
        <f t="shared" ca="1" si="44"/>
        <v>0</v>
      </c>
      <c r="MK23" s="61">
        <f t="shared" ca="1" si="44"/>
        <v>0</v>
      </c>
      <c r="ML23" s="61">
        <f t="shared" ca="1" si="44"/>
        <v>0</v>
      </c>
      <c r="MM23" s="61">
        <f t="shared" ca="1" si="44"/>
        <v>0</v>
      </c>
      <c r="MN23" s="61">
        <f t="shared" ca="1" si="44"/>
        <v>0</v>
      </c>
      <c r="MO23" s="61">
        <f t="shared" ca="1" si="44"/>
        <v>0</v>
      </c>
      <c r="MP23" s="61">
        <f t="shared" ca="1" si="44"/>
        <v>0</v>
      </c>
      <c r="MQ23" s="61">
        <f t="shared" ca="1" si="44"/>
        <v>0</v>
      </c>
      <c r="MR23" s="61">
        <f t="shared" ca="1" si="44"/>
        <v>0</v>
      </c>
      <c r="MS23" s="61">
        <f t="shared" ca="1" si="44"/>
        <v>0</v>
      </c>
      <c r="MT23" s="61">
        <f t="shared" ca="1" si="44"/>
        <v>0</v>
      </c>
      <c r="MU23" s="61">
        <f t="shared" ca="1" si="44"/>
        <v>0</v>
      </c>
      <c r="MV23" s="61">
        <f t="shared" ca="1" si="44"/>
        <v>0</v>
      </c>
      <c r="MW23" s="61">
        <f t="shared" ca="1" si="44"/>
        <v>0</v>
      </c>
      <c r="MX23" s="61">
        <f t="shared" ca="1" si="44"/>
        <v>0</v>
      </c>
      <c r="MY23" s="61">
        <f t="shared" ca="1" si="44"/>
        <v>0</v>
      </c>
      <c r="MZ23" s="61">
        <f t="shared" ca="1" si="44"/>
        <v>0</v>
      </c>
      <c r="NA23" s="61">
        <f t="shared" ca="1" si="44"/>
        <v>0</v>
      </c>
      <c r="NB23" s="61">
        <f t="shared" ca="1" si="44"/>
        <v>0</v>
      </c>
      <c r="NC23" s="61">
        <f t="shared" ref="NC23:PN23" ca="1" si="45">IF($D23=0,0,(NC13*$D13+NC14*$D14+NC16*$D16+NC17*$D17)/$D23)</f>
        <v>0</v>
      </c>
      <c r="ND23" s="61">
        <f t="shared" ca="1" si="45"/>
        <v>0</v>
      </c>
      <c r="NE23" s="61">
        <f t="shared" ca="1" si="45"/>
        <v>0</v>
      </c>
      <c r="NF23" s="61">
        <f t="shared" ca="1" si="45"/>
        <v>0</v>
      </c>
      <c r="NG23" s="61">
        <f t="shared" ca="1" si="45"/>
        <v>0</v>
      </c>
      <c r="NH23" s="61">
        <f t="shared" ca="1" si="45"/>
        <v>0</v>
      </c>
      <c r="NI23" s="61">
        <f t="shared" ca="1" si="45"/>
        <v>0</v>
      </c>
      <c r="NJ23" s="61">
        <f t="shared" ca="1" si="45"/>
        <v>0</v>
      </c>
      <c r="NK23" s="61">
        <f t="shared" ca="1" si="45"/>
        <v>0</v>
      </c>
      <c r="NL23" s="61">
        <f t="shared" ca="1" si="45"/>
        <v>0</v>
      </c>
      <c r="NM23" s="61">
        <f t="shared" ca="1" si="45"/>
        <v>0</v>
      </c>
      <c r="NN23" s="61">
        <f t="shared" ca="1" si="45"/>
        <v>0</v>
      </c>
      <c r="NO23" s="61">
        <f t="shared" ca="1" si="45"/>
        <v>0</v>
      </c>
      <c r="NP23" s="61">
        <f t="shared" ca="1" si="45"/>
        <v>0</v>
      </c>
      <c r="NQ23" s="61">
        <f t="shared" ca="1" si="45"/>
        <v>0</v>
      </c>
      <c r="NR23" s="61">
        <f t="shared" ca="1" si="45"/>
        <v>0</v>
      </c>
      <c r="NS23" s="61">
        <f t="shared" ca="1" si="45"/>
        <v>0</v>
      </c>
      <c r="NT23" s="61">
        <f t="shared" ca="1" si="45"/>
        <v>0</v>
      </c>
      <c r="NU23" s="61">
        <f t="shared" ca="1" si="45"/>
        <v>0</v>
      </c>
      <c r="NV23" s="61">
        <f t="shared" ca="1" si="45"/>
        <v>0</v>
      </c>
      <c r="NW23" s="61">
        <f t="shared" ca="1" si="45"/>
        <v>0</v>
      </c>
      <c r="NX23" s="61">
        <f t="shared" ca="1" si="45"/>
        <v>0</v>
      </c>
      <c r="NY23" s="61">
        <f t="shared" ca="1" si="45"/>
        <v>0</v>
      </c>
      <c r="NZ23" s="61">
        <f t="shared" ca="1" si="45"/>
        <v>0</v>
      </c>
      <c r="OA23" s="61">
        <f t="shared" ca="1" si="45"/>
        <v>0</v>
      </c>
      <c r="OB23" s="61">
        <f t="shared" ca="1" si="45"/>
        <v>0</v>
      </c>
      <c r="OC23" s="61">
        <f t="shared" ca="1" si="45"/>
        <v>0</v>
      </c>
      <c r="OD23" s="61">
        <f t="shared" ca="1" si="45"/>
        <v>0</v>
      </c>
      <c r="OE23" s="61">
        <f t="shared" ca="1" si="45"/>
        <v>0</v>
      </c>
      <c r="OF23" s="61">
        <f t="shared" ca="1" si="45"/>
        <v>0</v>
      </c>
      <c r="OG23" s="61">
        <f t="shared" ca="1" si="45"/>
        <v>0</v>
      </c>
      <c r="OH23" s="61">
        <f t="shared" ca="1" si="45"/>
        <v>0</v>
      </c>
      <c r="OI23" s="61">
        <f t="shared" ca="1" si="45"/>
        <v>0</v>
      </c>
      <c r="OJ23" s="61">
        <f t="shared" ca="1" si="45"/>
        <v>0</v>
      </c>
      <c r="OK23" s="61">
        <f t="shared" ca="1" si="45"/>
        <v>0</v>
      </c>
      <c r="OL23" s="61">
        <f t="shared" ca="1" si="45"/>
        <v>0</v>
      </c>
      <c r="OM23" s="61">
        <f t="shared" ca="1" si="45"/>
        <v>0</v>
      </c>
      <c r="ON23" s="61">
        <f t="shared" ca="1" si="45"/>
        <v>0</v>
      </c>
      <c r="OO23" s="61">
        <f t="shared" ca="1" si="45"/>
        <v>0</v>
      </c>
      <c r="OP23" s="61">
        <f t="shared" ca="1" si="45"/>
        <v>0</v>
      </c>
      <c r="OQ23" s="61">
        <f t="shared" ca="1" si="45"/>
        <v>0</v>
      </c>
      <c r="OR23" s="61">
        <f t="shared" ca="1" si="45"/>
        <v>0</v>
      </c>
      <c r="OS23" s="61">
        <f t="shared" ca="1" si="45"/>
        <v>0</v>
      </c>
      <c r="OT23" s="61">
        <f t="shared" ca="1" si="45"/>
        <v>0</v>
      </c>
      <c r="OU23" s="61">
        <f t="shared" ca="1" si="45"/>
        <v>0</v>
      </c>
      <c r="OV23" s="61">
        <f t="shared" ca="1" si="45"/>
        <v>0</v>
      </c>
      <c r="OW23" s="61">
        <f t="shared" ca="1" si="45"/>
        <v>0</v>
      </c>
      <c r="OX23" s="61">
        <f t="shared" ca="1" si="45"/>
        <v>0</v>
      </c>
      <c r="OY23" s="61">
        <f t="shared" ca="1" si="45"/>
        <v>0</v>
      </c>
      <c r="OZ23" s="61">
        <f t="shared" ca="1" si="45"/>
        <v>0</v>
      </c>
      <c r="PA23" s="61">
        <f t="shared" ca="1" si="45"/>
        <v>0</v>
      </c>
      <c r="PB23" s="61">
        <f t="shared" ca="1" si="45"/>
        <v>0</v>
      </c>
      <c r="PC23" s="61">
        <f t="shared" ca="1" si="45"/>
        <v>0</v>
      </c>
      <c r="PD23" s="61">
        <f t="shared" ca="1" si="45"/>
        <v>0</v>
      </c>
      <c r="PE23" s="61">
        <f t="shared" ca="1" si="45"/>
        <v>0</v>
      </c>
      <c r="PF23" s="61">
        <f t="shared" ca="1" si="45"/>
        <v>0</v>
      </c>
      <c r="PG23" s="61">
        <f t="shared" ca="1" si="45"/>
        <v>0</v>
      </c>
      <c r="PH23" s="61">
        <f t="shared" ca="1" si="45"/>
        <v>0</v>
      </c>
      <c r="PI23" s="61">
        <f t="shared" ca="1" si="45"/>
        <v>0</v>
      </c>
      <c r="PJ23" s="61">
        <f t="shared" ca="1" si="45"/>
        <v>0</v>
      </c>
      <c r="PK23" s="61">
        <f t="shared" ca="1" si="45"/>
        <v>0</v>
      </c>
      <c r="PL23" s="61">
        <f t="shared" ca="1" si="45"/>
        <v>0</v>
      </c>
      <c r="PM23" s="61">
        <f t="shared" ca="1" si="45"/>
        <v>0</v>
      </c>
      <c r="PN23" s="61">
        <f t="shared" ca="1" si="45"/>
        <v>0</v>
      </c>
      <c r="PO23" s="61">
        <f t="shared" ref="PO23:RZ23" ca="1" si="46">IF($D23=0,0,(PO13*$D13+PO14*$D14+PO16*$D16+PO17*$D17)/$D23)</f>
        <v>0</v>
      </c>
      <c r="PP23" s="61">
        <f t="shared" ca="1" si="46"/>
        <v>0</v>
      </c>
      <c r="PQ23" s="61">
        <f t="shared" ca="1" si="46"/>
        <v>0</v>
      </c>
      <c r="PR23" s="61">
        <f t="shared" ca="1" si="46"/>
        <v>0</v>
      </c>
      <c r="PS23" s="61">
        <f t="shared" ca="1" si="46"/>
        <v>0</v>
      </c>
      <c r="PT23" s="61">
        <f t="shared" ca="1" si="46"/>
        <v>0</v>
      </c>
      <c r="PU23" s="61">
        <f t="shared" ca="1" si="46"/>
        <v>0</v>
      </c>
      <c r="PV23" s="61">
        <f t="shared" ca="1" si="46"/>
        <v>0</v>
      </c>
      <c r="PW23" s="61">
        <f t="shared" ca="1" si="46"/>
        <v>0</v>
      </c>
      <c r="PX23" s="61">
        <f t="shared" ca="1" si="46"/>
        <v>0</v>
      </c>
      <c r="PY23" s="61">
        <f t="shared" ca="1" si="46"/>
        <v>0</v>
      </c>
      <c r="PZ23" s="61">
        <f t="shared" ca="1" si="46"/>
        <v>0</v>
      </c>
      <c r="QA23" s="61">
        <f t="shared" ca="1" si="46"/>
        <v>0</v>
      </c>
      <c r="QB23" s="61">
        <f t="shared" ca="1" si="46"/>
        <v>0</v>
      </c>
      <c r="QC23" s="61">
        <f t="shared" ca="1" si="46"/>
        <v>0</v>
      </c>
      <c r="QD23" s="61">
        <f t="shared" ca="1" si="46"/>
        <v>0</v>
      </c>
      <c r="QE23" s="61">
        <f t="shared" ca="1" si="46"/>
        <v>0</v>
      </c>
      <c r="QF23" s="61">
        <f t="shared" ca="1" si="46"/>
        <v>0</v>
      </c>
      <c r="QG23" s="61">
        <f t="shared" ca="1" si="46"/>
        <v>0</v>
      </c>
      <c r="QH23" s="61">
        <f t="shared" ca="1" si="46"/>
        <v>0</v>
      </c>
      <c r="QI23" s="61">
        <f t="shared" ca="1" si="46"/>
        <v>0</v>
      </c>
      <c r="QJ23" s="61">
        <f t="shared" ca="1" si="46"/>
        <v>0</v>
      </c>
      <c r="QK23" s="61">
        <f t="shared" ca="1" si="46"/>
        <v>0</v>
      </c>
      <c r="QL23" s="61">
        <f t="shared" ca="1" si="46"/>
        <v>0</v>
      </c>
      <c r="QM23" s="61">
        <f t="shared" ca="1" si="46"/>
        <v>0</v>
      </c>
      <c r="QN23" s="61">
        <f t="shared" ca="1" si="46"/>
        <v>0</v>
      </c>
      <c r="QO23" s="61">
        <f t="shared" ca="1" si="46"/>
        <v>0</v>
      </c>
      <c r="QP23" s="61">
        <f t="shared" ca="1" si="46"/>
        <v>0</v>
      </c>
      <c r="QQ23" s="61">
        <f t="shared" ca="1" si="46"/>
        <v>0</v>
      </c>
      <c r="QR23" s="61">
        <f t="shared" ca="1" si="46"/>
        <v>0</v>
      </c>
      <c r="QS23" s="61">
        <f t="shared" ca="1" si="46"/>
        <v>0</v>
      </c>
      <c r="QT23" s="61">
        <f t="shared" ca="1" si="46"/>
        <v>0</v>
      </c>
      <c r="QU23" s="61">
        <f t="shared" ca="1" si="46"/>
        <v>0</v>
      </c>
      <c r="QV23" s="61">
        <f t="shared" ca="1" si="46"/>
        <v>0</v>
      </c>
      <c r="QW23" s="61">
        <f t="shared" ca="1" si="46"/>
        <v>0</v>
      </c>
      <c r="QX23" s="61">
        <f t="shared" ca="1" si="46"/>
        <v>0</v>
      </c>
      <c r="QY23" s="61">
        <f t="shared" ca="1" si="46"/>
        <v>0</v>
      </c>
      <c r="QZ23" s="61">
        <f t="shared" ca="1" si="46"/>
        <v>0</v>
      </c>
      <c r="RA23" s="61">
        <f t="shared" ca="1" si="46"/>
        <v>0</v>
      </c>
      <c r="RB23" s="61">
        <f t="shared" ca="1" si="46"/>
        <v>0</v>
      </c>
      <c r="RC23" s="61">
        <f t="shared" ca="1" si="46"/>
        <v>0</v>
      </c>
      <c r="RD23" s="61">
        <f t="shared" ca="1" si="46"/>
        <v>0</v>
      </c>
      <c r="RE23" s="61">
        <f t="shared" ca="1" si="46"/>
        <v>0</v>
      </c>
      <c r="RF23" s="61">
        <f t="shared" ca="1" si="46"/>
        <v>0</v>
      </c>
      <c r="RG23" s="61">
        <f t="shared" ca="1" si="46"/>
        <v>0</v>
      </c>
      <c r="RH23" s="61">
        <f t="shared" ca="1" si="46"/>
        <v>0</v>
      </c>
      <c r="RI23" s="61">
        <f t="shared" ca="1" si="46"/>
        <v>0</v>
      </c>
      <c r="RJ23" s="61">
        <f t="shared" ca="1" si="46"/>
        <v>0</v>
      </c>
      <c r="RK23" s="61">
        <f t="shared" ca="1" si="46"/>
        <v>0</v>
      </c>
      <c r="RL23" s="61">
        <f t="shared" ca="1" si="46"/>
        <v>0</v>
      </c>
      <c r="RM23" s="61">
        <f t="shared" ca="1" si="46"/>
        <v>0</v>
      </c>
      <c r="RN23" s="61">
        <f t="shared" ca="1" si="46"/>
        <v>0</v>
      </c>
      <c r="RO23" s="61">
        <f t="shared" ca="1" si="46"/>
        <v>0</v>
      </c>
      <c r="RP23" s="61">
        <f t="shared" ca="1" si="46"/>
        <v>0</v>
      </c>
      <c r="RQ23" s="61">
        <f t="shared" ca="1" si="46"/>
        <v>0</v>
      </c>
      <c r="RR23" s="61">
        <f t="shared" ca="1" si="46"/>
        <v>0</v>
      </c>
      <c r="RS23" s="61">
        <f t="shared" ca="1" si="46"/>
        <v>0</v>
      </c>
      <c r="RT23" s="61">
        <f t="shared" ca="1" si="46"/>
        <v>0</v>
      </c>
      <c r="RU23" s="61">
        <f t="shared" ca="1" si="46"/>
        <v>0</v>
      </c>
      <c r="RV23" s="61">
        <f t="shared" ca="1" si="46"/>
        <v>0</v>
      </c>
      <c r="RW23" s="61">
        <f t="shared" ca="1" si="46"/>
        <v>0</v>
      </c>
      <c r="RX23" s="61">
        <f t="shared" ca="1" si="46"/>
        <v>0</v>
      </c>
      <c r="RY23" s="61">
        <f t="shared" ca="1" si="46"/>
        <v>0</v>
      </c>
      <c r="RZ23" s="61">
        <f t="shared" ca="1" si="46"/>
        <v>0</v>
      </c>
      <c r="SA23" s="61">
        <f t="shared" ref="SA23:UL23" ca="1" si="47">IF($D23=0,0,(SA13*$D13+SA14*$D14+SA16*$D16+SA17*$D17)/$D23)</f>
        <v>0</v>
      </c>
      <c r="SB23" s="61">
        <f t="shared" ca="1" si="47"/>
        <v>0</v>
      </c>
      <c r="SC23" s="61">
        <f t="shared" ca="1" si="47"/>
        <v>0</v>
      </c>
      <c r="SD23" s="61">
        <f t="shared" ca="1" si="47"/>
        <v>0</v>
      </c>
      <c r="SE23" s="61">
        <f t="shared" ca="1" si="47"/>
        <v>0</v>
      </c>
      <c r="SF23" s="61">
        <f t="shared" ca="1" si="47"/>
        <v>0</v>
      </c>
      <c r="SG23" s="61">
        <f t="shared" ca="1" si="47"/>
        <v>0</v>
      </c>
      <c r="SH23" s="61">
        <f t="shared" ca="1" si="47"/>
        <v>0</v>
      </c>
      <c r="SI23" s="61">
        <f t="shared" ca="1" si="47"/>
        <v>0</v>
      </c>
      <c r="SJ23" s="61">
        <f t="shared" ca="1" si="47"/>
        <v>0</v>
      </c>
      <c r="SK23" s="61">
        <f t="shared" ca="1" si="47"/>
        <v>0</v>
      </c>
      <c r="SL23" s="61">
        <f t="shared" ca="1" si="47"/>
        <v>0</v>
      </c>
      <c r="SM23" s="61">
        <f t="shared" ca="1" si="47"/>
        <v>0</v>
      </c>
      <c r="SN23" s="61">
        <f t="shared" ca="1" si="47"/>
        <v>0</v>
      </c>
      <c r="SO23" s="61">
        <f t="shared" ca="1" si="47"/>
        <v>0</v>
      </c>
      <c r="SP23" s="61">
        <f t="shared" ca="1" si="47"/>
        <v>0</v>
      </c>
      <c r="SQ23" s="61">
        <f t="shared" ca="1" si="47"/>
        <v>0</v>
      </c>
      <c r="SR23" s="61">
        <f t="shared" ca="1" si="47"/>
        <v>0</v>
      </c>
      <c r="SS23" s="61">
        <f t="shared" ca="1" si="47"/>
        <v>0</v>
      </c>
      <c r="ST23" s="61">
        <f t="shared" ca="1" si="47"/>
        <v>0</v>
      </c>
      <c r="SU23" s="61">
        <f t="shared" ca="1" si="47"/>
        <v>0</v>
      </c>
      <c r="SV23" s="61">
        <f t="shared" ca="1" si="47"/>
        <v>0</v>
      </c>
      <c r="SW23" s="61">
        <f t="shared" ca="1" si="47"/>
        <v>0</v>
      </c>
      <c r="SX23" s="61">
        <f t="shared" ca="1" si="47"/>
        <v>0</v>
      </c>
      <c r="SY23" s="61">
        <f t="shared" ca="1" si="47"/>
        <v>0</v>
      </c>
      <c r="SZ23" s="61">
        <f t="shared" ca="1" si="47"/>
        <v>0</v>
      </c>
      <c r="TA23" s="61">
        <f t="shared" ca="1" si="47"/>
        <v>0</v>
      </c>
      <c r="TB23" s="61">
        <f t="shared" ca="1" si="47"/>
        <v>0</v>
      </c>
      <c r="TC23" s="61">
        <f t="shared" ca="1" si="47"/>
        <v>0</v>
      </c>
      <c r="TD23" s="61">
        <f t="shared" ca="1" si="47"/>
        <v>0</v>
      </c>
      <c r="TE23" s="61">
        <f t="shared" ca="1" si="47"/>
        <v>0</v>
      </c>
      <c r="TF23" s="61">
        <f t="shared" ca="1" si="47"/>
        <v>0</v>
      </c>
      <c r="TG23" s="61">
        <f t="shared" ca="1" si="47"/>
        <v>0</v>
      </c>
      <c r="TH23" s="61">
        <f t="shared" ca="1" si="47"/>
        <v>0</v>
      </c>
      <c r="TI23" s="61">
        <f t="shared" ca="1" si="47"/>
        <v>0</v>
      </c>
      <c r="TJ23" s="61">
        <f t="shared" ca="1" si="47"/>
        <v>0</v>
      </c>
      <c r="TK23" s="61">
        <f t="shared" ca="1" si="47"/>
        <v>0</v>
      </c>
      <c r="TL23" s="61">
        <f t="shared" ca="1" si="47"/>
        <v>0</v>
      </c>
      <c r="TM23" s="61">
        <f t="shared" ca="1" si="47"/>
        <v>0</v>
      </c>
      <c r="TN23" s="61">
        <f t="shared" ca="1" si="47"/>
        <v>0</v>
      </c>
      <c r="TO23" s="61">
        <f t="shared" ca="1" si="47"/>
        <v>0</v>
      </c>
      <c r="TP23" s="61">
        <f t="shared" ca="1" si="47"/>
        <v>0</v>
      </c>
      <c r="TQ23" s="61">
        <f t="shared" ca="1" si="47"/>
        <v>0</v>
      </c>
      <c r="TR23" s="61">
        <f t="shared" ca="1" si="47"/>
        <v>0</v>
      </c>
      <c r="TS23" s="61">
        <f t="shared" ca="1" si="47"/>
        <v>0</v>
      </c>
      <c r="TT23" s="61">
        <f t="shared" ca="1" si="47"/>
        <v>0</v>
      </c>
      <c r="TU23" s="61">
        <f t="shared" ca="1" si="47"/>
        <v>0</v>
      </c>
      <c r="TV23" s="61">
        <f t="shared" ca="1" si="47"/>
        <v>0</v>
      </c>
      <c r="TW23" s="61">
        <f t="shared" ca="1" si="47"/>
        <v>0</v>
      </c>
      <c r="TX23" s="61">
        <f t="shared" ca="1" si="47"/>
        <v>0</v>
      </c>
      <c r="TY23" s="61">
        <f t="shared" ca="1" si="47"/>
        <v>0</v>
      </c>
      <c r="TZ23" s="61">
        <f t="shared" ca="1" si="47"/>
        <v>0</v>
      </c>
      <c r="UA23" s="61">
        <f t="shared" ca="1" si="47"/>
        <v>0</v>
      </c>
      <c r="UB23" s="61">
        <f t="shared" ca="1" si="47"/>
        <v>0</v>
      </c>
      <c r="UC23" s="61">
        <f t="shared" ca="1" si="47"/>
        <v>0</v>
      </c>
      <c r="UD23" s="61">
        <f t="shared" ca="1" si="47"/>
        <v>0</v>
      </c>
      <c r="UE23" s="61">
        <f t="shared" ca="1" si="47"/>
        <v>0</v>
      </c>
      <c r="UF23" s="61">
        <f t="shared" ca="1" si="47"/>
        <v>0</v>
      </c>
      <c r="UG23" s="61">
        <f t="shared" ca="1" si="47"/>
        <v>0</v>
      </c>
      <c r="UH23" s="61">
        <f t="shared" ca="1" si="47"/>
        <v>0</v>
      </c>
      <c r="UI23" s="61">
        <f t="shared" ca="1" si="47"/>
        <v>0</v>
      </c>
      <c r="UJ23" s="61">
        <f t="shared" ca="1" si="47"/>
        <v>0</v>
      </c>
      <c r="UK23" s="61">
        <f t="shared" ca="1" si="47"/>
        <v>0</v>
      </c>
      <c r="UL23" s="61">
        <f t="shared" ca="1" si="47"/>
        <v>0</v>
      </c>
      <c r="UM23" s="61">
        <f t="shared" ref="UM23:WX23" ca="1" si="48">IF($D23=0,0,(UM13*$D13+UM14*$D14+UM16*$D16+UM17*$D17)/$D23)</f>
        <v>0</v>
      </c>
      <c r="UN23" s="61">
        <f t="shared" ca="1" si="48"/>
        <v>0</v>
      </c>
      <c r="UO23" s="61">
        <f t="shared" ca="1" si="48"/>
        <v>0</v>
      </c>
      <c r="UP23" s="61">
        <f t="shared" ca="1" si="48"/>
        <v>0</v>
      </c>
      <c r="UQ23" s="61">
        <f t="shared" ca="1" si="48"/>
        <v>0</v>
      </c>
      <c r="UR23" s="61">
        <f t="shared" ca="1" si="48"/>
        <v>0</v>
      </c>
      <c r="US23" s="61">
        <f t="shared" ca="1" si="48"/>
        <v>0</v>
      </c>
      <c r="UT23" s="61">
        <f t="shared" ca="1" si="48"/>
        <v>0</v>
      </c>
      <c r="UU23" s="61">
        <f t="shared" ca="1" si="48"/>
        <v>0</v>
      </c>
      <c r="UV23" s="61">
        <f t="shared" ca="1" si="48"/>
        <v>0</v>
      </c>
      <c r="UW23" s="61">
        <f t="shared" ca="1" si="48"/>
        <v>0</v>
      </c>
      <c r="UX23" s="61">
        <f t="shared" ca="1" si="48"/>
        <v>0</v>
      </c>
      <c r="UY23" s="61">
        <f t="shared" ca="1" si="48"/>
        <v>0</v>
      </c>
      <c r="UZ23" s="61">
        <f t="shared" ca="1" si="48"/>
        <v>0</v>
      </c>
      <c r="VA23" s="61">
        <f t="shared" ca="1" si="48"/>
        <v>0</v>
      </c>
      <c r="VB23" s="61">
        <f t="shared" ca="1" si="48"/>
        <v>0</v>
      </c>
      <c r="VC23" s="61">
        <f t="shared" ca="1" si="48"/>
        <v>0</v>
      </c>
      <c r="VD23" s="61">
        <f t="shared" ca="1" si="48"/>
        <v>0</v>
      </c>
      <c r="VE23" s="61">
        <f t="shared" ca="1" si="48"/>
        <v>0</v>
      </c>
      <c r="VF23" s="61">
        <f t="shared" ca="1" si="48"/>
        <v>0</v>
      </c>
      <c r="VG23" s="61">
        <f t="shared" ca="1" si="48"/>
        <v>0</v>
      </c>
      <c r="VH23" s="61">
        <f t="shared" ca="1" si="48"/>
        <v>0</v>
      </c>
      <c r="VI23" s="61">
        <f t="shared" ca="1" si="48"/>
        <v>0</v>
      </c>
      <c r="VJ23" s="61">
        <f t="shared" ca="1" si="48"/>
        <v>0</v>
      </c>
      <c r="VK23" s="61">
        <f t="shared" ca="1" si="48"/>
        <v>0</v>
      </c>
      <c r="VL23" s="61">
        <f t="shared" ca="1" si="48"/>
        <v>0</v>
      </c>
      <c r="VM23" s="61">
        <f t="shared" ca="1" si="48"/>
        <v>0</v>
      </c>
      <c r="VN23" s="61">
        <f t="shared" ca="1" si="48"/>
        <v>0</v>
      </c>
      <c r="VO23" s="61">
        <f t="shared" ca="1" si="48"/>
        <v>0</v>
      </c>
      <c r="VP23" s="61">
        <f t="shared" ca="1" si="48"/>
        <v>0</v>
      </c>
      <c r="VQ23" s="61">
        <f t="shared" ca="1" si="48"/>
        <v>0</v>
      </c>
      <c r="VR23" s="61">
        <f t="shared" ca="1" si="48"/>
        <v>0</v>
      </c>
      <c r="VS23" s="61">
        <f t="shared" ca="1" si="48"/>
        <v>0</v>
      </c>
      <c r="VT23" s="61">
        <f t="shared" ca="1" si="48"/>
        <v>0</v>
      </c>
      <c r="VU23" s="61">
        <f t="shared" ca="1" si="48"/>
        <v>0</v>
      </c>
      <c r="VV23" s="61">
        <f t="shared" ca="1" si="48"/>
        <v>0</v>
      </c>
      <c r="VW23" s="61">
        <f t="shared" ca="1" si="48"/>
        <v>0</v>
      </c>
      <c r="VX23" s="61">
        <f t="shared" ca="1" si="48"/>
        <v>0</v>
      </c>
      <c r="VY23" s="61">
        <f t="shared" ca="1" si="48"/>
        <v>0</v>
      </c>
      <c r="VZ23" s="61">
        <f t="shared" ca="1" si="48"/>
        <v>0</v>
      </c>
      <c r="WA23" s="61">
        <f t="shared" ca="1" si="48"/>
        <v>0</v>
      </c>
      <c r="WB23" s="61">
        <f t="shared" ca="1" si="48"/>
        <v>0</v>
      </c>
      <c r="WC23" s="61">
        <f t="shared" ca="1" si="48"/>
        <v>0</v>
      </c>
      <c r="WD23" s="61">
        <f t="shared" ca="1" si="48"/>
        <v>0</v>
      </c>
      <c r="WE23" s="61">
        <f t="shared" ca="1" si="48"/>
        <v>0</v>
      </c>
      <c r="WF23" s="61">
        <f t="shared" ca="1" si="48"/>
        <v>0</v>
      </c>
      <c r="WG23" s="61">
        <f t="shared" ca="1" si="48"/>
        <v>0</v>
      </c>
      <c r="WH23" s="61">
        <f t="shared" ca="1" si="48"/>
        <v>0</v>
      </c>
      <c r="WI23" s="61">
        <f t="shared" ca="1" si="48"/>
        <v>0</v>
      </c>
      <c r="WJ23" s="61">
        <f t="shared" ca="1" si="48"/>
        <v>0</v>
      </c>
      <c r="WK23" s="61">
        <f t="shared" ca="1" si="48"/>
        <v>0</v>
      </c>
      <c r="WL23" s="61">
        <f t="shared" ca="1" si="48"/>
        <v>0</v>
      </c>
      <c r="WM23" s="61">
        <f t="shared" ca="1" si="48"/>
        <v>0</v>
      </c>
      <c r="WN23" s="61">
        <f t="shared" ca="1" si="48"/>
        <v>0</v>
      </c>
      <c r="WO23" s="61">
        <f t="shared" ca="1" si="48"/>
        <v>0</v>
      </c>
      <c r="WP23" s="61">
        <f t="shared" ca="1" si="48"/>
        <v>0</v>
      </c>
      <c r="WQ23" s="61">
        <f t="shared" ca="1" si="48"/>
        <v>0</v>
      </c>
      <c r="WR23" s="61">
        <f t="shared" ca="1" si="48"/>
        <v>0</v>
      </c>
      <c r="WS23" s="61">
        <f t="shared" ca="1" si="48"/>
        <v>0</v>
      </c>
      <c r="WT23" s="61">
        <f t="shared" ca="1" si="48"/>
        <v>0</v>
      </c>
      <c r="WU23" s="61">
        <f t="shared" ca="1" si="48"/>
        <v>0</v>
      </c>
      <c r="WV23" s="61">
        <f t="shared" ca="1" si="48"/>
        <v>0</v>
      </c>
      <c r="WW23" s="61">
        <f t="shared" ca="1" si="48"/>
        <v>0</v>
      </c>
      <c r="WX23" s="61">
        <f t="shared" ca="1" si="48"/>
        <v>0</v>
      </c>
      <c r="WY23" s="61">
        <f t="shared" ref="WY23:YE23" ca="1" si="49">IF($D23=0,0,(WY13*$D13+WY14*$D14+WY16*$D16+WY17*$D17)/$D23)</f>
        <v>0</v>
      </c>
      <c r="WZ23" s="61">
        <f t="shared" ca="1" si="49"/>
        <v>0</v>
      </c>
      <c r="XA23" s="61">
        <f t="shared" ca="1" si="49"/>
        <v>0</v>
      </c>
      <c r="XB23" s="61">
        <f t="shared" ca="1" si="49"/>
        <v>0</v>
      </c>
      <c r="XC23" s="61">
        <f t="shared" ca="1" si="49"/>
        <v>0</v>
      </c>
      <c r="XD23" s="61">
        <f t="shared" ca="1" si="49"/>
        <v>0</v>
      </c>
      <c r="XE23" s="61">
        <f t="shared" ca="1" si="49"/>
        <v>0</v>
      </c>
      <c r="XF23" s="61">
        <f t="shared" ca="1" si="49"/>
        <v>0</v>
      </c>
      <c r="XG23" s="61">
        <f t="shared" ca="1" si="49"/>
        <v>0</v>
      </c>
      <c r="XH23" s="61">
        <f t="shared" ca="1" si="49"/>
        <v>0</v>
      </c>
      <c r="XI23" s="61">
        <f t="shared" ca="1" si="49"/>
        <v>0</v>
      </c>
      <c r="XJ23" s="61">
        <f t="shared" ca="1" si="49"/>
        <v>0</v>
      </c>
      <c r="XK23" s="61">
        <f t="shared" ca="1" si="49"/>
        <v>0</v>
      </c>
      <c r="XL23" s="61">
        <f t="shared" ca="1" si="49"/>
        <v>0</v>
      </c>
      <c r="XM23" s="61">
        <f t="shared" ca="1" si="49"/>
        <v>0</v>
      </c>
      <c r="XN23" s="61">
        <f t="shared" ca="1" si="49"/>
        <v>0</v>
      </c>
      <c r="XO23" s="61">
        <f t="shared" ca="1" si="49"/>
        <v>0</v>
      </c>
      <c r="XP23" s="61">
        <f t="shared" ca="1" si="49"/>
        <v>0</v>
      </c>
      <c r="XQ23" s="61">
        <f t="shared" ca="1" si="49"/>
        <v>0</v>
      </c>
      <c r="XR23" s="61">
        <f t="shared" ca="1" si="49"/>
        <v>0</v>
      </c>
      <c r="XS23" s="61">
        <f t="shared" ca="1" si="49"/>
        <v>0</v>
      </c>
      <c r="XT23" s="61">
        <f t="shared" ca="1" si="49"/>
        <v>0</v>
      </c>
      <c r="XU23" s="61">
        <f t="shared" ca="1" si="49"/>
        <v>0</v>
      </c>
      <c r="XV23" s="61">
        <f t="shared" ca="1" si="49"/>
        <v>0</v>
      </c>
      <c r="XW23" s="61">
        <f t="shared" ca="1" si="49"/>
        <v>0</v>
      </c>
      <c r="XX23" s="61">
        <f t="shared" ca="1" si="49"/>
        <v>0</v>
      </c>
      <c r="XY23" s="61">
        <f t="shared" ca="1" si="49"/>
        <v>0</v>
      </c>
      <c r="XZ23" s="61">
        <f t="shared" ca="1" si="49"/>
        <v>0</v>
      </c>
      <c r="YA23" s="61">
        <f t="shared" ca="1" si="49"/>
        <v>0</v>
      </c>
      <c r="YB23" s="61">
        <f t="shared" ca="1" si="49"/>
        <v>0</v>
      </c>
      <c r="YC23" s="61">
        <f t="shared" ca="1" si="49"/>
        <v>0</v>
      </c>
      <c r="YD23" s="61">
        <f t="shared" ca="1" si="49"/>
        <v>0</v>
      </c>
      <c r="YE23" s="61">
        <f t="shared" ca="1" si="49"/>
        <v>0</v>
      </c>
      <c r="YF23" s="63"/>
      <c r="YG23" s="64"/>
    </row>
    <row r="24" spans="1:657" s="65" customFormat="1" ht="15" customHeight="1" x14ac:dyDescent="0.25">
      <c r="A24" s="58"/>
      <c r="B24" s="59" t="s">
        <v>743</v>
      </c>
      <c r="C24" s="59"/>
      <c r="D24" s="132">
        <f ca="1">D15+D18</f>
        <v>0</v>
      </c>
      <c r="E24" s="59"/>
      <c r="F24" s="59"/>
      <c r="G24" s="59"/>
      <c r="H24" s="59"/>
      <c r="I24" s="61">
        <f ca="1">IF($D24=0,0,(I15*$D15+I18*$D18)/$D24)</f>
        <v>0</v>
      </c>
      <c r="J24" s="62"/>
      <c r="K24" s="61">
        <f ca="1">IF($D24=0,0,(K15*$D15+K18*$D18)/$D24)</f>
        <v>0</v>
      </c>
      <c r="L24" s="61"/>
      <c r="M24" s="61">
        <f ca="1">IF($D24=0,0,(M15*$D15+M18*$D18)/$D24)</f>
        <v>0</v>
      </c>
      <c r="N24" s="61"/>
      <c r="O24" s="61">
        <f ca="1">IF($D24=0,0,(O15*$D15+O18*$D18)/$D24)</f>
        <v>0</v>
      </c>
      <c r="P24" s="61"/>
      <c r="Q24" s="61">
        <f t="shared" ref="Q24:AQ24" ca="1" si="50">IF($D24=0,0,(Q15*$D15+Q18*$D18)/$D24)</f>
        <v>0</v>
      </c>
      <c r="R24" s="61">
        <f t="shared" ca="1" si="50"/>
        <v>0</v>
      </c>
      <c r="S24" s="61">
        <f t="shared" ca="1" si="50"/>
        <v>0</v>
      </c>
      <c r="T24" s="61">
        <f t="shared" ca="1" si="50"/>
        <v>0</v>
      </c>
      <c r="U24" s="61">
        <f t="shared" ca="1" si="50"/>
        <v>0</v>
      </c>
      <c r="V24" s="61">
        <f t="shared" ca="1" si="50"/>
        <v>0</v>
      </c>
      <c r="W24" s="61">
        <f t="shared" ca="1" si="50"/>
        <v>0</v>
      </c>
      <c r="X24" s="61">
        <f t="shared" ca="1" si="50"/>
        <v>0</v>
      </c>
      <c r="Y24" s="61">
        <f t="shared" ca="1" si="50"/>
        <v>0</v>
      </c>
      <c r="Z24" s="61">
        <f t="shared" ca="1" si="50"/>
        <v>0</v>
      </c>
      <c r="AA24" s="61">
        <f t="shared" ca="1" si="50"/>
        <v>0</v>
      </c>
      <c r="AB24" s="61">
        <f t="shared" ca="1" si="50"/>
        <v>0</v>
      </c>
      <c r="AC24" s="61">
        <f t="shared" ca="1" si="50"/>
        <v>0</v>
      </c>
      <c r="AD24" s="61">
        <f t="shared" ca="1" si="50"/>
        <v>0</v>
      </c>
      <c r="AE24" s="61">
        <f t="shared" ca="1" si="50"/>
        <v>0</v>
      </c>
      <c r="AF24" s="61">
        <f t="shared" ca="1" si="50"/>
        <v>0</v>
      </c>
      <c r="AG24" s="61">
        <f t="shared" ca="1" si="50"/>
        <v>0</v>
      </c>
      <c r="AH24" s="61">
        <f t="shared" ca="1" si="50"/>
        <v>0</v>
      </c>
      <c r="AI24" s="61">
        <f t="shared" ca="1" si="50"/>
        <v>0</v>
      </c>
      <c r="AJ24" s="61">
        <f t="shared" ca="1" si="50"/>
        <v>0</v>
      </c>
      <c r="AK24" s="61">
        <f t="shared" ca="1" si="50"/>
        <v>0</v>
      </c>
      <c r="AL24" s="61">
        <f t="shared" ca="1" si="50"/>
        <v>0</v>
      </c>
      <c r="AM24" s="61">
        <f t="shared" ca="1" si="50"/>
        <v>0</v>
      </c>
      <c r="AN24" s="61">
        <f t="shared" ca="1" si="50"/>
        <v>0</v>
      </c>
      <c r="AO24" s="61">
        <f t="shared" ca="1" si="50"/>
        <v>0</v>
      </c>
      <c r="AP24" s="61">
        <f t="shared" ca="1" si="50"/>
        <v>0</v>
      </c>
      <c r="AQ24" s="61">
        <f t="shared" ca="1" si="50"/>
        <v>0</v>
      </c>
      <c r="AR24" s="62"/>
      <c r="AS24" s="62"/>
      <c r="AT24" s="61"/>
      <c r="AU24" s="61"/>
      <c r="AV24" s="61"/>
      <c r="AW24" s="61"/>
      <c r="AX24" s="61">
        <f t="shared" ref="AX24:BC24" ca="1" si="51">IF($D24=0,0,(AX15*$D15+AX18*$D18)/$D24)</f>
        <v>0</v>
      </c>
      <c r="AY24" s="61">
        <f t="shared" ca="1" si="51"/>
        <v>0</v>
      </c>
      <c r="AZ24" s="61">
        <f t="shared" ca="1" si="51"/>
        <v>0</v>
      </c>
      <c r="BA24" s="61">
        <f t="shared" ca="1" si="51"/>
        <v>0</v>
      </c>
      <c r="BB24" s="61">
        <f t="shared" ca="1" si="51"/>
        <v>0</v>
      </c>
      <c r="BC24" s="61">
        <f t="shared" ca="1" si="51"/>
        <v>0</v>
      </c>
      <c r="BD24" s="61"/>
      <c r="BE24" s="61"/>
      <c r="BF24" s="61">
        <f t="shared" ref="BF24:BK24" ca="1" si="52">IF($D24=0,0,(BF15*$D15+BF18*$D18)/$D24)</f>
        <v>0</v>
      </c>
      <c r="BG24" s="61">
        <f t="shared" ca="1" si="52"/>
        <v>0</v>
      </c>
      <c r="BH24" s="61">
        <f t="shared" ca="1" si="52"/>
        <v>0</v>
      </c>
      <c r="BI24" s="61">
        <f t="shared" ca="1" si="52"/>
        <v>0</v>
      </c>
      <c r="BJ24" s="61">
        <f t="shared" ca="1" si="52"/>
        <v>0</v>
      </c>
      <c r="BK24" s="61">
        <f t="shared" ca="1" si="52"/>
        <v>0</v>
      </c>
      <c r="BL24" s="61"/>
      <c r="BM24" s="61">
        <f ca="1">IF($D24=0,0,(BM15*$D15+BM18*$D18)/$D24)</f>
        <v>0</v>
      </c>
      <c r="BN24" s="61"/>
      <c r="BO24" s="61"/>
      <c r="BP24" s="61"/>
      <c r="BQ24" s="61">
        <f ca="1">IF($D24=0,0,(BQ15*$D15+BQ18*$D18)/$D24)</f>
        <v>0</v>
      </c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>
        <f t="shared" ref="CK24:DC24" ca="1" si="53">IF($D24=0,0,(CK15*$D15+CK18*$D18)/$D24)</f>
        <v>0</v>
      </c>
      <c r="CL24" s="61">
        <f t="shared" ca="1" si="53"/>
        <v>0</v>
      </c>
      <c r="CM24" s="61">
        <f t="shared" ca="1" si="53"/>
        <v>0</v>
      </c>
      <c r="CN24" s="61">
        <f t="shared" ca="1" si="53"/>
        <v>0</v>
      </c>
      <c r="CO24" s="61">
        <f t="shared" ca="1" si="53"/>
        <v>0</v>
      </c>
      <c r="CP24" s="61">
        <f t="shared" ca="1" si="53"/>
        <v>0</v>
      </c>
      <c r="CQ24" s="61">
        <f t="shared" ca="1" si="53"/>
        <v>0</v>
      </c>
      <c r="CR24" s="61">
        <f t="shared" ca="1" si="53"/>
        <v>0</v>
      </c>
      <c r="CS24" s="61">
        <f t="shared" ca="1" si="53"/>
        <v>0</v>
      </c>
      <c r="CT24" s="61">
        <f t="shared" ca="1" si="53"/>
        <v>0</v>
      </c>
      <c r="CU24" s="61">
        <f t="shared" ca="1" si="53"/>
        <v>0</v>
      </c>
      <c r="CV24" s="61">
        <f t="shared" ca="1" si="53"/>
        <v>0</v>
      </c>
      <c r="CW24" s="61">
        <f t="shared" ca="1" si="53"/>
        <v>0</v>
      </c>
      <c r="CX24" s="61">
        <f t="shared" ca="1" si="53"/>
        <v>0</v>
      </c>
      <c r="CY24" s="61">
        <f t="shared" ca="1" si="53"/>
        <v>0</v>
      </c>
      <c r="CZ24" s="61">
        <f t="shared" ca="1" si="53"/>
        <v>0</v>
      </c>
      <c r="DA24" s="61">
        <f t="shared" ca="1" si="53"/>
        <v>0</v>
      </c>
      <c r="DB24" s="61">
        <f t="shared" ca="1" si="53"/>
        <v>0</v>
      </c>
      <c r="DC24" s="61">
        <f t="shared" ca="1" si="53"/>
        <v>0</v>
      </c>
      <c r="DD24" s="61"/>
      <c r="DE24" s="61">
        <f ca="1">IF($D24=0,0,(DE15*$D15+DE18*$D18)/$D24)</f>
        <v>0</v>
      </c>
      <c r="DF24" s="61"/>
      <c r="DG24" s="61">
        <f t="shared" ref="DG24:FR24" ca="1" si="54">IF($D24=0,0,(DG15*$D15+DG18*$D18)/$D24)</f>
        <v>0</v>
      </c>
      <c r="DH24" s="61">
        <f t="shared" ca="1" si="54"/>
        <v>0</v>
      </c>
      <c r="DI24" s="61">
        <f t="shared" ca="1" si="54"/>
        <v>0</v>
      </c>
      <c r="DJ24" s="61">
        <f t="shared" ca="1" si="54"/>
        <v>0</v>
      </c>
      <c r="DK24" s="61">
        <f t="shared" ca="1" si="54"/>
        <v>0</v>
      </c>
      <c r="DL24" s="61">
        <f t="shared" ca="1" si="54"/>
        <v>0</v>
      </c>
      <c r="DM24" s="61">
        <f t="shared" ca="1" si="54"/>
        <v>0</v>
      </c>
      <c r="DN24" s="61">
        <f t="shared" ca="1" si="54"/>
        <v>0</v>
      </c>
      <c r="DO24" s="61">
        <f t="shared" ca="1" si="54"/>
        <v>0</v>
      </c>
      <c r="DP24" s="61">
        <f t="shared" ca="1" si="54"/>
        <v>0</v>
      </c>
      <c r="DQ24" s="61">
        <f t="shared" ca="1" si="54"/>
        <v>0</v>
      </c>
      <c r="DR24" s="61">
        <f t="shared" ca="1" si="54"/>
        <v>0</v>
      </c>
      <c r="DS24" s="61">
        <f t="shared" ca="1" si="54"/>
        <v>0</v>
      </c>
      <c r="DT24" s="61">
        <f t="shared" ca="1" si="54"/>
        <v>0</v>
      </c>
      <c r="DU24" s="61">
        <f t="shared" ca="1" si="54"/>
        <v>0</v>
      </c>
      <c r="DV24" s="61">
        <f t="shared" ca="1" si="54"/>
        <v>0</v>
      </c>
      <c r="DW24" s="61">
        <f t="shared" ca="1" si="54"/>
        <v>0</v>
      </c>
      <c r="DX24" s="61">
        <f t="shared" ca="1" si="54"/>
        <v>0</v>
      </c>
      <c r="DY24" s="61">
        <f t="shared" ca="1" si="54"/>
        <v>0</v>
      </c>
      <c r="DZ24" s="61">
        <f t="shared" ca="1" si="54"/>
        <v>0</v>
      </c>
      <c r="EA24" s="61">
        <f t="shared" ca="1" si="54"/>
        <v>0</v>
      </c>
      <c r="EB24" s="61">
        <f t="shared" ca="1" si="54"/>
        <v>0</v>
      </c>
      <c r="EC24" s="61">
        <f t="shared" ca="1" si="54"/>
        <v>0</v>
      </c>
      <c r="ED24" s="61">
        <f t="shared" ca="1" si="54"/>
        <v>0</v>
      </c>
      <c r="EE24" s="61">
        <f t="shared" ca="1" si="54"/>
        <v>0</v>
      </c>
      <c r="EF24" s="61">
        <f t="shared" ca="1" si="54"/>
        <v>0</v>
      </c>
      <c r="EG24" s="61">
        <f t="shared" ca="1" si="54"/>
        <v>0</v>
      </c>
      <c r="EH24" s="61">
        <f t="shared" ca="1" si="54"/>
        <v>0</v>
      </c>
      <c r="EI24" s="61">
        <f t="shared" ca="1" si="54"/>
        <v>0</v>
      </c>
      <c r="EJ24" s="61">
        <f t="shared" ca="1" si="54"/>
        <v>0</v>
      </c>
      <c r="EK24" s="61">
        <f t="shared" ca="1" si="54"/>
        <v>0</v>
      </c>
      <c r="EL24" s="61">
        <f t="shared" ca="1" si="54"/>
        <v>0</v>
      </c>
      <c r="EM24" s="61">
        <f t="shared" ca="1" si="54"/>
        <v>0</v>
      </c>
      <c r="EN24" s="61">
        <f t="shared" ca="1" si="54"/>
        <v>0</v>
      </c>
      <c r="EO24" s="61">
        <f t="shared" ca="1" si="54"/>
        <v>0</v>
      </c>
      <c r="EP24" s="61">
        <f t="shared" ca="1" si="54"/>
        <v>0</v>
      </c>
      <c r="EQ24" s="61">
        <f t="shared" ca="1" si="54"/>
        <v>0</v>
      </c>
      <c r="ER24" s="61">
        <f t="shared" ca="1" si="54"/>
        <v>0</v>
      </c>
      <c r="ES24" s="61">
        <f t="shared" ca="1" si="54"/>
        <v>0</v>
      </c>
      <c r="ET24" s="61">
        <f t="shared" ca="1" si="54"/>
        <v>0</v>
      </c>
      <c r="EU24" s="61">
        <f t="shared" ca="1" si="54"/>
        <v>0</v>
      </c>
      <c r="EV24" s="61">
        <f t="shared" ca="1" si="54"/>
        <v>0</v>
      </c>
      <c r="EW24" s="61">
        <f t="shared" ca="1" si="54"/>
        <v>0</v>
      </c>
      <c r="EX24" s="61">
        <f t="shared" ca="1" si="54"/>
        <v>0</v>
      </c>
      <c r="EY24" s="61">
        <f t="shared" ca="1" si="54"/>
        <v>0</v>
      </c>
      <c r="EZ24" s="61">
        <f t="shared" ca="1" si="54"/>
        <v>0</v>
      </c>
      <c r="FA24" s="61">
        <f t="shared" ca="1" si="54"/>
        <v>0</v>
      </c>
      <c r="FB24" s="61">
        <f t="shared" ca="1" si="54"/>
        <v>0</v>
      </c>
      <c r="FC24" s="61">
        <f t="shared" ca="1" si="54"/>
        <v>0</v>
      </c>
      <c r="FD24" s="61">
        <f t="shared" ca="1" si="54"/>
        <v>0</v>
      </c>
      <c r="FE24" s="61">
        <f t="shared" ca="1" si="54"/>
        <v>0</v>
      </c>
      <c r="FF24" s="61">
        <f t="shared" ca="1" si="54"/>
        <v>0</v>
      </c>
      <c r="FG24" s="61">
        <f t="shared" ca="1" si="54"/>
        <v>0</v>
      </c>
      <c r="FH24" s="61">
        <f t="shared" ca="1" si="54"/>
        <v>0</v>
      </c>
      <c r="FI24" s="61">
        <f t="shared" ca="1" si="54"/>
        <v>0</v>
      </c>
      <c r="FJ24" s="61">
        <f t="shared" ca="1" si="54"/>
        <v>0</v>
      </c>
      <c r="FK24" s="61">
        <f t="shared" ca="1" si="54"/>
        <v>0</v>
      </c>
      <c r="FL24" s="61">
        <f t="shared" ca="1" si="54"/>
        <v>0</v>
      </c>
      <c r="FM24" s="61">
        <f t="shared" ca="1" si="54"/>
        <v>0</v>
      </c>
      <c r="FN24" s="61">
        <f t="shared" ca="1" si="54"/>
        <v>0</v>
      </c>
      <c r="FO24" s="61">
        <f t="shared" ca="1" si="54"/>
        <v>0</v>
      </c>
      <c r="FP24" s="61">
        <f t="shared" ca="1" si="54"/>
        <v>0</v>
      </c>
      <c r="FQ24" s="61">
        <f t="shared" ca="1" si="54"/>
        <v>0</v>
      </c>
      <c r="FR24" s="61">
        <f t="shared" ca="1" si="54"/>
        <v>0</v>
      </c>
      <c r="FS24" s="61">
        <f t="shared" ref="FS24:ID24" ca="1" si="55">IF($D24=0,0,(FS15*$D15+FS18*$D18)/$D24)</f>
        <v>0</v>
      </c>
      <c r="FT24" s="61">
        <f t="shared" ca="1" si="55"/>
        <v>0</v>
      </c>
      <c r="FU24" s="61">
        <f t="shared" ca="1" si="55"/>
        <v>0</v>
      </c>
      <c r="FV24" s="61">
        <f t="shared" ca="1" si="55"/>
        <v>0</v>
      </c>
      <c r="FW24" s="61">
        <f t="shared" ca="1" si="55"/>
        <v>0</v>
      </c>
      <c r="FX24" s="61">
        <f t="shared" ca="1" si="55"/>
        <v>0</v>
      </c>
      <c r="FY24" s="61">
        <f t="shared" ca="1" si="55"/>
        <v>0</v>
      </c>
      <c r="FZ24" s="61">
        <f t="shared" ca="1" si="55"/>
        <v>0</v>
      </c>
      <c r="GA24" s="61">
        <f t="shared" ca="1" si="55"/>
        <v>0</v>
      </c>
      <c r="GB24" s="61">
        <f t="shared" ca="1" si="55"/>
        <v>0</v>
      </c>
      <c r="GC24" s="61">
        <f t="shared" ca="1" si="55"/>
        <v>0</v>
      </c>
      <c r="GD24" s="61">
        <f t="shared" ca="1" si="55"/>
        <v>0</v>
      </c>
      <c r="GE24" s="61">
        <f t="shared" ca="1" si="55"/>
        <v>0</v>
      </c>
      <c r="GF24" s="61">
        <f t="shared" ca="1" si="55"/>
        <v>0</v>
      </c>
      <c r="GG24" s="61">
        <f t="shared" ca="1" si="55"/>
        <v>0</v>
      </c>
      <c r="GH24" s="61">
        <f t="shared" ca="1" si="55"/>
        <v>0</v>
      </c>
      <c r="GI24" s="61">
        <f t="shared" ca="1" si="55"/>
        <v>0</v>
      </c>
      <c r="GJ24" s="61">
        <f t="shared" ca="1" si="55"/>
        <v>0</v>
      </c>
      <c r="GK24" s="61">
        <f t="shared" ca="1" si="55"/>
        <v>0</v>
      </c>
      <c r="GL24" s="61">
        <f t="shared" ca="1" si="55"/>
        <v>0</v>
      </c>
      <c r="GM24" s="61">
        <f t="shared" ca="1" si="55"/>
        <v>0</v>
      </c>
      <c r="GN24" s="61">
        <f t="shared" ca="1" si="55"/>
        <v>0</v>
      </c>
      <c r="GO24" s="61">
        <f t="shared" ca="1" si="55"/>
        <v>0</v>
      </c>
      <c r="GP24" s="61">
        <f t="shared" ca="1" si="55"/>
        <v>0</v>
      </c>
      <c r="GQ24" s="61">
        <f t="shared" ca="1" si="55"/>
        <v>0</v>
      </c>
      <c r="GR24" s="61">
        <f t="shared" ca="1" si="55"/>
        <v>0</v>
      </c>
      <c r="GS24" s="61">
        <f t="shared" ca="1" si="55"/>
        <v>0</v>
      </c>
      <c r="GT24" s="61">
        <f t="shared" ca="1" si="55"/>
        <v>0</v>
      </c>
      <c r="GU24" s="61">
        <f t="shared" ca="1" si="55"/>
        <v>0</v>
      </c>
      <c r="GV24" s="61">
        <f t="shared" ca="1" si="55"/>
        <v>0</v>
      </c>
      <c r="GW24" s="61">
        <f t="shared" ca="1" si="55"/>
        <v>0</v>
      </c>
      <c r="GX24" s="61">
        <f t="shared" ca="1" si="55"/>
        <v>0</v>
      </c>
      <c r="GY24" s="61">
        <f t="shared" ca="1" si="55"/>
        <v>0</v>
      </c>
      <c r="GZ24" s="61">
        <f t="shared" ca="1" si="55"/>
        <v>0</v>
      </c>
      <c r="HA24" s="61">
        <f t="shared" ca="1" si="55"/>
        <v>0</v>
      </c>
      <c r="HB24" s="61">
        <f t="shared" ca="1" si="55"/>
        <v>0</v>
      </c>
      <c r="HC24" s="61">
        <f t="shared" ca="1" si="55"/>
        <v>0</v>
      </c>
      <c r="HD24" s="61">
        <f t="shared" ca="1" si="55"/>
        <v>0</v>
      </c>
      <c r="HE24" s="61">
        <f t="shared" ca="1" si="55"/>
        <v>0</v>
      </c>
      <c r="HF24" s="61">
        <f t="shared" ca="1" si="55"/>
        <v>0</v>
      </c>
      <c r="HG24" s="61">
        <f t="shared" ca="1" si="55"/>
        <v>0</v>
      </c>
      <c r="HH24" s="61">
        <f t="shared" ca="1" si="55"/>
        <v>0</v>
      </c>
      <c r="HI24" s="61">
        <f t="shared" ca="1" si="55"/>
        <v>0</v>
      </c>
      <c r="HJ24" s="61">
        <f t="shared" ca="1" si="55"/>
        <v>0</v>
      </c>
      <c r="HK24" s="61">
        <f t="shared" ca="1" si="55"/>
        <v>0</v>
      </c>
      <c r="HL24" s="61">
        <f t="shared" ca="1" si="55"/>
        <v>0</v>
      </c>
      <c r="HM24" s="61">
        <f t="shared" ca="1" si="55"/>
        <v>0</v>
      </c>
      <c r="HN24" s="61">
        <f t="shared" ca="1" si="55"/>
        <v>0</v>
      </c>
      <c r="HO24" s="61">
        <f t="shared" ca="1" si="55"/>
        <v>0</v>
      </c>
      <c r="HP24" s="61">
        <f t="shared" ca="1" si="55"/>
        <v>0</v>
      </c>
      <c r="HQ24" s="61">
        <f t="shared" ca="1" si="55"/>
        <v>0</v>
      </c>
      <c r="HR24" s="61">
        <f t="shared" ca="1" si="55"/>
        <v>0</v>
      </c>
      <c r="HS24" s="61">
        <f t="shared" ca="1" si="55"/>
        <v>0</v>
      </c>
      <c r="HT24" s="61">
        <f t="shared" ca="1" si="55"/>
        <v>0</v>
      </c>
      <c r="HU24" s="61">
        <f t="shared" ca="1" si="55"/>
        <v>0</v>
      </c>
      <c r="HV24" s="61">
        <f t="shared" ca="1" si="55"/>
        <v>0</v>
      </c>
      <c r="HW24" s="61">
        <f t="shared" ca="1" si="55"/>
        <v>0</v>
      </c>
      <c r="HX24" s="61">
        <f t="shared" ca="1" si="55"/>
        <v>0</v>
      </c>
      <c r="HY24" s="61">
        <f t="shared" ca="1" si="55"/>
        <v>0</v>
      </c>
      <c r="HZ24" s="61">
        <f t="shared" ca="1" si="55"/>
        <v>0</v>
      </c>
      <c r="IA24" s="61">
        <f t="shared" ca="1" si="55"/>
        <v>0</v>
      </c>
      <c r="IB24" s="61">
        <f t="shared" ca="1" si="55"/>
        <v>0</v>
      </c>
      <c r="IC24" s="61">
        <f t="shared" ca="1" si="55"/>
        <v>0</v>
      </c>
      <c r="ID24" s="61">
        <f t="shared" ca="1" si="55"/>
        <v>0</v>
      </c>
      <c r="IE24" s="61">
        <f t="shared" ref="IE24:KP24" ca="1" si="56">IF($D24=0,0,(IE15*$D15+IE18*$D18)/$D24)</f>
        <v>0</v>
      </c>
      <c r="IF24" s="61">
        <f t="shared" ca="1" si="56"/>
        <v>0</v>
      </c>
      <c r="IG24" s="61">
        <f t="shared" ca="1" si="56"/>
        <v>0</v>
      </c>
      <c r="IH24" s="61">
        <f t="shared" ca="1" si="56"/>
        <v>0</v>
      </c>
      <c r="II24" s="61">
        <f t="shared" ca="1" si="56"/>
        <v>0</v>
      </c>
      <c r="IJ24" s="61">
        <f t="shared" ca="1" si="56"/>
        <v>0</v>
      </c>
      <c r="IK24" s="61">
        <f t="shared" ca="1" si="56"/>
        <v>0</v>
      </c>
      <c r="IL24" s="61">
        <f t="shared" ca="1" si="56"/>
        <v>0</v>
      </c>
      <c r="IM24" s="61">
        <f t="shared" ca="1" si="56"/>
        <v>0</v>
      </c>
      <c r="IN24" s="61">
        <f t="shared" ca="1" si="56"/>
        <v>0</v>
      </c>
      <c r="IO24" s="61">
        <f t="shared" ca="1" si="56"/>
        <v>0</v>
      </c>
      <c r="IP24" s="61">
        <f t="shared" ca="1" si="56"/>
        <v>0</v>
      </c>
      <c r="IQ24" s="61">
        <f t="shared" ca="1" si="56"/>
        <v>0</v>
      </c>
      <c r="IR24" s="61">
        <f t="shared" ca="1" si="56"/>
        <v>0</v>
      </c>
      <c r="IS24" s="61">
        <f t="shared" ca="1" si="56"/>
        <v>0</v>
      </c>
      <c r="IT24" s="61">
        <f t="shared" ca="1" si="56"/>
        <v>0</v>
      </c>
      <c r="IU24" s="61">
        <f t="shared" ca="1" si="56"/>
        <v>0</v>
      </c>
      <c r="IV24" s="61">
        <f t="shared" ca="1" si="56"/>
        <v>0</v>
      </c>
      <c r="IW24" s="61">
        <f t="shared" ca="1" si="56"/>
        <v>0</v>
      </c>
      <c r="IX24" s="61">
        <f t="shared" ca="1" si="56"/>
        <v>0</v>
      </c>
      <c r="IY24" s="61">
        <f t="shared" ca="1" si="56"/>
        <v>0</v>
      </c>
      <c r="IZ24" s="61">
        <f t="shared" ca="1" si="56"/>
        <v>0</v>
      </c>
      <c r="JA24" s="61">
        <f t="shared" ca="1" si="56"/>
        <v>0</v>
      </c>
      <c r="JB24" s="61">
        <f t="shared" ca="1" si="56"/>
        <v>0</v>
      </c>
      <c r="JC24" s="61">
        <f t="shared" ca="1" si="56"/>
        <v>0</v>
      </c>
      <c r="JD24" s="61">
        <f t="shared" ca="1" si="56"/>
        <v>0</v>
      </c>
      <c r="JE24" s="61">
        <f t="shared" ca="1" si="56"/>
        <v>0</v>
      </c>
      <c r="JF24" s="61">
        <f t="shared" ca="1" si="56"/>
        <v>0</v>
      </c>
      <c r="JG24" s="61">
        <f t="shared" ca="1" si="56"/>
        <v>0</v>
      </c>
      <c r="JH24" s="61">
        <f t="shared" ca="1" si="56"/>
        <v>0</v>
      </c>
      <c r="JI24" s="61">
        <f t="shared" ca="1" si="56"/>
        <v>0</v>
      </c>
      <c r="JJ24" s="61">
        <f t="shared" ca="1" si="56"/>
        <v>0</v>
      </c>
      <c r="JK24" s="61">
        <f t="shared" ca="1" si="56"/>
        <v>0</v>
      </c>
      <c r="JL24" s="61">
        <f t="shared" ca="1" si="56"/>
        <v>0</v>
      </c>
      <c r="JM24" s="61">
        <f t="shared" ca="1" si="56"/>
        <v>0</v>
      </c>
      <c r="JN24" s="61">
        <f t="shared" ca="1" si="56"/>
        <v>0</v>
      </c>
      <c r="JO24" s="61">
        <f t="shared" ca="1" si="56"/>
        <v>0</v>
      </c>
      <c r="JP24" s="61">
        <f t="shared" ca="1" si="56"/>
        <v>0</v>
      </c>
      <c r="JQ24" s="61">
        <f t="shared" ca="1" si="56"/>
        <v>0</v>
      </c>
      <c r="JR24" s="61">
        <f t="shared" ca="1" si="56"/>
        <v>0</v>
      </c>
      <c r="JS24" s="61">
        <f t="shared" ca="1" si="56"/>
        <v>0</v>
      </c>
      <c r="JT24" s="61">
        <f t="shared" ca="1" si="56"/>
        <v>0</v>
      </c>
      <c r="JU24" s="61">
        <f t="shared" ca="1" si="56"/>
        <v>0</v>
      </c>
      <c r="JV24" s="61">
        <f t="shared" ca="1" si="56"/>
        <v>0</v>
      </c>
      <c r="JW24" s="61">
        <f t="shared" ca="1" si="56"/>
        <v>0</v>
      </c>
      <c r="JX24" s="61">
        <f t="shared" ca="1" si="56"/>
        <v>0</v>
      </c>
      <c r="JY24" s="61">
        <f t="shared" ca="1" si="56"/>
        <v>0</v>
      </c>
      <c r="JZ24" s="61">
        <f t="shared" ca="1" si="56"/>
        <v>0</v>
      </c>
      <c r="KA24" s="61">
        <f t="shared" ca="1" si="56"/>
        <v>0</v>
      </c>
      <c r="KB24" s="61">
        <f t="shared" ca="1" si="56"/>
        <v>0</v>
      </c>
      <c r="KC24" s="61">
        <f t="shared" ca="1" si="56"/>
        <v>0</v>
      </c>
      <c r="KD24" s="61">
        <f t="shared" ca="1" si="56"/>
        <v>0</v>
      </c>
      <c r="KE24" s="61">
        <f t="shared" ca="1" si="56"/>
        <v>0</v>
      </c>
      <c r="KF24" s="61">
        <f t="shared" ca="1" si="56"/>
        <v>0</v>
      </c>
      <c r="KG24" s="61">
        <f t="shared" ca="1" si="56"/>
        <v>0</v>
      </c>
      <c r="KH24" s="61">
        <f t="shared" ca="1" si="56"/>
        <v>0</v>
      </c>
      <c r="KI24" s="61">
        <f t="shared" ca="1" si="56"/>
        <v>0</v>
      </c>
      <c r="KJ24" s="61">
        <f t="shared" ca="1" si="56"/>
        <v>0</v>
      </c>
      <c r="KK24" s="61">
        <f t="shared" ca="1" si="56"/>
        <v>0</v>
      </c>
      <c r="KL24" s="61">
        <f t="shared" ca="1" si="56"/>
        <v>0</v>
      </c>
      <c r="KM24" s="61">
        <f t="shared" ca="1" si="56"/>
        <v>0</v>
      </c>
      <c r="KN24" s="61">
        <f t="shared" ca="1" si="56"/>
        <v>0</v>
      </c>
      <c r="KO24" s="61">
        <f t="shared" ca="1" si="56"/>
        <v>0</v>
      </c>
      <c r="KP24" s="61">
        <f t="shared" ca="1" si="56"/>
        <v>0</v>
      </c>
      <c r="KQ24" s="61">
        <f t="shared" ref="KQ24:NB24" ca="1" si="57">IF($D24=0,0,(KQ15*$D15+KQ18*$D18)/$D24)</f>
        <v>0</v>
      </c>
      <c r="KR24" s="61">
        <f t="shared" ca="1" si="57"/>
        <v>0</v>
      </c>
      <c r="KS24" s="61">
        <f t="shared" ca="1" si="57"/>
        <v>0</v>
      </c>
      <c r="KT24" s="61">
        <f t="shared" ca="1" si="57"/>
        <v>0</v>
      </c>
      <c r="KU24" s="61">
        <f t="shared" ca="1" si="57"/>
        <v>0</v>
      </c>
      <c r="KV24" s="61">
        <f t="shared" ca="1" si="57"/>
        <v>0</v>
      </c>
      <c r="KW24" s="61">
        <f t="shared" ca="1" si="57"/>
        <v>0</v>
      </c>
      <c r="KX24" s="61">
        <f t="shared" ca="1" si="57"/>
        <v>0</v>
      </c>
      <c r="KY24" s="61">
        <f t="shared" ca="1" si="57"/>
        <v>0</v>
      </c>
      <c r="KZ24" s="61">
        <f t="shared" ca="1" si="57"/>
        <v>0</v>
      </c>
      <c r="LA24" s="61">
        <f t="shared" ca="1" si="57"/>
        <v>0</v>
      </c>
      <c r="LB24" s="61">
        <f t="shared" ca="1" si="57"/>
        <v>0</v>
      </c>
      <c r="LC24" s="61">
        <f t="shared" ca="1" si="57"/>
        <v>0</v>
      </c>
      <c r="LD24" s="61">
        <f t="shared" ca="1" si="57"/>
        <v>0</v>
      </c>
      <c r="LE24" s="61">
        <f t="shared" ca="1" si="57"/>
        <v>0</v>
      </c>
      <c r="LF24" s="61">
        <f t="shared" ca="1" si="57"/>
        <v>0</v>
      </c>
      <c r="LG24" s="61">
        <f t="shared" ca="1" si="57"/>
        <v>0</v>
      </c>
      <c r="LH24" s="61">
        <f t="shared" ca="1" si="57"/>
        <v>0</v>
      </c>
      <c r="LI24" s="61">
        <f t="shared" ca="1" si="57"/>
        <v>0</v>
      </c>
      <c r="LJ24" s="61">
        <f t="shared" ca="1" si="57"/>
        <v>0</v>
      </c>
      <c r="LK24" s="61">
        <f t="shared" ca="1" si="57"/>
        <v>0</v>
      </c>
      <c r="LL24" s="61">
        <f t="shared" ca="1" si="57"/>
        <v>0</v>
      </c>
      <c r="LM24" s="61">
        <f t="shared" ca="1" si="57"/>
        <v>0</v>
      </c>
      <c r="LN24" s="61">
        <f t="shared" ca="1" si="57"/>
        <v>0</v>
      </c>
      <c r="LO24" s="61">
        <f t="shared" ca="1" si="57"/>
        <v>0</v>
      </c>
      <c r="LP24" s="61">
        <f t="shared" ca="1" si="57"/>
        <v>0</v>
      </c>
      <c r="LQ24" s="61">
        <f t="shared" ca="1" si="57"/>
        <v>0</v>
      </c>
      <c r="LR24" s="61">
        <f t="shared" ca="1" si="57"/>
        <v>0</v>
      </c>
      <c r="LS24" s="61">
        <f t="shared" ca="1" si="57"/>
        <v>0</v>
      </c>
      <c r="LT24" s="61">
        <f t="shared" ca="1" si="57"/>
        <v>0</v>
      </c>
      <c r="LU24" s="61">
        <f t="shared" ca="1" si="57"/>
        <v>0</v>
      </c>
      <c r="LV24" s="61">
        <f t="shared" ca="1" si="57"/>
        <v>0</v>
      </c>
      <c r="LW24" s="61">
        <f t="shared" ca="1" si="57"/>
        <v>0</v>
      </c>
      <c r="LX24" s="61">
        <f t="shared" ca="1" si="57"/>
        <v>0</v>
      </c>
      <c r="LY24" s="61">
        <f t="shared" ca="1" si="57"/>
        <v>0</v>
      </c>
      <c r="LZ24" s="61">
        <f t="shared" ca="1" si="57"/>
        <v>0</v>
      </c>
      <c r="MA24" s="61">
        <f t="shared" ca="1" si="57"/>
        <v>0</v>
      </c>
      <c r="MB24" s="61">
        <f t="shared" ca="1" si="57"/>
        <v>0</v>
      </c>
      <c r="MC24" s="61">
        <f t="shared" ca="1" si="57"/>
        <v>0</v>
      </c>
      <c r="MD24" s="61">
        <f t="shared" ca="1" si="57"/>
        <v>0</v>
      </c>
      <c r="ME24" s="61">
        <f t="shared" ca="1" si="57"/>
        <v>0</v>
      </c>
      <c r="MF24" s="61">
        <f t="shared" ca="1" si="57"/>
        <v>0</v>
      </c>
      <c r="MG24" s="61">
        <f t="shared" ca="1" si="57"/>
        <v>0</v>
      </c>
      <c r="MH24" s="61">
        <f t="shared" ca="1" si="57"/>
        <v>0</v>
      </c>
      <c r="MI24" s="61">
        <f t="shared" ca="1" si="57"/>
        <v>0</v>
      </c>
      <c r="MJ24" s="61">
        <f t="shared" ca="1" si="57"/>
        <v>0</v>
      </c>
      <c r="MK24" s="61">
        <f t="shared" ca="1" si="57"/>
        <v>0</v>
      </c>
      <c r="ML24" s="61">
        <f t="shared" ca="1" si="57"/>
        <v>0</v>
      </c>
      <c r="MM24" s="61">
        <f t="shared" ca="1" si="57"/>
        <v>0</v>
      </c>
      <c r="MN24" s="61">
        <f t="shared" ca="1" si="57"/>
        <v>0</v>
      </c>
      <c r="MO24" s="61">
        <f t="shared" ca="1" si="57"/>
        <v>0</v>
      </c>
      <c r="MP24" s="61">
        <f t="shared" ca="1" si="57"/>
        <v>0</v>
      </c>
      <c r="MQ24" s="61">
        <f t="shared" ca="1" si="57"/>
        <v>0</v>
      </c>
      <c r="MR24" s="61">
        <f t="shared" ca="1" si="57"/>
        <v>0</v>
      </c>
      <c r="MS24" s="61">
        <f t="shared" ca="1" si="57"/>
        <v>0</v>
      </c>
      <c r="MT24" s="61">
        <f t="shared" ca="1" si="57"/>
        <v>0</v>
      </c>
      <c r="MU24" s="61">
        <f t="shared" ca="1" si="57"/>
        <v>0</v>
      </c>
      <c r="MV24" s="61">
        <f t="shared" ca="1" si="57"/>
        <v>0</v>
      </c>
      <c r="MW24" s="61">
        <f t="shared" ca="1" si="57"/>
        <v>0</v>
      </c>
      <c r="MX24" s="61">
        <f t="shared" ca="1" si="57"/>
        <v>0</v>
      </c>
      <c r="MY24" s="61">
        <f t="shared" ca="1" si="57"/>
        <v>0</v>
      </c>
      <c r="MZ24" s="61">
        <f t="shared" ca="1" si="57"/>
        <v>0</v>
      </c>
      <c r="NA24" s="61">
        <f t="shared" ca="1" si="57"/>
        <v>0</v>
      </c>
      <c r="NB24" s="61">
        <f t="shared" ca="1" si="57"/>
        <v>0</v>
      </c>
      <c r="NC24" s="61">
        <f t="shared" ref="NC24:PN24" ca="1" si="58">IF($D24=0,0,(NC15*$D15+NC18*$D18)/$D24)</f>
        <v>0</v>
      </c>
      <c r="ND24" s="61">
        <f t="shared" ca="1" si="58"/>
        <v>0</v>
      </c>
      <c r="NE24" s="61">
        <f t="shared" ca="1" si="58"/>
        <v>0</v>
      </c>
      <c r="NF24" s="61">
        <f t="shared" ca="1" si="58"/>
        <v>0</v>
      </c>
      <c r="NG24" s="61">
        <f t="shared" ca="1" si="58"/>
        <v>0</v>
      </c>
      <c r="NH24" s="61">
        <f t="shared" ca="1" si="58"/>
        <v>0</v>
      </c>
      <c r="NI24" s="61">
        <f t="shared" ca="1" si="58"/>
        <v>0</v>
      </c>
      <c r="NJ24" s="61">
        <f t="shared" ca="1" si="58"/>
        <v>0</v>
      </c>
      <c r="NK24" s="61">
        <f t="shared" ca="1" si="58"/>
        <v>0</v>
      </c>
      <c r="NL24" s="61">
        <f t="shared" ca="1" si="58"/>
        <v>0</v>
      </c>
      <c r="NM24" s="61">
        <f t="shared" ca="1" si="58"/>
        <v>0</v>
      </c>
      <c r="NN24" s="61">
        <f t="shared" ca="1" si="58"/>
        <v>0</v>
      </c>
      <c r="NO24" s="61">
        <f t="shared" ca="1" si="58"/>
        <v>0</v>
      </c>
      <c r="NP24" s="61">
        <f t="shared" ca="1" si="58"/>
        <v>0</v>
      </c>
      <c r="NQ24" s="61">
        <f t="shared" ca="1" si="58"/>
        <v>0</v>
      </c>
      <c r="NR24" s="61">
        <f t="shared" ca="1" si="58"/>
        <v>0</v>
      </c>
      <c r="NS24" s="61">
        <f t="shared" ca="1" si="58"/>
        <v>0</v>
      </c>
      <c r="NT24" s="61">
        <f t="shared" ca="1" si="58"/>
        <v>0</v>
      </c>
      <c r="NU24" s="61">
        <f t="shared" ca="1" si="58"/>
        <v>0</v>
      </c>
      <c r="NV24" s="61">
        <f t="shared" ca="1" si="58"/>
        <v>0</v>
      </c>
      <c r="NW24" s="61">
        <f t="shared" ca="1" si="58"/>
        <v>0</v>
      </c>
      <c r="NX24" s="61">
        <f t="shared" ca="1" si="58"/>
        <v>0</v>
      </c>
      <c r="NY24" s="61">
        <f t="shared" ca="1" si="58"/>
        <v>0</v>
      </c>
      <c r="NZ24" s="61">
        <f t="shared" ca="1" si="58"/>
        <v>0</v>
      </c>
      <c r="OA24" s="61">
        <f t="shared" ca="1" si="58"/>
        <v>0</v>
      </c>
      <c r="OB24" s="61">
        <f t="shared" ca="1" si="58"/>
        <v>0</v>
      </c>
      <c r="OC24" s="61">
        <f t="shared" ca="1" si="58"/>
        <v>0</v>
      </c>
      <c r="OD24" s="61">
        <f t="shared" ca="1" si="58"/>
        <v>0</v>
      </c>
      <c r="OE24" s="61">
        <f t="shared" ca="1" si="58"/>
        <v>0</v>
      </c>
      <c r="OF24" s="61">
        <f t="shared" ca="1" si="58"/>
        <v>0</v>
      </c>
      <c r="OG24" s="61">
        <f t="shared" ca="1" si="58"/>
        <v>0</v>
      </c>
      <c r="OH24" s="61">
        <f t="shared" ca="1" si="58"/>
        <v>0</v>
      </c>
      <c r="OI24" s="61">
        <f t="shared" ca="1" si="58"/>
        <v>0</v>
      </c>
      <c r="OJ24" s="61">
        <f t="shared" ca="1" si="58"/>
        <v>0</v>
      </c>
      <c r="OK24" s="61">
        <f t="shared" ca="1" si="58"/>
        <v>0</v>
      </c>
      <c r="OL24" s="61">
        <f t="shared" ca="1" si="58"/>
        <v>0</v>
      </c>
      <c r="OM24" s="61">
        <f t="shared" ca="1" si="58"/>
        <v>0</v>
      </c>
      <c r="ON24" s="61">
        <f t="shared" ca="1" si="58"/>
        <v>0</v>
      </c>
      <c r="OO24" s="61">
        <f t="shared" ca="1" si="58"/>
        <v>0</v>
      </c>
      <c r="OP24" s="61">
        <f t="shared" ca="1" si="58"/>
        <v>0</v>
      </c>
      <c r="OQ24" s="61">
        <f t="shared" ca="1" si="58"/>
        <v>0</v>
      </c>
      <c r="OR24" s="61">
        <f t="shared" ca="1" si="58"/>
        <v>0</v>
      </c>
      <c r="OS24" s="61">
        <f t="shared" ca="1" si="58"/>
        <v>0</v>
      </c>
      <c r="OT24" s="61">
        <f t="shared" ca="1" si="58"/>
        <v>0</v>
      </c>
      <c r="OU24" s="61">
        <f t="shared" ca="1" si="58"/>
        <v>0</v>
      </c>
      <c r="OV24" s="61">
        <f t="shared" ca="1" si="58"/>
        <v>0</v>
      </c>
      <c r="OW24" s="61">
        <f t="shared" ca="1" si="58"/>
        <v>0</v>
      </c>
      <c r="OX24" s="61">
        <f t="shared" ca="1" si="58"/>
        <v>0</v>
      </c>
      <c r="OY24" s="61">
        <f t="shared" ca="1" si="58"/>
        <v>0</v>
      </c>
      <c r="OZ24" s="61">
        <f t="shared" ca="1" si="58"/>
        <v>0</v>
      </c>
      <c r="PA24" s="61">
        <f t="shared" ca="1" si="58"/>
        <v>0</v>
      </c>
      <c r="PB24" s="61">
        <f t="shared" ca="1" si="58"/>
        <v>0</v>
      </c>
      <c r="PC24" s="61">
        <f t="shared" ca="1" si="58"/>
        <v>0</v>
      </c>
      <c r="PD24" s="61">
        <f t="shared" ca="1" si="58"/>
        <v>0</v>
      </c>
      <c r="PE24" s="61">
        <f t="shared" ca="1" si="58"/>
        <v>0</v>
      </c>
      <c r="PF24" s="61">
        <f t="shared" ca="1" si="58"/>
        <v>0</v>
      </c>
      <c r="PG24" s="61">
        <f t="shared" ca="1" si="58"/>
        <v>0</v>
      </c>
      <c r="PH24" s="61">
        <f t="shared" ca="1" si="58"/>
        <v>0</v>
      </c>
      <c r="PI24" s="61">
        <f t="shared" ca="1" si="58"/>
        <v>0</v>
      </c>
      <c r="PJ24" s="61">
        <f t="shared" ca="1" si="58"/>
        <v>0</v>
      </c>
      <c r="PK24" s="61">
        <f t="shared" ca="1" si="58"/>
        <v>0</v>
      </c>
      <c r="PL24" s="61">
        <f t="shared" ca="1" si="58"/>
        <v>0</v>
      </c>
      <c r="PM24" s="61">
        <f t="shared" ca="1" si="58"/>
        <v>0</v>
      </c>
      <c r="PN24" s="61">
        <f t="shared" ca="1" si="58"/>
        <v>0</v>
      </c>
      <c r="PO24" s="61">
        <f t="shared" ref="PO24:RZ24" ca="1" si="59">IF($D24=0,0,(PO15*$D15+PO18*$D18)/$D24)</f>
        <v>0</v>
      </c>
      <c r="PP24" s="61">
        <f t="shared" ca="1" si="59"/>
        <v>0</v>
      </c>
      <c r="PQ24" s="61">
        <f t="shared" ca="1" si="59"/>
        <v>0</v>
      </c>
      <c r="PR24" s="61">
        <f t="shared" ca="1" si="59"/>
        <v>0</v>
      </c>
      <c r="PS24" s="61">
        <f t="shared" ca="1" si="59"/>
        <v>0</v>
      </c>
      <c r="PT24" s="61">
        <f t="shared" ca="1" si="59"/>
        <v>0</v>
      </c>
      <c r="PU24" s="61">
        <f t="shared" ca="1" si="59"/>
        <v>0</v>
      </c>
      <c r="PV24" s="61">
        <f t="shared" ca="1" si="59"/>
        <v>0</v>
      </c>
      <c r="PW24" s="61">
        <f t="shared" ca="1" si="59"/>
        <v>0</v>
      </c>
      <c r="PX24" s="61">
        <f t="shared" ca="1" si="59"/>
        <v>0</v>
      </c>
      <c r="PY24" s="61">
        <f t="shared" ca="1" si="59"/>
        <v>0</v>
      </c>
      <c r="PZ24" s="61">
        <f t="shared" ca="1" si="59"/>
        <v>0</v>
      </c>
      <c r="QA24" s="61">
        <f t="shared" ca="1" si="59"/>
        <v>0</v>
      </c>
      <c r="QB24" s="61">
        <f t="shared" ca="1" si="59"/>
        <v>0</v>
      </c>
      <c r="QC24" s="61">
        <f t="shared" ca="1" si="59"/>
        <v>0</v>
      </c>
      <c r="QD24" s="61">
        <f t="shared" ca="1" si="59"/>
        <v>0</v>
      </c>
      <c r="QE24" s="61">
        <f t="shared" ca="1" si="59"/>
        <v>0</v>
      </c>
      <c r="QF24" s="61">
        <f t="shared" ca="1" si="59"/>
        <v>0</v>
      </c>
      <c r="QG24" s="61">
        <f t="shared" ca="1" si="59"/>
        <v>0</v>
      </c>
      <c r="QH24" s="61">
        <f t="shared" ca="1" si="59"/>
        <v>0</v>
      </c>
      <c r="QI24" s="61">
        <f t="shared" ca="1" si="59"/>
        <v>0</v>
      </c>
      <c r="QJ24" s="61">
        <f t="shared" ca="1" si="59"/>
        <v>0</v>
      </c>
      <c r="QK24" s="61">
        <f t="shared" ca="1" si="59"/>
        <v>0</v>
      </c>
      <c r="QL24" s="61">
        <f t="shared" ca="1" si="59"/>
        <v>0</v>
      </c>
      <c r="QM24" s="61">
        <f t="shared" ca="1" si="59"/>
        <v>0</v>
      </c>
      <c r="QN24" s="61">
        <f t="shared" ca="1" si="59"/>
        <v>0</v>
      </c>
      <c r="QO24" s="61">
        <f t="shared" ca="1" si="59"/>
        <v>0</v>
      </c>
      <c r="QP24" s="61">
        <f t="shared" ca="1" si="59"/>
        <v>0</v>
      </c>
      <c r="QQ24" s="61">
        <f t="shared" ca="1" si="59"/>
        <v>0</v>
      </c>
      <c r="QR24" s="61">
        <f t="shared" ca="1" si="59"/>
        <v>0</v>
      </c>
      <c r="QS24" s="61">
        <f t="shared" ca="1" si="59"/>
        <v>0</v>
      </c>
      <c r="QT24" s="61">
        <f t="shared" ca="1" si="59"/>
        <v>0</v>
      </c>
      <c r="QU24" s="61">
        <f t="shared" ca="1" si="59"/>
        <v>0</v>
      </c>
      <c r="QV24" s="61">
        <f t="shared" ca="1" si="59"/>
        <v>0</v>
      </c>
      <c r="QW24" s="61">
        <f t="shared" ca="1" si="59"/>
        <v>0</v>
      </c>
      <c r="QX24" s="61">
        <f t="shared" ca="1" si="59"/>
        <v>0</v>
      </c>
      <c r="QY24" s="61">
        <f t="shared" ca="1" si="59"/>
        <v>0</v>
      </c>
      <c r="QZ24" s="61">
        <f t="shared" ca="1" si="59"/>
        <v>0</v>
      </c>
      <c r="RA24" s="61">
        <f t="shared" ca="1" si="59"/>
        <v>0</v>
      </c>
      <c r="RB24" s="61">
        <f t="shared" ca="1" si="59"/>
        <v>0</v>
      </c>
      <c r="RC24" s="61">
        <f t="shared" ca="1" si="59"/>
        <v>0</v>
      </c>
      <c r="RD24" s="61">
        <f t="shared" ca="1" si="59"/>
        <v>0</v>
      </c>
      <c r="RE24" s="61">
        <f t="shared" ca="1" si="59"/>
        <v>0</v>
      </c>
      <c r="RF24" s="61">
        <f t="shared" ca="1" si="59"/>
        <v>0</v>
      </c>
      <c r="RG24" s="61">
        <f t="shared" ca="1" si="59"/>
        <v>0</v>
      </c>
      <c r="RH24" s="61">
        <f t="shared" ca="1" si="59"/>
        <v>0</v>
      </c>
      <c r="RI24" s="61">
        <f t="shared" ca="1" si="59"/>
        <v>0</v>
      </c>
      <c r="RJ24" s="61">
        <f t="shared" ca="1" si="59"/>
        <v>0</v>
      </c>
      <c r="RK24" s="61">
        <f t="shared" ca="1" si="59"/>
        <v>0</v>
      </c>
      <c r="RL24" s="61">
        <f t="shared" ca="1" si="59"/>
        <v>0</v>
      </c>
      <c r="RM24" s="61">
        <f t="shared" ca="1" si="59"/>
        <v>0</v>
      </c>
      <c r="RN24" s="61">
        <f t="shared" ca="1" si="59"/>
        <v>0</v>
      </c>
      <c r="RO24" s="61">
        <f t="shared" ca="1" si="59"/>
        <v>0</v>
      </c>
      <c r="RP24" s="61">
        <f t="shared" ca="1" si="59"/>
        <v>0</v>
      </c>
      <c r="RQ24" s="61">
        <f t="shared" ca="1" si="59"/>
        <v>0</v>
      </c>
      <c r="RR24" s="61">
        <f t="shared" ca="1" si="59"/>
        <v>0</v>
      </c>
      <c r="RS24" s="61">
        <f t="shared" ca="1" si="59"/>
        <v>0</v>
      </c>
      <c r="RT24" s="61">
        <f t="shared" ca="1" si="59"/>
        <v>0</v>
      </c>
      <c r="RU24" s="61">
        <f t="shared" ca="1" si="59"/>
        <v>0</v>
      </c>
      <c r="RV24" s="61">
        <f t="shared" ca="1" si="59"/>
        <v>0</v>
      </c>
      <c r="RW24" s="61">
        <f t="shared" ca="1" si="59"/>
        <v>0</v>
      </c>
      <c r="RX24" s="61">
        <f t="shared" ca="1" si="59"/>
        <v>0</v>
      </c>
      <c r="RY24" s="61">
        <f t="shared" ca="1" si="59"/>
        <v>0</v>
      </c>
      <c r="RZ24" s="61">
        <f t="shared" ca="1" si="59"/>
        <v>0</v>
      </c>
      <c r="SA24" s="61">
        <f t="shared" ref="SA24:UL24" ca="1" si="60">IF($D24=0,0,(SA15*$D15+SA18*$D18)/$D24)</f>
        <v>0</v>
      </c>
      <c r="SB24" s="61">
        <f t="shared" ca="1" si="60"/>
        <v>0</v>
      </c>
      <c r="SC24" s="61">
        <f t="shared" ca="1" si="60"/>
        <v>0</v>
      </c>
      <c r="SD24" s="61">
        <f t="shared" ca="1" si="60"/>
        <v>0</v>
      </c>
      <c r="SE24" s="61">
        <f t="shared" ca="1" si="60"/>
        <v>0</v>
      </c>
      <c r="SF24" s="61">
        <f t="shared" ca="1" si="60"/>
        <v>0</v>
      </c>
      <c r="SG24" s="61">
        <f t="shared" ca="1" si="60"/>
        <v>0</v>
      </c>
      <c r="SH24" s="61">
        <f t="shared" ca="1" si="60"/>
        <v>0</v>
      </c>
      <c r="SI24" s="61">
        <f t="shared" ca="1" si="60"/>
        <v>0</v>
      </c>
      <c r="SJ24" s="61">
        <f t="shared" ca="1" si="60"/>
        <v>0</v>
      </c>
      <c r="SK24" s="61">
        <f t="shared" ca="1" si="60"/>
        <v>0</v>
      </c>
      <c r="SL24" s="61">
        <f t="shared" ca="1" si="60"/>
        <v>0</v>
      </c>
      <c r="SM24" s="61">
        <f t="shared" ca="1" si="60"/>
        <v>0</v>
      </c>
      <c r="SN24" s="61">
        <f t="shared" ca="1" si="60"/>
        <v>0</v>
      </c>
      <c r="SO24" s="61">
        <f t="shared" ca="1" si="60"/>
        <v>0</v>
      </c>
      <c r="SP24" s="61">
        <f t="shared" ca="1" si="60"/>
        <v>0</v>
      </c>
      <c r="SQ24" s="61">
        <f t="shared" ca="1" si="60"/>
        <v>0</v>
      </c>
      <c r="SR24" s="61">
        <f t="shared" ca="1" si="60"/>
        <v>0</v>
      </c>
      <c r="SS24" s="61">
        <f t="shared" ca="1" si="60"/>
        <v>0</v>
      </c>
      <c r="ST24" s="61">
        <f t="shared" ca="1" si="60"/>
        <v>0</v>
      </c>
      <c r="SU24" s="61">
        <f t="shared" ca="1" si="60"/>
        <v>0</v>
      </c>
      <c r="SV24" s="61">
        <f t="shared" ca="1" si="60"/>
        <v>0</v>
      </c>
      <c r="SW24" s="61">
        <f t="shared" ca="1" si="60"/>
        <v>0</v>
      </c>
      <c r="SX24" s="61">
        <f t="shared" ca="1" si="60"/>
        <v>0</v>
      </c>
      <c r="SY24" s="61">
        <f t="shared" ca="1" si="60"/>
        <v>0</v>
      </c>
      <c r="SZ24" s="61">
        <f t="shared" ca="1" si="60"/>
        <v>0</v>
      </c>
      <c r="TA24" s="61">
        <f t="shared" ca="1" si="60"/>
        <v>0</v>
      </c>
      <c r="TB24" s="61">
        <f t="shared" ca="1" si="60"/>
        <v>0</v>
      </c>
      <c r="TC24" s="61">
        <f t="shared" ca="1" si="60"/>
        <v>0</v>
      </c>
      <c r="TD24" s="61">
        <f t="shared" ca="1" si="60"/>
        <v>0</v>
      </c>
      <c r="TE24" s="61">
        <f t="shared" ca="1" si="60"/>
        <v>0</v>
      </c>
      <c r="TF24" s="61">
        <f t="shared" ca="1" si="60"/>
        <v>0</v>
      </c>
      <c r="TG24" s="61">
        <f t="shared" ca="1" si="60"/>
        <v>0</v>
      </c>
      <c r="TH24" s="61">
        <f t="shared" ca="1" si="60"/>
        <v>0</v>
      </c>
      <c r="TI24" s="61">
        <f t="shared" ca="1" si="60"/>
        <v>0</v>
      </c>
      <c r="TJ24" s="61">
        <f t="shared" ca="1" si="60"/>
        <v>0</v>
      </c>
      <c r="TK24" s="61">
        <f t="shared" ca="1" si="60"/>
        <v>0</v>
      </c>
      <c r="TL24" s="61">
        <f t="shared" ca="1" si="60"/>
        <v>0</v>
      </c>
      <c r="TM24" s="61">
        <f t="shared" ca="1" si="60"/>
        <v>0</v>
      </c>
      <c r="TN24" s="61">
        <f t="shared" ca="1" si="60"/>
        <v>0</v>
      </c>
      <c r="TO24" s="61">
        <f t="shared" ca="1" si="60"/>
        <v>0</v>
      </c>
      <c r="TP24" s="61">
        <f t="shared" ca="1" si="60"/>
        <v>0</v>
      </c>
      <c r="TQ24" s="61">
        <f t="shared" ca="1" si="60"/>
        <v>0</v>
      </c>
      <c r="TR24" s="61">
        <f t="shared" ca="1" si="60"/>
        <v>0</v>
      </c>
      <c r="TS24" s="61">
        <f t="shared" ca="1" si="60"/>
        <v>0</v>
      </c>
      <c r="TT24" s="61">
        <f t="shared" ca="1" si="60"/>
        <v>0</v>
      </c>
      <c r="TU24" s="61">
        <f t="shared" ca="1" si="60"/>
        <v>0</v>
      </c>
      <c r="TV24" s="61">
        <f t="shared" ca="1" si="60"/>
        <v>0</v>
      </c>
      <c r="TW24" s="61">
        <f t="shared" ca="1" si="60"/>
        <v>0</v>
      </c>
      <c r="TX24" s="61">
        <f t="shared" ca="1" si="60"/>
        <v>0</v>
      </c>
      <c r="TY24" s="61">
        <f t="shared" ca="1" si="60"/>
        <v>0</v>
      </c>
      <c r="TZ24" s="61">
        <f t="shared" ca="1" si="60"/>
        <v>0</v>
      </c>
      <c r="UA24" s="61">
        <f t="shared" ca="1" si="60"/>
        <v>0</v>
      </c>
      <c r="UB24" s="61">
        <f t="shared" ca="1" si="60"/>
        <v>0</v>
      </c>
      <c r="UC24" s="61">
        <f t="shared" ca="1" si="60"/>
        <v>0</v>
      </c>
      <c r="UD24" s="61">
        <f t="shared" ca="1" si="60"/>
        <v>0</v>
      </c>
      <c r="UE24" s="61">
        <f t="shared" ca="1" si="60"/>
        <v>0</v>
      </c>
      <c r="UF24" s="61">
        <f t="shared" ca="1" si="60"/>
        <v>0</v>
      </c>
      <c r="UG24" s="61">
        <f t="shared" ca="1" si="60"/>
        <v>0</v>
      </c>
      <c r="UH24" s="61">
        <f t="shared" ca="1" si="60"/>
        <v>0</v>
      </c>
      <c r="UI24" s="61">
        <f t="shared" ca="1" si="60"/>
        <v>0</v>
      </c>
      <c r="UJ24" s="61">
        <f t="shared" ca="1" si="60"/>
        <v>0</v>
      </c>
      <c r="UK24" s="61">
        <f t="shared" ca="1" si="60"/>
        <v>0</v>
      </c>
      <c r="UL24" s="61">
        <f t="shared" ca="1" si="60"/>
        <v>0</v>
      </c>
      <c r="UM24" s="61">
        <f t="shared" ref="UM24:WX24" ca="1" si="61">IF($D24=0,0,(UM15*$D15+UM18*$D18)/$D24)</f>
        <v>0</v>
      </c>
      <c r="UN24" s="61">
        <f t="shared" ca="1" si="61"/>
        <v>0</v>
      </c>
      <c r="UO24" s="61">
        <f t="shared" ca="1" si="61"/>
        <v>0</v>
      </c>
      <c r="UP24" s="61">
        <f t="shared" ca="1" si="61"/>
        <v>0</v>
      </c>
      <c r="UQ24" s="61">
        <f t="shared" ca="1" si="61"/>
        <v>0</v>
      </c>
      <c r="UR24" s="61">
        <f t="shared" ca="1" si="61"/>
        <v>0</v>
      </c>
      <c r="US24" s="61">
        <f t="shared" ca="1" si="61"/>
        <v>0</v>
      </c>
      <c r="UT24" s="61">
        <f t="shared" ca="1" si="61"/>
        <v>0</v>
      </c>
      <c r="UU24" s="61">
        <f t="shared" ca="1" si="61"/>
        <v>0</v>
      </c>
      <c r="UV24" s="61">
        <f t="shared" ca="1" si="61"/>
        <v>0</v>
      </c>
      <c r="UW24" s="61">
        <f t="shared" ca="1" si="61"/>
        <v>0</v>
      </c>
      <c r="UX24" s="61">
        <f t="shared" ca="1" si="61"/>
        <v>0</v>
      </c>
      <c r="UY24" s="61">
        <f t="shared" ca="1" si="61"/>
        <v>0</v>
      </c>
      <c r="UZ24" s="61">
        <f t="shared" ca="1" si="61"/>
        <v>0</v>
      </c>
      <c r="VA24" s="61">
        <f t="shared" ca="1" si="61"/>
        <v>0</v>
      </c>
      <c r="VB24" s="61">
        <f t="shared" ca="1" si="61"/>
        <v>0</v>
      </c>
      <c r="VC24" s="61">
        <f t="shared" ca="1" si="61"/>
        <v>0</v>
      </c>
      <c r="VD24" s="61">
        <f t="shared" ca="1" si="61"/>
        <v>0</v>
      </c>
      <c r="VE24" s="61">
        <f t="shared" ca="1" si="61"/>
        <v>0</v>
      </c>
      <c r="VF24" s="61">
        <f t="shared" ca="1" si="61"/>
        <v>0</v>
      </c>
      <c r="VG24" s="61">
        <f t="shared" ca="1" si="61"/>
        <v>0</v>
      </c>
      <c r="VH24" s="61">
        <f t="shared" ca="1" si="61"/>
        <v>0</v>
      </c>
      <c r="VI24" s="61">
        <f t="shared" ca="1" si="61"/>
        <v>0</v>
      </c>
      <c r="VJ24" s="61">
        <f t="shared" ca="1" si="61"/>
        <v>0</v>
      </c>
      <c r="VK24" s="61">
        <f t="shared" ca="1" si="61"/>
        <v>0</v>
      </c>
      <c r="VL24" s="61">
        <f t="shared" ca="1" si="61"/>
        <v>0</v>
      </c>
      <c r="VM24" s="61">
        <f t="shared" ca="1" si="61"/>
        <v>0</v>
      </c>
      <c r="VN24" s="61">
        <f t="shared" ca="1" si="61"/>
        <v>0</v>
      </c>
      <c r="VO24" s="61">
        <f t="shared" ca="1" si="61"/>
        <v>0</v>
      </c>
      <c r="VP24" s="61">
        <f t="shared" ca="1" si="61"/>
        <v>0</v>
      </c>
      <c r="VQ24" s="61">
        <f t="shared" ca="1" si="61"/>
        <v>0</v>
      </c>
      <c r="VR24" s="61">
        <f t="shared" ca="1" si="61"/>
        <v>0</v>
      </c>
      <c r="VS24" s="61">
        <f t="shared" ca="1" si="61"/>
        <v>0</v>
      </c>
      <c r="VT24" s="61">
        <f t="shared" ca="1" si="61"/>
        <v>0</v>
      </c>
      <c r="VU24" s="61">
        <f t="shared" ca="1" si="61"/>
        <v>0</v>
      </c>
      <c r="VV24" s="61">
        <f t="shared" ca="1" si="61"/>
        <v>0</v>
      </c>
      <c r="VW24" s="61">
        <f t="shared" ca="1" si="61"/>
        <v>0</v>
      </c>
      <c r="VX24" s="61">
        <f t="shared" ca="1" si="61"/>
        <v>0</v>
      </c>
      <c r="VY24" s="61">
        <f t="shared" ca="1" si="61"/>
        <v>0</v>
      </c>
      <c r="VZ24" s="61">
        <f t="shared" ca="1" si="61"/>
        <v>0</v>
      </c>
      <c r="WA24" s="61">
        <f t="shared" ca="1" si="61"/>
        <v>0</v>
      </c>
      <c r="WB24" s="61">
        <f t="shared" ca="1" si="61"/>
        <v>0</v>
      </c>
      <c r="WC24" s="61">
        <f t="shared" ca="1" si="61"/>
        <v>0</v>
      </c>
      <c r="WD24" s="61">
        <f t="shared" ca="1" si="61"/>
        <v>0</v>
      </c>
      <c r="WE24" s="61">
        <f t="shared" ca="1" si="61"/>
        <v>0</v>
      </c>
      <c r="WF24" s="61">
        <f t="shared" ca="1" si="61"/>
        <v>0</v>
      </c>
      <c r="WG24" s="61">
        <f t="shared" ca="1" si="61"/>
        <v>0</v>
      </c>
      <c r="WH24" s="61">
        <f t="shared" ca="1" si="61"/>
        <v>0</v>
      </c>
      <c r="WI24" s="61">
        <f t="shared" ca="1" si="61"/>
        <v>0</v>
      </c>
      <c r="WJ24" s="61">
        <f t="shared" ca="1" si="61"/>
        <v>0</v>
      </c>
      <c r="WK24" s="61">
        <f t="shared" ca="1" si="61"/>
        <v>0</v>
      </c>
      <c r="WL24" s="61">
        <f t="shared" ca="1" si="61"/>
        <v>0</v>
      </c>
      <c r="WM24" s="61">
        <f t="shared" ca="1" si="61"/>
        <v>0</v>
      </c>
      <c r="WN24" s="61">
        <f t="shared" ca="1" si="61"/>
        <v>0</v>
      </c>
      <c r="WO24" s="61">
        <f t="shared" ca="1" si="61"/>
        <v>0</v>
      </c>
      <c r="WP24" s="61">
        <f t="shared" ca="1" si="61"/>
        <v>0</v>
      </c>
      <c r="WQ24" s="61">
        <f t="shared" ca="1" si="61"/>
        <v>0</v>
      </c>
      <c r="WR24" s="61">
        <f t="shared" ca="1" si="61"/>
        <v>0</v>
      </c>
      <c r="WS24" s="61">
        <f t="shared" ca="1" si="61"/>
        <v>0</v>
      </c>
      <c r="WT24" s="61">
        <f t="shared" ca="1" si="61"/>
        <v>0</v>
      </c>
      <c r="WU24" s="61">
        <f t="shared" ca="1" si="61"/>
        <v>0</v>
      </c>
      <c r="WV24" s="61">
        <f t="shared" ca="1" si="61"/>
        <v>0</v>
      </c>
      <c r="WW24" s="61">
        <f t="shared" ca="1" si="61"/>
        <v>0</v>
      </c>
      <c r="WX24" s="61">
        <f t="shared" ca="1" si="61"/>
        <v>0</v>
      </c>
      <c r="WY24" s="61">
        <f t="shared" ref="WY24:YE24" ca="1" si="62">IF($D24=0,0,(WY15*$D15+WY18*$D18)/$D24)</f>
        <v>0</v>
      </c>
      <c r="WZ24" s="61">
        <f t="shared" ca="1" si="62"/>
        <v>0</v>
      </c>
      <c r="XA24" s="61">
        <f t="shared" ca="1" si="62"/>
        <v>0</v>
      </c>
      <c r="XB24" s="61">
        <f t="shared" ca="1" si="62"/>
        <v>0</v>
      </c>
      <c r="XC24" s="61">
        <f t="shared" ca="1" si="62"/>
        <v>0</v>
      </c>
      <c r="XD24" s="61">
        <f t="shared" ca="1" si="62"/>
        <v>0</v>
      </c>
      <c r="XE24" s="61">
        <f t="shared" ca="1" si="62"/>
        <v>0</v>
      </c>
      <c r="XF24" s="61">
        <f t="shared" ca="1" si="62"/>
        <v>0</v>
      </c>
      <c r="XG24" s="61">
        <f t="shared" ca="1" si="62"/>
        <v>0</v>
      </c>
      <c r="XH24" s="61">
        <f t="shared" ca="1" si="62"/>
        <v>0</v>
      </c>
      <c r="XI24" s="61">
        <f t="shared" ca="1" si="62"/>
        <v>0</v>
      </c>
      <c r="XJ24" s="61">
        <f t="shared" ca="1" si="62"/>
        <v>0</v>
      </c>
      <c r="XK24" s="61">
        <f t="shared" ca="1" si="62"/>
        <v>0</v>
      </c>
      <c r="XL24" s="61">
        <f t="shared" ca="1" si="62"/>
        <v>0</v>
      </c>
      <c r="XM24" s="61">
        <f t="shared" ca="1" si="62"/>
        <v>0</v>
      </c>
      <c r="XN24" s="61">
        <f t="shared" ca="1" si="62"/>
        <v>0</v>
      </c>
      <c r="XO24" s="61">
        <f t="shared" ca="1" si="62"/>
        <v>0</v>
      </c>
      <c r="XP24" s="61">
        <f t="shared" ca="1" si="62"/>
        <v>0</v>
      </c>
      <c r="XQ24" s="61">
        <f t="shared" ca="1" si="62"/>
        <v>0</v>
      </c>
      <c r="XR24" s="61">
        <f t="shared" ca="1" si="62"/>
        <v>0</v>
      </c>
      <c r="XS24" s="61">
        <f t="shared" ca="1" si="62"/>
        <v>0</v>
      </c>
      <c r="XT24" s="61">
        <f t="shared" ca="1" si="62"/>
        <v>0</v>
      </c>
      <c r="XU24" s="61">
        <f t="shared" ca="1" si="62"/>
        <v>0</v>
      </c>
      <c r="XV24" s="61">
        <f t="shared" ca="1" si="62"/>
        <v>0</v>
      </c>
      <c r="XW24" s="61">
        <f t="shared" ca="1" si="62"/>
        <v>0</v>
      </c>
      <c r="XX24" s="61">
        <f t="shared" ca="1" si="62"/>
        <v>0</v>
      </c>
      <c r="XY24" s="61">
        <f t="shared" ca="1" si="62"/>
        <v>0</v>
      </c>
      <c r="XZ24" s="61">
        <f t="shared" ca="1" si="62"/>
        <v>0</v>
      </c>
      <c r="YA24" s="61">
        <f t="shared" ca="1" si="62"/>
        <v>0</v>
      </c>
      <c r="YB24" s="61">
        <f t="shared" ca="1" si="62"/>
        <v>0</v>
      </c>
      <c r="YC24" s="61">
        <f t="shared" ca="1" si="62"/>
        <v>0</v>
      </c>
      <c r="YD24" s="61">
        <f t="shared" ca="1" si="62"/>
        <v>0</v>
      </c>
      <c r="YE24" s="61">
        <f t="shared" ca="1" si="62"/>
        <v>0</v>
      </c>
      <c r="YF24" s="63"/>
      <c r="YG24" s="64"/>
    </row>
    <row r="25" spans="1:657" ht="15" customHeight="1" thickBot="1" x14ac:dyDescent="0.3">
      <c r="A25" s="66"/>
      <c r="B25" s="67"/>
      <c r="C25" s="67"/>
      <c r="D25" s="68"/>
      <c r="E25" s="67"/>
      <c r="F25" s="67"/>
      <c r="G25" s="67"/>
      <c r="H25" s="67"/>
      <c r="I25" s="69"/>
      <c r="J25" s="70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71"/>
      <c r="AS25" s="71"/>
      <c r="AT25" s="72"/>
      <c r="AU25" s="72"/>
      <c r="AV25" s="72"/>
      <c r="AW25" s="72"/>
      <c r="AX25" s="69"/>
      <c r="AY25" s="69"/>
      <c r="AZ25" s="69"/>
      <c r="BA25" s="69"/>
      <c r="BB25" s="69"/>
      <c r="BC25" s="69"/>
      <c r="BD25" s="72"/>
      <c r="BE25" s="72"/>
      <c r="BF25" s="69"/>
      <c r="BG25" s="69"/>
      <c r="BH25" s="69"/>
      <c r="BI25" s="69"/>
      <c r="BJ25" s="69"/>
      <c r="BK25" s="69"/>
      <c r="BL25" s="72"/>
      <c r="BM25" s="69"/>
      <c r="BN25" s="72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DE25" s="69"/>
      <c r="DF25" s="69"/>
      <c r="DG25" s="69"/>
      <c r="DH25" s="69"/>
      <c r="DI25" s="69"/>
      <c r="DJ25" s="69"/>
      <c r="DK25" s="69"/>
      <c r="DL25" s="69"/>
      <c r="DM25" s="69"/>
      <c r="DN25" s="69"/>
      <c r="DO25" s="69"/>
      <c r="DP25" s="69"/>
      <c r="DQ25" s="69"/>
      <c r="DR25" s="69"/>
      <c r="DS25" s="69"/>
      <c r="DT25" s="69"/>
      <c r="DU25" s="69"/>
      <c r="DV25" s="69"/>
      <c r="DW25" s="69"/>
      <c r="DX25" s="69"/>
      <c r="DY25" s="69"/>
      <c r="DZ25" s="69"/>
      <c r="EA25" s="69"/>
      <c r="EB25" s="69"/>
      <c r="EC25" s="69"/>
      <c r="ED25" s="69"/>
      <c r="EE25" s="69"/>
      <c r="EF25" s="69"/>
      <c r="EG25" s="69"/>
      <c r="EH25" s="69"/>
      <c r="EI25" s="69"/>
      <c r="EJ25" s="69"/>
      <c r="EK25" s="69"/>
      <c r="EL25" s="69"/>
      <c r="EM25" s="69"/>
      <c r="EN25" s="69"/>
      <c r="EO25" s="69"/>
      <c r="EP25" s="69"/>
      <c r="EQ25" s="69"/>
      <c r="ER25" s="69"/>
      <c r="ES25" s="69"/>
      <c r="ET25" s="69"/>
      <c r="EU25" s="69"/>
      <c r="EV25" s="69"/>
      <c r="EW25" s="69"/>
      <c r="EX25" s="69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  <c r="FK25" s="69"/>
      <c r="FL25" s="69"/>
      <c r="FM25" s="69"/>
      <c r="FN25" s="69"/>
      <c r="FO25" s="69"/>
      <c r="FP25" s="69"/>
      <c r="FQ25" s="69"/>
      <c r="FR25" s="69"/>
      <c r="FS25" s="69"/>
      <c r="FT25" s="69"/>
      <c r="FU25" s="69"/>
      <c r="FV25" s="69"/>
      <c r="FW25" s="69"/>
      <c r="FX25" s="69"/>
      <c r="FY25" s="69"/>
      <c r="FZ25" s="69"/>
      <c r="GA25" s="69"/>
      <c r="GB25" s="69"/>
      <c r="GC25" s="69"/>
      <c r="GD25" s="69"/>
      <c r="GE25" s="69"/>
      <c r="GF25" s="69"/>
      <c r="GG25" s="69"/>
      <c r="GH25" s="69"/>
      <c r="GI25" s="69"/>
      <c r="GJ25" s="69"/>
      <c r="GK25" s="69"/>
      <c r="GL25" s="69"/>
      <c r="GM25" s="69"/>
      <c r="GN25" s="69"/>
      <c r="GO25" s="69"/>
      <c r="GP25" s="69"/>
      <c r="GQ25" s="69"/>
      <c r="GR25" s="69"/>
      <c r="GS25" s="69"/>
      <c r="GT25" s="69"/>
      <c r="GU25" s="69"/>
      <c r="GV25" s="69"/>
      <c r="GW25" s="69"/>
      <c r="GX25" s="69"/>
      <c r="GY25" s="69"/>
      <c r="GZ25" s="69"/>
      <c r="HA25" s="69"/>
      <c r="HB25" s="69"/>
      <c r="HC25" s="69"/>
      <c r="HD25" s="69"/>
      <c r="HE25" s="69"/>
      <c r="HF25" s="69"/>
      <c r="HG25" s="69"/>
      <c r="HH25" s="69"/>
      <c r="HI25" s="69"/>
      <c r="HJ25" s="69"/>
      <c r="HK25" s="69"/>
      <c r="HL25" s="69"/>
      <c r="HM25" s="69"/>
      <c r="HN25" s="69"/>
      <c r="HO25" s="69"/>
      <c r="HP25" s="69"/>
      <c r="HQ25" s="69"/>
      <c r="HR25" s="69"/>
      <c r="HS25" s="69"/>
      <c r="HT25" s="69"/>
      <c r="HU25" s="69"/>
      <c r="HV25" s="69"/>
      <c r="HW25" s="69"/>
      <c r="HX25" s="69"/>
      <c r="HY25" s="69"/>
      <c r="HZ25" s="69"/>
      <c r="IA25" s="69"/>
      <c r="IB25" s="69"/>
      <c r="IC25" s="69"/>
      <c r="ID25" s="69"/>
      <c r="IE25" s="69"/>
      <c r="IF25" s="69"/>
      <c r="IG25" s="69"/>
      <c r="IH25" s="69"/>
      <c r="II25" s="69"/>
      <c r="IJ25" s="69"/>
      <c r="IK25" s="69"/>
      <c r="IL25" s="69"/>
      <c r="IM25" s="69"/>
      <c r="IN25" s="69"/>
      <c r="IO25" s="69"/>
      <c r="IP25" s="69"/>
      <c r="IQ25" s="69"/>
      <c r="IR25" s="69"/>
      <c r="IS25" s="69"/>
      <c r="IT25" s="69"/>
      <c r="IU25" s="69"/>
      <c r="IV25" s="69"/>
      <c r="IW25" s="69"/>
      <c r="IX25" s="69"/>
      <c r="IY25" s="69"/>
      <c r="IZ25" s="69"/>
      <c r="JA25" s="69"/>
      <c r="JB25" s="69"/>
      <c r="JC25" s="69"/>
      <c r="JD25" s="69"/>
      <c r="JE25" s="69"/>
      <c r="JF25" s="69"/>
      <c r="JG25" s="69"/>
      <c r="JH25" s="69"/>
      <c r="JI25" s="69"/>
      <c r="JJ25" s="69"/>
      <c r="JK25" s="69"/>
      <c r="JL25" s="69"/>
      <c r="JM25" s="69"/>
      <c r="JN25" s="69"/>
      <c r="JO25" s="69"/>
      <c r="JP25" s="69"/>
      <c r="JQ25" s="69"/>
      <c r="JR25" s="69"/>
      <c r="JS25" s="69"/>
      <c r="JT25" s="69"/>
      <c r="JU25" s="69"/>
      <c r="JV25" s="69"/>
      <c r="JW25" s="69"/>
      <c r="JX25" s="69"/>
      <c r="JY25" s="69"/>
      <c r="JZ25" s="69"/>
      <c r="KA25" s="69"/>
      <c r="KB25" s="69"/>
      <c r="KC25" s="69"/>
      <c r="KD25" s="69"/>
      <c r="KE25" s="69"/>
      <c r="KF25" s="69"/>
      <c r="KG25" s="69"/>
      <c r="KH25" s="69"/>
      <c r="KI25" s="69"/>
      <c r="KJ25" s="69"/>
      <c r="KK25" s="69"/>
      <c r="KL25" s="69"/>
      <c r="KM25" s="69"/>
      <c r="KN25" s="69"/>
      <c r="KO25" s="69"/>
      <c r="KP25" s="69"/>
      <c r="KQ25" s="69"/>
      <c r="KR25" s="69"/>
      <c r="KS25" s="69"/>
      <c r="KT25" s="69"/>
      <c r="KU25" s="69"/>
      <c r="KV25" s="69"/>
      <c r="KW25" s="69"/>
      <c r="KX25" s="69"/>
      <c r="KY25" s="69"/>
      <c r="KZ25" s="69"/>
      <c r="LA25" s="69"/>
      <c r="LB25" s="69"/>
      <c r="LC25" s="69"/>
      <c r="LD25" s="69"/>
      <c r="LE25" s="69"/>
      <c r="LF25" s="69"/>
      <c r="LG25" s="69"/>
      <c r="LH25" s="69"/>
      <c r="LI25" s="69"/>
      <c r="LJ25" s="69"/>
      <c r="LK25" s="69"/>
      <c r="LL25" s="69"/>
      <c r="LM25" s="69"/>
      <c r="LN25" s="69"/>
      <c r="LO25" s="69"/>
      <c r="LP25" s="69"/>
      <c r="LQ25" s="69"/>
      <c r="LR25" s="69"/>
      <c r="LS25" s="69"/>
      <c r="LT25" s="69"/>
      <c r="LU25" s="69"/>
      <c r="LV25" s="69"/>
      <c r="LW25" s="69"/>
      <c r="LX25" s="69"/>
      <c r="LY25" s="69"/>
      <c r="LZ25" s="69"/>
      <c r="MA25" s="69"/>
      <c r="MB25" s="69"/>
      <c r="MC25" s="69"/>
      <c r="MD25" s="69"/>
      <c r="ME25" s="69"/>
      <c r="MF25" s="69"/>
      <c r="MG25" s="69"/>
      <c r="MH25" s="69"/>
      <c r="MI25" s="69"/>
      <c r="MJ25" s="69"/>
      <c r="MK25" s="69"/>
      <c r="ML25" s="69"/>
      <c r="MM25" s="69"/>
      <c r="MN25" s="69"/>
      <c r="MO25" s="69"/>
      <c r="MP25" s="69"/>
      <c r="MQ25" s="69"/>
      <c r="MR25" s="69"/>
      <c r="MS25" s="69"/>
      <c r="MT25" s="69"/>
      <c r="MU25" s="69"/>
      <c r="MV25" s="69"/>
      <c r="MW25" s="69"/>
      <c r="MX25" s="69"/>
      <c r="MY25" s="69"/>
      <c r="MZ25" s="69"/>
      <c r="NA25" s="69"/>
      <c r="NB25" s="69"/>
      <c r="NC25" s="69"/>
      <c r="ND25" s="69"/>
      <c r="NE25" s="69"/>
      <c r="NF25" s="69"/>
      <c r="NG25" s="69"/>
      <c r="NH25" s="69"/>
      <c r="NI25" s="69"/>
      <c r="NJ25" s="69"/>
      <c r="NK25" s="69"/>
      <c r="NL25" s="69"/>
      <c r="NM25" s="69"/>
      <c r="NN25" s="69"/>
      <c r="NO25" s="69"/>
      <c r="NP25" s="69"/>
      <c r="NQ25" s="69"/>
      <c r="NR25" s="69"/>
      <c r="NS25" s="69"/>
      <c r="NT25" s="69"/>
      <c r="NU25" s="69"/>
      <c r="NV25" s="69"/>
      <c r="NW25" s="69"/>
      <c r="NX25" s="69"/>
      <c r="NY25" s="69"/>
      <c r="NZ25" s="69"/>
      <c r="OA25" s="69"/>
      <c r="OB25" s="69"/>
      <c r="OC25" s="69"/>
      <c r="OD25" s="69"/>
      <c r="OE25" s="69"/>
      <c r="OF25" s="69"/>
      <c r="OG25" s="69"/>
      <c r="OH25" s="69"/>
      <c r="OI25" s="69"/>
      <c r="OJ25" s="69"/>
      <c r="OK25" s="69"/>
      <c r="OL25" s="69"/>
      <c r="OM25" s="69"/>
      <c r="ON25" s="69"/>
      <c r="OO25" s="69"/>
      <c r="OP25" s="69"/>
      <c r="OQ25" s="69"/>
      <c r="OR25" s="69"/>
      <c r="OS25" s="69"/>
      <c r="OT25" s="69"/>
      <c r="OU25" s="69"/>
      <c r="OV25" s="69"/>
      <c r="OW25" s="69"/>
      <c r="OX25" s="69"/>
      <c r="OY25" s="69"/>
      <c r="OZ25" s="69"/>
      <c r="PA25" s="69"/>
      <c r="PB25" s="69"/>
      <c r="PC25" s="69"/>
      <c r="PD25" s="69"/>
      <c r="PE25" s="69"/>
      <c r="PF25" s="69"/>
      <c r="PG25" s="69"/>
      <c r="PH25" s="69"/>
      <c r="PI25" s="69"/>
      <c r="PJ25" s="69"/>
      <c r="PK25" s="69"/>
      <c r="PL25" s="69"/>
      <c r="PM25" s="69"/>
      <c r="PN25" s="69"/>
      <c r="PO25" s="69"/>
      <c r="PP25" s="69"/>
      <c r="PQ25" s="69"/>
      <c r="PR25" s="69"/>
      <c r="PS25" s="69"/>
      <c r="PT25" s="69"/>
      <c r="PU25" s="69"/>
      <c r="PV25" s="69"/>
      <c r="PW25" s="69"/>
      <c r="PX25" s="69"/>
      <c r="PY25" s="69"/>
      <c r="PZ25" s="69"/>
      <c r="QA25" s="69"/>
      <c r="QB25" s="69"/>
      <c r="QC25" s="69"/>
      <c r="QD25" s="69"/>
      <c r="QE25" s="69"/>
      <c r="QF25" s="69"/>
      <c r="QG25" s="69"/>
      <c r="QH25" s="69"/>
      <c r="QI25" s="69"/>
      <c r="QJ25" s="69"/>
      <c r="QK25" s="69"/>
      <c r="QL25" s="69"/>
      <c r="QM25" s="69"/>
      <c r="QN25" s="69"/>
      <c r="QO25" s="69"/>
      <c r="QP25" s="69"/>
      <c r="QQ25" s="69"/>
      <c r="QR25" s="69"/>
      <c r="QS25" s="69"/>
      <c r="QT25" s="69"/>
      <c r="QU25" s="69"/>
      <c r="QV25" s="69"/>
      <c r="QW25" s="69"/>
      <c r="QX25" s="69"/>
      <c r="QY25" s="69"/>
      <c r="QZ25" s="69"/>
      <c r="RA25" s="69"/>
      <c r="RB25" s="69"/>
      <c r="RC25" s="69"/>
      <c r="RD25" s="69"/>
      <c r="RE25" s="69"/>
      <c r="RF25" s="69"/>
      <c r="RG25" s="69"/>
      <c r="RH25" s="69"/>
      <c r="RI25" s="69"/>
      <c r="RJ25" s="69"/>
      <c r="RK25" s="69"/>
      <c r="RL25" s="69"/>
      <c r="RM25" s="69"/>
      <c r="RN25" s="69"/>
      <c r="RO25" s="69"/>
      <c r="RP25" s="69"/>
      <c r="RQ25" s="69"/>
      <c r="RR25" s="69"/>
      <c r="RS25" s="69"/>
      <c r="RT25" s="69"/>
      <c r="RU25" s="69"/>
      <c r="RV25" s="69"/>
      <c r="RW25" s="69"/>
      <c r="RX25" s="69"/>
      <c r="RY25" s="69"/>
      <c r="RZ25" s="69"/>
      <c r="SA25" s="69"/>
      <c r="SB25" s="69"/>
      <c r="SC25" s="69"/>
      <c r="SD25" s="69"/>
      <c r="SE25" s="69"/>
      <c r="SF25" s="69"/>
      <c r="SG25" s="69"/>
      <c r="SH25" s="69"/>
      <c r="SI25" s="69"/>
      <c r="SJ25" s="69"/>
      <c r="SK25" s="69"/>
      <c r="SL25" s="69"/>
      <c r="SM25" s="69"/>
      <c r="SN25" s="69"/>
      <c r="SO25" s="69"/>
      <c r="SP25" s="69"/>
      <c r="SQ25" s="69"/>
      <c r="SR25" s="69"/>
      <c r="SS25" s="69"/>
      <c r="ST25" s="69"/>
      <c r="SU25" s="69"/>
      <c r="SV25" s="69"/>
      <c r="SW25" s="69"/>
      <c r="SX25" s="69"/>
      <c r="SY25" s="69"/>
      <c r="SZ25" s="69"/>
      <c r="TA25" s="69"/>
      <c r="TB25" s="69"/>
      <c r="TC25" s="69"/>
      <c r="TD25" s="69"/>
      <c r="TE25" s="69"/>
      <c r="TF25" s="69"/>
      <c r="TG25" s="69"/>
      <c r="TH25" s="69"/>
      <c r="TI25" s="69"/>
      <c r="TJ25" s="69"/>
      <c r="TK25" s="69"/>
      <c r="TL25" s="69"/>
      <c r="TM25" s="69"/>
      <c r="TN25" s="69"/>
      <c r="TO25" s="69"/>
      <c r="TP25" s="69"/>
      <c r="TQ25" s="69"/>
      <c r="TR25" s="69"/>
      <c r="TS25" s="69"/>
      <c r="TT25" s="69"/>
      <c r="TU25" s="69"/>
      <c r="TV25" s="69"/>
      <c r="TW25" s="69"/>
      <c r="TX25" s="69"/>
      <c r="TY25" s="69"/>
      <c r="TZ25" s="69"/>
      <c r="UA25" s="69"/>
      <c r="UB25" s="69"/>
      <c r="UC25" s="69"/>
      <c r="UD25" s="69"/>
      <c r="UE25" s="69"/>
      <c r="UF25" s="69"/>
      <c r="UG25" s="69"/>
      <c r="UH25" s="69"/>
      <c r="UI25" s="69"/>
      <c r="UJ25" s="69"/>
      <c r="UK25" s="69"/>
      <c r="UL25" s="69"/>
      <c r="UM25" s="69"/>
      <c r="UN25" s="69"/>
      <c r="UO25" s="69"/>
      <c r="UP25" s="69"/>
      <c r="UQ25" s="69"/>
      <c r="UR25" s="69"/>
      <c r="US25" s="69"/>
      <c r="UT25" s="69"/>
      <c r="UU25" s="69"/>
      <c r="UV25" s="69"/>
      <c r="UW25" s="69"/>
      <c r="UX25" s="69"/>
      <c r="UY25" s="69"/>
      <c r="UZ25" s="69"/>
      <c r="VA25" s="69"/>
      <c r="VB25" s="69"/>
      <c r="VC25" s="69"/>
      <c r="VD25" s="69"/>
      <c r="VE25" s="69"/>
      <c r="VF25" s="69"/>
      <c r="VG25" s="69"/>
      <c r="VH25" s="69"/>
      <c r="VI25" s="69"/>
      <c r="VJ25" s="69"/>
      <c r="VK25" s="69"/>
      <c r="VL25" s="69"/>
      <c r="VM25" s="69"/>
      <c r="VN25" s="69"/>
      <c r="VO25" s="69"/>
      <c r="VP25" s="69"/>
      <c r="VQ25" s="69"/>
      <c r="VR25" s="69"/>
      <c r="VS25" s="69"/>
      <c r="VT25" s="69"/>
      <c r="VU25" s="69"/>
      <c r="VV25" s="69"/>
      <c r="VW25" s="69"/>
      <c r="VX25" s="69"/>
      <c r="VY25" s="69"/>
      <c r="VZ25" s="69"/>
      <c r="WA25" s="69"/>
      <c r="WB25" s="69"/>
      <c r="WC25" s="69"/>
      <c r="WD25" s="69"/>
      <c r="WE25" s="69"/>
      <c r="WF25" s="69"/>
      <c r="WG25" s="69"/>
      <c r="WH25" s="69"/>
      <c r="WI25" s="69"/>
      <c r="WJ25" s="69"/>
      <c r="WK25" s="69"/>
      <c r="WL25" s="69"/>
      <c r="WM25" s="69"/>
      <c r="WN25" s="69"/>
      <c r="WO25" s="69"/>
      <c r="WP25" s="69"/>
      <c r="WQ25" s="69"/>
      <c r="WR25" s="69"/>
      <c r="WS25" s="69"/>
      <c r="WT25" s="69"/>
      <c r="WU25" s="69"/>
      <c r="WV25" s="69"/>
      <c r="WW25" s="69"/>
      <c r="WX25" s="69"/>
      <c r="WY25" s="69"/>
      <c r="WZ25" s="69"/>
      <c r="XA25" s="69"/>
      <c r="XB25" s="69"/>
      <c r="XC25" s="69"/>
      <c r="XD25" s="69"/>
      <c r="XE25" s="69"/>
      <c r="XF25" s="69"/>
      <c r="XG25" s="69"/>
      <c r="XH25" s="69"/>
      <c r="XI25" s="69"/>
      <c r="XJ25" s="69"/>
      <c r="XK25" s="69"/>
      <c r="XL25" s="69"/>
      <c r="XM25" s="69"/>
      <c r="XN25" s="69"/>
      <c r="XO25" s="69"/>
      <c r="XP25" s="73"/>
      <c r="XQ25" s="69"/>
      <c r="XR25" s="69"/>
      <c r="XS25" s="69"/>
      <c r="XT25" s="69"/>
      <c r="XU25" s="69"/>
      <c r="XV25" s="69"/>
      <c r="XW25" s="69"/>
      <c r="XX25" s="69"/>
      <c r="XY25" s="69"/>
      <c r="XZ25" s="69"/>
      <c r="YA25" s="69"/>
      <c r="YB25" s="69"/>
      <c r="YC25" s="69"/>
      <c r="YD25" s="69"/>
      <c r="YE25" s="73"/>
      <c r="YF25" s="74"/>
      <c r="YG25" s="6"/>
    </row>
    <row r="26" spans="1:657" s="115" customFormat="1" ht="21.75" thickBot="1" x14ac:dyDescent="0.4">
      <c r="A26" s="125" t="s">
        <v>239</v>
      </c>
      <c r="B26" s="115">
        <v>1</v>
      </c>
      <c r="I26" s="126"/>
      <c r="J26" s="127">
        <f>IFERROR(MATCH(100000,'Полная ст-ть с уч.НЗС (Авто)'!A11:'Полная ст-ть с уч.НЗС (Авто)'!A9999)+10,11)</f>
        <v>11</v>
      </c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8"/>
      <c r="AV26" s="126"/>
      <c r="AW26" s="128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  <c r="CF26" s="126"/>
      <c r="CG26" s="126"/>
      <c r="CH26" s="126"/>
      <c r="CI26" s="126"/>
      <c r="CJ26" s="126"/>
      <c r="CK26" s="126"/>
      <c r="CL26" s="126"/>
      <c r="CM26" s="126"/>
      <c r="CN26" s="126"/>
      <c r="CO26" s="126"/>
      <c r="CP26" s="126"/>
      <c r="CQ26" s="126"/>
      <c r="CR26" s="126"/>
      <c r="CS26" s="126"/>
      <c r="CT26" s="126"/>
      <c r="CU26" s="126"/>
      <c r="CV26" s="126"/>
      <c r="CW26" s="126"/>
      <c r="CX26" s="126"/>
      <c r="CY26" s="126"/>
      <c r="CZ26" s="126"/>
      <c r="DA26" s="126"/>
      <c r="DB26" s="126"/>
      <c r="DC26" s="126"/>
      <c r="DD26" s="129"/>
      <c r="DE26" s="126"/>
      <c r="DF26" s="126"/>
      <c r="DG26" s="126"/>
      <c r="DH26" s="126"/>
      <c r="DI26" s="126"/>
      <c r="DJ26" s="126"/>
      <c r="DK26" s="126"/>
      <c r="DL26" s="126"/>
      <c r="DM26" s="126"/>
      <c r="DN26" s="126"/>
      <c r="DO26" s="126"/>
      <c r="DP26" s="126"/>
      <c r="DQ26" s="126"/>
      <c r="DR26" s="126"/>
      <c r="DS26" s="126"/>
      <c r="DT26" s="126"/>
      <c r="DU26" s="126"/>
      <c r="DV26" s="126"/>
      <c r="DW26" s="126"/>
      <c r="DX26" s="126"/>
      <c r="DY26" s="126"/>
      <c r="DZ26" s="126"/>
      <c r="EA26" s="126"/>
      <c r="EB26" s="126"/>
      <c r="EC26" s="126"/>
      <c r="ED26" s="126"/>
      <c r="EE26" s="126"/>
      <c r="EF26" s="126"/>
      <c r="EG26" s="126"/>
      <c r="EH26" s="126"/>
      <c r="EI26" s="126"/>
      <c r="EJ26" s="126"/>
      <c r="EK26" s="126"/>
      <c r="EL26" s="126"/>
      <c r="EM26" s="126"/>
      <c r="EN26" s="126"/>
      <c r="EO26" s="126"/>
      <c r="EP26" s="126"/>
      <c r="EQ26" s="126"/>
      <c r="ER26" s="126"/>
      <c r="ES26" s="126"/>
      <c r="ET26" s="126"/>
      <c r="EU26" s="126"/>
      <c r="EV26" s="126"/>
      <c r="EW26" s="126"/>
      <c r="EX26" s="126"/>
      <c r="EY26" s="126"/>
      <c r="EZ26" s="126"/>
      <c r="FA26" s="126"/>
      <c r="FB26" s="126"/>
      <c r="FC26" s="126"/>
      <c r="FD26" s="126"/>
      <c r="FE26" s="126"/>
      <c r="FF26" s="126"/>
      <c r="FG26" s="126"/>
      <c r="FH26" s="126"/>
      <c r="FI26" s="126"/>
      <c r="FJ26" s="126"/>
      <c r="FK26" s="126"/>
      <c r="FL26" s="126"/>
      <c r="FM26" s="126"/>
      <c r="FN26" s="126"/>
      <c r="FO26" s="126"/>
      <c r="FP26" s="126"/>
      <c r="FQ26" s="126"/>
      <c r="FR26" s="126"/>
      <c r="FS26" s="126"/>
      <c r="FT26" s="126"/>
      <c r="FU26" s="126"/>
      <c r="FV26" s="126"/>
      <c r="FW26" s="126"/>
      <c r="FX26" s="126"/>
      <c r="FY26" s="126"/>
      <c r="FZ26" s="126"/>
      <c r="GA26" s="126"/>
      <c r="GB26" s="126"/>
      <c r="GC26" s="126"/>
      <c r="GD26" s="126"/>
      <c r="GE26" s="126"/>
      <c r="GF26" s="126"/>
      <c r="GG26" s="126"/>
      <c r="GH26" s="126"/>
      <c r="GI26" s="126"/>
      <c r="GJ26" s="126"/>
      <c r="GK26" s="126"/>
      <c r="GL26" s="126"/>
      <c r="GM26" s="126"/>
      <c r="GN26" s="126"/>
      <c r="GO26" s="126"/>
      <c r="GP26" s="126"/>
      <c r="GQ26" s="126"/>
      <c r="GR26" s="126"/>
      <c r="GS26" s="126"/>
      <c r="GT26" s="126"/>
      <c r="GU26" s="126"/>
      <c r="GV26" s="126"/>
      <c r="GW26" s="126"/>
      <c r="GX26" s="126"/>
      <c r="GY26" s="126"/>
      <c r="GZ26" s="126"/>
      <c r="HA26" s="126"/>
      <c r="HB26" s="126"/>
      <c r="HC26" s="126"/>
      <c r="HD26" s="126"/>
      <c r="HE26" s="126"/>
      <c r="HF26" s="126"/>
      <c r="HG26" s="126"/>
      <c r="HH26" s="126"/>
      <c r="HI26" s="126"/>
      <c r="HJ26" s="126"/>
      <c r="HK26" s="126"/>
      <c r="HL26" s="126"/>
      <c r="HM26" s="126"/>
      <c r="HN26" s="126"/>
      <c r="HO26" s="126"/>
      <c r="HP26" s="126"/>
      <c r="HQ26" s="126"/>
      <c r="HR26" s="126"/>
      <c r="HS26" s="126"/>
      <c r="HT26" s="126"/>
      <c r="HU26" s="126"/>
      <c r="HV26" s="126"/>
      <c r="HW26" s="126"/>
      <c r="HX26" s="126"/>
      <c r="HY26" s="126"/>
      <c r="HZ26" s="126"/>
      <c r="IA26" s="126"/>
      <c r="IB26" s="126"/>
      <c r="IC26" s="126"/>
      <c r="ID26" s="126"/>
      <c r="IE26" s="126"/>
      <c r="IF26" s="126"/>
      <c r="IG26" s="126"/>
      <c r="IH26" s="126"/>
      <c r="II26" s="126"/>
      <c r="IJ26" s="126"/>
      <c r="IK26" s="126"/>
      <c r="IL26" s="126"/>
      <c r="IM26" s="126"/>
      <c r="IN26" s="126"/>
      <c r="IO26" s="126"/>
      <c r="IP26" s="126"/>
      <c r="IQ26" s="126"/>
      <c r="IR26" s="126"/>
      <c r="IS26" s="126"/>
      <c r="IT26" s="126"/>
      <c r="IU26" s="126"/>
      <c r="IV26" s="126"/>
      <c r="IW26" s="126"/>
      <c r="IX26" s="126"/>
      <c r="IY26" s="126"/>
      <c r="IZ26" s="126"/>
      <c r="JA26" s="126"/>
      <c r="JB26" s="126"/>
      <c r="JC26" s="126"/>
      <c r="JD26" s="126"/>
      <c r="JE26" s="126"/>
      <c r="JF26" s="126"/>
      <c r="JG26" s="126"/>
      <c r="JH26" s="126"/>
      <c r="JI26" s="126"/>
      <c r="JJ26" s="126"/>
      <c r="JK26" s="126"/>
      <c r="JL26" s="126"/>
      <c r="JM26" s="126"/>
      <c r="JN26" s="126"/>
      <c r="JO26" s="126"/>
      <c r="JP26" s="126"/>
      <c r="JQ26" s="126"/>
      <c r="JR26" s="126"/>
      <c r="JS26" s="126"/>
      <c r="JT26" s="126"/>
      <c r="JU26" s="126"/>
      <c r="JV26" s="126"/>
      <c r="JW26" s="126"/>
      <c r="JX26" s="126"/>
      <c r="JY26" s="126"/>
      <c r="JZ26" s="126"/>
      <c r="KA26" s="126"/>
      <c r="KB26" s="126"/>
      <c r="KC26" s="126"/>
      <c r="KD26" s="126"/>
      <c r="KE26" s="126"/>
      <c r="KF26" s="126"/>
      <c r="KG26" s="126"/>
      <c r="KH26" s="126"/>
      <c r="KI26" s="126"/>
      <c r="KJ26" s="126"/>
      <c r="KK26" s="126"/>
      <c r="KL26" s="126"/>
      <c r="KM26" s="126"/>
      <c r="KN26" s="126"/>
      <c r="KO26" s="126"/>
      <c r="KP26" s="126"/>
      <c r="KQ26" s="126"/>
      <c r="KR26" s="126"/>
      <c r="KS26" s="126"/>
      <c r="KT26" s="126"/>
      <c r="KU26" s="126"/>
      <c r="KV26" s="126"/>
      <c r="KW26" s="126"/>
      <c r="KX26" s="126"/>
      <c r="KY26" s="126"/>
      <c r="KZ26" s="126"/>
      <c r="LA26" s="126"/>
      <c r="LB26" s="126"/>
      <c r="LC26" s="126"/>
      <c r="LD26" s="126"/>
      <c r="LE26" s="126"/>
      <c r="LF26" s="126"/>
      <c r="LG26" s="126"/>
      <c r="LH26" s="126"/>
      <c r="LI26" s="126"/>
      <c r="LJ26" s="126"/>
      <c r="LK26" s="126"/>
      <c r="LL26" s="126"/>
      <c r="LM26" s="126"/>
      <c r="LN26" s="126"/>
      <c r="LO26" s="126"/>
      <c r="LP26" s="126"/>
      <c r="LQ26" s="126"/>
      <c r="LR26" s="126"/>
      <c r="LS26" s="126"/>
      <c r="LT26" s="126"/>
      <c r="LU26" s="126"/>
      <c r="LV26" s="126"/>
      <c r="LW26" s="126"/>
      <c r="LX26" s="126"/>
      <c r="LY26" s="126"/>
      <c r="LZ26" s="126"/>
      <c r="MA26" s="126"/>
      <c r="MB26" s="126"/>
      <c r="MC26" s="126"/>
      <c r="MD26" s="126"/>
      <c r="ME26" s="126"/>
      <c r="MF26" s="126"/>
      <c r="MG26" s="126"/>
      <c r="MH26" s="126"/>
      <c r="MI26" s="126"/>
      <c r="MJ26" s="126"/>
      <c r="MK26" s="126"/>
      <c r="ML26" s="126"/>
      <c r="MM26" s="126"/>
      <c r="MN26" s="126"/>
      <c r="MO26" s="126"/>
      <c r="MP26" s="126"/>
      <c r="MQ26" s="126"/>
      <c r="MR26" s="126"/>
      <c r="MS26" s="126"/>
      <c r="MT26" s="126"/>
      <c r="MU26" s="126"/>
      <c r="MV26" s="126"/>
      <c r="MW26" s="126"/>
      <c r="MX26" s="126"/>
      <c r="MY26" s="126"/>
      <c r="MZ26" s="126"/>
      <c r="NA26" s="126"/>
      <c r="NB26" s="126"/>
      <c r="NC26" s="126"/>
      <c r="ND26" s="126"/>
      <c r="NE26" s="126"/>
      <c r="NF26" s="126"/>
      <c r="NG26" s="126"/>
      <c r="NH26" s="126"/>
      <c r="NI26" s="126"/>
      <c r="NJ26" s="126"/>
      <c r="NK26" s="126"/>
      <c r="NL26" s="126"/>
      <c r="NM26" s="126"/>
      <c r="NN26" s="126"/>
      <c r="NO26" s="126"/>
      <c r="NP26" s="126"/>
      <c r="NQ26" s="126"/>
      <c r="NR26" s="126"/>
      <c r="NS26" s="126"/>
      <c r="NT26" s="126"/>
      <c r="NU26" s="126"/>
      <c r="NV26" s="126"/>
      <c r="NW26" s="126"/>
      <c r="NX26" s="126"/>
      <c r="NY26" s="126"/>
      <c r="NZ26" s="126"/>
      <c r="OA26" s="126"/>
      <c r="OB26" s="126"/>
      <c r="OC26" s="126"/>
      <c r="OD26" s="126"/>
      <c r="OE26" s="126"/>
      <c r="OF26" s="126"/>
      <c r="OG26" s="126"/>
      <c r="OH26" s="126"/>
      <c r="OI26" s="126"/>
      <c r="OJ26" s="126"/>
      <c r="OK26" s="126"/>
      <c r="OL26" s="126"/>
      <c r="OM26" s="126"/>
      <c r="ON26" s="126"/>
      <c r="OO26" s="126"/>
      <c r="OP26" s="126"/>
      <c r="OQ26" s="126"/>
      <c r="OR26" s="126"/>
      <c r="OS26" s="126"/>
      <c r="OT26" s="126"/>
      <c r="OU26" s="126"/>
      <c r="OV26" s="126"/>
      <c r="OW26" s="126"/>
      <c r="OX26" s="126"/>
      <c r="OY26" s="126"/>
      <c r="OZ26" s="126"/>
      <c r="PA26" s="126"/>
      <c r="PB26" s="126"/>
      <c r="PC26" s="126"/>
      <c r="PD26" s="126"/>
      <c r="PE26" s="126"/>
      <c r="PF26" s="126"/>
      <c r="PG26" s="126"/>
      <c r="PH26" s="126"/>
      <c r="PI26" s="126"/>
      <c r="PJ26" s="126"/>
      <c r="PK26" s="126"/>
      <c r="PL26" s="126"/>
      <c r="PM26" s="126"/>
      <c r="PN26" s="126"/>
      <c r="PO26" s="126"/>
      <c r="PP26" s="126"/>
      <c r="PQ26" s="126"/>
      <c r="PR26" s="126"/>
      <c r="PS26" s="126"/>
      <c r="PT26" s="126"/>
      <c r="PU26" s="126"/>
      <c r="PV26" s="126"/>
      <c r="PW26" s="126"/>
      <c r="PX26" s="126"/>
      <c r="PY26" s="126"/>
      <c r="PZ26" s="126"/>
      <c r="QA26" s="126"/>
      <c r="QB26" s="126"/>
      <c r="QC26" s="126"/>
      <c r="QD26" s="126"/>
      <c r="QE26" s="126"/>
      <c r="QF26" s="126"/>
      <c r="QG26" s="126"/>
      <c r="QH26" s="126"/>
      <c r="QI26" s="126"/>
      <c r="QJ26" s="126"/>
      <c r="QK26" s="126"/>
      <c r="QL26" s="126"/>
      <c r="QM26" s="126"/>
      <c r="QN26" s="126"/>
      <c r="QO26" s="126"/>
      <c r="QP26" s="126"/>
      <c r="QQ26" s="126"/>
      <c r="QR26" s="126"/>
      <c r="QS26" s="126"/>
      <c r="QT26" s="126"/>
      <c r="QU26" s="126"/>
      <c r="QV26" s="126"/>
      <c r="QW26" s="126"/>
      <c r="QX26" s="126"/>
      <c r="QY26" s="126"/>
      <c r="QZ26" s="126"/>
      <c r="RA26" s="126"/>
      <c r="RB26" s="126"/>
      <c r="RC26" s="126"/>
      <c r="RD26" s="126"/>
      <c r="RE26" s="126"/>
      <c r="RF26" s="126"/>
      <c r="RG26" s="126"/>
      <c r="RH26" s="126"/>
      <c r="RI26" s="126"/>
      <c r="RJ26" s="126"/>
      <c r="RK26" s="126"/>
      <c r="RL26" s="126"/>
      <c r="RM26" s="126"/>
      <c r="RN26" s="126"/>
      <c r="RO26" s="126"/>
      <c r="RP26" s="126"/>
      <c r="RQ26" s="126"/>
      <c r="RR26" s="126"/>
      <c r="RS26" s="126"/>
      <c r="RT26" s="126"/>
      <c r="RU26" s="126"/>
      <c r="RV26" s="126"/>
      <c r="RW26" s="126"/>
      <c r="RX26" s="126"/>
      <c r="RY26" s="126"/>
      <c r="RZ26" s="126"/>
      <c r="SA26" s="126"/>
      <c r="SB26" s="126"/>
      <c r="SC26" s="126"/>
      <c r="SD26" s="126"/>
      <c r="SE26" s="126"/>
      <c r="SF26" s="126"/>
      <c r="SG26" s="126"/>
      <c r="SH26" s="126"/>
      <c r="SI26" s="126"/>
      <c r="SJ26" s="126"/>
      <c r="SK26" s="126"/>
      <c r="SL26" s="126"/>
      <c r="SM26" s="126"/>
      <c r="SN26" s="126"/>
      <c r="SO26" s="126"/>
      <c r="SP26" s="126"/>
      <c r="SQ26" s="126"/>
      <c r="SR26" s="126"/>
      <c r="SS26" s="126"/>
      <c r="ST26" s="126"/>
      <c r="SU26" s="126"/>
      <c r="SV26" s="126"/>
      <c r="SW26" s="126"/>
      <c r="SX26" s="126"/>
      <c r="SY26" s="126"/>
      <c r="SZ26" s="126"/>
      <c r="TA26" s="126"/>
      <c r="TB26" s="126"/>
      <c r="TC26" s="126"/>
      <c r="TD26" s="126"/>
      <c r="TE26" s="126"/>
      <c r="TF26" s="126"/>
      <c r="TG26" s="126"/>
      <c r="TH26" s="126"/>
      <c r="TI26" s="126"/>
      <c r="TJ26" s="126"/>
      <c r="TK26" s="126"/>
      <c r="TL26" s="126"/>
      <c r="TM26" s="126"/>
      <c r="TN26" s="126"/>
      <c r="TO26" s="126"/>
      <c r="TP26" s="126"/>
      <c r="TQ26" s="126"/>
      <c r="TR26" s="126"/>
      <c r="TS26" s="126"/>
      <c r="TT26" s="126"/>
      <c r="TU26" s="126"/>
      <c r="TV26" s="126"/>
      <c r="TW26" s="126"/>
      <c r="TX26" s="126"/>
      <c r="TY26" s="126"/>
      <c r="TZ26" s="126"/>
      <c r="UA26" s="126"/>
      <c r="UB26" s="126"/>
      <c r="UC26" s="126"/>
      <c r="UD26" s="126"/>
      <c r="UE26" s="126"/>
      <c r="UF26" s="126"/>
      <c r="UG26" s="126"/>
      <c r="UH26" s="126"/>
      <c r="UI26" s="126"/>
      <c r="UJ26" s="126"/>
      <c r="UK26" s="126"/>
      <c r="UL26" s="126"/>
      <c r="UM26" s="126"/>
      <c r="UN26" s="126"/>
      <c r="UO26" s="126"/>
      <c r="UP26" s="126"/>
      <c r="UQ26" s="126"/>
      <c r="UR26" s="126"/>
      <c r="US26" s="126"/>
      <c r="UT26" s="126"/>
      <c r="UU26" s="126"/>
      <c r="UV26" s="126"/>
      <c r="UW26" s="126"/>
      <c r="UX26" s="126"/>
      <c r="UY26" s="126"/>
      <c r="UZ26" s="126"/>
      <c r="VA26" s="126"/>
      <c r="VB26" s="126"/>
      <c r="VC26" s="126"/>
      <c r="VD26" s="126"/>
      <c r="VE26" s="126"/>
      <c r="VF26" s="126"/>
      <c r="VG26" s="126"/>
      <c r="VH26" s="126"/>
      <c r="VI26" s="126"/>
      <c r="VJ26" s="126"/>
      <c r="VK26" s="126"/>
      <c r="VL26" s="126"/>
      <c r="VM26" s="126"/>
      <c r="VN26" s="126"/>
      <c r="VO26" s="126"/>
      <c r="VP26" s="126"/>
      <c r="VQ26" s="126"/>
      <c r="VR26" s="126"/>
      <c r="VS26" s="126"/>
      <c r="VT26" s="126"/>
      <c r="VU26" s="126"/>
      <c r="VV26" s="126"/>
      <c r="VW26" s="126"/>
      <c r="VX26" s="126"/>
      <c r="VY26" s="126"/>
      <c r="VZ26" s="126"/>
      <c r="WA26" s="126"/>
      <c r="WB26" s="126"/>
      <c r="WC26" s="126"/>
      <c r="WD26" s="126"/>
      <c r="WE26" s="126"/>
      <c r="WF26" s="126"/>
      <c r="WG26" s="126"/>
      <c r="WH26" s="126"/>
      <c r="WI26" s="126"/>
      <c r="WJ26" s="126"/>
      <c r="WK26" s="126"/>
      <c r="WL26" s="126"/>
      <c r="WM26" s="126"/>
      <c r="WN26" s="126"/>
      <c r="WO26" s="126"/>
      <c r="WP26" s="126"/>
      <c r="WQ26" s="126"/>
      <c r="WR26" s="126"/>
      <c r="WS26" s="126"/>
      <c r="WT26" s="126"/>
      <c r="WU26" s="126"/>
      <c r="WV26" s="126"/>
      <c r="WW26" s="126"/>
      <c r="WX26" s="126"/>
      <c r="WY26" s="126"/>
      <c r="WZ26" s="126"/>
      <c r="XA26" s="126"/>
      <c r="XB26" s="126"/>
      <c r="XC26" s="126"/>
      <c r="XD26" s="126"/>
      <c r="XE26" s="126"/>
      <c r="XF26" s="126"/>
      <c r="XG26" s="126"/>
      <c r="XH26" s="126"/>
      <c r="XI26" s="126"/>
      <c r="XJ26" s="126"/>
      <c r="XK26" s="126"/>
      <c r="XL26" s="126"/>
      <c r="XM26" s="126"/>
      <c r="XN26" s="126"/>
      <c r="XO26" s="126"/>
      <c r="XP26" s="129"/>
      <c r="XQ26" s="126"/>
      <c r="XR26" s="126"/>
      <c r="XS26" s="126"/>
      <c r="XT26" s="126"/>
      <c r="XU26" s="126"/>
      <c r="XV26" s="126"/>
      <c r="XW26" s="126"/>
      <c r="XX26" s="126"/>
      <c r="XY26" s="126"/>
      <c r="XZ26" s="126"/>
      <c r="YA26" s="126"/>
      <c r="YB26" s="126"/>
      <c r="YC26" s="126"/>
      <c r="YD26" s="126"/>
      <c r="YE26" s="129"/>
      <c r="YG26" s="124"/>
    </row>
    <row r="27" spans="1:657" ht="15" customHeight="1" x14ac:dyDescent="0.25">
      <c r="A27" s="76">
        <v>1</v>
      </c>
      <c r="B27" s="78" t="s">
        <v>737</v>
      </c>
      <c r="C27" s="130" t="s">
        <v>737</v>
      </c>
      <c r="D27" s="77">
        <f ca="1">COUNTIFS('Полная ст-ть с уч.НЗС (Авто)'!$YG$11:INDIRECT("'Полная ст-ть с уч.НЗС (Авто)'!YG"&amp;$J$26),B26,'Полная ст-ть с уч.НЗС (Авто)'!$YO$11:INDIRECT("'Полная ст-ть с уч.НЗС (Авто)'!YO"&amp;$J$26),$C27)</f>
        <v>0</v>
      </c>
      <c r="E27" s="78"/>
      <c r="F27" s="78"/>
      <c r="G27" s="78"/>
      <c r="H27" s="78"/>
      <c r="I27" s="79">
        <f ca="1">IF($D27=0,0,SUMIFS('Полная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27" s="79"/>
      <c r="K27" s="79">
        <f ca="1">IF($D27=0,0,SUMIFS('Полная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27" s="79"/>
      <c r="M27" s="79">
        <f ca="1">IF($D27=0,0,SUMIFS('Полная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27" s="79"/>
      <c r="O27" s="79">
        <f ca="1">IF($D27=0,0,SUMIFS('Полная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27" s="79"/>
      <c r="Q27" s="79">
        <f ca="1">IF($D27=0,0,SUMIFS('Полная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27" s="79">
        <f ca="1">IF($D27=0,0,SUMIFS('Полная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27" s="79">
        <f ca="1">IF($D27=0,0,SUMIFS('Полная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27" s="79">
        <f ca="1">IF($D27=0,0,SUMIFS('Полная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27" s="79">
        <f ca="1">IF($D27=0,0,SUMIFS('Полная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27" s="79">
        <f ca="1">IF($D27=0,0,SUMIFS('Полная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27" s="79">
        <f ca="1">IF($D27=0,0,SUMIFS('Полная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27" s="79">
        <f ca="1">IF($D27=0,0,SUMIFS('Полная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27" s="79">
        <f ca="1">IF($D27=0,0,SUMIFS('Полная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Z27" s="79">
        <f ca="1">IF($D27=0,0,SUMIFS('Полная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A27" s="79">
        <f ca="1">IF($D27=0,0,SUMIFS('Полная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B27" s="79">
        <f ca="1">IF($D27=0,0,SUMIFS('Полная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C27" s="79">
        <f ca="1">IF($D27=0,0,SUMIFS('Полная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D27" s="79">
        <f ca="1">IF($D27=0,0,SUMIFS('Полная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E27" s="79">
        <f ca="1">IF($D27=0,0,SUMIFS('Полная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F27" s="79">
        <f ca="1">IF($D27=0,0,SUMIFS('Полная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G27" s="79">
        <f ca="1">IF($D27=0,0,SUMIFS('Полная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H27" s="79">
        <f ca="1">IF($D27=0,0,SUMIFS('Полная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I27" s="79">
        <f ca="1">IF($D27=0,0,SUMIFS('Полная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J27" s="79">
        <f ca="1">IF($D27=0,0,SUMIFS('Полная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K27" s="79">
        <f ca="1">IF($D27=0,0,SUMIFS('Полная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L27" s="79">
        <f ca="1">IF($D27=0,0,SUMIFS('Полная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M27" s="79">
        <f ca="1">IF($D27=0,0,SUMIFS('Полная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N27" s="79">
        <f ca="1">IF($D27=0,0,SUMIFS('Полная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O27" s="79">
        <f ca="1">IF($D27=0,0,SUMIFS('Полная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P27" s="79">
        <f ca="1">IF($D27=0,0,SUMIFS('Полная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Q27" s="79">
        <f ca="1">IF($D27=0,0,SUMIFS('Полная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R27" s="80"/>
      <c r="AS27" s="80"/>
      <c r="AT27" s="80"/>
      <c r="AU27" s="80"/>
      <c r="AV27" s="80"/>
      <c r="AW27" s="80"/>
      <c r="AX27" s="79">
        <f ca="1">IF($D27=0,0,SUMIFS('Полная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Y27" s="79">
        <f ca="1">IF($D27=0,0,SUMIFS('Полная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AZ27" s="79">
        <f ca="1">IF($D27=0,0,SUMIFS('Полная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A27" s="79">
        <f ca="1">IF($D27=0,0,SUMIFS('Полная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B27" s="79">
        <f ca="1">IF($D27=0,0,SUMIFS('Полная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C27" s="79">
        <f ca="1">IF($D27=0,0,SUMIFS('Полная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D27" s="80"/>
      <c r="BE27" s="80"/>
      <c r="BF27" s="79">
        <f ca="1">IF($D27=0,0,SUMIFS('Полная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G27" s="79">
        <f ca="1">IF($D27=0,0,SUMIFS('Полная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H27" s="79">
        <f ca="1">IF($D27=0,0,SUMIFS('Полная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I27" s="79">
        <f ca="1">IF($D27=0,0,SUMIFS('Полная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J27" s="79">
        <f ca="1">IF($D27=0,0,SUMIFS('Полная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K27" s="79">
        <f ca="1">IF($D27=0,0,SUMIFS('Полная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L27" s="80"/>
      <c r="BM27" s="79">
        <f ca="1">IF($D27=0,0,SUMIFS('Полная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N27" s="80"/>
      <c r="BO27" s="79"/>
      <c r="BP27" s="79"/>
      <c r="BQ27" s="79">
        <f ca="1">IF($D27=0,0,SUMIFS('Полная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>
        <f ca="1">IF($D27=0,0,SUMIFS('Полная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L27" s="79">
        <f ca="1">IF($D27=0,0,SUMIFS('Полная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M27" s="79">
        <f ca="1">IF($D27=0,0,SUMIFS('Полная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N27" s="79">
        <f ca="1">IF($D27=0,0,SUMIFS('Полная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O27" s="79">
        <f ca="1">IF($D27=0,0,SUMIFS('Полная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P27" s="79">
        <f ca="1">IF($D27=0,0,SUMIFS('Полная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Q27" s="79">
        <f ca="1">IF($D27=0,0,SUMIFS('Полная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R27" s="79">
        <f ca="1">IF($D27=0,0,SUMIFS('Полная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S27" s="79">
        <f ca="1">IF($D27=0,0,SUMIFS('Полная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T27" s="79">
        <f ca="1">IF($D27=0,0,SUMIFS('Полная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U27" s="79">
        <f ca="1">IF($D27=0,0,SUMIFS('Полная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V27" s="79">
        <f ca="1">IF($D27=0,0,SUMIFS('Полная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W27" s="79">
        <f ca="1">IF($D27=0,0,SUMIFS('Полная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X27" s="79">
        <f ca="1">IF($D27=0,0,SUMIFS('Полная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Y27" s="79">
        <f ca="1">IF($D27=0,0,SUMIFS('Полная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CZ27" s="79">
        <f ca="1">IF($D27=0,0,SUMIFS('Полная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A27" s="79">
        <f ca="1">IF($D27=0,0,SUMIFS('Полная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B27" s="79">
        <f ca="1">IF($D27=0,0,SUMIFS('Полная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C27" s="79">
        <f ca="1">IF($D27=0,0,SUMIFS('Полная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D27" s="79"/>
      <c r="DE27" s="79">
        <f ca="1">IF($D27=0,0,SUMIFS('Полная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F27" s="79"/>
      <c r="DG27" s="79">
        <f ca="1">IF($D27=0,0,SUMIFS('Полная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H27" s="79">
        <f ca="1">IF($D27=0,0,SUMIFS('Полная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I27" s="79">
        <f ca="1">IF($D27=0,0,SUMIFS('Полная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J27" s="79">
        <f ca="1">IF($D27=0,0,SUMIFS('Полная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K27" s="79">
        <f ca="1">IF($D27=0,0,SUMIFS('Полная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L27" s="79">
        <f ca="1">IF($D27=0,0,SUMIFS('Полная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M27" s="79">
        <f ca="1">IF($D27=0,0,SUMIFS('Полная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N27" s="79">
        <f ca="1">IF($D27=0,0,SUMIFS('Полная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O27" s="79">
        <f ca="1">IF($D27=0,0,SUMIFS('Полная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P27" s="79">
        <f ca="1">IF($D27=0,0,SUMIFS('Полная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Q27" s="79">
        <f ca="1">IF($D27=0,0,SUMIFS('Полная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R27" s="79">
        <f ca="1">IF($D27=0,0,SUMIFS('Полная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S27" s="79">
        <f ca="1">IF($D27=0,0,SUMIFS('Полная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T27" s="79">
        <f ca="1">IF($D27=0,0,SUMIFS('Полная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U27" s="79">
        <f ca="1">IF($D27=0,0,SUMIFS('Полная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V27" s="79">
        <f ca="1">IF($D27=0,0,SUMIFS('Полная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W27" s="79">
        <f ca="1">IF($D27=0,0,SUMIFS('Полная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X27" s="79">
        <f ca="1">IF($D27=0,0,SUMIFS('Полная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Y27" s="79">
        <f ca="1">IF($D27=0,0,SUMIFS('Полная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DZ27" s="79">
        <f ca="1">IF($D27=0,0,SUMIFS('Полная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A27" s="79">
        <f ca="1">IF($D27=0,0,SUMIFS('Полная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B27" s="79">
        <f ca="1">IF($D27=0,0,SUMIFS('Полная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C27" s="79">
        <f ca="1">IF($D27=0,0,SUMIFS('Полная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D27" s="79">
        <f ca="1">IF($D27=0,0,SUMIFS('Полная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E27" s="79">
        <f ca="1">IF($D27=0,0,SUMIFS('Полная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F27" s="79">
        <f ca="1">IF($D27=0,0,SUMIFS('Полная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G27" s="79">
        <f ca="1">IF($D27=0,0,SUMIFS('Полная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H27" s="79">
        <f ca="1">IF($D27=0,0,SUMIFS('Полная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I27" s="79">
        <f ca="1">IF($D27=0,0,SUMIFS('Полная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J27" s="79">
        <f ca="1">IF($D27=0,0,SUMIFS('Полная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K27" s="79">
        <f ca="1">IF($D27=0,0,SUMIFS('Полная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L27" s="79">
        <f ca="1">IF($D27=0,0,SUMIFS('Полная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M27" s="79">
        <f ca="1">IF($D27=0,0,SUMIFS('Полная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N27" s="79">
        <f ca="1">IF($D27=0,0,SUMIFS('Полная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O27" s="79">
        <f ca="1">IF($D27=0,0,SUMIFS('Полная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P27" s="79">
        <f ca="1">IF($D27=0,0,SUMIFS('Полная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Q27" s="79">
        <f ca="1">IF($D27=0,0,SUMIFS('Полная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R27" s="79">
        <f ca="1">IF($D27=0,0,SUMIFS('Полная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S27" s="79">
        <f ca="1">IF($D27=0,0,SUMIFS('Полная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T27" s="79">
        <f ca="1">IF($D27=0,0,SUMIFS('Полная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U27" s="79">
        <f ca="1">IF($D27=0,0,SUMIFS('Полная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V27" s="79">
        <f ca="1">IF($D27=0,0,SUMIFS('Полная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W27" s="79">
        <f ca="1">IF($D27=0,0,SUMIFS('Полная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X27" s="79">
        <f ca="1">IF($D27=0,0,SUMIFS('Полная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Y27" s="79">
        <f ca="1">IF($D27=0,0,SUMIFS('Полная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EZ27" s="79">
        <f ca="1">IF($D27=0,0,SUMIFS('Полная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A27" s="79">
        <f ca="1">IF($D27=0,0,SUMIFS('Полная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B27" s="79">
        <f ca="1">IF($D27=0,0,SUMIFS('Полная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C27" s="79">
        <f ca="1">IF($D27=0,0,SUMIFS('Полная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D27" s="79">
        <f ca="1">IF($D27=0,0,SUMIFS('Полная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E27" s="79">
        <f ca="1">IF($D27=0,0,SUMIFS('Полная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F27" s="79">
        <f ca="1">IF($D27=0,0,SUMIFS('Полная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G27" s="79">
        <f ca="1">IF($D27=0,0,SUMIFS('Полная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H27" s="79">
        <f ca="1">IF($D27=0,0,SUMIFS('Полная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I27" s="79">
        <f ca="1">IF($D27=0,0,SUMIFS('Полная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J27" s="79">
        <f ca="1">IF($D27=0,0,SUMIFS('Полная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K27" s="79">
        <f ca="1">IF($D27=0,0,SUMIFS('Полная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L27" s="79">
        <f ca="1">IF($D27=0,0,SUMIFS('Полная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M27" s="79">
        <f ca="1">IF($D27=0,0,SUMIFS('Полная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N27" s="79">
        <f ca="1">IF($D27=0,0,SUMIFS('Полная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O27" s="79">
        <f ca="1">IF($D27=0,0,SUMIFS('Полная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P27" s="79">
        <f ca="1">IF($D27=0,0,SUMIFS('Полная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Q27" s="79">
        <f ca="1">IF($D27=0,0,SUMIFS('Полная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R27" s="79">
        <f ca="1">IF($D27=0,0,SUMIFS('Полная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S27" s="79">
        <f ca="1">IF($D27=0,0,SUMIFS('Полная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T27" s="79">
        <f ca="1">IF($D27=0,0,SUMIFS('Полная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U27" s="79">
        <f ca="1">IF($D27=0,0,SUMIFS('Полная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V27" s="79">
        <f ca="1">IF($D27=0,0,SUMIFS('Полная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W27" s="79">
        <f ca="1">IF($D27=0,0,SUMIFS('Полная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X27" s="79">
        <f ca="1">IF($D27=0,0,SUMIFS('Полная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Y27" s="79">
        <f ca="1">IF($D27=0,0,SUMIFS('Полная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FZ27" s="79">
        <f ca="1">IF($D27=0,0,SUMIFS('Полная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A27" s="79">
        <f ca="1">IF($D27=0,0,SUMIFS('Полная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B27" s="79">
        <f ca="1">IF($D27=0,0,SUMIFS('Полная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C27" s="79">
        <f ca="1">IF($D27=0,0,SUMIFS('Полная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D27" s="79">
        <f ca="1">IF($D27=0,0,SUMIFS('Полная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E27" s="79">
        <f ca="1">IF($D27=0,0,SUMIFS('Полная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F27" s="79">
        <f ca="1">IF($D27=0,0,SUMIFS('Полная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G27" s="79">
        <f ca="1">IF($D27=0,0,SUMIFS('Полная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H27" s="79">
        <f ca="1">IF($D27=0,0,SUMIFS('Полная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I27" s="79">
        <f ca="1">IF($D27=0,0,SUMIFS('Полная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J27" s="79">
        <f ca="1">IF($D27=0,0,SUMIFS('Полная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K27" s="79">
        <f ca="1">IF($D27=0,0,SUMIFS('Полная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L27" s="79">
        <f ca="1">IF($D27=0,0,SUMIFS('Полная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M27" s="79">
        <f ca="1">IF($D27=0,0,SUMIFS('Полная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N27" s="79">
        <f ca="1">IF($D27=0,0,SUMIFS('Полная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O27" s="79">
        <f ca="1">IF($D27=0,0,SUMIFS('Полная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P27" s="79">
        <f ca="1">IF($D27=0,0,SUMIFS('Полная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Q27" s="79">
        <f ca="1">IF($D27=0,0,SUMIFS('Полная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R27" s="79">
        <f ca="1">IF($D27=0,0,SUMIFS('Полная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S27" s="79">
        <f ca="1">IF($D27=0,0,SUMIFS('Полная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T27" s="79">
        <f ca="1">IF($D27=0,0,SUMIFS('Полная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U27" s="79">
        <f ca="1">IF($D27=0,0,SUMIFS('Полная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V27" s="79">
        <f ca="1">IF($D27=0,0,SUMIFS('Полная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W27" s="79">
        <f ca="1">IF($D27=0,0,SUMIFS('Полная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X27" s="79">
        <f ca="1">IF($D27=0,0,SUMIFS('Полная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Y27" s="79">
        <f ca="1">IF($D27=0,0,SUMIFS('Полная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GZ27" s="79">
        <f ca="1">IF($D27=0,0,SUMIFS('Полная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A27" s="79">
        <f ca="1">IF($D27=0,0,SUMIFS('Полная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B27" s="79">
        <f ca="1">IF($D27=0,0,SUMIFS('Полная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C27" s="79">
        <f ca="1">IF($D27=0,0,SUMIFS('Полная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D27" s="79">
        <f ca="1">IF($D27=0,0,SUMIFS('Полная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E27" s="79">
        <f ca="1">IF($D27=0,0,SUMIFS('Полная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F27" s="79">
        <f ca="1">IF($D27=0,0,SUMIFS('Полная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G27" s="79">
        <f ca="1">IF($D27=0,0,SUMIFS('Полная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H27" s="79">
        <f ca="1">IF($D27=0,0,SUMIFS('Полная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I27" s="79">
        <f ca="1">IF($D27=0,0,SUMIFS('Полная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J27" s="79">
        <f ca="1">IF($D27=0,0,SUMIFS('Полная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K27" s="79">
        <f ca="1">IF($D27=0,0,SUMIFS('Полная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L27" s="79">
        <f ca="1">IF($D27=0,0,SUMIFS('Полная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M27" s="79">
        <f ca="1">IF($D27=0,0,SUMIFS('Полная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N27" s="79">
        <f ca="1">IF($D27=0,0,SUMIFS('Полная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O27" s="79">
        <f ca="1">IF($D27=0,0,SUMIFS('Полная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P27" s="79">
        <f ca="1">IF($D27=0,0,SUMIFS('Полная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Q27" s="79">
        <f ca="1">IF($D27=0,0,SUMIFS('Полная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R27" s="79">
        <f ca="1">IF($D27=0,0,SUMIFS('Полная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S27" s="79">
        <f ca="1">IF($D27=0,0,SUMIFS('Полная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T27" s="79">
        <f ca="1">IF($D27=0,0,SUMIFS('Полная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U27" s="79">
        <f ca="1">IF($D27=0,0,SUMIFS('Полная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V27" s="79">
        <f ca="1">IF($D27=0,0,SUMIFS('Полная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W27" s="79">
        <f ca="1">IF($D27=0,0,SUMIFS('Полная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X27" s="79">
        <f ca="1">IF($D27=0,0,SUMIFS('Полная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Y27" s="79">
        <f ca="1">IF($D27=0,0,SUMIFS('Полная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HZ27" s="79">
        <f ca="1">IF($D27=0,0,SUMIFS('Полная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A27" s="79">
        <f ca="1">IF($D27=0,0,SUMIFS('Полная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B27" s="79">
        <f ca="1">IF($D27=0,0,SUMIFS('Полная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C27" s="79">
        <f ca="1">IF($D27=0,0,SUMIFS('Полная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D27" s="79">
        <f ca="1">IF($D27=0,0,SUMIFS('Полная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E27" s="79">
        <f ca="1">IF($D27=0,0,SUMIFS('Полная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F27" s="79">
        <f ca="1">IF($D27=0,0,SUMIFS('Полная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G27" s="79">
        <f ca="1">IF($D27=0,0,SUMIFS('Полная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H27" s="79">
        <f ca="1">IF($D27=0,0,SUMIFS('Полная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I27" s="79">
        <f ca="1">IF($D27=0,0,SUMIFS('Полная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J27" s="79">
        <f ca="1">IF($D27=0,0,SUMIFS('Полная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K27" s="79">
        <f ca="1">IF($D27=0,0,SUMIFS('Полная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L27" s="79">
        <f ca="1">IF($D27=0,0,SUMIFS('Полная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M27" s="79">
        <f ca="1">IF($D27=0,0,SUMIFS('Полная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N27" s="79">
        <f ca="1">IF($D27=0,0,SUMIFS('Полная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O27" s="79">
        <f ca="1">IF($D27=0,0,SUMIFS('Полная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P27" s="79">
        <f ca="1">IF($D27=0,0,SUMIFS('Полная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Q27" s="79">
        <f ca="1">IF($D27=0,0,SUMIFS('Полная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R27" s="79">
        <f ca="1">IF($D27=0,0,SUMIFS('Полная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S27" s="79">
        <f ca="1">IF($D27=0,0,SUMIFS('Полная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T27" s="79">
        <f ca="1">IF($D27=0,0,SUMIFS('Полная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U27" s="79">
        <f ca="1">IF($D27=0,0,SUMIFS('Полная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V27" s="79">
        <f ca="1">IF($D27=0,0,SUMIFS('Полная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W27" s="79">
        <f ca="1">IF($D27=0,0,SUMIFS('Полная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X27" s="79">
        <f ca="1">IF($D27=0,0,SUMIFS('Полная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Y27" s="79">
        <f ca="1">IF($D27=0,0,SUMIFS('Полная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IZ27" s="79">
        <f ca="1">IF($D27=0,0,SUMIFS('Полная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A27" s="79">
        <f ca="1">IF($D27=0,0,SUMIFS('Полная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B27" s="79">
        <f ca="1">IF($D27=0,0,SUMIFS('Полная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C27" s="79">
        <f ca="1">IF($D27=0,0,SUMIFS('Полная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D27" s="79">
        <f ca="1">IF($D27=0,0,SUMIFS('Полная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E27" s="79">
        <f ca="1">IF($D27=0,0,SUMIFS('Полная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F27" s="79">
        <f ca="1">IF($D27=0,0,SUMIFS('Полная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G27" s="79">
        <f ca="1">IF($D27=0,0,SUMIFS('Полная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H27" s="79">
        <f ca="1">IF($D27=0,0,SUMIFS('Полная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I27" s="79">
        <f ca="1">IF($D27=0,0,SUMIFS('Полная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J27" s="79">
        <f ca="1">IF($D27=0,0,SUMIFS('Полная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K27" s="79">
        <f ca="1">IF($D27=0,0,SUMIFS('Полная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L27" s="79">
        <f ca="1">IF($D27=0,0,SUMIFS('Полная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M27" s="79">
        <f ca="1">IF($D27=0,0,SUMIFS('Полная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N27" s="79">
        <f ca="1">IF($D27=0,0,SUMIFS('Полная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O27" s="79">
        <f ca="1">IF($D27=0,0,SUMIFS('Полная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P27" s="79">
        <f ca="1">IF($D27=0,0,SUMIFS('Полная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Q27" s="79">
        <f ca="1">IF($D27=0,0,SUMIFS('Полная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R27" s="79">
        <f ca="1">IF($D27=0,0,SUMIFS('Полная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S27" s="79">
        <f ca="1">IF($D27=0,0,SUMIFS('Полная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T27" s="79">
        <f ca="1">IF($D27=0,0,SUMIFS('Полная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U27" s="79">
        <f ca="1">IF($D27=0,0,SUMIFS('Полная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V27" s="79">
        <f ca="1">IF($D27=0,0,SUMIFS('Полная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W27" s="79">
        <f ca="1">IF($D27=0,0,SUMIFS('Полная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X27" s="79">
        <f ca="1">IF($D27=0,0,SUMIFS('Полная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Y27" s="79">
        <f ca="1">IF($D27=0,0,SUMIFS('Полная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JZ27" s="79">
        <f ca="1">IF($D27=0,0,SUMIFS('Полная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A27" s="79">
        <f ca="1">IF($D27=0,0,SUMIFS('Полная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B27" s="79">
        <f ca="1">IF($D27=0,0,SUMIFS('Полная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C27" s="79">
        <f ca="1">IF($D27=0,0,SUMIFS('Полная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D27" s="79">
        <f ca="1">IF($D27=0,0,SUMIFS('Полная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E27" s="79">
        <f ca="1">IF($D27=0,0,SUMIFS('Полная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F27" s="79">
        <f ca="1">IF($D27=0,0,SUMIFS('Полная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G27" s="79">
        <f ca="1">IF($D27=0,0,SUMIFS('Полная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H27" s="79">
        <f ca="1">IF($D27=0,0,SUMIFS('Полная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I27" s="79">
        <f ca="1">IF($D27=0,0,SUMIFS('Полная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J27" s="79">
        <f ca="1">IF($D27=0,0,SUMIFS('Полная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K27" s="79">
        <f ca="1">IF($D27=0,0,SUMIFS('Полная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L27" s="79">
        <f ca="1">IF($D27=0,0,SUMIFS('Полная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M27" s="79">
        <f ca="1">IF($D27=0,0,SUMIFS('Полная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N27" s="79">
        <f ca="1">IF($D27=0,0,SUMIFS('Полная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O27" s="79">
        <f ca="1">IF($D27=0,0,SUMIFS('Полная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P27" s="79">
        <f ca="1">IF($D27=0,0,SUMIFS('Полная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Q27" s="79">
        <f ca="1">IF($D27=0,0,SUMIFS('Полная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R27" s="79">
        <f ca="1">IF($D27=0,0,SUMIFS('Полная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S27" s="79">
        <f ca="1">IF($D27=0,0,SUMIFS('Полная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T27" s="79">
        <f ca="1">IF($D27=0,0,SUMIFS('Полная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U27" s="79">
        <f ca="1">IF($D27=0,0,SUMIFS('Полная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V27" s="79">
        <f ca="1">IF($D27=0,0,SUMIFS('Полная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W27" s="79">
        <f ca="1">IF($D27=0,0,SUMIFS('Полная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X27" s="79">
        <f ca="1">IF($D27=0,0,SUMIFS('Полная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Y27" s="79">
        <f ca="1">IF($D27=0,0,SUMIFS('Полная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KZ27" s="79">
        <f ca="1">IF($D27=0,0,SUMIFS('Полная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A27" s="79">
        <f ca="1">IF($D27=0,0,SUMIFS('Полная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B27" s="79">
        <f ca="1">IF($D27=0,0,SUMIFS('Полная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C27" s="79">
        <f ca="1">IF($D27=0,0,SUMIFS('Полная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D27" s="79">
        <f ca="1">IF($D27=0,0,SUMIFS('Полная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E27" s="79">
        <f ca="1">IF($D27=0,0,SUMIFS('Полная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F27" s="79">
        <f ca="1">IF($D27=0,0,SUMIFS('Полная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G27" s="79">
        <f ca="1">IF($D27=0,0,SUMIFS('Полная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H27" s="79">
        <f ca="1">IF($D27=0,0,SUMIFS('Полная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I27" s="79">
        <f ca="1">IF($D27=0,0,SUMIFS('Полная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J27" s="79">
        <f ca="1">IF($D27=0,0,SUMIFS('Полная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K27" s="79">
        <f ca="1">IF($D27=0,0,SUMIFS('Полная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L27" s="79">
        <f ca="1">IF($D27=0,0,SUMIFS('Полная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M27" s="79">
        <f ca="1">IF($D27=0,0,SUMIFS('Полная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N27" s="79">
        <f ca="1">IF($D27=0,0,SUMIFS('Полная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O27" s="79">
        <f ca="1">IF($D27=0,0,SUMIFS('Полная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P27" s="79">
        <f ca="1">IF($D27=0,0,SUMIFS('Полная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Q27" s="79">
        <f ca="1">IF($D27=0,0,SUMIFS('Полная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R27" s="79">
        <f ca="1">IF($D27=0,0,SUMIFS('Полная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S27" s="79">
        <f ca="1">IF($D27=0,0,SUMIFS('Полная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T27" s="79">
        <f ca="1">IF($D27=0,0,SUMIFS('Полная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U27" s="79">
        <f ca="1">IF($D27=0,0,SUMIFS('Полная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V27" s="79">
        <f ca="1">IF($D27=0,0,SUMIFS('Полная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W27" s="79">
        <f ca="1">IF($D27=0,0,SUMIFS('Полная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X27" s="79">
        <f ca="1">IF($D27=0,0,SUMIFS('Полная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Y27" s="79">
        <f ca="1">IF($D27=0,0,SUMIFS('Полная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LZ27" s="79">
        <f ca="1">IF($D27=0,0,SUMIFS('Полная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A27" s="79">
        <f ca="1">IF($D27=0,0,SUMIFS('Полная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B27" s="79">
        <f ca="1">IF($D27=0,0,SUMIFS('Полная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C27" s="79">
        <f ca="1">IF($D27=0,0,SUMIFS('Полная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D27" s="79">
        <f ca="1">IF($D27=0,0,SUMIFS('Полная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E27" s="79">
        <f ca="1">IF($D27=0,0,SUMIFS('Полная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F27" s="79">
        <f ca="1">IF($D27=0,0,SUMIFS('Полная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G27" s="79">
        <f ca="1">IF($D27=0,0,SUMIFS('Полная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H27" s="79">
        <f ca="1">IF($D27=0,0,SUMIFS('Полная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I27" s="79">
        <f ca="1">IF($D27=0,0,SUMIFS('Полная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J27" s="79">
        <f ca="1">IF($D27=0,0,SUMIFS('Полная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K27" s="79">
        <f ca="1">IF($D27=0,0,SUMIFS('Полная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L27" s="79">
        <f ca="1">IF($D27=0,0,SUMIFS('Полная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M27" s="79">
        <f ca="1">IF($D27=0,0,SUMIFS('Полная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N27" s="79">
        <f ca="1">IF($D27=0,0,SUMIFS('Полная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O27" s="79">
        <f ca="1">IF($D27=0,0,SUMIFS('Полная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P27" s="79">
        <f ca="1">IF($D27=0,0,SUMIFS('Полная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Q27" s="79">
        <f ca="1">IF($D27=0,0,SUMIFS('Полная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R27" s="79">
        <f ca="1">IF($D27=0,0,SUMIFS('Полная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S27" s="79">
        <f ca="1">IF($D27=0,0,SUMIFS('Полная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T27" s="79">
        <f ca="1">IF($D27=0,0,SUMIFS('Полная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U27" s="79">
        <f ca="1">IF($D27=0,0,SUMIFS('Полная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V27" s="79">
        <f ca="1">IF($D27=0,0,SUMIFS('Полная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W27" s="79">
        <f ca="1">IF($D27=0,0,SUMIFS('Полная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X27" s="79">
        <f ca="1">IF($D27=0,0,SUMIFS('Полная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Y27" s="79">
        <f ca="1">IF($D27=0,0,SUMIFS('Полная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MZ27" s="79">
        <f ca="1">IF($D27=0,0,SUMIFS('Полная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A27" s="79">
        <f ca="1">IF($D27=0,0,SUMIFS('Полная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B27" s="79">
        <f ca="1">IF($D27=0,0,SUMIFS('Полная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C27" s="79">
        <f ca="1">IF($D27=0,0,SUMIFS('Полная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D27" s="79">
        <f ca="1">IF($D27=0,0,SUMIFS('Полная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E27" s="79">
        <f ca="1">IF($D27=0,0,SUMIFS('Полная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F27" s="79">
        <f ca="1">IF($D27=0,0,SUMIFS('Полная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G27" s="79">
        <f ca="1">IF($D27=0,0,SUMIFS('Полная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H27" s="79">
        <f ca="1">IF($D27=0,0,SUMIFS('Полная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I27" s="79">
        <f ca="1">IF($D27=0,0,SUMIFS('Полная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J27" s="79">
        <f ca="1">IF($D27=0,0,SUMIFS('Полная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K27" s="79">
        <f ca="1">IF($D27=0,0,SUMIFS('Полная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L27" s="79">
        <f ca="1">IF($D27=0,0,SUMIFS('Полная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M27" s="79">
        <f ca="1">IF($D27=0,0,SUMIFS('Полная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N27" s="79">
        <f ca="1">IF($D27=0,0,SUMIFS('Полная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O27" s="79">
        <f ca="1">IF($D27=0,0,SUMIFS('Полная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P27" s="79">
        <f ca="1">IF($D27=0,0,SUMIFS('Полная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Q27" s="79">
        <f ca="1">IF($D27=0,0,SUMIFS('Полная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R27" s="79">
        <f ca="1">IF($D27=0,0,SUMIFS('Полная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S27" s="79">
        <f ca="1">IF($D27=0,0,SUMIFS('Полная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T27" s="79">
        <f ca="1">IF($D27=0,0,SUMIFS('Полная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U27" s="79">
        <f ca="1">IF($D27=0,0,SUMIFS('Полная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V27" s="79">
        <f ca="1">IF($D27=0,0,SUMIFS('Полная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W27" s="79">
        <f ca="1">IF($D27=0,0,SUMIFS('Полная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X27" s="79">
        <f ca="1">IF($D27=0,0,SUMIFS('Полная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Y27" s="79">
        <f ca="1">IF($D27=0,0,SUMIFS('Полная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NZ27" s="79">
        <f ca="1">IF($D27=0,0,SUMIFS('Полная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A27" s="79">
        <f ca="1">IF($D27=0,0,SUMIFS('Полная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B27" s="79">
        <f ca="1">IF($D27=0,0,SUMIFS('Полная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C27" s="79">
        <f ca="1">IF($D27=0,0,SUMIFS('Полная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D27" s="79">
        <f ca="1">IF($D27=0,0,SUMIFS('Полная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E27" s="79">
        <f ca="1">IF($D27=0,0,SUMIFS('Полная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F27" s="79">
        <f ca="1">IF($D27=0,0,SUMIFS('Полная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G27" s="79">
        <f ca="1">IF($D27=0,0,SUMIFS('Полная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H27" s="79">
        <f ca="1">IF($D27=0,0,SUMIFS('Полная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I27" s="79">
        <f ca="1">IF($D27=0,0,SUMIFS('Полная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J27" s="79">
        <f ca="1">IF($D27=0,0,SUMIFS('Полная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K27" s="79">
        <f ca="1">IF($D27=0,0,SUMIFS('Полная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L27" s="79">
        <f ca="1">IF($D27=0,0,SUMIFS('Полная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M27" s="79">
        <f ca="1">IF($D27=0,0,SUMIFS('Полная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N27" s="79">
        <f ca="1">IF($D27=0,0,SUMIFS('Полная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O27" s="79">
        <f ca="1">IF($D27=0,0,SUMIFS('Полная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P27" s="79">
        <f ca="1">IF($D27=0,0,SUMIFS('Полная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Q27" s="79">
        <f ca="1">IF($D27=0,0,SUMIFS('Полная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R27" s="79">
        <f ca="1">IF($D27=0,0,SUMIFS('Полная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S27" s="79">
        <f ca="1">IF($D27=0,0,SUMIFS('Полная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T27" s="79">
        <f ca="1">IF($D27=0,0,SUMIFS('Полная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U27" s="79">
        <f ca="1">IF($D27=0,0,SUMIFS('Полная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V27" s="79">
        <f ca="1">IF($D27=0,0,SUMIFS('Полная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W27" s="79">
        <f ca="1">IF($D27=0,0,SUMIFS('Полная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X27" s="79">
        <f ca="1">IF($D27=0,0,SUMIFS('Полная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Y27" s="79">
        <f ca="1">IF($D27=0,0,SUMIFS('Полная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OZ27" s="79">
        <f ca="1">IF($D27=0,0,SUMIFS('Полная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A27" s="79">
        <f ca="1">IF($D27=0,0,SUMIFS('Полная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B27" s="79">
        <f ca="1">IF($D27=0,0,SUMIFS('Полная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C27" s="79">
        <f ca="1">IF($D27=0,0,SUMIFS('Полная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D27" s="79">
        <f ca="1">IF($D27=0,0,SUMIFS('Полная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E27" s="79">
        <f ca="1">IF($D27=0,0,SUMIFS('Полная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F27" s="79">
        <f ca="1">IF($D27=0,0,SUMIFS('Полная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G27" s="79">
        <f ca="1">IF($D27=0,0,SUMIFS('Полная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H27" s="79">
        <f ca="1">IF($D27=0,0,SUMIFS('Полная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I27" s="79">
        <f ca="1">IF($D27=0,0,SUMIFS('Полная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J27" s="79">
        <f ca="1">IF($D27=0,0,SUMIFS('Полная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K27" s="79">
        <f ca="1">IF($D27=0,0,SUMIFS('Полная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L27" s="79">
        <f ca="1">IF($D27=0,0,SUMIFS('Полная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M27" s="79">
        <f ca="1">IF($D27=0,0,SUMIFS('Полная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N27" s="79">
        <f ca="1">IF($D27=0,0,SUMIFS('Полная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O27" s="79">
        <f ca="1">IF($D27=0,0,SUMIFS('Полная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P27" s="79">
        <f ca="1">IF($D27=0,0,SUMIFS('Полная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Q27" s="79">
        <f ca="1">IF($D27=0,0,SUMIFS('Полная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R27" s="79">
        <f ca="1">IF($D27=0,0,SUMIFS('Полная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S27" s="79">
        <f ca="1">IF($D27=0,0,SUMIFS('Полная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T27" s="79">
        <f ca="1">IF($D27=0,0,SUMIFS('Полная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U27" s="79">
        <f ca="1">IF($D27=0,0,SUMIFS('Полная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V27" s="79">
        <f ca="1">IF($D27=0,0,SUMIFS('Полная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W27" s="79">
        <f ca="1">IF($D27=0,0,SUMIFS('Полная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X27" s="79">
        <f ca="1">IF($D27=0,0,SUMIFS('Полная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Y27" s="79">
        <f ca="1">IF($D27=0,0,SUMIFS('Полная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PZ27" s="79">
        <f ca="1">IF($D27=0,0,SUMIFS('Полная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A27" s="79">
        <f ca="1">IF($D27=0,0,SUMIFS('Полная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B27" s="79">
        <f ca="1">IF($D27=0,0,SUMIFS('Полная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C27" s="79">
        <f ca="1">IF($D27=0,0,SUMIFS('Полная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D27" s="79">
        <f ca="1">IF($D27=0,0,SUMIFS('Полная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E27" s="79">
        <f ca="1">IF($D27=0,0,SUMIFS('Полная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F27" s="79">
        <f ca="1">IF($D27=0,0,SUMIFS('Полная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G27" s="79">
        <f ca="1">IF($D27=0,0,SUMIFS('Полная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H27" s="79">
        <f ca="1">IF($D27=0,0,SUMIFS('Полная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I27" s="79">
        <f ca="1">IF($D27=0,0,SUMIFS('Полная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J27" s="79">
        <f ca="1">IF($D27=0,0,SUMIFS('Полная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K27" s="79">
        <f ca="1">IF($D27=0,0,SUMIFS('Полная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L27" s="79">
        <f ca="1">IF($D27=0,0,SUMIFS('Полная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M27" s="79">
        <f ca="1">IF($D27=0,0,SUMIFS('Полная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N27" s="79">
        <f ca="1">IF($D27=0,0,SUMIFS('Полная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O27" s="79">
        <f ca="1">IF($D27=0,0,SUMIFS('Полная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P27" s="79">
        <f ca="1">IF($D27=0,0,SUMIFS('Полная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Q27" s="79">
        <f ca="1">IF($D27=0,0,SUMIFS('Полная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R27" s="79">
        <f ca="1">IF($D27=0,0,SUMIFS('Полная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S27" s="79">
        <f ca="1">IF($D27=0,0,SUMIFS('Полная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T27" s="79">
        <f ca="1">IF($D27=0,0,SUMIFS('Полная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U27" s="79">
        <f ca="1">IF($D27=0,0,SUMIFS('Полная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V27" s="79">
        <f ca="1">IF($D27=0,0,SUMIFS('Полная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W27" s="79">
        <f ca="1">IF($D27=0,0,SUMIFS('Полная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X27" s="79">
        <f ca="1">IF($D27=0,0,SUMIFS('Полная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Y27" s="79">
        <f ca="1">IF($D27=0,0,SUMIFS('Полная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QZ27" s="79">
        <f ca="1">IF($D27=0,0,SUMIFS('Полная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A27" s="79">
        <f ca="1">IF($D27=0,0,SUMIFS('Полная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B27" s="79">
        <f ca="1">IF($D27=0,0,SUMIFS('Полная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C27" s="79">
        <f ca="1">IF($D27=0,0,SUMIFS('Полная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D27" s="79">
        <f ca="1">IF($D27=0,0,SUMIFS('Полная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E27" s="79">
        <f ca="1">IF($D27=0,0,SUMIFS('Полная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F27" s="79">
        <f ca="1">IF($D27=0,0,SUMIFS('Полная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G27" s="79">
        <f ca="1">IF($D27=0,0,SUMIFS('Полная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H27" s="79">
        <f ca="1">IF($D27=0,0,SUMIFS('Полная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I27" s="79">
        <f ca="1">IF($D27=0,0,SUMIFS('Полная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J27" s="79">
        <f ca="1">IF($D27=0,0,SUMIFS('Полная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K27" s="79">
        <f ca="1">IF($D27=0,0,SUMIFS('Полная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L27" s="79">
        <f ca="1">IF($D27=0,0,SUMIFS('Полная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M27" s="79">
        <f ca="1">IF($D27=0,0,SUMIFS('Полная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N27" s="79">
        <f ca="1">IF($D27=0,0,SUMIFS('Полная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O27" s="79">
        <f ca="1">IF($D27=0,0,SUMIFS('Полная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P27" s="79">
        <f ca="1">IF($D27=0,0,SUMIFS('Полная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Q27" s="79">
        <f ca="1">IF($D27=0,0,SUMIFS('Полная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R27" s="79">
        <f ca="1">IF($D27=0,0,SUMIFS('Полная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S27" s="79">
        <f ca="1">IF($D27=0,0,SUMIFS('Полная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T27" s="79">
        <f ca="1">IF($D27=0,0,SUMIFS('Полная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U27" s="79">
        <f ca="1">IF($D27=0,0,SUMIFS('Полная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V27" s="79">
        <f ca="1">IF($D27=0,0,SUMIFS('Полная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W27" s="79">
        <f ca="1">IF($D27=0,0,SUMIFS('Полная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X27" s="79">
        <f ca="1">IF($D27=0,0,SUMIFS('Полная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Y27" s="79">
        <f ca="1">IF($D27=0,0,SUMIFS('Полная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RZ27" s="79">
        <f ca="1">IF($D27=0,0,SUMIFS('Полная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A27" s="79">
        <f ca="1">IF($D27=0,0,SUMIFS('Полная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B27" s="79">
        <f ca="1">IF($D27=0,0,SUMIFS('Полная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C27" s="79">
        <f ca="1">IF($D27=0,0,SUMIFS('Полная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D27" s="79">
        <f ca="1">IF($D27=0,0,SUMIFS('Полная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E27" s="79">
        <f ca="1">IF($D27=0,0,SUMIFS('Полная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F27" s="79">
        <f ca="1">IF($D27=0,0,SUMIFS('Полная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G27" s="79">
        <f ca="1">IF($D27=0,0,SUMIFS('Полная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H27" s="79">
        <f ca="1">IF($D27=0,0,SUMIFS('Полная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I27" s="79">
        <f ca="1">IF($D27=0,0,SUMIFS('Полная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J27" s="79">
        <f ca="1">IF($D27=0,0,SUMIFS('Полная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K27" s="79">
        <f ca="1">IF($D27=0,0,SUMIFS('Полная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L27" s="79">
        <f ca="1">IF($D27=0,0,SUMIFS('Полная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M27" s="79">
        <f ca="1">IF($D27=0,0,SUMIFS('Полная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N27" s="79">
        <f ca="1">IF($D27=0,0,SUMIFS('Полная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O27" s="79">
        <f ca="1">IF($D27=0,0,SUMIFS('Полная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P27" s="79">
        <f ca="1">IF($D27=0,0,SUMIFS('Полная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Q27" s="79">
        <f ca="1">IF($D27=0,0,SUMIFS('Полная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R27" s="79">
        <f ca="1">IF($D27=0,0,SUMIFS('Полная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S27" s="79">
        <f ca="1">IF($D27=0,0,SUMIFS('Полная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T27" s="79">
        <f ca="1">IF($D27=0,0,SUMIFS('Полная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U27" s="79">
        <f ca="1">IF($D27=0,0,SUMIFS('Полная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V27" s="79">
        <f ca="1">IF($D27=0,0,SUMIFS('Полная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W27" s="79">
        <f ca="1">IF($D27=0,0,SUMIFS('Полная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X27" s="79">
        <f ca="1">IF($D27=0,0,SUMIFS('Полная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Y27" s="79">
        <f ca="1">IF($D27=0,0,SUMIFS('Полная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SZ27" s="79">
        <f ca="1">IF($D27=0,0,SUMIFS('Полная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A27" s="79">
        <f ca="1">IF($D27=0,0,SUMIFS('Полная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B27" s="79">
        <f ca="1">IF($D27=0,0,SUMIFS('Полная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C27" s="79">
        <f ca="1">IF($D27=0,0,SUMIFS('Полная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D27" s="79">
        <f ca="1">IF($D27=0,0,SUMIFS('Полная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E27" s="79">
        <f ca="1">IF($D27=0,0,SUMIFS('Полная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F27" s="79">
        <f ca="1">IF($D27=0,0,SUMIFS('Полная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G27" s="79">
        <f ca="1">IF($D27=0,0,SUMIFS('Полная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H27" s="79">
        <f ca="1">IF($D27=0,0,SUMIFS('Полная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I27" s="79">
        <f ca="1">IF($D27=0,0,SUMIFS('Полная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J27" s="79">
        <f ca="1">IF($D27=0,0,SUMIFS('Полная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K27" s="79">
        <f ca="1">IF($D27=0,0,SUMIFS('Полная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L27" s="79">
        <f ca="1">IF($D27=0,0,SUMIFS('Полная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M27" s="79">
        <f ca="1">IF($D27=0,0,SUMIFS('Полная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N27" s="79">
        <f ca="1">IF($D27=0,0,SUMIFS('Полная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O27" s="79">
        <f ca="1">IF($D27=0,0,SUMIFS('Полная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P27" s="79">
        <f ca="1">IF($D27=0,0,SUMIFS('Полная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Q27" s="79">
        <f ca="1">IF($D27=0,0,SUMIFS('Полная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R27" s="79">
        <f ca="1">IF($D27=0,0,SUMIFS('Полная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S27" s="79">
        <f ca="1">IF($D27=0,0,SUMIFS('Полная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T27" s="79">
        <f ca="1">IF($D27=0,0,SUMIFS('Полная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U27" s="79">
        <f ca="1">IF($D27=0,0,SUMIFS('Полная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V27" s="79">
        <f ca="1">IF($D27=0,0,SUMIFS('Полная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W27" s="79">
        <f ca="1">IF($D27=0,0,SUMIFS('Полная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X27" s="79">
        <f ca="1">IF($D27=0,0,SUMIFS('Полная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Y27" s="79">
        <f ca="1">IF($D27=0,0,SUMIFS('Полная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TZ27" s="79">
        <f ca="1">IF($D27=0,0,SUMIFS('Полная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A27" s="79">
        <f ca="1">IF($D27=0,0,SUMIFS('Полная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B27" s="79">
        <f ca="1">IF($D27=0,0,SUMIFS('Полная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C27" s="79">
        <f ca="1">IF($D27=0,0,SUMIFS('Полная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D27" s="79">
        <f ca="1">IF($D27=0,0,SUMIFS('Полная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E27" s="79">
        <f ca="1">IF($D27=0,0,SUMIFS('Полная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F27" s="79">
        <f ca="1">IF($D27=0,0,SUMIFS('Полная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G27" s="79">
        <f ca="1">IF($D27=0,0,SUMIFS('Полная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H27" s="79">
        <f ca="1">IF($D27=0,0,SUMIFS('Полная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I27" s="79">
        <f ca="1">IF($D27=0,0,SUMIFS('Полная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J27" s="79">
        <f ca="1">IF($D27=0,0,SUMIFS('Полная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K27" s="79">
        <f ca="1">IF($D27=0,0,SUMIFS('Полная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L27" s="79">
        <f ca="1">IF($D27=0,0,SUMIFS('Полная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M27" s="79">
        <f ca="1">IF($D27=0,0,SUMIFS('Полная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N27" s="79">
        <f ca="1">IF($D27=0,0,SUMIFS('Полная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O27" s="79">
        <f ca="1">IF($D27=0,0,SUMIFS('Полная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P27" s="79">
        <f ca="1">IF($D27=0,0,SUMIFS('Полная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Q27" s="79">
        <f ca="1">IF($D27=0,0,SUMIFS('Полная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R27" s="79">
        <f ca="1">IF($D27=0,0,SUMIFS('Полная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S27" s="79">
        <f ca="1">IF($D27=0,0,SUMIFS('Полная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T27" s="79">
        <f ca="1">IF($D27=0,0,SUMIFS('Полная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U27" s="79">
        <f ca="1">IF($D27=0,0,SUMIFS('Полная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V27" s="79">
        <f ca="1">IF($D27=0,0,SUMIFS('Полная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W27" s="79">
        <f ca="1">IF($D27=0,0,SUMIFS('Полная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X27" s="79">
        <f ca="1">IF($D27=0,0,SUMIFS('Полная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Y27" s="79">
        <f ca="1">IF($D27=0,0,SUMIFS('Полная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UZ27" s="79">
        <f ca="1">IF($D27=0,0,SUMIFS('Полная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A27" s="79">
        <f ca="1">IF($D27=0,0,SUMIFS('Полная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B27" s="79">
        <f ca="1">IF($D27=0,0,SUMIFS('Полная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C27" s="79">
        <f ca="1">IF($D27=0,0,SUMIFS('Полная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D27" s="79">
        <f ca="1">IF($D27=0,0,SUMIFS('Полная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E27" s="79">
        <f ca="1">IF($D27=0,0,SUMIFS('Полная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F27" s="79">
        <f ca="1">IF($D27=0,0,SUMIFS('Полная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G27" s="79">
        <f ca="1">IF($D27=0,0,SUMIFS('Полная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H27" s="79">
        <f ca="1">IF($D27=0,0,SUMIFS('Полная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I27" s="79">
        <f ca="1">IF($D27=0,0,SUMIFS('Полная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J27" s="79">
        <f ca="1">IF($D27=0,0,SUMIFS('Полная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K27" s="79">
        <f ca="1">IF($D27=0,0,SUMIFS('Полная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L27" s="79">
        <f ca="1">IF($D27=0,0,SUMIFS('Полная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M27" s="79">
        <f ca="1">IF($D27=0,0,SUMIFS('Полная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N27" s="79">
        <f ca="1">IF($D27=0,0,SUMIFS('Полная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O27" s="79">
        <f ca="1">IF($D27=0,0,SUMIFS('Полная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P27" s="79">
        <f ca="1">IF($D27=0,0,SUMIFS('Полная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Q27" s="79">
        <f ca="1">IF($D27=0,0,SUMIFS('Полная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R27" s="79">
        <f ca="1">IF($D27=0,0,SUMIFS('Полная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S27" s="79">
        <f ca="1">IF($D27=0,0,SUMIFS('Полная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T27" s="79">
        <f ca="1">IF($D27=0,0,SUMIFS('Полная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U27" s="79">
        <f ca="1">IF($D27=0,0,SUMIFS('Полная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V27" s="79">
        <f ca="1">IF($D27=0,0,SUMIFS('Полная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W27" s="79">
        <f ca="1">IF($D27=0,0,SUMIFS('Полная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X27" s="79">
        <f ca="1">IF($D27=0,0,SUMIFS('Полная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Y27" s="79">
        <f ca="1">IF($D27=0,0,SUMIFS('Полная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VZ27" s="79">
        <f ca="1">IF($D27=0,0,SUMIFS('Полная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A27" s="79">
        <f ca="1">IF($D27=0,0,SUMIFS('Полная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B27" s="79">
        <f ca="1">IF($D27=0,0,SUMIFS('Полная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C27" s="79">
        <f ca="1">IF($D27=0,0,SUMIFS('Полная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D27" s="79">
        <f ca="1">IF($D27=0,0,SUMIFS('Полная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E27" s="79">
        <f ca="1">IF($D27=0,0,SUMIFS('Полная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F27" s="79">
        <f ca="1">IF($D27=0,0,SUMIFS('Полная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G27" s="79">
        <f ca="1">IF($D27=0,0,SUMIFS('Полная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H27" s="79">
        <f ca="1">IF($D27=0,0,SUMIFS('Полная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I27" s="79">
        <f ca="1">IF($D27=0,0,SUMIFS('Полная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J27" s="79">
        <f ca="1">IF($D27=0,0,SUMIFS('Полная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K27" s="79">
        <f ca="1">IF($D27=0,0,SUMIFS('Полная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L27" s="79">
        <f ca="1">IF($D27=0,0,SUMIFS('Полная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M27" s="79">
        <f ca="1">IF($D27=0,0,SUMIFS('Полная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N27" s="79">
        <f ca="1">IF($D27=0,0,SUMIFS('Полная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O27" s="79">
        <f ca="1">IF($D27=0,0,SUMIFS('Полная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P27" s="79">
        <f ca="1">IF($D27=0,0,SUMIFS('Полная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Q27" s="79">
        <f ca="1">IF($D27=0,0,SUMIFS('Полная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R27" s="79">
        <f ca="1">IF($D27=0,0,SUMIFS('Полная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S27" s="79">
        <f ca="1">IF($D27=0,0,SUMIFS('Полная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T27" s="79">
        <f ca="1">IF($D27=0,0,SUMIFS('Полная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U27" s="79">
        <f ca="1">IF($D27=0,0,SUMIFS('Полная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V27" s="79">
        <f ca="1">IF($D27=0,0,SUMIFS('Полная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W27" s="79">
        <f ca="1">IF($D27=0,0,SUMIFS('Полная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X27" s="79">
        <f ca="1">IF($D27=0,0,SUMIFS('Полная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Y27" s="79">
        <f ca="1">IF($D27=0,0,SUMIFS('Полная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WZ27" s="79">
        <f ca="1">IF($D27=0,0,SUMIFS('Полная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A27" s="79">
        <f ca="1">IF($D27=0,0,SUMIFS('Полная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B27" s="79">
        <f ca="1">IF($D27=0,0,SUMIFS('Полная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C27" s="79">
        <f ca="1">IF($D27=0,0,SUMIFS('Полная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D27" s="79">
        <f ca="1">IF($D27=0,0,SUMIFS('Полная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E27" s="79">
        <f ca="1">IF($D27=0,0,SUMIFS('Полная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F27" s="79">
        <f ca="1">IF($D27=0,0,SUMIFS('Полная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G27" s="79">
        <f ca="1">IF($D27=0,0,SUMIFS('Полная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H27" s="79">
        <f ca="1">IF($D27=0,0,SUMIFS('Полная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I27" s="79">
        <f ca="1">IF($D27=0,0,SUMIFS('Полная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J27" s="79">
        <f ca="1">IF($D27=0,0,SUMIFS('Полная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K27" s="79">
        <f ca="1">IF($D27=0,0,SUMIFS('Полная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L27" s="79">
        <f ca="1">IF($D27=0,0,SUMIFS('Полная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M27" s="79">
        <f ca="1">IF($D27=0,0,SUMIFS('Полная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N27" s="79">
        <f ca="1">IF($D27=0,0,SUMIFS('Полная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O27" s="79">
        <f ca="1">IF($D27=0,0,SUMIFS('Полная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P27" s="81">
        <f ca="1">IF($D27=0,0,SUMIFS('Полная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Q27" s="79">
        <f ca="1">IF($D27=0,0,SUMIFS('Полная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R27" s="79">
        <f ca="1">IF($D27=0,0,SUMIFS('Полная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S27" s="79">
        <f ca="1">IF($D27=0,0,SUMIFS('Полная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T27" s="79">
        <f ca="1">IF($D27=0,0,SUMIFS('Полная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U27" s="79">
        <f ca="1">IF($D27=0,0,SUMIFS('Полная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V27" s="79">
        <f ca="1">IF($D27=0,0,SUMIFS('Полная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W27" s="79">
        <f ca="1">IF($D27=0,0,SUMIFS('Полная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X27" s="79">
        <f ca="1">IF($D27=0,0,SUMIFS('Полная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Y27" s="79">
        <f ca="1">IF($D27=0,0,SUMIFS('Полная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XZ27" s="79">
        <f ca="1">IF($D27=0,0,SUMIFS('Полная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A27" s="79">
        <f ca="1">IF($D27=0,0,SUMIFS('Полная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B27" s="79">
        <f ca="1">IF($D27=0,0,SUMIFS('Полная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C27" s="79">
        <f ca="1">IF($D27=0,0,SUMIFS('Полная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D27" s="79">
        <f ca="1">IF($D27=0,0,SUMIFS('Полная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E27" s="81">
        <f ca="1">IF($D27=0,0,SUMIFS('Полная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(Авто)'!YO"&amp;$J$26),$C27)/$D27)</f>
        <v>0</v>
      </c>
      <c r="YF27" s="82"/>
      <c r="YG27" s="6"/>
    </row>
    <row r="28" spans="1:657" ht="15" customHeight="1" x14ac:dyDescent="0.25">
      <c r="A28" s="40">
        <v>2</v>
      </c>
      <c r="B28" s="41" t="s">
        <v>738</v>
      </c>
      <c r="C28" s="42" t="s">
        <v>739</v>
      </c>
      <c r="D28" s="43">
        <f ca="1">COUNTIFS('Полная ст-ть с уч.НЗС (Авто)'!$YG$11:INDIRECT("'Полная ст-ть с уч.НЗС (Авто)'!YG"&amp;$J$26),B27,'Полная ст-ть с уч.НЗС (Авто)'!$YO$11:INDIRECT("'Полная ст-ть с уч.НЗС (Авто)'!YO"&amp;$J$26),$C28)</f>
        <v>0</v>
      </c>
      <c r="E28" s="41"/>
      <c r="F28" s="41"/>
      <c r="G28" s="41"/>
      <c r="H28" s="41"/>
      <c r="I28" s="44">
        <f ca="1">IF($D28=0,0,SUMIFS('Полная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28" s="45"/>
      <c r="K28" s="44">
        <f ca="1">IF($D28=0,0,SUMIFS('Полная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28" s="44"/>
      <c r="M28" s="44">
        <f ca="1">IF($D28=0,0,SUMIFS('Полная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28" s="44"/>
      <c r="O28" s="44">
        <f ca="1">IF($D28=0,0,SUMIFS('Полная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28" s="44"/>
      <c r="Q28" s="44">
        <f ca="1">IF($D28=0,0,SUMIFS('Полная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28" s="44">
        <f ca="1">IF($D28=0,0,SUMIFS('Полная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28" s="44">
        <f ca="1">IF($D28=0,0,SUMIFS('Полная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28" s="44">
        <f ca="1">IF($D28=0,0,SUMIFS('Полная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28" s="44">
        <f ca="1">IF($D28=0,0,SUMIFS('Полная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28" s="44">
        <f ca="1">IF($D28=0,0,SUMIFS('Полная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28" s="44">
        <f ca="1">IF($D28=0,0,SUMIFS('Полная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28" s="44">
        <f ca="1">IF($D28=0,0,SUMIFS('Полная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28" s="44">
        <f ca="1">IF($D28=0,0,SUMIFS('Полная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Z28" s="44">
        <f ca="1">IF($D28=0,0,SUMIFS('Полная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A28" s="44">
        <f ca="1">IF($D28=0,0,SUMIFS('Полная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B28" s="44">
        <f ca="1">IF($D28=0,0,SUMIFS('Полная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C28" s="44">
        <f ca="1">IF($D28=0,0,SUMIFS('Полная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D28" s="44">
        <f ca="1">IF($D28=0,0,SUMIFS('Полная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E28" s="44">
        <f ca="1">IF($D28=0,0,SUMIFS('Полная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F28" s="44">
        <f ca="1">IF($D28=0,0,SUMIFS('Полная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G28" s="44">
        <f ca="1">IF($D28=0,0,SUMIFS('Полная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H28" s="44">
        <f ca="1">IF($D28=0,0,SUMIFS('Полная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I28" s="44">
        <f ca="1">IF($D28=0,0,SUMIFS('Полная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J28" s="44">
        <f ca="1">IF($D28=0,0,SUMIFS('Полная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K28" s="44">
        <f ca="1">IF($D28=0,0,SUMIFS('Полная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L28" s="44">
        <f ca="1">IF($D28=0,0,SUMIFS('Полная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M28" s="44">
        <f ca="1">IF($D28=0,0,SUMIFS('Полная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N28" s="44">
        <f ca="1">IF($D28=0,0,SUMIFS('Полная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O28" s="44">
        <f ca="1">IF($D28=0,0,SUMIFS('Полная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P28" s="44">
        <f ca="1">IF($D28=0,0,SUMIFS('Полная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Q28" s="44">
        <f ca="1">IF($D28=0,0,SUMIFS('Полная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R28" s="46"/>
      <c r="AS28" s="46"/>
      <c r="AT28" s="47"/>
      <c r="AU28" s="47"/>
      <c r="AV28" s="47"/>
      <c r="AW28" s="47"/>
      <c r="AX28" s="44">
        <f ca="1">IF($D28=0,0,SUMIFS('Полная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Y28" s="44">
        <f ca="1">IF($D28=0,0,SUMIFS('Полная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AZ28" s="44">
        <f ca="1">IF($D28=0,0,SUMIFS('Полная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A28" s="44">
        <f ca="1">IF($D28=0,0,SUMIFS('Полная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B28" s="44">
        <f ca="1">IF($D28=0,0,SUMIFS('Полная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C28" s="44">
        <f ca="1">IF($D28=0,0,SUMIFS('Полная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D28" s="47"/>
      <c r="BE28" s="47"/>
      <c r="BF28" s="44">
        <f ca="1">IF($D28=0,0,SUMIFS('Полная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G28" s="44">
        <f ca="1">IF($D28=0,0,SUMIFS('Полная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H28" s="44">
        <f ca="1">IF($D28=0,0,SUMIFS('Полная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I28" s="44">
        <f ca="1">IF($D28=0,0,SUMIFS('Полная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J28" s="44">
        <f ca="1">IF($D28=0,0,SUMIFS('Полная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K28" s="44">
        <f ca="1">IF($D28=0,0,SUMIFS('Полная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L28" s="47"/>
      <c r="BM28" s="44">
        <f ca="1">IF($D28=0,0,SUMIFS('Полная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N28" s="47"/>
      <c r="BO28" s="44"/>
      <c r="BP28" s="44"/>
      <c r="BQ28" s="44">
        <f ca="1">IF($D28=0,0,SUMIFS('Полная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>
        <f ca="1">IF($D28=0,0,SUMIFS('Полная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L28" s="44">
        <f ca="1">IF($D28=0,0,SUMIFS('Полная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M28" s="44">
        <f ca="1">IF($D28=0,0,SUMIFS('Полная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N28" s="44">
        <f ca="1">IF($D28=0,0,SUMIFS('Полная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O28" s="44">
        <f ca="1">IF($D28=0,0,SUMIFS('Полная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P28" s="44">
        <f ca="1">IF($D28=0,0,SUMIFS('Полная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Q28" s="44">
        <f ca="1">IF($D28=0,0,SUMIFS('Полная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R28" s="44">
        <f ca="1">IF($D28=0,0,SUMIFS('Полная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S28" s="44">
        <f ca="1">IF($D28=0,0,SUMIFS('Полная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T28" s="44">
        <f ca="1">IF($D28=0,0,SUMIFS('Полная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U28" s="44">
        <f ca="1">IF($D28=0,0,SUMIFS('Полная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V28" s="44">
        <f ca="1">IF($D28=0,0,SUMIFS('Полная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W28" s="44">
        <f ca="1">IF($D28=0,0,SUMIFS('Полная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X28" s="44">
        <f ca="1">IF($D28=0,0,SUMIFS('Полная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Y28" s="44">
        <f ca="1">IF($D28=0,0,SUMIFS('Полная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CZ28" s="44">
        <f ca="1">IF($D28=0,0,SUMIFS('Полная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A28" s="44">
        <f ca="1">IF($D28=0,0,SUMIFS('Полная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B28" s="44">
        <f ca="1">IF($D28=0,0,SUMIFS('Полная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C28" s="44">
        <f ca="1">IF($D28=0,0,SUMIFS('Полная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D28" s="44"/>
      <c r="DE28" s="44">
        <f ca="1">IF($D28=0,0,SUMIFS('Полная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F28" s="44"/>
      <c r="DG28" s="44">
        <f ca="1">IF($D28=0,0,SUMIFS('Полная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H28" s="44">
        <f ca="1">IF($D28=0,0,SUMIFS('Полная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I28" s="44">
        <f ca="1">IF($D28=0,0,SUMIFS('Полная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J28" s="44">
        <f ca="1">IF($D28=0,0,SUMIFS('Полная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K28" s="44">
        <f ca="1">IF($D28=0,0,SUMIFS('Полная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L28" s="44">
        <f ca="1">IF($D28=0,0,SUMIFS('Полная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M28" s="44">
        <f ca="1">IF($D28=0,0,SUMIFS('Полная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N28" s="44">
        <f ca="1">IF($D28=0,0,SUMIFS('Полная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O28" s="44">
        <f ca="1">IF($D28=0,0,SUMIFS('Полная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P28" s="44">
        <f ca="1">IF($D28=0,0,SUMIFS('Полная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Q28" s="44">
        <f ca="1">IF($D28=0,0,SUMIFS('Полная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R28" s="44">
        <f ca="1">IF($D28=0,0,SUMIFS('Полная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S28" s="44">
        <f ca="1">IF($D28=0,0,SUMIFS('Полная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T28" s="44">
        <f ca="1">IF($D28=0,0,SUMIFS('Полная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U28" s="44">
        <f ca="1">IF($D28=0,0,SUMIFS('Полная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V28" s="44">
        <f ca="1">IF($D28=0,0,SUMIFS('Полная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W28" s="44">
        <f ca="1">IF($D28=0,0,SUMIFS('Полная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X28" s="44">
        <f ca="1">IF($D28=0,0,SUMIFS('Полная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Y28" s="44">
        <f ca="1">IF($D28=0,0,SUMIFS('Полная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DZ28" s="44">
        <f ca="1">IF($D28=0,0,SUMIFS('Полная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A28" s="44">
        <f ca="1">IF($D28=0,0,SUMIFS('Полная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B28" s="44">
        <f ca="1">IF($D28=0,0,SUMIFS('Полная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C28" s="44">
        <f ca="1">IF($D28=0,0,SUMIFS('Полная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D28" s="44">
        <f ca="1">IF($D28=0,0,SUMIFS('Полная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E28" s="44">
        <f ca="1">IF($D28=0,0,SUMIFS('Полная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F28" s="44">
        <f ca="1">IF($D28=0,0,SUMIFS('Полная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G28" s="44">
        <f ca="1">IF($D28=0,0,SUMIFS('Полная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H28" s="44">
        <f ca="1">IF($D28=0,0,SUMIFS('Полная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I28" s="44">
        <f ca="1">IF($D28=0,0,SUMIFS('Полная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J28" s="44">
        <f ca="1">IF($D28=0,0,SUMIFS('Полная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K28" s="44">
        <f ca="1">IF($D28=0,0,SUMIFS('Полная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L28" s="44">
        <f ca="1">IF($D28=0,0,SUMIFS('Полная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M28" s="44">
        <f ca="1">IF($D28=0,0,SUMIFS('Полная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N28" s="44">
        <f ca="1">IF($D28=0,0,SUMIFS('Полная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O28" s="44">
        <f ca="1">IF($D28=0,0,SUMIFS('Полная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P28" s="44">
        <f ca="1">IF($D28=0,0,SUMIFS('Полная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Q28" s="44">
        <f ca="1">IF($D28=0,0,SUMIFS('Полная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R28" s="44">
        <f ca="1">IF($D28=0,0,SUMIFS('Полная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S28" s="44">
        <f ca="1">IF($D28=0,0,SUMIFS('Полная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T28" s="44">
        <f ca="1">IF($D28=0,0,SUMIFS('Полная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U28" s="44">
        <f ca="1">IF($D28=0,0,SUMIFS('Полная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V28" s="44">
        <f ca="1">IF($D28=0,0,SUMIFS('Полная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W28" s="44">
        <f ca="1">IF($D28=0,0,SUMIFS('Полная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X28" s="44">
        <f ca="1">IF($D28=0,0,SUMIFS('Полная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Y28" s="44">
        <f ca="1">IF($D28=0,0,SUMIFS('Полная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EZ28" s="44">
        <f ca="1">IF($D28=0,0,SUMIFS('Полная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A28" s="44">
        <f ca="1">IF($D28=0,0,SUMIFS('Полная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B28" s="44">
        <f ca="1">IF($D28=0,0,SUMIFS('Полная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C28" s="44">
        <f ca="1">IF($D28=0,0,SUMIFS('Полная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D28" s="44">
        <f ca="1">IF($D28=0,0,SUMIFS('Полная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E28" s="44">
        <f ca="1">IF($D28=0,0,SUMIFS('Полная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F28" s="44">
        <f ca="1">IF($D28=0,0,SUMIFS('Полная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G28" s="44">
        <f ca="1">IF($D28=0,0,SUMIFS('Полная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H28" s="44">
        <f ca="1">IF($D28=0,0,SUMIFS('Полная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I28" s="44">
        <f ca="1">IF($D28=0,0,SUMIFS('Полная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J28" s="44">
        <f ca="1">IF($D28=0,0,SUMIFS('Полная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K28" s="44">
        <f ca="1">IF($D28=0,0,SUMIFS('Полная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L28" s="44">
        <f ca="1">IF($D28=0,0,SUMIFS('Полная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M28" s="44">
        <f ca="1">IF($D28=0,0,SUMIFS('Полная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N28" s="44">
        <f ca="1">IF($D28=0,0,SUMIFS('Полная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O28" s="44">
        <f ca="1">IF($D28=0,0,SUMIFS('Полная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P28" s="44">
        <f ca="1">IF($D28=0,0,SUMIFS('Полная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Q28" s="44">
        <f ca="1">IF($D28=0,0,SUMIFS('Полная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R28" s="44">
        <f ca="1">IF($D28=0,0,SUMIFS('Полная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S28" s="44">
        <f ca="1">IF($D28=0,0,SUMIFS('Полная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T28" s="44">
        <f ca="1">IF($D28=0,0,SUMIFS('Полная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U28" s="44">
        <f ca="1">IF($D28=0,0,SUMIFS('Полная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V28" s="44">
        <f ca="1">IF($D28=0,0,SUMIFS('Полная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W28" s="44">
        <f ca="1">IF($D28=0,0,SUMIFS('Полная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X28" s="44">
        <f ca="1">IF($D28=0,0,SUMIFS('Полная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Y28" s="44">
        <f ca="1">IF($D28=0,0,SUMIFS('Полная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FZ28" s="44">
        <f ca="1">IF($D28=0,0,SUMIFS('Полная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A28" s="44">
        <f ca="1">IF($D28=0,0,SUMIFS('Полная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B28" s="44">
        <f ca="1">IF($D28=0,0,SUMIFS('Полная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C28" s="44">
        <f ca="1">IF($D28=0,0,SUMIFS('Полная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D28" s="44">
        <f ca="1">IF($D28=0,0,SUMIFS('Полная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E28" s="44">
        <f ca="1">IF($D28=0,0,SUMIFS('Полная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F28" s="44">
        <f ca="1">IF($D28=0,0,SUMIFS('Полная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G28" s="44">
        <f ca="1">IF($D28=0,0,SUMIFS('Полная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H28" s="44">
        <f ca="1">IF($D28=0,0,SUMIFS('Полная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I28" s="44">
        <f ca="1">IF($D28=0,0,SUMIFS('Полная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J28" s="44">
        <f ca="1">IF($D28=0,0,SUMIFS('Полная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K28" s="44">
        <f ca="1">IF($D28=0,0,SUMIFS('Полная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L28" s="44">
        <f ca="1">IF($D28=0,0,SUMIFS('Полная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M28" s="44">
        <f ca="1">IF($D28=0,0,SUMIFS('Полная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N28" s="44">
        <f ca="1">IF($D28=0,0,SUMIFS('Полная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O28" s="44">
        <f ca="1">IF($D28=0,0,SUMIFS('Полная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P28" s="44">
        <f ca="1">IF($D28=0,0,SUMIFS('Полная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Q28" s="44">
        <f ca="1">IF($D28=0,0,SUMIFS('Полная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R28" s="44">
        <f ca="1">IF($D28=0,0,SUMIFS('Полная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S28" s="44">
        <f ca="1">IF($D28=0,0,SUMIFS('Полная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T28" s="44">
        <f ca="1">IF($D28=0,0,SUMIFS('Полная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U28" s="44">
        <f ca="1">IF($D28=0,0,SUMIFS('Полная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V28" s="44">
        <f ca="1">IF($D28=0,0,SUMIFS('Полная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W28" s="44">
        <f ca="1">IF($D28=0,0,SUMIFS('Полная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X28" s="44">
        <f ca="1">IF($D28=0,0,SUMIFS('Полная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Y28" s="44">
        <f ca="1">IF($D28=0,0,SUMIFS('Полная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GZ28" s="44">
        <f ca="1">IF($D28=0,0,SUMIFS('Полная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A28" s="44">
        <f ca="1">IF($D28=0,0,SUMIFS('Полная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B28" s="44">
        <f ca="1">IF($D28=0,0,SUMIFS('Полная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C28" s="44">
        <f ca="1">IF($D28=0,0,SUMIFS('Полная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D28" s="44">
        <f ca="1">IF($D28=0,0,SUMIFS('Полная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E28" s="44">
        <f ca="1">IF($D28=0,0,SUMIFS('Полная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F28" s="44">
        <f ca="1">IF($D28=0,0,SUMIFS('Полная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G28" s="44">
        <f ca="1">IF($D28=0,0,SUMIFS('Полная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H28" s="44">
        <f ca="1">IF($D28=0,0,SUMIFS('Полная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I28" s="44">
        <f ca="1">IF($D28=0,0,SUMIFS('Полная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J28" s="44">
        <f ca="1">IF($D28=0,0,SUMIFS('Полная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K28" s="44">
        <f ca="1">IF($D28=0,0,SUMIFS('Полная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L28" s="44">
        <f ca="1">IF($D28=0,0,SUMIFS('Полная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M28" s="44">
        <f ca="1">IF($D28=0,0,SUMIFS('Полная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N28" s="44">
        <f ca="1">IF($D28=0,0,SUMIFS('Полная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O28" s="44">
        <f ca="1">IF($D28=0,0,SUMIFS('Полная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P28" s="44">
        <f ca="1">IF($D28=0,0,SUMIFS('Полная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Q28" s="44">
        <f ca="1">IF($D28=0,0,SUMIFS('Полная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R28" s="44">
        <f ca="1">IF($D28=0,0,SUMIFS('Полная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S28" s="44">
        <f ca="1">IF($D28=0,0,SUMIFS('Полная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T28" s="44">
        <f ca="1">IF($D28=0,0,SUMIFS('Полная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U28" s="44">
        <f ca="1">IF($D28=0,0,SUMIFS('Полная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V28" s="44">
        <f ca="1">IF($D28=0,0,SUMIFS('Полная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W28" s="44">
        <f ca="1">IF($D28=0,0,SUMIFS('Полная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X28" s="44">
        <f ca="1">IF($D28=0,0,SUMIFS('Полная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Y28" s="44">
        <f ca="1">IF($D28=0,0,SUMIFS('Полная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HZ28" s="44">
        <f ca="1">IF($D28=0,0,SUMIFS('Полная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A28" s="44">
        <f ca="1">IF($D28=0,0,SUMIFS('Полная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B28" s="44">
        <f ca="1">IF($D28=0,0,SUMIFS('Полная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C28" s="44">
        <f ca="1">IF($D28=0,0,SUMIFS('Полная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D28" s="44">
        <f ca="1">IF($D28=0,0,SUMIFS('Полная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E28" s="44">
        <f ca="1">IF($D28=0,0,SUMIFS('Полная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F28" s="44">
        <f ca="1">IF($D28=0,0,SUMIFS('Полная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G28" s="44">
        <f ca="1">IF($D28=0,0,SUMIFS('Полная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H28" s="44">
        <f ca="1">IF($D28=0,0,SUMIFS('Полная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I28" s="44">
        <f ca="1">IF($D28=0,0,SUMIFS('Полная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J28" s="44">
        <f ca="1">IF($D28=0,0,SUMIFS('Полная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K28" s="44">
        <f ca="1">IF($D28=0,0,SUMIFS('Полная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L28" s="44">
        <f ca="1">IF($D28=0,0,SUMIFS('Полная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M28" s="44">
        <f ca="1">IF($D28=0,0,SUMIFS('Полная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N28" s="44">
        <f ca="1">IF($D28=0,0,SUMIFS('Полная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O28" s="44">
        <f ca="1">IF($D28=0,0,SUMIFS('Полная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P28" s="44">
        <f ca="1">IF($D28=0,0,SUMIFS('Полная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Q28" s="44">
        <f ca="1">IF($D28=0,0,SUMIFS('Полная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R28" s="44">
        <f ca="1">IF($D28=0,0,SUMIFS('Полная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S28" s="44">
        <f ca="1">IF($D28=0,0,SUMIFS('Полная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T28" s="44">
        <f ca="1">IF($D28=0,0,SUMIFS('Полная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U28" s="44">
        <f ca="1">IF($D28=0,0,SUMIFS('Полная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V28" s="44">
        <f ca="1">IF($D28=0,0,SUMIFS('Полная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W28" s="44">
        <f ca="1">IF($D28=0,0,SUMIFS('Полная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X28" s="44">
        <f ca="1">IF($D28=0,0,SUMIFS('Полная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Y28" s="44">
        <f ca="1">IF($D28=0,0,SUMIFS('Полная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IZ28" s="44">
        <f ca="1">IF($D28=0,0,SUMIFS('Полная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A28" s="44">
        <f ca="1">IF($D28=0,0,SUMIFS('Полная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B28" s="44">
        <f ca="1">IF($D28=0,0,SUMIFS('Полная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C28" s="44">
        <f ca="1">IF($D28=0,0,SUMIFS('Полная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D28" s="44">
        <f ca="1">IF($D28=0,0,SUMIFS('Полная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E28" s="44">
        <f ca="1">IF($D28=0,0,SUMIFS('Полная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F28" s="44">
        <f ca="1">IF($D28=0,0,SUMIFS('Полная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G28" s="44">
        <f ca="1">IF($D28=0,0,SUMIFS('Полная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H28" s="44">
        <f ca="1">IF($D28=0,0,SUMIFS('Полная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I28" s="44">
        <f ca="1">IF($D28=0,0,SUMIFS('Полная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J28" s="44">
        <f ca="1">IF($D28=0,0,SUMIFS('Полная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K28" s="44">
        <f ca="1">IF($D28=0,0,SUMIFS('Полная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L28" s="44">
        <f ca="1">IF($D28=0,0,SUMIFS('Полная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M28" s="44">
        <f ca="1">IF($D28=0,0,SUMIFS('Полная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N28" s="44">
        <f ca="1">IF($D28=0,0,SUMIFS('Полная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O28" s="44">
        <f ca="1">IF($D28=0,0,SUMIFS('Полная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P28" s="44">
        <f ca="1">IF($D28=0,0,SUMIFS('Полная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Q28" s="44">
        <f ca="1">IF($D28=0,0,SUMIFS('Полная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R28" s="44">
        <f ca="1">IF($D28=0,0,SUMIFS('Полная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S28" s="44">
        <f ca="1">IF($D28=0,0,SUMIFS('Полная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T28" s="44">
        <f ca="1">IF($D28=0,0,SUMIFS('Полная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U28" s="44">
        <f ca="1">IF($D28=0,0,SUMIFS('Полная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V28" s="44">
        <f ca="1">IF($D28=0,0,SUMIFS('Полная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W28" s="44">
        <f ca="1">IF($D28=0,0,SUMIFS('Полная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X28" s="44">
        <f ca="1">IF($D28=0,0,SUMIFS('Полная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Y28" s="44">
        <f ca="1">IF($D28=0,0,SUMIFS('Полная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JZ28" s="44">
        <f ca="1">IF($D28=0,0,SUMIFS('Полная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A28" s="44">
        <f ca="1">IF($D28=0,0,SUMIFS('Полная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B28" s="44">
        <f ca="1">IF($D28=0,0,SUMIFS('Полная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C28" s="44">
        <f ca="1">IF($D28=0,0,SUMIFS('Полная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D28" s="44">
        <f ca="1">IF($D28=0,0,SUMIFS('Полная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E28" s="44">
        <f ca="1">IF($D28=0,0,SUMIFS('Полная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F28" s="44">
        <f ca="1">IF($D28=0,0,SUMIFS('Полная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G28" s="44">
        <f ca="1">IF($D28=0,0,SUMIFS('Полная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H28" s="44">
        <f ca="1">IF($D28=0,0,SUMIFS('Полная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I28" s="44">
        <f ca="1">IF($D28=0,0,SUMIFS('Полная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J28" s="44">
        <f ca="1">IF($D28=0,0,SUMIFS('Полная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K28" s="44">
        <f ca="1">IF($D28=0,0,SUMIFS('Полная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L28" s="44">
        <f ca="1">IF($D28=0,0,SUMIFS('Полная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M28" s="44">
        <f ca="1">IF($D28=0,0,SUMIFS('Полная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N28" s="44">
        <f ca="1">IF($D28=0,0,SUMIFS('Полная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O28" s="44">
        <f ca="1">IF($D28=0,0,SUMIFS('Полная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P28" s="44">
        <f ca="1">IF($D28=0,0,SUMIFS('Полная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Q28" s="44">
        <f ca="1">IF($D28=0,0,SUMIFS('Полная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R28" s="44">
        <f ca="1">IF($D28=0,0,SUMIFS('Полная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S28" s="44">
        <f ca="1">IF($D28=0,0,SUMIFS('Полная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T28" s="44">
        <f ca="1">IF($D28=0,0,SUMIFS('Полная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U28" s="44">
        <f ca="1">IF($D28=0,0,SUMIFS('Полная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V28" s="44">
        <f ca="1">IF($D28=0,0,SUMIFS('Полная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W28" s="44">
        <f ca="1">IF($D28=0,0,SUMIFS('Полная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X28" s="44">
        <f ca="1">IF($D28=0,0,SUMIFS('Полная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Y28" s="44">
        <f ca="1">IF($D28=0,0,SUMIFS('Полная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KZ28" s="44">
        <f ca="1">IF($D28=0,0,SUMIFS('Полная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A28" s="44">
        <f ca="1">IF($D28=0,0,SUMIFS('Полная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B28" s="44">
        <f ca="1">IF($D28=0,0,SUMIFS('Полная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C28" s="44">
        <f ca="1">IF($D28=0,0,SUMIFS('Полная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D28" s="44">
        <f ca="1">IF($D28=0,0,SUMIFS('Полная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E28" s="44">
        <f ca="1">IF($D28=0,0,SUMIFS('Полная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F28" s="44">
        <f ca="1">IF($D28=0,0,SUMIFS('Полная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G28" s="44">
        <f ca="1">IF($D28=0,0,SUMIFS('Полная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H28" s="44">
        <f ca="1">IF($D28=0,0,SUMIFS('Полная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I28" s="44">
        <f ca="1">IF($D28=0,0,SUMIFS('Полная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J28" s="44">
        <f ca="1">IF($D28=0,0,SUMIFS('Полная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K28" s="44">
        <f ca="1">IF($D28=0,0,SUMIFS('Полная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L28" s="44">
        <f ca="1">IF($D28=0,0,SUMIFS('Полная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M28" s="44">
        <f ca="1">IF($D28=0,0,SUMIFS('Полная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N28" s="44">
        <f ca="1">IF($D28=0,0,SUMIFS('Полная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O28" s="44">
        <f ca="1">IF($D28=0,0,SUMIFS('Полная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P28" s="44">
        <f ca="1">IF($D28=0,0,SUMIFS('Полная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Q28" s="44">
        <f ca="1">IF($D28=0,0,SUMIFS('Полная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R28" s="44">
        <f ca="1">IF($D28=0,0,SUMIFS('Полная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S28" s="44">
        <f ca="1">IF($D28=0,0,SUMIFS('Полная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T28" s="44">
        <f ca="1">IF($D28=0,0,SUMIFS('Полная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U28" s="44">
        <f ca="1">IF($D28=0,0,SUMIFS('Полная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V28" s="44">
        <f ca="1">IF($D28=0,0,SUMIFS('Полная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W28" s="44">
        <f ca="1">IF($D28=0,0,SUMIFS('Полная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X28" s="44">
        <f ca="1">IF($D28=0,0,SUMIFS('Полная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Y28" s="44">
        <f ca="1">IF($D28=0,0,SUMIFS('Полная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LZ28" s="44">
        <f ca="1">IF($D28=0,0,SUMIFS('Полная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A28" s="44">
        <f ca="1">IF($D28=0,0,SUMIFS('Полная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B28" s="44">
        <f ca="1">IF($D28=0,0,SUMIFS('Полная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C28" s="44">
        <f ca="1">IF($D28=0,0,SUMIFS('Полная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D28" s="44">
        <f ca="1">IF($D28=0,0,SUMIFS('Полная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E28" s="44">
        <f ca="1">IF($D28=0,0,SUMIFS('Полная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F28" s="44">
        <f ca="1">IF($D28=0,0,SUMIFS('Полная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G28" s="44">
        <f ca="1">IF($D28=0,0,SUMIFS('Полная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H28" s="44">
        <f ca="1">IF($D28=0,0,SUMIFS('Полная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I28" s="44">
        <f ca="1">IF($D28=0,0,SUMIFS('Полная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J28" s="44">
        <f ca="1">IF($D28=0,0,SUMIFS('Полная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K28" s="44">
        <f ca="1">IF($D28=0,0,SUMIFS('Полная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L28" s="44">
        <f ca="1">IF($D28=0,0,SUMIFS('Полная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M28" s="44">
        <f ca="1">IF($D28=0,0,SUMIFS('Полная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N28" s="44">
        <f ca="1">IF($D28=0,0,SUMIFS('Полная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O28" s="44">
        <f ca="1">IF($D28=0,0,SUMIFS('Полная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P28" s="44">
        <f ca="1">IF($D28=0,0,SUMIFS('Полная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Q28" s="44">
        <f ca="1">IF($D28=0,0,SUMIFS('Полная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R28" s="44">
        <f ca="1">IF($D28=0,0,SUMIFS('Полная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S28" s="44">
        <f ca="1">IF($D28=0,0,SUMIFS('Полная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T28" s="44">
        <f ca="1">IF($D28=0,0,SUMIFS('Полная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U28" s="44">
        <f ca="1">IF($D28=0,0,SUMIFS('Полная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V28" s="44">
        <f ca="1">IF($D28=0,0,SUMIFS('Полная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W28" s="44">
        <f ca="1">IF($D28=0,0,SUMIFS('Полная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X28" s="44">
        <f ca="1">IF($D28=0,0,SUMIFS('Полная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Y28" s="44">
        <f ca="1">IF($D28=0,0,SUMIFS('Полная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MZ28" s="44">
        <f ca="1">IF($D28=0,0,SUMIFS('Полная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A28" s="44">
        <f ca="1">IF($D28=0,0,SUMIFS('Полная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B28" s="44">
        <f ca="1">IF($D28=0,0,SUMIFS('Полная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C28" s="44">
        <f ca="1">IF($D28=0,0,SUMIFS('Полная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D28" s="44">
        <f ca="1">IF($D28=0,0,SUMIFS('Полная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E28" s="44">
        <f ca="1">IF($D28=0,0,SUMIFS('Полная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F28" s="44">
        <f ca="1">IF($D28=0,0,SUMIFS('Полная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G28" s="44">
        <f ca="1">IF($D28=0,0,SUMIFS('Полная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H28" s="44">
        <f ca="1">IF($D28=0,0,SUMIFS('Полная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I28" s="44">
        <f ca="1">IF($D28=0,0,SUMIFS('Полная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J28" s="44">
        <f ca="1">IF($D28=0,0,SUMIFS('Полная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K28" s="44">
        <f ca="1">IF($D28=0,0,SUMIFS('Полная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L28" s="44">
        <f ca="1">IF($D28=0,0,SUMIFS('Полная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M28" s="44">
        <f ca="1">IF($D28=0,0,SUMIFS('Полная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N28" s="44">
        <f ca="1">IF($D28=0,0,SUMIFS('Полная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O28" s="44">
        <f ca="1">IF($D28=0,0,SUMIFS('Полная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P28" s="44">
        <f ca="1">IF($D28=0,0,SUMIFS('Полная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Q28" s="44">
        <f ca="1">IF($D28=0,0,SUMIFS('Полная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R28" s="44">
        <f ca="1">IF($D28=0,0,SUMIFS('Полная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S28" s="44">
        <f ca="1">IF($D28=0,0,SUMIFS('Полная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T28" s="44">
        <f ca="1">IF($D28=0,0,SUMIFS('Полная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U28" s="44">
        <f ca="1">IF($D28=0,0,SUMIFS('Полная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V28" s="44">
        <f ca="1">IF($D28=0,0,SUMIFS('Полная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W28" s="44">
        <f ca="1">IF($D28=0,0,SUMIFS('Полная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X28" s="44">
        <f ca="1">IF($D28=0,0,SUMIFS('Полная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Y28" s="44">
        <f ca="1">IF($D28=0,0,SUMIFS('Полная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NZ28" s="44">
        <f ca="1">IF($D28=0,0,SUMIFS('Полная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A28" s="44">
        <f ca="1">IF($D28=0,0,SUMIFS('Полная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B28" s="44">
        <f ca="1">IF($D28=0,0,SUMIFS('Полная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C28" s="44">
        <f ca="1">IF($D28=0,0,SUMIFS('Полная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D28" s="44">
        <f ca="1">IF($D28=0,0,SUMIFS('Полная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E28" s="44">
        <f ca="1">IF($D28=0,0,SUMIFS('Полная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F28" s="44">
        <f ca="1">IF($D28=0,0,SUMIFS('Полная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G28" s="44">
        <f ca="1">IF($D28=0,0,SUMIFS('Полная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H28" s="44">
        <f ca="1">IF($D28=0,0,SUMIFS('Полная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I28" s="44">
        <f ca="1">IF($D28=0,0,SUMIFS('Полная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J28" s="44">
        <f ca="1">IF($D28=0,0,SUMIFS('Полная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K28" s="44">
        <f ca="1">IF($D28=0,0,SUMIFS('Полная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L28" s="44">
        <f ca="1">IF($D28=0,0,SUMIFS('Полная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M28" s="44">
        <f ca="1">IF($D28=0,0,SUMIFS('Полная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N28" s="44">
        <f ca="1">IF($D28=0,0,SUMIFS('Полная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O28" s="44">
        <f ca="1">IF($D28=0,0,SUMIFS('Полная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P28" s="44">
        <f ca="1">IF($D28=0,0,SUMIFS('Полная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Q28" s="44">
        <f ca="1">IF($D28=0,0,SUMIFS('Полная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R28" s="44">
        <f ca="1">IF($D28=0,0,SUMIFS('Полная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S28" s="44">
        <f ca="1">IF($D28=0,0,SUMIFS('Полная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T28" s="44">
        <f ca="1">IF($D28=0,0,SUMIFS('Полная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U28" s="44">
        <f ca="1">IF($D28=0,0,SUMIFS('Полная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V28" s="44">
        <f ca="1">IF($D28=0,0,SUMIFS('Полная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W28" s="44">
        <f ca="1">IF($D28=0,0,SUMIFS('Полная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X28" s="44">
        <f ca="1">IF($D28=0,0,SUMIFS('Полная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Y28" s="44">
        <f ca="1">IF($D28=0,0,SUMIFS('Полная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OZ28" s="44">
        <f ca="1">IF($D28=0,0,SUMIFS('Полная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A28" s="44">
        <f ca="1">IF($D28=0,0,SUMIFS('Полная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B28" s="44">
        <f ca="1">IF($D28=0,0,SUMIFS('Полная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C28" s="44">
        <f ca="1">IF($D28=0,0,SUMIFS('Полная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D28" s="44">
        <f ca="1">IF($D28=0,0,SUMIFS('Полная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E28" s="44">
        <f ca="1">IF($D28=0,0,SUMIFS('Полная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F28" s="44">
        <f ca="1">IF($D28=0,0,SUMIFS('Полная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G28" s="44">
        <f ca="1">IF($D28=0,0,SUMIFS('Полная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H28" s="44">
        <f ca="1">IF($D28=0,0,SUMIFS('Полная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I28" s="44">
        <f ca="1">IF($D28=0,0,SUMIFS('Полная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J28" s="44">
        <f ca="1">IF($D28=0,0,SUMIFS('Полная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K28" s="44">
        <f ca="1">IF($D28=0,0,SUMIFS('Полная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L28" s="44">
        <f ca="1">IF($D28=0,0,SUMIFS('Полная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M28" s="44">
        <f ca="1">IF($D28=0,0,SUMIFS('Полная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N28" s="44">
        <f ca="1">IF($D28=0,0,SUMIFS('Полная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O28" s="44">
        <f ca="1">IF($D28=0,0,SUMIFS('Полная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P28" s="44">
        <f ca="1">IF($D28=0,0,SUMIFS('Полная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Q28" s="44">
        <f ca="1">IF($D28=0,0,SUMIFS('Полная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R28" s="44">
        <f ca="1">IF($D28=0,0,SUMIFS('Полная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S28" s="44">
        <f ca="1">IF($D28=0,0,SUMIFS('Полная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T28" s="44">
        <f ca="1">IF($D28=0,0,SUMIFS('Полная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U28" s="44">
        <f ca="1">IF($D28=0,0,SUMIFS('Полная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V28" s="44">
        <f ca="1">IF($D28=0,0,SUMIFS('Полная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W28" s="44">
        <f ca="1">IF($D28=0,0,SUMIFS('Полная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X28" s="44">
        <f ca="1">IF($D28=0,0,SUMIFS('Полная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Y28" s="44">
        <f ca="1">IF($D28=0,0,SUMIFS('Полная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PZ28" s="44">
        <f ca="1">IF($D28=0,0,SUMIFS('Полная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A28" s="44">
        <f ca="1">IF($D28=0,0,SUMIFS('Полная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B28" s="44">
        <f ca="1">IF($D28=0,0,SUMIFS('Полная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C28" s="44">
        <f ca="1">IF($D28=0,0,SUMIFS('Полная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D28" s="44">
        <f ca="1">IF($D28=0,0,SUMIFS('Полная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E28" s="44">
        <f ca="1">IF($D28=0,0,SUMIFS('Полная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F28" s="44">
        <f ca="1">IF($D28=0,0,SUMIFS('Полная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G28" s="44">
        <f ca="1">IF($D28=0,0,SUMIFS('Полная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H28" s="44">
        <f ca="1">IF($D28=0,0,SUMIFS('Полная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I28" s="44">
        <f ca="1">IF($D28=0,0,SUMIFS('Полная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J28" s="44">
        <f ca="1">IF($D28=0,0,SUMIFS('Полная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K28" s="44">
        <f ca="1">IF($D28=0,0,SUMIFS('Полная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L28" s="44">
        <f ca="1">IF($D28=0,0,SUMIFS('Полная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M28" s="44">
        <f ca="1">IF($D28=0,0,SUMIFS('Полная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N28" s="44">
        <f ca="1">IF($D28=0,0,SUMIFS('Полная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O28" s="44">
        <f ca="1">IF($D28=0,0,SUMIFS('Полная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P28" s="44">
        <f ca="1">IF($D28=0,0,SUMIFS('Полная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Q28" s="44">
        <f ca="1">IF($D28=0,0,SUMIFS('Полная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R28" s="44">
        <f ca="1">IF($D28=0,0,SUMIFS('Полная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S28" s="44">
        <f ca="1">IF($D28=0,0,SUMIFS('Полная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T28" s="44">
        <f ca="1">IF($D28=0,0,SUMIFS('Полная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U28" s="44">
        <f ca="1">IF($D28=0,0,SUMIFS('Полная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V28" s="44">
        <f ca="1">IF($D28=0,0,SUMIFS('Полная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W28" s="44">
        <f ca="1">IF($D28=0,0,SUMIFS('Полная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X28" s="44">
        <f ca="1">IF($D28=0,0,SUMIFS('Полная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Y28" s="44">
        <f ca="1">IF($D28=0,0,SUMIFS('Полная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QZ28" s="44">
        <f ca="1">IF($D28=0,0,SUMIFS('Полная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A28" s="44">
        <f ca="1">IF($D28=0,0,SUMIFS('Полная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B28" s="44">
        <f ca="1">IF($D28=0,0,SUMIFS('Полная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C28" s="44">
        <f ca="1">IF($D28=0,0,SUMIFS('Полная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D28" s="44">
        <f ca="1">IF($D28=0,0,SUMIFS('Полная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E28" s="44">
        <f ca="1">IF($D28=0,0,SUMIFS('Полная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F28" s="44">
        <f ca="1">IF($D28=0,0,SUMIFS('Полная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G28" s="44">
        <f ca="1">IF($D28=0,0,SUMIFS('Полная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H28" s="44">
        <f ca="1">IF($D28=0,0,SUMIFS('Полная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I28" s="44">
        <f ca="1">IF($D28=0,0,SUMIFS('Полная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J28" s="44">
        <f ca="1">IF($D28=0,0,SUMIFS('Полная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K28" s="44">
        <f ca="1">IF($D28=0,0,SUMIFS('Полная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L28" s="44">
        <f ca="1">IF($D28=0,0,SUMIFS('Полная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M28" s="44">
        <f ca="1">IF($D28=0,0,SUMIFS('Полная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N28" s="44">
        <f ca="1">IF($D28=0,0,SUMIFS('Полная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O28" s="44">
        <f ca="1">IF($D28=0,0,SUMIFS('Полная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P28" s="44">
        <f ca="1">IF($D28=0,0,SUMIFS('Полная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Q28" s="44">
        <f ca="1">IF($D28=0,0,SUMIFS('Полная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R28" s="44">
        <f ca="1">IF($D28=0,0,SUMIFS('Полная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S28" s="44">
        <f ca="1">IF($D28=0,0,SUMIFS('Полная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T28" s="44">
        <f ca="1">IF($D28=0,0,SUMIFS('Полная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U28" s="44">
        <f ca="1">IF($D28=0,0,SUMIFS('Полная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V28" s="44">
        <f ca="1">IF($D28=0,0,SUMIFS('Полная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W28" s="44">
        <f ca="1">IF($D28=0,0,SUMIFS('Полная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X28" s="44">
        <f ca="1">IF($D28=0,0,SUMIFS('Полная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Y28" s="44">
        <f ca="1">IF($D28=0,0,SUMIFS('Полная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RZ28" s="44">
        <f ca="1">IF($D28=0,0,SUMIFS('Полная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A28" s="44">
        <f ca="1">IF($D28=0,0,SUMIFS('Полная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B28" s="44">
        <f ca="1">IF($D28=0,0,SUMIFS('Полная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C28" s="44">
        <f ca="1">IF($D28=0,0,SUMIFS('Полная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D28" s="44">
        <f ca="1">IF($D28=0,0,SUMIFS('Полная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E28" s="44">
        <f ca="1">IF($D28=0,0,SUMIFS('Полная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F28" s="44">
        <f ca="1">IF($D28=0,0,SUMIFS('Полная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G28" s="44">
        <f ca="1">IF($D28=0,0,SUMIFS('Полная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H28" s="44">
        <f ca="1">IF($D28=0,0,SUMIFS('Полная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I28" s="44">
        <f ca="1">IF($D28=0,0,SUMIFS('Полная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J28" s="44">
        <f ca="1">IF($D28=0,0,SUMIFS('Полная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K28" s="44">
        <f ca="1">IF($D28=0,0,SUMIFS('Полная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L28" s="44">
        <f ca="1">IF($D28=0,0,SUMIFS('Полная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M28" s="44">
        <f ca="1">IF($D28=0,0,SUMIFS('Полная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N28" s="44">
        <f ca="1">IF($D28=0,0,SUMIFS('Полная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O28" s="44">
        <f ca="1">IF($D28=0,0,SUMIFS('Полная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P28" s="44">
        <f ca="1">IF($D28=0,0,SUMIFS('Полная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Q28" s="44">
        <f ca="1">IF($D28=0,0,SUMIFS('Полная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R28" s="44">
        <f ca="1">IF($D28=0,0,SUMIFS('Полная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S28" s="44">
        <f ca="1">IF($D28=0,0,SUMIFS('Полная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T28" s="44">
        <f ca="1">IF($D28=0,0,SUMIFS('Полная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U28" s="44">
        <f ca="1">IF($D28=0,0,SUMIFS('Полная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V28" s="44">
        <f ca="1">IF($D28=0,0,SUMIFS('Полная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W28" s="44">
        <f ca="1">IF($D28=0,0,SUMIFS('Полная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X28" s="44">
        <f ca="1">IF($D28=0,0,SUMIFS('Полная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Y28" s="44">
        <f ca="1">IF($D28=0,0,SUMIFS('Полная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SZ28" s="44">
        <f ca="1">IF($D28=0,0,SUMIFS('Полная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A28" s="44">
        <f ca="1">IF($D28=0,0,SUMIFS('Полная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B28" s="44">
        <f ca="1">IF($D28=0,0,SUMIFS('Полная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C28" s="44">
        <f ca="1">IF($D28=0,0,SUMIFS('Полная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D28" s="44">
        <f ca="1">IF($D28=0,0,SUMIFS('Полная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E28" s="44">
        <f ca="1">IF($D28=0,0,SUMIFS('Полная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F28" s="44">
        <f ca="1">IF($D28=0,0,SUMIFS('Полная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G28" s="44">
        <f ca="1">IF($D28=0,0,SUMIFS('Полная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H28" s="44">
        <f ca="1">IF($D28=0,0,SUMIFS('Полная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I28" s="44">
        <f ca="1">IF($D28=0,0,SUMIFS('Полная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J28" s="44">
        <f ca="1">IF($D28=0,0,SUMIFS('Полная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K28" s="44">
        <f ca="1">IF($D28=0,0,SUMIFS('Полная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L28" s="44">
        <f ca="1">IF($D28=0,0,SUMIFS('Полная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M28" s="44">
        <f ca="1">IF($D28=0,0,SUMIFS('Полная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N28" s="44">
        <f ca="1">IF($D28=0,0,SUMIFS('Полная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O28" s="44">
        <f ca="1">IF($D28=0,0,SUMIFS('Полная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P28" s="44">
        <f ca="1">IF($D28=0,0,SUMIFS('Полная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Q28" s="44">
        <f ca="1">IF($D28=0,0,SUMIFS('Полная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R28" s="44">
        <f ca="1">IF($D28=0,0,SUMIFS('Полная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S28" s="44">
        <f ca="1">IF($D28=0,0,SUMIFS('Полная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T28" s="44">
        <f ca="1">IF($D28=0,0,SUMIFS('Полная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U28" s="44">
        <f ca="1">IF($D28=0,0,SUMIFS('Полная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V28" s="44">
        <f ca="1">IF($D28=0,0,SUMIFS('Полная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W28" s="44">
        <f ca="1">IF($D28=0,0,SUMIFS('Полная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X28" s="44">
        <f ca="1">IF($D28=0,0,SUMIFS('Полная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Y28" s="44">
        <f ca="1">IF($D28=0,0,SUMIFS('Полная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TZ28" s="44">
        <f ca="1">IF($D28=0,0,SUMIFS('Полная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A28" s="44">
        <f ca="1">IF($D28=0,0,SUMIFS('Полная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B28" s="44">
        <f ca="1">IF($D28=0,0,SUMIFS('Полная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C28" s="44">
        <f ca="1">IF($D28=0,0,SUMIFS('Полная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D28" s="44">
        <f ca="1">IF($D28=0,0,SUMIFS('Полная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E28" s="44">
        <f ca="1">IF($D28=0,0,SUMIFS('Полная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F28" s="44">
        <f ca="1">IF($D28=0,0,SUMIFS('Полная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G28" s="44">
        <f ca="1">IF($D28=0,0,SUMIFS('Полная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H28" s="44">
        <f ca="1">IF($D28=0,0,SUMIFS('Полная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I28" s="44">
        <f ca="1">IF($D28=0,0,SUMIFS('Полная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J28" s="44">
        <f ca="1">IF($D28=0,0,SUMIFS('Полная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K28" s="44">
        <f ca="1">IF($D28=0,0,SUMIFS('Полная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L28" s="44">
        <f ca="1">IF($D28=0,0,SUMIFS('Полная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M28" s="44">
        <f ca="1">IF($D28=0,0,SUMIFS('Полная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N28" s="44">
        <f ca="1">IF($D28=0,0,SUMIFS('Полная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O28" s="44">
        <f ca="1">IF($D28=0,0,SUMIFS('Полная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P28" s="44">
        <f ca="1">IF($D28=0,0,SUMIFS('Полная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Q28" s="44">
        <f ca="1">IF($D28=0,0,SUMIFS('Полная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R28" s="44">
        <f ca="1">IF($D28=0,0,SUMIFS('Полная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S28" s="44">
        <f ca="1">IF($D28=0,0,SUMIFS('Полная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T28" s="44">
        <f ca="1">IF($D28=0,0,SUMIFS('Полная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U28" s="44">
        <f ca="1">IF($D28=0,0,SUMIFS('Полная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V28" s="44">
        <f ca="1">IF($D28=0,0,SUMIFS('Полная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W28" s="44">
        <f ca="1">IF($D28=0,0,SUMIFS('Полная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X28" s="44">
        <f ca="1">IF($D28=0,0,SUMIFS('Полная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Y28" s="44">
        <f ca="1">IF($D28=0,0,SUMIFS('Полная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UZ28" s="44">
        <f ca="1">IF($D28=0,0,SUMIFS('Полная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A28" s="44">
        <f ca="1">IF($D28=0,0,SUMIFS('Полная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B28" s="44">
        <f ca="1">IF($D28=0,0,SUMIFS('Полная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C28" s="44">
        <f ca="1">IF($D28=0,0,SUMIFS('Полная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D28" s="44">
        <f ca="1">IF($D28=0,0,SUMIFS('Полная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E28" s="44">
        <f ca="1">IF($D28=0,0,SUMIFS('Полная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F28" s="44">
        <f ca="1">IF($D28=0,0,SUMIFS('Полная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G28" s="44">
        <f ca="1">IF($D28=0,0,SUMIFS('Полная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H28" s="44">
        <f ca="1">IF($D28=0,0,SUMIFS('Полная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I28" s="44">
        <f ca="1">IF($D28=0,0,SUMIFS('Полная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J28" s="44">
        <f ca="1">IF($D28=0,0,SUMIFS('Полная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K28" s="44">
        <f ca="1">IF($D28=0,0,SUMIFS('Полная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L28" s="44">
        <f ca="1">IF($D28=0,0,SUMIFS('Полная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M28" s="44">
        <f ca="1">IF($D28=0,0,SUMIFS('Полная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N28" s="44">
        <f ca="1">IF($D28=0,0,SUMIFS('Полная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O28" s="44">
        <f ca="1">IF($D28=0,0,SUMIFS('Полная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P28" s="44">
        <f ca="1">IF($D28=0,0,SUMIFS('Полная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Q28" s="44">
        <f ca="1">IF($D28=0,0,SUMIFS('Полная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R28" s="44">
        <f ca="1">IF($D28=0,0,SUMIFS('Полная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S28" s="44">
        <f ca="1">IF($D28=0,0,SUMIFS('Полная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T28" s="44">
        <f ca="1">IF($D28=0,0,SUMIFS('Полная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U28" s="44">
        <f ca="1">IF($D28=0,0,SUMIFS('Полная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V28" s="44">
        <f ca="1">IF($D28=0,0,SUMIFS('Полная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W28" s="44">
        <f ca="1">IF($D28=0,0,SUMIFS('Полная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X28" s="44">
        <f ca="1">IF($D28=0,0,SUMIFS('Полная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Y28" s="44">
        <f ca="1">IF($D28=0,0,SUMIFS('Полная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VZ28" s="44">
        <f ca="1">IF($D28=0,0,SUMIFS('Полная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A28" s="44">
        <f ca="1">IF($D28=0,0,SUMIFS('Полная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B28" s="44">
        <f ca="1">IF($D28=0,0,SUMIFS('Полная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C28" s="44">
        <f ca="1">IF($D28=0,0,SUMIFS('Полная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D28" s="44">
        <f ca="1">IF($D28=0,0,SUMIFS('Полная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E28" s="44">
        <f ca="1">IF($D28=0,0,SUMIFS('Полная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F28" s="44">
        <f ca="1">IF($D28=0,0,SUMIFS('Полная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G28" s="44">
        <f ca="1">IF($D28=0,0,SUMIFS('Полная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H28" s="44">
        <f ca="1">IF($D28=0,0,SUMIFS('Полная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I28" s="44">
        <f ca="1">IF($D28=0,0,SUMIFS('Полная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J28" s="44">
        <f ca="1">IF($D28=0,0,SUMIFS('Полная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K28" s="44">
        <f ca="1">IF($D28=0,0,SUMIFS('Полная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L28" s="44">
        <f ca="1">IF($D28=0,0,SUMIFS('Полная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M28" s="44">
        <f ca="1">IF($D28=0,0,SUMIFS('Полная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N28" s="44">
        <f ca="1">IF($D28=0,0,SUMIFS('Полная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O28" s="44">
        <f ca="1">IF($D28=0,0,SUMIFS('Полная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P28" s="44">
        <f ca="1">IF($D28=0,0,SUMIFS('Полная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Q28" s="44">
        <f ca="1">IF($D28=0,0,SUMIFS('Полная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R28" s="44">
        <f ca="1">IF($D28=0,0,SUMIFS('Полная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S28" s="44">
        <f ca="1">IF($D28=0,0,SUMIFS('Полная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T28" s="44">
        <f ca="1">IF($D28=0,0,SUMIFS('Полная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U28" s="44">
        <f ca="1">IF($D28=0,0,SUMIFS('Полная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V28" s="44">
        <f ca="1">IF($D28=0,0,SUMIFS('Полная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W28" s="44">
        <f ca="1">IF($D28=0,0,SUMIFS('Полная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X28" s="44">
        <f ca="1">IF($D28=0,0,SUMIFS('Полная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Y28" s="44">
        <f ca="1">IF($D28=0,0,SUMIFS('Полная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WZ28" s="44">
        <f ca="1">IF($D28=0,0,SUMIFS('Полная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A28" s="44">
        <f ca="1">IF($D28=0,0,SUMIFS('Полная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B28" s="44">
        <f ca="1">IF($D28=0,0,SUMIFS('Полная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C28" s="44">
        <f ca="1">IF($D28=0,0,SUMIFS('Полная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D28" s="44">
        <f ca="1">IF($D28=0,0,SUMIFS('Полная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E28" s="44">
        <f ca="1">IF($D28=0,0,SUMIFS('Полная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F28" s="44">
        <f ca="1">IF($D28=0,0,SUMIFS('Полная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G28" s="44">
        <f ca="1">IF($D28=0,0,SUMIFS('Полная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H28" s="44">
        <f ca="1">IF($D28=0,0,SUMIFS('Полная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I28" s="44">
        <f ca="1">IF($D28=0,0,SUMIFS('Полная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J28" s="44">
        <f ca="1">IF($D28=0,0,SUMIFS('Полная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K28" s="44">
        <f ca="1">IF($D28=0,0,SUMIFS('Полная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L28" s="44">
        <f ca="1">IF($D28=0,0,SUMIFS('Полная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M28" s="44">
        <f ca="1">IF($D28=0,0,SUMIFS('Полная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N28" s="44">
        <f ca="1">IF($D28=0,0,SUMIFS('Полная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O28" s="44">
        <f ca="1">IF($D28=0,0,SUMIFS('Полная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P28" s="48">
        <f ca="1">IF($D28=0,0,SUMIFS('Полная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Q28" s="44">
        <f ca="1">IF($D28=0,0,SUMIFS('Полная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R28" s="44">
        <f ca="1">IF($D28=0,0,SUMIFS('Полная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S28" s="44">
        <f ca="1">IF($D28=0,0,SUMIFS('Полная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T28" s="44">
        <f ca="1">IF($D28=0,0,SUMIFS('Полная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U28" s="44">
        <f ca="1">IF($D28=0,0,SUMIFS('Полная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V28" s="44">
        <f ca="1">IF($D28=0,0,SUMIFS('Полная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W28" s="44">
        <f ca="1">IF($D28=0,0,SUMIFS('Полная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X28" s="44">
        <f ca="1">IF($D28=0,0,SUMIFS('Полная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Y28" s="44">
        <f ca="1">IF($D28=0,0,SUMIFS('Полная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XZ28" s="44">
        <f ca="1">IF($D28=0,0,SUMIFS('Полная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A28" s="44">
        <f ca="1">IF($D28=0,0,SUMIFS('Полная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B28" s="44">
        <f ca="1">IF($D28=0,0,SUMIFS('Полная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C28" s="44">
        <f ca="1">IF($D28=0,0,SUMIFS('Полная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D28" s="44">
        <f ca="1">IF($D28=0,0,SUMIFS('Полная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E28" s="48">
        <f ca="1">IF($D28=0,0,SUMIFS('Полная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(Авто)'!YO"&amp;$J$26),$C28)/$D28)</f>
        <v>0</v>
      </c>
      <c r="YF28" s="49"/>
      <c r="YG28" s="6"/>
    </row>
    <row r="29" spans="1:657" ht="15" customHeight="1" x14ac:dyDescent="0.25">
      <c r="A29" s="40">
        <v>3</v>
      </c>
      <c r="B29" s="41" t="s">
        <v>740</v>
      </c>
      <c r="C29" s="42" t="s">
        <v>740</v>
      </c>
      <c r="D29" s="43">
        <f ca="1">COUNTIFS('Полная ст-ть с уч.НЗС (Авто)'!$YG$11:INDIRECT("'Полная ст-ть с уч.НЗС (Авто)'!YG"&amp;$J$26),B28,'Полная ст-ть с уч.НЗС (Авто)'!$YO$11:INDIRECT("'Полная ст-ть с уч.НЗС (Авто)'!YO"&amp;$J$26),$C29)</f>
        <v>0</v>
      </c>
      <c r="E29" s="41"/>
      <c r="F29" s="41"/>
      <c r="G29" s="41"/>
      <c r="H29" s="41"/>
      <c r="I29" s="44">
        <f ca="1">IF($D29=0,0,SUMIFS('Полная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29" s="45"/>
      <c r="K29" s="44">
        <f ca="1">IF($D29=0,0,SUMIFS('Полная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29" s="44"/>
      <c r="M29" s="44">
        <f ca="1">IF($D29=0,0,SUMIFS('Полная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29" s="44"/>
      <c r="O29" s="44">
        <f ca="1">IF($D29=0,0,SUMIFS('Полная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29" s="44"/>
      <c r="Q29" s="44">
        <f ca="1">IF($D29=0,0,SUMIFS('Полная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29" s="44">
        <f ca="1">IF($D29=0,0,SUMIFS('Полная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29" s="44">
        <f ca="1">IF($D29=0,0,SUMIFS('Полная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29" s="44">
        <f ca="1">IF($D29=0,0,SUMIFS('Полная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29" s="44">
        <f ca="1">IF($D29=0,0,SUMIFS('Полная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29" s="44">
        <f ca="1">IF($D29=0,0,SUMIFS('Полная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29" s="44">
        <f ca="1">IF($D29=0,0,SUMIFS('Полная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29" s="44">
        <f ca="1">IF($D29=0,0,SUMIFS('Полная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29" s="44">
        <f ca="1">IF($D29=0,0,SUMIFS('Полная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Z29" s="44">
        <f ca="1">IF($D29=0,0,SUMIFS('Полная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A29" s="44">
        <f ca="1">IF($D29=0,0,SUMIFS('Полная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B29" s="44">
        <f ca="1">IF($D29=0,0,SUMIFS('Полная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C29" s="44">
        <f ca="1">IF($D29=0,0,SUMIFS('Полная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D29" s="44">
        <f ca="1">IF($D29=0,0,SUMIFS('Полная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E29" s="44">
        <f ca="1">IF($D29=0,0,SUMIFS('Полная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F29" s="44">
        <f ca="1">IF($D29=0,0,SUMIFS('Полная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G29" s="44">
        <f ca="1">IF($D29=0,0,SUMIFS('Полная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H29" s="44">
        <f ca="1">IF($D29=0,0,SUMIFS('Полная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I29" s="44">
        <f ca="1">IF($D29=0,0,SUMIFS('Полная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J29" s="44">
        <f ca="1">IF($D29=0,0,SUMIFS('Полная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K29" s="44">
        <f ca="1">IF($D29=0,0,SUMIFS('Полная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L29" s="44">
        <f ca="1">IF($D29=0,0,SUMIFS('Полная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M29" s="44">
        <f ca="1">IF($D29=0,0,SUMIFS('Полная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N29" s="44">
        <f ca="1">IF($D29=0,0,SUMIFS('Полная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O29" s="44">
        <f ca="1">IF($D29=0,0,SUMIFS('Полная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P29" s="44">
        <f ca="1">IF($D29=0,0,SUMIFS('Полная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Q29" s="44">
        <f ca="1">IF($D29=0,0,SUMIFS('Полная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R29" s="46"/>
      <c r="AS29" s="46"/>
      <c r="AT29" s="47"/>
      <c r="AU29" s="47"/>
      <c r="AV29" s="47"/>
      <c r="AW29" s="47"/>
      <c r="AX29" s="44">
        <f ca="1">IF($D29=0,0,SUMIFS('Полная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Y29" s="44">
        <f ca="1">IF($D29=0,0,SUMIFS('Полная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AZ29" s="44">
        <f ca="1">IF($D29=0,0,SUMIFS('Полная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A29" s="44">
        <f ca="1">IF($D29=0,0,SUMIFS('Полная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B29" s="44">
        <f ca="1">IF($D29=0,0,SUMIFS('Полная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C29" s="44">
        <f ca="1">IF($D29=0,0,SUMIFS('Полная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D29" s="47"/>
      <c r="BE29" s="47"/>
      <c r="BF29" s="44">
        <f ca="1">IF($D29=0,0,SUMIFS('Полная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G29" s="44">
        <f ca="1">IF($D29=0,0,SUMIFS('Полная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H29" s="44">
        <f ca="1">IF($D29=0,0,SUMIFS('Полная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I29" s="44">
        <f ca="1">IF($D29=0,0,SUMIFS('Полная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J29" s="44">
        <f ca="1">IF($D29=0,0,SUMIFS('Полная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K29" s="44">
        <f ca="1">IF($D29=0,0,SUMIFS('Полная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L29" s="47"/>
      <c r="BM29" s="44">
        <f ca="1">IF($D29=0,0,SUMIFS('Полная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N29" s="47"/>
      <c r="BO29" s="44"/>
      <c r="BP29" s="44"/>
      <c r="BQ29" s="44">
        <f ca="1">IF($D29=0,0,SUMIFS('Полная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>
        <f ca="1">IF($D29=0,0,SUMIFS('Полная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L29" s="44">
        <f ca="1">IF($D29=0,0,SUMIFS('Полная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M29" s="44">
        <f ca="1">IF($D29=0,0,SUMIFS('Полная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N29" s="44">
        <f ca="1">IF($D29=0,0,SUMIFS('Полная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O29" s="44">
        <f ca="1">IF($D29=0,0,SUMIFS('Полная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P29" s="44">
        <f ca="1">IF($D29=0,0,SUMIFS('Полная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Q29" s="44">
        <f ca="1">IF($D29=0,0,SUMIFS('Полная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R29" s="44">
        <f ca="1">IF($D29=0,0,SUMIFS('Полная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S29" s="44">
        <f ca="1">IF($D29=0,0,SUMIFS('Полная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T29" s="44">
        <f ca="1">IF($D29=0,0,SUMIFS('Полная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U29" s="44">
        <f ca="1">IF($D29=0,0,SUMIFS('Полная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V29" s="44">
        <f ca="1">IF($D29=0,0,SUMIFS('Полная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W29" s="44">
        <f ca="1">IF($D29=0,0,SUMIFS('Полная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X29" s="44">
        <f ca="1">IF($D29=0,0,SUMIFS('Полная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Y29" s="44">
        <f ca="1">IF($D29=0,0,SUMIFS('Полная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CZ29" s="44">
        <f ca="1">IF($D29=0,0,SUMIFS('Полная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A29" s="44">
        <f ca="1">IF($D29=0,0,SUMIFS('Полная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B29" s="44">
        <f ca="1">IF($D29=0,0,SUMIFS('Полная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C29" s="44">
        <f ca="1">IF($D29=0,0,SUMIFS('Полная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D29" s="44"/>
      <c r="DE29" s="44">
        <f ca="1">IF($D29=0,0,SUMIFS('Полная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F29" s="44"/>
      <c r="DG29" s="44">
        <f ca="1">IF($D29=0,0,SUMIFS('Полная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H29" s="44">
        <f ca="1">IF($D29=0,0,SUMIFS('Полная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I29" s="44">
        <f ca="1">IF($D29=0,0,SUMIFS('Полная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J29" s="44">
        <f ca="1">IF($D29=0,0,SUMIFS('Полная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K29" s="44">
        <f ca="1">IF($D29=0,0,SUMIFS('Полная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L29" s="44">
        <f ca="1">IF($D29=0,0,SUMIFS('Полная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M29" s="44">
        <f ca="1">IF($D29=0,0,SUMIFS('Полная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N29" s="44">
        <f ca="1">IF($D29=0,0,SUMIFS('Полная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O29" s="44">
        <f ca="1">IF($D29=0,0,SUMIFS('Полная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P29" s="44">
        <f ca="1">IF($D29=0,0,SUMIFS('Полная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Q29" s="44">
        <f ca="1">IF($D29=0,0,SUMIFS('Полная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R29" s="44">
        <f ca="1">IF($D29=0,0,SUMIFS('Полная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S29" s="44">
        <f ca="1">IF($D29=0,0,SUMIFS('Полная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T29" s="44">
        <f ca="1">IF($D29=0,0,SUMIFS('Полная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U29" s="44">
        <f ca="1">IF($D29=0,0,SUMIFS('Полная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V29" s="44">
        <f ca="1">IF($D29=0,0,SUMIFS('Полная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W29" s="44">
        <f ca="1">IF($D29=0,0,SUMIFS('Полная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X29" s="44">
        <f ca="1">IF($D29=0,0,SUMIFS('Полная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Y29" s="44">
        <f ca="1">IF($D29=0,0,SUMIFS('Полная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DZ29" s="44">
        <f ca="1">IF($D29=0,0,SUMIFS('Полная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A29" s="44">
        <f ca="1">IF($D29=0,0,SUMIFS('Полная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B29" s="44">
        <f ca="1">IF($D29=0,0,SUMIFS('Полная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C29" s="44">
        <f ca="1">IF($D29=0,0,SUMIFS('Полная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D29" s="44">
        <f ca="1">IF($D29=0,0,SUMIFS('Полная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E29" s="44">
        <f ca="1">IF($D29=0,0,SUMIFS('Полная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F29" s="44">
        <f ca="1">IF($D29=0,0,SUMIFS('Полная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G29" s="44">
        <f ca="1">IF($D29=0,0,SUMIFS('Полная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H29" s="44">
        <f ca="1">IF($D29=0,0,SUMIFS('Полная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I29" s="44">
        <f ca="1">IF($D29=0,0,SUMIFS('Полная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J29" s="44">
        <f ca="1">IF($D29=0,0,SUMIFS('Полная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K29" s="44">
        <f ca="1">IF($D29=0,0,SUMIFS('Полная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L29" s="44">
        <f ca="1">IF($D29=0,0,SUMIFS('Полная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M29" s="44">
        <f ca="1">IF($D29=0,0,SUMIFS('Полная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N29" s="44">
        <f ca="1">IF($D29=0,0,SUMIFS('Полная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O29" s="44">
        <f ca="1">IF($D29=0,0,SUMIFS('Полная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P29" s="44">
        <f ca="1">IF($D29=0,0,SUMIFS('Полная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Q29" s="44">
        <f ca="1">IF($D29=0,0,SUMIFS('Полная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R29" s="44">
        <f ca="1">IF($D29=0,0,SUMIFS('Полная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S29" s="44">
        <f ca="1">IF($D29=0,0,SUMIFS('Полная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T29" s="44">
        <f ca="1">IF($D29=0,0,SUMIFS('Полная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U29" s="44">
        <f ca="1">IF($D29=0,0,SUMIFS('Полная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V29" s="44">
        <f ca="1">IF($D29=0,0,SUMIFS('Полная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W29" s="44">
        <f ca="1">IF($D29=0,0,SUMIFS('Полная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X29" s="44">
        <f ca="1">IF($D29=0,0,SUMIFS('Полная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Y29" s="44">
        <f ca="1">IF($D29=0,0,SUMIFS('Полная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EZ29" s="44">
        <f ca="1">IF($D29=0,0,SUMIFS('Полная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A29" s="44">
        <f ca="1">IF($D29=0,0,SUMIFS('Полная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B29" s="44">
        <f ca="1">IF($D29=0,0,SUMIFS('Полная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C29" s="44">
        <f ca="1">IF($D29=0,0,SUMIFS('Полная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D29" s="44">
        <f ca="1">IF($D29=0,0,SUMIFS('Полная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E29" s="44">
        <f ca="1">IF($D29=0,0,SUMIFS('Полная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F29" s="44">
        <f ca="1">IF($D29=0,0,SUMIFS('Полная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G29" s="44">
        <f ca="1">IF($D29=0,0,SUMIFS('Полная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H29" s="44">
        <f ca="1">IF($D29=0,0,SUMIFS('Полная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I29" s="44">
        <f ca="1">IF($D29=0,0,SUMIFS('Полная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J29" s="44">
        <f ca="1">IF($D29=0,0,SUMIFS('Полная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K29" s="44">
        <f ca="1">IF($D29=0,0,SUMIFS('Полная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L29" s="44">
        <f ca="1">IF($D29=0,0,SUMIFS('Полная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M29" s="44">
        <f ca="1">IF($D29=0,0,SUMIFS('Полная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N29" s="44">
        <f ca="1">IF($D29=0,0,SUMIFS('Полная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O29" s="44">
        <f ca="1">IF($D29=0,0,SUMIFS('Полная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P29" s="44">
        <f ca="1">IF($D29=0,0,SUMIFS('Полная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Q29" s="44">
        <f ca="1">IF($D29=0,0,SUMIFS('Полная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R29" s="44">
        <f ca="1">IF($D29=0,0,SUMIFS('Полная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S29" s="44">
        <f ca="1">IF($D29=0,0,SUMIFS('Полная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T29" s="44">
        <f ca="1">IF($D29=0,0,SUMIFS('Полная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U29" s="44">
        <f ca="1">IF($D29=0,0,SUMIFS('Полная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V29" s="44">
        <f ca="1">IF($D29=0,0,SUMIFS('Полная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W29" s="44">
        <f ca="1">IF($D29=0,0,SUMIFS('Полная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X29" s="44">
        <f ca="1">IF($D29=0,0,SUMIFS('Полная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Y29" s="44">
        <f ca="1">IF($D29=0,0,SUMIFS('Полная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FZ29" s="44">
        <f ca="1">IF($D29=0,0,SUMIFS('Полная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A29" s="44">
        <f ca="1">IF($D29=0,0,SUMIFS('Полная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B29" s="44">
        <f ca="1">IF($D29=0,0,SUMIFS('Полная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C29" s="44">
        <f ca="1">IF($D29=0,0,SUMIFS('Полная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D29" s="44">
        <f ca="1">IF($D29=0,0,SUMIFS('Полная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E29" s="44">
        <f ca="1">IF($D29=0,0,SUMIFS('Полная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F29" s="44">
        <f ca="1">IF($D29=0,0,SUMIFS('Полная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G29" s="44">
        <f ca="1">IF($D29=0,0,SUMIFS('Полная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H29" s="44">
        <f ca="1">IF($D29=0,0,SUMIFS('Полная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I29" s="44">
        <f ca="1">IF($D29=0,0,SUMIFS('Полная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J29" s="44">
        <f ca="1">IF($D29=0,0,SUMIFS('Полная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K29" s="44">
        <f ca="1">IF($D29=0,0,SUMIFS('Полная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L29" s="44">
        <f ca="1">IF($D29=0,0,SUMIFS('Полная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M29" s="44">
        <f ca="1">IF($D29=0,0,SUMIFS('Полная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N29" s="44">
        <f ca="1">IF($D29=0,0,SUMIFS('Полная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O29" s="44">
        <f ca="1">IF($D29=0,0,SUMIFS('Полная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P29" s="44">
        <f ca="1">IF($D29=0,0,SUMIFS('Полная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Q29" s="44">
        <f ca="1">IF($D29=0,0,SUMIFS('Полная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R29" s="44">
        <f ca="1">IF($D29=0,0,SUMIFS('Полная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S29" s="44">
        <f ca="1">IF($D29=0,0,SUMIFS('Полная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T29" s="44">
        <f ca="1">IF($D29=0,0,SUMIFS('Полная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U29" s="44">
        <f ca="1">IF($D29=0,0,SUMIFS('Полная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V29" s="44">
        <f ca="1">IF($D29=0,0,SUMIFS('Полная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W29" s="44">
        <f ca="1">IF($D29=0,0,SUMIFS('Полная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X29" s="44">
        <f ca="1">IF($D29=0,0,SUMIFS('Полная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Y29" s="44">
        <f ca="1">IF($D29=0,0,SUMIFS('Полная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GZ29" s="44">
        <f ca="1">IF($D29=0,0,SUMIFS('Полная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A29" s="44">
        <f ca="1">IF($D29=0,0,SUMIFS('Полная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B29" s="44">
        <f ca="1">IF($D29=0,0,SUMIFS('Полная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C29" s="44">
        <f ca="1">IF($D29=0,0,SUMIFS('Полная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D29" s="44">
        <f ca="1">IF($D29=0,0,SUMIFS('Полная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E29" s="44">
        <f ca="1">IF($D29=0,0,SUMIFS('Полная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F29" s="44">
        <f ca="1">IF($D29=0,0,SUMIFS('Полная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G29" s="44">
        <f ca="1">IF($D29=0,0,SUMIFS('Полная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H29" s="44">
        <f ca="1">IF($D29=0,0,SUMIFS('Полная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I29" s="44">
        <f ca="1">IF($D29=0,0,SUMIFS('Полная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J29" s="44">
        <f ca="1">IF($D29=0,0,SUMIFS('Полная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K29" s="44">
        <f ca="1">IF($D29=0,0,SUMIFS('Полная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L29" s="44">
        <f ca="1">IF($D29=0,0,SUMIFS('Полная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M29" s="44">
        <f ca="1">IF($D29=0,0,SUMIFS('Полная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N29" s="44">
        <f ca="1">IF($D29=0,0,SUMIFS('Полная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O29" s="44">
        <f ca="1">IF($D29=0,0,SUMIFS('Полная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P29" s="44">
        <f ca="1">IF($D29=0,0,SUMIFS('Полная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Q29" s="44">
        <f ca="1">IF($D29=0,0,SUMIFS('Полная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R29" s="44">
        <f ca="1">IF($D29=0,0,SUMIFS('Полная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S29" s="44">
        <f ca="1">IF($D29=0,0,SUMIFS('Полная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T29" s="44">
        <f ca="1">IF($D29=0,0,SUMIFS('Полная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U29" s="44">
        <f ca="1">IF($D29=0,0,SUMIFS('Полная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V29" s="44">
        <f ca="1">IF($D29=0,0,SUMIFS('Полная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W29" s="44">
        <f ca="1">IF($D29=0,0,SUMIFS('Полная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X29" s="44">
        <f ca="1">IF($D29=0,0,SUMIFS('Полная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Y29" s="44">
        <f ca="1">IF($D29=0,0,SUMIFS('Полная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HZ29" s="44">
        <f ca="1">IF($D29=0,0,SUMIFS('Полная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A29" s="44">
        <f ca="1">IF($D29=0,0,SUMIFS('Полная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B29" s="44">
        <f ca="1">IF($D29=0,0,SUMIFS('Полная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C29" s="44">
        <f ca="1">IF($D29=0,0,SUMIFS('Полная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D29" s="44">
        <f ca="1">IF($D29=0,0,SUMIFS('Полная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E29" s="44">
        <f ca="1">IF($D29=0,0,SUMIFS('Полная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F29" s="44">
        <f ca="1">IF($D29=0,0,SUMIFS('Полная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G29" s="44">
        <f ca="1">IF($D29=0,0,SUMIFS('Полная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H29" s="44">
        <f ca="1">IF($D29=0,0,SUMIFS('Полная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I29" s="44">
        <f ca="1">IF($D29=0,0,SUMIFS('Полная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J29" s="44">
        <f ca="1">IF($D29=0,0,SUMIFS('Полная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K29" s="44">
        <f ca="1">IF($D29=0,0,SUMIFS('Полная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L29" s="44">
        <f ca="1">IF($D29=0,0,SUMIFS('Полная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M29" s="44">
        <f ca="1">IF($D29=0,0,SUMIFS('Полная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N29" s="44">
        <f ca="1">IF($D29=0,0,SUMIFS('Полная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O29" s="44">
        <f ca="1">IF($D29=0,0,SUMIFS('Полная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P29" s="44">
        <f ca="1">IF($D29=0,0,SUMIFS('Полная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Q29" s="44">
        <f ca="1">IF($D29=0,0,SUMIFS('Полная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R29" s="44">
        <f ca="1">IF($D29=0,0,SUMIFS('Полная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S29" s="44">
        <f ca="1">IF($D29=0,0,SUMIFS('Полная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T29" s="44">
        <f ca="1">IF($D29=0,0,SUMIFS('Полная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U29" s="44">
        <f ca="1">IF($D29=0,0,SUMIFS('Полная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V29" s="44">
        <f ca="1">IF($D29=0,0,SUMIFS('Полная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W29" s="44">
        <f ca="1">IF($D29=0,0,SUMIFS('Полная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X29" s="44">
        <f ca="1">IF($D29=0,0,SUMIFS('Полная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Y29" s="44">
        <f ca="1">IF($D29=0,0,SUMIFS('Полная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IZ29" s="44">
        <f ca="1">IF($D29=0,0,SUMIFS('Полная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A29" s="44">
        <f ca="1">IF($D29=0,0,SUMIFS('Полная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B29" s="44">
        <f ca="1">IF($D29=0,0,SUMIFS('Полная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C29" s="44">
        <f ca="1">IF($D29=0,0,SUMIFS('Полная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D29" s="44">
        <f ca="1">IF($D29=0,0,SUMIFS('Полная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E29" s="44">
        <f ca="1">IF($D29=0,0,SUMIFS('Полная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F29" s="44">
        <f ca="1">IF($D29=0,0,SUMIFS('Полная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G29" s="44">
        <f ca="1">IF($D29=0,0,SUMIFS('Полная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H29" s="44">
        <f ca="1">IF($D29=0,0,SUMIFS('Полная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I29" s="44">
        <f ca="1">IF($D29=0,0,SUMIFS('Полная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J29" s="44">
        <f ca="1">IF($D29=0,0,SUMIFS('Полная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K29" s="44">
        <f ca="1">IF($D29=0,0,SUMIFS('Полная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L29" s="44">
        <f ca="1">IF($D29=0,0,SUMIFS('Полная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M29" s="44">
        <f ca="1">IF($D29=0,0,SUMIFS('Полная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N29" s="44">
        <f ca="1">IF($D29=0,0,SUMIFS('Полная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O29" s="44">
        <f ca="1">IF($D29=0,0,SUMIFS('Полная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P29" s="44">
        <f ca="1">IF($D29=0,0,SUMIFS('Полная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Q29" s="44">
        <f ca="1">IF($D29=0,0,SUMIFS('Полная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R29" s="44">
        <f ca="1">IF($D29=0,0,SUMIFS('Полная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S29" s="44">
        <f ca="1">IF($D29=0,0,SUMIFS('Полная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T29" s="44">
        <f ca="1">IF($D29=0,0,SUMIFS('Полная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U29" s="44">
        <f ca="1">IF($D29=0,0,SUMIFS('Полная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V29" s="44">
        <f ca="1">IF($D29=0,0,SUMIFS('Полная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W29" s="44">
        <f ca="1">IF($D29=0,0,SUMIFS('Полная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X29" s="44">
        <f ca="1">IF($D29=0,0,SUMIFS('Полная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Y29" s="44">
        <f ca="1">IF($D29=0,0,SUMIFS('Полная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JZ29" s="44">
        <f ca="1">IF($D29=0,0,SUMIFS('Полная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A29" s="44">
        <f ca="1">IF($D29=0,0,SUMIFS('Полная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B29" s="44">
        <f ca="1">IF($D29=0,0,SUMIFS('Полная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C29" s="44">
        <f ca="1">IF($D29=0,0,SUMIFS('Полная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D29" s="44">
        <f ca="1">IF($D29=0,0,SUMIFS('Полная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E29" s="44">
        <f ca="1">IF($D29=0,0,SUMIFS('Полная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F29" s="44">
        <f ca="1">IF($D29=0,0,SUMIFS('Полная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G29" s="44">
        <f ca="1">IF($D29=0,0,SUMIFS('Полная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H29" s="44">
        <f ca="1">IF($D29=0,0,SUMIFS('Полная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I29" s="44">
        <f ca="1">IF($D29=0,0,SUMIFS('Полная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J29" s="44">
        <f ca="1">IF($D29=0,0,SUMIFS('Полная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K29" s="44">
        <f ca="1">IF($D29=0,0,SUMIFS('Полная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L29" s="44">
        <f ca="1">IF($D29=0,0,SUMIFS('Полная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M29" s="44">
        <f ca="1">IF($D29=0,0,SUMIFS('Полная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N29" s="44">
        <f ca="1">IF($D29=0,0,SUMIFS('Полная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O29" s="44">
        <f ca="1">IF($D29=0,0,SUMIFS('Полная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P29" s="44">
        <f ca="1">IF($D29=0,0,SUMIFS('Полная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Q29" s="44">
        <f ca="1">IF($D29=0,0,SUMIFS('Полная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R29" s="44">
        <f ca="1">IF($D29=0,0,SUMIFS('Полная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S29" s="44">
        <f ca="1">IF($D29=0,0,SUMIFS('Полная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T29" s="44">
        <f ca="1">IF($D29=0,0,SUMIFS('Полная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U29" s="44">
        <f ca="1">IF($D29=0,0,SUMIFS('Полная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V29" s="44">
        <f ca="1">IF($D29=0,0,SUMIFS('Полная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W29" s="44">
        <f ca="1">IF($D29=0,0,SUMIFS('Полная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X29" s="44">
        <f ca="1">IF($D29=0,0,SUMIFS('Полная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Y29" s="44">
        <f ca="1">IF($D29=0,0,SUMIFS('Полная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KZ29" s="44">
        <f ca="1">IF($D29=0,0,SUMIFS('Полная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A29" s="44">
        <f ca="1">IF($D29=0,0,SUMIFS('Полная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B29" s="44">
        <f ca="1">IF($D29=0,0,SUMIFS('Полная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C29" s="44">
        <f ca="1">IF($D29=0,0,SUMIFS('Полная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D29" s="44">
        <f ca="1">IF($D29=0,0,SUMIFS('Полная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E29" s="44">
        <f ca="1">IF($D29=0,0,SUMIFS('Полная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F29" s="44">
        <f ca="1">IF($D29=0,0,SUMIFS('Полная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G29" s="44">
        <f ca="1">IF($D29=0,0,SUMIFS('Полная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H29" s="44">
        <f ca="1">IF($D29=0,0,SUMIFS('Полная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I29" s="44">
        <f ca="1">IF($D29=0,0,SUMIFS('Полная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J29" s="44">
        <f ca="1">IF($D29=0,0,SUMIFS('Полная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K29" s="44">
        <f ca="1">IF($D29=0,0,SUMIFS('Полная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L29" s="44">
        <f ca="1">IF($D29=0,0,SUMIFS('Полная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M29" s="44">
        <f ca="1">IF($D29=0,0,SUMIFS('Полная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N29" s="44">
        <f ca="1">IF($D29=0,0,SUMIFS('Полная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O29" s="44">
        <f ca="1">IF($D29=0,0,SUMIFS('Полная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P29" s="44">
        <f ca="1">IF($D29=0,0,SUMIFS('Полная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Q29" s="44">
        <f ca="1">IF($D29=0,0,SUMIFS('Полная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R29" s="44">
        <f ca="1">IF($D29=0,0,SUMIFS('Полная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S29" s="44">
        <f ca="1">IF($D29=0,0,SUMIFS('Полная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T29" s="44">
        <f ca="1">IF($D29=0,0,SUMIFS('Полная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U29" s="44">
        <f ca="1">IF($D29=0,0,SUMIFS('Полная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V29" s="44">
        <f ca="1">IF($D29=0,0,SUMIFS('Полная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W29" s="44">
        <f ca="1">IF($D29=0,0,SUMIFS('Полная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X29" s="44">
        <f ca="1">IF($D29=0,0,SUMIFS('Полная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Y29" s="44">
        <f ca="1">IF($D29=0,0,SUMIFS('Полная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LZ29" s="44">
        <f ca="1">IF($D29=0,0,SUMIFS('Полная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A29" s="44">
        <f ca="1">IF($D29=0,0,SUMIFS('Полная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B29" s="44">
        <f ca="1">IF($D29=0,0,SUMIFS('Полная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C29" s="44">
        <f ca="1">IF($D29=0,0,SUMIFS('Полная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D29" s="44">
        <f ca="1">IF($D29=0,0,SUMIFS('Полная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E29" s="44">
        <f ca="1">IF($D29=0,0,SUMIFS('Полная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F29" s="44">
        <f ca="1">IF($D29=0,0,SUMIFS('Полная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G29" s="44">
        <f ca="1">IF($D29=0,0,SUMIFS('Полная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H29" s="44">
        <f ca="1">IF($D29=0,0,SUMIFS('Полная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I29" s="44">
        <f ca="1">IF($D29=0,0,SUMIFS('Полная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J29" s="44">
        <f ca="1">IF($D29=0,0,SUMIFS('Полная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K29" s="44">
        <f ca="1">IF($D29=0,0,SUMIFS('Полная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L29" s="44">
        <f ca="1">IF($D29=0,0,SUMIFS('Полная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M29" s="44">
        <f ca="1">IF($D29=0,0,SUMIFS('Полная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N29" s="44">
        <f ca="1">IF($D29=0,0,SUMIFS('Полная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O29" s="44">
        <f ca="1">IF($D29=0,0,SUMIFS('Полная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P29" s="44">
        <f ca="1">IF($D29=0,0,SUMIFS('Полная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Q29" s="44">
        <f ca="1">IF($D29=0,0,SUMIFS('Полная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R29" s="44">
        <f ca="1">IF($D29=0,0,SUMIFS('Полная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S29" s="44">
        <f ca="1">IF($D29=0,0,SUMIFS('Полная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T29" s="44">
        <f ca="1">IF($D29=0,0,SUMIFS('Полная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U29" s="44">
        <f ca="1">IF($D29=0,0,SUMIFS('Полная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V29" s="44">
        <f ca="1">IF($D29=0,0,SUMIFS('Полная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W29" s="44">
        <f ca="1">IF($D29=0,0,SUMIFS('Полная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X29" s="44">
        <f ca="1">IF($D29=0,0,SUMIFS('Полная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Y29" s="44">
        <f ca="1">IF($D29=0,0,SUMIFS('Полная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MZ29" s="44">
        <f ca="1">IF($D29=0,0,SUMIFS('Полная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A29" s="44">
        <f ca="1">IF($D29=0,0,SUMIFS('Полная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B29" s="44">
        <f ca="1">IF($D29=0,0,SUMIFS('Полная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C29" s="44">
        <f ca="1">IF($D29=0,0,SUMIFS('Полная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D29" s="44">
        <f ca="1">IF($D29=0,0,SUMIFS('Полная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E29" s="44">
        <f ca="1">IF($D29=0,0,SUMIFS('Полная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F29" s="44">
        <f ca="1">IF($D29=0,0,SUMIFS('Полная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G29" s="44">
        <f ca="1">IF($D29=0,0,SUMIFS('Полная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H29" s="44">
        <f ca="1">IF($D29=0,0,SUMIFS('Полная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I29" s="44">
        <f ca="1">IF($D29=0,0,SUMIFS('Полная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J29" s="44">
        <f ca="1">IF($D29=0,0,SUMIFS('Полная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K29" s="44">
        <f ca="1">IF($D29=0,0,SUMIFS('Полная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L29" s="44">
        <f ca="1">IF($D29=0,0,SUMIFS('Полная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M29" s="44">
        <f ca="1">IF($D29=0,0,SUMIFS('Полная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N29" s="44">
        <f ca="1">IF($D29=0,0,SUMIFS('Полная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O29" s="44">
        <f ca="1">IF($D29=0,0,SUMIFS('Полная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P29" s="44">
        <f ca="1">IF($D29=0,0,SUMIFS('Полная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Q29" s="44">
        <f ca="1">IF($D29=0,0,SUMIFS('Полная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R29" s="44">
        <f ca="1">IF($D29=0,0,SUMIFS('Полная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S29" s="44">
        <f ca="1">IF($D29=0,0,SUMIFS('Полная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T29" s="44">
        <f ca="1">IF($D29=0,0,SUMIFS('Полная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U29" s="44">
        <f ca="1">IF($D29=0,0,SUMIFS('Полная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V29" s="44">
        <f ca="1">IF($D29=0,0,SUMIFS('Полная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W29" s="44">
        <f ca="1">IF($D29=0,0,SUMIFS('Полная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X29" s="44">
        <f ca="1">IF($D29=0,0,SUMIFS('Полная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Y29" s="44">
        <f ca="1">IF($D29=0,0,SUMIFS('Полная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NZ29" s="44">
        <f ca="1">IF($D29=0,0,SUMIFS('Полная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A29" s="44">
        <f ca="1">IF($D29=0,0,SUMIFS('Полная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B29" s="44">
        <f ca="1">IF($D29=0,0,SUMIFS('Полная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C29" s="44">
        <f ca="1">IF($D29=0,0,SUMIFS('Полная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D29" s="44">
        <f ca="1">IF($D29=0,0,SUMIFS('Полная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E29" s="44">
        <f ca="1">IF($D29=0,0,SUMIFS('Полная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F29" s="44">
        <f ca="1">IF($D29=0,0,SUMIFS('Полная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G29" s="44">
        <f ca="1">IF($D29=0,0,SUMIFS('Полная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H29" s="44">
        <f ca="1">IF($D29=0,0,SUMIFS('Полная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I29" s="44">
        <f ca="1">IF($D29=0,0,SUMIFS('Полная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J29" s="44">
        <f ca="1">IF($D29=0,0,SUMIFS('Полная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K29" s="44">
        <f ca="1">IF($D29=0,0,SUMIFS('Полная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L29" s="44">
        <f ca="1">IF($D29=0,0,SUMIFS('Полная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M29" s="44">
        <f ca="1">IF($D29=0,0,SUMIFS('Полная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N29" s="44">
        <f ca="1">IF($D29=0,0,SUMIFS('Полная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O29" s="44">
        <f ca="1">IF($D29=0,0,SUMIFS('Полная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P29" s="44">
        <f ca="1">IF($D29=0,0,SUMIFS('Полная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Q29" s="44">
        <f ca="1">IF($D29=0,0,SUMIFS('Полная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R29" s="44">
        <f ca="1">IF($D29=0,0,SUMIFS('Полная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S29" s="44">
        <f ca="1">IF($D29=0,0,SUMIFS('Полная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T29" s="44">
        <f ca="1">IF($D29=0,0,SUMIFS('Полная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U29" s="44">
        <f ca="1">IF($D29=0,0,SUMIFS('Полная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V29" s="44">
        <f ca="1">IF($D29=0,0,SUMIFS('Полная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W29" s="44">
        <f ca="1">IF($D29=0,0,SUMIFS('Полная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X29" s="44">
        <f ca="1">IF($D29=0,0,SUMIFS('Полная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Y29" s="44">
        <f ca="1">IF($D29=0,0,SUMIFS('Полная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OZ29" s="44">
        <f ca="1">IF($D29=0,0,SUMIFS('Полная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A29" s="44">
        <f ca="1">IF($D29=0,0,SUMIFS('Полная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B29" s="44">
        <f ca="1">IF($D29=0,0,SUMIFS('Полная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C29" s="44">
        <f ca="1">IF($D29=0,0,SUMIFS('Полная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D29" s="44">
        <f ca="1">IF($D29=0,0,SUMIFS('Полная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E29" s="44">
        <f ca="1">IF($D29=0,0,SUMIFS('Полная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F29" s="44">
        <f ca="1">IF($D29=0,0,SUMIFS('Полная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G29" s="44">
        <f ca="1">IF($D29=0,0,SUMIFS('Полная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H29" s="44">
        <f ca="1">IF($D29=0,0,SUMIFS('Полная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I29" s="44">
        <f ca="1">IF($D29=0,0,SUMIFS('Полная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J29" s="44">
        <f ca="1">IF($D29=0,0,SUMIFS('Полная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K29" s="44">
        <f ca="1">IF($D29=0,0,SUMIFS('Полная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L29" s="44">
        <f ca="1">IF($D29=0,0,SUMIFS('Полная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M29" s="44">
        <f ca="1">IF($D29=0,0,SUMIFS('Полная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N29" s="44">
        <f ca="1">IF($D29=0,0,SUMIFS('Полная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O29" s="44">
        <f ca="1">IF($D29=0,0,SUMIFS('Полная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P29" s="44">
        <f ca="1">IF($D29=0,0,SUMIFS('Полная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Q29" s="44">
        <f ca="1">IF($D29=0,0,SUMIFS('Полная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R29" s="44">
        <f ca="1">IF($D29=0,0,SUMIFS('Полная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S29" s="44">
        <f ca="1">IF($D29=0,0,SUMIFS('Полная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T29" s="44">
        <f ca="1">IF($D29=0,0,SUMIFS('Полная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U29" s="44">
        <f ca="1">IF($D29=0,0,SUMIFS('Полная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V29" s="44">
        <f ca="1">IF($D29=0,0,SUMIFS('Полная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W29" s="44">
        <f ca="1">IF($D29=0,0,SUMIFS('Полная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X29" s="44">
        <f ca="1">IF($D29=0,0,SUMIFS('Полная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Y29" s="44">
        <f ca="1">IF($D29=0,0,SUMIFS('Полная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PZ29" s="44">
        <f ca="1">IF($D29=0,0,SUMIFS('Полная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A29" s="44">
        <f ca="1">IF($D29=0,0,SUMIFS('Полная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B29" s="44">
        <f ca="1">IF($D29=0,0,SUMIFS('Полная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C29" s="44">
        <f ca="1">IF($D29=0,0,SUMIFS('Полная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D29" s="44">
        <f ca="1">IF($D29=0,0,SUMIFS('Полная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E29" s="44">
        <f ca="1">IF($D29=0,0,SUMIFS('Полная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F29" s="44">
        <f ca="1">IF($D29=0,0,SUMIFS('Полная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G29" s="44">
        <f ca="1">IF($D29=0,0,SUMIFS('Полная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H29" s="44">
        <f ca="1">IF($D29=0,0,SUMIFS('Полная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I29" s="44">
        <f ca="1">IF($D29=0,0,SUMIFS('Полная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J29" s="44">
        <f ca="1">IF($D29=0,0,SUMIFS('Полная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K29" s="44">
        <f ca="1">IF($D29=0,0,SUMIFS('Полная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L29" s="44">
        <f ca="1">IF($D29=0,0,SUMIFS('Полная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M29" s="44">
        <f ca="1">IF($D29=0,0,SUMIFS('Полная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N29" s="44">
        <f ca="1">IF($D29=0,0,SUMIFS('Полная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O29" s="44">
        <f ca="1">IF($D29=0,0,SUMIFS('Полная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P29" s="44">
        <f ca="1">IF($D29=0,0,SUMIFS('Полная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Q29" s="44">
        <f ca="1">IF($D29=0,0,SUMIFS('Полная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R29" s="44">
        <f ca="1">IF($D29=0,0,SUMIFS('Полная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S29" s="44">
        <f ca="1">IF($D29=0,0,SUMIFS('Полная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T29" s="44">
        <f ca="1">IF($D29=0,0,SUMIFS('Полная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U29" s="44">
        <f ca="1">IF($D29=0,0,SUMIFS('Полная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V29" s="44">
        <f ca="1">IF($D29=0,0,SUMIFS('Полная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W29" s="44">
        <f ca="1">IF($D29=0,0,SUMIFS('Полная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X29" s="44">
        <f ca="1">IF($D29=0,0,SUMIFS('Полная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Y29" s="44">
        <f ca="1">IF($D29=0,0,SUMIFS('Полная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QZ29" s="44">
        <f ca="1">IF($D29=0,0,SUMIFS('Полная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A29" s="44">
        <f ca="1">IF($D29=0,0,SUMIFS('Полная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B29" s="44">
        <f ca="1">IF($D29=0,0,SUMIFS('Полная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C29" s="44">
        <f ca="1">IF($D29=0,0,SUMIFS('Полная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D29" s="44">
        <f ca="1">IF($D29=0,0,SUMIFS('Полная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E29" s="44">
        <f ca="1">IF($D29=0,0,SUMIFS('Полная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F29" s="44">
        <f ca="1">IF($D29=0,0,SUMIFS('Полная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G29" s="44">
        <f ca="1">IF($D29=0,0,SUMIFS('Полная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H29" s="44">
        <f ca="1">IF($D29=0,0,SUMIFS('Полная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I29" s="44">
        <f ca="1">IF($D29=0,0,SUMIFS('Полная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J29" s="44">
        <f ca="1">IF($D29=0,0,SUMIFS('Полная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K29" s="44">
        <f ca="1">IF($D29=0,0,SUMIFS('Полная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L29" s="44">
        <f ca="1">IF($D29=0,0,SUMIFS('Полная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M29" s="44">
        <f ca="1">IF($D29=0,0,SUMIFS('Полная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N29" s="44">
        <f ca="1">IF($D29=0,0,SUMIFS('Полная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O29" s="44">
        <f ca="1">IF($D29=0,0,SUMIFS('Полная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P29" s="44">
        <f ca="1">IF($D29=0,0,SUMIFS('Полная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Q29" s="44">
        <f ca="1">IF($D29=0,0,SUMIFS('Полная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R29" s="44">
        <f ca="1">IF($D29=0,0,SUMIFS('Полная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S29" s="44">
        <f ca="1">IF($D29=0,0,SUMIFS('Полная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T29" s="44">
        <f ca="1">IF($D29=0,0,SUMIFS('Полная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U29" s="44">
        <f ca="1">IF($D29=0,0,SUMIFS('Полная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V29" s="44">
        <f ca="1">IF($D29=0,0,SUMIFS('Полная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W29" s="44">
        <f ca="1">IF($D29=0,0,SUMIFS('Полная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X29" s="44">
        <f ca="1">IF($D29=0,0,SUMIFS('Полная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Y29" s="44">
        <f ca="1">IF($D29=0,0,SUMIFS('Полная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RZ29" s="44">
        <f ca="1">IF($D29=0,0,SUMIFS('Полная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A29" s="44">
        <f ca="1">IF($D29=0,0,SUMIFS('Полная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B29" s="44">
        <f ca="1">IF($D29=0,0,SUMIFS('Полная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C29" s="44">
        <f ca="1">IF($D29=0,0,SUMIFS('Полная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D29" s="44">
        <f ca="1">IF($D29=0,0,SUMIFS('Полная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E29" s="44">
        <f ca="1">IF($D29=0,0,SUMIFS('Полная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F29" s="44">
        <f ca="1">IF($D29=0,0,SUMIFS('Полная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G29" s="44">
        <f ca="1">IF($D29=0,0,SUMIFS('Полная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H29" s="44">
        <f ca="1">IF($D29=0,0,SUMIFS('Полная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I29" s="44">
        <f ca="1">IF($D29=0,0,SUMIFS('Полная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J29" s="44">
        <f ca="1">IF($D29=0,0,SUMIFS('Полная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K29" s="44">
        <f ca="1">IF($D29=0,0,SUMIFS('Полная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L29" s="44">
        <f ca="1">IF($D29=0,0,SUMIFS('Полная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M29" s="44">
        <f ca="1">IF($D29=0,0,SUMIFS('Полная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N29" s="44">
        <f ca="1">IF($D29=0,0,SUMIFS('Полная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O29" s="44">
        <f ca="1">IF($D29=0,0,SUMIFS('Полная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P29" s="44">
        <f ca="1">IF($D29=0,0,SUMIFS('Полная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Q29" s="44">
        <f ca="1">IF($D29=0,0,SUMIFS('Полная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R29" s="44">
        <f ca="1">IF($D29=0,0,SUMIFS('Полная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S29" s="44">
        <f ca="1">IF($D29=0,0,SUMIFS('Полная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T29" s="44">
        <f ca="1">IF($D29=0,0,SUMIFS('Полная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U29" s="44">
        <f ca="1">IF($D29=0,0,SUMIFS('Полная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V29" s="44">
        <f ca="1">IF($D29=0,0,SUMIFS('Полная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W29" s="44">
        <f ca="1">IF($D29=0,0,SUMIFS('Полная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X29" s="44">
        <f ca="1">IF($D29=0,0,SUMIFS('Полная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Y29" s="44">
        <f ca="1">IF($D29=0,0,SUMIFS('Полная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SZ29" s="44">
        <f ca="1">IF($D29=0,0,SUMIFS('Полная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A29" s="44">
        <f ca="1">IF($D29=0,0,SUMIFS('Полная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B29" s="44">
        <f ca="1">IF($D29=0,0,SUMIFS('Полная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C29" s="44">
        <f ca="1">IF($D29=0,0,SUMIFS('Полная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D29" s="44">
        <f ca="1">IF($D29=0,0,SUMIFS('Полная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E29" s="44">
        <f ca="1">IF($D29=0,0,SUMIFS('Полная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F29" s="44">
        <f ca="1">IF($D29=0,0,SUMIFS('Полная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G29" s="44">
        <f ca="1">IF($D29=0,0,SUMIFS('Полная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H29" s="44">
        <f ca="1">IF($D29=0,0,SUMIFS('Полная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I29" s="44">
        <f ca="1">IF($D29=0,0,SUMIFS('Полная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J29" s="44">
        <f ca="1">IF($D29=0,0,SUMIFS('Полная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K29" s="44">
        <f ca="1">IF($D29=0,0,SUMIFS('Полная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L29" s="44">
        <f ca="1">IF($D29=0,0,SUMIFS('Полная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M29" s="44">
        <f ca="1">IF($D29=0,0,SUMIFS('Полная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N29" s="44">
        <f ca="1">IF($D29=0,0,SUMIFS('Полная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O29" s="44">
        <f ca="1">IF($D29=0,0,SUMIFS('Полная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P29" s="44">
        <f ca="1">IF($D29=0,0,SUMIFS('Полная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Q29" s="44">
        <f ca="1">IF($D29=0,0,SUMIFS('Полная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R29" s="44">
        <f ca="1">IF($D29=0,0,SUMIFS('Полная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S29" s="44">
        <f ca="1">IF($D29=0,0,SUMIFS('Полная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T29" s="44">
        <f ca="1">IF($D29=0,0,SUMIFS('Полная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U29" s="44">
        <f ca="1">IF($D29=0,0,SUMIFS('Полная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V29" s="44">
        <f ca="1">IF($D29=0,0,SUMIFS('Полная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W29" s="44">
        <f ca="1">IF($D29=0,0,SUMIFS('Полная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X29" s="44">
        <f ca="1">IF($D29=0,0,SUMIFS('Полная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Y29" s="44">
        <f ca="1">IF($D29=0,0,SUMIFS('Полная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TZ29" s="44">
        <f ca="1">IF($D29=0,0,SUMIFS('Полная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A29" s="44">
        <f ca="1">IF($D29=0,0,SUMIFS('Полная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B29" s="44">
        <f ca="1">IF($D29=0,0,SUMIFS('Полная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C29" s="44">
        <f ca="1">IF($D29=0,0,SUMIFS('Полная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D29" s="44">
        <f ca="1">IF($D29=0,0,SUMIFS('Полная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E29" s="44">
        <f ca="1">IF($D29=0,0,SUMIFS('Полная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F29" s="44">
        <f ca="1">IF($D29=0,0,SUMIFS('Полная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G29" s="44">
        <f ca="1">IF($D29=0,0,SUMIFS('Полная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H29" s="44">
        <f ca="1">IF($D29=0,0,SUMIFS('Полная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I29" s="44">
        <f ca="1">IF($D29=0,0,SUMIFS('Полная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J29" s="44">
        <f ca="1">IF($D29=0,0,SUMIFS('Полная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K29" s="44">
        <f ca="1">IF($D29=0,0,SUMIFS('Полная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L29" s="44">
        <f ca="1">IF($D29=0,0,SUMIFS('Полная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M29" s="44">
        <f ca="1">IF($D29=0,0,SUMIFS('Полная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N29" s="44">
        <f ca="1">IF($D29=0,0,SUMIFS('Полная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O29" s="44">
        <f ca="1">IF($D29=0,0,SUMIFS('Полная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P29" s="44">
        <f ca="1">IF($D29=0,0,SUMIFS('Полная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Q29" s="44">
        <f ca="1">IF($D29=0,0,SUMIFS('Полная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R29" s="44">
        <f ca="1">IF($D29=0,0,SUMIFS('Полная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S29" s="44">
        <f ca="1">IF($D29=0,0,SUMIFS('Полная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T29" s="44">
        <f ca="1">IF($D29=0,0,SUMIFS('Полная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U29" s="44">
        <f ca="1">IF($D29=0,0,SUMIFS('Полная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V29" s="44">
        <f ca="1">IF($D29=0,0,SUMIFS('Полная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W29" s="44">
        <f ca="1">IF($D29=0,0,SUMIFS('Полная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X29" s="44">
        <f ca="1">IF($D29=0,0,SUMIFS('Полная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Y29" s="44">
        <f ca="1">IF($D29=0,0,SUMIFS('Полная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UZ29" s="44">
        <f ca="1">IF($D29=0,0,SUMIFS('Полная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A29" s="44">
        <f ca="1">IF($D29=0,0,SUMIFS('Полная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B29" s="44">
        <f ca="1">IF($D29=0,0,SUMIFS('Полная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C29" s="44">
        <f ca="1">IF($D29=0,0,SUMIFS('Полная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D29" s="44">
        <f ca="1">IF($D29=0,0,SUMIFS('Полная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E29" s="44">
        <f ca="1">IF($D29=0,0,SUMIFS('Полная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F29" s="44">
        <f ca="1">IF($D29=0,0,SUMIFS('Полная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G29" s="44">
        <f ca="1">IF($D29=0,0,SUMIFS('Полная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H29" s="44">
        <f ca="1">IF($D29=0,0,SUMIFS('Полная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I29" s="44">
        <f ca="1">IF($D29=0,0,SUMIFS('Полная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J29" s="44">
        <f ca="1">IF($D29=0,0,SUMIFS('Полная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K29" s="44">
        <f ca="1">IF($D29=0,0,SUMIFS('Полная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L29" s="44">
        <f ca="1">IF($D29=0,0,SUMIFS('Полная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M29" s="44">
        <f ca="1">IF($D29=0,0,SUMIFS('Полная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N29" s="44">
        <f ca="1">IF($D29=0,0,SUMIFS('Полная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O29" s="44">
        <f ca="1">IF($D29=0,0,SUMIFS('Полная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P29" s="44">
        <f ca="1">IF($D29=0,0,SUMIFS('Полная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Q29" s="44">
        <f ca="1">IF($D29=0,0,SUMIFS('Полная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R29" s="44">
        <f ca="1">IF($D29=0,0,SUMIFS('Полная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S29" s="44">
        <f ca="1">IF($D29=0,0,SUMIFS('Полная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T29" s="44">
        <f ca="1">IF($D29=0,0,SUMIFS('Полная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U29" s="44">
        <f ca="1">IF($D29=0,0,SUMIFS('Полная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V29" s="44">
        <f ca="1">IF($D29=0,0,SUMIFS('Полная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W29" s="44">
        <f ca="1">IF($D29=0,0,SUMIFS('Полная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X29" s="44">
        <f ca="1">IF($D29=0,0,SUMIFS('Полная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Y29" s="44">
        <f ca="1">IF($D29=0,0,SUMIFS('Полная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VZ29" s="44">
        <f ca="1">IF($D29=0,0,SUMIFS('Полная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A29" s="44">
        <f ca="1">IF($D29=0,0,SUMIFS('Полная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B29" s="44">
        <f ca="1">IF($D29=0,0,SUMIFS('Полная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C29" s="44">
        <f ca="1">IF($D29=0,0,SUMIFS('Полная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D29" s="44">
        <f ca="1">IF($D29=0,0,SUMIFS('Полная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E29" s="44">
        <f ca="1">IF($D29=0,0,SUMIFS('Полная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F29" s="44">
        <f ca="1">IF($D29=0,0,SUMIFS('Полная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G29" s="44">
        <f ca="1">IF($D29=0,0,SUMIFS('Полная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H29" s="44">
        <f ca="1">IF($D29=0,0,SUMIFS('Полная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I29" s="44">
        <f ca="1">IF($D29=0,0,SUMIFS('Полная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J29" s="44">
        <f ca="1">IF($D29=0,0,SUMIFS('Полная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K29" s="44">
        <f ca="1">IF($D29=0,0,SUMIFS('Полная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L29" s="44">
        <f ca="1">IF($D29=0,0,SUMIFS('Полная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M29" s="44">
        <f ca="1">IF($D29=0,0,SUMIFS('Полная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N29" s="44">
        <f ca="1">IF($D29=0,0,SUMIFS('Полная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O29" s="44">
        <f ca="1">IF($D29=0,0,SUMIFS('Полная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P29" s="44">
        <f ca="1">IF($D29=0,0,SUMIFS('Полная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Q29" s="44">
        <f ca="1">IF($D29=0,0,SUMIFS('Полная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R29" s="44">
        <f ca="1">IF($D29=0,0,SUMIFS('Полная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S29" s="44">
        <f ca="1">IF($D29=0,0,SUMIFS('Полная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T29" s="44">
        <f ca="1">IF($D29=0,0,SUMIFS('Полная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U29" s="44">
        <f ca="1">IF($D29=0,0,SUMIFS('Полная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V29" s="44">
        <f ca="1">IF($D29=0,0,SUMIFS('Полная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W29" s="44">
        <f ca="1">IF($D29=0,0,SUMIFS('Полная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X29" s="44">
        <f ca="1">IF($D29=0,0,SUMIFS('Полная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Y29" s="44">
        <f ca="1">IF($D29=0,0,SUMIFS('Полная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WZ29" s="44">
        <f ca="1">IF($D29=0,0,SUMIFS('Полная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A29" s="44">
        <f ca="1">IF($D29=0,0,SUMIFS('Полная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B29" s="44">
        <f ca="1">IF($D29=0,0,SUMIFS('Полная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C29" s="44">
        <f ca="1">IF($D29=0,0,SUMIFS('Полная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D29" s="44">
        <f ca="1">IF($D29=0,0,SUMIFS('Полная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E29" s="44">
        <f ca="1">IF($D29=0,0,SUMIFS('Полная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F29" s="44">
        <f ca="1">IF($D29=0,0,SUMIFS('Полная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G29" s="44">
        <f ca="1">IF($D29=0,0,SUMIFS('Полная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H29" s="44">
        <f ca="1">IF($D29=0,0,SUMIFS('Полная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I29" s="44">
        <f ca="1">IF($D29=0,0,SUMIFS('Полная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J29" s="44">
        <f ca="1">IF($D29=0,0,SUMIFS('Полная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K29" s="44">
        <f ca="1">IF($D29=0,0,SUMIFS('Полная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L29" s="44">
        <f ca="1">IF($D29=0,0,SUMIFS('Полная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M29" s="44">
        <f ca="1">IF($D29=0,0,SUMIFS('Полная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N29" s="44">
        <f ca="1">IF($D29=0,0,SUMIFS('Полная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O29" s="44">
        <f ca="1">IF($D29=0,0,SUMIFS('Полная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P29" s="48">
        <f ca="1">IF($D29=0,0,SUMIFS('Полная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Q29" s="44">
        <f ca="1">IF($D29=0,0,SUMIFS('Полная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R29" s="44">
        <f ca="1">IF($D29=0,0,SUMIFS('Полная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S29" s="44">
        <f ca="1">IF($D29=0,0,SUMIFS('Полная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T29" s="44">
        <f ca="1">IF($D29=0,0,SUMIFS('Полная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U29" s="44">
        <f ca="1">IF($D29=0,0,SUMIFS('Полная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V29" s="44">
        <f ca="1">IF($D29=0,0,SUMIFS('Полная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W29" s="44">
        <f ca="1">IF($D29=0,0,SUMIFS('Полная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X29" s="44">
        <f ca="1">IF($D29=0,0,SUMIFS('Полная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Y29" s="44">
        <f ca="1">IF($D29=0,0,SUMIFS('Полная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XZ29" s="44">
        <f ca="1">IF($D29=0,0,SUMIFS('Полная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A29" s="44">
        <f ca="1">IF($D29=0,0,SUMIFS('Полная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B29" s="44">
        <f ca="1">IF($D29=0,0,SUMIFS('Полная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C29" s="44">
        <f ca="1">IF($D29=0,0,SUMIFS('Полная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D29" s="44">
        <f ca="1">IF($D29=0,0,SUMIFS('Полная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E29" s="48">
        <f ca="1">IF($D29=0,0,SUMIFS('Полная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(Авто)'!YO"&amp;$J$26),$C29)/$D29)</f>
        <v>0</v>
      </c>
      <c r="YF29" s="49"/>
      <c r="YG29" s="6"/>
    </row>
    <row r="30" spans="1:657" ht="15" customHeight="1" x14ac:dyDescent="0.25">
      <c r="A30" s="40">
        <v>4</v>
      </c>
      <c r="B30" s="41" t="s">
        <v>741</v>
      </c>
      <c r="C30" s="42" t="s">
        <v>742</v>
      </c>
      <c r="D30" s="43">
        <f ca="1">COUNTIFS('Полная ст-ть с уч.НЗС (Авто)'!$YG$11:INDIRECT("'Полная ст-ть с уч.НЗС (Авто)'!YG"&amp;$J$26),B29,'Полная ст-ть с уч.НЗС (Авто)'!$YO$11:INDIRECT("'Полная ст-ть с уч.НЗС (Авто)'!YO"&amp;$J$26),$C30)</f>
        <v>0</v>
      </c>
      <c r="E30" s="41"/>
      <c r="F30" s="41"/>
      <c r="G30" s="41"/>
      <c r="H30" s="41"/>
      <c r="I30" s="44">
        <f ca="1">IF($D30=0,0,SUMIFS('Полная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30" s="45"/>
      <c r="K30" s="44">
        <f ca="1">IF($D30=0,0,SUMIFS('Полная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30" s="44"/>
      <c r="M30" s="44">
        <f ca="1">IF($D30=0,0,SUMIFS('Полная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30" s="44"/>
      <c r="O30" s="44">
        <f ca="1">IF($D30=0,0,SUMIFS('Полная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30" s="44"/>
      <c r="Q30" s="44">
        <f ca="1">IF($D30=0,0,SUMIFS('Полная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30" s="44">
        <f ca="1">IF($D30=0,0,SUMIFS('Полная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30" s="44">
        <f ca="1">IF($D30=0,0,SUMIFS('Полная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30" s="44">
        <f ca="1">IF($D30=0,0,SUMIFS('Полная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30" s="44">
        <f ca="1">IF($D30=0,0,SUMIFS('Полная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30" s="44">
        <f ca="1">IF($D30=0,0,SUMIFS('Полная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30" s="44">
        <f ca="1">IF($D30=0,0,SUMIFS('Полная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30" s="44">
        <f ca="1">IF($D30=0,0,SUMIFS('Полная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30" s="44">
        <f ca="1">IF($D30=0,0,SUMIFS('Полная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Z30" s="44">
        <f ca="1">IF($D30=0,0,SUMIFS('Полная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A30" s="44">
        <f ca="1">IF($D30=0,0,SUMIFS('Полная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B30" s="44">
        <f ca="1">IF($D30=0,0,SUMIFS('Полная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C30" s="44">
        <f ca="1">IF($D30=0,0,SUMIFS('Полная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D30" s="44">
        <f ca="1">IF($D30=0,0,SUMIFS('Полная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E30" s="44">
        <f ca="1">IF($D30=0,0,SUMIFS('Полная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F30" s="44">
        <f ca="1">IF($D30=0,0,SUMIFS('Полная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G30" s="44">
        <f ca="1">IF($D30=0,0,SUMIFS('Полная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H30" s="44">
        <f ca="1">IF($D30=0,0,SUMIFS('Полная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I30" s="44">
        <f ca="1">IF($D30=0,0,SUMIFS('Полная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J30" s="44">
        <f ca="1">IF($D30=0,0,SUMIFS('Полная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K30" s="44">
        <f ca="1">IF($D30=0,0,SUMIFS('Полная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L30" s="44">
        <f ca="1">IF($D30=0,0,SUMIFS('Полная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M30" s="44">
        <f ca="1">IF($D30=0,0,SUMIFS('Полная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N30" s="44">
        <f ca="1">IF($D30=0,0,SUMIFS('Полная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O30" s="44">
        <f ca="1">IF($D30=0,0,SUMIFS('Полная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P30" s="44">
        <f ca="1">IF($D30=0,0,SUMIFS('Полная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Q30" s="44">
        <f ca="1">IF($D30=0,0,SUMIFS('Полная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R30" s="46"/>
      <c r="AS30" s="46"/>
      <c r="AT30" s="47"/>
      <c r="AU30" s="47"/>
      <c r="AV30" s="47"/>
      <c r="AW30" s="47"/>
      <c r="AX30" s="44">
        <f ca="1">IF($D30=0,0,SUMIFS('Полная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Y30" s="44">
        <f ca="1">IF($D30=0,0,SUMIFS('Полная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AZ30" s="44">
        <f ca="1">IF($D30=0,0,SUMIFS('Полная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A30" s="44">
        <f ca="1">IF($D30=0,0,SUMIFS('Полная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B30" s="44">
        <f ca="1">IF($D30=0,0,SUMIFS('Полная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C30" s="44">
        <f ca="1">IF($D30=0,0,SUMIFS('Полная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D30" s="47"/>
      <c r="BE30" s="47"/>
      <c r="BF30" s="44">
        <f ca="1">IF($D30=0,0,SUMIFS('Полная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G30" s="44">
        <f ca="1">IF($D30=0,0,SUMIFS('Полная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H30" s="44">
        <f ca="1">IF($D30=0,0,SUMIFS('Полная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I30" s="44">
        <f ca="1">IF($D30=0,0,SUMIFS('Полная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J30" s="44">
        <f ca="1">IF($D30=0,0,SUMIFS('Полная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K30" s="44">
        <f ca="1">IF($D30=0,0,SUMIFS('Полная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L30" s="47"/>
      <c r="BM30" s="44">
        <f ca="1">IF($D30=0,0,SUMIFS('Полная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N30" s="47"/>
      <c r="BO30" s="44"/>
      <c r="BP30" s="44"/>
      <c r="BQ30" s="44">
        <f ca="1">IF($D30=0,0,SUMIFS('Полная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>
        <f ca="1">IF($D30=0,0,SUMIFS('Полная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L30" s="44">
        <f ca="1">IF($D30=0,0,SUMIFS('Полная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M30" s="44">
        <f ca="1">IF($D30=0,0,SUMIFS('Полная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N30" s="44">
        <f ca="1">IF($D30=0,0,SUMIFS('Полная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O30" s="44">
        <f ca="1">IF($D30=0,0,SUMIFS('Полная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P30" s="44">
        <f ca="1">IF($D30=0,0,SUMIFS('Полная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Q30" s="44">
        <f ca="1">IF($D30=0,0,SUMIFS('Полная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R30" s="44">
        <f ca="1">IF($D30=0,0,SUMIFS('Полная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S30" s="44">
        <f ca="1">IF($D30=0,0,SUMIFS('Полная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T30" s="44">
        <f ca="1">IF($D30=0,0,SUMIFS('Полная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U30" s="44">
        <f ca="1">IF($D30=0,0,SUMIFS('Полная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V30" s="44">
        <f ca="1">IF($D30=0,0,SUMIFS('Полная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W30" s="44">
        <f ca="1">IF($D30=0,0,SUMIFS('Полная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X30" s="44">
        <f ca="1">IF($D30=0,0,SUMIFS('Полная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Y30" s="44">
        <f ca="1">IF($D30=0,0,SUMIFS('Полная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CZ30" s="44">
        <f ca="1">IF($D30=0,0,SUMIFS('Полная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A30" s="44">
        <f ca="1">IF($D30=0,0,SUMIFS('Полная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B30" s="44">
        <f ca="1">IF($D30=0,0,SUMIFS('Полная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C30" s="44">
        <f ca="1">IF($D30=0,0,SUMIFS('Полная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D30" s="44"/>
      <c r="DE30" s="44">
        <f ca="1">IF($D30=0,0,SUMIFS('Полная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F30" s="44"/>
      <c r="DG30" s="44">
        <f ca="1">IF($D30=0,0,SUMIFS('Полная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H30" s="44">
        <f ca="1">IF($D30=0,0,SUMIFS('Полная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I30" s="44">
        <f ca="1">IF($D30=0,0,SUMIFS('Полная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J30" s="44">
        <f ca="1">IF($D30=0,0,SUMIFS('Полная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K30" s="44">
        <f ca="1">IF($D30=0,0,SUMIFS('Полная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L30" s="44">
        <f ca="1">IF($D30=0,0,SUMIFS('Полная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M30" s="44">
        <f ca="1">IF($D30=0,0,SUMIFS('Полная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N30" s="44">
        <f ca="1">IF($D30=0,0,SUMIFS('Полная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O30" s="44">
        <f ca="1">IF($D30=0,0,SUMIFS('Полная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P30" s="44">
        <f ca="1">IF($D30=0,0,SUMIFS('Полная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Q30" s="44">
        <f ca="1">IF($D30=0,0,SUMIFS('Полная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R30" s="44">
        <f ca="1">IF($D30=0,0,SUMIFS('Полная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S30" s="44">
        <f ca="1">IF($D30=0,0,SUMIFS('Полная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T30" s="44">
        <f ca="1">IF($D30=0,0,SUMIFS('Полная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U30" s="44">
        <f ca="1">IF($D30=0,0,SUMIFS('Полная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V30" s="44">
        <f ca="1">IF($D30=0,0,SUMIFS('Полная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W30" s="44">
        <f ca="1">IF($D30=0,0,SUMIFS('Полная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X30" s="44">
        <f ca="1">IF($D30=0,0,SUMIFS('Полная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Y30" s="44">
        <f ca="1">IF($D30=0,0,SUMIFS('Полная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DZ30" s="44">
        <f ca="1">IF($D30=0,0,SUMIFS('Полная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A30" s="44">
        <f ca="1">IF($D30=0,0,SUMIFS('Полная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B30" s="44">
        <f ca="1">IF($D30=0,0,SUMIFS('Полная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C30" s="44">
        <f ca="1">IF($D30=0,0,SUMIFS('Полная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D30" s="44">
        <f ca="1">IF($D30=0,0,SUMIFS('Полная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E30" s="44">
        <f ca="1">IF($D30=0,0,SUMIFS('Полная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F30" s="44">
        <f ca="1">IF($D30=0,0,SUMIFS('Полная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G30" s="44">
        <f ca="1">IF($D30=0,0,SUMIFS('Полная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H30" s="44">
        <f ca="1">IF($D30=0,0,SUMIFS('Полная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I30" s="44">
        <f ca="1">IF($D30=0,0,SUMIFS('Полная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J30" s="44">
        <f ca="1">IF($D30=0,0,SUMIFS('Полная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K30" s="44">
        <f ca="1">IF($D30=0,0,SUMIFS('Полная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L30" s="44">
        <f ca="1">IF($D30=0,0,SUMIFS('Полная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M30" s="44">
        <f ca="1">IF($D30=0,0,SUMIFS('Полная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N30" s="44">
        <f ca="1">IF($D30=0,0,SUMIFS('Полная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O30" s="44">
        <f ca="1">IF($D30=0,0,SUMIFS('Полная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P30" s="44">
        <f ca="1">IF($D30=0,0,SUMIFS('Полная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Q30" s="44">
        <f ca="1">IF($D30=0,0,SUMIFS('Полная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R30" s="44">
        <f ca="1">IF($D30=0,0,SUMIFS('Полная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S30" s="44">
        <f ca="1">IF($D30=0,0,SUMIFS('Полная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T30" s="44">
        <f ca="1">IF($D30=0,0,SUMIFS('Полная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U30" s="44">
        <f ca="1">IF($D30=0,0,SUMIFS('Полная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V30" s="44">
        <f ca="1">IF($D30=0,0,SUMIFS('Полная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W30" s="44">
        <f ca="1">IF($D30=0,0,SUMIFS('Полная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X30" s="44">
        <f ca="1">IF($D30=0,0,SUMIFS('Полная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Y30" s="44">
        <f ca="1">IF($D30=0,0,SUMIFS('Полная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EZ30" s="44">
        <f ca="1">IF($D30=0,0,SUMIFS('Полная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A30" s="44">
        <f ca="1">IF($D30=0,0,SUMIFS('Полная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B30" s="44">
        <f ca="1">IF($D30=0,0,SUMIFS('Полная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C30" s="44">
        <f ca="1">IF($D30=0,0,SUMIFS('Полная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D30" s="44">
        <f ca="1">IF($D30=0,0,SUMIFS('Полная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E30" s="44">
        <f ca="1">IF($D30=0,0,SUMIFS('Полная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F30" s="44">
        <f ca="1">IF($D30=0,0,SUMIFS('Полная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G30" s="44">
        <f ca="1">IF($D30=0,0,SUMIFS('Полная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H30" s="44">
        <f ca="1">IF($D30=0,0,SUMIFS('Полная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I30" s="44">
        <f ca="1">IF($D30=0,0,SUMIFS('Полная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J30" s="44">
        <f ca="1">IF($D30=0,0,SUMIFS('Полная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K30" s="44">
        <f ca="1">IF($D30=0,0,SUMIFS('Полная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L30" s="44">
        <f ca="1">IF($D30=0,0,SUMIFS('Полная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M30" s="44">
        <f ca="1">IF($D30=0,0,SUMIFS('Полная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N30" s="44">
        <f ca="1">IF($D30=0,0,SUMIFS('Полная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O30" s="44">
        <f ca="1">IF($D30=0,0,SUMIFS('Полная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P30" s="44">
        <f ca="1">IF($D30=0,0,SUMIFS('Полная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Q30" s="44">
        <f ca="1">IF($D30=0,0,SUMIFS('Полная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R30" s="44">
        <f ca="1">IF($D30=0,0,SUMIFS('Полная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S30" s="44">
        <f ca="1">IF($D30=0,0,SUMIFS('Полная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T30" s="44">
        <f ca="1">IF($D30=0,0,SUMIFS('Полная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U30" s="44">
        <f ca="1">IF($D30=0,0,SUMIFS('Полная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V30" s="44">
        <f ca="1">IF($D30=0,0,SUMIFS('Полная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W30" s="44">
        <f ca="1">IF($D30=0,0,SUMIFS('Полная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X30" s="44">
        <f ca="1">IF($D30=0,0,SUMIFS('Полная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Y30" s="44">
        <f ca="1">IF($D30=0,0,SUMIFS('Полная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FZ30" s="44">
        <f ca="1">IF($D30=0,0,SUMIFS('Полная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A30" s="44">
        <f ca="1">IF($D30=0,0,SUMIFS('Полная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B30" s="44">
        <f ca="1">IF($D30=0,0,SUMIFS('Полная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C30" s="44">
        <f ca="1">IF($D30=0,0,SUMIFS('Полная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D30" s="44">
        <f ca="1">IF($D30=0,0,SUMIFS('Полная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E30" s="44">
        <f ca="1">IF($D30=0,0,SUMIFS('Полная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F30" s="44">
        <f ca="1">IF($D30=0,0,SUMIFS('Полная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G30" s="44">
        <f ca="1">IF($D30=0,0,SUMIFS('Полная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H30" s="44">
        <f ca="1">IF($D30=0,0,SUMIFS('Полная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I30" s="44">
        <f ca="1">IF($D30=0,0,SUMIFS('Полная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J30" s="44">
        <f ca="1">IF($D30=0,0,SUMIFS('Полная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K30" s="44">
        <f ca="1">IF($D30=0,0,SUMIFS('Полная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L30" s="44">
        <f ca="1">IF($D30=0,0,SUMIFS('Полная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M30" s="44">
        <f ca="1">IF($D30=0,0,SUMIFS('Полная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N30" s="44">
        <f ca="1">IF($D30=0,0,SUMIFS('Полная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O30" s="44">
        <f ca="1">IF($D30=0,0,SUMIFS('Полная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P30" s="44">
        <f ca="1">IF($D30=0,0,SUMIFS('Полная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Q30" s="44">
        <f ca="1">IF($D30=0,0,SUMIFS('Полная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R30" s="44">
        <f ca="1">IF($D30=0,0,SUMIFS('Полная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S30" s="44">
        <f ca="1">IF($D30=0,0,SUMIFS('Полная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T30" s="44">
        <f ca="1">IF($D30=0,0,SUMIFS('Полная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U30" s="44">
        <f ca="1">IF($D30=0,0,SUMIFS('Полная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V30" s="44">
        <f ca="1">IF($D30=0,0,SUMIFS('Полная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W30" s="44">
        <f ca="1">IF($D30=0,0,SUMIFS('Полная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X30" s="44">
        <f ca="1">IF($D30=0,0,SUMIFS('Полная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Y30" s="44">
        <f ca="1">IF($D30=0,0,SUMIFS('Полная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GZ30" s="44">
        <f ca="1">IF($D30=0,0,SUMIFS('Полная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A30" s="44">
        <f ca="1">IF($D30=0,0,SUMIFS('Полная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B30" s="44">
        <f ca="1">IF($D30=0,0,SUMIFS('Полная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C30" s="44">
        <f ca="1">IF($D30=0,0,SUMIFS('Полная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D30" s="44">
        <f ca="1">IF($D30=0,0,SUMIFS('Полная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E30" s="44">
        <f ca="1">IF($D30=0,0,SUMIFS('Полная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F30" s="44">
        <f ca="1">IF($D30=0,0,SUMIFS('Полная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G30" s="44">
        <f ca="1">IF($D30=0,0,SUMIFS('Полная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H30" s="44">
        <f ca="1">IF($D30=0,0,SUMIFS('Полная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I30" s="44">
        <f ca="1">IF($D30=0,0,SUMIFS('Полная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J30" s="44">
        <f ca="1">IF($D30=0,0,SUMIFS('Полная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K30" s="44">
        <f ca="1">IF($D30=0,0,SUMIFS('Полная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L30" s="44">
        <f ca="1">IF($D30=0,0,SUMIFS('Полная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M30" s="44">
        <f ca="1">IF($D30=0,0,SUMIFS('Полная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N30" s="44">
        <f ca="1">IF($D30=0,0,SUMIFS('Полная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O30" s="44">
        <f ca="1">IF($D30=0,0,SUMIFS('Полная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P30" s="44">
        <f ca="1">IF($D30=0,0,SUMIFS('Полная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Q30" s="44">
        <f ca="1">IF($D30=0,0,SUMIFS('Полная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R30" s="44">
        <f ca="1">IF($D30=0,0,SUMIFS('Полная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S30" s="44">
        <f ca="1">IF($D30=0,0,SUMIFS('Полная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T30" s="44">
        <f ca="1">IF($D30=0,0,SUMIFS('Полная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U30" s="44">
        <f ca="1">IF($D30=0,0,SUMIFS('Полная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V30" s="44">
        <f ca="1">IF($D30=0,0,SUMIFS('Полная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W30" s="44">
        <f ca="1">IF($D30=0,0,SUMIFS('Полная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X30" s="44">
        <f ca="1">IF($D30=0,0,SUMIFS('Полная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Y30" s="44">
        <f ca="1">IF($D30=0,0,SUMIFS('Полная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HZ30" s="44">
        <f ca="1">IF($D30=0,0,SUMIFS('Полная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A30" s="44">
        <f ca="1">IF($D30=0,0,SUMIFS('Полная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B30" s="44">
        <f ca="1">IF($D30=0,0,SUMIFS('Полная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C30" s="44">
        <f ca="1">IF($D30=0,0,SUMIFS('Полная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D30" s="44">
        <f ca="1">IF($D30=0,0,SUMIFS('Полная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E30" s="44">
        <f ca="1">IF($D30=0,0,SUMIFS('Полная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F30" s="44">
        <f ca="1">IF($D30=0,0,SUMIFS('Полная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G30" s="44">
        <f ca="1">IF($D30=0,0,SUMIFS('Полная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H30" s="44">
        <f ca="1">IF($D30=0,0,SUMIFS('Полная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I30" s="44">
        <f ca="1">IF($D30=0,0,SUMIFS('Полная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J30" s="44">
        <f ca="1">IF($D30=0,0,SUMIFS('Полная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K30" s="44">
        <f ca="1">IF($D30=0,0,SUMIFS('Полная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L30" s="44">
        <f ca="1">IF($D30=0,0,SUMIFS('Полная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M30" s="44">
        <f ca="1">IF($D30=0,0,SUMIFS('Полная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N30" s="44">
        <f ca="1">IF($D30=0,0,SUMIFS('Полная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O30" s="44">
        <f ca="1">IF($D30=0,0,SUMIFS('Полная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P30" s="44">
        <f ca="1">IF($D30=0,0,SUMIFS('Полная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Q30" s="44">
        <f ca="1">IF($D30=0,0,SUMIFS('Полная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R30" s="44">
        <f ca="1">IF($D30=0,0,SUMIFS('Полная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S30" s="44">
        <f ca="1">IF($D30=0,0,SUMIFS('Полная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T30" s="44">
        <f ca="1">IF($D30=0,0,SUMIFS('Полная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U30" s="44">
        <f ca="1">IF($D30=0,0,SUMIFS('Полная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V30" s="44">
        <f ca="1">IF($D30=0,0,SUMIFS('Полная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W30" s="44">
        <f ca="1">IF($D30=0,0,SUMIFS('Полная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X30" s="44">
        <f ca="1">IF($D30=0,0,SUMIFS('Полная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Y30" s="44">
        <f ca="1">IF($D30=0,0,SUMIFS('Полная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IZ30" s="44">
        <f ca="1">IF($D30=0,0,SUMIFS('Полная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A30" s="44">
        <f ca="1">IF($D30=0,0,SUMIFS('Полная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B30" s="44">
        <f ca="1">IF($D30=0,0,SUMIFS('Полная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C30" s="44">
        <f ca="1">IF($D30=0,0,SUMIFS('Полная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D30" s="44">
        <f ca="1">IF($D30=0,0,SUMIFS('Полная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E30" s="44">
        <f ca="1">IF($D30=0,0,SUMIFS('Полная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F30" s="44">
        <f ca="1">IF($D30=0,0,SUMIFS('Полная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G30" s="44">
        <f ca="1">IF($D30=0,0,SUMIFS('Полная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H30" s="44">
        <f ca="1">IF($D30=0,0,SUMIFS('Полная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I30" s="44">
        <f ca="1">IF($D30=0,0,SUMIFS('Полная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J30" s="44">
        <f ca="1">IF($D30=0,0,SUMIFS('Полная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K30" s="44">
        <f ca="1">IF($D30=0,0,SUMIFS('Полная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L30" s="44">
        <f ca="1">IF($D30=0,0,SUMIFS('Полная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M30" s="44">
        <f ca="1">IF($D30=0,0,SUMIFS('Полная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N30" s="44">
        <f ca="1">IF($D30=0,0,SUMIFS('Полная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O30" s="44">
        <f ca="1">IF($D30=0,0,SUMIFS('Полная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P30" s="44">
        <f ca="1">IF($D30=0,0,SUMIFS('Полная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Q30" s="44">
        <f ca="1">IF($D30=0,0,SUMIFS('Полная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R30" s="44">
        <f ca="1">IF($D30=0,0,SUMIFS('Полная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S30" s="44">
        <f ca="1">IF($D30=0,0,SUMIFS('Полная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T30" s="44">
        <f ca="1">IF($D30=0,0,SUMIFS('Полная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U30" s="44">
        <f ca="1">IF($D30=0,0,SUMIFS('Полная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V30" s="44">
        <f ca="1">IF($D30=0,0,SUMIFS('Полная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W30" s="44">
        <f ca="1">IF($D30=0,0,SUMIFS('Полная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X30" s="44">
        <f ca="1">IF($D30=0,0,SUMIFS('Полная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Y30" s="44">
        <f ca="1">IF($D30=0,0,SUMIFS('Полная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JZ30" s="44">
        <f ca="1">IF($D30=0,0,SUMIFS('Полная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A30" s="44">
        <f ca="1">IF($D30=0,0,SUMIFS('Полная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B30" s="44">
        <f ca="1">IF($D30=0,0,SUMIFS('Полная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C30" s="44">
        <f ca="1">IF($D30=0,0,SUMIFS('Полная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D30" s="44">
        <f ca="1">IF($D30=0,0,SUMIFS('Полная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E30" s="44">
        <f ca="1">IF($D30=0,0,SUMIFS('Полная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F30" s="44">
        <f ca="1">IF($D30=0,0,SUMIFS('Полная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G30" s="44">
        <f ca="1">IF($D30=0,0,SUMIFS('Полная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H30" s="44">
        <f ca="1">IF($D30=0,0,SUMIFS('Полная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I30" s="44">
        <f ca="1">IF($D30=0,0,SUMIFS('Полная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J30" s="44">
        <f ca="1">IF($D30=0,0,SUMIFS('Полная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K30" s="44">
        <f ca="1">IF($D30=0,0,SUMIFS('Полная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L30" s="44">
        <f ca="1">IF($D30=0,0,SUMIFS('Полная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M30" s="44">
        <f ca="1">IF($D30=0,0,SUMIFS('Полная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N30" s="44">
        <f ca="1">IF($D30=0,0,SUMIFS('Полная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O30" s="44">
        <f ca="1">IF($D30=0,0,SUMIFS('Полная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P30" s="44">
        <f ca="1">IF($D30=0,0,SUMIFS('Полная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Q30" s="44">
        <f ca="1">IF($D30=0,0,SUMIFS('Полная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R30" s="44">
        <f ca="1">IF($D30=0,0,SUMIFS('Полная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S30" s="44">
        <f ca="1">IF($D30=0,0,SUMIFS('Полная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T30" s="44">
        <f ca="1">IF($D30=0,0,SUMIFS('Полная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U30" s="44">
        <f ca="1">IF($D30=0,0,SUMIFS('Полная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V30" s="44">
        <f ca="1">IF($D30=0,0,SUMIFS('Полная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W30" s="44">
        <f ca="1">IF($D30=0,0,SUMIFS('Полная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X30" s="44">
        <f ca="1">IF($D30=0,0,SUMIFS('Полная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Y30" s="44">
        <f ca="1">IF($D30=0,0,SUMIFS('Полная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KZ30" s="44">
        <f ca="1">IF($D30=0,0,SUMIFS('Полная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A30" s="44">
        <f ca="1">IF($D30=0,0,SUMIFS('Полная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B30" s="44">
        <f ca="1">IF($D30=0,0,SUMIFS('Полная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C30" s="44">
        <f ca="1">IF($D30=0,0,SUMIFS('Полная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D30" s="44">
        <f ca="1">IF($D30=0,0,SUMIFS('Полная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E30" s="44">
        <f ca="1">IF($D30=0,0,SUMIFS('Полная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F30" s="44">
        <f ca="1">IF($D30=0,0,SUMIFS('Полная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G30" s="44">
        <f ca="1">IF($D30=0,0,SUMIFS('Полная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H30" s="44">
        <f ca="1">IF($D30=0,0,SUMIFS('Полная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I30" s="44">
        <f ca="1">IF($D30=0,0,SUMIFS('Полная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J30" s="44">
        <f ca="1">IF($D30=0,0,SUMIFS('Полная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K30" s="44">
        <f ca="1">IF($D30=0,0,SUMIFS('Полная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L30" s="44">
        <f ca="1">IF($D30=0,0,SUMIFS('Полная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M30" s="44">
        <f ca="1">IF($D30=0,0,SUMIFS('Полная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N30" s="44">
        <f ca="1">IF($D30=0,0,SUMIFS('Полная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O30" s="44">
        <f ca="1">IF($D30=0,0,SUMIFS('Полная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P30" s="44">
        <f ca="1">IF($D30=0,0,SUMIFS('Полная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Q30" s="44">
        <f ca="1">IF($D30=0,0,SUMIFS('Полная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R30" s="44">
        <f ca="1">IF($D30=0,0,SUMIFS('Полная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S30" s="44">
        <f ca="1">IF($D30=0,0,SUMIFS('Полная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T30" s="44">
        <f ca="1">IF($D30=0,0,SUMIFS('Полная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U30" s="44">
        <f ca="1">IF($D30=0,0,SUMIFS('Полная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V30" s="44">
        <f ca="1">IF($D30=0,0,SUMIFS('Полная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W30" s="44">
        <f ca="1">IF($D30=0,0,SUMIFS('Полная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X30" s="44">
        <f ca="1">IF($D30=0,0,SUMIFS('Полная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Y30" s="44">
        <f ca="1">IF($D30=0,0,SUMIFS('Полная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LZ30" s="44">
        <f ca="1">IF($D30=0,0,SUMIFS('Полная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A30" s="44">
        <f ca="1">IF($D30=0,0,SUMIFS('Полная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B30" s="44">
        <f ca="1">IF($D30=0,0,SUMIFS('Полная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C30" s="44">
        <f ca="1">IF($D30=0,0,SUMIFS('Полная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D30" s="44">
        <f ca="1">IF($D30=0,0,SUMIFS('Полная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E30" s="44">
        <f ca="1">IF($D30=0,0,SUMIFS('Полная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F30" s="44">
        <f ca="1">IF($D30=0,0,SUMIFS('Полная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G30" s="44">
        <f ca="1">IF($D30=0,0,SUMIFS('Полная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H30" s="44">
        <f ca="1">IF($D30=0,0,SUMIFS('Полная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I30" s="44">
        <f ca="1">IF($D30=0,0,SUMIFS('Полная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J30" s="44">
        <f ca="1">IF($D30=0,0,SUMIFS('Полная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K30" s="44">
        <f ca="1">IF($D30=0,0,SUMIFS('Полная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L30" s="44">
        <f ca="1">IF($D30=0,0,SUMIFS('Полная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M30" s="44">
        <f ca="1">IF($D30=0,0,SUMIFS('Полная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N30" s="44">
        <f ca="1">IF($D30=0,0,SUMIFS('Полная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O30" s="44">
        <f ca="1">IF($D30=0,0,SUMIFS('Полная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P30" s="44">
        <f ca="1">IF($D30=0,0,SUMIFS('Полная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Q30" s="44">
        <f ca="1">IF($D30=0,0,SUMIFS('Полная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R30" s="44">
        <f ca="1">IF($D30=0,0,SUMIFS('Полная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S30" s="44">
        <f ca="1">IF($D30=0,0,SUMIFS('Полная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T30" s="44">
        <f ca="1">IF($D30=0,0,SUMIFS('Полная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U30" s="44">
        <f ca="1">IF($D30=0,0,SUMIFS('Полная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V30" s="44">
        <f ca="1">IF($D30=0,0,SUMIFS('Полная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W30" s="44">
        <f ca="1">IF($D30=0,0,SUMIFS('Полная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X30" s="44">
        <f ca="1">IF($D30=0,0,SUMIFS('Полная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Y30" s="44">
        <f ca="1">IF($D30=0,0,SUMIFS('Полная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MZ30" s="44">
        <f ca="1">IF($D30=0,0,SUMIFS('Полная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A30" s="44">
        <f ca="1">IF($D30=0,0,SUMIFS('Полная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B30" s="44">
        <f ca="1">IF($D30=0,0,SUMIFS('Полная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C30" s="44">
        <f ca="1">IF($D30=0,0,SUMIFS('Полная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D30" s="44">
        <f ca="1">IF($D30=0,0,SUMIFS('Полная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E30" s="44">
        <f ca="1">IF($D30=0,0,SUMIFS('Полная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F30" s="44">
        <f ca="1">IF($D30=0,0,SUMIFS('Полная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G30" s="44">
        <f ca="1">IF($D30=0,0,SUMIFS('Полная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H30" s="44">
        <f ca="1">IF($D30=0,0,SUMIFS('Полная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I30" s="44">
        <f ca="1">IF($D30=0,0,SUMIFS('Полная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J30" s="44">
        <f ca="1">IF($D30=0,0,SUMIFS('Полная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K30" s="44">
        <f ca="1">IF($D30=0,0,SUMIFS('Полная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L30" s="44">
        <f ca="1">IF($D30=0,0,SUMIFS('Полная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M30" s="44">
        <f ca="1">IF($D30=0,0,SUMIFS('Полная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N30" s="44">
        <f ca="1">IF($D30=0,0,SUMIFS('Полная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O30" s="44">
        <f ca="1">IF($D30=0,0,SUMIFS('Полная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P30" s="44">
        <f ca="1">IF($D30=0,0,SUMIFS('Полная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Q30" s="44">
        <f ca="1">IF($D30=0,0,SUMIFS('Полная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R30" s="44">
        <f ca="1">IF($D30=0,0,SUMIFS('Полная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S30" s="44">
        <f ca="1">IF($D30=0,0,SUMIFS('Полная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T30" s="44">
        <f ca="1">IF($D30=0,0,SUMIFS('Полная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U30" s="44">
        <f ca="1">IF($D30=0,0,SUMIFS('Полная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V30" s="44">
        <f ca="1">IF($D30=0,0,SUMIFS('Полная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W30" s="44">
        <f ca="1">IF($D30=0,0,SUMIFS('Полная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X30" s="44">
        <f ca="1">IF($D30=0,0,SUMIFS('Полная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Y30" s="44">
        <f ca="1">IF($D30=0,0,SUMIFS('Полная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NZ30" s="44">
        <f ca="1">IF($D30=0,0,SUMIFS('Полная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A30" s="44">
        <f ca="1">IF($D30=0,0,SUMIFS('Полная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B30" s="44">
        <f ca="1">IF($D30=0,0,SUMIFS('Полная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C30" s="44">
        <f ca="1">IF($D30=0,0,SUMIFS('Полная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D30" s="44">
        <f ca="1">IF($D30=0,0,SUMIFS('Полная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E30" s="44">
        <f ca="1">IF($D30=0,0,SUMIFS('Полная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F30" s="44">
        <f ca="1">IF($D30=0,0,SUMIFS('Полная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G30" s="44">
        <f ca="1">IF($D30=0,0,SUMIFS('Полная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H30" s="44">
        <f ca="1">IF($D30=0,0,SUMIFS('Полная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I30" s="44">
        <f ca="1">IF($D30=0,0,SUMIFS('Полная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J30" s="44">
        <f ca="1">IF($D30=0,0,SUMIFS('Полная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K30" s="44">
        <f ca="1">IF($D30=0,0,SUMIFS('Полная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L30" s="44">
        <f ca="1">IF($D30=0,0,SUMIFS('Полная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M30" s="44">
        <f ca="1">IF($D30=0,0,SUMIFS('Полная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N30" s="44">
        <f ca="1">IF($D30=0,0,SUMIFS('Полная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O30" s="44">
        <f ca="1">IF($D30=0,0,SUMIFS('Полная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P30" s="44">
        <f ca="1">IF($D30=0,0,SUMIFS('Полная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Q30" s="44">
        <f ca="1">IF($D30=0,0,SUMIFS('Полная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R30" s="44">
        <f ca="1">IF($D30=0,0,SUMIFS('Полная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S30" s="44">
        <f ca="1">IF($D30=0,0,SUMIFS('Полная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T30" s="44">
        <f ca="1">IF($D30=0,0,SUMIFS('Полная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U30" s="44">
        <f ca="1">IF($D30=0,0,SUMIFS('Полная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V30" s="44">
        <f ca="1">IF($D30=0,0,SUMIFS('Полная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W30" s="44">
        <f ca="1">IF($D30=0,0,SUMIFS('Полная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X30" s="44">
        <f ca="1">IF($D30=0,0,SUMIFS('Полная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Y30" s="44">
        <f ca="1">IF($D30=0,0,SUMIFS('Полная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OZ30" s="44">
        <f ca="1">IF($D30=0,0,SUMIFS('Полная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A30" s="44">
        <f ca="1">IF($D30=0,0,SUMIFS('Полная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B30" s="44">
        <f ca="1">IF($D30=0,0,SUMIFS('Полная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C30" s="44">
        <f ca="1">IF($D30=0,0,SUMIFS('Полная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D30" s="44">
        <f ca="1">IF($D30=0,0,SUMIFS('Полная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E30" s="44">
        <f ca="1">IF($D30=0,0,SUMIFS('Полная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F30" s="44">
        <f ca="1">IF($D30=0,0,SUMIFS('Полная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G30" s="44">
        <f ca="1">IF($D30=0,0,SUMIFS('Полная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H30" s="44">
        <f ca="1">IF($D30=0,0,SUMIFS('Полная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I30" s="44">
        <f ca="1">IF($D30=0,0,SUMIFS('Полная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J30" s="44">
        <f ca="1">IF($D30=0,0,SUMIFS('Полная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K30" s="44">
        <f ca="1">IF($D30=0,0,SUMIFS('Полная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L30" s="44">
        <f ca="1">IF($D30=0,0,SUMIFS('Полная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M30" s="44">
        <f ca="1">IF($D30=0,0,SUMIFS('Полная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N30" s="44">
        <f ca="1">IF($D30=0,0,SUMIFS('Полная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O30" s="44">
        <f ca="1">IF($D30=0,0,SUMIFS('Полная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P30" s="44">
        <f ca="1">IF($D30=0,0,SUMIFS('Полная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Q30" s="44">
        <f ca="1">IF($D30=0,0,SUMIFS('Полная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R30" s="44">
        <f ca="1">IF($D30=0,0,SUMIFS('Полная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S30" s="44">
        <f ca="1">IF($D30=0,0,SUMIFS('Полная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T30" s="44">
        <f ca="1">IF($D30=0,0,SUMIFS('Полная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U30" s="44">
        <f ca="1">IF($D30=0,0,SUMIFS('Полная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V30" s="44">
        <f ca="1">IF($D30=0,0,SUMIFS('Полная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W30" s="44">
        <f ca="1">IF($D30=0,0,SUMIFS('Полная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X30" s="44">
        <f ca="1">IF($D30=0,0,SUMIFS('Полная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Y30" s="44">
        <f ca="1">IF($D30=0,0,SUMIFS('Полная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PZ30" s="44">
        <f ca="1">IF($D30=0,0,SUMIFS('Полная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A30" s="44">
        <f ca="1">IF($D30=0,0,SUMIFS('Полная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B30" s="44">
        <f ca="1">IF($D30=0,0,SUMIFS('Полная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C30" s="44">
        <f ca="1">IF($D30=0,0,SUMIFS('Полная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D30" s="44">
        <f ca="1">IF($D30=0,0,SUMIFS('Полная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E30" s="44">
        <f ca="1">IF($D30=0,0,SUMIFS('Полная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F30" s="44">
        <f ca="1">IF($D30=0,0,SUMIFS('Полная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G30" s="44">
        <f ca="1">IF($D30=0,0,SUMIFS('Полная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H30" s="44">
        <f ca="1">IF($D30=0,0,SUMIFS('Полная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I30" s="44">
        <f ca="1">IF($D30=0,0,SUMIFS('Полная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J30" s="44">
        <f ca="1">IF($D30=0,0,SUMIFS('Полная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K30" s="44">
        <f ca="1">IF($D30=0,0,SUMIFS('Полная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L30" s="44">
        <f ca="1">IF($D30=0,0,SUMIFS('Полная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M30" s="44">
        <f ca="1">IF($D30=0,0,SUMIFS('Полная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N30" s="44">
        <f ca="1">IF($D30=0,0,SUMIFS('Полная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O30" s="44">
        <f ca="1">IF($D30=0,0,SUMIFS('Полная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P30" s="44">
        <f ca="1">IF($D30=0,0,SUMIFS('Полная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Q30" s="44">
        <f ca="1">IF($D30=0,0,SUMIFS('Полная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R30" s="44">
        <f ca="1">IF($D30=0,0,SUMIFS('Полная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S30" s="44">
        <f ca="1">IF($D30=0,0,SUMIFS('Полная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T30" s="44">
        <f ca="1">IF($D30=0,0,SUMIFS('Полная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U30" s="44">
        <f ca="1">IF($D30=0,0,SUMIFS('Полная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V30" s="44">
        <f ca="1">IF($D30=0,0,SUMIFS('Полная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W30" s="44">
        <f ca="1">IF($D30=0,0,SUMIFS('Полная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X30" s="44">
        <f ca="1">IF($D30=0,0,SUMIFS('Полная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Y30" s="44">
        <f ca="1">IF($D30=0,0,SUMIFS('Полная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QZ30" s="44">
        <f ca="1">IF($D30=0,0,SUMIFS('Полная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A30" s="44">
        <f ca="1">IF($D30=0,0,SUMIFS('Полная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B30" s="44">
        <f ca="1">IF($D30=0,0,SUMIFS('Полная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C30" s="44">
        <f ca="1">IF($D30=0,0,SUMIFS('Полная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D30" s="44">
        <f ca="1">IF($D30=0,0,SUMIFS('Полная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E30" s="44">
        <f ca="1">IF($D30=0,0,SUMIFS('Полная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F30" s="44">
        <f ca="1">IF($D30=0,0,SUMIFS('Полная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G30" s="44">
        <f ca="1">IF($D30=0,0,SUMIFS('Полная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H30" s="44">
        <f ca="1">IF($D30=0,0,SUMIFS('Полная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I30" s="44">
        <f ca="1">IF($D30=0,0,SUMIFS('Полная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J30" s="44">
        <f ca="1">IF($D30=0,0,SUMIFS('Полная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K30" s="44">
        <f ca="1">IF($D30=0,0,SUMIFS('Полная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L30" s="44">
        <f ca="1">IF($D30=0,0,SUMIFS('Полная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M30" s="44">
        <f ca="1">IF($D30=0,0,SUMIFS('Полная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N30" s="44">
        <f ca="1">IF($D30=0,0,SUMIFS('Полная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O30" s="44">
        <f ca="1">IF($D30=0,0,SUMIFS('Полная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P30" s="44">
        <f ca="1">IF($D30=0,0,SUMIFS('Полная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Q30" s="44">
        <f ca="1">IF($D30=0,0,SUMIFS('Полная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R30" s="44">
        <f ca="1">IF($D30=0,0,SUMIFS('Полная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S30" s="44">
        <f ca="1">IF($D30=0,0,SUMIFS('Полная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T30" s="44">
        <f ca="1">IF($D30=0,0,SUMIFS('Полная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U30" s="44">
        <f ca="1">IF($D30=0,0,SUMIFS('Полная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V30" s="44">
        <f ca="1">IF($D30=0,0,SUMIFS('Полная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W30" s="44">
        <f ca="1">IF($D30=0,0,SUMIFS('Полная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X30" s="44">
        <f ca="1">IF($D30=0,0,SUMIFS('Полная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Y30" s="44">
        <f ca="1">IF($D30=0,0,SUMIFS('Полная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RZ30" s="44">
        <f ca="1">IF($D30=0,0,SUMIFS('Полная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A30" s="44">
        <f ca="1">IF($D30=0,0,SUMIFS('Полная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B30" s="44">
        <f ca="1">IF($D30=0,0,SUMIFS('Полная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C30" s="44">
        <f ca="1">IF($D30=0,0,SUMIFS('Полная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D30" s="44">
        <f ca="1">IF($D30=0,0,SUMIFS('Полная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E30" s="44">
        <f ca="1">IF($D30=0,0,SUMIFS('Полная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F30" s="44">
        <f ca="1">IF($D30=0,0,SUMIFS('Полная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G30" s="44">
        <f ca="1">IF($D30=0,0,SUMIFS('Полная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H30" s="44">
        <f ca="1">IF($D30=0,0,SUMIFS('Полная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I30" s="44">
        <f ca="1">IF($D30=0,0,SUMIFS('Полная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J30" s="44">
        <f ca="1">IF($D30=0,0,SUMIFS('Полная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K30" s="44">
        <f ca="1">IF($D30=0,0,SUMIFS('Полная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L30" s="44">
        <f ca="1">IF($D30=0,0,SUMIFS('Полная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M30" s="44">
        <f ca="1">IF($D30=0,0,SUMIFS('Полная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N30" s="44">
        <f ca="1">IF($D30=0,0,SUMIFS('Полная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O30" s="44">
        <f ca="1">IF($D30=0,0,SUMIFS('Полная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P30" s="44">
        <f ca="1">IF($D30=0,0,SUMIFS('Полная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Q30" s="44">
        <f ca="1">IF($D30=0,0,SUMIFS('Полная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R30" s="44">
        <f ca="1">IF($D30=0,0,SUMIFS('Полная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S30" s="44">
        <f ca="1">IF($D30=0,0,SUMIFS('Полная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T30" s="44">
        <f ca="1">IF($D30=0,0,SUMIFS('Полная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U30" s="44">
        <f ca="1">IF($D30=0,0,SUMIFS('Полная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V30" s="44">
        <f ca="1">IF($D30=0,0,SUMIFS('Полная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W30" s="44">
        <f ca="1">IF($D30=0,0,SUMIFS('Полная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X30" s="44">
        <f ca="1">IF($D30=0,0,SUMIFS('Полная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Y30" s="44">
        <f ca="1">IF($D30=0,0,SUMIFS('Полная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SZ30" s="44">
        <f ca="1">IF($D30=0,0,SUMIFS('Полная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A30" s="44">
        <f ca="1">IF($D30=0,0,SUMIFS('Полная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B30" s="44">
        <f ca="1">IF($D30=0,0,SUMIFS('Полная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C30" s="44">
        <f ca="1">IF($D30=0,0,SUMIFS('Полная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D30" s="44">
        <f ca="1">IF($D30=0,0,SUMIFS('Полная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E30" s="44">
        <f ca="1">IF($D30=0,0,SUMIFS('Полная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F30" s="44">
        <f ca="1">IF($D30=0,0,SUMIFS('Полная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G30" s="44">
        <f ca="1">IF($D30=0,0,SUMIFS('Полная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H30" s="44">
        <f ca="1">IF($D30=0,0,SUMIFS('Полная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I30" s="44">
        <f ca="1">IF($D30=0,0,SUMIFS('Полная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J30" s="44">
        <f ca="1">IF($D30=0,0,SUMIFS('Полная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K30" s="44">
        <f ca="1">IF($D30=0,0,SUMIFS('Полная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L30" s="44">
        <f ca="1">IF($D30=0,0,SUMIFS('Полная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M30" s="44">
        <f ca="1">IF($D30=0,0,SUMIFS('Полная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N30" s="44">
        <f ca="1">IF($D30=0,0,SUMIFS('Полная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O30" s="44">
        <f ca="1">IF($D30=0,0,SUMIFS('Полная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P30" s="44">
        <f ca="1">IF($D30=0,0,SUMIFS('Полная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Q30" s="44">
        <f ca="1">IF($D30=0,0,SUMIFS('Полная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R30" s="44">
        <f ca="1">IF($D30=0,0,SUMIFS('Полная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S30" s="44">
        <f ca="1">IF($D30=0,0,SUMIFS('Полная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T30" s="44">
        <f ca="1">IF($D30=0,0,SUMIFS('Полная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U30" s="44">
        <f ca="1">IF($D30=0,0,SUMIFS('Полная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V30" s="44">
        <f ca="1">IF($D30=0,0,SUMIFS('Полная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W30" s="44">
        <f ca="1">IF($D30=0,0,SUMIFS('Полная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X30" s="44">
        <f ca="1">IF($D30=0,0,SUMIFS('Полная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Y30" s="44">
        <f ca="1">IF($D30=0,0,SUMIFS('Полная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TZ30" s="44">
        <f ca="1">IF($D30=0,0,SUMIFS('Полная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A30" s="44">
        <f ca="1">IF($D30=0,0,SUMIFS('Полная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B30" s="44">
        <f ca="1">IF($D30=0,0,SUMIFS('Полная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C30" s="44">
        <f ca="1">IF($D30=0,0,SUMIFS('Полная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D30" s="44">
        <f ca="1">IF($D30=0,0,SUMIFS('Полная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E30" s="44">
        <f ca="1">IF($D30=0,0,SUMIFS('Полная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F30" s="44">
        <f ca="1">IF($D30=0,0,SUMIFS('Полная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G30" s="44">
        <f ca="1">IF($D30=0,0,SUMIFS('Полная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H30" s="44">
        <f ca="1">IF($D30=0,0,SUMIFS('Полная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I30" s="44">
        <f ca="1">IF($D30=0,0,SUMIFS('Полная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J30" s="44">
        <f ca="1">IF($D30=0,0,SUMIFS('Полная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K30" s="44">
        <f ca="1">IF($D30=0,0,SUMIFS('Полная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L30" s="44">
        <f ca="1">IF($D30=0,0,SUMIFS('Полная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M30" s="44">
        <f ca="1">IF($D30=0,0,SUMIFS('Полная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N30" s="44">
        <f ca="1">IF($D30=0,0,SUMIFS('Полная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O30" s="44">
        <f ca="1">IF($D30=0,0,SUMIFS('Полная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P30" s="44">
        <f ca="1">IF($D30=0,0,SUMIFS('Полная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Q30" s="44">
        <f ca="1">IF($D30=0,0,SUMIFS('Полная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R30" s="44">
        <f ca="1">IF($D30=0,0,SUMIFS('Полная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S30" s="44">
        <f ca="1">IF($D30=0,0,SUMIFS('Полная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T30" s="44">
        <f ca="1">IF($D30=0,0,SUMIFS('Полная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U30" s="44">
        <f ca="1">IF($D30=0,0,SUMIFS('Полная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V30" s="44">
        <f ca="1">IF($D30=0,0,SUMIFS('Полная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W30" s="44">
        <f ca="1">IF($D30=0,0,SUMIFS('Полная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X30" s="44">
        <f ca="1">IF($D30=0,0,SUMIFS('Полная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Y30" s="44">
        <f ca="1">IF($D30=0,0,SUMIFS('Полная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UZ30" s="44">
        <f ca="1">IF($D30=0,0,SUMIFS('Полная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A30" s="44">
        <f ca="1">IF($D30=0,0,SUMIFS('Полная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B30" s="44">
        <f ca="1">IF($D30=0,0,SUMIFS('Полная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C30" s="44">
        <f ca="1">IF($D30=0,0,SUMIFS('Полная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D30" s="44">
        <f ca="1">IF($D30=0,0,SUMIFS('Полная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E30" s="44">
        <f ca="1">IF($D30=0,0,SUMIFS('Полная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F30" s="44">
        <f ca="1">IF($D30=0,0,SUMIFS('Полная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G30" s="44">
        <f ca="1">IF($D30=0,0,SUMIFS('Полная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H30" s="44">
        <f ca="1">IF($D30=0,0,SUMIFS('Полная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I30" s="44">
        <f ca="1">IF($D30=0,0,SUMIFS('Полная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J30" s="44">
        <f ca="1">IF($D30=0,0,SUMIFS('Полная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K30" s="44">
        <f ca="1">IF($D30=0,0,SUMIFS('Полная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L30" s="44">
        <f ca="1">IF($D30=0,0,SUMIFS('Полная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M30" s="44">
        <f ca="1">IF($D30=0,0,SUMIFS('Полная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N30" s="44">
        <f ca="1">IF($D30=0,0,SUMIFS('Полная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O30" s="44">
        <f ca="1">IF($D30=0,0,SUMIFS('Полная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P30" s="44">
        <f ca="1">IF($D30=0,0,SUMIFS('Полная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Q30" s="44">
        <f ca="1">IF($D30=0,0,SUMIFS('Полная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R30" s="44">
        <f ca="1">IF($D30=0,0,SUMIFS('Полная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S30" s="44">
        <f ca="1">IF($D30=0,0,SUMIFS('Полная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T30" s="44">
        <f ca="1">IF($D30=0,0,SUMIFS('Полная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U30" s="44">
        <f ca="1">IF($D30=0,0,SUMIFS('Полная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V30" s="44">
        <f ca="1">IF($D30=0,0,SUMIFS('Полная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W30" s="44">
        <f ca="1">IF($D30=0,0,SUMIFS('Полная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X30" s="44">
        <f ca="1">IF($D30=0,0,SUMIFS('Полная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Y30" s="44">
        <f ca="1">IF($D30=0,0,SUMIFS('Полная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VZ30" s="44">
        <f ca="1">IF($D30=0,0,SUMIFS('Полная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A30" s="44">
        <f ca="1">IF($D30=0,0,SUMIFS('Полная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B30" s="44">
        <f ca="1">IF($D30=0,0,SUMIFS('Полная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C30" s="44">
        <f ca="1">IF($D30=0,0,SUMIFS('Полная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D30" s="44">
        <f ca="1">IF($D30=0,0,SUMIFS('Полная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E30" s="44">
        <f ca="1">IF($D30=0,0,SUMIFS('Полная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F30" s="44">
        <f ca="1">IF($D30=0,0,SUMIFS('Полная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G30" s="44">
        <f ca="1">IF($D30=0,0,SUMIFS('Полная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H30" s="44">
        <f ca="1">IF($D30=0,0,SUMIFS('Полная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I30" s="44">
        <f ca="1">IF($D30=0,0,SUMIFS('Полная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J30" s="44">
        <f ca="1">IF($D30=0,0,SUMIFS('Полная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K30" s="44">
        <f ca="1">IF($D30=0,0,SUMIFS('Полная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L30" s="44">
        <f ca="1">IF($D30=0,0,SUMIFS('Полная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M30" s="44">
        <f ca="1">IF($D30=0,0,SUMIFS('Полная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N30" s="44">
        <f ca="1">IF($D30=0,0,SUMIFS('Полная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O30" s="44">
        <f ca="1">IF($D30=0,0,SUMIFS('Полная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P30" s="44">
        <f ca="1">IF($D30=0,0,SUMIFS('Полная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Q30" s="44">
        <f ca="1">IF($D30=0,0,SUMIFS('Полная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R30" s="44">
        <f ca="1">IF($D30=0,0,SUMIFS('Полная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S30" s="44">
        <f ca="1">IF($D30=0,0,SUMIFS('Полная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T30" s="44">
        <f ca="1">IF($D30=0,0,SUMIFS('Полная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U30" s="44">
        <f ca="1">IF($D30=0,0,SUMIFS('Полная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V30" s="44">
        <f ca="1">IF($D30=0,0,SUMIFS('Полная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W30" s="44">
        <f ca="1">IF($D30=0,0,SUMIFS('Полная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X30" s="44">
        <f ca="1">IF($D30=0,0,SUMIFS('Полная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Y30" s="44">
        <f ca="1">IF($D30=0,0,SUMIFS('Полная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WZ30" s="44">
        <f ca="1">IF($D30=0,0,SUMIFS('Полная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A30" s="44">
        <f ca="1">IF($D30=0,0,SUMIFS('Полная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B30" s="44">
        <f ca="1">IF($D30=0,0,SUMIFS('Полная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C30" s="44">
        <f ca="1">IF($D30=0,0,SUMIFS('Полная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D30" s="44">
        <f ca="1">IF($D30=0,0,SUMIFS('Полная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E30" s="44">
        <f ca="1">IF($D30=0,0,SUMIFS('Полная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F30" s="44">
        <f ca="1">IF($D30=0,0,SUMIFS('Полная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G30" s="44">
        <f ca="1">IF($D30=0,0,SUMIFS('Полная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H30" s="44">
        <f ca="1">IF($D30=0,0,SUMIFS('Полная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I30" s="44">
        <f ca="1">IF($D30=0,0,SUMIFS('Полная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J30" s="44">
        <f ca="1">IF($D30=0,0,SUMIFS('Полная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K30" s="44">
        <f ca="1">IF($D30=0,0,SUMIFS('Полная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L30" s="44">
        <f ca="1">IF($D30=0,0,SUMIFS('Полная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M30" s="44">
        <f ca="1">IF($D30=0,0,SUMIFS('Полная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N30" s="44">
        <f ca="1">IF($D30=0,0,SUMIFS('Полная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O30" s="44">
        <f ca="1">IF($D30=0,0,SUMIFS('Полная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P30" s="48">
        <f ca="1">IF($D30=0,0,SUMIFS('Полная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Q30" s="44">
        <f ca="1">IF($D30=0,0,SUMIFS('Полная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R30" s="44">
        <f ca="1">IF($D30=0,0,SUMIFS('Полная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S30" s="44">
        <f ca="1">IF($D30=0,0,SUMIFS('Полная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T30" s="44">
        <f ca="1">IF($D30=0,0,SUMIFS('Полная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U30" s="44">
        <f ca="1">IF($D30=0,0,SUMIFS('Полная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V30" s="44">
        <f ca="1">IF($D30=0,0,SUMIFS('Полная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W30" s="44">
        <f ca="1">IF($D30=0,0,SUMIFS('Полная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X30" s="44">
        <f ca="1">IF($D30=0,0,SUMIFS('Полная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Y30" s="44">
        <f ca="1">IF($D30=0,0,SUMIFS('Полная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XZ30" s="44">
        <f ca="1">IF($D30=0,0,SUMIFS('Полная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A30" s="44">
        <f ca="1">IF($D30=0,0,SUMIFS('Полная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B30" s="44">
        <f ca="1">IF($D30=0,0,SUMIFS('Полная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C30" s="44">
        <f ca="1">IF($D30=0,0,SUMIFS('Полная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D30" s="44">
        <f ca="1">IF($D30=0,0,SUMIFS('Полная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E30" s="48">
        <f ca="1">IF($D30=0,0,SUMIFS('Полная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(Авто)'!YO"&amp;$J$26),$C30)/$D30)</f>
        <v>0</v>
      </c>
      <c r="YF30" s="49"/>
      <c r="YG30" s="6"/>
    </row>
    <row r="31" spans="1:657" ht="15" customHeight="1" x14ac:dyDescent="0.25">
      <c r="A31" s="40">
        <v>5</v>
      </c>
      <c r="B31" s="41" t="s">
        <v>743</v>
      </c>
      <c r="C31" s="42" t="s">
        <v>744</v>
      </c>
      <c r="D31" s="43">
        <f ca="1">COUNTIFS('Полная ст-ть с уч.НЗС (Авто)'!$YG$11:INDIRECT("'Полная ст-ть с уч.НЗС (Авто)'!YG"&amp;$J$26),B30,'Полная ст-ть с уч.НЗС (Авто)'!$YO$11:INDIRECT("'Полная ст-ть с уч.НЗС (Авто)'!YO"&amp;$J$26),$C31)</f>
        <v>0</v>
      </c>
      <c r="E31" s="41"/>
      <c r="F31" s="41"/>
      <c r="G31" s="41"/>
      <c r="H31" s="41"/>
      <c r="I31" s="44">
        <f ca="1">IF($D31=0,0,SUMIFS('Полная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31" s="45"/>
      <c r="K31" s="44">
        <f ca="1">IF($D31=0,0,SUMIFS('Полная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31" s="44"/>
      <c r="M31" s="44">
        <f ca="1">IF($D31=0,0,SUMIFS('Полная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31" s="44"/>
      <c r="O31" s="44">
        <f ca="1">IF($D31=0,0,SUMIFS('Полная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31" s="44"/>
      <c r="Q31" s="44">
        <f ca="1">IF($D31=0,0,SUMIFS('Полная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31" s="44">
        <f ca="1">IF($D31=0,0,SUMIFS('Полная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31" s="44">
        <f ca="1">IF($D31=0,0,SUMIFS('Полная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31" s="44">
        <f ca="1">IF($D31=0,0,SUMIFS('Полная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31" s="44">
        <f ca="1">IF($D31=0,0,SUMIFS('Полная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31" s="44">
        <f ca="1">IF($D31=0,0,SUMIFS('Полная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31" s="44">
        <f ca="1">IF($D31=0,0,SUMIFS('Полная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31" s="44">
        <f ca="1">IF($D31=0,0,SUMIFS('Полная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31" s="44">
        <f ca="1">IF($D31=0,0,SUMIFS('Полная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Z31" s="44">
        <f ca="1">IF($D31=0,0,SUMIFS('Полная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A31" s="44">
        <f ca="1">IF($D31=0,0,SUMIFS('Полная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B31" s="44">
        <f ca="1">IF($D31=0,0,SUMIFS('Полная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C31" s="44">
        <f ca="1">IF($D31=0,0,SUMIFS('Полная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D31" s="44">
        <f ca="1">IF($D31=0,0,SUMIFS('Полная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E31" s="44">
        <f ca="1">IF($D31=0,0,SUMIFS('Полная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F31" s="44">
        <f ca="1">IF($D31=0,0,SUMIFS('Полная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G31" s="44">
        <f ca="1">IF($D31=0,0,SUMIFS('Полная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H31" s="44">
        <f ca="1">IF($D31=0,0,SUMIFS('Полная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I31" s="44">
        <f ca="1">IF($D31=0,0,SUMIFS('Полная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J31" s="44">
        <f ca="1">IF($D31=0,0,SUMIFS('Полная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K31" s="44">
        <f ca="1">IF($D31=0,0,SUMIFS('Полная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L31" s="44">
        <f ca="1">IF($D31=0,0,SUMIFS('Полная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M31" s="44">
        <f ca="1">IF($D31=0,0,SUMIFS('Полная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N31" s="44">
        <f ca="1">IF($D31=0,0,SUMIFS('Полная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O31" s="44">
        <f ca="1">IF($D31=0,0,SUMIFS('Полная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P31" s="44">
        <f ca="1">IF($D31=0,0,SUMIFS('Полная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Q31" s="44">
        <f ca="1">IF($D31=0,0,SUMIFS('Полная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R31" s="46"/>
      <c r="AS31" s="46"/>
      <c r="AT31" s="47"/>
      <c r="AU31" s="47"/>
      <c r="AV31" s="47"/>
      <c r="AW31" s="47"/>
      <c r="AX31" s="44">
        <f ca="1">IF($D31=0,0,SUMIFS('Полная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Y31" s="44">
        <f ca="1">IF($D31=0,0,SUMIFS('Полная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AZ31" s="44">
        <f ca="1">IF($D31=0,0,SUMIFS('Полная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A31" s="44">
        <f ca="1">IF($D31=0,0,SUMIFS('Полная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B31" s="44">
        <f ca="1">IF($D31=0,0,SUMIFS('Полная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C31" s="44">
        <f ca="1">IF($D31=0,0,SUMIFS('Полная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D31" s="47"/>
      <c r="BE31" s="47"/>
      <c r="BF31" s="44">
        <f ca="1">IF($D31=0,0,SUMIFS('Полная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G31" s="44">
        <f ca="1">IF($D31=0,0,SUMIFS('Полная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H31" s="44">
        <f ca="1">IF($D31=0,0,SUMIFS('Полная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I31" s="44">
        <f ca="1">IF($D31=0,0,SUMIFS('Полная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J31" s="44">
        <f ca="1">IF($D31=0,0,SUMIFS('Полная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K31" s="44">
        <f ca="1">IF($D31=0,0,SUMIFS('Полная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L31" s="47"/>
      <c r="BM31" s="44">
        <f ca="1">IF($D31=0,0,SUMIFS('Полная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N31" s="47"/>
      <c r="BO31" s="44"/>
      <c r="BP31" s="44"/>
      <c r="BQ31" s="44">
        <f ca="1">IF($D31=0,0,SUMIFS('Полная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>
        <f ca="1">IF($D31=0,0,SUMIFS('Полная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L31" s="44">
        <f ca="1">IF($D31=0,0,SUMIFS('Полная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M31" s="44">
        <f ca="1">IF($D31=0,0,SUMIFS('Полная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N31" s="44">
        <f ca="1">IF($D31=0,0,SUMIFS('Полная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O31" s="44">
        <f ca="1">IF($D31=0,0,SUMIFS('Полная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P31" s="44">
        <f ca="1">IF($D31=0,0,SUMIFS('Полная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Q31" s="44">
        <f ca="1">IF($D31=0,0,SUMIFS('Полная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R31" s="44">
        <f ca="1">IF($D31=0,0,SUMIFS('Полная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S31" s="44">
        <f ca="1">IF($D31=0,0,SUMIFS('Полная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T31" s="44">
        <f ca="1">IF($D31=0,0,SUMIFS('Полная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U31" s="44">
        <f ca="1">IF($D31=0,0,SUMIFS('Полная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V31" s="44">
        <f ca="1">IF($D31=0,0,SUMIFS('Полная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W31" s="44">
        <f ca="1">IF($D31=0,0,SUMIFS('Полная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X31" s="44">
        <f ca="1">IF($D31=0,0,SUMIFS('Полная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Y31" s="44">
        <f ca="1">IF($D31=0,0,SUMIFS('Полная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CZ31" s="44">
        <f ca="1">IF($D31=0,0,SUMIFS('Полная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A31" s="44">
        <f ca="1">IF($D31=0,0,SUMIFS('Полная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B31" s="44">
        <f ca="1">IF($D31=0,0,SUMIFS('Полная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C31" s="44">
        <f ca="1">IF($D31=0,0,SUMIFS('Полная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D31" s="44"/>
      <c r="DE31" s="44">
        <f ca="1">IF($D31=0,0,SUMIFS('Полная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F31" s="44"/>
      <c r="DG31" s="44">
        <f ca="1">IF($D31=0,0,SUMIFS('Полная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H31" s="44">
        <f ca="1">IF($D31=0,0,SUMIFS('Полная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I31" s="44">
        <f ca="1">IF($D31=0,0,SUMIFS('Полная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J31" s="44">
        <f ca="1">IF($D31=0,0,SUMIFS('Полная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K31" s="44">
        <f ca="1">IF($D31=0,0,SUMIFS('Полная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L31" s="44">
        <f ca="1">IF($D31=0,0,SUMIFS('Полная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M31" s="44">
        <f ca="1">IF($D31=0,0,SUMIFS('Полная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N31" s="44">
        <f ca="1">IF($D31=0,0,SUMIFS('Полная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O31" s="44">
        <f ca="1">IF($D31=0,0,SUMIFS('Полная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P31" s="44">
        <f ca="1">IF($D31=0,0,SUMIFS('Полная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Q31" s="44">
        <f ca="1">IF($D31=0,0,SUMIFS('Полная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R31" s="44">
        <f ca="1">IF($D31=0,0,SUMIFS('Полная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S31" s="44">
        <f ca="1">IF($D31=0,0,SUMIFS('Полная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T31" s="44">
        <f ca="1">IF($D31=0,0,SUMIFS('Полная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U31" s="44">
        <f ca="1">IF($D31=0,0,SUMIFS('Полная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V31" s="44">
        <f ca="1">IF($D31=0,0,SUMIFS('Полная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W31" s="44">
        <f ca="1">IF($D31=0,0,SUMIFS('Полная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X31" s="44">
        <f ca="1">IF($D31=0,0,SUMIFS('Полная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Y31" s="44">
        <f ca="1">IF($D31=0,0,SUMIFS('Полная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DZ31" s="44">
        <f ca="1">IF($D31=0,0,SUMIFS('Полная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A31" s="44">
        <f ca="1">IF($D31=0,0,SUMIFS('Полная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B31" s="44">
        <f ca="1">IF($D31=0,0,SUMIFS('Полная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C31" s="44">
        <f ca="1">IF($D31=0,0,SUMIFS('Полная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D31" s="44">
        <f ca="1">IF($D31=0,0,SUMIFS('Полная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E31" s="44">
        <f ca="1">IF($D31=0,0,SUMIFS('Полная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F31" s="44">
        <f ca="1">IF($D31=0,0,SUMIFS('Полная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G31" s="44">
        <f ca="1">IF($D31=0,0,SUMIFS('Полная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H31" s="44">
        <f ca="1">IF($D31=0,0,SUMIFS('Полная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I31" s="44">
        <f ca="1">IF($D31=0,0,SUMIFS('Полная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J31" s="44">
        <f ca="1">IF($D31=0,0,SUMIFS('Полная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K31" s="44">
        <f ca="1">IF($D31=0,0,SUMIFS('Полная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L31" s="44">
        <f ca="1">IF($D31=0,0,SUMIFS('Полная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M31" s="44">
        <f ca="1">IF($D31=0,0,SUMIFS('Полная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N31" s="44">
        <f ca="1">IF($D31=0,0,SUMIFS('Полная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O31" s="44">
        <f ca="1">IF($D31=0,0,SUMIFS('Полная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P31" s="44">
        <f ca="1">IF($D31=0,0,SUMIFS('Полная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Q31" s="44">
        <f ca="1">IF($D31=0,0,SUMIFS('Полная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R31" s="44">
        <f ca="1">IF($D31=0,0,SUMIFS('Полная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S31" s="44">
        <f ca="1">IF($D31=0,0,SUMIFS('Полная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T31" s="44">
        <f ca="1">IF($D31=0,0,SUMIFS('Полная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U31" s="44">
        <f ca="1">IF($D31=0,0,SUMIFS('Полная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V31" s="44">
        <f ca="1">IF($D31=0,0,SUMIFS('Полная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W31" s="44">
        <f ca="1">IF($D31=0,0,SUMIFS('Полная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X31" s="44">
        <f ca="1">IF($D31=0,0,SUMIFS('Полная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Y31" s="44">
        <f ca="1">IF($D31=0,0,SUMIFS('Полная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EZ31" s="44">
        <f ca="1">IF($D31=0,0,SUMIFS('Полная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A31" s="44">
        <f ca="1">IF($D31=0,0,SUMIFS('Полная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B31" s="44">
        <f ca="1">IF($D31=0,0,SUMIFS('Полная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C31" s="44">
        <f ca="1">IF($D31=0,0,SUMIFS('Полная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D31" s="44">
        <f ca="1">IF($D31=0,0,SUMIFS('Полная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E31" s="44">
        <f ca="1">IF($D31=0,0,SUMIFS('Полная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F31" s="44">
        <f ca="1">IF($D31=0,0,SUMIFS('Полная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G31" s="44">
        <f ca="1">IF($D31=0,0,SUMIFS('Полная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H31" s="44">
        <f ca="1">IF($D31=0,0,SUMIFS('Полная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I31" s="44">
        <f ca="1">IF($D31=0,0,SUMIFS('Полная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J31" s="44">
        <f ca="1">IF($D31=0,0,SUMIFS('Полная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K31" s="44">
        <f ca="1">IF($D31=0,0,SUMIFS('Полная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L31" s="44">
        <f ca="1">IF($D31=0,0,SUMIFS('Полная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M31" s="44">
        <f ca="1">IF($D31=0,0,SUMIFS('Полная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N31" s="44">
        <f ca="1">IF($D31=0,0,SUMIFS('Полная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O31" s="44">
        <f ca="1">IF($D31=0,0,SUMIFS('Полная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P31" s="44">
        <f ca="1">IF($D31=0,0,SUMIFS('Полная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Q31" s="44">
        <f ca="1">IF($D31=0,0,SUMIFS('Полная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R31" s="44">
        <f ca="1">IF($D31=0,0,SUMIFS('Полная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S31" s="44">
        <f ca="1">IF($D31=0,0,SUMIFS('Полная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T31" s="44">
        <f ca="1">IF($D31=0,0,SUMIFS('Полная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U31" s="44">
        <f ca="1">IF($D31=0,0,SUMIFS('Полная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V31" s="44">
        <f ca="1">IF($D31=0,0,SUMIFS('Полная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W31" s="44">
        <f ca="1">IF($D31=0,0,SUMIFS('Полная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X31" s="44">
        <f ca="1">IF($D31=0,0,SUMIFS('Полная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Y31" s="44">
        <f ca="1">IF($D31=0,0,SUMIFS('Полная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FZ31" s="44">
        <f ca="1">IF($D31=0,0,SUMIFS('Полная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A31" s="44">
        <f ca="1">IF($D31=0,0,SUMIFS('Полная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B31" s="44">
        <f ca="1">IF($D31=0,0,SUMIFS('Полная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C31" s="44">
        <f ca="1">IF($D31=0,0,SUMIFS('Полная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D31" s="44">
        <f ca="1">IF($D31=0,0,SUMIFS('Полная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E31" s="44">
        <f ca="1">IF($D31=0,0,SUMIFS('Полная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F31" s="44">
        <f ca="1">IF($D31=0,0,SUMIFS('Полная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G31" s="44">
        <f ca="1">IF($D31=0,0,SUMIFS('Полная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H31" s="44">
        <f ca="1">IF($D31=0,0,SUMIFS('Полная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I31" s="44">
        <f ca="1">IF($D31=0,0,SUMIFS('Полная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J31" s="44">
        <f ca="1">IF($D31=0,0,SUMIFS('Полная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K31" s="44">
        <f ca="1">IF($D31=0,0,SUMIFS('Полная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L31" s="44">
        <f ca="1">IF($D31=0,0,SUMIFS('Полная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M31" s="44">
        <f ca="1">IF($D31=0,0,SUMIFS('Полная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N31" s="44">
        <f ca="1">IF($D31=0,0,SUMIFS('Полная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O31" s="44">
        <f ca="1">IF($D31=0,0,SUMIFS('Полная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P31" s="44">
        <f ca="1">IF($D31=0,0,SUMIFS('Полная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Q31" s="44">
        <f ca="1">IF($D31=0,0,SUMIFS('Полная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R31" s="44">
        <f ca="1">IF($D31=0,0,SUMIFS('Полная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S31" s="44">
        <f ca="1">IF($D31=0,0,SUMIFS('Полная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T31" s="44">
        <f ca="1">IF($D31=0,0,SUMIFS('Полная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U31" s="44">
        <f ca="1">IF($D31=0,0,SUMIFS('Полная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V31" s="44">
        <f ca="1">IF($D31=0,0,SUMIFS('Полная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W31" s="44">
        <f ca="1">IF($D31=0,0,SUMIFS('Полная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X31" s="44">
        <f ca="1">IF($D31=0,0,SUMIFS('Полная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Y31" s="44">
        <f ca="1">IF($D31=0,0,SUMIFS('Полная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GZ31" s="44">
        <f ca="1">IF($D31=0,0,SUMIFS('Полная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A31" s="44">
        <f ca="1">IF($D31=0,0,SUMIFS('Полная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B31" s="44">
        <f ca="1">IF($D31=0,0,SUMIFS('Полная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C31" s="44">
        <f ca="1">IF($D31=0,0,SUMIFS('Полная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D31" s="44">
        <f ca="1">IF($D31=0,0,SUMIFS('Полная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E31" s="44">
        <f ca="1">IF($D31=0,0,SUMIFS('Полная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F31" s="44">
        <f ca="1">IF($D31=0,0,SUMIFS('Полная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G31" s="44">
        <f ca="1">IF($D31=0,0,SUMIFS('Полная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H31" s="44">
        <f ca="1">IF($D31=0,0,SUMIFS('Полная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I31" s="44">
        <f ca="1">IF($D31=0,0,SUMIFS('Полная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J31" s="44">
        <f ca="1">IF($D31=0,0,SUMIFS('Полная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K31" s="44">
        <f ca="1">IF($D31=0,0,SUMIFS('Полная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L31" s="44">
        <f ca="1">IF($D31=0,0,SUMIFS('Полная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M31" s="44">
        <f ca="1">IF($D31=0,0,SUMIFS('Полная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N31" s="44">
        <f ca="1">IF($D31=0,0,SUMIFS('Полная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O31" s="44">
        <f ca="1">IF($D31=0,0,SUMIFS('Полная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P31" s="44">
        <f ca="1">IF($D31=0,0,SUMIFS('Полная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Q31" s="44">
        <f ca="1">IF($D31=0,0,SUMIFS('Полная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R31" s="44">
        <f ca="1">IF($D31=0,0,SUMIFS('Полная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S31" s="44">
        <f ca="1">IF($D31=0,0,SUMIFS('Полная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T31" s="44">
        <f ca="1">IF($D31=0,0,SUMIFS('Полная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U31" s="44">
        <f ca="1">IF($D31=0,0,SUMIFS('Полная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V31" s="44">
        <f ca="1">IF($D31=0,0,SUMIFS('Полная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W31" s="44">
        <f ca="1">IF($D31=0,0,SUMIFS('Полная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X31" s="44">
        <f ca="1">IF($D31=0,0,SUMIFS('Полная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Y31" s="44">
        <f ca="1">IF($D31=0,0,SUMIFS('Полная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HZ31" s="44">
        <f ca="1">IF($D31=0,0,SUMIFS('Полная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A31" s="44">
        <f ca="1">IF($D31=0,0,SUMIFS('Полная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B31" s="44">
        <f ca="1">IF($D31=0,0,SUMIFS('Полная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C31" s="44">
        <f ca="1">IF($D31=0,0,SUMIFS('Полная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D31" s="44">
        <f ca="1">IF($D31=0,0,SUMIFS('Полная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E31" s="44">
        <f ca="1">IF($D31=0,0,SUMIFS('Полная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F31" s="44">
        <f ca="1">IF($D31=0,0,SUMIFS('Полная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G31" s="44">
        <f ca="1">IF($D31=0,0,SUMIFS('Полная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H31" s="44">
        <f ca="1">IF($D31=0,0,SUMIFS('Полная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I31" s="44">
        <f ca="1">IF($D31=0,0,SUMIFS('Полная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J31" s="44">
        <f ca="1">IF($D31=0,0,SUMIFS('Полная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K31" s="44">
        <f ca="1">IF($D31=0,0,SUMIFS('Полная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L31" s="44">
        <f ca="1">IF($D31=0,0,SUMIFS('Полная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M31" s="44">
        <f ca="1">IF($D31=0,0,SUMIFS('Полная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N31" s="44">
        <f ca="1">IF($D31=0,0,SUMIFS('Полная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O31" s="44">
        <f ca="1">IF($D31=0,0,SUMIFS('Полная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P31" s="44">
        <f ca="1">IF($D31=0,0,SUMIFS('Полная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Q31" s="44">
        <f ca="1">IF($D31=0,0,SUMIFS('Полная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R31" s="44">
        <f ca="1">IF($D31=0,0,SUMIFS('Полная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S31" s="44">
        <f ca="1">IF($D31=0,0,SUMIFS('Полная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T31" s="44">
        <f ca="1">IF($D31=0,0,SUMIFS('Полная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U31" s="44">
        <f ca="1">IF($D31=0,0,SUMIFS('Полная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V31" s="44">
        <f ca="1">IF($D31=0,0,SUMIFS('Полная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W31" s="44">
        <f ca="1">IF($D31=0,0,SUMIFS('Полная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X31" s="44">
        <f ca="1">IF($D31=0,0,SUMIFS('Полная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Y31" s="44">
        <f ca="1">IF($D31=0,0,SUMIFS('Полная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IZ31" s="44">
        <f ca="1">IF($D31=0,0,SUMIFS('Полная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A31" s="44">
        <f ca="1">IF($D31=0,0,SUMIFS('Полная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B31" s="44">
        <f ca="1">IF($D31=0,0,SUMIFS('Полная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C31" s="44">
        <f ca="1">IF($D31=0,0,SUMIFS('Полная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D31" s="44">
        <f ca="1">IF($D31=0,0,SUMIFS('Полная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E31" s="44">
        <f ca="1">IF($D31=0,0,SUMIFS('Полная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F31" s="44">
        <f ca="1">IF($D31=0,0,SUMIFS('Полная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G31" s="44">
        <f ca="1">IF($D31=0,0,SUMIFS('Полная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H31" s="44">
        <f ca="1">IF($D31=0,0,SUMIFS('Полная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I31" s="44">
        <f ca="1">IF($D31=0,0,SUMIFS('Полная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J31" s="44">
        <f ca="1">IF($D31=0,0,SUMIFS('Полная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K31" s="44">
        <f ca="1">IF($D31=0,0,SUMIFS('Полная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L31" s="44">
        <f ca="1">IF($D31=0,0,SUMIFS('Полная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M31" s="44">
        <f ca="1">IF($D31=0,0,SUMIFS('Полная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N31" s="44">
        <f ca="1">IF($D31=0,0,SUMIFS('Полная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O31" s="44">
        <f ca="1">IF($D31=0,0,SUMIFS('Полная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P31" s="44">
        <f ca="1">IF($D31=0,0,SUMIFS('Полная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Q31" s="44">
        <f ca="1">IF($D31=0,0,SUMIFS('Полная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R31" s="44">
        <f ca="1">IF($D31=0,0,SUMIFS('Полная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S31" s="44">
        <f ca="1">IF($D31=0,0,SUMIFS('Полная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T31" s="44">
        <f ca="1">IF($D31=0,0,SUMIFS('Полная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U31" s="44">
        <f ca="1">IF($D31=0,0,SUMIFS('Полная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V31" s="44">
        <f ca="1">IF($D31=0,0,SUMIFS('Полная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W31" s="44">
        <f ca="1">IF($D31=0,0,SUMIFS('Полная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X31" s="44">
        <f ca="1">IF($D31=0,0,SUMIFS('Полная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Y31" s="44">
        <f ca="1">IF($D31=0,0,SUMIFS('Полная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JZ31" s="44">
        <f ca="1">IF($D31=0,0,SUMIFS('Полная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A31" s="44">
        <f ca="1">IF($D31=0,0,SUMIFS('Полная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B31" s="44">
        <f ca="1">IF($D31=0,0,SUMIFS('Полная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C31" s="44">
        <f ca="1">IF($D31=0,0,SUMIFS('Полная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D31" s="44">
        <f ca="1">IF($D31=0,0,SUMIFS('Полная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E31" s="44">
        <f ca="1">IF($D31=0,0,SUMIFS('Полная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F31" s="44">
        <f ca="1">IF($D31=0,0,SUMIFS('Полная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G31" s="44">
        <f ca="1">IF($D31=0,0,SUMIFS('Полная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H31" s="44">
        <f ca="1">IF($D31=0,0,SUMIFS('Полная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I31" s="44">
        <f ca="1">IF($D31=0,0,SUMIFS('Полная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J31" s="44">
        <f ca="1">IF($D31=0,0,SUMIFS('Полная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K31" s="44">
        <f ca="1">IF($D31=0,0,SUMIFS('Полная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L31" s="44">
        <f ca="1">IF($D31=0,0,SUMIFS('Полная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M31" s="44">
        <f ca="1">IF($D31=0,0,SUMIFS('Полная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N31" s="44">
        <f ca="1">IF($D31=0,0,SUMIFS('Полная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O31" s="44">
        <f ca="1">IF($D31=0,0,SUMIFS('Полная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P31" s="44">
        <f ca="1">IF($D31=0,0,SUMIFS('Полная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Q31" s="44">
        <f ca="1">IF($D31=0,0,SUMIFS('Полная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R31" s="44">
        <f ca="1">IF($D31=0,0,SUMIFS('Полная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S31" s="44">
        <f ca="1">IF($D31=0,0,SUMIFS('Полная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T31" s="44">
        <f ca="1">IF($D31=0,0,SUMIFS('Полная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U31" s="44">
        <f ca="1">IF($D31=0,0,SUMIFS('Полная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V31" s="44">
        <f ca="1">IF($D31=0,0,SUMIFS('Полная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W31" s="44">
        <f ca="1">IF($D31=0,0,SUMIFS('Полная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X31" s="44">
        <f ca="1">IF($D31=0,0,SUMIFS('Полная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Y31" s="44">
        <f ca="1">IF($D31=0,0,SUMIFS('Полная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KZ31" s="44">
        <f ca="1">IF($D31=0,0,SUMIFS('Полная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A31" s="44">
        <f ca="1">IF($D31=0,0,SUMIFS('Полная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B31" s="44">
        <f ca="1">IF($D31=0,0,SUMIFS('Полная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C31" s="44">
        <f ca="1">IF($D31=0,0,SUMIFS('Полная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D31" s="44">
        <f ca="1">IF($D31=0,0,SUMIFS('Полная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E31" s="44">
        <f ca="1">IF($D31=0,0,SUMIFS('Полная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F31" s="44">
        <f ca="1">IF($D31=0,0,SUMIFS('Полная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G31" s="44">
        <f ca="1">IF($D31=0,0,SUMIFS('Полная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H31" s="44">
        <f ca="1">IF($D31=0,0,SUMIFS('Полная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I31" s="44">
        <f ca="1">IF($D31=0,0,SUMIFS('Полная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J31" s="44">
        <f ca="1">IF($D31=0,0,SUMIFS('Полная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K31" s="44">
        <f ca="1">IF($D31=0,0,SUMIFS('Полная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L31" s="44">
        <f ca="1">IF($D31=0,0,SUMIFS('Полная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M31" s="44">
        <f ca="1">IF($D31=0,0,SUMIFS('Полная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N31" s="44">
        <f ca="1">IF($D31=0,0,SUMIFS('Полная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O31" s="44">
        <f ca="1">IF($D31=0,0,SUMIFS('Полная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P31" s="44">
        <f ca="1">IF($D31=0,0,SUMIFS('Полная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Q31" s="44">
        <f ca="1">IF($D31=0,0,SUMIFS('Полная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R31" s="44">
        <f ca="1">IF($D31=0,0,SUMIFS('Полная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S31" s="44">
        <f ca="1">IF($D31=0,0,SUMIFS('Полная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T31" s="44">
        <f ca="1">IF($D31=0,0,SUMIFS('Полная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U31" s="44">
        <f ca="1">IF($D31=0,0,SUMIFS('Полная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V31" s="44">
        <f ca="1">IF($D31=0,0,SUMIFS('Полная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W31" s="44">
        <f ca="1">IF($D31=0,0,SUMIFS('Полная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X31" s="44">
        <f ca="1">IF($D31=0,0,SUMIFS('Полная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Y31" s="44">
        <f ca="1">IF($D31=0,0,SUMIFS('Полная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LZ31" s="44">
        <f ca="1">IF($D31=0,0,SUMIFS('Полная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A31" s="44">
        <f ca="1">IF($D31=0,0,SUMIFS('Полная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B31" s="44">
        <f ca="1">IF($D31=0,0,SUMIFS('Полная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C31" s="44">
        <f ca="1">IF($D31=0,0,SUMIFS('Полная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D31" s="44">
        <f ca="1">IF($D31=0,0,SUMIFS('Полная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E31" s="44">
        <f ca="1">IF($D31=0,0,SUMIFS('Полная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F31" s="44">
        <f ca="1">IF($D31=0,0,SUMIFS('Полная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G31" s="44">
        <f ca="1">IF($D31=0,0,SUMIFS('Полная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H31" s="44">
        <f ca="1">IF($D31=0,0,SUMIFS('Полная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I31" s="44">
        <f ca="1">IF($D31=0,0,SUMIFS('Полная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J31" s="44">
        <f ca="1">IF($D31=0,0,SUMIFS('Полная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K31" s="44">
        <f ca="1">IF($D31=0,0,SUMIFS('Полная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L31" s="44">
        <f ca="1">IF($D31=0,0,SUMIFS('Полная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M31" s="44">
        <f ca="1">IF($D31=0,0,SUMIFS('Полная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N31" s="44">
        <f ca="1">IF($D31=0,0,SUMIFS('Полная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O31" s="44">
        <f ca="1">IF($D31=0,0,SUMIFS('Полная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P31" s="44">
        <f ca="1">IF($D31=0,0,SUMIFS('Полная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Q31" s="44">
        <f ca="1">IF($D31=0,0,SUMIFS('Полная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R31" s="44">
        <f ca="1">IF($D31=0,0,SUMIFS('Полная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S31" s="44">
        <f ca="1">IF($D31=0,0,SUMIFS('Полная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T31" s="44">
        <f ca="1">IF($D31=0,0,SUMIFS('Полная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U31" s="44">
        <f ca="1">IF($D31=0,0,SUMIFS('Полная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V31" s="44">
        <f ca="1">IF($D31=0,0,SUMIFS('Полная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W31" s="44">
        <f ca="1">IF($D31=0,0,SUMIFS('Полная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X31" s="44">
        <f ca="1">IF($D31=0,0,SUMIFS('Полная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Y31" s="44">
        <f ca="1">IF($D31=0,0,SUMIFS('Полная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MZ31" s="44">
        <f ca="1">IF($D31=0,0,SUMIFS('Полная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A31" s="44">
        <f ca="1">IF($D31=0,0,SUMIFS('Полная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B31" s="44">
        <f ca="1">IF($D31=0,0,SUMIFS('Полная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C31" s="44">
        <f ca="1">IF($D31=0,0,SUMIFS('Полная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D31" s="44">
        <f ca="1">IF($D31=0,0,SUMIFS('Полная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E31" s="44">
        <f ca="1">IF($D31=0,0,SUMIFS('Полная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F31" s="44">
        <f ca="1">IF($D31=0,0,SUMIFS('Полная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G31" s="44">
        <f ca="1">IF($D31=0,0,SUMIFS('Полная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H31" s="44">
        <f ca="1">IF($D31=0,0,SUMIFS('Полная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I31" s="44">
        <f ca="1">IF($D31=0,0,SUMIFS('Полная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J31" s="44">
        <f ca="1">IF($D31=0,0,SUMIFS('Полная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K31" s="44">
        <f ca="1">IF($D31=0,0,SUMIFS('Полная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L31" s="44">
        <f ca="1">IF($D31=0,0,SUMIFS('Полная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M31" s="44">
        <f ca="1">IF($D31=0,0,SUMIFS('Полная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N31" s="44">
        <f ca="1">IF($D31=0,0,SUMIFS('Полная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O31" s="44">
        <f ca="1">IF($D31=0,0,SUMIFS('Полная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P31" s="44">
        <f ca="1">IF($D31=0,0,SUMIFS('Полная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Q31" s="44">
        <f ca="1">IF($D31=0,0,SUMIFS('Полная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R31" s="44">
        <f ca="1">IF($D31=0,0,SUMIFS('Полная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S31" s="44">
        <f ca="1">IF($D31=0,0,SUMIFS('Полная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T31" s="44">
        <f ca="1">IF($D31=0,0,SUMIFS('Полная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U31" s="44">
        <f ca="1">IF($D31=0,0,SUMIFS('Полная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V31" s="44">
        <f ca="1">IF($D31=0,0,SUMIFS('Полная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W31" s="44">
        <f ca="1">IF($D31=0,0,SUMIFS('Полная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X31" s="44">
        <f ca="1">IF($D31=0,0,SUMIFS('Полная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Y31" s="44">
        <f ca="1">IF($D31=0,0,SUMIFS('Полная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NZ31" s="44">
        <f ca="1">IF($D31=0,0,SUMIFS('Полная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A31" s="44">
        <f ca="1">IF($D31=0,0,SUMIFS('Полная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B31" s="44">
        <f ca="1">IF($D31=0,0,SUMIFS('Полная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C31" s="44">
        <f ca="1">IF($D31=0,0,SUMIFS('Полная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D31" s="44">
        <f ca="1">IF($D31=0,0,SUMIFS('Полная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E31" s="44">
        <f ca="1">IF($D31=0,0,SUMIFS('Полная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F31" s="44">
        <f ca="1">IF($D31=0,0,SUMIFS('Полная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G31" s="44">
        <f ca="1">IF($D31=0,0,SUMIFS('Полная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H31" s="44">
        <f ca="1">IF($D31=0,0,SUMIFS('Полная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I31" s="44">
        <f ca="1">IF($D31=0,0,SUMIFS('Полная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J31" s="44">
        <f ca="1">IF($D31=0,0,SUMIFS('Полная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K31" s="44">
        <f ca="1">IF($D31=0,0,SUMIFS('Полная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L31" s="44">
        <f ca="1">IF($D31=0,0,SUMIFS('Полная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M31" s="44">
        <f ca="1">IF($D31=0,0,SUMIFS('Полная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N31" s="44">
        <f ca="1">IF($D31=0,0,SUMIFS('Полная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O31" s="44">
        <f ca="1">IF($D31=0,0,SUMIFS('Полная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P31" s="44">
        <f ca="1">IF($D31=0,0,SUMIFS('Полная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Q31" s="44">
        <f ca="1">IF($D31=0,0,SUMIFS('Полная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R31" s="44">
        <f ca="1">IF($D31=0,0,SUMIFS('Полная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S31" s="44">
        <f ca="1">IF($D31=0,0,SUMIFS('Полная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T31" s="44">
        <f ca="1">IF($D31=0,0,SUMIFS('Полная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U31" s="44">
        <f ca="1">IF($D31=0,0,SUMIFS('Полная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V31" s="44">
        <f ca="1">IF($D31=0,0,SUMIFS('Полная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W31" s="44">
        <f ca="1">IF($D31=0,0,SUMIFS('Полная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X31" s="44">
        <f ca="1">IF($D31=0,0,SUMIFS('Полная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Y31" s="44">
        <f ca="1">IF($D31=0,0,SUMIFS('Полная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OZ31" s="44">
        <f ca="1">IF($D31=0,0,SUMIFS('Полная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A31" s="44">
        <f ca="1">IF($D31=0,0,SUMIFS('Полная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B31" s="44">
        <f ca="1">IF($D31=0,0,SUMIFS('Полная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C31" s="44">
        <f ca="1">IF($D31=0,0,SUMIFS('Полная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D31" s="44">
        <f ca="1">IF($D31=0,0,SUMIFS('Полная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E31" s="44">
        <f ca="1">IF($D31=0,0,SUMIFS('Полная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F31" s="44">
        <f ca="1">IF($D31=0,0,SUMIFS('Полная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G31" s="44">
        <f ca="1">IF($D31=0,0,SUMIFS('Полная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H31" s="44">
        <f ca="1">IF($D31=0,0,SUMIFS('Полная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I31" s="44">
        <f ca="1">IF($D31=0,0,SUMIFS('Полная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J31" s="44">
        <f ca="1">IF($D31=0,0,SUMIFS('Полная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K31" s="44">
        <f ca="1">IF($D31=0,0,SUMIFS('Полная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L31" s="44">
        <f ca="1">IF($D31=0,0,SUMIFS('Полная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M31" s="44">
        <f ca="1">IF($D31=0,0,SUMIFS('Полная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N31" s="44">
        <f ca="1">IF($D31=0,0,SUMIFS('Полная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O31" s="44">
        <f ca="1">IF($D31=0,0,SUMIFS('Полная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P31" s="44">
        <f ca="1">IF($D31=0,0,SUMIFS('Полная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Q31" s="44">
        <f ca="1">IF($D31=0,0,SUMIFS('Полная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R31" s="44">
        <f ca="1">IF($D31=0,0,SUMIFS('Полная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S31" s="44">
        <f ca="1">IF($D31=0,0,SUMIFS('Полная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T31" s="44">
        <f ca="1">IF($D31=0,0,SUMIFS('Полная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U31" s="44">
        <f ca="1">IF($D31=0,0,SUMIFS('Полная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V31" s="44">
        <f ca="1">IF($D31=0,0,SUMIFS('Полная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W31" s="44">
        <f ca="1">IF($D31=0,0,SUMIFS('Полная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X31" s="44">
        <f ca="1">IF($D31=0,0,SUMIFS('Полная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Y31" s="44">
        <f ca="1">IF($D31=0,0,SUMIFS('Полная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PZ31" s="44">
        <f ca="1">IF($D31=0,0,SUMIFS('Полная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A31" s="44">
        <f ca="1">IF($D31=0,0,SUMIFS('Полная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B31" s="44">
        <f ca="1">IF($D31=0,0,SUMIFS('Полная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C31" s="44">
        <f ca="1">IF($D31=0,0,SUMIFS('Полная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D31" s="44">
        <f ca="1">IF($D31=0,0,SUMIFS('Полная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E31" s="44">
        <f ca="1">IF($D31=0,0,SUMIFS('Полная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F31" s="44">
        <f ca="1">IF($D31=0,0,SUMIFS('Полная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G31" s="44">
        <f ca="1">IF($D31=0,0,SUMIFS('Полная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H31" s="44">
        <f ca="1">IF($D31=0,0,SUMIFS('Полная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I31" s="44">
        <f ca="1">IF($D31=0,0,SUMIFS('Полная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J31" s="44">
        <f ca="1">IF($D31=0,0,SUMIFS('Полная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K31" s="44">
        <f ca="1">IF($D31=0,0,SUMIFS('Полная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L31" s="44">
        <f ca="1">IF($D31=0,0,SUMIFS('Полная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M31" s="44">
        <f ca="1">IF($D31=0,0,SUMIFS('Полная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N31" s="44">
        <f ca="1">IF($D31=0,0,SUMIFS('Полная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O31" s="44">
        <f ca="1">IF($D31=0,0,SUMIFS('Полная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P31" s="44">
        <f ca="1">IF($D31=0,0,SUMIFS('Полная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Q31" s="44">
        <f ca="1">IF($D31=0,0,SUMIFS('Полная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R31" s="44">
        <f ca="1">IF($D31=0,0,SUMIFS('Полная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S31" s="44">
        <f ca="1">IF($D31=0,0,SUMIFS('Полная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T31" s="44">
        <f ca="1">IF($D31=0,0,SUMIFS('Полная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U31" s="44">
        <f ca="1">IF($D31=0,0,SUMIFS('Полная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V31" s="44">
        <f ca="1">IF($D31=0,0,SUMIFS('Полная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W31" s="44">
        <f ca="1">IF($D31=0,0,SUMIFS('Полная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X31" s="44">
        <f ca="1">IF($D31=0,0,SUMIFS('Полная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Y31" s="44">
        <f ca="1">IF($D31=0,0,SUMIFS('Полная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QZ31" s="44">
        <f ca="1">IF($D31=0,0,SUMIFS('Полная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A31" s="44">
        <f ca="1">IF($D31=0,0,SUMIFS('Полная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B31" s="44">
        <f ca="1">IF($D31=0,0,SUMIFS('Полная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C31" s="44">
        <f ca="1">IF($D31=0,0,SUMIFS('Полная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D31" s="44">
        <f ca="1">IF($D31=0,0,SUMIFS('Полная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E31" s="44">
        <f ca="1">IF($D31=0,0,SUMIFS('Полная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F31" s="44">
        <f ca="1">IF($D31=0,0,SUMIFS('Полная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G31" s="44">
        <f ca="1">IF($D31=0,0,SUMIFS('Полная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H31" s="44">
        <f ca="1">IF($D31=0,0,SUMIFS('Полная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I31" s="44">
        <f ca="1">IF($D31=0,0,SUMIFS('Полная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J31" s="44">
        <f ca="1">IF($D31=0,0,SUMIFS('Полная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K31" s="44">
        <f ca="1">IF($D31=0,0,SUMIFS('Полная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L31" s="44">
        <f ca="1">IF($D31=0,0,SUMIFS('Полная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M31" s="44">
        <f ca="1">IF($D31=0,0,SUMIFS('Полная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N31" s="44">
        <f ca="1">IF($D31=0,0,SUMIFS('Полная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O31" s="44">
        <f ca="1">IF($D31=0,0,SUMIFS('Полная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P31" s="44">
        <f ca="1">IF($D31=0,0,SUMIFS('Полная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Q31" s="44">
        <f ca="1">IF($D31=0,0,SUMIFS('Полная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R31" s="44">
        <f ca="1">IF($D31=0,0,SUMIFS('Полная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S31" s="44">
        <f ca="1">IF($D31=0,0,SUMIFS('Полная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T31" s="44">
        <f ca="1">IF($D31=0,0,SUMIFS('Полная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U31" s="44">
        <f ca="1">IF($D31=0,0,SUMIFS('Полная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V31" s="44">
        <f ca="1">IF($D31=0,0,SUMIFS('Полная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W31" s="44">
        <f ca="1">IF($D31=0,0,SUMIFS('Полная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X31" s="44">
        <f ca="1">IF($D31=0,0,SUMIFS('Полная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Y31" s="44">
        <f ca="1">IF($D31=0,0,SUMIFS('Полная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RZ31" s="44">
        <f ca="1">IF($D31=0,0,SUMIFS('Полная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A31" s="44">
        <f ca="1">IF($D31=0,0,SUMIFS('Полная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B31" s="44">
        <f ca="1">IF($D31=0,0,SUMIFS('Полная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C31" s="44">
        <f ca="1">IF($D31=0,0,SUMIFS('Полная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D31" s="44">
        <f ca="1">IF($D31=0,0,SUMIFS('Полная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E31" s="44">
        <f ca="1">IF($D31=0,0,SUMIFS('Полная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F31" s="44">
        <f ca="1">IF($D31=0,0,SUMIFS('Полная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G31" s="44">
        <f ca="1">IF($D31=0,0,SUMIFS('Полная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H31" s="44">
        <f ca="1">IF($D31=0,0,SUMIFS('Полная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I31" s="44">
        <f ca="1">IF($D31=0,0,SUMIFS('Полная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J31" s="44">
        <f ca="1">IF($D31=0,0,SUMIFS('Полная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K31" s="44">
        <f ca="1">IF($D31=0,0,SUMIFS('Полная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L31" s="44">
        <f ca="1">IF($D31=0,0,SUMIFS('Полная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M31" s="44">
        <f ca="1">IF($D31=0,0,SUMIFS('Полная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N31" s="44">
        <f ca="1">IF($D31=0,0,SUMIFS('Полная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O31" s="44">
        <f ca="1">IF($D31=0,0,SUMIFS('Полная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P31" s="44">
        <f ca="1">IF($D31=0,0,SUMIFS('Полная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Q31" s="44">
        <f ca="1">IF($D31=0,0,SUMIFS('Полная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R31" s="44">
        <f ca="1">IF($D31=0,0,SUMIFS('Полная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S31" s="44">
        <f ca="1">IF($D31=0,0,SUMIFS('Полная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T31" s="44">
        <f ca="1">IF($D31=0,0,SUMIFS('Полная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U31" s="44">
        <f ca="1">IF($D31=0,0,SUMIFS('Полная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V31" s="44">
        <f ca="1">IF($D31=0,0,SUMIFS('Полная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W31" s="44">
        <f ca="1">IF($D31=0,0,SUMIFS('Полная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X31" s="44">
        <f ca="1">IF($D31=0,0,SUMIFS('Полная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Y31" s="44">
        <f ca="1">IF($D31=0,0,SUMIFS('Полная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SZ31" s="44">
        <f ca="1">IF($D31=0,0,SUMIFS('Полная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A31" s="44">
        <f ca="1">IF($D31=0,0,SUMIFS('Полная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B31" s="44">
        <f ca="1">IF($D31=0,0,SUMIFS('Полная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C31" s="44">
        <f ca="1">IF($D31=0,0,SUMIFS('Полная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D31" s="44">
        <f ca="1">IF($D31=0,0,SUMIFS('Полная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E31" s="44">
        <f ca="1">IF($D31=0,0,SUMIFS('Полная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F31" s="44">
        <f ca="1">IF($D31=0,0,SUMIFS('Полная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G31" s="44">
        <f ca="1">IF($D31=0,0,SUMIFS('Полная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H31" s="44">
        <f ca="1">IF($D31=0,0,SUMIFS('Полная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I31" s="44">
        <f ca="1">IF($D31=0,0,SUMIFS('Полная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J31" s="44">
        <f ca="1">IF($D31=0,0,SUMIFS('Полная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K31" s="44">
        <f ca="1">IF($D31=0,0,SUMIFS('Полная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L31" s="44">
        <f ca="1">IF($D31=0,0,SUMIFS('Полная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M31" s="44">
        <f ca="1">IF($D31=0,0,SUMIFS('Полная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N31" s="44">
        <f ca="1">IF($D31=0,0,SUMIFS('Полная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O31" s="44">
        <f ca="1">IF($D31=0,0,SUMIFS('Полная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P31" s="44">
        <f ca="1">IF($D31=0,0,SUMIFS('Полная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Q31" s="44">
        <f ca="1">IF($D31=0,0,SUMIFS('Полная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R31" s="44">
        <f ca="1">IF($D31=0,0,SUMIFS('Полная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S31" s="44">
        <f ca="1">IF($D31=0,0,SUMIFS('Полная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T31" s="44">
        <f ca="1">IF($D31=0,0,SUMIFS('Полная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U31" s="44">
        <f ca="1">IF($D31=0,0,SUMIFS('Полная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V31" s="44">
        <f ca="1">IF($D31=0,0,SUMIFS('Полная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W31" s="44">
        <f ca="1">IF($D31=0,0,SUMIFS('Полная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X31" s="44">
        <f ca="1">IF($D31=0,0,SUMIFS('Полная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Y31" s="44">
        <f ca="1">IF($D31=0,0,SUMIFS('Полная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TZ31" s="44">
        <f ca="1">IF($D31=0,0,SUMIFS('Полная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A31" s="44">
        <f ca="1">IF($D31=0,0,SUMIFS('Полная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B31" s="44">
        <f ca="1">IF($D31=0,0,SUMIFS('Полная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C31" s="44">
        <f ca="1">IF($D31=0,0,SUMIFS('Полная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D31" s="44">
        <f ca="1">IF($D31=0,0,SUMIFS('Полная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E31" s="44">
        <f ca="1">IF($D31=0,0,SUMIFS('Полная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F31" s="44">
        <f ca="1">IF($D31=0,0,SUMIFS('Полная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G31" s="44">
        <f ca="1">IF($D31=0,0,SUMIFS('Полная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H31" s="44">
        <f ca="1">IF($D31=0,0,SUMIFS('Полная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I31" s="44">
        <f ca="1">IF($D31=0,0,SUMIFS('Полная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J31" s="44">
        <f ca="1">IF($D31=0,0,SUMIFS('Полная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K31" s="44">
        <f ca="1">IF($D31=0,0,SUMIFS('Полная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L31" s="44">
        <f ca="1">IF($D31=0,0,SUMIFS('Полная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M31" s="44">
        <f ca="1">IF($D31=0,0,SUMIFS('Полная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N31" s="44">
        <f ca="1">IF($D31=0,0,SUMIFS('Полная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O31" s="44">
        <f ca="1">IF($D31=0,0,SUMIFS('Полная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P31" s="44">
        <f ca="1">IF($D31=0,0,SUMIFS('Полная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Q31" s="44">
        <f ca="1">IF($D31=0,0,SUMIFS('Полная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R31" s="44">
        <f ca="1">IF($D31=0,0,SUMIFS('Полная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S31" s="44">
        <f ca="1">IF($D31=0,0,SUMIFS('Полная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T31" s="44">
        <f ca="1">IF($D31=0,0,SUMIFS('Полная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U31" s="44">
        <f ca="1">IF($D31=0,0,SUMIFS('Полная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V31" s="44">
        <f ca="1">IF($D31=0,0,SUMIFS('Полная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W31" s="44">
        <f ca="1">IF($D31=0,0,SUMIFS('Полная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X31" s="44">
        <f ca="1">IF($D31=0,0,SUMIFS('Полная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Y31" s="44">
        <f ca="1">IF($D31=0,0,SUMIFS('Полная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UZ31" s="44">
        <f ca="1">IF($D31=0,0,SUMIFS('Полная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A31" s="44">
        <f ca="1">IF($D31=0,0,SUMIFS('Полная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B31" s="44">
        <f ca="1">IF($D31=0,0,SUMIFS('Полная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C31" s="44">
        <f ca="1">IF($D31=0,0,SUMIFS('Полная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D31" s="44">
        <f ca="1">IF($D31=0,0,SUMIFS('Полная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E31" s="44">
        <f ca="1">IF($D31=0,0,SUMIFS('Полная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F31" s="44">
        <f ca="1">IF($D31=0,0,SUMIFS('Полная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G31" s="44">
        <f ca="1">IF($D31=0,0,SUMIFS('Полная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H31" s="44">
        <f ca="1">IF($D31=0,0,SUMIFS('Полная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I31" s="44">
        <f ca="1">IF($D31=0,0,SUMIFS('Полная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J31" s="44">
        <f ca="1">IF($D31=0,0,SUMIFS('Полная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K31" s="44">
        <f ca="1">IF($D31=0,0,SUMIFS('Полная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L31" s="44">
        <f ca="1">IF($D31=0,0,SUMIFS('Полная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M31" s="44">
        <f ca="1">IF($D31=0,0,SUMIFS('Полная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N31" s="44">
        <f ca="1">IF($D31=0,0,SUMIFS('Полная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O31" s="44">
        <f ca="1">IF($D31=0,0,SUMIFS('Полная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P31" s="44">
        <f ca="1">IF($D31=0,0,SUMIFS('Полная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Q31" s="44">
        <f ca="1">IF($D31=0,0,SUMIFS('Полная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R31" s="44">
        <f ca="1">IF($D31=0,0,SUMIFS('Полная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S31" s="44">
        <f ca="1">IF($D31=0,0,SUMIFS('Полная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T31" s="44">
        <f ca="1">IF($D31=0,0,SUMIFS('Полная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U31" s="44">
        <f ca="1">IF($D31=0,0,SUMIFS('Полная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V31" s="44">
        <f ca="1">IF($D31=0,0,SUMIFS('Полная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W31" s="44">
        <f ca="1">IF($D31=0,0,SUMIFS('Полная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X31" s="44">
        <f ca="1">IF($D31=0,0,SUMIFS('Полная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Y31" s="44">
        <f ca="1">IF($D31=0,0,SUMIFS('Полная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VZ31" s="44">
        <f ca="1">IF($D31=0,0,SUMIFS('Полная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A31" s="44">
        <f ca="1">IF($D31=0,0,SUMIFS('Полная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B31" s="44">
        <f ca="1">IF($D31=0,0,SUMIFS('Полная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C31" s="44">
        <f ca="1">IF($D31=0,0,SUMIFS('Полная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D31" s="44">
        <f ca="1">IF($D31=0,0,SUMIFS('Полная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E31" s="44">
        <f ca="1">IF($D31=0,0,SUMIFS('Полная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F31" s="44">
        <f ca="1">IF($D31=0,0,SUMIFS('Полная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G31" s="44">
        <f ca="1">IF($D31=0,0,SUMIFS('Полная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H31" s="44">
        <f ca="1">IF($D31=0,0,SUMIFS('Полная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I31" s="44">
        <f ca="1">IF($D31=0,0,SUMIFS('Полная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J31" s="44">
        <f ca="1">IF($D31=0,0,SUMIFS('Полная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K31" s="44">
        <f ca="1">IF($D31=0,0,SUMIFS('Полная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L31" s="44">
        <f ca="1">IF($D31=0,0,SUMIFS('Полная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M31" s="44">
        <f ca="1">IF($D31=0,0,SUMIFS('Полная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N31" s="44">
        <f ca="1">IF($D31=0,0,SUMIFS('Полная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O31" s="44">
        <f ca="1">IF($D31=0,0,SUMIFS('Полная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P31" s="44">
        <f ca="1">IF($D31=0,0,SUMIFS('Полная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Q31" s="44">
        <f ca="1">IF($D31=0,0,SUMIFS('Полная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R31" s="44">
        <f ca="1">IF($D31=0,0,SUMIFS('Полная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S31" s="44">
        <f ca="1">IF($D31=0,0,SUMIFS('Полная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T31" s="44">
        <f ca="1">IF($D31=0,0,SUMIFS('Полная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U31" s="44">
        <f ca="1">IF($D31=0,0,SUMIFS('Полная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V31" s="44">
        <f ca="1">IF($D31=0,0,SUMIFS('Полная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W31" s="44">
        <f ca="1">IF($D31=0,0,SUMIFS('Полная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X31" s="44">
        <f ca="1">IF($D31=0,0,SUMIFS('Полная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Y31" s="44">
        <f ca="1">IF($D31=0,0,SUMIFS('Полная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WZ31" s="44">
        <f ca="1">IF($D31=0,0,SUMIFS('Полная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A31" s="44">
        <f ca="1">IF($D31=0,0,SUMIFS('Полная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B31" s="44">
        <f ca="1">IF($D31=0,0,SUMIFS('Полная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C31" s="44">
        <f ca="1">IF($D31=0,0,SUMIFS('Полная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D31" s="44">
        <f ca="1">IF($D31=0,0,SUMIFS('Полная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E31" s="44">
        <f ca="1">IF($D31=0,0,SUMIFS('Полная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F31" s="44">
        <f ca="1">IF($D31=0,0,SUMIFS('Полная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G31" s="44">
        <f ca="1">IF($D31=0,0,SUMIFS('Полная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H31" s="44">
        <f ca="1">IF($D31=0,0,SUMIFS('Полная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I31" s="44">
        <f ca="1">IF($D31=0,0,SUMIFS('Полная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J31" s="44">
        <f ca="1">IF($D31=0,0,SUMIFS('Полная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K31" s="44">
        <f ca="1">IF($D31=0,0,SUMIFS('Полная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L31" s="44">
        <f ca="1">IF($D31=0,0,SUMIFS('Полная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M31" s="44">
        <f ca="1">IF($D31=0,0,SUMIFS('Полная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N31" s="44">
        <f ca="1">IF($D31=0,0,SUMIFS('Полная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O31" s="44">
        <f ca="1">IF($D31=0,0,SUMIFS('Полная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P31" s="48">
        <f ca="1">IF($D31=0,0,SUMIFS('Полная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Q31" s="44">
        <f ca="1">IF($D31=0,0,SUMIFS('Полная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R31" s="44">
        <f ca="1">IF($D31=0,0,SUMIFS('Полная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S31" s="44">
        <f ca="1">IF($D31=0,0,SUMIFS('Полная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T31" s="44">
        <f ca="1">IF($D31=0,0,SUMIFS('Полная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U31" s="44">
        <f ca="1">IF($D31=0,0,SUMIFS('Полная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V31" s="44">
        <f ca="1">IF($D31=0,0,SUMIFS('Полная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W31" s="44">
        <f ca="1">IF($D31=0,0,SUMIFS('Полная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X31" s="44">
        <f ca="1">IF($D31=0,0,SUMIFS('Полная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Y31" s="44">
        <f ca="1">IF($D31=0,0,SUMIFS('Полная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XZ31" s="44">
        <f ca="1">IF($D31=0,0,SUMIFS('Полная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A31" s="44">
        <f ca="1">IF($D31=0,0,SUMIFS('Полная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B31" s="44">
        <f ca="1">IF($D31=0,0,SUMIFS('Полная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C31" s="44">
        <f ca="1">IF($D31=0,0,SUMIFS('Полная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D31" s="44">
        <f ca="1">IF($D31=0,0,SUMIFS('Полная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E31" s="48">
        <f ca="1">IF($D31=0,0,SUMIFS('Полная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(Авто)'!YO"&amp;$J$26),$C31)/$D31)</f>
        <v>0</v>
      </c>
      <c r="YF31" s="49"/>
      <c r="YG31" s="6"/>
    </row>
    <row r="32" spans="1:657" ht="15" customHeight="1" x14ac:dyDescent="0.25">
      <c r="A32" s="40">
        <v>6</v>
      </c>
      <c r="B32" s="41" t="s">
        <v>745</v>
      </c>
      <c r="C32" s="42" t="s">
        <v>746</v>
      </c>
      <c r="D32" s="43">
        <f ca="1">COUNTIFS('Полная ст-ть с уч.НЗС (Авто)'!$YG$11:INDIRECT("'Полная ст-ть с уч.НЗС (Авто)'!YG"&amp;$J$26),B31,'Полная ст-ть с уч.НЗС (Авто)'!$YO$11:INDIRECT("'Полная ст-ть с уч.НЗС (Авто)'!YO"&amp;$J$26),$C32)</f>
        <v>0</v>
      </c>
      <c r="E32" s="41"/>
      <c r="F32" s="41"/>
      <c r="G32" s="41"/>
      <c r="H32" s="41"/>
      <c r="I32" s="44">
        <f ca="1">IF($D32=0,0,SUMIFS('Полная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32" s="45"/>
      <c r="K32" s="44">
        <f ca="1">IF($D32=0,0,SUMIFS('Полная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32" s="44"/>
      <c r="M32" s="44">
        <f ca="1">IF($D32=0,0,SUMIFS('Полная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32" s="44"/>
      <c r="O32" s="44">
        <f ca="1">IF($D32=0,0,SUMIFS('Полная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32" s="44"/>
      <c r="Q32" s="44">
        <f ca="1">IF($D32=0,0,SUMIFS('Полная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32" s="44">
        <f ca="1">IF($D32=0,0,SUMIFS('Полная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32" s="44">
        <f ca="1">IF($D32=0,0,SUMIFS('Полная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32" s="44">
        <f ca="1">IF($D32=0,0,SUMIFS('Полная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32" s="44">
        <f ca="1">IF($D32=0,0,SUMIFS('Полная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32" s="44">
        <f ca="1">IF($D32=0,0,SUMIFS('Полная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32" s="44">
        <f ca="1">IF($D32=0,0,SUMIFS('Полная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32" s="44">
        <f ca="1">IF($D32=0,0,SUMIFS('Полная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32" s="44">
        <f ca="1">IF($D32=0,0,SUMIFS('Полная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Z32" s="44">
        <f ca="1">IF($D32=0,0,SUMIFS('Полная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A32" s="44">
        <f ca="1">IF($D32=0,0,SUMIFS('Полная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B32" s="44">
        <f ca="1">IF($D32=0,0,SUMIFS('Полная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C32" s="44">
        <f ca="1">IF($D32=0,0,SUMIFS('Полная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D32" s="44">
        <f ca="1">IF($D32=0,0,SUMIFS('Полная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E32" s="44">
        <f ca="1">IF($D32=0,0,SUMIFS('Полная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F32" s="44">
        <f ca="1">IF($D32=0,0,SUMIFS('Полная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G32" s="44">
        <f ca="1">IF($D32=0,0,SUMIFS('Полная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H32" s="44">
        <f ca="1">IF($D32=0,0,SUMIFS('Полная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I32" s="44">
        <f ca="1">IF($D32=0,0,SUMIFS('Полная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J32" s="44">
        <f ca="1">IF($D32=0,0,SUMIFS('Полная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K32" s="44">
        <f ca="1">IF($D32=0,0,SUMIFS('Полная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L32" s="44">
        <f ca="1">IF($D32=0,0,SUMIFS('Полная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M32" s="44">
        <f ca="1">IF($D32=0,0,SUMIFS('Полная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N32" s="44">
        <f ca="1">IF($D32=0,0,SUMIFS('Полная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O32" s="44">
        <f ca="1">IF($D32=0,0,SUMIFS('Полная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P32" s="44">
        <f ca="1">IF($D32=0,0,SUMIFS('Полная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Q32" s="44">
        <f ca="1">IF($D32=0,0,SUMIFS('Полная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R32" s="46"/>
      <c r="AS32" s="46"/>
      <c r="AT32" s="47"/>
      <c r="AU32" s="47"/>
      <c r="AV32" s="47"/>
      <c r="AW32" s="47"/>
      <c r="AX32" s="44">
        <f ca="1">IF($D32=0,0,SUMIFS('Полная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Y32" s="44">
        <f ca="1">IF($D32=0,0,SUMIFS('Полная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AZ32" s="44">
        <f ca="1">IF($D32=0,0,SUMIFS('Полная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A32" s="44">
        <f ca="1">IF($D32=0,0,SUMIFS('Полная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B32" s="44">
        <f ca="1">IF($D32=0,0,SUMIFS('Полная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C32" s="44">
        <f ca="1">IF($D32=0,0,SUMIFS('Полная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D32" s="47"/>
      <c r="BE32" s="47"/>
      <c r="BF32" s="44">
        <f ca="1">IF($D32=0,0,SUMIFS('Полная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G32" s="44">
        <f ca="1">IF($D32=0,0,SUMIFS('Полная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H32" s="44">
        <f ca="1">IF($D32=0,0,SUMIFS('Полная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I32" s="44">
        <f ca="1">IF($D32=0,0,SUMIFS('Полная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J32" s="44">
        <f ca="1">IF($D32=0,0,SUMIFS('Полная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K32" s="44">
        <f ca="1">IF($D32=0,0,SUMIFS('Полная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L32" s="47"/>
      <c r="BM32" s="44">
        <f ca="1">IF($D32=0,0,SUMIFS('Полная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N32" s="47"/>
      <c r="BO32" s="44"/>
      <c r="BP32" s="44"/>
      <c r="BQ32" s="44">
        <f ca="1">IF($D32=0,0,SUMIFS('Полная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>
        <f ca="1">IF($D32=0,0,SUMIFS('Полная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L32" s="44">
        <f ca="1">IF($D32=0,0,SUMIFS('Полная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M32" s="44">
        <f ca="1">IF($D32=0,0,SUMIFS('Полная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N32" s="44">
        <f ca="1">IF($D32=0,0,SUMIFS('Полная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O32" s="44">
        <f ca="1">IF($D32=0,0,SUMIFS('Полная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P32" s="44">
        <f ca="1">IF($D32=0,0,SUMIFS('Полная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Q32" s="44">
        <f ca="1">IF($D32=0,0,SUMIFS('Полная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R32" s="44">
        <f ca="1">IF($D32=0,0,SUMIFS('Полная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S32" s="44">
        <f ca="1">IF($D32=0,0,SUMIFS('Полная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T32" s="44">
        <f ca="1">IF($D32=0,0,SUMIFS('Полная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U32" s="44">
        <f ca="1">IF($D32=0,0,SUMIFS('Полная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V32" s="44">
        <f ca="1">IF($D32=0,0,SUMIFS('Полная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W32" s="44">
        <f ca="1">IF($D32=0,0,SUMIFS('Полная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X32" s="44">
        <f ca="1">IF($D32=0,0,SUMIFS('Полная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Y32" s="44">
        <f ca="1">IF($D32=0,0,SUMIFS('Полная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CZ32" s="44">
        <f ca="1">IF($D32=0,0,SUMIFS('Полная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A32" s="44">
        <f ca="1">IF($D32=0,0,SUMIFS('Полная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B32" s="44">
        <f ca="1">IF($D32=0,0,SUMIFS('Полная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C32" s="44">
        <f ca="1">IF($D32=0,0,SUMIFS('Полная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D32" s="44"/>
      <c r="DE32" s="44">
        <f ca="1">IF($D32=0,0,SUMIFS('Полная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F32" s="44"/>
      <c r="DG32" s="44">
        <f ca="1">IF($D32=0,0,SUMIFS('Полная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H32" s="44">
        <f ca="1">IF($D32=0,0,SUMIFS('Полная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I32" s="44">
        <f ca="1">IF($D32=0,0,SUMIFS('Полная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J32" s="44">
        <f ca="1">IF($D32=0,0,SUMIFS('Полная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K32" s="44">
        <f ca="1">IF($D32=0,0,SUMIFS('Полная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L32" s="44">
        <f ca="1">IF($D32=0,0,SUMIFS('Полная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M32" s="44">
        <f ca="1">IF($D32=0,0,SUMIFS('Полная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N32" s="44">
        <f ca="1">IF($D32=0,0,SUMIFS('Полная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O32" s="44">
        <f ca="1">IF($D32=0,0,SUMIFS('Полная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P32" s="44">
        <f ca="1">IF($D32=0,0,SUMIFS('Полная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Q32" s="44">
        <f ca="1">IF($D32=0,0,SUMIFS('Полная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R32" s="44">
        <f ca="1">IF($D32=0,0,SUMIFS('Полная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S32" s="44">
        <f ca="1">IF($D32=0,0,SUMIFS('Полная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T32" s="44">
        <f ca="1">IF($D32=0,0,SUMIFS('Полная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U32" s="44">
        <f ca="1">IF($D32=0,0,SUMIFS('Полная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V32" s="44">
        <f ca="1">IF($D32=0,0,SUMIFS('Полная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W32" s="44">
        <f ca="1">IF($D32=0,0,SUMIFS('Полная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X32" s="44">
        <f ca="1">IF($D32=0,0,SUMIFS('Полная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Y32" s="44">
        <f ca="1">IF($D32=0,0,SUMIFS('Полная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DZ32" s="44">
        <f ca="1">IF($D32=0,0,SUMIFS('Полная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A32" s="44">
        <f ca="1">IF($D32=0,0,SUMIFS('Полная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B32" s="44">
        <f ca="1">IF($D32=0,0,SUMIFS('Полная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C32" s="44">
        <f ca="1">IF($D32=0,0,SUMIFS('Полная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D32" s="44">
        <f ca="1">IF($D32=0,0,SUMIFS('Полная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E32" s="44">
        <f ca="1">IF($D32=0,0,SUMIFS('Полная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F32" s="44">
        <f ca="1">IF($D32=0,0,SUMIFS('Полная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G32" s="44">
        <f ca="1">IF($D32=0,0,SUMIFS('Полная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H32" s="44">
        <f ca="1">IF($D32=0,0,SUMIFS('Полная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I32" s="44">
        <f ca="1">IF($D32=0,0,SUMIFS('Полная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J32" s="44">
        <f ca="1">IF($D32=0,0,SUMIFS('Полная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K32" s="44">
        <f ca="1">IF($D32=0,0,SUMIFS('Полная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L32" s="44">
        <f ca="1">IF($D32=0,0,SUMIFS('Полная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M32" s="44">
        <f ca="1">IF($D32=0,0,SUMIFS('Полная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N32" s="44">
        <f ca="1">IF($D32=0,0,SUMIFS('Полная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O32" s="44">
        <f ca="1">IF($D32=0,0,SUMIFS('Полная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P32" s="44">
        <f ca="1">IF($D32=0,0,SUMIFS('Полная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Q32" s="44">
        <f ca="1">IF($D32=0,0,SUMIFS('Полная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R32" s="44">
        <f ca="1">IF($D32=0,0,SUMIFS('Полная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S32" s="44">
        <f ca="1">IF($D32=0,0,SUMIFS('Полная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T32" s="44">
        <f ca="1">IF($D32=0,0,SUMIFS('Полная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U32" s="44">
        <f ca="1">IF($D32=0,0,SUMIFS('Полная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V32" s="44">
        <f ca="1">IF($D32=0,0,SUMIFS('Полная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W32" s="44">
        <f ca="1">IF($D32=0,0,SUMIFS('Полная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X32" s="44">
        <f ca="1">IF($D32=0,0,SUMIFS('Полная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Y32" s="44">
        <f ca="1">IF($D32=0,0,SUMIFS('Полная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EZ32" s="44">
        <f ca="1">IF($D32=0,0,SUMIFS('Полная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A32" s="44">
        <f ca="1">IF($D32=0,0,SUMIFS('Полная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B32" s="44">
        <f ca="1">IF($D32=0,0,SUMIFS('Полная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C32" s="44">
        <f ca="1">IF($D32=0,0,SUMIFS('Полная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D32" s="44">
        <f ca="1">IF($D32=0,0,SUMIFS('Полная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E32" s="44">
        <f ca="1">IF($D32=0,0,SUMIFS('Полная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F32" s="44">
        <f ca="1">IF($D32=0,0,SUMIFS('Полная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G32" s="44">
        <f ca="1">IF($D32=0,0,SUMIFS('Полная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H32" s="44">
        <f ca="1">IF($D32=0,0,SUMIFS('Полная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I32" s="44">
        <f ca="1">IF($D32=0,0,SUMIFS('Полная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J32" s="44">
        <f ca="1">IF($D32=0,0,SUMIFS('Полная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K32" s="44">
        <f ca="1">IF($D32=0,0,SUMIFS('Полная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L32" s="44">
        <f ca="1">IF($D32=0,0,SUMIFS('Полная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M32" s="44">
        <f ca="1">IF($D32=0,0,SUMIFS('Полная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N32" s="44">
        <f ca="1">IF($D32=0,0,SUMIFS('Полная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O32" s="44">
        <f ca="1">IF($D32=0,0,SUMIFS('Полная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P32" s="44">
        <f ca="1">IF($D32=0,0,SUMIFS('Полная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Q32" s="44">
        <f ca="1">IF($D32=0,0,SUMIFS('Полная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R32" s="44">
        <f ca="1">IF($D32=0,0,SUMIFS('Полная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S32" s="44">
        <f ca="1">IF($D32=0,0,SUMIFS('Полная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T32" s="44">
        <f ca="1">IF($D32=0,0,SUMIFS('Полная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U32" s="44">
        <f ca="1">IF($D32=0,0,SUMIFS('Полная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V32" s="44">
        <f ca="1">IF($D32=0,0,SUMIFS('Полная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W32" s="44">
        <f ca="1">IF($D32=0,0,SUMIFS('Полная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X32" s="44">
        <f ca="1">IF($D32=0,0,SUMIFS('Полная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Y32" s="44">
        <f ca="1">IF($D32=0,0,SUMIFS('Полная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FZ32" s="44">
        <f ca="1">IF($D32=0,0,SUMIFS('Полная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A32" s="44">
        <f ca="1">IF($D32=0,0,SUMIFS('Полная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B32" s="44">
        <f ca="1">IF($D32=0,0,SUMIFS('Полная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C32" s="44">
        <f ca="1">IF($D32=0,0,SUMIFS('Полная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D32" s="44">
        <f ca="1">IF($D32=0,0,SUMIFS('Полная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E32" s="44">
        <f ca="1">IF($D32=0,0,SUMIFS('Полная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F32" s="44">
        <f ca="1">IF($D32=0,0,SUMIFS('Полная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G32" s="44">
        <f ca="1">IF($D32=0,0,SUMIFS('Полная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H32" s="44">
        <f ca="1">IF($D32=0,0,SUMIFS('Полная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I32" s="44">
        <f ca="1">IF($D32=0,0,SUMIFS('Полная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J32" s="44">
        <f ca="1">IF($D32=0,0,SUMIFS('Полная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K32" s="44">
        <f ca="1">IF($D32=0,0,SUMIFS('Полная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L32" s="44">
        <f ca="1">IF($D32=0,0,SUMIFS('Полная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M32" s="44">
        <f ca="1">IF($D32=0,0,SUMIFS('Полная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N32" s="44">
        <f ca="1">IF($D32=0,0,SUMIFS('Полная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O32" s="44">
        <f ca="1">IF($D32=0,0,SUMIFS('Полная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P32" s="44">
        <f ca="1">IF($D32=0,0,SUMIFS('Полная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Q32" s="44">
        <f ca="1">IF($D32=0,0,SUMIFS('Полная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R32" s="44">
        <f ca="1">IF($D32=0,0,SUMIFS('Полная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S32" s="44">
        <f ca="1">IF($D32=0,0,SUMIFS('Полная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T32" s="44">
        <f ca="1">IF($D32=0,0,SUMIFS('Полная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U32" s="44">
        <f ca="1">IF($D32=0,0,SUMIFS('Полная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V32" s="44">
        <f ca="1">IF($D32=0,0,SUMIFS('Полная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W32" s="44">
        <f ca="1">IF($D32=0,0,SUMIFS('Полная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X32" s="44">
        <f ca="1">IF($D32=0,0,SUMIFS('Полная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Y32" s="44">
        <f ca="1">IF($D32=0,0,SUMIFS('Полная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GZ32" s="44">
        <f ca="1">IF($D32=0,0,SUMIFS('Полная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A32" s="44">
        <f ca="1">IF($D32=0,0,SUMIFS('Полная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B32" s="44">
        <f ca="1">IF($D32=0,0,SUMIFS('Полная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C32" s="44">
        <f ca="1">IF($D32=0,0,SUMIFS('Полная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D32" s="44">
        <f ca="1">IF($D32=0,0,SUMIFS('Полная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E32" s="44">
        <f ca="1">IF($D32=0,0,SUMIFS('Полная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F32" s="44">
        <f ca="1">IF($D32=0,0,SUMIFS('Полная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G32" s="44">
        <f ca="1">IF($D32=0,0,SUMIFS('Полная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H32" s="44">
        <f ca="1">IF($D32=0,0,SUMIFS('Полная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I32" s="44">
        <f ca="1">IF($D32=0,0,SUMIFS('Полная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J32" s="44">
        <f ca="1">IF($D32=0,0,SUMIFS('Полная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K32" s="44">
        <f ca="1">IF($D32=0,0,SUMIFS('Полная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L32" s="44">
        <f ca="1">IF($D32=0,0,SUMIFS('Полная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M32" s="44">
        <f ca="1">IF($D32=0,0,SUMIFS('Полная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N32" s="44">
        <f ca="1">IF($D32=0,0,SUMIFS('Полная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O32" s="44">
        <f ca="1">IF($D32=0,0,SUMIFS('Полная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P32" s="44">
        <f ca="1">IF($D32=0,0,SUMIFS('Полная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Q32" s="44">
        <f ca="1">IF($D32=0,0,SUMIFS('Полная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R32" s="44">
        <f ca="1">IF($D32=0,0,SUMIFS('Полная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S32" s="44">
        <f ca="1">IF($D32=0,0,SUMIFS('Полная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T32" s="44">
        <f ca="1">IF($D32=0,0,SUMIFS('Полная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U32" s="44">
        <f ca="1">IF($D32=0,0,SUMIFS('Полная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V32" s="44">
        <f ca="1">IF($D32=0,0,SUMIFS('Полная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W32" s="44">
        <f ca="1">IF($D32=0,0,SUMIFS('Полная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X32" s="44">
        <f ca="1">IF($D32=0,0,SUMIFS('Полная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Y32" s="44">
        <f ca="1">IF($D32=0,0,SUMIFS('Полная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HZ32" s="44">
        <f ca="1">IF($D32=0,0,SUMIFS('Полная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A32" s="44">
        <f ca="1">IF($D32=0,0,SUMIFS('Полная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B32" s="44">
        <f ca="1">IF($D32=0,0,SUMIFS('Полная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C32" s="44">
        <f ca="1">IF($D32=0,0,SUMIFS('Полная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D32" s="44">
        <f ca="1">IF($D32=0,0,SUMIFS('Полная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E32" s="44">
        <f ca="1">IF($D32=0,0,SUMIFS('Полная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F32" s="44">
        <f ca="1">IF($D32=0,0,SUMIFS('Полная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G32" s="44">
        <f ca="1">IF($D32=0,0,SUMIFS('Полная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H32" s="44">
        <f ca="1">IF($D32=0,0,SUMIFS('Полная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I32" s="44">
        <f ca="1">IF($D32=0,0,SUMIFS('Полная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J32" s="44">
        <f ca="1">IF($D32=0,0,SUMIFS('Полная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K32" s="44">
        <f ca="1">IF($D32=0,0,SUMIFS('Полная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L32" s="44">
        <f ca="1">IF($D32=0,0,SUMIFS('Полная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M32" s="44">
        <f ca="1">IF($D32=0,0,SUMIFS('Полная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N32" s="44">
        <f ca="1">IF($D32=0,0,SUMIFS('Полная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O32" s="44">
        <f ca="1">IF($D32=0,0,SUMIFS('Полная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P32" s="44">
        <f ca="1">IF($D32=0,0,SUMIFS('Полная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Q32" s="44">
        <f ca="1">IF($D32=0,0,SUMIFS('Полная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R32" s="44">
        <f ca="1">IF($D32=0,0,SUMIFS('Полная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S32" s="44">
        <f ca="1">IF($D32=0,0,SUMIFS('Полная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T32" s="44">
        <f ca="1">IF($D32=0,0,SUMIFS('Полная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U32" s="44">
        <f ca="1">IF($D32=0,0,SUMIFS('Полная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V32" s="44">
        <f ca="1">IF($D32=0,0,SUMIFS('Полная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W32" s="44">
        <f ca="1">IF($D32=0,0,SUMIFS('Полная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X32" s="44">
        <f ca="1">IF($D32=0,0,SUMIFS('Полная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Y32" s="44">
        <f ca="1">IF($D32=0,0,SUMIFS('Полная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IZ32" s="44">
        <f ca="1">IF($D32=0,0,SUMIFS('Полная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A32" s="44">
        <f ca="1">IF($D32=0,0,SUMIFS('Полная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B32" s="44">
        <f ca="1">IF($D32=0,0,SUMIFS('Полная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C32" s="44">
        <f ca="1">IF($D32=0,0,SUMIFS('Полная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D32" s="44">
        <f ca="1">IF($D32=0,0,SUMIFS('Полная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E32" s="44">
        <f ca="1">IF($D32=0,0,SUMIFS('Полная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F32" s="44">
        <f ca="1">IF($D32=0,0,SUMIFS('Полная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G32" s="44">
        <f ca="1">IF($D32=0,0,SUMIFS('Полная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H32" s="44">
        <f ca="1">IF($D32=0,0,SUMIFS('Полная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I32" s="44">
        <f ca="1">IF($D32=0,0,SUMIFS('Полная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J32" s="44">
        <f ca="1">IF($D32=0,0,SUMIFS('Полная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K32" s="44">
        <f ca="1">IF($D32=0,0,SUMIFS('Полная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L32" s="44">
        <f ca="1">IF($D32=0,0,SUMIFS('Полная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M32" s="44">
        <f ca="1">IF($D32=0,0,SUMIFS('Полная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N32" s="44">
        <f ca="1">IF($D32=0,0,SUMIFS('Полная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O32" s="44">
        <f ca="1">IF($D32=0,0,SUMIFS('Полная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P32" s="44">
        <f ca="1">IF($D32=0,0,SUMIFS('Полная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Q32" s="44">
        <f ca="1">IF($D32=0,0,SUMIFS('Полная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R32" s="44">
        <f ca="1">IF($D32=0,0,SUMIFS('Полная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S32" s="44">
        <f ca="1">IF($D32=0,0,SUMIFS('Полная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T32" s="44">
        <f ca="1">IF($D32=0,0,SUMIFS('Полная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U32" s="44">
        <f ca="1">IF($D32=0,0,SUMIFS('Полная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V32" s="44">
        <f ca="1">IF($D32=0,0,SUMIFS('Полная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W32" s="44">
        <f ca="1">IF($D32=0,0,SUMIFS('Полная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X32" s="44">
        <f ca="1">IF($D32=0,0,SUMIFS('Полная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Y32" s="44">
        <f ca="1">IF($D32=0,0,SUMIFS('Полная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JZ32" s="44">
        <f ca="1">IF($D32=0,0,SUMIFS('Полная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A32" s="44">
        <f ca="1">IF($D32=0,0,SUMIFS('Полная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B32" s="44">
        <f ca="1">IF($D32=0,0,SUMIFS('Полная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C32" s="44">
        <f ca="1">IF($D32=0,0,SUMIFS('Полная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D32" s="44">
        <f ca="1">IF($D32=0,0,SUMIFS('Полная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E32" s="44">
        <f ca="1">IF($D32=0,0,SUMIFS('Полная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F32" s="44">
        <f ca="1">IF($D32=0,0,SUMIFS('Полная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G32" s="44">
        <f ca="1">IF($D32=0,0,SUMIFS('Полная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H32" s="44">
        <f ca="1">IF($D32=0,0,SUMIFS('Полная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I32" s="44">
        <f ca="1">IF($D32=0,0,SUMIFS('Полная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J32" s="44">
        <f ca="1">IF($D32=0,0,SUMIFS('Полная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K32" s="44">
        <f ca="1">IF($D32=0,0,SUMIFS('Полная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L32" s="44">
        <f ca="1">IF($D32=0,0,SUMIFS('Полная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M32" s="44">
        <f ca="1">IF($D32=0,0,SUMIFS('Полная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N32" s="44">
        <f ca="1">IF($D32=0,0,SUMIFS('Полная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O32" s="44">
        <f ca="1">IF($D32=0,0,SUMIFS('Полная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P32" s="44">
        <f ca="1">IF($D32=0,0,SUMIFS('Полная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Q32" s="44">
        <f ca="1">IF($D32=0,0,SUMIFS('Полная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R32" s="44">
        <f ca="1">IF($D32=0,0,SUMIFS('Полная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S32" s="44">
        <f ca="1">IF($D32=0,0,SUMIFS('Полная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T32" s="44">
        <f ca="1">IF($D32=0,0,SUMIFS('Полная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U32" s="44">
        <f ca="1">IF($D32=0,0,SUMIFS('Полная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V32" s="44">
        <f ca="1">IF($D32=0,0,SUMIFS('Полная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W32" s="44">
        <f ca="1">IF($D32=0,0,SUMIFS('Полная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X32" s="44">
        <f ca="1">IF($D32=0,0,SUMIFS('Полная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Y32" s="44">
        <f ca="1">IF($D32=0,0,SUMIFS('Полная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KZ32" s="44">
        <f ca="1">IF($D32=0,0,SUMIFS('Полная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A32" s="44">
        <f ca="1">IF($D32=0,0,SUMIFS('Полная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B32" s="44">
        <f ca="1">IF($D32=0,0,SUMIFS('Полная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C32" s="44">
        <f ca="1">IF($D32=0,0,SUMIFS('Полная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D32" s="44">
        <f ca="1">IF($D32=0,0,SUMIFS('Полная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E32" s="44">
        <f ca="1">IF($D32=0,0,SUMIFS('Полная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F32" s="44">
        <f ca="1">IF($D32=0,0,SUMIFS('Полная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G32" s="44">
        <f ca="1">IF($D32=0,0,SUMIFS('Полная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H32" s="44">
        <f ca="1">IF($D32=0,0,SUMIFS('Полная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I32" s="44">
        <f ca="1">IF($D32=0,0,SUMIFS('Полная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J32" s="44">
        <f ca="1">IF($D32=0,0,SUMIFS('Полная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K32" s="44">
        <f ca="1">IF($D32=0,0,SUMIFS('Полная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L32" s="44">
        <f ca="1">IF($D32=0,0,SUMIFS('Полная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M32" s="44">
        <f ca="1">IF($D32=0,0,SUMIFS('Полная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N32" s="44">
        <f ca="1">IF($D32=0,0,SUMIFS('Полная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O32" s="44">
        <f ca="1">IF($D32=0,0,SUMIFS('Полная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P32" s="44">
        <f ca="1">IF($D32=0,0,SUMIFS('Полная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Q32" s="44">
        <f ca="1">IF($D32=0,0,SUMIFS('Полная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R32" s="44">
        <f ca="1">IF($D32=0,0,SUMIFS('Полная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S32" s="44">
        <f ca="1">IF($D32=0,0,SUMIFS('Полная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T32" s="44">
        <f ca="1">IF($D32=0,0,SUMIFS('Полная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U32" s="44">
        <f ca="1">IF($D32=0,0,SUMIFS('Полная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V32" s="44">
        <f ca="1">IF($D32=0,0,SUMIFS('Полная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W32" s="44">
        <f ca="1">IF($D32=0,0,SUMIFS('Полная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X32" s="44">
        <f ca="1">IF($D32=0,0,SUMIFS('Полная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Y32" s="44">
        <f ca="1">IF($D32=0,0,SUMIFS('Полная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LZ32" s="44">
        <f ca="1">IF($D32=0,0,SUMIFS('Полная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A32" s="44">
        <f ca="1">IF($D32=0,0,SUMIFS('Полная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B32" s="44">
        <f ca="1">IF($D32=0,0,SUMIFS('Полная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C32" s="44">
        <f ca="1">IF($D32=0,0,SUMIFS('Полная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D32" s="44">
        <f ca="1">IF($D32=0,0,SUMIFS('Полная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E32" s="44">
        <f ca="1">IF($D32=0,0,SUMIFS('Полная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F32" s="44">
        <f ca="1">IF($D32=0,0,SUMIFS('Полная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G32" s="44">
        <f ca="1">IF($D32=0,0,SUMIFS('Полная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H32" s="44">
        <f ca="1">IF($D32=0,0,SUMIFS('Полная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I32" s="44">
        <f ca="1">IF($D32=0,0,SUMIFS('Полная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J32" s="44">
        <f ca="1">IF($D32=0,0,SUMIFS('Полная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K32" s="44">
        <f ca="1">IF($D32=0,0,SUMIFS('Полная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L32" s="44">
        <f ca="1">IF($D32=0,0,SUMIFS('Полная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M32" s="44">
        <f ca="1">IF($D32=0,0,SUMIFS('Полная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N32" s="44">
        <f ca="1">IF($D32=0,0,SUMIFS('Полная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O32" s="44">
        <f ca="1">IF($D32=0,0,SUMIFS('Полная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P32" s="44">
        <f ca="1">IF($D32=0,0,SUMIFS('Полная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Q32" s="44">
        <f ca="1">IF($D32=0,0,SUMIFS('Полная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R32" s="44">
        <f ca="1">IF($D32=0,0,SUMIFS('Полная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S32" s="44">
        <f ca="1">IF($D32=0,0,SUMIFS('Полная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T32" s="44">
        <f ca="1">IF($D32=0,0,SUMIFS('Полная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U32" s="44">
        <f ca="1">IF($D32=0,0,SUMIFS('Полная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V32" s="44">
        <f ca="1">IF($D32=0,0,SUMIFS('Полная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W32" s="44">
        <f ca="1">IF($D32=0,0,SUMIFS('Полная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X32" s="44">
        <f ca="1">IF($D32=0,0,SUMIFS('Полная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Y32" s="44">
        <f ca="1">IF($D32=0,0,SUMIFS('Полная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MZ32" s="44">
        <f ca="1">IF($D32=0,0,SUMIFS('Полная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A32" s="44">
        <f ca="1">IF($D32=0,0,SUMIFS('Полная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B32" s="44">
        <f ca="1">IF($D32=0,0,SUMIFS('Полная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C32" s="44">
        <f ca="1">IF($D32=0,0,SUMIFS('Полная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D32" s="44">
        <f ca="1">IF($D32=0,0,SUMIFS('Полная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E32" s="44">
        <f ca="1">IF($D32=0,0,SUMIFS('Полная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F32" s="44">
        <f ca="1">IF($D32=0,0,SUMIFS('Полная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G32" s="44">
        <f ca="1">IF($D32=0,0,SUMIFS('Полная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H32" s="44">
        <f ca="1">IF($D32=0,0,SUMIFS('Полная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I32" s="44">
        <f ca="1">IF($D32=0,0,SUMIFS('Полная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J32" s="44">
        <f ca="1">IF($D32=0,0,SUMIFS('Полная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K32" s="44">
        <f ca="1">IF($D32=0,0,SUMIFS('Полная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L32" s="44">
        <f ca="1">IF($D32=0,0,SUMIFS('Полная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M32" s="44">
        <f ca="1">IF($D32=0,0,SUMIFS('Полная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N32" s="44">
        <f ca="1">IF($D32=0,0,SUMIFS('Полная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O32" s="44">
        <f ca="1">IF($D32=0,0,SUMIFS('Полная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P32" s="44">
        <f ca="1">IF($D32=0,0,SUMIFS('Полная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Q32" s="44">
        <f ca="1">IF($D32=0,0,SUMIFS('Полная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R32" s="44">
        <f ca="1">IF($D32=0,0,SUMIFS('Полная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S32" s="44">
        <f ca="1">IF($D32=0,0,SUMIFS('Полная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T32" s="44">
        <f ca="1">IF($D32=0,0,SUMIFS('Полная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U32" s="44">
        <f ca="1">IF($D32=0,0,SUMIFS('Полная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V32" s="44">
        <f ca="1">IF($D32=0,0,SUMIFS('Полная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W32" s="44">
        <f ca="1">IF($D32=0,0,SUMIFS('Полная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X32" s="44">
        <f ca="1">IF($D32=0,0,SUMIFS('Полная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Y32" s="44">
        <f ca="1">IF($D32=0,0,SUMIFS('Полная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NZ32" s="44">
        <f ca="1">IF($D32=0,0,SUMIFS('Полная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A32" s="44">
        <f ca="1">IF($D32=0,0,SUMIFS('Полная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B32" s="44">
        <f ca="1">IF($D32=0,0,SUMIFS('Полная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C32" s="44">
        <f ca="1">IF($D32=0,0,SUMIFS('Полная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D32" s="44">
        <f ca="1">IF($D32=0,0,SUMIFS('Полная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E32" s="44">
        <f ca="1">IF($D32=0,0,SUMIFS('Полная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F32" s="44">
        <f ca="1">IF($D32=0,0,SUMIFS('Полная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G32" s="44">
        <f ca="1">IF($D32=0,0,SUMIFS('Полная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H32" s="44">
        <f ca="1">IF($D32=0,0,SUMIFS('Полная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I32" s="44">
        <f ca="1">IF($D32=0,0,SUMIFS('Полная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J32" s="44">
        <f ca="1">IF($D32=0,0,SUMIFS('Полная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K32" s="44">
        <f ca="1">IF($D32=0,0,SUMIFS('Полная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L32" s="44">
        <f ca="1">IF($D32=0,0,SUMIFS('Полная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M32" s="44">
        <f ca="1">IF($D32=0,0,SUMIFS('Полная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N32" s="44">
        <f ca="1">IF($D32=0,0,SUMIFS('Полная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O32" s="44">
        <f ca="1">IF($D32=0,0,SUMIFS('Полная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P32" s="44">
        <f ca="1">IF($D32=0,0,SUMIFS('Полная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Q32" s="44">
        <f ca="1">IF($D32=0,0,SUMIFS('Полная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R32" s="44">
        <f ca="1">IF($D32=0,0,SUMIFS('Полная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S32" s="44">
        <f ca="1">IF($D32=0,0,SUMIFS('Полная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T32" s="44">
        <f ca="1">IF($D32=0,0,SUMIFS('Полная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U32" s="44">
        <f ca="1">IF($D32=0,0,SUMIFS('Полная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V32" s="44">
        <f ca="1">IF($D32=0,0,SUMIFS('Полная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W32" s="44">
        <f ca="1">IF($D32=0,0,SUMIFS('Полная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X32" s="44">
        <f ca="1">IF($D32=0,0,SUMIFS('Полная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Y32" s="44">
        <f ca="1">IF($D32=0,0,SUMIFS('Полная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OZ32" s="44">
        <f ca="1">IF($D32=0,0,SUMIFS('Полная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A32" s="44">
        <f ca="1">IF($D32=0,0,SUMIFS('Полная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B32" s="44">
        <f ca="1">IF($D32=0,0,SUMIFS('Полная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C32" s="44">
        <f ca="1">IF($D32=0,0,SUMIFS('Полная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D32" s="44">
        <f ca="1">IF($D32=0,0,SUMIFS('Полная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E32" s="44">
        <f ca="1">IF($D32=0,0,SUMIFS('Полная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F32" s="44">
        <f ca="1">IF($D32=0,0,SUMIFS('Полная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G32" s="44">
        <f ca="1">IF($D32=0,0,SUMIFS('Полная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H32" s="44">
        <f ca="1">IF($D32=0,0,SUMIFS('Полная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I32" s="44">
        <f ca="1">IF($D32=0,0,SUMIFS('Полная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J32" s="44">
        <f ca="1">IF($D32=0,0,SUMIFS('Полная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K32" s="44">
        <f ca="1">IF($D32=0,0,SUMIFS('Полная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L32" s="44">
        <f ca="1">IF($D32=0,0,SUMIFS('Полная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M32" s="44">
        <f ca="1">IF($D32=0,0,SUMIFS('Полная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N32" s="44">
        <f ca="1">IF($D32=0,0,SUMIFS('Полная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O32" s="44">
        <f ca="1">IF($D32=0,0,SUMIFS('Полная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P32" s="44">
        <f ca="1">IF($D32=0,0,SUMIFS('Полная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Q32" s="44">
        <f ca="1">IF($D32=0,0,SUMIFS('Полная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R32" s="44">
        <f ca="1">IF($D32=0,0,SUMIFS('Полная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S32" s="44">
        <f ca="1">IF($D32=0,0,SUMIFS('Полная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T32" s="44">
        <f ca="1">IF($D32=0,0,SUMIFS('Полная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U32" s="44">
        <f ca="1">IF($D32=0,0,SUMIFS('Полная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V32" s="44">
        <f ca="1">IF($D32=0,0,SUMIFS('Полная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W32" s="44">
        <f ca="1">IF($D32=0,0,SUMIFS('Полная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X32" s="44">
        <f ca="1">IF($D32=0,0,SUMIFS('Полная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Y32" s="44">
        <f ca="1">IF($D32=0,0,SUMIFS('Полная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PZ32" s="44">
        <f ca="1">IF($D32=0,0,SUMIFS('Полная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A32" s="44">
        <f ca="1">IF($D32=0,0,SUMIFS('Полная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B32" s="44">
        <f ca="1">IF($D32=0,0,SUMIFS('Полная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C32" s="44">
        <f ca="1">IF($D32=0,0,SUMIFS('Полная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D32" s="44">
        <f ca="1">IF($D32=0,0,SUMIFS('Полная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E32" s="44">
        <f ca="1">IF($D32=0,0,SUMIFS('Полная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F32" s="44">
        <f ca="1">IF($D32=0,0,SUMIFS('Полная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G32" s="44">
        <f ca="1">IF($D32=0,0,SUMIFS('Полная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H32" s="44">
        <f ca="1">IF($D32=0,0,SUMIFS('Полная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I32" s="44">
        <f ca="1">IF($D32=0,0,SUMIFS('Полная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J32" s="44">
        <f ca="1">IF($D32=0,0,SUMIFS('Полная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K32" s="44">
        <f ca="1">IF($D32=0,0,SUMIFS('Полная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L32" s="44">
        <f ca="1">IF($D32=0,0,SUMIFS('Полная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M32" s="44">
        <f ca="1">IF($D32=0,0,SUMIFS('Полная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N32" s="44">
        <f ca="1">IF($D32=0,0,SUMIFS('Полная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O32" s="44">
        <f ca="1">IF($D32=0,0,SUMIFS('Полная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P32" s="44">
        <f ca="1">IF($D32=0,0,SUMIFS('Полная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Q32" s="44">
        <f ca="1">IF($D32=0,0,SUMIFS('Полная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R32" s="44">
        <f ca="1">IF($D32=0,0,SUMIFS('Полная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S32" s="44">
        <f ca="1">IF($D32=0,0,SUMIFS('Полная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T32" s="44">
        <f ca="1">IF($D32=0,0,SUMIFS('Полная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U32" s="44">
        <f ca="1">IF($D32=0,0,SUMIFS('Полная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V32" s="44">
        <f ca="1">IF($D32=0,0,SUMIFS('Полная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W32" s="44">
        <f ca="1">IF($D32=0,0,SUMIFS('Полная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X32" s="44">
        <f ca="1">IF($D32=0,0,SUMIFS('Полная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Y32" s="44">
        <f ca="1">IF($D32=0,0,SUMIFS('Полная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QZ32" s="44">
        <f ca="1">IF($D32=0,0,SUMIFS('Полная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A32" s="44">
        <f ca="1">IF($D32=0,0,SUMIFS('Полная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B32" s="44">
        <f ca="1">IF($D32=0,0,SUMIFS('Полная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C32" s="44">
        <f ca="1">IF($D32=0,0,SUMIFS('Полная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D32" s="44">
        <f ca="1">IF($D32=0,0,SUMIFS('Полная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E32" s="44">
        <f ca="1">IF($D32=0,0,SUMIFS('Полная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F32" s="44">
        <f ca="1">IF($D32=0,0,SUMIFS('Полная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G32" s="44">
        <f ca="1">IF($D32=0,0,SUMIFS('Полная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H32" s="44">
        <f ca="1">IF($D32=0,0,SUMIFS('Полная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I32" s="44">
        <f ca="1">IF($D32=0,0,SUMIFS('Полная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J32" s="44">
        <f ca="1">IF($D32=0,0,SUMIFS('Полная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K32" s="44">
        <f ca="1">IF($D32=0,0,SUMIFS('Полная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L32" s="44">
        <f ca="1">IF($D32=0,0,SUMIFS('Полная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M32" s="44">
        <f ca="1">IF($D32=0,0,SUMIFS('Полная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N32" s="44">
        <f ca="1">IF($D32=0,0,SUMIFS('Полная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O32" s="44">
        <f ca="1">IF($D32=0,0,SUMIFS('Полная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P32" s="44">
        <f ca="1">IF($D32=0,0,SUMIFS('Полная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Q32" s="44">
        <f ca="1">IF($D32=0,0,SUMIFS('Полная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R32" s="44">
        <f ca="1">IF($D32=0,0,SUMIFS('Полная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S32" s="44">
        <f ca="1">IF($D32=0,0,SUMIFS('Полная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T32" s="44">
        <f ca="1">IF($D32=0,0,SUMIFS('Полная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U32" s="44">
        <f ca="1">IF($D32=0,0,SUMIFS('Полная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V32" s="44">
        <f ca="1">IF($D32=0,0,SUMIFS('Полная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W32" s="44">
        <f ca="1">IF($D32=0,0,SUMIFS('Полная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X32" s="44">
        <f ca="1">IF($D32=0,0,SUMIFS('Полная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Y32" s="44">
        <f ca="1">IF($D32=0,0,SUMIFS('Полная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RZ32" s="44">
        <f ca="1">IF($D32=0,0,SUMIFS('Полная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A32" s="44">
        <f ca="1">IF($D32=0,0,SUMIFS('Полная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B32" s="44">
        <f ca="1">IF($D32=0,0,SUMIFS('Полная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C32" s="44">
        <f ca="1">IF($D32=0,0,SUMIFS('Полная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D32" s="44">
        <f ca="1">IF($D32=0,0,SUMIFS('Полная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E32" s="44">
        <f ca="1">IF($D32=0,0,SUMIFS('Полная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F32" s="44">
        <f ca="1">IF($D32=0,0,SUMIFS('Полная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G32" s="44">
        <f ca="1">IF($D32=0,0,SUMIFS('Полная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H32" s="44">
        <f ca="1">IF($D32=0,0,SUMIFS('Полная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I32" s="44">
        <f ca="1">IF($D32=0,0,SUMIFS('Полная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J32" s="44">
        <f ca="1">IF($D32=0,0,SUMIFS('Полная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K32" s="44">
        <f ca="1">IF($D32=0,0,SUMIFS('Полная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L32" s="44">
        <f ca="1">IF($D32=0,0,SUMIFS('Полная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M32" s="44">
        <f ca="1">IF($D32=0,0,SUMIFS('Полная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N32" s="44">
        <f ca="1">IF($D32=0,0,SUMIFS('Полная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O32" s="44">
        <f ca="1">IF($D32=0,0,SUMIFS('Полная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P32" s="44">
        <f ca="1">IF($D32=0,0,SUMIFS('Полная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Q32" s="44">
        <f ca="1">IF($D32=0,0,SUMIFS('Полная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R32" s="44">
        <f ca="1">IF($D32=0,0,SUMIFS('Полная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S32" s="44">
        <f ca="1">IF($D32=0,0,SUMIFS('Полная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T32" s="44">
        <f ca="1">IF($D32=0,0,SUMIFS('Полная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U32" s="44">
        <f ca="1">IF($D32=0,0,SUMIFS('Полная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V32" s="44">
        <f ca="1">IF($D32=0,0,SUMIFS('Полная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W32" s="44">
        <f ca="1">IF($D32=0,0,SUMIFS('Полная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X32" s="44">
        <f ca="1">IF($D32=0,0,SUMIFS('Полная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Y32" s="44">
        <f ca="1">IF($D32=0,0,SUMIFS('Полная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SZ32" s="44">
        <f ca="1">IF($D32=0,0,SUMIFS('Полная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A32" s="44">
        <f ca="1">IF($D32=0,0,SUMIFS('Полная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B32" s="44">
        <f ca="1">IF($D32=0,0,SUMIFS('Полная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C32" s="44">
        <f ca="1">IF($D32=0,0,SUMIFS('Полная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D32" s="44">
        <f ca="1">IF($D32=0,0,SUMIFS('Полная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E32" s="44">
        <f ca="1">IF($D32=0,0,SUMIFS('Полная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F32" s="44">
        <f ca="1">IF($D32=0,0,SUMIFS('Полная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G32" s="44">
        <f ca="1">IF($D32=0,0,SUMIFS('Полная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H32" s="44">
        <f ca="1">IF($D32=0,0,SUMIFS('Полная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I32" s="44">
        <f ca="1">IF($D32=0,0,SUMIFS('Полная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J32" s="44">
        <f ca="1">IF($D32=0,0,SUMIFS('Полная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K32" s="44">
        <f ca="1">IF($D32=0,0,SUMIFS('Полная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L32" s="44">
        <f ca="1">IF($D32=0,0,SUMIFS('Полная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M32" s="44">
        <f ca="1">IF($D32=0,0,SUMIFS('Полная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N32" s="44">
        <f ca="1">IF($D32=0,0,SUMIFS('Полная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O32" s="44">
        <f ca="1">IF($D32=0,0,SUMIFS('Полная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P32" s="44">
        <f ca="1">IF($D32=0,0,SUMIFS('Полная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Q32" s="44">
        <f ca="1">IF($D32=0,0,SUMIFS('Полная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R32" s="44">
        <f ca="1">IF($D32=0,0,SUMIFS('Полная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S32" s="44">
        <f ca="1">IF($D32=0,0,SUMIFS('Полная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T32" s="44">
        <f ca="1">IF($D32=0,0,SUMIFS('Полная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U32" s="44">
        <f ca="1">IF($D32=0,0,SUMIFS('Полная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V32" s="44">
        <f ca="1">IF($D32=0,0,SUMIFS('Полная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W32" s="44">
        <f ca="1">IF($D32=0,0,SUMIFS('Полная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X32" s="44">
        <f ca="1">IF($D32=0,0,SUMIFS('Полная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Y32" s="44">
        <f ca="1">IF($D32=0,0,SUMIFS('Полная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TZ32" s="44">
        <f ca="1">IF($D32=0,0,SUMIFS('Полная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A32" s="44">
        <f ca="1">IF($D32=0,0,SUMIFS('Полная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B32" s="44">
        <f ca="1">IF($D32=0,0,SUMIFS('Полная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C32" s="44">
        <f ca="1">IF($D32=0,0,SUMIFS('Полная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D32" s="44">
        <f ca="1">IF($D32=0,0,SUMIFS('Полная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E32" s="44">
        <f ca="1">IF($D32=0,0,SUMIFS('Полная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F32" s="44">
        <f ca="1">IF($D32=0,0,SUMIFS('Полная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G32" s="44">
        <f ca="1">IF($D32=0,0,SUMIFS('Полная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H32" s="44">
        <f ca="1">IF($D32=0,0,SUMIFS('Полная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I32" s="44">
        <f ca="1">IF($D32=0,0,SUMIFS('Полная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J32" s="44">
        <f ca="1">IF($D32=0,0,SUMIFS('Полная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K32" s="44">
        <f ca="1">IF($D32=0,0,SUMIFS('Полная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L32" s="44">
        <f ca="1">IF($D32=0,0,SUMIFS('Полная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M32" s="44">
        <f ca="1">IF($D32=0,0,SUMIFS('Полная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N32" s="44">
        <f ca="1">IF($D32=0,0,SUMIFS('Полная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O32" s="44">
        <f ca="1">IF($D32=0,0,SUMIFS('Полная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P32" s="44">
        <f ca="1">IF($D32=0,0,SUMIFS('Полная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Q32" s="44">
        <f ca="1">IF($D32=0,0,SUMIFS('Полная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R32" s="44">
        <f ca="1">IF($D32=0,0,SUMIFS('Полная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S32" s="44">
        <f ca="1">IF($D32=0,0,SUMIFS('Полная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T32" s="44">
        <f ca="1">IF($D32=0,0,SUMIFS('Полная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U32" s="44">
        <f ca="1">IF($D32=0,0,SUMIFS('Полная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V32" s="44">
        <f ca="1">IF($D32=0,0,SUMIFS('Полная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W32" s="44">
        <f ca="1">IF($D32=0,0,SUMIFS('Полная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X32" s="44">
        <f ca="1">IF($D32=0,0,SUMIFS('Полная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Y32" s="44">
        <f ca="1">IF($D32=0,0,SUMIFS('Полная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UZ32" s="44">
        <f ca="1">IF($D32=0,0,SUMIFS('Полная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A32" s="44">
        <f ca="1">IF($D32=0,0,SUMIFS('Полная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B32" s="44">
        <f ca="1">IF($D32=0,0,SUMIFS('Полная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C32" s="44">
        <f ca="1">IF($D32=0,0,SUMIFS('Полная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D32" s="44">
        <f ca="1">IF($D32=0,0,SUMIFS('Полная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E32" s="44">
        <f ca="1">IF($D32=0,0,SUMIFS('Полная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F32" s="44">
        <f ca="1">IF($D32=0,0,SUMIFS('Полная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G32" s="44">
        <f ca="1">IF($D32=0,0,SUMIFS('Полная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H32" s="44">
        <f ca="1">IF($D32=0,0,SUMIFS('Полная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I32" s="44">
        <f ca="1">IF($D32=0,0,SUMIFS('Полная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J32" s="44">
        <f ca="1">IF($D32=0,0,SUMIFS('Полная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K32" s="44">
        <f ca="1">IF($D32=0,0,SUMIFS('Полная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L32" s="44">
        <f ca="1">IF($D32=0,0,SUMIFS('Полная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M32" s="44">
        <f ca="1">IF($D32=0,0,SUMIFS('Полная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N32" s="44">
        <f ca="1">IF($D32=0,0,SUMIFS('Полная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O32" s="44">
        <f ca="1">IF($D32=0,0,SUMIFS('Полная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P32" s="44">
        <f ca="1">IF($D32=0,0,SUMIFS('Полная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Q32" s="44">
        <f ca="1">IF($D32=0,0,SUMIFS('Полная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R32" s="44">
        <f ca="1">IF($D32=0,0,SUMIFS('Полная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S32" s="44">
        <f ca="1">IF($D32=0,0,SUMIFS('Полная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T32" s="44">
        <f ca="1">IF($D32=0,0,SUMIFS('Полная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U32" s="44">
        <f ca="1">IF($D32=0,0,SUMIFS('Полная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V32" s="44">
        <f ca="1">IF($D32=0,0,SUMIFS('Полная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W32" s="44">
        <f ca="1">IF($D32=0,0,SUMIFS('Полная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X32" s="44">
        <f ca="1">IF($D32=0,0,SUMIFS('Полная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Y32" s="44">
        <f ca="1">IF($D32=0,0,SUMIFS('Полная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VZ32" s="44">
        <f ca="1">IF($D32=0,0,SUMIFS('Полная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A32" s="44">
        <f ca="1">IF($D32=0,0,SUMIFS('Полная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B32" s="44">
        <f ca="1">IF($D32=0,0,SUMIFS('Полная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C32" s="44">
        <f ca="1">IF($D32=0,0,SUMIFS('Полная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D32" s="44">
        <f ca="1">IF($D32=0,0,SUMIFS('Полная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E32" s="44">
        <f ca="1">IF($D32=0,0,SUMIFS('Полная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F32" s="44">
        <f ca="1">IF($D32=0,0,SUMIFS('Полная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G32" s="44">
        <f ca="1">IF($D32=0,0,SUMIFS('Полная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H32" s="44">
        <f ca="1">IF($D32=0,0,SUMIFS('Полная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I32" s="44">
        <f ca="1">IF($D32=0,0,SUMIFS('Полная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J32" s="44">
        <f ca="1">IF($D32=0,0,SUMIFS('Полная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K32" s="44">
        <f ca="1">IF($D32=0,0,SUMIFS('Полная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L32" s="44">
        <f ca="1">IF($D32=0,0,SUMIFS('Полная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M32" s="44">
        <f ca="1">IF($D32=0,0,SUMIFS('Полная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N32" s="44">
        <f ca="1">IF($D32=0,0,SUMIFS('Полная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O32" s="44">
        <f ca="1">IF($D32=0,0,SUMIFS('Полная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P32" s="44">
        <f ca="1">IF($D32=0,0,SUMIFS('Полная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Q32" s="44">
        <f ca="1">IF($D32=0,0,SUMIFS('Полная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R32" s="44">
        <f ca="1">IF($D32=0,0,SUMIFS('Полная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S32" s="44">
        <f ca="1">IF($D32=0,0,SUMIFS('Полная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T32" s="44">
        <f ca="1">IF($D32=0,0,SUMIFS('Полная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U32" s="44">
        <f ca="1">IF($D32=0,0,SUMIFS('Полная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V32" s="44">
        <f ca="1">IF($D32=0,0,SUMIFS('Полная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W32" s="44">
        <f ca="1">IF($D32=0,0,SUMIFS('Полная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X32" s="44">
        <f ca="1">IF($D32=0,0,SUMIFS('Полная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Y32" s="44">
        <f ca="1">IF($D32=0,0,SUMIFS('Полная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WZ32" s="44">
        <f ca="1">IF($D32=0,0,SUMIFS('Полная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A32" s="44">
        <f ca="1">IF($D32=0,0,SUMIFS('Полная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B32" s="44">
        <f ca="1">IF($D32=0,0,SUMIFS('Полная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C32" s="44">
        <f ca="1">IF($D32=0,0,SUMIFS('Полная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D32" s="44">
        <f ca="1">IF($D32=0,0,SUMIFS('Полная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E32" s="44">
        <f ca="1">IF($D32=0,0,SUMIFS('Полная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F32" s="44">
        <f ca="1">IF($D32=0,0,SUMIFS('Полная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G32" s="44">
        <f ca="1">IF($D32=0,0,SUMIFS('Полная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H32" s="44">
        <f ca="1">IF($D32=0,0,SUMIFS('Полная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I32" s="44">
        <f ca="1">IF($D32=0,0,SUMIFS('Полная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J32" s="44">
        <f ca="1">IF($D32=0,0,SUMIFS('Полная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K32" s="44">
        <f ca="1">IF($D32=0,0,SUMIFS('Полная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L32" s="44">
        <f ca="1">IF($D32=0,0,SUMIFS('Полная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M32" s="44">
        <f ca="1">IF($D32=0,0,SUMIFS('Полная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N32" s="44">
        <f ca="1">IF($D32=0,0,SUMIFS('Полная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O32" s="44">
        <f ca="1">IF($D32=0,0,SUMIFS('Полная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P32" s="48">
        <f ca="1">IF($D32=0,0,SUMIFS('Полная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Q32" s="44">
        <f ca="1">IF($D32=0,0,SUMIFS('Полная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R32" s="44">
        <f ca="1">IF($D32=0,0,SUMIFS('Полная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S32" s="44">
        <f ca="1">IF($D32=0,0,SUMIFS('Полная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T32" s="44">
        <f ca="1">IF($D32=0,0,SUMIFS('Полная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U32" s="44">
        <f ca="1">IF($D32=0,0,SUMIFS('Полная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V32" s="44">
        <f ca="1">IF($D32=0,0,SUMIFS('Полная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W32" s="44">
        <f ca="1">IF($D32=0,0,SUMIFS('Полная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X32" s="44">
        <f ca="1">IF($D32=0,0,SUMIFS('Полная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Y32" s="44">
        <f ca="1">IF($D32=0,0,SUMIFS('Полная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XZ32" s="44">
        <f ca="1">IF($D32=0,0,SUMIFS('Полная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A32" s="44">
        <f ca="1">IF($D32=0,0,SUMIFS('Полная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B32" s="44">
        <f ca="1">IF($D32=0,0,SUMIFS('Полная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C32" s="44">
        <f ca="1">IF($D32=0,0,SUMIFS('Полная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D32" s="44">
        <f ca="1">IF($D32=0,0,SUMIFS('Полная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E32" s="48">
        <f ca="1">IF($D32=0,0,SUMIFS('Полная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(Авто)'!YO"&amp;$J$26),$C32)/$D32)</f>
        <v>0</v>
      </c>
      <c r="YF32" s="49"/>
      <c r="YG32" s="6"/>
    </row>
    <row r="33" spans="1:657" ht="15" customHeight="1" x14ac:dyDescent="0.25">
      <c r="A33" s="40">
        <v>7</v>
      </c>
      <c r="B33" s="41" t="s">
        <v>747</v>
      </c>
      <c r="C33" s="42" t="s">
        <v>748</v>
      </c>
      <c r="D33" s="43">
        <f ca="1">COUNTIFS('Полная ст-ть с уч.НЗС (Авто)'!$YG$11:INDIRECT("'Полная ст-ть с уч.НЗС (Авто)'!YG"&amp;$J$26),B32,'Полная ст-ть с уч.НЗС (Авто)'!$YO$11:INDIRECT("'Полная ст-ть с уч.НЗС (Авто)'!YO"&amp;$J$26),$C33)</f>
        <v>0</v>
      </c>
      <c r="E33" s="41"/>
      <c r="F33" s="41"/>
      <c r="G33" s="41"/>
      <c r="H33" s="41"/>
      <c r="I33" s="44">
        <f ca="1">IF($D33=0,0,SUMIFS('Полная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33" s="45"/>
      <c r="K33" s="44">
        <f ca="1">IF($D33=0,0,SUMIFS('Полная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33" s="44"/>
      <c r="M33" s="44">
        <f ca="1">IF($D33=0,0,SUMIFS('Полная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33" s="44"/>
      <c r="O33" s="44">
        <f ca="1">IF($D33=0,0,SUMIFS('Полная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33" s="44"/>
      <c r="Q33" s="44">
        <f ca="1">IF($D33=0,0,SUMIFS('Полная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33" s="44">
        <f ca="1">IF($D33=0,0,SUMIFS('Полная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33" s="44">
        <f ca="1">IF($D33=0,0,SUMIFS('Полная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33" s="44">
        <f ca="1">IF($D33=0,0,SUMIFS('Полная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33" s="44">
        <f ca="1">IF($D33=0,0,SUMIFS('Полная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33" s="44">
        <f ca="1">IF($D33=0,0,SUMIFS('Полная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33" s="44">
        <f ca="1">IF($D33=0,0,SUMIFS('Полная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33" s="44">
        <f ca="1">IF($D33=0,0,SUMIFS('Полная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33" s="44">
        <f ca="1">IF($D33=0,0,SUMIFS('Полная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Z33" s="44">
        <f ca="1">IF($D33=0,0,SUMIFS('Полная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A33" s="44">
        <f ca="1">IF($D33=0,0,SUMIFS('Полная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B33" s="44">
        <f ca="1">IF($D33=0,0,SUMIFS('Полная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C33" s="44">
        <f ca="1">IF($D33=0,0,SUMIFS('Полная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D33" s="44">
        <f ca="1">IF($D33=0,0,SUMIFS('Полная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E33" s="44">
        <f ca="1">IF($D33=0,0,SUMIFS('Полная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F33" s="44">
        <f ca="1">IF($D33=0,0,SUMIFS('Полная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G33" s="44">
        <f ca="1">IF($D33=0,0,SUMIFS('Полная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H33" s="44">
        <f ca="1">IF($D33=0,0,SUMIFS('Полная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I33" s="44">
        <f ca="1">IF($D33=0,0,SUMIFS('Полная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J33" s="44">
        <f ca="1">IF($D33=0,0,SUMIFS('Полная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K33" s="44">
        <f ca="1">IF($D33=0,0,SUMIFS('Полная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L33" s="44">
        <f ca="1">IF($D33=0,0,SUMIFS('Полная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M33" s="44">
        <f ca="1">IF($D33=0,0,SUMIFS('Полная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N33" s="44">
        <f ca="1">IF($D33=0,0,SUMIFS('Полная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O33" s="44">
        <f ca="1">IF($D33=0,0,SUMIFS('Полная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P33" s="44">
        <f ca="1">IF($D33=0,0,SUMIFS('Полная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Q33" s="44">
        <f ca="1">IF($D33=0,0,SUMIFS('Полная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R33" s="46"/>
      <c r="AS33" s="46"/>
      <c r="AT33" s="47"/>
      <c r="AU33" s="47"/>
      <c r="AV33" s="47"/>
      <c r="AW33" s="47"/>
      <c r="AX33" s="44">
        <f ca="1">IF($D33=0,0,SUMIFS('Полная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Y33" s="44">
        <f ca="1">IF($D33=0,0,SUMIFS('Полная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AZ33" s="44">
        <f ca="1">IF($D33=0,0,SUMIFS('Полная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A33" s="44">
        <f ca="1">IF($D33=0,0,SUMIFS('Полная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B33" s="44">
        <f ca="1">IF($D33=0,0,SUMIFS('Полная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C33" s="44">
        <f ca="1">IF($D33=0,0,SUMIFS('Полная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D33" s="47"/>
      <c r="BE33" s="47"/>
      <c r="BF33" s="44">
        <f ca="1">IF($D33=0,0,SUMIFS('Полная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G33" s="44">
        <f ca="1">IF($D33=0,0,SUMIFS('Полная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H33" s="44">
        <f ca="1">IF($D33=0,0,SUMIFS('Полная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I33" s="44">
        <f ca="1">IF($D33=0,0,SUMIFS('Полная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J33" s="44">
        <f ca="1">IF($D33=0,0,SUMIFS('Полная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K33" s="44">
        <f ca="1">IF($D33=0,0,SUMIFS('Полная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L33" s="47"/>
      <c r="BM33" s="44">
        <f ca="1">IF($D33=0,0,SUMIFS('Полная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N33" s="47"/>
      <c r="BO33" s="44"/>
      <c r="BP33" s="44"/>
      <c r="BQ33" s="44">
        <f ca="1">IF($D33=0,0,SUMIFS('Полная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>
        <f ca="1">IF($D33=0,0,SUMIFS('Полная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L33" s="44">
        <f ca="1">IF($D33=0,0,SUMIFS('Полная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M33" s="44">
        <f ca="1">IF($D33=0,0,SUMIFS('Полная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N33" s="44">
        <f ca="1">IF($D33=0,0,SUMIFS('Полная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O33" s="44">
        <f ca="1">IF($D33=0,0,SUMIFS('Полная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P33" s="44">
        <f ca="1">IF($D33=0,0,SUMIFS('Полная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Q33" s="44">
        <f ca="1">IF($D33=0,0,SUMIFS('Полная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R33" s="44">
        <f ca="1">IF($D33=0,0,SUMIFS('Полная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S33" s="44">
        <f ca="1">IF($D33=0,0,SUMIFS('Полная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T33" s="44">
        <f ca="1">IF($D33=0,0,SUMIFS('Полная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U33" s="44">
        <f ca="1">IF($D33=0,0,SUMIFS('Полная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V33" s="44">
        <f ca="1">IF($D33=0,0,SUMIFS('Полная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W33" s="44">
        <f ca="1">IF($D33=0,0,SUMIFS('Полная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X33" s="44">
        <f ca="1">IF($D33=0,0,SUMIFS('Полная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Y33" s="44">
        <f ca="1">IF($D33=0,0,SUMIFS('Полная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CZ33" s="44">
        <f ca="1">IF($D33=0,0,SUMIFS('Полная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A33" s="44">
        <f ca="1">IF($D33=0,0,SUMIFS('Полная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B33" s="44">
        <f ca="1">IF($D33=0,0,SUMIFS('Полная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C33" s="44">
        <f ca="1">IF($D33=0,0,SUMIFS('Полная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D33" s="44"/>
      <c r="DE33" s="44">
        <f ca="1">IF($D33=0,0,SUMIFS('Полная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F33" s="44"/>
      <c r="DG33" s="44">
        <f ca="1">IF($D33=0,0,SUMIFS('Полная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H33" s="44">
        <f ca="1">IF($D33=0,0,SUMIFS('Полная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I33" s="44">
        <f ca="1">IF($D33=0,0,SUMIFS('Полная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J33" s="44">
        <f ca="1">IF($D33=0,0,SUMIFS('Полная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K33" s="44">
        <f ca="1">IF($D33=0,0,SUMIFS('Полная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L33" s="44">
        <f ca="1">IF($D33=0,0,SUMIFS('Полная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M33" s="44">
        <f ca="1">IF($D33=0,0,SUMIFS('Полная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N33" s="44">
        <f ca="1">IF($D33=0,0,SUMIFS('Полная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O33" s="44">
        <f ca="1">IF($D33=0,0,SUMIFS('Полная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P33" s="44">
        <f ca="1">IF($D33=0,0,SUMIFS('Полная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Q33" s="44">
        <f ca="1">IF($D33=0,0,SUMIFS('Полная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R33" s="44">
        <f ca="1">IF($D33=0,0,SUMIFS('Полная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S33" s="44">
        <f ca="1">IF($D33=0,0,SUMIFS('Полная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T33" s="44">
        <f ca="1">IF($D33=0,0,SUMIFS('Полная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U33" s="44">
        <f ca="1">IF($D33=0,0,SUMIFS('Полная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V33" s="44">
        <f ca="1">IF($D33=0,0,SUMIFS('Полная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W33" s="44">
        <f ca="1">IF($D33=0,0,SUMIFS('Полная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X33" s="44">
        <f ca="1">IF($D33=0,0,SUMIFS('Полная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Y33" s="44">
        <f ca="1">IF($D33=0,0,SUMIFS('Полная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DZ33" s="44">
        <f ca="1">IF($D33=0,0,SUMIFS('Полная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A33" s="44">
        <f ca="1">IF($D33=0,0,SUMIFS('Полная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B33" s="44">
        <f ca="1">IF($D33=0,0,SUMIFS('Полная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C33" s="44">
        <f ca="1">IF($D33=0,0,SUMIFS('Полная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D33" s="44">
        <f ca="1">IF($D33=0,0,SUMIFS('Полная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E33" s="44">
        <f ca="1">IF($D33=0,0,SUMIFS('Полная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F33" s="44">
        <f ca="1">IF($D33=0,0,SUMIFS('Полная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G33" s="44">
        <f ca="1">IF($D33=0,0,SUMIFS('Полная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H33" s="44">
        <f ca="1">IF($D33=0,0,SUMIFS('Полная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I33" s="44">
        <f ca="1">IF($D33=0,0,SUMIFS('Полная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J33" s="44">
        <f ca="1">IF($D33=0,0,SUMIFS('Полная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K33" s="44">
        <f ca="1">IF($D33=0,0,SUMIFS('Полная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L33" s="44">
        <f ca="1">IF($D33=0,0,SUMIFS('Полная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M33" s="44">
        <f ca="1">IF($D33=0,0,SUMIFS('Полная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N33" s="44">
        <f ca="1">IF($D33=0,0,SUMIFS('Полная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O33" s="44">
        <f ca="1">IF($D33=0,0,SUMIFS('Полная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P33" s="44">
        <f ca="1">IF($D33=0,0,SUMIFS('Полная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Q33" s="44">
        <f ca="1">IF($D33=0,0,SUMIFS('Полная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R33" s="44">
        <f ca="1">IF($D33=0,0,SUMIFS('Полная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S33" s="44">
        <f ca="1">IF($D33=0,0,SUMIFS('Полная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T33" s="44">
        <f ca="1">IF($D33=0,0,SUMIFS('Полная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U33" s="44">
        <f ca="1">IF($D33=0,0,SUMIFS('Полная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V33" s="44">
        <f ca="1">IF($D33=0,0,SUMIFS('Полная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W33" s="44">
        <f ca="1">IF($D33=0,0,SUMIFS('Полная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X33" s="44">
        <f ca="1">IF($D33=0,0,SUMIFS('Полная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Y33" s="44">
        <f ca="1">IF($D33=0,0,SUMIFS('Полная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EZ33" s="44">
        <f ca="1">IF($D33=0,0,SUMIFS('Полная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A33" s="44">
        <f ca="1">IF($D33=0,0,SUMIFS('Полная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B33" s="44">
        <f ca="1">IF($D33=0,0,SUMIFS('Полная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C33" s="44">
        <f ca="1">IF($D33=0,0,SUMIFS('Полная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D33" s="44">
        <f ca="1">IF($D33=0,0,SUMIFS('Полная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E33" s="44">
        <f ca="1">IF($D33=0,0,SUMIFS('Полная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F33" s="44">
        <f ca="1">IF($D33=0,0,SUMIFS('Полная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G33" s="44">
        <f ca="1">IF($D33=0,0,SUMIFS('Полная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H33" s="44">
        <f ca="1">IF($D33=0,0,SUMIFS('Полная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I33" s="44">
        <f ca="1">IF($D33=0,0,SUMIFS('Полная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J33" s="44">
        <f ca="1">IF($D33=0,0,SUMIFS('Полная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K33" s="44">
        <f ca="1">IF($D33=0,0,SUMIFS('Полная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L33" s="44">
        <f ca="1">IF($D33=0,0,SUMIFS('Полная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M33" s="44">
        <f ca="1">IF($D33=0,0,SUMIFS('Полная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N33" s="44">
        <f ca="1">IF($D33=0,0,SUMIFS('Полная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O33" s="44">
        <f ca="1">IF($D33=0,0,SUMIFS('Полная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P33" s="44">
        <f ca="1">IF($D33=0,0,SUMIFS('Полная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Q33" s="44">
        <f ca="1">IF($D33=0,0,SUMIFS('Полная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R33" s="44">
        <f ca="1">IF($D33=0,0,SUMIFS('Полная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S33" s="44">
        <f ca="1">IF($D33=0,0,SUMIFS('Полная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T33" s="44">
        <f ca="1">IF($D33=0,0,SUMIFS('Полная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U33" s="44">
        <f ca="1">IF($D33=0,0,SUMIFS('Полная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V33" s="44">
        <f ca="1">IF($D33=0,0,SUMIFS('Полная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W33" s="44">
        <f ca="1">IF($D33=0,0,SUMIFS('Полная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X33" s="44">
        <f ca="1">IF($D33=0,0,SUMIFS('Полная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Y33" s="44">
        <f ca="1">IF($D33=0,0,SUMIFS('Полная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FZ33" s="44">
        <f ca="1">IF($D33=0,0,SUMIFS('Полная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A33" s="44">
        <f ca="1">IF($D33=0,0,SUMIFS('Полная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B33" s="44">
        <f ca="1">IF($D33=0,0,SUMIFS('Полная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C33" s="44">
        <f ca="1">IF($D33=0,0,SUMIFS('Полная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D33" s="44">
        <f ca="1">IF($D33=0,0,SUMIFS('Полная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E33" s="44">
        <f ca="1">IF($D33=0,0,SUMIFS('Полная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F33" s="44">
        <f ca="1">IF($D33=0,0,SUMIFS('Полная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G33" s="44">
        <f ca="1">IF($D33=0,0,SUMIFS('Полная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H33" s="44">
        <f ca="1">IF($D33=0,0,SUMIFS('Полная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I33" s="44">
        <f ca="1">IF($D33=0,0,SUMIFS('Полная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J33" s="44">
        <f ca="1">IF($D33=0,0,SUMIFS('Полная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K33" s="44">
        <f ca="1">IF($D33=0,0,SUMIFS('Полная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L33" s="44">
        <f ca="1">IF($D33=0,0,SUMIFS('Полная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M33" s="44">
        <f ca="1">IF($D33=0,0,SUMIFS('Полная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N33" s="44">
        <f ca="1">IF($D33=0,0,SUMIFS('Полная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O33" s="44">
        <f ca="1">IF($D33=0,0,SUMIFS('Полная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P33" s="44">
        <f ca="1">IF($D33=0,0,SUMIFS('Полная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Q33" s="44">
        <f ca="1">IF($D33=0,0,SUMIFS('Полная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R33" s="44">
        <f ca="1">IF($D33=0,0,SUMIFS('Полная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S33" s="44">
        <f ca="1">IF($D33=0,0,SUMIFS('Полная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T33" s="44">
        <f ca="1">IF($D33=0,0,SUMIFS('Полная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U33" s="44">
        <f ca="1">IF($D33=0,0,SUMIFS('Полная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V33" s="44">
        <f ca="1">IF($D33=0,0,SUMIFS('Полная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W33" s="44">
        <f ca="1">IF($D33=0,0,SUMIFS('Полная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X33" s="44">
        <f ca="1">IF($D33=0,0,SUMIFS('Полная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Y33" s="44">
        <f ca="1">IF($D33=0,0,SUMIFS('Полная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GZ33" s="44">
        <f ca="1">IF($D33=0,0,SUMIFS('Полная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A33" s="44">
        <f ca="1">IF($D33=0,0,SUMIFS('Полная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B33" s="44">
        <f ca="1">IF($D33=0,0,SUMIFS('Полная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C33" s="44">
        <f ca="1">IF($D33=0,0,SUMIFS('Полная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D33" s="44">
        <f ca="1">IF($D33=0,0,SUMIFS('Полная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E33" s="44">
        <f ca="1">IF($D33=0,0,SUMIFS('Полная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F33" s="44">
        <f ca="1">IF($D33=0,0,SUMIFS('Полная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G33" s="44">
        <f ca="1">IF($D33=0,0,SUMIFS('Полная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H33" s="44">
        <f ca="1">IF($D33=0,0,SUMIFS('Полная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I33" s="44">
        <f ca="1">IF($D33=0,0,SUMIFS('Полная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J33" s="44">
        <f ca="1">IF($D33=0,0,SUMIFS('Полная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K33" s="44">
        <f ca="1">IF($D33=0,0,SUMIFS('Полная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L33" s="44">
        <f ca="1">IF($D33=0,0,SUMIFS('Полная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M33" s="44">
        <f ca="1">IF($D33=0,0,SUMIFS('Полная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N33" s="44">
        <f ca="1">IF($D33=0,0,SUMIFS('Полная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O33" s="44">
        <f ca="1">IF($D33=0,0,SUMIFS('Полная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P33" s="44">
        <f ca="1">IF($D33=0,0,SUMIFS('Полная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Q33" s="44">
        <f ca="1">IF($D33=0,0,SUMIFS('Полная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R33" s="44">
        <f ca="1">IF($D33=0,0,SUMIFS('Полная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S33" s="44">
        <f ca="1">IF($D33=0,0,SUMIFS('Полная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T33" s="44">
        <f ca="1">IF($D33=0,0,SUMIFS('Полная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U33" s="44">
        <f ca="1">IF($D33=0,0,SUMIFS('Полная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V33" s="44">
        <f ca="1">IF($D33=0,0,SUMIFS('Полная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W33" s="44">
        <f ca="1">IF($D33=0,0,SUMIFS('Полная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X33" s="44">
        <f ca="1">IF($D33=0,0,SUMIFS('Полная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Y33" s="44">
        <f ca="1">IF($D33=0,0,SUMIFS('Полная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HZ33" s="44">
        <f ca="1">IF($D33=0,0,SUMIFS('Полная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A33" s="44">
        <f ca="1">IF($D33=0,0,SUMIFS('Полная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B33" s="44">
        <f ca="1">IF($D33=0,0,SUMIFS('Полная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C33" s="44">
        <f ca="1">IF($D33=0,0,SUMIFS('Полная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D33" s="44">
        <f ca="1">IF($D33=0,0,SUMIFS('Полная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E33" s="44">
        <f ca="1">IF($D33=0,0,SUMIFS('Полная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F33" s="44">
        <f ca="1">IF($D33=0,0,SUMIFS('Полная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G33" s="44">
        <f ca="1">IF($D33=0,0,SUMIFS('Полная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H33" s="44">
        <f ca="1">IF($D33=0,0,SUMIFS('Полная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I33" s="44">
        <f ca="1">IF($D33=0,0,SUMIFS('Полная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J33" s="44">
        <f ca="1">IF($D33=0,0,SUMIFS('Полная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K33" s="44">
        <f ca="1">IF($D33=0,0,SUMIFS('Полная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L33" s="44">
        <f ca="1">IF($D33=0,0,SUMIFS('Полная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M33" s="44">
        <f ca="1">IF($D33=0,0,SUMIFS('Полная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N33" s="44">
        <f ca="1">IF($D33=0,0,SUMIFS('Полная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O33" s="44">
        <f ca="1">IF($D33=0,0,SUMIFS('Полная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P33" s="44">
        <f ca="1">IF($D33=0,0,SUMIFS('Полная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Q33" s="44">
        <f ca="1">IF($D33=0,0,SUMIFS('Полная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R33" s="44">
        <f ca="1">IF($D33=0,0,SUMIFS('Полная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S33" s="44">
        <f ca="1">IF($D33=0,0,SUMIFS('Полная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T33" s="44">
        <f ca="1">IF($D33=0,0,SUMIFS('Полная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U33" s="44">
        <f ca="1">IF($D33=0,0,SUMIFS('Полная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V33" s="44">
        <f ca="1">IF($D33=0,0,SUMIFS('Полная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W33" s="44">
        <f ca="1">IF($D33=0,0,SUMIFS('Полная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X33" s="44">
        <f ca="1">IF($D33=0,0,SUMIFS('Полная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Y33" s="44">
        <f ca="1">IF($D33=0,0,SUMIFS('Полная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IZ33" s="44">
        <f ca="1">IF($D33=0,0,SUMIFS('Полная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A33" s="44">
        <f ca="1">IF($D33=0,0,SUMIFS('Полная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B33" s="44">
        <f ca="1">IF($D33=0,0,SUMIFS('Полная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C33" s="44">
        <f ca="1">IF($D33=0,0,SUMIFS('Полная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D33" s="44">
        <f ca="1">IF($D33=0,0,SUMIFS('Полная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E33" s="44">
        <f ca="1">IF($D33=0,0,SUMIFS('Полная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F33" s="44">
        <f ca="1">IF($D33=0,0,SUMIFS('Полная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G33" s="44">
        <f ca="1">IF($D33=0,0,SUMIFS('Полная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H33" s="44">
        <f ca="1">IF($D33=0,0,SUMIFS('Полная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I33" s="44">
        <f ca="1">IF($D33=0,0,SUMIFS('Полная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J33" s="44">
        <f ca="1">IF($D33=0,0,SUMIFS('Полная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K33" s="44">
        <f ca="1">IF($D33=0,0,SUMIFS('Полная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L33" s="44">
        <f ca="1">IF($D33=0,0,SUMIFS('Полная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M33" s="44">
        <f ca="1">IF($D33=0,0,SUMIFS('Полная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N33" s="44">
        <f ca="1">IF($D33=0,0,SUMIFS('Полная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O33" s="44">
        <f ca="1">IF($D33=0,0,SUMIFS('Полная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P33" s="44">
        <f ca="1">IF($D33=0,0,SUMIFS('Полная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Q33" s="44">
        <f ca="1">IF($D33=0,0,SUMIFS('Полная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R33" s="44">
        <f ca="1">IF($D33=0,0,SUMIFS('Полная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S33" s="44">
        <f ca="1">IF($D33=0,0,SUMIFS('Полная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T33" s="44">
        <f ca="1">IF($D33=0,0,SUMIFS('Полная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U33" s="44">
        <f ca="1">IF($D33=0,0,SUMIFS('Полная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V33" s="44">
        <f ca="1">IF($D33=0,0,SUMIFS('Полная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W33" s="44">
        <f ca="1">IF($D33=0,0,SUMIFS('Полная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X33" s="44">
        <f ca="1">IF($D33=0,0,SUMIFS('Полная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Y33" s="44">
        <f ca="1">IF($D33=0,0,SUMIFS('Полная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JZ33" s="44">
        <f ca="1">IF($D33=0,0,SUMIFS('Полная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A33" s="44">
        <f ca="1">IF($D33=0,0,SUMIFS('Полная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B33" s="44">
        <f ca="1">IF($D33=0,0,SUMIFS('Полная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C33" s="44">
        <f ca="1">IF($D33=0,0,SUMIFS('Полная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D33" s="44">
        <f ca="1">IF($D33=0,0,SUMIFS('Полная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E33" s="44">
        <f ca="1">IF($D33=0,0,SUMIFS('Полная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F33" s="44">
        <f ca="1">IF($D33=0,0,SUMIFS('Полная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G33" s="44">
        <f ca="1">IF($D33=0,0,SUMIFS('Полная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H33" s="44">
        <f ca="1">IF($D33=0,0,SUMIFS('Полная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I33" s="44">
        <f ca="1">IF($D33=0,0,SUMIFS('Полная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J33" s="44">
        <f ca="1">IF($D33=0,0,SUMIFS('Полная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K33" s="44">
        <f ca="1">IF($D33=0,0,SUMIFS('Полная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L33" s="44">
        <f ca="1">IF($D33=0,0,SUMIFS('Полная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M33" s="44">
        <f ca="1">IF($D33=0,0,SUMIFS('Полная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N33" s="44">
        <f ca="1">IF($D33=0,0,SUMIFS('Полная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O33" s="44">
        <f ca="1">IF($D33=0,0,SUMIFS('Полная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P33" s="44">
        <f ca="1">IF($D33=0,0,SUMIFS('Полная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Q33" s="44">
        <f ca="1">IF($D33=0,0,SUMIFS('Полная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R33" s="44">
        <f ca="1">IF($D33=0,0,SUMIFS('Полная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S33" s="44">
        <f ca="1">IF($D33=0,0,SUMIFS('Полная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T33" s="44">
        <f ca="1">IF($D33=0,0,SUMIFS('Полная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U33" s="44">
        <f ca="1">IF($D33=0,0,SUMIFS('Полная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V33" s="44">
        <f ca="1">IF($D33=0,0,SUMIFS('Полная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W33" s="44">
        <f ca="1">IF($D33=0,0,SUMIFS('Полная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X33" s="44">
        <f ca="1">IF($D33=0,0,SUMIFS('Полная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Y33" s="44">
        <f ca="1">IF($D33=0,0,SUMIFS('Полная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KZ33" s="44">
        <f ca="1">IF($D33=0,0,SUMIFS('Полная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A33" s="44">
        <f ca="1">IF($D33=0,0,SUMIFS('Полная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B33" s="44">
        <f ca="1">IF($D33=0,0,SUMIFS('Полная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C33" s="44">
        <f ca="1">IF($D33=0,0,SUMIFS('Полная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D33" s="44">
        <f ca="1">IF($D33=0,0,SUMIFS('Полная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E33" s="44">
        <f ca="1">IF($D33=0,0,SUMIFS('Полная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F33" s="44">
        <f ca="1">IF($D33=0,0,SUMIFS('Полная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G33" s="44">
        <f ca="1">IF($D33=0,0,SUMIFS('Полная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H33" s="44">
        <f ca="1">IF($D33=0,0,SUMIFS('Полная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I33" s="44">
        <f ca="1">IF($D33=0,0,SUMIFS('Полная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J33" s="44">
        <f ca="1">IF($D33=0,0,SUMIFS('Полная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K33" s="44">
        <f ca="1">IF($D33=0,0,SUMIFS('Полная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L33" s="44">
        <f ca="1">IF($D33=0,0,SUMIFS('Полная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M33" s="44">
        <f ca="1">IF($D33=0,0,SUMIFS('Полная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N33" s="44">
        <f ca="1">IF($D33=0,0,SUMIFS('Полная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O33" s="44">
        <f ca="1">IF($D33=0,0,SUMIFS('Полная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P33" s="44">
        <f ca="1">IF($D33=0,0,SUMIFS('Полная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Q33" s="44">
        <f ca="1">IF($D33=0,0,SUMIFS('Полная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R33" s="44">
        <f ca="1">IF($D33=0,0,SUMIFS('Полная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S33" s="44">
        <f ca="1">IF($D33=0,0,SUMIFS('Полная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T33" s="44">
        <f ca="1">IF($D33=0,0,SUMIFS('Полная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U33" s="44">
        <f ca="1">IF($D33=0,0,SUMIFS('Полная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V33" s="44">
        <f ca="1">IF($D33=0,0,SUMIFS('Полная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W33" s="44">
        <f ca="1">IF($D33=0,0,SUMIFS('Полная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X33" s="44">
        <f ca="1">IF($D33=0,0,SUMIFS('Полная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Y33" s="44">
        <f ca="1">IF($D33=0,0,SUMIFS('Полная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LZ33" s="44">
        <f ca="1">IF($D33=0,0,SUMIFS('Полная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A33" s="44">
        <f ca="1">IF($D33=0,0,SUMIFS('Полная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B33" s="44">
        <f ca="1">IF($D33=0,0,SUMIFS('Полная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C33" s="44">
        <f ca="1">IF($D33=0,0,SUMIFS('Полная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D33" s="44">
        <f ca="1">IF($D33=0,0,SUMIFS('Полная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E33" s="44">
        <f ca="1">IF($D33=0,0,SUMIFS('Полная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F33" s="44">
        <f ca="1">IF($D33=0,0,SUMIFS('Полная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G33" s="44">
        <f ca="1">IF($D33=0,0,SUMIFS('Полная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H33" s="44">
        <f ca="1">IF($D33=0,0,SUMIFS('Полная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I33" s="44">
        <f ca="1">IF($D33=0,0,SUMIFS('Полная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J33" s="44">
        <f ca="1">IF($D33=0,0,SUMIFS('Полная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K33" s="44">
        <f ca="1">IF($D33=0,0,SUMIFS('Полная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L33" s="44">
        <f ca="1">IF($D33=0,0,SUMIFS('Полная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M33" s="44">
        <f ca="1">IF($D33=0,0,SUMIFS('Полная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N33" s="44">
        <f ca="1">IF($D33=0,0,SUMIFS('Полная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O33" s="44">
        <f ca="1">IF($D33=0,0,SUMIFS('Полная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P33" s="44">
        <f ca="1">IF($D33=0,0,SUMIFS('Полная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Q33" s="44">
        <f ca="1">IF($D33=0,0,SUMIFS('Полная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R33" s="44">
        <f ca="1">IF($D33=0,0,SUMIFS('Полная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S33" s="44">
        <f ca="1">IF($D33=0,0,SUMIFS('Полная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T33" s="44">
        <f ca="1">IF($D33=0,0,SUMIFS('Полная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U33" s="44">
        <f ca="1">IF($D33=0,0,SUMIFS('Полная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V33" s="44">
        <f ca="1">IF($D33=0,0,SUMIFS('Полная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W33" s="44">
        <f ca="1">IF($D33=0,0,SUMIFS('Полная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X33" s="44">
        <f ca="1">IF($D33=0,0,SUMIFS('Полная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Y33" s="44">
        <f ca="1">IF($D33=0,0,SUMIFS('Полная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MZ33" s="44">
        <f ca="1">IF($D33=0,0,SUMIFS('Полная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A33" s="44">
        <f ca="1">IF($D33=0,0,SUMIFS('Полная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B33" s="44">
        <f ca="1">IF($D33=0,0,SUMIFS('Полная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C33" s="44">
        <f ca="1">IF($D33=0,0,SUMIFS('Полная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D33" s="44">
        <f ca="1">IF($D33=0,0,SUMIFS('Полная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E33" s="44">
        <f ca="1">IF($D33=0,0,SUMIFS('Полная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F33" s="44">
        <f ca="1">IF($D33=0,0,SUMIFS('Полная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G33" s="44">
        <f ca="1">IF($D33=0,0,SUMIFS('Полная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H33" s="44">
        <f ca="1">IF($D33=0,0,SUMIFS('Полная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I33" s="44">
        <f ca="1">IF($D33=0,0,SUMIFS('Полная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J33" s="44">
        <f ca="1">IF($D33=0,0,SUMIFS('Полная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K33" s="44">
        <f ca="1">IF($D33=0,0,SUMIFS('Полная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L33" s="44">
        <f ca="1">IF($D33=0,0,SUMIFS('Полная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M33" s="44">
        <f ca="1">IF($D33=0,0,SUMIFS('Полная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N33" s="44">
        <f ca="1">IF($D33=0,0,SUMIFS('Полная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O33" s="44">
        <f ca="1">IF($D33=0,0,SUMIFS('Полная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P33" s="44">
        <f ca="1">IF($D33=0,0,SUMIFS('Полная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Q33" s="44">
        <f ca="1">IF($D33=0,0,SUMIFS('Полная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R33" s="44">
        <f ca="1">IF($D33=0,0,SUMIFS('Полная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S33" s="44">
        <f ca="1">IF($D33=0,0,SUMIFS('Полная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T33" s="44">
        <f ca="1">IF($D33=0,0,SUMIFS('Полная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U33" s="44">
        <f ca="1">IF($D33=0,0,SUMIFS('Полная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V33" s="44">
        <f ca="1">IF($D33=0,0,SUMIFS('Полная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W33" s="44">
        <f ca="1">IF($D33=0,0,SUMIFS('Полная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X33" s="44">
        <f ca="1">IF($D33=0,0,SUMIFS('Полная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Y33" s="44">
        <f ca="1">IF($D33=0,0,SUMIFS('Полная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NZ33" s="44">
        <f ca="1">IF($D33=0,0,SUMIFS('Полная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A33" s="44">
        <f ca="1">IF($D33=0,0,SUMIFS('Полная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B33" s="44">
        <f ca="1">IF($D33=0,0,SUMIFS('Полная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C33" s="44">
        <f ca="1">IF($D33=0,0,SUMIFS('Полная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D33" s="44">
        <f ca="1">IF($D33=0,0,SUMIFS('Полная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E33" s="44">
        <f ca="1">IF($D33=0,0,SUMIFS('Полная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F33" s="44">
        <f ca="1">IF($D33=0,0,SUMIFS('Полная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G33" s="44">
        <f ca="1">IF($D33=0,0,SUMIFS('Полная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H33" s="44">
        <f ca="1">IF($D33=0,0,SUMIFS('Полная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I33" s="44">
        <f ca="1">IF($D33=0,0,SUMIFS('Полная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J33" s="44">
        <f ca="1">IF($D33=0,0,SUMIFS('Полная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K33" s="44">
        <f ca="1">IF($D33=0,0,SUMIFS('Полная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L33" s="44">
        <f ca="1">IF($D33=0,0,SUMIFS('Полная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M33" s="44">
        <f ca="1">IF($D33=0,0,SUMIFS('Полная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N33" s="44">
        <f ca="1">IF($D33=0,0,SUMIFS('Полная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O33" s="44">
        <f ca="1">IF($D33=0,0,SUMIFS('Полная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P33" s="44">
        <f ca="1">IF($D33=0,0,SUMIFS('Полная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Q33" s="44">
        <f ca="1">IF($D33=0,0,SUMIFS('Полная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R33" s="44">
        <f ca="1">IF($D33=0,0,SUMIFS('Полная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S33" s="44">
        <f ca="1">IF($D33=0,0,SUMIFS('Полная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T33" s="44">
        <f ca="1">IF($D33=0,0,SUMIFS('Полная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U33" s="44">
        <f ca="1">IF($D33=0,0,SUMIFS('Полная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V33" s="44">
        <f ca="1">IF($D33=0,0,SUMIFS('Полная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W33" s="44">
        <f ca="1">IF($D33=0,0,SUMIFS('Полная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X33" s="44">
        <f ca="1">IF($D33=0,0,SUMIFS('Полная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Y33" s="44">
        <f ca="1">IF($D33=0,0,SUMIFS('Полная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OZ33" s="44">
        <f ca="1">IF($D33=0,0,SUMIFS('Полная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A33" s="44">
        <f ca="1">IF($D33=0,0,SUMIFS('Полная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B33" s="44">
        <f ca="1">IF($D33=0,0,SUMIFS('Полная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C33" s="44">
        <f ca="1">IF($D33=0,0,SUMIFS('Полная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D33" s="44">
        <f ca="1">IF($D33=0,0,SUMIFS('Полная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E33" s="44">
        <f ca="1">IF($D33=0,0,SUMIFS('Полная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F33" s="44">
        <f ca="1">IF($D33=0,0,SUMIFS('Полная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G33" s="44">
        <f ca="1">IF($D33=0,0,SUMIFS('Полная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H33" s="44">
        <f ca="1">IF($D33=0,0,SUMIFS('Полная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I33" s="44">
        <f ca="1">IF($D33=0,0,SUMIFS('Полная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J33" s="44">
        <f ca="1">IF($D33=0,0,SUMIFS('Полная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K33" s="44">
        <f ca="1">IF($D33=0,0,SUMIFS('Полная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L33" s="44">
        <f ca="1">IF($D33=0,0,SUMIFS('Полная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M33" s="44">
        <f ca="1">IF($D33=0,0,SUMIFS('Полная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N33" s="44">
        <f ca="1">IF($D33=0,0,SUMIFS('Полная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O33" s="44">
        <f ca="1">IF($D33=0,0,SUMIFS('Полная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P33" s="44">
        <f ca="1">IF($D33=0,0,SUMIFS('Полная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Q33" s="44">
        <f ca="1">IF($D33=0,0,SUMIFS('Полная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R33" s="44">
        <f ca="1">IF($D33=0,0,SUMIFS('Полная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S33" s="44">
        <f ca="1">IF($D33=0,0,SUMIFS('Полная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T33" s="44">
        <f ca="1">IF($D33=0,0,SUMIFS('Полная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U33" s="44">
        <f ca="1">IF($D33=0,0,SUMIFS('Полная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V33" s="44">
        <f ca="1">IF($D33=0,0,SUMIFS('Полная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W33" s="44">
        <f ca="1">IF($D33=0,0,SUMIFS('Полная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X33" s="44">
        <f ca="1">IF($D33=0,0,SUMIFS('Полная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Y33" s="44">
        <f ca="1">IF($D33=0,0,SUMIFS('Полная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PZ33" s="44">
        <f ca="1">IF($D33=0,0,SUMIFS('Полная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A33" s="44">
        <f ca="1">IF($D33=0,0,SUMIFS('Полная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B33" s="44">
        <f ca="1">IF($D33=0,0,SUMIFS('Полная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C33" s="44">
        <f ca="1">IF($D33=0,0,SUMIFS('Полная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D33" s="44">
        <f ca="1">IF($D33=0,0,SUMIFS('Полная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E33" s="44">
        <f ca="1">IF($D33=0,0,SUMIFS('Полная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F33" s="44">
        <f ca="1">IF($D33=0,0,SUMIFS('Полная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G33" s="44">
        <f ca="1">IF($D33=0,0,SUMIFS('Полная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H33" s="44">
        <f ca="1">IF($D33=0,0,SUMIFS('Полная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I33" s="44">
        <f ca="1">IF($D33=0,0,SUMIFS('Полная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J33" s="44">
        <f ca="1">IF($D33=0,0,SUMIFS('Полная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K33" s="44">
        <f ca="1">IF($D33=0,0,SUMIFS('Полная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L33" s="44">
        <f ca="1">IF($D33=0,0,SUMIFS('Полная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M33" s="44">
        <f ca="1">IF($D33=0,0,SUMIFS('Полная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N33" s="44">
        <f ca="1">IF($D33=0,0,SUMIFS('Полная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O33" s="44">
        <f ca="1">IF($D33=0,0,SUMIFS('Полная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P33" s="44">
        <f ca="1">IF($D33=0,0,SUMIFS('Полная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Q33" s="44">
        <f ca="1">IF($D33=0,0,SUMIFS('Полная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R33" s="44">
        <f ca="1">IF($D33=0,0,SUMIFS('Полная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S33" s="44">
        <f ca="1">IF($D33=0,0,SUMIFS('Полная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T33" s="44">
        <f ca="1">IF($D33=0,0,SUMIFS('Полная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U33" s="44">
        <f ca="1">IF($D33=0,0,SUMIFS('Полная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V33" s="44">
        <f ca="1">IF($D33=0,0,SUMIFS('Полная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W33" s="44">
        <f ca="1">IF($D33=0,0,SUMIFS('Полная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X33" s="44">
        <f ca="1">IF($D33=0,0,SUMIFS('Полная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Y33" s="44">
        <f ca="1">IF($D33=0,0,SUMIFS('Полная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QZ33" s="44">
        <f ca="1">IF($D33=0,0,SUMIFS('Полная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A33" s="44">
        <f ca="1">IF($D33=0,0,SUMIFS('Полная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B33" s="44">
        <f ca="1">IF($D33=0,0,SUMIFS('Полная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C33" s="44">
        <f ca="1">IF($D33=0,0,SUMIFS('Полная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D33" s="44">
        <f ca="1">IF($D33=0,0,SUMIFS('Полная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E33" s="44">
        <f ca="1">IF($D33=0,0,SUMIFS('Полная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F33" s="44">
        <f ca="1">IF($D33=0,0,SUMIFS('Полная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G33" s="44">
        <f ca="1">IF($D33=0,0,SUMIFS('Полная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H33" s="44">
        <f ca="1">IF($D33=0,0,SUMIFS('Полная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I33" s="44">
        <f ca="1">IF($D33=0,0,SUMIFS('Полная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J33" s="44">
        <f ca="1">IF($D33=0,0,SUMIFS('Полная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K33" s="44">
        <f ca="1">IF($D33=0,0,SUMIFS('Полная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L33" s="44">
        <f ca="1">IF($D33=0,0,SUMIFS('Полная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M33" s="44">
        <f ca="1">IF($D33=0,0,SUMIFS('Полная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N33" s="44">
        <f ca="1">IF($D33=0,0,SUMIFS('Полная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O33" s="44">
        <f ca="1">IF($D33=0,0,SUMIFS('Полная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P33" s="44">
        <f ca="1">IF($D33=0,0,SUMIFS('Полная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Q33" s="44">
        <f ca="1">IF($D33=0,0,SUMIFS('Полная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R33" s="44">
        <f ca="1">IF($D33=0,0,SUMIFS('Полная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S33" s="44">
        <f ca="1">IF($D33=0,0,SUMIFS('Полная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T33" s="44">
        <f ca="1">IF($D33=0,0,SUMIFS('Полная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U33" s="44">
        <f ca="1">IF($D33=0,0,SUMIFS('Полная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V33" s="44">
        <f ca="1">IF($D33=0,0,SUMIFS('Полная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W33" s="44">
        <f ca="1">IF($D33=0,0,SUMIFS('Полная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X33" s="44">
        <f ca="1">IF($D33=0,0,SUMIFS('Полная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Y33" s="44">
        <f ca="1">IF($D33=0,0,SUMIFS('Полная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RZ33" s="44">
        <f ca="1">IF($D33=0,0,SUMIFS('Полная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A33" s="44">
        <f ca="1">IF($D33=0,0,SUMIFS('Полная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B33" s="44">
        <f ca="1">IF($D33=0,0,SUMIFS('Полная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C33" s="44">
        <f ca="1">IF($D33=0,0,SUMIFS('Полная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D33" s="44">
        <f ca="1">IF($D33=0,0,SUMIFS('Полная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E33" s="44">
        <f ca="1">IF($D33=0,0,SUMIFS('Полная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F33" s="44">
        <f ca="1">IF($D33=0,0,SUMIFS('Полная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G33" s="44">
        <f ca="1">IF($D33=0,0,SUMIFS('Полная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H33" s="44">
        <f ca="1">IF($D33=0,0,SUMIFS('Полная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I33" s="44">
        <f ca="1">IF($D33=0,0,SUMIFS('Полная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J33" s="44">
        <f ca="1">IF($D33=0,0,SUMIFS('Полная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K33" s="44">
        <f ca="1">IF($D33=0,0,SUMIFS('Полная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L33" s="44">
        <f ca="1">IF($D33=0,0,SUMIFS('Полная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M33" s="44">
        <f ca="1">IF($D33=0,0,SUMIFS('Полная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N33" s="44">
        <f ca="1">IF($D33=0,0,SUMIFS('Полная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O33" s="44">
        <f ca="1">IF($D33=0,0,SUMIFS('Полная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P33" s="44">
        <f ca="1">IF($D33=0,0,SUMIFS('Полная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Q33" s="44">
        <f ca="1">IF($D33=0,0,SUMIFS('Полная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R33" s="44">
        <f ca="1">IF($D33=0,0,SUMIFS('Полная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S33" s="44">
        <f ca="1">IF($D33=0,0,SUMIFS('Полная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T33" s="44">
        <f ca="1">IF($D33=0,0,SUMIFS('Полная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U33" s="44">
        <f ca="1">IF($D33=0,0,SUMIFS('Полная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V33" s="44">
        <f ca="1">IF($D33=0,0,SUMIFS('Полная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W33" s="44">
        <f ca="1">IF($D33=0,0,SUMIFS('Полная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X33" s="44">
        <f ca="1">IF($D33=0,0,SUMIFS('Полная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Y33" s="44">
        <f ca="1">IF($D33=0,0,SUMIFS('Полная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SZ33" s="44">
        <f ca="1">IF($D33=0,0,SUMIFS('Полная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A33" s="44">
        <f ca="1">IF($D33=0,0,SUMIFS('Полная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B33" s="44">
        <f ca="1">IF($D33=0,0,SUMIFS('Полная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C33" s="44">
        <f ca="1">IF($D33=0,0,SUMIFS('Полная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D33" s="44">
        <f ca="1">IF($D33=0,0,SUMIFS('Полная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E33" s="44">
        <f ca="1">IF($D33=0,0,SUMIFS('Полная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F33" s="44">
        <f ca="1">IF($D33=0,0,SUMIFS('Полная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G33" s="44">
        <f ca="1">IF($D33=0,0,SUMIFS('Полная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H33" s="44">
        <f ca="1">IF($D33=0,0,SUMIFS('Полная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I33" s="44">
        <f ca="1">IF($D33=0,0,SUMIFS('Полная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J33" s="44">
        <f ca="1">IF($D33=0,0,SUMIFS('Полная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K33" s="44">
        <f ca="1">IF($D33=0,0,SUMIFS('Полная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L33" s="44">
        <f ca="1">IF($D33=0,0,SUMIFS('Полная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M33" s="44">
        <f ca="1">IF($D33=0,0,SUMIFS('Полная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N33" s="44">
        <f ca="1">IF($D33=0,0,SUMIFS('Полная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O33" s="44">
        <f ca="1">IF($D33=0,0,SUMIFS('Полная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P33" s="44">
        <f ca="1">IF($D33=0,0,SUMIFS('Полная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Q33" s="44">
        <f ca="1">IF($D33=0,0,SUMIFS('Полная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R33" s="44">
        <f ca="1">IF($D33=0,0,SUMIFS('Полная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S33" s="44">
        <f ca="1">IF($D33=0,0,SUMIFS('Полная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T33" s="44">
        <f ca="1">IF($D33=0,0,SUMIFS('Полная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U33" s="44">
        <f ca="1">IF($D33=0,0,SUMIFS('Полная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V33" s="44">
        <f ca="1">IF($D33=0,0,SUMIFS('Полная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W33" s="44">
        <f ca="1">IF($D33=0,0,SUMIFS('Полная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X33" s="44">
        <f ca="1">IF($D33=0,0,SUMIFS('Полная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Y33" s="44">
        <f ca="1">IF($D33=0,0,SUMIFS('Полная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TZ33" s="44">
        <f ca="1">IF($D33=0,0,SUMIFS('Полная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A33" s="44">
        <f ca="1">IF($D33=0,0,SUMIFS('Полная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B33" s="44">
        <f ca="1">IF($D33=0,0,SUMIFS('Полная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C33" s="44">
        <f ca="1">IF($D33=0,0,SUMIFS('Полная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D33" s="44">
        <f ca="1">IF($D33=0,0,SUMIFS('Полная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E33" s="44">
        <f ca="1">IF($D33=0,0,SUMIFS('Полная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F33" s="44">
        <f ca="1">IF($D33=0,0,SUMIFS('Полная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G33" s="44">
        <f ca="1">IF($D33=0,0,SUMIFS('Полная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H33" s="44">
        <f ca="1">IF($D33=0,0,SUMIFS('Полная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I33" s="44">
        <f ca="1">IF($D33=0,0,SUMIFS('Полная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J33" s="44">
        <f ca="1">IF($D33=0,0,SUMIFS('Полная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K33" s="44">
        <f ca="1">IF($D33=0,0,SUMIFS('Полная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L33" s="44">
        <f ca="1">IF($D33=0,0,SUMIFS('Полная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M33" s="44">
        <f ca="1">IF($D33=0,0,SUMIFS('Полная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N33" s="44">
        <f ca="1">IF($D33=0,0,SUMIFS('Полная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O33" s="44">
        <f ca="1">IF($D33=0,0,SUMIFS('Полная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P33" s="44">
        <f ca="1">IF($D33=0,0,SUMIFS('Полная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Q33" s="44">
        <f ca="1">IF($D33=0,0,SUMIFS('Полная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R33" s="44">
        <f ca="1">IF($D33=0,0,SUMIFS('Полная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S33" s="44">
        <f ca="1">IF($D33=0,0,SUMIFS('Полная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T33" s="44">
        <f ca="1">IF($D33=0,0,SUMIFS('Полная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U33" s="44">
        <f ca="1">IF($D33=0,0,SUMIFS('Полная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V33" s="44">
        <f ca="1">IF($D33=0,0,SUMIFS('Полная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W33" s="44">
        <f ca="1">IF($D33=0,0,SUMIFS('Полная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X33" s="44">
        <f ca="1">IF($D33=0,0,SUMIFS('Полная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Y33" s="44">
        <f ca="1">IF($D33=0,0,SUMIFS('Полная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UZ33" s="44">
        <f ca="1">IF($D33=0,0,SUMIFS('Полная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A33" s="44">
        <f ca="1">IF($D33=0,0,SUMIFS('Полная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B33" s="44">
        <f ca="1">IF($D33=0,0,SUMIFS('Полная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C33" s="44">
        <f ca="1">IF($D33=0,0,SUMIFS('Полная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D33" s="44">
        <f ca="1">IF($D33=0,0,SUMIFS('Полная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E33" s="44">
        <f ca="1">IF($D33=0,0,SUMIFS('Полная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F33" s="44">
        <f ca="1">IF($D33=0,0,SUMIFS('Полная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G33" s="44">
        <f ca="1">IF($D33=0,0,SUMIFS('Полная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H33" s="44">
        <f ca="1">IF($D33=0,0,SUMIFS('Полная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I33" s="44">
        <f ca="1">IF($D33=0,0,SUMIFS('Полная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J33" s="44">
        <f ca="1">IF($D33=0,0,SUMIFS('Полная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K33" s="44">
        <f ca="1">IF($D33=0,0,SUMIFS('Полная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L33" s="44">
        <f ca="1">IF($D33=0,0,SUMIFS('Полная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M33" s="44">
        <f ca="1">IF($D33=0,0,SUMIFS('Полная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N33" s="44">
        <f ca="1">IF($D33=0,0,SUMIFS('Полная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O33" s="44">
        <f ca="1">IF($D33=0,0,SUMIFS('Полная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P33" s="44">
        <f ca="1">IF($D33=0,0,SUMIFS('Полная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Q33" s="44">
        <f ca="1">IF($D33=0,0,SUMIFS('Полная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R33" s="44">
        <f ca="1">IF($D33=0,0,SUMIFS('Полная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S33" s="44">
        <f ca="1">IF($D33=0,0,SUMIFS('Полная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T33" s="44">
        <f ca="1">IF($D33=0,0,SUMIFS('Полная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U33" s="44">
        <f ca="1">IF($D33=0,0,SUMIFS('Полная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V33" s="44">
        <f ca="1">IF($D33=0,0,SUMIFS('Полная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W33" s="44">
        <f ca="1">IF($D33=0,0,SUMIFS('Полная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X33" s="44">
        <f ca="1">IF($D33=0,0,SUMIFS('Полная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Y33" s="44">
        <f ca="1">IF($D33=0,0,SUMIFS('Полная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VZ33" s="44">
        <f ca="1">IF($D33=0,0,SUMIFS('Полная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A33" s="44">
        <f ca="1">IF($D33=0,0,SUMIFS('Полная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B33" s="44">
        <f ca="1">IF($D33=0,0,SUMIFS('Полная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C33" s="44">
        <f ca="1">IF($D33=0,0,SUMIFS('Полная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D33" s="44">
        <f ca="1">IF($D33=0,0,SUMIFS('Полная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E33" s="44">
        <f ca="1">IF($D33=0,0,SUMIFS('Полная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F33" s="44">
        <f ca="1">IF($D33=0,0,SUMIFS('Полная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G33" s="44">
        <f ca="1">IF($D33=0,0,SUMIFS('Полная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H33" s="44">
        <f ca="1">IF($D33=0,0,SUMIFS('Полная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I33" s="44">
        <f ca="1">IF($D33=0,0,SUMIFS('Полная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J33" s="44">
        <f ca="1">IF($D33=0,0,SUMIFS('Полная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K33" s="44">
        <f ca="1">IF($D33=0,0,SUMIFS('Полная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L33" s="44">
        <f ca="1">IF($D33=0,0,SUMIFS('Полная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M33" s="44">
        <f ca="1">IF($D33=0,0,SUMIFS('Полная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N33" s="44">
        <f ca="1">IF($D33=0,0,SUMIFS('Полная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O33" s="44">
        <f ca="1">IF($D33=0,0,SUMIFS('Полная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P33" s="44">
        <f ca="1">IF($D33=0,0,SUMIFS('Полная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Q33" s="44">
        <f ca="1">IF($D33=0,0,SUMIFS('Полная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R33" s="44">
        <f ca="1">IF($D33=0,0,SUMIFS('Полная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S33" s="44">
        <f ca="1">IF($D33=0,0,SUMIFS('Полная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T33" s="44">
        <f ca="1">IF($D33=0,0,SUMIFS('Полная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U33" s="44">
        <f ca="1">IF($D33=0,0,SUMIFS('Полная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V33" s="44">
        <f ca="1">IF($D33=0,0,SUMIFS('Полная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W33" s="44">
        <f ca="1">IF($D33=0,0,SUMIFS('Полная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X33" s="44">
        <f ca="1">IF($D33=0,0,SUMIFS('Полная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Y33" s="44">
        <f ca="1">IF($D33=0,0,SUMIFS('Полная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WZ33" s="44">
        <f ca="1">IF($D33=0,0,SUMIFS('Полная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A33" s="44">
        <f ca="1">IF($D33=0,0,SUMIFS('Полная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B33" s="44">
        <f ca="1">IF($D33=0,0,SUMIFS('Полная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C33" s="44">
        <f ca="1">IF($D33=0,0,SUMIFS('Полная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D33" s="44">
        <f ca="1">IF($D33=0,0,SUMIFS('Полная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E33" s="44">
        <f ca="1">IF($D33=0,0,SUMIFS('Полная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F33" s="44">
        <f ca="1">IF($D33=0,0,SUMIFS('Полная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G33" s="44">
        <f ca="1">IF($D33=0,0,SUMIFS('Полная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H33" s="44">
        <f ca="1">IF($D33=0,0,SUMIFS('Полная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I33" s="44">
        <f ca="1">IF($D33=0,0,SUMIFS('Полная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J33" s="44">
        <f ca="1">IF($D33=0,0,SUMIFS('Полная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K33" s="44">
        <f ca="1">IF($D33=0,0,SUMIFS('Полная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L33" s="44">
        <f ca="1">IF($D33=0,0,SUMIFS('Полная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M33" s="44">
        <f ca="1">IF($D33=0,0,SUMIFS('Полная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N33" s="44">
        <f ca="1">IF($D33=0,0,SUMIFS('Полная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O33" s="44">
        <f ca="1">IF($D33=0,0,SUMIFS('Полная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P33" s="48">
        <f ca="1">IF($D33=0,0,SUMIFS('Полная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Q33" s="44">
        <f ca="1">IF($D33=0,0,SUMIFS('Полная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R33" s="44">
        <f ca="1">IF($D33=0,0,SUMIFS('Полная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S33" s="44">
        <f ca="1">IF($D33=0,0,SUMIFS('Полная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T33" s="44">
        <f ca="1">IF($D33=0,0,SUMIFS('Полная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U33" s="44">
        <f ca="1">IF($D33=0,0,SUMIFS('Полная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V33" s="44">
        <f ca="1">IF($D33=0,0,SUMIFS('Полная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W33" s="44">
        <f ca="1">IF($D33=0,0,SUMIFS('Полная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X33" s="44">
        <f ca="1">IF($D33=0,0,SUMIFS('Полная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Y33" s="44">
        <f ca="1">IF($D33=0,0,SUMIFS('Полная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XZ33" s="44">
        <f ca="1">IF($D33=0,0,SUMIFS('Полная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A33" s="44">
        <f ca="1">IF($D33=0,0,SUMIFS('Полная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B33" s="44">
        <f ca="1">IF($D33=0,0,SUMIFS('Полная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C33" s="44">
        <f ca="1">IF($D33=0,0,SUMIFS('Полная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D33" s="44">
        <f ca="1">IF($D33=0,0,SUMIFS('Полная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E33" s="48">
        <f ca="1">IF($D33=0,0,SUMIFS('Полная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(Авто)'!YO"&amp;$J$26),$C33)/$D33)</f>
        <v>0</v>
      </c>
      <c r="YF33" s="49"/>
      <c r="YG33" s="6"/>
    </row>
    <row r="34" spans="1:657" ht="15" customHeight="1" x14ac:dyDescent="0.25">
      <c r="A34" s="40">
        <v>8</v>
      </c>
      <c r="B34" s="41" t="s">
        <v>749</v>
      </c>
      <c r="C34" s="42" t="s">
        <v>750</v>
      </c>
      <c r="D34" s="43">
        <f ca="1">COUNTIFS('Полная ст-ть с уч.НЗС (Авто)'!$YG$11:INDIRECT("'Полная ст-ть с уч.НЗС (Авто)'!YG"&amp;$J$26),B33,'Полная ст-ть с уч.НЗС (Авто)'!$YO$11:INDIRECT("'Полная ст-ть с уч.НЗС (Авто)'!YO"&amp;$J$26),$C34)</f>
        <v>0</v>
      </c>
      <c r="E34" s="41"/>
      <c r="F34" s="41"/>
      <c r="G34" s="41"/>
      <c r="H34" s="41"/>
      <c r="I34" s="44">
        <f ca="1">IF($D34=0,0,SUMIFS('Полная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34" s="45"/>
      <c r="K34" s="44">
        <f ca="1">IF($D34=0,0,SUMIFS('Полная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34" s="44"/>
      <c r="M34" s="44">
        <f ca="1">IF($D34=0,0,SUMIFS('Полная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34" s="44"/>
      <c r="O34" s="44">
        <f ca="1">IF($D34=0,0,SUMIFS('Полная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34" s="44"/>
      <c r="Q34" s="44">
        <f ca="1">IF($D34=0,0,SUMIFS('Полная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34" s="44">
        <f ca="1">IF($D34=0,0,SUMIFS('Полная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34" s="44">
        <f ca="1">IF($D34=0,0,SUMIFS('Полная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34" s="44">
        <f ca="1">IF($D34=0,0,SUMIFS('Полная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34" s="44">
        <f ca="1">IF($D34=0,0,SUMIFS('Полная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34" s="44">
        <f ca="1">IF($D34=0,0,SUMIFS('Полная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34" s="44">
        <f ca="1">IF($D34=0,0,SUMIFS('Полная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34" s="44">
        <f ca="1">IF($D34=0,0,SUMIFS('Полная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34" s="44">
        <f ca="1">IF($D34=0,0,SUMIFS('Полная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Z34" s="44">
        <f ca="1">IF($D34=0,0,SUMIFS('Полная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A34" s="44">
        <f ca="1">IF($D34=0,0,SUMIFS('Полная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B34" s="44">
        <f ca="1">IF($D34=0,0,SUMIFS('Полная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C34" s="44">
        <f ca="1">IF($D34=0,0,SUMIFS('Полная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D34" s="44">
        <f ca="1">IF($D34=0,0,SUMIFS('Полная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E34" s="44">
        <f ca="1">IF($D34=0,0,SUMIFS('Полная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F34" s="44">
        <f ca="1">IF($D34=0,0,SUMIFS('Полная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G34" s="44">
        <f ca="1">IF($D34=0,0,SUMIFS('Полная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H34" s="44">
        <f ca="1">IF($D34=0,0,SUMIFS('Полная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I34" s="44">
        <f ca="1">IF($D34=0,0,SUMIFS('Полная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J34" s="44">
        <f ca="1">IF($D34=0,0,SUMIFS('Полная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K34" s="44">
        <f ca="1">IF($D34=0,0,SUMIFS('Полная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L34" s="44">
        <f ca="1">IF($D34=0,0,SUMIFS('Полная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M34" s="44">
        <f ca="1">IF($D34=0,0,SUMIFS('Полная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N34" s="44">
        <f ca="1">IF($D34=0,0,SUMIFS('Полная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O34" s="44">
        <f ca="1">IF($D34=0,0,SUMIFS('Полная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P34" s="44">
        <f ca="1">IF($D34=0,0,SUMIFS('Полная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Q34" s="44">
        <f ca="1">IF($D34=0,0,SUMIFS('Полная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R34" s="46"/>
      <c r="AS34" s="46"/>
      <c r="AT34" s="47"/>
      <c r="AU34" s="47"/>
      <c r="AV34" s="47"/>
      <c r="AW34" s="47"/>
      <c r="AX34" s="44">
        <f ca="1">IF($D34=0,0,SUMIFS('Полная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Y34" s="44">
        <f ca="1">IF($D34=0,0,SUMIFS('Полная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AZ34" s="44">
        <f ca="1">IF($D34=0,0,SUMIFS('Полная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A34" s="44">
        <f ca="1">IF($D34=0,0,SUMIFS('Полная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B34" s="44">
        <f ca="1">IF($D34=0,0,SUMIFS('Полная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C34" s="44">
        <f ca="1">IF($D34=0,0,SUMIFS('Полная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D34" s="47"/>
      <c r="BE34" s="47"/>
      <c r="BF34" s="44">
        <f ca="1">IF($D34=0,0,SUMIFS('Полная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G34" s="44">
        <f ca="1">IF($D34=0,0,SUMIFS('Полная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H34" s="44">
        <f ca="1">IF($D34=0,0,SUMIFS('Полная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I34" s="44">
        <f ca="1">IF($D34=0,0,SUMIFS('Полная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J34" s="44">
        <f ca="1">IF($D34=0,0,SUMIFS('Полная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K34" s="44">
        <f ca="1">IF($D34=0,0,SUMIFS('Полная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L34" s="47"/>
      <c r="BM34" s="44">
        <f ca="1">IF($D34=0,0,SUMIFS('Полная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N34" s="47"/>
      <c r="BO34" s="44"/>
      <c r="BP34" s="44"/>
      <c r="BQ34" s="44">
        <f ca="1">IF($D34=0,0,SUMIFS('Полная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>
        <f ca="1">IF($D34=0,0,SUMIFS('Полная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L34" s="44">
        <f ca="1">IF($D34=0,0,SUMIFS('Полная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M34" s="44">
        <f ca="1">IF($D34=0,0,SUMIFS('Полная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N34" s="44">
        <f ca="1">IF($D34=0,0,SUMIFS('Полная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O34" s="44">
        <f ca="1">IF($D34=0,0,SUMIFS('Полная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P34" s="44">
        <f ca="1">IF($D34=0,0,SUMIFS('Полная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Q34" s="44">
        <f ca="1">IF($D34=0,0,SUMIFS('Полная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R34" s="44">
        <f ca="1">IF($D34=0,0,SUMIFS('Полная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S34" s="44">
        <f ca="1">IF($D34=0,0,SUMIFS('Полная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T34" s="44">
        <f ca="1">IF($D34=0,0,SUMIFS('Полная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U34" s="44">
        <f ca="1">IF($D34=0,0,SUMIFS('Полная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V34" s="44">
        <f ca="1">IF($D34=0,0,SUMIFS('Полная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W34" s="44">
        <f ca="1">IF($D34=0,0,SUMIFS('Полная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X34" s="44">
        <f ca="1">IF($D34=0,0,SUMIFS('Полная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Y34" s="44">
        <f ca="1">IF($D34=0,0,SUMIFS('Полная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CZ34" s="44">
        <f ca="1">IF($D34=0,0,SUMIFS('Полная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A34" s="44">
        <f ca="1">IF($D34=0,0,SUMIFS('Полная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B34" s="44">
        <f ca="1">IF($D34=0,0,SUMIFS('Полная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C34" s="44">
        <f ca="1">IF($D34=0,0,SUMIFS('Полная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D34" s="44"/>
      <c r="DE34" s="44">
        <f ca="1">IF($D34=0,0,SUMIFS('Полная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F34" s="44"/>
      <c r="DG34" s="44">
        <f ca="1">IF($D34=0,0,SUMIFS('Полная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H34" s="44">
        <f ca="1">IF($D34=0,0,SUMIFS('Полная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I34" s="44">
        <f ca="1">IF($D34=0,0,SUMIFS('Полная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J34" s="44">
        <f ca="1">IF($D34=0,0,SUMIFS('Полная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K34" s="44">
        <f ca="1">IF($D34=0,0,SUMIFS('Полная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L34" s="44">
        <f ca="1">IF($D34=0,0,SUMIFS('Полная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M34" s="44">
        <f ca="1">IF($D34=0,0,SUMIFS('Полная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N34" s="44">
        <f ca="1">IF($D34=0,0,SUMIFS('Полная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O34" s="44">
        <f ca="1">IF($D34=0,0,SUMIFS('Полная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P34" s="44">
        <f ca="1">IF($D34=0,0,SUMIFS('Полная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Q34" s="44">
        <f ca="1">IF($D34=0,0,SUMIFS('Полная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R34" s="44">
        <f ca="1">IF($D34=0,0,SUMIFS('Полная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S34" s="44">
        <f ca="1">IF($D34=0,0,SUMIFS('Полная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T34" s="44">
        <f ca="1">IF($D34=0,0,SUMIFS('Полная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U34" s="44">
        <f ca="1">IF($D34=0,0,SUMIFS('Полная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V34" s="44">
        <f ca="1">IF($D34=0,0,SUMIFS('Полная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W34" s="44">
        <f ca="1">IF($D34=0,0,SUMIFS('Полная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X34" s="44">
        <f ca="1">IF($D34=0,0,SUMIFS('Полная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Y34" s="44">
        <f ca="1">IF($D34=0,0,SUMIFS('Полная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DZ34" s="44">
        <f ca="1">IF($D34=0,0,SUMIFS('Полная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A34" s="44">
        <f ca="1">IF($D34=0,0,SUMIFS('Полная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B34" s="44">
        <f ca="1">IF($D34=0,0,SUMIFS('Полная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C34" s="44">
        <f ca="1">IF($D34=0,0,SUMIFS('Полная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D34" s="44">
        <f ca="1">IF($D34=0,0,SUMIFS('Полная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E34" s="44">
        <f ca="1">IF($D34=0,0,SUMIFS('Полная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F34" s="44">
        <f ca="1">IF($D34=0,0,SUMIFS('Полная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G34" s="44">
        <f ca="1">IF($D34=0,0,SUMIFS('Полная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H34" s="44">
        <f ca="1">IF($D34=0,0,SUMIFS('Полная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I34" s="44">
        <f ca="1">IF($D34=0,0,SUMIFS('Полная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J34" s="44">
        <f ca="1">IF($D34=0,0,SUMIFS('Полная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K34" s="44">
        <f ca="1">IF($D34=0,0,SUMIFS('Полная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L34" s="44">
        <f ca="1">IF($D34=0,0,SUMIFS('Полная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M34" s="44">
        <f ca="1">IF($D34=0,0,SUMIFS('Полная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N34" s="44">
        <f ca="1">IF($D34=0,0,SUMIFS('Полная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O34" s="44">
        <f ca="1">IF($D34=0,0,SUMIFS('Полная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P34" s="44">
        <f ca="1">IF($D34=0,0,SUMIFS('Полная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Q34" s="44">
        <f ca="1">IF($D34=0,0,SUMIFS('Полная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R34" s="44">
        <f ca="1">IF($D34=0,0,SUMIFS('Полная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S34" s="44">
        <f ca="1">IF($D34=0,0,SUMIFS('Полная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T34" s="44">
        <f ca="1">IF($D34=0,0,SUMIFS('Полная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U34" s="44">
        <f ca="1">IF($D34=0,0,SUMIFS('Полная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V34" s="44">
        <f ca="1">IF($D34=0,0,SUMIFS('Полная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W34" s="44">
        <f ca="1">IF($D34=0,0,SUMIFS('Полная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X34" s="44">
        <f ca="1">IF($D34=0,0,SUMIFS('Полная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Y34" s="44">
        <f ca="1">IF($D34=0,0,SUMIFS('Полная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EZ34" s="44">
        <f ca="1">IF($D34=0,0,SUMIFS('Полная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A34" s="44">
        <f ca="1">IF($D34=0,0,SUMIFS('Полная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B34" s="44">
        <f ca="1">IF($D34=0,0,SUMIFS('Полная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C34" s="44">
        <f ca="1">IF($D34=0,0,SUMIFS('Полная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D34" s="44">
        <f ca="1">IF($D34=0,0,SUMIFS('Полная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E34" s="44">
        <f ca="1">IF($D34=0,0,SUMIFS('Полная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F34" s="44">
        <f ca="1">IF($D34=0,0,SUMIFS('Полная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G34" s="44">
        <f ca="1">IF($D34=0,0,SUMIFS('Полная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H34" s="44">
        <f ca="1">IF($D34=0,0,SUMIFS('Полная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I34" s="44">
        <f ca="1">IF($D34=0,0,SUMIFS('Полная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J34" s="44">
        <f ca="1">IF($D34=0,0,SUMIFS('Полная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K34" s="44">
        <f ca="1">IF($D34=0,0,SUMIFS('Полная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L34" s="44">
        <f ca="1">IF($D34=0,0,SUMIFS('Полная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M34" s="44">
        <f ca="1">IF($D34=0,0,SUMIFS('Полная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N34" s="44">
        <f ca="1">IF($D34=0,0,SUMIFS('Полная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O34" s="44">
        <f ca="1">IF($D34=0,0,SUMIFS('Полная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P34" s="44">
        <f ca="1">IF($D34=0,0,SUMIFS('Полная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Q34" s="44">
        <f ca="1">IF($D34=0,0,SUMIFS('Полная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R34" s="44">
        <f ca="1">IF($D34=0,0,SUMIFS('Полная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S34" s="44">
        <f ca="1">IF($D34=0,0,SUMIFS('Полная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T34" s="44">
        <f ca="1">IF($D34=0,0,SUMIFS('Полная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U34" s="44">
        <f ca="1">IF($D34=0,0,SUMIFS('Полная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V34" s="44">
        <f ca="1">IF($D34=0,0,SUMIFS('Полная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W34" s="44">
        <f ca="1">IF($D34=0,0,SUMIFS('Полная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X34" s="44">
        <f ca="1">IF($D34=0,0,SUMIFS('Полная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Y34" s="44">
        <f ca="1">IF($D34=0,0,SUMIFS('Полная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FZ34" s="44">
        <f ca="1">IF($D34=0,0,SUMIFS('Полная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A34" s="44">
        <f ca="1">IF($D34=0,0,SUMIFS('Полная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B34" s="44">
        <f ca="1">IF($D34=0,0,SUMIFS('Полная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C34" s="44">
        <f ca="1">IF($D34=0,0,SUMIFS('Полная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D34" s="44">
        <f ca="1">IF($D34=0,0,SUMIFS('Полная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E34" s="44">
        <f ca="1">IF($D34=0,0,SUMIFS('Полная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F34" s="44">
        <f ca="1">IF($D34=0,0,SUMIFS('Полная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G34" s="44">
        <f ca="1">IF($D34=0,0,SUMIFS('Полная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H34" s="44">
        <f ca="1">IF($D34=0,0,SUMIFS('Полная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I34" s="44">
        <f ca="1">IF($D34=0,0,SUMIFS('Полная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J34" s="44">
        <f ca="1">IF($D34=0,0,SUMIFS('Полная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K34" s="44">
        <f ca="1">IF($D34=0,0,SUMIFS('Полная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L34" s="44">
        <f ca="1">IF($D34=0,0,SUMIFS('Полная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M34" s="44">
        <f ca="1">IF($D34=0,0,SUMIFS('Полная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N34" s="44">
        <f ca="1">IF($D34=0,0,SUMIFS('Полная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O34" s="44">
        <f ca="1">IF($D34=0,0,SUMIFS('Полная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P34" s="44">
        <f ca="1">IF($D34=0,0,SUMIFS('Полная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Q34" s="44">
        <f ca="1">IF($D34=0,0,SUMIFS('Полная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R34" s="44">
        <f ca="1">IF($D34=0,0,SUMIFS('Полная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S34" s="44">
        <f ca="1">IF($D34=0,0,SUMIFS('Полная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T34" s="44">
        <f ca="1">IF($D34=0,0,SUMIFS('Полная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U34" s="44">
        <f ca="1">IF($D34=0,0,SUMIFS('Полная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V34" s="44">
        <f ca="1">IF($D34=0,0,SUMIFS('Полная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W34" s="44">
        <f ca="1">IF($D34=0,0,SUMIFS('Полная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X34" s="44">
        <f ca="1">IF($D34=0,0,SUMIFS('Полная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Y34" s="44">
        <f ca="1">IF($D34=0,0,SUMIFS('Полная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GZ34" s="44">
        <f ca="1">IF($D34=0,0,SUMIFS('Полная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A34" s="44">
        <f ca="1">IF($D34=0,0,SUMIFS('Полная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B34" s="44">
        <f ca="1">IF($D34=0,0,SUMIFS('Полная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C34" s="44">
        <f ca="1">IF($D34=0,0,SUMIFS('Полная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D34" s="44">
        <f ca="1">IF($D34=0,0,SUMIFS('Полная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E34" s="44">
        <f ca="1">IF($D34=0,0,SUMIFS('Полная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F34" s="44">
        <f ca="1">IF($D34=0,0,SUMIFS('Полная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G34" s="44">
        <f ca="1">IF($D34=0,0,SUMIFS('Полная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H34" s="44">
        <f ca="1">IF($D34=0,0,SUMIFS('Полная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I34" s="44">
        <f ca="1">IF($D34=0,0,SUMIFS('Полная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J34" s="44">
        <f ca="1">IF($D34=0,0,SUMIFS('Полная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K34" s="44">
        <f ca="1">IF($D34=0,0,SUMIFS('Полная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L34" s="44">
        <f ca="1">IF($D34=0,0,SUMIFS('Полная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M34" s="44">
        <f ca="1">IF($D34=0,0,SUMIFS('Полная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N34" s="44">
        <f ca="1">IF($D34=0,0,SUMIFS('Полная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O34" s="44">
        <f ca="1">IF($D34=0,0,SUMIFS('Полная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P34" s="44">
        <f ca="1">IF($D34=0,0,SUMIFS('Полная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Q34" s="44">
        <f ca="1">IF($D34=0,0,SUMIFS('Полная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R34" s="44">
        <f ca="1">IF($D34=0,0,SUMIFS('Полная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S34" s="44">
        <f ca="1">IF($D34=0,0,SUMIFS('Полная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T34" s="44">
        <f ca="1">IF($D34=0,0,SUMIFS('Полная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U34" s="44">
        <f ca="1">IF($D34=0,0,SUMIFS('Полная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V34" s="44">
        <f ca="1">IF($D34=0,0,SUMIFS('Полная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W34" s="44">
        <f ca="1">IF($D34=0,0,SUMIFS('Полная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X34" s="44">
        <f ca="1">IF($D34=0,0,SUMIFS('Полная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Y34" s="44">
        <f ca="1">IF($D34=0,0,SUMIFS('Полная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HZ34" s="44">
        <f ca="1">IF($D34=0,0,SUMIFS('Полная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A34" s="44">
        <f ca="1">IF($D34=0,0,SUMIFS('Полная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B34" s="44">
        <f ca="1">IF($D34=0,0,SUMIFS('Полная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C34" s="44">
        <f ca="1">IF($D34=0,0,SUMIFS('Полная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D34" s="44">
        <f ca="1">IF($D34=0,0,SUMIFS('Полная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E34" s="44">
        <f ca="1">IF($D34=0,0,SUMIFS('Полная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F34" s="44">
        <f ca="1">IF($D34=0,0,SUMIFS('Полная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G34" s="44">
        <f ca="1">IF($D34=0,0,SUMIFS('Полная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H34" s="44">
        <f ca="1">IF($D34=0,0,SUMIFS('Полная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I34" s="44">
        <f ca="1">IF($D34=0,0,SUMIFS('Полная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J34" s="44">
        <f ca="1">IF($D34=0,0,SUMIFS('Полная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K34" s="44">
        <f ca="1">IF($D34=0,0,SUMIFS('Полная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L34" s="44">
        <f ca="1">IF($D34=0,0,SUMIFS('Полная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M34" s="44">
        <f ca="1">IF($D34=0,0,SUMIFS('Полная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N34" s="44">
        <f ca="1">IF($D34=0,0,SUMIFS('Полная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O34" s="44">
        <f ca="1">IF($D34=0,0,SUMIFS('Полная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P34" s="44">
        <f ca="1">IF($D34=0,0,SUMIFS('Полная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Q34" s="44">
        <f ca="1">IF($D34=0,0,SUMIFS('Полная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R34" s="44">
        <f ca="1">IF($D34=0,0,SUMIFS('Полная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S34" s="44">
        <f ca="1">IF($D34=0,0,SUMIFS('Полная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T34" s="44">
        <f ca="1">IF($D34=0,0,SUMIFS('Полная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U34" s="44">
        <f ca="1">IF($D34=0,0,SUMIFS('Полная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V34" s="44">
        <f ca="1">IF($D34=0,0,SUMIFS('Полная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W34" s="44">
        <f ca="1">IF($D34=0,0,SUMIFS('Полная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X34" s="44">
        <f ca="1">IF($D34=0,0,SUMIFS('Полная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Y34" s="44">
        <f ca="1">IF($D34=0,0,SUMIFS('Полная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IZ34" s="44">
        <f ca="1">IF($D34=0,0,SUMIFS('Полная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A34" s="44">
        <f ca="1">IF($D34=0,0,SUMIFS('Полная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B34" s="44">
        <f ca="1">IF($D34=0,0,SUMIFS('Полная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C34" s="44">
        <f ca="1">IF($D34=0,0,SUMIFS('Полная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D34" s="44">
        <f ca="1">IF($D34=0,0,SUMIFS('Полная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E34" s="44">
        <f ca="1">IF($D34=0,0,SUMIFS('Полная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F34" s="44">
        <f ca="1">IF($D34=0,0,SUMIFS('Полная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G34" s="44">
        <f ca="1">IF($D34=0,0,SUMIFS('Полная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H34" s="44">
        <f ca="1">IF($D34=0,0,SUMIFS('Полная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I34" s="44">
        <f ca="1">IF($D34=0,0,SUMIFS('Полная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J34" s="44">
        <f ca="1">IF($D34=0,0,SUMIFS('Полная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K34" s="44">
        <f ca="1">IF($D34=0,0,SUMIFS('Полная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L34" s="44">
        <f ca="1">IF($D34=0,0,SUMIFS('Полная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M34" s="44">
        <f ca="1">IF($D34=0,0,SUMIFS('Полная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N34" s="44">
        <f ca="1">IF($D34=0,0,SUMIFS('Полная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O34" s="44">
        <f ca="1">IF($D34=0,0,SUMIFS('Полная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P34" s="44">
        <f ca="1">IF($D34=0,0,SUMIFS('Полная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Q34" s="44">
        <f ca="1">IF($D34=0,0,SUMIFS('Полная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R34" s="44">
        <f ca="1">IF($D34=0,0,SUMIFS('Полная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S34" s="44">
        <f ca="1">IF($D34=0,0,SUMIFS('Полная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T34" s="44">
        <f ca="1">IF($D34=0,0,SUMIFS('Полная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U34" s="44">
        <f ca="1">IF($D34=0,0,SUMIFS('Полная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V34" s="44">
        <f ca="1">IF($D34=0,0,SUMIFS('Полная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W34" s="44">
        <f ca="1">IF($D34=0,0,SUMIFS('Полная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X34" s="44">
        <f ca="1">IF($D34=0,0,SUMIFS('Полная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Y34" s="44">
        <f ca="1">IF($D34=0,0,SUMIFS('Полная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JZ34" s="44">
        <f ca="1">IF($D34=0,0,SUMIFS('Полная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A34" s="44">
        <f ca="1">IF($D34=0,0,SUMIFS('Полная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B34" s="44">
        <f ca="1">IF($D34=0,0,SUMIFS('Полная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C34" s="44">
        <f ca="1">IF($D34=0,0,SUMIFS('Полная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D34" s="44">
        <f ca="1">IF($D34=0,0,SUMIFS('Полная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E34" s="44">
        <f ca="1">IF($D34=0,0,SUMIFS('Полная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F34" s="44">
        <f ca="1">IF($D34=0,0,SUMIFS('Полная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G34" s="44">
        <f ca="1">IF($D34=0,0,SUMIFS('Полная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H34" s="44">
        <f ca="1">IF($D34=0,0,SUMIFS('Полная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I34" s="44">
        <f ca="1">IF($D34=0,0,SUMIFS('Полная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J34" s="44">
        <f ca="1">IF($D34=0,0,SUMIFS('Полная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K34" s="44">
        <f ca="1">IF($D34=0,0,SUMIFS('Полная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L34" s="44">
        <f ca="1">IF($D34=0,0,SUMIFS('Полная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M34" s="44">
        <f ca="1">IF($D34=0,0,SUMIFS('Полная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N34" s="44">
        <f ca="1">IF($D34=0,0,SUMIFS('Полная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O34" s="44">
        <f ca="1">IF($D34=0,0,SUMIFS('Полная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P34" s="44">
        <f ca="1">IF($D34=0,0,SUMIFS('Полная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Q34" s="44">
        <f ca="1">IF($D34=0,0,SUMIFS('Полная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R34" s="44">
        <f ca="1">IF($D34=0,0,SUMIFS('Полная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S34" s="44">
        <f ca="1">IF($D34=0,0,SUMIFS('Полная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T34" s="44">
        <f ca="1">IF($D34=0,0,SUMIFS('Полная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U34" s="44">
        <f ca="1">IF($D34=0,0,SUMIFS('Полная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V34" s="44">
        <f ca="1">IF($D34=0,0,SUMIFS('Полная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W34" s="44">
        <f ca="1">IF($D34=0,0,SUMIFS('Полная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X34" s="44">
        <f ca="1">IF($D34=0,0,SUMIFS('Полная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Y34" s="44">
        <f ca="1">IF($D34=0,0,SUMIFS('Полная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KZ34" s="44">
        <f ca="1">IF($D34=0,0,SUMIFS('Полная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A34" s="44">
        <f ca="1">IF($D34=0,0,SUMIFS('Полная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B34" s="44">
        <f ca="1">IF($D34=0,0,SUMIFS('Полная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C34" s="44">
        <f ca="1">IF($D34=0,0,SUMIFS('Полная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D34" s="44">
        <f ca="1">IF($D34=0,0,SUMIFS('Полная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E34" s="44">
        <f ca="1">IF($D34=0,0,SUMIFS('Полная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F34" s="44">
        <f ca="1">IF($D34=0,0,SUMIFS('Полная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G34" s="44">
        <f ca="1">IF($D34=0,0,SUMIFS('Полная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H34" s="44">
        <f ca="1">IF($D34=0,0,SUMIFS('Полная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I34" s="44">
        <f ca="1">IF($D34=0,0,SUMIFS('Полная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J34" s="44">
        <f ca="1">IF($D34=0,0,SUMIFS('Полная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K34" s="44">
        <f ca="1">IF($D34=0,0,SUMIFS('Полная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L34" s="44">
        <f ca="1">IF($D34=0,0,SUMIFS('Полная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M34" s="44">
        <f ca="1">IF($D34=0,0,SUMIFS('Полная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N34" s="44">
        <f ca="1">IF($D34=0,0,SUMIFS('Полная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O34" s="44">
        <f ca="1">IF($D34=0,0,SUMIFS('Полная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P34" s="44">
        <f ca="1">IF($D34=0,0,SUMIFS('Полная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Q34" s="44">
        <f ca="1">IF($D34=0,0,SUMIFS('Полная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R34" s="44">
        <f ca="1">IF($D34=0,0,SUMIFS('Полная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S34" s="44">
        <f ca="1">IF($D34=0,0,SUMIFS('Полная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T34" s="44">
        <f ca="1">IF($D34=0,0,SUMIFS('Полная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U34" s="44">
        <f ca="1">IF($D34=0,0,SUMIFS('Полная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V34" s="44">
        <f ca="1">IF($D34=0,0,SUMIFS('Полная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W34" s="44">
        <f ca="1">IF($D34=0,0,SUMIFS('Полная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X34" s="44">
        <f ca="1">IF($D34=0,0,SUMIFS('Полная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Y34" s="44">
        <f ca="1">IF($D34=0,0,SUMIFS('Полная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LZ34" s="44">
        <f ca="1">IF($D34=0,0,SUMIFS('Полная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A34" s="44">
        <f ca="1">IF($D34=0,0,SUMIFS('Полная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B34" s="44">
        <f ca="1">IF($D34=0,0,SUMIFS('Полная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C34" s="44">
        <f ca="1">IF($D34=0,0,SUMIFS('Полная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D34" s="44">
        <f ca="1">IF($D34=0,0,SUMIFS('Полная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E34" s="44">
        <f ca="1">IF($D34=0,0,SUMIFS('Полная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F34" s="44">
        <f ca="1">IF($D34=0,0,SUMIFS('Полная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G34" s="44">
        <f ca="1">IF($D34=0,0,SUMIFS('Полная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H34" s="44">
        <f ca="1">IF($D34=0,0,SUMIFS('Полная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I34" s="44">
        <f ca="1">IF($D34=0,0,SUMIFS('Полная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J34" s="44">
        <f ca="1">IF($D34=0,0,SUMIFS('Полная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K34" s="44">
        <f ca="1">IF($D34=0,0,SUMIFS('Полная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L34" s="44">
        <f ca="1">IF($D34=0,0,SUMIFS('Полная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M34" s="44">
        <f ca="1">IF($D34=0,0,SUMIFS('Полная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N34" s="44">
        <f ca="1">IF($D34=0,0,SUMIFS('Полная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O34" s="44">
        <f ca="1">IF($D34=0,0,SUMIFS('Полная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P34" s="44">
        <f ca="1">IF($D34=0,0,SUMIFS('Полная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Q34" s="44">
        <f ca="1">IF($D34=0,0,SUMIFS('Полная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R34" s="44">
        <f ca="1">IF($D34=0,0,SUMIFS('Полная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S34" s="44">
        <f ca="1">IF($D34=0,0,SUMIFS('Полная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T34" s="44">
        <f ca="1">IF($D34=0,0,SUMIFS('Полная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U34" s="44">
        <f ca="1">IF($D34=0,0,SUMIFS('Полная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V34" s="44">
        <f ca="1">IF($D34=0,0,SUMIFS('Полная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W34" s="44">
        <f ca="1">IF($D34=0,0,SUMIFS('Полная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X34" s="44">
        <f ca="1">IF($D34=0,0,SUMIFS('Полная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Y34" s="44">
        <f ca="1">IF($D34=0,0,SUMIFS('Полная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MZ34" s="44">
        <f ca="1">IF($D34=0,0,SUMIFS('Полная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A34" s="44">
        <f ca="1">IF($D34=0,0,SUMIFS('Полная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B34" s="44">
        <f ca="1">IF($D34=0,0,SUMIFS('Полная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C34" s="44">
        <f ca="1">IF($D34=0,0,SUMIFS('Полная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D34" s="44">
        <f ca="1">IF($D34=0,0,SUMIFS('Полная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E34" s="44">
        <f ca="1">IF($D34=0,0,SUMIFS('Полная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F34" s="44">
        <f ca="1">IF($D34=0,0,SUMIFS('Полная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G34" s="44">
        <f ca="1">IF($D34=0,0,SUMIFS('Полная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H34" s="44">
        <f ca="1">IF($D34=0,0,SUMIFS('Полная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I34" s="44">
        <f ca="1">IF($D34=0,0,SUMIFS('Полная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J34" s="44">
        <f ca="1">IF($D34=0,0,SUMIFS('Полная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K34" s="44">
        <f ca="1">IF($D34=0,0,SUMIFS('Полная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L34" s="44">
        <f ca="1">IF($D34=0,0,SUMIFS('Полная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M34" s="44">
        <f ca="1">IF($D34=0,0,SUMIFS('Полная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N34" s="44">
        <f ca="1">IF($D34=0,0,SUMIFS('Полная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O34" s="44">
        <f ca="1">IF($D34=0,0,SUMIFS('Полная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P34" s="44">
        <f ca="1">IF($D34=0,0,SUMIFS('Полная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Q34" s="44">
        <f ca="1">IF($D34=0,0,SUMIFS('Полная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R34" s="44">
        <f ca="1">IF($D34=0,0,SUMIFS('Полная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S34" s="44">
        <f ca="1">IF($D34=0,0,SUMIFS('Полная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T34" s="44">
        <f ca="1">IF($D34=0,0,SUMIFS('Полная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U34" s="44">
        <f ca="1">IF($D34=0,0,SUMIFS('Полная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V34" s="44">
        <f ca="1">IF($D34=0,0,SUMIFS('Полная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W34" s="44">
        <f ca="1">IF($D34=0,0,SUMIFS('Полная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X34" s="44">
        <f ca="1">IF($D34=0,0,SUMIFS('Полная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Y34" s="44">
        <f ca="1">IF($D34=0,0,SUMIFS('Полная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NZ34" s="44">
        <f ca="1">IF($D34=0,0,SUMIFS('Полная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A34" s="44">
        <f ca="1">IF($D34=0,0,SUMIFS('Полная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B34" s="44">
        <f ca="1">IF($D34=0,0,SUMIFS('Полная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C34" s="44">
        <f ca="1">IF($D34=0,0,SUMIFS('Полная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D34" s="44">
        <f ca="1">IF($D34=0,0,SUMIFS('Полная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E34" s="44">
        <f ca="1">IF($D34=0,0,SUMIFS('Полная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F34" s="44">
        <f ca="1">IF($D34=0,0,SUMIFS('Полная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G34" s="44">
        <f ca="1">IF($D34=0,0,SUMIFS('Полная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H34" s="44">
        <f ca="1">IF($D34=0,0,SUMIFS('Полная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I34" s="44">
        <f ca="1">IF($D34=0,0,SUMIFS('Полная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J34" s="44">
        <f ca="1">IF($D34=0,0,SUMIFS('Полная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K34" s="44">
        <f ca="1">IF($D34=0,0,SUMIFS('Полная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L34" s="44">
        <f ca="1">IF($D34=0,0,SUMIFS('Полная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M34" s="44">
        <f ca="1">IF($D34=0,0,SUMIFS('Полная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N34" s="44">
        <f ca="1">IF($D34=0,0,SUMIFS('Полная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O34" s="44">
        <f ca="1">IF($D34=0,0,SUMIFS('Полная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P34" s="44">
        <f ca="1">IF($D34=0,0,SUMIFS('Полная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Q34" s="44">
        <f ca="1">IF($D34=0,0,SUMIFS('Полная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R34" s="44">
        <f ca="1">IF($D34=0,0,SUMIFS('Полная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S34" s="44">
        <f ca="1">IF($D34=0,0,SUMIFS('Полная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T34" s="44">
        <f ca="1">IF($D34=0,0,SUMIFS('Полная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U34" s="44">
        <f ca="1">IF($D34=0,0,SUMIFS('Полная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V34" s="44">
        <f ca="1">IF($D34=0,0,SUMIFS('Полная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W34" s="44">
        <f ca="1">IF($D34=0,0,SUMIFS('Полная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X34" s="44">
        <f ca="1">IF($D34=0,0,SUMIFS('Полная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Y34" s="44">
        <f ca="1">IF($D34=0,0,SUMIFS('Полная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OZ34" s="44">
        <f ca="1">IF($D34=0,0,SUMIFS('Полная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A34" s="44">
        <f ca="1">IF($D34=0,0,SUMIFS('Полная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B34" s="44">
        <f ca="1">IF($D34=0,0,SUMIFS('Полная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C34" s="44">
        <f ca="1">IF($D34=0,0,SUMIFS('Полная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D34" s="44">
        <f ca="1">IF($D34=0,0,SUMIFS('Полная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E34" s="44">
        <f ca="1">IF($D34=0,0,SUMIFS('Полная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F34" s="44">
        <f ca="1">IF($D34=0,0,SUMIFS('Полная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G34" s="44">
        <f ca="1">IF($D34=0,0,SUMIFS('Полная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H34" s="44">
        <f ca="1">IF($D34=0,0,SUMIFS('Полная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I34" s="44">
        <f ca="1">IF($D34=0,0,SUMIFS('Полная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J34" s="44">
        <f ca="1">IF($D34=0,0,SUMIFS('Полная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K34" s="44">
        <f ca="1">IF($D34=0,0,SUMIFS('Полная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L34" s="44">
        <f ca="1">IF($D34=0,0,SUMIFS('Полная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M34" s="44">
        <f ca="1">IF($D34=0,0,SUMIFS('Полная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N34" s="44">
        <f ca="1">IF($D34=0,0,SUMIFS('Полная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O34" s="44">
        <f ca="1">IF($D34=0,0,SUMIFS('Полная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P34" s="44">
        <f ca="1">IF($D34=0,0,SUMIFS('Полная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Q34" s="44">
        <f ca="1">IF($D34=0,0,SUMIFS('Полная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R34" s="44">
        <f ca="1">IF($D34=0,0,SUMIFS('Полная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S34" s="44">
        <f ca="1">IF($D34=0,0,SUMIFS('Полная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T34" s="44">
        <f ca="1">IF($D34=0,0,SUMIFS('Полная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U34" s="44">
        <f ca="1">IF($D34=0,0,SUMIFS('Полная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V34" s="44">
        <f ca="1">IF($D34=0,0,SUMIFS('Полная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W34" s="44">
        <f ca="1">IF($D34=0,0,SUMIFS('Полная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X34" s="44">
        <f ca="1">IF($D34=0,0,SUMIFS('Полная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Y34" s="44">
        <f ca="1">IF($D34=0,0,SUMIFS('Полная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PZ34" s="44">
        <f ca="1">IF($D34=0,0,SUMIFS('Полная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A34" s="44">
        <f ca="1">IF($D34=0,0,SUMIFS('Полная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B34" s="44">
        <f ca="1">IF($D34=0,0,SUMIFS('Полная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C34" s="44">
        <f ca="1">IF($D34=0,0,SUMIFS('Полная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D34" s="44">
        <f ca="1">IF($D34=0,0,SUMIFS('Полная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E34" s="44">
        <f ca="1">IF($D34=0,0,SUMIFS('Полная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F34" s="44">
        <f ca="1">IF($D34=0,0,SUMIFS('Полная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G34" s="44">
        <f ca="1">IF($D34=0,0,SUMIFS('Полная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H34" s="44">
        <f ca="1">IF($D34=0,0,SUMIFS('Полная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I34" s="44">
        <f ca="1">IF($D34=0,0,SUMIFS('Полная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J34" s="44">
        <f ca="1">IF($D34=0,0,SUMIFS('Полная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K34" s="44">
        <f ca="1">IF($D34=0,0,SUMIFS('Полная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L34" s="44">
        <f ca="1">IF($D34=0,0,SUMIFS('Полная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M34" s="44">
        <f ca="1">IF($D34=0,0,SUMIFS('Полная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N34" s="44">
        <f ca="1">IF($D34=0,0,SUMIFS('Полная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O34" s="44">
        <f ca="1">IF($D34=0,0,SUMIFS('Полная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P34" s="44">
        <f ca="1">IF($D34=0,0,SUMIFS('Полная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Q34" s="44">
        <f ca="1">IF($D34=0,0,SUMIFS('Полная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R34" s="44">
        <f ca="1">IF($D34=0,0,SUMIFS('Полная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S34" s="44">
        <f ca="1">IF($D34=0,0,SUMIFS('Полная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T34" s="44">
        <f ca="1">IF($D34=0,0,SUMIFS('Полная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U34" s="44">
        <f ca="1">IF($D34=0,0,SUMIFS('Полная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V34" s="44">
        <f ca="1">IF($D34=0,0,SUMIFS('Полная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W34" s="44">
        <f ca="1">IF($D34=0,0,SUMIFS('Полная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X34" s="44">
        <f ca="1">IF($D34=0,0,SUMIFS('Полная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Y34" s="44">
        <f ca="1">IF($D34=0,0,SUMIFS('Полная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QZ34" s="44">
        <f ca="1">IF($D34=0,0,SUMIFS('Полная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A34" s="44">
        <f ca="1">IF($D34=0,0,SUMIFS('Полная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B34" s="44">
        <f ca="1">IF($D34=0,0,SUMIFS('Полная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C34" s="44">
        <f ca="1">IF($D34=0,0,SUMIFS('Полная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D34" s="44">
        <f ca="1">IF($D34=0,0,SUMIFS('Полная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E34" s="44">
        <f ca="1">IF($D34=0,0,SUMIFS('Полная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F34" s="44">
        <f ca="1">IF($D34=0,0,SUMIFS('Полная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G34" s="44">
        <f ca="1">IF($D34=0,0,SUMIFS('Полная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H34" s="44">
        <f ca="1">IF($D34=0,0,SUMIFS('Полная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I34" s="44">
        <f ca="1">IF($D34=0,0,SUMIFS('Полная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J34" s="44">
        <f ca="1">IF($D34=0,0,SUMIFS('Полная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K34" s="44">
        <f ca="1">IF($D34=0,0,SUMIFS('Полная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L34" s="44">
        <f ca="1">IF($D34=0,0,SUMIFS('Полная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M34" s="44">
        <f ca="1">IF($D34=0,0,SUMIFS('Полная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N34" s="44">
        <f ca="1">IF($D34=0,0,SUMIFS('Полная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O34" s="44">
        <f ca="1">IF($D34=0,0,SUMIFS('Полная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P34" s="44">
        <f ca="1">IF($D34=0,0,SUMIFS('Полная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Q34" s="44">
        <f ca="1">IF($D34=0,0,SUMIFS('Полная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R34" s="44">
        <f ca="1">IF($D34=0,0,SUMIFS('Полная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S34" s="44">
        <f ca="1">IF($D34=0,0,SUMIFS('Полная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T34" s="44">
        <f ca="1">IF($D34=0,0,SUMIFS('Полная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U34" s="44">
        <f ca="1">IF($D34=0,0,SUMIFS('Полная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V34" s="44">
        <f ca="1">IF($D34=0,0,SUMIFS('Полная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W34" s="44">
        <f ca="1">IF($D34=0,0,SUMIFS('Полная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X34" s="44">
        <f ca="1">IF($D34=0,0,SUMIFS('Полная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Y34" s="44">
        <f ca="1">IF($D34=0,0,SUMIFS('Полная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RZ34" s="44">
        <f ca="1">IF($D34=0,0,SUMIFS('Полная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A34" s="44">
        <f ca="1">IF($D34=0,0,SUMIFS('Полная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B34" s="44">
        <f ca="1">IF($D34=0,0,SUMIFS('Полная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C34" s="44">
        <f ca="1">IF($D34=0,0,SUMIFS('Полная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D34" s="44">
        <f ca="1">IF($D34=0,0,SUMIFS('Полная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E34" s="44">
        <f ca="1">IF($D34=0,0,SUMIFS('Полная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F34" s="44">
        <f ca="1">IF($D34=0,0,SUMIFS('Полная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G34" s="44">
        <f ca="1">IF($D34=0,0,SUMIFS('Полная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H34" s="44">
        <f ca="1">IF($D34=0,0,SUMIFS('Полная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I34" s="44">
        <f ca="1">IF($D34=0,0,SUMIFS('Полная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J34" s="44">
        <f ca="1">IF($D34=0,0,SUMIFS('Полная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K34" s="44">
        <f ca="1">IF($D34=0,0,SUMIFS('Полная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L34" s="44">
        <f ca="1">IF($D34=0,0,SUMIFS('Полная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M34" s="44">
        <f ca="1">IF($D34=0,0,SUMIFS('Полная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N34" s="44">
        <f ca="1">IF($D34=0,0,SUMIFS('Полная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O34" s="44">
        <f ca="1">IF($D34=0,0,SUMIFS('Полная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P34" s="44">
        <f ca="1">IF($D34=0,0,SUMIFS('Полная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Q34" s="44">
        <f ca="1">IF($D34=0,0,SUMIFS('Полная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R34" s="44">
        <f ca="1">IF($D34=0,0,SUMIFS('Полная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S34" s="44">
        <f ca="1">IF($D34=0,0,SUMIFS('Полная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T34" s="44">
        <f ca="1">IF($D34=0,0,SUMIFS('Полная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U34" s="44">
        <f ca="1">IF($D34=0,0,SUMIFS('Полная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V34" s="44">
        <f ca="1">IF($D34=0,0,SUMIFS('Полная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W34" s="44">
        <f ca="1">IF($D34=0,0,SUMIFS('Полная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X34" s="44">
        <f ca="1">IF($D34=0,0,SUMIFS('Полная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Y34" s="44">
        <f ca="1">IF($D34=0,0,SUMIFS('Полная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SZ34" s="44">
        <f ca="1">IF($D34=0,0,SUMIFS('Полная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A34" s="44">
        <f ca="1">IF($D34=0,0,SUMIFS('Полная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B34" s="44">
        <f ca="1">IF($D34=0,0,SUMIFS('Полная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C34" s="44">
        <f ca="1">IF($D34=0,0,SUMIFS('Полная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D34" s="44">
        <f ca="1">IF($D34=0,0,SUMIFS('Полная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E34" s="44">
        <f ca="1">IF($D34=0,0,SUMIFS('Полная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F34" s="44">
        <f ca="1">IF($D34=0,0,SUMIFS('Полная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G34" s="44">
        <f ca="1">IF($D34=0,0,SUMIFS('Полная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H34" s="44">
        <f ca="1">IF($D34=0,0,SUMIFS('Полная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I34" s="44">
        <f ca="1">IF($D34=0,0,SUMIFS('Полная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J34" s="44">
        <f ca="1">IF($D34=0,0,SUMIFS('Полная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K34" s="44">
        <f ca="1">IF($D34=0,0,SUMIFS('Полная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L34" s="44">
        <f ca="1">IF($D34=0,0,SUMIFS('Полная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M34" s="44">
        <f ca="1">IF($D34=0,0,SUMIFS('Полная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N34" s="44">
        <f ca="1">IF($D34=0,0,SUMIFS('Полная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O34" s="44">
        <f ca="1">IF($D34=0,0,SUMIFS('Полная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P34" s="44">
        <f ca="1">IF($D34=0,0,SUMIFS('Полная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Q34" s="44">
        <f ca="1">IF($D34=0,0,SUMIFS('Полная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R34" s="44">
        <f ca="1">IF($D34=0,0,SUMIFS('Полная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S34" s="44">
        <f ca="1">IF($D34=0,0,SUMIFS('Полная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T34" s="44">
        <f ca="1">IF($D34=0,0,SUMIFS('Полная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U34" s="44">
        <f ca="1">IF($D34=0,0,SUMIFS('Полная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V34" s="44">
        <f ca="1">IF($D34=0,0,SUMIFS('Полная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W34" s="44">
        <f ca="1">IF($D34=0,0,SUMIFS('Полная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X34" s="44">
        <f ca="1">IF($D34=0,0,SUMIFS('Полная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Y34" s="44">
        <f ca="1">IF($D34=0,0,SUMIFS('Полная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TZ34" s="44">
        <f ca="1">IF($D34=0,0,SUMIFS('Полная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A34" s="44">
        <f ca="1">IF($D34=0,0,SUMIFS('Полная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B34" s="44">
        <f ca="1">IF($D34=0,0,SUMIFS('Полная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C34" s="44">
        <f ca="1">IF($D34=0,0,SUMIFS('Полная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D34" s="44">
        <f ca="1">IF($D34=0,0,SUMIFS('Полная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E34" s="44">
        <f ca="1">IF($D34=0,0,SUMIFS('Полная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F34" s="44">
        <f ca="1">IF($D34=0,0,SUMIFS('Полная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G34" s="44">
        <f ca="1">IF($D34=0,0,SUMIFS('Полная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H34" s="44">
        <f ca="1">IF($D34=0,0,SUMIFS('Полная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I34" s="44">
        <f ca="1">IF($D34=0,0,SUMIFS('Полная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J34" s="44">
        <f ca="1">IF($D34=0,0,SUMIFS('Полная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K34" s="44">
        <f ca="1">IF($D34=0,0,SUMIFS('Полная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L34" s="44">
        <f ca="1">IF($D34=0,0,SUMIFS('Полная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M34" s="44">
        <f ca="1">IF($D34=0,0,SUMIFS('Полная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N34" s="44">
        <f ca="1">IF($D34=0,0,SUMIFS('Полная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O34" s="44">
        <f ca="1">IF($D34=0,0,SUMIFS('Полная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P34" s="44">
        <f ca="1">IF($D34=0,0,SUMIFS('Полная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Q34" s="44">
        <f ca="1">IF($D34=0,0,SUMIFS('Полная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R34" s="44">
        <f ca="1">IF($D34=0,0,SUMIFS('Полная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S34" s="44">
        <f ca="1">IF($D34=0,0,SUMIFS('Полная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T34" s="44">
        <f ca="1">IF($D34=0,0,SUMIFS('Полная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U34" s="44">
        <f ca="1">IF($D34=0,0,SUMIFS('Полная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V34" s="44">
        <f ca="1">IF($D34=0,0,SUMIFS('Полная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W34" s="44">
        <f ca="1">IF($D34=0,0,SUMIFS('Полная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X34" s="44">
        <f ca="1">IF($D34=0,0,SUMIFS('Полная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Y34" s="44">
        <f ca="1">IF($D34=0,0,SUMIFS('Полная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UZ34" s="44">
        <f ca="1">IF($D34=0,0,SUMIFS('Полная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A34" s="44">
        <f ca="1">IF($D34=0,0,SUMIFS('Полная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B34" s="44">
        <f ca="1">IF($D34=0,0,SUMIFS('Полная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C34" s="44">
        <f ca="1">IF($D34=0,0,SUMIFS('Полная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D34" s="44">
        <f ca="1">IF($D34=0,0,SUMIFS('Полная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E34" s="44">
        <f ca="1">IF($D34=0,0,SUMIFS('Полная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F34" s="44">
        <f ca="1">IF($D34=0,0,SUMIFS('Полная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G34" s="44">
        <f ca="1">IF($D34=0,0,SUMIFS('Полная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H34" s="44">
        <f ca="1">IF($D34=0,0,SUMIFS('Полная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I34" s="44">
        <f ca="1">IF($D34=0,0,SUMIFS('Полная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J34" s="44">
        <f ca="1">IF($D34=0,0,SUMIFS('Полная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K34" s="44">
        <f ca="1">IF($D34=0,0,SUMIFS('Полная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L34" s="44">
        <f ca="1">IF($D34=0,0,SUMIFS('Полная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M34" s="44">
        <f ca="1">IF($D34=0,0,SUMIFS('Полная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N34" s="44">
        <f ca="1">IF($D34=0,0,SUMIFS('Полная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O34" s="44">
        <f ca="1">IF($D34=0,0,SUMIFS('Полная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P34" s="44">
        <f ca="1">IF($D34=0,0,SUMIFS('Полная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Q34" s="44">
        <f ca="1">IF($D34=0,0,SUMIFS('Полная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R34" s="44">
        <f ca="1">IF($D34=0,0,SUMIFS('Полная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S34" s="44">
        <f ca="1">IF($D34=0,0,SUMIFS('Полная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T34" s="44">
        <f ca="1">IF($D34=0,0,SUMIFS('Полная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U34" s="44">
        <f ca="1">IF($D34=0,0,SUMIFS('Полная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V34" s="44">
        <f ca="1">IF($D34=0,0,SUMIFS('Полная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W34" s="44">
        <f ca="1">IF($D34=0,0,SUMIFS('Полная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X34" s="44">
        <f ca="1">IF($D34=0,0,SUMIFS('Полная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Y34" s="44">
        <f ca="1">IF($D34=0,0,SUMIFS('Полная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VZ34" s="44">
        <f ca="1">IF($D34=0,0,SUMIFS('Полная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A34" s="44">
        <f ca="1">IF($D34=0,0,SUMIFS('Полная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B34" s="44">
        <f ca="1">IF($D34=0,0,SUMIFS('Полная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C34" s="44">
        <f ca="1">IF($D34=0,0,SUMIFS('Полная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D34" s="44">
        <f ca="1">IF($D34=0,0,SUMIFS('Полная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E34" s="44">
        <f ca="1">IF($D34=0,0,SUMIFS('Полная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F34" s="44">
        <f ca="1">IF($D34=0,0,SUMIFS('Полная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G34" s="44">
        <f ca="1">IF($D34=0,0,SUMIFS('Полная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H34" s="44">
        <f ca="1">IF($D34=0,0,SUMIFS('Полная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I34" s="44">
        <f ca="1">IF($D34=0,0,SUMIFS('Полная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J34" s="44">
        <f ca="1">IF($D34=0,0,SUMIFS('Полная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K34" s="44">
        <f ca="1">IF($D34=0,0,SUMIFS('Полная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L34" s="44">
        <f ca="1">IF($D34=0,0,SUMIFS('Полная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M34" s="44">
        <f ca="1">IF($D34=0,0,SUMIFS('Полная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N34" s="44">
        <f ca="1">IF($D34=0,0,SUMIFS('Полная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O34" s="44">
        <f ca="1">IF($D34=0,0,SUMIFS('Полная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P34" s="44">
        <f ca="1">IF($D34=0,0,SUMIFS('Полная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Q34" s="44">
        <f ca="1">IF($D34=0,0,SUMIFS('Полная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R34" s="44">
        <f ca="1">IF($D34=0,0,SUMIFS('Полная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S34" s="44">
        <f ca="1">IF($D34=0,0,SUMIFS('Полная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T34" s="44">
        <f ca="1">IF($D34=0,0,SUMIFS('Полная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U34" s="44">
        <f ca="1">IF($D34=0,0,SUMIFS('Полная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V34" s="44">
        <f ca="1">IF($D34=0,0,SUMIFS('Полная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W34" s="44">
        <f ca="1">IF($D34=0,0,SUMIFS('Полная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X34" s="44">
        <f ca="1">IF($D34=0,0,SUMIFS('Полная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Y34" s="44">
        <f ca="1">IF($D34=0,0,SUMIFS('Полная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WZ34" s="44">
        <f ca="1">IF($D34=0,0,SUMIFS('Полная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A34" s="44">
        <f ca="1">IF($D34=0,0,SUMIFS('Полная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B34" s="44">
        <f ca="1">IF($D34=0,0,SUMIFS('Полная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C34" s="44">
        <f ca="1">IF($D34=0,0,SUMIFS('Полная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D34" s="44">
        <f ca="1">IF($D34=0,0,SUMIFS('Полная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E34" s="44">
        <f ca="1">IF($D34=0,0,SUMIFS('Полная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F34" s="44">
        <f ca="1">IF($D34=0,0,SUMIFS('Полная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G34" s="44">
        <f ca="1">IF($D34=0,0,SUMIFS('Полная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H34" s="44">
        <f ca="1">IF($D34=0,0,SUMIFS('Полная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I34" s="44">
        <f ca="1">IF($D34=0,0,SUMIFS('Полная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J34" s="44">
        <f ca="1">IF($D34=0,0,SUMIFS('Полная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K34" s="44">
        <f ca="1">IF($D34=0,0,SUMIFS('Полная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L34" s="44">
        <f ca="1">IF($D34=0,0,SUMIFS('Полная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M34" s="44">
        <f ca="1">IF($D34=0,0,SUMIFS('Полная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N34" s="44">
        <f ca="1">IF($D34=0,0,SUMIFS('Полная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O34" s="44">
        <f ca="1">IF($D34=0,0,SUMIFS('Полная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P34" s="48">
        <f ca="1">IF($D34=0,0,SUMIFS('Полная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Q34" s="44">
        <f ca="1">IF($D34=0,0,SUMIFS('Полная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R34" s="44">
        <f ca="1">IF($D34=0,0,SUMIFS('Полная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S34" s="44">
        <f ca="1">IF($D34=0,0,SUMIFS('Полная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T34" s="44">
        <f ca="1">IF($D34=0,0,SUMIFS('Полная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U34" s="44">
        <f ca="1">IF($D34=0,0,SUMIFS('Полная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V34" s="44">
        <f ca="1">IF($D34=0,0,SUMIFS('Полная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W34" s="44">
        <f ca="1">IF($D34=0,0,SUMIFS('Полная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X34" s="44">
        <f ca="1">IF($D34=0,0,SUMIFS('Полная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Y34" s="44">
        <f ca="1">IF($D34=0,0,SUMIFS('Полная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XZ34" s="44">
        <f ca="1">IF($D34=0,0,SUMIFS('Полная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A34" s="44">
        <f ca="1">IF($D34=0,0,SUMIFS('Полная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B34" s="44">
        <f ca="1">IF($D34=0,0,SUMIFS('Полная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C34" s="44">
        <f ca="1">IF($D34=0,0,SUMIFS('Полная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D34" s="44">
        <f ca="1">IF($D34=0,0,SUMIFS('Полная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E34" s="48">
        <f ca="1">IF($D34=0,0,SUMIFS('Полная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(Авто)'!YO"&amp;$J$26),$C34)/$D34)</f>
        <v>0</v>
      </c>
      <c r="YF34" s="49"/>
      <c r="YG34" s="6"/>
    </row>
    <row r="35" spans="1:657" ht="15" customHeight="1" x14ac:dyDescent="0.25">
      <c r="A35" s="40">
        <v>9</v>
      </c>
      <c r="B35" s="41" t="s">
        <v>49</v>
      </c>
      <c r="C35" s="42" t="s">
        <v>49</v>
      </c>
      <c r="D35" s="41">
        <f ca="1">COUNTIFS('Полная ст-ть с уч.НЗС (Авто)'!$YG$11:INDIRECT("'Полная ст-ть с уч.НЗС (Авто)'!YG"&amp;$J$26),B34,'Полная ст-ть с уч.НЗС (Авто)'!$YO$11:INDIRECT("'Полная ст-ть с уч.НЗС (Авто)'!YO"&amp;$J$26),$C35)</f>
        <v>0</v>
      </c>
      <c r="E35" s="41"/>
      <c r="F35" s="41"/>
      <c r="G35" s="41"/>
      <c r="H35" s="41"/>
      <c r="I35" s="44">
        <f ca="1">IF($D35=0,0,SUMIFS('Полная ст-ть с уч.НЗС (Авто)'!I$11:INDIRECT("'Полная ст-ть с уч.НЗС (Авто)'!I"&amp;$J$26),'Полная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35" s="45"/>
      <c r="K35" s="44">
        <f ca="1">IF($D35=0,0,SUMIFS('Полная ст-ть с уч.НЗС (Авто)'!K$11:INDIRECT("'Полная ст-ть с уч.НЗС (Авто)'!K"&amp;$J$26),'Полная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35" s="44"/>
      <c r="M35" s="44">
        <f ca="1">IF($D35=0,0,SUMIFS('Полная ст-ть с уч.НЗС (Авто)'!M$11:INDIRECT("'Полная ст-ть с уч.НЗС (Авто)'!M"&amp;$J$26),'Полная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35" s="44"/>
      <c r="O35" s="44">
        <f ca="1">IF($D35=0,0,SUMIFS('Полная ст-ть с уч.НЗС (Авто)'!O$11:INDIRECT("'Полная ст-ть с уч.НЗС (Авто)'!O"&amp;$J$26),'Полная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35" s="44"/>
      <c r="Q35" s="44">
        <f ca="1">IF($D35=0,0,SUMIFS('Полная ст-ть с уч.НЗС (Авто)'!Q$11:INDIRECT("'Полная ст-ть с уч.НЗС (Авто)'!Q"&amp;$J$26),'Полная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35" s="44">
        <f ca="1">IF($D35=0,0,SUMIFS('Полная ст-ть с уч.НЗС (Авто)'!R$11:INDIRECT("'Полная ст-ть с уч.НЗС (Авто)'!R"&amp;$J$26),'Полная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35" s="44">
        <f ca="1">IF($D35=0,0,SUMIFS('Полная ст-ть с уч.НЗС (Авто)'!S$11:INDIRECT("'Полная ст-ть с уч.НЗС (Авто)'!S"&amp;$J$26),'Полная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35" s="44">
        <f ca="1">IF($D35=0,0,SUMIFS('Полная ст-ть с уч.НЗС (Авто)'!T$11:INDIRECT("'Полная ст-ть с уч.НЗС (Авто)'!T"&amp;$J$26),'Полная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35" s="44">
        <f ca="1">IF($D35=0,0,SUMIFS('Полная ст-ть с уч.НЗС (Авто)'!U$11:INDIRECT("'Полная ст-ть с уч.НЗС (Авто)'!U"&amp;$J$26),'Полная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35" s="44">
        <f ca="1">IF($D35=0,0,SUMIFS('Полная ст-ть с уч.НЗС (Авто)'!V$11:INDIRECT("'Полная ст-ть с уч.НЗС (Авто)'!V"&amp;$J$26),'Полная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35" s="44">
        <f ca="1">IF($D35=0,0,SUMIFS('Полная ст-ть с уч.НЗС (Авто)'!W$11:INDIRECT("'Полная ст-ть с уч.НЗС (Авто)'!W"&amp;$J$26),'Полная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35" s="44">
        <f ca="1">IF($D35=0,0,SUMIFS('Полная ст-ть с уч.НЗС (Авто)'!X$11:INDIRECT("'Полная ст-ть с уч.НЗС (Авто)'!X"&amp;$J$26),'Полная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35" s="44">
        <f ca="1">IF($D35=0,0,SUMIFS('Полная ст-ть с уч.НЗС (Авто)'!Y$11:INDIRECT("'Полная ст-ть с уч.НЗС (Авто)'!Y"&amp;$J$26),'Полная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Z35" s="44">
        <f ca="1">IF($D35=0,0,SUMIFS('Полная ст-ть с уч.НЗС (Авто)'!Z$11:INDIRECT("'Полная ст-ть с уч.НЗС (Авто)'!Z"&amp;$J$26),'Полная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A35" s="44">
        <f ca="1">IF($D35=0,0,SUMIFS('Полная ст-ть с уч.НЗС (Авто)'!AA$11:INDIRECT("'Полная ст-ть с уч.НЗС (Авто)'!AA"&amp;$J$26),'Полная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B35" s="44">
        <f ca="1">IF($D35=0,0,SUMIFS('Полная ст-ть с уч.НЗС (Авто)'!AB$11:INDIRECT("'Полная ст-ть с уч.НЗС (Авто)'!AB"&amp;$J$26),'Полная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C35" s="44">
        <f ca="1">IF($D35=0,0,SUMIFS('Полная ст-ть с уч.НЗС (Авто)'!AC$11:INDIRECT("'Полная ст-ть с уч.НЗС (Авто)'!AC"&amp;$J$26),'Полная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D35" s="44">
        <f ca="1">IF($D35=0,0,SUMIFS('Полная ст-ть с уч.НЗС (Авто)'!AD$11:INDIRECT("'Полная ст-ть с уч.НЗС (Авто)'!AD"&amp;$J$26),'Полная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E35" s="44">
        <f ca="1">IF($D35=0,0,SUMIFS('Полная ст-ть с уч.НЗС (Авто)'!AE$11:INDIRECT("'Полная ст-ть с уч.НЗС (Авто)'!AE"&amp;$J$26),'Полная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F35" s="44">
        <f ca="1">IF($D35=0,0,SUMIFS('Полная ст-ть с уч.НЗС (Авто)'!AF$11:INDIRECT("'Полная ст-ть с уч.НЗС (Авто)'!AF"&amp;$J$26),'Полная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G35" s="44">
        <f ca="1">IF($D35=0,0,SUMIFS('Полная ст-ть с уч.НЗС (Авто)'!AG$11:INDIRECT("'Полная ст-ть с уч.НЗС (Авто)'!AG"&amp;$J$26),'Полная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H35" s="44">
        <f ca="1">IF($D35=0,0,SUMIFS('Полная ст-ть с уч.НЗС (Авто)'!AH$11:INDIRECT("'Полная ст-ть с уч.НЗС (Авто)'!AH"&amp;$J$26),'Полная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I35" s="44">
        <f ca="1">IF($D35=0,0,SUMIFS('Полная ст-ть с уч.НЗС (Авто)'!AI$11:INDIRECT("'Полная ст-ть с уч.НЗС (Авто)'!AI"&amp;$J$26),'Полная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J35" s="44">
        <f ca="1">IF($D35=0,0,SUMIFS('Полная ст-ть с уч.НЗС (Авто)'!AJ$11:INDIRECT("'Полная ст-ть с уч.НЗС (Авто)'!AJ"&amp;$J$26),'Полная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K35" s="44">
        <f ca="1">IF($D35=0,0,SUMIFS('Полная ст-ть с уч.НЗС (Авто)'!AK$11:INDIRECT("'Полная ст-ть с уч.НЗС (Авто)'!AK"&amp;$J$26),'Полная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L35" s="44">
        <f ca="1">IF($D35=0,0,SUMIFS('Полная ст-ть с уч.НЗС (Авто)'!AL$11:INDIRECT("'Полная ст-ть с уч.НЗС (Авто)'!AL"&amp;$J$26),'Полная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M35" s="44">
        <f ca="1">IF($D35=0,0,SUMIFS('Полная ст-ть с уч.НЗС (Авто)'!AM$11:INDIRECT("'Полная ст-ть с уч.НЗС (Авто)'!AM"&amp;$J$26),'Полная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N35" s="44">
        <f ca="1">IF($D35=0,0,SUMIFS('Полная ст-ть с уч.НЗС (Авто)'!AN$11:INDIRECT("'Полная ст-ть с уч.НЗС (Авто)'!AN"&amp;$J$26),'Полная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O35" s="44">
        <f ca="1">IF($D35=0,0,SUMIFS('Полная ст-ть с уч.НЗС (Авто)'!AO$11:INDIRECT("'Полная ст-ть с уч.НЗС (Авто)'!AO"&amp;$J$26),'Полная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P35" s="44">
        <f ca="1">IF($D35=0,0,SUMIFS('Полная ст-ть с уч.НЗС (Авто)'!AP$11:INDIRECT("'Полная ст-ть с уч.НЗС (Авто)'!AP"&amp;$J$26),'Полная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Q35" s="44">
        <f ca="1">IF($D35=0,0,SUMIFS('Полная ст-ть с уч.НЗС (Авто)'!AQ$11:INDIRECT("'Полная ст-ть с уч.НЗС (Авто)'!AQ"&amp;$J$26),'Полная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R35" s="46"/>
      <c r="AS35" s="46"/>
      <c r="AT35" s="47"/>
      <c r="AU35" s="47"/>
      <c r="AV35" s="47"/>
      <c r="AW35" s="47"/>
      <c r="AX35" s="44">
        <f ca="1">IF($D35=0,0,SUMIFS('Полная ст-ть с уч.НЗС (Авто)'!AX$11:INDIRECT("'Полная ст-ть с уч.НЗС (Авто)'!AX"&amp;$J$26),'Полная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Y35" s="44">
        <f ca="1">IF($D35=0,0,SUMIFS('Полная ст-ть с уч.НЗС (Авто)'!AY$11:INDIRECT("'Полная ст-ть с уч.НЗС (Авто)'!AY"&amp;$J$26),'Полная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AZ35" s="44">
        <f ca="1">IF($D35=0,0,SUMIFS('Полная ст-ть с уч.НЗС (Авто)'!AZ$11:INDIRECT("'Полная ст-ть с уч.НЗС (Авто)'!AZ"&amp;$J$26),'Полная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A35" s="44">
        <f ca="1">IF($D35=0,0,SUMIFS('Полная ст-ть с уч.НЗС (Авто)'!BA$11:INDIRECT("'Полная ст-ть с уч.НЗС (Авто)'!BA"&amp;$J$26),'Полная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B35" s="44">
        <f ca="1">IF($D35=0,0,SUMIFS('Полная ст-ть с уч.НЗС (Авто)'!BB$11:INDIRECT("'Полная ст-ть с уч.НЗС (Авто)'!BB"&amp;$J$26),'Полная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C35" s="44">
        <f ca="1">IF($D35=0,0,SUMIFS('Полная ст-ть с уч.НЗС (Авто)'!BC$11:INDIRECT("'Полная ст-ть с уч.НЗС (Авто)'!BC"&amp;$J$26),'Полная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D35" s="47"/>
      <c r="BE35" s="47"/>
      <c r="BF35" s="44">
        <f ca="1">IF($D35=0,0,SUMIFS('Полная ст-ть с уч.НЗС (Авто)'!BF$11:INDIRECT("'Полная ст-ть с уч.НЗС (Авто)'!BF"&amp;$J$26),'Полная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G35" s="44">
        <f ca="1">IF($D35=0,0,SUMIFS('Полная ст-ть с уч.НЗС (Авто)'!BG$11:INDIRECT("'Полная ст-ть с уч.НЗС (Авто)'!BG"&amp;$J$26),'Полная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H35" s="44">
        <f ca="1">IF($D35=0,0,SUMIFS('Полная ст-ть с уч.НЗС (Авто)'!BH$11:INDIRECT("'Полная ст-ть с уч.НЗС (Авто)'!BH"&amp;$J$26),'Полная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I35" s="44">
        <f ca="1">IF($D35=0,0,SUMIFS('Полная ст-ть с уч.НЗС (Авто)'!BI$11:INDIRECT("'Полная ст-ть с уч.НЗС (Авто)'!BI"&amp;$J$26),'Полная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J35" s="44">
        <f ca="1">IF($D35=0,0,SUMIFS('Полная ст-ть с уч.НЗС (Авто)'!BJ$11:INDIRECT("'Полная ст-ть с уч.НЗС (Авто)'!BJ"&amp;$J$26),'Полная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K35" s="44">
        <f ca="1">IF($D35=0,0,SUMIFS('Полная ст-ть с уч.НЗС (Авто)'!BK$11:INDIRECT("'Полная ст-ть с уч.НЗС (Авто)'!BK"&amp;$J$26),'Полная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L35" s="47"/>
      <c r="BM35" s="44">
        <f ca="1">IF($D35=0,0,SUMIFS('Полная ст-ть с уч.НЗС (Авто)'!BM$11:INDIRECT("'Полная ст-ть с уч.НЗС (Авто)'!BM"&amp;$J$26),'Полная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N35" s="47"/>
      <c r="BO35" s="44"/>
      <c r="BP35" s="44"/>
      <c r="BQ35" s="44">
        <f ca="1">IF($D35=0,0,SUMIFS('Полная ст-ть с уч.НЗС (Авто)'!BQ$11:INDIRECT("'Полная ст-ть с уч.НЗС (Авто)'!BQ"&amp;$J$26),'Полная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>
        <f ca="1">IF($D35=0,0,SUMIFS('Полная ст-ть с уч.НЗС (Авто)'!CK$11:INDIRECT("'Полная ст-ть с уч.НЗС (Авто)'!CK"&amp;$J$26),'Полная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L35" s="44">
        <f ca="1">IF($D35=0,0,SUMIFS('Полная ст-ть с уч.НЗС (Авто)'!CL$11:INDIRECT("'Полная ст-ть с уч.НЗС (Авто)'!CL"&amp;$J$26),'Полная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M35" s="44">
        <f ca="1">IF($D35=0,0,SUMIFS('Полная ст-ть с уч.НЗС (Авто)'!CM$11:INDIRECT("'Полная ст-ть с уч.НЗС (Авто)'!CM"&amp;$J$26),'Полная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N35" s="44">
        <f ca="1">IF($D35=0,0,SUMIFS('Полная ст-ть с уч.НЗС (Авто)'!CN$11:INDIRECT("'Полная ст-ть с уч.НЗС (Авто)'!CN"&amp;$J$26),'Полная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O35" s="44">
        <f ca="1">IF($D35=0,0,SUMIFS('Полная ст-ть с уч.НЗС (Авто)'!CO$11:INDIRECT("'Полная ст-ть с уч.НЗС (Авто)'!CO"&amp;$J$26),'Полная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P35" s="44">
        <f ca="1">IF($D35=0,0,SUMIFS('Полная ст-ть с уч.НЗС (Авто)'!CP$11:INDIRECT("'Полная ст-ть с уч.НЗС (Авто)'!CP"&amp;$J$26),'Полная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Q35" s="44">
        <f ca="1">IF($D35=0,0,SUMIFS('Полная ст-ть с уч.НЗС (Авто)'!CQ$11:INDIRECT("'Полная ст-ть с уч.НЗС (Авто)'!CQ"&amp;$J$26),'Полная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R35" s="44">
        <f ca="1">IF($D35=0,0,SUMIFS('Полная ст-ть с уч.НЗС (Авто)'!CR$11:INDIRECT("'Полная ст-ть с уч.НЗС (Авто)'!CR"&amp;$J$26),'Полная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S35" s="44">
        <f ca="1">IF($D35=0,0,SUMIFS('Полная ст-ть с уч.НЗС (Авто)'!CS$11:INDIRECT("'Полная ст-ть с уч.НЗС (Авто)'!CS"&amp;$J$26),'Полная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T35" s="44">
        <f ca="1">IF($D35=0,0,SUMIFS('Полная ст-ть с уч.НЗС (Авто)'!CT$11:INDIRECT("'Полная ст-ть с уч.НЗС (Авто)'!CT"&amp;$J$26),'Полная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U35" s="44">
        <f ca="1">IF($D35=0,0,SUMIFS('Полная ст-ть с уч.НЗС (Авто)'!CU$11:INDIRECT("'Полная ст-ть с уч.НЗС (Авто)'!CU"&amp;$J$26),'Полная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V35" s="44">
        <f ca="1">IF($D35=0,0,SUMIFS('Полная ст-ть с уч.НЗС (Авто)'!CV$11:INDIRECT("'Полная ст-ть с уч.НЗС (Авто)'!CV"&amp;$J$26),'Полная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W35" s="44">
        <f ca="1">IF($D35=0,0,SUMIFS('Полная ст-ть с уч.НЗС (Авто)'!CW$11:INDIRECT("'Полная ст-ть с уч.НЗС (Авто)'!CW"&amp;$J$26),'Полная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X35" s="44">
        <f ca="1">IF($D35=0,0,SUMIFS('Полная ст-ть с уч.НЗС (Авто)'!CX$11:INDIRECT("'Полная ст-ть с уч.НЗС (Авто)'!CX"&amp;$J$26),'Полная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Y35" s="44">
        <f ca="1">IF($D35=0,0,SUMIFS('Полная ст-ть с уч.НЗС (Авто)'!CY$11:INDIRECT("'Полная ст-ть с уч.НЗС (Авто)'!CY"&amp;$J$26),'Полная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CZ35" s="44">
        <f ca="1">IF($D35=0,0,SUMIFS('Полная ст-ть с уч.НЗС (Авто)'!CZ$11:INDIRECT("'Полная ст-ть с уч.НЗС (Авто)'!CZ"&amp;$J$26),'Полная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A35" s="44">
        <f ca="1">IF($D35=0,0,SUMIFS('Полная ст-ть с уч.НЗС (Авто)'!DA$11:INDIRECT("'Полная ст-ть с уч.НЗС (Авто)'!DA"&amp;$J$26),'Полная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B35" s="44">
        <f ca="1">IF($D35=0,0,SUMIFS('Полная ст-ть с уч.НЗС (Авто)'!DB$11:INDIRECT("'Полная ст-ть с уч.НЗС (Авто)'!DB"&amp;$J$26),'Полная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C35" s="44">
        <f ca="1">IF($D35=0,0,SUMIFS('Полная ст-ть с уч.НЗС (Авто)'!DC$11:INDIRECT("'Полная ст-ть с уч.НЗС (Авто)'!DC"&amp;$J$26),'Полная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D35" s="44"/>
      <c r="DE35" s="44">
        <f ca="1">IF($D35=0,0,SUMIFS('Полная ст-ть с уч.НЗС (Авто)'!DE$11:INDIRECT("'Полная ст-ть с уч.НЗС (Авто)'!DE"&amp;$J$26),'Полная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F35" s="44"/>
      <c r="DG35" s="44">
        <f ca="1">IF($D35=0,0,SUMIFS('Полная ст-ть с уч.НЗС (Авто)'!DG$11:INDIRECT("'Полная ст-ть с уч.НЗС (Авто)'!DG"&amp;$J$26),'Полная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H35" s="44">
        <f ca="1">IF($D35=0,0,SUMIFS('Полная ст-ть с уч.НЗС (Авто)'!DH$11:INDIRECT("'Полная ст-ть с уч.НЗС (Авто)'!DH"&amp;$J$26),'Полная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I35" s="44">
        <f ca="1">IF($D35=0,0,SUMIFS('Полная ст-ть с уч.НЗС (Авто)'!DI$11:INDIRECT("'Полная ст-ть с уч.НЗС (Авто)'!DI"&amp;$J$26),'Полная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J35" s="44">
        <f ca="1">IF($D35=0,0,SUMIFS('Полная ст-ть с уч.НЗС (Авто)'!DJ$11:INDIRECT("'Полная ст-ть с уч.НЗС (Авто)'!DJ"&amp;$J$26),'Полная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K35" s="44">
        <f ca="1">IF($D35=0,0,SUMIFS('Полная ст-ть с уч.НЗС (Авто)'!DK$11:INDIRECT("'Полная ст-ть с уч.НЗС (Авто)'!DK"&amp;$J$26),'Полная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L35" s="44">
        <f ca="1">IF($D35=0,0,SUMIFS('Полная ст-ть с уч.НЗС (Авто)'!DL$11:INDIRECT("'Полная ст-ть с уч.НЗС (Авто)'!DL"&amp;$J$26),'Полная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M35" s="44">
        <f ca="1">IF($D35=0,0,SUMIFS('Полная ст-ть с уч.НЗС (Авто)'!DM$11:INDIRECT("'Полная ст-ть с уч.НЗС (Авто)'!DM"&amp;$J$26),'Полная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N35" s="44">
        <f ca="1">IF($D35=0,0,SUMIFS('Полная ст-ть с уч.НЗС (Авто)'!DN$11:INDIRECT("'Полная ст-ть с уч.НЗС (Авто)'!DN"&amp;$J$26),'Полная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O35" s="44">
        <f ca="1">IF($D35=0,0,SUMIFS('Полная ст-ть с уч.НЗС (Авто)'!DO$11:INDIRECT("'Полная ст-ть с уч.НЗС (Авто)'!DO"&amp;$J$26),'Полная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P35" s="44">
        <f ca="1">IF($D35=0,0,SUMIFS('Полная ст-ть с уч.НЗС (Авто)'!DP$11:INDIRECT("'Полная ст-ть с уч.НЗС (Авто)'!DP"&amp;$J$26),'Полная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Q35" s="44">
        <f ca="1">IF($D35=0,0,SUMIFS('Полная ст-ть с уч.НЗС (Авто)'!DQ$11:INDIRECT("'Полная ст-ть с уч.НЗС (Авто)'!DQ"&amp;$J$26),'Полная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R35" s="44">
        <f ca="1">IF($D35=0,0,SUMIFS('Полная ст-ть с уч.НЗС (Авто)'!DR$11:INDIRECT("'Полная ст-ть с уч.НЗС (Авто)'!DR"&amp;$J$26),'Полная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S35" s="44">
        <f ca="1">IF($D35=0,0,SUMIFS('Полная ст-ть с уч.НЗС (Авто)'!DS$11:INDIRECT("'Полная ст-ть с уч.НЗС (Авто)'!DS"&amp;$J$26),'Полная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T35" s="44">
        <f ca="1">IF($D35=0,0,SUMIFS('Полная ст-ть с уч.НЗС (Авто)'!DT$11:INDIRECT("'Полная ст-ть с уч.НЗС (Авто)'!DT"&amp;$J$26),'Полная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U35" s="44">
        <f ca="1">IF($D35=0,0,SUMIFS('Полная ст-ть с уч.НЗС (Авто)'!DU$11:INDIRECT("'Полная ст-ть с уч.НЗС (Авто)'!DU"&amp;$J$26),'Полная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V35" s="44">
        <f ca="1">IF($D35=0,0,SUMIFS('Полная ст-ть с уч.НЗС (Авто)'!DV$11:INDIRECT("'Полная ст-ть с уч.НЗС (Авто)'!DV"&amp;$J$26),'Полная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W35" s="44">
        <f ca="1">IF($D35=0,0,SUMIFS('Полная ст-ть с уч.НЗС (Авто)'!DW$11:INDIRECT("'Полная ст-ть с уч.НЗС (Авто)'!DW"&amp;$J$26),'Полная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X35" s="44">
        <f ca="1">IF($D35=0,0,SUMIFS('Полная ст-ть с уч.НЗС (Авто)'!DX$11:INDIRECT("'Полная ст-ть с уч.НЗС (Авто)'!DX"&amp;$J$26),'Полная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Y35" s="44">
        <f ca="1">IF($D35=0,0,SUMIFS('Полная ст-ть с уч.НЗС (Авто)'!DY$11:INDIRECT("'Полная ст-ть с уч.НЗС (Авто)'!DY"&amp;$J$26),'Полная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DZ35" s="44">
        <f ca="1">IF($D35=0,0,SUMIFS('Полная ст-ть с уч.НЗС (Авто)'!DZ$11:INDIRECT("'Полная ст-ть с уч.НЗС (Авто)'!DZ"&amp;$J$26),'Полная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A35" s="44">
        <f ca="1">IF($D35=0,0,SUMIFS('Полная ст-ть с уч.НЗС (Авто)'!EA$11:INDIRECT("'Полная ст-ть с уч.НЗС (Авто)'!EA"&amp;$J$26),'Полная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B35" s="44">
        <f ca="1">IF($D35=0,0,SUMIFS('Полная ст-ть с уч.НЗС (Авто)'!EB$11:INDIRECT("'Полная ст-ть с уч.НЗС (Авто)'!EB"&amp;$J$26),'Полная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C35" s="44">
        <f ca="1">IF($D35=0,0,SUMIFS('Полная ст-ть с уч.НЗС (Авто)'!EC$11:INDIRECT("'Полная ст-ть с уч.НЗС (Авто)'!EC"&amp;$J$26),'Полная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D35" s="44">
        <f ca="1">IF($D35=0,0,SUMIFS('Полная ст-ть с уч.НЗС (Авто)'!ED$11:INDIRECT("'Полная ст-ть с уч.НЗС (Авто)'!ED"&amp;$J$26),'Полная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E35" s="44">
        <f ca="1">IF($D35=0,0,SUMIFS('Полная ст-ть с уч.НЗС (Авто)'!EE$11:INDIRECT("'Полная ст-ть с уч.НЗС (Авто)'!EE"&amp;$J$26),'Полная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F35" s="44">
        <f ca="1">IF($D35=0,0,SUMIFS('Полная ст-ть с уч.НЗС (Авто)'!EF$11:INDIRECT("'Полная ст-ть с уч.НЗС (Авто)'!EF"&amp;$J$26),'Полная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G35" s="44">
        <f ca="1">IF($D35=0,0,SUMIFS('Полная ст-ть с уч.НЗС (Авто)'!EG$11:INDIRECT("'Полная ст-ть с уч.НЗС (Авто)'!EG"&amp;$J$26),'Полная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H35" s="44">
        <f ca="1">IF($D35=0,0,SUMIFS('Полная ст-ть с уч.НЗС (Авто)'!EH$11:INDIRECT("'Полная ст-ть с уч.НЗС (Авто)'!EH"&amp;$J$26),'Полная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I35" s="44">
        <f ca="1">IF($D35=0,0,SUMIFS('Полная ст-ть с уч.НЗС (Авто)'!EI$11:INDIRECT("'Полная ст-ть с уч.НЗС (Авто)'!EI"&amp;$J$26),'Полная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J35" s="44">
        <f ca="1">IF($D35=0,0,SUMIFS('Полная ст-ть с уч.НЗС (Авто)'!EJ$11:INDIRECT("'Полная ст-ть с уч.НЗС (Авто)'!EJ"&amp;$J$26),'Полная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K35" s="44">
        <f ca="1">IF($D35=0,0,SUMIFS('Полная ст-ть с уч.НЗС (Авто)'!EK$11:INDIRECT("'Полная ст-ть с уч.НЗС (Авто)'!EK"&amp;$J$26),'Полная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L35" s="44">
        <f ca="1">IF($D35=0,0,SUMIFS('Полная ст-ть с уч.НЗС (Авто)'!EL$11:INDIRECT("'Полная ст-ть с уч.НЗС (Авто)'!EL"&amp;$J$26),'Полная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M35" s="44">
        <f ca="1">IF($D35=0,0,SUMIFS('Полная ст-ть с уч.НЗС (Авто)'!EM$11:INDIRECT("'Полная ст-ть с уч.НЗС (Авто)'!EM"&amp;$J$26),'Полная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N35" s="44">
        <f ca="1">IF($D35=0,0,SUMIFS('Полная ст-ть с уч.НЗС (Авто)'!EN$11:INDIRECT("'Полная ст-ть с уч.НЗС (Авто)'!EN"&amp;$J$26),'Полная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O35" s="44">
        <f ca="1">IF($D35=0,0,SUMIFS('Полная ст-ть с уч.НЗС (Авто)'!EO$11:INDIRECT("'Полная ст-ть с уч.НЗС (Авто)'!EO"&amp;$J$26),'Полная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P35" s="44">
        <f ca="1">IF($D35=0,0,SUMIFS('Полная ст-ть с уч.НЗС (Авто)'!EP$11:INDIRECT("'Полная ст-ть с уч.НЗС (Авто)'!EP"&amp;$J$26),'Полная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Q35" s="44">
        <f ca="1">IF($D35=0,0,SUMIFS('Полная ст-ть с уч.НЗС (Авто)'!EQ$11:INDIRECT("'Полная ст-ть с уч.НЗС (Авто)'!EQ"&amp;$J$26),'Полная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R35" s="44">
        <f ca="1">IF($D35=0,0,SUMIFS('Полная ст-ть с уч.НЗС (Авто)'!ER$11:INDIRECT("'Полная ст-ть с уч.НЗС (Авто)'!ER"&amp;$J$26),'Полная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S35" s="44">
        <f ca="1">IF($D35=0,0,SUMIFS('Полная ст-ть с уч.НЗС (Авто)'!ES$11:INDIRECT("'Полная ст-ть с уч.НЗС (Авто)'!ES"&amp;$J$26),'Полная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T35" s="44">
        <f ca="1">IF($D35=0,0,SUMIFS('Полная ст-ть с уч.НЗС (Авто)'!ET$11:INDIRECT("'Полная ст-ть с уч.НЗС (Авто)'!ET"&amp;$J$26),'Полная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U35" s="44">
        <f ca="1">IF($D35=0,0,SUMIFS('Полная ст-ть с уч.НЗС (Авто)'!EU$11:INDIRECT("'Полная ст-ть с уч.НЗС (Авто)'!EU"&amp;$J$26),'Полная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V35" s="44">
        <f ca="1">IF($D35=0,0,SUMIFS('Полная ст-ть с уч.НЗС (Авто)'!EV$11:INDIRECT("'Полная ст-ть с уч.НЗС (Авто)'!EV"&amp;$J$26),'Полная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W35" s="44">
        <f ca="1">IF($D35=0,0,SUMIFS('Полная ст-ть с уч.НЗС (Авто)'!EW$11:INDIRECT("'Полная ст-ть с уч.НЗС (Авто)'!EW"&amp;$J$26),'Полная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X35" s="44">
        <f ca="1">IF($D35=0,0,SUMIFS('Полная ст-ть с уч.НЗС (Авто)'!EX$11:INDIRECT("'Полная ст-ть с уч.НЗС (Авто)'!EX"&amp;$J$26),'Полная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Y35" s="44">
        <f ca="1">IF($D35=0,0,SUMIFS('Полная ст-ть с уч.НЗС (Авто)'!EY$11:INDIRECT("'Полная ст-ть с уч.НЗС (Авто)'!EY"&amp;$J$26),'Полная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EZ35" s="44">
        <f ca="1">IF($D35=0,0,SUMIFS('Полная ст-ть с уч.НЗС (Авто)'!EZ$11:INDIRECT("'Полная ст-ть с уч.НЗС (Авто)'!EZ"&amp;$J$26),'Полная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A35" s="44">
        <f ca="1">IF($D35=0,0,SUMIFS('Полная ст-ть с уч.НЗС (Авто)'!FA$11:INDIRECT("'Полная ст-ть с уч.НЗС (Авто)'!FA"&amp;$J$26),'Полная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B35" s="44">
        <f ca="1">IF($D35=0,0,SUMIFS('Полная ст-ть с уч.НЗС (Авто)'!FB$11:INDIRECT("'Полная ст-ть с уч.НЗС (Авто)'!FB"&amp;$J$26),'Полная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C35" s="44">
        <f ca="1">IF($D35=0,0,SUMIFS('Полная ст-ть с уч.НЗС (Авто)'!FC$11:INDIRECT("'Полная ст-ть с уч.НЗС (Авто)'!FC"&amp;$J$26),'Полная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D35" s="44">
        <f ca="1">IF($D35=0,0,SUMIFS('Полная ст-ть с уч.НЗС (Авто)'!FD$11:INDIRECT("'Полная ст-ть с уч.НЗС (Авто)'!FD"&amp;$J$26),'Полная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E35" s="44">
        <f ca="1">IF($D35=0,0,SUMIFS('Полная ст-ть с уч.НЗС (Авто)'!FE$11:INDIRECT("'Полная ст-ть с уч.НЗС (Авто)'!FE"&amp;$J$26),'Полная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F35" s="44">
        <f ca="1">IF($D35=0,0,SUMIFS('Полная ст-ть с уч.НЗС (Авто)'!FF$11:INDIRECT("'Полная ст-ть с уч.НЗС (Авто)'!FF"&amp;$J$26),'Полная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G35" s="44">
        <f ca="1">IF($D35=0,0,SUMIFS('Полная ст-ть с уч.НЗС (Авто)'!FG$11:INDIRECT("'Полная ст-ть с уч.НЗС (Авто)'!FG"&amp;$J$26),'Полная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H35" s="44">
        <f ca="1">IF($D35=0,0,SUMIFS('Полная ст-ть с уч.НЗС (Авто)'!FH$11:INDIRECT("'Полная ст-ть с уч.НЗС (Авто)'!FH"&amp;$J$26),'Полная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I35" s="44">
        <f ca="1">IF($D35=0,0,SUMIFS('Полная ст-ть с уч.НЗС (Авто)'!FI$11:INDIRECT("'Полная ст-ть с уч.НЗС (Авто)'!FI"&amp;$J$26),'Полная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J35" s="44">
        <f ca="1">IF($D35=0,0,SUMIFS('Полная ст-ть с уч.НЗС (Авто)'!FJ$11:INDIRECT("'Полная ст-ть с уч.НЗС (Авто)'!FJ"&amp;$J$26),'Полная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K35" s="44">
        <f ca="1">IF($D35=0,0,SUMIFS('Полная ст-ть с уч.НЗС (Авто)'!FK$11:INDIRECT("'Полная ст-ть с уч.НЗС (Авто)'!FK"&amp;$J$26),'Полная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L35" s="44">
        <f ca="1">IF($D35=0,0,SUMIFS('Полная ст-ть с уч.НЗС (Авто)'!FL$11:INDIRECT("'Полная ст-ть с уч.НЗС (Авто)'!FL"&amp;$J$26),'Полная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M35" s="44">
        <f ca="1">IF($D35=0,0,SUMIFS('Полная ст-ть с уч.НЗС (Авто)'!FM$11:INDIRECT("'Полная ст-ть с уч.НЗС (Авто)'!FM"&amp;$J$26),'Полная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N35" s="44">
        <f ca="1">IF($D35=0,0,SUMIFS('Полная ст-ть с уч.НЗС (Авто)'!FN$11:INDIRECT("'Полная ст-ть с уч.НЗС (Авто)'!FN"&amp;$J$26),'Полная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O35" s="44">
        <f ca="1">IF($D35=0,0,SUMIFS('Полная ст-ть с уч.НЗС (Авто)'!FO$11:INDIRECT("'Полная ст-ть с уч.НЗС (Авто)'!FO"&amp;$J$26),'Полная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P35" s="44">
        <f ca="1">IF($D35=0,0,SUMIFS('Полная ст-ть с уч.НЗС (Авто)'!FP$11:INDIRECT("'Полная ст-ть с уч.НЗС (Авто)'!FP"&amp;$J$26),'Полная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Q35" s="44">
        <f ca="1">IF($D35=0,0,SUMIFS('Полная ст-ть с уч.НЗС (Авто)'!FQ$11:INDIRECT("'Полная ст-ть с уч.НЗС (Авто)'!FQ"&amp;$J$26),'Полная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R35" s="44">
        <f ca="1">IF($D35=0,0,SUMIFS('Полная ст-ть с уч.НЗС (Авто)'!FR$11:INDIRECT("'Полная ст-ть с уч.НЗС (Авто)'!FR"&amp;$J$26),'Полная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S35" s="44">
        <f ca="1">IF($D35=0,0,SUMIFS('Полная ст-ть с уч.НЗС (Авто)'!FS$11:INDIRECT("'Полная ст-ть с уч.НЗС (Авто)'!FS"&amp;$J$26),'Полная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T35" s="44">
        <f ca="1">IF($D35=0,0,SUMIFS('Полная ст-ть с уч.НЗС (Авто)'!FT$11:INDIRECT("'Полная ст-ть с уч.НЗС (Авто)'!FT"&amp;$J$26),'Полная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U35" s="44">
        <f ca="1">IF($D35=0,0,SUMIFS('Полная ст-ть с уч.НЗС (Авто)'!FU$11:INDIRECT("'Полная ст-ть с уч.НЗС (Авто)'!FU"&amp;$J$26),'Полная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V35" s="44">
        <f ca="1">IF($D35=0,0,SUMIFS('Полная ст-ть с уч.НЗС (Авто)'!FV$11:INDIRECT("'Полная ст-ть с уч.НЗС (Авто)'!FV"&amp;$J$26),'Полная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W35" s="44">
        <f ca="1">IF($D35=0,0,SUMIFS('Полная ст-ть с уч.НЗС (Авто)'!FW$11:INDIRECT("'Полная ст-ть с уч.НЗС (Авто)'!FW"&amp;$J$26),'Полная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X35" s="44">
        <f ca="1">IF($D35=0,0,SUMIFS('Полная ст-ть с уч.НЗС (Авто)'!FX$11:INDIRECT("'Полная ст-ть с уч.НЗС (Авто)'!FX"&amp;$J$26),'Полная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Y35" s="44">
        <f ca="1">IF($D35=0,0,SUMIFS('Полная ст-ть с уч.НЗС (Авто)'!FY$11:INDIRECT("'Полная ст-ть с уч.НЗС (Авто)'!FY"&amp;$J$26),'Полная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FZ35" s="44">
        <f ca="1">IF($D35=0,0,SUMIFS('Полная ст-ть с уч.НЗС (Авто)'!FZ$11:INDIRECT("'Полная ст-ть с уч.НЗС (Авто)'!FZ"&amp;$J$26),'Полная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A35" s="44">
        <f ca="1">IF($D35=0,0,SUMIFS('Полная ст-ть с уч.НЗС (Авто)'!GA$11:INDIRECT("'Полная ст-ть с уч.НЗС (Авто)'!GA"&amp;$J$26),'Полная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B35" s="44">
        <f ca="1">IF($D35=0,0,SUMIFS('Полная ст-ть с уч.НЗС (Авто)'!GB$11:INDIRECT("'Полная ст-ть с уч.НЗС (Авто)'!GB"&amp;$J$26),'Полная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C35" s="44">
        <f ca="1">IF($D35=0,0,SUMIFS('Полная ст-ть с уч.НЗС (Авто)'!GC$11:INDIRECT("'Полная ст-ть с уч.НЗС (Авто)'!GC"&amp;$J$26),'Полная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D35" s="44">
        <f ca="1">IF($D35=0,0,SUMIFS('Полная ст-ть с уч.НЗС (Авто)'!GD$11:INDIRECT("'Полная ст-ть с уч.НЗС (Авто)'!GD"&amp;$J$26),'Полная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E35" s="44">
        <f ca="1">IF($D35=0,0,SUMIFS('Полная ст-ть с уч.НЗС (Авто)'!GE$11:INDIRECT("'Полная ст-ть с уч.НЗС (Авто)'!GE"&amp;$J$26),'Полная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F35" s="44">
        <f ca="1">IF($D35=0,0,SUMIFS('Полная ст-ть с уч.НЗС (Авто)'!GF$11:INDIRECT("'Полная ст-ть с уч.НЗС (Авто)'!GF"&amp;$J$26),'Полная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G35" s="44">
        <f ca="1">IF($D35=0,0,SUMIFS('Полная ст-ть с уч.НЗС (Авто)'!GG$11:INDIRECT("'Полная ст-ть с уч.НЗС (Авто)'!GG"&amp;$J$26),'Полная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H35" s="44">
        <f ca="1">IF($D35=0,0,SUMIFS('Полная ст-ть с уч.НЗС (Авто)'!GH$11:INDIRECT("'Полная ст-ть с уч.НЗС (Авто)'!GH"&amp;$J$26),'Полная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I35" s="44">
        <f ca="1">IF($D35=0,0,SUMIFS('Полная ст-ть с уч.НЗС (Авто)'!GI$11:INDIRECT("'Полная ст-ть с уч.НЗС (Авто)'!GI"&amp;$J$26),'Полная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J35" s="44">
        <f ca="1">IF($D35=0,0,SUMIFS('Полная ст-ть с уч.НЗС (Авто)'!GJ$11:INDIRECT("'Полная ст-ть с уч.НЗС (Авто)'!GJ"&amp;$J$26),'Полная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K35" s="44">
        <f ca="1">IF($D35=0,0,SUMIFS('Полная ст-ть с уч.НЗС (Авто)'!GK$11:INDIRECT("'Полная ст-ть с уч.НЗС (Авто)'!GK"&amp;$J$26),'Полная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L35" s="44">
        <f ca="1">IF($D35=0,0,SUMIFS('Полная ст-ть с уч.НЗС (Авто)'!GL$11:INDIRECT("'Полная ст-ть с уч.НЗС (Авто)'!GL"&amp;$J$26),'Полная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M35" s="44">
        <f ca="1">IF($D35=0,0,SUMIFS('Полная ст-ть с уч.НЗС (Авто)'!GM$11:INDIRECT("'Полная ст-ть с уч.НЗС (Авто)'!GM"&amp;$J$26),'Полная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N35" s="44">
        <f ca="1">IF($D35=0,0,SUMIFS('Полная ст-ть с уч.НЗС (Авто)'!GN$11:INDIRECT("'Полная ст-ть с уч.НЗС (Авто)'!GN"&amp;$J$26),'Полная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O35" s="44">
        <f ca="1">IF($D35=0,0,SUMIFS('Полная ст-ть с уч.НЗС (Авто)'!GO$11:INDIRECT("'Полная ст-ть с уч.НЗС (Авто)'!GO"&amp;$J$26),'Полная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P35" s="44">
        <f ca="1">IF($D35=0,0,SUMIFS('Полная ст-ть с уч.НЗС (Авто)'!GP$11:INDIRECT("'Полная ст-ть с уч.НЗС (Авто)'!GP"&amp;$J$26),'Полная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Q35" s="44">
        <f ca="1">IF($D35=0,0,SUMIFS('Полная ст-ть с уч.НЗС (Авто)'!GQ$11:INDIRECT("'Полная ст-ть с уч.НЗС (Авто)'!GQ"&amp;$J$26),'Полная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R35" s="44">
        <f ca="1">IF($D35=0,0,SUMIFS('Полная ст-ть с уч.НЗС (Авто)'!GR$11:INDIRECT("'Полная ст-ть с уч.НЗС (Авто)'!GR"&amp;$J$26),'Полная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S35" s="44">
        <f ca="1">IF($D35=0,0,SUMIFS('Полная ст-ть с уч.НЗС (Авто)'!GS$11:INDIRECT("'Полная ст-ть с уч.НЗС (Авто)'!GS"&amp;$J$26),'Полная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T35" s="44">
        <f ca="1">IF($D35=0,0,SUMIFS('Полная ст-ть с уч.НЗС (Авто)'!GT$11:INDIRECT("'Полная ст-ть с уч.НЗС (Авто)'!GT"&amp;$J$26),'Полная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U35" s="44">
        <f ca="1">IF($D35=0,0,SUMIFS('Полная ст-ть с уч.НЗС (Авто)'!GU$11:INDIRECT("'Полная ст-ть с уч.НЗС (Авто)'!GU"&amp;$J$26),'Полная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V35" s="44">
        <f ca="1">IF($D35=0,0,SUMIFS('Полная ст-ть с уч.НЗС (Авто)'!GV$11:INDIRECT("'Полная ст-ть с уч.НЗС (Авто)'!GV"&amp;$J$26),'Полная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W35" s="44">
        <f ca="1">IF($D35=0,0,SUMIFS('Полная ст-ть с уч.НЗС (Авто)'!GW$11:INDIRECT("'Полная ст-ть с уч.НЗС (Авто)'!GW"&amp;$J$26),'Полная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X35" s="44">
        <f ca="1">IF($D35=0,0,SUMIFS('Полная ст-ть с уч.НЗС (Авто)'!GX$11:INDIRECT("'Полная ст-ть с уч.НЗС (Авто)'!GX"&amp;$J$26),'Полная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Y35" s="44">
        <f ca="1">IF($D35=0,0,SUMIFS('Полная ст-ть с уч.НЗС (Авто)'!GY$11:INDIRECT("'Полная ст-ть с уч.НЗС (Авто)'!GY"&amp;$J$26),'Полная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GZ35" s="44">
        <f ca="1">IF($D35=0,0,SUMIFS('Полная ст-ть с уч.НЗС (Авто)'!GZ$11:INDIRECT("'Полная ст-ть с уч.НЗС (Авто)'!GZ"&amp;$J$26),'Полная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A35" s="44">
        <f ca="1">IF($D35=0,0,SUMIFS('Полная ст-ть с уч.НЗС (Авто)'!HA$11:INDIRECT("'Полная ст-ть с уч.НЗС (Авто)'!HA"&amp;$J$26),'Полная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B35" s="44">
        <f ca="1">IF($D35=0,0,SUMIFS('Полная ст-ть с уч.НЗС (Авто)'!HB$11:INDIRECT("'Полная ст-ть с уч.НЗС (Авто)'!HB"&amp;$J$26),'Полная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C35" s="44">
        <f ca="1">IF($D35=0,0,SUMIFS('Полная ст-ть с уч.НЗС (Авто)'!HC$11:INDIRECT("'Полная ст-ть с уч.НЗС (Авто)'!HC"&amp;$J$26),'Полная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D35" s="44">
        <f ca="1">IF($D35=0,0,SUMIFS('Полная ст-ть с уч.НЗС (Авто)'!HD$11:INDIRECT("'Полная ст-ть с уч.НЗС (Авто)'!HD"&amp;$J$26),'Полная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E35" s="44">
        <f ca="1">IF($D35=0,0,SUMIFS('Полная ст-ть с уч.НЗС (Авто)'!HE$11:INDIRECT("'Полная ст-ть с уч.НЗС (Авто)'!HE"&amp;$J$26),'Полная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F35" s="44">
        <f ca="1">IF($D35=0,0,SUMIFS('Полная ст-ть с уч.НЗС (Авто)'!HF$11:INDIRECT("'Полная ст-ть с уч.НЗС (Авто)'!HF"&amp;$J$26),'Полная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G35" s="44">
        <f ca="1">IF($D35=0,0,SUMIFS('Полная ст-ть с уч.НЗС (Авто)'!HG$11:INDIRECT("'Полная ст-ть с уч.НЗС (Авто)'!HG"&amp;$J$26),'Полная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H35" s="44">
        <f ca="1">IF($D35=0,0,SUMIFS('Полная ст-ть с уч.НЗС (Авто)'!HH$11:INDIRECT("'Полная ст-ть с уч.НЗС (Авто)'!HH"&amp;$J$26),'Полная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I35" s="44">
        <f ca="1">IF($D35=0,0,SUMIFS('Полная ст-ть с уч.НЗС (Авто)'!HI$11:INDIRECT("'Полная ст-ть с уч.НЗС (Авто)'!HI"&amp;$J$26),'Полная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J35" s="44">
        <f ca="1">IF($D35=0,0,SUMIFS('Полная ст-ть с уч.НЗС (Авто)'!HJ$11:INDIRECT("'Полная ст-ть с уч.НЗС (Авто)'!HJ"&amp;$J$26),'Полная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K35" s="44">
        <f ca="1">IF($D35=0,0,SUMIFS('Полная ст-ть с уч.НЗС (Авто)'!HK$11:INDIRECT("'Полная ст-ть с уч.НЗС (Авто)'!HK"&amp;$J$26),'Полная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L35" s="44">
        <f ca="1">IF($D35=0,0,SUMIFS('Полная ст-ть с уч.НЗС (Авто)'!HL$11:INDIRECT("'Полная ст-ть с уч.НЗС (Авто)'!HL"&amp;$J$26),'Полная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M35" s="44">
        <f ca="1">IF($D35=0,0,SUMIFS('Полная ст-ть с уч.НЗС (Авто)'!HM$11:INDIRECT("'Полная ст-ть с уч.НЗС (Авто)'!HM"&amp;$J$26),'Полная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N35" s="44">
        <f ca="1">IF($D35=0,0,SUMIFS('Полная ст-ть с уч.НЗС (Авто)'!HN$11:INDIRECT("'Полная ст-ть с уч.НЗС (Авто)'!HN"&amp;$J$26),'Полная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O35" s="44">
        <f ca="1">IF($D35=0,0,SUMIFS('Полная ст-ть с уч.НЗС (Авто)'!HO$11:INDIRECT("'Полная ст-ть с уч.НЗС (Авто)'!HO"&amp;$J$26),'Полная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P35" s="44">
        <f ca="1">IF($D35=0,0,SUMIFS('Полная ст-ть с уч.НЗС (Авто)'!HP$11:INDIRECT("'Полная ст-ть с уч.НЗС (Авто)'!HP"&amp;$J$26),'Полная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Q35" s="44">
        <f ca="1">IF($D35=0,0,SUMIFS('Полная ст-ть с уч.НЗС (Авто)'!HQ$11:INDIRECT("'Полная ст-ть с уч.НЗС (Авто)'!HQ"&amp;$J$26),'Полная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R35" s="44">
        <f ca="1">IF($D35=0,0,SUMIFS('Полная ст-ть с уч.НЗС (Авто)'!HR$11:INDIRECT("'Полная ст-ть с уч.НЗС (Авто)'!HR"&amp;$J$26),'Полная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S35" s="44">
        <f ca="1">IF($D35=0,0,SUMIFS('Полная ст-ть с уч.НЗС (Авто)'!HS$11:INDIRECT("'Полная ст-ть с уч.НЗС (Авто)'!HS"&amp;$J$26),'Полная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T35" s="44">
        <f ca="1">IF($D35=0,0,SUMIFS('Полная ст-ть с уч.НЗС (Авто)'!HT$11:INDIRECT("'Полная ст-ть с уч.НЗС (Авто)'!HT"&amp;$J$26),'Полная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U35" s="44">
        <f ca="1">IF($D35=0,0,SUMIFS('Полная ст-ть с уч.НЗС (Авто)'!HU$11:INDIRECT("'Полная ст-ть с уч.НЗС (Авто)'!HU"&amp;$J$26),'Полная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V35" s="44">
        <f ca="1">IF($D35=0,0,SUMIFS('Полная ст-ть с уч.НЗС (Авто)'!HV$11:INDIRECT("'Полная ст-ть с уч.НЗС (Авто)'!HV"&amp;$J$26),'Полная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W35" s="44">
        <f ca="1">IF($D35=0,0,SUMIFS('Полная ст-ть с уч.НЗС (Авто)'!HW$11:INDIRECT("'Полная ст-ть с уч.НЗС (Авто)'!HW"&amp;$J$26),'Полная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X35" s="44">
        <f ca="1">IF($D35=0,0,SUMIFS('Полная ст-ть с уч.НЗС (Авто)'!HX$11:INDIRECT("'Полная ст-ть с уч.НЗС (Авто)'!HX"&amp;$J$26),'Полная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Y35" s="44">
        <f ca="1">IF($D35=0,0,SUMIFS('Полная ст-ть с уч.НЗС (Авто)'!HY$11:INDIRECT("'Полная ст-ть с уч.НЗС (Авто)'!HY"&amp;$J$26),'Полная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HZ35" s="44">
        <f ca="1">IF($D35=0,0,SUMIFS('Полная ст-ть с уч.НЗС (Авто)'!HZ$11:INDIRECT("'Полная ст-ть с уч.НЗС (Авто)'!HZ"&amp;$J$26),'Полная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A35" s="44">
        <f ca="1">IF($D35=0,0,SUMIFS('Полная ст-ть с уч.НЗС (Авто)'!IA$11:INDIRECT("'Полная ст-ть с уч.НЗС (Авто)'!IA"&amp;$J$26),'Полная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B35" s="44">
        <f ca="1">IF($D35=0,0,SUMIFS('Полная ст-ть с уч.НЗС (Авто)'!IB$11:INDIRECT("'Полная ст-ть с уч.НЗС (Авто)'!IB"&amp;$J$26),'Полная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C35" s="44">
        <f ca="1">IF($D35=0,0,SUMIFS('Полная ст-ть с уч.НЗС (Авто)'!IC$11:INDIRECT("'Полная ст-ть с уч.НЗС (Авто)'!IC"&amp;$J$26),'Полная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D35" s="44">
        <f ca="1">IF($D35=0,0,SUMIFS('Полная ст-ть с уч.НЗС (Авто)'!ID$11:INDIRECT("'Полная ст-ть с уч.НЗС (Авто)'!ID"&amp;$J$26),'Полная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E35" s="44">
        <f ca="1">IF($D35=0,0,SUMIFS('Полная ст-ть с уч.НЗС (Авто)'!IE$11:INDIRECT("'Полная ст-ть с уч.НЗС (Авто)'!IE"&amp;$J$26),'Полная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F35" s="44">
        <f ca="1">IF($D35=0,0,SUMIFS('Полная ст-ть с уч.НЗС (Авто)'!IF$11:INDIRECT("'Полная ст-ть с уч.НЗС (Авто)'!IF"&amp;$J$26),'Полная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G35" s="44">
        <f ca="1">IF($D35=0,0,SUMIFS('Полная ст-ть с уч.НЗС (Авто)'!IG$11:INDIRECT("'Полная ст-ть с уч.НЗС (Авто)'!IG"&amp;$J$26),'Полная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H35" s="44">
        <f ca="1">IF($D35=0,0,SUMIFS('Полная ст-ть с уч.НЗС (Авто)'!IH$11:INDIRECT("'Полная ст-ть с уч.НЗС (Авто)'!IH"&amp;$J$26),'Полная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I35" s="44">
        <f ca="1">IF($D35=0,0,SUMIFS('Полная ст-ть с уч.НЗС (Авто)'!II$11:INDIRECT("'Полная ст-ть с уч.НЗС (Авто)'!II"&amp;$J$26),'Полная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J35" s="44">
        <f ca="1">IF($D35=0,0,SUMIFS('Полная ст-ть с уч.НЗС (Авто)'!IJ$11:INDIRECT("'Полная ст-ть с уч.НЗС (Авто)'!IJ"&amp;$J$26),'Полная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K35" s="44">
        <f ca="1">IF($D35=0,0,SUMIFS('Полная ст-ть с уч.НЗС (Авто)'!IK$11:INDIRECT("'Полная ст-ть с уч.НЗС (Авто)'!IK"&amp;$J$26),'Полная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L35" s="44">
        <f ca="1">IF($D35=0,0,SUMIFS('Полная ст-ть с уч.НЗС (Авто)'!IL$11:INDIRECT("'Полная ст-ть с уч.НЗС (Авто)'!IL"&amp;$J$26),'Полная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M35" s="44">
        <f ca="1">IF($D35=0,0,SUMIFS('Полная ст-ть с уч.НЗС (Авто)'!IM$11:INDIRECT("'Полная ст-ть с уч.НЗС (Авто)'!IM"&amp;$J$26),'Полная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N35" s="44">
        <f ca="1">IF($D35=0,0,SUMIFS('Полная ст-ть с уч.НЗС (Авто)'!IN$11:INDIRECT("'Полная ст-ть с уч.НЗС (Авто)'!IN"&amp;$J$26),'Полная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O35" s="44">
        <f ca="1">IF($D35=0,0,SUMIFS('Полная ст-ть с уч.НЗС (Авто)'!IO$11:INDIRECT("'Полная ст-ть с уч.НЗС (Авто)'!IO"&amp;$J$26),'Полная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P35" s="44">
        <f ca="1">IF($D35=0,0,SUMIFS('Полная ст-ть с уч.НЗС (Авто)'!IP$11:INDIRECT("'Полная ст-ть с уч.НЗС (Авто)'!IP"&amp;$J$26),'Полная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Q35" s="44">
        <f ca="1">IF($D35=0,0,SUMIFS('Полная ст-ть с уч.НЗС (Авто)'!IQ$11:INDIRECT("'Полная ст-ть с уч.НЗС (Авто)'!IQ"&amp;$J$26),'Полная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R35" s="44">
        <f ca="1">IF($D35=0,0,SUMIFS('Полная ст-ть с уч.НЗС (Авто)'!IR$11:INDIRECT("'Полная ст-ть с уч.НЗС (Авто)'!IR"&amp;$J$26),'Полная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S35" s="44">
        <f ca="1">IF($D35=0,0,SUMIFS('Полная ст-ть с уч.НЗС (Авто)'!IS$11:INDIRECT("'Полная ст-ть с уч.НЗС (Авто)'!IS"&amp;$J$26),'Полная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T35" s="44">
        <f ca="1">IF($D35=0,0,SUMIFS('Полная ст-ть с уч.НЗС (Авто)'!IT$11:INDIRECT("'Полная ст-ть с уч.НЗС (Авто)'!IT"&amp;$J$26),'Полная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U35" s="44">
        <f ca="1">IF($D35=0,0,SUMIFS('Полная ст-ть с уч.НЗС (Авто)'!IU$11:INDIRECT("'Полная ст-ть с уч.НЗС (Авто)'!IU"&amp;$J$26),'Полная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V35" s="44">
        <f ca="1">IF($D35=0,0,SUMIFS('Полная ст-ть с уч.НЗС (Авто)'!IV$11:INDIRECT("'Полная ст-ть с уч.НЗС (Авто)'!IV"&amp;$J$26),'Полная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W35" s="44">
        <f ca="1">IF($D35=0,0,SUMIFS('Полная ст-ть с уч.НЗС (Авто)'!IW$11:INDIRECT("'Полная ст-ть с уч.НЗС (Авто)'!IW"&amp;$J$26),'Полная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X35" s="44">
        <f ca="1">IF($D35=0,0,SUMIFS('Полная ст-ть с уч.НЗС (Авто)'!IX$11:INDIRECT("'Полная ст-ть с уч.НЗС (Авто)'!IX"&amp;$J$26),'Полная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Y35" s="44">
        <f ca="1">IF($D35=0,0,SUMIFS('Полная ст-ть с уч.НЗС (Авто)'!IY$11:INDIRECT("'Полная ст-ть с уч.НЗС (Авто)'!IY"&amp;$J$26),'Полная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IZ35" s="44">
        <f ca="1">IF($D35=0,0,SUMIFS('Полная ст-ть с уч.НЗС (Авто)'!IZ$11:INDIRECT("'Полная ст-ть с уч.НЗС (Авто)'!IZ"&amp;$J$26),'Полная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A35" s="44">
        <f ca="1">IF($D35=0,0,SUMIFS('Полная ст-ть с уч.НЗС (Авто)'!JA$11:INDIRECT("'Полная ст-ть с уч.НЗС (Авто)'!JA"&amp;$J$26),'Полная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B35" s="44">
        <f ca="1">IF($D35=0,0,SUMIFS('Полная ст-ть с уч.НЗС (Авто)'!JB$11:INDIRECT("'Полная ст-ть с уч.НЗС (Авто)'!JB"&amp;$J$26),'Полная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C35" s="44">
        <f ca="1">IF($D35=0,0,SUMIFS('Полная ст-ть с уч.НЗС (Авто)'!JC$11:INDIRECT("'Полная ст-ть с уч.НЗС (Авто)'!JC"&amp;$J$26),'Полная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D35" s="44">
        <f ca="1">IF($D35=0,0,SUMIFS('Полная ст-ть с уч.НЗС (Авто)'!JD$11:INDIRECT("'Полная ст-ть с уч.НЗС (Авто)'!JD"&amp;$J$26),'Полная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E35" s="44">
        <f ca="1">IF($D35=0,0,SUMIFS('Полная ст-ть с уч.НЗС (Авто)'!JE$11:INDIRECT("'Полная ст-ть с уч.НЗС (Авто)'!JE"&amp;$J$26),'Полная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F35" s="44">
        <f ca="1">IF($D35=0,0,SUMIFS('Полная ст-ть с уч.НЗС (Авто)'!JF$11:INDIRECT("'Полная ст-ть с уч.НЗС (Авто)'!JF"&amp;$J$26),'Полная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G35" s="44">
        <f ca="1">IF($D35=0,0,SUMIFS('Полная ст-ть с уч.НЗС (Авто)'!JG$11:INDIRECT("'Полная ст-ть с уч.НЗС (Авто)'!JG"&amp;$J$26),'Полная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H35" s="44">
        <f ca="1">IF($D35=0,0,SUMIFS('Полная ст-ть с уч.НЗС (Авто)'!JH$11:INDIRECT("'Полная ст-ть с уч.НЗС (Авто)'!JH"&amp;$J$26),'Полная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I35" s="44">
        <f ca="1">IF($D35=0,0,SUMIFS('Полная ст-ть с уч.НЗС (Авто)'!JI$11:INDIRECT("'Полная ст-ть с уч.НЗС (Авто)'!JI"&amp;$J$26),'Полная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J35" s="44">
        <f ca="1">IF($D35=0,0,SUMIFS('Полная ст-ть с уч.НЗС (Авто)'!JJ$11:INDIRECT("'Полная ст-ть с уч.НЗС (Авто)'!JJ"&amp;$J$26),'Полная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K35" s="44">
        <f ca="1">IF($D35=0,0,SUMIFS('Полная ст-ть с уч.НЗС (Авто)'!JK$11:INDIRECT("'Полная ст-ть с уч.НЗС (Авто)'!JK"&amp;$J$26),'Полная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L35" s="44">
        <f ca="1">IF($D35=0,0,SUMIFS('Полная ст-ть с уч.НЗС (Авто)'!JL$11:INDIRECT("'Полная ст-ть с уч.НЗС (Авто)'!JL"&amp;$J$26),'Полная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M35" s="44">
        <f ca="1">IF($D35=0,0,SUMIFS('Полная ст-ть с уч.НЗС (Авто)'!JM$11:INDIRECT("'Полная ст-ть с уч.НЗС (Авто)'!JM"&amp;$J$26),'Полная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N35" s="44">
        <f ca="1">IF($D35=0,0,SUMIFS('Полная ст-ть с уч.НЗС (Авто)'!JN$11:INDIRECT("'Полная ст-ть с уч.НЗС (Авто)'!JN"&amp;$J$26),'Полная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O35" s="44">
        <f ca="1">IF($D35=0,0,SUMIFS('Полная ст-ть с уч.НЗС (Авто)'!JO$11:INDIRECT("'Полная ст-ть с уч.НЗС (Авто)'!JO"&amp;$J$26),'Полная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P35" s="44">
        <f ca="1">IF($D35=0,0,SUMIFS('Полная ст-ть с уч.НЗС (Авто)'!JP$11:INDIRECT("'Полная ст-ть с уч.НЗС (Авто)'!JP"&amp;$J$26),'Полная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Q35" s="44">
        <f ca="1">IF($D35=0,0,SUMIFS('Полная ст-ть с уч.НЗС (Авто)'!JQ$11:INDIRECT("'Полная ст-ть с уч.НЗС (Авто)'!JQ"&amp;$J$26),'Полная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R35" s="44">
        <f ca="1">IF($D35=0,0,SUMIFS('Полная ст-ть с уч.НЗС (Авто)'!JR$11:INDIRECT("'Полная ст-ть с уч.НЗС (Авто)'!JR"&amp;$J$26),'Полная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S35" s="44">
        <f ca="1">IF($D35=0,0,SUMIFS('Полная ст-ть с уч.НЗС (Авто)'!JS$11:INDIRECT("'Полная ст-ть с уч.НЗС (Авто)'!JS"&amp;$J$26),'Полная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T35" s="44">
        <f ca="1">IF($D35=0,0,SUMIFS('Полная ст-ть с уч.НЗС (Авто)'!JT$11:INDIRECT("'Полная ст-ть с уч.НЗС (Авто)'!JT"&amp;$J$26),'Полная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U35" s="44">
        <f ca="1">IF($D35=0,0,SUMIFS('Полная ст-ть с уч.НЗС (Авто)'!JU$11:INDIRECT("'Полная ст-ть с уч.НЗС (Авто)'!JU"&amp;$J$26),'Полная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V35" s="44">
        <f ca="1">IF($D35=0,0,SUMIFS('Полная ст-ть с уч.НЗС (Авто)'!JV$11:INDIRECT("'Полная ст-ть с уч.НЗС (Авто)'!JV"&amp;$J$26),'Полная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W35" s="44">
        <f ca="1">IF($D35=0,0,SUMIFS('Полная ст-ть с уч.НЗС (Авто)'!JW$11:INDIRECT("'Полная ст-ть с уч.НЗС (Авто)'!JW"&amp;$J$26),'Полная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X35" s="44">
        <f ca="1">IF($D35=0,0,SUMIFS('Полная ст-ть с уч.НЗС (Авто)'!JX$11:INDIRECT("'Полная ст-ть с уч.НЗС (Авто)'!JX"&amp;$J$26),'Полная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Y35" s="44">
        <f ca="1">IF($D35=0,0,SUMIFS('Полная ст-ть с уч.НЗС (Авто)'!JY$11:INDIRECT("'Полная ст-ть с уч.НЗС (Авто)'!JY"&amp;$J$26),'Полная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JZ35" s="44">
        <f ca="1">IF($D35=0,0,SUMIFS('Полная ст-ть с уч.НЗС (Авто)'!JZ$11:INDIRECT("'Полная ст-ть с уч.НЗС (Авто)'!JZ"&amp;$J$26),'Полная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A35" s="44">
        <f ca="1">IF($D35=0,0,SUMIFS('Полная ст-ть с уч.НЗС (Авто)'!KA$11:INDIRECT("'Полная ст-ть с уч.НЗС (Авто)'!KA"&amp;$J$26),'Полная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B35" s="44">
        <f ca="1">IF($D35=0,0,SUMIFS('Полная ст-ть с уч.НЗС (Авто)'!KB$11:INDIRECT("'Полная ст-ть с уч.НЗС (Авто)'!KB"&amp;$J$26),'Полная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C35" s="44">
        <f ca="1">IF($D35=0,0,SUMIFS('Полная ст-ть с уч.НЗС (Авто)'!KC$11:INDIRECT("'Полная ст-ть с уч.НЗС (Авто)'!KC"&amp;$J$26),'Полная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D35" s="44">
        <f ca="1">IF($D35=0,0,SUMIFS('Полная ст-ть с уч.НЗС (Авто)'!KD$11:INDIRECT("'Полная ст-ть с уч.НЗС (Авто)'!KD"&amp;$J$26),'Полная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E35" s="44">
        <f ca="1">IF($D35=0,0,SUMIFS('Полная ст-ть с уч.НЗС (Авто)'!KE$11:INDIRECT("'Полная ст-ть с уч.НЗС (Авто)'!KE"&amp;$J$26),'Полная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F35" s="44">
        <f ca="1">IF($D35=0,0,SUMIFS('Полная ст-ть с уч.НЗС (Авто)'!KF$11:INDIRECT("'Полная ст-ть с уч.НЗС (Авто)'!KF"&amp;$J$26),'Полная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G35" s="44">
        <f ca="1">IF($D35=0,0,SUMIFS('Полная ст-ть с уч.НЗС (Авто)'!KG$11:INDIRECT("'Полная ст-ть с уч.НЗС (Авто)'!KG"&amp;$J$26),'Полная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H35" s="44">
        <f ca="1">IF($D35=0,0,SUMIFS('Полная ст-ть с уч.НЗС (Авто)'!KH$11:INDIRECT("'Полная ст-ть с уч.НЗС (Авто)'!KH"&amp;$J$26),'Полная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I35" s="44">
        <f ca="1">IF($D35=0,0,SUMIFS('Полная ст-ть с уч.НЗС (Авто)'!KI$11:INDIRECT("'Полная ст-ть с уч.НЗС (Авто)'!KI"&amp;$J$26),'Полная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J35" s="44">
        <f ca="1">IF($D35=0,0,SUMIFS('Полная ст-ть с уч.НЗС (Авто)'!KJ$11:INDIRECT("'Полная ст-ть с уч.НЗС (Авто)'!KJ"&amp;$J$26),'Полная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K35" s="44">
        <f ca="1">IF($D35=0,0,SUMIFS('Полная ст-ть с уч.НЗС (Авто)'!KK$11:INDIRECT("'Полная ст-ть с уч.НЗС (Авто)'!KK"&amp;$J$26),'Полная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L35" s="44">
        <f ca="1">IF($D35=0,0,SUMIFS('Полная ст-ть с уч.НЗС (Авто)'!KL$11:INDIRECT("'Полная ст-ть с уч.НЗС (Авто)'!KL"&amp;$J$26),'Полная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M35" s="44">
        <f ca="1">IF($D35=0,0,SUMIFS('Полная ст-ть с уч.НЗС (Авто)'!KM$11:INDIRECT("'Полная ст-ть с уч.НЗС (Авто)'!KM"&amp;$J$26),'Полная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N35" s="44">
        <f ca="1">IF($D35=0,0,SUMIFS('Полная ст-ть с уч.НЗС (Авто)'!KN$11:INDIRECT("'Полная ст-ть с уч.НЗС (Авто)'!KN"&amp;$J$26),'Полная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O35" s="44">
        <f ca="1">IF($D35=0,0,SUMIFS('Полная ст-ть с уч.НЗС (Авто)'!KO$11:INDIRECT("'Полная ст-ть с уч.НЗС (Авто)'!KO"&amp;$J$26),'Полная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P35" s="44">
        <f ca="1">IF($D35=0,0,SUMIFS('Полная ст-ть с уч.НЗС (Авто)'!KP$11:INDIRECT("'Полная ст-ть с уч.НЗС (Авто)'!KP"&amp;$J$26),'Полная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Q35" s="44">
        <f ca="1">IF($D35=0,0,SUMIFS('Полная ст-ть с уч.НЗС (Авто)'!KQ$11:INDIRECT("'Полная ст-ть с уч.НЗС (Авто)'!KQ"&amp;$J$26),'Полная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R35" s="44">
        <f ca="1">IF($D35=0,0,SUMIFS('Полная ст-ть с уч.НЗС (Авто)'!KR$11:INDIRECT("'Полная ст-ть с уч.НЗС (Авто)'!KR"&amp;$J$26),'Полная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S35" s="44">
        <f ca="1">IF($D35=0,0,SUMIFS('Полная ст-ть с уч.НЗС (Авто)'!KS$11:INDIRECT("'Полная ст-ть с уч.НЗС (Авто)'!KS"&amp;$J$26),'Полная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T35" s="44">
        <f ca="1">IF($D35=0,0,SUMIFS('Полная ст-ть с уч.НЗС (Авто)'!KT$11:INDIRECT("'Полная ст-ть с уч.НЗС (Авто)'!KT"&amp;$J$26),'Полная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U35" s="44">
        <f ca="1">IF($D35=0,0,SUMIFS('Полная ст-ть с уч.НЗС (Авто)'!KU$11:INDIRECT("'Полная ст-ть с уч.НЗС (Авто)'!KU"&amp;$J$26),'Полная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V35" s="44">
        <f ca="1">IF($D35=0,0,SUMIFS('Полная ст-ть с уч.НЗС (Авто)'!KV$11:INDIRECT("'Полная ст-ть с уч.НЗС (Авто)'!KV"&amp;$J$26),'Полная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W35" s="44">
        <f ca="1">IF($D35=0,0,SUMIFS('Полная ст-ть с уч.НЗС (Авто)'!KW$11:INDIRECT("'Полная ст-ть с уч.НЗС (Авто)'!KW"&amp;$J$26),'Полная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X35" s="44">
        <f ca="1">IF($D35=0,0,SUMIFS('Полная ст-ть с уч.НЗС (Авто)'!KX$11:INDIRECT("'Полная ст-ть с уч.НЗС (Авто)'!KX"&amp;$J$26),'Полная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Y35" s="44">
        <f ca="1">IF($D35=0,0,SUMIFS('Полная ст-ть с уч.НЗС (Авто)'!KY$11:INDIRECT("'Полная ст-ть с уч.НЗС (Авто)'!KY"&amp;$J$26),'Полная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KZ35" s="44">
        <f ca="1">IF($D35=0,0,SUMIFS('Полная ст-ть с уч.НЗС (Авто)'!KZ$11:INDIRECT("'Полная ст-ть с уч.НЗС (Авто)'!KZ"&amp;$J$26),'Полная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A35" s="44">
        <f ca="1">IF($D35=0,0,SUMIFS('Полная ст-ть с уч.НЗС (Авто)'!LA$11:INDIRECT("'Полная ст-ть с уч.НЗС (Авто)'!LA"&amp;$J$26),'Полная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B35" s="44">
        <f ca="1">IF($D35=0,0,SUMIFS('Полная ст-ть с уч.НЗС (Авто)'!LB$11:INDIRECT("'Полная ст-ть с уч.НЗС (Авто)'!LB"&amp;$J$26),'Полная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C35" s="44">
        <f ca="1">IF($D35=0,0,SUMIFS('Полная ст-ть с уч.НЗС (Авто)'!LC$11:INDIRECT("'Полная ст-ть с уч.НЗС (Авто)'!LC"&amp;$J$26),'Полная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D35" s="44">
        <f ca="1">IF($D35=0,0,SUMIFS('Полная ст-ть с уч.НЗС (Авто)'!LD$11:INDIRECT("'Полная ст-ть с уч.НЗС (Авто)'!LD"&amp;$J$26),'Полная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E35" s="44">
        <f ca="1">IF($D35=0,0,SUMIFS('Полная ст-ть с уч.НЗС (Авто)'!LE$11:INDIRECT("'Полная ст-ть с уч.НЗС (Авто)'!LE"&amp;$J$26),'Полная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F35" s="44">
        <f ca="1">IF($D35=0,0,SUMIFS('Полная ст-ть с уч.НЗС (Авто)'!LF$11:INDIRECT("'Полная ст-ть с уч.НЗС (Авто)'!LF"&amp;$J$26),'Полная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G35" s="44">
        <f ca="1">IF($D35=0,0,SUMIFS('Полная ст-ть с уч.НЗС (Авто)'!LG$11:INDIRECT("'Полная ст-ть с уч.НЗС (Авто)'!LG"&amp;$J$26),'Полная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H35" s="44">
        <f ca="1">IF($D35=0,0,SUMIFS('Полная ст-ть с уч.НЗС (Авто)'!LH$11:INDIRECT("'Полная ст-ть с уч.НЗС (Авто)'!LH"&amp;$J$26),'Полная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I35" s="44">
        <f ca="1">IF($D35=0,0,SUMIFS('Полная ст-ть с уч.НЗС (Авто)'!LI$11:INDIRECT("'Полная ст-ть с уч.НЗС (Авто)'!LI"&amp;$J$26),'Полная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J35" s="44">
        <f ca="1">IF($D35=0,0,SUMIFS('Полная ст-ть с уч.НЗС (Авто)'!LJ$11:INDIRECT("'Полная ст-ть с уч.НЗС (Авто)'!LJ"&amp;$J$26),'Полная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K35" s="44">
        <f ca="1">IF($D35=0,0,SUMIFS('Полная ст-ть с уч.НЗС (Авто)'!LK$11:INDIRECT("'Полная ст-ть с уч.НЗС (Авто)'!LK"&amp;$J$26),'Полная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L35" s="44">
        <f ca="1">IF($D35=0,0,SUMIFS('Полная ст-ть с уч.НЗС (Авто)'!LL$11:INDIRECT("'Полная ст-ть с уч.НЗС (Авто)'!LL"&amp;$J$26),'Полная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M35" s="44">
        <f ca="1">IF($D35=0,0,SUMIFS('Полная ст-ть с уч.НЗС (Авто)'!LM$11:INDIRECT("'Полная ст-ть с уч.НЗС (Авто)'!LM"&amp;$J$26),'Полная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N35" s="44">
        <f ca="1">IF($D35=0,0,SUMIFS('Полная ст-ть с уч.НЗС (Авто)'!LN$11:INDIRECT("'Полная ст-ть с уч.НЗС (Авто)'!LN"&amp;$J$26),'Полная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O35" s="44">
        <f ca="1">IF($D35=0,0,SUMIFS('Полная ст-ть с уч.НЗС (Авто)'!LO$11:INDIRECT("'Полная ст-ть с уч.НЗС (Авто)'!LO"&amp;$J$26),'Полная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P35" s="44">
        <f ca="1">IF($D35=0,0,SUMIFS('Полная ст-ть с уч.НЗС (Авто)'!LP$11:INDIRECT("'Полная ст-ть с уч.НЗС (Авто)'!LP"&amp;$J$26),'Полная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Q35" s="44">
        <f ca="1">IF($D35=0,0,SUMIFS('Полная ст-ть с уч.НЗС (Авто)'!LQ$11:INDIRECT("'Полная ст-ть с уч.НЗС (Авто)'!LQ"&amp;$J$26),'Полная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R35" s="44">
        <f ca="1">IF($D35=0,0,SUMIFS('Полная ст-ть с уч.НЗС (Авто)'!LR$11:INDIRECT("'Полная ст-ть с уч.НЗС (Авто)'!LR"&amp;$J$26),'Полная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S35" s="44">
        <f ca="1">IF($D35=0,0,SUMIFS('Полная ст-ть с уч.НЗС (Авто)'!LS$11:INDIRECT("'Полная ст-ть с уч.НЗС (Авто)'!LS"&amp;$J$26),'Полная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T35" s="44">
        <f ca="1">IF($D35=0,0,SUMIFS('Полная ст-ть с уч.НЗС (Авто)'!LT$11:INDIRECT("'Полная ст-ть с уч.НЗС (Авто)'!LT"&amp;$J$26),'Полная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U35" s="44">
        <f ca="1">IF($D35=0,0,SUMIFS('Полная ст-ть с уч.НЗС (Авто)'!LU$11:INDIRECT("'Полная ст-ть с уч.НЗС (Авто)'!LU"&amp;$J$26),'Полная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V35" s="44">
        <f ca="1">IF($D35=0,0,SUMIFS('Полная ст-ть с уч.НЗС (Авто)'!LV$11:INDIRECT("'Полная ст-ть с уч.НЗС (Авто)'!LV"&amp;$J$26),'Полная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W35" s="44">
        <f ca="1">IF($D35=0,0,SUMIFS('Полная ст-ть с уч.НЗС (Авто)'!LW$11:INDIRECT("'Полная ст-ть с уч.НЗС (Авто)'!LW"&amp;$J$26),'Полная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X35" s="44">
        <f ca="1">IF($D35=0,0,SUMIFS('Полная ст-ть с уч.НЗС (Авто)'!LX$11:INDIRECT("'Полная ст-ть с уч.НЗС (Авто)'!LX"&amp;$J$26),'Полная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Y35" s="44">
        <f ca="1">IF($D35=0,0,SUMIFS('Полная ст-ть с уч.НЗС (Авто)'!LY$11:INDIRECT("'Полная ст-ть с уч.НЗС (Авто)'!LY"&amp;$J$26),'Полная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LZ35" s="44">
        <f ca="1">IF($D35=0,0,SUMIFS('Полная ст-ть с уч.НЗС (Авто)'!LZ$11:INDIRECT("'Полная ст-ть с уч.НЗС (Авто)'!LZ"&amp;$J$26),'Полная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A35" s="44">
        <f ca="1">IF($D35=0,0,SUMIFS('Полная ст-ть с уч.НЗС (Авто)'!MA$11:INDIRECT("'Полная ст-ть с уч.НЗС (Авто)'!MA"&amp;$J$26),'Полная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B35" s="44">
        <f ca="1">IF($D35=0,0,SUMIFS('Полная ст-ть с уч.НЗС (Авто)'!MB$11:INDIRECT("'Полная ст-ть с уч.НЗС (Авто)'!MB"&amp;$J$26),'Полная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C35" s="44">
        <f ca="1">IF($D35=0,0,SUMIFS('Полная ст-ть с уч.НЗС (Авто)'!MC$11:INDIRECT("'Полная ст-ть с уч.НЗС (Авто)'!MC"&amp;$J$26),'Полная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D35" s="44">
        <f ca="1">IF($D35=0,0,SUMIFS('Полная ст-ть с уч.НЗС (Авто)'!MD$11:INDIRECT("'Полная ст-ть с уч.НЗС (Авто)'!MD"&amp;$J$26),'Полная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E35" s="44">
        <f ca="1">IF($D35=0,0,SUMIFS('Полная ст-ть с уч.НЗС (Авто)'!ME$11:INDIRECT("'Полная ст-ть с уч.НЗС (Авто)'!ME"&amp;$J$26),'Полная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F35" s="44">
        <f ca="1">IF($D35=0,0,SUMIFS('Полная ст-ть с уч.НЗС (Авто)'!MF$11:INDIRECT("'Полная ст-ть с уч.НЗС (Авто)'!MF"&amp;$J$26),'Полная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G35" s="44">
        <f ca="1">IF($D35=0,0,SUMIFS('Полная ст-ть с уч.НЗС (Авто)'!MG$11:INDIRECT("'Полная ст-ть с уч.НЗС (Авто)'!MG"&amp;$J$26),'Полная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H35" s="44">
        <f ca="1">IF($D35=0,0,SUMIFS('Полная ст-ть с уч.НЗС (Авто)'!MH$11:INDIRECT("'Полная ст-ть с уч.НЗС (Авто)'!MH"&amp;$J$26),'Полная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I35" s="44">
        <f ca="1">IF($D35=0,0,SUMIFS('Полная ст-ть с уч.НЗС (Авто)'!MI$11:INDIRECT("'Полная ст-ть с уч.НЗС (Авто)'!MI"&amp;$J$26),'Полная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J35" s="44">
        <f ca="1">IF($D35=0,0,SUMIFS('Полная ст-ть с уч.НЗС (Авто)'!MJ$11:INDIRECT("'Полная ст-ть с уч.НЗС (Авто)'!MJ"&amp;$J$26),'Полная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K35" s="44">
        <f ca="1">IF($D35=0,0,SUMIFS('Полная ст-ть с уч.НЗС (Авто)'!MK$11:INDIRECT("'Полная ст-ть с уч.НЗС (Авто)'!MK"&amp;$J$26),'Полная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L35" s="44">
        <f ca="1">IF($D35=0,0,SUMIFS('Полная ст-ть с уч.НЗС (Авто)'!ML$11:INDIRECT("'Полная ст-ть с уч.НЗС (Авто)'!ML"&amp;$J$26),'Полная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M35" s="44">
        <f ca="1">IF($D35=0,0,SUMIFS('Полная ст-ть с уч.НЗС (Авто)'!MM$11:INDIRECT("'Полная ст-ть с уч.НЗС (Авто)'!MM"&amp;$J$26),'Полная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N35" s="44">
        <f ca="1">IF($D35=0,0,SUMIFS('Полная ст-ть с уч.НЗС (Авто)'!MN$11:INDIRECT("'Полная ст-ть с уч.НЗС (Авто)'!MN"&amp;$J$26),'Полная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O35" s="44">
        <f ca="1">IF($D35=0,0,SUMIFS('Полная ст-ть с уч.НЗС (Авто)'!MO$11:INDIRECT("'Полная ст-ть с уч.НЗС (Авто)'!MO"&amp;$J$26),'Полная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P35" s="44">
        <f ca="1">IF($D35=0,0,SUMIFS('Полная ст-ть с уч.НЗС (Авто)'!MP$11:INDIRECT("'Полная ст-ть с уч.НЗС (Авто)'!MP"&amp;$J$26),'Полная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Q35" s="44">
        <f ca="1">IF($D35=0,0,SUMIFS('Полная ст-ть с уч.НЗС (Авто)'!MQ$11:INDIRECT("'Полная ст-ть с уч.НЗС (Авто)'!MQ"&amp;$J$26),'Полная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R35" s="44">
        <f ca="1">IF($D35=0,0,SUMIFS('Полная ст-ть с уч.НЗС (Авто)'!MR$11:INDIRECT("'Полная ст-ть с уч.НЗС (Авто)'!MR"&amp;$J$26),'Полная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S35" s="44">
        <f ca="1">IF($D35=0,0,SUMIFS('Полная ст-ть с уч.НЗС (Авто)'!MS$11:INDIRECT("'Полная ст-ть с уч.НЗС (Авто)'!MS"&amp;$J$26),'Полная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T35" s="44">
        <f ca="1">IF($D35=0,0,SUMIFS('Полная ст-ть с уч.НЗС (Авто)'!MT$11:INDIRECT("'Полная ст-ть с уч.НЗС (Авто)'!MT"&amp;$J$26),'Полная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U35" s="44">
        <f ca="1">IF($D35=0,0,SUMIFS('Полная ст-ть с уч.НЗС (Авто)'!MU$11:INDIRECT("'Полная ст-ть с уч.НЗС (Авто)'!MU"&amp;$J$26),'Полная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V35" s="44">
        <f ca="1">IF($D35=0,0,SUMIFS('Полная ст-ть с уч.НЗС (Авто)'!MV$11:INDIRECT("'Полная ст-ть с уч.НЗС (Авто)'!MV"&amp;$J$26),'Полная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W35" s="44">
        <f ca="1">IF($D35=0,0,SUMIFS('Полная ст-ть с уч.НЗС (Авто)'!MW$11:INDIRECT("'Полная ст-ть с уч.НЗС (Авто)'!MW"&amp;$J$26),'Полная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X35" s="44">
        <f ca="1">IF($D35=0,0,SUMIFS('Полная ст-ть с уч.НЗС (Авто)'!MX$11:INDIRECT("'Полная ст-ть с уч.НЗС (Авто)'!MX"&amp;$J$26),'Полная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Y35" s="44">
        <f ca="1">IF($D35=0,0,SUMIFS('Полная ст-ть с уч.НЗС (Авто)'!MY$11:INDIRECT("'Полная ст-ть с уч.НЗС (Авто)'!MY"&amp;$J$26),'Полная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MZ35" s="44">
        <f ca="1">IF($D35=0,0,SUMIFS('Полная ст-ть с уч.НЗС (Авто)'!MZ$11:INDIRECT("'Полная ст-ть с уч.НЗС (Авто)'!MZ"&amp;$J$26),'Полная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A35" s="44">
        <f ca="1">IF($D35=0,0,SUMIFS('Полная ст-ть с уч.НЗС (Авто)'!NA$11:INDIRECT("'Полная ст-ть с уч.НЗС (Авто)'!NA"&amp;$J$26),'Полная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B35" s="44">
        <f ca="1">IF($D35=0,0,SUMIFS('Полная ст-ть с уч.НЗС (Авто)'!NB$11:INDIRECT("'Полная ст-ть с уч.НЗС (Авто)'!NB"&amp;$J$26),'Полная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C35" s="44">
        <f ca="1">IF($D35=0,0,SUMIFS('Полная ст-ть с уч.НЗС (Авто)'!NC$11:INDIRECT("'Полная ст-ть с уч.НЗС (Авто)'!NC"&amp;$J$26),'Полная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D35" s="44">
        <f ca="1">IF($D35=0,0,SUMIFS('Полная ст-ть с уч.НЗС (Авто)'!ND$11:INDIRECT("'Полная ст-ть с уч.НЗС (Авто)'!ND"&amp;$J$26),'Полная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E35" s="44">
        <f ca="1">IF($D35=0,0,SUMIFS('Полная ст-ть с уч.НЗС (Авто)'!NE$11:INDIRECT("'Полная ст-ть с уч.НЗС (Авто)'!NE"&amp;$J$26),'Полная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F35" s="44">
        <f ca="1">IF($D35=0,0,SUMIFS('Полная ст-ть с уч.НЗС (Авто)'!NF$11:INDIRECT("'Полная ст-ть с уч.НЗС (Авто)'!NF"&amp;$J$26),'Полная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G35" s="44">
        <f ca="1">IF($D35=0,0,SUMIFS('Полная ст-ть с уч.НЗС (Авто)'!NG$11:INDIRECT("'Полная ст-ть с уч.НЗС (Авто)'!NG"&amp;$J$26),'Полная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H35" s="44">
        <f ca="1">IF($D35=0,0,SUMIFS('Полная ст-ть с уч.НЗС (Авто)'!NH$11:INDIRECT("'Полная ст-ть с уч.НЗС (Авто)'!NH"&amp;$J$26),'Полная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I35" s="44">
        <f ca="1">IF($D35=0,0,SUMIFS('Полная ст-ть с уч.НЗС (Авто)'!NI$11:INDIRECT("'Полная ст-ть с уч.НЗС (Авто)'!NI"&amp;$J$26),'Полная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J35" s="44">
        <f ca="1">IF($D35=0,0,SUMIFS('Полная ст-ть с уч.НЗС (Авто)'!NJ$11:INDIRECT("'Полная ст-ть с уч.НЗС (Авто)'!NJ"&amp;$J$26),'Полная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K35" s="44">
        <f ca="1">IF($D35=0,0,SUMIFS('Полная ст-ть с уч.НЗС (Авто)'!NK$11:INDIRECT("'Полная ст-ть с уч.НЗС (Авто)'!NK"&amp;$J$26),'Полная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L35" s="44">
        <f ca="1">IF($D35=0,0,SUMIFS('Полная ст-ть с уч.НЗС (Авто)'!NL$11:INDIRECT("'Полная ст-ть с уч.НЗС (Авто)'!NL"&amp;$J$26),'Полная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M35" s="44">
        <f ca="1">IF($D35=0,0,SUMIFS('Полная ст-ть с уч.НЗС (Авто)'!NM$11:INDIRECT("'Полная ст-ть с уч.НЗС (Авто)'!NM"&amp;$J$26),'Полная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N35" s="44">
        <f ca="1">IF($D35=0,0,SUMIFS('Полная ст-ть с уч.НЗС (Авто)'!NN$11:INDIRECT("'Полная ст-ть с уч.НЗС (Авто)'!NN"&amp;$J$26),'Полная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O35" s="44">
        <f ca="1">IF($D35=0,0,SUMIFS('Полная ст-ть с уч.НЗС (Авто)'!NO$11:INDIRECT("'Полная ст-ть с уч.НЗС (Авто)'!NO"&amp;$J$26),'Полная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P35" s="44">
        <f ca="1">IF($D35=0,0,SUMIFS('Полная ст-ть с уч.НЗС (Авто)'!NP$11:INDIRECT("'Полная ст-ть с уч.НЗС (Авто)'!NP"&amp;$J$26),'Полная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Q35" s="44">
        <f ca="1">IF($D35=0,0,SUMIFS('Полная ст-ть с уч.НЗС (Авто)'!NQ$11:INDIRECT("'Полная ст-ть с уч.НЗС (Авто)'!NQ"&amp;$J$26),'Полная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R35" s="44">
        <f ca="1">IF($D35=0,0,SUMIFS('Полная ст-ть с уч.НЗС (Авто)'!NR$11:INDIRECT("'Полная ст-ть с уч.НЗС (Авто)'!NR"&amp;$J$26),'Полная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S35" s="44">
        <f ca="1">IF($D35=0,0,SUMIFS('Полная ст-ть с уч.НЗС (Авто)'!NS$11:INDIRECT("'Полная ст-ть с уч.НЗС (Авто)'!NS"&amp;$J$26),'Полная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T35" s="44">
        <f ca="1">IF($D35=0,0,SUMIFS('Полная ст-ть с уч.НЗС (Авто)'!NT$11:INDIRECT("'Полная ст-ть с уч.НЗС (Авто)'!NT"&amp;$J$26),'Полная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U35" s="44">
        <f ca="1">IF($D35=0,0,SUMIFS('Полная ст-ть с уч.НЗС (Авто)'!NU$11:INDIRECT("'Полная ст-ть с уч.НЗС (Авто)'!NU"&amp;$J$26),'Полная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V35" s="44">
        <f ca="1">IF($D35=0,0,SUMIFS('Полная ст-ть с уч.НЗС (Авто)'!NV$11:INDIRECT("'Полная ст-ть с уч.НЗС (Авто)'!NV"&amp;$J$26),'Полная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W35" s="44">
        <f ca="1">IF($D35=0,0,SUMIFS('Полная ст-ть с уч.НЗС (Авто)'!NW$11:INDIRECT("'Полная ст-ть с уч.НЗС (Авто)'!NW"&amp;$J$26),'Полная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X35" s="44">
        <f ca="1">IF($D35=0,0,SUMIFS('Полная ст-ть с уч.НЗС (Авто)'!NX$11:INDIRECT("'Полная ст-ть с уч.НЗС (Авто)'!NX"&amp;$J$26),'Полная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Y35" s="44">
        <f ca="1">IF($D35=0,0,SUMIFS('Полная ст-ть с уч.НЗС (Авто)'!NY$11:INDIRECT("'Полная ст-ть с уч.НЗС (Авто)'!NY"&amp;$J$26),'Полная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NZ35" s="44">
        <f ca="1">IF($D35=0,0,SUMIFS('Полная ст-ть с уч.НЗС (Авто)'!NZ$11:INDIRECT("'Полная ст-ть с уч.НЗС (Авто)'!NZ"&amp;$J$26),'Полная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A35" s="44">
        <f ca="1">IF($D35=0,0,SUMIFS('Полная ст-ть с уч.НЗС (Авто)'!OA$11:INDIRECT("'Полная ст-ть с уч.НЗС (Авто)'!OA"&amp;$J$26),'Полная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B35" s="44">
        <f ca="1">IF($D35=0,0,SUMIFS('Полная ст-ть с уч.НЗС (Авто)'!OB$11:INDIRECT("'Полная ст-ть с уч.НЗС (Авто)'!OB"&amp;$J$26),'Полная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C35" s="44">
        <f ca="1">IF($D35=0,0,SUMIFS('Полная ст-ть с уч.НЗС (Авто)'!OC$11:INDIRECT("'Полная ст-ть с уч.НЗС (Авто)'!OC"&amp;$J$26),'Полная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D35" s="44">
        <f ca="1">IF($D35=0,0,SUMIFS('Полная ст-ть с уч.НЗС (Авто)'!OD$11:INDIRECT("'Полная ст-ть с уч.НЗС (Авто)'!OD"&amp;$J$26),'Полная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E35" s="44">
        <f ca="1">IF($D35=0,0,SUMIFS('Полная ст-ть с уч.НЗС (Авто)'!OE$11:INDIRECT("'Полная ст-ть с уч.НЗС (Авто)'!OE"&amp;$J$26),'Полная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F35" s="44">
        <f ca="1">IF($D35=0,0,SUMIFS('Полная ст-ть с уч.НЗС (Авто)'!OF$11:INDIRECT("'Полная ст-ть с уч.НЗС (Авто)'!OF"&amp;$J$26),'Полная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G35" s="44">
        <f ca="1">IF($D35=0,0,SUMIFS('Полная ст-ть с уч.НЗС (Авто)'!OG$11:INDIRECT("'Полная ст-ть с уч.НЗС (Авто)'!OG"&amp;$J$26),'Полная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H35" s="44">
        <f ca="1">IF($D35=0,0,SUMIFS('Полная ст-ть с уч.НЗС (Авто)'!OH$11:INDIRECT("'Полная ст-ть с уч.НЗС (Авто)'!OH"&amp;$J$26),'Полная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I35" s="44">
        <f ca="1">IF($D35=0,0,SUMIFS('Полная ст-ть с уч.НЗС (Авто)'!OI$11:INDIRECT("'Полная ст-ть с уч.НЗС (Авто)'!OI"&amp;$J$26),'Полная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J35" s="44">
        <f ca="1">IF($D35=0,0,SUMIFS('Полная ст-ть с уч.НЗС (Авто)'!OJ$11:INDIRECT("'Полная ст-ть с уч.НЗС (Авто)'!OJ"&amp;$J$26),'Полная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K35" s="44">
        <f ca="1">IF($D35=0,0,SUMIFS('Полная ст-ть с уч.НЗС (Авто)'!OK$11:INDIRECT("'Полная ст-ть с уч.НЗС (Авто)'!OK"&amp;$J$26),'Полная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L35" s="44">
        <f ca="1">IF($D35=0,0,SUMIFS('Полная ст-ть с уч.НЗС (Авто)'!OL$11:INDIRECT("'Полная ст-ть с уч.НЗС (Авто)'!OL"&amp;$J$26),'Полная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M35" s="44">
        <f ca="1">IF($D35=0,0,SUMIFS('Полная ст-ть с уч.НЗС (Авто)'!OM$11:INDIRECT("'Полная ст-ть с уч.НЗС (Авто)'!OM"&amp;$J$26),'Полная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N35" s="44">
        <f ca="1">IF($D35=0,0,SUMIFS('Полная ст-ть с уч.НЗС (Авто)'!ON$11:INDIRECT("'Полная ст-ть с уч.НЗС (Авто)'!ON"&amp;$J$26),'Полная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O35" s="44">
        <f ca="1">IF($D35=0,0,SUMIFS('Полная ст-ть с уч.НЗС (Авто)'!OO$11:INDIRECT("'Полная ст-ть с уч.НЗС (Авто)'!OO"&amp;$J$26),'Полная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P35" s="44">
        <f ca="1">IF($D35=0,0,SUMIFS('Полная ст-ть с уч.НЗС (Авто)'!OP$11:INDIRECT("'Полная ст-ть с уч.НЗС (Авто)'!OP"&amp;$J$26),'Полная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Q35" s="44">
        <f ca="1">IF($D35=0,0,SUMIFS('Полная ст-ть с уч.НЗС (Авто)'!OQ$11:INDIRECT("'Полная ст-ть с уч.НЗС (Авто)'!OQ"&amp;$J$26),'Полная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R35" s="44">
        <f ca="1">IF($D35=0,0,SUMIFS('Полная ст-ть с уч.НЗС (Авто)'!OR$11:INDIRECT("'Полная ст-ть с уч.НЗС (Авто)'!OR"&amp;$J$26),'Полная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S35" s="44">
        <f ca="1">IF($D35=0,0,SUMIFS('Полная ст-ть с уч.НЗС (Авто)'!OS$11:INDIRECT("'Полная ст-ть с уч.НЗС (Авто)'!OS"&amp;$J$26),'Полная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T35" s="44">
        <f ca="1">IF($D35=0,0,SUMIFS('Полная ст-ть с уч.НЗС (Авто)'!OT$11:INDIRECT("'Полная ст-ть с уч.НЗС (Авто)'!OT"&amp;$J$26),'Полная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U35" s="44">
        <f ca="1">IF($D35=0,0,SUMIFS('Полная ст-ть с уч.НЗС (Авто)'!OU$11:INDIRECT("'Полная ст-ть с уч.НЗС (Авто)'!OU"&amp;$J$26),'Полная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V35" s="44">
        <f ca="1">IF($D35=0,0,SUMIFS('Полная ст-ть с уч.НЗС (Авто)'!OV$11:INDIRECT("'Полная ст-ть с уч.НЗС (Авто)'!OV"&amp;$J$26),'Полная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W35" s="44">
        <f ca="1">IF($D35=0,0,SUMIFS('Полная ст-ть с уч.НЗС (Авто)'!OW$11:INDIRECT("'Полная ст-ть с уч.НЗС (Авто)'!OW"&amp;$J$26),'Полная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X35" s="44">
        <f ca="1">IF($D35=0,0,SUMIFS('Полная ст-ть с уч.НЗС (Авто)'!OX$11:INDIRECT("'Полная ст-ть с уч.НЗС (Авто)'!OX"&amp;$J$26),'Полная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Y35" s="44">
        <f ca="1">IF($D35=0,0,SUMIFS('Полная ст-ть с уч.НЗС (Авто)'!OY$11:INDIRECT("'Полная ст-ть с уч.НЗС (Авто)'!OY"&amp;$J$26),'Полная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OZ35" s="44">
        <f ca="1">IF($D35=0,0,SUMIFS('Полная ст-ть с уч.НЗС (Авто)'!OZ$11:INDIRECT("'Полная ст-ть с уч.НЗС (Авто)'!OZ"&amp;$J$26),'Полная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A35" s="44">
        <f ca="1">IF($D35=0,0,SUMIFS('Полная ст-ть с уч.НЗС (Авто)'!PA$11:INDIRECT("'Полная ст-ть с уч.НЗС (Авто)'!PA"&amp;$J$26),'Полная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B35" s="44">
        <f ca="1">IF($D35=0,0,SUMIFS('Полная ст-ть с уч.НЗС (Авто)'!PB$11:INDIRECT("'Полная ст-ть с уч.НЗС (Авто)'!PB"&amp;$J$26),'Полная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C35" s="44">
        <f ca="1">IF($D35=0,0,SUMIFS('Полная ст-ть с уч.НЗС (Авто)'!PC$11:INDIRECT("'Полная ст-ть с уч.НЗС (Авто)'!PC"&amp;$J$26),'Полная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D35" s="44">
        <f ca="1">IF($D35=0,0,SUMIFS('Полная ст-ть с уч.НЗС (Авто)'!PD$11:INDIRECT("'Полная ст-ть с уч.НЗС (Авто)'!PD"&amp;$J$26),'Полная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E35" s="44">
        <f ca="1">IF($D35=0,0,SUMIFS('Полная ст-ть с уч.НЗС (Авто)'!PE$11:INDIRECT("'Полная ст-ть с уч.НЗС (Авто)'!PE"&amp;$J$26),'Полная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F35" s="44">
        <f ca="1">IF($D35=0,0,SUMIFS('Полная ст-ть с уч.НЗС (Авто)'!PF$11:INDIRECT("'Полная ст-ть с уч.НЗС (Авто)'!PF"&amp;$J$26),'Полная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G35" s="44">
        <f ca="1">IF($D35=0,0,SUMIFS('Полная ст-ть с уч.НЗС (Авто)'!PG$11:INDIRECT("'Полная ст-ть с уч.НЗС (Авто)'!PG"&amp;$J$26),'Полная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H35" s="44">
        <f ca="1">IF($D35=0,0,SUMIFS('Полная ст-ть с уч.НЗС (Авто)'!PH$11:INDIRECT("'Полная ст-ть с уч.НЗС (Авто)'!PH"&amp;$J$26),'Полная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I35" s="44">
        <f ca="1">IF($D35=0,0,SUMIFS('Полная ст-ть с уч.НЗС (Авто)'!PI$11:INDIRECT("'Полная ст-ть с уч.НЗС (Авто)'!PI"&amp;$J$26),'Полная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J35" s="44">
        <f ca="1">IF($D35=0,0,SUMIFS('Полная ст-ть с уч.НЗС (Авто)'!PJ$11:INDIRECT("'Полная ст-ть с уч.НЗС (Авто)'!PJ"&amp;$J$26),'Полная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K35" s="44">
        <f ca="1">IF($D35=0,0,SUMIFS('Полная ст-ть с уч.НЗС (Авто)'!PK$11:INDIRECT("'Полная ст-ть с уч.НЗС (Авто)'!PK"&amp;$J$26),'Полная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L35" s="44">
        <f ca="1">IF($D35=0,0,SUMIFS('Полная ст-ть с уч.НЗС (Авто)'!PL$11:INDIRECT("'Полная ст-ть с уч.НЗС (Авто)'!PL"&amp;$J$26),'Полная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M35" s="44">
        <f ca="1">IF($D35=0,0,SUMIFS('Полная ст-ть с уч.НЗС (Авто)'!PM$11:INDIRECT("'Полная ст-ть с уч.НЗС (Авто)'!PM"&amp;$J$26),'Полная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N35" s="44">
        <f ca="1">IF($D35=0,0,SUMIFS('Полная ст-ть с уч.НЗС (Авто)'!PN$11:INDIRECT("'Полная ст-ть с уч.НЗС (Авто)'!PN"&amp;$J$26),'Полная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O35" s="44">
        <f ca="1">IF($D35=0,0,SUMIFS('Полная ст-ть с уч.НЗС (Авто)'!PO$11:INDIRECT("'Полная ст-ть с уч.НЗС (Авто)'!PO"&amp;$J$26),'Полная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P35" s="44">
        <f ca="1">IF($D35=0,0,SUMIFS('Полная ст-ть с уч.НЗС (Авто)'!PP$11:INDIRECT("'Полная ст-ть с уч.НЗС (Авто)'!PP"&amp;$J$26),'Полная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Q35" s="44">
        <f ca="1">IF($D35=0,0,SUMIFS('Полная ст-ть с уч.НЗС (Авто)'!PQ$11:INDIRECT("'Полная ст-ть с уч.НЗС (Авто)'!PQ"&amp;$J$26),'Полная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R35" s="44">
        <f ca="1">IF($D35=0,0,SUMIFS('Полная ст-ть с уч.НЗС (Авто)'!PR$11:INDIRECT("'Полная ст-ть с уч.НЗС (Авто)'!PR"&amp;$J$26),'Полная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S35" s="44">
        <f ca="1">IF($D35=0,0,SUMIFS('Полная ст-ть с уч.НЗС (Авто)'!PS$11:INDIRECT("'Полная ст-ть с уч.НЗС (Авто)'!PS"&amp;$J$26),'Полная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T35" s="44">
        <f ca="1">IF($D35=0,0,SUMIFS('Полная ст-ть с уч.НЗС (Авто)'!PT$11:INDIRECT("'Полная ст-ть с уч.НЗС (Авто)'!PT"&amp;$J$26),'Полная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U35" s="44">
        <f ca="1">IF($D35=0,0,SUMIFS('Полная ст-ть с уч.НЗС (Авто)'!PU$11:INDIRECT("'Полная ст-ть с уч.НЗС (Авто)'!PU"&amp;$J$26),'Полная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V35" s="44">
        <f ca="1">IF($D35=0,0,SUMIFS('Полная ст-ть с уч.НЗС (Авто)'!PV$11:INDIRECT("'Полная ст-ть с уч.НЗС (Авто)'!PV"&amp;$J$26),'Полная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W35" s="44">
        <f ca="1">IF($D35=0,0,SUMIFS('Полная ст-ть с уч.НЗС (Авто)'!PW$11:INDIRECT("'Полная ст-ть с уч.НЗС (Авто)'!PW"&amp;$J$26),'Полная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X35" s="44">
        <f ca="1">IF($D35=0,0,SUMIFS('Полная ст-ть с уч.НЗС (Авто)'!PX$11:INDIRECT("'Полная ст-ть с уч.НЗС (Авто)'!PX"&amp;$J$26),'Полная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Y35" s="44">
        <f ca="1">IF($D35=0,0,SUMIFS('Полная ст-ть с уч.НЗС (Авто)'!PY$11:INDIRECT("'Полная ст-ть с уч.НЗС (Авто)'!PY"&amp;$J$26),'Полная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PZ35" s="44">
        <f ca="1">IF($D35=0,0,SUMIFS('Полная ст-ть с уч.НЗС (Авто)'!PZ$11:INDIRECT("'Полная ст-ть с уч.НЗС (Авто)'!PZ"&amp;$J$26),'Полная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A35" s="44">
        <f ca="1">IF($D35=0,0,SUMIFS('Полная ст-ть с уч.НЗС (Авто)'!QA$11:INDIRECT("'Полная ст-ть с уч.НЗС (Авто)'!QA"&amp;$J$26),'Полная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B35" s="44">
        <f ca="1">IF($D35=0,0,SUMIFS('Полная ст-ть с уч.НЗС (Авто)'!QB$11:INDIRECT("'Полная ст-ть с уч.НЗС (Авто)'!QB"&amp;$J$26),'Полная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C35" s="44">
        <f ca="1">IF($D35=0,0,SUMIFS('Полная ст-ть с уч.НЗС (Авто)'!QC$11:INDIRECT("'Полная ст-ть с уч.НЗС (Авто)'!QC"&amp;$J$26),'Полная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D35" s="44">
        <f ca="1">IF($D35=0,0,SUMIFS('Полная ст-ть с уч.НЗС (Авто)'!QD$11:INDIRECT("'Полная ст-ть с уч.НЗС (Авто)'!QD"&amp;$J$26),'Полная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E35" s="44">
        <f ca="1">IF($D35=0,0,SUMIFS('Полная ст-ть с уч.НЗС (Авто)'!QE$11:INDIRECT("'Полная ст-ть с уч.НЗС (Авто)'!QE"&amp;$J$26),'Полная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F35" s="44">
        <f ca="1">IF($D35=0,0,SUMIFS('Полная ст-ть с уч.НЗС (Авто)'!QF$11:INDIRECT("'Полная ст-ть с уч.НЗС (Авто)'!QF"&amp;$J$26),'Полная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G35" s="44">
        <f ca="1">IF($D35=0,0,SUMIFS('Полная ст-ть с уч.НЗС (Авто)'!QG$11:INDIRECT("'Полная ст-ть с уч.НЗС (Авто)'!QG"&amp;$J$26),'Полная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H35" s="44">
        <f ca="1">IF($D35=0,0,SUMIFS('Полная ст-ть с уч.НЗС (Авто)'!QH$11:INDIRECT("'Полная ст-ть с уч.НЗС (Авто)'!QH"&amp;$J$26),'Полная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I35" s="44">
        <f ca="1">IF($D35=0,0,SUMIFS('Полная ст-ть с уч.НЗС (Авто)'!QI$11:INDIRECT("'Полная ст-ть с уч.НЗС (Авто)'!QI"&amp;$J$26),'Полная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J35" s="44">
        <f ca="1">IF($D35=0,0,SUMIFS('Полная ст-ть с уч.НЗС (Авто)'!QJ$11:INDIRECT("'Полная ст-ть с уч.НЗС (Авто)'!QJ"&amp;$J$26),'Полная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K35" s="44">
        <f ca="1">IF($D35=0,0,SUMIFS('Полная ст-ть с уч.НЗС (Авто)'!QK$11:INDIRECT("'Полная ст-ть с уч.НЗС (Авто)'!QK"&amp;$J$26),'Полная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L35" s="44">
        <f ca="1">IF($D35=0,0,SUMIFS('Полная ст-ть с уч.НЗС (Авто)'!QL$11:INDIRECT("'Полная ст-ть с уч.НЗС (Авто)'!QL"&amp;$J$26),'Полная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M35" s="44">
        <f ca="1">IF($D35=0,0,SUMIFS('Полная ст-ть с уч.НЗС (Авто)'!QM$11:INDIRECT("'Полная ст-ть с уч.НЗС (Авто)'!QM"&amp;$J$26),'Полная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N35" s="44">
        <f ca="1">IF($D35=0,0,SUMIFS('Полная ст-ть с уч.НЗС (Авто)'!QN$11:INDIRECT("'Полная ст-ть с уч.НЗС (Авто)'!QN"&amp;$J$26),'Полная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O35" s="44">
        <f ca="1">IF($D35=0,0,SUMIFS('Полная ст-ть с уч.НЗС (Авто)'!QO$11:INDIRECT("'Полная ст-ть с уч.НЗС (Авто)'!QO"&amp;$J$26),'Полная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P35" s="44">
        <f ca="1">IF($D35=0,0,SUMIFS('Полная ст-ть с уч.НЗС (Авто)'!QP$11:INDIRECT("'Полная ст-ть с уч.НЗС (Авто)'!QP"&amp;$J$26),'Полная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Q35" s="44">
        <f ca="1">IF($D35=0,0,SUMIFS('Полная ст-ть с уч.НЗС (Авто)'!QQ$11:INDIRECT("'Полная ст-ть с уч.НЗС (Авто)'!QQ"&amp;$J$26),'Полная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R35" s="44">
        <f ca="1">IF($D35=0,0,SUMIFS('Полная ст-ть с уч.НЗС (Авто)'!QR$11:INDIRECT("'Полная ст-ть с уч.НЗС (Авто)'!QR"&amp;$J$26),'Полная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S35" s="44">
        <f ca="1">IF($D35=0,0,SUMIFS('Полная ст-ть с уч.НЗС (Авто)'!QS$11:INDIRECT("'Полная ст-ть с уч.НЗС (Авто)'!QS"&amp;$J$26),'Полная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T35" s="44">
        <f ca="1">IF($D35=0,0,SUMIFS('Полная ст-ть с уч.НЗС (Авто)'!QT$11:INDIRECT("'Полная ст-ть с уч.НЗС (Авто)'!QT"&amp;$J$26),'Полная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U35" s="44">
        <f ca="1">IF($D35=0,0,SUMIFS('Полная ст-ть с уч.НЗС (Авто)'!QU$11:INDIRECT("'Полная ст-ть с уч.НЗС (Авто)'!QU"&amp;$J$26),'Полная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V35" s="44">
        <f ca="1">IF($D35=0,0,SUMIFS('Полная ст-ть с уч.НЗС (Авто)'!QV$11:INDIRECT("'Полная ст-ть с уч.НЗС (Авто)'!QV"&amp;$J$26),'Полная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W35" s="44">
        <f ca="1">IF($D35=0,0,SUMIFS('Полная ст-ть с уч.НЗС (Авто)'!QW$11:INDIRECT("'Полная ст-ть с уч.НЗС (Авто)'!QW"&amp;$J$26),'Полная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X35" s="44">
        <f ca="1">IF($D35=0,0,SUMIFS('Полная ст-ть с уч.НЗС (Авто)'!QX$11:INDIRECT("'Полная ст-ть с уч.НЗС (Авто)'!QX"&amp;$J$26),'Полная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Y35" s="44">
        <f ca="1">IF($D35=0,0,SUMIFS('Полная ст-ть с уч.НЗС (Авто)'!QY$11:INDIRECT("'Полная ст-ть с уч.НЗС (Авто)'!QY"&amp;$J$26),'Полная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QZ35" s="44">
        <f ca="1">IF($D35=0,0,SUMIFS('Полная ст-ть с уч.НЗС (Авто)'!QZ$11:INDIRECT("'Полная ст-ть с уч.НЗС (Авто)'!QZ"&amp;$J$26),'Полная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A35" s="44">
        <f ca="1">IF($D35=0,0,SUMIFS('Полная ст-ть с уч.НЗС (Авто)'!RA$11:INDIRECT("'Полная ст-ть с уч.НЗС (Авто)'!RA"&amp;$J$26),'Полная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B35" s="44">
        <f ca="1">IF($D35=0,0,SUMIFS('Полная ст-ть с уч.НЗС (Авто)'!RB$11:INDIRECT("'Полная ст-ть с уч.НЗС (Авто)'!RB"&amp;$J$26),'Полная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C35" s="44">
        <f ca="1">IF($D35=0,0,SUMIFS('Полная ст-ть с уч.НЗС (Авто)'!RC$11:INDIRECT("'Полная ст-ть с уч.НЗС (Авто)'!RC"&amp;$J$26),'Полная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D35" s="44">
        <f ca="1">IF($D35=0,0,SUMIFS('Полная ст-ть с уч.НЗС (Авто)'!RD$11:INDIRECT("'Полная ст-ть с уч.НЗС (Авто)'!RD"&amp;$J$26),'Полная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E35" s="44">
        <f ca="1">IF($D35=0,0,SUMIFS('Полная ст-ть с уч.НЗС (Авто)'!RE$11:INDIRECT("'Полная ст-ть с уч.НЗС (Авто)'!RE"&amp;$J$26),'Полная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F35" s="44">
        <f ca="1">IF($D35=0,0,SUMIFS('Полная ст-ть с уч.НЗС (Авто)'!RF$11:INDIRECT("'Полная ст-ть с уч.НЗС (Авто)'!RF"&amp;$J$26),'Полная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G35" s="44">
        <f ca="1">IF($D35=0,0,SUMIFS('Полная ст-ть с уч.НЗС (Авто)'!RG$11:INDIRECT("'Полная ст-ть с уч.НЗС (Авто)'!RG"&amp;$J$26),'Полная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H35" s="44">
        <f ca="1">IF($D35=0,0,SUMIFS('Полная ст-ть с уч.НЗС (Авто)'!RH$11:INDIRECT("'Полная ст-ть с уч.НЗС (Авто)'!RH"&amp;$J$26),'Полная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I35" s="44">
        <f ca="1">IF($D35=0,0,SUMIFS('Полная ст-ть с уч.НЗС (Авто)'!RI$11:INDIRECT("'Полная ст-ть с уч.НЗС (Авто)'!RI"&amp;$J$26),'Полная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J35" s="44">
        <f ca="1">IF($D35=0,0,SUMIFS('Полная ст-ть с уч.НЗС (Авто)'!RJ$11:INDIRECT("'Полная ст-ть с уч.НЗС (Авто)'!RJ"&amp;$J$26),'Полная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K35" s="44">
        <f ca="1">IF($D35=0,0,SUMIFS('Полная ст-ть с уч.НЗС (Авто)'!RK$11:INDIRECT("'Полная ст-ть с уч.НЗС (Авто)'!RK"&amp;$J$26),'Полная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L35" s="44">
        <f ca="1">IF($D35=0,0,SUMIFS('Полная ст-ть с уч.НЗС (Авто)'!RL$11:INDIRECT("'Полная ст-ть с уч.НЗС (Авто)'!RL"&amp;$J$26),'Полная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M35" s="44">
        <f ca="1">IF($D35=0,0,SUMIFS('Полная ст-ть с уч.НЗС (Авто)'!RM$11:INDIRECT("'Полная ст-ть с уч.НЗС (Авто)'!RM"&amp;$J$26),'Полная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N35" s="44">
        <f ca="1">IF($D35=0,0,SUMIFS('Полная ст-ть с уч.НЗС (Авто)'!RN$11:INDIRECT("'Полная ст-ть с уч.НЗС (Авто)'!RN"&amp;$J$26),'Полная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O35" s="44">
        <f ca="1">IF($D35=0,0,SUMIFS('Полная ст-ть с уч.НЗС (Авто)'!RO$11:INDIRECT("'Полная ст-ть с уч.НЗС (Авто)'!RO"&amp;$J$26),'Полная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P35" s="44">
        <f ca="1">IF($D35=0,0,SUMIFS('Полная ст-ть с уч.НЗС (Авто)'!RP$11:INDIRECT("'Полная ст-ть с уч.НЗС (Авто)'!RP"&amp;$J$26),'Полная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Q35" s="44">
        <f ca="1">IF($D35=0,0,SUMIFS('Полная ст-ть с уч.НЗС (Авто)'!RQ$11:INDIRECT("'Полная ст-ть с уч.НЗС (Авто)'!RQ"&amp;$J$26),'Полная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R35" s="44">
        <f ca="1">IF($D35=0,0,SUMIFS('Полная ст-ть с уч.НЗС (Авто)'!RR$11:INDIRECT("'Полная ст-ть с уч.НЗС (Авто)'!RR"&amp;$J$26),'Полная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S35" s="44">
        <f ca="1">IF($D35=0,0,SUMIFS('Полная ст-ть с уч.НЗС (Авто)'!RS$11:INDIRECT("'Полная ст-ть с уч.НЗС (Авто)'!RS"&amp;$J$26),'Полная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T35" s="44">
        <f ca="1">IF($D35=0,0,SUMIFS('Полная ст-ть с уч.НЗС (Авто)'!RT$11:INDIRECT("'Полная ст-ть с уч.НЗС (Авто)'!RT"&amp;$J$26),'Полная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U35" s="44">
        <f ca="1">IF($D35=0,0,SUMIFS('Полная ст-ть с уч.НЗС (Авто)'!RU$11:INDIRECT("'Полная ст-ть с уч.НЗС (Авто)'!RU"&amp;$J$26),'Полная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V35" s="44">
        <f ca="1">IF($D35=0,0,SUMIFS('Полная ст-ть с уч.НЗС (Авто)'!RV$11:INDIRECT("'Полная ст-ть с уч.НЗС (Авто)'!RV"&amp;$J$26),'Полная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W35" s="44">
        <f ca="1">IF($D35=0,0,SUMIFS('Полная ст-ть с уч.НЗС (Авто)'!RW$11:INDIRECT("'Полная ст-ть с уч.НЗС (Авто)'!RW"&amp;$J$26),'Полная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X35" s="44">
        <f ca="1">IF($D35=0,0,SUMIFS('Полная ст-ть с уч.НЗС (Авто)'!RX$11:INDIRECT("'Полная ст-ть с уч.НЗС (Авто)'!RX"&amp;$J$26),'Полная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Y35" s="44">
        <f ca="1">IF($D35=0,0,SUMIFS('Полная ст-ть с уч.НЗС (Авто)'!RY$11:INDIRECT("'Полная ст-ть с уч.НЗС (Авто)'!RY"&amp;$J$26),'Полная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RZ35" s="44">
        <f ca="1">IF($D35=0,0,SUMIFS('Полная ст-ть с уч.НЗС (Авто)'!RZ$11:INDIRECT("'Полная ст-ть с уч.НЗС (Авто)'!RZ"&amp;$J$26),'Полная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A35" s="44">
        <f ca="1">IF($D35=0,0,SUMIFS('Полная ст-ть с уч.НЗС (Авто)'!SA$11:INDIRECT("'Полная ст-ть с уч.НЗС (Авто)'!SA"&amp;$J$26),'Полная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B35" s="44">
        <f ca="1">IF($D35=0,0,SUMIFS('Полная ст-ть с уч.НЗС (Авто)'!SB$11:INDIRECT("'Полная ст-ть с уч.НЗС (Авто)'!SB"&amp;$J$26),'Полная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C35" s="44">
        <f ca="1">IF($D35=0,0,SUMIFS('Полная ст-ть с уч.НЗС (Авто)'!SC$11:INDIRECT("'Полная ст-ть с уч.НЗС (Авто)'!SC"&amp;$J$26),'Полная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D35" s="44">
        <f ca="1">IF($D35=0,0,SUMIFS('Полная ст-ть с уч.НЗС (Авто)'!SD$11:INDIRECT("'Полная ст-ть с уч.НЗС (Авто)'!SD"&amp;$J$26),'Полная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E35" s="44">
        <f ca="1">IF($D35=0,0,SUMIFS('Полная ст-ть с уч.НЗС (Авто)'!SE$11:INDIRECT("'Полная ст-ть с уч.НЗС (Авто)'!SE"&amp;$J$26),'Полная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F35" s="44">
        <f ca="1">IF($D35=0,0,SUMIFS('Полная ст-ть с уч.НЗС (Авто)'!SF$11:INDIRECT("'Полная ст-ть с уч.НЗС (Авто)'!SF"&amp;$J$26),'Полная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G35" s="44">
        <f ca="1">IF($D35=0,0,SUMIFS('Полная ст-ть с уч.НЗС (Авто)'!SG$11:INDIRECT("'Полная ст-ть с уч.НЗС (Авто)'!SG"&amp;$J$26),'Полная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H35" s="44">
        <f ca="1">IF($D35=0,0,SUMIFS('Полная ст-ть с уч.НЗС (Авто)'!SH$11:INDIRECT("'Полная ст-ть с уч.НЗС (Авто)'!SH"&amp;$J$26),'Полная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I35" s="44">
        <f ca="1">IF($D35=0,0,SUMIFS('Полная ст-ть с уч.НЗС (Авто)'!SI$11:INDIRECT("'Полная ст-ть с уч.НЗС (Авто)'!SI"&amp;$J$26),'Полная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J35" s="44">
        <f ca="1">IF($D35=0,0,SUMIFS('Полная ст-ть с уч.НЗС (Авто)'!SJ$11:INDIRECT("'Полная ст-ть с уч.НЗС (Авто)'!SJ"&amp;$J$26),'Полная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K35" s="44">
        <f ca="1">IF($D35=0,0,SUMIFS('Полная ст-ть с уч.НЗС (Авто)'!SK$11:INDIRECT("'Полная ст-ть с уч.НЗС (Авто)'!SK"&amp;$J$26),'Полная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L35" s="44">
        <f ca="1">IF($D35=0,0,SUMIFS('Полная ст-ть с уч.НЗС (Авто)'!SL$11:INDIRECT("'Полная ст-ть с уч.НЗС (Авто)'!SL"&amp;$J$26),'Полная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M35" s="44">
        <f ca="1">IF($D35=0,0,SUMIFS('Полная ст-ть с уч.НЗС (Авто)'!SM$11:INDIRECT("'Полная ст-ть с уч.НЗС (Авто)'!SM"&amp;$J$26),'Полная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N35" s="44">
        <f ca="1">IF($D35=0,0,SUMIFS('Полная ст-ть с уч.НЗС (Авто)'!SN$11:INDIRECT("'Полная ст-ть с уч.НЗС (Авто)'!SN"&amp;$J$26),'Полная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O35" s="44">
        <f ca="1">IF($D35=0,0,SUMIFS('Полная ст-ть с уч.НЗС (Авто)'!SO$11:INDIRECT("'Полная ст-ть с уч.НЗС (Авто)'!SO"&amp;$J$26),'Полная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P35" s="44">
        <f ca="1">IF($D35=0,0,SUMIFS('Полная ст-ть с уч.НЗС (Авто)'!SP$11:INDIRECT("'Полная ст-ть с уч.НЗС (Авто)'!SP"&amp;$J$26),'Полная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Q35" s="44">
        <f ca="1">IF($D35=0,0,SUMIFS('Полная ст-ть с уч.НЗС (Авто)'!SQ$11:INDIRECT("'Полная ст-ть с уч.НЗС (Авто)'!SQ"&amp;$J$26),'Полная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R35" s="44">
        <f ca="1">IF($D35=0,0,SUMIFS('Полная ст-ть с уч.НЗС (Авто)'!SR$11:INDIRECT("'Полная ст-ть с уч.НЗС (Авто)'!SR"&amp;$J$26),'Полная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S35" s="44">
        <f ca="1">IF($D35=0,0,SUMIFS('Полная ст-ть с уч.НЗС (Авто)'!SS$11:INDIRECT("'Полная ст-ть с уч.НЗС (Авто)'!SS"&amp;$J$26),'Полная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T35" s="44">
        <f ca="1">IF($D35=0,0,SUMIFS('Полная ст-ть с уч.НЗС (Авто)'!ST$11:INDIRECT("'Полная ст-ть с уч.НЗС (Авто)'!ST"&amp;$J$26),'Полная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U35" s="44">
        <f ca="1">IF($D35=0,0,SUMIFS('Полная ст-ть с уч.НЗС (Авто)'!SU$11:INDIRECT("'Полная ст-ть с уч.НЗС (Авто)'!SU"&amp;$J$26),'Полная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V35" s="44">
        <f ca="1">IF($D35=0,0,SUMIFS('Полная ст-ть с уч.НЗС (Авто)'!SV$11:INDIRECT("'Полная ст-ть с уч.НЗС (Авто)'!SV"&amp;$J$26),'Полная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W35" s="44">
        <f ca="1">IF($D35=0,0,SUMIFS('Полная ст-ть с уч.НЗС (Авто)'!SW$11:INDIRECT("'Полная ст-ть с уч.НЗС (Авто)'!SW"&amp;$J$26),'Полная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X35" s="44">
        <f ca="1">IF($D35=0,0,SUMIFS('Полная ст-ть с уч.НЗС (Авто)'!SX$11:INDIRECT("'Полная ст-ть с уч.НЗС (Авто)'!SX"&amp;$J$26),'Полная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Y35" s="44">
        <f ca="1">IF($D35=0,0,SUMIFS('Полная ст-ть с уч.НЗС (Авто)'!SY$11:INDIRECT("'Полная ст-ть с уч.НЗС (Авто)'!SY"&amp;$J$26),'Полная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SZ35" s="44">
        <f ca="1">IF($D35=0,0,SUMIFS('Полная ст-ть с уч.НЗС (Авто)'!SZ$11:INDIRECT("'Полная ст-ть с уч.НЗС (Авто)'!SZ"&amp;$J$26),'Полная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A35" s="44">
        <f ca="1">IF($D35=0,0,SUMIFS('Полная ст-ть с уч.НЗС (Авто)'!TA$11:INDIRECT("'Полная ст-ть с уч.НЗС (Авто)'!TA"&amp;$J$26),'Полная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B35" s="44">
        <f ca="1">IF($D35=0,0,SUMIFS('Полная ст-ть с уч.НЗС (Авто)'!TB$11:INDIRECT("'Полная ст-ть с уч.НЗС (Авто)'!TB"&amp;$J$26),'Полная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C35" s="44">
        <f ca="1">IF($D35=0,0,SUMIFS('Полная ст-ть с уч.НЗС (Авто)'!TC$11:INDIRECT("'Полная ст-ть с уч.НЗС (Авто)'!TC"&amp;$J$26),'Полная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D35" s="44">
        <f ca="1">IF($D35=0,0,SUMIFS('Полная ст-ть с уч.НЗС (Авто)'!TD$11:INDIRECT("'Полная ст-ть с уч.НЗС (Авто)'!TD"&amp;$J$26),'Полная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E35" s="44">
        <f ca="1">IF($D35=0,0,SUMIFS('Полная ст-ть с уч.НЗС (Авто)'!TE$11:INDIRECT("'Полная ст-ть с уч.НЗС (Авто)'!TE"&amp;$J$26),'Полная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F35" s="44">
        <f ca="1">IF($D35=0,0,SUMIFS('Полная ст-ть с уч.НЗС (Авто)'!TF$11:INDIRECT("'Полная ст-ть с уч.НЗС (Авто)'!TF"&amp;$J$26),'Полная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G35" s="44">
        <f ca="1">IF($D35=0,0,SUMIFS('Полная ст-ть с уч.НЗС (Авто)'!TG$11:INDIRECT("'Полная ст-ть с уч.НЗС (Авто)'!TG"&amp;$J$26),'Полная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H35" s="44">
        <f ca="1">IF($D35=0,0,SUMIFS('Полная ст-ть с уч.НЗС (Авто)'!TH$11:INDIRECT("'Полная ст-ть с уч.НЗС (Авто)'!TH"&amp;$J$26),'Полная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I35" s="44">
        <f ca="1">IF($D35=0,0,SUMIFS('Полная ст-ть с уч.НЗС (Авто)'!TI$11:INDIRECT("'Полная ст-ть с уч.НЗС (Авто)'!TI"&amp;$J$26),'Полная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J35" s="44">
        <f ca="1">IF($D35=0,0,SUMIFS('Полная ст-ть с уч.НЗС (Авто)'!TJ$11:INDIRECT("'Полная ст-ть с уч.НЗС (Авто)'!TJ"&amp;$J$26),'Полная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K35" s="44">
        <f ca="1">IF($D35=0,0,SUMIFS('Полная ст-ть с уч.НЗС (Авто)'!TK$11:INDIRECT("'Полная ст-ть с уч.НЗС (Авто)'!TK"&amp;$J$26),'Полная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L35" s="44">
        <f ca="1">IF($D35=0,0,SUMIFS('Полная ст-ть с уч.НЗС (Авто)'!TL$11:INDIRECT("'Полная ст-ть с уч.НЗС (Авто)'!TL"&amp;$J$26),'Полная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M35" s="44">
        <f ca="1">IF($D35=0,0,SUMIFS('Полная ст-ть с уч.НЗС (Авто)'!TM$11:INDIRECT("'Полная ст-ть с уч.НЗС (Авто)'!TM"&amp;$J$26),'Полная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N35" s="44">
        <f ca="1">IF($D35=0,0,SUMIFS('Полная ст-ть с уч.НЗС (Авто)'!TN$11:INDIRECT("'Полная ст-ть с уч.НЗС (Авто)'!TN"&amp;$J$26),'Полная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O35" s="44">
        <f ca="1">IF($D35=0,0,SUMIFS('Полная ст-ть с уч.НЗС (Авто)'!TO$11:INDIRECT("'Полная ст-ть с уч.НЗС (Авто)'!TO"&amp;$J$26),'Полная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P35" s="44">
        <f ca="1">IF($D35=0,0,SUMIFS('Полная ст-ть с уч.НЗС (Авто)'!TP$11:INDIRECT("'Полная ст-ть с уч.НЗС (Авто)'!TP"&amp;$J$26),'Полная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Q35" s="44">
        <f ca="1">IF($D35=0,0,SUMIFS('Полная ст-ть с уч.НЗС (Авто)'!TQ$11:INDIRECT("'Полная ст-ть с уч.НЗС (Авто)'!TQ"&amp;$J$26),'Полная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R35" s="44">
        <f ca="1">IF($D35=0,0,SUMIFS('Полная ст-ть с уч.НЗС (Авто)'!TR$11:INDIRECT("'Полная ст-ть с уч.НЗС (Авто)'!TR"&amp;$J$26),'Полная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S35" s="44">
        <f ca="1">IF($D35=0,0,SUMIFS('Полная ст-ть с уч.НЗС (Авто)'!TS$11:INDIRECT("'Полная ст-ть с уч.НЗС (Авто)'!TS"&amp;$J$26),'Полная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T35" s="44">
        <f ca="1">IF($D35=0,0,SUMIFS('Полная ст-ть с уч.НЗС (Авто)'!TT$11:INDIRECT("'Полная ст-ть с уч.НЗС (Авто)'!TT"&amp;$J$26),'Полная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U35" s="44">
        <f ca="1">IF($D35=0,0,SUMIFS('Полная ст-ть с уч.НЗС (Авто)'!TU$11:INDIRECT("'Полная ст-ть с уч.НЗС (Авто)'!TU"&amp;$J$26),'Полная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V35" s="44">
        <f ca="1">IF($D35=0,0,SUMIFS('Полная ст-ть с уч.НЗС (Авто)'!TV$11:INDIRECT("'Полная ст-ть с уч.НЗС (Авто)'!TV"&amp;$J$26),'Полная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W35" s="44">
        <f ca="1">IF($D35=0,0,SUMIFS('Полная ст-ть с уч.НЗС (Авто)'!TW$11:INDIRECT("'Полная ст-ть с уч.НЗС (Авто)'!TW"&amp;$J$26),'Полная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X35" s="44">
        <f ca="1">IF($D35=0,0,SUMIFS('Полная ст-ть с уч.НЗС (Авто)'!TX$11:INDIRECT("'Полная ст-ть с уч.НЗС (Авто)'!TX"&amp;$J$26),'Полная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Y35" s="44">
        <f ca="1">IF($D35=0,0,SUMIFS('Полная ст-ть с уч.НЗС (Авто)'!TY$11:INDIRECT("'Полная ст-ть с уч.НЗС (Авто)'!TY"&amp;$J$26),'Полная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TZ35" s="44">
        <f ca="1">IF($D35=0,0,SUMIFS('Полная ст-ть с уч.НЗС (Авто)'!TZ$11:INDIRECT("'Полная ст-ть с уч.НЗС (Авто)'!TZ"&amp;$J$26),'Полная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A35" s="44">
        <f ca="1">IF($D35=0,0,SUMIFS('Полная ст-ть с уч.НЗС (Авто)'!UA$11:INDIRECT("'Полная ст-ть с уч.НЗС (Авто)'!UA"&amp;$J$26),'Полная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B35" s="44">
        <f ca="1">IF($D35=0,0,SUMIFS('Полная ст-ть с уч.НЗС (Авто)'!UB$11:INDIRECT("'Полная ст-ть с уч.НЗС (Авто)'!UB"&amp;$J$26),'Полная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C35" s="44">
        <f ca="1">IF($D35=0,0,SUMIFS('Полная ст-ть с уч.НЗС (Авто)'!UC$11:INDIRECT("'Полная ст-ть с уч.НЗС (Авто)'!UC"&amp;$J$26),'Полная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D35" s="44">
        <f ca="1">IF($D35=0,0,SUMIFS('Полная ст-ть с уч.НЗС (Авто)'!UD$11:INDIRECT("'Полная ст-ть с уч.НЗС (Авто)'!UD"&amp;$J$26),'Полная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E35" s="44">
        <f ca="1">IF($D35=0,0,SUMIFS('Полная ст-ть с уч.НЗС (Авто)'!UE$11:INDIRECT("'Полная ст-ть с уч.НЗС (Авто)'!UE"&amp;$J$26),'Полная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F35" s="44">
        <f ca="1">IF($D35=0,0,SUMIFS('Полная ст-ть с уч.НЗС (Авто)'!UF$11:INDIRECT("'Полная ст-ть с уч.НЗС (Авто)'!UF"&amp;$J$26),'Полная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G35" s="44">
        <f ca="1">IF($D35=0,0,SUMIFS('Полная ст-ть с уч.НЗС (Авто)'!UG$11:INDIRECT("'Полная ст-ть с уч.НЗС (Авто)'!UG"&amp;$J$26),'Полная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H35" s="44">
        <f ca="1">IF($D35=0,0,SUMIFS('Полная ст-ть с уч.НЗС (Авто)'!UH$11:INDIRECT("'Полная ст-ть с уч.НЗС (Авто)'!UH"&amp;$J$26),'Полная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I35" s="44">
        <f ca="1">IF($D35=0,0,SUMIFS('Полная ст-ть с уч.НЗС (Авто)'!UI$11:INDIRECT("'Полная ст-ть с уч.НЗС (Авто)'!UI"&amp;$J$26),'Полная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J35" s="44">
        <f ca="1">IF($D35=0,0,SUMIFS('Полная ст-ть с уч.НЗС (Авто)'!UJ$11:INDIRECT("'Полная ст-ть с уч.НЗС (Авто)'!UJ"&amp;$J$26),'Полная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K35" s="44">
        <f ca="1">IF($D35=0,0,SUMIFS('Полная ст-ть с уч.НЗС (Авто)'!UK$11:INDIRECT("'Полная ст-ть с уч.НЗС (Авто)'!UK"&amp;$J$26),'Полная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L35" s="44">
        <f ca="1">IF($D35=0,0,SUMIFS('Полная ст-ть с уч.НЗС (Авто)'!UL$11:INDIRECT("'Полная ст-ть с уч.НЗС (Авто)'!UL"&amp;$J$26),'Полная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M35" s="44">
        <f ca="1">IF($D35=0,0,SUMIFS('Полная ст-ть с уч.НЗС (Авто)'!UM$11:INDIRECT("'Полная ст-ть с уч.НЗС (Авто)'!UM"&amp;$J$26),'Полная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N35" s="44">
        <f ca="1">IF($D35=0,0,SUMIFS('Полная ст-ть с уч.НЗС (Авто)'!UN$11:INDIRECT("'Полная ст-ть с уч.НЗС (Авто)'!UN"&amp;$J$26),'Полная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O35" s="44">
        <f ca="1">IF($D35=0,0,SUMIFS('Полная ст-ть с уч.НЗС (Авто)'!UO$11:INDIRECT("'Полная ст-ть с уч.НЗС (Авто)'!UO"&amp;$J$26),'Полная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P35" s="44">
        <f ca="1">IF($D35=0,0,SUMIFS('Полная ст-ть с уч.НЗС (Авто)'!UP$11:INDIRECT("'Полная ст-ть с уч.НЗС (Авто)'!UP"&amp;$J$26),'Полная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Q35" s="44">
        <f ca="1">IF($D35=0,0,SUMIFS('Полная ст-ть с уч.НЗС (Авто)'!UQ$11:INDIRECT("'Полная ст-ть с уч.НЗС (Авто)'!UQ"&amp;$J$26),'Полная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R35" s="44">
        <f ca="1">IF($D35=0,0,SUMIFS('Полная ст-ть с уч.НЗС (Авто)'!UR$11:INDIRECT("'Полная ст-ть с уч.НЗС (Авто)'!UR"&amp;$J$26),'Полная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S35" s="44">
        <f ca="1">IF($D35=0,0,SUMIFS('Полная ст-ть с уч.НЗС (Авто)'!US$11:INDIRECT("'Полная ст-ть с уч.НЗС (Авто)'!US"&amp;$J$26),'Полная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T35" s="44">
        <f ca="1">IF($D35=0,0,SUMIFS('Полная ст-ть с уч.НЗС (Авто)'!UT$11:INDIRECT("'Полная ст-ть с уч.НЗС (Авто)'!UT"&amp;$J$26),'Полная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U35" s="44">
        <f ca="1">IF($D35=0,0,SUMIFS('Полная ст-ть с уч.НЗС (Авто)'!UU$11:INDIRECT("'Полная ст-ть с уч.НЗС (Авто)'!UU"&amp;$J$26),'Полная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V35" s="44">
        <f ca="1">IF($D35=0,0,SUMIFS('Полная ст-ть с уч.НЗС (Авто)'!UV$11:INDIRECT("'Полная ст-ть с уч.НЗС (Авто)'!UV"&amp;$J$26),'Полная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W35" s="44">
        <f ca="1">IF($D35=0,0,SUMIFS('Полная ст-ть с уч.НЗС (Авто)'!UW$11:INDIRECT("'Полная ст-ть с уч.НЗС (Авто)'!UW"&amp;$J$26),'Полная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X35" s="44">
        <f ca="1">IF($D35=0,0,SUMIFS('Полная ст-ть с уч.НЗС (Авто)'!UX$11:INDIRECT("'Полная ст-ть с уч.НЗС (Авто)'!UX"&amp;$J$26),'Полная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Y35" s="44">
        <f ca="1">IF($D35=0,0,SUMIFS('Полная ст-ть с уч.НЗС (Авто)'!UY$11:INDIRECT("'Полная ст-ть с уч.НЗС (Авто)'!UY"&amp;$J$26),'Полная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UZ35" s="44">
        <f ca="1">IF($D35=0,0,SUMIFS('Полная ст-ть с уч.НЗС (Авто)'!UZ$11:INDIRECT("'Полная ст-ть с уч.НЗС (Авто)'!UZ"&amp;$J$26),'Полная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A35" s="44">
        <f ca="1">IF($D35=0,0,SUMIFS('Полная ст-ть с уч.НЗС (Авто)'!VA$11:INDIRECT("'Полная ст-ть с уч.НЗС (Авто)'!VA"&amp;$J$26),'Полная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B35" s="44">
        <f ca="1">IF($D35=0,0,SUMIFS('Полная ст-ть с уч.НЗС (Авто)'!VB$11:INDIRECT("'Полная ст-ть с уч.НЗС (Авто)'!VB"&amp;$J$26),'Полная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C35" s="44">
        <f ca="1">IF($D35=0,0,SUMIFS('Полная ст-ть с уч.НЗС (Авто)'!VC$11:INDIRECT("'Полная ст-ть с уч.НЗС (Авто)'!VC"&amp;$J$26),'Полная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D35" s="44">
        <f ca="1">IF($D35=0,0,SUMIFS('Полная ст-ть с уч.НЗС (Авто)'!VD$11:INDIRECT("'Полная ст-ть с уч.НЗС (Авто)'!VD"&amp;$J$26),'Полная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E35" s="44">
        <f ca="1">IF($D35=0,0,SUMIFS('Полная ст-ть с уч.НЗС (Авто)'!VE$11:INDIRECT("'Полная ст-ть с уч.НЗС (Авто)'!VE"&amp;$J$26),'Полная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F35" s="44">
        <f ca="1">IF($D35=0,0,SUMIFS('Полная ст-ть с уч.НЗС (Авто)'!VF$11:INDIRECT("'Полная ст-ть с уч.НЗС (Авто)'!VF"&amp;$J$26),'Полная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G35" s="44">
        <f ca="1">IF($D35=0,0,SUMIFS('Полная ст-ть с уч.НЗС (Авто)'!VG$11:INDIRECT("'Полная ст-ть с уч.НЗС (Авто)'!VG"&amp;$J$26),'Полная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H35" s="44">
        <f ca="1">IF($D35=0,0,SUMIFS('Полная ст-ть с уч.НЗС (Авто)'!VH$11:INDIRECT("'Полная ст-ть с уч.НЗС (Авто)'!VH"&amp;$J$26),'Полная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I35" s="44">
        <f ca="1">IF($D35=0,0,SUMIFS('Полная ст-ть с уч.НЗС (Авто)'!VI$11:INDIRECT("'Полная ст-ть с уч.НЗС (Авто)'!VI"&amp;$J$26),'Полная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J35" s="44">
        <f ca="1">IF($D35=0,0,SUMIFS('Полная ст-ть с уч.НЗС (Авто)'!VJ$11:INDIRECT("'Полная ст-ть с уч.НЗС (Авто)'!VJ"&amp;$J$26),'Полная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K35" s="44">
        <f ca="1">IF($D35=0,0,SUMIFS('Полная ст-ть с уч.НЗС (Авто)'!VK$11:INDIRECT("'Полная ст-ть с уч.НЗС (Авто)'!VK"&amp;$J$26),'Полная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L35" s="44">
        <f ca="1">IF($D35=0,0,SUMIFS('Полная ст-ть с уч.НЗС (Авто)'!VL$11:INDIRECT("'Полная ст-ть с уч.НЗС (Авто)'!VL"&amp;$J$26),'Полная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M35" s="44">
        <f ca="1">IF($D35=0,0,SUMIFS('Полная ст-ть с уч.НЗС (Авто)'!VM$11:INDIRECT("'Полная ст-ть с уч.НЗС (Авто)'!VM"&amp;$J$26),'Полная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N35" s="44">
        <f ca="1">IF($D35=0,0,SUMIFS('Полная ст-ть с уч.НЗС (Авто)'!VN$11:INDIRECT("'Полная ст-ть с уч.НЗС (Авто)'!VN"&amp;$J$26),'Полная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O35" s="44">
        <f ca="1">IF($D35=0,0,SUMIFS('Полная ст-ть с уч.НЗС (Авто)'!VO$11:INDIRECT("'Полная ст-ть с уч.НЗС (Авто)'!VO"&amp;$J$26),'Полная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P35" s="44">
        <f ca="1">IF($D35=0,0,SUMIFS('Полная ст-ть с уч.НЗС (Авто)'!VP$11:INDIRECT("'Полная ст-ть с уч.НЗС (Авто)'!VP"&amp;$J$26),'Полная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Q35" s="44">
        <f ca="1">IF($D35=0,0,SUMIFS('Полная ст-ть с уч.НЗС (Авто)'!VQ$11:INDIRECT("'Полная ст-ть с уч.НЗС (Авто)'!VQ"&amp;$J$26),'Полная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R35" s="44">
        <f ca="1">IF($D35=0,0,SUMIFS('Полная ст-ть с уч.НЗС (Авто)'!VR$11:INDIRECT("'Полная ст-ть с уч.НЗС (Авто)'!VR"&amp;$J$26),'Полная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S35" s="44">
        <f ca="1">IF($D35=0,0,SUMIFS('Полная ст-ть с уч.НЗС (Авто)'!VS$11:INDIRECT("'Полная ст-ть с уч.НЗС (Авто)'!VS"&amp;$J$26),'Полная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T35" s="44">
        <f ca="1">IF($D35=0,0,SUMIFS('Полная ст-ть с уч.НЗС (Авто)'!VT$11:INDIRECT("'Полная ст-ть с уч.НЗС (Авто)'!VT"&amp;$J$26),'Полная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U35" s="44">
        <f ca="1">IF($D35=0,0,SUMIFS('Полная ст-ть с уч.НЗС (Авто)'!VU$11:INDIRECT("'Полная ст-ть с уч.НЗС (Авто)'!VU"&amp;$J$26),'Полная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V35" s="44">
        <f ca="1">IF($D35=0,0,SUMIFS('Полная ст-ть с уч.НЗС (Авто)'!VV$11:INDIRECT("'Полная ст-ть с уч.НЗС (Авто)'!VV"&amp;$J$26),'Полная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W35" s="44">
        <f ca="1">IF($D35=0,0,SUMIFS('Полная ст-ть с уч.НЗС (Авто)'!VW$11:INDIRECT("'Полная ст-ть с уч.НЗС (Авто)'!VW"&amp;$J$26),'Полная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X35" s="44">
        <f ca="1">IF($D35=0,0,SUMIFS('Полная ст-ть с уч.НЗС (Авто)'!VX$11:INDIRECT("'Полная ст-ть с уч.НЗС (Авто)'!VX"&amp;$J$26),'Полная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Y35" s="44">
        <f ca="1">IF($D35=0,0,SUMIFS('Полная ст-ть с уч.НЗС (Авто)'!VY$11:INDIRECT("'Полная ст-ть с уч.НЗС (Авто)'!VY"&amp;$J$26),'Полная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VZ35" s="44">
        <f ca="1">IF($D35=0,0,SUMIFS('Полная ст-ть с уч.НЗС (Авто)'!VZ$11:INDIRECT("'Полная ст-ть с уч.НЗС (Авто)'!VZ"&amp;$J$26),'Полная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A35" s="44">
        <f ca="1">IF($D35=0,0,SUMIFS('Полная ст-ть с уч.НЗС (Авто)'!WA$11:INDIRECT("'Полная ст-ть с уч.НЗС (Авто)'!WA"&amp;$J$26),'Полная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B35" s="44">
        <f ca="1">IF($D35=0,0,SUMIFS('Полная ст-ть с уч.НЗС (Авто)'!WB$11:INDIRECT("'Полная ст-ть с уч.НЗС (Авто)'!WB"&amp;$J$26),'Полная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C35" s="44">
        <f ca="1">IF($D35=0,0,SUMIFS('Полная ст-ть с уч.НЗС (Авто)'!WC$11:INDIRECT("'Полная ст-ть с уч.НЗС (Авто)'!WC"&amp;$J$26),'Полная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D35" s="44">
        <f ca="1">IF($D35=0,0,SUMIFS('Полная ст-ть с уч.НЗС (Авто)'!WD$11:INDIRECT("'Полная ст-ть с уч.НЗС (Авто)'!WD"&amp;$J$26),'Полная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E35" s="44">
        <f ca="1">IF($D35=0,0,SUMIFS('Полная ст-ть с уч.НЗС (Авто)'!WE$11:INDIRECT("'Полная ст-ть с уч.НЗС (Авто)'!WE"&amp;$J$26),'Полная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F35" s="44">
        <f ca="1">IF($D35=0,0,SUMIFS('Полная ст-ть с уч.НЗС (Авто)'!WF$11:INDIRECT("'Полная ст-ть с уч.НЗС (Авто)'!WF"&amp;$J$26),'Полная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G35" s="44">
        <f ca="1">IF($D35=0,0,SUMIFS('Полная ст-ть с уч.НЗС (Авто)'!WG$11:INDIRECT("'Полная ст-ть с уч.НЗС (Авто)'!WG"&amp;$J$26),'Полная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H35" s="44">
        <f ca="1">IF($D35=0,0,SUMIFS('Полная ст-ть с уч.НЗС (Авто)'!WH$11:INDIRECT("'Полная ст-ть с уч.НЗС (Авто)'!WH"&amp;$J$26),'Полная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I35" s="44">
        <f ca="1">IF($D35=0,0,SUMIFS('Полная ст-ть с уч.НЗС (Авто)'!WI$11:INDIRECT("'Полная ст-ть с уч.НЗС (Авто)'!WI"&amp;$J$26),'Полная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J35" s="44">
        <f ca="1">IF($D35=0,0,SUMIFS('Полная ст-ть с уч.НЗС (Авто)'!WJ$11:INDIRECT("'Полная ст-ть с уч.НЗС (Авто)'!WJ"&amp;$J$26),'Полная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K35" s="44">
        <f ca="1">IF($D35=0,0,SUMIFS('Полная ст-ть с уч.НЗС (Авто)'!WK$11:INDIRECT("'Полная ст-ть с уч.НЗС (Авто)'!WK"&amp;$J$26),'Полная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L35" s="44">
        <f ca="1">IF($D35=0,0,SUMIFS('Полная ст-ть с уч.НЗС (Авто)'!WL$11:INDIRECT("'Полная ст-ть с уч.НЗС (Авто)'!WL"&amp;$J$26),'Полная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M35" s="44">
        <f ca="1">IF($D35=0,0,SUMIFS('Полная ст-ть с уч.НЗС (Авто)'!WM$11:INDIRECT("'Полная ст-ть с уч.НЗС (Авто)'!WM"&amp;$J$26),'Полная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N35" s="44">
        <f ca="1">IF($D35=0,0,SUMIFS('Полная ст-ть с уч.НЗС (Авто)'!WN$11:INDIRECT("'Полная ст-ть с уч.НЗС (Авто)'!WN"&amp;$J$26),'Полная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O35" s="44">
        <f ca="1">IF($D35=0,0,SUMIFS('Полная ст-ть с уч.НЗС (Авто)'!WO$11:INDIRECT("'Полная ст-ть с уч.НЗС (Авто)'!WO"&amp;$J$26),'Полная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P35" s="44">
        <f ca="1">IF($D35=0,0,SUMIFS('Полная ст-ть с уч.НЗС (Авто)'!WP$11:INDIRECT("'Полная ст-ть с уч.НЗС (Авто)'!WP"&amp;$J$26),'Полная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Q35" s="44">
        <f ca="1">IF($D35=0,0,SUMIFS('Полная ст-ть с уч.НЗС (Авто)'!WQ$11:INDIRECT("'Полная ст-ть с уч.НЗС (Авто)'!WQ"&amp;$J$26),'Полная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R35" s="44">
        <f ca="1">IF($D35=0,0,SUMIFS('Полная ст-ть с уч.НЗС (Авто)'!WR$11:INDIRECT("'Полная ст-ть с уч.НЗС (Авто)'!WR"&amp;$J$26),'Полная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S35" s="44">
        <f ca="1">IF($D35=0,0,SUMIFS('Полная ст-ть с уч.НЗС (Авто)'!WS$11:INDIRECT("'Полная ст-ть с уч.НЗС (Авто)'!WS"&amp;$J$26),'Полная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T35" s="44">
        <f ca="1">IF($D35=0,0,SUMIFS('Полная ст-ть с уч.НЗС (Авто)'!WT$11:INDIRECT("'Полная ст-ть с уч.НЗС (Авто)'!WT"&amp;$J$26),'Полная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U35" s="44">
        <f ca="1">IF($D35=0,0,SUMIFS('Полная ст-ть с уч.НЗС (Авто)'!WU$11:INDIRECT("'Полная ст-ть с уч.НЗС (Авто)'!WU"&amp;$J$26),'Полная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V35" s="44">
        <f ca="1">IF($D35=0,0,SUMIFS('Полная ст-ть с уч.НЗС (Авто)'!WV$11:INDIRECT("'Полная ст-ть с уч.НЗС (Авто)'!WV"&amp;$J$26),'Полная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W35" s="44">
        <f ca="1">IF($D35=0,0,SUMIFS('Полная ст-ть с уч.НЗС (Авто)'!WW$11:INDIRECT("'Полная ст-ть с уч.НЗС (Авто)'!WW"&amp;$J$26),'Полная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X35" s="44">
        <f ca="1">IF($D35=0,0,SUMIFS('Полная ст-ть с уч.НЗС (Авто)'!WX$11:INDIRECT("'Полная ст-ть с уч.НЗС (Авто)'!WX"&amp;$J$26),'Полная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Y35" s="44">
        <f ca="1">IF($D35=0,0,SUMIFS('Полная ст-ть с уч.НЗС (Авто)'!WY$11:INDIRECT("'Полная ст-ть с уч.НЗС (Авто)'!WY"&amp;$J$26),'Полная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WZ35" s="44">
        <f ca="1">IF($D35=0,0,SUMIFS('Полная ст-ть с уч.НЗС (Авто)'!WZ$11:INDIRECT("'Полная ст-ть с уч.НЗС (Авто)'!WZ"&amp;$J$26),'Полная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A35" s="44">
        <f ca="1">IF($D35=0,0,SUMIFS('Полная ст-ть с уч.НЗС (Авто)'!XA$11:INDIRECT("'Полная ст-ть с уч.НЗС (Авто)'!XA"&amp;$J$26),'Полная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B35" s="44">
        <f ca="1">IF($D35=0,0,SUMIFS('Полная ст-ть с уч.НЗС (Авто)'!XB$11:INDIRECT("'Полная ст-ть с уч.НЗС (Авто)'!XB"&amp;$J$26),'Полная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C35" s="44">
        <f ca="1">IF($D35=0,0,SUMIFS('Полная ст-ть с уч.НЗС (Авто)'!XC$11:INDIRECT("'Полная ст-ть с уч.НЗС (Авто)'!XC"&amp;$J$26),'Полная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D35" s="44">
        <f ca="1">IF($D35=0,0,SUMIFS('Полная ст-ть с уч.НЗС (Авто)'!XD$11:INDIRECT("'Полная ст-ть с уч.НЗС (Авто)'!XD"&amp;$J$26),'Полная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E35" s="44">
        <f ca="1">IF($D35=0,0,SUMIFS('Полная ст-ть с уч.НЗС (Авто)'!XE$11:INDIRECT("'Полная ст-ть с уч.НЗС (Авто)'!XE"&amp;$J$26),'Полная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F35" s="44">
        <f ca="1">IF($D35=0,0,SUMIFS('Полная ст-ть с уч.НЗС (Авто)'!XF$11:INDIRECT("'Полная ст-ть с уч.НЗС (Авто)'!XF"&amp;$J$26),'Полная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G35" s="44">
        <f ca="1">IF($D35=0,0,SUMIFS('Полная ст-ть с уч.НЗС (Авто)'!XG$11:INDIRECT("'Полная ст-ть с уч.НЗС (Авто)'!XG"&amp;$J$26),'Полная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H35" s="44">
        <f ca="1">IF($D35=0,0,SUMIFS('Полная ст-ть с уч.НЗС (Авто)'!XH$11:INDIRECT("'Полная ст-ть с уч.НЗС (Авто)'!XH"&amp;$J$26),'Полная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I35" s="44">
        <f ca="1">IF($D35=0,0,SUMIFS('Полная ст-ть с уч.НЗС (Авто)'!XI$11:INDIRECT("'Полная ст-ть с уч.НЗС (Авто)'!XI"&amp;$J$26),'Полная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J35" s="44">
        <f ca="1">IF($D35=0,0,SUMIFS('Полная ст-ть с уч.НЗС (Авто)'!XJ$11:INDIRECT("'Полная ст-ть с уч.НЗС (Авто)'!XJ"&amp;$J$26),'Полная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K35" s="44">
        <f ca="1">IF($D35=0,0,SUMIFS('Полная ст-ть с уч.НЗС (Авто)'!XK$11:INDIRECT("'Полная ст-ть с уч.НЗС (Авто)'!XK"&amp;$J$26),'Полная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L35" s="44">
        <f ca="1">IF($D35=0,0,SUMIFS('Полная ст-ть с уч.НЗС (Авто)'!XL$11:INDIRECT("'Полная ст-ть с уч.НЗС (Авто)'!XL"&amp;$J$26),'Полная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M35" s="44">
        <f ca="1">IF($D35=0,0,SUMIFS('Полная ст-ть с уч.НЗС (Авто)'!XM$11:INDIRECT("'Полная ст-ть с уч.НЗС (Авто)'!XM"&amp;$J$26),'Полная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N35" s="44">
        <f ca="1">IF($D35=0,0,SUMIFS('Полная ст-ть с уч.НЗС (Авто)'!XN$11:INDIRECT("'Полная ст-ть с уч.НЗС (Авто)'!XN"&amp;$J$26),'Полная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O35" s="44">
        <f ca="1">IF($D35=0,0,SUMIFS('Полная ст-ть с уч.НЗС (Авто)'!XO$11:INDIRECT("'Полная ст-ть с уч.НЗС (Авто)'!XO"&amp;$J$26),'Полная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P35" s="48">
        <f ca="1">IF($D35=0,0,SUMIFS('Полная ст-ть с уч.НЗС (Авто)'!XP$11:INDIRECT("'Полная ст-ть с уч.НЗС (Авто)'!XP"&amp;$J$26),'Полная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Q35" s="44">
        <f ca="1">IF($D35=0,0,SUMIFS('Полная ст-ть с уч.НЗС (Авто)'!XQ$11:INDIRECT("'Полная ст-ть с уч.НЗС (Авто)'!XQ"&amp;$J$26),'Полная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R35" s="44">
        <f ca="1">IF($D35=0,0,SUMIFS('Полная ст-ть с уч.НЗС (Авто)'!XR$11:INDIRECT("'Полная ст-ть с уч.НЗС (Авто)'!XR"&amp;$J$26),'Полная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S35" s="44">
        <f ca="1">IF($D35=0,0,SUMIFS('Полная ст-ть с уч.НЗС (Авто)'!XS$11:INDIRECT("'Полная ст-ть с уч.НЗС (Авто)'!XS"&amp;$J$26),'Полная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T35" s="44">
        <f ca="1">IF($D35=0,0,SUMIFS('Полная ст-ть с уч.НЗС (Авто)'!XT$11:INDIRECT("'Полная ст-ть с уч.НЗС (Авто)'!XT"&amp;$J$26),'Полная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U35" s="44">
        <f ca="1">IF($D35=0,0,SUMIFS('Полная ст-ть с уч.НЗС (Авто)'!XU$11:INDIRECT("'Полная ст-ть с уч.НЗС (Авто)'!XU"&amp;$J$26),'Полная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V35" s="44">
        <f ca="1">IF($D35=0,0,SUMIFS('Полная ст-ть с уч.НЗС (Авто)'!XV$11:INDIRECT("'Полная ст-ть с уч.НЗС (Авто)'!XV"&amp;$J$26),'Полная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W35" s="44">
        <f ca="1">IF($D35=0,0,SUMIFS('Полная ст-ть с уч.НЗС (Авто)'!XW$11:INDIRECT("'Полная ст-ть с уч.НЗС (Авто)'!XW"&amp;$J$26),'Полная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X35" s="44">
        <f ca="1">IF($D35=0,0,SUMIFS('Полная ст-ть с уч.НЗС (Авто)'!XX$11:INDIRECT("'Полная ст-ть с уч.НЗС (Авто)'!XX"&amp;$J$26),'Полная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Y35" s="44">
        <f ca="1">IF($D35=0,0,SUMIFS('Полная ст-ть с уч.НЗС (Авто)'!XY$11:INDIRECT("'Полная ст-ть с уч.НЗС (Авто)'!XY"&amp;$J$26),'Полная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XZ35" s="44">
        <f ca="1">IF($D35=0,0,SUMIFS('Полная ст-ть с уч.НЗС (Авто)'!XZ$11:INDIRECT("'Полная ст-ть с уч.НЗС (Авто)'!XZ"&amp;$J$26),'Полная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A35" s="44">
        <f ca="1">IF($D35=0,0,SUMIFS('Полная ст-ть с уч.НЗС (Авто)'!YA$11:INDIRECT("'Полная ст-ть с уч.НЗС (Авто)'!YA"&amp;$J$26),'Полная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B35" s="44">
        <f ca="1">IF($D35=0,0,SUMIFS('Полная ст-ть с уч.НЗС (Авто)'!YB$11:INDIRECT("'Полная ст-ть с уч.НЗС (Авто)'!YB"&amp;$J$26),'Полная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C35" s="44">
        <f ca="1">IF($D35=0,0,SUMIFS('Полная ст-ть с уч.НЗС (Авто)'!YC$11:INDIRECT("'Полная ст-ть с уч.НЗС (Авто)'!YC"&amp;$J$26),'Полная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D35" s="44">
        <f ca="1">IF($D35=0,0,SUMIFS('Полная ст-ть с уч.НЗС (Авто)'!YD$11:INDIRECT("'Полная ст-ть с уч.НЗС (Авто)'!YD"&amp;$J$26),'Полная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E35" s="48">
        <f ca="1">IF($D35=0,0,SUMIFS('Полная ст-ть с уч.НЗС (Авто)'!YE$11:INDIRECT("'Полная ст-ть с уч.НЗС (Авто)'!YE"&amp;$J$26),'Полная ст-ть с уч.НЗС (Авто)'!$YG$11:INDIRECT("'Полная ст-ть с уч.НЗС (Авто)'!YG"&amp;$J$26),$B26,'Полная ст-ть с уч.НЗС (Авто)'!$YO$11:INDIRECT("'Полная ст-ть с уч.НЗС (Авто)'!YO"&amp;$J$26),$C35)/$D35)</f>
        <v>0</v>
      </c>
      <c r="YF35" s="49"/>
      <c r="YG35" s="6"/>
    </row>
    <row r="36" spans="1:657" ht="15" customHeight="1" x14ac:dyDescent="0.25">
      <c r="A36" s="40"/>
      <c r="B36" s="41"/>
      <c r="C36" s="41"/>
      <c r="D36" s="43"/>
      <c r="E36" s="41"/>
      <c r="F36" s="41"/>
      <c r="G36" s="41"/>
      <c r="H36" s="41"/>
      <c r="I36" s="44"/>
      <c r="J36" s="45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6"/>
      <c r="AS36" s="46"/>
      <c r="AT36" s="47"/>
      <c r="AU36" s="47"/>
      <c r="AV36" s="47"/>
      <c r="AW36" s="47"/>
      <c r="AX36" s="44"/>
      <c r="AY36" s="44"/>
      <c r="AZ36" s="44"/>
      <c r="BA36" s="44"/>
      <c r="BB36" s="44"/>
      <c r="BC36" s="44"/>
      <c r="BD36" s="47"/>
      <c r="BE36" s="47"/>
      <c r="BF36" s="44"/>
      <c r="BG36" s="44"/>
      <c r="BH36" s="44"/>
      <c r="BI36" s="44"/>
      <c r="BJ36" s="44"/>
      <c r="BK36" s="44"/>
      <c r="BL36" s="47"/>
      <c r="BM36" s="44"/>
      <c r="BN36" s="47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44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  <c r="KK36" s="44"/>
      <c r="KL36" s="44"/>
      <c r="KM36" s="44"/>
      <c r="KN36" s="44"/>
      <c r="KO36" s="44"/>
      <c r="KP36" s="44"/>
      <c r="KQ36" s="44"/>
      <c r="KR36" s="44"/>
      <c r="KS36" s="44"/>
      <c r="KT36" s="44"/>
      <c r="KU36" s="44"/>
      <c r="KV36" s="44"/>
      <c r="KW36" s="44"/>
      <c r="KX36" s="44"/>
      <c r="KY36" s="44"/>
      <c r="KZ36" s="44"/>
      <c r="LA36" s="44"/>
      <c r="LB36" s="44"/>
      <c r="LC36" s="44"/>
      <c r="LD36" s="44"/>
      <c r="LE36" s="44"/>
      <c r="LF36" s="44"/>
      <c r="LG36" s="44"/>
      <c r="LH36" s="44"/>
      <c r="LI36" s="44"/>
      <c r="LJ36" s="44"/>
      <c r="LK36" s="44"/>
      <c r="LL36" s="44"/>
      <c r="LM36" s="44"/>
      <c r="LN36" s="44"/>
      <c r="LO36" s="44"/>
      <c r="LP36" s="44"/>
      <c r="LQ36" s="44"/>
      <c r="LR36" s="44"/>
      <c r="LS36" s="44"/>
      <c r="LT36" s="44"/>
      <c r="LU36" s="44"/>
      <c r="LV36" s="44"/>
      <c r="LW36" s="44"/>
      <c r="LX36" s="44"/>
      <c r="LY36" s="44"/>
      <c r="LZ36" s="44"/>
      <c r="MA36" s="44"/>
      <c r="MB36" s="44"/>
      <c r="MC36" s="44"/>
      <c r="MD36" s="44"/>
      <c r="ME36" s="44"/>
      <c r="MF36" s="44"/>
      <c r="MG36" s="44"/>
      <c r="MH36" s="44"/>
      <c r="MI36" s="44"/>
      <c r="MJ36" s="44"/>
      <c r="MK36" s="44"/>
      <c r="ML36" s="44"/>
      <c r="MM36" s="44"/>
      <c r="MN36" s="44"/>
      <c r="MO36" s="44"/>
      <c r="MP36" s="44"/>
      <c r="MQ36" s="44"/>
      <c r="MR36" s="44"/>
      <c r="MS36" s="44"/>
      <c r="MT36" s="44"/>
      <c r="MU36" s="44"/>
      <c r="MV36" s="44"/>
      <c r="MW36" s="44"/>
      <c r="MX36" s="44"/>
      <c r="MY36" s="44"/>
      <c r="MZ36" s="44"/>
      <c r="NA36" s="44"/>
      <c r="NB36" s="44"/>
      <c r="NC36" s="44"/>
      <c r="ND36" s="44"/>
      <c r="NE36" s="44"/>
      <c r="NF36" s="44"/>
      <c r="NG36" s="44"/>
      <c r="NH36" s="44"/>
      <c r="NI36" s="44"/>
      <c r="NJ36" s="44"/>
      <c r="NK36" s="44"/>
      <c r="NL36" s="44"/>
      <c r="NM36" s="44"/>
      <c r="NN36" s="44"/>
      <c r="NO36" s="44"/>
      <c r="NP36" s="44"/>
      <c r="NQ36" s="44"/>
      <c r="NR36" s="44"/>
      <c r="NS36" s="44"/>
      <c r="NT36" s="44"/>
      <c r="NU36" s="44"/>
      <c r="NV36" s="44"/>
      <c r="NW36" s="44"/>
      <c r="NX36" s="44"/>
      <c r="NY36" s="44"/>
      <c r="NZ36" s="44"/>
      <c r="OA36" s="44"/>
      <c r="OB36" s="44"/>
      <c r="OC36" s="44"/>
      <c r="OD36" s="44"/>
      <c r="OE36" s="44"/>
      <c r="OF36" s="44"/>
      <c r="OG36" s="44"/>
      <c r="OH36" s="44"/>
      <c r="OI36" s="44"/>
      <c r="OJ36" s="44"/>
      <c r="OK36" s="44"/>
      <c r="OL36" s="44"/>
      <c r="OM36" s="44"/>
      <c r="ON36" s="44"/>
      <c r="OO36" s="44"/>
      <c r="OP36" s="44"/>
      <c r="OQ36" s="44"/>
      <c r="OR36" s="44"/>
      <c r="OS36" s="44"/>
      <c r="OT36" s="44"/>
      <c r="OU36" s="44"/>
      <c r="OV36" s="44"/>
      <c r="OW36" s="44"/>
      <c r="OX36" s="44"/>
      <c r="OY36" s="44"/>
      <c r="OZ36" s="44"/>
      <c r="PA36" s="44"/>
      <c r="PB36" s="44"/>
      <c r="PC36" s="44"/>
      <c r="PD36" s="44"/>
      <c r="PE36" s="44"/>
      <c r="PF36" s="44"/>
      <c r="PG36" s="44"/>
      <c r="PH36" s="44"/>
      <c r="PI36" s="44"/>
      <c r="PJ36" s="44"/>
      <c r="PK36" s="44"/>
      <c r="PL36" s="44"/>
      <c r="PM36" s="44"/>
      <c r="PN36" s="44"/>
      <c r="PO36" s="44"/>
      <c r="PP36" s="44"/>
      <c r="PQ36" s="44"/>
      <c r="PR36" s="44"/>
      <c r="PS36" s="44"/>
      <c r="PT36" s="44"/>
      <c r="PU36" s="44"/>
      <c r="PV36" s="44"/>
      <c r="PW36" s="44"/>
      <c r="PX36" s="44"/>
      <c r="PY36" s="44"/>
      <c r="PZ36" s="44"/>
      <c r="QA36" s="44"/>
      <c r="QB36" s="44"/>
      <c r="QC36" s="44"/>
      <c r="QD36" s="44"/>
      <c r="QE36" s="44"/>
      <c r="QF36" s="44"/>
      <c r="QG36" s="44"/>
      <c r="QH36" s="44"/>
      <c r="QI36" s="44"/>
      <c r="QJ36" s="44"/>
      <c r="QK36" s="44"/>
      <c r="QL36" s="44"/>
      <c r="QM36" s="44"/>
      <c r="QN36" s="44"/>
      <c r="QO36" s="44"/>
      <c r="QP36" s="44"/>
      <c r="QQ36" s="44"/>
      <c r="QR36" s="44"/>
      <c r="QS36" s="44"/>
      <c r="QT36" s="44"/>
      <c r="QU36" s="44"/>
      <c r="QV36" s="44"/>
      <c r="QW36" s="44"/>
      <c r="QX36" s="44"/>
      <c r="QY36" s="44"/>
      <c r="QZ36" s="44"/>
      <c r="RA36" s="44"/>
      <c r="RB36" s="44"/>
      <c r="RC36" s="44"/>
      <c r="RD36" s="44"/>
      <c r="RE36" s="44"/>
      <c r="RF36" s="44"/>
      <c r="RG36" s="44"/>
      <c r="RH36" s="44"/>
      <c r="RI36" s="44"/>
      <c r="RJ36" s="44"/>
      <c r="RK36" s="44"/>
      <c r="RL36" s="44"/>
      <c r="RM36" s="44"/>
      <c r="RN36" s="44"/>
      <c r="RO36" s="44"/>
      <c r="RP36" s="44"/>
      <c r="RQ36" s="44"/>
      <c r="RR36" s="44"/>
      <c r="RS36" s="44"/>
      <c r="RT36" s="44"/>
      <c r="RU36" s="44"/>
      <c r="RV36" s="44"/>
      <c r="RW36" s="44"/>
      <c r="RX36" s="44"/>
      <c r="RY36" s="44"/>
      <c r="RZ36" s="44"/>
      <c r="SA36" s="44"/>
      <c r="SB36" s="44"/>
      <c r="SC36" s="44"/>
      <c r="SD36" s="44"/>
      <c r="SE36" s="44"/>
      <c r="SF36" s="44"/>
      <c r="SG36" s="44"/>
      <c r="SH36" s="44"/>
      <c r="SI36" s="44"/>
      <c r="SJ36" s="44"/>
      <c r="SK36" s="44"/>
      <c r="SL36" s="44"/>
      <c r="SM36" s="44"/>
      <c r="SN36" s="44"/>
      <c r="SO36" s="44"/>
      <c r="SP36" s="44"/>
      <c r="SQ36" s="44"/>
      <c r="SR36" s="44"/>
      <c r="SS36" s="44"/>
      <c r="ST36" s="44"/>
      <c r="SU36" s="44"/>
      <c r="SV36" s="44"/>
      <c r="SW36" s="44"/>
      <c r="SX36" s="44"/>
      <c r="SY36" s="44"/>
      <c r="SZ36" s="44"/>
      <c r="TA36" s="44"/>
      <c r="TB36" s="44"/>
      <c r="TC36" s="44"/>
      <c r="TD36" s="44"/>
      <c r="TE36" s="44"/>
      <c r="TF36" s="44"/>
      <c r="TG36" s="44"/>
      <c r="TH36" s="44"/>
      <c r="TI36" s="44"/>
      <c r="TJ36" s="44"/>
      <c r="TK36" s="44"/>
      <c r="TL36" s="44"/>
      <c r="TM36" s="44"/>
      <c r="TN36" s="44"/>
      <c r="TO36" s="44"/>
      <c r="TP36" s="44"/>
      <c r="TQ36" s="44"/>
      <c r="TR36" s="44"/>
      <c r="TS36" s="44"/>
      <c r="TT36" s="44"/>
      <c r="TU36" s="44"/>
      <c r="TV36" s="44"/>
      <c r="TW36" s="44"/>
      <c r="TX36" s="44"/>
      <c r="TY36" s="44"/>
      <c r="TZ36" s="44"/>
      <c r="UA36" s="44"/>
      <c r="UB36" s="44"/>
      <c r="UC36" s="44"/>
      <c r="UD36" s="44"/>
      <c r="UE36" s="44"/>
      <c r="UF36" s="44"/>
      <c r="UG36" s="44"/>
      <c r="UH36" s="44"/>
      <c r="UI36" s="44"/>
      <c r="UJ36" s="44"/>
      <c r="UK36" s="44"/>
      <c r="UL36" s="44"/>
      <c r="UM36" s="44"/>
      <c r="UN36" s="44"/>
      <c r="UO36" s="44"/>
      <c r="UP36" s="44"/>
      <c r="UQ36" s="44"/>
      <c r="UR36" s="44"/>
      <c r="US36" s="44"/>
      <c r="UT36" s="44"/>
      <c r="UU36" s="44"/>
      <c r="UV36" s="44"/>
      <c r="UW36" s="44"/>
      <c r="UX36" s="44"/>
      <c r="UY36" s="44"/>
      <c r="UZ36" s="44"/>
      <c r="VA36" s="44"/>
      <c r="VB36" s="44"/>
      <c r="VC36" s="44"/>
      <c r="VD36" s="44"/>
      <c r="VE36" s="44"/>
      <c r="VF36" s="44"/>
      <c r="VG36" s="44"/>
      <c r="VH36" s="44"/>
      <c r="VI36" s="44"/>
      <c r="VJ36" s="44"/>
      <c r="VK36" s="44"/>
      <c r="VL36" s="44"/>
      <c r="VM36" s="44"/>
      <c r="VN36" s="44"/>
      <c r="VO36" s="44"/>
      <c r="VP36" s="44"/>
      <c r="VQ36" s="44"/>
      <c r="VR36" s="44"/>
      <c r="VS36" s="44"/>
      <c r="VT36" s="44"/>
      <c r="VU36" s="44"/>
      <c r="VV36" s="44"/>
      <c r="VW36" s="44"/>
      <c r="VX36" s="44"/>
      <c r="VY36" s="44"/>
      <c r="VZ36" s="44"/>
      <c r="WA36" s="44"/>
      <c r="WB36" s="44"/>
      <c r="WC36" s="44"/>
      <c r="WD36" s="44"/>
      <c r="WE36" s="44"/>
      <c r="WF36" s="44"/>
      <c r="WG36" s="44"/>
      <c r="WH36" s="44"/>
      <c r="WI36" s="44"/>
      <c r="WJ36" s="44"/>
      <c r="WK36" s="44"/>
      <c r="WL36" s="44"/>
      <c r="WM36" s="44"/>
      <c r="WN36" s="44"/>
      <c r="WO36" s="44"/>
      <c r="WP36" s="44"/>
      <c r="WQ36" s="44"/>
      <c r="WR36" s="44"/>
      <c r="WS36" s="44"/>
      <c r="WT36" s="44"/>
      <c r="WU36" s="44"/>
      <c r="WV36" s="44"/>
      <c r="WW36" s="44"/>
      <c r="WX36" s="44"/>
      <c r="WY36" s="44"/>
      <c r="WZ36" s="44"/>
      <c r="XA36" s="44"/>
      <c r="XB36" s="44"/>
      <c r="XC36" s="44"/>
      <c r="XD36" s="44"/>
      <c r="XE36" s="44"/>
      <c r="XF36" s="44"/>
      <c r="XG36" s="44"/>
      <c r="XH36" s="44"/>
      <c r="XI36" s="44"/>
      <c r="XJ36" s="44"/>
      <c r="XK36" s="44"/>
      <c r="XL36" s="44"/>
      <c r="XM36" s="44"/>
      <c r="XN36" s="44"/>
      <c r="XO36" s="44"/>
      <c r="XP36" s="48"/>
      <c r="XQ36" s="44"/>
      <c r="XR36" s="44"/>
      <c r="XS36" s="44"/>
      <c r="XT36" s="44"/>
      <c r="XU36" s="44"/>
      <c r="XV36" s="44"/>
      <c r="XW36" s="44"/>
      <c r="XX36" s="44"/>
      <c r="XY36" s="44"/>
      <c r="XZ36" s="44"/>
      <c r="YA36" s="44"/>
      <c r="YB36" s="44"/>
      <c r="YC36" s="44"/>
      <c r="YD36" s="44"/>
      <c r="YE36" s="48"/>
      <c r="YF36" s="49"/>
      <c r="YG36" s="6"/>
    </row>
    <row r="37" spans="1:657" s="3" customFormat="1" ht="15" customHeight="1" x14ac:dyDescent="0.25">
      <c r="A37" s="50"/>
      <c r="B37" s="51" t="s">
        <v>751</v>
      </c>
      <c r="C37" s="51"/>
      <c r="D37" s="52">
        <f ca="1">SUM(D27:D28)</f>
        <v>0</v>
      </c>
      <c r="E37" s="51"/>
      <c r="F37" s="51"/>
      <c r="G37" s="51"/>
      <c r="H37" s="51"/>
      <c r="I37" s="48">
        <f ca="1">IF($D37=0,0,(I27*$D27+I28*$D28)/$D37)</f>
        <v>0</v>
      </c>
      <c r="J37" s="53"/>
      <c r="K37" s="48">
        <f ca="1">IF($D37=0,0,(K27*$D27+K28*$D28)/$D37)</f>
        <v>0</v>
      </c>
      <c r="L37" s="48"/>
      <c r="M37" s="48">
        <f ca="1">IF($D37=0,0,(M27*$D27+M28*$D28)/$D37)</f>
        <v>0</v>
      </c>
      <c r="N37" s="48"/>
      <c r="O37" s="48">
        <f ca="1">IF($D37=0,0,(O27*$D27+O28*$D28)/$D37)</f>
        <v>0</v>
      </c>
      <c r="P37" s="48"/>
      <c r="Q37" s="48">
        <f t="shared" ref="Q37:AQ37" ca="1" si="63">IF($D37=0,0,(Q27*$D27+Q28*$D28)/$D37)</f>
        <v>0</v>
      </c>
      <c r="R37" s="48">
        <f t="shared" ca="1" si="63"/>
        <v>0</v>
      </c>
      <c r="S37" s="48">
        <f t="shared" ca="1" si="63"/>
        <v>0</v>
      </c>
      <c r="T37" s="48">
        <f t="shared" ca="1" si="63"/>
        <v>0</v>
      </c>
      <c r="U37" s="48">
        <f t="shared" ca="1" si="63"/>
        <v>0</v>
      </c>
      <c r="V37" s="48">
        <f t="shared" ca="1" si="63"/>
        <v>0</v>
      </c>
      <c r="W37" s="48">
        <f t="shared" ca="1" si="63"/>
        <v>0</v>
      </c>
      <c r="X37" s="48">
        <f t="shared" ca="1" si="63"/>
        <v>0</v>
      </c>
      <c r="Y37" s="48">
        <f t="shared" ca="1" si="63"/>
        <v>0</v>
      </c>
      <c r="Z37" s="48">
        <f t="shared" ca="1" si="63"/>
        <v>0</v>
      </c>
      <c r="AA37" s="48">
        <f t="shared" ca="1" si="63"/>
        <v>0</v>
      </c>
      <c r="AB37" s="48">
        <f t="shared" ca="1" si="63"/>
        <v>0</v>
      </c>
      <c r="AC37" s="48">
        <f t="shared" ca="1" si="63"/>
        <v>0</v>
      </c>
      <c r="AD37" s="48">
        <f t="shared" ca="1" si="63"/>
        <v>0</v>
      </c>
      <c r="AE37" s="48">
        <f t="shared" ca="1" si="63"/>
        <v>0</v>
      </c>
      <c r="AF37" s="48">
        <f t="shared" ca="1" si="63"/>
        <v>0</v>
      </c>
      <c r="AG37" s="48">
        <f t="shared" ca="1" si="63"/>
        <v>0</v>
      </c>
      <c r="AH37" s="48">
        <f t="shared" ca="1" si="63"/>
        <v>0</v>
      </c>
      <c r="AI37" s="48">
        <f t="shared" ca="1" si="63"/>
        <v>0</v>
      </c>
      <c r="AJ37" s="48">
        <f t="shared" ca="1" si="63"/>
        <v>0</v>
      </c>
      <c r="AK37" s="48">
        <f t="shared" ca="1" si="63"/>
        <v>0</v>
      </c>
      <c r="AL37" s="48">
        <f t="shared" ca="1" si="63"/>
        <v>0</v>
      </c>
      <c r="AM37" s="48">
        <f t="shared" ca="1" si="63"/>
        <v>0</v>
      </c>
      <c r="AN37" s="48">
        <f t="shared" ca="1" si="63"/>
        <v>0</v>
      </c>
      <c r="AO37" s="48">
        <f t="shared" ca="1" si="63"/>
        <v>0</v>
      </c>
      <c r="AP37" s="48">
        <f t="shared" ca="1" si="63"/>
        <v>0</v>
      </c>
      <c r="AQ37" s="48">
        <f t="shared" ca="1" si="63"/>
        <v>0</v>
      </c>
      <c r="AR37" s="54"/>
      <c r="AS37" s="54"/>
      <c r="AT37" s="55"/>
      <c r="AU37" s="55"/>
      <c r="AV37" s="55"/>
      <c r="AW37" s="55"/>
      <c r="AX37" s="48">
        <f t="shared" ref="AX37:BC37" ca="1" si="64">IF($D37=0,0,(AX27*$D27+AX28*$D28)/$D37)</f>
        <v>0</v>
      </c>
      <c r="AY37" s="48">
        <f t="shared" ca="1" si="64"/>
        <v>0</v>
      </c>
      <c r="AZ37" s="48">
        <f t="shared" ca="1" si="64"/>
        <v>0</v>
      </c>
      <c r="BA37" s="48">
        <f t="shared" ca="1" si="64"/>
        <v>0</v>
      </c>
      <c r="BB37" s="48">
        <f t="shared" ca="1" si="64"/>
        <v>0</v>
      </c>
      <c r="BC37" s="48">
        <f t="shared" ca="1" si="64"/>
        <v>0</v>
      </c>
      <c r="BD37" s="55"/>
      <c r="BE37" s="55"/>
      <c r="BF37" s="48">
        <f t="shared" ref="BF37:BK37" ca="1" si="65">IF($D37=0,0,(BF27*$D27+BF28*$D28)/$D37)</f>
        <v>0</v>
      </c>
      <c r="BG37" s="48">
        <f t="shared" ca="1" si="65"/>
        <v>0</v>
      </c>
      <c r="BH37" s="48">
        <f t="shared" ca="1" si="65"/>
        <v>0</v>
      </c>
      <c r="BI37" s="48">
        <f t="shared" ca="1" si="65"/>
        <v>0</v>
      </c>
      <c r="BJ37" s="48">
        <f t="shared" ca="1" si="65"/>
        <v>0</v>
      </c>
      <c r="BK37" s="48">
        <f t="shared" ca="1" si="65"/>
        <v>0</v>
      </c>
      <c r="BL37" s="55"/>
      <c r="BM37" s="48">
        <f ca="1">IF($D37=0,0,(BM27*$D27+BM28*$D28)/$D37)</f>
        <v>0</v>
      </c>
      <c r="BN37" s="55"/>
      <c r="BO37" s="48"/>
      <c r="BP37" s="48"/>
      <c r="BQ37" s="48">
        <f ca="1">IF($D37=0,0,(BQ27*$D27+BQ28*$D28)/$D37)</f>
        <v>0</v>
      </c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>
        <f t="shared" ref="CK37:DC37" ca="1" si="66">IF($D37=0,0,(CK27*$D27+CK28*$D28)/$D37)</f>
        <v>0</v>
      </c>
      <c r="CL37" s="48">
        <f t="shared" ca="1" si="66"/>
        <v>0</v>
      </c>
      <c r="CM37" s="48">
        <f t="shared" ca="1" si="66"/>
        <v>0</v>
      </c>
      <c r="CN37" s="48">
        <f t="shared" ca="1" si="66"/>
        <v>0</v>
      </c>
      <c r="CO37" s="48">
        <f t="shared" ca="1" si="66"/>
        <v>0</v>
      </c>
      <c r="CP37" s="48">
        <f t="shared" ca="1" si="66"/>
        <v>0</v>
      </c>
      <c r="CQ37" s="48">
        <f t="shared" ca="1" si="66"/>
        <v>0</v>
      </c>
      <c r="CR37" s="48">
        <f t="shared" ca="1" si="66"/>
        <v>0</v>
      </c>
      <c r="CS37" s="48">
        <f t="shared" ca="1" si="66"/>
        <v>0</v>
      </c>
      <c r="CT37" s="48">
        <f t="shared" ca="1" si="66"/>
        <v>0</v>
      </c>
      <c r="CU37" s="48">
        <f t="shared" ca="1" si="66"/>
        <v>0</v>
      </c>
      <c r="CV37" s="48">
        <f t="shared" ca="1" si="66"/>
        <v>0</v>
      </c>
      <c r="CW37" s="48">
        <f t="shared" ca="1" si="66"/>
        <v>0</v>
      </c>
      <c r="CX37" s="48">
        <f t="shared" ca="1" si="66"/>
        <v>0</v>
      </c>
      <c r="CY37" s="48">
        <f t="shared" ca="1" si="66"/>
        <v>0</v>
      </c>
      <c r="CZ37" s="48">
        <f t="shared" ca="1" si="66"/>
        <v>0</v>
      </c>
      <c r="DA37" s="48">
        <f t="shared" ca="1" si="66"/>
        <v>0</v>
      </c>
      <c r="DB37" s="48">
        <f t="shared" ca="1" si="66"/>
        <v>0</v>
      </c>
      <c r="DC37" s="48">
        <f t="shared" ca="1" si="66"/>
        <v>0</v>
      </c>
      <c r="DD37" s="48"/>
      <c r="DE37" s="48">
        <f ca="1">IF($D37=0,0,(DE27*$D27+DE28*$D28)/$D37)</f>
        <v>0</v>
      </c>
      <c r="DF37" s="48"/>
      <c r="DG37" s="48">
        <f t="shared" ref="DG37:FR37" ca="1" si="67">IF($D37=0,0,(DG27*$D27+DG28*$D28)/$D37)</f>
        <v>0</v>
      </c>
      <c r="DH37" s="48">
        <f t="shared" ca="1" si="67"/>
        <v>0</v>
      </c>
      <c r="DI37" s="48">
        <f t="shared" ca="1" si="67"/>
        <v>0</v>
      </c>
      <c r="DJ37" s="48">
        <f t="shared" ca="1" si="67"/>
        <v>0</v>
      </c>
      <c r="DK37" s="48">
        <f t="shared" ca="1" si="67"/>
        <v>0</v>
      </c>
      <c r="DL37" s="48">
        <f t="shared" ca="1" si="67"/>
        <v>0</v>
      </c>
      <c r="DM37" s="48">
        <f t="shared" ca="1" si="67"/>
        <v>0</v>
      </c>
      <c r="DN37" s="48">
        <f t="shared" ca="1" si="67"/>
        <v>0</v>
      </c>
      <c r="DO37" s="48">
        <f t="shared" ca="1" si="67"/>
        <v>0</v>
      </c>
      <c r="DP37" s="48">
        <f t="shared" ca="1" si="67"/>
        <v>0</v>
      </c>
      <c r="DQ37" s="48">
        <f t="shared" ca="1" si="67"/>
        <v>0</v>
      </c>
      <c r="DR37" s="48">
        <f t="shared" ca="1" si="67"/>
        <v>0</v>
      </c>
      <c r="DS37" s="48">
        <f t="shared" ca="1" si="67"/>
        <v>0</v>
      </c>
      <c r="DT37" s="48">
        <f t="shared" ca="1" si="67"/>
        <v>0</v>
      </c>
      <c r="DU37" s="48">
        <f t="shared" ca="1" si="67"/>
        <v>0</v>
      </c>
      <c r="DV37" s="48">
        <f t="shared" ca="1" si="67"/>
        <v>0</v>
      </c>
      <c r="DW37" s="48">
        <f t="shared" ca="1" si="67"/>
        <v>0</v>
      </c>
      <c r="DX37" s="48">
        <f t="shared" ca="1" si="67"/>
        <v>0</v>
      </c>
      <c r="DY37" s="48">
        <f t="shared" ca="1" si="67"/>
        <v>0</v>
      </c>
      <c r="DZ37" s="48">
        <f t="shared" ca="1" si="67"/>
        <v>0</v>
      </c>
      <c r="EA37" s="48">
        <f t="shared" ca="1" si="67"/>
        <v>0</v>
      </c>
      <c r="EB37" s="48">
        <f t="shared" ca="1" si="67"/>
        <v>0</v>
      </c>
      <c r="EC37" s="48">
        <f t="shared" ca="1" si="67"/>
        <v>0</v>
      </c>
      <c r="ED37" s="48">
        <f t="shared" ca="1" si="67"/>
        <v>0</v>
      </c>
      <c r="EE37" s="48">
        <f t="shared" ca="1" si="67"/>
        <v>0</v>
      </c>
      <c r="EF37" s="48">
        <f t="shared" ca="1" si="67"/>
        <v>0</v>
      </c>
      <c r="EG37" s="48">
        <f t="shared" ca="1" si="67"/>
        <v>0</v>
      </c>
      <c r="EH37" s="48">
        <f t="shared" ca="1" si="67"/>
        <v>0</v>
      </c>
      <c r="EI37" s="48">
        <f t="shared" ca="1" si="67"/>
        <v>0</v>
      </c>
      <c r="EJ37" s="48">
        <f t="shared" ca="1" si="67"/>
        <v>0</v>
      </c>
      <c r="EK37" s="48">
        <f t="shared" ca="1" si="67"/>
        <v>0</v>
      </c>
      <c r="EL37" s="48">
        <f t="shared" ca="1" si="67"/>
        <v>0</v>
      </c>
      <c r="EM37" s="48">
        <f t="shared" ca="1" si="67"/>
        <v>0</v>
      </c>
      <c r="EN37" s="48">
        <f t="shared" ca="1" si="67"/>
        <v>0</v>
      </c>
      <c r="EO37" s="48">
        <f t="shared" ca="1" si="67"/>
        <v>0</v>
      </c>
      <c r="EP37" s="48">
        <f t="shared" ca="1" si="67"/>
        <v>0</v>
      </c>
      <c r="EQ37" s="48">
        <f t="shared" ca="1" si="67"/>
        <v>0</v>
      </c>
      <c r="ER37" s="48">
        <f t="shared" ca="1" si="67"/>
        <v>0</v>
      </c>
      <c r="ES37" s="48">
        <f t="shared" ca="1" si="67"/>
        <v>0</v>
      </c>
      <c r="ET37" s="48">
        <f t="shared" ca="1" si="67"/>
        <v>0</v>
      </c>
      <c r="EU37" s="48">
        <f t="shared" ca="1" si="67"/>
        <v>0</v>
      </c>
      <c r="EV37" s="48">
        <f t="shared" ca="1" si="67"/>
        <v>0</v>
      </c>
      <c r="EW37" s="48">
        <f t="shared" ca="1" si="67"/>
        <v>0</v>
      </c>
      <c r="EX37" s="48">
        <f t="shared" ca="1" si="67"/>
        <v>0</v>
      </c>
      <c r="EY37" s="48">
        <f t="shared" ca="1" si="67"/>
        <v>0</v>
      </c>
      <c r="EZ37" s="48">
        <f t="shared" ca="1" si="67"/>
        <v>0</v>
      </c>
      <c r="FA37" s="48">
        <f t="shared" ca="1" si="67"/>
        <v>0</v>
      </c>
      <c r="FB37" s="48">
        <f t="shared" ca="1" si="67"/>
        <v>0</v>
      </c>
      <c r="FC37" s="48">
        <f t="shared" ca="1" si="67"/>
        <v>0</v>
      </c>
      <c r="FD37" s="48">
        <f t="shared" ca="1" si="67"/>
        <v>0</v>
      </c>
      <c r="FE37" s="48">
        <f t="shared" ca="1" si="67"/>
        <v>0</v>
      </c>
      <c r="FF37" s="48">
        <f t="shared" ca="1" si="67"/>
        <v>0</v>
      </c>
      <c r="FG37" s="48">
        <f t="shared" ca="1" si="67"/>
        <v>0</v>
      </c>
      <c r="FH37" s="48">
        <f t="shared" ca="1" si="67"/>
        <v>0</v>
      </c>
      <c r="FI37" s="48">
        <f t="shared" ca="1" si="67"/>
        <v>0</v>
      </c>
      <c r="FJ37" s="48">
        <f t="shared" ca="1" si="67"/>
        <v>0</v>
      </c>
      <c r="FK37" s="48">
        <f t="shared" ca="1" si="67"/>
        <v>0</v>
      </c>
      <c r="FL37" s="48">
        <f t="shared" ca="1" si="67"/>
        <v>0</v>
      </c>
      <c r="FM37" s="48">
        <f t="shared" ca="1" si="67"/>
        <v>0</v>
      </c>
      <c r="FN37" s="48">
        <f t="shared" ca="1" si="67"/>
        <v>0</v>
      </c>
      <c r="FO37" s="48">
        <f t="shared" ca="1" si="67"/>
        <v>0</v>
      </c>
      <c r="FP37" s="48">
        <f t="shared" ca="1" si="67"/>
        <v>0</v>
      </c>
      <c r="FQ37" s="48">
        <f t="shared" ca="1" si="67"/>
        <v>0</v>
      </c>
      <c r="FR37" s="48">
        <f t="shared" ca="1" si="67"/>
        <v>0</v>
      </c>
      <c r="FS37" s="48">
        <f t="shared" ref="FS37:ID37" ca="1" si="68">IF($D37=0,0,(FS27*$D27+FS28*$D28)/$D37)</f>
        <v>0</v>
      </c>
      <c r="FT37" s="48">
        <f t="shared" ca="1" si="68"/>
        <v>0</v>
      </c>
      <c r="FU37" s="48">
        <f t="shared" ca="1" si="68"/>
        <v>0</v>
      </c>
      <c r="FV37" s="48">
        <f t="shared" ca="1" si="68"/>
        <v>0</v>
      </c>
      <c r="FW37" s="48">
        <f t="shared" ca="1" si="68"/>
        <v>0</v>
      </c>
      <c r="FX37" s="48">
        <f t="shared" ca="1" si="68"/>
        <v>0</v>
      </c>
      <c r="FY37" s="48">
        <f t="shared" ca="1" si="68"/>
        <v>0</v>
      </c>
      <c r="FZ37" s="48">
        <f t="shared" ca="1" si="68"/>
        <v>0</v>
      </c>
      <c r="GA37" s="48">
        <f t="shared" ca="1" si="68"/>
        <v>0</v>
      </c>
      <c r="GB37" s="48">
        <f t="shared" ca="1" si="68"/>
        <v>0</v>
      </c>
      <c r="GC37" s="48">
        <f t="shared" ca="1" si="68"/>
        <v>0</v>
      </c>
      <c r="GD37" s="48">
        <f t="shared" ca="1" si="68"/>
        <v>0</v>
      </c>
      <c r="GE37" s="48">
        <f t="shared" ca="1" si="68"/>
        <v>0</v>
      </c>
      <c r="GF37" s="48">
        <f t="shared" ca="1" si="68"/>
        <v>0</v>
      </c>
      <c r="GG37" s="48">
        <f t="shared" ca="1" si="68"/>
        <v>0</v>
      </c>
      <c r="GH37" s="48">
        <f t="shared" ca="1" si="68"/>
        <v>0</v>
      </c>
      <c r="GI37" s="48">
        <f t="shared" ca="1" si="68"/>
        <v>0</v>
      </c>
      <c r="GJ37" s="48">
        <f t="shared" ca="1" si="68"/>
        <v>0</v>
      </c>
      <c r="GK37" s="48">
        <f t="shared" ca="1" si="68"/>
        <v>0</v>
      </c>
      <c r="GL37" s="48">
        <f t="shared" ca="1" si="68"/>
        <v>0</v>
      </c>
      <c r="GM37" s="48">
        <f t="shared" ca="1" si="68"/>
        <v>0</v>
      </c>
      <c r="GN37" s="48">
        <f t="shared" ca="1" si="68"/>
        <v>0</v>
      </c>
      <c r="GO37" s="48">
        <f t="shared" ca="1" si="68"/>
        <v>0</v>
      </c>
      <c r="GP37" s="48">
        <f t="shared" ca="1" si="68"/>
        <v>0</v>
      </c>
      <c r="GQ37" s="48">
        <f t="shared" ca="1" si="68"/>
        <v>0</v>
      </c>
      <c r="GR37" s="48">
        <f t="shared" ca="1" si="68"/>
        <v>0</v>
      </c>
      <c r="GS37" s="48">
        <f t="shared" ca="1" si="68"/>
        <v>0</v>
      </c>
      <c r="GT37" s="48">
        <f t="shared" ca="1" si="68"/>
        <v>0</v>
      </c>
      <c r="GU37" s="48">
        <f t="shared" ca="1" si="68"/>
        <v>0</v>
      </c>
      <c r="GV37" s="48">
        <f t="shared" ca="1" si="68"/>
        <v>0</v>
      </c>
      <c r="GW37" s="48">
        <f t="shared" ca="1" si="68"/>
        <v>0</v>
      </c>
      <c r="GX37" s="48">
        <f t="shared" ca="1" si="68"/>
        <v>0</v>
      </c>
      <c r="GY37" s="48">
        <f t="shared" ca="1" si="68"/>
        <v>0</v>
      </c>
      <c r="GZ37" s="48">
        <f t="shared" ca="1" si="68"/>
        <v>0</v>
      </c>
      <c r="HA37" s="48">
        <f t="shared" ca="1" si="68"/>
        <v>0</v>
      </c>
      <c r="HB37" s="48">
        <f t="shared" ca="1" si="68"/>
        <v>0</v>
      </c>
      <c r="HC37" s="48">
        <f t="shared" ca="1" si="68"/>
        <v>0</v>
      </c>
      <c r="HD37" s="48">
        <f t="shared" ca="1" si="68"/>
        <v>0</v>
      </c>
      <c r="HE37" s="48">
        <f t="shared" ca="1" si="68"/>
        <v>0</v>
      </c>
      <c r="HF37" s="48">
        <f t="shared" ca="1" si="68"/>
        <v>0</v>
      </c>
      <c r="HG37" s="48">
        <f t="shared" ca="1" si="68"/>
        <v>0</v>
      </c>
      <c r="HH37" s="48">
        <f t="shared" ca="1" si="68"/>
        <v>0</v>
      </c>
      <c r="HI37" s="48">
        <f t="shared" ca="1" si="68"/>
        <v>0</v>
      </c>
      <c r="HJ37" s="48">
        <f t="shared" ca="1" si="68"/>
        <v>0</v>
      </c>
      <c r="HK37" s="48">
        <f t="shared" ca="1" si="68"/>
        <v>0</v>
      </c>
      <c r="HL37" s="48">
        <f t="shared" ca="1" si="68"/>
        <v>0</v>
      </c>
      <c r="HM37" s="48">
        <f t="shared" ca="1" si="68"/>
        <v>0</v>
      </c>
      <c r="HN37" s="48">
        <f t="shared" ca="1" si="68"/>
        <v>0</v>
      </c>
      <c r="HO37" s="48">
        <f t="shared" ca="1" si="68"/>
        <v>0</v>
      </c>
      <c r="HP37" s="48">
        <f t="shared" ca="1" si="68"/>
        <v>0</v>
      </c>
      <c r="HQ37" s="48">
        <f t="shared" ca="1" si="68"/>
        <v>0</v>
      </c>
      <c r="HR37" s="48">
        <f t="shared" ca="1" si="68"/>
        <v>0</v>
      </c>
      <c r="HS37" s="48">
        <f t="shared" ca="1" si="68"/>
        <v>0</v>
      </c>
      <c r="HT37" s="48">
        <f t="shared" ca="1" si="68"/>
        <v>0</v>
      </c>
      <c r="HU37" s="48">
        <f t="shared" ca="1" si="68"/>
        <v>0</v>
      </c>
      <c r="HV37" s="48">
        <f t="shared" ca="1" si="68"/>
        <v>0</v>
      </c>
      <c r="HW37" s="48">
        <f t="shared" ca="1" si="68"/>
        <v>0</v>
      </c>
      <c r="HX37" s="48">
        <f t="shared" ca="1" si="68"/>
        <v>0</v>
      </c>
      <c r="HY37" s="48">
        <f t="shared" ca="1" si="68"/>
        <v>0</v>
      </c>
      <c r="HZ37" s="48">
        <f t="shared" ca="1" si="68"/>
        <v>0</v>
      </c>
      <c r="IA37" s="48">
        <f t="shared" ca="1" si="68"/>
        <v>0</v>
      </c>
      <c r="IB37" s="48">
        <f t="shared" ca="1" si="68"/>
        <v>0</v>
      </c>
      <c r="IC37" s="48">
        <f t="shared" ca="1" si="68"/>
        <v>0</v>
      </c>
      <c r="ID37" s="48">
        <f t="shared" ca="1" si="68"/>
        <v>0</v>
      </c>
      <c r="IE37" s="48">
        <f t="shared" ref="IE37:KP37" ca="1" si="69">IF($D37=0,0,(IE27*$D27+IE28*$D28)/$D37)</f>
        <v>0</v>
      </c>
      <c r="IF37" s="48">
        <f t="shared" ca="1" si="69"/>
        <v>0</v>
      </c>
      <c r="IG37" s="48">
        <f t="shared" ca="1" si="69"/>
        <v>0</v>
      </c>
      <c r="IH37" s="48">
        <f t="shared" ca="1" si="69"/>
        <v>0</v>
      </c>
      <c r="II37" s="48">
        <f t="shared" ca="1" si="69"/>
        <v>0</v>
      </c>
      <c r="IJ37" s="48">
        <f t="shared" ca="1" si="69"/>
        <v>0</v>
      </c>
      <c r="IK37" s="48">
        <f t="shared" ca="1" si="69"/>
        <v>0</v>
      </c>
      <c r="IL37" s="48">
        <f t="shared" ca="1" si="69"/>
        <v>0</v>
      </c>
      <c r="IM37" s="48">
        <f t="shared" ca="1" si="69"/>
        <v>0</v>
      </c>
      <c r="IN37" s="48">
        <f t="shared" ca="1" si="69"/>
        <v>0</v>
      </c>
      <c r="IO37" s="48">
        <f t="shared" ca="1" si="69"/>
        <v>0</v>
      </c>
      <c r="IP37" s="48">
        <f t="shared" ca="1" si="69"/>
        <v>0</v>
      </c>
      <c r="IQ37" s="48">
        <f t="shared" ca="1" si="69"/>
        <v>0</v>
      </c>
      <c r="IR37" s="48">
        <f t="shared" ca="1" si="69"/>
        <v>0</v>
      </c>
      <c r="IS37" s="48">
        <f t="shared" ca="1" si="69"/>
        <v>0</v>
      </c>
      <c r="IT37" s="48">
        <f t="shared" ca="1" si="69"/>
        <v>0</v>
      </c>
      <c r="IU37" s="48">
        <f t="shared" ca="1" si="69"/>
        <v>0</v>
      </c>
      <c r="IV37" s="48">
        <f t="shared" ca="1" si="69"/>
        <v>0</v>
      </c>
      <c r="IW37" s="48">
        <f t="shared" ca="1" si="69"/>
        <v>0</v>
      </c>
      <c r="IX37" s="48">
        <f t="shared" ca="1" si="69"/>
        <v>0</v>
      </c>
      <c r="IY37" s="48">
        <f t="shared" ca="1" si="69"/>
        <v>0</v>
      </c>
      <c r="IZ37" s="48">
        <f t="shared" ca="1" si="69"/>
        <v>0</v>
      </c>
      <c r="JA37" s="48">
        <f t="shared" ca="1" si="69"/>
        <v>0</v>
      </c>
      <c r="JB37" s="48">
        <f t="shared" ca="1" si="69"/>
        <v>0</v>
      </c>
      <c r="JC37" s="48">
        <f t="shared" ca="1" si="69"/>
        <v>0</v>
      </c>
      <c r="JD37" s="48">
        <f t="shared" ca="1" si="69"/>
        <v>0</v>
      </c>
      <c r="JE37" s="48">
        <f t="shared" ca="1" si="69"/>
        <v>0</v>
      </c>
      <c r="JF37" s="48">
        <f t="shared" ca="1" si="69"/>
        <v>0</v>
      </c>
      <c r="JG37" s="48">
        <f t="shared" ca="1" si="69"/>
        <v>0</v>
      </c>
      <c r="JH37" s="48">
        <f t="shared" ca="1" si="69"/>
        <v>0</v>
      </c>
      <c r="JI37" s="48">
        <f t="shared" ca="1" si="69"/>
        <v>0</v>
      </c>
      <c r="JJ37" s="48">
        <f t="shared" ca="1" si="69"/>
        <v>0</v>
      </c>
      <c r="JK37" s="48">
        <f t="shared" ca="1" si="69"/>
        <v>0</v>
      </c>
      <c r="JL37" s="48">
        <f t="shared" ca="1" si="69"/>
        <v>0</v>
      </c>
      <c r="JM37" s="48">
        <f t="shared" ca="1" si="69"/>
        <v>0</v>
      </c>
      <c r="JN37" s="48">
        <f t="shared" ca="1" si="69"/>
        <v>0</v>
      </c>
      <c r="JO37" s="48">
        <f t="shared" ca="1" si="69"/>
        <v>0</v>
      </c>
      <c r="JP37" s="48">
        <f t="shared" ca="1" si="69"/>
        <v>0</v>
      </c>
      <c r="JQ37" s="48">
        <f t="shared" ca="1" si="69"/>
        <v>0</v>
      </c>
      <c r="JR37" s="48">
        <f t="shared" ca="1" si="69"/>
        <v>0</v>
      </c>
      <c r="JS37" s="48">
        <f t="shared" ca="1" si="69"/>
        <v>0</v>
      </c>
      <c r="JT37" s="48">
        <f t="shared" ca="1" si="69"/>
        <v>0</v>
      </c>
      <c r="JU37" s="48">
        <f t="shared" ca="1" si="69"/>
        <v>0</v>
      </c>
      <c r="JV37" s="48">
        <f t="shared" ca="1" si="69"/>
        <v>0</v>
      </c>
      <c r="JW37" s="48">
        <f t="shared" ca="1" si="69"/>
        <v>0</v>
      </c>
      <c r="JX37" s="48">
        <f t="shared" ca="1" si="69"/>
        <v>0</v>
      </c>
      <c r="JY37" s="48">
        <f t="shared" ca="1" si="69"/>
        <v>0</v>
      </c>
      <c r="JZ37" s="48">
        <f t="shared" ca="1" si="69"/>
        <v>0</v>
      </c>
      <c r="KA37" s="48">
        <f t="shared" ca="1" si="69"/>
        <v>0</v>
      </c>
      <c r="KB37" s="48">
        <f t="shared" ca="1" si="69"/>
        <v>0</v>
      </c>
      <c r="KC37" s="48">
        <f t="shared" ca="1" si="69"/>
        <v>0</v>
      </c>
      <c r="KD37" s="48">
        <f t="shared" ca="1" si="69"/>
        <v>0</v>
      </c>
      <c r="KE37" s="48">
        <f t="shared" ca="1" si="69"/>
        <v>0</v>
      </c>
      <c r="KF37" s="48">
        <f t="shared" ca="1" si="69"/>
        <v>0</v>
      </c>
      <c r="KG37" s="48">
        <f t="shared" ca="1" si="69"/>
        <v>0</v>
      </c>
      <c r="KH37" s="48">
        <f t="shared" ca="1" si="69"/>
        <v>0</v>
      </c>
      <c r="KI37" s="48">
        <f t="shared" ca="1" si="69"/>
        <v>0</v>
      </c>
      <c r="KJ37" s="48">
        <f t="shared" ca="1" si="69"/>
        <v>0</v>
      </c>
      <c r="KK37" s="48">
        <f t="shared" ca="1" si="69"/>
        <v>0</v>
      </c>
      <c r="KL37" s="48">
        <f t="shared" ca="1" si="69"/>
        <v>0</v>
      </c>
      <c r="KM37" s="48">
        <f t="shared" ca="1" si="69"/>
        <v>0</v>
      </c>
      <c r="KN37" s="48">
        <f t="shared" ca="1" si="69"/>
        <v>0</v>
      </c>
      <c r="KO37" s="48">
        <f t="shared" ca="1" si="69"/>
        <v>0</v>
      </c>
      <c r="KP37" s="48">
        <f t="shared" ca="1" si="69"/>
        <v>0</v>
      </c>
      <c r="KQ37" s="48">
        <f t="shared" ref="KQ37:NB37" ca="1" si="70">IF($D37=0,0,(KQ27*$D27+KQ28*$D28)/$D37)</f>
        <v>0</v>
      </c>
      <c r="KR37" s="48">
        <f t="shared" ca="1" si="70"/>
        <v>0</v>
      </c>
      <c r="KS37" s="48">
        <f t="shared" ca="1" si="70"/>
        <v>0</v>
      </c>
      <c r="KT37" s="48">
        <f t="shared" ca="1" si="70"/>
        <v>0</v>
      </c>
      <c r="KU37" s="48">
        <f t="shared" ca="1" si="70"/>
        <v>0</v>
      </c>
      <c r="KV37" s="48">
        <f t="shared" ca="1" si="70"/>
        <v>0</v>
      </c>
      <c r="KW37" s="48">
        <f t="shared" ca="1" si="70"/>
        <v>0</v>
      </c>
      <c r="KX37" s="48">
        <f t="shared" ca="1" si="70"/>
        <v>0</v>
      </c>
      <c r="KY37" s="48">
        <f t="shared" ca="1" si="70"/>
        <v>0</v>
      </c>
      <c r="KZ37" s="48">
        <f t="shared" ca="1" si="70"/>
        <v>0</v>
      </c>
      <c r="LA37" s="48">
        <f t="shared" ca="1" si="70"/>
        <v>0</v>
      </c>
      <c r="LB37" s="48">
        <f t="shared" ca="1" si="70"/>
        <v>0</v>
      </c>
      <c r="LC37" s="48">
        <f t="shared" ca="1" si="70"/>
        <v>0</v>
      </c>
      <c r="LD37" s="48">
        <f t="shared" ca="1" si="70"/>
        <v>0</v>
      </c>
      <c r="LE37" s="48">
        <f t="shared" ca="1" si="70"/>
        <v>0</v>
      </c>
      <c r="LF37" s="48">
        <f t="shared" ca="1" si="70"/>
        <v>0</v>
      </c>
      <c r="LG37" s="48">
        <f t="shared" ca="1" si="70"/>
        <v>0</v>
      </c>
      <c r="LH37" s="48">
        <f t="shared" ca="1" si="70"/>
        <v>0</v>
      </c>
      <c r="LI37" s="48">
        <f t="shared" ca="1" si="70"/>
        <v>0</v>
      </c>
      <c r="LJ37" s="48">
        <f t="shared" ca="1" si="70"/>
        <v>0</v>
      </c>
      <c r="LK37" s="48">
        <f t="shared" ca="1" si="70"/>
        <v>0</v>
      </c>
      <c r="LL37" s="48">
        <f t="shared" ca="1" si="70"/>
        <v>0</v>
      </c>
      <c r="LM37" s="48">
        <f t="shared" ca="1" si="70"/>
        <v>0</v>
      </c>
      <c r="LN37" s="48">
        <f t="shared" ca="1" si="70"/>
        <v>0</v>
      </c>
      <c r="LO37" s="48">
        <f t="shared" ca="1" si="70"/>
        <v>0</v>
      </c>
      <c r="LP37" s="48">
        <f t="shared" ca="1" si="70"/>
        <v>0</v>
      </c>
      <c r="LQ37" s="48">
        <f t="shared" ca="1" si="70"/>
        <v>0</v>
      </c>
      <c r="LR37" s="48">
        <f t="shared" ca="1" si="70"/>
        <v>0</v>
      </c>
      <c r="LS37" s="48">
        <f t="shared" ca="1" si="70"/>
        <v>0</v>
      </c>
      <c r="LT37" s="48">
        <f t="shared" ca="1" si="70"/>
        <v>0</v>
      </c>
      <c r="LU37" s="48">
        <f t="shared" ca="1" si="70"/>
        <v>0</v>
      </c>
      <c r="LV37" s="48">
        <f t="shared" ca="1" si="70"/>
        <v>0</v>
      </c>
      <c r="LW37" s="48">
        <f t="shared" ca="1" si="70"/>
        <v>0</v>
      </c>
      <c r="LX37" s="48">
        <f t="shared" ca="1" si="70"/>
        <v>0</v>
      </c>
      <c r="LY37" s="48">
        <f t="shared" ca="1" si="70"/>
        <v>0</v>
      </c>
      <c r="LZ37" s="48">
        <f t="shared" ca="1" si="70"/>
        <v>0</v>
      </c>
      <c r="MA37" s="48">
        <f t="shared" ca="1" si="70"/>
        <v>0</v>
      </c>
      <c r="MB37" s="48">
        <f t="shared" ca="1" si="70"/>
        <v>0</v>
      </c>
      <c r="MC37" s="48">
        <f t="shared" ca="1" si="70"/>
        <v>0</v>
      </c>
      <c r="MD37" s="48">
        <f t="shared" ca="1" si="70"/>
        <v>0</v>
      </c>
      <c r="ME37" s="48">
        <f t="shared" ca="1" si="70"/>
        <v>0</v>
      </c>
      <c r="MF37" s="48">
        <f t="shared" ca="1" si="70"/>
        <v>0</v>
      </c>
      <c r="MG37" s="48">
        <f t="shared" ca="1" si="70"/>
        <v>0</v>
      </c>
      <c r="MH37" s="48">
        <f t="shared" ca="1" si="70"/>
        <v>0</v>
      </c>
      <c r="MI37" s="48">
        <f t="shared" ca="1" si="70"/>
        <v>0</v>
      </c>
      <c r="MJ37" s="48">
        <f t="shared" ca="1" si="70"/>
        <v>0</v>
      </c>
      <c r="MK37" s="48">
        <f t="shared" ca="1" si="70"/>
        <v>0</v>
      </c>
      <c r="ML37" s="48">
        <f t="shared" ca="1" si="70"/>
        <v>0</v>
      </c>
      <c r="MM37" s="48">
        <f t="shared" ca="1" si="70"/>
        <v>0</v>
      </c>
      <c r="MN37" s="48">
        <f t="shared" ca="1" si="70"/>
        <v>0</v>
      </c>
      <c r="MO37" s="48">
        <f t="shared" ca="1" si="70"/>
        <v>0</v>
      </c>
      <c r="MP37" s="48">
        <f t="shared" ca="1" si="70"/>
        <v>0</v>
      </c>
      <c r="MQ37" s="48">
        <f t="shared" ca="1" si="70"/>
        <v>0</v>
      </c>
      <c r="MR37" s="48">
        <f t="shared" ca="1" si="70"/>
        <v>0</v>
      </c>
      <c r="MS37" s="48">
        <f t="shared" ca="1" si="70"/>
        <v>0</v>
      </c>
      <c r="MT37" s="48">
        <f t="shared" ca="1" si="70"/>
        <v>0</v>
      </c>
      <c r="MU37" s="48">
        <f t="shared" ca="1" si="70"/>
        <v>0</v>
      </c>
      <c r="MV37" s="48">
        <f t="shared" ca="1" si="70"/>
        <v>0</v>
      </c>
      <c r="MW37" s="48">
        <f t="shared" ca="1" si="70"/>
        <v>0</v>
      </c>
      <c r="MX37" s="48">
        <f t="shared" ca="1" si="70"/>
        <v>0</v>
      </c>
      <c r="MY37" s="48">
        <f t="shared" ca="1" si="70"/>
        <v>0</v>
      </c>
      <c r="MZ37" s="48">
        <f t="shared" ca="1" si="70"/>
        <v>0</v>
      </c>
      <c r="NA37" s="48">
        <f t="shared" ca="1" si="70"/>
        <v>0</v>
      </c>
      <c r="NB37" s="48">
        <f t="shared" ca="1" si="70"/>
        <v>0</v>
      </c>
      <c r="NC37" s="48">
        <f t="shared" ref="NC37:PN37" ca="1" si="71">IF($D37=0,0,(NC27*$D27+NC28*$D28)/$D37)</f>
        <v>0</v>
      </c>
      <c r="ND37" s="48">
        <f t="shared" ca="1" si="71"/>
        <v>0</v>
      </c>
      <c r="NE37" s="48">
        <f t="shared" ca="1" si="71"/>
        <v>0</v>
      </c>
      <c r="NF37" s="48">
        <f t="shared" ca="1" si="71"/>
        <v>0</v>
      </c>
      <c r="NG37" s="48">
        <f t="shared" ca="1" si="71"/>
        <v>0</v>
      </c>
      <c r="NH37" s="48">
        <f t="shared" ca="1" si="71"/>
        <v>0</v>
      </c>
      <c r="NI37" s="48">
        <f t="shared" ca="1" si="71"/>
        <v>0</v>
      </c>
      <c r="NJ37" s="48">
        <f t="shared" ca="1" si="71"/>
        <v>0</v>
      </c>
      <c r="NK37" s="48">
        <f t="shared" ca="1" si="71"/>
        <v>0</v>
      </c>
      <c r="NL37" s="48">
        <f t="shared" ca="1" si="71"/>
        <v>0</v>
      </c>
      <c r="NM37" s="48">
        <f t="shared" ca="1" si="71"/>
        <v>0</v>
      </c>
      <c r="NN37" s="48">
        <f t="shared" ca="1" si="71"/>
        <v>0</v>
      </c>
      <c r="NO37" s="48">
        <f t="shared" ca="1" si="71"/>
        <v>0</v>
      </c>
      <c r="NP37" s="48">
        <f t="shared" ca="1" si="71"/>
        <v>0</v>
      </c>
      <c r="NQ37" s="48">
        <f t="shared" ca="1" si="71"/>
        <v>0</v>
      </c>
      <c r="NR37" s="48">
        <f t="shared" ca="1" si="71"/>
        <v>0</v>
      </c>
      <c r="NS37" s="48">
        <f t="shared" ca="1" si="71"/>
        <v>0</v>
      </c>
      <c r="NT37" s="48">
        <f t="shared" ca="1" si="71"/>
        <v>0</v>
      </c>
      <c r="NU37" s="48">
        <f t="shared" ca="1" si="71"/>
        <v>0</v>
      </c>
      <c r="NV37" s="48">
        <f t="shared" ca="1" si="71"/>
        <v>0</v>
      </c>
      <c r="NW37" s="48">
        <f t="shared" ca="1" si="71"/>
        <v>0</v>
      </c>
      <c r="NX37" s="48">
        <f t="shared" ca="1" si="71"/>
        <v>0</v>
      </c>
      <c r="NY37" s="48">
        <f t="shared" ca="1" si="71"/>
        <v>0</v>
      </c>
      <c r="NZ37" s="48">
        <f t="shared" ca="1" si="71"/>
        <v>0</v>
      </c>
      <c r="OA37" s="48">
        <f t="shared" ca="1" si="71"/>
        <v>0</v>
      </c>
      <c r="OB37" s="48">
        <f t="shared" ca="1" si="71"/>
        <v>0</v>
      </c>
      <c r="OC37" s="48">
        <f t="shared" ca="1" si="71"/>
        <v>0</v>
      </c>
      <c r="OD37" s="48">
        <f t="shared" ca="1" si="71"/>
        <v>0</v>
      </c>
      <c r="OE37" s="48">
        <f t="shared" ca="1" si="71"/>
        <v>0</v>
      </c>
      <c r="OF37" s="48">
        <f t="shared" ca="1" si="71"/>
        <v>0</v>
      </c>
      <c r="OG37" s="48">
        <f t="shared" ca="1" si="71"/>
        <v>0</v>
      </c>
      <c r="OH37" s="48">
        <f t="shared" ca="1" si="71"/>
        <v>0</v>
      </c>
      <c r="OI37" s="48">
        <f t="shared" ca="1" si="71"/>
        <v>0</v>
      </c>
      <c r="OJ37" s="48">
        <f t="shared" ca="1" si="71"/>
        <v>0</v>
      </c>
      <c r="OK37" s="48">
        <f t="shared" ca="1" si="71"/>
        <v>0</v>
      </c>
      <c r="OL37" s="48">
        <f t="shared" ca="1" si="71"/>
        <v>0</v>
      </c>
      <c r="OM37" s="48">
        <f t="shared" ca="1" si="71"/>
        <v>0</v>
      </c>
      <c r="ON37" s="48">
        <f t="shared" ca="1" si="71"/>
        <v>0</v>
      </c>
      <c r="OO37" s="48">
        <f t="shared" ca="1" si="71"/>
        <v>0</v>
      </c>
      <c r="OP37" s="48">
        <f t="shared" ca="1" si="71"/>
        <v>0</v>
      </c>
      <c r="OQ37" s="48">
        <f t="shared" ca="1" si="71"/>
        <v>0</v>
      </c>
      <c r="OR37" s="48">
        <f t="shared" ca="1" si="71"/>
        <v>0</v>
      </c>
      <c r="OS37" s="48">
        <f t="shared" ca="1" si="71"/>
        <v>0</v>
      </c>
      <c r="OT37" s="48">
        <f t="shared" ca="1" si="71"/>
        <v>0</v>
      </c>
      <c r="OU37" s="48">
        <f t="shared" ca="1" si="71"/>
        <v>0</v>
      </c>
      <c r="OV37" s="48">
        <f t="shared" ca="1" si="71"/>
        <v>0</v>
      </c>
      <c r="OW37" s="48">
        <f t="shared" ca="1" si="71"/>
        <v>0</v>
      </c>
      <c r="OX37" s="48">
        <f t="shared" ca="1" si="71"/>
        <v>0</v>
      </c>
      <c r="OY37" s="48">
        <f t="shared" ca="1" si="71"/>
        <v>0</v>
      </c>
      <c r="OZ37" s="48">
        <f t="shared" ca="1" si="71"/>
        <v>0</v>
      </c>
      <c r="PA37" s="48">
        <f t="shared" ca="1" si="71"/>
        <v>0</v>
      </c>
      <c r="PB37" s="48">
        <f t="shared" ca="1" si="71"/>
        <v>0</v>
      </c>
      <c r="PC37" s="48">
        <f t="shared" ca="1" si="71"/>
        <v>0</v>
      </c>
      <c r="PD37" s="48">
        <f t="shared" ca="1" si="71"/>
        <v>0</v>
      </c>
      <c r="PE37" s="48">
        <f t="shared" ca="1" si="71"/>
        <v>0</v>
      </c>
      <c r="PF37" s="48">
        <f t="shared" ca="1" si="71"/>
        <v>0</v>
      </c>
      <c r="PG37" s="48">
        <f t="shared" ca="1" si="71"/>
        <v>0</v>
      </c>
      <c r="PH37" s="48">
        <f t="shared" ca="1" si="71"/>
        <v>0</v>
      </c>
      <c r="PI37" s="48">
        <f t="shared" ca="1" si="71"/>
        <v>0</v>
      </c>
      <c r="PJ37" s="48">
        <f t="shared" ca="1" si="71"/>
        <v>0</v>
      </c>
      <c r="PK37" s="48">
        <f t="shared" ca="1" si="71"/>
        <v>0</v>
      </c>
      <c r="PL37" s="48">
        <f t="shared" ca="1" si="71"/>
        <v>0</v>
      </c>
      <c r="PM37" s="48">
        <f t="shared" ca="1" si="71"/>
        <v>0</v>
      </c>
      <c r="PN37" s="48">
        <f t="shared" ca="1" si="71"/>
        <v>0</v>
      </c>
      <c r="PO37" s="48">
        <f t="shared" ref="PO37:RZ37" ca="1" si="72">IF($D37=0,0,(PO27*$D27+PO28*$D28)/$D37)</f>
        <v>0</v>
      </c>
      <c r="PP37" s="48">
        <f t="shared" ca="1" si="72"/>
        <v>0</v>
      </c>
      <c r="PQ37" s="48">
        <f t="shared" ca="1" si="72"/>
        <v>0</v>
      </c>
      <c r="PR37" s="48">
        <f t="shared" ca="1" si="72"/>
        <v>0</v>
      </c>
      <c r="PS37" s="48">
        <f t="shared" ca="1" si="72"/>
        <v>0</v>
      </c>
      <c r="PT37" s="48">
        <f t="shared" ca="1" si="72"/>
        <v>0</v>
      </c>
      <c r="PU37" s="48">
        <f t="shared" ca="1" si="72"/>
        <v>0</v>
      </c>
      <c r="PV37" s="48">
        <f t="shared" ca="1" si="72"/>
        <v>0</v>
      </c>
      <c r="PW37" s="48">
        <f t="shared" ca="1" si="72"/>
        <v>0</v>
      </c>
      <c r="PX37" s="48">
        <f t="shared" ca="1" si="72"/>
        <v>0</v>
      </c>
      <c r="PY37" s="48">
        <f t="shared" ca="1" si="72"/>
        <v>0</v>
      </c>
      <c r="PZ37" s="48">
        <f t="shared" ca="1" si="72"/>
        <v>0</v>
      </c>
      <c r="QA37" s="48">
        <f t="shared" ca="1" si="72"/>
        <v>0</v>
      </c>
      <c r="QB37" s="48">
        <f t="shared" ca="1" si="72"/>
        <v>0</v>
      </c>
      <c r="QC37" s="48">
        <f t="shared" ca="1" si="72"/>
        <v>0</v>
      </c>
      <c r="QD37" s="48">
        <f t="shared" ca="1" si="72"/>
        <v>0</v>
      </c>
      <c r="QE37" s="48">
        <f t="shared" ca="1" si="72"/>
        <v>0</v>
      </c>
      <c r="QF37" s="48">
        <f t="shared" ca="1" si="72"/>
        <v>0</v>
      </c>
      <c r="QG37" s="48">
        <f t="shared" ca="1" si="72"/>
        <v>0</v>
      </c>
      <c r="QH37" s="48">
        <f t="shared" ca="1" si="72"/>
        <v>0</v>
      </c>
      <c r="QI37" s="48">
        <f t="shared" ca="1" si="72"/>
        <v>0</v>
      </c>
      <c r="QJ37" s="48">
        <f t="shared" ca="1" si="72"/>
        <v>0</v>
      </c>
      <c r="QK37" s="48">
        <f t="shared" ca="1" si="72"/>
        <v>0</v>
      </c>
      <c r="QL37" s="48">
        <f t="shared" ca="1" si="72"/>
        <v>0</v>
      </c>
      <c r="QM37" s="48">
        <f t="shared" ca="1" si="72"/>
        <v>0</v>
      </c>
      <c r="QN37" s="48">
        <f t="shared" ca="1" si="72"/>
        <v>0</v>
      </c>
      <c r="QO37" s="48">
        <f t="shared" ca="1" si="72"/>
        <v>0</v>
      </c>
      <c r="QP37" s="48">
        <f t="shared" ca="1" si="72"/>
        <v>0</v>
      </c>
      <c r="QQ37" s="48">
        <f t="shared" ca="1" si="72"/>
        <v>0</v>
      </c>
      <c r="QR37" s="48">
        <f t="shared" ca="1" si="72"/>
        <v>0</v>
      </c>
      <c r="QS37" s="48">
        <f t="shared" ca="1" si="72"/>
        <v>0</v>
      </c>
      <c r="QT37" s="48">
        <f t="shared" ca="1" si="72"/>
        <v>0</v>
      </c>
      <c r="QU37" s="48">
        <f t="shared" ca="1" si="72"/>
        <v>0</v>
      </c>
      <c r="QV37" s="48">
        <f t="shared" ca="1" si="72"/>
        <v>0</v>
      </c>
      <c r="QW37" s="48">
        <f t="shared" ca="1" si="72"/>
        <v>0</v>
      </c>
      <c r="QX37" s="48">
        <f t="shared" ca="1" si="72"/>
        <v>0</v>
      </c>
      <c r="QY37" s="48">
        <f t="shared" ca="1" si="72"/>
        <v>0</v>
      </c>
      <c r="QZ37" s="48">
        <f t="shared" ca="1" si="72"/>
        <v>0</v>
      </c>
      <c r="RA37" s="48">
        <f t="shared" ca="1" si="72"/>
        <v>0</v>
      </c>
      <c r="RB37" s="48">
        <f t="shared" ca="1" si="72"/>
        <v>0</v>
      </c>
      <c r="RC37" s="48">
        <f t="shared" ca="1" si="72"/>
        <v>0</v>
      </c>
      <c r="RD37" s="48">
        <f t="shared" ca="1" si="72"/>
        <v>0</v>
      </c>
      <c r="RE37" s="48">
        <f t="shared" ca="1" si="72"/>
        <v>0</v>
      </c>
      <c r="RF37" s="48">
        <f t="shared" ca="1" si="72"/>
        <v>0</v>
      </c>
      <c r="RG37" s="48">
        <f t="shared" ca="1" si="72"/>
        <v>0</v>
      </c>
      <c r="RH37" s="48">
        <f t="shared" ca="1" si="72"/>
        <v>0</v>
      </c>
      <c r="RI37" s="48">
        <f t="shared" ca="1" si="72"/>
        <v>0</v>
      </c>
      <c r="RJ37" s="48">
        <f t="shared" ca="1" si="72"/>
        <v>0</v>
      </c>
      <c r="RK37" s="48">
        <f t="shared" ca="1" si="72"/>
        <v>0</v>
      </c>
      <c r="RL37" s="48">
        <f t="shared" ca="1" si="72"/>
        <v>0</v>
      </c>
      <c r="RM37" s="48">
        <f t="shared" ca="1" si="72"/>
        <v>0</v>
      </c>
      <c r="RN37" s="48">
        <f t="shared" ca="1" si="72"/>
        <v>0</v>
      </c>
      <c r="RO37" s="48">
        <f t="shared" ca="1" si="72"/>
        <v>0</v>
      </c>
      <c r="RP37" s="48">
        <f t="shared" ca="1" si="72"/>
        <v>0</v>
      </c>
      <c r="RQ37" s="48">
        <f t="shared" ca="1" si="72"/>
        <v>0</v>
      </c>
      <c r="RR37" s="48">
        <f t="shared" ca="1" si="72"/>
        <v>0</v>
      </c>
      <c r="RS37" s="48">
        <f t="shared" ca="1" si="72"/>
        <v>0</v>
      </c>
      <c r="RT37" s="48">
        <f t="shared" ca="1" si="72"/>
        <v>0</v>
      </c>
      <c r="RU37" s="48">
        <f t="shared" ca="1" si="72"/>
        <v>0</v>
      </c>
      <c r="RV37" s="48">
        <f t="shared" ca="1" si="72"/>
        <v>0</v>
      </c>
      <c r="RW37" s="48">
        <f t="shared" ca="1" si="72"/>
        <v>0</v>
      </c>
      <c r="RX37" s="48">
        <f t="shared" ca="1" si="72"/>
        <v>0</v>
      </c>
      <c r="RY37" s="48">
        <f t="shared" ca="1" si="72"/>
        <v>0</v>
      </c>
      <c r="RZ37" s="48">
        <f t="shared" ca="1" si="72"/>
        <v>0</v>
      </c>
      <c r="SA37" s="48">
        <f t="shared" ref="SA37:UL37" ca="1" si="73">IF($D37=0,0,(SA27*$D27+SA28*$D28)/$D37)</f>
        <v>0</v>
      </c>
      <c r="SB37" s="48">
        <f t="shared" ca="1" si="73"/>
        <v>0</v>
      </c>
      <c r="SC37" s="48">
        <f t="shared" ca="1" si="73"/>
        <v>0</v>
      </c>
      <c r="SD37" s="48">
        <f t="shared" ca="1" si="73"/>
        <v>0</v>
      </c>
      <c r="SE37" s="48">
        <f t="shared" ca="1" si="73"/>
        <v>0</v>
      </c>
      <c r="SF37" s="48">
        <f t="shared" ca="1" si="73"/>
        <v>0</v>
      </c>
      <c r="SG37" s="48">
        <f t="shared" ca="1" si="73"/>
        <v>0</v>
      </c>
      <c r="SH37" s="48">
        <f t="shared" ca="1" si="73"/>
        <v>0</v>
      </c>
      <c r="SI37" s="48">
        <f t="shared" ca="1" si="73"/>
        <v>0</v>
      </c>
      <c r="SJ37" s="48">
        <f t="shared" ca="1" si="73"/>
        <v>0</v>
      </c>
      <c r="SK37" s="48">
        <f t="shared" ca="1" si="73"/>
        <v>0</v>
      </c>
      <c r="SL37" s="48">
        <f t="shared" ca="1" si="73"/>
        <v>0</v>
      </c>
      <c r="SM37" s="48">
        <f t="shared" ca="1" si="73"/>
        <v>0</v>
      </c>
      <c r="SN37" s="48">
        <f t="shared" ca="1" si="73"/>
        <v>0</v>
      </c>
      <c r="SO37" s="48">
        <f t="shared" ca="1" si="73"/>
        <v>0</v>
      </c>
      <c r="SP37" s="48">
        <f t="shared" ca="1" si="73"/>
        <v>0</v>
      </c>
      <c r="SQ37" s="48">
        <f t="shared" ca="1" si="73"/>
        <v>0</v>
      </c>
      <c r="SR37" s="48">
        <f t="shared" ca="1" si="73"/>
        <v>0</v>
      </c>
      <c r="SS37" s="48">
        <f t="shared" ca="1" si="73"/>
        <v>0</v>
      </c>
      <c r="ST37" s="48">
        <f t="shared" ca="1" si="73"/>
        <v>0</v>
      </c>
      <c r="SU37" s="48">
        <f t="shared" ca="1" si="73"/>
        <v>0</v>
      </c>
      <c r="SV37" s="48">
        <f t="shared" ca="1" si="73"/>
        <v>0</v>
      </c>
      <c r="SW37" s="48">
        <f t="shared" ca="1" si="73"/>
        <v>0</v>
      </c>
      <c r="SX37" s="48">
        <f t="shared" ca="1" si="73"/>
        <v>0</v>
      </c>
      <c r="SY37" s="48">
        <f t="shared" ca="1" si="73"/>
        <v>0</v>
      </c>
      <c r="SZ37" s="48">
        <f t="shared" ca="1" si="73"/>
        <v>0</v>
      </c>
      <c r="TA37" s="48">
        <f t="shared" ca="1" si="73"/>
        <v>0</v>
      </c>
      <c r="TB37" s="48">
        <f t="shared" ca="1" si="73"/>
        <v>0</v>
      </c>
      <c r="TC37" s="48">
        <f t="shared" ca="1" si="73"/>
        <v>0</v>
      </c>
      <c r="TD37" s="48">
        <f t="shared" ca="1" si="73"/>
        <v>0</v>
      </c>
      <c r="TE37" s="48">
        <f t="shared" ca="1" si="73"/>
        <v>0</v>
      </c>
      <c r="TF37" s="48">
        <f t="shared" ca="1" si="73"/>
        <v>0</v>
      </c>
      <c r="TG37" s="48">
        <f t="shared" ca="1" si="73"/>
        <v>0</v>
      </c>
      <c r="TH37" s="48">
        <f t="shared" ca="1" si="73"/>
        <v>0</v>
      </c>
      <c r="TI37" s="48">
        <f t="shared" ca="1" si="73"/>
        <v>0</v>
      </c>
      <c r="TJ37" s="48">
        <f t="shared" ca="1" si="73"/>
        <v>0</v>
      </c>
      <c r="TK37" s="48">
        <f t="shared" ca="1" si="73"/>
        <v>0</v>
      </c>
      <c r="TL37" s="48">
        <f t="shared" ca="1" si="73"/>
        <v>0</v>
      </c>
      <c r="TM37" s="48">
        <f t="shared" ca="1" si="73"/>
        <v>0</v>
      </c>
      <c r="TN37" s="48">
        <f t="shared" ca="1" si="73"/>
        <v>0</v>
      </c>
      <c r="TO37" s="48">
        <f t="shared" ca="1" si="73"/>
        <v>0</v>
      </c>
      <c r="TP37" s="48">
        <f t="shared" ca="1" si="73"/>
        <v>0</v>
      </c>
      <c r="TQ37" s="48">
        <f t="shared" ca="1" si="73"/>
        <v>0</v>
      </c>
      <c r="TR37" s="48">
        <f t="shared" ca="1" si="73"/>
        <v>0</v>
      </c>
      <c r="TS37" s="48">
        <f t="shared" ca="1" si="73"/>
        <v>0</v>
      </c>
      <c r="TT37" s="48">
        <f t="shared" ca="1" si="73"/>
        <v>0</v>
      </c>
      <c r="TU37" s="48">
        <f t="shared" ca="1" si="73"/>
        <v>0</v>
      </c>
      <c r="TV37" s="48">
        <f t="shared" ca="1" si="73"/>
        <v>0</v>
      </c>
      <c r="TW37" s="48">
        <f t="shared" ca="1" si="73"/>
        <v>0</v>
      </c>
      <c r="TX37" s="48">
        <f t="shared" ca="1" si="73"/>
        <v>0</v>
      </c>
      <c r="TY37" s="48">
        <f t="shared" ca="1" si="73"/>
        <v>0</v>
      </c>
      <c r="TZ37" s="48">
        <f t="shared" ca="1" si="73"/>
        <v>0</v>
      </c>
      <c r="UA37" s="48">
        <f t="shared" ca="1" si="73"/>
        <v>0</v>
      </c>
      <c r="UB37" s="48">
        <f t="shared" ca="1" si="73"/>
        <v>0</v>
      </c>
      <c r="UC37" s="48">
        <f t="shared" ca="1" si="73"/>
        <v>0</v>
      </c>
      <c r="UD37" s="48">
        <f t="shared" ca="1" si="73"/>
        <v>0</v>
      </c>
      <c r="UE37" s="48">
        <f t="shared" ca="1" si="73"/>
        <v>0</v>
      </c>
      <c r="UF37" s="48">
        <f t="shared" ca="1" si="73"/>
        <v>0</v>
      </c>
      <c r="UG37" s="48">
        <f t="shared" ca="1" si="73"/>
        <v>0</v>
      </c>
      <c r="UH37" s="48">
        <f t="shared" ca="1" si="73"/>
        <v>0</v>
      </c>
      <c r="UI37" s="48">
        <f t="shared" ca="1" si="73"/>
        <v>0</v>
      </c>
      <c r="UJ37" s="48">
        <f t="shared" ca="1" si="73"/>
        <v>0</v>
      </c>
      <c r="UK37" s="48">
        <f t="shared" ca="1" si="73"/>
        <v>0</v>
      </c>
      <c r="UL37" s="48">
        <f t="shared" ca="1" si="73"/>
        <v>0</v>
      </c>
      <c r="UM37" s="48">
        <f t="shared" ref="UM37:WX37" ca="1" si="74">IF($D37=0,0,(UM27*$D27+UM28*$D28)/$D37)</f>
        <v>0</v>
      </c>
      <c r="UN37" s="48">
        <f t="shared" ca="1" si="74"/>
        <v>0</v>
      </c>
      <c r="UO37" s="48">
        <f t="shared" ca="1" si="74"/>
        <v>0</v>
      </c>
      <c r="UP37" s="48">
        <f t="shared" ca="1" si="74"/>
        <v>0</v>
      </c>
      <c r="UQ37" s="48">
        <f t="shared" ca="1" si="74"/>
        <v>0</v>
      </c>
      <c r="UR37" s="48">
        <f t="shared" ca="1" si="74"/>
        <v>0</v>
      </c>
      <c r="US37" s="48">
        <f t="shared" ca="1" si="74"/>
        <v>0</v>
      </c>
      <c r="UT37" s="48">
        <f t="shared" ca="1" si="74"/>
        <v>0</v>
      </c>
      <c r="UU37" s="48">
        <f t="shared" ca="1" si="74"/>
        <v>0</v>
      </c>
      <c r="UV37" s="48">
        <f t="shared" ca="1" si="74"/>
        <v>0</v>
      </c>
      <c r="UW37" s="48">
        <f t="shared" ca="1" si="74"/>
        <v>0</v>
      </c>
      <c r="UX37" s="48">
        <f t="shared" ca="1" si="74"/>
        <v>0</v>
      </c>
      <c r="UY37" s="48">
        <f t="shared" ca="1" si="74"/>
        <v>0</v>
      </c>
      <c r="UZ37" s="48">
        <f t="shared" ca="1" si="74"/>
        <v>0</v>
      </c>
      <c r="VA37" s="48">
        <f t="shared" ca="1" si="74"/>
        <v>0</v>
      </c>
      <c r="VB37" s="48">
        <f t="shared" ca="1" si="74"/>
        <v>0</v>
      </c>
      <c r="VC37" s="48">
        <f t="shared" ca="1" si="74"/>
        <v>0</v>
      </c>
      <c r="VD37" s="48">
        <f t="shared" ca="1" si="74"/>
        <v>0</v>
      </c>
      <c r="VE37" s="48">
        <f t="shared" ca="1" si="74"/>
        <v>0</v>
      </c>
      <c r="VF37" s="48">
        <f t="shared" ca="1" si="74"/>
        <v>0</v>
      </c>
      <c r="VG37" s="48">
        <f t="shared" ca="1" si="74"/>
        <v>0</v>
      </c>
      <c r="VH37" s="48">
        <f t="shared" ca="1" si="74"/>
        <v>0</v>
      </c>
      <c r="VI37" s="48">
        <f t="shared" ca="1" si="74"/>
        <v>0</v>
      </c>
      <c r="VJ37" s="48">
        <f t="shared" ca="1" si="74"/>
        <v>0</v>
      </c>
      <c r="VK37" s="48">
        <f t="shared" ca="1" si="74"/>
        <v>0</v>
      </c>
      <c r="VL37" s="48">
        <f t="shared" ca="1" si="74"/>
        <v>0</v>
      </c>
      <c r="VM37" s="48">
        <f t="shared" ca="1" si="74"/>
        <v>0</v>
      </c>
      <c r="VN37" s="48">
        <f t="shared" ca="1" si="74"/>
        <v>0</v>
      </c>
      <c r="VO37" s="48">
        <f t="shared" ca="1" si="74"/>
        <v>0</v>
      </c>
      <c r="VP37" s="48">
        <f t="shared" ca="1" si="74"/>
        <v>0</v>
      </c>
      <c r="VQ37" s="48">
        <f t="shared" ca="1" si="74"/>
        <v>0</v>
      </c>
      <c r="VR37" s="48">
        <f t="shared" ca="1" si="74"/>
        <v>0</v>
      </c>
      <c r="VS37" s="48">
        <f t="shared" ca="1" si="74"/>
        <v>0</v>
      </c>
      <c r="VT37" s="48">
        <f t="shared" ca="1" si="74"/>
        <v>0</v>
      </c>
      <c r="VU37" s="48">
        <f t="shared" ca="1" si="74"/>
        <v>0</v>
      </c>
      <c r="VV37" s="48">
        <f t="shared" ca="1" si="74"/>
        <v>0</v>
      </c>
      <c r="VW37" s="48">
        <f t="shared" ca="1" si="74"/>
        <v>0</v>
      </c>
      <c r="VX37" s="48">
        <f t="shared" ca="1" si="74"/>
        <v>0</v>
      </c>
      <c r="VY37" s="48">
        <f t="shared" ca="1" si="74"/>
        <v>0</v>
      </c>
      <c r="VZ37" s="48">
        <f t="shared" ca="1" si="74"/>
        <v>0</v>
      </c>
      <c r="WA37" s="48">
        <f t="shared" ca="1" si="74"/>
        <v>0</v>
      </c>
      <c r="WB37" s="48">
        <f t="shared" ca="1" si="74"/>
        <v>0</v>
      </c>
      <c r="WC37" s="48">
        <f t="shared" ca="1" si="74"/>
        <v>0</v>
      </c>
      <c r="WD37" s="48">
        <f t="shared" ca="1" si="74"/>
        <v>0</v>
      </c>
      <c r="WE37" s="48">
        <f t="shared" ca="1" si="74"/>
        <v>0</v>
      </c>
      <c r="WF37" s="48">
        <f t="shared" ca="1" si="74"/>
        <v>0</v>
      </c>
      <c r="WG37" s="48">
        <f t="shared" ca="1" si="74"/>
        <v>0</v>
      </c>
      <c r="WH37" s="48">
        <f t="shared" ca="1" si="74"/>
        <v>0</v>
      </c>
      <c r="WI37" s="48">
        <f t="shared" ca="1" si="74"/>
        <v>0</v>
      </c>
      <c r="WJ37" s="48">
        <f t="shared" ca="1" si="74"/>
        <v>0</v>
      </c>
      <c r="WK37" s="48">
        <f t="shared" ca="1" si="74"/>
        <v>0</v>
      </c>
      <c r="WL37" s="48">
        <f t="shared" ca="1" si="74"/>
        <v>0</v>
      </c>
      <c r="WM37" s="48">
        <f t="shared" ca="1" si="74"/>
        <v>0</v>
      </c>
      <c r="WN37" s="48">
        <f t="shared" ca="1" si="74"/>
        <v>0</v>
      </c>
      <c r="WO37" s="48">
        <f t="shared" ca="1" si="74"/>
        <v>0</v>
      </c>
      <c r="WP37" s="48">
        <f t="shared" ca="1" si="74"/>
        <v>0</v>
      </c>
      <c r="WQ37" s="48">
        <f t="shared" ca="1" si="74"/>
        <v>0</v>
      </c>
      <c r="WR37" s="48">
        <f t="shared" ca="1" si="74"/>
        <v>0</v>
      </c>
      <c r="WS37" s="48">
        <f t="shared" ca="1" si="74"/>
        <v>0</v>
      </c>
      <c r="WT37" s="48">
        <f t="shared" ca="1" si="74"/>
        <v>0</v>
      </c>
      <c r="WU37" s="48">
        <f t="shared" ca="1" si="74"/>
        <v>0</v>
      </c>
      <c r="WV37" s="48">
        <f t="shared" ca="1" si="74"/>
        <v>0</v>
      </c>
      <c r="WW37" s="48">
        <f t="shared" ca="1" si="74"/>
        <v>0</v>
      </c>
      <c r="WX37" s="48">
        <f t="shared" ca="1" si="74"/>
        <v>0</v>
      </c>
      <c r="WY37" s="48">
        <f t="shared" ref="WY37:YE37" ca="1" si="75">IF($D37=0,0,(WY27*$D27+WY28*$D28)/$D37)</f>
        <v>0</v>
      </c>
      <c r="WZ37" s="48">
        <f t="shared" ca="1" si="75"/>
        <v>0</v>
      </c>
      <c r="XA37" s="48">
        <f t="shared" ca="1" si="75"/>
        <v>0</v>
      </c>
      <c r="XB37" s="48">
        <f t="shared" ca="1" si="75"/>
        <v>0</v>
      </c>
      <c r="XC37" s="48">
        <f t="shared" ca="1" si="75"/>
        <v>0</v>
      </c>
      <c r="XD37" s="48">
        <f t="shared" ca="1" si="75"/>
        <v>0</v>
      </c>
      <c r="XE37" s="48">
        <f t="shared" ca="1" si="75"/>
        <v>0</v>
      </c>
      <c r="XF37" s="48">
        <f t="shared" ca="1" si="75"/>
        <v>0</v>
      </c>
      <c r="XG37" s="48">
        <f t="shared" ca="1" si="75"/>
        <v>0</v>
      </c>
      <c r="XH37" s="48">
        <f t="shared" ca="1" si="75"/>
        <v>0</v>
      </c>
      <c r="XI37" s="48">
        <f t="shared" ca="1" si="75"/>
        <v>0</v>
      </c>
      <c r="XJ37" s="48">
        <f t="shared" ca="1" si="75"/>
        <v>0</v>
      </c>
      <c r="XK37" s="48">
        <f t="shared" ca="1" si="75"/>
        <v>0</v>
      </c>
      <c r="XL37" s="48">
        <f t="shared" ca="1" si="75"/>
        <v>0</v>
      </c>
      <c r="XM37" s="48">
        <f t="shared" ca="1" si="75"/>
        <v>0</v>
      </c>
      <c r="XN37" s="48">
        <f t="shared" ca="1" si="75"/>
        <v>0</v>
      </c>
      <c r="XO37" s="48">
        <f t="shared" ca="1" si="75"/>
        <v>0</v>
      </c>
      <c r="XP37" s="48">
        <f t="shared" ca="1" si="75"/>
        <v>0</v>
      </c>
      <c r="XQ37" s="48">
        <f t="shared" ca="1" si="75"/>
        <v>0</v>
      </c>
      <c r="XR37" s="48">
        <f t="shared" ca="1" si="75"/>
        <v>0</v>
      </c>
      <c r="XS37" s="48">
        <f t="shared" ca="1" si="75"/>
        <v>0</v>
      </c>
      <c r="XT37" s="48">
        <f t="shared" ca="1" si="75"/>
        <v>0</v>
      </c>
      <c r="XU37" s="48">
        <f t="shared" ca="1" si="75"/>
        <v>0</v>
      </c>
      <c r="XV37" s="48">
        <f t="shared" ca="1" si="75"/>
        <v>0</v>
      </c>
      <c r="XW37" s="48">
        <f t="shared" ca="1" si="75"/>
        <v>0</v>
      </c>
      <c r="XX37" s="48">
        <f t="shared" ca="1" si="75"/>
        <v>0</v>
      </c>
      <c r="XY37" s="48">
        <f t="shared" ca="1" si="75"/>
        <v>0</v>
      </c>
      <c r="XZ37" s="48">
        <f t="shared" ca="1" si="75"/>
        <v>0</v>
      </c>
      <c r="YA37" s="48">
        <f t="shared" ca="1" si="75"/>
        <v>0</v>
      </c>
      <c r="YB37" s="48">
        <f t="shared" ca="1" si="75"/>
        <v>0</v>
      </c>
      <c r="YC37" s="48">
        <f t="shared" ca="1" si="75"/>
        <v>0</v>
      </c>
      <c r="YD37" s="48">
        <f t="shared" ca="1" si="75"/>
        <v>0</v>
      </c>
      <c r="YE37" s="48">
        <f t="shared" ca="1" si="75"/>
        <v>0</v>
      </c>
      <c r="YF37" s="56"/>
      <c r="YG37" s="57"/>
    </row>
    <row r="38" spans="1:657" s="3" customFormat="1" ht="15" customHeight="1" x14ac:dyDescent="0.25">
      <c r="A38" s="50"/>
      <c r="B38" s="51" t="s">
        <v>752</v>
      </c>
      <c r="C38" s="51"/>
      <c r="D38" s="52">
        <f ca="1">SUM(D29:D35)</f>
        <v>0</v>
      </c>
      <c r="E38" s="51"/>
      <c r="F38" s="51"/>
      <c r="G38" s="51"/>
      <c r="H38" s="51"/>
      <c r="I38" s="48">
        <f ca="1">IF($D38=0,0,(I29*$D29+I30*$D30+I31*$D31+I32*$D32+I33*$D33+I34*$D34+I35*$D35)/$D38)</f>
        <v>0</v>
      </c>
      <c r="J38" s="53"/>
      <c r="K38" s="48">
        <f ca="1">IF($D38=0,0,(K29*$D29+K30*$D30+K31*$D31+K32*$D32+K33*$D33+K34*$D34+K35*$D35)/$D38)</f>
        <v>0</v>
      </c>
      <c r="L38" s="48"/>
      <c r="M38" s="48">
        <f ca="1">IF($D38=0,0,(M29*$D29+M30*$D30+M31*$D31+M32*$D32+M33*$D33+M34*$D34+M35*$D35)/$D38)</f>
        <v>0</v>
      </c>
      <c r="N38" s="48"/>
      <c r="O38" s="48">
        <f ca="1">IF($D38=0,0,(O29*$D29+O30*$D30+O31*$D31+O32*$D32+O33*$D33+O34*$D34+O35*$D35)/$D38)</f>
        <v>0</v>
      </c>
      <c r="P38" s="48"/>
      <c r="Q38" s="48">
        <f t="shared" ref="Q38:AQ38" ca="1" si="76">IF($D38=0,0,(Q29*$D29+Q30*$D30+Q31*$D31+Q32*$D32+Q33*$D33+Q34*$D34+Q35*$D35)/$D38)</f>
        <v>0</v>
      </c>
      <c r="R38" s="48">
        <f t="shared" ca="1" si="76"/>
        <v>0</v>
      </c>
      <c r="S38" s="48">
        <f t="shared" ca="1" si="76"/>
        <v>0</v>
      </c>
      <c r="T38" s="48">
        <f t="shared" ca="1" si="76"/>
        <v>0</v>
      </c>
      <c r="U38" s="48">
        <f t="shared" ca="1" si="76"/>
        <v>0</v>
      </c>
      <c r="V38" s="48">
        <f t="shared" ca="1" si="76"/>
        <v>0</v>
      </c>
      <c r="W38" s="48">
        <f t="shared" ca="1" si="76"/>
        <v>0</v>
      </c>
      <c r="X38" s="48">
        <f t="shared" ca="1" si="76"/>
        <v>0</v>
      </c>
      <c r="Y38" s="48">
        <f t="shared" ca="1" si="76"/>
        <v>0</v>
      </c>
      <c r="Z38" s="48">
        <f t="shared" ca="1" si="76"/>
        <v>0</v>
      </c>
      <c r="AA38" s="48">
        <f t="shared" ca="1" si="76"/>
        <v>0</v>
      </c>
      <c r="AB38" s="48">
        <f t="shared" ca="1" si="76"/>
        <v>0</v>
      </c>
      <c r="AC38" s="48">
        <f t="shared" ca="1" si="76"/>
        <v>0</v>
      </c>
      <c r="AD38" s="48">
        <f t="shared" ca="1" si="76"/>
        <v>0</v>
      </c>
      <c r="AE38" s="48">
        <f t="shared" ca="1" si="76"/>
        <v>0</v>
      </c>
      <c r="AF38" s="48">
        <f t="shared" ca="1" si="76"/>
        <v>0</v>
      </c>
      <c r="AG38" s="48">
        <f t="shared" ca="1" si="76"/>
        <v>0</v>
      </c>
      <c r="AH38" s="48">
        <f t="shared" ca="1" si="76"/>
        <v>0</v>
      </c>
      <c r="AI38" s="48">
        <f t="shared" ca="1" si="76"/>
        <v>0</v>
      </c>
      <c r="AJ38" s="48">
        <f t="shared" ca="1" si="76"/>
        <v>0</v>
      </c>
      <c r="AK38" s="48">
        <f t="shared" ca="1" si="76"/>
        <v>0</v>
      </c>
      <c r="AL38" s="48">
        <f t="shared" ca="1" si="76"/>
        <v>0</v>
      </c>
      <c r="AM38" s="48">
        <f t="shared" ca="1" si="76"/>
        <v>0</v>
      </c>
      <c r="AN38" s="48">
        <f t="shared" ca="1" si="76"/>
        <v>0</v>
      </c>
      <c r="AO38" s="48">
        <f t="shared" ca="1" si="76"/>
        <v>0</v>
      </c>
      <c r="AP38" s="48">
        <f t="shared" ca="1" si="76"/>
        <v>0</v>
      </c>
      <c r="AQ38" s="48">
        <f t="shared" ca="1" si="76"/>
        <v>0</v>
      </c>
      <c r="AR38" s="54"/>
      <c r="AS38" s="54"/>
      <c r="AT38" s="55"/>
      <c r="AU38" s="55"/>
      <c r="AV38" s="55"/>
      <c r="AW38" s="55"/>
      <c r="AX38" s="48">
        <f t="shared" ref="AX38:BC38" ca="1" si="77">IF($D38=0,0,(AX29*$D29+AX30*$D30+AX31*$D31+AX32*$D32+AX33*$D33+AX34*$D34+AX35*$D35)/$D38)</f>
        <v>0</v>
      </c>
      <c r="AY38" s="48">
        <f t="shared" ca="1" si="77"/>
        <v>0</v>
      </c>
      <c r="AZ38" s="48">
        <f t="shared" ca="1" si="77"/>
        <v>0</v>
      </c>
      <c r="BA38" s="48">
        <f t="shared" ca="1" si="77"/>
        <v>0</v>
      </c>
      <c r="BB38" s="48">
        <f t="shared" ca="1" si="77"/>
        <v>0</v>
      </c>
      <c r="BC38" s="48">
        <f t="shared" ca="1" si="77"/>
        <v>0</v>
      </c>
      <c r="BD38" s="55"/>
      <c r="BE38" s="55"/>
      <c r="BF38" s="48">
        <f t="shared" ref="BF38:BK38" ca="1" si="78">IF($D38=0,0,(BF29*$D29+BF30*$D30+BF31*$D31+BF32*$D32+BF33*$D33+BF34*$D34+BF35*$D35)/$D38)</f>
        <v>0</v>
      </c>
      <c r="BG38" s="48">
        <f t="shared" ca="1" si="78"/>
        <v>0</v>
      </c>
      <c r="BH38" s="48">
        <f t="shared" ca="1" si="78"/>
        <v>0</v>
      </c>
      <c r="BI38" s="48">
        <f t="shared" ca="1" si="78"/>
        <v>0</v>
      </c>
      <c r="BJ38" s="48">
        <f t="shared" ca="1" si="78"/>
        <v>0</v>
      </c>
      <c r="BK38" s="48">
        <f t="shared" ca="1" si="78"/>
        <v>0</v>
      </c>
      <c r="BL38" s="55"/>
      <c r="BM38" s="48">
        <f ca="1">IF($D38=0,0,(BM29*$D29+BM30*$D30+BM31*$D31+BM32*$D32+BM33*$D33+BM34*$D34+BM35*$D35)/$D38)</f>
        <v>0</v>
      </c>
      <c r="BN38" s="55"/>
      <c r="BO38" s="48"/>
      <c r="BP38" s="48"/>
      <c r="BQ38" s="48">
        <f ca="1">IF($D38=0,0,(BQ29*$D29+BQ30*$D30+BQ31*$D31+BQ32*$D32+BQ33*$D33+BQ34*$D34+BQ35*$D35)/$D38)</f>
        <v>0</v>
      </c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>
        <f t="shared" ref="CK38:DC38" ca="1" si="79">IF($D38=0,0,(CK29*$D29+CK30*$D30+CK31*$D31+CK32*$D32+CK33*$D33+CK34*$D34+CK35*$D35)/$D38)</f>
        <v>0</v>
      </c>
      <c r="CL38" s="48">
        <f t="shared" ca="1" si="79"/>
        <v>0</v>
      </c>
      <c r="CM38" s="48">
        <f t="shared" ca="1" si="79"/>
        <v>0</v>
      </c>
      <c r="CN38" s="48">
        <f t="shared" ca="1" si="79"/>
        <v>0</v>
      </c>
      <c r="CO38" s="48">
        <f t="shared" ca="1" si="79"/>
        <v>0</v>
      </c>
      <c r="CP38" s="48">
        <f t="shared" ca="1" si="79"/>
        <v>0</v>
      </c>
      <c r="CQ38" s="48">
        <f t="shared" ca="1" si="79"/>
        <v>0</v>
      </c>
      <c r="CR38" s="48">
        <f t="shared" ca="1" si="79"/>
        <v>0</v>
      </c>
      <c r="CS38" s="48">
        <f t="shared" ca="1" si="79"/>
        <v>0</v>
      </c>
      <c r="CT38" s="48">
        <f t="shared" ca="1" si="79"/>
        <v>0</v>
      </c>
      <c r="CU38" s="48">
        <f t="shared" ca="1" si="79"/>
        <v>0</v>
      </c>
      <c r="CV38" s="48">
        <f t="shared" ca="1" si="79"/>
        <v>0</v>
      </c>
      <c r="CW38" s="48">
        <f t="shared" ca="1" si="79"/>
        <v>0</v>
      </c>
      <c r="CX38" s="48">
        <f t="shared" ca="1" si="79"/>
        <v>0</v>
      </c>
      <c r="CY38" s="48">
        <f t="shared" ca="1" si="79"/>
        <v>0</v>
      </c>
      <c r="CZ38" s="48">
        <f t="shared" ca="1" si="79"/>
        <v>0</v>
      </c>
      <c r="DA38" s="48">
        <f t="shared" ca="1" si="79"/>
        <v>0</v>
      </c>
      <c r="DB38" s="48">
        <f t="shared" ca="1" si="79"/>
        <v>0</v>
      </c>
      <c r="DC38" s="48">
        <f t="shared" ca="1" si="79"/>
        <v>0</v>
      </c>
      <c r="DD38" s="48"/>
      <c r="DE38" s="48">
        <f ca="1">IF($D38=0,0,(DE29*$D29+DE30*$D30+DE31*$D31+DE32*$D32+DE33*$D33+DE34*$D34+DE35*$D35)/$D38)</f>
        <v>0</v>
      </c>
      <c r="DF38" s="48"/>
      <c r="DG38" s="48">
        <f t="shared" ref="DG38:FR38" ca="1" si="80">IF($D38=0,0,(DG29*$D29+DG30*$D30+DG31*$D31+DG32*$D32+DG33*$D33+DG34*$D34+DG35*$D35)/$D38)</f>
        <v>0</v>
      </c>
      <c r="DH38" s="48">
        <f t="shared" ca="1" si="80"/>
        <v>0</v>
      </c>
      <c r="DI38" s="48">
        <f t="shared" ca="1" si="80"/>
        <v>0</v>
      </c>
      <c r="DJ38" s="48">
        <f t="shared" ca="1" si="80"/>
        <v>0</v>
      </c>
      <c r="DK38" s="48">
        <f t="shared" ca="1" si="80"/>
        <v>0</v>
      </c>
      <c r="DL38" s="48">
        <f t="shared" ca="1" si="80"/>
        <v>0</v>
      </c>
      <c r="DM38" s="48">
        <f t="shared" ca="1" si="80"/>
        <v>0</v>
      </c>
      <c r="DN38" s="48">
        <f t="shared" ca="1" si="80"/>
        <v>0</v>
      </c>
      <c r="DO38" s="48">
        <f t="shared" ca="1" si="80"/>
        <v>0</v>
      </c>
      <c r="DP38" s="48">
        <f t="shared" ca="1" si="80"/>
        <v>0</v>
      </c>
      <c r="DQ38" s="48">
        <f t="shared" ca="1" si="80"/>
        <v>0</v>
      </c>
      <c r="DR38" s="48">
        <f t="shared" ca="1" si="80"/>
        <v>0</v>
      </c>
      <c r="DS38" s="48">
        <f t="shared" ca="1" si="80"/>
        <v>0</v>
      </c>
      <c r="DT38" s="48">
        <f t="shared" ca="1" si="80"/>
        <v>0</v>
      </c>
      <c r="DU38" s="48">
        <f t="shared" ca="1" si="80"/>
        <v>0</v>
      </c>
      <c r="DV38" s="48">
        <f t="shared" ca="1" si="80"/>
        <v>0</v>
      </c>
      <c r="DW38" s="48">
        <f t="shared" ca="1" si="80"/>
        <v>0</v>
      </c>
      <c r="DX38" s="48">
        <f t="shared" ca="1" si="80"/>
        <v>0</v>
      </c>
      <c r="DY38" s="48">
        <f t="shared" ca="1" si="80"/>
        <v>0</v>
      </c>
      <c r="DZ38" s="48">
        <f t="shared" ca="1" si="80"/>
        <v>0</v>
      </c>
      <c r="EA38" s="48">
        <f t="shared" ca="1" si="80"/>
        <v>0</v>
      </c>
      <c r="EB38" s="48">
        <f t="shared" ca="1" si="80"/>
        <v>0</v>
      </c>
      <c r="EC38" s="48">
        <f t="shared" ca="1" si="80"/>
        <v>0</v>
      </c>
      <c r="ED38" s="48">
        <f t="shared" ca="1" si="80"/>
        <v>0</v>
      </c>
      <c r="EE38" s="48">
        <f t="shared" ca="1" si="80"/>
        <v>0</v>
      </c>
      <c r="EF38" s="48">
        <f t="shared" ca="1" si="80"/>
        <v>0</v>
      </c>
      <c r="EG38" s="48">
        <f t="shared" ca="1" si="80"/>
        <v>0</v>
      </c>
      <c r="EH38" s="48">
        <f t="shared" ca="1" si="80"/>
        <v>0</v>
      </c>
      <c r="EI38" s="48">
        <f t="shared" ca="1" si="80"/>
        <v>0</v>
      </c>
      <c r="EJ38" s="48">
        <f t="shared" ca="1" si="80"/>
        <v>0</v>
      </c>
      <c r="EK38" s="48">
        <f t="shared" ca="1" si="80"/>
        <v>0</v>
      </c>
      <c r="EL38" s="48">
        <f t="shared" ca="1" si="80"/>
        <v>0</v>
      </c>
      <c r="EM38" s="48">
        <f t="shared" ca="1" si="80"/>
        <v>0</v>
      </c>
      <c r="EN38" s="48">
        <f t="shared" ca="1" si="80"/>
        <v>0</v>
      </c>
      <c r="EO38" s="48">
        <f t="shared" ca="1" si="80"/>
        <v>0</v>
      </c>
      <c r="EP38" s="48">
        <f t="shared" ca="1" si="80"/>
        <v>0</v>
      </c>
      <c r="EQ38" s="48">
        <f t="shared" ca="1" si="80"/>
        <v>0</v>
      </c>
      <c r="ER38" s="48">
        <f t="shared" ca="1" si="80"/>
        <v>0</v>
      </c>
      <c r="ES38" s="48">
        <f t="shared" ca="1" si="80"/>
        <v>0</v>
      </c>
      <c r="ET38" s="48">
        <f t="shared" ca="1" si="80"/>
        <v>0</v>
      </c>
      <c r="EU38" s="48">
        <f t="shared" ca="1" si="80"/>
        <v>0</v>
      </c>
      <c r="EV38" s="48">
        <f t="shared" ca="1" si="80"/>
        <v>0</v>
      </c>
      <c r="EW38" s="48">
        <f t="shared" ca="1" si="80"/>
        <v>0</v>
      </c>
      <c r="EX38" s="48">
        <f t="shared" ca="1" si="80"/>
        <v>0</v>
      </c>
      <c r="EY38" s="48">
        <f t="shared" ca="1" si="80"/>
        <v>0</v>
      </c>
      <c r="EZ38" s="48">
        <f t="shared" ca="1" si="80"/>
        <v>0</v>
      </c>
      <c r="FA38" s="48">
        <f t="shared" ca="1" si="80"/>
        <v>0</v>
      </c>
      <c r="FB38" s="48">
        <f t="shared" ca="1" si="80"/>
        <v>0</v>
      </c>
      <c r="FC38" s="48">
        <f t="shared" ca="1" si="80"/>
        <v>0</v>
      </c>
      <c r="FD38" s="48">
        <f t="shared" ca="1" si="80"/>
        <v>0</v>
      </c>
      <c r="FE38" s="48">
        <f t="shared" ca="1" si="80"/>
        <v>0</v>
      </c>
      <c r="FF38" s="48">
        <f t="shared" ca="1" si="80"/>
        <v>0</v>
      </c>
      <c r="FG38" s="48">
        <f t="shared" ca="1" si="80"/>
        <v>0</v>
      </c>
      <c r="FH38" s="48">
        <f t="shared" ca="1" si="80"/>
        <v>0</v>
      </c>
      <c r="FI38" s="48">
        <f t="shared" ca="1" si="80"/>
        <v>0</v>
      </c>
      <c r="FJ38" s="48">
        <f t="shared" ca="1" si="80"/>
        <v>0</v>
      </c>
      <c r="FK38" s="48">
        <f t="shared" ca="1" si="80"/>
        <v>0</v>
      </c>
      <c r="FL38" s="48">
        <f t="shared" ca="1" si="80"/>
        <v>0</v>
      </c>
      <c r="FM38" s="48">
        <f t="shared" ca="1" si="80"/>
        <v>0</v>
      </c>
      <c r="FN38" s="48">
        <f t="shared" ca="1" si="80"/>
        <v>0</v>
      </c>
      <c r="FO38" s="48">
        <f t="shared" ca="1" si="80"/>
        <v>0</v>
      </c>
      <c r="FP38" s="48">
        <f t="shared" ca="1" si="80"/>
        <v>0</v>
      </c>
      <c r="FQ38" s="48">
        <f t="shared" ca="1" si="80"/>
        <v>0</v>
      </c>
      <c r="FR38" s="48">
        <f t="shared" ca="1" si="80"/>
        <v>0</v>
      </c>
      <c r="FS38" s="48">
        <f t="shared" ref="FS38:ID38" ca="1" si="81">IF($D38=0,0,(FS29*$D29+FS30*$D30+FS31*$D31+FS32*$D32+FS33*$D33+FS34*$D34+FS35*$D35)/$D38)</f>
        <v>0</v>
      </c>
      <c r="FT38" s="48">
        <f t="shared" ca="1" si="81"/>
        <v>0</v>
      </c>
      <c r="FU38" s="48">
        <f t="shared" ca="1" si="81"/>
        <v>0</v>
      </c>
      <c r="FV38" s="48">
        <f t="shared" ca="1" si="81"/>
        <v>0</v>
      </c>
      <c r="FW38" s="48">
        <f t="shared" ca="1" si="81"/>
        <v>0</v>
      </c>
      <c r="FX38" s="48">
        <f t="shared" ca="1" si="81"/>
        <v>0</v>
      </c>
      <c r="FY38" s="48">
        <f t="shared" ca="1" si="81"/>
        <v>0</v>
      </c>
      <c r="FZ38" s="48">
        <f t="shared" ca="1" si="81"/>
        <v>0</v>
      </c>
      <c r="GA38" s="48">
        <f t="shared" ca="1" si="81"/>
        <v>0</v>
      </c>
      <c r="GB38" s="48">
        <f t="shared" ca="1" si="81"/>
        <v>0</v>
      </c>
      <c r="GC38" s="48">
        <f t="shared" ca="1" si="81"/>
        <v>0</v>
      </c>
      <c r="GD38" s="48">
        <f t="shared" ca="1" si="81"/>
        <v>0</v>
      </c>
      <c r="GE38" s="48">
        <f t="shared" ca="1" si="81"/>
        <v>0</v>
      </c>
      <c r="GF38" s="48">
        <f t="shared" ca="1" si="81"/>
        <v>0</v>
      </c>
      <c r="GG38" s="48">
        <f t="shared" ca="1" si="81"/>
        <v>0</v>
      </c>
      <c r="GH38" s="48">
        <f t="shared" ca="1" si="81"/>
        <v>0</v>
      </c>
      <c r="GI38" s="48">
        <f t="shared" ca="1" si="81"/>
        <v>0</v>
      </c>
      <c r="GJ38" s="48">
        <f t="shared" ca="1" si="81"/>
        <v>0</v>
      </c>
      <c r="GK38" s="48">
        <f t="shared" ca="1" si="81"/>
        <v>0</v>
      </c>
      <c r="GL38" s="48">
        <f t="shared" ca="1" si="81"/>
        <v>0</v>
      </c>
      <c r="GM38" s="48">
        <f t="shared" ca="1" si="81"/>
        <v>0</v>
      </c>
      <c r="GN38" s="48">
        <f t="shared" ca="1" si="81"/>
        <v>0</v>
      </c>
      <c r="GO38" s="48">
        <f t="shared" ca="1" si="81"/>
        <v>0</v>
      </c>
      <c r="GP38" s="48">
        <f t="shared" ca="1" si="81"/>
        <v>0</v>
      </c>
      <c r="GQ38" s="48">
        <f t="shared" ca="1" si="81"/>
        <v>0</v>
      </c>
      <c r="GR38" s="48">
        <f t="shared" ca="1" si="81"/>
        <v>0</v>
      </c>
      <c r="GS38" s="48">
        <f t="shared" ca="1" si="81"/>
        <v>0</v>
      </c>
      <c r="GT38" s="48">
        <f t="shared" ca="1" si="81"/>
        <v>0</v>
      </c>
      <c r="GU38" s="48">
        <f t="shared" ca="1" si="81"/>
        <v>0</v>
      </c>
      <c r="GV38" s="48">
        <f t="shared" ca="1" si="81"/>
        <v>0</v>
      </c>
      <c r="GW38" s="48">
        <f t="shared" ca="1" si="81"/>
        <v>0</v>
      </c>
      <c r="GX38" s="48">
        <f t="shared" ca="1" si="81"/>
        <v>0</v>
      </c>
      <c r="GY38" s="48">
        <f t="shared" ca="1" si="81"/>
        <v>0</v>
      </c>
      <c r="GZ38" s="48">
        <f t="shared" ca="1" si="81"/>
        <v>0</v>
      </c>
      <c r="HA38" s="48">
        <f t="shared" ca="1" si="81"/>
        <v>0</v>
      </c>
      <c r="HB38" s="48">
        <f t="shared" ca="1" si="81"/>
        <v>0</v>
      </c>
      <c r="HC38" s="48">
        <f t="shared" ca="1" si="81"/>
        <v>0</v>
      </c>
      <c r="HD38" s="48">
        <f t="shared" ca="1" si="81"/>
        <v>0</v>
      </c>
      <c r="HE38" s="48">
        <f t="shared" ca="1" si="81"/>
        <v>0</v>
      </c>
      <c r="HF38" s="48">
        <f t="shared" ca="1" si="81"/>
        <v>0</v>
      </c>
      <c r="HG38" s="48">
        <f t="shared" ca="1" si="81"/>
        <v>0</v>
      </c>
      <c r="HH38" s="48">
        <f t="shared" ca="1" si="81"/>
        <v>0</v>
      </c>
      <c r="HI38" s="48">
        <f t="shared" ca="1" si="81"/>
        <v>0</v>
      </c>
      <c r="HJ38" s="48">
        <f t="shared" ca="1" si="81"/>
        <v>0</v>
      </c>
      <c r="HK38" s="48">
        <f t="shared" ca="1" si="81"/>
        <v>0</v>
      </c>
      <c r="HL38" s="48">
        <f t="shared" ca="1" si="81"/>
        <v>0</v>
      </c>
      <c r="HM38" s="48">
        <f t="shared" ca="1" si="81"/>
        <v>0</v>
      </c>
      <c r="HN38" s="48">
        <f t="shared" ca="1" si="81"/>
        <v>0</v>
      </c>
      <c r="HO38" s="48">
        <f t="shared" ca="1" si="81"/>
        <v>0</v>
      </c>
      <c r="HP38" s="48">
        <f t="shared" ca="1" si="81"/>
        <v>0</v>
      </c>
      <c r="HQ38" s="48">
        <f t="shared" ca="1" si="81"/>
        <v>0</v>
      </c>
      <c r="HR38" s="48">
        <f t="shared" ca="1" si="81"/>
        <v>0</v>
      </c>
      <c r="HS38" s="48">
        <f t="shared" ca="1" si="81"/>
        <v>0</v>
      </c>
      <c r="HT38" s="48">
        <f t="shared" ca="1" si="81"/>
        <v>0</v>
      </c>
      <c r="HU38" s="48">
        <f t="shared" ca="1" si="81"/>
        <v>0</v>
      </c>
      <c r="HV38" s="48">
        <f t="shared" ca="1" si="81"/>
        <v>0</v>
      </c>
      <c r="HW38" s="48">
        <f t="shared" ca="1" si="81"/>
        <v>0</v>
      </c>
      <c r="HX38" s="48">
        <f t="shared" ca="1" si="81"/>
        <v>0</v>
      </c>
      <c r="HY38" s="48">
        <f t="shared" ca="1" si="81"/>
        <v>0</v>
      </c>
      <c r="HZ38" s="48">
        <f t="shared" ca="1" si="81"/>
        <v>0</v>
      </c>
      <c r="IA38" s="48">
        <f t="shared" ca="1" si="81"/>
        <v>0</v>
      </c>
      <c r="IB38" s="48">
        <f t="shared" ca="1" si="81"/>
        <v>0</v>
      </c>
      <c r="IC38" s="48">
        <f t="shared" ca="1" si="81"/>
        <v>0</v>
      </c>
      <c r="ID38" s="48">
        <f t="shared" ca="1" si="81"/>
        <v>0</v>
      </c>
      <c r="IE38" s="48">
        <f t="shared" ref="IE38:KP38" ca="1" si="82">IF($D38=0,0,(IE29*$D29+IE30*$D30+IE31*$D31+IE32*$D32+IE33*$D33+IE34*$D34+IE35*$D35)/$D38)</f>
        <v>0</v>
      </c>
      <c r="IF38" s="48">
        <f t="shared" ca="1" si="82"/>
        <v>0</v>
      </c>
      <c r="IG38" s="48">
        <f t="shared" ca="1" si="82"/>
        <v>0</v>
      </c>
      <c r="IH38" s="48">
        <f t="shared" ca="1" si="82"/>
        <v>0</v>
      </c>
      <c r="II38" s="48">
        <f t="shared" ca="1" si="82"/>
        <v>0</v>
      </c>
      <c r="IJ38" s="48">
        <f t="shared" ca="1" si="82"/>
        <v>0</v>
      </c>
      <c r="IK38" s="48">
        <f t="shared" ca="1" si="82"/>
        <v>0</v>
      </c>
      <c r="IL38" s="48">
        <f t="shared" ca="1" si="82"/>
        <v>0</v>
      </c>
      <c r="IM38" s="48">
        <f t="shared" ca="1" si="82"/>
        <v>0</v>
      </c>
      <c r="IN38" s="48">
        <f t="shared" ca="1" si="82"/>
        <v>0</v>
      </c>
      <c r="IO38" s="48">
        <f t="shared" ca="1" si="82"/>
        <v>0</v>
      </c>
      <c r="IP38" s="48">
        <f t="shared" ca="1" si="82"/>
        <v>0</v>
      </c>
      <c r="IQ38" s="48">
        <f t="shared" ca="1" si="82"/>
        <v>0</v>
      </c>
      <c r="IR38" s="48">
        <f t="shared" ca="1" si="82"/>
        <v>0</v>
      </c>
      <c r="IS38" s="48">
        <f t="shared" ca="1" si="82"/>
        <v>0</v>
      </c>
      <c r="IT38" s="48">
        <f t="shared" ca="1" si="82"/>
        <v>0</v>
      </c>
      <c r="IU38" s="48">
        <f t="shared" ca="1" si="82"/>
        <v>0</v>
      </c>
      <c r="IV38" s="48">
        <f t="shared" ca="1" si="82"/>
        <v>0</v>
      </c>
      <c r="IW38" s="48">
        <f t="shared" ca="1" si="82"/>
        <v>0</v>
      </c>
      <c r="IX38" s="48">
        <f t="shared" ca="1" si="82"/>
        <v>0</v>
      </c>
      <c r="IY38" s="48">
        <f t="shared" ca="1" si="82"/>
        <v>0</v>
      </c>
      <c r="IZ38" s="48">
        <f t="shared" ca="1" si="82"/>
        <v>0</v>
      </c>
      <c r="JA38" s="48">
        <f t="shared" ca="1" si="82"/>
        <v>0</v>
      </c>
      <c r="JB38" s="48">
        <f t="shared" ca="1" si="82"/>
        <v>0</v>
      </c>
      <c r="JC38" s="48">
        <f t="shared" ca="1" si="82"/>
        <v>0</v>
      </c>
      <c r="JD38" s="48">
        <f t="shared" ca="1" si="82"/>
        <v>0</v>
      </c>
      <c r="JE38" s="48">
        <f t="shared" ca="1" si="82"/>
        <v>0</v>
      </c>
      <c r="JF38" s="48">
        <f t="shared" ca="1" si="82"/>
        <v>0</v>
      </c>
      <c r="JG38" s="48">
        <f t="shared" ca="1" si="82"/>
        <v>0</v>
      </c>
      <c r="JH38" s="48">
        <f t="shared" ca="1" si="82"/>
        <v>0</v>
      </c>
      <c r="JI38" s="48">
        <f t="shared" ca="1" si="82"/>
        <v>0</v>
      </c>
      <c r="JJ38" s="48">
        <f t="shared" ca="1" si="82"/>
        <v>0</v>
      </c>
      <c r="JK38" s="48">
        <f t="shared" ca="1" si="82"/>
        <v>0</v>
      </c>
      <c r="JL38" s="48">
        <f t="shared" ca="1" si="82"/>
        <v>0</v>
      </c>
      <c r="JM38" s="48">
        <f t="shared" ca="1" si="82"/>
        <v>0</v>
      </c>
      <c r="JN38" s="48">
        <f t="shared" ca="1" si="82"/>
        <v>0</v>
      </c>
      <c r="JO38" s="48">
        <f t="shared" ca="1" si="82"/>
        <v>0</v>
      </c>
      <c r="JP38" s="48">
        <f t="shared" ca="1" si="82"/>
        <v>0</v>
      </c>
      <c r="JQ38" s="48">
        <f t="shared" ca="1" si="82"/>
        <v>0</v>
      </c>
      <c r="JR38" s="48">
        <f t="shared" ca="1" si="82"/>
        <v>0</v>
      </c>
      <c r="JS38" s="48">
        <f t="shared" ca="1" si="82"/>
        <v>0</v>
      </c>
      <c r="JT38" s="48">
        <f t="shared" ca="1" si="82"/>
        <v>0</v>
      </c>
      <c r="JU38" s="48">
        <f t="shared" ca="1" si="82"/>
        <v>0</v>
      </c>
      <c r="JV38" s="48">
        <f t="shared" ca="1" si="82"/>
        <v>0</v>
      </c>
      <c r="JW38" s="48">
        <f t="shared" ca="1" si="82"/>
        <v>0</v>
      </c>
      <c r="JX38" s="48">
        <f t="shared" ca="1" si="82"/>
        <v>0</v>
      </c>
      <c r="JY38" s="48">
        <f t="shared" ca="1" si="82"/>
        <v>0</v>
      </c>
      <c r="JZ38" s="48">
        <f t="shared" ca="1" si="82"/>
        <v>0</v>
      </c>
      <c r="KA38" s="48">
        <f t="shared" ca="1" si="82"/>
        <v>0</v>
      </c>
      <c r="KB38" s="48">
        <f t="shared" ca="1" si="82"/>
        <v>0</v>
      </c>
      <c r="KC38" s="48">
        <f t="shared" ca="1" si="82"/>
        <v>0</v>
      </c>
      <c r="KD38" s="48">
        <f t="shared" ca="1" si="82"/>
        <v>0</v>
      </c>
      <c r="KE38" s="48">
        <f t="shared" ca="1" si="82"/>
        <v>0</v>
      </c>
      <c r="KF38" s="48">
        <f t="shared" ca="1" si="82"/>
        <v>0</v>
      </c>
      <c r="KG38" s="48">
        <f t="shared" ca="1" si="82"/>
        <v>0</v>
      </c>
      <c r="KH38" s="48">
        <f t="shared" ca="1" si="82"/>
        <v>0</v>
      </c>
      <c r="KI38" s="48">
        <f t="shared" ca="1" si="82"/>
        <v>0</v>
      </c>
      <c r="KJ38" s="48">
        <f t="shared" ca="1" si="82"/>
        <v>0</v>
      </c>
      <c r="KK38" s="48">
        <f t="shared" ca="1" si="82"/>
        <v>0</v>
      </c>
      <c r="KL38" s="48">
        <f t="shared" ca="1" si="82"/>
        <v>0</v>
      </c>
      <c r="KM38" s="48">
        <f t="shared" ca="1" si="82"/>
        <v>0</v>
      </c>
      <c r="KN38" s="48">
        <f t="shared" ca="1" si="82"/>
        <v>0</v>
      </c>
      <c r="KO38" s="48">
        <f t="shared" ca="1" si="82"/>
        <v>0</v>
      </c>
      <c r="KP38" s="48">
        <f t="shared" ca="1" si="82"/>
        <v>0</v>
      </c>
      <c r="KQ38" s="48">
        <f t="shared" ref="KQ38:NB38" ca="1" si="83">IF($D38=0,0,(KQ29*$D29+KQ30*$D30+KQ31*$D31+KQ32*$D32+KQ33*$D33+KQ34*$D34+KQ35*$D35)/$D38)</f>
        <v>0</v>
      </c>
      <c r="KR38" s="48">
        <f t="shared" ca="1" si="83"/>
        <v>0</v>
      </c>
      <c r="KS38" s="48">
        <f t="shared" ca="1" si="83"/>
        <v>0</v>
      </c>
      <c r="KT38" s="48">
        <f t="shared" ca="1" si="83"/>
        <v>0</v>
      </c>
      <c r="KU38" s="48">
        <f t="shared" ca="1" si="83"/>
        <v>0</v>
      </c>
      <c r="KV38" s="48">
        <f t="shared" ca="1" si="83"/>
        <v>0</v>
      </c>
      <c r="KW38" s="48">
        <f t="shared" ca="1" si="83"/>
        <v>0</v>
      </c>
      <c r="KX38" s="48">
        <f t="shared" ca="1" si="83"/>
        <v>0</v>
      </c>
      <c r="KY38" s="48">
        <f t="shared" ca="1" si="83"/>
        <v>0</v>
      </c>
      <c r="KZ38" s="48">
        <f t="shared" ca="1" si="83"/>
        <v>0</v>
      </c>
      <c r="LA38" s="48">
        <f t="shared" ca="1" si="83"/>
        <v>0</v>
      </c>
      <c r="LB38" s="48">
        <f t="shared" ca="1" si="83"/>
        <v>0</v>
      </c>
      <c r="LC38" s="48">
        <f t="shared" ca="1" si="83"/>
        <v>0</v>
      </c>
      <c r="LD38" s="48">
        <f t="shared" ca="1" si="83"/>
        <v>0</v>
      </c>
      <c r="LE38" s="48">
        <f t="shared" ca="1" si="83"/>
        <v>0</v>
      </c>
      <c r="LF38" s="48">
        <f t="shared" ca="1" si="83"/>
        <v>0</v>
      </c>
      <c r="LG38" s="48">
        <f t="shared" ca="1" si="83"/>
        <v>0</v>
      </c>
      <c r="LH38" s="48">
        <f t="shared" ca="1" si="83"/>
        <v>0</v>
      </c>
      <c r="LI38" s="48">
        <f t="shared" ca="1" si="83"/>
        <v>0</v>
      </c>
      <c r="LJ38" s="48">
        <f t="shared" ca="1" si="83"/>
        <v>0</v>
      </c>
      <c r="LK38" s="48">
        <f t="shared" ca="1" si="83"/>
        <v>0</v>
      </c>
      <c r="LL38" s="48">
        <f t="shared" ca="1" si="83"/>
        <v>0</v>
      </c>
      <c r="LM38" s="48">
        <f t="shared" ca="1" si="83"/>
        <v>0</v>
      </c>
      <c r="LN38" s="48">
        <f t="shared" ca="1" si="83"/>
        <v>0</v>
      </c>
      <c r="LO38" s="48">
        <f t="shared" ca="1" si="83"/>
        <v>0</v>
      </c>
      <c r="LP38" s="48">
        <f t="shared" ca="1" si="83"/>
        <v>0</v>
      </c>
      <c r="LQ38" s="48">
        <f t="shared" ca="1" si="83"/>
        <v>0</v>
      </c>
      <c r="LR38" s="48">
        <f t="shared" ca="1" si="83"/>
        <v>0</v>
      </c>
      <c r="LS38" s="48">
        <f t="shared" ca="1" si="83"/>
        <v>0</v>
      </c>
      <c r="LT38" s="48">
        <f t="shared" ca="1" si="83"/>
        <v>0</v>
      </c>
      <c r="LU38" s="48">
        <f t="shared" ca="1" si="83"/>
        <v>0</v>
      </c>
      <c r="LV38" s="48">
        <f t="shared" ca="1" si="83"/>
        <v>0</v>
      </c>
      <c r="LW38" s="48">
        <f t="shared" ca="1" si="83"/>
        <v>0</v>
      </c>
      <c r="LX38" s="48">
        <f t="shared" ca="1" si="83"/>
        <v>0</v>
      </c>
      <c r="LY38" s="48">
        <f t="shared" ca="1" si="83"/>
        <v>0</v>
      </c>
      <c r="LZ38" s="48">
        <f t="shared" ca="1" si="83"/>
        <v>0</v>
      </c>
      <c r="MA38" s="48">
        <f t="shared" ca="1" si="83"/>
        <v>0</v>
      </c>
      <c r="MB38" s="48">
        <f t="shared" ca="1" si="83"/>
        <v>0</v>
      </c>
      <c r="MC38" s="48">
        <f t="shared" ca="1" si="83"/>
        <v>0</v>
      </c>
      <c r="MD38" s="48">
        <f t="shared" ca="1" si="83"/>
        <v>0</v>
      </c>
      <c r="ME38" s="48">
        <f t="shared" ca="1" si="83"/>
        <v>0</v>
      </c>
      <c r="MF38" s="48">
        <f t="shared" ca="1" si="83"/>
        <v>0</v>
      </c>
      <c r="MG38" s="48">
        <f t="shared" ca="1" si="83"/>
        <v>0</v>
      </c>
      <c r="MH38" s="48">
        <f t="shared" ca="1" si="83"/>
        <v>0</v>
      </c>
      <c r="MI38" s="48">
        <f t="shared" ca="1" si="83"/>
        <v>0</v>
      </c>
      <c r="MJ38" s="48">
        <f t="shared" ca="1" si="83"/>
        <v>0</v>
      </c>
      <c r="MK38" s="48">
        <f t="shared" ca="1" si="83"/>
        <v>0</v>
      </c>
      <c r="ML38" s="48">
        <f t="shared" ca="1" si="83"/>
        <v>0</v>
      </c>
      <c r="MM38" s="48">
        <f t="shared" ca="1" si="83"/>
        <v>0</v>
      </c>
      <c r="MN38" s="48">
        <f t="shared" ca="1" si="83"/>
        <v>0</v>
      </c>
      <c r="MO38" s="48">
        <f t="shared" ca="1" si="83"/>
        <v>0</v>
      </c>
      <c r="MP38" s="48">
        <f t="shared" ca="1" si="83"/>
        <v>0</v>
      </c>
      <c r="MQ38" s="48">
        <f t="shared" ca="1" si="83"/>
        <v>0</v>
      </c>
      <c r="MR38" s="48">
        <f t="shared" ca="1" si="83"/>
        <v>0</v>
      </c>
      <c r="MS38" s="48">
        <f t="shared" ca="1" si="83"/>
        <v>0</v>
      </c>
      <c r="MT38" s="48">
        <f t="shared" ca="1" si="83"/>
        <v>0</v>
      </c>
      <c r="MU38" s="48">
        <f t="shared" ca="1" si="83"/>
        <v>0</v>
      </c>
      <c r="MV38" s="48">
        <f t="shared" ca="1" si="83"/>
        <v>0</v>
      </c>
      <c r="MW38" s="48">
        <f t="shared" ca="1" si="83"/>
        <v>0</v>
      </c>
      <c r="MX38" s="48">
        <f t="shared" ca="1" si="83"/>
        <v>0</v>
      </c>
      <c r="MY38" s="48">
        <f t="shared" ca="1" si="83"/>
        <v>0</v>
      </c>
      <c r="MZ38" s="48">
        <f t="shared" ca="1" si="83"/>
        <v>0</v>
      </c>
      <c r="NA38" s="48">
        <f t="shared" ca="1" si="83"/>
        <v>0</v>
      </c>
      <c r="NB38" s="48">
        <f t="shared" ca="1" si="83"/>
        <v>0</v>
      </c>
      <c r="NC38" s="48">
        <f t="shared" ref="NC38:PN38" ca="1" si="84">IF($D38=0,0,(NC29*$D29+NC30*$D30+NC31*$D31+NC32*$D32+NC33*$D33+NC34*$D34+NC35*$D35)/$D38)</f>
        <v>0</v>
      </c>
      <c r="ND38" s="48">
        <f t="shared" ca="1" si="84"/>
        <v>0</v>
      </c>
      <c r="NE38" s="48">
        <f t="shared" ca="1" si="84"/>
        <v>0</v>
      </c>
      <c r="NF38" s="48">
        <f t="shared" ca="1" si="84"/>
        <v>0</v>
      </c>
      <c r="NG38" s="48">
        <f t="shared" ca="1" si="84"/>
        <v>0</v>
      </c>
      <c r="NH38" s="48">
        <f t="shared" ca="1" si="84"/>
        <v>0</v>
      </c>
      <c r="NI38" s="48">
        <f t="shared" ca="1" si="84"/>
        <v>0</v>
      </c>
      <c r="NJ38" s="48">
        <f t="shared" ca="1" si="84"/>
        <v>0</v>
      </c>
      <c r="NK38" s="48">
        <f t="shared" ca="1" si="84"/>
        <v>0</v>
      </c>
      <c r="NL38" s="48">
        <f t="shared" ca="1" si="84"/>
        <v>0</v>
      </c>
      <c r="NM38" s="48">
        <f t="shared" ca="1" si="84"/>
        <v>0</v>
      </c>
      <c r="NN38" s="48">
        <f t="shared" ca="1" si="84"/>
        <v>0</v>
      </c>
      <c r="NO38" s="48">
        <f t="shared" ca="1" si="84"/>
        <v>0</v>
      </c>
      <c r="NP38" s="48">
        <f t="shared" ca="1" si="84"/>
        <v>0</v>
      </c>
      <c r="NQ38" s="48">
        <f t="shared" ca="1" si="84"/>
        <v>0</v>
      </c>
      <c r="NR38" s="48">
        <f t="shared" ca="1" si="84"/>
        <v>0</v>
      </c>
      <c r="NS38" s="48">
        <f t="shared" ca="1" si="84"/>
        <v>0</v>
      </c>
      <c r="NT38" s="48">
        <f t="shared" ca="1" si="84"/>
        <v>0</v>
      </c>
      <c r="NU38" s="48">
        <f t="shared" ca="1" si="84"/>
        <v>0</v>
      </c>
      <c r="NV38" s="48">
        <f t="shared" ca="1" si="84"/>
        <v>0</v>
      </c>
      <c r="NW38" s="48">
        <f t="shared" ca="1" si="84"/>
        <v>0</v>
      </c>
      <c r="NX38" s="48">
        <f t="shared" ca="1" si="84"/>
        <v>0</v>
      </c>
      <c r="NY38" s="48">
        <f t="shared" ca="1" si="84"/>
        <v>0</v>
      </c>
      <c r="NZ38" s="48">
        <f t="shared" ca="1" si="84"/>
        <v>0</v>
      </c>
      <c r="OA38" s="48">
        <f t="shared" ca="1" si="84"/>
        <v>0</v>
      </c>
      <c r="OB38" s="48">
        <f t="shared" ca="1" si="84"/>
        <v>0</v>
      </c>
      <c r="OC38" s="48">
        <f t="shared" ca="1" si="84"/>
        <v>0</v>
      </c>
      <c r="OD38" s="48">
        <f t="shared" ca="1" si="84"/>
        <v>0</v>
      </c>
      <c r="OE38" s="48">
        <f t="shared" ca="1" si="84"/>
        <v>0</v>
      </c>
      <c r="OF38" s="48">
        <f t="shared" ca="1" si="84"/>
        <v>0</v>
      </c>
      <c r="OG38" s="48">
        <f t="shared" ca="1" si="84"/>
        <v>0</v>
      </c>
      <c r="OH38" s="48">
        <f t="shared" ca="1" si="84"/>
        <v>0</v>
      </c>
      <c r="OI38" s="48">
        <f t="shared" ca="1" si="84"/>
        <v>0</v>
      </c>
      <c r="OJ38" s="48">
        <f t="shared" ca="1" si="84"/>
        <v>0</v>
      </c>
      <c r="OK38" s="48">
        <f t="shared" ca="1" si="84"/>
        <v>0</v>
      </c>
      <c r="OL38" s="48">
        <f t="shared" ca="1" si="84"/>
        <v>0</v>
      </c>
      <c r="OM38" s="48">
        <f t="shared" ca="1" si="84"/>
        <v>0</v>
      </c>
      <c r="ON38" s="48">
        <f t="shared" ca="1" si="84"/>
        <v>0</v>
      </c>
      <c r="OO38" s="48">
        <f t="shared" ca="1" si="84"/>
        <v>0</v>
      </c>
      <c r="OP38" s="48">
        <f t="shared" ca="1" si="84"/>
        <v>0</v>
      </c>
      <c r="OQ38" s="48">
        <f t="shared" ca="1" si="84"/>
        <v>0</v>
      </c>
      <c r="OR38" s="48">
        <f t="shared" ca="1" si="84"/>
        <v>0</v>
      </c>
      <c r="OS38" s="48">
        <f t="shared" ca="1" si="84"/>
        <v>0</v>
      </c>
      <c r="OT38" s="48">
        <f t="shared" ca="1" si="84"/>
        <v>0</v>
      </c>
      <c r="OU38" s="48">
        <f t="shared" ca="1" si="84"/>
        <v>0</v>
      </c>
      <c r="OV38" s="48">
        <f t="shared" ca="1" si="84"/>
        <v>0</v>
      </c>
      <c r="OW38" s="48">
        <f t="shared" ca="1" si="84"/>
        <v>0</v>
      </c>
      <c r="OX38" s="48">
        <f t="shared" ca="1" si="84"/>
        <v>0</v>
      </c>
      <c r="OY38" s="48">
        <f t="shared" ca="1" si="84"/>
        <v>0</v>
      </c>
      <c r="OZ38" s="48">
        <f t="shared" ca="1" si="84"/>
        <v>0</v>
      </c>
      <c r="PA38" s="48">
        <f t="shared" ca="1" si="84"/>
        <v>0</v>
      </c>
      <c r="PB38" s="48">
        <f t="shared" ca="1" si="84"/>
        <v>0</v>
      </c>
      <c r="PC38" s="48">
        <f t="shared" ca="1" si="84"/>
        <v>0</v>
      </c>
      <c r="PD38" s="48">
        <f t="shared" ca="1" si="84"/>
        <v>0</v>
      </c>
      <c r="PE38" s="48">
        <f t="shared" ca="1" si="84"/>
        <v>0</v>
      </c>
      <c r="PF38" s="48">
        <f t="shared" ca="1" si="84"/>
        <v>0</v>
      </c>
      <c r="PG38" s="48">
        <f t="shared" ca="1" si="84"/>
        <v>0</v>
      </c>
      <c r="PH38" s="48">
        <f t="shared" ca="1" si="84"/>
        <v>0</v>
      </c>
      <c r="PI38" s="48">
        <f t="shared" ca="1" si="84"/>
        <v>0</v>
      </c>
      <c r="PJ38" s="48">
        <f t="shared" ca="1" si="84"/>
        <v>0</v>
      </c>
      <c r="PK38" s="48">
        <f t="shared" ca="1" si="84"/>
        <v>0</v>
      </c>
      <c r="PL38" s="48">
        <f t="shared" ca="1" si="84"/>
        <v>0</v>
      </c>
      <c r="PM38" s="48">
        <f t="shared" ca="1" si="84"/>
        <v>0</v>
      </c>
      <c r="PN38" s="48">
        <f t="shared" ca="1" si="84"/>
        <v>0</v>
      </c>
      <c r="PO38" s="48">
        <f t="shared" ref="PO38:RZ38" ca="1" si="85">IF($D38=0,0,(PO29*$D29+PO30*$D30+PO31*$D31+PO32*$D32+PO33*$D33+PO34*$D34+PO35*$D35)/$D38)</f>
        <v>0</v>
      </c>
      <c r="PP38" s="48">
        <f t="shared" ca="1" si="85"/>
        <v>0</v>
      </c>
      <c r="PQ38" s="48">
        <f t="shared" ca="1" si="85"/>
        <v>0</v>
      </c>
      <c r="PR38" s="48">
        <f t="shared" ca="1" si="85"/>
        <v>0</v>
      </c>
      <c r="PS38" s="48">
        <f t="shared" ca="1" si="85"/>
        <v>0</v>
      </c>
      <c r="PT38" s="48">
        <f t="shared" ca="1" si="85"/>
        <v>0</v>
      </c>
      <c r="PU38" s="48">
        <f t="shared" ca="1" si="85"/>
        <v>0</v>
      </c>
      <c r="PV38" s="48">
        <f t="shared" ca="1" si="85"/>
        <v>0</v>
      </c>
      <c r="PW38" s="48">
        <f t="shared" ca="1" si="85"/>
        <v>0</v>
      </c>
      <c r="PX38" s="48">
        <f t="shared" ca="1" si="85"/>
        <v>0</v>
      </c>
      <c r="PY38" s="48">
        <f t="shared" ca="1" si="85"/>
        <v>0</v>
      </c>
      <c r="PZ38" s="48">
        <f t="shared" ca="1" si="85"/>
        <v>0</v>
      </c>
      <c r="QA38" s="48">
        <f t="shared" ca="1" si="85"/>
        <v>0</v>
      </c>
      <c r="QB38" s="48">
        <f t="shared" ca="1" si="85"/>
        <v>0</v>
      </c>
      <c r="QC38" s="48">
        <f t="shared" ca="1" si="85"/>
        <v>0</v>
      </c>
      <c r="QD38" s="48">
        <f t="shared" ca="1" si="85"/>
        <v>0</v>
      </c>
      <c r="QE38" s="48">
        <f t="shared" ca="1" si="85"/>
        <v>0</v>
      </c>
      <c r="QF38" s="48">
        <f t="shared" ca="1" si="85"/>
        <v>0</v>
      </c>
      <c r="QG38" s="48">
        <f t="shared" ca="1" si="85"/>
        <v>0</v>
      </c>
      <c r="QH38" s="48">
        <f t="shared" ca="1" si="85"/>
        <v>0</v>
      </c>
      <c r="QI38" s="48">
        <f t="shared" ca="1" si="85"/>
        <v>0</v>
      </c>
      <c r="QJ38" s="48">
        <f t="shared" ca="1" si="85"/>
        <v>0</v>
      </c>
      <c r="QK38" s="48">
        <f t="shared" ca="1" si="85"/>
        <v>0</v>
      </c>
      <c r="QL38" s="48">
        <f t="shared" ca="1" si="85"/>
        <v>0</v>
      </c>
      <c r="QM38" s="48">
        <f t="shared" ca="1" si="85"/>
        <v>0</v>
      </c>
      <c r="QN38" s="48">
        <f t="shared" ca="1" si="85"/>
        <v>0</v>
      </c>
      <c r="QO38" s="48">
        <f t="shared" ca="1" si="85"/>
        <v>0</v>
      </c>
      <c r="QP38" s="48">
        <f t="shared" ca="1" si="85"/>
        <v>0</v>
      </c>
      <c r="QQ38" s="48">
        <f t="shared" ca="1" si="85"/>
        <v>0</v>
      </c>
      <c r="QR38" s="48">
        <f t="shared" ca="1" si="85"/>
        <v>0</v>
      </c>
      <c r="QS38" s="48">
        <f t="shared" ca="1" si="85"/>
        <v>0</v>
      </c>
      <c r="QT38" s="48">
        <f t="shared" ca="1" si="85"/>
        <v>0</v>
      </c>
      <c r="QU38" s="48">
        <f t="shared" ca="1" si="85"/>
        <v>0</v>
      </c>
      <c r="QV38" s="48">
        <f t="shared" ca="1" si="85"/>
        <v>0</v>
      </c>
      <c r="QW38" s="48">
        <f t="shared" ca="1" si="85"/>
        <v>0</v>
      </c>
      <c r="QX38" s="48">
        <f t="shared" ca="1" si="85"/>
        <v>0</v>
      </c>
      <c r="QY38" s="48">
        <f t="shared" ca="1" si="85"/>
        <v>0</v>
      </c>
      <c r="QZ38" s="48">
        <f t="shared" ca="1" si="85"/>
        <v>0</v>
      </c>
      <c r="RA38" s="48">
        <f t="shared" ca="1" si="85"/>
        <v>0</v>
      </c>
      <c r="RB38" s="48">
        <f t="shared" ca="1" si="85"/>
        <v>0</v>
      </c>
      <c r="RC38" s="48">
        <f t="shared" ca="1" si="85"/>
        <v>0</v>
      </c>
      <c r="RD38" s="48">
        <f t="shared" ca="1" si="85"/>
        <v>0</v>
      </c>
      <c r="RE38" s="48">
        <f t="shared" ca="1" si="85"/>
        <v>0</v>
      </c>
      <c r="RF38" s="48">
        <f t="shared" ca="1" si="85"/>
        <v>0</v>
      </c>
      <c r="RG38" s="48">
        <f t="shared" ca="1" si="85"/>
        <v>0</v>
      </c>
      <c r="RH38" s="48">
        <f t="shared" ca="1" si="85"/>
        <v>0</v>
      </c>
      <c r="RI38" s="48">
        <f t="shared" ca="1" si="85"/>
        <v>0</v>
      </c>
      <c r="RJ38" s="48">
        <f t="shared" ca="1" si="85"/>
        <v>0</v>
      </c>
      <c r="RK38" s="48">
        <f t="shared" ca="1" si="85"/>
        <v>0</v>
      </c>
      <c r="RL38" s="48">
        <f t="shared" ca="1" si="85"/>
        <v>0</v>
      </c>
      <c r="RM38" s="48">
        <f t="shared" ca="1" si="85"/>
        <v>0</v>
      </c>
      <c r="RN38" s="48">
        <f t="shared" ca="1" si="85"/>
        <v>0</v>
      </c>
      <c r="RO38" s="48">
        <f t="shared" ca="1" si="85"/>
        <v>0</v>
      </c>
      <c r="RP38" s="48">
        <f t="shared" ca="1" si="85"/>
        <v>0</v>
      </c>
      <c r="RQ38" s="48">
        <f t="shared" ca="1" si="85"/>
        <v>0</v>
      </c>
      <c r="RR38" s="48">
        <f t="shared" ca="1" si="85"/>
        <v>0</v>
      </c>
      <c r="RS38" s="48">
        <f t="shared" ca="1" si="85"/>
        <v>0</v>
      </c>
      <c r="RT38" s="48">
        <f t="shared" ca="1" si="85"/>
        <v>0</v>
      </c>
      <c r="RU38" s="48">
        <f t="shared" ca="1" si="85"/>
        <v>0</v>
      </c>
      <c r="RV38" s="48">
        <f t="shared" ca="1" si="85"/>
        <v>0</v>
      </c>
      <c r="RW38" s="48">
        <f t="shared" ca="1" si="85"/>
        <v>0</v>
      </c>
      <c r="RX38" s="48">
        <f t="shared" ca="1" si="85"/>
        <v>0</v>
      </c>
      <c r="RY38" s="48">
        <f t="shared" ca="1" si="85"/>
        <v>0</v>
      </c>
      <c r="RZ38" s="48">
        <f t="shared" ca="1" si="85"/>
        <v>0</v>
      </c>
      <c r="SA38" s="48">
        <f t="shared" ref="SA38:UL38" ca="1" si="86">IF($D38=0,0,(SA29*$D29+SA30*$D30+SA31*$D31+SA32*$D32+SA33*$D33+SA34*$D34+SA35*$D35)/$D38)</f>
        <v>0</v>
      </c>
      <c r="SB38" s="48">
        <f t="shared" ca="1" si="86"/>
        <v>0</v>
      </c>
      <c r="SC38" s="48">
        <f t="shared" ca="1" si="86"/>
        <v>0</v>
      </c>
      <c r="SD38" s="48">
        <f t="shared" ca="1" si="86"/>
        <v>0</v>
      </c>
      <c r="SE38" s="48">
        <f t="shared" ca="1" si="86"/>
        <v>0</v>
      </c>
      <c r="SF38" s="48">
        <f t="shared" ca="1" si="86"/>
        <v>0</v>
      </c>
      <c r="SG38" s="48">
        <f t="shared" ca="1" si="86"/>
        <v>0</v>
      </c>
      <c r="SH38" s="48">
        <f t="shared" ca="1" si="86"/>
        <v>0</v>
      </c>
      <c r="SI38" s="48">
        <f t="shared" ca="1" si="86"/>
        <v>0</v>
      </c>
      <c r="SJ38" s="48">
        <f t="shared" ca="1" si="86"/>
        <v>0</v>
      </c>
      <c r="SK38" s="48">
        <f t="shared" ca="1" si="86"/>
        <v>0</v>
      </c>
      <c r="SL38" s="48">
        <f t="shared" ca="1" si="86"/>
        <v>0</v>
      </c>
      <c r="SM38" s="48">
        <f t="shared" ca="1" si="86"/>
        <v>0</v>
      </c>
      <c r="SN38" s="48">
        <f t="shared" ca="1" si="86"/>
        <v>0</v>
      </c>
      <c r="SO38" s="48">
        <f t="shared" ca="1" si="86"/>
        <v>0</v>
      </c>
      <c r="SP38" s="48">
        <f t="shared" ca="1" si="86"/>
        <v>0</v>
      </c>
      <c r="SQ38" s="48">
        <f t="shared" ca="1" si="86"/>
        <v>0</v>
      </c>
      <c r="SR38" s="48">
        <f t="shared" ca="1" si="86"/>
        <v>0</v>
      </c>
      <c r="SS38" s="48">
        <f t="shared" ca="1" si="86"/>
        <v>0</v>
      </c>
      <c r="ST38" s="48">
        <f t="shared" ca="1" si="86"/>
        <v>0</v>
      </c>
      <c r="SU38" s="48">
        <f t="shared" ca="1" si="86"/>
        <v>0</v>
      </c>
      <c r="SV38" s="48">
        <f t="shared" ca="1" si="86"/>
        <v>0</v>
      </c>
      <c r="SW38" s="48">
        <f t="shared" ca="1" si="86"/>
        <v>0</v>
      </c>
      <c r="SX38" s="48">
        <f t="shared" ca="1" si="86"/>
        <v>0</v>
      </c>
      <c r="SY38" s="48">
        <f t="shared" ca="1" si="86"/>
        <v>0</v>
      </c>
      <c r="SZ38" s="48">
        <f t="shared" ca="1" si="86"/>
        <v>0</v>
      </c>
      <c r="TA38" s="48">
        <f t="shared" ca="1" si="86"/>
        <v>0</v>
      </c>
      <c r="TB38" s="48">
        <f t="shared" ca="1" si="86"/>
        <v>0</v>
      </c>
      <c r="TC38" s="48">
        <f t="shared" ca="1" si="86"/>
        <v>0</v>
      </c>
      <c r="TD38" s="48">
        <f t="shared" ca="1" si="86"/>
        <v>0</v>
      </c>
      <c r="TE38" s="48">
        <f t="shared" ca="1" si="86"/>
        <v>0</v>
      </c>
      <c r="TF38" s="48">
        <f t="shared" ca="1" si="86"/>
        <v>0</v>
      </c>
      <c r="TG38" s="48">
        <f t="shared" ca="1" si="86"/>
        <v>0</v>
      </c>
      <c r="TH38" s="48">
        <f t="shared" ca="1" si="86"/>
        <v>0</v>
      </c>
      <c r="TI38" s="48">
        <f t="shared" ca="1" si="86"/>
        <v>0</v>
      </c>
      <c r="TJ38" s="48">
        <f t="shared" ca="1" si="86"/>
        <v>0</v>
      </c>
      <c r="TK38" s="48">
        <f t="shared" ca="1" si="86"/>
        <v>0</v>
      </c>
      <c r="TL38" s="48">
        <f t="shared" ca="1" si="86"/>
        <v>0</v>
      </c>
      <c r="TM38" s="48">
        <f t="shared" ca="1" si="86"/>
        <v>0</v>
      </c>
      <c r="TN38" s="48">
        <f t="shared" ca="1" si="86"/>
        <v>0</v>
      </c>
      <c r="TO38" s="48">
        <f t="shared" ca="1" si="86"/>
        <v>0</v>
      </c>
      <c r="TP38" s="48">
        <f t="shared" ca="1" si="86"/>
        <v>0</v>
      </c>
      <c r="TQ38" s="48">
        <f t="shared" ca="1" si="86"/>
        <v>0</v>
      </c>
      <c r="TR38" s="48">
        <f t="shared" ca="1" si="86"/>
        <v>0</v>
      </c>
      <c r="TS38" s="48">
        <f t="shared" ca="1" si="86"/>
        <v>0</v>
      </c>
      <c r="TT38" s="48">
        <f t="shared" ca="1" si="86"/>
        <v>0</v>
      </c>
      <c r="TU38" s="48">
        <f t="shared" ca="1" si="86"/>
        <v>0</v>
      </c>
      <c r="TV38" s="48">
        <f t="shared" ca="1" si="86"/>
        <v>0</v>
      </c>
      <c r="TW38" s="48">
        <f t="shared" ca="1" si="86"/>
        <v>0</v>
      </c>
      <c r="TX38" s="48">
        <f t="shared" ca="1" si="86"/>
        <v>0</v>
      </c>
      <c r="TY38" s="48">
        <f t="shared" ca="1" si="86"/>
        <v>0</v>
      </c>
      <c r="TZ38" s="48">
        <f t="shared" ca="1" si="86"/>
        <v>0</v>
      </c>
      <c r="UA38" s="48">
        <f t="shared" ca="1" si="86"/>
        <v>0</v>
      </c>
      <c r="UB38" s="48">
        <f t="shared" ca="1" si="86"/>
        <v>0</v>
      </c>
      <c r="UC38" s="48">
        <f t="shared" ca="1" si="86"/>
        <v>0</v>
      </c>
      <c r="UD38" s="48">
        <f t="shared" ca="1" si="86"/>
        <v>0</v>
      </c>
      <c r="UE38" s="48">
        <f t="shared" ca="1" si="86"/>
        <v>0</v>
      </c>
      <c r="UF38" s="48">
        <f t="shared" ca="1" si="86"/>
        <v>0</v>
      </c>
      <c r="UG38" s="48">
        <f t="shared" ca="1" si="86"/>
        <v>0</v>
      </c>
      <c r="UH38" s="48">
        <f t="shared" ca="1" si="86"/>
        <v>0</v>
      </c>
      <c r="UI38" s="48">
        <f t="shared" ca="1" si="86"/>
        <v>0</v>
      </c>
      <c r="UJ38" s="48">
        <f t="shared" ca="1" si="86"/>
        <v>0</v>
      </c>
      <c r="UK38" s="48">
        <f t="shared" ca="1" si="86"/>
        <v>0</v>
      </c>
      <c r="UL38" s="48">
        <f t="shared" ca="1" si="86"/>
        <v>0</v>
      </c>
      <c r="UM38" s="48">
        <f t="shared" ref="UM38:WX38" ca="1" si="87">IF($D38=0,0,(UM29*$D29+UM30*$D30+UM31*$D31+UM32*$D32+UM33*$D33+UM34*$D34+UM35*$D35)/$D38)</f>
        <v>0</v>
      </c>
      <c r="UN38" s="48">
        <f t="shared" ca="1" si="87"/>
        <v>0</v>
      </c>
      <c r="UO38" s="48">
        <f t="shared" ca="1" si="87"/>
        <v>0</v>
      </c>
      <c r="UP38" s="48">
        <f t="shared" ca="1" si="87"/>
        <v>0</v>
      </c>
      <c r="UQ38" s="48">
        <f t="shared" ca="1" si="87"/>
        <v>0</v>
      </c>
      <c r="UR38" s="48">
        <f t="shared" ca="1" si="87"/>
        <v>0</v>
      </c>
      <c r="US38" s="48">
        <f t="shared" ca="1" si="87"/>
        <v>0</v>
      </c>
      <c r="UT38" s="48">
        <f t="shared" ca="1" si="87"/>
        <v>0</v>
      </c>
      <c r="UU38" s="48">
        <f t="shared" ca="1" si="87"/>
        <v>0</v>
      </c>
      <c r="UV38" s="48">
        <f t="shared" ca="1" si="87"/>
        <v>0</v>
      </c>
      <c r="UW38" s="48">
        <f t="shared" ca="1" si="87"/>
        <v>0</v>
      </c>
      <c r="UX38" s="48">
        <f t="shared" ca="1" si="87"/>
        <v>0</v>
      </c>
      <c r="UY38" s="48">
        <f t="shared" ca="1" si="87"/>
        <v>0</v>
      </c>
      <c r="UZ38" s="48">
        <f t="shared" ca="1" si="87"/>
        <v>0</v>
      </c>
      <c r="VA38" s="48">
        <f t="shared" ca="1" si="87"/>
        <v>0</v>
      </c>
      <c r="VB38" s="48">
        <f t="shared" ca="1" si="87"/>
        <v>0</v>
      </c>
      <c r="VC38" s="48">
        <f t="shared" ca="1" si="87"/>
        <v>0</v>
      </c>
      <c r="VD38" s="48">
        <f t="shared" ca="1" si="87"/>
        <v>0</v>
      </c>
      <c r="VE38" s="48">
        <f t="shared" ca="1" si="87"/>
        <v>0</v>
      </c>
      <c r="VF38" s="48">
        <f t="shared" ca="1" si="87"/>
        <v>0</v>
      </c>
      <c r="VG38" s="48">
        <f t="shared" ca="1" si="87"/>
        <v>0</v>
      </c>
      <c r="VH38" s="48">
        <f t="shared" ca="1" si="87"/>
        <v>0</v>
      </c>
      <c r="VI38" s="48">
        <f t="shared" ca="1" si="87"/>
        <v>0</v>
      </c>
      <c r="VJ38" s="48">
        <f t="shared" ca="1" si="87"/>
        <v>0</v>
      </c>
      <c r="VK38" s="48">
        <f t="shared" ca="1" si="87"/>
        <v>0</v>
      </c>
      <c r="VL38" s="48">
        <f t="shared" ca="1" si="87"/>
        <v>0</v>
      </c>
      <c r="VM38" s="48">
        <f t="shared" ca="1" si="87"/>
        <v>0</v>
      </c>
      <c r="VN38" s="48">
        <f t="shared" ca="1" si="87"/>
        <v>0</v>
      </c>
      <c r="VO38" s="48">
        <f t="shared" ca="1" si="87"/>
        <v>0</v>
      </c>
      <c r="VP38" s="48">
        <f t="shared" ca="1" si="87"/>
        <v>0</v>
      </c>
      <c r="VQ38" s="48">
        <f t="shared" ca="1" si="87"/>
        <v>0</v>
      </c>
      <c r="VR38" s="48">
        <f t="shared" ca="1" si="87"/>
        <v>0</v>
      </c>
      <c r="VS38" s="48">
        <f t="shared" ca="1" si="87"/>
        <v>0</v>
      </c>
      <c r="VT38" s="48">
        <f t="shared" ca="1" si="87"/>
        <v>0</v>
      </c>
      <c r="VU38" s="48">
        <f t="shared" ca="1" si="87"/>
        <v>0</v>
      </c>
      <c r="VV38" s="48">
        <f t="shared" ca="1" si="87"/>
        <v>0</v>
      </c>
      <c r="VW38" s="48">
        <f t="shared" ca="1" si="87"/>
        <v>0</v>
      </c>
      <c r="VX38" s="48">
        <f t="shared" ca="1" si="87"/>
        <v>0</v>
      </c>
      <c r="VY38" s="48">
        <f t="shared" ca="1" si="87"/>
        <v>0</v>
      </c>
      <c r="VZ38" s="48">
        <f t="shared" ca="1" si="87"/>
        <v>0</v>
      </c>
      <c r="WA38" s="48">
        <f t="shared" ca="1" si="87"/>
        <v>0</v>
      </c>
      <c r="WB38" s="48">
        <f t="shared" ca="1" si="87"/>
        <v>0</v>
      </c>
      <c r="WC38" s="48">
        <f t="shared" ca="1" si="87"/>
        <v>0</v>
      </c>
      <c r="WD38" s="48">
        <f t="shared" ca="1" si="87"/>
        <v>0</v>
      </c>
      <c r="WE38" s="48">
        <f t="shared" ca="1" si="87"/>
        <v>0</v>
      </c>
      <c r="WF38" s="48">
        <f t="shared" ca="1" si="87"/>
        <v>0</v>
      </c>
      <c r="WG38" s="48">
        <f t="shared" ca="1" si="87"/>
        <v>0</v>
      </c>
      <c r="WH38" s="48">
        <f t="shared" ca="1" si="87"/>
        <v>0</v>
      </c>
      <c r="WI38" s="48">
        <f t="shared" ca="1" si="87"/>
        <v>0</v>
      </c>
      <c r="WJ38" s="48">
        <f t="shared" ca="1" si="87"/>
        <v>0</v>
      </c>
      <c r="WK38" s="48">
        <f t="shared" ca="1" si="87"/>
        <v>0</v>
      </c>
      <c r="WL38" s="48">
        <f t="shared" ca="1" si="87"/>
        <v>0</v>
      </c>
      <c r="WM38" s="48">
        <f t="shared" ca="1" si="87"/>
        <v>0</v>
      </c>
      <c r="WN38" s="48">
        <f t="shared" ca="1" si="87"/>
        <v>0</v>
      </c>
      <c r="WO38" s="48">
        <f t="shared" ca="1" si="87"/>
        <v>0</v>
      </c>
      <c r="WP38" s="48">
        <f t="shared" ca="1" si="87"/>
        <v>0</v>
      </c>
      <c r="WQ38" s="48">
        <f t="shared" ca="1" si="87"/>
        <v>0</v>
      </c>
      <c r="WR38" s="48">
        <f t="shared" ca="1" si="87"/>
        <v>0</v>
      </c>
      <c r="WS38" s="48">
        <f t="shared" ca="1" si="87"/>
        <v>0</v>
      </c>
      <c r="WT38" s="48">
        <f t="shared" ca="1" si="87"/>
        <v>0</v>
      </c>
      <c r="WU38" s="48">
        <f t="shared" ca="1" si="87"/>
        <v>0</v>
      </c>
      <c r="WV38" s="48">
        <f t="shared" ca="1" si="87"/>
        <v>0</v>
      </c>
      <c r="WW38" s="48">
        <f t="shared" ca="1" si="87"/>
        <v>0</v>
      </c>
      <c r="WX38" s="48">
        <f t="shared" ca="1" si="87"/>
        <v>0</v>
      </c>
      <c r="WY38" s="48">
        <f t="shared" ref="WY38:YE38" ca="1" si="88">IF($D38=0,0,(WY29*$D29+WY30*$D30+WY31*$D31+WY32*$D32+WY33*$D33+WY34*$D34+WY35*$D35)/$D38)</f>
        <v>0</v>
      </c>
      <c r="WZ38" s="48">
        <f t="shared" ca="1" si="88"/>
        <v>0</v>
      </c>
      <c r="XA38" s="48">
        <f t="shared" ca="1" si="88"/>
        <v>0</v>
      </c>
      <c r="XB38" s="48">
        <f t="shared" ca="1" si="88"/>
        <v>0</v>
      </c>
      <c r="XC38" s="48">
        <f t="shared" ca="1" si="88"/>
        <v>0</v>
      </c>
      <c r="XD38" s="48">
        <f t="shared" ca="1" si="88"/>
        <v>0</v>
      </c>
      <c r="XE38" s="48">
        <f t="shared" ca="1" si="88"/>
        <v>0</v>
      </c>
      <c r="XF38" s="48">
        <f t="shared" ca="1" si="88"/>
        <v>0</v>
      </c>
      <c r="XG38" s="48">
        <f t="shared" ca="1" si="88"/>
        <v>0</v>
      </c>
      <c r="XH38" s="48">
        <f t="shared" ca="1" si="88"/>
        <v>0</v>
      </c>
      <c r="XI38" s="48">
        <f t="shared" ca="1" si="88"/>
        <v>0</v>
      </c>
      <c r="XJ38" s="48">
        <f t="shared" ca="1" si="88"/>
        <v>0</v>
      </c>
      <c r="XK38" s="48">
        <f t="shared" ca="1" si="88"/>
        <v>0</v>
      </c>
      <c r="XL38" s="48">
        <f t="shared" ca="1" si="88"/>
        <v>0</v>
      </c>
      <c r="XM38" s="48">
        <f t="shared" ca="1" si="88"/>
        <v>0</v>
      </c>
      <c r="XN38" s="48">
        <f t="shared" ca="1" si="88"/>
        <v>0</v>
      </c>
      <c r="XO38" s="48">
        <f t="shared" ca="1" si="88"/>
        <v>0</v>
      </c>
      <c r="XP38" s="48">
        <f t="shared" ca="1" si="88"/>
        <v>0</v>
      </c>
      <c r="XQ38" s="48">
        <f t="shared" ca="1" si="88"/>
        <v>0</v>
      </c>
      <c r="XR38" s="48">
        <f t="shared" ca="1" si="88"/>
        <v>0</v>
      </c>
      <c r="XS38" s="48">
        <f t="shared" ca="1" si="88"/>
        <v>0</v>
      </c>
      <c r="XT38" s="48">
        <f t="shared" ca="1" si="88"/>
        <v>0</v>
      </c>
      <c r="XU38" s="48">
        <f t="shared" ca="1" si="88"/>
        <v>0</v>
      </c>
      <c r="XV38" s="48">
        <f t="shared" ca="1" si="88"/>
        <v>0</v>
      </c>
      <c r="XW38" s="48">
        <f t="shared" ca="1" si="88"/>
        <v>0</v>
      </c>
      <c r="XX38" s="48">
        <f t="shared" ca="1" si="88"/>
        <v>0</v>
      </c>
      <c r="XY38" s="48">
        <f t="shared" ca="1" si="88"/>
        <v>0</v>
      </c>
      <c r="XZ38" s="48">
        <f t="shared" ca="1" si="88"/>
        <v>0</v>
      </c>
      <c r="YA38" s="48">
        <f t="shared" ca="1" si="88"/>
        <v>0</v>
      </c>
      <c r="YB38" s="48">
        <f t="shared" ca="1" si="88"/>
        <v>0</v>
      </c>
      <c r="YC38" s="48">
        <f t="shared" ca="1" si="88"/>
        <v>0</v>
      </c>
      <c r="YD38" s="48">
        <f t="shared" ca="1" si="88"/>
        <v>0</v>
      </c>
      <c r="YE38" s="48">
        <f t="shared" ca="1" si="88"/>
        <v>0</v>
      </c>
      <c r="YF38" s="56"/>
      <c r="YG38" s="57"/>
    </row>
    <row r="39" spans="1:657" s="65" customFormat="1" ht="15" customHeight="1" x14ac:dyDescent="0.25">
      <c r="A39" s="58"/>
      <c r="B39" s="59" t="s">
        <v>753</v>
      </c>
      <c r="C39" s="59"/>
      <c r="D39" s="60">
        <f ca="1">D29+D30+D32+D33</f>
        <v>0</v>
      </c>
      <c r="E39" s="59"/>
      <c r="F39" s="59"/>
      <c r="G39" s="59"/>
      <c r="H39" s="59"/>
      <c r="I39" s="61">
        <f ca="1">IF($D39=0,0,(I29*$D29+I30*$D30+I32*$D32+I33*$D33)/$D39)</f>
        <v>0</v>
      </c>
      <c r="J39" s="62"/>
      <c r="K39" s="61">
        <f ca="1">IF($D39=0,0,(K29*$D29+K30*$D30+K32*$D32+K33*$D33)/$D39)</f>
        <v>0</v>
      </c>
      <c r="L39" s="61"/>
      <c r="M39" s="61">
        <f ca="1">IF($D39=0,0,(M29*$D29+M30*$D30+M32*$D32+M33*$D33)/$D39)</f>
        <v>0</v>
      </c>
      <c r="N39" s="61"/>
      <c r="O39" s="61">
        <f ca="1">IF($D39=0,0,(O29*$D29+O30*$D30+O32*$D32+O33*$D33)/$D39)</f>
        <v>0</v>
      </c>
      <c r="P39" s="61"/>
      <c r="Q39" s="61">
        <f t="shared" ref="Q39:AQ39" ca="1" si="89">IF($D39=0,0,(Q29*$D29+Q30*$D30+Q32*$D32+Q33*$D33)/$D39)</f>
        <v>0</v>
      </c>
      <c r="R39" s="61">
        <f t="shared" ca="1" si="89"/>
        <v>0</v>
      </c>
      <c r="S39" s="61">
        <f t="shared" ca="1" si="89"/>
        <v>0</v>
      </c>
      <c r="T39" s="61">
        <f t="shared" ca="1" si="89"/>
        <v>0</v>
      </c>
      <c r="U39" s="61">
        <f t="shared" ca="1" si="89"/>
        <v>0</v>
      </c>
      <c r="V39" s="61">
        <f t="shared" ca="1" si="89"/>
        <v>0</v>
      </c>
      <c r="W39" s="61">
        <f t="shared" ca="1" si="89"/>
        <v>0</v>
      </c>
      <c r="X39" s="61">
        <f t="shared" ca="1" si="89"/>
        <v>0</v>
      </c>
      <c r="Y39" s="61">
        <f t="shared" ca="1" si="89"/>
        <v>0</v>
      </c>
      <c r="Z39" s="61">
        <f t="shared" ca="1" si="89"/>
        <v>0</v>
      </c>
      <c r="AA39" s="61">
        <f t="shared" ca="1" si="89"/>
        <v>0</v>
      </c>
      <c r="AB39" s="61">
        <f t="shared" ca="1" si="89"/>
        <v>0</v>
      </c>
      <c r="AC39" s="61">
        <f t="shared" ca="1" si="89"/>
        <v>0</v>
      </c>
      <c r="AD39" s="61">
        <f t="shared" ca="1" si="89"/>
        <v>0</v>
      </c>
      <c r="AE39" s="61">
        <f t="shared" ca="1" si="89"/>
        <v>0</v>
      </c>
      <c r="AF39" s="61">
        <f t="shared" ca="1" si="89"/>
        <v>0</v>
      </c>
      <c r="AG39" s="61">
        <f t="shared" ca="1" si="89"/>
        <v>0</v>
      </c>
      <c r="AH39" s="61">
        <f t="shared" ca="1" si="89"/>
        <v>0</v>
      </c>
      <c r="AI39" s="61">
        <f t="shared" ca="1" si="89"/>
        <v>0</v>
      </c>
      <c r="AJ39" s="61">
        <f t="shared" ca="1" si="89"/>
        <v>0</v>
      </c>
      <c r="AK39" s="61">
        <f t="shared" ca="1" si="89"/>
        <v>0</v>
      </c>
      <c r="AL39" s="61">
        <f t="shared" ca="1" si="89"/>
        <v>0</v>
      </c>
      <c r="AM39" s="61">
        <f t="shared" ca="1" si="89"/>
        <v>0</v>
      </c>
      <c r="AN39" s="61">
        <f t="shared" ca="1" si="89"/>
        <v>0</v>
      </c>
      <c r="AO39" s="61">
        <f t="shared" ca="1" si="89"/>
        <v>0</v>
      </c>
      <c r="AP39" s="61">
        <f t="shared" ca="1" si="89"/>
        <v>0</v>
      </c>
      <c r="AQ39" s="61">
        <f t="shared" ca="1" si="89"/>
        <v>0</v>
      </c>
      <c r="AR39" s="62"/>
      <c r="AS39" s="62"/>
      <c r="AT39" s="61"/>
      <c r="AU39" s="61"/>
      <c r="AV39" s="61"/>
      <c r="AW39" s="61"/>
      <c r="AX39" s="61">
        <f t="shared" ref="AX39:BC39" ca="1" si="90">IF($D39=0,0,(AX29*$D29+AX30*$D30+AX32*$D32+AX33*$D33)/$D39)</f>
        <v>0</v>
      </c>
      <c r="AY39" s="61">
        <f t="shared" ca="1" si="90"/>
        <v>0</v>
      </c>
      <c r="AZ39" s="61">
        <f t="shared" ca="1" si="90"/>
        <v>0</v>
      </c>
      <c r="BA39" s="61">
        <f t="shared" ca="1" si="90"/>
        <v>0</v>
      </c>
      <c r="BB39" s="61">
        <f t="shared" ca="1" si="90"/>
        <v>0</v>
      </c>
      <c r="BC39" s="61">
        <f t="shared" ca="1" si="90"/>
        <v>0</v>
      </c>
      <c r="BD39" s="61"/>
      <c r="BE39" s="61"/>
      <c r="BF39" s="61">
        <f t="shared" ref="BF39:BK39" ca="1" si="91">IF($D39=0,0,(BF29*$D29+BF30*$D30+BF32*$D32+BF33*$D33)/$D39)</f>
        <v>0</v>
      </c>
      <c r="BG39" s="61">
        <f t="shared" ca="1" si="91"/>
        <v>0</v>
      </c>
      <c r="BH39" s="61">
        <f t="shared" ca="1" si="91"/>
        <v>0</v>
      </c>
      <c r="BI39" s="61">
        <f t="shared" ca="1" si="91"/>
        <v>0</v>
      </c>
      <c r="BJ39" s="61">
        <f t="shared" ca="1" si="91"/>
        <v>0</v>
      </c>
      <c r="BK39" s="61">
        <f t="shared" ca="1" si="91"/>
        <v>0</v>
      </c>
      <c r="BL39" s="61"/>
      <c r="BM39" s="61">
        <f ca="1">IF($D39=0,0,(BM29*$D29+BM30*$D30+BM32*$D32+BM33*$D33)/$D39)</f>
        <v>0</v>
      </c>
      <c r="BN39" s="61"/>
      <c r="BO39" s="61"/>
      <c r="BP39" s="61"/>
      <c r="BQ39" s="61">
        <f ca="1">IF($D39=0,0,(BQ29*$D29+BQ30*$D30+BQ32*$D32+BQ33*$D33)/$D39)</f>
        <v>0</v>
      </c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>
        <f t="shared" ref="CK39:DC39" ca="1" si="92">IF($D39=0,0,(CK29*$D29+CK30*$D30+CK32*$D32+CK33*$D33)/$D39)</f>
        <v>0</v>
      </c>
      <c r="CL39" s="61">
        <f t="shared" ca="1" si="92"/>
        <v>0</v>
      </c>
      <c r="CM39" s="61">
        <f t="shared" ca="1" si="92"/>
        <v>0</v>
      </c>
      <c r="CN39" s="61">
        <f t="shared" ca="1" si="92"/>
        <v>0</v>
      </c>
      <c r="CO39" s="61">
        <f t="shared" ca="1" si="92"/>
        <v>0</v>
      </c>
      <c r="CP39" s="61">
        <f t="shared" ca="1" si="92"/>
        <v>0</v>
      </c>
      <c r="CQ39" s="61">
        <f t="shared" ca="1" si="92"/>
        <v>0</v>
      </c>
      <c r="CR39" s="61">
        <f t="shared" ca="1" si="92"/>
        <v>0</v>
      </c>
      <c r="CS39" s="61">
        <f t="shared" ca="1" si="92"/>
        <v>0</v>
      </c>
      <c r="CT39" s="61">
        <f t="shared" ca="1" si="92"/>
        <v>0</v>
      </c>
      <c r="CU39" s="61">
        <f t="shared" ca="1" si="92"/>
        <v>0</v>
      </c>
      <c r="CV39" s="61">
        <f t="shared" ca="1" si="92"/>
        <v>0</v>
      </c>
      <c r="CW39" s="61">
        <f t="shared" ca="1" si="92"/>
        <v>0</v>
      </c>
      <c r="CX39" s="61">
        <f t="shared" ca="1" si="92"/>
        <v>0</v>
      </c>
      <c r="CY39" s="61">
        <f t="shared" ca="1" si="92"/>
        <v>0</v>
      </c>
      <c r="CZ39" s="61">
        <f t="shared" ca="1" si="92"/>
        <v>0</v>
      </c>
      <c r="DA39" s="61">
        <f t="shared" ca="1" si="92"/>
        <v>0</v>
      </c>
      <c r="DB39" s="61">
        <f t="shared" ca="1" si="92"/>
        <v>0</v>
      </c>
      <c r="DC39" s="61">
        <f t="shared" ca="1" si="92"/>
        <v>0</v>
      </c>
      <c r="DD39" s="61"/>
      <c r="DE39" s="61">
        <f ca="1">IF($D39=0,0,(DE29*$D29+DE30*$D30+DE32*$D32+DE33*$D33)/$D39)</f>
        <v>0</v>
      </c>
      <c r="DF39" s="61"/>
      <c r="DG39" s="61">
        <f t="shared" ref="DG39:FR39" ca="1" si="93">IF($D39=0,0,(DG29*$D29+DG30*$D30+DG32*$D32+DG33*$D33)/$D39)</f>
        <v>0</v>
      </c>
      <c r="DH39" s="61">
        <f t="shared" ca="1" si="93"/>
        <v>0</v>
      </c>
      <c r="DI39" s="61">
        <f t="shared" ca="1" si="93"/>
        <v>0</v>
      </c>
      <c r="DJ39" s="61">
        <f t="shared" ca="1" si="93"/>
        <v>0</v>
      </c>
      <c r="DK39" s="61">
        <f t="shared" ca="1" si="93"/>
        <v>0</v>
      </c>
      <c r="DL39" s="61">
        <f t="shared" ca="1" si="93"/>
        <v>0</v>
      </c>
      <c r="DM39" s="61">
        <f t="shared" ca="1" si="93"/>
        <v>0</v>
      </c>
      <c r="DN39" s="61">
        <f t="shared" ca="1" si="93"/>
        <v>0</v>
      </c>
      <c r="DO39" s="61">
        <f t="shared" ca="1" si="93"/>
        <v>0</v>
      </c>
      <c r="DP39" s="61">
        <f t="shared" ca="1" si="93"/>
        <v>0</v>
      </c>
      <c r="DQ39" s="61">
        <f t="shared" ca="1" si="93"/>
        <v>0</v>
      </c>
      <c r="DR39" s="61">
        <f t="shared" ca="1" si="93"/>
        <v>0</v>
      </c>
      <c r="DS39" s="61">
        <f t="shared" ca="1" si="93"/>
        <v>0</v>
      </c>
      <c r="DT39" s="61">
        <f t="shared" ca="1" si="93"/>
        <v>0</v>
      </c>
      <c r="DU39" s="61">
        <f t="shared" ca="1" si="93"/>
        <v>0</v>
      </c>
      <c r="DV39" s="61">
        <f t="shared" ca="1" si="93"/>
        <v>0</v>
      </c>
      <c r="DW39" s="61">
        <f t="shared" ca="1" si="93"/>
        <v>0</v>
      </c>
      <c r="DX39" s="61">
        <f t="shared" ca="1" si="93"/>
        <v>0</v>
      </c>
      <c r="DY39" s="61">
        <f t="shared" ca="1" si="93"/>
        <v>0</v>
      </c>
      <c r="DZ39" s="61">
        <f t="shared" ca="1" si="93"/>
        <v>0</v>
      </c>
      <c r="EA39" s="61">
        <f t="shared" ca="1" si="93"/>
        <v>0</v>
      </c>
      <c r="EB39" s="61">
        <f t="shared" ca="1" si="93"/>
        <v>0</v>
      </c>
      <c r="EC39" s="61">
        <f t="shared" ca="1" si="93"/>
        <v>0</v>
      </c>
      <c r="ED39" s="61">
        <f t="shared" ca="1" si="93"/>
        <v>0</v>
      </c>
      <c r="EE39" s="61">
        <f t="shared" ca="1" si="93"/>
        <v>0</v>
      </c>
      <c r="EF39" s="61">
        <f t="shared" ca="1" si="93"/>
        <v>0</v>
      </c>
      <c r="EG39" s="61">
        <f t="shared" ca="1" si="93"/>
        <v>0</v>
      </c>
      <c r="EH39" s="61">
        <f t="shared" ca="1" si="93"/>
        <v>0</v>
      </c>
      <c r="EI39" s="61">
        <f t="shared" ca="1" si="93"/>
        <v>0</v>
      </c>
      <c r="EJ39" s="61">
        <f t="shared" ca="1" si="93"/>
        <v>0</v>
      </c>
      <c r="EK39" s="61">
        <f t="shared" ca="1" si="93"/>
        <v>0</v>
      </c>
      <c r="EL39" s="61">
        <f t="shared" ca="1" si="93"/>
        <v>0</v>
      </c>
      <c r="EM39" s="61">
        <f t="shared" ca="1" si="93"/>
        <v>0</v>
      </c>
      <c r="EN39" s="61">
        <f t="shared" ca="1" si="93"/>
        <v>0</v>
      </c>
      <c r="EO39" s="61">
        <f t="shared" ca="1" si="93"/>
        <v>0</v>
      </c>
      <c r="EP39" s="61">
        <f t="shared" ca="1" si="93"/>
        <v>0</v>
      </c>
      <c r="EQ39" s="61">
        <f t="shared" ca="1" si="93"/>
        <v>0</v>
      </c>
      <c r="ER39" s="61">
        <f t="shared" ca="1" si="93"/>
        <v>0</v>
      </c>
      <c r="ES39" s="61">
        <f t="shared" ca="1" si="93"/>
        <v>0</v>
      </c>
      <c r="ET39" s="61">
        <f t="shared" ca="1" si="93"/>
        <v>0</v>
      </c>
      <c r="EU39" s="61">
        <f t="shared" ca="1" si="93"/>
        <v>0</v>
      </c>
      <c r="EV39" s="61">
        <f t="shared" ca="1" si="93"/>
        <v>0</v>
      </c>
      <c r="EW39" s="61">
        <f t="shared" ca="1" si="93"/>
        <v>0</v>
      </c>
      <c r="EX39" s="61">
        <f t="shared" ca="1" si="93"/>
        <v>0</v>
      </c>
      <c r="EY39" s="61">
        <f t="shared" ca="1" si="93"/>
        <v>0</v>
      </c>
      <c r="EZ39" s="61">
        <f t="shared" ca="1" si="93"/>
        <v>0</v>
      </c>
      <c r="FA39" s="61">
        <f t="shared" ca="1" si="93"/>
        <v>0</v>
      </c>
      <c r="FB39" s="61">
        <f t="shared" ca="1" si="93"/>
        <v>0</v>
      </c>
      <c r="FC39" s="61">
        <f t="shared" ca="1" si="93"/>
        <v>0</v>
      </c>
      <c r="FD39" s="61">
        <f t="shared" ca="1" si="93"/>
        <v>0</v>
      </c>
      <c r="FE39" s="61">
        <f t="shared" ca="1" si="93"/>
        <v>0</v>
      </c>
      <c r="FF39" s="61">
        <f t="shared" ca="1" si="93"/>
        <v>0</v>
      </c>
      <c r="FG39" s="61">
        <f t="shared" ca="1" si="93"/>
        <v>0</v>
      </c>
      <c r="FH39" s="61">
        <f t="shared" ca="1" si="93"/>
        <v>0</v>
      </c>
      <c r="FI39" s="61">
        <f t="shared" ca="1" si="93"/>
        <v>0</v>
      </c>
      <c r="FJ39" s="61">
        <f t="shared" ca="1" si="93"/>
        <v>0</v>
      </c>
      <c r="FK39" s="61">
        <f t="shared" ca="1" si="93"/>
        <v>0</v>
      </c>
      <c r="FL39" s="61">
        <f t="shared" ca="1" si="93"/>
        <v>0</v>
      </c>
      <c r="FM39" s="61">
        <f t="shared" ca="1" si="93"/>
        <v>0</v>
      </c>
      <c r="FN39" s="61">
        <f t="shared" ca="1" si="93"/>
        <v>0</v>
      </c>
      <c r="FO39" s="61">
        <f t="shared" ca="1" si="93"/>
        <v>0</v>
      </c>
      <c r="FP39" s="61">
        <f t="shared" ca="1" si="93"/>
        <v>0</v>
      </c>
      <c r="FQ39" s="61">
        <f t="shared" ca="1" si="93"/>
        <v>0</v>
      </c>
      <c r="FR39" s="61">
        <f t="shared" ca="1" si="93"/>
        <v>0</v>
      </c>
      <c r="FS39" s="61">
        <f t="shared" ref="FS39:ID39" ca="1" si="94">IF($D39=0,0,(FS29*$D29+FS30*$D30+FS32*$D32+FS33*$D33)/$D39)</f>
        <v>0</v>
      </c>
      <c r="FT39" s="61">
        <f t="shared" ca="1" si="94"/>
        <v>0</v>
      </c>
      <c r="FU39" s="61">
        <f t="shared" ca="1" si="94"/>
        <v>0</v>
      </c>
      <c r="FV39" s="61">
        <f t="shared" ca="1" si="94"/>
        <v>0</v>
      </c>
      <c r="FW39" s="61">
        <f t="shared" ca="1" si="94"/>
        <v>0</v>
      </c>
      <c r="FX39" s="61">
        <f t="shared" ca="1" si="94"/>
        <v>0</v>
      </c>
      <c r="FY39" s="61">
        <f t="shared" ca="1" si="94"/>
        <v>0</v>
      </c>
      <c r="FZ39" s="61">
        <f t="shared" ca="1" si="94"/>
        <v>0</v>
      </c>
      <c r="GA39" s="61">
        <f t="shared" ca="1" si="94"/>
        <v>0</v>
      </c>
      <c r="GB39" s="61">
        <f t="shared" ca="1" si="94"/>
        <v>0</v>
      </c>
      <c r="GC39" s="61">
        <f t="shared" ca="1" si="94"/>
        <v>0</v>
      </c>
      <c r="GD39" s="61">
        <f t="shared" ca="1" si="94"/>
        <v>0</v>
      </c>
      <c r="GE39" s="61">
        <f t="shared" ca="1" si="94"/>
        <v>0</v>
      </c>
      <c r="GF39" s="61">
        <f t="shared" ca="1" si="94"/>
        <v>0</v>
      </c>
      <c r="GG39" s="61">
        <f t="shared" ca="1" si="94"/>
        <v>0</v>
      </c>
      <c r="GH39" s="61">
        <f t="shared" ca="1" si="94"/>
        <v>0</v>
      </c>
      <c r="GI39" s="61">
        <f t="shared" ca="1" si="94"/>
        <v>0</v>
      </c>
      <c r="GJ39" s="61">
        <f t="shared" ca="1" si="94"/>
        <v>0</v>
      </c>
      <c r="GK39" s="61">
        <f t="shared" ca="1" si="94"/>
        <v>0</v>
      </c>
      <c r="GL39" s="61">
        <f t="shared" ca="1" si="94"/>
        <v>0</v>
      </c>
      <c r="GM39" s="61">
        <f t="shared" ca="1" si="94"/>
        <v>0</v>
      </c>
      <c r="GN39" s="61">
        <f t="shared" ca="1" si="94"/>
        <v>0</v>
      </c>
      <c r="GO39" s="61">
        <f t="shared" ca="1" si="94"/>
        <v>0</v>
      </c>
      <c r="GP39" s="61">
        <f t="shared" ca="1" si="94"/>
        <v>0</v>
      </c>
      <c r="GQ39" s="61">
        <f t="shared" ca="1" si="94"/>
        <v>0</v>
      </c>
      <c r="GR39" s="61">
        <f t="shared" ca="1" si="94"/>
        <v>0</v>
      </c>
      <c r="GS39" s="61">
        <f t="shared" ca="1" si="94"/>
        <v>0</v>
      </c>
      <c r="GT39" s="61">
        <f t="shared" ca="1" si="94"/>
        <v>0</v>
      </c>
      <c r="GU39" s="61">
        <f t="shared" ca="1" si="94"/>
        <v>0</v>
      </c>
      <c r="GV39" s="61">
        <f t="shared" ca="1" si="94"/>
        <v>0</v>
      </c>
      <c r="GW39" s="61">
        <f t="shared" ca="1" si="94"/>
        <v>0</v>
      </c>
      <c r="GX39" s="61">
        <f t="shared" ca="1" si="94"/>
        <v>0</v>
      </c>
      <c r="GY39" s="61">
        <f t="shared" ca="1" si="94"/>
        <v>0</v>
      </c>
      <c r="GZ39" s="61">
        <f t="shared" ca="1" si="94"/>
        <v>0</v>
      </c>
      <c r="HA39" s="61">
        <f t="shared" ca="1" si="94"/>
        <v>0</v>
      </c>
      <c r="HB39" s="61">
        <f t="shared" ca="1" si="94"/>
        <v>0</v>
      </c>
      <c r="HC39" s="61">
        <f t="shared" ca="1" si="94"/>
        <v>0</v>
      </c>
      <c r="HD39" s="61">
        <f t="shared" ca="1" si="94"/>
        <v>0</v>
      </c>
      <c r="HE39" s="61">
        <f t="shared" ca="1" si="94"/>
        <v>0</v>
      </c>
      <c r="HF39" s="61">
        <f t="shared" ca="1" si="94"/>
        <v>0</v>
      </c>
      <c r="HG39" s="61">
        <f t="shared" ca="1" si="94"/>
        <v>0</v>
      </c>
      <c r="HH39" s="61">
        <f t="shared" ca="1" si="94"/>
        <v>0</v>
      </c>
      <c r="HI39" s="61">
        <f t="shared" ca="1" si="94"/>
        <v>0</v>
      </c>
      <c r="HJ39" s="61">
        <f t="shared" ca="1" si="94"/>
        <v>0</v>
      </c>
      <c r="HK39" s="61">
        <f t="shared" ca="1" si="94"/>
        <v>0</v>
      </c>
      <c r="HL39" s="61">
        <f t="shared" ca="1" si="94"/>
        <v>0</v>
      </c>
      <c r="HM39" s="61">
        <f t="shared" ca="1" si="94"/>
        <v>0</v>
      </c>
      <c r="HN39" s="61">
        <f t="shared" ca="1" si="94"/>
        <v>0</v>
      </c>
      <c r="HO39" s="61">
        <f t="shared" ca="1" si="94"/>
        <v>0</v>
      </c>
      <c r="HP39" s="61">
        <f t="shared" ca="1" si="94"/>
        <v>0</v>
      </c>
      <c r="HQ39" s="61">
        <f t="shared" ca="1" si="94"/>
        <v>0</v>
      </c>
      <c r="HR39" s="61">
        <f t="shared" ca="1" si="94"/>
        <v>0</v>
      </c>
      <c r="HS39" s="61">
        <f t="shared" ca="1" si="94"/>
        <v>0</v>
      </c>
      <c r="HT39" s="61">
        <f t="shared" ca="1" si="94"/>
        <v>0</v>
      </c>
      <c r="HU39" s="61">
        <f t="shared" ca="1" si="94"/>
        <v>0</v>
      </c>
      <c r="HV39" s="61">
        <f t="shared" ca="1" si="94"/>
        <v>0</v>
      </c>
      <c r="HW39" s="61">
        <f t="shared" ca="1" si="94"/>
        <v>0</v>
      </c>
      <c r="HX39" s="61">
        <f t="shared" ca="1" si="94"/>
        <v>0</v>
      </c>
      <c r="HY39" s="61">
        <f t="shared" ca="1" si="94"/>
        <v>0</v>
      </c>
      <c r="HZ39" s="61">
        <f t="shared" ca="1" si="94"/>
        <v>0</v>
      </c>
      <c r="IA39" s="61">
        <f t="shared" ca="1" si="94"/>
        <v>0</v>
      </c>
      <c r="IB39" s="61">
        <f t="shared" ca="1" si="94"/>
        <v>0</v>
      </c>
      <c r="IC39" s="61">
        <f t="shared" ca="1" si="94"/>
        <v>0</v>
      </c>
      <c r="ID39" s="61">
        <f t="shared" ca="1" si="94"/>
        <v>0</v>
      </c>
      <c r="IE39" s="61">
        <f t="shared" ref="IE39:KP39" ca="1" si="95">IF($D39=0,0,(IE29*$D29+IE30*$D30+IE32*$D32+IE33*$D33)/$D39)</f>
        <v>0</v>
      </c>
      <c r="IF39" s="61">
        <f t="shared" ca="1" si="95"/>
        <v>0</v>
      </c>
      <c r="IG39" s="61">
        <f t="shared" ca="1" si="95"/>
        <v>0</v>
      </c>
      <c r="IH39" s="61">
        <f t="shared" ca="1" si="95"/>
        <v>0</v>
      </c>
      <c r="II39" s="61">
        <f t="shared" ca="1" si="95"/>
        <v>0</v>
      </c>
      <c r="IJ39" s="61">
        <f t="shared" ca="1" si="95"/>
        <v>0</v>
      </c>
      <c r="IK39" s="61">
        <f t="shared" ca="1" si="95"/>
        <v>0</v>
      </c>
      <c r="IL39" s="61">
        <f t="shared" ca="1" si="95"/>
        <v>0</v>
      </c>
      <c r="IM39" s="61">
        <f t="shared" ca="1" si="95"/>
        <v>0</v>
      </c>
      <c r="IN39" s="61">
        <f t="shared" ca="1" si="95"/>
        <v>0</v>
      </c>
      <c r="IO39" s="61">
        <f t="shared" ca="1" si="95"/>
        <v>0</v>
      </c>
      <c r="IP39" s="61">
        <f t="shared" ca="1" si="95"/>
        <v>0</v>
      </c>
      <c r="IQ39" s="61">
        <f t="shared" ca="1" si="95"/>
        <v>0</v>
      </c>
      <c r="IR39" s="61">
        <f t="shared" ca="1" si="95"/>
        <v>0</v>
      </c>
      <c r="IS39" s="61">
        <f t="shared" ca="1" si="95"/>
        <v>0</v>
      </c>
      <c r="IT39" s="61">
        <f t="shared" ca="1" si="95"/>
        <v>0</v>
      </c>
      <c r="IU39" s="61">
        <f t="shared" ca="1" si="95"/>
        <v>0</v>
      </c>
      <c r="IV39" s="61">
        <f t="shared" ca="1" si="95"/>
        <v>0</v>
      </c>
      <c r="IW39" s="61">
        <f t="shared" ca="1" si="95"/>
        <v>0</v>
      </c>
      <c r="IX39" s="61">
        <f t="shared" ca="1" si="95"/>
        <v>0</v>
      </c>
      <c r="IY39" s="61">
        <f t="shared" ca="1" si="95"/>
        <v>0</v>
      </c>
      <c r="IZ39" s="61">
        <f t="shared" ca="1" si="95"/>
        <v>0</v>
      </c>
      <c r="JA39" s="61">
        <f t="shared" ca="1" si="95"/>
        <v>0</v>
      </c>
      <c r="JB39" s="61">
        <f t="shared" ca="1" si="95"/>
        <v>0</v>
      </c>
      <c r="JC39" s="61">
        <f t="shared" ca="1" si="95"/>
        <v>0</v>
      </c>
      <c r="JD39" s="61">
        <f t="shared" ca="1" si="95"/>
        <v>0</v>
      </c>
      <c r="JE39" s="61">
        <f t="shared" ca="1" si="95"/>
        <v>0</v>
      </c>
      <c r="JF39" s="61">
        <f t="shared" ca="1" si="95"/>
        <v>0</v>
      </c>
      <c r="JG39" s="61">
        <f t="shared" ca="1" si="95"/>
        <v>0</v>
      </c>
      <c r="JH39" s="61">
        <f t="shared" ca="1" si="95"/>
        <v>0</v>
      </c>
      <c r="JI39" s="61">
        <f t="shared" ca="1" si="95"/>
        <v>0</v>
      </c>
      <c r="JJ39" s="61">
        <f t="shared" ca="1" si="95"/>
        <v>0</v>
      </c>
      <c r="JK39" s="61">
        <f t="shared" ca="1" si="95"/>
        <v>0</v>
      </c>
      <c r="JL39" s="61">
        <f t="shared" ca="1" si="95"/>
        <v>0</v>
      </c>
      <c r="JM39" s="61">
        <f t="shared" ca="1" si="95"/>
        <v>0</v>
      </c>
      <c r="JN39" s="61">
        <f t="shared" ca="1" si="95"/>
        <v>0</v>
      </c>
      <c r="JO39" s="61">
        <f t="shared" ca="1" si="95"/>
        <v>0</v>
      </c>
      <c r="JP39" s="61">
        <f t="shared" ca="1" si="95"/>
        <v>0</v>
      </c>
      <c r="JQ39" s="61">
        <f t="shared" ca="1" si="95"/>
        <v>0</v>
      </c>
      <c r="JR39" s="61">
        <f t="shared" ca="1" si="95"/>
        <v>0</v>
      </c>
      <c r="JS39" s="61">
        <f t="shared" ca="1" si="95"/>
        <v>0</v>
      </c>
      <c r="JT39" s="61">
        <f t="shared" ca="1" si="95"/>
        <v>0</v>
      </c>
      <c r="JU39" s="61">
        <f t="shared" ca="1" si="95"/>
        <v>0</v>
      </c>
      <c r="JV39" s="61">
        <f t="shared" ca="1" si="95"/>
        <v>0</v>
      </c>
      <c r="JW39" s="61">
        <f t="shared" ca="1" si="95"/>
        <v>0</v>
      </c>
      <c r="JX39" s="61">
        <f t="shared" ca="1" si="95"/>
        <v>0</v>
      </c>
      <c r="JY39" s="61">
        <f t="shared" ca="1" si="95"/>
        <v>0</v>
      </c>
      <c r="JZ39" s="61">
        <f t="shared" ca="1" si="95"/>
        <v>0</v>
      </c>
      <c r="KA39" s="61">
        <f t="shared" ca="1" si="95"/>
        <v>0</v>
      </c>
      <c r="KB39" s="61">
        <f t="shared" ca="1" si="95"/>
        <v>0</v>
      </c>
      <c r="KC39" s="61">
        <f t="shared" ca="1" si="95"/>
        <v>0</v>
      </c>
      <c r="KD39" s="61">
        <f t="shared" ca="1" si="95"/>
        <v>0</v>
      </c>
      <c r="KE39" s="61">
        <f t="shared" ca="1" si="95"/>
        <v>0</v>
      </c>
      <c r="KF39" s="61">
        <f t="shared" ca="1" si="95"/>
        <v>0</v>
      </c>
      <c r="KG39" s="61">
        <f t="shared" ca="1" si="95"/>
        <v>0</v>
      </c>
      <c r="KH39" s="61">
        <f t="shared" ca="1" si="95"/>
        <v>0</v>
      </c>
      <c r="KI39" s="61">
        <f t="shared" ca="1" si="95"/>
        <v>0</v>
      </c>
      <c r="KJ39" s="61">
        <f t="shared" ca="1" si="95"/>
        <v>0</v>
      </c>
      <c r="KK39" s="61">
        <f t="shared" ca="1" si="95"/>
        <v>0</v>
      </c>
      <c r="KL39" s="61">
        <f t="shared" ca="1" si="95"/>
        <v>0</v>
      </c>
      <c r="KM39" s="61">
        <f t="shared" ca="1" si="95"/>
        <v>0</v>
      </c>
      <c r="KN39" s="61">
        <f t="shared" ca="1" si="95"/>
        <v>0</v>
      </c>
      <c r="KO39" s="61">
        <f t="shared" ca="1" si="95"/>
        <v>0</v>
      </c>
      <c r="KP39" s="61">
        <f t="shared" ca="1" si="95"/>
        <v>0</v>
      </c>
      <c r="KQ39" s="61">
        <f t="shared" ref="KQ39:NB39" ca="1" si="96">IF($D39=0,0,(KQ29*$D29+KQ30*$D30+KQ32*$D32+KQ33*$D33)/$D39)</f>
        <v>0</v>
      </c>
      <c r="KR39" s="61">
        <f t="shared" ca="1" si="96"/>
        <v>0</v>
      </c>
      <c r="KS39" s="61">
        <f t="shared" ca="1" si="96"/>
        <v>0</v>
      </c>
      <c r="KT39" s="61">
        <f t="shared" ca="1" si="96"/>
        <v>0</v>
      </c>
      <c r="KU39" s="61">
        <f t="shared" ca="1" si="96"/>
        <v>0</v>
      </c>
      <c r="KV39" s="61">
        <f t="shared" ca="1" si="96"/>
        <v>0</v>
      </c>
      <c r="KW39" s="61">
        <f t="shared" ca="1" si="96"/>
        <v>0</v>
      </c>
      <c r="KX39" s="61">
        <f t="shared" ca="1" si="96"/>
        <v>0</v>
      </c>
      <c r="KY39" s="61">
        <f t="shared" ca="1" si="96"/>
        <v>0</v>
      </c>
      <c r="KZ39" s="61">
        <f t="shared" ca="1" si="96"/>
        <v>0</v>
      </c>
      <c r="LA39" s="61">
        <f t="shared" ca="1" si="96"/>
        <v>0</v>
      </c>
      <c r="LB39" s="61">
        <f t="shared" ca="1" si="96"/>
        <v>0</v>
      </c>
      <c r="LC39" s="61">
        <f t="shared" ca="1" si="96"/>
        <v>0</v>
      </c>
      <c r="LD39" s="61">
        <f t="shared" ca="1" si="96"/>
        <v>0</v>
      </c>
      <c r="LE39" s="61">
        <f t="shared" ca="1" si="96"/>
        <v>0</v>
      </c>
      <c r="LF39" s="61">
        <f t="shared" ca="1" si="96"/>
        <v>0</v>
      </c>
      <c r="LG39" s="61">
        <f t="shared" ca="1" si="96"/>
        <v>0</v>
      </c>
      <c r="LH39" s="61">
        <f t="shared" ca="1" si="96"/>
        <v>0</v>
      </c>
      <c r="LI39" s="61">
        <f t="shared" ca="1" si="96"/>
        <v>0</v>
      </c>
      <c r="LJ39" s="61">
        <f t="shared" ca="1" si="96"/>
        <v>0</v>
      </c>
      <c r="LK39" s="61">
        <f t="shared" ca="1" si="96"/>
        <v>0</v>
      </c>
      <c r="LL39" s="61">
        <f t="shared" ca="1" si="96"/>
        <v>0</v>
      </c>
      <c r="LM39" s="61">
        <f t="shared" ca="1" si="96"/>
        <v>0</v>
      </c>
      <c r="LN39" s="61">
        <f t="shared" ca="1" si="96"/>
        <v>0</v>
      </c>
      <c r="LO39" s="61">
        <f t="shared" ca="1" si="96"/>
        <v>0</v>
      </c>
      <c r="LP39" s="61">
        <f t="shared" ca="1" si="96"/>
        <v>0</v>
      </c>
      <c r="LQ39" s="61">
        <f t="shared" ca="1" si="96"/>
        <v>0</v>
      </c>
      <c r="LR39" s="61">
        <f t="shared" ca="1" si="96"/>
        <v>0</v>
      </c>
      <c r="LS39" s="61">
        <f t="shared" ca="1" si="96"/>
        <v>0</v>
      </c>
      <c r="LT39" s="61">
        <f t="shared" ca="1" si="96"/>
        <v>0</v>
      </c>
      <c r="LU39" s="61">
        <f t="shared" ca="1" si="96"/>
        <v>0</v>
      </c>
      <c r="LV39" s="61">
        <f t="shared" ca="1" si="96"/>
        <v>0</v>
      </c>
      <c r="LW39" s="61">
        <f t="shared" ca="1" si="96"/>
        <v>0</v>
      </c>
      <c r="LX39" s="61">
        <f t="shared" ca="1" si="96"/>
        <v>0</v>
      </c>
      <c r="LY39" s="61">
        <f t="shared" ca="1" si="96"/>
        <v>0</v>
      </c>
      <c r="LZ39" s="61">
        <f t="shared" ca="1" si="96"/>
        <v>0</v>
      </c>
      <c r="MA39" s="61">
        <f t="shared" ca="1" si="96"/>
        <v>0</v>
      </c>
      <c r="MB39" s="61">
        <f t="shared" ca="1" si="96"/>
        <v>0</v>
      </c>
      <c r="MC39" s="61">
        <f t="shared" ca="1" si="96"/>
        <v>0</v>
      </c>
      <c r="MD39" s="61">
        <f t="shared" ca="1" si="96"/>
        <v>0</v>
      </c>
      <c r="ME39" s="61">
        <f t="shared" ca="1" si="96"/>
        <v>0</v>
      </c>
      <c r="MF39" s="61">
        <f t="shared" ca="1" si="96"/>
        <v>0</v>
      </c>
      <c r="MG39" s="61">
        <f t="shared" ca="1" si="96"/>
        <v>0</v>
      </c>
      <c r="MH39" s="61">
        <f t="shared" ca="1" si="96"/>
        <v>0</v>
      </c>
      <c r="MI39" s="61">
        <f t="shared" ca="1" si="96"/>
        <v>0</v>
      </c>
      <c r="MJ39" s="61">
        <f t="shared" ca="1" si="96"/>
        <v>0</v>
      </c>
      <c r="MK39" s="61">
        <f t="shared" ca="1" si="96"/>
        <v>0</v>
      </c>
      <c r="ML39" s="61">
        <f t="shared" ca="1" si="96"/>
        <v>0</v>
      </c>
      <c r="MM39" s="61">
        <f t="shared" ca="1" si="96"/>
        <v>0</v>
      </c>
      <c r="MN39" s="61">
        <f t="shared" ca="1" si="96"/>
        <v>0</v>
      </c>
      <c r="MO39" s="61">
        <f t="shared" ca="1" si="96"/>
        <v>0</v>
      </c>
      <c r="MP39" s="61">
        <f t="shared" ca="1" si="96"/>
        <v>0</v>
      </c>
      <c r="MQ39" s="61">
        <f t="shared" ca="1" si="96"/>
        <v>0</v>
      </c>
      <c r="MR39" s="61">
        <f t="shared" ca="1" si="96"/>
        <v>0</v>
      </c>
      <c r="MS39" s="61">
        <f t="shared" ca="1" si="96"/>
        <v>0</v>
      </c>
      <c r="MT39" s="61">
        <f t="shared" ca="1" si="96"/>
        <v>0</v>
      </c>
      <c r="MU39" s="61">
        <f t="shared" ca="1" si="96"/>
        <v>0</v>
      </c>
      <c r="MV39" s="61">
        <f t="shared" ca="1" si="96"/>
        <v>0</v>
      </c>
      <c r="MW39" s="61">
        <f t="shared" ca="1" si="96"/>
        <v>0</v>
      </c>
      <c r="MX39" s="61">
        <f t="shared" ca="1" si="96"/>
        <v>0</v>
      </c>
      <c r="MY39" s="61">
        <f t="shared" ca="1" si="96"/>
        <v>0</v>
      </c>
      <c r="MZ39" s="61">
        <f t="shared" ca="1" si="96"/>
        <v>0</v>
      </c>
      <c r="NA39" s="61">
        <f t="shared" ca="1" si="96"/>
        <v>0</v>
      </c>
      <c r="NB39" s="61">
        <f t="shared" ca="1" si="96"/>
        <v>0</v>
      </c>
      <c r="NC39" s="61">
        <f t="shared" ref="NC39:PN39" ca="1" si="97">IF($D39=0,0,(NC29*$D29+NC30*$D30+NC32*$D32+NC33*$D33)/$D39)</f>
        <v>0</v>
      </c>
      <c r="ND39" s="61">
        <f t="shared" ca="1" si="97"/>
        <v>0</v>
      </c>
      <c r="NE39" s="61">
        <f t="shared" ca="1" si="97"/>
        <v>0</v>
      </c>
      <c r="NF39" s="61">
        <f t="shared" ca="1" si="97"/>
        <v>0</v>
      </c>
      <c r="NG39" s="61">
        <f t="shared" ca="1" si="97"/>
        <v>0</v>
      </c>
      <c r="NH39" s="61">
        <f t="shared" ca="1" si="97"/>
        <v>0</v>
      </c>
      <c r="NI39" s="61">
        <f t="shared" ca="1" si="97"/>
        <v>0</v>
      </c>
      <c r="NJ39" s="61">
        <f t="shared" ca="1" si="97"/>
        <v>0</v>
      </c>
      <c r="NK39" s="61">
        <f t="shared" ca="1" si="97"/>
        <v>0</v>
      </c>
      <c r="NL39" s="61">
        <f t="shared" ca="1" si="97"/>
        <v>0</v>
      </c>
      <c r="NM39" s="61">
        <f t="shared" ca="1" si="97"/>
        <v>0</v>
      </c>
      <c r="NN39" s="61">
        <f t="shared" ca="1" si="97"/>
        <v>0</v>
      </c>
      <c r="NO39" s="61">
        <f t="shared" ca="1" si="97"/>
        <v>0</v>
      </c>
      <c r="NP39" s="61">
        <f t="shared" ca="1" si="97"/>
        <v>0</v>
      </c>
      <c r="NQ39" s="61">
        <f t="shared" ca="1" si="97"/>
        <v>0</v>
      </c>
      <c r="NR39" s="61">
        <f t="shared" ca="1" si="97"/>
        <v>0</v>
      </c>
      <c r="NS39" s="61">
        <f t="shared" ca="1" si="97"/>
        <v>0</v>
      </c>
      <c r="NT39" s="61">
        <f t="shared" ca="1" si="97"/>
        <v>0</v>
      </c>
      <c r="NU39" s="61">
        <f t="shared" ca="1" si="97"/>
        <v>0</v>
      </c>
      <c r="NV39" s="61">
        <f t="shared" ca="1" si="97"/>
        <v>0</v>
      </c>
      <c r="NW39" s="61">
        <f t="shared" ca="1" si="97"/>
        <v>0</v>
      </c>
      <c r="NX39" s="61">
        <f t="shared" ca="1" si="97"/>
        <v>0</v>
      </c>
      <c r="NY39" s="61">
        <f t="shared" ca="1" si="97"/>
        <v>0</v>
      </c>
      <c r="NZ39" s="61">
        <f t="shared" ca="1" si="97"/>
        <v>0</v>
      </c>
      <c r="OA39" s="61">
        <f t="shared" ca="1" si="97"/>
        <v>0</v>
      </c>
      <c r="OB39" s="61">
        <f t="shared" ca="1" si="97"/>
        <v>0</v>
      </c>
      <c r="OC39" s="61">
        <f t="shared" ca="1" si="97"/>
        <v>0</v>
      </c>
      <c r="OD39" s="61">
        <f t="shared" ca="1" si="97"/>
        <v>0</v>
      </c>
      <c r="OE39" s="61">
        <f t="shared" ca="1" si="97"/>
        <v>0</v>
      </c>
      <c r="OF39" s="61">
        <f t="shared" ca="1" si="97"/>
        <v>0</v>
      </c>
      <c r="OG39" s="61">
        <f t="shared" ca="1" si="97"/>
        <v>0</v>
      </c>
      <c r="OH39" s="61">
        <f t="shared" ca="1" si="97"/>
        <v>0</v>
      </c>
      <c r="OI39" s="61">
        <f t="shared" ca="1" si="97"/>
        <v>0</v>
      </c>
      <c r="OJ39" s="61">
        <f t="shared" ca="1" si="97"/>
        <v>0</v>
      </c>
      <c r="OK39" s="61">
        <f t="shared" ca="1" si="97"/>
        <v>0</v>
      </c>
      <c r="OL39" s="61">
        <f t="shared" ca="1" si="97"/>
        <v>0</v>
      </c>
      <c r="OM39" s="61">
        <f t="shared" ca="1" si="97"/>
        <v>0</v>
      </c>
      <c r="ON39" s="61">
        <f t="shared" ca="1" si="97"/>
        <v>0</v>
      </c>
      <c r="OO39" s="61">
        <f t="shared" ca="1" si="97"/>
        <v>0</v>
      </c>
      <c r="OP39" s="61">
        <f t="shared" ca="1" si="97"/>
        <v>0</v>
      </c>
      <c r="OQ39" s="61">
        <f t="shared" ca="1" si="97"/>
        <v>0</v>
      </c>
      <c r="OR39" s="61">
        <f t="shared" ca="1" si="97"/>
        <v>0</v>
      </c>
      <c r="OS39" s="61">
        <f t="shared" ca="1" si="97"/>
        <v>0</v>
      </c>
      <c r="OT39" s="61">
        <f t="shared" ca="1" si="97"/>
        <v>0</v>
      </c>
      <c r="OU39" s="61">
        <f t="shared" ca="1" si="97"/>
        <v>0</v>
      </c>
      <c r="OV39" s="61">
        <f t="shared" ca="1" si="97"/>
        <v>0</v>
      </c>
      <c r="OW39" s="61">
        <f t="shared" ca="1" si="97"/>
        <v>0</v>
      </c>
      <c r="OX39" s="61">
        <f t="shared" ca="1" si="97"/>
        <v>0</v>
      </c>
      <c r="OY39" s="61">
        <f t="shared" ca="1" si="97"/>
        <v>0</v>
      </c>
      <c r="OZ39" s="61">
        <f t="shared" ca="1" si="97"/>
        <v>0</v>
      </c>
      <c r="PA39" s="61">
        <f t="shared" ca="1" si="97"/>
        <v>0</v>
      </c>
      <c r="PB39" s="61">
        <f t="shared" ca="1" si="97"/>
        <v>0</v>
      </c>
      <c r="PC39" s="61">
        <f t="shared" ca="1" si="97"/>
        <v>0</v>
      </c>
      <c r="PD39" s="61">
        <f t="shared" ca="1" si="97"/>
        <v>0</v>
      </c>
      <c r="PE39" s="61">
        <f t="shared" ca="1" si="97"/>
        <v>0</v>
      </c>
      <c r="PF39" s="61">
        <f t="shared" ca="1" si="97"/>
        <v>0</v>
      </c>
      <c r="PG39" s="61">
        <f t="shared" ca="1" si="97"/>
        <v>0</v>
      </c>
      <c r="PH39" s="61">
        <f t="shared" ca="1" si="97"/>
        <v>0</v>
      </c>
      <c r="PI39" s="61">
        <f t="shared" ca="1" si="97"/>
        <v>0</v>
      </c>
      <c r="PJ39" s="61">
        <f t="shared" ca="1" si="97"/>
        <v>0</v>
      </c>
      <c r="PK39" s="61">
        <f t="shared" ca="1" si="97"/>
        <v>0</v>
      </c>
      <c r="PL39" s="61">
        <f t="shared" ca="1" si="97"/>
        <v>0</v>
      </c>
      <c r="PM39" s="61">
        <f t="shared" ca="1" si="97"/>
        <v>0</v>
      </c>
      <c r="PN39" s="61">
        <f t="shared" ca="1" si="97"/>
        <v>0</v>
      </c>
      <c r="PO39" s="61">
        <f t="shared" ref="PO39:RZ39" ca="1" si="98">IF($D39=0,0,(PO29*$D29+PO30*$D30+PO32*$D32+PO33*$D33)/$D39)</f>
        <v>0</v>
      </c>
      <c r="PP39" s="61">
        <f t="shared" ca="1" si="98"/>
        <v>0</v>
      </c>
      <c r="PQ39" s="61">
        <f t="shared" ca="1" si="98"/>
        <v>0</v>
      </c>
      <c r="PR39" s="61">
        <f t="shared" ca="1" si="98"/>
        <v>0</v>
      </c>
      <c r="PS39" s="61">
        <f t="shared" ca="1" si="98"/>
        <v>0</v>
      </c>
      <c r="PT39" s="61">
        <f t="shared" ca="1" si="98"/>
        <v>0</v>
      </c>
      <c r="PU39" s="61">
        <f t="shared" ca="1" si="98"/>
        <v>0</v>
      </c>
      <c r="PV39" s="61">
        <f t="shared" ca="1" si="98"/>
        <v>0</v>
      </c>
      <c r="PW39" s="61">
        <f t="shared" ca="1" si="98"/>
        <v>0</v>
      </c>
      <c r="PX39" s="61">
        <f t="shared" ca="1" si="98"/>
        <v>0</v>
      </c>
      <c r="PY39" s="61">
        <f t="shared" ca="1" si="98"/>
        <v>0</v>
      </c>
      <c r="PZ39" s="61">
        <f t="shared" ca="1" si="98"/>
        <v>0</v>
      </c>
      <c r="QA39" s="61">
        <f t="shared" ca="1" si="98"/>
        <v>0</v>
      </c>
      <c r="QB39" s="61">
        <f t="shared" ca="1" si="98"/>
        <v>0</v>
      </c>
      <c r="QC39" s="61">
        <f t="shared" ca="1" si="98"/>
        <v>0</v>
      </c>
      <c r="QD39" s="61">
        <f t="shared" ca="1" si="98"/>
        <v>0</v>
      </c>
      <c r="QE39" s="61">
        <f t="shared" ca="1" si="98"/>
        <v>0</v>
      </c>
      <c r="QF39" s="61">
        <f t="shared" ca="1" si="98"/>
        <v>0</v>
      </c>
      <c r="QG39" s="61">
        <f t="shared" ca="1" si="98"/>
        <v>0</v>
      </c>
      <c r="QH39" s="61">
        <f t="shared" ca="1" si="98"/>
        <v>0</v>
      </c>
      <c r="QI39" s="61">
        <f t="shared" ca="1" si="98"/>
        <v>0</v>
      </c>
      <c r="QJ39" s="61">
        <f t="shared" ca="1" si="98"/>
        <v>0</v>
      </c>
      <c r="QK39" s="61">
        <f t="shared" ca="1" si="98"/>
        <v>0</v>
      </c>
      <c r="QL39" s="61">
        <f t="shared" ca="1" si="98"/>
        <v>0</v>
      </c>
      <c r="QM39" s="61">
        <f t="shared" ca="1" si="98"/>
        <v>0</v>
      </c>
      <c r="QN39" s="61">
        <f t="shared" ca="1" si="98"/>
        <v>0</v>
      </c>
      <c r="QO39" s="61">
        <f t="shared" ca="1" si="98"/>
        <v>0</v>
      </c>
      <c r="QP39" s="61">
        <f t="shared" ca="1" si="98"/>
        <v>0</v>
      </c>
      <c r="QQ39" s="61">
        <f t="shared" ca="1" si="98"/>
        <v>0</v>
      </c>
      <c r="QR39" s="61">
        <f t="shared" ca="1" si="98"/>
        <v>0</v>
      </c>
      <c r="QS39" s="61">
        <f t="shared" ca="1" si="98"/>
        <v>0</v>
      </c>
      <c r="QT39" s="61">
        <f t="shared" ca="1" si="98"/>
        <v>0</v>
      </c>
      <c r="QU39" s="61">
        <f t="shared" ca="1" si="98"/>
        <v>0</v>
      </c>
      <c r="QV39" s="61">
        <f t="shared" ca="1" si="98"/>
        <v>0</v>
      </c>
      <c r="QW39" s="61">
        <f t="shared" ca="1" si="98"/>
        <v>0</v>
      </c>
      <c r="QX39" s="61">
        <f t="shared" ca="1" si="98"/>
        <v>0</v>
      </c>
      <c r="QY39" s="61">
        <f t="shared" ca="1" si="98"/>
        <v>0</v>
      </c>
      <c r="QZ39" s="61">
        <f t="shared" ca="1" si="98"/>
        <v>0</v>
      </c>
      <c r="RA39" s="61">
        <f t="shared" ca="1" si="98"/>
        <v>0</v>
      </c>
      <c r="RB39" s="61">
        <f t="shared" ca="1" si="98"/>
        <v>0</v>
      </c>
      <c r="RC39" s="61">
        <f t="shared" ca="1" si="98"/>
        <v>0</v>
      </c>
      <c r="RD39" s="61">
        <f t="shared" ca="1" si="98"/>
        <v>0</v>
      </c>
      <c r="RE39" s="61">
        <f t="shared" ca="1" si="98"/>
        <v>0</v>
      </c>
      <c r="RF39" s="61">
        <f t="shared" ca="1" si="98"/>
        <v>0</v>
      </c>
      <c r="RG39" s="61">
        <f t="shared" ca="1" si="98"/>
        <v>0</v>
      </c>
      <c r="RH39" s="61">
        <f t="shared" ca="1" si="98"/>
        <v>0</v>
      </c>
      <c r="RI39" s="61">
        <f t="shared" ca="1" si="98"/>
        <v>0</v>
      </c>
      <c r="RJ39" s="61">
        <f t="shared" ca="1" si="98"/>
        <v>0</v>
      </c>
      <c r="RK39" s="61">
        <f t="shared" ca="1" si="98"/>
        <v>0</v>
      </c>
      <c r="RL39" s="61">
        <f t="shared" ca="1" si="98"/>
        <v>0</v>
      </c>
      <c r="RM39" s="61">
        <f t="shared" ca="1" si="98"/>
        <v>0</v>
      </c>
      <c r="RN39" s="61">
        <f t="shared" ca="1" si="98"/>
        <v>0</v>
      </c>
      <c r="RO39" s="61">
        <f t="shared" ca="1" si="98"/>
        <v>0</v>
      </c>
      <c r="RP39" s="61">
        <f t="shared" ca="1" si="98"/>
        <v>0</v>
      </c>
      <c r="RQ39" s="61">
        <f t="shared" ca="1" si="98"/>
        <v>0</v>
      </c>
      <c r="RR39" s="61">
        <f t="shared" ca="1" si="98"/>
        <v>0</v>
      </c>
      <c r="RS39" s="61">
        <f t="shared" ca="1" si="98"/>
        <v>0</v>
      </c>
      <c r="RT39" s="61">
        <f t="shared" ca="1" si="98"/>
        <v>0</v>
      </c>
      <c r="RU39" s="61">
        <f t="shared" ca="1" si="98"/>
        <v>0</v>
      </c>
      <c r="RV39" s="61">
        <f t="shared" ca="1" si="98"/>
        <v>0</v>
      </c>
      <c r="RW39" s="61">
        <f t="shared" ca="1" si="98"/>
        <v>0</v>
      </c>
      <c r="RX39" s="61">
        <f t="shared" ca="1" si="98"/>
        <v>0</v>
      </c>
      <c r="RY39" s="61">
        <f t="shared" ca="1" si="98"/>
        <v>0</v>
      </c>
      <c r="RZ39" s="61">
        <f t="shared" ca="1" si="98"/>
        <v>0</v>
      </c>
      <c r="SA39" s="61">
        <f t="shared" ref="SA39:UL39" ca="1" si="99">IF($D39=0,0,(SA29*$D29+SA30*$D30+SA32*$D32+SA33*$D33)/$D39)</f>
        <v>0</v>
      </c>
      <c r="SB39" s="61">
        <f t="shared" ca="1" si="99"/>
        <v>0</v>
      </c>
      <c r="SC39" s="61">
        <f t="shared" ca="1" si="99"/>
        <v>0</v>
      </c>
      <c r="SD39" s="61">
        <f t="shared" ca="1" si="99"/>
        <v>0</v>
      </c>
      <c r="SE39" s="61">
        <f t="shared" ca="1" si="99"/>
        <v>0</v>
      </c>
      <c r="SF39" s="61">
        <f t="shared" ca="1" si="99"/>
        <v>0</v>
      </c>
      <c r="SG39" s="61">
        <f t="shared" ca="1" si="99"/>
        <v>0</v>
      </c>
      <c r="SH39" s="61">
        <f t="shared" ca="1" si="99"/>
        <v>0</v>
      </c>
      <c r="SI39" s="61">
        <f t="shared" ca="1" si="99"/>
        <v>0</v>
      </c>
      <c r="SJ39" s="61">
        <f t="shared" ca="1" si="99"/>
        <v>0</v>
      </c>
      <c r="SK39" s="61">
        <f t="shared" ca="1" si="99"/>
        <v>0</v>
      </c>
      <c r="SL39" s="61">
        <f t="shared" ca="1" si="99"/>
        <v>0</v>
      </c>
      <c r="SM39" s="61">
        <f t="shared" ca="1" si="99"/>
        <v>0</v>
      </c>
      <c r="SN39" s="61">
        <f t="shared" ca="1" si="99"/>
        <v>0</v>
      </c>
      <c r="SO39" s="61">
        <f t="shared" ca="1" si="99"/>
        <v>0</v>
      </c>
      <c r="SP39" s="61">
        <f t="shared" ca="1" si="99"/>
        <v>0</v>
      </c>
      <c r="SQ39" s="61">
        <f t="shared" ca="1" si="99"/>
        <v>0</v>
      </c>
      <c r="SR39" s="61">
        <f t="shared" ca="1" si="99"/>
        <v>0</v>
      </c>
      <c r="SS39" s="61">
        <f t="shared" ca="1" si="99"/>
        <v>0</v>
      </c>
      <c r="ST39" s="61">
        <f t="shared" ca="1" si="99"/>
        <v>0</v>
      </c>
      <c r="SU39" s="61">
        <f t="shared" ca="1" si="99"/>
        <v>0</v>
      </c>
      <c r="SV39" s="61">
        <f t="shared" ca="1" si="99"/>
        <v>0</v>
      </c>
      <c r="SW39" s="61">
        <f t="shared" ca="1" si="99"/>
        <v>0</v>
      </c>
      <c r="SX39" s="61">
        <f t="shared" ca="1" si="99"/>
        <v>0</v>
      </c>
      <c r="SY39" s="61">
        <f t="shared" ca="1" si="99"/>
        <v>0</v>
      </c>
      <c r="SZ39" s="61">
        <f t="shared" ca="1" si="99"/>
        <v>0</v>
      </c>
      <c r="TA39" s="61">
        <f t="shared" ca="1" si="99"/>
        <v>0</v>
      </c>
      <c r="TB39" s="61">
        <f t="shared" ca="1" si="99"/>
        <v>0</v>
      </c>
      <c r="TC39" s="61">
        <f t="shared" ca="1" si="99"/>
        <v>0</v>
      </c>
      <c r="TD39" s="61">
        <f t="shared" ca="1" si="99"/>
        <v>0</v>
      </c>
      <c r="TE39" s="61">
        <f t="shared" ca="1" si="99"/>
        <v>0</v>
      </c>
      <c r="TF39" s="61">
        <f t="shared" ca="1" si="99"/>
        <v>0</v>
      </c>
      <c r="TG39" s="61">
        <f t="shared" ca="1" si="99"/>
        <v>0</v>
      </c>
      <c r="TH39" s="61">
        <f t="shared" ca="1" si="99"/>
        <v>0</v>
      </c>
      <c r="TI39" s="61">
        <f t="shared" ca="1" si="99"/>
        <v>0</v>
      </c>
      <c r="TJ39" s="61">
        <f t="shared" ca="1" si="99"/>
        <v>0</v>
      </c>
      <c r="TK39" s="61">
        <f t="shared" ca="1" si="99"/>
        <v>0</v>
      </c>
      <c r="TL39" s="61">
        <f t="shared" ca="1" si="99"/>
        <v>0</v>
      </c>
      <c r="TM39" s="61">
        <f t="shared" ca="1" si="99"/>
        <v>0</v>
      </c>
      <c r="TN39" s="61">
        <f t="shared" ca="1" si="99"/>
        <v>0</v>
      </c>
      <c r="TO39" s="61">
        <f t="shared" ca="1" si="99"/>
        <v>0</v>
      </c>
      <c r="TP39" s="61">
        <f t="shared" ca="1" si="99"/>
        <v>0</v>
      </c>
      <c r="TQ39" s="61">
        <f t="shared" ca="1" si="99"/>
        <v>0</v>
      </c>
      <c r="TR39" s="61">
        <f t="shared" ca="1" si="99"/>
        <v>0</v>
      </c>
      <c r="TS39" s="61">
        <f t="shared" ca="1" si="99"/>
        <v>0</v>
      </c>
      <c r="TT39" s="61">
        <f t="shared" ca="1" si="99"/>
        <v>0</v>
      </c>
      <c r="TU39" s="61">
        <f t="shared" ca="1" si="99"/>
        <v>0</v>
      </c>
      <c r="TV39" s="61">
        <f t="shared" ca="1" si="99"/>
        <v>0</v>
      </c>
      <c r="TW39" s="61">
        <f t="shared" ca="1" si="99"/>
        <v>0</v>
      </c>
      <c r="TX39" s="61">
        <f t="shared" ca="1" si="99"/>
        <v>0</v>
      </c>
      <c r="TY39" s="61">
        <f t="shared" ca="1" si="99"/>
        <v>0</v>
      </c>
      <c r="TZ39" s="61">
        <f t="shared" ca="1" si="99"/>
        <v>0</v>
      </c>
      <c r="UA39" s="61">
        <f t="shared" ca="1" si="99"/>
        <v>0</v>
      </c>
      <c r="UB39" s="61">
        <f t="shared" ca="1" si="99"/>
        <v>0</v>
      </c>
      <c r="UC39" s="61">
        <f t="shared" ca="1" si="99"/>
        <v>0</v>
      </c>
      <c r="UD39" s="61">
        <f t="shared" ca="1" si="99"/>
        <v>0</v>
      </c>
      <c r="UE39" s="61">
        <f t="shared" ca="1" si="99"/>
        <v>0</v>
      </c>
      <c r="UF39" s="61">
        <f t="shared" ca="1" si="99"/>
        <v>0</v>
      </c>
      <c r="UG39" s="61">
        <f t="shared" ca="1" si="99"/>
        <v>0</v>
      </c>
      <c r="UH39" s="61">
        <f t="shared" ca="1" si="99"/>
        <v>0</v>
      </c>
      <c r="UI39" s="61">
        <f t="shared" ca="1" si="99"/>
        <v>0</v>
      </c>
      <c r="UJ39" s="61">
        <f t="shared" ca="1" si="99"/>
        <v>0</v>
      </c>
      <c r="UK39" s="61">
        <f t="shared" ca="1" si="99"/>
        <v>0</v>
      </c>
      <c r="UL39" s="61">
        <f t="shared" ca="1" si="99"/>
        <v>0</v>
      </c>
      <c r="UM39" s="61">
        <f t="shared" ref="UM39:WX39" ca="1" si="100">IF($D39=0,0,(UM29*$D29+UM30*$D30+UM32*$D32+UM33*$D33)/$D39)</f>
        <v>0</v>
      </c>
      <c r="UN39" s="61">
        <f t="shared" ca="1" si="100"/>
        <v>0</v>
      </c>
      <c r="UO39" s="61">
        <f t="shared" ca="1" si="100"/>
        <v>0</v>
      </c>
      <c r="UP39" s="61">
        <f t="shared" ca="1" si="100"/>
        <v>0</v>
      </c>
      <c r="UQ39" s="61">
        <f t="shared" ca="1" si="100"/>
        <v>0</v>
      </c>
      <c r="UR39" s="61">
        <f t="shared" ca="1" si="100"/>
        <v>0</v>
      </c>
      <c r="US39" s="61">
        <f t="shared" ca="1" si="100"/>
        <v>0</v>
      </c>
      <c r="UT39" s="61">
        <f t="shared" ca="1" si="100"/>
        <v>0</v>
      </c>
      <c r="UU39" s="61">
        <f t="shared" ca="1" si="100"/>
        <v>0</v>
      </c>
      <c r="UV39" s="61">
        <f t="shared" ca="1" si="100"/>
        <v>0</v>
      </c>
      <c r="UW39" s="61">
        <f t="shared" ca="1" si="100"/>
        <v>0</v>
      </c>
      <c r="UX39" s="61">
        <f t="shared" ca="1" si="100"/>
        <v>0</v>
      </c>
      <c r="UY39" s="61">
        <f t="shared" ca="1" si="100"/>
        <v>0</v>
      </c>
      <c r="UZ39" s="61">
        <f t="shared" ca="1" si="100"/>
        <v>0</v>
      </c>
      <c r="VA39" s="61">
        <f t="shared" ca="1" si="100"/>
        <v>0</v>
      </c>
      <c r="VB39" s="61">
        <f t="shared" ca="1" si="100"/>
        <v>0</v>
      </c>
      <c r="VC39" s="61">
        <f t="shared" ca="1" si="100"/>
        <v>0</v>
      </c>
      <c r="VD39" s="61">
        <f t="shared" ca="1" si="100"/>
        <v>0</v>
      </c>
      <c r="VE39" s="61">
        <f t="shared" ca="1" si="100"/>
        <v>0</v>
      </c>
      <c r="VF39" s="61">
        <f t="shared" ca="1" si="100"/>
        <v>0</v>
      </c>
      <c r="VG39" s="61">
        <f t="shared" ca="1" si="100"/>
        <v>0</v>
      </c>
      <c r="VH39" s="61">
        <f t="shared" ca="1" si="100"/>
        <v>0</v>
      </c>
      <c r="VI39" s="61">
        <f t="shared" ca="1" si="100"/>
        <v>0</v>
      </c>
      <c r="VJ39" s="61">
        <f t="shared" ca="1" si="100"/>
        <v>0</v>
      </c>
      <c r="VK39" s="61">
        <f t="shared" ca="1" si="100"/>
        <v>0</v>
      </c>
      <c r="VL39" s="61">
        <f t="shared" ca="1" si="100"/>
        <v>0</v>
      </c>
      <c r="VM39" s="61">
        <f t="shared" ca="1" si="100"/>
        <v>0</v>
      </c>
      <c r="VN39" s="61">
        <f t="shared" ca="1" si="100"/>
        <v>0</v>
      </c>
      <c r="VO39" s="61">
        <f t="shared" ca="1" si="100"/>
        <v>0</v>
      </c>
      <c r="VP39" s="61">
        <f t="shared" ca="1" si="100"/>
        <v>0</v>
      </c>
      <c r="VQ39" s="61">
        <f t="shared" ca="1" si="100"/>
        <v>0</v>
      </c>
      <c r="VR39" s="61">
        <f t="shared" ca="1" si="100"/>
        <v>0</v>
      </c>
      <c r="VS39" s="61">
        <f t="shared" ca="1" si="100"/>
        <v>0</v>
      </c>
      <c r="VT39" s="61">
        <f t="shared" ca="1" si="100"/>
        <v>0</v>
      </c>
      <c r="VU39" s="61">
        <f t="shared" ca="1" si="100"/>
        <v>0</v>
      </c>
      <c r="VV39" s="61">
        <f t="shared" ca="1" si="100"/>
        <v>0</v>
      </c>
      <c r="VW39" s="61">
        <f t="shared" ca="1" si="100"/>
        <v>0</v>
      </c>
      <c r="VX39" s="61">
        <f t="shared" ca="1" si="100"/>
        <v>0</v>
      </c>
      <c r="VY39" s="61">
        <f t="shared" ca="1" si="100"/>
        <v>0</v>
      </c>
      <c r="VZ39" s="61">
        <f t="shared" ca="1" si="100"/>
        <v>0</v>
      </c>
      <c r="WA39" s="61">
        <f t="shared" ca="1" si="100"/>
        <v>0</v>
      </c>
      <c r="WB39" s="61">
        <f t="shared" ca="1" si="100"/>
        <v>0</v>
      </c>
      <c r="WC39" s="61">
        <f t="shared" ca="1" si="100"/>
        <v>0</v>
      </c>
      <c r="WD39" s="61">
        <f t="shared" ca="1" si="100"/>
        <v>0</v>
      </c>
      <c r="WE39" s="61">
        <f t="shared" ca="1" si="100"/>
        <v>0</v>
      </c>
      <c r="WF39" s="61">
        <f t="shared" ca="1" si="100"/>
        <v>0</v>
      </c>
      <c r="WG39" s="61">
        <f t="shared" ca="1" si="100"/>
        <v>0</v>
      </c>
      <c r="WH39" s="61">
        <f t="shared" ca="1" si="100"/>
        <v>0</v>
      </c>
      <c r="WI39" s="61">
        <f t="shared" ca="1" si="100"/>
        <v>0</v>
      </c>
      <c r="WJ39" s="61">
        <f t="shared" ca="1" si="100"/>
        <v>0</v>
      </c>
      <c r="WK39" s="61">
        <f t="shared" ca="1" si="100"/>
        <v>0</v>
      </c>
      <c r="WL39" s="61">
        <f t="shared" ca="1" si="100"/>
        <v>0</v>
      </c>
      <c r="WM39" s="61">
        <f t="shared" ca="1" si="100"/>
        <v>0</v>
      </c>
      <c r="WN39" s="61">
        <f t="shared" ca="1" si="100"/>
        <v>0</v>
      </c>
      <c r="WO39" s="61">
        <f t="shared" ca="1" si="100"/>
        <v>0</v>
      </c>
      <c r="WP39" s="61">
        <f t="shared" ca="1" si="100"/>
        <v>0</v>
      </c>
      <c r="WQ39" s="61">
        <f t="shared" ca="1" si="100"/>
        <v>0</v>
      </c>
      <c r="WR39" s="61">
        <f t="shared" ca="1" si="100"/>
        <v>0</v>
      </c>
      <c r="WS39" s="61">
        <f t="shared" ca="1" si="100"/>
        <v>0</v>
      </c>
      <c r="WT39" s="61">
        <f t="shared" ca="1" si="100"/>
        <v>0</v>
      </c>
      <c r="WU39" s="61">
        <f t="shared" ca="1" si="100"/>
        <v>0</v>
      </c>
      <c r="WV39" s="61">
        <f t="shared" ca="1" si="100"/>
        <v>0</v>
      </c>
      <c r="WW39" s="61">
        <f t="shared" ca="1" si="100"/>
        <v>0</v>
      </c>
      <c r="WX39" s="61">
        <f t="shared" ca="1" si="100"/>
        <v>0</v>
      </c>
      <c r="WY39" s="61">
        <f t="shared" ref="WY39:YE39" ca="1" si="101">IF($D39=0,0,(WY29*$D29+WY30*$D30+WY32*$D32+WY33*$D33)/$D39)</f>
        <v>0</v>
      </c>
      <c r="WZ39" s="61">
        <f t="shared" ca="1" si="101"/>
        <v>0</v>
      </c>
      <c r="XA39" s="61">
        <f t="shared" ca="1" si="101"/>
        <v>0</v>
      </c>
      <c r="XB39" s="61">
        <f t="shared" ca="1" si="101"/>
        <v>0</v>
      </c>
      <c r="XC39" s="61">
        <f t="shared" ca="1" si="101"/>
        <v>0</v>
      </c>
      <c r="XD39" s="61">
        <f t="shared" ca="1" si="101"/>
        <v>0</v>
      </c>
      <c r="XE39" s="61">
        <f t="shared" ca="1" si="101"/>
        <v>0</v>
      </c>
      <c r="XF39" s="61">
        <f t="shared" ca="1" si="101"/>
        <v>0</v>
      </c>
      <c r="XG39" s="61">
        <f t="shared" ca="1" si="101"/>
        <v>0</v>
      </c>
      <c r="XH39" s="61">
        <f t="shared" ca="1" si="101"/>
        <v>0</v>
      </c>
      <c r="XI39" s="61">
        <f t="shared" ca="1" si="101"/>
        <v>0</v>
      </c>
      <c r="XJ39" s="61">
        <f t="shared" ca="1" si="101"/>
        <v>0</v>
      </c>
      <c r="XK39" s="61">
        <f t="shared" ca="1" si="101"/>
        <v>0</v>
      </c>
      <c r="XL39" s="61">
        <f t="shared" ca="1" si="101"/>
        <v>0</v>
      </c>
      <c r="XM39" s="61">
        <f t="shared" ca="1" si="101"/>
        <v>0</v>
      </c>
      <c r="XN39" s="61">
        <f t="shared" ca="1" si="101"/>
        <v>0</v>
      </c>
      <c r="XO39" s="61">
        <f t="shared" ca="1" si="101"/>
        <v>0</v>
      </c>
      <c r="XP39" s="61">
        <f t="shared" ca="1" si="101"/>
        <v>0</v>
      </c>
      <c r="XQ39" s="61">
        <f t="shared" ca="1" si="101"/>
        <v>0</v>
      </c>
      <c r="XR39" s="61">
        <f t="shared" ca="1" si="101"/>
        <v>0</v>
      </c>
      <c r="XS39" s="61">
        <f t="shared" ca="1" si="101"/>
        <v>0</v>
      </c>
      <c r="XT39" s="61">
        <f t="shared" ca="1" si="101"/>
        <v>0</v>
      </c>
      <c r="XU39" s="61">
        <f t="shared" ca="1" si="101"/>
        <v>0</v>
      </c>
      <c r="XV39" s="61">
        <f t="shared" ca="1" si="101"/>
        <v>0</v>
      </c>
      <c r="XW39" s="61">
        <f t="shared" ca="1" si="101"/>
        <v>0</v>
      </c>
      <c r="XX39" s="61">
        <f t="shared" ca="1" si="101"/>
        <v>0</v>
      </c>
      <c r="XY39" s="61">
        <f t="shared" ca="1" si="101"/>
        <v>0</v>
      </c>
      <c r="XZ39" s="61">
        <f t="shared" ca="1" si="101"/>
        <v>0</v>
      </c>
      <c r="YA39" s="61">
        <f t="shared" ca="1" si="101"/>
        <v>0</v>
      </c>
      <c r="YB39" s="61">
        <f t="shared" ca="1" si="101"/>
        <v>0</v>
      </c>
      <c r="YC39" s="61">
        <f t="shared" ca="1" si="101"/>
        <v>0</v>
      </c>
      <c r="YD39" s="61">
        <f t="shared" ca="1" si="101"/>
        <v>0</v>
      </c>
      <c r="YE39" s="61">
        <f t="shared" ca="1" si="101"/>
        <v>0</v>
      </c>
      <c r="YF39" s="63"/>
      <c r="YG39" s="64"/>
    </row>
    <row r="40" spans="1:657" s="65" customFormat="1" ht="15" customHeight="1" x14ac:dyDescent="0.25">
      <c r="A40" s="58"/>
      <c r="B40" s="59" t="s">
        <v>743</v>
      </c>
      <c r="C40" s="59"/>
      <c r="D40" s="60">
        <f ca="1">D31+D34</f>
        <v>0</v>
      </c>
      <c r="E40" s="59"/>
      <c r="F40" s="59"/>
      <c r="G40" s="59"/>
      <c r="H40" s="59"/>
      <c r="I40" s="61">
        <f ca="1">IF($D40=0,0,(I31*$D31+I34*$D34)/$D40)</f>
        <v>0</v>
      </c>
      <c r="J40" s="62"/>
      <c r="K40" s="61">
        <f ca="1">IF($D40=0,0,(K31*$D31+K34*$D34)/$D40)</f>
        <v>0</v>
      </c>
      <c r="L40" s="61"/>
      <c r="M40" s="61">
        <f ca="1">IF($D40=0,0,(M31*$D31+M34*$D34)/$D40)</f>
        <v>0</v>
      </c>
      <c r="N40" s="61"/>
      <c r="O40" s="61">
        <f ca="1">IF($D40=0,0,(O31*$D31+O34*$D34)/$D40)</f>
        <v>0</v>
      </c>
      <c r="P40" s="61"/>
      <c r="Q40" s="61">
        <f t="shared" ref="Q40:AQ40" ca="1" si="102">IF($D40=0,0,(Q31*$D31+Q34*$D34)/$D40)</f>
        <v>0</v>
      </c>
      <c r="R40" s="61">
        <f t="shared" ca="1" si="102"/>
        <v>0</v>
      </c>
      <c r="S40" s="61">
        <f t="shared" ca="1" si="102"/>
        <v>0</v>
      </c>
      <c r="T40" s="61">
        <f t="shared" ca="1" si="102"/>
        <v>0</v>
      </c>
      <c r="U40" s="61">
        <f t="shared" ca="1" si="102"/>
        <v>0</v>
      </c>
      <c r="V40" s="61">
        <f t="shared" ca="1" si="102"/>
        <v>0</v>
      </c>
      <c r="W40" s="61">
        <f t="shared" ca="1" si="102"/>
        <v>0</v>
      </c>
      <c r="X40" s="61">
        <f t="shared" ca="1" si="102"/>
        <v>0</v>
      </c>
      <c r="Y40" s="61">
        <f t="shared" ca="1" si="102"/>
        <v>0</v>
      </c>
      <c r="Z40" s="61">
        <f t="shared" ca="1" si="102"/>
        <v>0</v>
      </c>
      <c r="AA40" s="61">
        <f t="shared" ca="1" si="102"/>
        <v>0</v>
      </c>
      <c r="AB40" s="61">
        <f t="shared" ca="1" si="102"/>
        <v>0</v>
      </c>
      <c r="AC40" s="61">
        <f t="shared" ca="1" si="102"/>
        <v>0</v>
      </c>
      <c r="AD40" s="61">
        <f t="shared" ca="1" si="102"/>
        <v>0</v>
      </c>
      <c r="AE40" s="61">
        <f t="shared" ca="1" si="102"/>
        <v>0</v>
      </c>
      <c r="AF40" s="61">
        <f t="shared" ca="1" si="102"/>
        <v>0</v>
      </c>
      <c r="AG40" s="61">
        <f t="shared" ca="1" si="102"/>
        <v>0</v>
      </c>
      <c r="AH40" s="61">
        <f t="shared" ca="1" si="102"/>
        <v>0</v>
      </c>
      <c r="AI40" s="61">
        <f t="shared" ca="1" si="102"/>
        <v>0</v>
      </c>
      <c r="AJ40" s="61">
        <f t="shared" ca="1" si="102"/>
        <v>0</v>
      </c>
      <c r="AK40" s="61">
        <f t="shared" ca="1" si="102"/>
        <v>0</v>
      </c>
      <c r="AL40" s="61">
        <f t="shared" ca="1" si="102"/>
        <v>0</v>
      </c>
      <c r="AM40" s="61">
        <f t="shared" ca="1" si="102"/>
        <v>0</v>
      </c>
      <c r="AN40" s="61">
        <f t="shared" ca="1" si="102"/>
        <v>0</v>
      </c>
      <c r="AO40" s="61">
        <f t="shared" ca="1" si="102"/>
        <v>0</v>
      </c>
      <c r="AP40" s="61">
        <f t="shared" ca="1" si="102"/>
        <v>0</v>
      </c>
      <c r="AQ40" s="61">
        <f t="shared" ca="1" si="102"/>
        <v>0</v>
      </c>
      <c r="AR40" s="62"/>
      <c r="AS40" s="62"/>
      <c r="AT40" s="61"/>
      <c r="AU40" s="61"/>
      <c r="AV40" s="61"/>
      <c r="AW40" s="61"/>
      <c r="AX40" s="61">
        <f t="shared" ref="AX40:BC40" ca="1" si="103">IF($D40=0,0,(AX31*$D31+AX34*$D34)/$D40)</f>
        <v>0</v>
      </c>
      <c r="AY40" s="61">
        <f t="shared" ca="1" si="103"/>
        <v>0</v>
      </c>
      <c r="AZ40" s="61">
        <f t="shared" ca="1" si="103"/>
        <v>0</v>
      </c>
      <c r="BA40" s="61">
        <f t="shared" ca="1" si="103"/>
        <v>0</v>
      </c>
      <c r="BB40" s="61">
        <f t="shared" ca="1" si="103"/>
        <v>0</v>
      </c>
      <c r="BC40" s="61">
        <f t="shared" ca="1" si="103"/>
        <v>0</v>
      </c>
      <c r="BD40" s="61"/>
      <c r="BE40" s="61"/>
      <c r="BF40" s="61">
        <f t="shared" ref="BF40:BK40" ca="1" si="104">IF($D40=0,0,(BF31*$D31+BF34*$D34)/$D40)</f>
        <v>0</v>
      </c>
      <c r="BG40" s="61">
        <f t="shared" ca="1" si="104"/>
        <v>0</v>
      </c>
      <c r="BH40" s="61">
        <f t="shared" ca="1" si="104"/>
        <v>0</v>
      </c>
      <c r="BI40" s="61">
        <f t="shared" ca="1" si="104"/>
        <v>0</v>
      </c>
      <c r="BJ40" s="61">
        <f t="shared" ca="1" si="104"/>
        <v>0</v>
      </c>
      <c r="BK40" s="61">
        <f t="shared" ca="1" si="104"/>
        <v>0</v>
      </c>
      <c r="BL40" s="61"/>
      <c r="BM40" s="61">
        <f ca="1">IF($D40=0,0,(BM31*$D31+BM34*$D34)/$D40)</f>
        <v>0</v>
      </c>
      <c r="BN40" s="61"/>
      <c r="BO40" s="61"/>
      <c r="BP40" s="61"/>
      <c r="BQ40" s="61">
        <f ca="1">IF($D40=0,0,(BQ31*$D31+BQ34*$D34)/$D40)</f>
        <v>0</v>
      </c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>
        <f t="shared" ref="CK40:DC40" ca="1" si="105">IF($D40=0,0,(CK31*$D31+CK34*$D34)/$D40)</f>
        <v>0</v>
      </c>
      <c r="CL40" s="61">
        <f t="shared" ca="1" si="105"/>
        <v>0</v>
      </c>
      <c r="CM40" s="61">
        <f t="shared" ca="1" si="105"/>
        <v>0</v>
      </c>
      <c r="CN40" s="61">
        <f t="shared" ca="1" si="105"/>
        <v>0</v>
      </c>
      <c r="CO40" s="61">
        <f t="shared" ca="1" si="105"/>
        <v>0</v>
      </c>
      <c r="CP40" s="61">
        <f t="shared" ca="1" si="105"/>
        <v>0</v>
      </c>
      <c r="CQ40" s="61">
        <f t="shared" ca="1" si="105"/>
        <v>0</v>
      </c>
      <c r="CR40" s="61">
        <f t="shared" ca="1" si="105"/>
        <v>0</v>
      </c>
      <c r="CS40" s="61">
        <f t="shared" ca="1" si="105"/>
        <v>0</v>
      </c>
      <c r="CT40" s="61">
        <f t="shared" ca="1" si="105"/>
        <v>0</v>
      </c>
      <c r="CU40" s="61">
        <f t="shared" ca="1" si="105"/>
        <v>0</v>
      </c>
      <c r="CV40" s="61">
        <f t="shared" ca="1" si="105"/>
        <v>0</v>
      </c>
      <c r="CW40" s="61">
        <f t="shared" ca="1" si="105"/>
        <v>0</v>
      </c>
      <c r="CX40" s="61">
        <f t="shared" ca="1" si="105"/>
        <v>0</v>
      </c>
      <c r="CY40" s="61">
        <f t="shared" ca="1" si="105"/>
        <v>0</v>
      </c>
      <c r="CZ40" s="61">
        <f t="shared" ca="1" si="105"/>
        <v>0</v>
      </c>
      <c r="DA40" s="61">
        <f t="shared" ca="1" si="105"/>
        <v>0</v>
      </c>
      <c r="DB40" s="61">
        <f t="shared" ca="1" si="105"/>
        <v>0</v>
      </c>
      <c r="DC40" s="61">
        <f t="shared" ca="1" si="105"/>
        <v>0</v>
      </c>
      <c r="DD40" s="61"/>
      <c r="DE40" s="61">
        <f ca="1">IF($D40=0,0,(DE31*$D31+DE34*$D34)/$D40)</f>
        <v>0</v>
      </c>
      <c r="DF40" s="61"/>
      <c r="DG40" s="61">
        <f t="shared" ref="DG40:FR40" ca="1" si="106">IF($D40=0,0,(DG31*$D31+DG34*$D34)/$D40)</f>
        <v>0</v>
      </c>
      <c r="DH40" s="61">
        <f t="shared" ca="1" si="106"/>
        <v>0</v>
      </c>
      <c r="DI40" s="61">
        <f t="shared" ca="1" si="106"/>
        <v>0</v>
      </c>
      <c r="DJ40" s="61">
        <f t="shared" ca="1" si="106"/>
        <v>0</v>
      </c>
      <c r="DK40" s="61">
        <f t="shared" ca="1" si="106"/>
        <v>0</v>
      </c>
      <c r="DL40" s="61">
        <f t="shared" ca="1" si="106"/>
        <v>0</v>
      </c>
      <c r="DM40" s="61">
        <f t="shared" ca="1" si="106"/>
        <v>0</v>
      </c>
      <c r="DN40" s="61">
        <f t="shared" ca="1" si="106"/>
        <v>0</v>
      </c>
      <c r="DO40" s="61">
        <f t="shared" ca="1" si="106"/>
        <v>0</v>
      </c>
      <c r="DP40" s="61">
        <f t="shared" ca="1" si="106"/>
        <v>0</v>
      </c>
      <c r="DQ40" s="61">
        <f t="shared" ca="1" si="106"/>
        <v>0</v>
      </c>
      <c r="DR40" s="61">
        <f t="shared" ca="1" si="106"/>
        <v>0</v>
      </c>
      <c r="DS40" s="61">
        <f t="shared" ca="1" si="106"/>
        <v>0</v>
      </c>
      <c r="DT40" s="61">
        <f t="shared" ca="1" si="106"/>
        <v>0</v>
      </c>
      <c r="DU40" s="61">
        <f t="shared" ca="1" si="106"/>
        <v>0</v>
      </c>
      <c r="DV40" s="61">
        <f t="shared" ca="1" si="106"/>
        <v>0</v>
      </c>
      <c r="DW40" s="61">
        <f t="shared" ca="1" si="106"/>
        <v>0</v>
      </c>
      <c r="DX40" s="61">
        <f t="shared" ca="1" si="106"/>
        <v>0</v>
      </c>
      <c r="DY40" s="61">
        <f t="shared" ca="1" si="106"/>
        <v>0</v>
      </c>
      <c r="DZ40" s="61">
        <f t="shared" ca="1" si="106"/>
        <v>0</v>
      </c>
      <c r="EA40" s="61">
        <f t="shared" ca="1" si="106"/>
        <v>0</v>
      </c>
      <c r="EB40" s="61">
        <f t="shared" ca="1" si="106"/>
        <v>0</v>
      </c>
      <c r="EC40" s="61">
        <f t="shared" ca="1" si="106"/>
        <v>0</v>
      </c>
      <c r="ED40" s="61">
        <f t="shared" ca="1" si="106"/>
        <v>0</v>
      </c>
      <c r="EE40" s="61">
        <f t="shared" ca="1" si="106"/>
        <v>0</v>
      </c>
      <c r="EF40" s="61">
        <f t="shared" ca="1" si="106"/>
        <v>0</v>
      </c>
      <c r="EG40" s="61">
        <f t="shared" ca="1" si="106"/>
        <v>0</v>
      </c>
      <c r="EH40" s="61">
        <f t="shared" ca="1" si="106"/>
        <v>0</v>
      </c>
      <c r="EI40" s="61">
        <f t="shared" ca="1" si="106"/>
        <v>0</v>
      </c>
      <c r="EJ40" s="61">
        <f t="shared" ca="1" si="106"/>
        <v>0</v>
      </c>
      <c r="EK40" s="61">
        <f t="shared" ca="1" si="106"/>
        <v>0</v>
      </c>
      <c r="EL40" s="61">
        <f t="shared" ca="1" si="106"/>
        <v>0</v>
      </c>
      <c r="EM40" s="61">
        <f t="shared" ca="1" si="106"/>
        <v>0</v>
      </c>
      <c r="EN40" s="61">
        <f t="shared" ca="1" si="106"/>
        <v>0</v>
      </c>
      <c r="EO40" s="61">
        <f t="shared" ca="1" si="106"/>
        <v>0</v>
      </c>
      <c r="EP40" s="61">
        <f t="shared" ca="1" si="106"/>
        <v>0</v>
      </c>
      <c r="EQ40" s="61">
        <f t="shared" ca="1" si="106"/>
        <v>0</v>
      </c>
      <c r="ER40" s="61">
        <f t="shared" ca="1" si="106"/>
        <v>0</v>
      </c>
      <c r="ES40" s="61">
        <f t="shared" ca="1" si="106"/>
        <v>0</v>
      </c>
      <c r="ET40" s="61">
        <f t="shared" ca="1" si="106"/>
        <v>0</v>
      </c>
      <c r="EU40" s="61">
        <f t="shared" ca="1" si="106"/>
        <v>0</v>
      </c>
      <c r="EV40" s="61">
        <f t="shared" ca="1" si="106"/>
        <v>0</v>
      </c>
      <c r="EW40" s="61">
        <f t="shared" ca="1" si="106"/>
        <v>0</v>
      </c>
      <c r="EX40" s="61">
        <f t="shared" ca="1" si="106"/>
        <v>0</v>
      </c>
      <c r="EY40" s="61">
        <f t="shared" ca="1" si="106"/>
        <v>0</v>
      </c>
      <c r="EZ40" s="61">
        <f t="shared" ca="1" si="106"/>
        <v>0</v>
      </c>
      <c r="FA40" s="61">
        <f t="shared" ca="1" si="106"/>
        <v>0</v>
      </c>
      <c r="FB40" s="61">
        <f t="shared" ca="1" si="106"/>
        <v>0</v>
      </c>
      <c r="FC40" s="61">
        <f t="shared" ca="1" si="106"/>
        <v>0</v>
      </c>
      <c r="FD40" s="61">
        <f t="shared" ca="1" si="106"/>
        <v>0</v>
      </c>
      <c r="FE40" s="61">
        <f t="shared" ca="1" si="106"/>
        <v>0</v>
      </c>
      <c r="FF40" s="61">
        <f t="shared" ca="1" si="106"/>
        <v>0</v>
      </c>
      <c r="FG40" s="61">
        <f t="shared" ca="1" si="106"/>
        <v>0</v>
      </c>
      <c r="FH40" s="61">
        <f t="shared" ca="1" si="106"/>
        <v>0</v>
      </c>
      <c r="FI40" s="61">
        <f t="shared" ca="1" si="106"/>
        <v>0</v>
      </c>
      <c r="FJ40" s="61">
        <f t="shared" ca="1" si="106"/>
        <v>0</v>
      </c>
      <c r="FK40" s="61">
        <f t="shared" ca="1" si="106"/>
        <v>0</v>
      </c>
      <c r="FL40" s="61">
        <f t="shared" ca="1" si="106"/>
        <v>0</v>
      </c>
      <c r="FM40" s="61">
        <f t="shared" ca="1" si="106"/>
        <v>0</v>
      </c>
      <c r="FN40" s="61">
        <f t="shared" ca="1" si="106"/>
        <v>0</v>
      </c>
      <c r="FO40" s="61">
        <f t="shared" ca="1" si="106"/>
        <v>0</v>
      </c>
      <c r="FP40" s="61">
        <f t="shared" ca="1" si="106"/>
        <v>0</v>
      </c>
      <c r="FQ40" s="61">
        <f t="shared" ca="1" si="106"/>
        <v>0</v>
      </c>
      <c r="FR40" s="61">
        <f t="shared" ca="1" si="106"/>
        <v>0</v>
      </c>
      <c r="FS40" s="61">
        <f t="shared" ref="FS40:ID40" ca="1" si="107">IF($D40=0,0,(FS31*$D31+FS34*$D34)/$D40)</f>
        <v>0</v>
      </c>
      <c r="FT40" s="61">
        <f t="shared" ca="1" si="107"/>
        <v>0</v>
      </c>
      <c r="FU40" s="61">
        <f t="shared" ca="1" si="107"/>
        <v>0</v>
      </c>
      <c r="FV40" s="61">
        <f t="shared" ca="1" si="107"/>
        <v>0</v>
      </c>
      <c r="FW40" s="61">
        <f t="shared" ca="1" si="107"/>
        <v>0</v>
      </c>
      <c r="FX40" s="61">
        <f t="shared" ca="1" si="107"/>
        <v>0</v>
      </c>
      <c r="FY40" s="61">
        <f t="shared" ca="1" si="107"/>
        <v>0</v>
      </c>
      <c r="FZ40" s="61">
        <f t="shared" ca="1" si="107"/>
        <v>0</v>
      </c>
      <c r="GA40" s="61">
        <f t="shared" ca="1" si="107"/>
        <v>0</v>
      </c>
      <c r="GB40" s="61">
        <f t="shared" ca="1" si="107"/>
        <v>0</v>
      </c>
      <c r="GC40" s="61">
        <f t="shared" ca="1" si="107"/>
        <v>0</v>
      </c>
      <c r="GD40" s="61">
        <f t="shared" ca="1" si="107"/>
        <v>0</v>
      </c>
      <c r="GE40" s="61">
        <f t="shared" ca="1" si="107"/>
        <v>0</v>
      </c>
      <c r="GF40" s="61">
        <f t="shared" ca="1" si="107"/>
        <v>0</v>
      </c>
      <c r="GG40" s="61">
        <f t="shared" ca="1" si="107"/>
        <v>0</v>
      </c>
      <c r="GH40" s="61">
        <f t="shared" ca="1" si="107"/>
        <v>0</v>
      </c>
      <c r="GI40" s="61">
        <f t="shared" ca="1" si="107"/>
        <v>0</v>
      </c>
      <c r="GJ40" s="61">
        <f t="shared" ca="1" si="107"/>
        <v>0</v>
      </c>
      <c r="GK40" s="61">
        <f t="shared" ca="1" si="107"/>
        <v>0</v>
      </c>
      <c r="GL40" s="61">
        <f t="shared" ca="1" si="107"/>
        <v>0</v>
      </c>
      <c r="GM40" s="61">
        <f t="shared" ca="1" si="107"/>
        <v>0</v>
      </c>
      <c r="GN40" s="61">
        <f t="shared" ca="1" si="107"/>
        <v>0</v>
      </c>
      <c r="GO40" s="61">
        <f t="shared" ca="1" si="107"/>
        <v>0</v>
      </c>
      <c r="GP40" s="61">
        <f t="shared" ca="1" si="107"/>
        <v>0</v>
      </c>
      <c r="GQ40" s="61">
        <f t="shared" ca="1" si="107"/>
        <v>0</v>
      </c>
      <c r="GR40" s="61">
        <f t="shared" ca="1" si="107"/>
        <v>0</v>
      </c>
      <c r="GS40" s="61">
        <f t="shared" ca="1" si="107"/>
        <v>0</v>
      </c>
      <c r="GT40" s="61">
        <f t="shared" ca="1" si="107"/>
        <v>0</v>
      </c>
      <c r="GU40" s="61">
        <f t="shared" ca="1" si="107"/>
        <v>0</v>
      </c>
      <c r="GV40" s="61">
        <f t="shared" ca="1" si="107"/>
        <v>0</v>
      </c>
      <c r="GW40" s="61">
        <f t="shared" ca="1" si="107"/>
        <v>0</v>
      </c>
      <c r="GX40" s="61">
        <f t="shared" ca="1" si="107"/>
        <v>0</v>
      </c>
      <c r="GY40" s="61">
        <f t="shared" ca="1" si="107"/>
        <v>0</v>
      </c>
      <c r="GZ40" s="61">
        <f t="shared" ca="1" si="107"/>
        <v>0</v>
      </c>
      <c r="HA40" s="61">
        <f t="shared" ca="1" si="107"/>
        <v>0</v>
      </c>
      <c r="HB40" s="61">
        <f t="shared" ca="1" si="107"/>
        <v>0</v>
      </c>
      <c r="HC40" s="61">
        <f t="shared" ca="1" si="107"/>
        <v>0</v>
      </c>
      <c r="HD40" s="61">
        <f t="shared" ca="1" si="107"/>
        <v>0</v>
      </c>
      <c r="HE40" s="61">
        <f t="shared" ca="1" si="107"/>
        <v>0</v>
      </c>
      <c r="HF40" s="61">
        <f t="shared" ca="1" si="107"/>
        <v>0</v>
      </c>
      <c r="HG40" s="61">
        <f t="shared" ca="1" si="107"/>
        <v>0</v>
      </c>
      <c r="HH40" s="61">
        <f t="shared" ca="1" si="107"/>
        <v>0</v>
      </c>
      <c r="HI40" s="61">
        <f t="shared" ca="1" si="107"/>
        <v>0</v>
      </c>
      <c r="HJ40" s="61">
        <f t="shared" ca="1" si="107"/>
        <v>0</v>
      </c>
      <c r="HK40" s="61">
        <f t="shared" ca="1" si="107"/>
        <v>0</v>
      </c>
      <c r="HL40" s="61">
        <f t="shared" ca="1" si="107"/>
        <v>0</v>
      </c>
      <c r="HM40" s="61">
        <f t="shared" ca="1" si="107"/>
        <v>0</v>
      </c>
      <c r="HN40" s="61">
        <f t="shared" ca="1" si="107"/>
        <v>0</v>
      </c>
      <c r="HO40" s="61">
        <f t="shared" ca="1" si="107"/>
        <v>0</v>
      </c>
      <c r="HP40" s="61">
        <f t="shared" ca="1" si="107"/>
        <v>0</v>
      </c>
      <c r="HQ40" s="61">
        <f t="shared" ca="1" si="107"/>
        <v>0</v>
      </c>
      <c r="HR40" s="61">
        <f t="shared" ca="1" si="107"/>
        <v>0</v>
      </c>
      <c r="HS40" s="61">
        <f t="shared" ca="1" si="107"/>
        <v>0</v>
      </c>
      <c r="HT40" s="61">
        <f t="shared" ca="1" si="107"/>
        <v>0</v>
      </c>
      <c r="HU40" s="61">
        <f t="shared" ca="1" si="107"/>
        <v>0</v>
      </c>
      <c r="HV40" s="61">
        <f t="shared" ca="1" si="107"/>
        <v>0</v>
      </c>
      <c r="HW40" s="61">
        <f t="shared" ca="1" si="107"/>
        <v>0</v>
      </c>
      <c r="HX40" s="61">
        <f t="shared" ca="1" si="107"/>
        <v>0</v>
      </c>
      <c r="HY40" s="61">
        <f t="shared" ca="1" si="107"/>
        <v>0</v>
      </c>
      <c r="HZ40" s="61">
        <f t="shared" ca="1" si="107"/>
        <v>0</v>
      </c>
      <c r="IA40" s="61">
        <f t="shared" ca="1" si="107"/>
        <v>0</v>
      </c>
      <c r="IB40" s="61">
        <f t="shared" ca="1" si="107"/>
        <v>0</v>
      </c>
      <c r="IC40" s="61">
        <f t="shared" ca="1" si="107"/>
        <v>0</v>
      </c>
      <c r="ID40" s="61">
        <f t="shared" ca="1" si="107"/>
        <v>0</v>
      </c>
      <c r="IE40" s="61">
        <f t="shared" ref="IE40:KP40" ca="1" si="108">IF($D40=0,0,(IE31*$D31+IE34*$D34)/$D40)</f>
        <v>0</v>
      </c>
      <c r="IF40" s="61">
        <f t="shared" ca="1" si="108"/>
        <v>0</v>
      </c>
      <c r="IG40" s="61">
        <f t="shared" ca="1" si="108"/>
        <v>0</v>
      </c>
      <c r="IH40" s="61">
        <f t="shared" ca="1" si="108"/>
        <v>0</v>
      </c>
      <c r="II40" s="61">
        <f t="shared" ca="1" si="108"/>
        <v>0</v>
      </c>
      <c r="IJ40" s="61">
        <f t="shared" ca="1" si="108"/>
        <v>0</v>
      </c>
      <c r="IK40" s="61">
        <f t="shared" ca="1" si="108"/>
        <v>0</v>
      </c>
      <c r="IL40" s="61">
        <f t="shared" ca="1" si="108"/>
        <v>0</v>
      </c>
      <c r="IM40" s="61">
        <f t="shared" ca="1" si="108"/>
        <v>0</v>
      </c>
      <c r="IN40" s="61">
        <f t="shared" ca="1" si="108"/>
        <v>0</v>
      </c>
      <c r="IO40" s="61">
        <f t="shared" ca="1" si="108"/>
        <v>0</v>
      </c>
      <c r="IP40" s="61">
        <f t="shared" ca="1" si="108"/>
        <v>0</v>
      </c>
      <c r="IQ40" s="61">
        <f t="shared" ca="1" si="108"/>
        <v>0</v>
      </c>
      <c r="IR40" s="61">
        <f t="shared" ca="1" si="108"/>
        <v>0</v>
      </c>
      <c r="IS40" s="61">
        <f t="shared" ca="1" si="108"/>
        <v>0</v>
      </c>
      <c r="IT40" s="61">
        <f t="shared" ca="1" si="108"/>
        <v>0</v>
      </c>
      <c r="IU40" s="61">
        <f t="shared" ca="1" si="108"/>
        <v>0</v>
      </c>
      <c r="IV40" s="61">
        <f t="shared" ca="1" si="108"/>
        <v>0</v>
      </c>
      <c r="IW40" s="61">
        <f t="shared" ca="1" si="108"/>
        <v>0</v>
      </c>
      <c r="IX40" s="61">
        <f t="shared" ca="1" si="108"/>
        <v>0</v>
      </c>
      <c r="IY40" s="61">
        <f t="shared" ca="1" si="108"/>
        <v>0</v>
      </c>
      <c r="IZ40" s="61">
        <f t="shared" ca="1" si="108"/>
        <v>0</v>
      </c>
      <c r="JA40" s="61">
        <f t="shared" ca="1" si="108"/>
        <v>0</v>
      </c>
      <c r="JB40" s="61">
        <f t="shared" ca="1" si="108"/>
        <v>0</v>
      </c>
      <c r="JC40" s="61">
        <f t="shared" ca="1" si="108"/>
        <v>0</v>
      </c>
      <c r="JD40" s="61">
        <f t="shared" ca="1" si="108"/>
        <v>0</v>
      </c>
      <c r="JE40" s="61">
        <f t="shared" ca="1" si="108"/>
        <v>0</v>
      </c>
      <c r="JF40" s="61">
        <f t="shared" ca="1" si="108"/>
        <v>0</v>
      </c>
      <c r="JG40" s="61">
        <f t="shared" ca="1" si="108"/>
        <v>0</v>
      </c>
      <c r="JH40" s="61">
        <f t="shared" ca="1" si="108"/>
        <v>0</v>
      </c>
      <c r="JI40" s="61">
        <f t="shared" ca="1" si="108"/>
        <v>0</v>
      </c>
      <c r="JJ40" s="61">
        <f t="shared" ca="1" si="108"/>
        <v>0</v>
      </c>
      <c r="JK40" s="61">
        <f t="shared" ca="1" si="108"/>
        <v>0</v>
      </c>
      <c r="JL40" s="61">
        <f t="shared" ca="1" si="108"/>
        <v>0</v>
      </c>
      <c r="JM40" s="61">
        <f t="shared" ca="1" si="108"/>
        <v>0</v>
      </c>
      <c r="JN40" s="61">
        <f t="shared" ca="1" si="108"/>
        <v>0</v>
      </c>
      <c r="JO40" s="61">
        <f t="shared" ca="1" si="108"/>
        <v>0</v>
      </c>
      <c r="JP40" s="61">
        <f t="shared" ca="1" si="108"/>
        <v>0</v>
      </c>
      <c r="JQ40" s="61">
        <f t="shared" ca="1" si="108"/>
        <v>0</v>
      </c>
      <c r="JR40" s="61">
        <f t="shared" ca="1" si="108"/>
        <v>0</v>
      </c>
      <c r="JS40" s="61">
        <f t="shared" ca="1" si="108"/>
        <v>0</v>
      </c>
      <c r="JT40" s="61">
        <f t="shared" ca="1" si="108"/>
        <v>0</v>
      </c>
      <c r="JU40" s="61">
        <f t="shared" ca="1" si="108"/>
        <v>0</v>
      </c>
      <c r="JV40" s="61">
        <f t="shared" ca="1" si="108"/>
        <v>0</v>
      </c>
      <c r="JW40" s="61">
        <f t="shared" ca="1" si="108"/>
        <v>0</v>
      </c>
      <c r="JX40" s="61">
        <f t="shared" ca="1" si="108"/>
        <v>0</v>
      </c>
      <c r="JY40" s="61">
        <f t="shared" ca="1" si="108"/>
        <v>0</v>
      </c>
      <c r="JZ40" s="61">
        <f t="shared" ca="1" si="108"/>
        <v>0</v>
      </c>
      <c r="KA40" s="61">
        <f t="shared" ca="1" si="108"/>
        <v>0</v>
      </c>
      <c r="KB40" s="61">
        <f t="shared" ca="1" si="108"/>
        <v>0</v>
      </c>
      <c r="KC40" s="61">
        <f t="shared" ca="1" si="108"/>
        <v>0</v>
      </c>
      <c r="KD40" s="61">
        <f t="shared" ca="1" si="108"/>
        <v>0</v>
      </c>
      <c r="KE40" s="61">
        <f t="shared" ca="1" si="108"/>
        <v>0</v>
      </c>
      <c r="KF40" s="61">
        <f t="shared" ca="1" si="108"/>
        <v>0</v>
      </c>
      <c r="KG40" s="61">
        <f t="shared" ca="1" si="108"/>
        <v>0</v>
      </c>
      <c r="KH40" s="61">
        <f t="shared" ca="1" si="108"/>
        <v>0</v>
      </c>
      <c r="KI40" s="61">
        <f t="shared" ca="1" si="108"/>
        <v>0</v>
      </c>
      <c r="KJ40" s="61">
        <f t="shared" ca="1" si="108"/>
        <v>0</v>
      </c>
      <c r="KK40" s="61">
        <f t="shared" ca="1" si="108"/>
        <v>0</v>
      </c>
      <c r="KL40" s="61">
        <f t="shared" ca="1" si="108"/>
        <v>0</v>
      </c>
      <c r="KM40" s="61">
        <f t="shared" ca="1" si="108"/>
        <v>0</v>
      </c>
      <c r="KN40" s="61">
        <f t="shared" ca="1" si="108"/>
        <v>0</v>
      </c>
      <c r="KO40" s="61">
        <f t="shared" ca="1" si="108"/>
        <v>0</v>
      </c>
      <c r="KP40" s="61">
        <f t="shared" ca="1" si="108"/>
        <v>0</v>
      </c>
      <c r="KQ40" s="61">
        <f t="shared" ref="KQ40:NB40" ca="1" si="109">IF($D40=0,0,(KQ31*$D31+KQ34*$D34)/$D40)</f>
        <v>0</v>
      </c>
      <c r="KR40" s="61">
        <f t="shared" ca="1" si="109"/>
        <v>0</v>
      </c>
      <c r="KS40" s="61">
        <f t="shared" ca="1" si="109"/>
        <v>0</v>
      </c>
      <c r="KT40" s="61">
        <f t="shared" ca="1" si="109"/>
        <v>0</v>
      </c>
      <c r="KU40" s="61">
        <f t="shared" ca="1" si="109"/>
        <v>0</v>
      </c>
      <c r="KV40" s="61">
        <f t="shared" ca="1" si="109"/>
        <v>0</v>
      </c>
      <c r="KW40" s="61">
        <f t="shared" ca="1" si="109"/>
        <v>0</v>
      </c>
      <c r="KX40" s="61">
        <f t="shared" ca="1" si="109"/>
        <v>0</v>
      </c>
      <c r="KY40" s="61">
        <f t="shared" ca="1" si="109"/>
        <v>0</v>
      </c>
      <c r="KZ40" s="61">
        <f t="shared" ca="1" si="109"/>
        <v>0</v>
      </c>
      <c r="LA40" s="61">
        <f t="shared" ca="1" si="109"/>
        <v>0</v>
      </c>
      <c r="LB40" s="61">
        <f t="shared" ca="1" si="109"/>
        <v>0</v>
      </c>
      <c r="LC40" s="61">
        <f t="shared" ca="1" si="109"/>
        <v>0</v>
      </c>
      <c r="LD40" s="61">
        <f t="shared" ca="1" si="109"/>
        <v>0</v>
      </c>
      <c r="LE40" s="61">
        <f t="shared" ca="1" si="109"/>
        <v>0</v>
      </c>
      <c r="LF40" s="61">
        <f t="shared" ca="1" si="109"/>
        <v>0</v>
      </c>
      <c r="LG40" s="61">
        <f t="shared" ca="1" si="109"/>
        <v>0</v>
      </c>
      <c r="LH40" s="61">
        <f t="shared" ca="1" si="109"/>
        <v>0</v>
      </c>
      <c r="LI40" s="61">
        <f t="shared" ca="1" si="109"/>
        <v>0</v>
      </c>
      <c r="LJ40" s="61">
        <f t="shared" ca="1" si="109"/>
        <v>0</v>
      </c>
      <c r="LK40" s="61">
        <f t="shared" ca="1" si="109"/>
        <v>0</v>
      </c>
      <c r="LL40" s="61">
        <f t="shared" ca="1" si="109"/>
        <v>0</v>
      </c>
      <c r="LM40" s="61">
        <f t="shared" ca="1" si="109"/>
        <v>0</v>
      </c>
      <c r="LN40" s="61">
        <f t="shared" ca="1" si="109"/>
        <v>0</v>
      </c>
      <c r="LO40" s="61">
        <f t="shared" ca="1" si="109"/>
        <v>0</v>
      </c>
      <c r="LP40" s="61">
        <f t="shared" ca="1" si="109"/>
        <v>0</v>
      </c>
      <c r="LQ40" s="61">
        <f t="shared" ca="1" si="109"/>
        <v>0</v>
      </c>
      <c r="LR40" s="61">
        <f t="shared" ca="1" si="109"/>
        <v>0</v>
      </c>
      <c r="LS40" s="61">
        <f t="shared" ca="1" si="109"/>
        <v>0</v>
      </c>
      <c r="LT40" s="61">
        <f t="shared" ca="1" si="109"/>
        <v>0</v>
      </c>
      <c r="LU40" s="61">
        <f t="shared" ca="1" si="109"/>
        <v>0</v>
      </c>
      <c r="LV40" s="61">
        <f t="shared" ca="1" si="109"/>
        <v>0</v>
      </c>
      <c r="LW40" s="61">
        <f t="shared" ca="1" si="109"/>
        <v>0</v>
      </c>
      <c r="LX40" s="61">
        <f t="shared" ca="1" si="109"/>
        <v>0</v>
      </c>
      <c r="LY40" s="61">
        <f t="shared" ca="1" si="109"/>
        <v>0</v>
      </c>
      <c r="LZ40" s="61">
        <f t="shared" ca="1" si="109"/>
        <v>0</v>
      </c>
      <c r="MA40" s="61">
        <f t="shared" ca="1" si="109"/>
        <v>0</v>
      </c>
      <c r="MB40" s="61">
        <f t="shared" ca="1" si="109"/>
        <v>0</v>
      </c>
      <c r="MC40" s="61">
        <f t="shared" ca="1" si="109"/>
        <v>0</v>
      </c>
      <c r="MD40" s="61">
        <f t="shared" ca="1" si="109"/>
        <v>0</v>
      </c>
      <c r="ME40" s="61">
        <f t="shared" ca="1" si="109"/>
        <v>0</v>
      </c>
      <c r="MF40" s="61">
        <f t="shared" ca="1" si="109"/>
        <v>0</v>
      </c>
      <c r="MG40" s="61">
        <f t="shared" ca="1" si="109"/>
        <v>0</v>
      </c>
      <c r="MH40" s="61">
        <f t="shared" ca="1" si="109"/>
        <v>0</v>
      </c>
      <c r="MI40" s="61">
        <f t="shared" ca="1" si="109"/>
        <v>0</v>
      </c>
      <c r="MJ40" s="61">
        <f t="shared" ca="1" si="109"/>
        <v>0</v>
      </c>
      <c r="MK40" s="61">
        <f t="shared" ca="1" si="109"/>
        <v>0</v>
      </c>
      <c r="ML40" s="61">
        <f t="shared" ca="1" si="109"/>
        <v>0</v>
      </c>
      <c r="MM40" s="61">
        <f t="shared" ca="1" si="109"/>
        <v>0</v>
      </c>
      <c r="MN40" s="61">
        <f t="shared" ca="1" si="109"/>
        <v>0</v>
      </c>
      <c r="MO40" s="61">
        <f t="shared" ca="1" si="109"/>
        <v>0</v>
      </c>
      <c r="MP40" s="61">
        <f t="shared" ca="1" si="109"/>
        <v>0</v>
      </c>
      <c r="MQ40" s="61">
        <f t="shared" ca="1" si="109"/>
        <v>0</v>
      </c>
      <c r="MR40" s="61">
        <f t="shared" ca="1" si="109"/>
        <v>0</v>
      </c>
      <c r="MS40" s="61">
        <f t="shared" ca="1" si="109"/>
        <v>0</v>
      </c>
      <c r="MT40" s="61">
        <f t="shared" ca="1" si="109"/>
        <v>0</v>
      </c>
      <c r="MU40" s="61">
        <f t="shared" ca="1" si="109"/>
        <v>0</v>
      </c>
      <c r="MV40" s="61">
        <f t="shared" ca="1" si="109"/>
        <v>0</v>
      </c>
      <c r="MW40" s="61">
        <f t="shared" ca="1" si="109"/>
        <v>0</v>
      </c>
      <c r="MX40" s="61">
        <f t="shared" ca="1" si="109"/>
        <v>0</v>
      </c>
      <c r="MY40" s="61">
        <f t="shared" ca="1" si="109"/>
        <v>0</v>
      </c>
      <c r="MZ40" s="61">
        <f t="shared" ca="1" si="109"/>
        <v>0</v>
      </c>
      <c r="NA40" s="61">
        <f t="shared" ca="1" si="109"/>
        <v>0</v>
      </c>
      <c r="NB40" s="61">
        <f t="shared" ca="1" si="109"/>
        <v>0</v>
      </c>
      <c r="NC40" s="61">
        <f t="shared" ref="NC40:PN40" ca="1" si="110">IF($D40=0,0,(NC31*$D31+NC34*$D34)/$D40)</f>
        <v>0</v>
      </c>
      <c r="ND40" s="61">
        <f t="shared" ca="1" si="110"/>
        <v>0</v>
      </c>
      <c r="NE40" s="61">
        <f t="shared" ca="1" si="110"/>
        <v>0</v>
      </c>
      <c r="NF40" s="61">
        <f t="shared" ca="1" si="110"/>
        <v>0</v>
      </c>
      <c r="NG40" s="61">
        <f t="shared" ca="1" si="110"/>
        <v>0</v>
      </c>
      <c r="NH40" s="61">
        <f t="shared" ca="1" si="110"/>
        <v>0</v>
      </c>
      <c r="NI40" s="61">
        <f t="shared" ca="1" si="110"/>
        <v>0</v>
      </c>
      <c r="NJ40" s="61">
        <f t="shared" ca="1" si="110"/>
        <v>0</v>
      </c>
      <c r="NK40" s="61">
        <f t="shared" ca="1" si="110"/>
        <v>0</v>
      </c>
      <c r="NL40" s="61">
        <f t="shared" ca="1" si="110"/>
        <v>0</v>
      </c>
      <c r="NM40" s="61">
        <f t="shared" ca="1" si="110"/>
        <v>0</v>
      </c>
      <c r="NN40" s="61">
        <f t="shared" ca="1" si="110"/>
        <v>0</v>
      </c>
      <c r="NO40" s="61">
        <f t="shared" ca="1" si="110"/>
        <v>0</v>
      </c>
      <c r="NP40" s="61">
        <f t="shared" ca="1" si="110"/>
        <v>0</v>
      </c>
      <c r="NQ40" s="61">
        <f t="shared" ca="1" si="110"/>
        <v>0</v>
      </c>
      <c r="NR40" s="61">
        <f t="shared" ca="1" si="110"/>
        <v>0</v>
      </c>
      <c r="NS40" s="61">
        <f t="shared" ca="1" si="110"/>
        <v>0</v>
      </c>
      <c r="NT40" s="61">
        <f t="shared" ca="1" si="110"/>
        <v>0</v>
      </c>
      <c r="NU40" s="61">
        <f t="shared" ca="1" si="110"/>
        <v>0</v>
      </c>
      <c r="NV40" s="61">
        <f t="shared" ca="1" si="110"/>
        <v>0</v>
      </c>
      <c r="NW40" s="61">
        <f t="shared" ca="1" si="110"/>
        <v>0</v>
      </c>
      <c r="NX40" s="61">
        <f t="shared" ca="1" si="110"/>
        <v>0</v>
      </c>
      <c r="NY40" s="61">
        <f t="shared" ca="1" si="110"/>
        <v>0</v>
      </c>
      <c r="NZ40" s="61">
        <f t="shared" ca="1" si="110"/>
        <v>0</v>
      </c>
      <c r="OA40" s="61">
        <f t="shared" ca="1" si="110"/>
        <v>0</v>
      </c>
      <c r="OB40" s="61">
        <f t="shared" ca="1" si="110"/>
        <v>0</v>
      </c>
      <c r="OC40" s="61">
        <f t="shared" ca="1" si="110"/>
        <v>0</v>
      </c>
      <c r="OD40" s="61">
        <f t="shared" ca="1" si="110"/>
        <v>0</v>
      </c>
      <c r="OE40" s="61">
        <f t="shared" ca="1" si="110"/>
        <v>0</v>
      </c>
      <c r="OF40" s="61">
        <f t="shared" ca="1" si="110"/>
        <v>0</v>
      </c>
      <c r="OG40" s="61">
        <f t="shared" ca="1" si="110"/>
        <v>0</v>
      </c>
      <c r="OH40" s="61">
        <f t="shared" ca="1" si="110"/>
        <v>0</v>
      </c>
      <c r="OI40" s="61">
        <f t="shared" ca="1" si="110"/>
        <v>0</v>
      </c>
      <c r="OJ40" s="61">
        <f t="shared" ca="1" si="110"/>
        <v>0</v>
      </c>
      <c r="OK40" s="61">
        <f t="shared" ca="1" si="110"/>
        <v>0</v>
      </c>
      <c r="OL40" s="61">
        <f t="shared" ca="1" si="110"/>
        <v>0</v>
      </c>
      <c r="OM40" s="61">
        <f t="shared" ca="1" si="110"/>
        <v>0</v>
      </c>
      <c r="ON40" s="61">
        <f t="shared" ca="1" si="110"/>
        <v>0</v>
      </c>
      <c r="OO40" s="61">
        <f t="shared" ca="1" si="110"/>
        <v>0</v>
      </c>
      <c r="OP40" s="61">
        <f t="shared" ca="1" si="110"/>
        <v>0</v>
      </c>
      <c r="OQ40" s="61">
        <f t="shared" ca="1" si="110"/>
        <v>0</v>
      </c>
      <c r="OR40" s="61">
        <f t="shared" ca="1" si="110"/>
        <v>0</v>
      </c>
      <c r="OS40" s="61">
        <f t="shared" ca="1" si="110"/>
        <v>0</v>
      </c>
      <c r="OT40" s="61">
        <f t="shared" ca="1" si="110"/>
        <v>0</v>
      </c>
      <c r="OU40" s="61">
        <f t="shared" ca="1" si="110"/>
        <v>0</v>
      </c>
      <c r="OV40" s="61">
        <f t="shared" ca="1" si="110"/>
        <v>0</v>
      </c>
      <c r="OW40" s="61">
        <f t="shared" ca="1" si="110"/>
        <v>0</v>
      </c>
      <c r="OX40" s="61">
        <f t="shared" ca="1" si="110"/>
        <v>0</v>
      </c>
      <c r="OY40" s="61">
        <f t="shared" ca="1" si="110"/>
        <v>0</v>
      </c>
      <c r="OZ40" s="61">
        <f t="shared" ca="1" si="110"/>
        <v>0</v>
      </c>
      <c r="PA40" s="61">
        <f t="shared" ca="1" si="110"/>
        <v>0</v>
      </c>
      <c r="PB40" s="61">
        <f t="shared" ca="1" si="110"/>
        <v>0</v>
      </c>
      <c r="PC40" s="61">
        <f t="shared" ca="1" si="110"/>
        <v>0</v>
      </c>
      <c r="PD40" s="61">
        <f t="shared" ca="1" si="110"/>
        <v>0</v>
      </c>
      <c r="PE40" s="61">
        <f t="shared" ca="1" si="110"/>
        <v>0</v>
      </c>
      <c r="PF40" s="61">
        <f t="shared" ca="1" si="110"/>
        <v>0</v>
      </c>
      <c r="PG40" s="61">
        <f t="shared" ca="1" si="110"/>
        <v>0</v>
      </c>
      <c r="PH40" s="61">
        <f t="shared" ca="1" si="110"/>
        <v>0</v>
      </c>
      <c r="PI40" s="61">
        <f t="shared" ca="1" si="110"/>
        <v>0</v>
      </c>
      <c r="PJ40" s="61">
        <f t="shared" ca="1" si="110"/>
        <v>0</v>
      </c>
      <c r="PK40" s="61">
        <f t="shared" ca="1" si="110"/>
        <v>0</v>
      </c>
      <c r="PL40" s="61">
        <f t="shared" ca="1" si="110"/>
        <v>0</v>
      </c>
      <c r="PM40" s="61">
        <f t="shared" ca="1" si="110"/>
        <v>0</v>
      </c>
      <c r="PN40" s="61">
        <f t="shared" ca="1" si="110"/>
        <v>0</v>
      </c>
      <c r="PO40" s="61">
        <f t="shared" ref="PO40:RZ40" ca="1" si="111">IF($D40=0,0,(PO31*$D31+PO34*$D34)/$D40)</f>
        <v>0</v>
      </c>
      <c r="PP40" s="61">
        <f t="shared" ca="1" si="111"/>
        <v>0</v>
      </c>
      <c r="PQ40" s="61">
        <f t="shared" ca="1" si="111"/>
        <v>0</v>
      </c>
      <c r="PR40" s="61">
        <f t="shared" ca="1" si="111"/>
        <v>0</v>
      </c>
      <c r="PS40" s="61">
        <f t="shared" ca="1" si="111"/>
        <v>0</v>
      </c>
      <c r="PT40" s="61">
        <f t="shared" ca="1" si="111"/>
        <v>0</v>
      </c>
      <c r="PU40" s="61">
        <f t="shared" ca="1" si="111"/>
        <v>0</v>
      </c>
      <c r="PV40" s="61">
        <f t="shared" ca="1" si="111"/>
        <v>0</v>
      </c>
      <c r="PW40" s="61">
        <f t="shared" ca="1" si="111"/>
        <v>0</v>
      </c>
      <c r="PX40" s="61">
        <f t="shared" ca="1" si="111"/>
        <v>0</v>
      </c>
      <c r="PY40" s="61">
        <f t="shared" ca="1" si="111"/>
        <v>0</v>
      </c>
      <c r="PZ40" s="61">
        <f t="shared" ca="1" si="111"/>
        <v>0</v>
      </c>
      <c r="QA40" s="61">
        <f t="shared" ca="1" si="111"/>
        <v>0</v>
      </c>
      <c r="QB40" s="61">
        <f t="shared" ca="1" si="111"/>
        <v>0</v>
      </c>
      <c r="QC40" s="61">
        <f t="shared" ca="1" si="111"/>
        <v>0</v>
      </c>
      <c r="QD40" s="61">
        <f t="shared" ca="1" si="111"/>
        <v>0</v>
      </c>
      <c r="QE40" s="61">
        <f t="shared" ca="1" si="111"/>
        <v>0</v>
      </c>
      <c r="QF40" s="61">
        <f t="shared" ca="1" si="111"/>
        <v>0</v>
      </c>
      <c r="QG40" s="61">
        <f t="shared" ca="1" si="111"/>
        <v>0</v>
      </c>
      <c r="QH40" s="61">
        <f t="shared" ca="1" si="111"/>
        <v>0</v>
      </c>
      <c r="QI40" s="61">
        <f t="shared" ca="1" si="111"/>
        <v>0</v>
      </c>
      <c r="QJ40" s="61">
        <f t="shared" ca="1" si="111"/>
        <v>0</v>
      </c>
      <c r="QK40" s="61">
        <f t="shared" ca="1" si="111"/>
        <v>0</v>
      </c>
      <c r="QL40" s="61">
        <f t="shared" ca="1" si="111"/>
        <v>0</v>
      </c>
      <c r="QM40" s="61">
        <f t="shared" ca="1" si="111"/>
        <v>0</v>
      </c>
      <c r="QN40" s="61">
        <f t="shared" ca="1" si="111"/>
        <v>0</v>
      </c>
      <c r="QO40" s="61">
        <f t="shared" ca="1" si="111"/>
        <v>0</v>
      </c>
      <c r="QP40" s="61">
        <f t="shared" ca="1" si="111"/>
        <v>0</v>
      </c>
      <c r="QQ40" s="61">
        <f t="shared" ca="1" si="111"/>
        <v>0</v>
      </c>
      <c r="QR40" s="61">
        <f t="shared" ca="1" si="111"/>
        <v>0</v>
      </c>
      <c r="QS40" s="61">
        <f t="shared" ca="1" si="111"/>
        <v>0</v>
      </c>
      <c r="QT40" s="61">
        <f t="shared" ca="1" si="111"/>
        <v>0</v>
      </c>
      <c r="QU40" s="61">
        <f t="shared" ca="1" si="111"/>
        <v>0</v>
      </c>
      <c r="QV40" s="61">
        <f t="shared" ca="1" si="111"/>
        <v>0</v>
      </c>
      <c r="QW40" s="61">
        <f t="shared" ca="1" si="111"/>
        <v>0</v>
      </c>
      <c r="QX40" s="61">
        <f t="shared" ca="1" si="111"/>
        <v>0</v>
      </c>
      <c r="QY40" s="61">
        <f t="shared" ca="1" si="111"/>
        <v>0</v>
      </c>
      <c r="QZ40" s="61">
        <f t="shared" ca="1" si="111"/>
        <v>0</v>
      </c>
      <c r="RA40" s="61">
        <f t="shared" ca="1" si="111"/>
        <v>0</v>
      </c>
      <c r="RB40" s="61">
        <f t="shared" ca="1" si="111"/>
        <v>0</v>
      </c>
      <c r="RC40" s="61">
        <f t="shared" ca="1" si="111"/>
        <v>0</v>
      </c>
      <c r="RD40" s="61">
        <f t="shared" ca="1" si="111"/>
        <v>0</v>
      </c>
      <c r="RE40" s="61">
        <f t="shared" ca="1" si="111"/>
        <v>0</v>
      </c>
      <c r="RF40" s="61">
        <f t="shared" ca="1" si="111"/>
        <v>0</v>
      </c>
      <c r="RG40" s="61">
        <f t="shared" ca="1" si="111"/>
        <v>0</v>
      </c>
      <c r="RH40" s="61">
        <f t="shared" ca="1" si="111"/>
        <v>0</v>
      </c>
      <c r="RI40" s="61">
        <f t="shared" ca="1" si="111"/>
        <v>0</v>
      </c>
      <c r="RJ40" s="61">
        <f t="shared" ca="1" si="111"/>
        <v>0</v>
      </c>
      <c r="RK40" s="61">
        <f t="shared" ca="1" si="111"/>
        <v>0</v>
      </c>
      <c r="RL40" s="61">
        <f t="shared" ca="1" si="111"/>
        <v>0</v>
      </c>
      <c r="RM40" s="61">
        <f t="shared" ca="1" si="111"/>
        <v>0</v>
      </c>
      <c r="RN40" s="61">
        <f t="shared" ca="1" si="111"/>
        <v>0</v>
      </c>
      <c r="RO40" s="61">
        <f t="shared" ca="1" si="111"/>
        <v>0</v>
      </c>
      <c r="RP40" s="61">
        <f t="shared" ca="1" si="111"/>
        <v>0</v>
      </c>
      <c r="RQ40" s="61">
        <f t="shared" ca="1" si="111"/>
        <v>0</v>
      </c>
      <c r="RR40" s="61">
        <f t="shared" ca="1" si="111"/>
        <v>0</v>
      </c>
      <c r="RS40" s="61">
        <f t="shared" ca="1" si="111"/>
        <v>0</v>
      </c>
      <c r="RT40" s="61">
        <f t="shared" ca="1" si="111"/>
        <v>0</v>
      </c>
      <c r="RU40" s="61">
        <f t="shared" ca="1" si="111"/>
        <v>0</v>
      </c>
      <c r="RV40" s="61">
        <f t="shared" ca="1" si="111"/>
        <v>0</v>
      </c>
      <c r="RW40" s="61">
        <f t="shared" ca="1" si="111"/>
        <v>0</v>
      </c>
      <c r="RX40" s="61">
        <f t="shared" ca="1" si="111"/>
        <v>0</v>
      </c>
      <c r="RY40" s="61">
        <f t="shared" ca="1" si="111"/>
        <v>0</v>
      </c>
      <c r="RZ40" s="61">
        <f t="shared" ca="1" si="111"/>
        <v>0</v>
      </c>
      <c r="SA40" s="61">
        <f t="shared" ref="SA40:UL40" ca="1" si="112">IF($D40=0,0,(SA31*$D31+SA34*$D34)/$D40)</f>
        <v>0</v>
      </c>
      <c r="SB40" s="61">
        <f t="shared" ca="1" si="112"/>
        <v>0</v>
      </c>
      <c r="SC40" s="61">
        <f t="shared" ca="1" si="112"/>
        <v>0</v>
      </c>
      <c r="SD40" s="61">
        <f t="shared" ca="1" si="112"/>
        <v>0</v>
      </c>
      <c r="SE40" s="61">
        <f t="shared" ca="1" si="112"/>
        <v>0</v>
      </c>
      <c r="SF40" s="61">
        <f t="shared" ca="1" si="112"/>
        <v>0</v>
      </c>
      <c r="SG40" s="61">
        <f t="shared" ca="1" si="112"/>
        <v>0</v>
      </c>
      <c r="SH40" s="61">
        <f t="shared" ca="1" si="112"/>
        <v>0</v>
      </c>
      <c r="SI40" s="61">
        <f t="shared" ca="1" si="112"/>
        <v>0</v>
      </c>
      <c r="SJ40" s="61">
        <f t="shared" ca="1" si="112"/>
        <v>0</v>
      </c>
      <c r="SK40" s="61">
        <f t="shared" ca="1" si="112"/>
        <v>0</v>
      </c>
      <c r="SL40" s="61">
        <f t="shared" ca="1" si="112"/>
        <v>0</v>
      </c>
      <c r="SM40" s="61">
        <f t="shared" ca="1" si="112"/>
        <v>0</v>
      </c>
      <c r="SN40" s="61">
        <f t="shared" ca="1" si="112"/>
        <v>0</v>
      </c>
      <c r="SO40" s="61">
        <f t="shared" ca="1" si="112"/>
        <v>0</v>
      </c>
      <c r="SP40" s="61">
        <f t="shared" ca="1" si="112"/>
        <v>0</v>
      </c>
      <c r="SQ40" s="61">
        <f t="shared" ca="1" si="112"/>
        <v>0</v>
      </c>
      <c r="SR40" s="61">
        <f t="shared" ca="1" si="112"/>
        <v>0</v>
      </c>
      <c r="SS40" s="61">
        <f t="shared" ca="1" si="112"/>
        <v>0</v>
      </c>
      <c r="ST40" s="61">
        <f t="shared" ca="1" si="112"/>
        <v>0</v>
      </c>
      <c r="SU40" s="61">
        <f t="shared" ca="1" si="112"/>
        <v>0</v>
      </c>
      <c r="SV40" s="61">
        <f t="shared" ca="1" si="112"/>
        <v>0</v>
      </c>
      <c r="SW40" s="61">
        <f t="shared" ca="1" si="112"/>
        <v>0</v>
      </c>
      <c r="SX40" s="61">
        <f t="shared" ca="1" si="112"/>
        <v>0</v>
      </c>
      <c r="SY40" s="61">
        <f t="shared" ca="1" si="112"/>
        <v>0</v>
      </c>
      <c r="SZ40" s="61">
        <f t="shared" ca="1" si="112"/>
        <v>0</v>
      </c>
      <c r="TA40" s="61">
        <f t="shared" ca="1" si="112"/>
        <v>0</v>
      </c>
      <c r="TB40" s="61">
        <f t="shared" ca="1" si="112"/>
        <v>0</v>
      </c>
      <c r="TC40" s="61">
        <f t="shared" ca="1" si="112"/>
        <v>0</v>
      </c>
      <c r="TD40" s="61">
        <f t="shared" ca="1" si="112"/>
        <v>0</v>
      </c>
      <c r="TE40" s="61">
        <f t="shared" ca="1" si="112"/>
        <v>0</v>
      </c>
      <c r="TF40" s="61">
        <f t="shared" ca="1" si="112"/>
        <v>0</v>
      </c>
      <c r="TG40" s="61">
        <f t="shared" ca="1" si="112"/>
        <v>0</v>
      </c>
      <c r="TH40" s="61">
        <f t="shared" ca="1" si="112"/>
        <v>0</v>
      </c>
      <c r="TI40" s="61">
        <f t="shared" ca="1" si="112"/>
        <v>0</v>
      </c>
      <c r="TJ40" s="61">
        <f t="shared" ca="1" si="112"/>
        <v>0</v>
      </c>
      <c r="TK40" s="61">
        <f t="shared" ca="1" si="112"/>
        <v>0</v>
      </c>
      <c r="TL40" s="61">
        <f t="shared" ca="1" si="112"/>
        <v>0</v>
      </c>
      <c r="TM40" s="61">
        <f t="shared" ca="1" si="112"/>
        <v>0</v>
      </c>
      <c r="TN40" s="61">
        <f t="shared" ca="1" si="112"/>
        <v>0</v>
      </c>
      <c r="TO40" s="61">
        <f t="shared" ca="1" si="112"/>
        <v>0</v>
      </c>
      <c r="TP40" s="61">
        <f t="shared" ca="1" si="112"/>
        <v>0</v>
      </c>
      <c r="TQ40" s="61">
        <f t="shared" ca="1" si="112"/>
        <v>0</v>
      </c>
      <c r="TR40" s="61">
        <f t="shared" ca="1" si="112"/>
        <v>0</v>
      </c>
      <c r="TS40" s="61">
        <f t="shared" ca="1" si="112"/>
        <v>0</v>
      </c>
      <c r="TT40" s="61">
        <f t="shared" ca="1" si="112"/>
        <v>0</v>
      </c>
      <c r="TU40" s="61">
        <f t="shared" ca="1" si="112"/>
        <v>0</v>
      </c>
      <c r="TV40" s="61">
        <f t="shared" ca="1" si="112"/>
        <v>0</v>
      </c>
      <c r="TW40" s="61">
        <f t="shared" ca="1" si="112"/>
        <v>0</v>
      </c>
      <c r="TX40" s="61">
        <f t="shared" ca="1" si="112"/>
        <v>0</v>
      </c>
      <c r="TY40" s="61">
        <f t="shared" ca="1" si="112"/>
        <v>0</v>
      </c>
      <c r="TZ40" s="61">
        <f t="shared" ca="1" si="112"/>
        <v>0</v>
      </c>
      <c r="UA40" s="61">
        <f t="shared" ca="1" si="112"/>
        <v>0</v>
      </c>
      <c r="UB40" s="61">
        <f t="shared" ca="1" si="112"/>
        <v>0</v>
      </c>
      <c r="UC40" s="61">
        <f t="shared" ca="1" si="112"/>
        <v>0</v>
      </c>
      <c r="UD40" s="61">
        <f t="shared" ca="1" si="112"/>
        <v>0</v>
      </c>
      <c r="UE40" s="61">
        <f t="shared" ca="1" si="112"/>
        <v>0</v>
      </c>
      <c r="UF40" s="61">
        <f t="shared" ca="1" si="112"/>
        <v>0</v>
      </c>
      <c r="UG40" s="61">
        <f t="shared" ca="1" si="112"/>
        <v>0</v>
      </c>
      <c r="UH40" s="61">
        <f t="shared" ca="1" si="112"/>
        <v>0</v>
      </c>
      <c r="UI40" s="61">
        <f t="shared" ca="1" si="112"/>
        <v>0</v>
      </c>
      <c r="UJ40" s="61">
        <f t="shared" ca="1" si="112"/>
        <v>0</v>
      </c>
      <c r="UK40" s="61">
        <f t="shared" ca="1" si="112"/>
        <v>0</v>
      </c>
      <c r="UL40" s="61">
        <f t="shared" ca="1" si="112"/>
        <v>0</v>
      </c>
      <c r="UM40" s="61">
        <f t="shared" ref="UM40:WX40" ca="1" si="113">IF($D40=0,0,(UM31*$D31+UM34*$D34)/$D40)</f>
        <v>0</v>
      </c>
      <c r="UN40" s="61">
        <f t="shared" ca="1" si="113"/>
        <v>0</v>
      </c>
      <c r="UO40" s="61">
        <f t="shared" ca="1" si="113"/>
        <v>0</v>
      </c>
      <c r="UP40" s="61">
        <f t="shared" ca="1" si="113"/>
        <v>0</v>
      </c>
      <c r="UQ40" s="61">
        <f t="shared" ca="1" si="113"/>
        <v>0</v>
      </c>
      <c r="UR40" s="61">
        <f t="shared" ca="1" si="113"/>
        <v>0</v>
      </c>
      <c r="US40" s="61">
        <f t="shared" ca="1" si="113"/>
        <v>0</v>
      </c>
      <c r="UT40" s="61">
        <f t="shared" ca="1" si="113"/>
        <v>0</v>
      </c>
      <c r="UU40" s="61">
        <f t="shared" ca="1" si="113"/>
        <v>0</v>
      </c>
      <c r="UV40" s="61">
        <f t="shared" ca="1" si="113"/>
        <v>0</v>
      </c>
      <c r="UW40" s="61">
        <f t="shared" ca="1" si="113"/>
        <v>0</v>
      </c>
      <c r="UX40" s="61">
        <f t="shared" ca="1" si="113"/>
        <v>0</v>
      </c>
      <c r="UY40" s="61">
        <f t="shared" ca="1" si="113"/>
        <v>0</v>
      </c>
      <c r="UZ40" s="61">
        <f t="shared" ca="1" si="113"/>
        <v>0</v>
      </c>
      <c r="VA40" s="61">
        <f t="shared" ca="1" si="113"/>
        <v>0</v>
      </c>
      <c r="VB40" s="61">
        <f t="shared" ca="1" si="113"/>
        <v>0</v>
      </c>
      <c r="VC40" s="61">
        <f t="shared" ca="1" si="113"/>
        <v>0</v>
      </c>
      <c r="VD40" s="61">
        <f t="shared" ca="1" si="113"/>
        <v>0</v>
      </c>
      <c r="VE40" s="61">
        <f t="shared" ca="1" si="113"/>
        <v>0</v>
      </c>
      <c r="VF40" s="61">
        <f t="shared" ca="1" si="113"/>
        <v>0</v>
      </c>
      <c r="VG40" s="61">
        <f t="shared" ca="1" si="113"/>
        <v>0</v>
      </c>
      <c r="VH40" s="61">
        <f t="shared" ca="1" si="113"/>
        <v>0</v>
      </c>
      <c r="VI40" s="61">
        <f t="shared" ca="1" si="113"/>
        <v>0</v>
      </c>
      <c r="VJ40" s="61">
        <f t="shared" ca="1" si="113"/>
        <v>0</v>
      </c>
      <c r="VK40" s="61">
        <f t="shared" ca="1" si="113"/>
        <v>0</v>
      </c>
      <c r="VL40" s="61">
        <f t="shared" ca="1" si="113"/>
        <v>0</v>
      </c>
      <c r="VM40" s="61">
        <f t="shared" ca="1" si="113"/>
        <v>0</v>
      </c>
      <c r="VN40" s="61">
        <f t="shared" ca="1" si="113"/>
        <v>0</v>
      </c>
      <c r="VO40" s="61">
        <f t="shared" ca="1" si="113"/>
        <v>0</v>
      </c>
      <c r="VP40" s="61">
        <f t="shared" ca="1" si="113"/>
        <v>0</v>
      </c>
      <c r="VQ40" s="61">
        <f t="shared" ca="1" si="113"/>
        <v>0</v>
      </c>
      <c r="VR40" s="61">
        <f t="shared" ca="1" si="113"/>
        <v>0</v>
      </c>
      <c r="VS40" s="61">
        <f t="shared" ca="1" si="113"/>
        <v>0</v>
      </c>
      <c r="VT40" s="61">
        <f t="shared" ca="1" si="113"/>
        <v>0</v>
      </c>
      <c r="VU40" s="61">
        <f t="shared" ca="1" si="113"/>
        <v>0</v>
      </c>
      <c r="VV40" s="61">
        <f t="shared" ca="1" si="113"/>
        <v>0</v>
      </c>
      <c r="VW40" s="61">
        <f t="shared" ca="1" si="113"/>
        <v>0</v>
      </c>
      <c r="VX40" s="61">
        <f t="shared" ca="1" si="113"/>
        <v>0</v>
      </c>
      <c r="VY40" s="61">
        <f t="shared" ca="1" si="113"/>
        <v>0</v>
      </c>
      <c r="VZ40" s="61">
        <f t="shared" ca="1" si="113"/>
        <v>0</v>
      </c>
      <c r="WA40" s="61">
        <f t="shared" ca="1" si="113"/>
        <v>0</v>
      </c>
      <c r="WB40" s="61">
        <f t="shared" ca="1" si="113"/>
        <v>0</v>
      </c>
      <c r="WC40" s="61">
        <f t="shared" ca="1" si="113"/>
        <v>0</v>
      </c>
      <c r="WD40" s="61">
        <f t="shared" ca="1" si="113"/>
        <v>0</v>
      </c>
      <c r="WE40" s="61">
        <f t="shared" ca="1" si="113"/>
        <v>0</v>
      </c>
      <c r="WF40" s="61">
        <f t="shared" ca="1" si="113"/>
        <v>0</v>
      </c>
      <c r="WG40" s="61">
        <f t="shared" ca="1" si="113"/>
        <v>0</v>
      </c>
      <c r="WH40" s="61">
        <f t="shared" ca="1" si="113"/>
        <v>0</v>
      </c>
      <c r="WI40" s="61">
        <f t="shared" ca="1" si="113"/>
        <v>0</v>
      </c>
      <c r="WJ40" s="61">
        <f t="shared" ca="1" si="113"/>
        <v>0</v>
      </c>
      <c r="WK40" s="61">
        <f t="shared" ca="1" si="113"/>
        <v>0</v>
      </c>
      <c r="WL40" s="61">
        <f t="shared" ca="1" si="113"/>
        <v>0</v>
      </c>
      <c r="WM40" s="61">
        <f t="shared" ca="1" si="113"/>
        <v>0</v>
      </c>
      <c r="WN40" s="61">
        <f t="shared" ca="1" si="113"/>
        <v>0</v>
      </c>
      <c r="WO40" s="61">
        <f t="shared" ca="1" si="113"/>
        <v>0</v>
      </c>
      <c r="WP40" s="61">
        <f t="shared" ca="1" si="113"/>
        <v>0</v>
      </c>
      <c r="WQ40" s="61">
        <f t="shared" ca="1" si="113"/>
        <v>0</v>
      </c>
      <c r="WR40" s="61">
        <f t="shared" ca="1" si="113"/>
        <v>0</v>
      </c>
      <c r="WS40" s="61">
        <f t="shared" ca="1" si="113"/>
        <v>0</v>
      </c>
      <c r="WT40" s="61">
        <f t="shared" ca="1" si="113"/>
        <v>0</v>
      </c>
      <c r="WU40" s="61">
        <f t="shared" ca="1" si="113"/>
        <v>0</v>
      </c>
      <c r="WV40" s="61">
        <f t="shared" ca="1" si="113"/>
        <v>0</v>
      </c>
      <c r="WW40" s="61">
        <f t="shared" ca="1" si="113"/>
        <v>0</v>
      </c>
      <c r="WX40" s="61">
        <f t="shared" ca="1" si="113"/>
        <v>0</v>
      </c>
      <c r="WY40" s="61">
        <f t="shared" ref="WY40:YE40" ca="1" si="114">IF($D40=0,0,(WY31*$D31+WY34*$D34)/$D40)</f>
        <v>0</v>
      </c>
      <c r="WZ40" s="61">
        <f t="shared" ca="1" si="114"/>
        <v>0</v>
      </c>
      <c r="XA40" s="61">
        <f t="shared" ca="1" si="114"/>
        <v>0</v>
      </c>
      <c r="XB40" s="61">
        <f t="shared" ca="1" si="114"/>
        <v>0</v>
      </c>
      <c r="XC40" s="61">
        <f t="shared" ca="1" si="114"/>
        <v>0</v>
      </c>
      <c r="XD40" s="61">
        <f t="shared" ca="1" si="114"/>
        <v>0</v>
      </c>
      <c r="XE40" s="61">
        <f t="shared" ca="1" si="114"/>
        <v>0</v>
      </c>
      <c r="XF40" s="61">
        <f t="shared" ca="1" si="114"/>
        <v>0</v>
      </c>
      <c r="XG40" s="61">
        <f t="shared" ca="1" si="114"/>
        <v>0</v>
      </c>
      <c r="XH40" s="61">
        <f t="shared" ca="1" si="114"/>
        <v>0</v>
      </c>
      <c r="XI40" s="61">
        <f t="shared" ca="1" si="114"/>
        <v>0</v>
      </c>
      <c r="XJ40" s="61">
        <f t="shared" ca="1" si="114"/>
        <v>0</v>
      </c>
      <c r="XK40" s="61">
        <f t="shared" ca="1" si="114"/>
        <v>0</v>
      </c>
      <c r="XL40" s="61">
        <f t="shared" ca="1" si="114"/>
        <v>0</v>
      </c>
      <c r="XM40" s="61">
        <f t="shared" ca="1" si="114"/>
        <v>0</v>
      </c>
      <c r="XN40" s="61">
        <f t="shared" ca="1" si="114"/>
        <v>0</v>
      </c>
      <c r="XO40" s="61">
        <f t="shared" ca="1" si="114"/>
        <v>0</v>
      </c>
      <c r="XP40" s="61">
        <f t="shared" ca="1" si="114"/>
        <v>0</v>
      </c>
      <c r="XQ40" s="61">
        <f t="shared" ca="1" si="114"/>
        <v>0</v>
      </c>
      <c r="XR40" s="61">
        <f t="shared" ca="1" si="114"/>
        <v>0</v>
      </c>
      <c r="XS40" s="61">
        <f t="shared" ca="1" si="114"/>
        <v>0</v>
      </c>
      <c r="XT40" s="61">
        <f t="shared" ca="1" si="114"/>
        <v>0</v>
      </c>
      <c r="XU40" s="61">
        <f t="shared" ca="1" si="114"/>
        <v>0</v>
      </c>
      <c r="XV40" s="61">
        <f t="shared" ca="1" si="114"/>
        <v>0</v>
      </c>
      <c r="XW40" s="61">
        <f t="shared" ca="1" si="114"/>
        <v>0</v>
      </c>
      <c r="XX40" s="61">
        <f t="shared" ca="1" si="114"/>
        <v>0</v>
      </c>
      <c r="XY40" s="61">
        <f t="shared" ca="1" si="114"/>
        <v>0</v>
      </c>
      <c r="XZ40" s="61">
        <f t="shared" ca="1" si="114"/>
        <v>0</v>
      </c>
      <c r="YA40" s="61">
        <f t="shared" ca="1" si="114"/>
        <v>0</v>
      </c>
      <c r="YB40" s="61">
        <f t="shared" ca="1" si="114"/>
        <v>0</v>
      </c>
      <c r="YC40" s="61">
        <f t="shared" ca="1" si="114"/>
        <v>0</v>
      </c>
      <c r="YD40" s="61">
        <f t="shared" ca="1" si="114"/>
        <v>0</v>
      </c>
      <c r="YE40" s="61">
        <f t="shared" ca="1" si="114"/>
        <v>0</v>
      </c>
      <c r="YF40" s="63"/>
      <c r="YG40" s="64"/>
    </row>
    <row r="41" spans="1:657" ht="15" customHeight="1" thickBot="1" x14ac:dyDescent="0.3">
      <c r="A41" s="66"/>
      <c r="B41" s="67"/>
      <c r="C41" s="67"/>
      <c r="D41" s="68"/>
      <c r="E41" s="67"/>
      <c r="F41" s="67"/>
      <c r="G41" s="67"/>
      <c r="H41" s="67"/>
      <c r="I41" s="69"/>
      <c r="J41" s="70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71"/>
      <c r="AS41" s="71"/>
      <c r="AT41" s="72"/>
      <c r="AU41" s="72"/>
      <c r="AV41" s="72"/>
      <c r="AW41" s="72"/>
      <c r="AX41" s="69"/>
      <c r="AY41" s="69"/>
      <c r="AZ41" s="69"/>
      <c r="BA41" s="69"/>
      <c r="BB41" s="69"/>
      <c r="BC41" s="69"/>
      <c r="BD41" s="72"/>
      <c r="BE41" s="72"/>
      <c r="BF41" s="69"/>
      <c r="BG41" s="69"/>
      <c r="BH41" s="69"/>
      <c r="BI41" s="69"/>
      <c r="BJ41" s="69"/>
      <c r="BK41" s="69"/>
      <c r="BL41" s="72"/>
      <c r="BM41" s="69"/>
      <c r="BN41" s="72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69"/>
      <c r="EI41" s="69"/>
      <c r="EJ41" s="69"/>
      <c r="EK41" s="69"/>
      <c r="EL41" s="69"/>
      <c r="EM41" s="69"/>
      <c r="EN41" s="69"/>
      <c r="EO41" s="69"/>
      <c r="EP41" s="69"/>
      <c r="EQ41" s="69"/>
      <c r="ER41" s="69"/>
      <c r="ES41" s="69"/>
      <c r="ET41" s="69"/>
      <c r="EU41" s="69"/>
      <c r="EV41" s="69"/>
      <c r="EW41" s="69"/>
      <c r="EX41" s="69"/>
      <c r="EY41" s="69"/>
      <c r="EZ41" s="69"/>
      <c r="FA41" s="69"/>
      <c r="FB41" s="69"/>
      <c r="FC41" s="69"/>
      <c r="FD41" s="69"/>
      <c r="FE41" s="69"/>
      <c r="FF41" s="69"/>
      <c r="FG41" s="69"/>
      <c r="FH41" s="69"/>
      <c r="FI41" s="69"/>
      <c r="FJ41" s="69"/>
      <c r="FK41" s="69"/>
      <c r="FL41" s="69"/>
      <c r="FM41" s="69"/>
      <c r="FN41" s="69"/>
      <c r="FO41" s="69"/>
      <c r="FP41" s="69"/>
      <c r="FQ41" s="69"/>
      <c r="FR41" s="69"/>
      <c r="FS41" s="69"/>
      <c r="FT41" s="69"/>
      <c r="FU41" s="69"/>
      <c r="FV41" s="69"/>
      <c r="FW41" s="69"/>
      <c r="FX41" s="69"/>
      <c r="FY41" s="69"/>
      <c r="FZ41" s="69"/>
      <c r="GA41" s="69"/>
      <c r="GB41" s="69"/>
      <c r="GC41" s="69"/>
      <c r="GD41" s="69"/>
      <c r="GE41" s="69"/>
      <c r="GF41" s="69"/>
      <c r="GG41" s="69"/>
      <c r="GH41" s="69"/>
      <c r="GI41" s="69"/>
      <c r="GJ41" s="69"/>
      <c r="GK41" s="69"/>
      <c r="GL41" s="69"/>
      <c r="GM41" s="69"/>
      <c r="GN41" s="69"/>
      <c r="GO41" s="69"/>
      <c r="GP41" s="69"/>
      <c r="GQ41" s="69"/>
      <c r="GR41" s="69"/>
      <c r="GS41" s="69"/>
      <c r="GT41" s="69"/>
      <c r="GU41" s="69"/>
      <c r="GV41" s="69"/>
      <c r="GW41" s="69"/>
      <c r="GX41" s="69"/>
      <c r="GY41" s="69"/>
      <c r="GZ41" s="69"/>
      <c r="HA41" s="69"/>
      <c r="HB41" s="69"/>
      <c r="HC41" s="69"/>
      <c r="HD41" s="69"/>
      <c r="HE41" s="69"/>
      <c r="HF41" s="69"/>
      <c r="HG41" s="69"/>
      <c r="HH41" s="69"/>
      <c r="HI41" s="69"/>
      <c r="HJ41" s="69"/>
      <c r="HK41" s="69"/>
      <c r="HL41" s="69"/>
      <c r="HM41" s="69"/>
      <c r="HN41" s="69"/>
      <c r="HO41" s="69"/>
      <c r="HP41" s="69"/>
      <c r="HQ41" s="69"/>
      <c r="HR41" s="69"/>
      <c r="HS41" s="69"/>
      <c r="HT41" s="69"/>
      <c r="HU41" s="69"/>
      <c r="HV41" s="69"/>
      <c r="HW41" s="69"/>
      <c r="HX41" s="69"/>
      <c r="HY41" s="69"/>
      <c r="HZ41" s="69"/>
      <c r="IA41" s="69"/>
      <c r="IB41" s="69"/>
      <c r="IC41" s="69"/>
      <c r="ID41" s="69"/>
      <c r="IE41" s="69"/>
      <c r="IF41" s="69"/>
      <c r="IG41" s="69"/>
      <c r="IH41" s="69"/>
      <c r="II41" s="69"/>
      <c r="IJ41" s="69"/>
      <c r="IK41" s="69"/>
      <c r="IL41" s="69"/>
      <c r="IM41" s="69"/>
      <c r="IN41" s="69"/>
      <c r="IO41" s="69"/>
      <c r="IP41" s="69"/>
      <c r="IQ41" s="69"/>
      <c r="IR41" s="69"/>
      <c r="IS41" s="69"/>
      <c r="IT41" s="69"/>
      <c r="IU41" s="69"/>
      <c r="IV41" s="69"/>
      <c r="IW41" s="69"/>
      <c r="IX41" s="69"/>
      <c r="IY41" s="69"/>
      <c r="IZ41" s="69"/>
      <c r="JA41" s="69"/>
      <c r="JB41" s="69"/>
      <c r="JC41" s="69"/>
      <c r="JD41" s="69"/>
      <c r="JE41" s="69"/>
      <c r="JF41" s="69"/>
      <c r="JG41" s="69"/>
      <c r="JH41" s="69"/>
      <c r="JI41" s="69"/>
      <c r="JJ41" s="69"/>
      <c r="JK41" s="69"/>
      <c r="JL41" s="69"/>
      <c r="JM41" s="69"/>
      <c r="JN41" s="69"/>
      <c r="JO41" s="69"/>
      <c r="JP41" s="69"/>
      <c r="JQ41" s="69"/>
      <c r="JR41" s="69"/>
      <c r="JS41" s="69"/>
      <c r="JT41" s="69"/>
      <c r="JU41" s="69"/>
      <c r="JV41" s="69"/>
      <c r="JW41" s="69"/>
      <c r="JX41" s="69"/>
      <c r="JY41" s="69"/>
      <c r="JZ41" s="69"/>
      <c r="KA41" s="69"/>
      <c r="KB41" s="69"/>
      <c r="KC41" s="69"/>
      <c r="KD41" s="69"/>
      <c r="KE41" s="69"/>
      <c r="KF41" s="69"/>
      <c r="KG41" s="69"/>
      <c r="KH41" s="69"/>
      <c r="KI41" s="69"/>
      <c r="KJ41" s="69"/>
      <c r="KK41" s="69"/>
      <c r="KL41" s="69"/>
      <c r="KM41" s="69"/>
      <c r="KN41" s="69"/>
      <c r="KO41" s="69"/>
      <c r="KP41" s="69"/>
      <c r="KQ41" s="69"/>
      <c r="KR41" s="69"/>
      <c r="KS41" s="69"/>
      <c r="KT41" s="69"/>
      <c r="KU41" s="69"/>
      <c r="KV41" s="69"/>
      <c r="KW41" s="69"/>
      <c r="KX41" s="69"/>
      <c r="KY41" s="69"/>
      <c r="KZ41" s="69"/>
      <c r="LA41" s="69"/>
      <c r="LB41" s="69"/>
      <c r="LC41" s="69"/>
      <c r="LD41" s="69"/>
      <c r="LE41" s="69"/>
      <c r="LF41" s="69"/>
      <c r="LG41" s="69"/>
      <c r="LH41" s="69"/>
      <c r="LI41" s="69"/>
      <c r="LJ41" s="69"/>
      <c r="LK41" s="69"/>
      <c r="LL41" s="69"/>
      <c r="LM41" s="69"/>
      <c r="LN41" s="69"/>
      <c r="LO41" s="69"/>
      <c r="LP41" s="69"/>
      <c r="LQ41" s="69"/>
      <c r="LR41" s="69"/>
      <c r="LS41" s="69"/>
      <c r="LT41" s="69"/>
      <c r="LU41" s="69"/>
      <c r="LV41" s="69"/>
      <c r="LW41" s="69"/>
      <c r="LX41" s="69"/>
      <c r="LY41" s="69"/>
      <c r="LZ41" s="69"/>
      <c r="MA41" s="69"/>
      <c r="MB41" s="69"/>
      <c r="MC41" s="69"/>
      <c r="MD41" s="69"/>
      <c r="ME41" s="69"/>
      <c r="MF41" s="69"/>
      <c r="MG41" s="69"/>
      <c r="MH41" s="69"/>
      <c r="MI41" s="69"/>
      <c r="MJ41" s="69"/>
      <c r="MK41" s="69"/>
      <c r="ML41" s="69"/>
      <c r="MM41" s="69"/>
      <c r="MN41" s="69"/>
      <c r="MO41" s="69"/>
      <c r="MP41" s="69"/>
      <c r="MQ41" s="69"/>
      <c r="MR41" s="69"/>
      <c r="MS41" s="69"/>
      <c r="MT41" s="69"/>
      <c r="MU41" s="69"/>
      <c r="MV41" s="69"/>
      <c r="MW41" s="69"/>
      <c r="MX41" s="69"/>
      <c r="MY41" s="69"/>
      <c r="MZ41" s="69"/>
      <c r="NA41" s="69"/>
      <c r="NB41" s="69"/>
      <c r="NC41" s="69"/>
      <c r="ND41" s="69"/>
      <c r="NE41" s="69"/>
      <c r="NF41" s="69"/>
      <c r="NG41" s="69"/>
      <c r="NH41" s="69"/>
      <c r="NI41" s="69"/>
      <c r="NJ41" s="69"/>
      <c r="NK41" s="69"/>
      <c r="NL41" s="69"/>
      <c r="NM41" s="69"/>
      <c r="NN41" s="69"/>
      <c r="NO41" s="69"/>
      <c r="NP41" s="69"/>
      <c r="NQ41" s="69"/>
      <c r="NR41" s="69"/>
      <c r="NS41" s="69"/>
      <c r="NT41" s="69"/>
      <c r="NU41" s="69"/>
      <c r="NV41" s="69"/>
      <c r="NW41" s="69"/>
      <c r="NX41" s="69"/>
      <c r="NY41" s="69"/>
      <c r="NZ41" s="69"/>
      <c r="OA41" s="69"/>
      <c r="OB41" s="69"/>
      <c r="OC41" s="69"/>
      <c r="OD41" s="69"/>
      <c r="OE41" s="69"/>
      <c r="OF41" s="69"/>
      <c r="OG41" s="69"/>
      <c r="OH41" s="69"/>
      <c r="OI41" s="69"/>
      <c r="OJ41" s="69"/>
      <c r="OK41" s="69"/>
      <c r="OL41" s="69"/>
      <c r="OM41" s="69"/>
      <c r="ON41" s="69"/>
      <c r="OO41" s="69"/>
      <c r="OP41" s="69"/>
      <c r="OQ41" s="69"/>
      <c r="OR41" s="69"/>
      <c r="OS41" s="69"/>
      <c r="OT41" s="69"/>
      <c r="OU41" s="69"/>
      <c r="OV41" s="69"/>
      <c r="OW41" s="69"/>
      <c r="OX41" s="69"/>
      <c r="OY41" s="69"/>
      <c r="OZ41" s="69"/>
      <c r="PA41" s="69"/>
      <c r="PB41" s="69"/>
      <c r="PC41" s="69"/>
      <c r="PD41" s="69"/>
      <c r="PE41" s="69"/>
      <c r="PF41" s="69"/>
      <c r="PG41" s="69"/>
      <c r="PH41" s="69"/>
      <c r="PI41" s="69"/>
      <c r="PJ41" s="69"/>
      <c r="PK41" s="69"/>
      <c r="PL41" s="69"/>
      <c r="PM41" s="69"/>
      <c r="PN41" s="69"/>
      <c r="PO41" s="69"/>
      <c r="PP41" s="69"/>
      <c r="PQ41" s="69"/>
      <c r="PR41" s="69"/>
      <c r="PS41" s="69"/>
      <c r="PT41" s="69"/>
      <c r="PU41" s="69"/>
      <c r="PV41" s="69"/>
      <c r="PW41" s="69"/>
      <c r="PX41" s="69"/>
      <c r="PY41" s="69"/>
      <c r="PZ41" s="69"/>
      <c r="QA41" s="69"/>
      <c r="QB41" s="69"/>
      <c r="QC41" s="69"/>
      <c r="QD41" s="69"/>
      <c r="QE41" s="69"/>
      <c r="QF41" s="69"/>
      <c r="QG41" s="69"/>
      <c r="QH41" s="69"/>
      <c r="QI41" s="69"/>
      <c r="QJ41" s="69"/>
      <c r="QK41" s="69"/>
      <c r="QL41" s="69"/>
      <c r="QM41" s="69"/>
      <c r="QN41" s="69"/>
      <c r="QO41" s="69"/>
      <c r="QP41" s="69"/>
      <c r="QQ41" s="69"/>
      <c r="QR41" s="69"/>
      <c r="QS41" s="69"/>
      <c r="QT41" s="69"/>
      <c r="QU41" s="69"/>
      <c r="QV41" s="69"/>
      <c r="QW41" s="69"/>
      <c r="QX41" s="69"/>
      <c r="QY41" s="69"/>
      <c r="QZ41" s="69"/>
      <c r="RA41" s="69"/>
      <c r="RB41" s="69"/>
      <c r="RC41" s="69"/>
      <c r="RD41" s="69"/>
      <c r="RE41" s="69"/>
      <c r="RF41" s="69"/>
      <c r="RG41" s="69"/>
      <c r="RH41" s="69"/>
      <c r="RI41" s="69"/>
      <c r="RJ41" s="69"/>
      <c r="RK41" s="69"/>
      <c r="RL41" s="69"/>
      <c r="RM41" s="69"/>
      <c r="RN41" s="69"/>
      <c r="RO41" s="69"/>
      <c r="RP41" s="69"/>
      <c r="RQ41" s="69"/>
      <c r="RR41" s="69"/>
      <c r="RS41" s="69"/>
      <c r="RT41" s="69"/>
      <c r="RU41" s="69"/>
      <c r="RV41" s="69"/>
      <c r="RW41" s="69"/>
      <c r="RX41" s="69"/>
      <c r="RY41" s="69"/>
      <c r="RZ41" s="69"/>
      <c r="SA41" s="69"/>
      <c r="SB41" s="69"/>
      <c r="SC41" s="69"/>
      <c r="SD41" s="69"/>
      <c r="SE41" s="69"/>
      <c r="SF41" s="69"/>
      <c r="SG41" s="69"/>
      <c r="SH41" s="69"/>
      <c r="SI41" s="69"/>
      <c r="SJ41" s="69"/>
      <c r="SK41" s="69"/>
      <c r="SL41" s="69"/>
      <c r="SM41" s="69"/>
      <c r="SN41" s="69"/>
      <c r="SO41" s="69"/>
      <c r="SP41" s="69"/>
      <c r="SQ41" s="69"/>
      <c r="SR41" s="69"/>
      <c r="SS41" s="69"/>
      <c r="ST41" s="69"/>
      <c r="SU41" s="69"/>
      <c r="SV41" s="69"/>
      <c r="SW41" s="69"/>
      <c r="SX41" s="69"/>
      <c r="SY41" s="69"/>
      <c r="SZ41" s="69"/>
      <c r="TA41" s="69"/>
      <c r="TB41" s="69"/>
      <c r="TC41" s="69"/>
      <c r="TD41" s="69"/>
      <c r="TE41" s="69"/>
      <c r="TF41" s="69"/>
      <c r="TG41" s="69"/>
      <c r="TH41" s="69"/>
      <c r="TI41" s="69"/>
      <c r="TJ41" s="69"/>
      <c r="TK41" s="69"/>
      <c r="TL41" s="69"/>
      <c r="TM41" s="69"/>
      <c r="TN41" s="69"/>
      <c r="TO41" s="69"/>
      <c r="TP41" s="69"/>
      <c r="TQ41" s="69"/>
      <c r="TR41" s="69"/>
      <c r="TS41" s="69"/>
      <c r="TT41" s="69"/>
      <c r="TU41" s="69"/>
      <c r="TV41" s="69"/>
      <c r="TW41" s="69"/>
      <c r="TX41" s="69"/>
      <c r="TY41" s="69"/>
      <c r="TZ41" s="69"/>
      <c r="UA41" s="69"/>
      <c r="UB41" s="69"/>
      <c r="UC41" s="69"/>
      <c r="UD41" s="69"/>
      <c r="UE41" s="69"/>
      <c r="UF41" s="69"/>
      <c r="UG41" s="69"/>
      <c r="UH41" s="69"/>
      <c r="UI41" s="69"/>
      <c r="UJ41" s="69"/>
      <c r="UK41" s="69"/>
      <c r="UL41" s="69"/>
      <c r="UM41" s="69"/>
      <c r="UN41" s="69"/>
      <c r="UO41" s="69"/>
      <c r="UP41" s="69"/>
      <c r="UQ41" s="69"/>
      <c r="UR41" s="69"/>
      <c r="US41" s="69"/>
      <c r="UT41" s="69"/>
      <c r="UU41" s="69"/>
      <c r="UV41" s="69"/>
      <c r="UW41" s="69"/>
      <c r="UX41" s="69"/>
      <c r="UY41" s="69"/>
      <c r="UZ41" s="69"/>
      <c r="VA41" s="69"/>
      <c r="VB41" s="69"/>
      <c r="VC41" s="69"/>
      <c r="VD41" s="69"/>
      <c r="VE41" s="69"/>
      <c r="VF41" s="69"/>
      <c r="VG41" s="69"/>
      <c r="VH41" s="69"/>
      <c r="VI41" s="69"/>
      <c r="VJ41" s="69"/>
      <c r="VK41" s="69"/>
      <c r="VL41" s="69"/>
      <c r="VM41" s="69"/>
      <c r="VN41" s="69"/>
      <c r="VO41" s="69"/>
      <c r="VP41" s="69"/>
      <c r="VQ41" s="69"/>
      <c r="VR41" s="69"/>
      <c r="VS41" s="69"/>
      <c r="VT41" s="69"/>
      <c r="VU41" s="69"/>
      <c r="VV41" s="69"/>
      <c r="VW41" s="69"/>
      <c r="VX41" s="69"/>
      <c r="VY41" s="69"/>
      <c r="VZ41" s="69"/>
      <c r="WA41" s="69"/>
      <c r="WB41" s="69"/>
      <c r="WC41" s="69"/>
      <c r="WD41" s="69"/>
      <c r="WE41" s="69"/>
      <c r="WF41" s="69"/>
      <c r="WG41" s="69"/>
      <c r="WH41" s="69"/>
      <c r="WI41" s="69"/>
      <c r="WJ41" s="69"/>
      <c r="WK41" s="69"/>
      <c r="WL41" s="69"/>
      <c r="WM41" s="69"/>
      <c r="WN41" s="69"/>
      <c r="WO41" s="69"/>
      <c r="WP41" s="69"/>
      <c r="WQ41" s="69"/>
      <c r="WR41" s="69"/>
      <c r="WS41" s="69"/>
      <c r="WT41" s="69"/>
      <c r="WU41" s="69"/>
      <c r="WV41" s="69"/>
      <c r="WW41" s="69"/>
      <c r="WX41" s="69"/>
      <c r="WY41" s="69"/>
      <c r="WZ41" s="69"/>
      <c r="XA41" s="69"/>
      <c r="XB41" s="69"/>
      <c r="XC41" s="69"/>
      <c r="XD41" s="69"/>
      <c r="XE41" s="69"/>
      <c r="XF41" s="69"/>
      <c r="XG41" s="69"/>
      <c r="XH41" s="69"/>
      <c r="XI41" s="69"/>
      <c r="XJ41" s="69"/>
      <c r="XK41" s="69"/>
      <c r="XL41" s="69"/>
      <c r="XM41" s="69"/>
      <c r="XN41" s="69"/>
      <c r="XO41" s="69"/>
      <c r="XP41" s="73"/>
      <c r="XQ41" s="69"/>
      <c r="XR41" s="69"/>
      <c r="XS41" s="69"/>
      <c r="XT41" s="69"/>
      <c r="XU41" s="69"/>
      <c r="XV41" s="69"/>
      <c r="XW41" s="69"/>
      <c r="XX41" s="69"/>
      <c r="XY41" s="69"/>
      <c r="XZ41" s="69"/>
      <c r="YA41" s="69"/>
      <c r="YB41" s="69"/>
      <c r="YC41" s="69"/>
      <c r="YD41" s="69"/>
      <c r="YE41" s="73"/>
      <c r="YF41" s="74"/>
      <c r="YG41" s="6"/>
    </row>
    <row r="42" spans="1:657" x14ac:dyDescent="0.25">
      <c r="AS42" s="1"/>
      <c r="AV42" s="1"/>
      <c r="AY42" s="2"/>
      <c r="BC42" s="2"/>
      <c r="DC42" s="3"/>
      <c r="DD42" s="3"/>
      <c r="DE42" s="3"/>
      <c r="DG42" s="1"/>
      <c r="DH42" s="1"/>
      <c r="DI42" s="1"/>
      <c r="DN42" s="3"/>
      <c r="DR42" s="1"/>
      <c r="EN42" s="3"/>
      <c r="ER42" s="1"/>
      <c r="FJ42" s="3"/>
      <c r="FK42" s="4"/>
      <c r="FL42" s="4"/>
      <c r="FM42" s="4"/>
      <c r="FN42" s="4"/>
      <c r="GE42" s="5"/>
      <c r="GF42" s="1"/>
      <c r="GG42" s="1"/>
      <c r="GH42" s="1"/>
      <c r="GI42" s="1"/>
      <c r="GZ42" s="3"/>
      <c r="HD42" s="1"/>
      <c r="HU42" s="3"/>
      <c r="HY42" s="1"/>
      <c r="IP42" s="3"/>
      <c r="IT42" s="1"/>
      <c r="JK42" s="3"/>
      <c r="JO42" s="1"/>
      <c r="KF42" s="3"/>
      <c r="KJ42" s="1"/>
      <c r="LA42" s="3"/>
      <c r="LE42" s="1"/>
      <c r="LV42" s="3"/>
      <c r="LZ42" s="1"/>
      <c r="MQ42" s="3"/>
      <c r="MU42" s="1"/>
      <c r="NL42" s="3"/>
      <c r="NP42" s="1"/>
      <c r="OG42" s="3"/>
      <c r="OK42" s="1"/>
      <c r="OV42" s="1"/>
      <c r="PB42" s="3"/>
      <c r="PS42" s="1"/>
      <c r="PY42" s="3"/>
      <c r="QO42" s="1"/>
      <c r="QQ42" s="1"/>
      <c r="QU42" s="3"/>
      <c r="QW42" s="3"/>
      <c r="RL42" s="1"/>
      <c r="RR42" s="3"/>
      <c r="SG42" s="1"/>
      <c r="SM42" s="3"/>
      <c r="TB42" s="1"/>
      <c r="TH42" s="3"/>
      <c r="TW42" s="1"/>
      <c r="UC42" s="3"/>
      <c r="UR42" s="1"/>
      <c r="US42" s="1"/>
      <c r="UX42" s="3"/>
      <c r="VN42" s="1"/>
      <c r="VS42" s="3"/>
      <c r="VY42" s="1"/>
      <c r="WN42" s="3"/>
      <c r="WT42" s="1"/>
      <c r="WW42" s="1"/>
      <c r="XI42" s="3"/>
      <c r="XS42" s="1"/>
      <c r="YG42" s="6"/>
    </row>
    <row r="43" spans="1:657" x14ac:dyDescent="0.25">
      <c r="AS43" s="1"/>
      <c r="AV43" s="1"/>
      <c r="AY43" s="2"/>
      <c r="BC43" s="2"/>
      <c r="DC43" s="3"/>
      <c r="DD43" s="3"/>
      <c r="DE43" s="3"/>
      <c r="DG43" s="1"/>
      <c r="DH43" s="1"/>
      <c r="DI43" s="1"/>
      <c r="DN43" s="3"/>
      <c r="DR43" s="1"/>
      <c r="EN43" s="3"/>
      <c r="ER43" s="1"/>
      <c r="FJ43" s="3"/>
      <c r="FK43" s="4"/>
      <c r="FL43" s="4"/>
      <c r="FM43" s="4"/>
      <c r="FN43" s="4"/>
      <c r="GE43" s="5"/>
      <c r="GF43" s="1"/>
      <c r="GG43" s="1"/>
      <c r="GH43" s="1"/>
      <c r="GI43" s="1"/>
      <c r="GZ43" s="3"/>
      <c r="HD43" s="1"/>
      <c r="HU43" s="3"/>
      <c r="HY43" s="1"/>
      <c r="IP43" s="3"/>
      <c r="IT43" s="1"/>
      <c r="JK43" s="3"/>
      <c r="JO43" s="1"/>
      <c r="KF43" s="3"/>
      <c r="KJ43" s="1"/>
      <c r="LA43" s="3"/>
      <c r="LE43" s="1"/>
      <c r="LV43" s="3"/>
      <c r="LZ43" s="1"/>
      <c r="MQ43" s="3"/>
      <c r="MU43" s="1"/>
      <c r="NL43" s="3"/>
      <c r="NP43" s="1"/>
      <c r="OG43" s="3"/>
      <c r="OK43" s="1"/>
      <c r="OV43" s="1"/>
      <c r="PB43" s="3"/>
      <c r="PS43" s="1"/>
      <c r="PY43" s="3"/>
      <c r="QO43" s="1"/>
      <c r="QQ43" s="1"/>
      <c r="QU43" s="3"/>
      <c r="QW43" s="3"/>
      <c r="RL43" s="1"/>
      <c r="RR43" s="3"/>
      <c r="SG43" s="1"/>
      <c r="SM43" s="3"/>
      <c r="TB43" s="1"/>
      <c r="TH43" s="3"/>
      <c r="TW43" s="1"/>
      <c r="UC43" s="3"/>
      <c r="UR43" s="1"/>
      <c r="US43" s="1"/>
      <c r="UX43" s="3"/>
      <c r="VN43" s="1"/>
      <c r="VS43" s="3"/>
      <c r="VY43" s="1"/>
      <c r="WN43" s="3"/>
      <c r="WT43" s="1"/>
      <c r="WW43" s="1"/>
      <c r="XI43" s="3"/>
      <c r="XS43" s="1"/>
      <c r="YG43" s="6"/>
    </row>
    <row r="44" spans="1:657" x14ac:dyDescent="0.25">
      <c r="AS44" s="1"/>
      <c r="AV44" s="1"/>
      <c r="AY44" s="2"/>
      <c r="BC44" s="2"/>
      <c r="DC44" s="3"/>
      <c r="DD44" s="3"/>
      <c r="DE44" s="3"/>
      <c r="DG44" s="1"/>
      <c r="DH44" s="1"/>
      <c r="DI44" s="1"/>
      <c r="DN44" s="3"/>
      <c r="DR44" s="1"/>
      <c r="EN44" s="3"/>
      <c r="ER44" s="1"/>
      <c r="FJ44" s="3"/>
      <c r="FK44" s="4"/>
      <c r="FL44" s="4"/>
      <c r="FM44" s="4"/>
      <c r="FN44" s="4"/>
      <c r="GE44" s="5"/>
      <c r="GF44" s="1"/>
      <c r="GG44" s="1"/>
      <c r="GH44" s="1"/>
      <c r="GI44" s="1"/>
      <c r="GZ44" s="3"/>
      <c r="HD44" s="1"/>
      <c r="HU44" s="3"/>
      <c r="HY44" s="1"/>
      <c r="IP44" s="3"/>
      <c r="IT44" s="1"/>
      <c r="JK44" s="3"/>
      <c r="JO44" s="1"/>
      <c r="KF44" s="3"/>
      <c r="KJ44" s="1"/>
      <c r="LA44" s="3"/>
      <c r="LE44" s="1"/>
      <c r="LV44" s="3"/>
      <c r="LZ44" s="1"/>
      <c r="MQ44" s="3"/>
      <c r="MU44" s="1"/>
      <c r="NL44" s="3"/>
      <c r="NP44" s="1"/>
      <c r="OG44" s="3"/>
      <c r="OK44" s="1"/>
      <c r="OV44" s="1"/>
      <c r="PB44" s="3"/>
      <c r="PS44" s="1"/>
      <c r="PY44" s="3"/>
      <c r="QO44" s="1"/>
      <c r="QQ44" s="1"/>
      <c r="QU44" s="3"/>
      <c r="QW44" s="3"/>
      <c r="RL44" s="1"/>
      <c r="RR44" s="3"/>
      <c r="SG44" s="1"/>
      <c r="SM44" s="3"/>
      <c r="TB44" s="1"/>
      <c r="TH44" s="3"/>
      <c r="TW44" s="1"/>
      <c r="UC44" s="3"/>
      <c r="UR44" s="1"/>
      <c r="US44" s="1"/>
      <c r="UX44" s="3"/>
      <c r="VN44" s="1"/>
      <c r="VS44" s="3"/>
      <c r="VY44" s="1"/>
      <c r="WN44" s="3"/>
      <c r="WT44" s="1"/>
      <c r="WW44" s="1"/>
      <c r="XI44" s="3"/>
      <c r="XS44" s="1"/>
      <c r="YG44" s="6"/>
    </row>
    <row r="45" spans="1:657" x14ac:dyDescent="0.25">
      <c r="AS45" s="1"/>
      <c r="AV45" s="1"/>
      <c r="AY45" s="2"/>
      <c r="BC45" s="2"/>
      <c r="DC45" s="3"/>
      <c r="DD45" s="3"/>
      <c r="DE45" s="3"/>
      <c r="DG45" s="1"/>
      <c r="DH45" s="1"/>
      <c r="DI45" s="1"/>
      <c r="DN45" s="3"/>
      <c r="DR45" s="1"/>
      <c r="EN45" s="3"/>
      <c r="ER45" s="1"/>
      <c r="FJ45" s="3"/>
      <c r="FK45" s="4"/>
      <c r="FL45" s="4"/>
      <c r="FM45" s="4"/>
      <c r="FN45" s="4"/>
      <c r="GE45" s="5"/>
      <c r="GF45" s="1"/>
      <c r="GG45" s="1"/>
      <c r="GH45" s="1"/>
      <c r="GI45" s="1"/>
      <c r="GZ45" s="3"/>
      <c r="HD45" s="1"/>
      <c r="HU45" s="3"/>
      <c r="HY45" s="1"/>
      <c r="IP45" s="3"/>
      <c r="IT45" s="1"/>
      <c r="JK45" s="3"/>
      <c r="JO45" s="1"/>
      <c r="KF45" s="3"/>
      <c r="KJ45" s="1"/>
      <c r="LA45" s="3"/>
      <c r="LE45" s="1"/>
      <c r="LV45" s="3"/>
      <c r="LZ45" s="1"/>
      <c r="MQ45" s="3"/>
      <c r="MU45" s="1"/>
      <c r="NL45" s="3"/>
      <c r="NP45" s="1"/>
      <c r="OG45" s="3"/>
      <c r="OK45" s="1"/>
      <c r="OV45" s="1"/>
      <c r="PB45" s="3"/>
      <c r="PS45" s="1"/>
      <c r="PY45" s="3"/>
      <c r="QO45" s="1"/>
      <c r="QQ45" s="1"/>
      <c r="QU45" s="3"/>
      <c r="QW45" s="3"/>
      <c r="RL45" s="1"/>
      <c r="RR45" s="3"/>
      <c r="SG45" s="1"/>
      <c r="SM45" s="3"/>
      <c r="TB45" s="1"/>
      <c r="TH45" s="3"/>
      <c r="TW45" s="1"/>
      <c r="UC45" s="3"/>
      <c r="UR45" s="1"/>
      <c r="US45" s="1"/>
      <c r="UX45" s="3"/>
      <c r="VN45" s="1"/>
      <c r="VS45" s="3"/>
      <c r="VY45" s="1"/>
      <c r="WN45" s="3"/>
      <c r="WT45" s="1"/>
      <c r="WW45" s="1"/>
      <c r="XI45" s="3"/>
      <c r="XS45" s="1"/>
      <c r="YG45" s="6"/>
    </row>
    <row r="46" spans="1:657" x14ac:dyDescent="0.25">
      <c r="AS46" s="1"/>
      <c r="AV46" s="1"/>
      <c r="AY46" s="2"/>
      <c r="BC46" s="2"/>
      <c r="DC46" s="3"/>
      <c r="DD46" s="3"/>
      <c r="DE46" s="3"/>
      <c r="DG46" s="1"/>
      <c r="DH46" s="1"/>
      <c r="DI46" s="1"/>
      <c r="DN46" s="3"/>
      <c r="DR46" s="1"/>
      <c r="EN46" s="3"/>
      <c r="ER46" s="1"/>
      <c r="FJ46" s="3"/>
      <c r="FK46" s="4"/>
      <c r="FL46" s="4"/>
      <c r="FM46" s="4"/>
      <c r="FN46" s="4"/>
      <c r="GE46" s="5"/>
      <c r="GF46" s="1"/>
      <c r="GG46" s="1"/>
      <c r="GH46" s="1"/>
      <c r="GI46" s="1"/>
      <c r="GZ46" s="3"/>
      <c r="HD46" s="1"/>
      <c r="HU46" s="3"/>
      <c r="HY46" s="1"/>
      <c r="IP46" s="3"/>
      <c r="IT46" s="1"/>
      <c r="JK46" s="3"/>
      <c r="JO46" s="1"/>
      <c r="KF46" s="3"/>
      <c r="KJ46" s="1"/>
      <c r="LA46" s="3"/>
      <c r="LE46" s="1"/>
      <c r="LV46" s="3"/>
      <c r="LZ46" s="1"/>
      <c r="MQ46" s="3"/>
      <c r="MU46" s="1"/>
      <c r="NL46" s="3"/>
      <c r="NP46" s="1"/>
      <c r="OG46" s="3"/>
      <c r="OK46" s="1"/>
      <c r="OV46" s="1"/>
      <c r="PB46" s="3"/>
      <c r="PS46" s="1"/>
      <c r="PY46" s="3"/>
      <c r="QO46" s="1"/>
      <c r="QQ46" s="1"/>
      <c r="QU46" s="3"/>
      <c r="QW46" s="3"/>
      <c r="RL46" s="1"/>
      <c r="RR46" s="3"/>
      <c r="SG46" s="1"/>
      <c r="SM46" s="3"/>
      <c r="TB46" s="1"/>
      <c r="TH46" s="3"/>
      <c r="TW46" s="1"/>
      <c r="UC46" s="3"/>
      <c r="UR46" s="1"/>
      <c r="US46" s="1"/>
      <c r="UX46" s="3"/>
      <c r="VN46" s="1"/>
      <c r="VS46" s="3"/>
      <c r="VY46" s="1"/>
      <c r="WN46" s="3"/>
      <c r="WT46" s="1"/>
      <c r="WW46" s="1"/>
      <c r="XI46" s="3"/>
      <c r="XS46" s="1"/>
      <c r="YG46" s="6"/>
    </row>
    <row r="47" spans="1:657" x14ac:dyDescent="0.25">
      <c r="AS47" s="1"/>
      <c r="AV47" s="1"/>
      <c r="AY47" s="2"/>
      <c r="BC47" s="2"/>
      <c r="DC47" s="3"/>
      <c r="DD47" s="3"/>
      <c r="DE47" s="3"/>
      <c r="DG47" s="1"/>
      <c r="DH47" s="1"/>
      <c r="DI47" s="1"/>
      <c r="DN47" s="3"/>
      <c r="DR47" s="1"/>
      <c r="EN47" s="3"/>
      <c r="ER47" s="1"/>
      <c r="FJ47" s="3"/>
      <c r="FK47" s="4"/>
      <c r="FL47" s="4"/>
      <c r="FM47" s="4"/>
      <c r="FN47" s="4"/>
      <c r="GE47" s="5"/>
      <c r="GF47" s="1"/>
      <c r="GG47" s="1"/>
      <c r="GH47" s="1"/>
      <c r="GI47" s="1"/>
      <c r="GZ47" s="3"/>
      <c r="HD47" s="1"/>
      <c r="HU47" s="3"/>
      <c r="HY47" s="1"/>
      <c r="IP47" s="3"/>
      <c r="IT47" s="1"/>
      <c r="JK47" s="3"/>
      <c r="JO47" s="1"/>
      <c r="KF47" s="3"/>
      <c r="KJ47" s="1"/>
      <c r="LA47" s="3"/>
      <c r="LE47" s="1"/>
      <c r="LV47" s="3"/>
      <c r="LZ47" s="1"/>
      <c r="MQ47" s="3"/>
      <c r="MU47" s="1"/>
      <c r="NL47" s="3"/>
      <c r="NP47" s="1"/>
      <c r="OG47" s="3"/>
      <c r="OK47" s="1"/>
      <c r="OV47" s="1"/>
      <c r="PB47" s="3"/>
      <c r="PS47" s="1"/>
      <c r="PY47" s="3"/>
      <c r="QO47" s="1"/>
      <c r="QQ47" s="1"/>
      <c r="QU47" s="3"/>
      <c r="QW47" s="3"/>
      <c r="RL47" s="1"/>
      <c r="RR47" s="3"/>
      <c r="SG47" s="1"/>
      <c r="SM47" s="3"/>
      <c r="TB47" s="1"/>
      <c r="TH47" s="3"/>
      <c r="TW47" s="1"/>
      <c r="UC47" s="3"/>
      <c r="UR47" s="1"/>
      <c r="US47" s="1"/>
      <c r="UX47" s="3"/>
      <c r="VN47" s="1"/>
      <c r="VS47" s="3"/>
      <c r="VY47" s="1"/>
      <c r="WN47" s="3"/>
      <c r="WT47" s="1"/>
      <c r="WW47" s="1"/>
      <c r="XI47" s="3"/>
      <c r="XS47" s="1"/>
      <c r="YG47" s="6"/>
    </row>
    <row r="48" spans="1:657" x14ac:dyDescent="0.25">
      <c r="AS48" s="1"/>
      <c r="AV48" s="1"/>
      <c r="AY48" s="2"/>
      <c r="BC48" s="2"/>
      <c r="DC48" s="3"/>
      <c r="DD48" s="3"/>
      <c r="DE48" s="3"/>
      <c r="DG48" s="1"/>
      <c r="DH48" s="1"/>
      <c r="DI48" s="1"/>
      <c r="DN48" s="3"/>
      <c r="DR48" s="1"/>
      <c r="EN48" s="3"/>
      <c r="ER48" s="1"/>
      <c r="FJ48" s="3"/>
      <c r="FK48" s="4"/>
      <c r="FL48" s="4"/>
      <c r="FM48" s="4"/>
      <c r="FN48" s="4"/>
      <c r="GE48" s="5"/>
      <c r="GF48" s="1"/>
      <c r="GG48" s="1"/>
      <c r="GH48" s="1"/>
      <c r="GI48" s="1"/>
      <c r="GZ48" s="3"/>
      <c r="HD48" s="1"/>
      <c r="HU48" s="3"/>
      <c r="HY48" s="1"/>
      <c r="IP48" s="3"/>
      <c r="IT48" s="1"/>
      <c r="JK48" s="3"/>
      <c r="JO48" s="1"/>
      <c r="KF48" s="3"/>
      <c r="KJ48" s="1"/>
      <c r="LA48" s="3"/>
      <c r="LE48" s="1"/>
      <c r="LV48" s="3"/>
      <c r="LZ48" s="1"/>
      <c r="MQ48" s="3"/>
      <c r="MU48" s="1"/>
      <c r="NL48" s="3"/>
      <c r="NP48" s="1"/>
      <c r="OG48" s="3"/>
      <c r="OK48" s="1"/>
      <c r="OV48" s="1"/>
      <c r="PB48" s="3"/>
      <c r="PS48" s="1"/>
      <c r="PY48" s="3"/>
      <c r="QO48" s="1"/>
      <c r="QQ48" s="1"/>
      <c r="QU48" s="3"/>
      <c r="QW48" s="3"/>
      <c r="RL48" s="1"/>
      <c r="RR48" s="3"/>
      <c r="SG48" s="1"/>
      <c r="SM48" s="3"/>
      <c r="TB48" s="1"/>
      <c r="TH48" s="3"/>
      <c r="TW48" s="1"/>
      <c r="UC48" s="3"/>
      <c r="UR48" s="1"/>
      <c r="US48" s="1"/>
      <c r="UX48" s="3"/>
      <c r="VN48" s="1"/>
      <c r="VS48" s="3"/>
      <c r="VY48" s="1"/>
      <c r="WN48" s="3"/>
      <c r="WT48" s="1"/>
      <c r="WW48" s="1"/>
      <c r="XI48" s="3"/>
      <c r="XS48" s="1"/>
      <c r="YG48" s="6"/>
    </row>
    <row r="49" spans="45:657" x14ac:dyDescent="0.25">
      <c r="AS49" s="1"/>
      <c r="AV49" s="1"/>
      <c r="AY49" s="2"/>
      <c r="BC49" s="2"/>
      <c r="DC49" s="3"/>
      <c r="DD49" s="3"/>
      <c r="DE49" s="3"/>
      <c r="DG49" s="1"/>
      <c r="DH49" s="1"/>
      <c r="DI49" s="1"/>
      <c r="DN49" s="3"/>
      <c r="DR49" s="1"/>
      <c r="EN49" s="3"/>
      <c r="ER49" s="1"/>
      <c r="FJ49" s="3"/>
      <c r="FK49" s="4"/>
      <c r="FL49" s="4"/>
      <c r="FM49" s="4"/>
      <c r="FN49" s="4"/>
      <c r="GE49" s="5"/>
      <c r="GF49" s="1"/>
      <c r="GG49" s="1"/>
      <c r="GH49" s="1"/>
      <c r="GI49" s="1"/>
      <c r="GZ49" s="3"/>
      <c r="HD49" s="1"/>
      <c r="HU49" s="3"/>
      <c r="HY49" s="1"/>
      <c r="IP49" s="3"/>
      <c r="IT49" s="1"/>
      <c r="JK49" s="3"/>
      <c r="JO49" s="1"/>
      <c r="KF49" s="3"/>
      <c r="KJ49" s="1"/>
      <c r="LA49" s="3"/>
      <c r="LE49" s="1"/>
      <c r="LV49" s="3"/>
      <c r="LZ49" s="1"/>
      <c r="MQ49" s="3"/>
      <c r="MU49" s="1"/>
      <c r="NL49" s="3"/>
      <c r="NP49" s="1"/>
      <c r="OG49" s="3"/>
      <c r="OK49" s="1"/>
      <c r="OV49" s="1"/>
      <c r="PB49" s="3"/>
      <c r="PS49" s="1"/>
      <c r="PY49" s="3"/>
      <c r="QO49" s="1"/>
      <c r="QQ49" s="1"/>
      <c r="QU49" s="3"/>
      <c r="QW49" s="3"/>
      <c r="RL49" s="1"/>
      <c r="RR49" s="3"/>
      <c r="SG49" s="1"/>
      <c r="SM49" s="3"/>
      <c r="TB49" s="1"/>
      <c r="TH49" s="3"/>
      <c r="TW49" s="1"/>
      <c r="UC49" s="3"/>
      <c r="UR49" s="1"/>
      <c r="US49" s="1"/>
      <c r="UX49" s="3"/>
      <c r="VN49" s="1"/>
      <c r="VS49" s="3"/>
      <c r="VY49" s="1"/>
      <c r="WN49" s="3"/>
      <c r="WT49" s="1"/>
      <c r="WW49" s="1"/>
      <c r="XI49" s="3"/>
      <c r="XS49" s="1"/>
      <c r="YG49" s="6"/>
    </row>
    <row r="50" spans="45:657" x14ac:dyDescent="0.25">
      <c r="AS50" s="1"/>
      <c r="AV50" s="1"/>
      <c r="AY50" s="2"/>
      <c r="BC50" s="2"/>
      <c r="DC50" s="3"/>
      <c r="DD50" s="3"/>
      <c r="DE50" s="3"/>
      <c r="DG50" s="1"/>
      <c r="DH50" s="1"/>
      <c r="DI50" s="1"/>
      <c r="DN50" s="3"/>
      <c r="DR50" s="1"/>
      <c r="EN50" s="3"/>
      <c r="ER50" s="1"/>
      <c r="FJ50" s="3"/>
      <c r="FK50" s="4"/>
      <c r="FL50" s="4"/>
      <c r="FM50" s="4"/>
      <c r="FN50" s="4"/>
      <c r="GE50" s="5"/>
      <c r="GF50" s="1"/>
      <c r="GG50" s="1"/>
      <c r="GH50" s="1"/>
      <c r="GI50" s="1"/>
      <c r="GZ50" s="3"/>
      <c r="HD50" s="1"/>
      <c r="HU50" s="3"/>
      <c r="HY50" s="1"/>
      <c r="IP50" s="3"/>
      <c r="IT50" s="1"/>
      <c r="JK50" s="3"/>
      <c r="JO50" s="1"/>
      <c r="KF50" s="3"/>
      <c r="KJ50" s="1"/>
      <c r="LA50" s="3"/>
      <c r="LE50" s="1"/>
      <c r="LV50" s="3"/>
      <c r="LZ50" s="1"/>
      <c r="MQ50" s="3"/>
      <c r="MU50" s="1"/>
      <c r="NL50" s="3"/>
      <c r="NP50" s="1"/>
      <c r="OG50" s="3"/>
      <c r="OK50" s="1"/>
      <c r="OV50" s="1"/>
      <c r="PB50" s="3"/>
      <c r="PS50" s="1"/>
      <c r="PY50" s="3"/>
      <c r="QO50" s="1"/>
      <c r="QQ50" s="1"/>
      <c r="QU50" s="3"/>
      <c r="QW50" s="3"/>
      <c r="RL50" s="1"/>
      <c r="RR50" s="3"/>
      <c r="SG50" s="1"/>
      <c r="SM50" s="3"/>
      <c r="TB50" s="1"/>
      <c r="TH50" s="3"/>
      <c r="TW50" s="1"/>
      <c r="UC50" s="3"/>
      <c r="UR50" s="1"/>
      <c r="US50" s="1"/>
      <c r="UX50" s="3"/>
      <c r="VN50" s="1"/>
      <c r="VS50" s="3"/>
      <c r="VY50" s="1"/>
      <c r="WN50" s="3"/>
      <c r="WT50" s="1"/>
      <c r="WW50" s="1"/>
      <c r="XI50" s="3"/>
      <c r="XS50" s="1"/>
      <c r="YG50" s="6"/>
    </row>
    <row r="51" spans="45:657" x14ac:dyDescent="0.25">
      <c r="AS51" s="1"/>
      <c r="AV51" s="1"/>
      <c r="AY51" s="2"/>
      <c r="BC51" s="2"/>
      <c r="DC51" s="3"/>
      <c r="DD51" s="3"/>
      <c r="DE51" s="3"/>
      <c r="DG51" s="1"/>
      <c r="DH51" s="1"/>
      <c r="DI51" s="1"/>
      <c r="DN51" s="3"/>
      <c r="DR51" s="1"/>
      <c r="EN51" s="3"/>
      <c r="ER51" s="1"/>
      <c r="FJ51" s="3"/>
      <c r="FK51" s="4"/>
      <c r="FL51" s="4"/>
      <c r="FM51" s="4"/>
      <c r="FN51" s="4"/>
      <c r="GE51" s="5"/>
      <c r="GF51" s="1"/>
      <c r="GG51" s="1"/>
      <c r="GH51" s="1"/>
      <c r="GI51" s="1"/>
      <c r="GZ51" s="3"/>
      <c r="HD51" s="1"/>
      <c r="HU51" s="3"/>
      <c r="HY51" s="1"/>
      <c r="IP51" s="3"/>
      <c r="IT51" s="1"/>
      <c r="JK51" s="3"/>
      <c r="JO51" s="1"/>
      <c r="KF51" s="3"/>
      <c r="KJ51" s="1"/>
      <c r="LA51" s="3"/>
      <c r="LE51" s="1"/>
      <c r="LV51" s="3"/>
      <c r="LZ51" s="1"/>
      <c r="MQ51" s="3"/>
      <c r="MU51" s="1"/>
      <c r="NL51" s="3"/>
      <c r="NP51" s="1"/>
      <c r="OG51" s="3"/>
      <c r="OK51" s="1"/>
      <c r="OV51" s="1"/>
      <c r="PB51" s="3"/>
      <c r="PS51" s="1"/>
      <c r="PY51" s="3"/>
      <c r="QO51" s="1"/>
      <c r="QQ51" s="1"/>
      <c r="QU51" s="3"/>
      <c r="QW51" s="3"/>
      <c r="RL51" s="1"/>
      <c r="RR51" s="3"/>
      <c r="SG51" s="1"/>
      <c r="SM51" s="3"/>
      <c r="TB51" s="1"/>
      <c r="TH51" s="3"/>
      <c r="TW51" s="1"/>
      <c r="UC51" s="3"/>
      <c r="UR51" s="1"/>
      <c r="US51" s="1"/>
      <c r="UX51" s="3"/>
      <c r="VN51" s="1"/>
      <c r="VS51" s="3"/>
      <c r="VY51" s="1"/>
      <c r="WN51" s="3"/>
      <c r="WT51" s="1"/>
      <c r="WW51" s="1"/>
      <c r="XI51" s="3"/>
      <c r="XS51" s="1"/>
      <c r="YG51" s="6"/>
    </row>
    <row r="52" spans="45:657" x14ac:dyDescent="0.25">
      <c r="AS52" s="1"/>
      <c r="AV52" s="1"/>
      <c r="AY52" s="2"/>
      <c r="BC52" s="2"/>
      <c r="DC52" s="3"/>
      <c r="DD52" s="3"/>
      <c r="DE52" s="3"/>
      <c r="DG52" s="1"/>
      <c r="DH52" s="1"/>
      <c r="DI52" s="1"/>
      <c r="DN52" s="3"/>
      <c r="DR52" s="1"/>
      <c r="EN52" s="3"/>
      <c r="ER52" s="1"/>
      <c r="FJ52" s="3"/>
      <c r="FK52" s="4"/>
      <c r="FL52" s="4"/>
      <c r="FM52" s="4"/>
      <c r="FN52" s="4"/>
      <c r="GE52" s="5"/>
      <c r="GF52" s="1"/>
      <c r="GG52" s="1"/>
      <c r="GH52" s="1"/>
      <c r="GI52" s="1"/>
      <c r="GZ52" s="3"/>
      <c r="HD52" s="1"/>
      <c r="HU52" s="3"/>
      <c r="HY52" s="1"/>
      <c r="IP52" s="3"/>
      <c r="IT52" s="1"/>
      <c r="JK52" s="3"/>
      <c r="JO52" s="1"/>
      <c r="KF52" s="3"/>
      <c r="KJ52" s="1"/>
      <c r="LA52" s="3"/>
      <c r="LE52" s="1"/>
      <c r="LV52" s="3"/>
      <c r="LZ52" s="1"/>
      <c r="MQ52" s="3"/>
      <c r="MU52" s="1"/>
      <c r="NL52" s="3"/>
      <c r="NP52" s="1"/>
      <c r="OG52" s="3"/>
      <c r="OK52" s="1"/>
      <c r="OV52" s="1"/>
      <c r="PB52" s="3"/>
      <c r="PS52" s="1"/>
      <c r="PY52" s="3"/>
      <c r="QO52" s="1"/>
      <c r="QQ52" s="1"/>
      <c r="QU52" s="3"/>
      <c r="QW52" s="3"/>
      <c r="RL52" s="1"/>
      <c r="RR52" s="3"/>
      <c r="SG52" s="1"/>
      <c r="SM52" s="3"/>
      <c r="TB52" s="1"/>
      <c r="TH52" s="3"/>
      <c r="TW52" s="1"/>
      <c r="UC52" s="3"/>
      <c r="UR52" s="1"/>
      <c r="US52" s="1"/>
      <c r="UX52" s="3"/>
      <c r="VN52" s="1"/>
      <c r="VS52" s="3"/>
      <c r="VY52" s="1"/>
      <c r="WN52" s="3"/>
      <c r="WT52" s="1"/>
      <c r="WW52" s="1"/>
      <c r="XI52" s="3"/>
      <c r="XS52" s="1"/>
      <c r="YG52" s="6"/>
    </row>
    <row r="53" spans="45:657" x14ac:dyDescent="0.25">
      <c r="AS53" s="1"/>
      <c r="AV53" s="1"/>
      <c r="AY53" s="2"/>
      <c r="BC53" s="2"/>
      <c r="DC53" s="3"/>
      <c r="DD53" s="3"/>
      <c r="DE53" s="3"/>
      <c r="DG53" s="1"/>
      <c r="DH53" s="1"/>
      <c r="DI53" s="1"/>
      <c r="DN53" s="3"/>
      <c r="DR53" s="1"/>
      <c r="EN53" s="3"/>
      <c r="ER53" s="1"/>
      <c r="FJ53" s="3"/>
      <c r="FK53" s="4"/>
      <c r="FL53" s="4"/>
      <c r="FM53" s="4"/>
      <c r="FN53" s="4"/>
      <c r="GE53" s="5"/>
      <c r="GF53" s="1"/>
      <c r="GG53" s="1"/>
      <c r="GH53" s="1"/>
      <c r="GI53" s="1"/>
      <c r="GZ53" s="3"/>
      <c r="HD53" s="1"/>
      <c r="HU53" s="3"/>
      <c r="HY53" s="1"/>
      <c r="IP53" s="3"/>
      <c r="IT53" s="1"/>
      <c r="JK53" s="3"/>
      <c r="JO53" s="1"/>
      <c r="KF53" s="3"/>
      <c r="KJ53" s="1"/>
      <c r="LA53" s="3"/>
      <c r="LE53" s="1"/>
      <c r="LV53" s="3"/>
      <c r="LZ53" s="1"/>
      <c r="MQ53" s="3"/>
      <c r="MU53" s="1"/>
      <c r="NL53" s="3"/>
      <c r="NP53" s="1"/>
      <c r="OG53" s="3"/>
      <c r="OK53" s="1"/>
      <c r="OV53" s="1"/>
      <c r="PB53" s="3"/>
      <c r="PS53" s="1"/>
      <c r="PY53" s="3"/>
      <c r="QO53" s="1"/>
      <c r="QQ53" s="1"/>
      <c r="QU53" s="3"/>
      <c r="QW53" s="3"/>
      <c r="RL53" s="1"/>
      <c r="RR53" s="3"/>
      <c r="SG53" s="1"/>
      <c r="SM53" s="3"/>
      <c r="TB53" s="1"/>
      <c r="TH53" s="3"/>
      <c r="TW53" s="1"/>
      <c r="UC53" s="3"/>
      <c r="UR53" s="1"/>
      <c r="US53" s="1"/>
      <c r="UX53" s="3"/>
      <c r="VN53" s="1"/>
      <c r="VS53" s="3"/>
      <c r="VY53" s="1"/>
      <c r="WN53" s="3"/>
      <c r="WT53" s="1"/>
      <c r="WW53" s="1"/>
      <c r="XI53" s="3"/>
      <c r="XS53" s="1"/>
      <c r="YG53" s="6"/>
    </row>
    <row r="54" spans="45:657" x14ac:dyDescent="0.25">
      <c r="AS54" s="1"/>
      <c r="AV54" s="1"/>
      <c r="AY54" s="2"/>
      <c r="BC54" s="2"/>
      <c r="DC54" s="3"/>
      <c r="DD54" s="3"/>
      <c r="DE54" s="3"/>
      <c r="DG54" s="1"/>
      <c r="DH54" s="1"/>
      <c r="DI54" s="1"/>
      <c r="DN54" s="3"/>
      <c r="DR54" s="1"/>
      <c r="EN54" s="3"/>
      <c r="ER54" s="1"/>
      <c r="FJ54" s="3"/>
      <c r="FK54" s="4"/>
      <c r="FL54" s="4"/>
      <c r="FM54" s="4"/>
      <c r="FN54" s="4"/>
      <c r="GE54" s="5"/>
      <c r="GF54" s="1"/>
      <c r="GG54" s="1"/>
      <c r="GH54" s="1"/>
      <c r="GI54" s="1"/>
      <c r="GZ54" s="3"/>
      <c r="HD54" s="1"/>
      <c r="HU54" s="3"/>
      <c r="HY54" s="1"/>
      <c r="IP54" s="3"/>
      <c r="IT54" s="1"/>
      <c r="JK54" s="3"/>
      <c r="JO54" s="1"/>
      <c r="KF54" s="3"/>
      <c r="KJ54" s="1"/>
      <c r="LA54" s="3"/>
      <c r="LE54" s="1"/>
      <c r="LV54" s="3"/>
      <c r="LZ54" s="1"/>
      <c r="MQ54" s="3"/>
      <c r="MU54" s="1"/>
      <c r="NL54" s="3"/>
      <c r="NP54" s="1"/>
      <c r="OG54" s="3"/>
      <c r="OK54" s="1"/>
      <c r="OV54" s="1"/>
      <c r="PB54" s="3"/>
      <c r="PS54" s="1"/>
      <c r="PY54" s="3"/>
      <c r="QO54" s="1"/>
      <c r="QQ54" s="1"/>
      <c r="QU54" s="3"/>
      <c r="QW54" s="3"/>
      <c r="RL54" s="1"/>
      <c r="RR54" s="3"/>
      <c r="SG54" s="1"/>
      <c r="SM54" s="3"/>
      <c r="TB54" s="1"/>
      <c r="TH54" s="3"/>
      <c r="TW54" s="1"/>
      <c r="UC54" s="3"/>
      <c r="UR54" s="1"/>
      <c r="US54" s="1"/>
      <c r="UX54" s="3"/>
      <c r="VN54" s="1"/>
      <c r="VS54" s="3"/>
      <c r="VY54" s="1"/>
      <c r="WN54" s="3"/>
      <c r="WT54" s="1"/>
      <c r="WW54" s="1"/>
      <c r="XI54" s="3"/>
      <c r="XS54" s="1"/>
      <c r="YG54" s="6"/>
    </row>
    <row r="55" spans="45:657" x14ac:dyDescent="0.25">
      <c r="AS55" s="1"/>
      <c r="AV55" s="1"/>
      <c r="AY55" s="2"/>
      <c r="BC55" s="2"/>
      <c r="DC55" s="3"/>
      <c r="DD55" s="3"/>
      <c r="DE55" s="3"/>
      <c r="DG55" s="1"/>
      <c r="DH55" s="1"/>
      <c r="DI55" s="1"/>
      <c r="DN55" s="3"/>
      <c r="DR55" s="1"/>
      <c r="EN55" s="3"/>
      <c r="ER55" s="1"/>
      <c r="FJ55" s="3"/>
      <c r="FK55" s="4"/>
      <c r="FL55" s="4"/>
      <c r="FM55" s="4"/>
      <c r="FN55" s="4"/>
      <c r="GE55" s="5"/>
      <c r="GF55" s="1"/>
      <c r="GG55" s="1"/>
      <c r="GH55" s="1"/>
      <c r="GI55" s="1"/>
      <c r="GZ55" s="3"/>
      <c r="HD55" s="1"/>
      <c r="HU55" s="3"/>
      <c r="HY55" s="1"/>
      <c r="IP55" s="3"/>
      <c r="IT55" s="1"/>
      <c r="JK55" s="3"/>
      <c r="JO55" s="1"/>
      <c r="KF55" s="3"/>
      <c r="KJ55" s="1"/>
      <c r="LA55" s="3"/>
      <c r="LE55" s="1"/>
      <c r="LV55" s="3"/>
      <c r="LZ55" s="1"/>
      <c r="MQ55" s="3"/>
      <c r="MU55" s="1"/>
      <c r="NL55" s="3"/>
      <c r="NP55" s="1"/>
      <c r="OG55" s="3"/>
      <c r="OK55" s="1"/>
      <c r="OV55" s="1"/>
      <c r="PB55" s="3"/>
      <c r="PS55" s="1"/>
      <c r="PY55" s="3"/>
      <c r="QO55" s="1"/>
      <c r="QQ55" s="1"/>
      <c r="QU55" s="3"/>
      <c r="QW55" s="3"/>
      <c r="RL55" s="1"/>
      <c r="RR55" s="3"/>
      <c r="SG55" s="1"/>
      <c r="SM55" s="3"/>
      <c r="TB55" s="1"/>
      <c r="TH55" s="3"/>
      <c r="TW55" s="1"/>
      <c r="UC55" s="3"/>
      <c r="UR55" s="1"/>
      <c r="US55" s="1"/>
      <c r="UX55" s="3"/>
      <c r="VN55" s="1"/>
      <c r="VS55" s="3"/>
      <c r="VY55" s="1"/>
      <c r="WN55" s="3"/>
      <c r="WT55" s="1"/>
      <c r="WW55" s="1"/>
      <c r="XI55" s="3"/>
      <c r="XS55" s="1"/>
      <c r="YG55" s="6"/>
    </row>
    <row r="56" spans="45:657" x14ac:dyDescent="0.25">
      <c r="AS56" s="1"/>
      <c r="AV56" s="1"/>
      <c r="AY56" s="2"/>
      <c r="BC56" s="2"/>
      <c r="DC56" s="3"/>
      <c r="DD56" s="3"/>
      <c r="DE56" s="3"/>
      <c r="DG56" s="1"/>
      <c r="DH56" s="1"/>
      <c r="DI56" s="1"/>
      <c r="DN56" s="3"/>
      <c r="DR56" s="1"/>
      <c r="EN56" s="3"/>
      <c r="ER56" s="1"/>
      <c r="FJ56" s="3"/>
      <c r="FK56" s="4"/>
      <c r="FL56" s="4"/>
      <c r="FM56" s="4"/>
      <c r="FN56" s="4"/>
      <c r="GE56" s="5"/>
      <c r="GF56" s="1"/>
      <c r="GG56" s="1"/>
      <c r="GH56" s="1"/>
      <c r="GI56" s="1"/>
      <c r="GZ56" s="3"/>
      <c r="HD56" s="1"/>
      <c r="HU56" s="3"/>
      <c r="HY56" s="1"/>
      <c r="IP56" s="3"/>
      <c r="IT56" s="1"/>
      <c r="JK56" s="3"/>
      <c r="JO56" s="1"/>
      <c r="KF56" s="3"/>
      <c r="KJ56" s="1"/>
      <c r="LA56" s="3"/>
      <c r="LE56" s="1"/>
      <c r="LV56" s="3"/>
      <c r="LZ56" s="1"/>
      <c r="MQ56" s="3"/>
      <c r="MU56" s="1"/>
      <c r="NL56" s="3"/>
      <c r="NP56" s="1"/>
      <c r="OG56" s="3"/>
      <c r="OK56" s="1"/>
      <c r="OV56" s="1"/>
      <c r="PB56" s="3"/>
      <c r="PS56" s="1"/>
      <c r="PY56" s="3"/>
      <c r="QO56" s="1"/>
      <c r="QQ56" s="1"/>
      <c r="QU56" s="3"/>
      <c r="QW56" s="3"/>
      <c r="RL56" s="1"/>
      <c r="RR56" s="3"/>
      <c r="SG56" s="1"/>
      <c r="SM56" s="3"/>
      <c r="TB56" s="1"/>
      <c r="TH56" s="3"/>
      <c r="TW56" s="1"/>
      <c r="UC56" s="3"/>
      <c r="UR56" s="1"/>
      <c r="US56" s="1"/>
      <c r="UX56" s="3"/>
      <c r="VN56" s="1"/>
      <c r="VS56" s="3"/>
      <c r="VY56" s="1"/>
      <c r="WN56" s="3"/>
      <c r="WT56" s="1"/>
      <c r="WW56" s="1"/>
      <c r="XI56" s="3"/>
      <c r="XS56" s="1"/>
      <c r="YG56" s="6"/>
    </row>
    <row r="57" spans="45:657" x14ac:dyDescent="0.25">
      <c r="AS57" s="1"/>
      <c r="AV57" s="1"/>
      <c r="AY57" s="2"/>
      <c r="BC57" s="2"/>
      <c r="DC57" s="3"/>
      <c r="DD57" s="3"/>
      <c r="DE57" s="3"/>
      <c r="DG57" s="1"/>
      <c r="DH57" s="1"/>
      <c r="DI57" s="1"/>
      <c r="DN57" s="3"/>
      <c r="DR57" s="1"/>
      <c r="EN57" s="3"/>
      <c r="ER57" s="1"/>
      <c r="FJ57" s="3"/>
      <c r="FK57" s="4"/>
      <c r="FL57" s="4"/>
      <c r="FM57" s="4"/>
      <c r="FN57" s="4"/>
      <c r="GE57" s="5"/>
      <c r="GF57" s="1"/>
      <c r="GG57" s="1"/>
      <c r="GH57" s="1"/>
      <c r="GI57" s="1"/>
      <c r="GZ57" s="3"/>
      <c r="HD57" s="1"/>
      <c r="HU57" s="3"/>
      <c r="HY57" s="1"/>
      <c r="IP57" s="3"/>
      <c r="IT57" s="1"/>
      <c r="JK57" s="3"/>
      <c r="JO57" s="1"/>
      <c r="KF57" s="3"/>
      <c r="KJ57" s="1"/>
      <c r="LA57" s="3"/>
      <c r="LE57" s="1"/>
      <c r="LV57" s="3"/>
      <c r="LZ57" s="1"/>
      <c r="MQ57" s="3"/>
      <c r="MU57" s="1"/>
      <c r="NL57" s="3"/>
      <c r="NP57" s="1"/>
      <c r="OG57" s="3"/>
      <c r="OK57" s="1"/>
      <c r="OV57" s="1"/>
      <c r="PB57" s="3"/>
      <c r="PS57" s="1"/>
      <c r="PY57" s="3"/>
      <c r="QO57" s="1"/>
      <c r="QQ57" s="1"/>
      <c r="QU57" s="3"/>
      <c r="QW57" s="3"/>
      <c r="RL57" s="1"/>
      <c r="RR57" s="3"/>
      <c r="SG57" s="1"/>
      <c r="SM57" s="3"/>
      <c r="TB57" s="1"/>
      <c r="TH57" s="3"/>
      <c r="TW57" s="1"/>
      <c r="UC57" s="3"/>
      <c r="UR57" s="1"/>
      <c r="US57" s="1"/>
      <c r="UX57" s="3"/>
      <c r="VN57" s="1"/>
      <c r="VS57" s="3"/>
      <c r="VY57" s="1"/>
      <c r="WN57" s="3"/>
      <c r="WT57" s="1"/>
      <c r="WW57" s="1"/>
      <c r="XI57" s="3"/>
      <c r="XS57" s="1"/>
      <c r="YG57" s="6"/>
    </row>
    <row r="58" spans="45:657" x14ac:dyDescent="0.25">
      <c r="AS58" s="1"/>
      <c r="AV58" s="1"/>
      <c r="AY58" s="2"/>
      <c r="BC58" s="2"/>
      <c r="DC58" s="3"/>
      <c r="DD58" s="3"/>
      <c r="DE58" s="3"/>
      <c r="DG58" s="1"/>
      <c r="DH58" s="1"/>
      <c r="DI58" s="1"/>
      <c r="DN58" s="3"/>
      <c r="DR58" s="1"/>
      <c r="EN58" s="3"/>
      <c r="ER58" s="1"/>
      <c r="FJ58" s="3"/>
      <c r="FK58" s="4"/>
      <c r="FL58" s="4"/>
      <c r="FM58" s="4"/>
      <c r="FN58" s="4"/>
      <c r="GE58" s="5"/>
      <c r="GF58" s="1"/>
      <c r="GG58" s="1"/>
      <c r="GH58" s="1"/>
      <c r="GI58" s="1"/>
      <c r="GZ58" s="3"/>
      <c r="HD58" s="1"/>
      <c r="HU58" s="3"/>
      <c r="HY58" s="1"/>
      <c r="IP58" s="3"/>
      <c r="IT58" s="1"/>
      <c r="JK58" s="3"/>
      <c r="JO58" s="1"/>
      <c r="KF58" s="3"/>
      <c r="KJ58" s="1"/>
      <c r="LA58" s="3"/>
      <c r="LE58" s="1"/>
      <c r="LV58" s="3"/>
      <c r="LZ58" s="1"/>
      <c r="MQ58" s="3"/>
      <c r="MU58" s="1"/>
      <c r="NL58" s="3"/>
      <c r="NP58" s="1"/>
      <c r="OG58" s="3"/>
      <c r="OK58" s="1"/>
      <c r="OV58" s="1"/>
      <c r="PB58" s="3"/>
      <c r="PS58" s="1"/>
      <c r="PY58" s="3"/>
      <c r="QO58" s="1"/>
      <c r="QQ58" s="1"/>
      <c r="QU58" s="3"/>
      <c r="QW58" s="3"/>
      <c r="RL58" s="1"/>
      <c r="RR58" s="3"/>
      <c r="SG58" s="1"/>
      <c r="SM58" s="3"/>
      <c r="TB58" s="1"/>
      <c r="TH58" s="3"/>
      <c r="TW58" s="1"/>
      <c r="UC58" s="3"/>
      <c r="UR58" s="1"/>
      <c r="US58" s="1"/>
      <c r="UX58" s="3"/>
      <c r="VN58" s="1"/>
      <c r="VS58" s="3"/>
      <c r="VY58" s="1"/>
      <c r="WN58" s="3"/>
      <c r="WT58" s="1"/>
      <c r="WW58" s="1"/>
      <c r="XI58" s="3"/>
      <c r="XS58" s="1"/>
      <c r="YG58" s="6"/>
    </row>
    <row r="59" spans="45:657" x14ac:dyDescent="0.25">
      <c r="AS59" s="1"/>
      <c r="AV59" s="1"/>
      <c r="AY59" s="2"/>
      <c r="BC59" s="2"/>
      <c r="DC59" s="3"/>
      <c r="DD59" s="3"/>
      <c r="DE59" s="3"/>
      <c r="DG59" s="1"/>
      <c r="DH59" s="1"/>
      <c r="DI59" s="1"/>
      <c r="DN59" s="3"/>
      <c r="DR59" s="1"/>
      <c r="EN59" s="3"/>
      <c r="ER59" s="1"/>
      <c r="FJ59" s="3"/>
      <c r="FK59" s="4"/>
      <c r="FL59" s="4"/>
      <c r="FM59" s="4"/>
      <c r="FN59" s="4"/>
      <c r="GE59" s="5"/>
      <c r="GF59" s="1"/>
      <c r="GG59" s="1"/>
      <c r="GH59" s="1"/>
      <c r="GI59" s="1"/>
      <c r="GZ59" s="3"/>
      <c r="HD59" s="1"/>
      <c r="HU59" s="3"/>
      <c r="HY59" s="1"/>
      <c r="IP59" s="3"/>
      <c r="IT59" s="1"/>
      <c r="JK59" s="3"/>
      <c r="JO59" s="1"/>
      <c r="KF59" s="3"/>
      <c r="KJ59" s="1"/>
      <c r="LA59" s="3"/>
      <c r="LE59" s="1"/>
      <c r="LV59" s="3"/>
      <c r="LZ59" s="1"/>
      <c r="MQ59" s="3"/>
      <c r="MU59" s="1"/>
      <c r="NL59" s="3"/>
      <c r="NP59" s="1"/>
      <c r="OG59" s="3"/>
      <c r="OK59" s="1"/>
      <c r="OV59" s="1"/>
      <c r="PB59" s="3"/>
      <c r="PS59" s="1"/>
      <c r="PY59" s="3"/>
      <c r="QO59" s="1"/>
      <c r="QQ59" s="1"/>
      <c r="QU59" s="3"/>
      <c r="QW59" s="3"/>
      <c r="RL59" s="1"/>
      <c r="RR59" s="3"/>
      <c r="SG59" s="1"/>
      <c r="SM59" s="3"/>
      <c r="TB59" s="1"/>
      <c r="TH59" s="3"/>
      <c r="TW59" s="1"/>
      <c r="UC59" s="3"/>
      <c r="UR59" s="1"/>
      <c r="US59" s="1"/>
      <c r="UX59" s="3"/>
      <c r="VN59" s="1"/>
      <c r="VS59" s="3"/>
      <c r="VY59" s="1"/>
      <c r="WN59" s="3"/>
      <c r="WT59" s="1"/>
      <c r="WW59" s="1"/>
      <c r="XI59" s="3"/>
      <c r="XS59" s="1"/>
      <c r="YG59" s="6"/>
    </row>
    <row r="60" spans="45:657" x14ac:dyDescent="0.25">
      <c r="AS60" s="1"/>
      <c r="AV60" s="1"/>
      <c r="AY60" s="2"/>
      <c r="BC60" s="2"/>
      <c r="DC60" s="3"/>
      <c r="DD60" s="3"/>
      <c r="DE60" s="3"/>
      <c r="DG60" s="1"/>
      <c r="DH60" s="1"/>
      <c r="DI60" s="1"/>
      <c r="DN60" s="3"/>
      <c r="DR60" s="1"/>
      <c r="EN60" s="3"/>
      <c r="ER60" s="1"/>
      <c r="FJ60" s="3"/>
      <c r="FK60" s="4"/>
      <c r="FL60" s="4"/>
      <c r="FM60" s="4"/>
      <c r="FN60" s="4"/>
      <c r="GE60" s="5"/>
      <c r="GF60" s="1"/>
      <c r="GG60" s="1"/>
      <c r="GH60" s="1"/>
      <c r="GI60" s="1"/>
      <c r="GZ60" s="3"/>
      <c r="HD60" s="1"/>
      <c r="HU60" s="3"/>
      <c r="HY60" s="1"/>
      <c r="IP60" s="3"/>
      <c r="IT60" s="1"/>
      <c r="JK60" s="3"/>
      <c r="JO60" s="1"/>
      <c r="KF60" s="3"/>
      <c r="KJ60" s="1"/>
      <c r="LA60" s="3"/>
      <c r="LE60" s="1"/>
      <c r="LV60" s="3"/>
      <c r="LZ60" s="1"/>
      <c r="MQ60" s="3"/>
      <c r="MU60" s="1"/>
      <c r="NL60" s="3"/>
      <c r="NP60" s="1"/>
      <c r="OG60" s="3"/>
      <c r="OK60" s="1"/>
      <c r="OV60" s="1"/>
      <c r="PB60" s="3"/>
      <c r="PS60" s="1"/>
      <c r="PY60" s="3"/>
      <c r="QO60" s="1"/>
      <c r="QQ60" s="1"/>
      <c r="QU60" s="3"/>
      <c r="QW60" s="3"/>
      <c r="RL60" s="1"/>
      <c r="RR60" s="3"/>
      <c r="SG60" s="1"/>
      <c r="SM60" s="3"/>
      <c r="TB60" s="1"/>
      <c r="TH60" s="3"/>
      <c r="TW60" s="1"/>
      <c r="UC60" s="3"/>
      <c r="UR60" s="1"/>
      <c r="US60" s="1"/>
      <c r="UX60" s="3"/>
      <c r="VN60" s="1"/>
      <c r="VS60" s="3"/>
      <c r="VY60" s="1"/>
      <c r="WN60" s="3"/>
      <c r="WT60" s="1"/>
      <c r="WW60" s="1"/>
      <c r="XI60" s="3"/>
      <c r="XS60" s="1"/>
      <c r="YG60" s="6"/>
    </row>
    <row r="61" spans="45:657" x14ac:dyDescent="0.25">
      <c r="AS61" s="1"/>
      <c r="AV61" s="1"/>
      <c r="AY61" s="2"/>
      <c r="BC61" s="2"/>
      <c r="DC61" s="3"/>
      <c r="DD61" s="3"/>
      <c r="DE61" s="3"/>
      <c r="DG61" s="1"/>
      <c r="DH61" s="1"/>
      <c r="DI61" s="1"/>
      <c r="DN61" s="3"/>
      <c r="DR61" s="1"/>
      <c r="EN61" s="3"/>
      <c r="ER61" s="1"/>
      <c r="FJ61" s="3"/>
      <c r="FK61" s="4"/>
      <c r="FL61" s="4"/>
      <c r="FM61" s="4"/>
      <c r="FN61" s="4"/>
      <c r="GE61" s="5"/>
      <c r="GF61" s="1"/>
      <c r="GG61" s="1"/>
      <c r="GH61" s="1"/>
      <c r="GI61" s="1"/>
      <c r="GZ61" s="3"/>
      <c r="HD61" s="1"/>
      <c r="HU61" s="3"/>
      <c r="HY61" s="1"/>
      <c r="IP61" s="3"/>
      <c r="IT61" s="1"/>
      <c r="JK61" s="3"/>
      <c r="JO61" s="1"/>
      <c r="KF61" s="3"/>
      <c r="KJ61" s="1"/>
      <c r="LA61" s="3"/>
      <c r="LE61" s="1"/>
      <c r="LV61" s="3"/>
      <c r="LZ61" s="1"/>
      <c r="MQ61" s="3"/>
      <c r="MU61" s="1"/>
      <c r="NL61" s="3"/>
      <c r="NP61" s="1"/>
      <c r="OG61" s="3"/>
      <c r="OK61" s="1"/>
      <c r="OV61" s="1"/>
      <c r="PB61" s="3"/>
      <c r="PS61" s="1"/>
      <c r="PY61" s="3"/>
      <c r="QO61" s="1"/>
      <c r="QQ61" s="1"/>
      <c r="QU61" s="3"/>
      <c r="QW61" s="3"/>
      <c r="RL61" s="1"/>
      <c r="RR61" s="3"/>
      <c r="SG61" s="1"/>
      <c r="SM61" s="3"/>
      <c r="TB61" s="1"/>
      <c r="TH61" s="3"/>
      <c r="TW61" s="1"/>
      <c r="UC61" s="3"/>
      <c r="UR61" s="1"/>
      <c r="US61" s="1"/>
      <c r="UX61" s="3"/>
      <c r="VN61" s="1"/>
      <c r="VS61" s="3"/>
      <c r="VY61" s="1"/>
      <c r="WN61" s="3"/>
      <c r="WT61" s="1"/>
      <c r="WW61" s="1"/>
      <c r="XI61" s="3"/>
      <c r="XS61" s="1"/>
      <c r="YG61" s="6"/>
    </row>
    <row r="62" spans="45:657" x14ac:dyDescent="0.25">
      <c r="AS62" s="1"/>
      <c r="AV62" s="1"/>
      <c r="AY62" s="2"/>
      <c r="BC62" s="2"/>
      <c r="DC62" s="3"/>
      <c r="DD62" s="3"/>
      <c r="DE62" s="3"/>
      <c r="DG62" s="1"/>
      <c r="DH62" s="1"/>
      <c r="DI62" s="1"/>
      <c r="DN62" s="3"/>
      <c r="DR62" s="1"/>
      <c r="EN62" s="3"/>
      <c r="ER62" s="1"/>
      <c r="FJ62" s="3"/>
      <c r="FK62" s="4"/>
      <c r="FL62" s="4"/>
      <c r="FM62" s="4"/>
      <c r="FN62" s="4"/>
      <c r="GE62" s="5"/>
      <c r="GF62" s="1"/>
      <c r="GG62" s="1"/>
      <c r="GH62" s="1"/>
      <c r="GI62" s="1"/>
      <c r="GZ62" s="3"/>
      <c r="HD62" s="1"/>
      <c r="HU62" s="3"/>
      <c r="HY62" s="1"/>
      <c r="IP62" s="3"/>
      <c r="IT62" s="1"/>
      <c r="JK62" s="3"/>
      <c r="JO62" s="1"/>
      <c r="KF62" s="3"/>
      <c r="KJ62" s="1"/>
      <c r="LA62" s="3"/>
      <c r="LE62" s="1"/>
      <c r="LV62" s="3"/>
      <c r="LZ62" s="1"/>
      <c r="MQ62" s="3"/>
      <c r="MU62" s="1"/>
      <c r="NL62" s="3"/>
      <c r="NP62" s="1"/>
      <c r="OG62" s="3"/>
      <c r="OK62" s="1"/>
      <c r="OV62" s="1"/>
      <c r="PB62" s="3"/>
      <c r="PS62" s="1"/>
      <c r="PY62" s="3"/>
      <c r="QO62" s="1"/>
      <c r="QQ62" s="1"/>
      <c r="QU62" s="3"/>
      <c r="QW62" s="3"/>
      <c r="RL62" s="1"/>
      <c r="RR62" s="3"/>
      <c r="SG62" s="1"/>
      <c r="SM62" s="3"/>
      <c r="TB62" s="1"/>
      <c r="TH62" s="3"/>
      <c r="TW62" s="1"/>
      <c r="UC62" s="3"/>
      <c r="UR62" s="1"/>
      <c r="US62" s="1"/>
      <c r="UX62" s="3"/>
      <c r="VN62" s="1"/>
      <c r="VS62" s="3"/>
      <c r="VY62" s="1"/>
      <c r="WN62" s="3"/>
      <c r="WT62" s="1"/>
      <c r="WW62" s="1"/>
      <c r="XI62" s="3"/>
      <c r="XS62" s="1"/>
      <c r="YG62" s="6"/>
    </row>
    <row r="63" spans="45:657" x14ac:dyDescent="0.25">
      <c r="AS63" s="1"/>
      <c r="AV63" s="1"/>
      <c r="AY63" s="2"/>
      <c r="BC63" s="2"/>
      <c r="DC63" s="3"/>
      <c r="DD63" s="3"/>
      <c r="DE63" s="3"/>
      <c r="DG63" s="1"/>
      <c r="DH63" s="1"/>
      <c r="DI63" s="1"/>
      <c r="DN63" s="3"/>
      <c r="DR63" s="1"/>
      <c r="EN63" s="3"/>
      <c r="ER63" s="1"/>
      <c r="FJ63" s="3"/>
      <c r="FK63" s="4"/>
      <c r="FL63" s="4"/>
      <c r="FM63" s="4"/>
      <c r="FN63" s="4"/>
      <c r="GE63" s="5"/>
      <c r="GF63" s="1"/>
      <c r="GG63" s="1"/>
      <c r="GH63" s="1"/>
      <c r="GI63" s="1"/>
      <c r="GZ63" s="3"/>
      <c r="HD63" s="1"/>
      <c r="HU63" s="3"/>
      <c r="HY63" s="1"/>
      <c r="IP63" s="3"/>
      <c r="IT63" s="1"/>
      <c r="JK63" s="3"/>
      <c r="JO63" s="1"/>
      <c r="KF63" s="3"/>
      <c r="KJ63" s="1"/>
      <c r="LA63" s="3"/>
      <c r="LE63" s="1"/>
      <c r="LV63" s="3"/>
      <c r="LZ63" s="1"/>
      <c r="MQ63" s="3"/>
      <c r="MU63" s="1"/>
      <c r="NL63" s="3"/>
      <c r="NP63" s="1"/>
      <c r="OG63" s="3"/>
      <c r="OK63" s="1"/>
      <c r="OV63" s="1"/>
      <c r="PB63" s="3"/>
      <c r="PS63" s="1"/>
      <c r="PY63" s="3"/>
      <c r="QO63" s="1"/>
      <c r="QQ63" s="1"/>
      <c r="QU63" s="3"/>
      <c r="QW63" s="3"/>
      <c r="RL63" s="1"/>
      <c r="RR63" s="3"/>
      <c r="SG63" s="1"/>
      <c r="SM63" s="3"/>
      <c r="TB63" s="1"/>
      <c r="TH63" s="3"/>
      <c r="TW63" s="1"/>
      <c r="UC63" s="3"/>
      <c r="UR63" s="1"/>
      <c r="US63" s="1"/>
      <c r="UX63" s="3"/>
      <c r="VN63" s="1"/>
      <c r="VS63" s="3"/>
      <c r="VY63" s="1"/>
      <c r="WN63" s="3"/>
      <c r="WT63" s="1"/>
      <c r="WW63" s="1"/>
      <c r="XI63" s="3"/>
      <c r="XS63" s="1"/>
      <c r="YG63" s="6"/>
    </row>
    <row r="64" spans="45:657" x14ac:dyDescent="0.25">
      <c r="AS64" s="1"/>
      <c r="AV64" s="1"/>
      <c r="AY64" s="2"/>
      <c r="BC64" s="2"/>
      <c r="DC64" s="3"/>
      <c r="DD64" s="3"/>
      <c r="DE64" s="3"/>
      <c r="DG64" s="1"/>
      <c r="DH64" s="1"/>
      <c r="DI64" s="1"/>
      <c r="DN64" s="3"/>
      <c r="DR64" s="1"/>
      <c r="EN64" s="3"/>
      <c r="ER64" s="1"/>
      <c r="FJ64" s="3"/>
      <c r="FK64" s="4"/>
      <c r="FL64" s="4"/>
      <c r="FM64" s="4"/>
      <c r="FN64" s="4"/>
      <c r="GE64" s="5"/>
      <c r="GF64" s="1"/>
      <c r="GG64" s="1"/>
      <c r="GH64" s="1"/>
      <c r="GI64" s="1"/>
      <c r="GZ64" s="3"/>
      <c r="HD64" s="1"/>
      <c r="HU64" s="3"/>
      <c r="HY64" s="1"/>
      <c r="IP64" s="3"/>
      <c r="IT64" s="1"/>
      <c r="JK64" s="3"/>
      <c r="JO64" s="1"/>
      <c r="KF64" s="3"/>
      <c r="KJ64" s="1"/>
      <c r="LA64" s="3"/>
      <c r="LE64" s="1"/>
      <c r="LV64" s="3"/>
      <c r="LZ64" s="1"/>
      <c r="MQ64" s="3"/>
      <c r="MU64" s="1"/>
      <c r="NL64" s="3"/>
      <c r="NP64" s="1"/>
      <c r="OG64" s="3"/>
      <c r="OK64" s="1"/>
      <c r="OV64" s="1"/>
      <c r="PB64" s="3"/>
      <c r="PS64" s="1"/>
      <c r="PY64" s="3"/>
      <c r="QO64" s="1"/>
      <c r="QQ64" s="1"/>
      <c r="QU64" s="3"/>
      <c r="QW64" s="3"/>
      <c r="RL64" s="1"/>
      <c r="RR64" s="3"/>
      <c r="SG64" s="1"/>
      <c r="SM64" s="3"/>
      <c r="TB64" s="1"/>
      <c r="TH64" s="3"/>
      <c r="TW64" s="1"/>
      <c r="UC64" s="3"/>
      <c r="UR64" s="1"/>
      <c r="US64" s="1"/>
      <c r="UX64" s="3"/>
      <c r="VN64" s="1"/>
      <c r="VS64" s="3"/>
      <c r="VY64" s="1"/>
      <c r="WN64" s="3"/>
      <c r="WT64" s="1"/>
      <c r="WW64" s="1"/>
      <c r="XI64" s="3"/>
      <c r="XS64" s="1"/>
      <c r="YG64" s="6"/>
    </row>
    <row r="65" spans="45:657" x14ac:dyDescent="0.25">
      <c r="AS65" s="1"/>
      <c r="AV65" s="1"/>
      <c r="AY65" s="2"/>
      <c r="BC65" s="2"/>
      <c r="DC65" s="3"/>
      <c r="DD65" s="3"/>
      <c r="DE65" s="3"/>
      <c r="DG65" s="1"/>
      <c r="DH65" s="1"/>
      <c r="DI65" s="1"/>
      <c r="DN65" s="3"/>
      <c r="DR65" s="1"/>
      <c r="EN65" s="3"/>
      <c r="ER65" s="1"/>
      <c r="FJ65" s="3"/>
      <c r="FK65" s="4"/>
      <c r="FL65" s="4"/>
      <c r="FM65" s="4"/>
      <c r="FN65" s="4"/>
      <c r="GE65" s="5"/>
      <c r="GF65" s="1"/>
      <c r="GG65" s="1"/>
      <c r="GH65" s="1"/>
      <c r="GI65" s="1"/>
      <c r="GZ65" s="3"/>
      <c r="HD65" s="1"/>
      <c r="HU65" s="3"/>
      <c r="HY65" s="1"/>
      <c r="IP65" s="3"/>
      <c r="IT65" s="1"/>
      <c r="JK65" s="3"/>
      <c r="JO65" s="1"/>
      <c r="KF65" s="3"/>
      <c r="KJ65" s="1"/>
      <c r="LA65" s="3"/>
      <c r="LE65" s="1"/>
      <c r="LV65" s="3"/>
      <c r="LZ65" s="1"/>
      <c r="MQ65" s="3"/>
      <c r="MU65" s="1"/>
      <c r="NL65" s="3"/>
      <c r="NP65" s="1"/>
      <c r="OG65" s="3"/>
      <c r="OK65" s="1"/>
      <c r="OV65" s="1"/>
      <c r="PB65" s="3"/>
      <c r="PS65" s="1"/>
      <c r="PY65" s="3"/>
      <c r="QO65" s="1"/>
      <c r="QQ65" s="1"/>
      <c r="QU65" s="3"/>
      <c r="QW65" s="3"/>
      <c r="RL65" s="1"/>
      <c r="RR65" s="3"/>
      <c r="SG65" s="1"/>
      <c r="SM65" s="3"/>
      <c r="TB65" s="1"/>
      <c r="TH65" s="3"/>
      <c r="TW65" s="1"/>
      <c r="UC65" s="3"/>
      <c r="UR65" s="1"/>
      <c r="US65" s="1"/>
      <c r="UX65" s="3"/>
      <c r="VN65" s="1"/>
      <c r="VS65" s="3"/>
      <c r="VY65" s="1"/>
      <c r="WN65" s="3"/>
      <c r="WT65" s="1"/>
      <c r="WW65" s="1"/>
      <c r="XI65" s="3"/>
      <c r="XS65" s="1"/>
      <c r="YG65" s="6"/>
    </row>
    <row r="66" spans="45:657" x14ac:dyDescent="0.25">
      <c r="AS66" s="1"/>
      <c r="AV66" s="1"/>
      <c r="AY66" s="2"/>
      <c r="BC66" s="2"/>
      <c r="DC66" s="3"/>
      <c r="DD66" s="3"/>
      <c r="DE66" s="3"/>
      <c r="DG66" s="1"/>
      <c r="DH66" s="1"/>
      <c r="DI66" s="1"/>
      <c r="DN66" s="3"/>
      <c r="DR66" s="1"/>
      <c r="EN66" s="3"/>
      <c r="ER66" s="1"/>
      <c r="FJ66" s="3"/>
      <c r="FK66" s="4"/>
      <c r="FL66" s="4"/>
      <c r="FM66" s="4"/>
      <c r="FN66" s="4"/>
      <c r="GE66" s="5"/>
      <c r="GF66" s="1"/>
      <c r="GG66" s="1"/>
      <c r="GH66" s="1"/>
      <c r="GI66" s="1"/>
      <c r="GZ66" s="3"/>
      <c r="HD66" s="1"/>
      <c r="HU66" s="3"/>
      <c r="HY66" s="1"/>
      <c r="IP66" s="3"/>
      <c r="IT66" s="1"/>
      <c r="JK66" s="3"/>
      <c r="JO66" s="1"/>
      <c r="KF66" s="3"/>
      <c r="KJ66" s="1"/>
      <c r="LA66" s="3"/>
      <c r="LE66" s="1"/>
      <c r="LV66" s="3"/>
      <c r="LZ66" s="1"/>
      <c r="MQ66" s="3"/>
      <c r="MU66" s="1"/>
      <c r="NL66" s="3"/>
      <c r="NP66" s="1"/>
      <c r="OG66" s="3"/>
      <c r="OK66" s="1"/>
      <c r="OV66" s="1"/>
      <c r="PB66" s="3"/>
      <c r="PS66" s="1"/>
      <c r="PY66" s="3"/>
      <c r="QO66" s="1"/>
      <c r="QQ66" s="1"/>
      <c r="QU66" s="3"/>
      <c r="QW66" s="3"/>
      <c r="RL66" s="1"/>
      <c r="RR66" s="3"/>
      <c r="SG66" s="1"/>
      <c r="SM66" s="3"/>
      <c r="TB66" s="1"/>
      <c r="TH66" s="3"/>
      <c r="TW66" s="1"/>
      <c r="UC66" s="3"/>
      <c r="UR66" s="1"/>
      <c r="US66" s="1"/>
      <c r="UX66" s="3"/>
      <c r="VN66" s="1"/>
      <c r="VS66" s="3"/>
      <c r="VY66" s="1"/>
      <c r="WN66" s="3"/>
      <c r="WT66" s="1"/>
      <c r="WW66" s="1"/>
      <c r="XI66" s="3"/>
      <c r="XS66" s="1"/>
      <c r="YG66" s="6"/>
    </row>
    <row r="67" spans="45:657" x14ac:dyDescent="0.25">
      <c r="AS67" s="1"/>
      <c r="AV67" s="1"/>
      <c r="AY67" s="2"/>
      <c r="BC67" s="2"/>
      <c r="DC67" s="3"/>
      <c r="DD67" s="3"/>
      <c r="DE67" s="3"/>
      <c r="DG67" s="1"/>
      <c r="DH67" s="1"/>
      <c r="DI67" s="1"/>
      <c r="DN67" s="3"/>
      <c r="DR67" s="1"/>
      <c r="EN67" s="3"/>
      <c r="ER67" s="1"/>
      <c r="FJ67" s="3"/>
      <c r="FK67" s="4"/>
      <c r="FL67" s="4"/>
      <c r="FM67" s="4"/>
      <c r="FN67" s="4"/>
      <c r="GE67" s="5"/>
      <c r="GF67" s="1"/>
      <c r="GG67" s="1"/>
      <c r="GH67" s="1"/>
      <c r="GI67" s="1"/>
      <c r="GZ67" s="3"/>
      <c r="HD67" s="1"/>
      <c r="HU67" s="3"/>
      <c r="HY67" s="1"/>
      <c r="IP67" s="3"/>
      <c r="IT67" s="1"/>
      <c r="JK67" s="3"/>
      <c r="JO67" s="1"/>
      <c r="KF67" s="3"/>
      <c r="KJ67" s="1"/>
      <c r="LA67" s="3"/>
      <c r="LE67" s="1"/>
      <c r="LV67" s="3"/>
      <c r="LZ67" s="1"/>
      <c r="MQ67" s="3"/>
      <c r="MU67" s="1"/>
      <c r="NL67" s="3"/>
      <c r="NP67" s="1"/>
      <c r="OG67" s="3"/>
      <c r="OK67" s="1"/>
      <c r="OV67" s="1"/>
      <c r="PB67" s="3"/>
      <c r="PS67" s="1"/>
      <c r="PY67" s="3"/>
      <c r="QO67" s="1"/>
      <c r="QQ67" s="1"/>
      <c r="QU67" s="3"/>
      <c r="QW67" s="3"/>
      <c r="RL67" s="1"/>
      <c r="RR67" s="3"/>
      <c r="SG67" s="1"/>
      <c r="SM67" s="3"/>
      <c r="TB67" s="1"/>
      <c r="TH67" s="3"/>
      <c r="TW67" s="1"/>
      <c r="UC67" s="3"/>
      <c r="UR67" s="1"/>
      <c r="US67" s="1"/>
      <c r="UX67" s="3"/>
      <c r="VN67" s="1"/>
      <c r="VS67" s="3"/>
      <c r="VY67" s="1"/>
      <c r="WN67" s="3"/>
      <c r="WT67" s="1"/>
      <c r="WW67" s="1"/>
      <c r="XI67" s="3"/>
      <c r="XS67" s="1"/>
      <c r="YG67" s="6"/>
    </row>
    <row r="68" spans="45:657" x14ac:dyDescent="0.25">
      <c r="AS68" s="1"/>
      <c r="AV68" s="1"/>
      <c r="AY68" s="2"/>
      <c r="BC68" s="2"/>
      <c r="DC68" s="3"/>
      <c r="DD68" s="3"/>
      <c r="DE68" s="3"/>
      <c r="DG68" s="1"/>
      <c r="DH68" s="1"/>
      <c r="DI68" s="1"/>
      <c r="DN68" s="3"/>
      <c r="DR68" s="1"/>
      <c r="EN68" s="3"/>
      <c r="ER68" s="1"/>
      <c r="FJ68" s="3"/>
      <c r="FK68" s="4"/>
      <c r="FL68" s="4"/>
      <c r="FM68" s="4"/>
      <c r="FN68" s="4"/>
      <c r="GE68" s="5"/>
      <c r="GF68" s="1"/>
      <c r="GG68" s="1"/>
      <c r="GH68" s="1"/>
      <c r="GI68" s="1"/>
      <c r="GZ68" s="3"/>
      <c r="HD68" s="1"/>
      <c r="HU68" s="3"/>
      <c r="HY68" s="1"/>
      <c r="IP68" s="3"/>
      <c r="IT68" s="1"/>
      <c r="JK68" s="3"/>
      <c r="JO68" s="1"/>
      <c r="KF68" s="3"/>
      <c r="KJ68" s="1"/>
      <c r="LA68" s="3"/>
      <c r="LE68" s="1"/>
      <c r="LV68" s="3"/>
      <c r="LZ68" s="1"/>
      <c r="MQ68" s="3"/>
      <c r="MU68" s="1"/>
      <c r="NL68" s="3"/>
      <c r="NP68" s="1"/>
      <c r="OG68" s="3"/>
      <c r="OK68" s="1"/>
      <c r="OV68" s="1"/>
      <c r="PB68" s="3"/>
      <c r="PS68" s="1"/>
      <c r="PY68" s="3"/>
      <c r="QO68" s="1"/>
      <c r="QQ68" s="1"/>
      <c r="QU68" s="3"/>
      <c r="QW68" s="3"/>
      <c r="RL68" s="1"/>
      <c r="RR68" s="3"/>
      <c r="SG68" s="1"/>
      <c r="SM68" s="3"/>
      <c r="TB68" s="1"/>
      <c r="TH68" s="3"/>
      <c r="TW68" s="1"/>
      <c r="UC68" s="3"/>
      <c r="UR68" s="1"/>
      <c r="US68" s="1"/>
      <c r="UX68" s="3"/>
      <c r="VN68" s="1"/>
      <c r="VS68" s="3"/>
      <c r="VY68" s="1"/>
      <c r="WN68" s="3"/>
      <c r="WT68" s="1"/>
      <c r="WW68" s="1"/>
      <c r="XI68" s="3"/>
      <c r="XS68" s="1"/>
      <c r="YG68" s="6"/>
    </row>
    <row r="69" spans="45:657" x14ac:dyDescent="0.25">
      <c r="AS69" s="1"/>
      <c r="AV69" s="1"/>
      <c r="AY69" s="2"/>
      <c r="BC69" s="2"/>
      <c r="DC69" s="3"/>
      <c r="DD69" s="3"/>
      <c r="DE69" s="3"/>
      <c r="DG69" s="1"/>
      <c r="DH69" s="1"/>
      <c r="DI69" s="1"/>
      <c r="DN69" s="3"/>
      <c r="DR69" s="1"/>
      <c r="EN69" s="3"/>
      <c r="ER69" s="1"/>
      <c r="FJ69" s="3"/>
      <c r="FK69" s="4"/>
      <c r="FL69" s="4"/>
      <c r="FM69" s="4"/>
      <c r="FN69" s="4"/>
      <c r="GE69" s="5"/>
      <c r="GF69" s="1"/>
      <c r="GG69" s="1"/>
      <c r="GH69" s="1"/>
      <c r="GI69" s="1"/>
      <c r="GZ69" s="3"/>
      <c r="HD69" s="1"/>
      <c r="HU69" s="3"/>
      <c r="HY69" s="1"/>
      <c r="IP69" s="3"/>
      <c r="IT69" s="1"/>
      <c r="JK69" s="3"/>
      <c r="JO69" s="1"/>
      <c r="KF69" s="3"/>
      <c r="KJ69" s="1"/>
      <c r="LA69" s="3"/>
      <c r="LE69" s="1"/>
      <c r="LV69" s="3"/>
      <c r="LZ69" s="1"/>
      <c r="MQ69" s="3"/>
      <c r="MU69" s="1"/>
      <c r="NL69" s="3"/>
      <c r="NP69" s="1"/>
      <c r="OG69" s="3"/>
      <c r="OK69" s="1"/>
      <c r="OV69" s="1"/>
      <c r="PB69" s="3"/>
      <c r="PS69" s="1"/>
      <c r="PY69" s="3"/>
      <c r="QO69" s="1"/>
      <c r="QQ69" s="1"/>
      <c r="QU69" s="3"/>
      <c r="QW69" s="3"/>
      <c r="RL69" s="1"/>
      <c r="RR69" s="3"/>
      <c r="SG69" s="1"/>
      <c r="SM69" s="3"/>
      <c r="TB69" s="1"/>
      <c r="TH69" s="3"/>
      <c r="TW69" s="1"/>
      <c r="UC69" s="3"/>
      <c r="UR69" s="1"/>
      <c r="US69" s="1"/>
      <c r="UX69" s="3"/>
      <c r="VN69" s="1"/>
      <c r="VS69" s="3"/>
      <c r="VY69" s="1"/>
      <c r="WN69" s="3"/>
      <c r="WT69" s="1"/>
      <c r="WW69" s="1"/>
      <c r="XI69" s="3"/>
      <c r="XS69" s="1"/>
      <c r="YG69" s="6"/>
    </row>
    <row r="70" spans="45:657" x14ac:dyDescent="0.25">
      <c r="AS70" s="1"/>
      <c r="AV70" s="1"/>
      <c r="AY70" s="2"/>
      <c r="BC70" s="2"/>
      <c r="DC70" s="3"/>
      <c r="DD70" s="3"/>
      <c r="DE70" s="3"/>
      <c r="DG70" s="1"/>
      <c r="DH70" s="1"/>
      <c r="DI70" s="1"/>
      <c r="DN70" s="3"/>
      <c r="DR70" s="1"/>
      <c r="EN70" s="3"/>
      <c r="ER70" s="1"/>
      <c r="FJ70" s="3"/>
      <c r="FK70" s="4"/>
      <c r="FL70" s="4"/>
      <c r="FM70" s="4"/>
      <c r="FN70" s="4"/>
      <c r="GE70" s="5"/>
      <c r="GF70" s="1"/>
      <c r="GG70" s="1"/>
      <c r="GH70" s="1"/>
      <c r="GI70" s="1"/>
      <c r="GZ70" s="3"/>
      <c r="HD70" s="1"/>
      <c r="HU70" s="3"/>
      <c r="HY70" s="1"/>
      <c r="IP70" s="3"/>
      <c r="IT70" s="1"/>
      <c r="JK70" s="3"/>
      <c r="JO70" s="1"/>
      <c r="KF70" s="3"/>
      <c r="KJ70" s="1"/>
      <c r="LA70" s="3"/>
      <c r="LE70" s="1"/>
      <c r="LV70" s="3"/>
      <c r="LZ70" s="1"/>
      <c r="MQ70" s="3"/>
      <c r="MU70" s="1"/>
      <c r="NL70" s="3"/>
      <c r="NP70" s="1"/>
      <c r="OG70" s="3"/>
      <c r="OK70" s="1"/>
      <c r="OV70" s="1"/>
      <c r="PB70" s="3"/>
      <c r="PS70" s="1"/>
      <c r="PY70" s="3"/>
      <c r="QO70" s="1"/>
      <c r="QQ70" s="1"/>
      <c r="QU70" s="3"/>
      <c r="QW70" s="3"/>
      <c r="RL70" s="1"/>
      <c r="RR70" s="3"/>
      <c r="SG70" s="1"/>
      <c r="SM70" s="3"/>
      <c r="TB70" s="1"/>
      <c r="TH70" s="3"/>
      <c r="TW70" s="1"/>
      <c r="UC70" s="3"/>
      <c r="UR70" s="1"/>
      <c r="US70" s="1"/>
      <c r="UX70" s="3"/>
      <c r="VN70" s="1"/>
      <c r="VS70" s="3"/>
      <c r="VY70" s="1"/>
      <c r="WN70" s="3"/>
      <c r="WT70" s="1"/>
      <c r="WW70" s="1"/>
      <c r="XI70" s="3"/>
      <c r="XS70" s="1"/>
      <c r="YG70" s="6"/>
    </row>
    <row r="71" spans="45:657" x14ac:dyDescent="0.25">
      <c r="AS71" s="1"/>
      <c r="AV71" s="1"/>
      <c r="AY71" s="2"/>
      <c r="BC71" s="2"/>
      <c r="DC71" s="3"/>
      <c r="DD71" s="3"/>
      <c r="DE71" s="3"/>
      <c r="DG71" s="1"/>
      <c r="DH71" s="1"/>
      <c r="DI71" s="1"/>
      <c r="DN71" s="3"/>
      <c r="DR71" s="1"/>
      <c r="EN71" s="3"/>
      <c r="ER71" s="1"/>
      <c r="FJ71" s="3"/>
      <c r="FK71" s="4"/>
      <c r="FL71" s="4"/>
      <c r="FM71" s="4"/>
      <c r="FN71" s="4"/>
      <c r="GE71" s="5"/>
      <c r="GF71" s="1"/>
      <c r="GG71" s="1"/>
      <c r="GH71" s="1"/>
      <c r="GI71" s="1"/>
      <c r="GZ71" s="3"/>
      <c r="HD71" s="1"/>
      <c r="HU71" s="3"/>
      <c r="HY71" s="1"/>
      <c r="IP71" s="3"/>
      <c r="IT71" s="1"/>
      <c r="JK71" s="3"/>
      <c r="JO71" s="1"/>
      <c r="KF71" s="3"/>
      <c r="KJ71" s="1"/>
      <c r="LA71" s="3"/>
      <c r="LE71" s="1"/>
      <c r="LV71" s="3"/>
      <c r="LZ71" s="1"/>
      <c r="MQ71" s="3"/>
      <c r="MU71" s="1"/>
      <c r="NL71" s="3"/>
      <c r="NP71" s="1"/>
      <c r="OG71" s="3"/>
      <c r="OK71" s="1"/>
      <c r="OV71" s="1"/>
      <c r="PB71" s="3"/>
      <c r="PS71" s="1"/>
      <c r="PY71" s="3"/>
      <c r="QO71" s="1"/>
      <c r="QQ71" s="1"/>
      <c r="QU71" s="3"/>
      <c r="QW71" s="3"/>
      <c r="RL71" s="1"/>
      <c r="RR71" s="3"/>
      <c r="SG71" s="1"/>
      <c r="SM71" s="3"/>
      <c r="TB71" s="1"/>
      <c r="TH71" s="3"/>
      <c r="TW71" s="1"/>
      <c r="UC71" s="3"/>
      <c r="UR71" s="1"/>
      <c r="US71" s="1"/>
      <c r="UX71" s="3"/>
      <c r="VN71" s="1"/>
      <c r="VS71" s="3"/>
      <c r="VY71" s="1"/>
      <c r="WN71" s="3"/>
      <c r="WT71" s="1"/>
      <c r="WW71" s="1"/>
      <c r="XI71" s="3"/>
      <c r="XS71" s="1"/>
      <c r="YG71" s="6"/>
    </row>
    <row r="72" spans="45:657" x14ac:dyDescent="0.25">
      <c r="AS72" s="1"/>
      <c r="AV72" s="1"/>
      <c r="AY72" s="2"/>
      <c r="BC72" s="2"/>
      <c r="DC72" s="3"/>
      <c r="DD72" s="3"/>
      <c r="DE72" s="3"/>
      <c r="DG72" s="1"/>
      <c r="DH72" s="1"/>
      <c r="DI72" s="1"/>
      <c r="DN72" s="3"/>
      <c r="DR72" s="1"/>
      <c r="EN72" s="3"/>
      <c r="ER72" s="1"/>
      <c r="FJ72" s="3"/>
      <c r="FK72" s="4"/>
      <c r="FL72" s="4"/>
      <c r="FM72" s="4"/>
      <c r="FN72" s="4"/>
      <c r="GE72" s="5"/>
      <c r="GF72" s="1"/>
      <c r="GG72" s="1"/>
      <c r="GH72" s="1"/>
      <c r="GI72" s="1"/>
      <c r="GZ72" s="3"/>
      <c r="HD72" s="1"/>
      <c r="HU72" s="3"/>
      <c r="HY72" s="1"/>
      <c r="IP72" s="3"/>
      <c r="IT72" s="1"/>
      <c r="JK72" s="3"/>
      <c r="JO72" s="1"/>
      <c r="KF72" s="3"/>
      <c r="KJ72" s="1"/>
      <c r="LA72" s="3"/>
      <c r="LE72" s="1"/>
      <c r="LV72" s="3"/>
      <c r="LZ72" s="1"/>
      <c r="MQ72" s="3"/>
      <c r="MU72" s="1"/>
      <c r="NL72" s="3"/>
      <c r="NP72" s="1"/>
      <c r="OG72" s="3"/>
      <c r="OK72" s="1"/>
      <c r="OV72" s="1"/>
      <c r="PB72" s="3"/>
      <c r="PS72" s="1"/>
      <c r="PY72" s="3"/>
      <c r="QO72" s="1"/>
      <c r="QQ72" s="1"/>
      <c r="QU72" s="3"/>
      <c r="QW72" s="3"/>
      <c r="RL72" s="1"/>
      <c r="RR72" s="3"/>
      <c r="SG72" s="1"/>
      <c r="SM72" s="3"/>
      <c r="TB72" s="1"/>
      <c r="TH72" s="3"/>
      <c r="TW72" s="1"/>
      <c r="UC72" s="3"/>
      <c r="UR72" s="1"/>
      <c r="US72" s="1"/>
      <c r="UX72" s="3"/>
      <c r="VN72" s="1"/>
      <c r="VS72" s="3"/>
      <c r="VY72" s="1"/>
      <c r="WN72" s="3"/>
      <c r="WT72" s="1"/>
      <c r="WW72" s="1"/>
      <c r="XI72" s="3"/>
      <c r="XS72" s="1"/>
      <c r="YG72" s="6"/>
    </row>
    <row r="73" spans="45:657" x14ac:dyDescent="0.25">
      <c r="AS73" s="1"/>
      <c r="AV73" s="1"/>
      <c r="AY73" s="2"/>
      <c r="BC73" s="2"/>
      <c r="DC73" s="3"/>
      <c r="DD73" s="3"/>
      <c r="DE73" s="3"/>
      <c r="DG73" s="1"/>
      <c r="DH73" s="1"/>
      <c r="DI73" s="1"/>
      <c r="DN73" s="3"/>
      <c r="DR73" s="1"/>
      <c r="EN73" s="3"/>
      <c r="ER73" s="1"/>
      <c r="FJ73" s="3"/>
      <c r="FK73" s="4"/>
      <c r="FL73" s="4"/>
      <c r="FM73" s="4"/>
      <c r="FN73" s="4"/>
      <c r="GE73" s="5"/>
      <c r="GF73" s="1"/>
      <c r="GG73" s="1"/>
      <c r="GH73" s="1"/>
      <c r="GI73" s="1"/>
      <c r="GZ73" s="3"/>
      <c r="HD73" s="1"/>
      <c r="HU73" s="3"/>
      <c r="HY73" s="1"/>
      <c r="IP73" s="3"/>
      <c r="IT73" s="1"/>
      <c r="JK73" s="3"/>
      <c r="JO73" s="1"/>
      <c r="KF73" s="3"/>
      <c r="KJ73" s="1"/>
      <c r="LA73" s="3"/>
      <c r="LE73" s="1"/>
      <c r="LV73" s="3"/>
      <c r="LZ73" s="1"/>
      <c r="MQ73" s="3"/>
      <c r="MU73" s="1"/>
      <c r="NL73" s="3"/>
      <c r="NP73" s="1"/>
      <c r="OG73" s="3"/>
      <c r="OK73" s="1"/>
      <c r="OV73" s="1"/>
      <c r="PB73" s="3"/>
      <c r="PS73" s="1"/>
      <c r="PY73" s="3"/>
      <c r="QO73" s="1"/>
      <c r="QQ73" s="1"/>
      <c r="QU73" s="3"/>
      <c r="QW73" s="3"/>
      <c r="RL73" s="1"/>
      <c r="RR73" s="3"/>
      <c r="SG73" s="1"/>
      <c r="SM73" s="3"/>
      <c r="TB73" s="1"/>
      <c r="TH73" s="3"/>
      <c r="TW73" s="1"/>
      <c r="UC73" s="3"/>
      <c r="UR73" s="1"/>
      <c r="US73" s="1"/>
      <c r="UX73" s="3"/>
      <c r="VN73" s="1"/>
      <c r="VS73" s="3"/>
      <c r="VY73" s="1"/>
      <c r="WN73" s="3"/>
      <c r="WT73" s="1"/>
      <c r="WW73" s="1"/>
      <c r="XI73" s="3"/>
      <c r="XS73" s="1"/>
      <c r="YG73" s="6"/>
    </row>
    <row r="74" spans="45:657" x14ac:dyDescent="0.25">
      <c r="AS74" s="1"/>
      <c r="AV74" s="1"/>
      <c r="AY74" s="2"/>
      <c r="BC74" s="2"/>
      <c r="DC74" s="3"/>
      <c r="DD74" s="3"/>
      <c r="DE74" s="3"/>
      <c r="DG74" s="1"/>
      <c r="DH74" s="1"/>
      <c r="DI74" s="1"/>
      <c r="DN74" s="3"/>
      <c r="DR74" s="1"/>
      <c r="EN74" s="3"/>
      <c r="ER74" s="1"/>
      <c r="FJ74" s="3"/>
      <c r="FK74" s="4"/>
      <c r="FL74" s="4"/>
      <c r="FM74" s="4"/>
      <c r="FN74" s="4"/>
      <c r="GE74" s="5"/>
      <c r="GF74" s="1"/>
      <c r="GG74" s="1"/>
      <c r="GH74" s="1"/>
      <c r="GI74" s="1"/>
      <c r="GZ74" s="3"/>
      <c r="HD74" s="1"/>
      <c r="HU74" s="3"/>
      <c r="HY74" s="1"/>
      <c r="IP74" s="3"/>
      <c r="IT74" s="1"/>
      <c r="JK74" s="3"/>
      <c r="JO74" s="1"/>
      <c r="KF74" s="3"/>
      <c r="KJ74" s="1"/>
      <c r="LA74" s="3"/>
      <c r="LE74" s="1"/>
      <c r="LV74" s="3"/>
      <c r="LZ74" s="1"/>
      <c r="MQ74" s="3"/>
      <c r="MU74" s="1"/>
      <c r="NL74" s="3"/>
      <c r="NP74" s="1"/>
      <c r="OG74" s="3"/>
      <c r="OK74" s="1"/>
      <c r="OV74" s="1"/>
      <c r="PB74" s="3"/>
      <c r="PS74" s="1"/>
      <c r="PY74" s="3"/>
      <c r="QO74" s="1"/>
      <c r="QQ74" s="1"/>
      <c r="QU74" s="3"/>
      <c r="QW74" s="3"/>
      <c r="RL74" s="1"/>
      <c r="RR74" s="3"/>
      <c r="SG74" s="1"/>
      <c r="SM74" s="3"/>
      <c r="TB74" s="1"/>
      <c r="TH74" s="3"/>
      <c r="TW74" s="1"/>
      <c r="UC74" s="3"/>
      <c r="UR74" s="1"/>
      <c r="US74" s="1"/>
      <c r="UX74" s="3"/>
      <c r="VN74" s="1"/>
      <c r="VS74" s="3"/>
      <c r="VY74" s="1"/>
      <c r="WN74" s="3"/>
      <c r="WT74" s="1"/>
      <c r="WW74" s="1"/>
      <c r="XI74" s="3"/>
      <c r="XS74" s="1"/>
      <c r="YG74" s="6"/>
    </row>
    <row r="75" spans="45:657" x14ac:dyDescent="0.25">
      <c r="AS75" s="1"/>
      <c r="AV75" s="1"/>
      <c r="AY75" s="2"/>
      <c r="BC75" s="2"/>
      <c r="DC75" s="3"/>
      <c r="DD75" s="3"/>
      <c r="DE75" s="3"/>
      <c r="DG75" s="1"/>
      <c r="DH75" s="1"/>
      <c r="DI75" s="1"/>
      <c r="DN75" s="3"/>
      <c r="DR75" s="1"/>
      <c r="EN75" s="3"/>
      <c r="ER75" s="1"/>
      <c r="FJ75" s="3"/>
      <c r="FK75" s="4"/>
      <c r="FL75" s="4"/>
      <c r="FM75" s="4"/>
      <c r="FN75" s="4"/>
      <c r="GE75" s="5"/>
      <c r="GF75" s="1"/>
      <c r="GG75" s="1"/>
      <c r="GH75" s="1"/>
      <c r="GI75" s="1"/>
      <c r="GZ75" s="3"/>
      <c r="HD75" s="1"/>
      <c r="HU75" s="3"/>
      <c r="HY75" s="1"/>
      <c r="IP75" s="3"/>
      <c r="IT75" s="1"/>
      <c r="JK75" s="3"/>
      <c r="JO75" s="1"/>
      <c r="KF75" s="3"/>
      <c r="KJ75" s="1"/>
      <c r="LA75" s="3"/>
      <c r="LE75" s="1"/>
      <c r="LV75" s="3"/>
      <c r="LZ75" s="1"/>
      <c r="MQ75" s="3"/>
      <c r="MU75" s="1"/>
      <c r="NL75" s="3"/>
      <c r="NP75" s="1"/>
      <c r="OG75" s="3"/>
      <c r="OK75" s="1"/>
      <c r="OV75" s="1"/>
      <c r="PB75" s="3"/>
      <c r="PS75" s="1"/>
      <c r="PY75" s="3"/>
      <c r="QO75" s="1"/>
      <c r="QQ75" s="1"/>
      <c r="QU75" s="3"/>
      <c r="QW75" s="3"/>
      <c r="RL75" s="1"/>
      <c r="RR75" s="3"/>
      <c r="SG75" s="1"/>
      <c r="SM75" s="3"/>
      <c r="TB75" s="1"/>
      <c r="TH75" s="3"/>
      <c r="TW75" s="1"/>
      <c r="UC75" s="3"/>
      <c r="UR75" s="1"/>
      <c r="US75" s="1"/>
      <c r="UX75" s="3"/>
      <c r="VN75" s="1"/>
      <c r="VS75" s="3"/>
      <c r="VY75" s="1"/>
      <c r="WN75" s="3"/>
      <c r="WT75" s="1"/>
      <c r="WW75" s="1"/>
      <c r="XI75" s="3"/>
      <c r="XS75" s="1"/>
      <c r="YG75" s="6"/>
    </row>
    <row r="76" spans="45:657" x14ac:dyDescent="0.25">
      <c r="AS76" s="1"/>
      <c r="AV76" s="1"/>
      <c r="AY76" s="2"/>
      <c r="BC76" s="2"/>
      <c r="DC76" s="3"/>
      <c r="DD76" s="3"/>
      <c r="DE76" s="3"/>
      <c r="DG76" s="1"/>
      <c r="DH76" s="1"/>
      <c r="DI76" s="1"/>
      <c r="DN76" s="3"/>
      <c r="DR76" s="1"/>
      <c r="EN76" s="3"/>
      <c r="ER76" s="1"/>
      <c r="FJ76" s="3"/>
      <c r="FK76" s="4"/>
      <c r="FL76" s="4"/>
      <c r="FM76" s="4"/>
      <c r="FN76" s="4"/>
      <c r="GE76" s="5"/>
      <c r="GF76" s="1"/>
      <c r="GG76" s="1"/>
      <c r="GH76" s="1"/>
      <c r="GI76" s="1"/>
      <c r="GZ76" s="3"/>
      <c r="HD76" s="1"/>
      <c r="HU76" s="3"/>
      <c r="HY76" s="1"/>
      <c r="IP76" s="3"/>
      <c r="IT76" s="1"/>
      <c r="JK76" s="3"/>
      <c r="JO76" s="1"/>
      <c r="KF76" s="3"/>
      <c r="KJ76" s="1"/>
      <c r="LA76" s="3"/>
      <c r="LE76" s="1"/>
      <c r="LV76" s="3"/>
      <c r="LZ76" s="1"/>
      <c r="MQ76" s="3"/>
      <c r="MU76" s="1"/>
      <c r="NL76" s="3"/>
      <c r="NP76" s="1"/>
      <c r="OG76" s="3"/>
      <c r="OK76" s="1"/>
      <c r="OV76" s="1"/>
      <c r="PB76" s="3"/>
      <c r="PS76" s="1"/>
      <c r="PY76" s="3"/>
      <c r="QO76" s="1"/>
      <c r="QQ76" s="1"/>
      <c r="QU76" s="3"/>
      <c r="QW76" s="3"/>
      <c r="RL76" s="1"/>
      <c r="RR76" s="3"/>
      <c r="SG76" s="1"/>
      <c r="SM76" s="3"/>
      <c r="TB76" s="1"/>
      <c r="TH76" s="3"/>
      <c r="TW76" s="1"/>
      <c r="UC76" s="3"/>
      <c r="UR76" s="1"/>
      <c r="US76" s="1"/>
      <c r="UX76" s="3"/>
      <c r="VN76" s="1"/>
      <c r="VS76" s="3"/>
      <c r="VY76" s="1"/>
      <c r="WN76" s="3"/>
      <c r="WT76" s="1"/>
      <c r="WW76" s="1"/>
      <c r="XI76" s="3"/>
      <c r="XS76" s="1"/>
      <c r="YG76" s="6"/>
    </row>
    <row r="77" spans="45:657" x14ac:dyDescent="0.25">
      <c r="AS77" s="1"/>
      <c r="AV77" s="1"/>
      <c r="AY77" s="2"/>
      <c r="BC77" s="2"/>
      <c r="DC77" s="3"/>
      <c r="DD77" s="3"/>
      <c r="DE77" s="3"/>
      <c r="DG77" s="1"/>
      <c r="DH77" s="1"/>
      <c r="DI77" s="1"/>
      <c r="DN77" s="3"/>
      <c r="DR77" s="1"/>
      <c r="EN77" s="3"/>
      <c r="ER77" s="1"/>
      <c r="FJ77" s="3"/>
      <c r="FK77" s="4"/>
      <c r="FL77" s="4"/>
      <c r="FM77" s="4"/>
      <c r="FN77" s="4"/>
      <c r="GE77" s="5"/>
      <c r="GF77" s="1"/>
      <c r="GG77" s="1"/>
      <c r="GH77" s="1"/>
      <c r="GI77" s="1"/>
      <c r="GZ77" s="3"/>
      <c r="HD77" s="1"/>
      <c r="HU77" s="3"/>
      <c r="HY77" s="1"/>
      <c r="IP77" s="3"/>
      <c r="IT77" s="1"/>
      <c r="JK77" s="3"/>
      <c r="JO77" s="1"/>
      <c r="KF77" s="3"/>
      <c r="KJ77" s="1"/>
      <c r="LA77" s="3"/>
      <c r="LE77" s="1"/>
      <c r="LV77" s="3"/>
      <c r="LZ77" s="1"/>
      <c r="MQ77" s="3"/>
      <c r="MU77" s="1"/>
      <c r="NL77" s="3"/>
      <c r="NP77" s="1"/>
      <c r="OG77" s="3"/>
      <c r="OK77" s="1"/>
      <c r="OV77" s="1"/>
      <c r="PB77" s="3"/>
      <c r="PS77" s="1"/>
      <c r="PY77" s="3"/>
      <c r="QO77" s="1"/>
      <c r="QQ77" s="1"/>
      <c r="QU77" s="3"/>
      <c r="QW77" s="3"/>
      <c r="RL77" s="1"/>
      <c r="RR77" s="3"/>
      <c r="SG77" s="1"/>
      <c r="SM77" s="3"/>
      <c r="TB77" s="1"/>
      <c r="TH77" s="3"/>
      <c r="TW77" s="1"/>
      <c r="UC77" s="3"/>
      <c r="UR77" s="1"/>
      <c r="US77" s="1"/>
      <c r="UX77" s="3"/>
      <c r="VN77" s="1"/>
      <c r="VS77" s="3"/>
      <c r="VY77" s="1"/>
      <c r="WN77" s="3"/>
      <c r="WT77" s="1"/>
      <c r="WW77" s="1"/>
      <c r="XI77" s="3"/>
      <c r="XS77" s="1"/>
      <c r="YG77" s="6"/>
    </row>
    <row r="78" spans="45:657" x14ac:dyDescent="0.25">
      <c r="AS78" s="1"/>
      <c r="AV78" s="1"/>
      <c r="AY78" s="2"/>
      <c r="BC78" s="2"/>
      <c r="DC78" s="3"/>
      <c r="DD78" s="3"/>
      <c r="DE78" s="3"/>
      <c r="DG78" s="1"/>
      <c r="DH78" s="1"/>
      <c r="DI78" s="1"/>
      <c r="DN78" s="3"/>
      <c r="DR78" s="1"/>
      <c r="EN78" s="3"/>
      <c r="ER78" s="1"/>
      <c r="FJ78" s="3"/>
      <c r="FK78" s="4"/>
      <c r="FL78" s="4"/>
      <c r="FM78" s="4"/>
      <c r="FN78" s="4"/>
      <c r="GE78" s="5"/>
      <c r="GF78" s="1"/>
      <c r="GG78" s="1"/>
      <c r="GH78" s="1"/>
      <c r="GI78" s="1"/>
      <c r="GZ78" s="3"/>
      <c r="HD78" s="1"/>
      <c r="HU78" s="3"/>
      <c r="HY78" s="1"/>
      <c r="IP78" s="3"/>
      <c r="IT78" s="1"/>
      <c r="JK78" s="3"/>
      <c r="JO78" s="1"/>
      <c r="KF78" s="3"/>
      <c r="KJ78" s="1"/>
      <c r="LA78" s="3"/>
      <c r="LE78" s="1"/>
      <c r="LV78" s="3"/>
      <c r="LZ78" s="1"/>
      <c r="MQ78" s="3"/>
      <c r="MU78" s="1"/>
      <c r="NL78" s="3"/>
      <c r="NP78" s="1"/>
      <c r="OG78" s="3"/>
      <c r="OK78" s="1"/>
      <c r="OV78" s="1"/>
      <c r="PB78" s="3"/>
      <c r="PS78" s="1"/>
      <c r="PY78" s="3"/>
      <c r="QO78" s="1"/>
      <c r="QQ78" s="1"/>
      <c r="QU78" s="3"/>
      <c r="QW78" s="3"/>
      <c r="RL78" s="1"/>
      <c r="RR78" s="3"/>
      <c r="SG78" s="1"/>
      <c r="SM78" s="3"/>
      <c r="TB78" s="1"/>
      <c r="TH78" s="3"/>
      <c r="TW78" s="1"/>
      <c r="UC78" s="3"/>
      <c r="UR78" s="1"/>
      <c r="US78" s="1"/>
      <c r="UX78" s="3"/>
      <c r="VN78" s="1"/>
      <c r="VS78" s="3"/>
      <c r="VY78" s="1"/>
      <c r="WN78" s="3"/>
      <c r="WT78" s="1"/>
      <c r="WW78" s="1"/>
      <c r="XI78" s="3"/>
      <c r="XS78" s="1"/>
      <c r="YG78" s="6"/>
    </row>
    <row r="79" spans="45:657" x14ac:dyDescent="0.25">
      <c r="AS79" s="1"/>
      <c r="AV79" s="1"/>
      <c r="AY79" s="2"/>
      <c r="BC79" s="2"/>
      <c r="DC79" s="3"/>
      <c r="DD79" s="3"/>
      <c r="DE79" s="3"/>
      <c r="DG79" s="1"/>
      <c r="DH79" s="1"/>
      <c r="DI79" s="1"/>
      <c r="DN79" s="3"/>
      <c r="DR79" s="1"/>
      <c r="EN79" s="3"/>
      <c r="ER79" s="1"/>
      <c r="FJ79" s="3"/>
      <c r="FK79" s="4"/>
      <c r="FL79" s="4"/>
      <c r="FM79" s="4"/>
      <c r="FN79" s="4"/>
      <c r="GE79" s="5"/>
      <c r="GF79" s="1"/>
      <c r="GG79" s="1"/>
      <c r="GH79" s="1"/>
      <c r="GI79" s="1"/>
      <c r="GZ79" s="3"/>
      <c r="HD79" s="1"/>
      <c r="HU79" s="3"/>
      <c r="HY79" s="1"/>
      <c r="IP79" s="3"/>
      <c r="IT79" s="1"/>
      <c r="JK79" s="3"/>
      <c r="JO79" s="1"/>
      <c r="KF79" s="3"/>
      <c r="KJ79" s="1"/>
      <c r="LA79" s="3"/>
      <c r="LE79" s="1"/>
      <c r="LV79" s="3"/>
      <c r="LZ79" s="1"/>
      <c r="MQ79" s="3"/>
      <c r="MU79" s="1"/>
      <c r="NL79" s="3"/>
      <c r="NP79" s="1"/>
      <c r="OG79" s="3"/>
      <c r="OK79" s="1"/>
      <c r="OV79" s="1"/>
      <c r="PB79" s="3"/>
      <c r="PS79" s="1"/>
      <c r="PY79" s="3"/>
      <c r="QO79" s="1"/>
      <c r="QQ79" s="1"/>
      <c r="QU79" s="3"/>
      <c r="QW79" s="3"/>
      <c r="RL79" s="1"/>
      <c r="RR79" s="3"/>
      <c r="SG79" s="1"/>
      <c r="SM79" s="3"/>
      <c r="TB79" s="1"/>
      <c r="TH79" s="3"/>
      <c r="TW79" s="1"/>
      <c r="UC79" s="3"/>
      <c r="UR79" s="1"/>
      <c r="US79" s="1"/>
      <c r="UX79" s="3"/>
      <c r="VN79" s="1"/>
      <c r="VS79" s="3"/>
      <c r="VY79" s="1"/>
      <c r="WN79" s="3"/>
      <c r="WT79" s="1"/>
      <c r="WW79" s="1"/>
      <c r="XI79" s="3"/>
      <c r="XS79" s="1"/>
      <c r="YG79" s="6"/>
    </row>
    <row r="80" spans="45:657" x14ac:dyDescent="0.25">
      <c r="AS80" s="1"/>
      <c r="AV80" s="1"/>
      <c r="AY80" s="2"/>
      <c r="BC80" s="2"/>
      <c r="DC80" s="3"/>
      <c r="DD80" s="3"/>
      <c r="DE80" s="3"/>
      <c r="DG80" s="1"/>
      <c r="DH80" s="1"/>
      <c r="DI80" s="1"/>
      <c r="DN80" s="3"/>
      <c r="DR80" s="1"/>
      <c r="EN80" s="3"/>
      <c r="ER80" s="1"/>
      <c r="FJ80" s="3"/>
      <c r="FK80" s="4"/>
      <c r="FL80" s="4"/>
      <c r="FM80" s="4"/>
      <c r="FN80" s="4"/>
      <c r="GE80" s="5"/>
      <c r="GF80" s="1"/>
      <c r="GG80" s="1"/>
      <c r="GH80" s="1"/>
      <c r="GI80" s="1"/>
      <c r="GZ80" s="3"/>
      <c r="HD80" s="1"/>
      <c r="HU80" s="3"/>
      <c r="HY80" s="1"/>
      <c r="IP80" s="3"/>
      <c r="IT80" s="1"/>
      <c r="JK80" s="3"/>
      <c r="JO80" s="1"/>
      <c r="KF80" s="3"/>
      <c r="KJ80" s="1"/>
      <c r="LA80" s="3"/>
      <c r="LE80" s="1"/>
      <c r="LV80" s="3"/>
      <c r="LZ80" s="1"/>
      <c r="MQ80" s="3"/>
      <c r="MU80" s="1"/>
      <c r="NL80" s="3"/>
      <c r="NP80" s="1"/>
      <c r="OG80" s="3"/>
      <c r="OK80" s="1"/>
      <c r="OV80" s="1"/>
      <c r="PB80" s="3"/>
      <c r="PS80" s="1"/>
      <c r="PY80" s="3"/>
      <c r="QO80" s="1"/>
      <c r="QQ80" s="1"/>
      <c r="QU80" s="3"/>
      <c r="QW80" s="3"/>
      <c r="RL80" s="1"/>
      <c r="RR80" s="3"/>
      <c r="SG80" s="1"/>
      <c r="SM80" s="3"/>
      <c r="TB80" s="1"/>
      <c r="TH80" s="3"/>
      <c r="TW80" s="1"/>
      <c r="UC80" s="3"/>
      <c r="UR80" s="1"/>
      <c r="US80" s="1"/>
      <c r="UX80" s="3"/>
      <c r="VN80" s="1"/>
      <c r="VS80" s="3"/>
      <c r="VY80" s="1"/>
      <c r="WN80" s="3"/>
      <c r="WT80" s="1"/>
      <c r="WW80" s="1"/>
      <c r="XI80" s="3"/>
      <c r="XS80" s="1"/>
      <c r="YG80" s="6"/>
    </row>
    <row r="81" spans="45:657" x14ac:dyDescent="0.25">
      <c r="AS81" s="1"/>
      <c r="AV81" s="1"/>
      <c r="AY81" s="2"/>
      <c r="BC81" s="2"/>
      <c r="DC81" s="3"/>
      <c r="DD81" s="3"/>
      <c r="DE81" s="3"/>
      <c r="DG81" s="1"/>
      <c r="DH81" s="1"/>
      <c r="DI81" s="1"/>
      <c r="DN81" s="3"/>
      <c r="DR81" s="1"/>
      <c r="EN81" s="3"/>
      <c r="ER81" s="1"/>
      <c r="FJ81" s="3"/>
      <c r="FK81" s="4"/>
      <c r="FL81" s="4"/>
      <c r="FM81" s="4"/>
      <c r="FN81" s="4"/>
      <c r="GE81" s="5"/>
      <c r="GF81" s="1"/>
      <c r="GG81" s="1"/>
      <c r="GH81" s="1"/>
      <c r="GI81" s="1"/>
      <c r="GZ81" s="3"/>
      <c r="HD81" s="1"/>
      <c r="HU81" s="3"/>
      <c r="HY81" s="1"/>
      <c r="IP81" s="3"/>
      <c r="IT81" s="1"/>
      <c r="JK81" s="3"/>
      <c r="JO81" s="1"/>
      <c r="KF81" s="3"/>
      <c r="KJ81" s="1"/>
      <c r="LA81" s="3"/>
      <c r="LE81" s="1"/>
      <c r="LV81" s="3"/>
      <c r="LZ81" s="1"/>
      <c r="MQ81" s="3"/>
      <c r="MU81" s="1"/>
      <c r="NL81" s="3"/>
      <c r="NP81" s="1"/>
      <c r="OG81" s="3"/>
      <c r="OK81" s="1"/>
      <c r="OV81" s="1"/>
      <c r="PB81" s="3"/>
      <c r="PS81" s="1"/>
      <c r="PY81" s="3"/>
      <c r="QO81" s="1"/>
      <c r="QQ81" s="1"/>
      <c r="QU81" s="3"/>
      <c r="QW81" s="3"/>
      <c r="RL81" s="1"/>
      <c r="RR81" s="3"/>
      <c r="SG81" s="1"/>
      <c r="SM81" s="3"/>
      <c r="TB81" s="1"/>
      <c r="TH81" s="3"/>
      <c r="TW81" s="1"/>
      <c r="UC81" s="3"/>
      <c r="UR81" s="1"/>
      <c r="US81" s="1"/>
      <c r="UX81" s="3"/>
      <c r="VN81" s="1"/>
      <c r="VS81" s="3"/>
      <c r="VY81" s="1"/>
      <c r="WN81" s="3"/>
      <c r="WT81" s="1"/>
      <c r="WW81" s="1"/>
      <c r="XI81" s="3"/>
      <c r="XS81" s="1"/>
      <c r="YG81" s="6"/>
    </row>
    <row r="82" spans="45:657" x14ac:dyDescent="0.25">
      <c r="AS82" s="1"/>
      <c r="AV82" s="1"/>
      <c r="AY82" s="2"/>
      <c r="BC82" s="2"/>
      <c r="DC82" s="3"/>
      <c r="DD82" s="3"/>
      <c r="DE82" s="3"/>
      <c r="DG82" s="1"/>
      <c r="DH82" s="1"/>
      <c r="DI82" s="1"/>
      <c r="DN82" s="3"/>
      <c r="DR82" s="1"/>
      <c r="EN82" s="3"/>
      <c r="ER82" s="1"/>
      <c r="FJ82" s="3"/>
      <c r="FK82" s="4"/>
      <c r="FL82" s="4"/>
      <c r="FM82" s="4"/>
      <c r="FN82" s="4"/>
      <c r="GE82" s="5"/>
      <c r="GF82" s="1"/>
      <c r="GG82" s="1"/>
      <c r="GH82" s="1"/>
      <c r="GI82" s="1"/>
      <c r="GZ82" s="3"/>
      <c r="HD82" s="1"/>
      <c r="HU82" s="3"/>
      <c r="HY82" s="1"/>
      <c r="IP82" s="3"/>
      <c r="IT82" s="1"/>
      <c r="JK82" s="3"/>
      <c r="JO82" s="1"/>
      <c r="KF82" s="3"/>
      <c r="KJ82" s="1"/>
      <c r="LA82" s="3"/>
      <c r="LE82" s="1"/>
      <c r="LV82" s="3"/>
      <c r="LZ82" s="1"/>
      <c r="MQ82" s="3"/>
      <c r="MU82" s="1"/>
      <c r="NL82" s="3"/>
      <c r="NP82" s="1"/>
      <c r="OG82" s="3"/>
      <c r="OK82" s="1"/>
      <c r="OV82" s="1"/>
      <c r="PB82" s="3"/>
      <c r="PS82" s="1"/>
      <c r="PY82" s="3"/>
      <c r="QO82" s="1"/>
      <c r="QQ82" s="1"/>
      <c r="QU82" s="3"/>
      <c r="QW82" s="3"/>
      <c r="RL82" s="1"/>
      <c r="RR82" s="3"/>
      <c r="SG82" s="1"/>
      <c r="SM82" s="3"/>
      <c r="TB82" s="1"/>
      <c r="TH82" s="3"/>
      <c r="TW82" s="1"/>
      <c r="UC82" s="3"/>
      <c r="UR82" s="1"/>
      <c r="US82" s="1"/>
      <c r="UX82" s="3"/>
      <c r="VN82" s="1"/>
      <c r="VS82" s="3"/>
      <c r="VY82" s="1"/>
      <c r="WN82" s="3"/>
      <c r="WT82" s="1"/>
      <c r="WW82" s="1"/>
      <c r="XI82" s="3"/>
      <c r="XS82" s="1"/>
      <c r="YG82" s="6"/>
    </row>
    <row r="83" spans="45:657" x14ac:dyDescent="0.25">
      <c r="AS83" s="1"/>
      <c r="AV83" s="1"/>
      <c r="AY83" s="2"/>
      <c r="BC83" s="2"/>
      <c r="DC83" s="3"/>
      <c r="DD83" s="3"/>
      <c r="DE83" s="3"/>
      <c r="DG83" s="1"/>
      <c r="DH83" s="1"/>
      <c r="DI83" s="1"/>
      <c r="DN83" s="3"/>
      <c r="DR83" s="1"/>
      <c r="EN83" s="3"/>
      <c r="ER83" s="1"/>
      <c r="FJ83" s="3"/>
      <c r="FK83" s="4"/>
      <c r="FL83" s="4"/>
      <c r="FM83" s="4"/>
      <c r="FN83" s="4"/>
      <c r="GE83" s="5"/>
      <c r="GF83" s="1"/>
      <c r="GG83" s="1"/>
      <c r="GH83" s="1"/>
      <c r="GI83" s="1"/>
      <c r="GZ83" s="3"/>
      <c r="HD83" s="1"/>
      <c r="HU83" s="3"/>
      <c r="HY83" s="1"/>
      <c r="IP83" s="3"/>
      <c r="IT83" s="1"/>
      <c r="JK83" s="3"/>
      <c r="JO83" s="1"/>
      <c r="KF83" s="3"/>
      <c r="KJ83" s="1"/>
      <c r="LA83" s="3"/>
      <c r="LE83" s="1"/>
      <c r="LV83" s="3"/>
      <c r="LZ83" s="1"/>
      <c r="MQ83" s="3"/>
      <c r="MU83" s="1"/>
      <c r="NL83" s="3"/>
      <c r="NP83" s="1"/>
      <c r="OG83" s="3"/>
      <c r="OK83" s="1"/>
      <c r="OV83" s="1"/>
      <c r="PB83" s="3"/>
      <c r="PS83" s="1"/>
      <c r="PY83" s="3"/>
      <c r="QO83" s="1"/>
      <c r="QQ83" s="1"/>
      <c r="QU83" s="3"/>
      <c r="QW83" s="3"/>
      <c r="RL83" s="1"/>
      <c r="RR83" s="3"/>
      <c r="SG83" s="1"/>
      <c r="SM83" s="3"/>
      <c r="TB83" s="1"/>
      <c r="TH83" s="3"/>
      <c r="TW83" s="1"/>
      <c r="UC83" s="3"/>
      <c r="UR83" s="1"/>
      <c r="US83" s="1"/>
      <c r="UX83" s="3"/>
      <c r="VN83" s="1"/>
      <c r="VS83" s="3"/>
      <c r="VY83" s="1"/>
      <c r="WN83" s="3"/>
      <c r="WT83" s="1"/>
      <c r="WW83" s="1"/>
      <c r="XI83" s="3"/>
      <c r="XS83" s="1"/>
      <c r="YG83" s="6"/>
    </row>
    <row r="84" spans="45:657" x14ac:dyDescent="0.25">
      <c r="AS84" s="1"/>
      <c r="AV84" s="1"/>
      <c r="AY84" s="2"/>
      <c r="BC84" s="2"/>
      <c r="DC84" s="3"/>
      <c r="DD84" s="3"/>
      <c r="DE84" s="3"/>
      <c r="DG84" s="1"/>
      <c r="DH84" s="1"/>
      <c r="DI84" s="1"/>
      <c r="DN84" s="3"/>
      <c r="DR84" s="1"/>
      <c r="EN84" s="3"/>
      <c r="ER84" s="1"/>
      <c r="FJ84" s="3"/>
      <c r="FK84" s="4"/>
      <c r="FL84" s="4"/>
      <c r="FM84" s="4"/>
      <c r="FN84" s="4"/>
      <c r="GE84" s="5"/>
      <c r="GF84" s="1"/>
      <c r="GG84" s="1"/>
      <c r="GH84" s="1"/>
      <c r="GI84" s="1"/>
      <c r="GZ84" s="3"/>
      <c r="HD84" s="1"/>
      <c r="HU84" s="3"/>
      <c r="HY84" s="1"/>
      <c r="IP84" s="3"/>
      <c r="IT84" s="1"/>
      <c r="JK84" s="3"/>
      <c r="JO84" s="1"/>
      <c r="KF84" s="3"/>
      <c r="KJ84" s="1"/>
      <c r="LA84" s="3"/>
      <c r="LE84" s="1"/>
      <c r="LV84" s="3"/>
      <c r="LZ84" s="1"/>
      <c r="MQ84" s="3"/>
      <c r="MU84" s="1"/>
      <c r="NL84" s="3"/>
      <c r="NP84" s="1"/>
      <c r="OG84" s="3"/>
      <c r="OK84" s="1"/>
      <c r="OV84" s="1"/>
      <c r="PB84" s="3"/>
      <c r="PS84" s="1"/>
      <c r="PY84" s="3"/>
      <c r="QO84" s="1"/>
      <c r="QQ84" s="1"/>
      <c r="QU84" s="3"/>
      <c r="QW84" s="3"/>
      <c r="RL84" s="1"/>
      <c r="RR84" s="3"/>
      <c r="SG84" s="1"/>
      <c r="SM84" s="3"/>
      <c r="TB84" s="1"/>
      <c r="TH84" s="3"/>
      <c r="TW84" s="1"/>
      <c r="UC84" s="3"/>
      <c r="UR84" s="1"/>
      <c r="US84" s="1"/>
      <c r="UX84" s="3"/>
      <c r="VN84" s="1"/>
      <c r="VS84" s="3"/>
      <c r="VY84" s="1"/>
      <c r="WN84" s="3"/>
      <c r="WT84" s="1"/>
      <c r="WW84" s="1"/>
      <c r="XI84" s="3"/>
      <c r="XS84" s="1"/>
      <c r="YG84" s="6"/>
    </row>
    <row r="85" spans="45:657" x14ac:dyDescent="0.25">
      <c r="AS85" s="1"/>
      <c r="AV85" s="1"/>
      <c r="AY85" s="2"/>
      <c r="BC85" s="2"/>
      <c r="DC85" s="3"/>
      <c r="DD85" s="3"/>
      <c r="DE85" s="3"/>
      <c r="DG85" s="1"/>
      <c r="DH85" s="1"/>
      <c r="DI85" s="1"/>
      <c r="DN85" s="3"/>
      <c r="DR85" s="1"/>
      <c r="EN85" s="3"/>
      <c r="ER85" s="1"/>
      <c r="FJ85" s="3"/>
      <c r="FK85" s="4"/>
      <c r="FL85" s="4"/>
      <c r="FM85" s="4"/>
      <c r="FN85" s="4"/>
      <c r="GE85" s="5"/>
      <c r="GF85" s="1"/>
      <c r="GG85" s="1"/>
      <c r="GH85" s="1"/>
      <c r="GI85" s="1"/>
      <c r="GZ85" s="3"/>
      <c r="HD85" s="1"/>
      <c r="HU85" s="3"/>
      <c r="HY85" s="1"/>
      <c r="IP85" s="3"/>
      <c r="IT85" s="1"/>
      <c r="JK85" s="3"/>
      <c r="JO85" s="1"/>
      <c r="KF85" s="3"/>
      <c r="KJ85" s="1"/>
      <c r="LA85" s="3"/>
      <c r="LE85" s="1"/>
      <c r="LV85" s="3"/>
      <c r="LZ85" s="1"/>
      <c r="MQ85" s="3"/>
      <c r="MU85" s="1"/>
      <c r="NL85" s="3"/>
      <c r="NP85" s="1"/>
      <c r="OG85" s="3"/>
      <c r="OK85" s="1"/>
      <c r="OV85" s="1"/>
      <c r="PB85" s="3"/>
      <c r="PS85" s="1"/>
      <c r="PY85" s="3"/>
      <c r="QO85" s="1"/>
      <c r="QQ85" s="1"/>
      <c r="QU85" s="3"/>
      <c r="QW85" s="3"/>
      <c r="RL85" s="1"/>
      <c r="RR85" s="3"/>
      <c r="SG85" s="1"/>
      <c r="SM85" s="3"/>
      <c r="TB85" s="1"/>
      <c r="TH85" s="3"/>
      <c r="TW85" s="1"/>
      <c r="UC85" s="3"/>
      <c r="UR85" s="1"/>
      <c r="US85" s="1"/>
      <c r="UX85" s="3"/>
      <c r="VN85" s="1"/>
      <c r="VS85" s="3"/>
      <c r="VY85" s="1"/>
      <c r="WN85" s="3"/>
      <c r="WT85" s="1"/>
      <c r="WW85" s="1"/>
      <c r="XI85" s="3"/>
      <c r="XS85" s="1"/>
      <c r="YG85" s="6"/>
    </row>
    <row r="86" spans="45:657" x14ac:dyDescent="0.25">
      <c r="AS86" s="1"/>
      <c r="AV86" s="1"/>
      <c r="AY86" s="2"/>
      <c r="BC86" s="2"/>
      <c r="DC86" s="3"/>
      <c r="DD86" s="3"/>
      <c r="DE86" s="3"/>
      <c r="DG86" s="1"/>
      <c r="DH86" s="1"/>
      <c r="DI86" s="1"/>
      <c r="DN86" s="3"/>
      <c r="DR86" s="1"/>
      <c r="EN86" s="3"/>
      <c r="ER86" s="1"/>
      <c r="FJ86" s="3"/>
      <c r="FK86" s="4"/>
      <c r="FL86" s="4"/>
      <c r="FM86" s="4"/>
      <c r="FN86" s="4"/>
      <c r="GE86" s="5"/>
      <c r="GF86" s="1"/>
      <c r="GG86" s="1"/>
      <c r="GH86" s="1"/>
      <c r="GI86" s="1"/>
      <c r="GZ86" s="3"/>
      <c r="HD86" s="1"/>
      <c r="HU86" s="3"/>
      <c r="HY86" s="1"/>
      <c r="IP86" s="3"/>
      <c r="IT86" s="1"/>
      <c r="JK86" s="3"/>
      <c r="JO86" s="1"/>
      <c r="KF86" s="3"/>
      <c r="KJ86" s="1"/>
      <c r="LA86" s="3"/>
      <c r="LE86" s="1"/>
      <c r="LV86" s="3"/>
      <c r="LZ86" s="1"/>
      <c r="MQ86" s="3"/>
      <c r="MU86" s="1"/>
      <c r="NL86" s="3"/>
      <c r="NP86" s="1"/>
      <c r="OG86" s="3"/>
      <c r="OK86" s="1"/>
      <c r="OV86" s="1"/>
      <c r="PB86" s="3"/>
      <c r="PS86" s="1"/>
      <c r="PY86" s="3"/>
      <c r="QO86" s="1"/>
      <c r="QQ86" s="1"/>
      <c r="QU86" s="3"/>
      <c r="QW86" s="3"/>
      <c r="RL86" s="1"/>
      <c r="RR86" s="3"/>
      <c r="SG86" s="1"/>
      <c r="SM86" s="3"/>
      <c r="TB86" s="1"/>
      <c r="TH86" s="3"/>
      <c r="TW86" s="1"/>
      <c r="UC86" s="3"/>
      <c r="UR86" s="1"/>
      <c r="US86" s="1"/>
      <c r="UX86" s="3"/>
      <c r="VN86" s="1"/>
      <c r="VS86" s="3"/>
      <c r="VY86" s="1"/>
      <c r="WN86" s="3"/>
      <c r="WT86" s="1"/>
      <c r="WW86" s="1"/>
      <c r="XI86" s="3"/>
      <c r="XS86" s="1"/>
      <c r="YG86" s="6"/>
    </row>
    <row r="87" spans="45:657" x14ac:dyDescent="0.25">
      <c r="AS87" s="1"/>
      <c r="AV87" s="1"/>
      <c r="AY87" s="2"/>
      <c r="BC87" s="2"/>
      <c r="DC87" s="3"/>
      <c r="DD87" s="3"/>
      <c r="DE87" s="3"/>
      <c r="DG87" s="1"/>
      <c r="DH87" s="1"/>
      <c r="DI87" s="1"/>
      <c r="DN87" s="3"/>
      <c r="DR87" s="1"/>
      <c r="EN87" s="3"/>
      <c r="ER87" s="1"/>
      <c r="FJ87" s="3"/>
      <c r="FK87" s="4"/>
      <c r="FL87" s="4"/>
      <c r="FM87" s="4"/>
      <c r="FN87" s="4"/>
      <c r="GE87" s="5"/>
      <c r="GF87" s="1"/>
      <c r="GG87" s="1"/>
      <c r="GH87" s="1"/>
      <c r="GI87" s="1"/>
      <c r="GZ87" s="3"/>
      <c r="HD87" s="1"/>
      <c r="HU87" s="3"/>
      <c r="HY87" s="1"/>
      <c r="IP87" s="3"/>
      <c r="IT87" s="1"/>
      <c r="JK87" s="3"/>
      <c r="JO87" s="1"/>
      <c r="KF87" s="3"/>
      <c r="KJ87" s="1"/>
      <c r="LA87" s="3"/>
      <c r="LE87" s="1"/>
      <c r="LV87" s="3"/>
      <c r="LZ87" s="1"/>
      <c r="MQ87" s="3"/>
      <c r="MU87" s="1"/>
      <c r="NL87" s="3"/>
      <c r="NP87" s="1"/>
      <c r="OG87" s="3"/>
      <c r="OK87" s="1"/>
      <c r="OV87" s="1"/>
      <c r="PB87" s="3"/>
      <c r="PS87" s="1"/>
      <c r="PY87" s="3"/>
      <c r="QO87" s="1"/>
      <c r="QQ87" s="1"/>
      <c r="QU87" s="3"/>
      <c r="QW87" s="3"/>
      <c r="RL87" s="1"/>
      <c r="RR87" s="3"/>
      <c r="SG87" s="1"/>
      <c r="SM87" s="3"/>
      <c r="TB87" s="1"/>
      <c r="TH87" s="3"/>
      <c r="TW87" s="1"/>
      <c r="UC87" s="3"/>
      <c r="UR87" s="1"/>
      <c r="US87" s="1"/>
      <c r="UX87" s="3"/>
      <c r="VN87" s="1"/>
      <c r="VS87" s="3"/>
      <c r="VY87" s="1"/>
      <c r="WN87" s="3"/>
      <c r="WT87" s="1"/>
      <c r="WW87" s="1"/>
      <c r="XI87" s="3"/>
      <c r="XS87" s="1"/>
      <c r="YG87" s="6"/>
    </row>
    <row r="88" spans="45:657" x14ac:dyDescent="0.25">
      <c r="AS88" s="1"/>
      <c r="AV88" s="1"/>
      <c r="AY88" s="2"/>
      <c r="BC88" s="2"/>
      <c r="DC88" s="3"/>
      <c r="DD88" s="3"/>
      <c r="DE88" s="3"/>
      <c r="DG88" s="1"/>
      <c r="DH88" s="1"/>
      <c r="DI88" s="1"/>
      <c r="DN88" s="3"/>
      <c r="DR88" s="1"/>
      <c r="EN88" s="3"/>
      <c r="ER88" s="1"/>
      <c r="FJ88" s="3"/>
      <c r="FK88" s="4"/>
      <c r="FL88" s="4"/>
      <c r="FM88" s="4"/>
      <c r="FN88" s="4"/>
      <c r="GE88" s="5"/>
      <c r="GF88" s="1"/>
      <c r="GG88" s="1"/>
      <c r="GH88" s="1"/>
      <c r="GI88" s="1"/>
      <c r="GZ88" s="3"/>
      <c r="HD88" s="1"/>
      <c r="HU88" s="3"/>
      <c r="HY88" s="1"/>
      <c r="IP88" s="3"/>
      <c r="IT88" s="1"/>
      <c r="JK88" s="3"/>
      <c r="JO88" s="1"/>
      <c r="KF88" s="3"/>
      <c r="KJ88" s="1"/>
      <c r="LA88" s="3"/>
      <c r="LE88" s="1"/>
      <c r="LV88" s="3"/>
      <c r="LZ88" s="1"/>
      <c r="MQ88" s="3"/>
      <c r="MU88" s="1"/>
      <c r="NL88" s="3"/>
      <c r="NP88" s="1"/>
      <c r="OG88" s="3"/>
      <c r="OK88" s="1"/>
      <c r="OV88" s="1"/>
      <c r="PB88" s="3"/>
      <c r="PS88" s="1"/>
      <c r="PY88" s="3"/>
      <c r="QO88" s="1"/>
      <c r="QQ88" s="1"/>
      <c r="QU88" s="3"/>
      <c r="QW88" s="3"/>
      <c r="RL88" s="1"/>
      <c r="RR88" s="3"/>
      <c r="SG88" s="1"/>
      <c r="SM88" s="3"/>
      <c r="TB88" s="1"/>
      <c r="TH88" s="3"/>
      <c r="TW88" s="1"/>
      <c r="UC88" s="3"/>
      <c r="UR88" s="1"/>
      <c r="US88" s="1"/>
      <c r="UX88" s="3"/>
      <c r="VN88" s="1"/>
      <c r="VS88" s="3"/>
      <c r="VY88" s="1"/>
      <c r="WN88" s="3"/>
      <c r="WT88" s="1"/>
      <c r="WW88" s="1"/>
      <c r="XI88" s="3"/>
      <c r="XS88" s="1"/>
      <c r="YG88" s="6"/>
    </row>
    <row r="89" spans="45:657" x14ac:dyDescent="0.25">
      <c r="AS89" s="1"/>
      <c r="AV89" s="1"/>
      <c r="AY89" s="2"/>
      <c r="BC89" s="2"/>
      <c r="DC89" s="3"/>
      <c r="DD89" s="3"/>
      <c r="DE89" s="3"/>
      <c r="DG89" s="1"/>
      <c r="DH89" s="1"/>
      <c r="DI89" s="1"/>
      <c r="DN89" s="3"/>
      <c r="DR89" s="1"/>
      <c r="EN89" s="3"/>
      <c r="ER89" s="1"/>
      <c r="FJ89" s="3"/>
      <c r="FK89" s="4"/>
      <c r="FL89" s="4"/>
      <c r="FM89" s="4"/>
      <c r="FN89" s="4"/>
      <c r="GE89" s="5"/>
      <c r="GF89" s="1"/>
      <c r="GG89" s="1"/>
      <c r="GH89" s="1"/>
      <c r="GI89" s="1"/>
      <c r="GZ89" s="3"/>
      <c r="HD89" s="1"/>
      <c r="HU89" s="3"/>
      <c r="HY89" s="1"/>
      <c r="IP89" s="3"/>
      <c r="IT89" s="1"/>
      <c r="JK89" s="3"/>
      <c r="JO89" s="1"/>
      <c r="KF89" s="3"/>
      <c r="KJ89" s="1"/>
      <c r="LA89" s="3"/>
      <c r="LE89" s="1"/>
      <c r="LV89" s="3"/>
      <c r="LZ89" s="1"/>
      <c r="MQ89" s="3"/>
      <c r="MU89" s="1"/>
      <c r="NL89" s="3"/>
      <c r="NP89" s="1"/>
      <c r="OG89" s="3"/>
      <c r="OK89" s="1"/>
      <c r="OV89" s="1"/>
      <c r="PB89" s="3"/>
      <c r="PS89" s="1"/>
      <c r="PY89" s="3"/>
      <c r="QO89" s="1"/>
      <c r="QQ89" s="1"/>
      <c r="QU89" s="3"/>
      <c r="QW89" s="3"/>
      <c r="RL89" s="1"/>
      <c r="RR89" s="3"/>
      <c r="SG89" s="1"/>
      <c r="SM89" s="3"/>
      <c r="TB89" s="1"/>
      <c r="TH89" s="3"/>
      <c r="TW89" s="1"/>
      <c r="UC89" s="3"/>
      <c r="UR89" s="1"/>
      <c r="US89" s="1"/>
      <c r="UX89" s="3"/>
      <c r="VN89" s="1"/>
      <c r="VS89" s="3"/>
      <c r="VY89" s="1"/>
      <c r="WN89" s="3"/>
      <c r="WT89" s="1"/>
      <c r="WW89" s="1"/>
      <c r="XI89" s="3"/>
      <c r="XS89" s="1"/>
      <c r="YG89" s="6"/>
    </row>
    <row r="90" spans="45:657" x14ac:dyDescent="0.25">
      <c r="AS90" s="1"/>
      <c r="AV90" s="1"/>
      <c r="AY90" s="2"/>
      <c r="BC90" s="2"/>
      <c r="DC90" s="3"/>
      <c r="DD90" s="3"/>
      <c r="DE90" s="3"/>
      <c r="DG90" s="1"/>
      <c r="DH90" s="1"/>
      <c r="DI90" s="1"/>
      <c r="DN90" s="3"/>
      <c r="DR90" s="1"/>
      <c r="EN90" s="3"/>
      <c r="ER90" s="1"/>
      <c r="FJ90" s="3"/>
      <c r="FK90" s="4"/>
      <c r="FL90" s="4"/>
      <c r="FM90" s="4"/>
      <c r="FN90" s="4"/>
      <c r="GE90" s="5"/>
      <c r="GF90" s="1"/>
      <c r="GG90" s="1"/>
      <c r="GH90" s="1"/>
      <c r="GI90" s="1"/>
      <c r="GZ90" s="3"/>
      <c r="HD90" s="1"/>
      <c r="HU90" s="3"/>
      <c r="HY90" s="1"/>
      <c r="IP90" s="3"/>
      <c r="IT90" s="1"/>
      <c r="JK90" s="3"/>
      <c r="JO90" s="1"/>
      <c r="KF90" s="3"/>
      <c r="KJ90" s="1"/>
      <c r="LA90" s="3"/>
      <c r="LE90" s="1"/>
      <c r="LV90" s="3"/>
      <c r="LZ90" s="1"/>
      <c r="MQ90" s="3"/>
      <c r="MU90" s="1"/>
      <c r="NL90" s="3"/>
      <c r="NP90" s="1"/>
      <c r="OG90" s="3"/>
      <c r="OK90" s="1"/>
      <c r="OV90" s="1"/>
      <c r="PB90" s="3"/>
      <c r="PS90" s="1"/>
      <c r="PY90" s="3"/>
      <c r="QO90" s="1"/>
      <c r="QQ90" s="1"/>
      <c r="QU90" s="3"/>
      <c r="QW90" s="3"/>
      <c r="RL90" s="1"/>
      <c r="RR90" s="3"/>
      <c r="SG90" s="1"/>
      <c r="SM90" s="3"/>
      <c r="TB90" s="1"/>
      <c r="TH90" s="3"/>
      <c r="TW90" s="1"/>
      <c r="UC90" s="3"/>
      <c r="UR90" s="1"/>
      <c r="US90" s="1"/>
      <c r="UX90" s="3"/>
      <c r="VN90" s="1"/>
      <c r="VS90" s="3"/>
      <c r="VY90" s="1"/>
      <c r="WN90" s="3"/>
      <c r="WT90" s="1"/>
      <c r="WW90" s="1"/>
      <c r="XI90" s="3"/>
      <c r="XS90" s="1"/>
      <c r="YG90" s="6"/>
    </row>
    <row r="91" spans="45:657" x14ac:dyDescent="0.25">
      <c r="AS91" s="1"/>
      <c r="AV91" s="1"/>
      <c r="AY91" s="2"/>
      <c r="BC91" s="2"/>
      <c r="DC91" s="3"/>
      <c r="DD91" s="3"/>
      <c r="DE91" s="3"/>
      <c r="DG91" s="1"/>
      <c r="DH91" s="1"/>
      <c r="DI91" s="1"/>
      <c r="DN91" s="3"/>
      <c r="DR91" s="1"/>
      <c r="EN91" s="3"/>
      <c r="ER91" s="1"/>
      <c r="FJ91" s="3"/>
      <c r="FK91" s="4"/>
      <c r="FL91" s="4"/>
      <c r="FM91" s="4"/>
      <c r="FN91" s="4"/>
      <c r="GE91" s="5"/>
      <c r="GF91" s="1"/>
      <c r="GG91" s="1"/>
      <c r="GH91" s="1"/>
      <c r="GI91" s="1"/>
      <c r="GZ91" s="3"/>
      <c r="HD91" s="1"/>
      <c r="HU91" s="3"/>
      <c r="HY91" s="1"/>
      <c r="IP91" s="3"/>
      <c r="IT91" s="1"/>
      <c r="JK91" s="3"/>
      <c r="JO91" s="1"/>
      <c r="KF91" s="3"/>
      <c r="KJ91" s="1"/>
      <c r="LA91" s="3"/>
      <c r="LE91" s="1"/>
      <c r="LV91" s="3"/>
      <c r="LZ91" s="1"/>
      <c r="MQ91" s="3"/>
      <c r="MU91" s="1"/>
      <c r="NL91" s="3"/>
      <c r="NP91" s="1"/>
      <c r="OG91" s="3"/>
      <c r="OK91" s="1"/>
      <c r="OV91" s="1"/>
      <c r="PB91" s="3"/>
      <c r="PS91" s="1"/>
      <c r="PY91" s="3"/>
      <c r="QO91" s="1"/>
      <c r="QQ91" s="1"/>
      <c r="QU91" s="3"/>
      <c r="QW91" s="3"/>
      <c r="RL91" s="1"/>
      <c r="RR91" s="3"/>
      <c r="SG91" s="1"/>
      <c r="SM91" s="3"/>
      <c r="TB91" s="1"/>
      <c r="TH91" s="3"/>
      <c r="TW91" s="1"/>
      <c r="UC91" s="3"/>
      <c r="UR91" s="1"/>
      <c r="US91" s="1"/>
      <c r="UX91" s="3"/>
      <c r="VN91" s="1"/>
      <c r="VS91" s="3"/>
      <c r="VY91" s="1"/>
      <c r="WN91" s="3"/>
      <c r="WT91" s="1"/>
      <c r="WW91" s="1"/>
      <c r="XI91" s="3"/>
      <c r="XS91" s="1"/>
      <c r="YG91" s="6"/>
    </row>
    <row r="92" spans="45:657" x14ac:dyDescent="0.25">
      <c r="AS92" s="1"/>
      <c r="AV92" s="1"/>
      <c r="AY92" s="2"/>
      <c r="BC92" s="2"/>
      <c r="DC92" s="3"/>
      <c r="DD92" s="3"/>
      <c r="DE92" s="3"/>
      <c r="DG92" s="1"/>
      <c r="DH92" s="1"/>
      <c r="DI92" s="1"/>
      <c r="DN92" s="3"/>
      <c r="DR92" s="1"/>
      <c r="EN92" s="3"/>
      <c r="ER92" s="1"/>
      <c r="FJ92" s="3"/>
      <c r="FK92" s="4"/>
      <c r="FL92" s="4"/>
      <c r="FM92" s="4"/>
      <c r="FN92" s="4"/>
      <c r="GE92" s="5"/>
      <c r="GF92" s="1"/>
      <c r="GG92" s="1"/>
      <c r="GH92" s="1"/>
      <c r="GI92" s="1"/>
      <c r="GZ92" s="3"/>
      <c r="HD92" s="1"/>
      <c r="HU92" s="3"/>
      <c r="HY92" s="1"/>
      <c r="IP92" s="3"/>
      <c r="IT92" s="1"/>
      <c r="JK92" s="3"/>
      <c r="JO92" s="1"/>
      <c r="KF92" s="3"/>
      <c r="KJ92" s="1"/>
      <c r="LA92" s="3"/>
      <c r="LE92" s="1"/>
      <c r="LV92" s="3"/>
      <c r="LZ92" s="1"/>
      <c r="MQ92" s="3"/>
      <c r="MU92" s="1"/>
      <c r="NL92" s="3"/>
      <c r="NP92" s="1"/>
      <c r="OG92" s="3"/>
      <c r="OK92" s="1"/>
      <c r="OV92" s="1"/>
      <c r="PB92" s="3"/>
      <c r="PS92" s="1"/>
      <c r="PY92" s="3"/>
      <c r="QO92" s="1"/>
      <c r="QQ92" s="1"/>
      <c r="QU92" s="3"/>
      <c r="QW92" s="3"/>
      <c r="RL92" s="1"/>
      <c r="RR92" s="3"/>
      <c r="SG92" s="1"/>
      <c r="SM92" s="3"/>
      <c r="TB92" s="1"/>
      <c r="TH92" s="3"/>
      <c r="TW92" s="1"/>
      <c r="UC92" s="3"/>
      <c r="UR92" s="1"/>
      <c r="US92" s="1"/>
      <c r="UX92" s="3"/>
      <c r="VN92" s="1"/>
      <c r="VS92" s="3"/>
      <c r="VY92" s="1"/>
      <c r="WN92" s="3"/>
      <c r="WT92" s="1"/>
      <c r="WW92" s="1"/>
      <c r="XI92" s="3"/>
      <c r="XS92" s="1"/>
      <c r="YG92" s="6"/>
    </row>
    <row r="93" spans="45:657" x14ac:dyDescent="0.25">
      <c r="AS93" s="1"/>
      <c r="AV93" s="1"/>
      <c r="AY93" s="2"/>
      <c r="BC93" s="2"/>
      <c r="DC93" s="3"/>
      <c r="DD93" s="3"/>
      <c r="DE93" s="3"/>
      <c r="DG93" s="1"/>
      <c r="DH93" s="1"/>
      <c r="DI93" s="1"/>
      <c r="DN93" s="3"/>
      <c r="DR93" s="1"/>
      <c r="EN93" s="3"/>
      <c r="ER93" s="1"/>
      <c r="FJ93" s="3"/>
      <c r="FK93" s="4"/>
      <c r="FL93" s="4"/>
      <c r="FM93" s="4"/>
      <c r="FN93" s="4"/>
      <c r="GE93" s="5"/>
      <c r="GF93" s="1"/>
      <c r="GG93" s="1"/>
      <c r="GH93" s="1"/>
      <c r="GI93" s="1"/>
      <c r="GZ93" s="3"/>
      <c r="HD93" s="1"/>
      <c r="HU93" s="3"/>
      <c r="HY93" s="1"/>
      <c r="IP93" s="3"/>
      <c r="IT93" s="1"/>
      <c r="JK93" s="3"/>
      <c r="JO93" s="1"/>
      <c r="KF93" s="3"/>
      <c r="KJ93" s="1"/>
      <c r="LA93" s="3"/>
      <c r="LE93" s="1"/>
      <c r="LV93" s="3"/>
      <c r="LZ93" s="1"/>
      <c r="MQ93" s="3"/>
      <c r="MU93" s="1"/>
      <c r="NL93" s="3"/>
      <c r="NP93" s="1"/>
      <c r="OG93" s="3"/>
      <c r="OK93" s="1"/>
      <c r="OV93" s="1"/>
      <c r="PB93" s="3"/>
      <c r="PS93" s="1"/>
      <c r="PY93" s="3"/>
      <c r="QO93" s="1"/>
      <c r="QQ93" s="1"/>
      <c r="QU93" s="3"/>
      <c r="QW93" s="3"/>
      <c r="RL93" s="1"/>
      <c r="RR93" s="3"/>
      <c r="SG93" s="1"/>
      <c r="SM93" s="3"/>
      <c r="TB93" s="1"/>
      <c r="TH93" s="3"/>
      <c r="TW93" s="1"/>
      <c r="UC93" s="3"/>
      <c r="UR93" s="1"/>
      <c r="US93" s="1"/>
      <c r="UX93" s="3"/>
      <c r="VN93" s="1"/>
      <c r="VS93" s="3"/>
      <c r="VY93" s="1"/>
      <c r="WN93" s="3"/>
      <c r="WT93" s="1"/>
      <c r="WW93" s="1"/>
      <c r="XI93" s="3"/>
      <c r="XS93" s="1"/>
      <c r="YG93" s="6"/>
    </row>
    <row r="94" spans="45:657" x14ac:dyDescent="0.25">
      <c r="AS94" s="1"/>
      <c r="AV94" s="1"/>
      <c r="AY94" s="2"/>
      <c r="BC94" s="2"/>
      <c r="DC94" s="3"/>
      <c r="DD94" s="3"/>
      <c r="DE94" s="3"/>
      <c r="DG94" s="1"/>
      <c r="DH94" s="1"/>
      <c r="DI94" s="1"/>
      <c r="DN94" s="3"/>
      <c r="DR94" s="1"/>
      <c r="EN94" s="3"/>
      <c r="ER94" s="1"/>
      <c r="FJ94" s="3"/>
      <c r="FK94" s="4"/>
      <c r="FL94" s="4"/>
      <c r="FM94" s="4"/>
      <c r="FN94" s="4"/>
      <c r="GE94" s="5"/>
      <c r="GF94" s="1"/>
      <c r="GG94" s="1"/>
      <c r="GH94" s="1"/>
      <c r="GI94" s="1"/>
      <c r="GZ94" s="3"/>
      <c r="HD94" s="1"/>
      <c r="HU94" s="3"/>
      <c r="HY94" s="1"/>
      <c r="IP94" s="3"/>
      <c r="IT94" s="1"/>
      <c r="JK94" s="3"/>
      <c r="JO94" s="1"/>
      <c r="KF94" s="3"/>
      <c r="KJ94" s="1"/>
      <c r="LA94" s="3"/>
      <c r="LE94" s="1"/>
      <c r="LV94" s="3"/>
      <c r="LZ94" s="1"/>
      <c r="MQ94" s="3"/>
      <c r="MU94" s="1"/>
      <c r="NL94" s="3"/>
      <c r="NP94" s="1"/>
      <c r="OG94" s="3"/>
      <c r="OK94" s="1"/>
      <c r="OV94" s="1"/>
      <c r="PB94" s="3"/>
      <c r="PS94" s="1"/>
      <c r="PY94" s="3"/>
      <c r="QO94" s="1"/>
      <c r="QQ94" s="1"/>
      <c r="QU94" s="3"/>
      <c r="QW94" s="3"/>
      <c r="RL94" s="1"/>
      <c r="RR94" s="3"/>
      <c r="SG94" s="1"/>
      <c r="SM94" s="3"/>
      <c r="TB94" s="1"/>
      <c r="TH94" s="3"/>
      <c r="TW94" s="1"/>
      <c r="UC94" s="3"/>
      <c r="UR94" s="1"/>
      <c r="US94" s="1"/>
      <c r="UX94" s="3"/>
      <c r="VN94" s="1"/>
      <c r="VS94" s="3"/>
      <c r="VY94" s="1"/>
      <c r="WN94" s="3"/>
      <c r="WT94" s="1"/>
      <c r="WW94" s="1"/>
      <c r="XI94" s="3"/>
      <c r="XS94" s="1"/>
      <c r="YG94" s="6"/>
    </row>
    <row r="95" spans="45:657" x14ac:dyDescent="0.25">
      <c r="AS95" s="1"/>
      <c r="AV95" s="1"/>
      <c r="AY95" s="2"/>
      <c r="BC95" s="2"/>
      <c r="DC95" s="3"/>
      <c r="DD95" s="3"/>
      <c r="DE95" s="3"/>
      <c r="DG95" s="1"/>
      <c r="DH95" s="1"/>
      <c r="DI95" s="1"/>
      <c r="DN95" s="3"/>
      <c r="DR95" s="1"/>
      <c r="EN95" s="3"/>
      <c r="ER95" s="1"/>
      <c r="FJ95" s="3"/>
      <c r="FK95" s="4"/>
      <c r="FL95" s="4"/>
      <c r="FM95" s="4"/>
      <c r="FN95" s="4"/>
      <c r="GE95" s="5"/>
      <c r="GF95" s="1"/>
      <c r="GG95" s="1"/>
      <c r="GH95" s="1"/>
      <c r="GI95" s="1"/>
      <c r="GZ95" s="3"/>
      <c r="HD95" s="1"/>
      <c r="HU95" s="3"/>
      <c r="HY95" s="1"/>
      <c r="IP95" s="3"/>
      <c r="IT95" s="1"/>
      <c r="JK95" s="3"/>
      <c r="JO95" s="1"/>
      <c r="KF95" s="3"/>
      <c r="KJ95" s="1"/>
      <c r="LA95" s="3"/>
      <c r="LE95" s="1"/>
      <c r="LV95" s="3"/>
      <c r="LZ95" s="1"/>
      <c r="MQ95" s="3"/>
      <c r="MU95" s="1"/>
      <c r="NL95" s="3"/>
      <c r="NP95" s="1"/>
      <c r="OG95" s="3"/>
      <c r="OK95" s="1"/>
      <c r="OV95" s="1"/>
      <c r="PB95" s="3"/>
      <c r="PS95" s="1"/>
      <c r="PY95" s="3"/>
      <c r="QO95" s="1"/>
      <c r="QQ95" s="1"/>
      <c r="QU95" s="3"/>
      <c r="QW95" s="3"/>
      <c r="RL95" s="1"/>
      <c r="RR95" s="3"/>
      <c r="SG95" s="1"/>
      <c r="SM95" s="3"/>
      <c r="TB95" s="1"/>
      <c r="TH95" s="3"/>
      <c r="TW95" s="1"/>
      <c r="UC95" s="3"/>
      <c r="UR95" s="1"/>
      <c r="US95" s="1"/>
      <c r="UX95" s="3"/>
      <c r="VN95" s="1"/>
      <c r="VS95" s="3"/>
      <c r="VY95" s="1"/>
      <c r="WN95" s="3"/>
      <c r="WT95" s="1"/>
      <c r="WW95" s="1"/>
      <c r="XI95" s="3"/>
      <c r="XS95" s="1"/>
      <c r="YG95" s="6"/>
    </row>
    <row r="96" spans="45:657" x14ac:dyDescent="0.25">
      <c r="AS96" s="1"/>
      <c r="AV96" s="1"/>
      <c r="AY96" s="2"/>
      <c r="BC96" s="2"/>
      <c r="DC96" s="3"/>
      <c r="DD96" s="3"/>
      <c r="DE96" s="3"/>
      <c r="DG96" s="1"/>
      <c r="DH96" s="1"/>
      <c r="DI96" s="1"/>
      <c r="DN96" s="3"/>
      <c r="DR96" s="1"/>
      <c r="EN96" s="3"/>
      <c r="ER96" s="1"/>
      <c r="FJ96" s="3"/>
      <c r="FK96" s="4"/>
      <c r="FL96" s="4"/>
      <c r="FM96" s="4"/>
      <c r="FN96" s="4"/>
      <c r="GE96" s="5"/>
      <c r="GF96" s="1"/>
      <c r="GG96" s="1"/>
      <c r="GH96" s="1"/>
      <c r="GI96" s="1"/>
      <c r="GZ96" s="3"/>
      <c r="HD96" s="1"/>
      <c r="HU96" s="3"/>
      <c r="HY96" s="1"/>
      <c r="IP96" s="3"/>
      <c r="IT96" s="1"/>
      <c r="JK96" s="3"/>
      <c r="JO96" s="1"/>
      <c r="KF96" s="3"/>
      <c r="KJ96" s="1"/>
      <c r="LA96" s="3"/>
      <c r="LE96" s="1"/>
      <c r="LV96" s="3"/>
      <c r="LZ96" s="1"/>
      <c r="MQ96" s="3"/>
      <c r="MU96" s="1"/>
      <c r="NL96" s="3"/>
      <c r="NP96" s="1"/>
      <c r="OG96" s="3"/>
      <c r="OK96" s="1"/>
      <c r="OV96" s="1"/>
      <c r="PB96" s="3"/>
      <c r="PS96" s="1"/>
      <c r="PY96" s="3"/>
      <c r="QO96" s="1"/>
      <c r="QQ96" s="1"/>
      <c r="QU96" s="3"/>
      <c r="QW96" s="3"/>
      <c r="RL96" s="1"/>
      <c r="RR96" s="3"/>
      <c r="SG96" s="1"/>
      <c r="SM96" s="3"/>
      <c r="TB96" s="1"/>
      <c r="TH96" s="3"/>
      <c r="TW96" s="1"/>
      <c r="UC96" s="3"/>
      <c r="UR96" s="1"/>
      <c r="US96" s="1"/>
      <c r="UX96" s="3"/>
      <c r="VN96" s="1"/>
      <c r="VS96" s="3"/>
      <c r="VY96" s="1"/>
      <c r="WN96" s="3"/>
      <c r="WT96" s="1"/>
      <c r="WW96" s="1"/>
      <c r="XI96" s="3"/>
      <c r="XS96" s="1"/>
      <c r="YG96" s="6"/>
    </row>
    <row r="97" spans="45:657" x14ac:dyDescent="0.25">
      <c r="AS97" s="1"/>
      <c r="AV97" s="1"/>
      <c r="AY97" s="2"/>
      <c r="BC97" s="2"/>
      <c r="DC97" s="3"/>
      <c r="DD97" s="3"/>
      <c r="DE97" s="3"/>
      <c r="DG97" s="1"/>
      <c r="DH97" s="1"/>
      <c r="DI97" s="1"/>
      <c r="DN97" s="3"/>
      <c r="DR97" s="1"/>
      <c r="EN97" s="3"/>
      <c r="ER97" s="1"/>
      <c r="FJ97" s="3"/>
      <c r="FK97" s="4"/>
      <c r="FL97" s="4"/>
      <c r="FM97" s="4"/>
      <c r="FN97" s="4"/>
      <c r="GE97" s="5"/>
      <c r="GF97" s="1"/>
      <c r="GG97" s="1"/>
      <c r="GH97" s="1"/>
      <c r="GI97" s="1"/>
      <c r="GZ97" s="3"/>
      <c r="HD97" s="1"/>
      <c r="HU97" s="3"/>
      <c r="HY97" s="1"/>
      <c r="IP97" s="3"/>
      <c r="IT97" s="1"/>
      <c r="JK97" s="3"/>
      <c r="JO97" s="1"/>
      <c r="KF97" s="3"/>
      <c r="KJ97" s="1"/>
      <c r="LA97" s="3"/>
      <c r="LE97" s="1"/>
      <c r="LV97" s="3"/>
      <c r="LZ97" s="1"/>
      <c r="MQ97" s="3"/>
      <c r="MU97" s="1"/>
      <c r="NL97" s="3"/>
      <c r="NP97" s="1"/>
      <c r="OG97" s="3"/>
      <c r="OK97" s="1"/>
      <c r="OV97" s="1"/>
      <c r="PB97" s="3"/>
      <c r="PS97" s="1"/>
      <c r="PY97" s="3"/>
      <c r="QO97" s="1"/>
      <c r="QQ97" s="1"/>
      <c r="QU97" s="3"/>
      <c r="QW97" s="3"/>
      <c r="RL97" s="1"/>
      <c r="RR97" s="3"/>
      <c r="SG97" s="1"/>
      <c r="SM97" s="3"/>
      <c r="TB97" s="1"/>
      <c r="TH97" s="3"/>
      <c r="TW97" s="1"/>
      <c r="UC97" s="3"/>
      <c r="UR97" s="1"/>
      <c r="US97" s="1"/>
      <c r="UX97" s="3"/>
      <c r="VN97" s="1"/>
      <c r="VS97" s="3"/>
      <c r="VY97" s="1"/>
      <c r="WN97" s="3"/>
      <c r="WT97" s="1"/>
      <c r="WW97" s="1"/>
      <c r="XI97" s="3"/>
      <c r="XS97" s="1"/>
      <c r="YG97" s="6"/>
    </row>
    <row r="98" spans="45:657" x14ac:dyDescent="0.25">
      <c r="AS98" s="1"/>
      <c r="AV98" s="1"/>
      <c r="AY98" s="2"/>
      <c r="BC98" s="2"/>
      <c r="DC98" s="3"/>
      <c r="DD98" s="3"/>
      <c r="DE98" s="3"/>
      <c r="DG98" s="1"/>
      <c r="DH98" s="1"/>
      <c r="DI98" s="1"/>
      <c r="DN98" s="3"/>
      <c r="DR98" s="1"/>
      <c r="EN98" s="3"/>
      <c r="ER98" s="1"/>
      <c r="FJ98" s="3"/>
      <c r="FK98" s="4"/>
      <c r="FL98" s="4"/>
      <c r="FM98" s="4"/>
      <c r="FN98" s="4"/>
      <c r="GE98" s="5"/>
      <c r="GF98" s="1"/>
      <c r="GG98" s="1"/>
      <c r="GH98" s="1"/>
      <c r="GI98" s="1"/>
      <c r="GZ98" s="3"/>
      <c r="HD98" s="1"/>
      <c r="HU98" s="3"/>
      <c r="HY98" s="1"/>
      <c r="IP98" s="3"/>
      <c r="IT98" s="1"/>
      <c r="JK98" s="3"/>
      <c r="JO98" s="1"/>
      <c r="KF98" s="3"/>
      <c r="KJ98" s="1"/>
      <c r="LA98" s="3"/>
      <c r="LE98" s="1"/>
      <c r="LV98" s="3"/>
      <c r="LZ98" s="1"/>
      <c r="MQ98" s="3"/>
      <c r="MU98" s="1"/>
      <c r="NL98" s="3"/>
      <c r="NP98" s="1"/>
      <c r="OG98" s="3"/>
      <c r="OK98" s="1"/>
      <c r="OV98" s="1"/>
      <c r="PB98" s="3"/>
      <c r="PS98" s="1"/>
      <c r="PY98" s="3"/>
      <c r="QO98" s="1"/>
      <c r="QQ98" s="1"/>
      <c r="QU98" s="3"/>
      <c r="QW98" s="3"/>
      <c r="RL98" s="1"/>
      <c r="RR98" s="3"/>
      <c r="SG98" s="1"/>
      <c r="SM98" s="3"/>
      <c r="TB98" s="1"/>
      <c r="TH98" s="3"/>
      <c r="TW98" s="1"/>
      <c r="UC98" s="3"/>
      <c r="UR98" s="1"/>
      <c r="US98" s="1"/>
      <c r="UX98" s="3"/>
      <c r="VN98" s="1"/>
      <c r="VS98" s="3"/>
      <c r="VY98" s="1"/>
      <c r="WN98" s="3"/>
      <c r="WT98" s="1"/>
      <c r="WW98" s="1"/>
      <c r="XI98" s="3"/>
      <c r="XS98" s="1"/>
      <c r="YG98" s="6"/>
    </row>
    <row r="99" spans="45:657" x14ac:dyDescent="0.25">
      <c r="AS99" s="1"/>
      <c r="AV99" s="1"/>
      <c r="AY99" s="2"/>
      <c r="BC99" s="2"/>
      <c r="DC99" s="3"/>
      <c r="DD99" s="3"/>
      <c r="DE99" s="3"/>
      <c r="DG99" s="1"/>
      <c r="DH99" s="1"/>
      <c r="DI99" s="1"/>
      <c r="DN99" s="3"/>
      <c r="DR99" s="1"/>
      <c r="EN99" s="3"/>
      <c r="ER99" s="1"/>
      <c r="FJ99" s="3"/>
      <c r="FK99" s="4"/>
      <c r="FL99" s="4"/>
      <c r="FM99" s="4"/>
      <c r="FN99" s="4"/>
      <c r="GE99" s="5"/>
      <c r="GF99" s="1"/>
      <c r="GG99" s="1"/>
      <c r="GH99" s="1"/>
      <c r="GI99" s="1"/>
      <c r="GZ99" s="3"/>
      <c r="HD99" s="1"/>
      <c r="HU99" s="3"/>
      <c r="HY99" s="1"/>
      <c r="IP99" s="3"/>
      <c r="IT99" s="1"/>
      <c r="JK99" s="3"/>
      <c r="JO99" s="1"/>
      <c r="KF99" s="3"/>
      <c r="KJ99" s="1"/>
      <c r="LA99" s="3"/>
      <c r="LE99" s="1"/>
      <c r="LV99" s="3"/>
      <c r="LZ99" s="1"/>
      <c r="MQ99" s="3"/>
      <c r="MU99" s="1"/>
      <c r="NL99" s="3"/>
      <c r="NP99" s="1"/>
      <c r="OG99" s="3"/>
      <c r="OK99" s="1"/>
      <c r="OV99" s="1"/>
      <c r="PB99" s="3"/>
      <c r="PS99" s="1"/>
      <c r="PY99" s="3"/>
      <c r="QO99" s="1"/>
      <c r="QQ99" s="1"/>
      <c r="QU99" s="3"/>
      <c r="QW99" s="3"/>
      <c r="RL99" s="1"/>
      <c r="RR99" s="3"/>
      <c r="SG99" s="1"/>
      <c r="SM99" s="3"/>
      <c r="TB99" s="1"/>
      <c r="TH99" s="3"/>
      <c r="TW99" s="1"/>
      <c r="UC99" s="3"/>
      <c r="UR99" s="1"/>
      <c r="US99" s="1"/>
      <c r="UX99" s="3"/>
      <c r="VN99" s="1"/>
      <c r="VS99" s="3"/>
      <c r="VY99" s="1"/>
      <c r="WN99" s="3"/>
      <c r="WT99" s="1"/>
      <c r="WW99" s="1"/>
      <c r="XI99" s="3"/>
      <c r="XS99" s="1"/>
      <c r="YG99" s="6"/>
    </row>
    <row r="100" spans="45:657" x14ac:dyDescent="0.25">
      <c r="AS100" s="1"/>
      <c r="AV100" s="1"/>
      <c r="AY100" s="2"/>
      <c r="BC100" s="2"/>
      <c r="DC100" s="3"/>
      <c r="DD100" s="3"/>
      <c r="DE100" s="3"/>
      <c r="DG100" s="1"/>
      <c r="DH100" s="1"/>
      <c r="DI100" s="1"/>
      <c r="DN100" s="3"/>
      <c r="DR100" s="1"/>
      <c r="EN100" s="3"/>
      <c r="ER100" s="1"/>
      <c r="FJ100" s="3"/>
      <c r="FK100" s="4"/>
      <c r="FL100" s="4"/>
      <c r="FM100" s="4"/>
      <c r="FN100" s="4"/>
      <c r="GE100" s="5"/>
      <c r="GF100" s="1"/>
      <c r="GG100" s="1"/>
      <c r="GH100" s="1"/>
      <c r="GI100" s="1"/>
      <c r="GZ100" s="3"/>
      <c r="HD100" s="1"/>
      <c r="HU100" s="3"/>
      <c r="HY100" s="1"/>
      <c r="IP100" s="3"/>
      <c r="IT100" s="1"/>
      <c r="JK100" s="3"/>
      <c r="JO100" s="1"/>
      <c r="KF100" s="3"/>
      <c r="KJ100" s="1"/>
      <c r="LA100" s="3"/>
      <c r="LE100" s="1"/>
      <c r="LV100" s="3"/>
      <c r="LZ100" s="1"/>
      <c r="MQ100" s="3"/>
      <c r="MU100" s="1"/>
      <c r="NL100" s="3"/>
      <c r="NP100" s="1"/>
      <c r="OG100" s="3"/>
      <c r="OK100" s="1"/>
      <c r="OV100" s="1"/>
      <c r="PB100" s="3"/>
      <c r="PS100" s="1"/>
      <c r="PY100" s="3"/>
      <c r="QO100" s="1"/>
      <c r="QQ100" s="1"/>
      <c r="QU100" s="3"/>
      <c r="QW100" s="3"/>
      <c r="RL100" s="1"/>
      <c r="RR100" s="3"/>
      <c r="SG100" s="1"/>
      <c r="SM100" s="3"/>
      <c r="TB100" s="1"/>
      <c r="TH100" s="3"/>
      <c r="TW100" s="1"/>
      <c r="UC100" s="3"/>
      <c r="UR100" s="1"/>
      <c r="US100" s="1"/>
      <c r="UX100" s="3"/>
      <c r="VN100" s="1"/>
      <c r="VS100" s="3"/>
      <c r="VY100" s="1"/>
      <c r="WN100" s="3"/>
      <c r="WT100" s="1"/>
      <c r="WW100" s="1"/>
      <c r="XI100" s="3"/>
      <c r="XS100" s="1"/>
      <c r="YG100" s="6"/>
    </row>
    <row r="101" spans="45:657" x14ac:dyDescent="0.25">
      <c r="AS101" s="1"/>
      <c r="AV101" s="1"/>
      <c r="AY101" s="2"/>
      <c r="BC101" s="2"/>
      <c r="DC101" s="3"/>
      <c r="DD101" s="3"/>
      <c r="DE101" s="3"/>
      <c r="DG101" s="1"/>
      <c r="DH101" s="1"/>
      <c r="DI101" s="1"/>
      <c r="DN101" s="3"/>
      <c r="DR101" s="1"/>
      <c r="EN101" s="3"/>
      <c r="ER101" s="1"/>
      <c r="FJ101" s="3"/>
      <c r="FK101" s="4"/>
      <c r="FL101" s="4"/>
      <c r="FM101" s="4"/>
      <c r="FN101" s="4"/>
      <c r="GE101" s="5"/>
      <c r="GF101" s="1"/>
      <c r="GG101" s="1"/>
      <c r="GH101" s="1"/>
      <c r="GI101" s="1"/>
      <c r="GZ101" s="3"/>
      <c r="HD101" s="1"/>
      <c r="HU101" s="3"/>
      <c r="HY101" s="1"/>
      <c r="IP101" s="3"/>
      <c r="IT101" s="1"/>
      <c r="JK101" s="3"/>
      <c r="JO101" s="1"/>
      <c r="KF101" s="3"/>
      <c r="KJ101" s="1"/>
      <c r="LA101" s="3"/>
      <c r="LE101" s="1"/>
      <c r="LV101" s="3"/>
      <c r="LZ101" s="1"/>
      <c r="MQ101" s="3"/>
      <c r="MU101" s="1"/>
      <c r="NL101" s="3"/>
      <c r="NP101" s="1"/>
      <c r="OG101" s="3"/>
      <c r="OK101" s="1"/>
      <c r="OV101" s="1"/>
      <c r="PB101" s="3"/>
      <c r="PS101" s="1"/>
      <c r="PY101" s="3"/>
      <c r="QO101" s="1"/>
      <c r="QQ101" s="1"/>
      <c r="QU101" s="3"/>
      <c r="QW101" s="3"/>
      <c r="RL101" s="1"/>
      <c r="RR101" s="3"/>
      <c r="SG101" s="1"/>
      <c r="SM101" s="3"/>
      <c r="TB101" s="1"/>
      <c r="TH101" s="3"/>
      <c r="TW101" s="1"/>
      <c r="UC101" s="3"/>
      <c r="UR101" s="1"/>
      <c r="US101" s="1"/>
      <c r="UX101" s="3"/>
      <c r="VN101" s="1"/>
      <c r="VS101" s="3"/>
      <c r="VY101" s="1"/>
      <c r="WN101" s="3"/>
      <c r="WT101" s="1"/>
      <c r="WW101" s="1"/>
      <c r="XI101" s="3"/>
      <c r="XS101" s="1"/>
      <c r="YG101" s="6"/>
    </row>
    <row r="102" spans="45:657" x14ac:dyDescent="0.25">
      <c r="AS102" s="1"/>
      <c r="AV102" s="1"/>
      <c r="AY102" s="2"/>
      <c r="BC102" s="2"/>
      <c r="DC102" s="3"/>
      <c r="DD102" s="3"/>
      <c r="DE102" s="3"/>
      <c r="DG102" s="1"/>
      <c r="DH102" s="1"/>
      <c r="DI102" s="1"/>
      <c r="DN102" s="3"/>
      <c r="DR102" s="1"/>
      <c r="EN102" s="3"/>
      <c r="ER102" s="1"/>
      <c r="FJ102" s="3"/>
      <c r="FK102" s="4"/>
      <c r="FL102" s="4"/>
      <c r="FM102" s="4"/>
      <c r="FN102" s="4"/>
      <c r="GE102" s="5"/>
      <c r="GF102" s="1"/>
      <c r="GG102" s="1"/>
      <c r="GH102" s="1"/>
      <c r="GI102" s="1"/>
      <c r="GZ102" s="3"/>
      <c r="HD102" s="1"/>
      <c r="HU102" s="3"/>
      <c r="HY102" s="1"/>
      <c r="IP102" s="3"/>
      <c r="IT102" s="1"/>
      <c r="JK102" s="3"/>
      <c r="JO102" s="1"/>
      <c r="KF102" s="3"/>
      <c r="KJ102" s="1"/>
      <c r="LA102" s="3"/>
      <c r="LE102" s="1"/>
      <c r="LV102" s="3"/>
      <c r="LZ102" s="1"/>
      <c r="MQ102" s="3"/>
      <c r="MU102" s="1"/>
      <c r="NL102" s="3"/>
      <c r="NP102" s="1"/>
      <c r="OG102" s="3"/>
      <c r="OK102" s="1"/>
      <c r="OV102" s="1"/>
      <c r="PB102" s="3"/>
      <c r="PS102" s="1"/>
      <c r="PY102" s="3"/>
      <c r="QO102" s="1"/>
      <c r="QQ102" s="1"/>
      <c r="QU102" s="3"/>
      <c r="QW102" s="3"/>
      <c r="RL102" s="1"/>
      <c r="RR102" s="3"/>
      <c r="SG102" s="1"/>
      <c r="SM102" s="3"/>
      <c r="TB102" s="1"/>
      <c r="TH102" s="3"/>
      <c r="TW102" s="1"/>
      <c r="UC102" s="3"/>
      <c r="UR102" s="1"/>
      <c r="US102" s="1"/>
      <c r="UX102" s="3"/>
      <c r="VN102" s="1"/>
      <c r="VS102" s="3"/>
      <c r="VY102" s="1"/>
      <c r="WN102" s="3"/>
      <c r="WT102" s="1"/>
      <c r="WW102" s="1"/>
      <c r="XI102" s="3"/>
      <c r="XS102" s="1"/>
      <c r="YG102" s="6"/>
    </row>
    <row r="103" spans="45:657" x14ac:dyDescent="0.25">
      <c r="AS103" s="1"/>
      <c r="AV103" s="1"/>
      <c r="AY103" s="2"/>
      <c r="BC103" s="2"/>
      <c r="DC103" s="3"/>
      <c r="DD103" s="3"/>
      <c r="DE103" s="3"/>
      <c r="DG103" s="1"/>
      <c r="DH103" s="1"/>
      <c r="DI103" s="1"/>
      <c r="DN103" s="3"/>
      <c r="DR103" s="1"/>
      <c r="EN103" s="3"/>
      <c r="ER103" s="1"/>
      <c r="FJ103" s="3"/>
      <c r="FK103" s="4"/>
      <c r="FL103" s="4"/>
      <c r="FM103" s="4"/>
      <c r="FN103" s="4"/>
      <c r="GE103" s="5"/>
      <c r="GF103" s="1"/>
      <c r="GG103" s="1"/>
      <c r="GH103" s="1"/>
      <c r="GI103" s="1"/>
      <c r="GZ103" s="3"/>
      <c r="HD103" s="1"/>
      <c r="HU103" s="3"/>
      <c r="HY103" s="1"/>
      <c r="IP103" s="3"/>
      <c r="IT103" s="1"/>
      <c r="JK103" s="3"/>
      <c r="JO103" s="1"/>
      <c r="KF103" s="3"/>
      <c r="KJ103" s="1"/>
      <c r="LA103" s="3"/>
      <c r="LE103" s="1"/>
      <c r="LV103" s="3"/>
      <c r="LZ103" s="1"/>
      <c r="MQ103" s="3"/>
      <c r="MU103" s="1"/>
      <c r="NL103" s="3"/>
      <c r="NP103" s="1"/>
      <c r="OG103" s="3"/>
      <c r="OK103" s="1"/>
      <c r="OV103" s="1"/>
      <c r="PB103" s="3"/>
      <c r="PS103" s="1"/>
      <c r="PY103" s="3"/>
      <c r="QO103" s="1"/>
      <c r="QQ103" s="1"/>
      <c r="QU103" s="3"/>
      <c r="QW103" s="3"/>
      <c r="RL103" s="1"/>
      <c r="RR103" s="3"/>
      <c r="SG103" s="1"/>
      <c r="SM103" s="3"/>
      <c r="TB103" s="1"/>
      <c r="TH103" s="3"/>
      <c r="TW103" s="1"/>
      <c r="UC103" s="3"/>
      <c r="UR103" s="1"/>
      <c r="US103" s="1"/>
      <c r="UX103" s="3"/>
      <c r="VN103" s="1"/>
      <c r="VS103" s="3"/>
      <c r="VY103" s="1"/>
      <c r="WN103" s="3"/>
      <c r="WT103" s="1"/>
      <c r="WW103" s="1"/>
      <c r="XI103" s="3"/>
      <c r="XS103" s="1"/>
      <c r="YG103" s="6"/>
    </row>
    <row r="104" spans="45:657" x14ac:dyDescent="0.25">
      <c r="AS104" s="1"/>
      <c r="AV104" s="1"/>
      <c r="AY104" s="2"/>
      <c r="BC104" s="2"/>
      <c r="DC104" s="3"/>
      <c r="DD104" s="3"/>
      <c r="DE104" s="3"/>
      <c r="DG104" s="1"/>
      <c r="DH104" s="1"/>
      <c r="DI104" s="1"/>
      <c r="DN104" s="3"/>
      <c r="DR104" s="1"/>
      <c r="EN104" s="3"/>
      <c r="ER104" s="1"/>
      <c r="FJ104" s="3"/>
      <c r="FK104" s="4"/>
      <c r="FL104" s="4"/>
      <c r="FM104" s="4"/>
      <c r="FN104" s="4"/>
      <c r="GE104" s="5"/>
      <c r="GF104" s="1"/>
      <c r="GG104" s="1"/>
      <c r="GH104" s="1"/>
      <c r="GI104" s="1"/>
      <c r="GZ104" s="3"/>
      <c r="HD104" s="1"/>
      <c r="HU104" s="3"/>
      <c r="HY104" s="1"/>
      <c r="IP104" s="3"/>
      <c r="IT104" s="1"/>
      <c r="JK104" s="3"/>
      <c r="JO104" s="1"/>
      <c r="KF104" s="3"/>
      <c r="KJ104" s="1"/>
      <c r="LA104" s="3"/>
      <c r="LE104" s="1"/>
      <c r="LV104" s="3"/>
      <c r="LZ104" s="1"/>
      <c r="MQ104" s="3"/>
      <c r="MU104" s="1"/>
      <c r="NL104" s="3"/>
      <c r="NP104" s="1"/>
      <c r="OG104" s="3"/>
      <c r="OK104" s="1"/>
      <c r="OV104" s="1"/>
      <c r="PB104" s="3"/>
      <c r="PS104" s="1"/>
      <c r="PY104" s="3"/>
      <c r="QO104" s="1"/>
      <c r="QQ104" s="1"/>
      <c r="QU104" s="3"/>
      <c r="QW104" s="3"/>
      <c r="RL104" s="1"/>
      <c r="RR104" s="3"/>
      <c r="SG104" s="1"/>
      <c r="SM104" s="3"/>
      <c r="TB104" s="1"/>
      <c r="TH104" s="3"/>
      <c r="TW104" s="1"/>
      <c r="UC104" s="3"/>
      <c r="UR104" s="1"/>
      <c r="US104" s="1"/>
      <c r="UX104" s="3"/>
      <c r="VN104" s="1"/>
      <c r="VS104" s="3"/>
      <c r="VY104" s="1"/>
      <c r="WN104" s="3"/>
      <c r="WT104" s="1"/>
      <c r="WW104" s="1"/>
      <c r="XI104" s="3"/>
      <c r="XS104" s="1"/>
      <c r="YG104" s="6"/>
    </row>
    <row r="105" spans="45:657" x14ac:dyDescent="0.25">
      <c r="AS105" s="1"/>
      <c r="AV105" s="1"/>
      <c r="AY105" s="2"/>
      <c r="BC105" s="2"/>
      <c r="DC105" s="3"/>
      <c r="DD105" s="3"/>
      <c r="DE105" s="3"/>
      <c r="DG105" s="1"/>
      <c r="DH105" s="1"/>
      <c r="DI105" s="1"/>
      <c r="DN105" s="3"/>
      <c r="DR105" s="1"/>
      <c r="EN105" s="3"/>
      <c r="ER105" s="1"/>
      <c r="FJ105" s="3"/>
      <c r="FK105" s="4"/>
      <c r="FL105" s="4"/>
      <c r="FM105" s="4"/>
      <c r="FN105" s="4"/>
      <c r="GE105" s="5"/>
      <c r="GF105" s="1"/>
      <c r="GG105" s="1"/>
      <c r="GH105" s="1"/>
      <c r="GI105" s="1"/>
      <c r="GZ105" s="3"/>
      <c r="HD105" s="1"/>
      <c r="HU105" s="3"/>
      <c r="HY105" s="1"/>
      <c r="IP105" s="3"/>
      <c r="IT105" s="1"/>
      <c r="JK105" s="3"/>
      <c r="JO105" s="1"/>
      <c r="KF105" s="3"/>
      <c r="KJ105" s="1"/>
      <c r="LA105" s="3"/>
      <c r="LE105" s="1"/>
      <c r="LV105" s="3"/>
      <c r="LZ105" s="1"/>
      <c r="MQ105" s="3"/>
      <c r="MU105" s="1"/>
      <c r="NL105" s="3"/>
      <c r="NP105" s="1"/>
      <c r="OG105" s="3"/>
      <c r="OK105" s="1"/>
      <c r="OV105" s="1"/>
      <c r="PB105" s="3"/>
      <c r="PS105" s="1"/>
      <c r="PY105" s="3"/>
      <c r="QO105" s="1"/>
      <c r="QQ105" s="1"/>
      <c r="QU105" s="3"/>
      <c r="QW105" s="3"/>
      <c r="RL105" s="1"/>
      <c r="RR105" s="3"/>
      <c r="SG105" s="1"/>
      <c r="SM105" s="3"/>
      <c r="TB105" s="1"/>
      <c r="TH105" s="3"/>
      <c r="TW105" s="1"/>
      <c r="UC105" s="3"/>
      <c r="UR105" s="1"/>
      <c r="US105" s="1"/>
      <c r="UX105" s="3"/>
      <c r="VN105" s="1"/>
      <c r="VS105" s="3"/>
      <c r="VY105" s="1"/>
      <c r="WN105" s="3"/>
      <c r="WT105" s="1"/>
      <c r="WW105" s="1"/>
      <c r="XI105" s="3"/>
      <c r="XS105" s="1"/>
      <c r="YG105" s="6"/>
    </row>
    <row r="106" spans="45:657" x14ac:dyDescent="0.25">
      <c r="AS106" s="1"/>
      <c r="AV106" s="1"/>
      <c r="AY106" s="2"/>
      <c r="BC106" s="2"/>
      <c r="DC106" s="3"/>
      <c r="DD106" s="3"/>
      <c r="DE106" s="3"/>
      <c r="DG106" s="1"/>
      <c r="DH106" s="1"/>
      <c r="DI106" s="1"/>
      <c r="DN106" s="3"/>
      <c r="DR106" s="1"/>
      <c r="EN106" s="3"/>
      <c r="ER106" s="1"/>
      <c r="FJ106" s="3"/>
      <c r="FK106" s="4"/>
      <c r="FL106" s="4"/>
      <c r="FM106" s="4"/>
      <c r="FN106" s="4"/>
      <c r="GE106" s="5"/>
      <c r="GF106" s="1"/>
      <c r="GG106" s="1"/>
      <c r="GH106" s="1"/>
      <c r="GI106" s="1"/>
      <c r="GZ106" s="3"/>
      <c r="HD106" s="1"/>
      <c r="HU106" s="3"/>
      <c r="HY106" s="1"/>
      <c r="IP106" s="3"/>
      <c r="IT106" s="1"/>
      <c r="JK106" s="3"/>
      <c r="JO106" s="1"/>
      <c r="KF106" s="3"/>
      <c r="KJ106" s="1"/>
      <c r="LA106" s="3"/>
      <c r="LE106" s="1"/>
      <c r="LV106" s="3"/>
      <c r="LZ106" s="1"/>
      <c r="MQ106" s="3"/>
      <c r="MU106" s="1"/>
      <c r="NL106" s="3"/>
      <c r="NP106" s="1"/>
      <c r="OG106" s="3"/>
      <c r="OK106" s="1"/>
      <c r="OV106" s="1"/>
      <c r="PB106" s="3"/>
      <c r="PS106" s="1"/>
      <c r="PY106" s="3"/>
      <c r="QO106" s="1"/>
      <c r="QQ106" s="1"/>
      <c r="QU106" s="3"/>
      <c r="QW106" s="3"/>
      <c r="RL106" s="1"/>
      <c r="RR106" s="3"/>
      <c r="SG106" s="1"/>
      <c r="SM106" s="3"/>
      <c r="TB106" s="1"/>
      <c r="TH106" s="3"/>
      <c r="TW106" s="1"/>
      <c r="UC106" s="3"/>
      <c r="UR106" s="1"/>
      <c r="US106" s="1"/>
      <c r="UX106" s="3"/>
      <c r="VN106" s="1"/>
      <c r="VS106" s="3"/>
      <c r="VY106" s="1"/>
      <c r="WN106" s="3"/>
      <c r="WT106" s="1"/>
      <c r="WW106" s="1"/>
      <c r="XI106" s="3"/>
      <c r="XS106" s="1"/>
      <c r="YG106" s="6"/>
    </row>
    <row r="107" spans="45:657" x14ac:dyDescent="0.25">
      <c r="AS107" s="1"/>
      <c r="AV107" s="1"/>
      <c r="AY107" s="2"/>
      <c r="BC107" s="2"/>
      <c r="DC107" s="3"/>
      <c r="DD107" s="3"/>
      <c r="DE107" s="3"/>
      <c r="DG107" s="1"/>
      <c r="DH107" s="1"/>
      <c r="DI107" s="1"/>
      <c r="DN107" s="3"/>
      <c r="DR107" s="1"/>
      <c r="EN107" s="3"/>
      <c r="ER107" s="1"/>
      <c r="FJ107" s="3"/>
      <c r="FK107" s="4"/>
      <c r="FL107" s="4"/>
      <c r="FM107" s="4"/>
      <c r="FN107" s="4"/>
      <c r="GE107" s="5"/>
      <c r="GF107" s="1"/>
      <c r="GG107" s="1"/>
      <c r="GH107" s="1"/>
      <c r="GI107" s="1"/>
      <c r="GZ107" s="3"/>
      <c r="HD107" s="1"/>
      <c r="HU107" s="3"/>
      <c r="HY107" s="1"/>
      <c r="IP107" s="3"/>
      <c r="IT107" s="1"/>
      <c r="JK107" s="3"/>
      <c r="JO107" s="1"/>
      <c r="KF107" s="3"/>
      <c r="KJ107" s="1"/>
      <c r="LA107" s="3"/>
      <c r="LE107" s="1"/>
      <c r="LV107" s="3"/>
      <c r="LZ107" s="1"/>
      <c r="MQ107" s="3"/>
      <c r="MU107" s="1"/>
      <c r="NL107" s="3"/>
      <c r="NP107" s="1"/>
      <c r="OG107" s="3"/>
      <c r="OK107" s="1"/>
      <c r="OV107" s="1"/>
      <c r="PB107" s="3"/>
      <c r="PS107" s="1"/>
      <c r="PY107" s="3"/>
      <c r="QO107" s="1"/>
      <c r="QQ107" s="1"/>
      <c r="QU107" s="3"/>
      <c r="QW107" s="3"/>
      <c r="RL107" s="1"/>
      <c r="RR107" s="3"/>
      <c r="SG107" s="1"/>
      <c r="SM107" s="3"/>
      <c r="TB107" s="1"/>
      <c r="TH107" s="3"/>
      <c r="TW107" s="1"/>
      <c r="UC107" s="3"/>
      <c r="UR107" s="1"/>
      <c r="US107" s="1"/>
      <c r="UX107" s="3"/>
      <c r="VN107" s="1"/>
      <c r="VS107" s="3"/>
      <c r="VY107" s="1"/>
      <c r="WN107" s="3"/>
      <c r="WT107" s="1"/>
      <c r="WW107" s="1"/>
      <c r="XI107" s="3"/>
      <c r="XS107" s="1"/>
      <c r="YG107" s="6"/>
    </row>
    <row r="108" spans="45:657" x14ac:dyDescent="0.25">
      <c r="AS108" s="1"/>
      <c r="AV108" s="1"/>
      <c r="AY108" s="2"/>
      <c r="BC108" s="2"/>
      <c r="DC108" s="3"/>
      <c r="DD108" s="3"/>
      <c r="DE108" s="3"/>
      <c r="DG108" s="1"/>
      <c r="DH108" s="1"/>
      <c r="DI108" s="1"/>
      <c r="DN108" s="3"/>
      <c r="DR108" s="1"/>
      <c r="EN108" s="3"/>
      <c r="ER108" s="1"/>
      <c r="FJ108" s="3"/>
      <c r="FK108" s="4"/>
      <c r="FL108" s="4"/>
      <c r="FM108" s="4"/>
      <c r="FN108" s="4"/>
      <c r="GE108" s="5"/>
      <c r="GF108" s="1"/>
      <c r="GG108" s="1"/>
      <c r="GH108" s="1"/>
      <c r="GI108" s="1"/>
      <c r="GZ108" s="3"/>
      <c r="HD108" s="1"/>
      <c r="HU108" s="3"/>
      <c r="HY108" s="1"/>
      <c r="IP108" s="3"/>
      <c r="IT108" s="1"/>
      <c r="JK108" s="3"/>
      <c r="JO108" s="1"/>
      <c r="KF108" s="3"/>
      <c r="KJ108" s="1"/>
      <c r="LA108" s="3"/>
      <c r="LE108" s="1"/>
      <c r="LV108" s="3"/>
      <c r="LZ108" s="1"/>
      <c r="MQ108" s="3"/>
      <c r="MU108" s="1"/>
      <c r="NL108" s="3"/>
      <c r="NP108" s="1"/>
      <c r="OG108" s="3"/>
      <c r="OK108" s="1"/>
      <c r="OV108" s="1"/>
      <c r="PB108" s="3"/>
      <c r="PS108" s="1"/>
      <c r="PY108" s="3"/>
      <c r="QO108" s="1"/>
      <c r="QQ108" s="1"/>
      <c r="QU108" s="3"/>
      <c r="QW108" s="3"/>
      <c r="RL108" s="1"/>
      <c r="RR108" s="3"/>
      <c r="SG108" s="1"/>
      <c r="SM108" s="3"/>
      <c r="TB108" s="1"/>
      <c r="TH108" s="3"/>
      <c r="TW108" s="1"/>
      <c r="UC108" s="3"/>
      <c r="UR108" s="1"/>
      <c r="US108" s="1"/>
      <c r="UX108" s="3"/>
      <c r="VN108" s="1"/>
      <c r="VS108" s="3"/>
      <c r="VY108" s="1"/>
      <c r="WN108" s="3"/>
      <c r="WT108" s="1"/>
      <c r="WW108" s="1"/>
      <c r="XI108" s="3"/>
      <c r="XS108" s="1"/>
      <c r="YG108" s="6"/>
    </row>
    <row r="109" spans="45:657" x14ac:dyDescent="0.25">
      <c r="AS109" s="1"/>
      <c r="AV109" s="1"/>
      <c r="AY109" s="2"/>
      <c r="BC109" s="2"/>
      <c r="DC109" s="3"/>
      <c r="DD109" s="3"/>
      <c r="DE109" s="3"/>
      <c r="DG109" s="1"/>
      <c r="DH109" s="1"/>
      <c r="DI109" s="1"/>
      <c r="DN109" s="3"/>
      <c r="DR109" s="1"/>
      <c r="EN109" s="3"/>
      <c r="ER109" s="1"/>
      <c r="FJ109" s="3"/>
      <c r="FK109" s="4"/>
      <c r="FL109" s="4"/>
      <c r="FM109" s="4"/>
      <c r="FN109" s="4"/>
      <c r="GE109" s="5"/>
      <c r="GF109" s="1"/>
      <c r="GG109" s="1"/>
      <c r="GH109" s="1"/>
      <c r="GI109" s="1"/>
      <c r="GZ109" s="3"/>
      <c r="HD109" s="1"/>
      <c r="HU109" s="3"/>
      <c r="HY109" s="1"/>
      <c r="IP109" s="3"/>
      <c r="IT109" s="1"/>
      <c r="JK109" s="3"/>
      <c r="JO109" s="1"/>
      <c r="KF109" s="3"/>
      <c r="KJ109" s="1"/>
      <c r="LA109" s="3"/>
      <c r="LE109" s="1"/>
      <c r="LV109" s="3"/>
      <c r="LZ109" s="1"/>
      <c r="MQ109" s="3"/>
      <c r="MU109" s="1"/>
      <c r="NL109" s="3"/>
      <c r="NP109" s="1"/>
      <c r="OG109" s="3"/>
      <c r="OK109" s="1"/>
      <c r="OV109" s="1"/>
      <c r="PB109" s="3"/>
      <c r="PS109" s="1"/>
      <c r="PY109" s="3"/>
      <c r="QO109" s="1"/>
      <c r="QQ109" s="1"/>
      <c r="QU109" s="3"/>
      <c r="QW109" s="3"/>
      <c r="RL109" s="1"/>
      <c r="RR109" s="3"/>
      <c r="SG109" s="1"/>
      <c r="SM109" s="3"/>
      <c r="TB109" s="1"/>
      <c r="TH109" s="3"/>
      <c r="TW109" s="1"/>
      <c r="UC109" s="3"/>
      <c r="UR109" s="1"/>
      <c r="US109" s="1"/>
      <c r="UX109" s="3"/>
      <c r="VN109" s="1"/>
      <c r="VS109" s="3"/>
      <c r="VY109" s="1"/>
      <c r="WN109" s="3"/>
      <c r="WT109" s="1"/>
      <c r="WW109" s="1"/>
      <c r="XI109" s="3"/>
      <c r="XS109" s="1"/>
      <c r="YG109" s="6"/>
    </row>
    <row r="110" spans="45:657" x14ac:dyDescent="0.25">
      <c r="AS110" s="1"/>
      <c r="AV110" s="1"/>
      <c r="AY110" s="2"/>
      <c r="BC110" s="2"/>
      <c r="DC110" s="3"/>
      <c r="DD110" s="3"/>
      <c r="DE110" s="3"/>
      <c r="DG110" s="1"/>
      <c r="DH110" s="1"/>
      <c r="DI110" s="1"/>
      <c r="DN110" s="3"/>
      <c r="DR110" s="1"/>
      <c r="EN110" s="3"/>
      <c r="ER110" s="1"/>
      <c r="FJ110" s="3"/>
      <c r="FK110" s="4"/>
      <c r="FL110" s="4"/>
      <c r="FM110" s="4"/>
      <c r="FN110" s="4"/>
      <c r="GE110" s="5"/>
      <c r="GF110" s="1"/>
      <c r="GG110" s="1"/>
      <c r="GH110" s="1"/>
      <c r="GI110" s="1"/>
      <c r="GZ110" s="3"/>
      <c r="HD110" s="1"/>
      <c r="HU110" s="3"/>
      <c r="HY110" s="1"/>
      <c r="IP110" s="3"/>
      <c r="IT110" s="1"/>
      <c r="JK110" s="3"/>
      <c r="JO110" s="1"/>
      <c r="KF110" s="3"/>
      <c r="KJ110" s="1"/>
      <c r="LA110" s="3"/>
      <c r="LE110" s="1"/>
      <c r="LV110" s="3"/>
      <c r="LZ110" s="1"/>
      <c r="MQ110" s="3"/>
      <c r="MU110" s="1"/>
      <c r="NL110" s="3"/>
      <c r="NP110" s="1"/>
      <c r="OG110" s="3"/>
      <c r="OK110" s="1"/>
      <c r="OV110" s="1"/>
      <c r="PB110" s="3"/>
      <c r="PS110" s="1"/>
      <c r="PY110" s="3"/>
      <c r="QO110" s="1"/>
      <c r="QQ110" s="1"/>
      <c r="QU110" s="3"/>
      <c r="QW110" s="3"/>
      <c r="RL110" s="1"/>
      <c r="RR110" s="3"/>
      <c r="SG110" s="1"/>
      <c r="SM110" s="3"/>
      <c r="TB110" s="1"/>
      <c r="TH110" s="3"/>
      <c r="TW110" s="1"/>
      <c r="UC110" s="3"/>
      <c r="UR110" s="1"/>
      <c r="US110" s="1"/>
      <c r="UX110" s="3"/>
      <c r="VN110" s="1"/>
      <c r="VS110" s="3"/>
      <c r="VY110" s="1"/>
      <c r="WN110" s="3"/>
      <c r="WT110" s="1"/>
      <c r="WW110" s="1"/>
      <c r="XI110" s="3"/>
      <c r="XS110" s="1"/>
      <c r="YG110" s="6"/>
    </row>
    <row r="111" spans="45:657" x14ac:dyDescent="0.25">
      <c r="AS111" s="1"/>
      <c r="AV111" s="1"/>
      <c r="AY111" s="2"/>
      <c r="BC111" s="2"/>
      <c r="DC111" s="3"/>
      <c r="DD111" s="3"/>
      <c r="DE111" s="3"/>
      <c r="DG111" s="1"/>
      <c r="DH111" s="1"/>
      <c r="DI111" s="1"/>
      <c r="DN111" s="3"/>
      <c r="DR111" s="1"/>
      <c r="EN111" s="3"/>
      <c r="ER111" s="1"/>
      <c r="FJ111" s="3"/>
      <c r="FK111" s="4"/>
      <c r="FL111" s="4"/>
      <c r="FM111" s="4"/>
      <c r="FN111" s="4"/>
      <c r="GE111" s="5"/>
      <c r="GF111" s="1"/>
      <c r="GG111" s="1"/>
      <c r="GH111" s="1"/>
      <c r="GI111" s="1"/>
      <c r="GZ111" s="3"/>
      <c r="HD111" s="1"/>
      <c r="HU111" s="3"/>
      <c r="HY111" s="1"/>
      <c r="IP111" s="3"/>
      <c r="IT111" s="1"/>
      <c r="JK111" s="3"/>
      <c r="JO111" s="1"/>
      <c r="KF111" s="3"/>
      <c r="KJ111" s="1"/>
      <c r="LA111" s="3"/>
      <c r="LE111" s="1"/>
      <c r="LV111" s="3"/>
      <c r="LZ111" s="1"/>
      <c r="MQ111" s="3"/>
      <c r="MU111" s="1"/>
      <c r="NL111" s="3"/>
      <c r="NP111" s="1"/>
      <c r="OG111" s="3"/>
      <c r="OK111" s="1"/>
      <c r="OV111" s="1"/>
      <c r="PB111" s="3"/>
      <c r="PS111" s="1"/>
      <c r="PY111" s="3"/>
      <c r="QO111" s="1"/>
      <c r="QQ111" s="1"/>
      <c r="QU111" s="3"/>
      <c r="QW111" s="3"/>
      <c r="RL111" s="1"/>
      <c r="RR111" s="3"/>
      <c r="SG111" s="1"/>
      <c r="SM111" s="3"/>
      <c r="TB111" s="1"/>
      <c r="TH111" s="3"/>
      <c r="TW111" s="1"/>
      <c r="UC111" s="3"/>
      <c r="UR111" s="1"/>
      <c r="US111" s="1"/>
      <c r="UX111" s="3"/>
      <c r="VN111" s="1"/>
      <c r="VS111" s="3"/>
      <c r="VY111" s="1"/>
      <c r="WN111" s="3"/>
      <c r="WT111" s="1"/>
      <c r="WW111" s="1"/>
      <c r="XI111" s="3"/>
      <c r="XS111" s="1"/>
      <c r="YG111" s="6"/>
    </row>
    <row r="112" spans="45:657" x14ac:dyDescent="0.25">
      <c r="AS112" s="1"/>
      <c r="AV112" s="1"/>
      <c r="AY112" s="2"/>
      <c r="BC112" s="2"/>
      <c r="DC112" s="3"/>
      <c r="DD112" s="3"/>
      <c r="DE112" s="3"/>
      <c r="DG112" s="1"/>
      <c r="DH112" s="1"/>
      <c r="DI112" s="1"/>
      <c r="DN112" s="3"/>
      <c r="DR112" s="1"/>
      <c r="EN112" s="3"/>
      <c r="ER112" s="1"/>
      <c r="FJ112" s="3"/>
      <c r="FK112" s="4"/>
      <c r="FL112" s="4"/>
      <c r="FM112" s="4"/>
      <c r="FN112" s="4"/>
      <c r="GE112" s="5"/>
      <c r="GF112" s="1"/>
      <c r="GG112" s="1"/>
      <c r="GH112" s="1"/>
      <c r="GI112" s="1"/>
      <c r="GZ112" s="3"/>
      <c r="HD112" s="1"/>
      <c r="HU112" s="3"/>
      <c r="HY112" s="1"/>
      <c r="IP112" s="3"/>
      <c r="IT112" s="1"/>
      <c r="JK112" s="3"/>
      <c r="JO112" s="1"/>
      <c r="KF112" s="3"/>
      <c r="KJ112" s="1"/>
      <c r="LA112" s="3"/>
      <c r="LE112" s="1"/>
      <c r="LV112" s="3"/>
      <c r="LZ112" s="1"/>
      <c r="MQ112" s="3"/>
      <c r="MU112" s="1"/>
      <c r="NL112" s="3"/>
      <c r="NP112" s="1"/>
      <c r="OG112" s="3"/>
      <c r="OK112" s="1"/>
      <c r="OV112" s="1"/>
      <c r="PB112" s="3"/>
      <c r="PS112" s="1"/>
      <c r="PY112" s="3"/>
      <c r="QO112" s="1"/>
      <c r="QQ112" s="1"/>
      <c r="QU112" s="3"/>
      <c r="QW112" s="3"/>
      <c r="RL112" s="1"/>
      <c r="RR112" s="3"/>
      <c r="SG112" s="1"/>
      <c r="SM112" s="3"/>
      <c r="TB112" s="1"/>
      <c r="TH112" s="3"/>
      <c r="TW112" s="1"/>
      <c r="UC112" s="3"/>
      <c r="UR112" s="1"/>
      <c r="US112" s="1"/>
      <c r="UX112" s="3"/>
      <c r="VN112" s="1"/>
      <c r="VS112" s="3"/>
      <c r="VY112" s="1"/>
      <c r="WN112" s="3"/>
      <c r="WT112" s="1"/>
      <c r="WW112" s="1"/>
      <c r="XI112" s="3"/>
      <c r="XS112" s="1"/>
      <c r="YG112" s="6"/>
    </row>
    <row r="113" spans="45:657" x14ac:dyDescent="0.25">
      <c r="AS113" s="1"/>
      <c r="AV113" s="1"/>
      <c r="AY113" s="2"/>
      <c r="BC113" s="2"/>
      <c r="DC113" s="3"/>
      <c r="DD113" s="3"/>
      <c r="DE113" s="3"/>
      <c r="DG113" s="1"/>
      <c r="DH113" s="1"/>
      <c r="DI113" s="1"/>
      <c r="DN113" s="3"/>
      <c r="DR113" s="1"/>
      <c r="EN113" s="3"/>
      <c r="ER113" s="1"/>
      <c r="FJ113" s="3"/>
      <c r="FK113" s="4"/>
      <c r="FL113" s="4"/>
      <c r="FM113" s="4"/>
      <c r="FN113" s="4"/>
      <c r="GE113" s="5"/>
      <c r="GF113" s="1"/>
      <c r="GG113" s="1"/>
      <c r="GH113" s="1"/>
      <c r="GI113" s="1"/>
      <c r="GZ113" s="3"/>
      <c r="HD113" s="1"/>
      <c r="HU113" s="3"/>
      <c r="HY113" s="1"/>
      <c r="IP113" s="3"/>
      <c r="IT113" s="1"/>
      <c r="JK113" s="3"/>
      <c r="JO113" s="1"/>
      <c r="KF113" s="3"/>
      <c r="KJ113" s="1"/>
      <c r="LA113" s="3"/>
      <c r="LE113" s="1"/>
      <c r="LV113" s="3"/>
      <c r="LZ113" s="1"/>
      <c r="MQ113" s="3"/>
      <c r="MU113" s="1"/>
      <c r="NL113" s="3"/>
      <c r="NP113" s="1"/>
      <c r="OG113" s="3"/>
      <c r="OK113" s="1"/>
      <c r="OV113" s="1"/>
      <c r="PB113" s="3"/>
      <c r="PS113" s="1"/>
      <c r="PY113" s="3"/>
      <c r="QO113" s="1"/>
      <c r="QQ113" s="1"/>
      <c r="QU113" s="3"/>
      <c r="QW113" s="3"/>
      <c r="RL113" s="1"/>
      <c r="RR113" s="3"/>
      <c r="SG113" s="1"/>
      <c r="SM113" s="3"/>
      <c r="TB113" s="1"/>
      <c r="TH113" s="3"/>
      <c r="TW113" s="1"/>
      <c r="UC113" s="3"/>
      <c r="UR113" s="1"/>
      <c r="US113" s="1"/>
      <c r="UX113" s="3"/>
      <c r="VN113" s="1"/>
      <c r="VS113" s="3"/>
      <c r="VY113" s="1"/>
      <c r="WN113" s="3"/>
      <c r="WT113" s="1"/>
      <c r="WW113" s="1"/>
      <c r="XI113" s="3"/>
      <c r="XS113" s="1"/>
      <c r="YG113" s="6"/>
    </row>
    <row r="114" spans="45:657" x14ac:dyDescent="0.25">
      <c r="AS114" s="1"/>
      <c r="AV114" s="1"/>
      <c r="AY114" s="2"/>
      <c r="BC114" s="2"/>
      <c r="DC114" s="3"/>
      <c r="DD114" s="3"/>
      <c r="DE114" s="3"/>
      <c r="DG114" s="1"/>
      <c r="DH114" s="1"/>
      <c r="DI114" s="1"/>
      <c r="DN114" s="3"/>
      <c r="DR114" s="1"/>
      <c r="EN114" s="3"/>
      <c r="ER114" s="1"/>
      <c r="FJ114" s="3"/>
      <c r="FK114" s="4"/>
      <c r="FL114" s="4"/>
      <c r="FM114" s="4"/>
      <c r="FN114" s="4"/>
      <c r="GE114" s="5"/>
      <c r="GF114" s="1"/>
      <c r="GG114" s="1"/>
      <c r="GH114" s="1"/>
      <c r="GI114" s="1"/>
      <c r="GZ114" s="3"/>
      <c r="HD114" s="1"/>
      <c r="HU114" s="3"/>
      <c r="HY114" s="1"/>
      <c r="IP114" s="3"/>
      <c r="IT114" s="1"/>
      <c r="JK114" s="3"/>
      <c r="JO114" s="1"/>
      <c r="KF114" s="3"/>
      <c r="KJ114" s="1"/>
      <c r="LA114" s="3"/>
      <c r="LE114" s="1"/>
      <c r="LV114" s="3"/>
      <c r="LZ114" s="1"/>
      <c r="MQ114" s="3"/>
      <c r="MU114" s="1"/>
      <c r="NL114" s="3"/>
      <c r="NP114" s="1"/>
      <c r="OG114" s="3"/>
      <c r="OK114" s="1"/>
      <c r="OV114" s="1"/>
      <c r="PB114" s="3"/>
      <c r="PS114" s="1"/>
      <c r="PY114" s="3"/>
      <c r="QO114" s="1"/>
      <c r="QQ114" s="1"/>
      <c r="QU114" s="3"/>
      <c r="QW114" s="3"/>
      <c r="RL114" s="1"/>
      <c r="RR114" s="3"/>
      <c r="SG114" s="1"/>
      <c r="SM114" s="3"/>
      <c r="TB114" s="1"/>
      <c r="TH114" s="3"/>
      <c r="TW114" s="1"/>
      <c r="UC114" s="3"/>
      <c r="UR114" s="1"/>
      <c r="US114" s="1"/>
      <c r="UX114" s="3"/>
      <c r="VN114" s="1"/>
      <c r="VS114" s="3"/>
      <c r="VY114" s="1"/>
      <c r="WN114" s="3"/>
      <c r="WT114" s="1"/>
      <c r="WW114" s="1"/>
      <c r="XI114" s="3"/>
      <c r="XS114" s="1"/>
      <c r="YG114" s="6"/>
    </row>
    <row r="115" spans="45:657" x14ac:dyDescent="0.25">
      <c r="AS115" s="1"/>
      <c r="AV115" s="1"/>
      <c r="AY115" s="2"/>
      <c r="BC115" s="2"/>
      <c r="DC115" s="3"/>
      <c r="DD115" s="3"/>
      <c r="DE115" s="3"/>
      <c r="DG115" s="1"/>
      <c r="DH115" s="1"/>
      <c r="DI115" s="1"/>
      <c r="DN115" s="3"/>
      <c r="DR115" s="1"/>
      <c r="EN115" s="3"/>
      <c r="ER115" s="1"/>
      <c r="FJ115" s="3"/>
      <c r="FK115" s="4"/>
      <c r="FL115" s="4"/>
      <c r="FM115" s="4"/>
      <c r="FN115" s="4"/>
      <c r="GE115" s="5"/>
      <c r="GF115" s="1"/>
      <c r="GG115" s="1"/>
      <c r="GH115" s="1"/>
      <c r="GI115" s="1"/>
      <c r="GZ115" s="3"/>
      <c r="HD115" s="1"/>
      <c r="HU115" s="3"/>
      <c r="HY115" s="1"/>
      <c r="IP115" s="3"/>
      <c r="IT115" s="1"/>
      <c r="JK115" s="3"/>
      <c r="JO115" s="1"/>
      <c r="KF115" s="3"/>
      <c r="KJ115" s="1"/>
      <c r="LA115" s="3"/>
      <c r="LE115" s="1"/>
      <c r="LV115" s="3"/>
      <c r="LZ115" s="1"/>
      <c r="MQ115" s="3"/>
      <c r="MU115" s="1"/>
      <c r="NL115" s="3"/>
      <c r="NP115" s="1"/>
      <c r="OG115" s="3"/>
      <c r="OK115" s="1"/>
      <c r="OV115" s="1"/>
      <c r="PB115" s="3"/>
      <c r="PS115" s="1"/>
      <c r="PY115" s="3"/>
      <c r="QO115" s="1"/>
      <c r="QQ115" s="1"/>
      <c r="QU115" s="3"/>
      <c r="QW115" s="3"/>
      <c r="RL115" s="1"/>
      <c r="RR115" s="3"/>
      <c r="SG115" s="1"/>
      <c r="SM115" s="3"/>
      <c r="TB115" s="1"/>
      <c r="TH115" s="3"/>
      <c r="TW115" s="1"/>
      <c r="UC115" s="3"/>
      <c r="UR115" s="1"/>
      <c r="US115" s="1"/>
      <c r="UX115" s="3"/>
      <c r="VN115" s="1"/>
      <c r="VS115" s="3"/>
      <c r="VY115" s="1"/>
      <c r="WN115" s="3"/>
      <c r="WT115" s="1"/>
      <c r="WW115" s="1"/>
      <c r="XI115" s="3"/>
      <c r="XS115" s="1"/>
      <c r="YG115" s="6"/>
    </row>
    <row r="116" spans="45:657" x14ac:dyDescent="0.25">
      <c r="AS116" s="1"/>
      <c r="AV116" s="1"/>
      <c r="AY116" s="2"/>
      <c r="BC116" s="2"/>
      <c r="DC116" s="3"/>
      <c r="DD116" s="3"/>
      <c r="DE116" s="3"/>
      <c r="DG116" s="1"/>
      <c r="DH116" s="1"/>
      <c r="DI116" s="1"/>
      <c r="DN116" s="3"/>
      <c r="DR116" s="1"/>
      <c r="EN116" s="3"/>
      <c r="ER116" s="1"/>
      <c r="FJ116" s="3"/>
      <c r="FK116" s="4"/>
      <c r="FL116" s="4"/>
      <c r="FM116" s="4"/>
      <c r="FN116" s="4"/>
      <c r="GE116" s="5"/>
      <c r="GF116" s="1"/>
      <c r="GG116" s="1"/>
      <c r="GH116" s="1"/>
      <c r="GI116" s="1"/>
      <c r="GZ116" s="3"/>
      <c r="HD116" s="1"/>
      <c r="HU116" s="3"/>
      <c r="HY116" s="1"/>
      <c r="IP116" s="3"/>
      <c r="IT116" s="1"/>
      <c r="JK116" s="3"/>
      <c r="JO116" s="1"/>
      <c r="KF116" s="3"/>
      <c r="KJ116" s="1"/>
      <c r="LA116" s="3"/>
      <c r="LE116" s="1"/>
      <c r="LV116" s="3"/>
      <c r="LZ116" s="1"/>
      <c r="MQ116" s="3"/>
      <c r="MU116" s="1"/>
      <c r="NL116" s="3"/>
      <c r="NP116" s="1"/>
      <c r="OG116" s="3"/>
      <c r="OK116" s="1"/>
      <c r="OV116" s="1"/>
      <c r="PB116" s="3"/>
      <c r="PS116" s="1"/>
      <c r="PY116" s="3"/>
      <c r="QO116" s="1"/>
      <c r="QQ116" s="1"/>
      <c r="QU116" s="3"/>
      <c r="QW116" s="3"/>
      <c r="RL116" s="1"/>
      <c r="RR116" s="3"/>
      <c r="SG116" s="1"/>
      <c r="SM116" s="3"/>
      <c r="TB116" s="1"/>
      <c r="TH116" s="3"/>
      <c r="TW116" s="1"/>
      <c r="UC116" s="3"/>
      <c r="UR116" s="1"/>
      <c r="US116" s="1"/>
      <c r="UX116" s="3"/>
      <c r="VN116" s="1"/>
      <c r="VS116" s="3"/>
      <c r="VY116" s="1"/>
      <c r="WN116" s="3"/>
      <c r="WT116" s="1"/>
      <c r="WW116" s="1"/>
      <c r="XI116" s="3"/>
      <c r="XS116" s="1"/>
      <c r="YG116" s="6"/>
    </row>
    <row r="117" spans="45:657" x14ac:dyDescent="0.25">
      <c r="AS117" s="1"/>
      <c r="AV117" s="1"/>
      <c r="AY117" s="2"/>
      <c r="BC117" s="2"/>
      <c r="DC117" s="3"/>
      <c r="DD117" s="3"/>
      <c r="DE117" s="3"/>
      <c r="DG117" s="1"/>
      <c r="DH117" s="1"/>
      <c r="DI117" s="1"/>
      <c r="DN117" s="3"/>
      <c r="DR117" s="1"/>
      <c r="EN117" s="3"/>
      <c r="ER117" s="1"/>
      <c r="FJ117" s="3"/>
      <c r="FK117" s="4"/>
      <c r="FL117" s="4"/>
      <c r="FM117" s="4"/>
      <c r="FN117" s="4"/>
      <c r="GE117" s="5"/>
      <c r="GF117" s="1"/>
      <c r="GG117" s="1"/>
      <c r="GH117" s="1"/>
      <c r="GI117" s="1"/>
      <c r="GZ117" s="3"/>
      <c r="HD117" s="1"/>
      <c r="HU117" s="3"/>
      <c r="HY117" s="1"/>
      <c r="IP117" s="3"/>
      <c r="IT117" s="1"/>
      <c r="JK117" s="3"/>
      <c r="JO117" s="1"/>
      <c r="KF117" s="3"/>
      <c r="KJ117" s="1"/>
      <c r="LA117" s="3"/>
      <c r="LE117" s="1"/>
      <c r="LV117" s="3"/>
      <c r="LZ117" s="1"/>
      <c r="MQ117" s="3"/>
      <c r="MU117" s="1"/>
      <c r="NL117" s="3"/>
      <c r="NP117" s="1"/>
      <c r="OG117" s="3"/>
      <c r="OK117" s="1"/>
      <c r="OV117" s="1"/>
      <c r="PB117" s="3"/>
      <c r="PS117" s="1"/>
      <c r="PY117" s="3"/>
      <c r="QO117" s="1"/>
      <c r="QQ117" s="1"/>
      <c r="QU117" s="3"/>
      <c r="QW117" s="3"/>
      <c r="RL117" s="1"/>
      <c r="RR117" s="3"/>
      <c r="SG117" s="1"/>
      <c r="SM117" s="3"/>
      <c r="TB117" s="1"/>
      <c r="TH117" s="3"/>
      <c r="TW117" s="1"/>
      <c r="UC117" s="3"/>
      <c r="UR117" s="1"/>
      <c r="US117" s="1"/>
      <c r="UX117" s="3"/>
      <c r="VN117" s="1"/>
      <c r="VS117" s="3"/>
      <c r="VY117" s="1"/>
      <c r="WN117" s="3"/>
      <c r="WT117" s="1"/>
      <c r="WW117" s="1"/>
      <c r="XI117" s="3"/>
      <c r="XS117" s="1"/>
      <c r="YG117" s="6"/>
    </row>
    <row r="118" spans="45:657" x14ac:dyDescent="0.25">
      <c r="AS118" s="1"/>
      <c r="AV118" s="1"/>
      <c r="AY118" s="2"/>
      <c r="BC118" s="2"/>
      <c r="DC118" s="3"/>
      <c r="DD118" s="3"/>
      <c r="DE118" s="3"/>
      <c r="DG118" s="1"/>
      <c r="DH118" s="1"/>
      <c r="DI118" s="1"/>
      <c r="DN118" s="3"/>
      <c r="DR118" s="1"/>
      <c r="EN118" s="3"/>
      <c r="ER118" s="1"/>
      <c r="FJ118" s="3"/>
      <c r="FK118" s="4"/>
      <c r="FL118" s="4"/>
      <c r="FM118" s="4"/>
      <c r="FN118" s="4"/>
      <c r="GE118" s="5"/>
      <c r="GF118" s="1"/>
      <c r="GG118" s="1"/>
      <c r="GH118" s="1"/>
      <c r="GI118" s="1"/>
      <c r="GZ118" s="3"/>
      <c r="HD118" s="1"/>
      <c r="HU118" s="3"/>
      <c r="HY118" s="1"/>
      <c r="IP118" s="3"/>
      <c r="IT118" s="1"/>
      <c r="JK118" s="3"/>
      <c r="JO118" s="1"/>
      <c r="KF118" s="3"/>
      <c r="KJ118" s="1"/>
      <c r="LA118" s="3"/>
      <c r="LE118" s="1"/>
      <c r="LV118" s="3"/>
      <c r="LZ118" s="1"/>
      <c r="MQ118" s="3"/>
      <c r="MU118" s="1"/>
      <c r="NL118" s="3"/>
      <c r="NP118" s="1"/>
      <c r="OG118" s="3"/>
      <c r="OK118" s="1"/>
      <c r="OV118" s="1"/>
      <c r="PB118" s="3"/>
      <c r="PS118" s="1"/>
      <c r="PY118" s="3"/>
      <c r="QO118" s="1"/>
      <c r="QQ118" s="1"/>
      <c r="QU118" s="3"/>
      <c r="QW118" s="3"/>
      <c r="RL118" s="1"/>
      <c r="RR118" s="3"/>
      <c r="SG118" s="1"/>
      <c r="SM118" s="3"/>
      <c r="TB118" s="1"/>
      <c r="TH118" s="3"/>
      <c r="TW118" s="1"/>
      <c r="UC118" s="3"/>
      <c r="UR118" s="1"/>
      <c r="US118" s="1"/>
      <c r="UX118" s="3"/>
      <c r="VN118" s="1"/>
      <c r="VS118" s="3"/>
      <c r="VY118" s="1"/>
      <c r="WN118" s="3"/>
      <c r="WT118" s="1"/>
      <c r="WW118" s="1"/>
      <c r="XI118" s="3"/>
      <c r="XS118" s="1"/>
      <c r="YG118" s="6"/>
    </row>
    <row r="119" spans="45:657" x14ac:dyDescent="0.25">
      <c r="AS119" s="1"/>
      <c r="AV119" s="1"/>
      <c r="AY119" s="2"/>
      <c r="BC119" s="2"/>
      <c r="DC119" s="3"/>
      <c r="DD119" s="3"/>
      <c r="DE119" s="3"/>
      <c r="DG119" s="1"/>
      <c r="DH119" s="1"/>
      <c r="DI119" s="1"/>
      <c r="DN119" s="3"/>
      <c r="DR119" s="1"/>
      <c r="EN119" s="3"/>
      <c r="ER119" s="1"/>
      <c r="FJ119" s="3"/>
      <c r="FK119" s="4"/>
      <c r="FL119" s="4"/>
      <c r="FM119" s="4"/>
      <c r="FN119" s="4"/>
      <c r="GE119" s="5"/>
      <c r="GF119" s="1"/>
      <c r="GG119" s="1"/>
      <c r="GH119" s="1"/>
      <c r="GI119" s="1"/>
      <c r="GZ119" s="3"/>
      <c r="HD119" s="1"/>
      <c r="HU119" s="3"/>
      <c r="HY119" s="1"/>
      <c r="IP119" s="3"/>
      <c r="IT119" s="1"/>
      <c r="JK119" s="3"/>
      <c r="JO119" s="1"/>
      <c r="KF119" s="3"/>
      <c r="KJ119" s="1"/>
      <c r="LA119" s="3"/>
      <c r="LE119" s="1"/>
      <c r="LV119" s="3"/>
      <c r="LZ119" s="1"/>
      <c r="MQ119" s="3"/>
      <c r="MU119" s="1"/>
      <c r="NL119" s="3"/>
      <c r="NP119" s="1"/>
      <c r="OG119" s="3"/>
      <c r="OK119" s="1"/>
      <c r="OV119" s="1"/>
      <c r="PB119" s="3"/>
      <c r="PS119" s="1"/>
      <c r="PY119" s="3"/>
      <c r="QO119" s="1"/>
      <c r="QQ119" s="1"/>
      <c r="QU119" s="3"/>
      <c r="QW119" s="3"/>
      <c r="RL119" s="1"/>
      <c r="RR119" s="3"/>
      <c r="SG119" s="1"/>
      <c r="SM119" s="3"/>
      <c r="TB119" s="1"/>
      <c r="TH119" s="3"/>
      <c r="TW119" s="1"/>
      <c r="UC119" s="3"/>
      <c r="UR119" s="1"/>
      <c r="US119" s="1"/>
      <c r="UX119" s="3"/>
      <c r="VN119" s="1"/>
      <c r="VS119" s="3"/>
      <c r="VY119" s="1"/>
      <c r="WN119" s="3"/>
      <c r="WT119" s="1"/>
      <c r="WW119" s="1"/>
      <c r="XI119" s="3"/>
      <c r="XS119" s="1"/>
      <c r="YG119" s="6"/>
    </row>
    <row r="120" spans="45:657" x14ac:dyDescent="0.25">
      <c r="AS120" s="1"/>
      <c r="AV120" s="1"/>
      <c r="AY120" s="2"/>
      <c r="BC120" s="2"/>
      <c r="DC120" s="3"/>
      <c r="DD120" s="3"/>
      <c r="DE120" s="3"/>
      <c r="DG120" s="1"/>
      <c r="DH120" s="1"/>
      <c r="DI120" s="1"/>
      <c r="DN120" s="3"/>
      <c r="DR120" s="1"/>
      <c r="EN120" s="3"/>
      <c r="ER120" s="1"/>
      <c r="FJ120" s="3"/>
      <c r="FK120" s="4"/>
      <c r="FL120" s="4"/>
      <c r="FM120" s="4"/>
      <c r="FN120" s="4"/>
      <c r="GE120" s="5"/>
      <c r="GF120" s="1"/>
      <c r="GG120" s="1"/>
      <c r="GH120" s="1"/>
      <c r="GI120" s="1"/>
      <c r="GZ120" s="3"/>
      <c r="HD120" s="1"/>
      <c r="HU120" s="3"/>
      <c r="HY120" s="1"/>
      <c r="IP120" s="3"/>
      <c r="IT120" s="1"/>
      <c r="JK120" s="3"/>
      <c r="JO120" s="1"/>
      <c r="KF120" s="3"/>
      <c r="KJ120" s="1"/>
      <c r="LA120" s="3"/>
      <c r="LE120" s="1"/>
      <c r="LV120" s="3"/>
      <c r="LZ120" s="1"/>
      <c r="MQ120" s="3"/>
      <c r="MU120" s="1"/>
      <c r="NL120" s="3"/>
      <c r="NP120" s="1"/>
      <c r="OG120" s="3"/>
      <c r="OK120" s="1"/>
      <c r="OV120" s="1"/>
      <c r="PB120" s="3"/>
      <c r="PS120" s="1"/>
      <c r="PY120" s="3"/>
      <c r="QO120" s="1"/>
      <c r="QQ120" s="1"/>
      <c r="QU120" s="3"/>
      <c r="QW120" s="3"/>
      <c r="RL120" s="1"/>
      <c r="RR120" s="3"/>
      <c r="SG120" s="1"/>
      <c r="SM120" s="3"/>
      <c r="TB120" s="1"/>
      <c r="TH120" s="3"/>
      <c r="TW120" s="1"/>
      <c r="UC120" s="3"/>
      <c r="UR120" s="1"/>
      <c r="US120" s="1"/>
      <c r="UX120" s="3"/>
      <c r="VN120" s="1"/>
      <c r="VS120" s="3"/>
      <c r="VY120" s="1"/>
      <c r="WN120" s="3"/>
      <c r="WT120" s="1"/>
      <c r="WW120" s="1"/>
      <c r="XI120" s="3"/>
      <c r="XS120" s="1"/>
      <c r="YG120" s="6"/>
    </row>
    <row r="121" spans="45:657" x14ac:dyDescent="0.25">
      <c r="AS121" s="1"/>
      <c r="AV121" s="1"/>
      <c r="AY121" s="2"/>
      <c r="BC121" s="2"/>
      <c r="DC121" s="3"/>
      <c r="DD121" s="3"/>
      <c r="DE121" s="3"/>
      <c r="DG121" s="1"/>
      <c r="DH121" s="1"/>
      <c r="DI121" s="1"/>
      <c r="DN121" s="3"/>
      <c r="DR121" s="1"/>
      <c r="EN121" s="3"/>
      <c r="ER121" s="1"/>
      <c r="FJ121" s="3"/>
      <c r="FK121" s="4"/>
      <c r="FL121" s="4"/>
      <c r="FM121" s="4"/>
      <c r="FN121" s="4"/>
      <c r="GE121" s="5"/>
      <c r="GF121" s="1"/>
      <c r="GG121" s="1"/>
      <c r="GH121" s="1"/>
      <c r="GI121" s="1"/>
      <c r="GZ121" s="3"/>
      <c r="HD121" s="1"/>
      <c r="HU121" s="3"/>
      <c r="HY121" s="1"/>
      <c r="IP121" s="3"/>
      <c r="IT121" s="1"/>
      <c r="JK121" s="3"/>
      <c r="JO121" s="1"/>
      <c r="KF121" s="3"/>
      <c r="KJ121" s="1"/>
      <c r="LA121" s="3"/>
      <c r="LE121" s="1"/>
      <c r="LV121" s="3"/>
      <c r="LZ121" s="1"/>
      <c r="MQ121" s="3"/>
      <c r="MU121" s="1"/>
      <c r="NL121" s="3"/>
      <c r="NP121" s="1"/>
      <c r="OG121" s="3"/>
      <c r="OK121" s="1"/>
      <c r="OV121" s="1"/>
      <c r="PB121" s="3"/>
      <c r="PS121" s="1"/>
      <c r="PY121" s="3"/>
      <c r="QO121" s="1"/>
      <c r="QQ121" s="1"/>
      <c r="QU121" s="3"/>
      <c r="QW121" s="3"/>
      <c r="RL121" s="1"/>
      <c r="RR121" s="3"/>
      <c r="SG121" s="1"/>
      <c r="SM121" s="3"/>
      <c r="TB121" s="1"/>
      <c r="TH121" s="3"/>
      <c r="TW121" s="1"/>
      <c r="UC121" s="3"/>
      <c r="UR121" s="1"/>
      <c r="US121" s="1"/>
      <c r="UX121" s="3"/>
      <c r="VN121" s="1"/>
      <c r="VS121" s="3"/>
      <c r="VY121" s="1"/>
      <c r="WN121" s="3"/>
      <c r="WT121" s="1"/>
      <c r="WW121" s="1"/>
      <c r="XI121" s="3"/>
      <c r="XS121" s="1"/>
      <c r="YG121" s="6"/>
    </row>
    <row r="122" spans="45:657" x14ac:dyDescent="0.25">
      <c r="AS122" s="1"/>
      <c r="AV122" s="1"/>
      <c r="AY122" s="2"/>
      <c r="BC122" s="2"/>
      <c r="DC122" s="3"/>
      <c r="DD122" s="3"/>
      <c r="DE122" s="3"/>
      <c r="DG122" s="1"/>
      <c r="DH122" s="1"/>
      <c r="DI122" s="1"/>
      <c r="DN122" s="3"/>
      <c r="DR122" s="1"/>
      <c r="EN122" s="3"/>
      <c r="ER122" s="1"/>
      <c r="FJ122" s="3"/>
      <c r="FK122" s="4"/>
      <c r="FL122" s="4"/>
      <c r="FM122" s="4"/>
      <c r="FN122" s="4"/>
      <c r="GE122" s="5"/>
      <c r="GF122" s="1"/>
      <c r="GG122" s="1"/>
      <c r="GH122" s="1"/>
      <c r="GI122" s="1"/>
      <c r="GZ122" s="3"/>
      <c r="HD122" s="1"/>
      <c r="HU122" s="3"/>
      <c r="HY122" s="1"/>
      <c r="IP122" s="3"/>
      <c r="IT122" s="1"/>
      <c r="JK122" s="3"/>
      <c r="JO122" s="1"/>
      <c r="KF122" s="3"/>
      <c r="KJ122" s="1"/>
      <c r="LA122" s="3"/>
      <c r="LE122" s="1"/>
      <c r="LV122" s="3"/>
      <c r="LZ122" s="1"/>
      <c r="MQ122" s="3"/>
      <c r="MU122" s="1"/>
      <c r="NL122" s="3"/>
      <c r="NP122" s="1"/>
      <c r="OG122" s="3"/>
      <c r="OK122" s="1"/>
      <c r="OV122" s="1"/>
      <c r="PB122" s="3"/>
      <c r="PS122" s="1"/>
      <c r="PY122" s="3"/>
      <c r="QO122" s="1"/>
      <c r="QQ122" s="1"/>
      <c r="QU122" s="3"/>
      <c r="QW122" s="3"/>
      <c r="RL122" s="1"/>
      <c r="RR122" s="3"/>
      <c r="SG122" s="1"/>
      <c r="SM122" s="3"/>
      <c r="TB122" s="1"/>
      <c r="TH122" s="3"/>
      <c r="TW122" s="1"/>
      <c r="UC122" s="3"/>
      <c r="UR122" s="1"/>
      <c r="US122" s="1"/>
      <c r="UX122" s="3"/>
      <c r="VN122" s="1"/>
      <c r="VS122" s="3"/>
      <c r="VY122" s="1"/>
      <c r="WN122" s="3"/>
      <c r="WT122" s="1"/>
      <c r="WW122" s="1"/>
      <c r="XI122" s="3"/>
      <c r="XS122" s="1"/>
      <c r="YG122" s="6"/>
    </row>
    <row r="123" spans="45:657" x14ac:dyDescent="0.25">
      <c r="AS123" s="1"/>
      <c r="AV123" s="1"/>
      <c r="AY123" s="2"/>
      <c r="BC123" s="2"/>
      <c r="DC123" s="3"/>
      <c r="DD123" s="3"/>
      <c r="DE123" s="3"/>
      <c r="DG123" s="1"/>
      <c r="DH123" s="1"/>
      <c r="DI123" s="1"/>
      <c r="DN123" s="3"/>
      <c r="DR123" s="1"/>
      <c r="EN123" s="3"/>
      <c r="ER123" s="1"/>
      <c r="FJ123" s="3"/>
      <c r="FK123" s="4"/>
      <c r="FL123" s="4"/>
      <c r="FM123" s="4"/>
      <c r="FN123" s="4"/>
      <c r="GE123" s="5"/>
      <c r="GF123" s="1"/>
      <c r="GG123" s="1"/>
      <c r="GH123" s="1"/>
      <c r="GI123" s="1"/>
      <c r="GZ123" s="3"/>
      <c r="HD123" s="1"/>
      <c r="HU123" s="3"/>
      <c r="HY123" s="1"/>
      <c r="IP123" s="3"/>
      <c r="IT123" s="1"/>
      <c r="JK123" s="3"/>
      <c r="JO123" s="1"/>
      <c r="KF123" s="3"/>
      <c r="KJ123" s="1"/>
      <c r="LA123" s="3"/>
      <c r="LE123" s="1"/>
      <c r="LV123" s="3"/>
      <c r="LZ123" s="1"/>
      <c r="MQ123" s="3"/>
      <c r="MU123" s="1"/>
      <c r="NL123" s="3"/>
      <c r="NP123" s="1"/>
      <c r="OG123" s="3"/>
      <c r="OK123" s="1"/>
      <c r="OV123" s="1"/>
      <c r="PB123" s="3"/>
      <c r="PS123" s="1"/>
      <c r="PY123" s="3"/>
      <c r="QO123" s="1"/>
      <c r="QQ123" s="1"/>
      <c r="QU123" s="3"/>
      <c r="QW123" s="3"/>
      <c r="RL123" s="1"/>
      <c r="RR123" s="3"/>
      <c r="SG123" s="1"/>
      <c r="SM123" s="3"/>
      <c r="TB123" s="1"/>
      <c r="TH123" s="3"/>
      <c r="TW123" s="1"/>
      <c r="UC123" s="3"/>
      <c r="UR123" s="1"/>
      <c r="US123" s="1"/>
      <c r="UX123" s="3"/>
      <c r="VN123" s="1"/>
      <c r="VS123" s="3"/>
      <c r="VY123" s="1"/>
      <c r="WN123" s="3"/>
      <c r="WT123" s="1"/>
      <c r="WW123" s="1"/>
      <c r="XI123" s="3"/>
      <c r="XS123" s="1"/>
      <c r="YG123" s="6"/>
    </row>
    <row r="124" spans="45:657" x14ac:dyDescent="0.25">
      <c r="AS124" s="1"/>
      <c r="AV124" s="1"/>
      <c r="AY124" s="2"/>
      <c r="BC124" s="2"/>
      <c r="DC124" s="3"/>
      <c r="DD124" s="3"/>
      <c r="DE124" s="3"/>
      <c r="DG124" s="1"/>
      <c r="DH124" s="1"/>
      <c r="DI124" s="1"/>
      <c r="DN124" s="3"/>
      <c r="DR124" s="1"/>
      <c r="EN124" s="3"/>
      <c r="ER124" s="1"/>
      <c r="FJ124" s="3"/>
      <c r="FK124" s="4"/>
      <c r="FL124" s="4"/>
      <c r="FM124" s="4"/>
      <c r="FN124" s="4"/>
      <c r="GE124" s="5"/>
      <c r="GF124" s="1"/>
      <c r="GG124" s="1"/>
      <c r="GH124" s="1"/>
      <c r="GI124" s="1"/>
      <c r="GZ124" s="3"/>
      <c r="HD124" s="1"/>
      <c r="HU124" s="3"/>
      <c r="HY124" s="1"/>
      <c r="IP124" s="3"/>
      <c r="IT124" s="1"/>
      <c r="JK124" s="3"/>
      <c r="JO124" s="1"/>
      <c r="KF124" s="3"/>
      <c r="KJ124" s="1"/>
      <c r="LA124" s="3"/>
      <c r="LE124" s="1"/>
      <c r="LV124" s="3"/>
      <c r="LZ124" s="1"/>
      <c r="MQ124" s="3"/>
      <c r="MU124" s="1"/>
      <c r="NL124" s="3"/>
      <c r="NP124" s="1"/>
      <c r="OG124" s="3"/>
      <c r="OK124" s="1"/>
      <c r="OV124" s="1"/>
      <c r="PB124" s="3"/>
      <c r="PS124" s="1"/>
      <c r="PY124" s="3"/>
      <c r="QO124" s="1"/>
      <c r="QQ124" s="1"/>
      <c r="QU124" s="3"/>
      <c r="QW124" s="3"/>
      <c r="RL124" s="1"/>
      <c r="RR124" s="3"/>
      <c r="SG124" s="1"/>
      <c r="SM124" s="3"/>
      <c r="TB124" s="1"/>
      <c r="TH124" s="3"/>
      <c r="TW124" s="1"/>
      <c r="UC124" s="3"/>
      <c r="UR124" s="1"/>
      <c r="US124" s="1"/>
      <c r="UX124" s="3"/>
      <c r="VN124" s="1"/>
      <c r="VS124" s="3"/>
      <c r="VY124" s="1"/>
      <c r="WN124" s="3"/>
      <c r="WT124" s="1"/>
      <c r="WW124" s="1"/>
      <c r="XI124" s="3"/>
      <c r="XS124" s="1"/>
      <c r="YG124" s="6"/>
    </row>
    <row r="125" spans="45:657" x14ac:dyDescent="0.25">
      <c r="AS125" s="1"/>
      <c r="AV125" s="1"/>
      <c r="AY125" s="2"/>
      <c r="BC125" s="2"/>
      <c r="DC125" s="3"/>
      <c r="DD125" s="3"/>
      <c r="DE125" s="3"/>
      <c r="DG125" s="1"/>
      <c r="DH125" s="1"/>
      <c r="DI125" s="1"/>
      <c r="DN125" s="3"/>
      <c r="DR125" s="1"/>
      <c r="EN125" s="3"/>
      <c r="ER125" s="1"/>
      <c r="FJ125" s="3"/>
      <c r="FK125" s="4"/>
      <c r="FL125" s="4"/>
      <c r="FM125" s="4"/>
      <c r="FN125" s="4"/>
      <c r="GE125" s="5"/>
      <c r="GF125" s="1"/>
      <c r="GG125" s="1"/>
      <c r="GH125" s="1"/>
      <c r="GI125" s="1"/>
      <c r="GZ125" s="3"/>
      <c r="HD125" s="1"/>
      <c r="HU125" s="3"/>
      <c r="HY125" s="1"/>
      <c r="IP125" s="3"/>
      <c r="IT125" s="1"/>
      <c r="JK125" s="3"/>
      <c r="JO125" s="1"/>
      <c r="KF125" s="3"/>
      <c r="KJ125" s="1"/>
      <c r="LA125" s="3"/>
      <c r="LE125" s="1"/>
      <c r="LV125" s="3"/>
      <c r="LZ125" s="1"/>
      <c r="MQ125" s="3"/>
      <c r="MU125" s="1"/>
      <c r="NL125" s="3"/>
      <c r="NP125" s="1"/>
      <c r="OG125" s="3"/>
      <c r="OK125" s="1"/>
      <c r="OV125" s="1"/>
      <c r="PB125" s="3"/>
      <c r="PS125" s="1"/>
      <c r="PY125" s="3"/>
      <c r="QO125" s="1"/>
      <c r="QQ125" s="1"/>
      <c r="QU125" s="3"/>
      <c r="QW125" s="3"/>
      <c r="RL125" s="1"/>
      <c r="RR125" s="3"/>
      <c r="SG125" s="1"/>
      <c r="SM125" s="3"/>
      <c r="TB125" s="1"/>
      <c r="TH125" s="3"/>
      <c r="TW125" s="1"/>
      <c r="UC125" s="3"/>
      <c r="UR125" s="1"/>
      <c r="US125" s="1"/>
      <c r="UX125" s="3"/>
      <c r="VN125" s="1"/>
      <c r="VS125" s="3"/>
      <c r="VY125" s="1"/>
      <c r="WN125" s="3"/>
      <c r="WT125" s="1"/>
      <c r="WW125" s="1"/>
      <c r="XI125" s="3"/>
      <c r="XS125" s="1"/>
      <c r="YG125" s="6"/>
    </row>
    <row r="126" spans="45:657" x14ac:dyDescent="0.25">
      <c r="AS126" s="1"/>
      <c r="AV126" s="1"/>
      <c r="AY126" s="2"/>
      <c r="BC126" s="2"/>
      <c r="DC126" s="3"/>
      <c r="DD126" s="3"/>
      <c r="DE126" s="3"/>
      <c r="DG126" s="1"/>
      <c r="DH126" s="1"/>
      <c r="DI126" s="1"/>
      <c r="DN126" s="3"/>
      <c r="DR126" s="1"/>
      <c r="EN126" s="3"/>
      <c r="ER126" s="1"/>
      <c r="FJ126" s="3"/>
      <c r="FK126" s="4"/>
      <c r="FL126" s="4"/>
      <c r="FM126" s="4"/>
      <c r="FN126" s="4"/>
      <c r="GE126" s="5"/>
      <c r="GF126" s="1"/>
      <c r="GG126" s="1"/>
      <c r="GH126" s="1"/>
      <c r="GI126" s="1"/>
      <c r="GZ126" s="3"/>
      <c r="HD126" s="1"/>
      <c r="HU126" s="3"/>
      <c r="HY126" s="1"/>
      <c r="IP126" s="3"/>
      <c r="IT126" s="1"/>
      <c r="JK126" s="3"/>
      <c r="JO126" s="1"/>
      <c r="KF126" s="3"/>
      <c r="KJ126" s="1"/>
      <c r="LA126" s="3"/>
      <c r="LE126" s="1"/>
      <c r="LV126" s="3"/>
      <c r="LZ126" s="1"/>
      <c r="MQ126" s="3"/>
      <c r="MU126" s="1"/>
      <c r="NL126" s="3"/>
      <c r="NP126" s="1"/>
      <c r="OG126" s="3"/>
      <c r="OK126" s="1"/>
      <c r="OV126" s="1"/>
      <c r="PB126" s="3"/>
      <c r="PS126" s="1"/>
      <c r="PY126" s="3"/>
      <c r="QO126" s="1"/>
      <c r="QQ126" s="1"/>
      <c r="QU126" s="3"/>
      <c r="QW126" s="3"/>
      <c r="RL126" s="1"/>
      <c r="RR126" s="3"/>
      <c r="SG126" s="1"/>
      <c r="SM126" s="3"/>
      <c r="TB126" s="1"/>
      <c r="TH126" s="3"/>
      <c r="TW126" s="1"/>
      <c r="UC126" s="3"/>
      <c r="UR126" s="1"/>
      <c r="US126" s="1"/>
      <c r="UX126" s="3"/>
      <c r="VN126" s="1"/>
      <c r="VS126" s="3"/>
      <c r="VY126" s="1"/>
      <c r="WN126" s="3"/>
      <c r="WT126" s="1"/>
      <c r="WW126" s="1"/>
      <c r="XI126" s="3"/>
      <c r="XS126" s="1"/>
      <c r="YG126" s="6"/>
    </row>
    <row r="127" spans="45:657" x14ac:dyDescent="0.25">
      <c r="AS127" s="1"/>
      <c r="AV127" s="1"/>
      <c r="AY127" s="2"/>
      <c r="BC127" s="2"/>
      <c r="DC127" s="3"/>
      <c r="DD127" s="3"/>
      <c r="DE127" s="3"/>
      <c r="DG127" s="1"/>
      <c r="DH127" s="1"/>
      <c r="DI127" s="1"/>
      <c r="DN127" s="3"/>
      <c r="DR127" s="1"/>
      <c r="EN127" s="3"/>
      <c r="ER127" s="1"/>
      <c r="FJ127" s="3"/>
      <c r="FK127" s="4"/>
      <c r="FL127" s="4"/>
      <c r="FM127" s="4"/>
      <c r="FN127" s="4"/>
      <c r="GE127" s="5"/>
      <c r="GF127" s="1"/>
      <c r="GG127" s="1"/>
      <c r="GH127" s="1"/>
      <c r="GI127" s="1"/>
      <c r="GZ127" s="3"/>
      <c r="HD127" s="1"/>
      <c r="HU127" s="3"/>
      <c r="HY127" s="1"/>
      <c r="IP127" s="3"/>
      <c r="IT127" s="1"/>
      <c r="JK127" s="3"/>
      <c r="JO127" s="1"/>
      <c r="KF127" s="3"/>
      <c r="KJ127" s="1"/>
      <c r="LA127" s="3"/>
      <c r="LE127" s="1"/>
      <c r="LV127" s="3"/>
      <c r="LZ127" s="1"/>
      <c r="MQ127" s="3"/>
      <c r="MU127" s="1"/>
      <c r="NL127" s="3"/>
      <c r="NP127" s="1"/>
      <c r="OG127" s="3"/>
      <c r="OK127" s="1"/>
      <c r="OV127" s="1"/>
      <c r="PB127" s="3"/>
      <c r="PS127" s="1"/>
      <c r="PY127" s="3"/>
      <c r="QO127" s="1"/>
      <c r="QQ127" s="1"/>
      <c r="QU127" s="3"/>
      <c r="QW127" s="3"/>
      <c r="RL127" s="1"/>
      <c r="RR127" s="3"/>
      <c r="SG127" s="1"/>
      <c r="SM127" s="3"/>
      <c r="TB127" s="1"/>
      <c r="TH127" s="3"/>
      <c r="TW127" s="1"/>
      <c r="UC127" s="3"/>
      <c r="UR127" s="1"/>
      <c r="US127" s="1"/>
      <c r="UX127" s="3"/>
      <c r="VN127" s="1"/>
      <c r="VS127" s="3"/>
      <c r="VY127" s="1"/>
      <c r="WN127" s="3"/>
      <c r="WT127" s="1"/>
      <c r="WW127" s="1"/>
      <c r="XI127" s="3"/>
      <c r="XS127" s="1"/>
      <c r="YG127" s="6"/>
    </row>
    <row r="128" spans="45:657" x14ac:dyDescent="0.25">
      <c r="AS128" s="1"/>
      <c r="AV128" s="1"/>
      <c r="AY128" s="2"/>
      <c r="BC128" s="2"/>
      <c r="DC128" s="3"/>
      <c r="DD128" s="3"/>
      <c r="DE128" s="3"/>
      <c r="DG128" s="1"/>
      <c r="DH128" s="1"/>
      <c r="DI128" s="1"/>
      <c r="DN128" s="3"/>
      <c r="DR128" s="1"/>
      <c r="EN128" s="3"/>
      <c r="ER128" s="1"/>
      <c r="FJ128" s="3"/>
      <c r="FK128" s="4"/>
      <c r="FL128" s="4"/>
      <c r="FM128" s="4"/>
      <c r="FN128" s="4"/>
      <c r="GE128" s="5"/>
      <c r="GF128" s="1"/>
      <c r="GG128" s="1"/>
      <c r="GH128" s="1"/>
      <c r="GI128" s="1"/>
      <c r="GZ128" s="3"/>
      <c r="HD128" s="1"/>
      <c r="HU128" s="3"/>
      <c r="HY128" s="1"/>
      <c r="IP128" s="3"/>
      <c r="IT128" s="1"/>
      <c r="JK128" s="3"/>
      <c r="JO128" s="1"/>
      <c r="KF128" s="3"/>
      <c r="KJ128" s="1"/>
      <c r="LA128" s="3"/>
      <c r="LE128" s="1"/>
      <c r="LV128" s="3"/>
      <c r="LZ128" s="1"/>
      <c r="MQ128" s="3"/>
      <c r="MU128" s="1"/>
      <c r="NL128" s="3"/>
      <c r="NP128" s="1"/>
      <c r="OG128" s="3"/>
      <c r="OK128" s="1"/>
      <c r="OV128" s="1"/>
      <c r="PB128" s="3"/>
      <c r="PS128" s="1"/>
      <c r="PY128" s="3"/>
      <c r="QO128" s="1"/>
      <c r="QQ128" s="1"/>
      <c r="QU128" s="3"/>
      <c r="QW128" s="3"/>
      <c r="RL128" s="1"/>
      <c r="RR128" s="3"/>
      <c r="SG128" s="1"/>
      <c r="SM128" s="3"/>
      <c r="TB128" s="1"/>
      <c r="TH128" s="3"/>
      <c r="TW128" s="1"/>
      <c r="UC128" s="3"/>
      <c r="UR128" s="1"/>
      <c r="US128" s="1"/>
      <c r="UX128" s="3"/>
      <c r="VN128" s="1"/>
      <c r="VS128" s="3"/>
      <c r="VY128" s="1"/>
      <c r="WN128" s="3"/>
      <c r="WT128" s="1"/>
      <c r="WW128" s="1"/>
      <c r="XI128" s="3"/>
      <c r="XS128" s="1"/>
      <c r="YG128" s="6"/>
    </row>
    <row r="129" spans="45:657" x14ac:dyDescent="0.25">
      <c r="AS129" s="1"/>
      <c r="AV129" s="1"/>
      <c r="AY129" s="2"/>
      <c r="BC129" s="2"/>
      <c r="DC129" s="3"/>
      <c r="DD129" s="3"/>
      <c r="DE129" s="3"/>
      <c r="DG129" s="1"/>
      <c r="DH129" s="1"/>
      <c r="DI129" s="1"/>
      <c r="DN129" s="3"/>
      <c r="DR129" s="1"/>
      <c r="EN129" s="3"/>
      <c r="ER129" s="1"/>
      <c r="FJ129" s="3"/>
      <c r="FK129" s="4"/>
      <c r="FL129" s="4"/>
      <c r="FM129" s="4"/>
      <c r="FN129" s="4"/>
      <c r="GE129" s="5"/>
      <c r="GF129" s="1"/>
      <c r="GG129" s="1"/>
      <c r="GH129" s="1"/>
      <c r="GI129" s="1"/>
      <c r="GZ129" s="3"/>
      <c r="HD129" s="1"/>
      <c r="HU129" s="3"/>
      <c r="HY129" s="1"/>
      <c r="IP129" s="3"/>
      <c r="IT129" s="1"/>
      <c r="JK129" s="3"/>
      <c r="JO129" s="1"/>
      <c r="KF129" s="3"/>
      <c r="KJ129" s="1"/>
      <c r="LA129" s="3"/>
      <c r="LE129" s="1"/>
      <c r="LV129" s="3"/>
      <c r="LZ129" s="1"/>
      <c r="MQ129" s="3"/>
      <c r="MU129" s="1"/>
      <c r="NL129" s="3"/>
      <c r="NP129" s="1"/>
      <c r="OG129" s="3"/>
      <c r="OK129" s="1"/>
      <c r="OV129" s="1"/>
      <c r="PB129" s="3"/>
      <c r="PS129" s="1"/>
      <c r="PY129" s="3"/>
      <c r="QO129" s="1"/>
      <c r="QQ129" s="1"/>
      <c r="QU129" s="3"/>
      <c r="QW129" s="3"/>
      <c r="RL129" s="1"/>
      <c r="RR129" s="3"/>
      <c r="SG129" s="1"/>
      <c r="SM129" s="3"/>
      <c r="TB129" s="1"/>
      <c r="TH129" s="3"/>
      <c r="TW129" s="1"/>
      <c r="UC129" s="3"/>
      <c r="UR129" s="1"/>
      <c r="US129" s="1"/>
      <c r="UX129" s="3"/>
      <c r="VN129" s="1"/>
      <c r="VS129" s="3"/>
      <c r="VY129" s="1"/>
      <c r="WN129" s="3"/>
      <c r="WT129" s="1"/>
      <c r="WW129" s="1"/>
      <c r="XI129" s="3"/>
      <c r="XS129" s="1"/>
      <c r="YG129" s="6"/>
    </row>
    <row r="130" spans="45:657" x14ac:dyDescent="0.25">
      <c r="AS130" s="1"/>
      <c r="AV130" s="1"/>
      <c r="AY130" s="2"/>
      <c r="BC130" s="2"/>
      <c r="DC130" s="3"/>
      <c r="DD130" s="3"/>
      <c r="DE130" s="3"/>
      <c r="DG130" s="1"/>
      <c r="DH130" s="1"/>
      <c r="DI130" s="1"/>
      <c r="DN130" s="3"/>
      <c r="DR130" s="1"/>
      <c r="EN130" s="3"/>
      <c r="ER130" s="1"/>
      <c r="FJ130" s="3"/>
      <c r="FK130" s="4"/>
      <c r="FL130" s="4"/>
      <c r="FM130" s="4"/>
      <c r="FN130" s="4"/>
      <c r="GE130" s="5"/>
      <c r="GF130" s="1"/>
      <c r="GG130" s="1"/>
      <c r="GH130" s="1"/>
      <c r="GI130" s="1"/>
      <c r="GZ130" s="3"/>
      <c r="HD130" s="1"/>
      <c r="HU130" s="3"/>
      <c r="HY130" s="1"/>
      <c r="IP130" s="3"/>
      <c r="IT130" s="1"/>
      <c r="JK130" s="3"/>
      <c r="JO130" s="1"/>
      <c r="KF130" s="3"/>
      <c r="KJ130" s="1"/>
      <c r="LA130" s="3"/>
      <c r="LE130" s="1"/>
      <c r="LV130" s="3"/>
      <c r="LZ130" s="1"/>
      <c r="MQ130" s="3"/>
      <c r="MU130" s="1"/>
      <c r="NL130" s="3"/>
      <c r="NP130" s="1"/>
      <c r="OG130" s="3"/>
      <c r="OK130" s="1"/>
      <c r="OV130" s="1"/>
      <c r="PB130" s="3"/>
      <c r="PS130" s="1"/>
      <c r="PY130" s="3"/>
      <c r="QO130" s="1"/>
      <c r="QQ130" s="1"/>
      <c r="QU130" s="3"/>
      <c r="QW130" s="3"/>
      <c r="RL130" s="1"/>
      <c r="RR130" s="3"/>
      <c r="SG130" s="1"/>
      <c r="SM130" s="3"/>
      <c r="TB130" s="1"/>
      <c r="TH130" s="3"/>
      <c r="TW130" s="1"/>
      <c r="UC130" s="3"/>
      <c r="UR130" s="1"/>
      <c r="US130" s="1"/>
      <c r="UX130" s="3"/>
      <c r="VN130" s="1"/>
      <c r="VS130" s="3"/>
      <c r="VY130" s="1"/>
      <c r="WN130" s="3"/>
      <c r="WT130" s="1"/>
      <c r="WW130" s="1"/>
      <c r="XI130" s="3"/>
      <c r="XS130" s="1"/>
      <c r="YG130" s="6"/>
    </row>
    <row r="131" spans="45:657" x14ac:dyDescent="0.25">
      <c r="AS131" s="1"/>
      <c r="AV131" s="1"/>
      <c r="AY131" s="2"/>
      <c r="BC131" s="2"/>
      <c r="DC131" s="3"/>
      <c r="DD131" s="3"/>
      <c r="DE131" s="3"/>
      <c r="DG131" s="1"/>
      <c r="DH131" s="1"/>
      <c r="DI131" s="1"/>
      <c r="DN131" s="3"/>
      <c r="DR131" s="1"/>
      <c r="EN131" s="3"/>
      <c r="ER131" s="1"/>
      <c r="FJ131" s="3"/>
      <c r="FK131" s="4"/>
      <c r="FL131" s="4"/>
      <c r="FM131" s="4"/>
      <c r="FN131" s="4"/>
      <c r="GE131" s="5"/>
      <c r="GF131" s="1"/>
      <c r="GG131" s="1"/>
      <c r="GH131" s="1"/>
      <c r="GI131" s="1"/>
      <c r="GZ131" s="3"/>
      <c r="HD131" s="1"/>
      <c r="HU131" s="3"/>
      <c r="HY131" s="1"/>
      <c r="IP131" s="3"/>
      <c r="IT131" s="1"/>
      <c r="JK131" s="3"/>
      <c r="JO131" s="1"/>
      <c r="KF131" s="3"/>
      <c r="KJ131" s="1"/>
      <c r="LA131" s="3"/>
      <c r="LE131" s="1"/>
      <c r="LV131" s="3"/>
      <c r="LZ131" s="1"/>
      <c r="MQ131" s="3"/>
      <c r="MU131" s="1"/>
      <c r="NL131" s="3"/>
      <c r="NP131" s="1"/>
      <c r="OG131" s="3"/>
      <c r="OK131" s="1"/>
      <c r="OV131" s="1"/>
      <c r="PB131" s="3"/>
      <c r="PS131" s="1"/>
      <c r="PY131" s="3"/>
      <c r="QO131" s="1"/>
      <c r="QQ131" s="1"/>
      <c r="QU131" s="3"/>
      <c r="QW131" s="3"/>
      <c r="RL131" s="1"/>
      <c r="RR131" s="3"/>
      <c r="SG131" s="1"/>
      <c r="SM131" s="3"/>
      <c r="TB131" s="1"/>
      <c r="TH131" s="3"/>
      <c r="TW131" s="1"/>
      <c r="UC131" s="3"/>
      <c r="UR131" s="1"/>
      <c r="US131" s="1"/>
      <c r="UX131" s="3"/>
      <c r="VN131" s="1"/>
      <c r="VS131" s="3"/>
      <c r="VY131" s="1"/>
      <c r="WN131" s="3"/>
      <c r="WT131" s="1"/>
      <c r="WW131" s="1"/>
      <c r="XI131" s="3"/>
      <c r="XS131" s="1"/>
      <c r="YG131" s="6"/>
    </row>
    <row r="132" spans="45:657" x14ac:dyDescent="0.25">
      <c r="AS132" s="1"/>
      <c r="AV132" s="1"/>
      <c r="AY132" s="2"/>
      <c r="BC132" s="2"/>
      <c r="DC132" s="3"/>
      <c r="DD132" s="3"/>
      <c r="DE132" s="3"/>
      <c r="DG132" s="1"/>
      <c r="DH132" s="1"/>
      <c r="DI132" s="1"/>
      <c r="DN132" s="3"/>
      <c r="DR132" s="1"/>
      <c r="EN132" s="3"/>
      <c r="ER132" s="1"/>
      <c r="FJ132" s="3"/>
      <c r="FK132" s="4"/>
      <c r="FL132" s="4"/>
      <c r="FM132" s="4"/>
      <c r="FN132" s="4"/>
      <c r="GE132" s="5"/>
      <c r="GF132" s="1"/>
      <c r="GG132" s="1"/>
      <c r="GH132" s="1"/>
      <c r="GI132" s="1"/>
      <c r="GZ132" s="3"/>
      <c r="HD132" s="1"/>
      <c r="HU132" s="3"/>
      <c r="HY132" s="1"/>
      <c r="IP132" s="3"/>
      <c r="IT132" s="1"/>
      <c r="JK132" s="3"/>
      <c r="JO132" s="1"/>
      <c r="KF132" s="3"/>
      <c r="KJ132" s="1"/>
      <c r="LA132" s="3"/>
      <c r="LE132" s="1"/>
      <c r="LV132" s="3"/>
      <c r="LZ132" s="1"/>
      <c r="MQ132" s="3"/>
      <c r="MU132" s="1"/>
      <c r="NL132" s="3"/>
      <c r="NP132" s="1"/>
      <c r="OG132" s="3"/>
      <c r="OK132" s="1"/>
      <c r="OV132" s="1"/>
      <c r="PB132" s="3"/>
      <c r="PS132" s="1"/>
      <c r="PY132" s="3"/>
      <c r="QO132" s="1"/>
      <c r="QQ132" s="1"/>
      <c r="QU132" s="3"/>
      <c r="QW132" s="3"/>
      <c r="RL132" s="1"/>
      <c r="RR132" s="3"/>
      <c r="SG132" s="1"/>
      <c r="SM132" s="3"/>
      <c r="TB132" s="1"/>
      <c r="TH132" s="3"/>
      <c r="TW132" s="1"/>
      <c r="UC132" s="3"/>
      <c r="UR132" s="1"/>
      <c r="US132" s="1"/>
      <c r="UX132" s="3"/>
      <c r="VN132" s="1"/>
      <c r="VS132" s="3"/>
      <c r="VY132" s="1"/>
      <c r="WN132" s="3"/>
      <c r="WT132" s="1"/>
      <c r="WW132" s="1"/>
      <c r="XI132" s="3"/>
      <c r="XS132" s="1"/>
      <c r="YG132" s="6"/>
    </row>
    <row r="133" spans="45:657" x14ac:dyDescent="0.25">
      <c r="AS133" s="1"/>
      <c r="AV133" s="1"/>
      <c r="AY133" s="2"/>
      <c r="BC133" s="2"/>
      <c r="DC133" s="3"/>
      <c r="DD133" s="3"/>
      <c r="DE133" s="3"/>
      <c r="DG133" s="1"/>
      <c r="DH133" s="1"/>
      <c r="DI133" s="1"/>
      <c r="DN133" s="3"/>
      <c r="DR133" s="1"/>
      <c r="EN133" s="3"/>
      <c r="ER133" s="1"/>
      <c r="FJ133" s="3"/>
      <c r="FK133" s="4"/>
      <c r="FL133" s="4"/>
      <c r="FM133" s="4"/>
      <c r="FN133" s="4"/>
      <c r="GE133" s="5"/>
      <c r="GF133" s="1"/>
      <c r="GG133" s="1"/>
      <c r="GH133" s="1"/>
      <c r="GI133" s="1"/>
      <c r="GZ133" s="3"/>
      <c r="HD133" s="1"/>
      <c r="HU133" s="3"/>
      <c r="HY133" s="1"/>
      <c r="IP133" s="3"/>
      <c r="IT133" s="1"/>
      <c r="JK133" s="3"/>
      <c r="JO133" s="1"/>
      <c r="KF133" s="3"/>
      <c r="KJ133" s="1"/>
      <c r="LA133" s="3"/>
      <c r="LE133" s="1"/>
      <c r="LV133" s="3"/>
      <c r="LZ133" s="1"/>
      <c r="MQ133" s="3"/>
      <c r="MU133" s="1"/>
      <c r="NL133" s="3"/>
      <c r="NP133" s="1"/>
      <c r="OG133" s="3"/>
      <c r="OK133" s="1"/>
      <c r="OV133" s="1"/>
      <c r="PB133" s="3"/>
      <c r="PS133" s="1"/>
      <c r="PY133" s="3"/>
      <c r="QO133" s="1"/>
      <c r="QQ133" s="1"/>
      <c r="QU133" s="3"/>
      <c r="QW133" s="3"/>
      <c r="RL133" s="1"/>
      <c r="RR133" s="3"/>
      <c r="SG133" s="1"/>
      <c r="SM133" s="3"/>
      <c r="TB133" s="1"/>
      <c r="TH133" s="3"/>
      <c r="TW133" s="1"/>
      <c r="UC133" s="3"/>
      <c r="UR133" s="1"/>
      <c r="US133" s="1"/>
      <c r="UX133" s="3"/>
      <c r="VN133" s="1"/>
      <c r="VS133" s="3"/>
      <c r="VY133" s="1"/>
      <c r="WN133" s="3"/>
      <c r="WT133" s="1"/>
      <c r="WW133" s="1"/>
      <c r="XI133" s="3"/>
      <c r="XS133" s="1"/>
      <c r="YG133" s="6"/>
    </row>
    <row r="134" spans="45:657" x14ac:dyDescent="0.25">
      <c r="AS134" s="1"/>
      <c r="AV134" s="1"/>
      <c r="AY134" s="2"/>
      <c r="BC134" s="2"/>
      <c r="DC134" s="3"/>
      <c r="DD134" s="3"/>
      <c r="DE134" s="3"/>
      <c r="DG134" s="1"/>
      <c r="DH134" s="1"/>
      <c r="DI134" s="1"/>
      <c r="DN134" s="3"/>
      <c r="DR134" s="1"/>
      <c r="EN134" s="3"/>
      <c r="ER134" s="1"/>
      <c r="FJ134" s="3"/>
      <c r="FK134" s="4"/>
      <c r="FL134" s="4"/>
      <c r="FM134" s="4"/>
      <c r="FN134" s="4"/>
      <c r="GE134" s="5"/>
      <c r="GF134" s="1"/>
      <c r="GG134" s="1"/>
      <c r="GH134" s="1"/>
      <c r="GI134" s="1"/>
      <c r="GZ134" s="3"/>
      <c r="HD134" s="1"/>
      <c r="HU134" s="3"/>
      <c r="HY134" s="1"/>
      <c r="IP134" s="3"/>
      <c r="IT134" s="1"/>
      <c r="JK134" s="3"/>
      <c r="JO134" s="1"/>
      <c r="KF134" s="3"/>
      <c r="KJ134" s="1"/>
      <c r="LA134" s="3"/>
      <c r="LE134" s="1"/>
      <c r="LV134" s="3"/>
      <c r="LZ134" s="1"/>
      <c r="MQ134" s="3"/>
      <c r="MU134" s="1"/>
      <c r="NL134" s="3"/>
      <c r="NP134" s="1"/>
      <c r="OG134" s="3"/>
      <c r="OK134" s="1"/>
      <c r="OV134" s="1"/>
      <c r="PB134" s="3"/>
      <c r="PS134" s="1"/>
      <c r="PY134" s="3"/>
      <c r="QO134" s="1"/>
      <c r="QQ134" s="1"/>
      <c r="QU134" s="3"/>
      <c r="QW134" s="3"/>
      <c r="RL134" s="1"/>
      <c r="RR134" s="3"/>
      <c r="SG134" s="1"/>
      <c r="SM134" s="3"/>
      <c r="TB134" s="1"/>
      <c r="TH134" s="3"/>
      <c r="TW134" s="1"/>
      <c r="UC134" s="3"/>
      <c r="UR134" s="1"/>
      <c r="US134" s="1"/>
      <c r="UX134" s="3"/>
      <c r="VN134" s="1"/>
      <c r="VS134" s="3"/>
      <c r="VY134" s="1"/>
      <c r="WN134" s="3"/>
      <c r="WT134" s="1"/>
      <c r="WW134" s="1"/>
      <c r="XI134" s="3"/>
      <c r="XS134" s="1"/>
      <c r="YG134" s="6"/>
    </row>
    <row r="135" spans="45:657" x14ac:dyDescent="0.25">
      <c r="AS135" s="1"/>
      <c r="AV135" s="1"/>
      <c r="AY135" s="2"/>
      <c r="BC135" s="2"/>
      <c r="DC135" s="3"/>
      <c r="DD135" s="3"/>
      <c r="DE135" s="3"/>
      <c r="DG135" s="1"/>
      <c r="DH135" s="1"/>
      <c r="DI135" s="1"/>
      <c r="DN135" s="3"/>
      <c r="DR135" s="1"/>
      <c r="EN135" s="3"/>
      <c r="ER135" s="1"/>
      <c r="FJ135" s="3"/>
      <c r="FK135" s="4"/>
      <c r="FL135" s="4"/>
      <c r="FM135" s="4"/>
      <c r="FN135" s="4"/>
      <c r="GE135" s="5"/>
      <c r="GF135" s="1"/>
      <c r="GG135" s="1"/>
      <c r="GH135" s="1"/>
      <c r="GI135" s="1"/>
      <c r="GZ135" s="3"/>
      <c r="HD135" s="1"/>
      <c r="HU135" s="3"/>
      <c r="HY135" s="1"/>
      <c r="IP135" s="3"/>
      <c r="IT135" s="1"/>
      <c r="JK135" s="3"/>
      <c r="JO135" s="1"/>
      <c r="KF135" s="3"/>
      <c r="KJ135" s="1"/>
      <c r="LA135" s="3"/>
      <c r="LE135" s="1"/>
      <c r="LV135" s="3"/>
      <c r="LZ135" s="1"/>
      <c r="MQ135" s="3"/>
      <c r="MU135" s="1"/>
      <c r="NL135" s="3"/>
      <c r="NP135" s="1"/>
      <c r="OG135" s="3"/>
      <c r="OK135" s="1"/>
      <c r="OV135" s="1"/>
      <c r="PB135" s="3"/>
      <c r="PS135" s="1"/>
      <c r="PY135" s="3"/>
      <c r="QO135" s="1"/>
      <c r="QQ135" s="1"/>
      <c r="QU135" s="3"/>
      <c r="QW135" s="3"/>
      <c r="RL135" s="1"/>
      <c r="RR135" s="3"/>
      <c r="SG135" s="1"/>
      <c r="SM135" s="3"/>
      <c r="TB135" s="1"/>
      <c r="TH135" s="3"/>
      <c r="TW135" s="1"/>
      <c r="UC135" s="3"/>
      <c r="UR135" s="1"/>
      <c r="US135" s="1"/>
      <c r="UX135" s="3"/>
      <c r="VN135" s="1"/>
      <c r="VS135" s="3"/>
      <c r="VY135" s="1"/>
      <c r="WN135" s="3"/>
      <c r="WT135" s="1"/>
      <c r="WW135" s="1"/>
      <c r="XI135" s="3"/>
      <c r="XS135" s="1"/>
      <c r="YG135" s="6"/>
    </row>
    <row r="136" spans="45:657" x14ac:dyDescent="0.25">
      <c r="AS136" s="1"/>
      <c r="AV136" s="1"/>
      <c r="AY136" s="2"/>
      <c r="BC136" s="2"/>
      <c r="DC136" s="3"/>
      <c r="DD136" s="3"/>
      <c r="DE136" s="3"/>
      <c r="DG136" s="1"/>
      <c r="DH136" s="1"/>
      <c r="DI136" s="1"/>
      <c r="DN136" s="3"/>
      <c r="DR136" s="1"/>
      <c r="EN136" s="3"/>
      <c r="ER136" s="1"/>
      <c r="FJ136" s="3"/>
      <c r="FK136" s="4"/>
      <c r="FL136" s="4"/>
      <c r="FM136" s="4"/>
      <c r="FN136" s="4"/>
      <c r="GE136" s="5"/>
      <c r="GF136" s="1"/>
      <c r="GG136" s="1"/>
      <c r="GH136" s="1"/>
      <c r="GI136" s="1"/>
      <c r="GZ136" s="3"/>
      <c r="HD136" s="1"/>
      <c r="HU136" s="3"/>
      <c r="HY136" s="1"/>
      <c r="IP136" s="3"/>
      <c r="IT136" s="1"/>
      <c r="JK136" s="3"/>
      <c r="JO136" s="1"/>
      <c r="KF136" s="3"/>
      <c r="KJ136" s="1"/>
      <c r="LA136" s="3"/>
      <c r="LE136" s="1"/>
      <c r="LV136" s="3"/>
      <c r="LZ136" s="1"/>
      <c r="MQ136" s="3"/>
      <c r="MU136" s="1"/>
      <c r="NL136" s="3"/>
      <c r="NP136" s="1"/>
      <c r="OG136" s="3"/>
      <c r="OK136" s="1"/>
      <c r="OV136" s="1"/>
      <c r="PB136" s="3"/>
      <c r="PS136" s="1"/>
      <c r="PY136" s="3"/>
      <c r="QO136" s="1"/>
      <c r="QQ136" s="1"/>
      <c r="QU136" s="3"/>
      <c r="QW136" s="3"/>
      <c r="RL136" s="1"/>
      <c r="RR136" s="3"/>
      <c r="SG136" s="1"/>
      <c r="SM136" s="3"/>
      <c r="TB136" s="1"/>
      <c r="TH136" s="3"/>
      <c r="TW136" s="1"/>
      <c r="UC136" s="3"/>
      <c r="UR136" s="1"/>
      <c r="US136" s="1"/>
      <c r="UX136" s="3"/>
      <c r="VN136" s="1"/>
      <c r="VS136" s="3"/>
      <c r="VY136" s="1"/>
      <c r="WN136" s="3"/>
      <c r="WT136" s="1"/>
      <c r="WW136" s="1"/>
      <c r="XI136" s="3"/>
      <c r="XS136" s="1"/>
      <c r="YG136" s="6"/>
    </row>
    <row r="137" spans="45:657" x14ac:dyDescent="0.25">
      <c r="AS137" s="1"/>
      <c r="AV137" s="1"/>
      <c r="AY137" s="2"/>
      <c r="BC137" s="2"/>
      <c r="DC137" s="3"/>
      <c r="DD137" s="3"/>
      <c r="DE137" s="3"/>
      <c r="DG137" s="1"/>
      <c r="DH137" s="1"/>
      <c r="DI137" s="1"/>
      <c r="DN137" s="3"/>
      <c r="DR137" s="1"/>
      <c r="EN137" s="3"/>
      <c r="ER137" s="1"/>
      <c r="FJ137" s="3"/>
      <c r="FK137" s="4"/>
      <c r="FL137" s="4"/>
      <c r="FM137" s="4"/>
      <c r="FN137" s="4"/>
      <c r="GE137" s="5"/>
      <c r="GF137" s="1"/>
      <c r="GG137" s="1"/>
      <c r="GH137" s="1"/>
      <c r="GI137" s="1"/>
      <c r="GZ137" s="3"/>
      <c r="HD137" s="1"/>
      <c r="HU137" s="3"/>
      <c r="HY137" s="1"/>
      <c r="IP137" s="3"/>
      <c r="IT137" s="1"/>
      <c r="JK137" s="3"/>
      <c r="JO137" s="1"/>
      <c r="KF137" s="3"/>
      <c r="KJ137" s="1"/>
      <c r="LA137" s="3"/>
      <c r="LE137" s="1"/>
      <c r="LV137" s="3"/>
      <c r="LZ137" s="1"/>
      <c r="MQ137" s="3"/>
      <c r="MU137" s="1"/>
      <c r="NL137" s="3"/>
      <c r="NP137" s="1"/>
      <c r="OG137" s="3"/>
      <c r="OK137" s="1"/>
      <c r="OV137" s="1"/>
      <c r="PB137" s="3"/>
      <c r="PS137" s="1"/>
      <c r="PY137" s="3"/>
      <c r="QO137" s="1"/>
      <c r="QQ137" s="1"/>
      <c r="QU137" s="3"/>
      <c r="QW137" s="3"/>
      <c r="RL137" s="1"/>
      <c r="RR137" s="3"/>
      <c r="SG137" s="1"/>
      <c r="SM137" s="3"/>
      <c r="TB137" s="1"/>
      <c r="TH137" s="3"/>
      <c r="TW137" s="1"/>
      <c r="UC137" s="3"/>
      <c r="UR137" s="1"/>
      <c r="US137" s="1"/>
      <c r="UX137" s="3"/>
      <c r="VN137" s="1"/>
      <c r="VS137" s="3"/>
      <c r="VY137" s="1"/>
      <c r="WN137" s="3"/>
      <c r="WT137" s="1"/>
      <c r="WW137" s="1"/>
      <c r="XI137" s="3"/>
      <c r="XS137" s="1"/>
      <c r="YG137" s="6"/>
    </row>
    <row r="138" spans="45:657" x14ac:dyDescent="0.25">
      <c r="AS138" s="1"/>
      <c r="AV138" s="1"/>
      <c r="AY138" s="2"/>
      <c r="BC138" s="2"/>
      <c r="DC138" s="3"/>
      <c r="DD138" s="3"/>
      <c r="DE138" s="3"/>
      <c r="DG138" s="1"/>
      <c r="DH138" s="1"/>
      <c r="DI138" s="1"/>
      <c r="DN138" s="3"/>
      <c r="DR138" s="1"/>
      <c r="EN138" s="3"/>
      <c r="ER138" s="1"/>
      <c r="FJ138" s="3"/>
      <c r="FK138" s="4"/>
      <c r="FL138" s="4"/>
      <c r="FM138" s="4"/>
      <c r="FN138" s="4"/>
      <c r="GE138" s="5"/>
      <c r="GF138" s="1"/>
      <c r="GG138" s="1"/>
      <c r="GH138" s="1"/>
      <c r="GI138" s="1"/>
      <c r="GZ138" s="3"/>
      <c r="HD138" s="1"/>
      <c r="HU138" s="3"/>
      <c r="HY138" s="1"/>
      <c r="IP138" s="3"/>
      <c r="IT138" s="1"/>
      <c r="JK138" s="3"/>
      <c r="JO138" s="1"/>
      <c r="KF138" s="3"/>
      <c r="KJ138" s="1"/>
      <c r="LA138" s="3"/>
      <c r="LE138" s="1"/>
      <c r="LV138" s="3"/>
      <c r="LZ138" s="1"/>
      <c r="MQ138" s="3"/>
      <c r="MU138" s="1"/>
      <c r="NL138" s="3"/>
      <c r="NP138" s="1"/>
      <c r="OG138" s="3"/>
      <c r="OK138" s="1"/>
      <c r="OV138" s="1"/>
      <c r="PB138" s="3"/>
      <c r="PS138" s="1"/>
      <c r="PY138" s="3"/>
      <c r="QO138" s="1"/>
      <c r="QQ138" s="1"/>
      <c r="QU138" s="3"/>
      <c r="QW138" s="3"/>
      <c r="RL138" s="1"/>
      <c r="RR138" s="3"/>
      <c r="SG138" s="1"/>
      <c r="SM138" s="3"/>
      <c r="TB138" s="1"/>
      <c r="TH138" s="3"/>
      <c r="TW138" s="1"/>
      <c r="UC138" s="3"/>
      <c r="UR138" s="1"/>
      <c r="US138" s="1"/>
      <c r="UX138" s="3"/>
      <c r="VN138" s="1"/>
      <c r="VS138" s="3"/>
      <c r="VY138" s="1"/>
      <c r="WN138" s="3"/>
      <c r="WT138" s="1"/>
      <c r="WW138" s="1"/>
      <c r="XI138" s="3"/>
      <c r="XS138" s="1"/>
      <c r="YG138" s="6"/>
    </row>
    <row r="139" spans="45:657" x14ac:dyDescent="0.25">
      <c r="AS139" s="1"/>
      <c r="AV139" s="1"/>
      <c r="AY139" s="2"/>
      <c r="BC139" s="2"/>
      <c r="DC139" s="3"/>
      <c r="DD139" s="3"/>
      <c r="DE139" s="3"/>
      <c r="DG139" s="1"/>
      <c r="DH139" s="1"/>
      <c r="DI139" s="1"/>
      <c r="DN139" s="3"/>
      <c r="DR139" s="1"/>
      <c r="EN139" s="3"/>
      <c r="ER139" s="1"/>
      <c r="FJ139" s="3"/>
      <c r="FK139" s="4"/>
      <c r="FL139" s="4"/>
      <c r="FM139" s="4"/>
      <c r="FN139" s="4"/>
      <c r="GE139" s="5"/>
      <c r="GF139" s="1"/>
      <c r="GG139" s="1"/>
      <c r="GH139" s="1"/>
      <c r="GI139" s="1"/>
      <c r="GZ139" s="3"/>
      <c r="HD139" s="1"/>
      <c r="HU139" s="3"/>
      <c r="HY139" s="1"/>
      <c r="IP139" s="3"/>
      <c r="IT139" s="1"/>
      <c r="JK139" s="3"/>
      <c r="JO139" s="1"/>
      <c r="KF139" s="3"/>
      <c r="KJ139" s="1"/>
      <c r="LA139" s="3"/>
      <c r="LE139" s="1"/>
      <c r="LV139" s="3"/>
      <c r="LZ139" s="1"/>
      <c r="MQ139" s="3"/>
      <c r="MU139" s="1"/>
      <c r="NL139" s="3"/>
      <c r="NP139" s="1"/>
      <c r="OG139" s="3"/>
      <c r="OK139" s="1"/>
      <c r="OV139" s="1"/>
      <c r="PB139" s="3"/>
      <c r="PS139" s="1"/>
      <c r="PY139" s="3"/>
      <c r="QO139" s="1"/>
      <c r="QQ139" s="1"/>
      <c r="QU139" s="3"/>
      <c r="QW139" s="3"/>
      <c r="RL139" s="1"/>
      <c r="RR139" s="3"/>
      <c r="SG139" s="1"/>
      <c r="SM139" s="3"/>
      <c r="TB139" s="1"/>
      <c r="TH139" s="3"/>
      <c r="TW139" s="1"/>
      <c r="UC139" s="3"/>
      <c r="UR139" s="1"/>
      <c r="US139" s="1"/>
      <c r="UX139" s="3"/>
      <c r="VN139" s="1"/>
      <c r="VS139" s="3"/>
      <c r="VY139" s="1"/>
      <c r="WN139" s="3"/>
      <c r="WT139" s="1"/>
      <c r="WW139" s="1"/>
      <c r="XI139" s="3"/>
      <c r="XS139" s="1"/>
      <c r="YG139" s="6"/>
    </row>
    <row r="140" spans="45:657" x14ac:dyDescent="0.25">
      <c r="AS140" s="1"/>
      <c r="AV140" s="1"/>
      <c r="AY140" s="2"/>
      <c r="BC140" s="2"/>
      <c r="DC140" s="3"/>
      <c r="DD140" s="3"/>
      <c r="DE140" s="3"/>
      <c r="DG140" s="1"/>
      <c r="DH140" s="1"/>
      <c r="DI140" s="1"/>
      <c r="DN140" s="3"/>
      <c r="DR140" s="1"/>
      <c r="EN140" s="3"/>
      <c r="ER140" s="1"/>
      <c r="FJ140" s="3"/>
      <c r="FK140" s="4"/>
      <c r="FL140" s="4"/>
      <c r="FM140" s="4"/>
      <c r="FN140" s="4"/>
      <c r="GE140" s="5"/>
      <c r="GF140" s="1"/>
      <c r="GG140" s="1"/>
      <c r="GH140" s="1"/>
      <c r="GI140" s="1"/>
      <c r="GZ140" s="3"/>
      <c r="HD140" s="1"/>
      <c r="HU140" s="3"/>
      <c r="HY140" s="1"/>
      <c r="IP140" s="3"/>
      <c r="IT140" s="1"/>
      <c r="JK140" s="3"/>
      <c r="JO140" s="1"/>
      <c r="KF140" s="3"/>
      <c r="KJ140" s="1"/>
      <c r="LA140" s="3"/>
      <c r="LE140" s="1"/>
      <c r="LV140" s="3"/>
      <c r="LZ140" s="1"/>
      <c r="MQ140" s="3"/>
      <c r="MU140" s="1"/>
      <c r="NL140" s="3"/>
      <c r="NP140" s="1"/>
      <c r="OG140" s="3"/>
      <c r="OK140" s="1"/>
      <c r="OV140" s="1"/>
      <c r="PB140" s="3"/>
      <c r="PS140" s="1"/>
      <c r="PY140" s="3"/>
      <c r="QO140" s="1"/>
      <c r="QQ140" s="1"/>
      <c r="QU140" s="3"/>
      <c r="QW140" s="3"/>
      <c r="RL140" s="1"/>
      <c r="RR140" s="3"/>
      <c r="SG140" s="1"/>
      <c r="SM140" s="3"/>
      <c r="TB140" s="1"/>
      <c r="TH140" s="3"/>
      <c r="TW140" s="1"/>
      <c r="UC140" s="3"/>
      <c r="UR140" s="1"/>
      <c r="US140" s="1"/>
      <c r="UX140" s="3"/>
      <c r="VN140" s="1"/>
      <c r="VS140" s="3"/>
      <c r="VY140" s="1"/>
      <c r="WN140" s="3"/>
      <c r="WT140" s="1"/>
      <c r="WW140" s="1"/>
      <c r="XI140" s="3"/>
      <c r="XS140" s="1"/>
      <c r="YG140" s="6"/>
    </row>
    <row r="141" spans="45:657" x14ac:dyDescent="0.25">
      <c r="AS141" s="1"/>
      <c r="AV141" s="1"/>
      <c r="AY141" s="2"/>
      <c r="BC141" s="2"/>
      <c r="DC141" s="3"/>
      <c r="DD141" s="3"/>
      <c r="DE141" s="3"/>
      <c r="DG141" s="1"/>
      <c r="DH141" s="1"/>
      <c r="DI141" s="1"/>
      <c r="DN141" s="3"/>
      <c r="DR141" s="1"/>
      <c r="EN141" s="3"/>
      <c r="ER141" s="1"/>
      <c r="FJ141" s="3"/>
      <c r="FK141" s="4"/>
      <c r="FL141" s="4"/>
      <c r="FM141" s="4"/>
      <c r="FN141" s="4"/>
      <c r="GE141" s="5"/>
      <c r="GF141" s="1"/>
      <c r="GG141" s="1"/>
      <c r="GH141" s="1"/>
      <c r="GI141" s="1"/>
      <c r="GZ141" s="3"/>
      <c r="HD141" s="1"/>
      <c r="HU141" s="3"/>
      <c r="HY141" s="1"/>
      <c r="IP141" s="3"/>
      <c r="IT141" s="1"/>
      <c r="JK141" s="3"/>
      <c r="JO141" s="1"/>
      <c r="KF141" s="3"/>
      <c r="KJ141" s="1"/>
      <c r="LA141" s="3"/>
      <c r="LE141" s="1"/>
      <c r="LV141" s="3"/>
      <c r="LZ141" s="1"/>
      <c r="MQ141" s="3"/>
      <c r="MU141" s="1"/>
      <c r="NL141" s="3"/>
      <c r="NP141" s="1"/>
      <c r="OG141" s="3"/>
      <c r="OK141" s="1"/>
      <c r="OV141" s="1"/>
      <c r="PB141" s="3"/>
      <c r="PS141" s="1"/>
      <c r="PY141" s="3"/>
      <c r="QO141" s="1"/>
      <c r="QQ141" s="1"/>
      <c r="QU141" s="3"/>
      <c r="QW141" s="3"/>
      <c r="RL141" s="1"/>
      <c r="RR141" s="3"/>
      <c r="SG141" s="1"/>
      <c r="SM141" s="3"/>
      <c r="TB141" s="1"/>
      <c r="TH141" s="3"/>
      <c r="TW141" s="1"/>
      <c r="UC141" s="3"/>
      <c r="UR141" s="1"/>
      <c r="US141" s="1"/>
      <c r="UX141" s="3"/>
      <c r="VN141" s="1"/>
      <c r="VS141" s="3"/>
      <c r="VY141" s="1"/>
      <c r="WN141" s="3"/>
      <c r="WT141" s="1"/>
      <c r="WW141" s="1"/>
      <c r="XI141" s="3"/>
      <c r="XS141" s="1"/>
      <c r="YG141" s="6"/>
    </row>
    <row r="142" spans="45:657" x14ac:dyDescent="0.25">
      <c r="AS142" s="1"/>
      <c r="AV142" s="1"/>
      <c r="AY142" s="2"/>
      <c r="BC142" s="2"/>
      <c r="DC142" s="3"/>
      <c r="DD142" s="3"/>
      <c r="DE142" s="3"/>
      <c r="DG142" s="1"/>
      <c r="DH142" s="1"/>
      <c r="DI142" s="1"/>
      <c r="DN142" s="3"/>
      <c r="DR142" s="1"/>
      <c r="EN142" s="3"/>
      <c r="ER142" s="1"/>
      <c r="FJ142" s="3"/>
      <c r="FK142" s="4"/>
      <c r="FL142" s="4"/>
      <c r="FM142" s="4"/>
      <c r="FN142" s="4"/>
      <c r="GE142" s="5"/>
      <c r="GF142" s="1"/>
      <c r="GG142" s="1"/>
      <c r="GH142" s="1"/>
      <c r="GI142" s="1"/>
      <c r="GZ142" s="3"/>
      <c r="HD142" s="1"/>
      <c r="HU142" s="3"/>
      <c r="HY142" s="1"/>
      <c r="IP142" s="3"/>
      <c r="IT142" s="1"/>
      <c r="JK142" s="3"/>
      <c r="JO142" s="1"/>
      <c r="KF142" s="3"/>
      <c r="KJ142" s="1"/>
      <c r="LA142" s="3"/>
      <c r="LE142" s="1"/>
      <c r="LV142" s="3"/>
      <c r="LZ142" s="1"/>
      <c r="MQ142" s="3"/>
      <c r="MU142" s="1"/>
      <c r="NL142" s="3"/>
      <c r="NP142" s="1"/>
      <c r="OG142" s="3"/>
      <c r="OK142" s="1"/>
      <c r="OV142" s="1"/>
      <c r="PB142" s="3"/>
      <c r="PS142" s="1"/>
      <c r="PY142" s="3"/>
      <c r="QO142" s="1"/>
      <c r="QQ142" s="1"/>
      <c r="QU142" s="3"/>
      <c r="QW142" s="3"/>
      <c r="RL142" s="1"/>
      <c r="RR142" s="3"/>
      <c r="SG142" s="1"/>
      <c r="SM142" s="3"/>
      <c r="TB142" s="1"/>
      <c r="TH142" s="3"/>
      <c r="TW142" s="1"/>
      <c r="UC142" s="3"/>
      <c r="UR142" s="1"/>
      <c r="US142" s="1"/>
      <c r="UX142" s="3"/>
      <c r="VN142" s="1"/>
      <c r="VS142" s="3"/>
      <c r="VY142" s="1"/>
      <c r="WN142" s="3"/>
      <c r="WT142" s="1"/>
      <c r="WW142" s="1"/>
      <c r="XI142" s="3"/>
      <c r="XS142" s="1"/>
      <c r="YG142" s="6"/>
    </row>
    <row r="143" spans="45:657" x14ac:dyDescent="0.25">
      <c r="AS143" s="1"/>
      <c r="AV143" s="1"/>
      <c r="AY143" s="2"/>
      <c r="BC143" s="2"/>
      <c r="DC143" s="3"/>
      <c r="DD143" s="3"/>
      <c r="DE143" s="3"/>
      <c r="DG143" s="1"/>
      <c r="DH143" s="1"/>
      <c r="DI143" s="1"/>
      <c r="DN143" s="3"/>
      <c r="DR143" s="1"/>
      <c r="EN143" s="3"/>
      <c r="ER143" s="1"/>
      <c r="FJ143" s="3"/>
      <c r="FK143" s="4"/>
      <c r="FL143" s="4"/>
      <c r="FM143" s="4"/>
      <c r="FN143" s="4"/>
      <c r="GE143" s="5"/>
      <c r="GF143" s="1"/>
      <c r="GG143" s="1"/>
      <c r="GH143" s="1"/>
      <c r="GI143" s="1"/>
      <c r="GZ143" s="3"/>
      <c r="HD143" s="1"/>
      <c r="HU143" s="3"/>
      <c r="HY143" s="1"/>
      <c r="IP143" s="3"/>
      <c r="IT143" s="1"/>
      <c r="JK143" s="3"/>
      <c r="JO143" s="1"/>
      <c r="KF143" s="3"/>
      <c r="KJ143" s="1"/>
      <c r="LA143" s="3"/>
      <c r="LE143" s="1"/>
      <c r="LV143" s="3"/>
      <c r="LZ143" s="1"/>
      <c r="MQ143" s="3"/>
      <c r="MU143" s="1"/>
      <c r="NL143" s="3"/>
      <c r="NP143" s="1"/>
      <c r="OG143" s="3"/>
      <c r="OK143" s="1"/>
      <c r="OV143" s="1"/>
      <c r="PB143" s="3"/>
      <c r="PS143" s="1"/>
      <c r="PY143" s="3"/>
      <c r="QO143" s="1"/>
      <c r="QQ143" s="1"/>
      <c r="QU143" s="3"/>
      <c r="QW143" s="3"/>
      <c r="RL143" s="1"/>
      <c r="RR143" s="3"/>
      <c r="SG143" s="1"/>
      <c r="SM143" s="3"/>
      <c r="TB143" s="1"/>
      <c r="TH143" s="3"/>
      <c r="TW143" s="1"/>
      <c r="UC143" s="3"/>
      <c r="UR143" s="1"/>
      <c r="US143" s="1"/>
      <c r="UX143" s="3"/>
      <c r="VN143" s="1"/>
      <c r="VS143" s="3"/>
      <c r="VY143" s="1"/>
      <c r="WN143" s="3"/>
      <c r="WT143" s="1"/>
      <c r="WW143" s="1"/>
      <c r="XI143" s="3"/>
      <c r="XS143" s="1"/>
      <c r="YG143" s="6"/>
    </row>
    <row r="144" spans="45:657" x14ac:dyDescent="0.25">
      <c r="AS144" s="1"/>
      <c r="AV144" s="1"/>
      <c r="AY144" s="2"/>
      <c r="BC144" s="2"/>
      <c r="DC144" s="3"/>
      <c r="DD144" s="3"/>
      <c r="DE144" s="3"/>
      <c r="DG144" s="1"/>
      <c r="DH144" s="1"/>
      <c r="DI144" s="1"/>
      <c r="DN144" s="3"/>
      <c r="DR144" s="1"/>
      <c r="EN144" s="3"/>
      <c r="ER144" s="1"/>
      <c r="FJ144" s="3"/>
      <c r="FK144" s="4"/>
      <c r="FL144" s="4"/>
      <c r="FM144" s="4"/>
      <c r="FN144" s="4"/>
      <c r="GE144" s="5"/>
      <c r="GF144" s="1"/>
      <c r="GG144" s="1"/>
      <c r="GH144" s="1"/>
      <c r="GI144" s="1"/>
      <c r="GZ144" s="3"/>
      <c r="HD144" s="1"/>
      <c r="HU144" s="3"/>
      <c r="HY144" s="1"/>
      <c r="IP144" s="3"/>
      <c r="IT144" s="1"/>
      <c r="JK144" s="3"/>
      <c r="JO144" s="1"/>
      <c r="KF144" s="3"/>
      <c r="KJ144" s="1"/>
      <c r="LA144" s="3"/>
      <c r="LE144" s="1"/>
      <c r="LV144" s="3"/>
      <c r="LZ144" s="1"/>
      <c r="MQ144" s="3"/>
      <c r="MU144" s="1"/>
      <c r="NL144" s="3"/>
      <c r="NP144" s="1"/>
      <c r="OG144" s="3"/>
      <c r="OK144" s="1"/>
      <c r="OV144" s="1"/>
      <c r="PB144" s="3"/>
      <c r="PS144" s="1"/>
      <c r="PY144" s="3"/>
      <c r="QO144" s="1"/>
      <c r="QQ144" s="1"/>
      <c r="QU144" s="3"/>
      <c r="QW144" s="3"/>
      <c r="RL144" s="1"/>
      <c r="RR144" s="3"/>
      <c r="SG144" s="1"/>
      <c r="SM144" s="3"/>
      <c r="TB144" s="1"/>
      <c r="TH144" s="3"/>
      <c r="TW144" s="1"/>
      <c r="UC144" s="3"/>
      <c r="UR144" s="1"/>
      <c r="US144" s="1"/>
      <c r="UX144" s="3"/>
      <c r="VN144" s="1"/>
      <c r="VS144" s="3"/>
      <c r="VY144" s="1"/>
      <c r="WN144" s="3"/>
      <c r="WT144" s="1"/>
      <c r="WW144" s="1"/>
      <c r="XI144" s="3"/>
      <c r="XS144" s="1"/>
      <c r="YG144" s="6"/>
    </row>
    <row r="145" spans="45:657" x14ac:dyDescent="0.25">
      <c r="AS145" s="1"/>
      <c r="AV145" s="1"/>
      <c r="AY145" s="2"/>
      <c r="BC145" s="2"/>
      <c r="DC145" s="3"/>
      <c r="DD145" s="3"/>
      <c r="DE145" s="3"/>
      <c r="DG145" s="1"/>
      <c r="DH145" s="1"/>
      <c r="DI145" s="1"/>
      <c r="DN145" s="3"/>
      <c r="DR145" s="1"/>
      <c r="EN145" s="3"/>
      <c r="ER145" s="1"/>
      <c r="FJ145" s="3"/>
      <c r="FK145" s="4"/>
      <c r="FL145" s="4"/>
      <c r="FM145" s="4"/>
      <c r="FN145" s="4"/>
      <c r="GE145" s="5"/>
      <c r="GF145" s="1"/>
      <c r="GG145" s="1"/>
      <c r="GH145" s="1"/>
      <c r="GI145" s="1"/>
      <c r="GZ145" s="3"/>
      <c r="HD145" s="1"/>
      <c r="HU145" s="3"/>
      <c r="HY145" s="1"/>
      <c r="IP145" s="3"/>
      <c r="IT145" s="1"/>
      <c r="JK145" s="3"/>
      <c r="JO145" s="1"/>
      <c r="KF145" s="3"/>
      <c r="KJ145" s="1"/>
      <c r="LA145" s="3"/>
      <c r="LE145" s="1"/>
      <c r="LV145" s="3"/>
      <c r="LZ145" s="1"/>
      <c r="MQ145" s="3"/>
      <c r="MU145" s="1"/>
      <c r="NL145" s="3"/>
      <c r="NP145" s="1"/>
      <c r="OG145" s="3"/>
      <c r="OK145" s="1"/>
      <c r="OV145" s="1"/>
      <c r="PB145" s="3"/>
      <c r="PS145" s="1"/>
      <c r="PY145" s="3"/>
      <c r="QO145" s="1"/>
      <c r="QQ145" s="1"/>
      <c r="QU145" s="3"/>
      <c r="QW145" s="3"/>
      <c r="RL145" s="1"/>
      <c r="RR145" s="3"/>
      <c r="SG145" s="1"/>
      <c r="SM145" s="3"/>
      <c r="TB145" s="1"/>
      <c r="TH145" s="3"/>
      <c r="TW145" s="1"/>
      <c r="UC145" s="3"/>
      <c r="UR145" s="1"/>
      <c r="US145" s="1"/>
      <c r="UX145" s="3"/>
      <c r="VN145" s="1"/>
      <c r="VS145" s="3"/>
      <c r="VY145" s="1"/>
      <c r="WN145" s="3"/>
      <c r="WT145" s="1"/>
      <c r="WW145" s="1"/>
      <c r="XI145" s="3"/>
      <c r="XS145" s="1"/>
      <c r="YG145" s="6"/>
    </row>
    <row r="146" spans="45:657" x14ac:dyDescent="0.25">
      <c r="AS146" s="1"/>
      <c r="AV146" s="1"/>
      <c r="AY146" s="2"/>
      <c r="BC146" s="2"/>
      <c r="DC146" s="3"/>
      <c r="DD146" s="3"/>
      <c r="DE146" s="3"/>
      <c r="DG146" s="1"/>
      <c r="DH146" s="1"/>
      <c r="DI146" s="1"/>
      <c r="DN146" s="3"/>
      <c r="DR146" s="1"/>
      <c r="EN146" s="3"/>
      <c r="ER146" s="1"/>
      <c r="FJ146" s="3"/>
      <c r="FK146" s="4"/>
      <c r="FL146" s="4"/>
      <c r="FM146" s="4"/>
      <c r="FN146" s="4"/>
      <c r="GE146" s="5"/>
      <c r="GF146" s="1"/>
      <c r="GG146" s="1"/>
      <c r="GH146" s="1"/>
      <c r="GI146" s="1"/>
      <c r="GZ146" s="3"/>
      <c r="HD146" s="1"/>
      <c r="HU146" s="3"/>
      <c r="HY146" s="1"/>
      <c r="IP146" s="3"/>
      <c r="IT146" s="1"/>
      <c r="JK146" s="3"/>
      <c r="JO146" s="1"/>
      <c r="KF146" s="3"/>
      <c r="KJ146" s="1"/>
      <c r="LA146" s="3"/>
      <c r="LE146" s="1"/>
      <c r="LV146" s="3"/>
      <c r="LZ146" s="1"/>
      <c r="MQ146" s="3"/>
      <c r="MU146" s="1"/>
      <c r="NL146" s="3"/>
      <c r="NP146" s="1"/>
      <c r="OG146" s="3"/>
      <c r="OK146" s="1"/>
      <c r="OV146" s="1"/>
      <c r="PB146" s="3"/>
      <c r="PS146" s="1"/>
      <c r="PY146" s="3"/>
      <c r="QO146" s="1"/>
      <c r="QQ146" s="1"/>
      <c r="QU146" s="3"/>
      <c r="QW146" s="3"/>
      <c r="RL146" s="1"/>
      <c r="RR146" s="3"/>
      <c r="SG146" s="1"/>
      <c r="SM146" s="3"/>
      <c r="TB146" s="1"/>
      <c r="TH146" s="3"/>
      <c r="TW146" s="1"/>
      <c r="UC146" s="3"/>
      <c r="UR146" s="1"/>
      <c r="US146" s="1"/>
      <c r="UX146" s="3"/>
      <c r="VN146" s="1"/>
      <c r="VS146" s="3"/>
      <c r="VY146" s="1"/>
      <c r="WN146" s="3"/>
      <c r="WT146" s="1"/>
      <c r="WW146" s="1"/>
      <c r="XI146" s="3"/>
      <c r="XS146" s="1"/>
      <c r="YG146" s="6"/>
    </row>
    <row r="147" spans="45:657" x14ac:dyDescent="0.25">
      <c r="AS147" s="1"/>
      <c r="AV147" s="1"/>
      <c r="AY147" s="2"/>
      <c r="BC147" s="2"/>
      <c r="DC147" s="3"/>
      <c r="DD147" s="3"/>
      <c r="DE147" s="3"/>
      <c r="DG147" s="1"/>
      <c r="DH147" s="1"/>
      <c r="DI147" s="1"/>
      <c r="DN147" s="3"/>
      <c r="DR147" s="1"/>
      <c r="EN147" s="3"/>
      <c r="ER147" s="1"/>
      <c r="FJ147" s="3"/>
      <c r="FK147" s="4"/>
      <c r="FL147" s="4"/>
      <c r="FM147" s="4"/>
      <c r="FN147" s="4"/>
      <c r="GE147" s="5"/>
      <c r="GF147" s="1"/>
      <c r="GG147" s="1"/>
      <c r="GH147" s="1"/>
      <c r="GI147" s="1"/>
      <c r="GZ147" s="3"/>
      <c r="HD147" s="1"/>
      <c r="HU147" s="3"/>
      <c r="HY147" s="1"/>
      <c r="IP147" s="3"/>
      <c r="IT147" s="1"/>
      <c r="JK147" s="3"/>
      <c r="JO147" s="1"/>
      <c r="KF147" s="3"/>
      <c r="KJ147" s="1"/>
      <c r="LA147" s="3"/>
      <c r="LE147" s="1"/>
      <c r="LV147" s="3"/>
      <c r="LZ147" s="1"/>
      <c r="MQ147" s="3"/>
      <c r="MU147" s="1"/>
      <c r="NL147" s="3"/>
      <c r="NP147" s="1"/>
      <c r="OG147" s="3"/>
      <c r="OK147" s="1"/>
      <c r="OV147" s="1"/>
      <c r="PB147" s="3"/>
      <c r="PS147" s="1"/>
      <c r="PY147" s="3"/>
      <c r="QO147" s="1"/>
      <c r="QQ147" s="1"/>
      <c r="QU147" s="3"/>
      <c r="QW147" s="3"/>
      <c r="RL147" s="1"/>
      <c r="RR147" s="3"/>
      <c r="SG147" s="1"/>
      <c r="SM147" s="3"/>
      <c r="TB147" s="1"/>
      <c r="TH147" s="3"/>
      <c r="TW147" s="1"/>
      <c r="UC147" s="3"/>
      <c r="UR147" s="1"/>
      <c r="US147" s="1"/>
      <c r="UX147" s="3"/>
      <c r="VN147" s="1"/>
      <c r="VS147" s="3"/>
      <c r="VY147" s="1"/>
      <c r="WN147" s="3"/>
      <c r="WT147" s="1"/>
      <c r="WW147" s="1"/>
      <c r="XI147" s="3"/>
      <c r="XS147" s="1"/>
      <c r="YG147" s="6"/>
    </row>
    <row r="148" spans="45:657" x14ac:dyDescent="0.25">
      <c r="AS148" s="1"/>
      <c r="AV148" s="1"/>
      <c r="AY148" s="2"/>
      <c r="BC148" s="2"/>
      <c r="DC148" s="3"/>
      <c r="DD148" s="3"/>
      <c r="DE148" s="3"/>
      <c r="DG148" s="1"/>
      <c r="DH148" s="1"/>
      <c r="DI148" s="1"/>
      <c r="DN148" s="3"/>
      <c r="DR148" s="1"/>
      <c r="EN148" s="3"/>
      <c r="ER148" s="1"/>
      <c r="FJ148" s="3"/>
      <c r="FK148" s="4"/>
      <c r="FL148" s="4"/>
      <c r="FM148" s="4"/>
      <c r="FN148" s="4"/>
      <c r="GE148" s="5"/>
      <c r="GF148" s="1"/>
      <c r="GG148" s="1"/>
      <c r="GH148" s="1"/>
      <c r="GI148" s="1"/>
      <c r="GZ148" s="3"/>
      <c r="HD148" s="1"/>
      <c r="HU148" s="3"/>
      <c r="HY148" s="1"/>
      <c r="IP148" s="3"/>
      <c r="IT148" s="1"/>
      <c r="JK148" s="3"/>
      <c r="JO148" s="1"/>
      <c r="KF148" s="3"/>
      <c r="KJ148" s="1"/>
      <c r="LA148" s="3"/>
      <c r="LE148" s="1"/>
      <c r="LV148" s="3"/>
      <c r="LZ148" s="1"/>
      <c r="MQ148" s="3"/>
      <c r="MU148" s="1"/>
      <c r="NL148" s="3"/>
      <c r="NP148" s="1"/>
      <c r="OG148" s="3"/>
      <c r="OK148" s="1"/>
      <c r="OV148" s="1"/>
      <c r="PB148" s="3"/>
      <c r="PS148" s="1"/>
      <c r="PY148" s="3"/>
      <c r="QO148" s="1"/>
      <c r="QQ148" s="1"/>
      <c r="QU148" s="3"/>
      <c r="QW148" s="3"/>
      <c r="RL148" s="1"/>
      <c r="RR148" s="3"/>
      <c r="SG148" s="1"/>
      <c r="SM148" s="3"/>
      <c r="TB148" s="1"/>
      <c r="TH148" s="3"/>
      <c r="TW148" s="1"/>
      <c r="UC148" s="3"/>
      <c r="UR148" s="1"/>
      <c r="US148" s="1"/>
      <c r="UX148" s="3"/>
      <c r="VN148" s="1"/>
      <c r="VS148" s="3"/>
      <c r="VY148" s="1"/>
      <c r="WN148" s="3"/>
      <c r="WT148" s="1"/>
      <c r="WW148" s="1"/>
      <c r="XI148" s="3"/>
      <c r="XS148" s="1"/>
      <c r="YG148" s="6"/>
    </row>
    <row r="149" spans="45:657" x14ac:dyDescent="0.25">
      <c r="AS149" s="1"/>
      <c r="AV149" s="1"/>
      <c r="AY149" s="2"/>
      <c r="BC149" s="2"/>
      <c r="DC149" s="3"/>
      <c r="DD149" s="3"/>
      <c r="DE149" s="3"/>
      <c r="DG149" s="1"/>
      <c r="DH149" s="1"/>
      <c r="DI149" s="1"/>
      <c r="DN149" s="3"/>
      <c r="DR149" s="1"/>
      <c r="EN149" s="3"/>
      <c r="ER149" s="1"/>
      <c r="FJ149" s="3"/>
      <c r="FK149" s="4"/>
      <c r="FL149" s="4"/>
      <c r="FM149" s="4"/>
      <c r="FN149" s="4"/>
      <c r="GE149" s="5"/>
      <c r="GF149" s="1"/>
      <c r="GG149" s="1"/>
      <c r="GH149" s="1"/>
      <c r="GI149" s="1"/>
      <c r="GZ149" s="3"/>
      <c r="HD149" s="1"/>
      <c r="HU149" s="3"/>
      <c r="HY149" s="1"/>
      <c r="IP149" s="3"/>
      <c r="IT149" s="1"/>
      <c r="JK149" s="3"/>
      <c r="JO149" s="1"/>
      <c r="KF149" s="3"/>
      <c r="KJ149" s="1"/>
      <c r="LA149" s="3"/>
      <c r="LE149" s="1"/>
      <c r="LV149" s="3"/>
      <c r="LZ149" s="1"/>
      <c r="MQ149" s="3"/>
      <c r="MU149" s="1"/>
      <c r="NL149" s="3"/>
      <c r="NP149" s="1"/>
      <c r="OG149" s="3"/>
      <c r="OK149" s="1"/>
      <c r="OV149" s="1"/>
      <c r="PB149" s="3"/>
      <c r="PS149" s="1"/>
      <c r="PY149" s="3"/>
      <c r="QO149" s="1"/>
      <c r="QQ149" s="1"/>
      <c r="QU149" s="3"/>
      <c r="QW149" s="3"/>
      <c r="RL149" s="1"/>
      <c r="RR149" s="3"/>
      <c r="SG149" s="1"/>
      <c r="SM149" s="3"/>
      <c r="TB149" s="1"/>
      <c r="TH149" s="3"/>
      <c r="TW149" s="1"/>
      <c r="UC149" s="3"/>
      <c r="UR149" s="1"/>
      <c r="US149" s="1"/>
      <c r="UX149" s="3"/>
      <c r="VN149" s="1"/>
      <c r="VS149" s="3"/>
      <c r="VY149" s="1"/>
      <c r="WN149" s="3"/>
      <c r="WT149" s="1"/>
      <c r="WW149" s="1"/>
      <c r="XI149" s="3"/>
      <c r="XS149" s="1"/>
      <c r="YG149" s="6"/>
    </row>
    <row r="150" spans="45:657" x14ac:dyDescent="0.25">
      <c r="AS150" s="1"/>
      <c r="AV150" s="1"/>
      <c r="AY150" s="2"/>
      <c r="BC150" s="2"/>
      <c r="DC150" s="3"/>
      <c r="DD150" s="3"/>
      <c r="DE150" s="3"/>
      <c r="DG150" s="1"/>
      <c r="DH150" s="1"/>
      <c r="DI150" s="1"/>
      <c r="DN150" s="3"/>
      <c r="DR150" s="1"/>
      <c r="EN150" s="3"/>
      <c r="ER150" s="1"/>
      <c r="FJ150" s="3"/>
      <c r="FK150" s="4"/>
      <c r="FL150" s="4"/>
      <c r="FM150" s="4"/>
      <c r="FN150" s="4"/>
      <c r="GE150" s="5"/>
      <c r="GF150" s="1"/>
      <c r="GG150" s="1"/>
      <c r="GH150" s="1"/>
      <c r="GI150" s="1"/>
      <c r="GZ150" s="3"/>
      <c r="HD150" s="1"/>
      <c r="HU150" s="3"/>
      <c r="HY150" s="1"/>
      <c r="IP150" s="3"/>
      <c r="IT150" s="1"/>
      <c r="JK150" s="3"/>
      <c r="JO150" s="1"/>
      <c r="KF150" s="3"/>
      <c r="KJ150" s="1"/>
      <c r="LA150" s="3"/>
      <c r="LE150" s="1"/>
      <c r="LV150" s="3"/>
      <c r="LZ150" s="1"/>
      <c r="MQ150" s="3"/>
      <c r="MU150" s="1"/>
      <c r="NL150" s="3"/>
      <c r="NP150" s="1"/>
      <c r="OG150" s="3"/>
      <c r="OK150" s="1"/>
      <c r="OV150" s="1"/>
      <c r="PB150" s="3"/>
      <c r="PS150" s="1"/>
      <c r="PY150" s="3"/>
      <c r="QO150" s="1"/>
      <c r="QQ150" s="1"/>
      <c r="QU150" s="3"/>
      <c r="QW150" s="3"/>
      <c r="RL150" s="1"/>
      <c r="RR150" s="3"/>
      <c r="SG150" s="1"/>
      <c r="SM150" s="3"/>
      <c r="TB150" s="1"/>
      <c r="TH150" s="3"/>
      <c r="TW150" s="1"/>
      <c r="UC150" s="3"/>
      <c r="UR150" s="1"/>
      <c r="US150" s="1"/>
      <c r="UX150" s="3"/>
      <c r="VN150" s="1"/>
      <c r="VS150" s="3"/>
      <c r="VY150" s="1"/>
      <c r="WN150" s="3"/>
      <c r="WT150" s="1"/>
      <c r="WW150" s="1"/>
      <c r="XI150" s="3"/>
      <c r="XS150" s="1"/>
      <c r="YG150" s="6"/>
    </row>
    <row r="151" spans="45:657" x14ac:dyDescent="0.25">
      <c r="AS151" s="1"/>
      <c r="AV151" s="1"/>
      <c r="AY151" s="2"/>
      <c r="BC151" s="2"/>
      <c r="DC151" s="3"/>
      <c r="DD151" s="3"/>
      <c r="DE151" s="3"/>
      <c r="DG151" s="1"/>
      <c r="DH151" s="1"/>
      <c r="DI151" s="1"/>
      <c r="DN151" s="3"/>
      <c r="DR151" s="1"/>
      <c r="EN151" s="3"/>
      <c r="ER151" s="1"/>
      <c r="FJ151" s="3"/>
      <c r="FK151" s="4"/>
      <c r="FL151" s="4"/>
      <c r="FM151" s="4"/>
      <c r="FN151" s="4"/>
      <c r="GE151" s="5"/>
      <c r="GF151" s="1"/>
      <c r="GG151" s="1"/>
      <c r="GH151" s="1"/>
      <c r="GI151" s="1"/>
      <c r="GZ151" s="3"/>
      <c r="HD151" s="1"/>
      <c r="HU151" s="3"/>
      <c r="HY151" s="1"/>
      <c r="IP151" s="3"/>
      <c r="IT151" s="1"/>
      <c r="JK151" s="3"/>
      <c r="JO151" s="1"/>
      <c r="KF151" s="3"/>
      <c r="KJ151" s="1"/>
      <c r="LA151" s="3"/>
      <c r="LE151" s="1"/>
      <c r="LV151" s="3"/>
      <c r="LZ151" s="1"/>
      <c r="MQ151" s="3"/>
      <c r="MU151" s="1"/>
      <c r="NL151" s="3"/>
      <c r="NP151" s="1"/>
      <c r="OG151" s="3"/>
      <c r="OK151" s="1"/>
      <c r="OV151" s="1"/>
      <c r="PB151" s="3"/>
      <c r="PS151" s="1"/>
      <c r="PY151" s="3"/>
      <c r="QO151" s="1"/>
      <c r="QQ151" s="1"/>
      <c r="QU151" s="3"/>
      <c r="QW151" s="3"/>
      <c r="RL151" s="1"/>
      <c r="RR151" s="3"/>
      <c r="SG151" s="1"/>
      <c r="SM151" s="3"/>
      <c r="TB151" s="1"/>
      <c r="TH151" s="3"/>
      <c r="TW151" s="1"/>
      <c r="UC151" s="3"/>
      <c r="UR151" s="1"/>
      <c r="US151" s="1"/>
      <c r="UX151" s="3"/>
      <c r="VN151" s="1"/>
      <c r="VS151" s="3"/>
      <c r="VY151" s="1"/>
      <c r="WN151" s="3"/>
      <c r="WT151" s="1"/>
      <c r="WW151" s="1"/>
      <c r="XI151" s="3"/>
      <c r="XS151" s="1"/>
      <c r="YG151" s="6"/>
    </row>
    <row r="152" spans="45:657" x14ac:dyDescent="0.25">
      <c r="AS152" s="1"/>
      <c r="AV152" s="1"/>
      <c r="AY152" s="2"/>
      <c r="BC152" s="2"/>
      <c r="DC152" s="3"/>
      <c r="DD152" s="3"/>
      <c r="DE152" s="3"/>
      <c r="DG152" s="1"/>
      <c r="DH152" s="1"/>
      <c r="DI152" s="1"/>
      <c r="DN152" s="3"/>
      <c r="DR152" s="1"/>
      <c r="EN152" s="3"/>
      <c r="ER152" s="1"/>
      <c r="FJ152" s="3"/>
      <c r="FK152" s="4"/>
      <c r="FL152" s="4"/>
      <c r="FM152" s="4"/>
      <c r="FN152" s="4"/>
      <c r="GE152" s="5"/>
      <c r="GF152" s="1"/>
      <c r="GG152" s="1"/>
      <c r="GH152" s="1"/>
      <c r="GI152" s="1"/>
      <c r="GZ152" s="3"/>
      <c r="HD152" s="1"/>
      <c r="HU152" s="3"/>
      <c r="HY152" s="1"/>
      <c r="IP152" s="3"/>
      <c r="IT152" s="1"/>
      <c r="JK152" s="3"/>
      <c r="JO152" s="1"/>
      <c r="KF152" s="3"/>
      <c r="KJ152" s="1"/>
      <c r="LA152" s="3"/>
      <c r="LE152" s="1"/>
      <c r="LV152" s="3"/>
      <c r="LZ152" s="1"/>
      <c r="MQ152" s="3"/>
      <c r="MU152" s="1"/>
      <c r="NL152" s="3"/>
      <c r="NP152" s="1"/>
      <c r="OG152" s="3"/>
      <c r="OK152" s="1"/>
      <c r="OV152" s="1"/>
      <c r="PB152" s="3"/>
      <c r="PS152" s="1"/>
      <c r="PY152" s="3"/>
      <c r="QO152" s="1"/>
      <c r="QQ152" s="1"/>
      <c r="QU152" s="3"/>
      <c r="QW152" s="3"/>
      <c r="RL152" s="1"/>
      <c r="RR152" s="3"/>
      <c r="SG152" s="1"/>
      <c r="SM152" s="3"/>
      <c r="TB152" s="1"/>
      <c r="TH152" s="3"/>
      <c r="TW152" s="1"/>
      <c r="UC152" s="3"/>
      <c r="UR152" s="1"/>
      <c r="US152" s="1"/>
      <c r="UX152" s="3"/>
      <c r="VN152" s="1"/>
      <c r="VS152" s="3"/>
      <c r="VY152" s="1"/>
      <c r="WN152" s="3"/>
      <c r="WT152" s="1"/>
      <c r="WW152" s="1"/>
      <c r="XI152" s="3"/>
      <c r="XS152" s="1"/>
      <c r="YG152" s="6"/>
    </row>
    <row r="153" spans="45:657" x14ac:dyDescent="0.25">
      <c r="AS153" s="1"/>
      <c r="AV153" s="1"/>
      <c r="AY153" s="2"/>
      <c r="BC153" s="2"/>
      <c r="DC153" s="3"/>
      <c r="DD153" s="3"/>
      <c r="DE153" s="3"/>
      <c r="DG153" s="1"/>
      <c r="DH153" s="1"/>
      <c r="DI153" s="1"/>
      <c r="DN153" s="3"/>
      <c r="DR153" s="1"/>
      <c r="EN153" s="3"/>
      <c r="ER153" s="1"/>
      <c r="FJ153" s="3"/>
      <c r="FK153" s="4"/>
      <c r="FL153" s="4"/>
      <c r="FM153" s="4"/>
      <c r="FN153" s="4"/>
      <c r="GE153" s="5"/>
      <c r="GF153" s="1"/>
      <c r="GG153" s="1"/>
      <c r="GH153" s="1"/>
      <c r="GI153" s="1"/>
      <c r="GZ153" s="3"/>
      <c r="HD153" s="1"/>
      <c r="HU153" s="3"/>
      <c r="HY153" s="1"/>
      <c r="IP153" s="3"/>
      <c r="IT153" s="1"/>
      <c r="JK153" s="3"/>
      <c r="JO153" s="1"/>
      <c r="KF153" s="3"/>
      <c r="KJ153" s="1"/>
      <c r="LA153" s="3"/>
      <c r="LE153" s="1"/>
      <c r="LV153" s="3"/>
      <c r="LZ153" s="1"/>
      <c r="MQ153" s="3"/>
      <c r="MU153" s="1"/>
      <c r="NL153" s="3"/>
      <c r="NP153" s="1"/>
      <c r="OG153" s="3"/>
      <c r="OK153" s="1"/>
      <c r="OV153" s="1"/>
      <c r="PB153" s="3"/>
      <c r="PS153" s="1"/>
      <c r="PY153" s="3"/>
      <c r="QO153" s="1"/>
      <c r="QQ153" s="1"/>
      <c r="QU153" s="3"/>
      <c r="QW153" s="3"/>
      <c r="RL153" s="1"/>
      <c r="RR153" s="3"/>
      <c r="SG153" s="1"/>
      <c r="SM153" s="3"/>
      <c r="TB153" s="1"/>
      <c r="TH153" s="3"/>
      <c r="TW153" s="1"/>
      <c r="UC153" s="3"/>
      <c r="UR153" s="1"/>
      <c r="US153" s="1"/>
      <c r="UX153" s="3"/>
      <c r="VN153" s="1"/>
      <c r="VS153" s="3"/>
      <c r="VY153" s="1"/>
      <c r="WN153" s="3"/>
      <c r="WT153" s="1"/>
      <c r="WW153" s="1"/>
      <c r="XI153" s="3"/>
      <c r="XS153" s="1"/>
      <c r="YG153" s="6"/>
    </row>
    <row r="154" spans="45:657" x14ac:dyDescent="0.25">
      <c r="AS154" s="1"/>
      <c r="AV154" s="1"/>
      <c r="AY154" s="2"/>
      <c r="BC154" s="2"/>
      <c r="DC154" s="3"/>
      <c r="DD154" s="3"/>
      <c r="DE154" s="3"/>
      <c r="DG154" s="1"/>
      <c r="DH154" s="1"/>
      <c r="DI154" s="1"/>
      <c r="DN154" s="3"/>
      <c r="DR154" s="1"/>
      <c r="EN154" s="3"/>
      <c r="ER154" s="1"/>
      <c r="FJ154" s="3"/>
      <c r="FK154" s="4"/>
      <c r="FL154" s="4"/>
      <c r="FM154" s="4"/>
      <c r="FN154" s="4"/>
      <c r="GE154" s="5"/>
      <c r="GF154" s="1"/>
      <c r="GG154" s="1"/>
      <c r="GH154" s="1"/>
      <c r="GI154" s="1"/>
      <c r="GZ154" s="3"/>
      <c r="HD154" s="1"/>
      <c r="HU154" s="3"/>
      <c r="HY154" s="1"/>
      <c r="IP154" s="3"/>
      <c r="IT154" s="1"/>
      <c r="JK154" s="3"/>
      <c r="JO154" s="1"/>
      <c r="KF154" s="3"/>
      <c r="KJ154" s="1"/>
      <c r="LA154" s="3"/>
      <c r="LE154" s="1"/>
      <c r="LV154" s="3"/>
      <c r="LZ154" s="1"/>
      <c r="MQ154" s="3"/>
      <c r="MU154" s="1"/>
      <c r="NL154" s="3"/>
      <c r="NP154" s="1"/>
      <c r="OG154" s="3"/>
      <c r="OK154" s="1"/>
      <c r="OV154" s="1"/>
      <c r="PB154" s="3"/>
      <c r="PS154" s="1"/>
      <c r="PY154" s="3"/>
      <c r="QO154" s="1"/>
      <c r="QQ154" s="1"/>
      <c r="QU154" s="3"/>
      <c r="QW154" s="3"/>
      <c r="RL154" s="1"/>
      <c r="RR154" s="3"/>
      <c r="SG154" s="1"/>
      <c r="SM154" s="3"/>
      <c r="TB154" s="1"/>
      <c r="TH154" s="3"/>
      <c r="TW154" s="1"/>
      <c r="UC154" s="3"/>
      <c r="UR154" s="1"/>
      <c r="US154" s="1"/>
      <c r="UX154" s="3"/>
      <c r="VN154" s="1"/>
      <c r="VS154" s="3"/>
      <c r="VY154" s="1"/>
      <c r="WN154" s="3"/>
      <c r="WT154" s="1"/>
      <c r="WW154" s="1"/>
      <c r="XI154" s="3"/>
      <c r="XS154" s="1"/>
      <c r="YG154" s="6"/>
    </row>
    <row r="155" spans="45:657" x14ac:dyDescent="0.25">
      <c r="AS155" s="1"/>
      <c r="AV155" s="1"/>
      <c r="AY155" s="2"/>
      <c r="BC155" s="2"/>
      <c r="DC155" s="3"/>
      <c r="DD155" s="3"/>
      <c r="DE155" s="3"/>
      <c r="DG155" s="1"/>
      <c r="DH155" s="1"/>
      <c r="DI155" s="1"/>
      <c r="DN155" s="3"/>
      <c r="DR155" s="1"/>
      <c r="EN155" s="3"/>
      <c r="ER155" s="1"/>
      <c r="FJ155" s="3"/>
      <c r="FK155" s="4"/>
      <c r="FL155" s="4"/>
      <c r="FM155" s="4"/>
      <c r="FN155" s="4"/>
      <c r="GE155" s="5"/>
      <c r="GF155" s="1"/>
      <c r="GG155" s="1"/>
      <c r="GH155" s="1"/>
      <c r="GI155" s="1"/>
      <c r="GZ155" s="3"/>
      <c r="HD155" s="1"/>
      <c r="HU155" s="3"/>
      <c r="HY155" s="1"/>
      <c r="IP155" s="3"/>
      <c r="IT155" s="1"/>
      <c r="JK155" s="3"/>
      <c r="JO155" s="1"/>
      <c r="KF155" s="3"/>
      <c r="KJ155" s="1"/>
      <c r="LA155" s="3"/>
      <c r="LE155" s="1"/>
      <c r="LV155" s="3"/>
      <c r="LZ155" s="1"/>
      <c r="MQ155" s="3"/>
      <c r="MU155" s="1"/>
      <c r="NL155" s="3"/>
      <c r="NP155" s="1"/>
      <c r="OG155" s="3"/>
      <c r="OK155" s="1"/>
      <c r="OV155" s="1"/>
      <c r="PB155" s="3"/>
      <c r="PS155" s="1"/>
      <c r="PY155" s="3"/>
      <c r="QO155" s="1"/>
      <c r="QQ155" s="1"/>
      <c r="QU155" s="3"/>
      <c r="QW155" s="3"/>
      <c r="RL155" s="1"/>
      <c r="RR155" s="3"/>
      <c r="SG155" s="1"/>
      <c r="SM155" s="3"/>
      <c r="TB155" s="1"/>
      <c r="TH155" s="3"/>
      <c r="TW155" s="1"/>
      <c r="UC155" s="3"/>
      <c r="UR155" s="1"/>
      <c r="US155" s="1"/>
      <c r="UX155" s="3"/>
      <c r="VN155" s="1"/>
      <c r="VS155" s="3"/>
      <c r="VY155" s="1"/>
      <c r="WN155" s="3"/>
      <c r="WT155" s="1"/>
      <c r="WW155" s="1"/>
      <c r="XI155" s="3"/>
      <c r="XS155" s="1"/>
      <c r="YG155" s="6"/>
    </row>
    <row r="156" spans="45:657" x14ac:dyDescent="0.25">
      <c r="AS156" s="1"/>
      <c r="AV156" s="1"/>
      <c r="AY156" s="2"/>
      <c r="BC156" s="2"/>
      <c r="DC156" s="3"/>
      <c r="DD156" s="3"/>
      <c r="DE156" s="3"/>
      <c r="DG156" s="1"/>
      <c r="DH156" s="1"/>
      <c r="DI156" s="1"/>
      <c r="DN156" s="3"/>
      <c r="DR156" s="1"/>
      <c r="EN156" s="3"/>
      <c r="ER156" s="1"/>
      <c r="FJ156" s="3"/>
      <c r="FK156" s="4"/>
      <c r="FL156" s="4"/>
      <c r="FM156" s="4"/>
      <c r="FN156" s="4"/>
      <c r="GE156" s="5"/>
      <c r="GF156" s="1"/>
      <c r="GG156" s="1"/>
      <c r="GH156" s="1"/>
      <c r="GI156" s="1"/>
      <c r="GZ156" s="3"/>
      <c r="HD156" s="1"/>
      <c r="HU156" s="3"/>
      <c r="HY156" s="1"/>
      <c r="IP156" s="3"/>
      <c r="IT156" s="1"/>
      <c r="JK156" s="3"/>
      <c r="JO156" s="1"/>
      <c r="KF156" s="3"/>
      <c r="KJ156" s="1"/>
      <c r="LA156" s="3"/>
      <c r="LE156" s="1"/>
      <c r="LV156" s="3"/>
      <c r="LZ156" s="1"/>
      <c r="MQ156" s="3"/>
      <c r="MU156" s="1"/>
      <c r="NL156" s="3"/>
      <c r="NP156" s="1"/>
      <c r="OG156" s="3"/>
      <c r="OK156" s="1"/>
      <c r="OV156" s="1"/>
      <c r="PB156" s="3"/>
      <c r="PS156" s="1"/>
      <c r="PY156" s="3"/>
      <c r="QO156" s="1"/>
      <c r="QQ156" s="1"/>
      <c r="QU156" s="3"/>
      <c r="QW156" s="3"/>
      <c r="RL156" s="1"/>
      <c r="RR156" s="3"/>
      <c r="SG156" s="1"/>
      <c r="SM156" s="3"/>
      <c r="TB156" s="1"/>
      <c r="TH156" s="3"/>
      <c r="TW156" s="1"/>
      <c r="UC156" s="3"/>
      <c r="UR156" s="1"/>
      <c r="US156" s="1"/>
      <c r="UX156" s="3"/>
      <c r="VN156" s="1"/>
      <c r="VS156" s="3"/>
      <c r="VY156" s="1"/>
      <c r="WN156" s="3"/>
      <c r="WT156" s="1"/>
      <c r="WW156" s="1"/>
      <c r="XI156" s="3"/>
      <c r="XS156" s="1"/>
      <c r="YG156" s="6"/>
    </row>
    <row r="157" spans="45:657" x14ac:dyDescent="0.25">
      <c r="AS157" s="1"/>
      <c r="AV157" s="1"/>
      <c r="AY157" s="2"/>
      <c r="BC157" s="2"/>
      <c r="DC157" s="3"/>
      <c r="DD157" s="3"/>
      <c r="DE157" s="3"/>
      <c r="DG157" s="1"/>
      <c r="DH157" s="1"/>
      <c r="DI157" s="1"/>
      <c r="DN157" s="3"/>
      <c r="DR157" s="1"/>
      <c r="EN157" s="3"/>
      <c r="ER157" s="1"/>
      <c r="FJ157" s="3"/>
      <c r="FK157" s="4"/>
      <c r="FL157" s="4"/>
      <c r="FM157" s="4"/>
      <c r="FN157" s="4"/>
      <c r="GE157" s="5"/>
      <c r="GF157" s="1"/>
      <c r="GG157" s="1"/>
      <c r="GH157" s="1"/>
      <c r="GI157" s="1"/>
      <c r="GZ157" s="3"/>
      <c r="HD157" s="1"/>
      <c r="HU157" s="3"/>
      <c r="HY157" s="1"/>
      <c r="IP157" s="3"/>
      <c r="IT157" s="1"/>
      <c r="JK157" s="3"/>
      <c r="JO157" s="1"/>
      <c r="KF157" s="3"/>
      <c r="KJ157" s="1"/>
      <c r="LA157" s="3"/>
      <c r="LE157" s="1"/>
      <c r="LV157" s="3"/>
      <c r="LZ157" s="1"/>
      <c r="MQ157" s="3"/>
      <c r="MU157" s="1"/>
      <c r="NL157" s="3"/>
      <c r="NP157" s="1"/>
      <c r="OG157" s="3"/>
      <c r="OK157" s="1"/>
      <c r="OV157" s="1"/>
      <c r="PB157" s="3"/>
      <c r="PS157" s="1"/>
      <c r="PY157" s="3"/>
      <c r="QO157" s="1"/>
      <c r="QQ157" s="1"/>
      <c r="QU157" s="3"/>
      <c r="QW157" s="3"/>
      <c r="RL157" s="1"/>
      <c r="RR157" s="3"/>
      <c r="SG157" s="1"/>
      <c r="SM157" s="3"/>
      <c r="TB157" s="1"/>
      <c r="TH157" s="3"/>
      <c r="TW157" s="1"/>
      <c r="UC157" s="3"/>
      <c r="UR157" s="1"/>
      <c r="US157" s="1"/>
      <c r="UX157" s="3"/>
      <c r="VN157" s="1"/>
      <c r="VS157" s="3"/>
      <c r="VY157" s="1"/>
      <c r="WN157" s="3"/>
      <c r="WT157" s="1"/>
      <c r="WW157" s="1"/>
      <c r="XI157" s="3"/>
      <c r="XS157" s="1"/>
      <c r="YG157" s="6"/>
    </row>
    <row r="158" spans="45:657" x14ac:dyDescent="0.25">
      <c r="AS158" s="1"/>
      <c r="AV158" s="1"/>
      <c r="AY158" s="2"/>
      <c r="BC158" s="2"/>
      <c r="DC158" s="3"/>
      <c r="DD158" s="3"/>
      <c r="DE158" s="3"/>
      <c r="DG158" s="1"/>
      <c r="DH158" s="1"/>
      <c r="DI158" s="1"/>
      <c r="DN158" s="3"/>
      <c r="DR158" s="1"/>
      <c r="EN158" s="3"/>
      <c r="ER158" s="1"/>
      <c r="FJ158" s="3"/>
      <c r="FK158" s="4"/>
      <c r="FL158" s="4"/>
      <c r="FM158" s="4"/>
      <c r="FN158" s="4"/>
      <c r="GE158" s="5"/>
      <c r="GF158" s="1"/>
      <c r="GG158" s="1"/>
      <c r="GH158" s="1"/>
      <c r="GI158" s="1"/>
      <c r="GZ158" s="3"/>
      <c r="HD158" s="1"/>
      <c r="HU158" s="3"/>
      <c r="HY158" s="1"/>
      <c r="IP158" s="3"/>
      <c r="IT158" s="1"/>
      <c r="JK158" s="3"/>
      <c r="JO158" s="1"/>
      <c r="KF158" s="3"/>
      <c r="KJ158" s="1"/>
      <c r="LA158" s="3"/>
      <c r="LE158" s="1"/>
      <c r="LV158" s="3"/>
      <c r="LZ158" s="1"/>
      <c r="MQ158" s="3"/>
      <c r="MU158" s="1"/>
      <c r="NL158" s="3"/>
      <c r="NP158" s="1"/>
      <c r="OG158" s="3"/>
      <c r="OK158" s="1"/>
      <c r="OV158" s="1"/>
      <c r="PB158" s="3"/>
      <c r="PS158" s="1"/>
      <c r="PY158" s="3"/>
      <c r="QO158" s="1"/>
      <c r="QQ158" s="1"/>
      <c r="QU158" s="3"/>
      <c r="QW158" s="3"/>
      <c r="RL158" s="1"/>
      <c r="RR158" s="3"/>
      <c r="SG158" s="1"/>
      <c r="SM158" s="3"/>
      <c r="TB158" s="1"/>
      <c r="TH158" s="3"/>
      <c r="TW158" s="1"/>
      <c r="UC158" s="3"/>
      <c r="UR158" s="1"/>
      <c r="US158" s="1"/>
      <c r="UX158" s="3"/>
      <c r="VN158" s="1"/>
      <c r="VS158" s="3"/>
      <c r="VY158" s="1"/>
      <c r="WN158" s="3"/>
      <c r="WT158" s="1"/>
      <c r="WW158" s="1"/>
      <c r="XI158" s="3"/>
      <c r="XS158" s="1"/>
      <c r="YG158" s="6"/>
    </row>
    <row r="159" spans="45:657" x14ac:dyDescent="0.25">
      <c r="AS159" s="1"/>
      <c r="AV159" s="1"/>
      <c r="AY159" s="2"/>
      <c r="BC159" s="2"/>
      <c r="DC159" s="3"/>
      <c r="DD159" s="3"/>
      <c r="DE159" s="3"/>
      <c r="DG159" s="1"/>
      <c r="DH159" s="1"/>
      <c r="DI159" s="1"/>
      <c r="DN159" s="3"/>
      <c r="DR159" s="1"/>
      <c r="EN159" s="3"/>
      <c r="ER159" s="1"/>
      <c r="FJ159" s="3"/>
      <c r="FK159" s="4"/>
      <c r="FL159" s="4"/>
      <c r="FM159" s="4"/>
      <c r="FN159" s="4"/>
      <c r="GE159" s="5"/>
      <c r="GF159" s="1"/>
      <c r="GG159" s="1"/>
      <c r="GH159" s="1"/>
      <c r="GI159" s="1"/>
      <c r="GZ159" s="3"/>
      <c r="HD159" s="1"/>
      <c r="HU159" s="3"/>
      <c r="HY159" s="1"/>
      <c r="IP159" s="3"/>
      <c r="IT159" s="1"/>
      <c r="JK159" s="3"/>
      <c r="JO159" s="1"/>
      <c r="KF159" s="3"/>
      <c r="KJ159" s="1"/>
      <c r="LA159" s="3"/>
      <c r="LE159" s="1"/>
      <c r="LV159" s="3"/>
      <c r="LZ159" s="1"/>
      <c r="MQ159" s="3"/>
      <c r="MU159" s="1"/>
      <c r="NL159" s="3"/>
      <c r="NP159" s="1"/>
      <c r="OG159" s="3"/>
      <c r="OK159" s="1"/>
      <c r="OV159" s="1"/>
      <c r="PB159" s="3"/>
      <c r="PS159" s="1"/>
      <c r="PY159" s="3"/>
      <c r="QO159" s="1"/>
      <c r="QQ159" s="1"/>
      <c r="QU159" s="3"/>
      <c r="QW159" s="3"/>
      <c r="RL159" s="1"/>
      <c r="RR159" s="3"/>
      <c r="SG159" s="1"/>
      <c r="SM159" s="3"/>
      <c r="TB159" s="1"/>
      <c r="TH159" s="3"/>
      <c r="TW159" s="1"/>
      <c r="UC159" s="3"/>
      <c r="UR159" s="1"/>
      <c r="US159" s="1"/>
      <c r="UX159" s="3"/>
      <c r="VN159" s="1"/>
      <c r="VS159" s="3"/>
      <c r="VY159" s="1"/>
      <c r="WN159" s="3"/>
      <c r="WT159" s="1"/>
      <c r="WW159" s="1"/>
      <c r="XI159" s="3"/>
      <c r="XS159" s="1"/>
      <c r="YG159" s="6"/>
    </row>
    <row r="160" spans="45:657" x14ac:dyDescent="0.25">
      <c r="AS160" s="1"/>
      <c r="AV160" s="1"/>
      <c r="AY160" s="2"/>
      <c r="BC160" s="2"/>
      <c r="DC160" s="3"/>
      <c r="DD160" s="3"/>
      <c r="DE160" s="3"/>
      <c r="DG160" s="1"/>
      <c r="DH160" s="1"/>
      <c r="DI160" s="1"/>
      <c r="DN160" s="3"/>
      <c r="DR160" s="1"/>
      <c r="EN160" s="3"/>
      <c r="ER160" s="1"/>
      <c r="FJ160" s="3"/>
      <c r="FK160" s="4"/>
      <c r="FL160" s="4"/>
      <c r="FM160" s="4"/>
      <c r="FN160" s="4"/>
      <c r="GE160" s="5"/>
      <c r="GF160" s="1"/>
      <c r="GG160" s="1"/>
      <c r="GH160" s="1"/>
      <c r="GI160" s="1"/>
      <c r="GZ160" s="3"/>
      <c r="HD160" s="1"/>
      <c r="HU160" s="3"/>
      <c r="HY160" s="1"/>
      <c r="IP160" s="3"/>
      <c r="IT160" s="1"/>
      <c r="JK160" s="3"/>
      <c r="JO160" s="1"/>
      <c r="KF160" s="3"/>
      <c r="KJ160" s="1"/>
      <c r="LA160" s="3"/>
      <c r="LE160" s="1"/>
      <c r="LV160" s="3"/>
      <c r="LZ160" s="1"/>
      <c r="MQ160" s="3"/>
      <c r="MU160" s="1"/>
      <c r="NL160" s="3"/>
      <c r="NP160" s="1"/>
      <c r="OG160" s="3"/>
      <c r="OK160" s="1"/>
      <c r="OV160" s="1"/>
      <c r="PB160" s="3"/>
      <c r="PS160" s="1"/>
      <c r="PY160" s="3"/>
      <c r="QO160" s="1"/>
      <c r="QQ160" s="1"/>
      <c r="QU160" s="3"/>
      <c r="QW160" s="3"/>
      <c r="RL160" s="1"/>
      <c r="RR160" s="3"/>
      <c r="SG160" s="1"/>
      <c r="SM160" s="3"/>
      <c r="TB160" s="1"/>
      <c r="TH160" s="3"/>
      <c r="TW160" s="1"/>
      <c r="UC160" s="3"/>
      <c r="UR160" s="1"/>
      <c r="US160" s="1"/>
      <c r="UX160" s="3"/>
      <c r="VN160" s="1"/>
      <c r="VS160" s="3"/>
      <c r="VY160" s="1"/>
      <c r="WN160" s="3"/>
      <c r="WT160" s="1"/>
      <c r="WW160" s="1"/>
      <c r="XI160" s="3"/>
      <c r="XS160" s="1"/>
      <c r="YG160" s="6"/>
    </row>
    <row r="161" spans="45:657" x14ac:dyDescent="0.25">
      <c r="AS161" s="1"/>
      <c r="AV161" s="1"/>
      <c r="AY161" s="2"/>
      <c r="BC161" s="2"/>
      <c r="DC161" s="3"/>
      <c r="DD161" s="3"/>
      <c r="DE161" s="3"/>
      <c r="DG161" s="1"/>
      <c r="DH161" s="1"/>
      <c r="DI161" s="1"/>
      <c r="DN161" s="3"/>
      <c r="DR161" s="1"/>
      <c r="EN161" s="3"/>
      <c r="ER161" s="1"/>
      <c r="FJ161" s="3"/>
      <c r="FK161" s="4"/>
      <c r="FL161" s="4"/>
      <c r="FM161" s="4"/>
      <c r="FN161" s="4"/>
      <c r="GE161" s="5"/>
      <c r="GF161" s="1"/>
      <c r="GG161" s="1"/>
      <c r="GH161" s="1"/>
      <c r="GI161" s="1"/>
      <c r="GZ161" s="3"/>
      <c r="HD161" s="1"/>
      <c r="HU161" s="3"/>
      <c r="HY161" s="1"/>
      <c r="IP161" s="3"/>
      <c r="IT161" s="1"/>
      <c r="JK161" s="3"/>
      <c r="JO161" s="1"/>
      <c r="KF161" s="3"/>
      <c r="KJ161" s="1"/>
      <c r="LA161" s="3"/>
      <c r="LE161" s="1"/>
      <c r="LV161" s="3"/>
      <c r="LZ161" s="1"/>
      <c r="MQ161" s="3"/>
      <c r="MU161" s="1"/>
      <c r="NL161" s="3"/>
      <c r="NP161" s="1"/>
      <c r="OG161" s="3"/>
      <c r="OK161" s="1"/>
      <c r="OV161" s="1"/>
      <c r="PB161" s="3"/>
      <c r="PS161" s="1"/>
      <c r="PY161" s="3"/>
      <c r="QO161" s="1"/>
      <c r="QQ161" s="1"/>
      <c r="QU161" s="3"/>
      <c r="QW161" s="3"/>
      <c r="RL161" s="1"/>
      <c r="RR161" s="3"/>
      <c r="SG161" s="1"/>
      <c r="SM161" s="3"/>
      <c r="TB161" s="1"/>
      <c r="TH161" s="3"/>
      <c r="TW161" s="1"/>
      <c r="UC161" s="3"/>
      <c r="UR161" s="1"/>
      <c r="US161" s="1"/>
      <c r="UX161" s="3"/>
      <c r="VN161" s="1"/>
      <c r="VS161" s="3"/>
      <c r="VY161" s="1"/>
      <c r="WN161" s="3"/>
      <c r="WT161" s="1"/>
      <c r="WW161" s="1"/>
      <c r="XI161" s="3"/>
      <c r="XS161" s="1"/>
      <c r="YG161" s="6"/>
    </row>
    <row r="162" spans="45:657" x14ac:dyDescent="0.25">
      <c r="AS162" s="1"/>
      <c r="AV162" s="1"/>
      <c r="AY162" s="2"/>
      <c r="BC162" s="2"/>
      <c r="DC162" s="3"/>
      <c r="DD162" s="3"/>
      <c r="DE162" s="3"/>
      <c r="DG162" s="1"/>
      <c r="DH162" s="1"/>
      <c r="DI162" s="1"/>
      <c r="DN162" s="3"/>
      <c r="DR162" s="1"/>
      <c r="EN162" s="3"/>
      <c r="ER162" s="1"/>
      <c r="FJ162" s="3"/>
      <c r="FK162" s="4"/>
      <c r="FL162" s="4"/>
      <c r="FM162" s="4"/>
      <c r="FN162" s="4"/>
      <c r="GE162" s="5"/>
      <c r="GF162" s="1"/>
      <c r="GG162" s="1"/>
      <c r="GH162" s="1"/>
      <c r="GI162" s="1"/>
      <c r="GZ162" s="3"/>
      <c r="HD162" s="1"/>
      <c r="HU162" s="3"/>
      <c r="HY162" s="1"/>
      <c r="IP162" s="3"/>
      <c r="IT162" s="1"/>
      <c r="JK162" s="3"/>
      <c r="JO162" s="1"/>
      <c r="KF162" s="3"/>
      <c r="KJ162" s="1"/>
      <c r="LA162" s="3"/>
      <c r="LE162" s="1"/>
      <c r="LV162" s="3"/>
      <c r="LZ162" s="1"/>
      <c r="MQ162" s="3"/>
      <c r="MU162" s="1"/>
      <c r="NL162" s="3"/>
      <c r="NP162" s="1"/>
      <c r="OG162" s="3"/>
      <c r="OK162" s="1"/>
      <c r="OV162" s="1"/>
      <c r="PB162" s="3"/>
      <c r="PS162" s="1"/>
      <c r="PY162" s="3"/>
      <c r="QO162" s="1"/>
      <c r="QQ162" s="1"/>
      <c r="QU162" s="3"/>
      <c r="QW162" s="3"/>
      <c r="RL162" s="1"/>
      <c r="RR162" s="3"/>
      <c r="SG162" s="1"/>
      <c r="SM162" s="3"/>
      <c r="TB162" s="1"/>
      <c r="TH162" s="3"/>
      <c r="TW162" s="1"/>
      <c r="UC162" s="3"/>
      <c r="UR162" s="1"/>
      <c r="US162" s="1"/>
      <c r="UX162" s="3"/>
      <c r="VN162" s="1"/>
      <c r="VS162" s="3"/>
      <c r="VY162" s="1"/>
      <c r="WN162" s="3"/>
      <c r="WT162" s="1"/>
      <c r="WW162" s="1"/>
      <c r="XI162" s="3"/>
      <c r="XS162" s="1"/>
      <c r="YG162" s="6"/>
    </row>
    <row r="163" spans="45:657" x14ac:dyDescent="0.25">
      <c r="AS163" s="1"/>
      <c r="AV163" s="1"/>
      <c r="AY163" s="2"/>
      <c r="BC163" s="2"/>
      <c r="DC163" s="3"/>
      <c r="DD163" s="3"/>
      <c r="DE163" s="3"/>
      <c r="DG163" s="1"/>
      <c r="DH163" s="1"/>
      <c r="DI163" s="1"/>
      <c r="DN163" s="3"/>
      <c r="DR163" s="1"/>
      <c r="EN163" s="3"/>
      <c r="ER163" s="1"/>
      <c r="FJ163" s="3"/>
      <c r="FK163" s="4"/>
      <c r="FL163" s="4"/>
      <c r="FM163" s="4"/>
      <c r="FN163" s="4"/>
      <c r="GE163" s="5"/>
      <c r="GF163" s="1"/>
      <c r="GG163" s="1"/>
      <c r="GH163" s="1"/>
      <c r="GI163" s="1"/>
      <c r="GZ163" s="3"/>
      <c r="HD163" s="1"/>
      <c r="HU163" s="3"/>
      <c r="HY163" s="1"/>
      <c r="IP163" s="3"/>
      <c r="IT163" s="1"/>
      <c r="JK163" s="3"/>
      <c r="JO163" s="1"/>
      <c r="KF163" s="3"/>
      <c r="KJ163" s="1"/>
      <c r="LA163" s="3"/>
      <c r="LE163" s="1"/>
      <c r="LV163" s="3"/>
      <c r="LZ163" s="1"/>
      <c r="MQ163" s="3"/>
      <c r="MU163" s="1"/>
      <c r="NL163" s="3"/>
      <c r="NP163" s="1"/>
      <c r="OG163" s="3"/>
      <c r="OK163" s="1"/>
      <c r="OV163" s="1"/>
      <c r="PB163" s="3"/>
      <c r="PS163" s="1"/>
      <c r="PY163" s="3"/>
      <c r="QO163" s="1"/>
      <c r="QQ163" s="1"/>
      <c r="QU163" s="3"/>
      <c r="QW163" s="3"/>
      <c r="RL163" s="1"/>
      <c r="RR163" s="3"/>
      <c r="SG163" s="1"/>
      <c r="SM163" s="3"/>
      <c r="TB163" s="1"/>
      <c r="TH163" s="3"/>
      <c r="TW163" s="1"/>
      <c r="UC163" s="3"/>
      <c r="UR163" s="1"/>
      <c r="US163" s="1"/>
      <c r="UX163" s="3"/>
      <c r="VN163" s="1"/>
      <c r="VS163" s="3"/>
      <c r="VY163" s="1"/>
      <c r="WN163" s="3"/>
      <c r="WT163" s="1"/>
      <c r="WW163" s="1"/>
      <c r="XI163" s="3"/>
      <c r="XS163" s="1"/>
      <c r="YG163" s="6"/>
    </row>
    <row r="164" spans="45:657" x14ac:dyDescent="0.25">
      <c r="AS164" s="1"/>
      <c r="AV164" s="1"/>
      <c r="AY164" s="2"/>
      <c r="BC164" s="2"/>
      <c r="DC164" s="3"/>
      <c r="DD164" s="3"/>
      <c r="DE164" s="3"/>
      <c r="DG164" s="1"/>
      <c r="DH164" s="1"/>
      <c r="DI164" s="1"/>
      <c r="DN164" s="3"/>
      <c r="DR164" s="1"/>
      <c r="EN164" s="3"/>
      <c r="ER164" s="1"/>
      <c r="FJ164" s="3"/>
      <c r="FK164" s="4"/>
      <c r="FL164" s="4"/>
      <c r="FM164" s="4"/>
      <c r="FN164" s="4"/>
      <c r="GE164" s="5"/>
      <c r="GF164" s="1"/>
      <c r="GG164" s="1"/>
      <c r="GH164" s="1"/>
      <c r="GI164" s="1"/>
      <c r="GZ164" s="3"/>
      <c r="HD164" s="1"/>
      <c r="HU164" s="3"/>
      <c r="HY164" s="1"/>
      <c r="IP164" s="3"/>
      <c r="IT164" s="1"/>
      <c r="JK164" s="3"/>
      <c r="JO164" s="1"/>
      <c r="KF164" s="3"/>
      <c r="KJ164" s="1"/>
      <c r="LA164" s="3"/>
      <c r="LE164" s="1"/>
      <c r="LV164" s="3"/>
      <c r="LZ164" s="1"/>
      <c r="MQ164" s="3"/>
      <c r="MU164" s="1"/>
      <c r="NL164" s="3"/>
      <c r="NP164" s="1"/>
      <c r="OG164" s="3"/>
      <c r="OK164" s="1"/>
      <c r="OV164" s="1"/>
      <c r="PB164" s="3"/>
      <c r="PS164" s="1"/>
      <c r="PY164" s="3"/>
      <c r="QO164" s="1"/>
      <c r="QQ164" s="1"/>
      <c r="QU164" s="3"/>
      <c r="QW164" s="3"/>
      <c r="RL164" s="1"/>
      <c r="RR164" s="3"/>
      <c r="SG164" s="1"/>
      <c r="SM164" s="3"/>
      <c r="TB164" s="1"/>
      <c r="TH164" s="3"/>
      <c r="TW164" s="1"/>
      <c r="UC164" s="3"/>
      <c r="UR164" s="1"/>
      <c r="US164" s="1"/>
      <c r="UX164" s="3"/>
      <c r="VN164" s="1"/>
      <c r="VS164" s="3"/>
      <c r="VY164" s="1"/>
      <c r="WN164" s="3"/>
      <c r="WT164" s="1"/>
      <c r="WW164" s="1"/>
      <c r="XI164" s="3"/>
      <c r="XS164" s="1"/>
      <c r="YG164" s="6"/>
    </row>
    <row r="165" spans="45:657" x14ac:dyDescent="0.25">
      <c r="AS165" s="1"/>
      <c r="AV165" s="1"/>
      <c r="AY165" s="2"/>
      <c r="BC165" s="2"/>
      <c r="DC165" s="3"/>
      <c r="DD165" s="3"/>
      <c r="DE165" s="3"/>
      <c r="DG165" s="1"/>
      <c r="DH165" s="1"/>
      <c r="DI165" s="1"/>
      <c r="DN165" s="3"/>
      <c r="DR165" s="1"/>
      <c r="EN165" s="3"/>
      <c r="ER165" s="1"/>
      <c r="FJ165" s="3"/>
      <c r="FK165" s="4"/>
      <c r="FL165" s="4"/>
      <c r="FM165" s="4"/>
      <c r="FN165" s="4"/>
      <c r="GE165" s="5"/>
      <c r="GF165" s="1"/>
      <c r="GG165" s="1"/>
      <c r="GH165" s="1"/>
      <c r="GI165" s="1"/>
      <c r="GZ165" s="3"/>
      <c r="HD165" s="1"/>
      <c r="HU165" s="3"/>
      <c r="HY165" s="1"/>
      <c r="IP165" s="3"/>
      <c r="IT165" s="1"/>
      <c r="JK165" s="3"/>
      <c r="JO165" s="1"/>
      <c r="KF165" s="3"/>
      <c r="KJ165" s="1"/>
      <c r="LA165" s="3"/>
      <c r="LE165" s="1"/>
      <c r="LV165" s="3"/>
      <c r="LZ165" s="1"/>
      <c r="MQ165" s="3"/>
      <c r="MU165" s="1"/>
      <c r="NL165" s="3"/>
      <c r="NP165" s="1"/>
      <c r="OG165" s="3"/>
      <c r="OK165" s="1"/>
      <c r="OV165" s="1"/>
      <c r="PB165" s="3"/>
      <c r="PS165" s="1"/>
      <c r="PY165" s="3"/>
      <c r="QO165" s="1"/>
      <c r="QQ165" s="1"/>
      <c r="QU165" s="3"/>
      <c r="QW165" s="3"/>
      <c r="RL165" s="1"/>
      <c r="RR165" s="3"/>
      <c r="SG165" s="1"/>
      <c r="SM165" s="3"/>
      <c r="TB165" s="1"/>
      <c r="TH165" s="3"/>
      <c r="TW165" s="1"/>
      <c r="UC165" s="3"/>
      <c r="UR165" s="1"/>
      <c r="US165" s="1"/>
      <c r="UX165" s="3"/>
      <c r="VN165" s="1"/>
      <c r="VS165" s="3"/>
      <c r="VY165" s="1"/>
      <c r="WN165" s="3"/>
      <c r="WT165" s="1"/>
      <c r="WW165" s="1"/>
      <c r="XI165" s="3"/>
      <c r="XS165" s="1"/>
      <c r="YG165" s="6"/>
    </row>
    <row r="166" spans="45:657" x14ac:dyDescent="0.25">
      <c r="AS166" s="1"/>
      <c r="AV166" s="1"/>
      <c r="AY166" s="2"/>
      <c r="BC166" s="2"/>
      <c r="DC166" s="3"/>
      <c r="DD166" s="3"/>
      <c r="DE166" s="3"/>
      <c r="DG166" s="1"/>
      <c r="DH166" s="1"/>
      <c r="DI166" s="1"/>
      <c r="DN166" s="3"/>
      <c r="DR166" s="1"/>
      <c r="EN166" s="3"/>
      <c r="ER166" s="1"/>
      <c r="FJ166" s="3"/>
      <c r="FK166" s="4"/>
      <c r="FL166" s="4"/>
      <c r="FM166" s="4"/>
      <c r="FN166" s="4"/>
      <c r="GE166" s="5"/>
      <c r="GF166" s="1"/>
      <c r="GG166" s="1"/>
      <c r="GH166" s="1"/>
      <c r="GI166" s="1"/>
      <c r="GZ166" s="3"/>
      <c r="HD166" s="1"/>
      <c r="HU166" s="3"/>
      <c r="HY166" s="1"/>
      <c r="IP166" s="3"/>
      <c r="IT166" s="1"/>
      <c r="JK166" s="3"/>
      <c r="JO166" s="1"/>
      <c r="KF166" s="3"/>
      <c r="KJ166" s="1"/>
      <c r="LA166" s="3"/>
      <c r="LE166" s="1"/>
      <c r="LV166" s="3"/>
      <c r="LZ166" s="1"/>
      <c r="MQ166" s="3"/>
      <c r="MU166" s="1"/>
      <c r="NL166" s="3"/>
      <c r="NP166" s="1"/>
      <c r="OG166" s="3"/>
      <c r="OK166" s="1"/>
      <c r="OV166" s="1"/>
      <c r="PB166" s="3"/>
      <c r="PS166" s="1"/>
      <c r="PY166" s="3"/>
      <c r="QO166" s="1"/>
      <c r="QQ166" s="1"/>
      <c r="QU166" s="3"/>
      <c r="QW166" s="3"/>
      <c r="RL166" s="1"/>
      <c r="RR166" s="3"/>
      <c r="SG166" s="1"/>
      <c r="SM166" s="3"/>
      <c r="TB166" s="1"/>
      <c r="TH166" s="3"/>
      <c r="TW166" s="1"/>
      <c r="UC166" s="3"/>
      <c r="UR166" s="1"/>
      <c r="US166" s="1"/>
      <c r="UX166" s="3"/>
      <c r="VN166" s="1"/>
      <c r="VS166" s="3"/>
      <c r="VY166" s="1"/>
      <c r="WN166" s="3"/>
      <c r="WT166" s="1"/>
      <c r="WW166" s="1"/>
      <c r="XI166" s="3"/>
      <c r="XS166" s="1"/>
      <c r="YG166" s="6"/>
    </row>
    <row r="167" spans="45:657" x14ac:dyDescent="0.25">
      <c r="AS167" s="1"/>
      <c r="AV167" s="1"/>
      <c r="AY167" s="2"/>
      <c r="BC167" s="2"/>
      <c r="DC167" s="3"/>
      <c r="DD167" s="3"/>
      <c r="DE167" s="3"/>
      <c r="DG167" s="1"/>
      <c r="DH167" s="1"/>
      <c r="DI167" s="1"/>
      <c r="DN167" s="3"/>
      <c r="DR167" s="1"/>
      <c r="EN167" s="3"/>
      <c r="ER167" s="1"/>
      <c r="FJ167" s="3"/>
      <c r="FK167" s="4"/>
      <c r="FL167" s="4"/>
      <c r="FM167" s="4"/>
      <c r="FN167" s="4"/>
      <c r="GE167" s="5"/>
      <c r="GF167" s="1"/>
      <c r="GG167" s="1"/>
      <c r="GH167" s="1"/>
      <c r="GI167" s="1"/>
      <c r="GZ167" s="3"/>
      <c r="HD167" s="1"/>
      <c r="HU167" s="3"/>
      <c r="HY167" s="1"/>
      <c r="IP167" s="3"/>
      <c r="IT167" s="1"/>
      <c r="JK167" s="3"/>
      <c r="JO167" s="1"/>
      <c r="KF167" s="3"/>
      <c r="KJ167" s="1"/>
      <c r="LA167" s="3"/>
      <c r="LE167" s="1"/>
      <c r="LV167" s="3"/>
      <c r="LZ167" s="1"/>
      <c r="MQ167" s="3"/>
      <c r="MU167" s="1"/>
      <c r="NL167" s="3"/>
      <c r="NP167" s="1"/>
      <c r="OG167" s="3"/>
      <c r="OK167" s="1"/>
      <c r="OV167" s="1"/>
      <c r="PB167" s="3"/>
      <c r="PS167" s="1"/>
      <c r="PY167" s="3"/>
      <c r="QO167" s="1"/>
      <c r="QQ167" s="1"/>
      <c r="QU167" s="3"/>
      <c r="QW167" s="3"/>
      <c r="RL167" s="1"/>
      <c r="RR167" s="3"/>
      <c r="SG167" s="1"/>
      <c r="SM167" s="3"/>
      <c r="TB167" s="1"/>
      <c r="TH167" s="3"/>
      <c r="TW167" s="1"/>
      <c r="UC167" s="3"/>
      <c r="UR167" s="1"/>
      <c r="US167" s="1"/>
      <c r="UX167" s="3"/>
      <c r="VN167" s="1"/>
      <c r="VS167" s="3"/>
      <c r="VY167" s="1"/>
      <c r="WN167" s="3"/>
      <c r="WT167" s="1"/>
      <c r="WW167" s="1"/>
      <c r="XI167" s="3"/>
      <c r="XS167" s="1"/>
      <c r="YG167" s="6"/>
    </row>
    <row r="168" spans="45:657" x14ac:dyDescent="0.25">
      <c r="AS168" s="1"/>
      <c r="AV168" s="1"/>
      <c r="AY168" s="2"/>
      <c r="BC168" s="2"/>
      <c r="DC168" s="3"/>
      <c r="DD168" s="3"/>
      <c r="DE168" s="3"/>
      <c r="DG168" s="1"/>
      <c r="DH168" s="1"/>
      <c r="DI168" s="1"/>
      <c r="DN168" s="3"/>
      <c r="DR168" s="1"/>
      <c r="EN168" s="3"/>
      <c r="ER168" s="1"/>
      <c r="FJ168" s="3"/>
      <c r="FK168" s="4"/>
      <c r="FL168" s="4"/>
      <c r="FM168" s="4"/>
      <c r="FN168" s="4"/>
      <c r="GE168" s="5"/>
      <c r="GF168" s="1"/>
      <c r="GG168" s="1"/>
      <c r="GH168" s="1"/>
      <c r="GI168" s="1"/>
      <c r="GZ168" s="3"/>
      <c r="HD168" s="1"/>
      <c r="HU168" s="3"/>
      <c r="HY168" s="1"/>
      <c r="IP168" s="3"/>
      <c r="IT168" s="1"/>
      <c r="JK168" s="3"/>
      <c r="JO168" s="1"/>
      <c r="KF168" s="3"/>
      <c r="KJ168" s="1"/>
      <c r="LA168" s="3"/>
      <c r="LE168" s="1"/>
      <c r="LV168" s="3"/>
      <c r="LZ168" s="1"/>
      <c r="MQ168" s="3"/>
      <c r="MU168" s="1"/>
      <c r="NL168" s="3"/>
      <c r="NP168" s="1"/>
      <c r="OG168" s="3"/>
      <c r="OK168" s="1"/>
      <c r="OV168" s="1"/>
      <c r="PB168" s="3"/>
      <c r="PS168" s="1"/>
      <c r="PY168" s="3"/>
      <c r="QO168" s="1"/>
      <c r="QQ168" s="1"/>
      <c r="QU168" s="3"/>
      <c r="QW168" s="3"/>
      <c r="RL168" s="1"/>
      <c r="RR168" s="3"/>
      <c r="SG168" s="1"/>
      <c r="SM168" s="3"/>
      <c r="TB168" s="1"/>
      <c r="TH168" s="3"/>
      <c r="TW168" s="1"/>
      <c r="UC168" s="3"/>
      <c r="UR168" s="1"/>
      <c r="US168" s="1"/>
      <c r="UX168" s="3"/>
      <c r="VN168" s="1"/>
      <c r="VS168" s="3"/>
      <c r="VY168" s="1"/>
      <c r="WN168" s="3"/>
      <c r="WT168" s="1"/>
      <c r="WW168" s="1"/>
      <c r="XI168" s="3"/>
      <c r="XS168" s="1"/>
      <c r="YG168" s="6"/>
    </row>
    <row r="169" spans="45:657" x14ac:dyDescent="0.25">
      <c r="AS169" s="1"/>
      <c r="AV169" s="1"/>
      <c r="AY169" s="2"/>
      <c r="BC169" s="2"/>
      <c r="DC169" s="3"/>
      <c r="DD169" s="3"/>
      <c r="DE169" s="3"/>
      <c r="DG169" s="1"/>
      <c r="DH169" s="1"/>
      <c r="DI169" s="1"/>
      <c r="DN169" s="3"/>
      <c r="DR169" s="1"/>
      <c r="EN169" s="3"/>
      <c r="ER169" s="1"/>
      <c r="FJ169" s="3"/>
      <c r="FK169" s="4"/>
      <c r="FL169" s="4"/>
      <c r="FM169" s="4"/>
      <c r="FN169" s="4"/>
      <c r="GE169" s="5"/>
      <c r="GF169" s="1"/>
      <c r="GG169" s="1"/>
      <c r="GH169" s="1"/>
      <c r="GI169" s="1"/>
      <c r="GZ169" s="3"/>
      <c r="HD169" s="1"/>
      <c r="HU169" s="3"/>
      <c r="HY169" s="1"/>
      <c r="IP169" s="3"/>
      <c r="IT169" s="1"/>
      <c r="JK169" s="3"/>
      <c r="JO169" s="1"/>
      <c r="KF169" s="3"/>
      <c r="KJ169" s="1"/>
      <c r="LA169" s="3"/>
      <c r="LE169" s="1"/>
      <c r="LV169" s="3"/>
      <c r="LZ169" s="1"/>
      <c r="MQ169" s="3"/>
      <c r="MU169" s="1"/>
      <c r="NL169" s="3"/>
      <c r="NP169" s="1"/>
      <c r="OG169" s="3"/>
      <c r="OK169" s="1"/>
      <c r="OV169" s="1"/>
      <c r="PB169" s="3"/>
      <c r="PS169" s="1"/>
      <c r="PY169" s="3"/>
      <c r="QO169" s="1"/>
      <c r="QQ169" s="1"/>
      <c r="QU169" s="3"/>
      <c r="QW169" s="3"/>
      <c r="RL169" s="1"/>
      <c r="RR169" s="3"/>
      <c r="SG169" s="1"/>
      <c r="SM169" s="3"/>
      <c r="TB169" s="1"/>
      <c r="TH169" s="3"/>
      <c r="TW169" s="1"/>
      <c r="UC169" s="3"/>
      <c r="UR169" s="1"/>
      <c r="US169" s="1"/>
      <c r="UX169" s="3"/>
      <c r="VN169" s="1"/>
      <c r="VS169" s="3"/>
      <c r="VY169" s="1"/>
      <c r="WN169" s="3"/>
      <c r="WT169" s="1"/>
      <c r="WW169" s="1"/>
      <c r="XI169" s="3"/>
      <c r="XS169" s="1"/>
      <c r="YG169" s="6"/>
    </row>
    <row r="170" spans="45:657" x14ac:dyDescent="0.25">
      <c r="AS170" s="1"/>
      <c r="AV170" s="1"/>
      <c r="AY170" s="2"/>
      <c r="BC170" s="2"/>
      <c r="DC170" s="3"/>
      <c r="DD170" s="3"/>
      <c r="DE170" s="3"/>
      <c r="DG170" s="1"/>
      <c r="DH170" s="1"/>
      <c r="DI170" s="1"/>
      <c r="DN170" s="3"/>
      <c r="DR170" s="1"/>
      <c r="EN170" s="3"/>
      <c r="ER170" s="1"/>
      <c r="FJ170" s="3"/>
      <c r="FK170" s="4"/>
      <c r="FL170" s="4"/>
      <c r="FM170" s="4"/>
      <c r="FN170" s="4"/>
      <c r="GE170" s="5"/>
      <c r="GF170" s="1"/>
      <c r="GG170" s="1"/>
      <c r="GH170" s="1"/>
      <c r="GI170" s="1"/>
      <c r="GZ170" s="3"/>
      <c r="HD170" s="1"/>
      <c r="HU170" s="3"/>
      <c r="HY170" s="1"/>
      <c r="IP170" s="3"/>
      <c r="IT170" s="1"/>
      <c r="JK170" s="3"/>
      <c r="JO170" s="1"/>
      <c r="KF170" s="3"/>
      <c r="KJ170" s="1"/>
      <c r="LA170" s="3"/>
      <c r="LE170" s="1"/>
      <c r="LV170" s="3"/>
      <c r="LZ170" s="1"/>
      <c r="MQ170" s="3"/>
      <c r="MU170" s="1"/>
      <c r="NL170" s="3"/>
      <c r="NP170" s="1"/>
      <c r="OG170" s="3"/>
      <c r="OK170" s="1"/>
      <c r="OV170" s="1"/>
      <c r="PB170" s="3"/>
      <c r="PS170" s="1"/>
      <c r="PY170" s="3"/>
      <c r="QO170" s="1"/>
      <c r="QQ170" s="1"/>
      <c r="QU170" s="3"/>
      <c r="QW170" s="3"/>
      <c r="RL170" s="1"/>
      <c r="RR170" s="3"/>
      <c r="SG170" s="1"/>
      <c r="SM170" s="3"/>
      <c r="TB170" s="1"/>
      <c r="TH170" s="3"/>
      <c r="TW170" s="1"/>
      <c r="UC170" s="3"/>
      <c r="UR170" s="1"/>
      <c r="US170" s="1"/>
      <c r="UX170" s="3"/>
      <c r="VN170" s="1"/>
      <c r="VS170" s="3"/>
      <c r="VY170" s="1"/>
      <c r="WN170" s="3"/>
      <c r="WT170" s="1"/>
      <c r="WW170" s="1"/>
      <c r="XI170" s="3"/>
      <c r="XS170" s="1"/>
      <c r="YG170" s="6"/>
    </row>
    <row r="171" spans="45:657" x14ac:dyDescent="0.25">
      <c r="AS171" s="1"/>
      <c r="AV171" s="1"/>
      <c r="AY171" s="2"/>
      <c r="BC171" s="2"/>
      <c r="DC171" s="3"/>
      <c r="DD171" s="3"/>
      <c r="DE171" s="3"/>
      <c r="DG171" s="1"/>
      <c r="DH171" s="1"/>
      <c r="DI171" s="1"/>
      <c r="DN171" s="3"/>
      <c r="DR171" s="1"/>
      <c r="EN171" s="3"/>
      <c r="ER171" s="1"/>
      <c r="FJ171" s="3"/>
      <c r="FK171" s="4"/>
      <c r="FL171" s="4"/>
      <c r="FM171" s="4"/>
      <c r="FN171" s="4"/>
      <c r="GE171" s="5"/>
      <c r="GF171" s="1"/>
      <c r="GG171" s="1"/>
      <c r="GH171" s="1"/>
      <c r="GI171" s="1"/>
      <c r="GZ171" s="3"/>
      <c r="HD171" s="1"/>
      <c r="HU171" s="3"/>
      <c r="HY171" s="1"/>
      <c r="IP171" s="3"/>
      <c r="IT171" s="1"/>
      <c r="JK171" s="3"/>
      <c r="JO171" s="1"/>
      <c r="KF171" s="3"/>
      <c r="KJ171" s="1"/>
      <c r="LA171" s="3"/>
      <c r="LE171" s="1"/>
      <c r="LV171" s="3"/>
      <c r="LZ171" s="1"/>
      <c r="MQ171" s="3"/>
      <c r="MU171" s="1"/>
      <c r="NL171" s="3"/>
      <c r="NP171" s="1"/>
      <c r="OG171" s="3"/>
      <c r="OK171" s="1"/>
      <c r="OV171" s="1"/>
      <c r="PB171" s="3"/>
      <c r="PS171" s="1"/>
      <c r="PY171" s="3"/>
      <c r="QO171" s="1"/>
      <c r="QQ171" s="1"/>
      <c r="QU171" s="3"/>
      <c r="QW171" s="3"/>
      <c r="RL171" s="1"/>
      <c r="RR171" s="3"/>
      <c r="SG171" s="1"/>
      <c r="SM171" s="3"/>
      <c r="TB171" s="1"/>
      <c r="TH171" s="3"/>
      <c r="TW171" s="1"/>
      <c r="UC171" s="3"/>
      <c r="UR171" s="1"/>
      <c r="US171" s="1"/>
      <c r="UX171" s="3"/>
      <c r="VN171" s="1"/>
      <c r="VS171" s="3"/>
      <c r="VY171" s="1"/>
      <c r="WN171" s="3"/>
      <c r="WT171" s="1"/>
      <c r="WW171" s="1"/>
      <c r="XI171" s="3"/>
      <c r="XS171" s="1"/>
      <c r="YG171" s="6"/>
    </row>
    <row r="172" spans="45:657" x14ac:dyDescent="0.25">
      <c r="AS172" s="1"/>
      <c r="AV172" s="1"/>
      <c r="AY172" s="2"/>
      <c r="BC172" s="2"/>
      <c r="DC172" s="3"/>
      <c r="DD172" s="3"/>
      <c r="DE172" s="3"/>
      <c r="DG172" s="1"/>
      <c r="DH172" s="1"/>
      <c r="DI172" s="1"/>
      <c r="DN172" s="3"/>
      <c r="DR172" s="1"/>
      <c r="EN172" s="3"/>
      <c r="ER172" s="1"/>
      <c r="FJ172" s="3"/>
      <c r="FK172" s="4"/>
      <c r="FL172" s="4"/>
      <c r="FM172" s="4"/>
      <c r="FN172" s="4"/>
      <c r="GE172" s="5"/>
      <c r="GF172" s="1"/>
      <c r="GG172" s="1"/>
      <c r="GH172" s="1"/>
      <c r="GI172" s="1"/>
      <c r="GZ172" s="3"/>
      <c r="HD172" s="1"/>
      <c r="HU172" s="3"/>
      <c r="HY172" s="1"/>
      <c r="IP172" s="3"/>
      <c r="IT172" s="1"/>
      <c r="JK172" s="3"/>
      <c r="JO172" s="1"/>
      <c r="KF172" s="3"/>
      <c r="KJ172" s="1"/>
      <c r="LA172" s="3"/>
      <c r="LE172" s="1"/>
      <c r="LV172" s="3"/>
      <c r="LZ172" s="1"/>
      <c r="MQ172" s="3"/>
      <c r="MU172" s="1"/>
      <c r="NL172" s="3"/>
      <c r="NP172" s="1"/>
      <c r="OG172" s="3"/>
      <c r="OK172" s="1"/>
      <c r="OV172" s="1"/>
      <c r="PB172" s="3"/>
      <c r="PS172" s="1"/>
      <c r="PY172" s="3"/>
      <c r="QO172" s="1"/>
      <c r="QQ172" s="1"/>
      <c r="QU172" s="3"/>
      <c r="QW172" s="3"/>
      <c r="RL172" s="1"/>
      <c r="RR172" s="3"/>
      <c r="SG172" s="1"/>
      <c r="SM172" s="3"/>
      <c r="TB172" s="1"/>
      <c r="TH172" s="3"/>
      <c r="TW172" s="1"/>
      <c r="UC172" s="3"/>
      <c r="UR172" s="1"/>
      <c r="US172" s="1"/>
      <c r="UX172" s="3"/>
      <c r="VN172" s="1"/>
      <c r="VS172" s="3"/>
      <c r="VY172" s="1"/>
      <c r="WN172" s="3"/>
      <c r="WT172" s="1"/>
      <c r="WW172" s="1"/>
      <c r="XI172" s="3"/>
      <c r="XS172" s="1"/>
      <c r="YG172" s="6"/>
    </row>
    <row r="173" spans="45:657" x14ac:dyDescent="0.25">
      <c r="AS173" s="1"/>
      <c r="AV173" s="1"/>
      <c r="AY173" s="2"/>
      <c r="BC173" s="2"/>
      <c r="DC173" s="3"/>
      <c r="DD173" s="3"/>
      <c r="DE173" s="3"/>
      <c r="DG173" s="1"/>
      <c r="DH173" s="1"/>
      <c r="DI173" s="1"/>
      <c r="DN173" s="3"/>
      <c r="DR173" s="1"/>
      <c r="EN173" s="3"/>
      <c r="ER173" s="1"/>
      <c r="FJ173" s="3"/>
      <c r="FK173" s="4"/>
      <c r="FL173" s="4"/>
      <c r="FM173" s="4"/>
      <c r="FN173" s="4"/>
      <c r="GE173" s="5"/>
      <c r="GF173" s="1"/>
      <c r="GG173" s="1"/>
      <c r="GH173" s="1"/>
      <c r="GI173" s="1"/>
      <c r="GZ173" s="3"/>
      <c r="HD173" s="1"/>
      <c r="HU173" s="3"/>
      <c r="HY173" s="1"/>
      <c r="IP173" s="3"/>
      <c r="IT173" s="1"/>
      <c r="JK173" s="3"/>
      <c r="JO173" s="1"/>
      <c r="KF173" s="3"/>
      <c r="KJ173" s="1"/>
      <c r="LA173" s="3"/>
      <c r="LE173" s="1"/>
      <c r="LV173" s="3"/>
      <c r="LZ173" s="1"/>
      <c r="MQ173" s="3"/>
      <c r="MU173" s="1"/>
      <c r="NL173" s="3"/>
      <c r="NP173" s="1"/>
      <c r="OG173" s="3"/>
      <c r="OK173" s="1"/>
      <c r="OV173" s="1"/>
      <c r="PB173" s="3"/>
      <c r="PS173" s="1"/>
      <c r="PY173" s="3"/>
      <c r="QO173" s="1"/>
      <c r="QQ173" s="1"/>
      <c r="QU173" s="3"/>
      <c r="QW173" s="3"/>
      <c r="RL173" s="1"/>
      <c r="RR173" s="3"/>
      <c r="SG173" s="1"/>
      <c r="SM173" s="3"/>
      <c r="TB173" s="1"/>
      <c r="TH173" s="3"/>
      <c r="TW173" s="1"/>
      <c r="UC173" s="3"/>
      <c r="UR173" s="1"/>
      <c r="US173" s="1"/>
      <c r="UX173" s="3"/>
      <c r="VN173" s="1"/>
      <c r="VS173" s="3"/>
      <c r="VY173" s="1"/>
      <c r="WN173" s="3"/>
      <c r="WT173" s="1"/>
      <c r="WW173" s="1"/>
      <c r="XI173" s="3"/>
      <c r="XS173" s="1"/>
      <c r="YG173" s="6"/>
    </row>
    <row r="174" spans="45:657" x14ac:dyDescent="0.25">
      <c r="AS174" s="1"/>
      <c r="AV174" s="1"/>
      <c r="AY174" s="2"/>
      <c r="BC174" s="2"/>
      <c r="DC174" s="3"/>
      <c r="DD174" s="3"/>
      <c r="DE174" s="3"/>
      <c r="DG174" s="1"/>
      <c r="DH174" s="1"/>
      <c r="DI174" s="1"/>
      <c r="DN174" s="3"/>
      <c r="DR174" s="1"/>
      <c r="EN174" s="3"/>
      <c r="ER174" s="1"/>
      <c r="FJ174" s="3"/>
      <c r="FK174" s="4"/>
      <c r="FL174" s="4"/>
      <c r="FM174" s="4"/>
      <c r="FN174" s="4"/>
      <c r="GE174" s="5"/>
      <c r="GF174" s="1"/>
      <c r="GG174" s="1"/>
      <c r="GH174" s="1"/>
      <c r="GI174" s="1"/>
      <c r="GZ174" s="3"/>
      <c r="HD174" s="1"/>
      <c r="HU174" s="3"/>
      <c r="HY174" s="1"/>
      <c r="IP174" s="3"/>
      <c r="IT174" s="1"/>
      <c r="JK174" s="3"/>
      <c r="JO174" s="1"/>
      <c r="KF174" s="3"/>
      <c r="KJ174" s="1"/>
      <c r="LA174" s="3"/>
      <c r="LE174" s="1"/>
      <c r="LV174" s="3"/>
      <c r="LZ174" s="1"/>
      <c r="MQ174" s="3"/>
      <c r="MU174" s="1"/>
      <c r="NL174" s="3"/>
      <c r="NP174" s="1"/>
      <c r="OG174" s="3"/>
      <c r="OK174" s="1"/>
      <c r="OV174" s="1"/>
      <c r="PB174" s="3"/>
      <c r="PS174" s="1"/>
      <c r="PY174" s="3"/>
      <c r="QO174" s="1"/>
      <c r="QQ174" s="1"/>
      <c r="QU174" s="3"/>
      <c r="QW174" s="3"/>
      <c r="RL174" s="1"/>
      <c r="RR174" s="3"/>
      <c r="SG174" s="1"/>
      <c r="SM174" s="3"/>
      <c r="TB174" s="1"/>
      <c r="TH174" s="3"/>
      <c r="TW174" s="1"/>
      <c r="UC174" s="3"/>
      <c r="UR174" s="1"/>
      <c r="US174" s="1"/>
      <c r="UX174" s="3"/>
      <c r="VN174" s="1"/>
      <c r="VS174" s="3"/>
      <c r="VY174" s="1"/>
      <c r="WN174" s="3"/>
      <c r="WT174" s="1"/>
      <c r="WW174" s="1"/>
      <c r="XI174" s="3"/>
      <c r="XS174" s="1"/>
      <c r="YG174" s="6"/>
    </row>
    <row r="175" spans="45:657" x14ac:dyDescent="0.25">
      <c r="AS175" s="1"/>
      <c r="AV175" s="1"/>
      <c r="AY175" s="2"/>
      <c r="BC175" s="2"/>
      <c r="DC175" s="3"/>
      <c r="DD175" s="3"/>
      <c r="DE175" s="3"/>
      <c r="DG175" s="1"/>
      <c r="DH175" s="1"/>
      <c r="DI175" s="1"/>
      <c r="DN175" s="3"/>
      <c r="DR175" s="1"/>
      <c r="EN175" s="3"/>
      <c r="ER175" s="1"/>
      <c r="FJ175" s="3"/>
      <c r="FK175" s="4"/>
      <c r="FL175" s="4"/>
      <c r="FM175" s="4"/>
      <c r="FN175" s="4"/>
      <c r="GE175" s="5"/>
      <c r="GF175" s="1"/>
      <c r="GG175" s="1"/>
      <c r="GH175" s="1"/>
      <c r="GI175" s="1"/>
      <c r="GZ175" s="3"/>
      <c r="HD175" s="1"/>
      <c r="HU175" s="3"/>
      <c r="HY175" s="1"/>
      <c r="IP175" s="3"/>
      <c r="IT175" s="1"/>
      <c r="JK175" s="3"/>
      <c r="JO175" s="1"/>
      <c r="KF175" s="3"/>
      <c r="KJ175" s="1"/>
      <c r="LA175" s="3"/>
      <c r="LE175" s="1"/>
      <c r="LV175" s="3"/>
      <c r="LZ175" s="1"/>
      <c r="MQ175" s="3"/>
      <c r="MU175" s="1"/>
      <c r="NL175" s="3"/>
      <c r="NP175" s="1"/>
      <c r="OG175" s="3"/>
      <c r="OK175" s="1"/>
      <c r="OV175" s="1"/>
      <c r="PB175" s="3"/>
      <c r="PS175" s="1"/>
      <c r="PY175" s="3"/>
      <c r="QO175" s="1"/>
      <c r="QQ175" s="1"/>
      <c r="QU175" s="3"/>
      <c r="QW175" s="3"/>
      <c r="RL175" s="1"/>
      <c r="RR175" s="3"/>
      <c r="SG175" s="1"/>
      <c r="SM175" s="3"/>
      <c r="TB175" s="1"/>
      <c r="TH175" s="3"/>
      <c r="TW175" s="1"/>
      <c r="UC175" s="3"/>
      <c r="UR175" s="1"/>
      <c r="US175" s="1"/>
      <c r="UX175" s="3"/>
      <c r="VN175" s="1"/>
      <c r="VS175" s="3"/>
      <c r="VY175" s="1"/>
      <c r="WN175" s="3"/>
      <c r="WT175" s="1"/>
      <c r="WW175" s="1"/>
      <c r="XI175" s="3"/>
      <c r="XS175" s="1"/>
      <c r="YG175" s="6"/>
    </row>
    <row r="176" spans="45:657" x14ac:dyDescent="0.25">
      <c r="AS176" s="1"/>
      <c r="AV176" s="1"/>
      <c r="AY176" s="2"/>
      <c r="BC176" s="2"/>
      <c r="DC176" s="3"/>
      <c r="DD176" s="3"/>
      <c r="DE176" s="3"/>
      <c r="DG176" s="1"/>
      <c r="DH176" s="1"/>
      <c r="DI176" s="1"/>
      <c r="DN176" s="3"/>
      <c r="DR176" s="1"/>
      <c r="EN176" s="3"/>
      <c r="ER176" s="1"/>
      <c r="FJ176" s="3"/>
      <c r="FK176" s="4"/>
      <c r="FL176" s="4"/>
      <c r="FM176" s="4"/>
      <c r="FN176" s="4"/>
      <c r="GE176" s="5"/>
      <c r="GF176" s="1"/>
      <c r="GG176" s="1"/>
      <c r="GH176" s="1"/>
      <c r="GI176" s="1"/>
      <c r="GZ176" s="3"/>
      <c r="HD176" s="1"/>
      <c r="HU176" s="3"/>
      <c r="HY176" s="1"/>
      <c r="IP176" s="3"/>
      <c r="IT176" s="1"/>
      <c r="JK176" s="3"/>
      <c r="JO176" s="1"/>
      <c r="KF176" s="3"/>
      <c r="KJ176" s="1"/>
      <c r="LA176" s="3"/>
      <c r="LE176" s="1"/>
      <c r="LV176" s="3"/>
      <c r="LZ176" s="1"/>
      <c r="MQ176" s="3"/>
      <c r="MU176" s="1"/>
      <c r="NL176" s="3"/>
      <c r="NP176" s="1"/>
      <c r="OG176" s="3"/>
      <c r="OK176" s="1"/>
      <c r="OV176" s="1"/>
      <c r="PB176" s="3"/>
      <c r="PS176" s="1"/>
      <c r="PY176" s="3"/>
      <c r="QO176" s="1"/>
      <c r="QQ176" s="1"/>
      <c r="QU176" s="3"/>
      <c r="QW176" s="3"/>
      <c r="RL176" s="1"/>
      <c r="RR176" s="3"/>
      <c r="SG176" s="1"/>
      <c r="SM176" s="3"/>
      <c r="TB176" s="1"/>
      <c r="TH176" s="3"/>
      <c r="TW176" s="1"/>
      <c r="UC176" s="3"/>
      <c r="UR176" s="1"/>
      <c r="US176" s="1"/>
      <c r="UX176" s="3"/>
      <c r="VN176" s="1"/>
      <c r="VS176" s="3"/>
      <c r="VY176" s="1"/>
      <c r="WN176" s="3"/>
      <c r="WT176" s="1"/>
      <c r="WW176" s="1"/>
      <c r="XI176" s="3"/>
      <c r="XS176" s="1"/>
      <c r="YG176" s="6"/>
    </row>
    <row r="177" spans="45:657" x14ac:dyDescent="0.25">
      <c r="AS177" s="1"/>
      <c r="AV177" s="1"/>
      <c r="AY177" s="2"/>
      <c r="BC177" s="2"/>
      <c r="DC177" s="3"/>
      <c r="DD177" s="3"/>
      <c r="DE177" s="3"/>
      <c r="DG177" s="1"/>
      <c r="DH177" s="1"/>
      <c r="DI177" s="1"/>
      <c r="DN177" s="3"/>
      <c r="DR177" s="1"/>
      <c r="EN177" s="3"/>
      <c r="ER177" s="1"/>
      <c r="FJ177" s="3"/>
      <c r="FK177" s="4"/>
      <c r="FL177" s="4"/>
      <c r="FM177" s="4"/>
      <c r="FN177" s="4"/>
      <c r="GE177" s="5"/>
      <c r="GF177" s="1"/>
      <c r="GG177" s="1"/>
      <c r="GH177" s="1"/>
      <c r="GI177" s="1"/>
      <c r="GZ177" s="3"/>
      <c r="HD177" s="1"/>
      <c r="HU177" s="3"/>
      <c r="HY177" s="1"/>
      <c r="IP177" s="3"/>
      <c r="IT177" s="1"/>
      <c r="JK177" s="3"/>
      <c r="JO177" s="1"/>
      <c r="KF177" s="3"/>
      <c r="KJ177" s="1"/>
      <c r="LA177" s="3"/>
      <c r="LE177" s="1"/>
      <c r="LV177" s="3"/>
      <c r="LZ177" s="1"/>
      <c r="MQ177" s="3"/>
      <c r="MU177" s="1"/>
      <c r="NL177" s="3"/>
      <c r="NP177" s="1"/>
      <c r="OG177" s="3"/>
      <c r="OK177" s="1"/>
      <c r="OV177" s="1"/>
      <c r="PB177" s="3"/>
      <c r="PS177" s="1"/>
      <c r="PY177" s="3"/>
      <c r="QO177" s="1"/>
      <c r="QQ177" s="1"/>
      <c r="QU177" s="3"/>
      <c r="QW177" s="3"/>
      <c r="RL177" s="1"/>
      <c r="RR177" s="3"/>
      <c r="SG177" s="1"/>
      <c r="SM177" s="3"/>
      <c r="TB177" s="1"/>
      <c r="TH177" s="3"/>
      <c r="TW177" s="1"/>
      <c r="UC177" s="3"/>
      <c r="UR177" s="1"/>
      <c r="US177" s="1"/>
      <c r="UX177" s="3"/>
      <c r="VN177" s="1"/>
      <c r="VS177" s="3"/>
      <c r="VY177" s="1"/>
      <c r="WN177" s="3"/>
      <c r="WT177" s="1"/>
      <c r="WW177" s="1"/>
      <c r="XI177" s="3"/>
      <c r="XS177" s="1"/>
      <c r="YG177" s="6"/>
    </row>
    <row r="178" spans="45:657" x14ac:dyDescent="0.25">
      <c r="AS178" s="1"/>
      <c r="AV178" s="1"/>
      <c r="AY178" s="2"/>
      <c r="BC178" s="2"/>
      <c r="DC178" s="3"/>
      <c r="DD178" s="3"/>
      <c r="DE178" s="3"/>
      <c r="DG178" s="1"/>
      <c r="DH178" s="1"/>
      <c r="DI178" s="1"/>
      <c r="DN178" s="3"/>
      <c r="DR178" s="1"/>
      <c r="EN178" s="3"/>
      <c r="ER178" s="1"/>
      <c r="FJ178" s="3"/>
      <c r="FK178" s="4"/>
      <c r="FL178" s="4"/>
      <c r="FM178" s="4"/>
      <c r="FN178" s="4"/>
      <c r="GE178" s="5"/>
      <c r="GF178" s="1"/>
      <c r="GG178" s="1"/>
      <c r="GH178" s="1"/>
      <c r="GI178" s="1"/>
      <c r="GZ178" s="3"/>
      <c r="HD178" s="1"/>
      <c r="HU178" s="3"/>
      <c r="HY178" s="1"/>
      <c r="IP178" s="3"/>
      <c r="IT178" s="1"/>
      <c r="JK178" s="3"/>
      <c r="JO178" s="1"/>
      <c r="KF178" s="3"/>
      <c r="KJ178" s="1"/>
      <c r="LA178" s="3"/>
      <c r="LE178" s="1"/>
      <c r="LV178" s="3"/>
      <c r="LZ178" s="1"/>
      <c r="MQ178" s="3"/>
      <c r="MU178" s="1"/>
      <c r="NL178" s="3"/>
      <c r="NP178" s="1"/>
      <c r="OG178" s="3"/>
      <c r="OK178" s="1"/>
      <c r="OV178" s="1"/>
      <c r="PB178" s="3"/>
      <c r="PS178" s="1"/>
      <c r="PY178" s="3"/>
      <c r="QO178" s="1"/>
      <c r="QQ178" s="1"/>
      <c r="QU178" s="3"/>
      <c r="QW178" s="3"/>
      <c r="RL178" s="1"/>
      <c r="RR178" s="3"/>
      <c r="SG178" s="1"/>
      <c r="SM178" s="3"/>
      <c r="TB178" s="1"/>
      <c r="TH178" s="3"/>
      <c r="TW178" s="1"/>
      <c r="UC178" s="3"/>
      <c r="UR178" s="1"/>
      <c r="US178" s="1"/>
      <c r="UX178" s="3"/>
      <c r="VN178" s="1"/>
      <c r="VS178" s="3"/>
      <c r="VY178" s="1"/>
      <c r="WN178" s="3"/>
      <c r="WT178" s="1"/>
      <c r="WW178" s="1"/>
      <c r="XI178" s="3"/>
      <c r="XS178" s="1"/>
      <c r="YG178" s="6"/>
    </row>
    <row r="179" spans="45:657" x14ac:dyDescent="0.25">
      <c r="AS179" s="1"/>
      <c r="AV179" s="1"/>
      <c r="AY179" s="2"/>
      <c r="BC179" s="2"/>
      <c r="DC179" s="3"/>
      <c r="DD179" s="3"/>
      <c r="DE179" s="3"/>
      <c r="DG179" s="1"/>
      <c r="DH179" s="1"/>
      <c r="DI179" s="1"/>
      <c r="DN179" s="3"/>
      <c r="DR179" s="1"/>
      <c r="EN179" s="3"/>
      <c r="ER179" s="1"/>
      <c r="FJ179" s="3"/>
      <c r="FK179" s="4"/>
      <c r="FL179" s="4"/>
      <c r="FM179" s="4"/>
      <c r="FN179" s="4"/>
      <c r="GE179" s="5"/>
      <c r="GF179" s="1"/>
      <c r="GG179" s="1"/>
      <c r="GH179" s="1"/>
      <c r="GI179" s="1"/>
      <c r="GZ179" s="3"/>
      <c r="HD179" s="1"/>
      <c r="HU179" s="3"/>
      <c r="HY179" s="1"/>
      <c r="IP179" s="3"/>
      <c r="IT179" s="1"/>
      <c r="JK179" s="3"/>
      <c r="JO179" s="1"/>
      <c r="KF179" s="3"/>
      <c r="KJ179" s="1"/>
      <c r="LA179" s="3"/>
      <c r="LE179" s="1"/>
      <c r="LV179" s="3"/>
      <c r="LZ179" s="1"/>
      <c r="MQ179" s="3"/>
      <c r="MU179" s="1"/>
      <c r="NL179" s="3"/>
      <c r="NP179" s="1"/>
      <c r="OG179" s="3"/>
      <c r="OK179" s="1"/>
      <c r="OV179" s="1"/>
      <c r="PB179" s="3"/>
      <c r="PS179" s="1"/>
      <c r="PY179" s="3"/>
      <c r="QO179" s="1"/>
      <c r="QQ179" s="1"/>
      <c r="QU179" s="3"/>
      <c r="QW179" s="3"/>
      <c r="RL179" s="1"/>
      <c r="RR179" s="3"/>
      <c r="SG179" s="1"/>
      <c r="SM179" s="3"/>
      <c r="TB179" s="1"/>
      <c r="TH179" s="3"/>
      <c r="TW179" s="1"/>
      <c r="UC179" s="3"/>
      <c r="UR179" s="1"/>
      <c r="US179" s="1"/>
      <c r="UX179" s="3"/>
      <c r="VN179" s="1"/>
      <c r="VS179" s="3"/>
      <c r="VY179" s="1"/>
      <c r="WN179" s="3"/>
      <c r="WT179" s="1"/>
      <c r="WW179" s="1"/>
      <c r="XI179" s="3"/>
      <c r="XS179" s="1"/>
      <c r="YG179" s="6"/>
    </row>
    <row r="180" spans="45:657" x14ac:dyDescent="0.25">
      <c r="AS180" s="1"/>
      <c r="AV180" s="1"/>
      <c r="AY180" s="2"/>
      <c r="BC180" s="2"/>
      <c r="DC180" s="3"/>
      <c r="DD180" s="3"/>
      <c r="DE180" s="3"/>
      <c r="DG180" s="1"/>
      <c r="DH180" s="1"/>
      <c r="DI180" s="1"/>
      <c r="DN180" s="3"/>
      <c r="DR180" s="1"/>
      <c r="EN180" s="3"/>
      <c r="ER180" s="1"/>
      <c r="FJ180" s="3"/>
      <c r="FK180" s="4"/>
      <c r="FL180" s="4"/>
      <c r="FM180" s="4"/>
      <c r="FN180" s="4"/>
      <c r="GE180" s="5"/>
      <c r="GF180" s="1"/>
      <c r="GG180" s="1"/>
      <c r="GH180" s="1"/>
      <c r="GI180" s="1"/>
      <c r="GZ180" s="3"/>
      <c r="HD180" s="1"/>
      <c r="HU180" s="3"/>
      <c r="HY180" s="1"/>
      <c r="IP180" s="3"/>
      <c r="IT180" s="1"/>
      <c r="JK180" s="3"/>
      <c r="JO180" s="1"/>
      <c r="KF180" s="3"/>
      <c r="KJ180" s="1"/>
      <c r="LA180" s="3"/>
      <c r="LE180" s="1"/>
      <c r="LV180" s="3"/>
      <c r="LZ180" s="1"/>
      <c r="MQ180" s="3"/>
      <c r="MU180" s="1"/>
      <c r="NL180" s="3"/>
      <c r="NP180" s="1"/>
      <c r="OG180" s="3"/>
      <c r="OK180" s="1"/>
      <c r="OV180" s="1"/>
      <c r="PB180" s="3"/>
      <c r="PS180" s="1"/>
      <c r="PY180" s="3"/>
      <c r="QO180" s="1"/>
      <c r="QQ180" s="1"/>
      <c r="QU180" s="3"/>
      <c r="QW180" s="3"/>
      <c r="RL180" s="1"/>
      <c r="RR180" s="3"/>
      <c r="SG180" s="1"/>
      <c r="SM180" s="3"/>
      <c r="TB180" s="1"/>
      <c r="TH180" s="3"/>
      <c r="TW180" s="1"/>
      <c r="UC180" s="3"/>
      <c r="UR180" s="1"/>
      <c r="US180" s="1"/>
      <c r="UX180" s="3"/>
      <c r="VN180" s="1"/>
      <c r="VS180" s="3"/>
      <c r="VY180" s="1"/>
      <c r="WN180" s="3"/>
      <c r="WT180" s="1"/>
      <c r="WW180" s="1"/>
      <c r="XI180" s="3"/>
      <c r="XS180" s="1"/>
      <c r="YG180" s="6"/>
    </row>
    <row r="181" spans="45:657" x14ac:dyDescent="0.25">
      <c r="AS181" s="1"/>
      <c r="AV181" s="1"/>
      <c r="AY181" s="2"/>
      <c r="BC181" s="2"/>
      <c r="DC181" s="3"/>
      <c r="DD181" s="3"/>
      <c r="DE181" s="3"/>
      <c r="DG181" s="1"/>
      <c r="DH181" s="1"/>
      <c r="DI181" s="1"/>
      <c r="DN181" s="3"/>
      <c r="DR181" s="1"/>
      <c r="EN181" s="3"/>
      <c r="ER181" s="1"/>
      <c r="FJ181" s="3"/>
      <c r="FK181" s="4"/>
      <c r="FL181" s="4"/>
      <c r="FM181" s="4"/>
      <c r="FN181" s="4"/>
      <c r="GE181" s="5"/>
      <c r="GF181" s="1"/>
      <c r="GG181" s="1"/>
      <c r="GH181" s="1"/>
      <c r="GI181" s="1"/>
      <c r="GZ181" s="3"/>
      <c r="HD181" s="1"/>
      <c r="HU181" s="3"/>
      <c r="HY181" s="1"/>
      <c r="IP181" s="3"/>
      <c r="IT181" s="1"/>
      <c r="JK181" s="3"/>
      <c r="JO181" s="1"/>
      <c r="KF181" s="3"/>
      <c r="KJ181" s="1"/>
      <c r="LA181" s="3"/>
      <c r="LE181" s="1"/>
      <c r="LV181" s="3"/>
      <c r="LZ181" s="1"/>
      <c r="MQ181" s="3"/>
      <c r="MU181" s="1"/>
      <c r="NL181" s="3"/>
      <c r="NP181" s="1"/>
      <c r="OG181" s="3"/>
      <c r="OK181" s="1"/>
      <c r="OV181" s="1"/>
      <c r="PB181" s="3"/>
      <c r="PS181" s="1"/>
      <c r="PY181" s="3"/>
      <c r="QO181" s="1"/>
      <c r="QQ181" s="1"/>
      <c r="QU181" s="3"/>
      <c r="QW181" s="3"/>
      <c r="RL181" s="1"/>
      <c r="RR181" s="3"/>
      <c r="SG181" s="1"/>
      <c r="SM181" s="3"/>
      <c r="TB181" s="1"/>
      <c r="TH181" s="3"/>
      <c r="TW181" s="1"/>
      <c r="UC181" s="3"/>
      <c r="UR181" s="1"/>
      <c r="US181" s="1"/>
      <c r="UX181" s="3"/>
      <c r="VN181" s="1"/>
      <c r="VS181" s="3"/>
      <c r="VY181" s="1"/>
      <c r="WN181" s="3"/>
      <c r="WT181" s="1"/>
      <c r="WW181" s="1"/>
      <c r="XI181" s="3"/>
      <c r="XS181" s="1"/>
      <c r="YG181" s="6"/>
    </row>
    <row r="182" spans="45:657" x14ac:dyDescent="0.25">
      <c r="AS182" s="1"/>
      <c r="AV182" s="1"/>
      <c r="AY182" s="2"/>
      <c r="BC182" s="2"/>
      <c r="DC182" s="3"/>
      <c r="DD182" s="3"/>
      <c r="DE182" s="3"/>
      <c r="DG182" s="1"/>
      <c r="DH182" s="1"/>
      <c r="DI182" s="1"/>
      <c r="DN182" s="3"/>
      <c r="DR182" s="1"/>
      <c r="EN182" s="3"/>
      <c r="ER182" s="1"/>
      <c r="FJ182" s="3"/>
      <c r="FK182" s="4"/>
      <c r="FL182" s="4"/>
      <c r="FM182" s="4"/>
      <c r="FN182" s="4"/>
      <c r="GE182" s="5"/>
      <c r="GF182" s="1"/>
      <c r="GG182" s="1"/>
      <c r="GH182" s="1"/>
      <c r="GI182" s="1"/>
      <c r="GZ182" s="3"/>
      <c r="HD182" s="1"/>
      <c r="HU182" s="3"/>
      <c r="HY182" s="1"/>
      <c r="IP182" s="3"/>
      <c r="IT182" s="1"/>
      <c r="JK182" s="3"/>
      <c r="JO182" s="1"/>
      <c r="KF182" s="3"/>
      <c r="KJ182" s="1"/>
      <c r="LA182" s="3"/>
      <c r="LE182" s="1"/>
      <c r="LV182" s="3"/>
      <c r="LZ182" s="1"/>
      <c r="MQ182" s="3"/>
      <c r="MU182" s="1"/>
      <c r="NL182" s="3"/>
      <c r="NP182" s="1"/>
      <c r="OG182" s="3"/>
      <c r="OK182" s="1"/>
      <c r="OV182" s="1"/>
      <c r="PB182" s="3"/>
      <c r="PS182" s="1"/>
      <c r="PY182" s="3"/>
      <c r="QO182" s="1"/>
      <c r="QQ182" s="1"/>
      <c r="QU182" s="3"/>
      <c r="QW182" s="3"/>
      <c r="RL182" s="1"/>
      <c r="RR182" s="3"/>
      <c r="SG182" s="1"/>
      <c r="SM182" s="3"/>
      <c r="TB182" s="1"/>
      <c r="TH182" s="3"/>
      <c r="TW182" s="1"/>
      <c r="UC182" s="3"/>
      <c r="UR182" s="1"/>
      <c r="US182" s="1"/>
      <c r="UX182" s="3"/>
      <c r="VN182" s="1"/>
      <c r="VS182" s="3"/>
      <c r="VY182" s="1"/>
      <c r="WN182" s="3"/>
      <c r="WT182" s="1"/>
      <c r="WW182" s="1"/>
      <c r="XI182" s="3"/>
      <c r="XS182" s="1"/>
      <c r="YG182" s="6"/>
    </row>
    <row r="183" spans="45:657" x14ac:dyDescent="0.25">
      <c r="AS183" s="1"/>
      <c r="AV183" s="1"/>
      <c r="AY183" s="2"/>
      <c r="BC183" s="2"/>
      <c r="DC183" s="3"/>
      <c r="DD183" s="3"/>
      <c r="DE183" s="3"/>
      <c r="DG183" s="1"/>
      <c r="DH183" s="1"/>
      <c r="DI183" s="1"/>
      <c r="DN183" s="3"/>
      <c r="DR183" s="1"/>
      <c r="EN183" s="3"/>
      <c r="ER183" s="1"/>
      <c r="FJ183" s="3"/>
      <c r="FK183" s="4"/>
      <c r="FL183" s="4"/>
      <c r="FM183" s="4"/>
      <c r="FN183" s="4"/>
      <c r="GE183" s="5"/>
      <c r="GF183" s="1"/>
      <c r="GG183" s="1"/>
      <c r="GH183" s="1"/>
      <c r="GI183" s="1"/>
      <c r="GZ183" s="3"/>
      <c r="HD183" s="1"/>
      <c r="HU183" s="3"/>
      <c r="HY183" s="1"/>
      <c r="IP183" s="3"/>
      <c r="IT183" s="1"/>
      <c r="JK183" s="3"/>
      <c r="JO183" s="1"/>
      <c r="KF183" s="3"/>
      <c r="KJ183" s="1"/>
      <c r="LA183" s="3"/>
      <c r="LE183" s="1"/>
      <c r="LV183" s="3"/>
      <c r="LZ183" s="1"/>
      <c r="MQ183" s="3"/>
      <c r="MU183" s="1"/>
      <c r="NL183" s="3"/>
      <c r="NP183" s="1"/>
      <c r="OG183" s="3"/>
      <c r="OK183" s="1"/>
      <c r="OV183" s="1"/>
      <c r="PB183" s="3"/>
      <c r="PS183" s="1"/>
      <c r="PY183" s="3"/>
      <c r="QO183" s="1"/>
      <c r="QQ183" s="1"/>
      <c r="QU183" s="3"/>
      <c r="QW183" s="3"/>
      <c r="RL183" s="1"/>
      <c r="RR183" s="3"/>
      <c r="SG183" s="1"/>
      <c r="SM183" s="3"/>
      <c r="TB183" s="1"/>
      <c r="TH183" s="3"/>
      <c r="TW183" s="1"/>
      <c r="UC183" s="3"/>
      <c r="UR183" s="1"/>
      <c r="US183" s="1"/>
      <c r="UX183" s="3"/>
      <c r="VN183" s="1"/>
      <c r="VS183" s="3"/>
      <c r="VY183" s="1"/>
      <c r="WN183" s="3"/>
      <c r="WT183" s="1"/>
      <c r="WW183" s="1"/>
      <c r="XI183" s="3"/>
      <c r="XS183" s="1"/>
      <c r="YG183" s="6"/>
    </row>
    <row r="184" spans="45:657" x14ac:dyDescent="0.25">
      <c r="AS184" s="1"/>
      <c r="AV184" s="1"/>
      <c r="AY184" s="2"/>
      <c r="BC184" s="2"/>
      <c r="DC184" s="3"/>
      <c r="DD184" s="3"/>
      <c r="DE184" s="3"/>
      <c r="DG184" s="1"/>
      <c r="DH184" s="1"/>
      <c r="DI184" s="1"/>
      <c r="DN184" s="3"/>
      <c r="DR184" s="1"/>
      <c r="EN184" s="3"/>
      <c r="ER184" s="1"/>
      <c r="FJ184" s="3"/>
      <c r="FK184" s="4"/>
      <c r="FL184" s="4"/>
      <c r="FM184" s="4"/>
      <c r="FN184" s="4"/>
      <c r="GE184" s="5"/>
      <c r="GF184" s="1"/>
      <c r="GG184" s="1"/>
      <c r="GH184" s="1"/>
      <c r="GI184" s="1"/>
      <c r="GZ184" s="3"/>
      <c r="HD184" s="1"/>
      <c r="HU184" s="3"/>
      <c r="HY184" s="1"/>
      <c r="IP184" s="3"/>
      <c r="IT184" s="1"/>
      <c r="JK184" s="3"/>
      <c r="JO184" s="1"/>
      <c r="KF184" s="3"/>
      <c r="KJ184" s="1"/>
      <c r="LA184" s="3"/>
      <c r="LE184" s="1"/>
      <c r="LV184" s="3"/>
      <c r="LZ184" s="1"/>
      <c r="MQ184" s="3"/>
      <c r="MU184" s="1"/>
      <c r="NL184" s="3"/>
      <c r="NP184" s="1"/>
      <c r="OG184" s="3"/>
      <c r="OK184" s="1"/>
      <c r="OV184" s="1"/>
      <c r="PB184" s="3"/>
      <c r="PS184" s="1"/>
      <c r="PY184" s="3"/>
      <c r="QO184" s="1"/>
      <c r="QQ184" s="1"/>
      <c r="QU184" s="3"/>
      <c r="QW184" s="3"/>
      <c r="RL184" s="1"/>
      <c r="RR184" s="3"/>
      <c r="SG184" s="1"/>
      <c r="SM184" s="3"/>
      <c r="TB184" s="1"/>
      <c r="TH184" s="3"/>
      <c r="TW184" s="1"/>
      <c r="UC184" s="3"/>
      <c r="UR184" s="1"/>
      <c r="US184" s="1"/>
      <c r="UX184" s="3"/>
      <c r="VN184" s="1"/>
      <c r="VS184" s="3"/>
      <c r="VY184" s="1"/>
      <c r="WN184" s="3"/>
      <c r="WT184" s="1"/>
      <c r="WW184" s="1"/>
      <c r="XI184" s="3"/>
      <c r="XS184" s="1"/>
      <c r="YG184" s="6"/>
    </row>
    <row r="185" spans="45:657" x14ac:dyDescent="0.25">
      <c r="AS185" s="1"/>
      <c r="AV185" s="1"/>
      <c r="AY185" s="2"/>
      <c r="BC185" s="2"/>
      <c r="DC185" s="3"/>
      <c r="DD185" s="3"/>
      <c r="DE185" s="3"/>
      <c r="DG185" s="1"/>
      <c r="DH185" s="1"/>
      <c r="DI185" s="1"/>
      <c r="DN185" s="3"/>
      <c r="DR185" s="1"/>
      <c r="EN185" s="3"/>
      <c r="ER185" s="1"/>
      <c r="FJ185" s="3"/>
      <c r="FK185" s="4"/>
      <c r="FL185" s="4"/>
      <c r="FM185" s="4"/>
      <c r="FN185" s="4"/>
      <c r="GE185" s="5"/>
      <c r="GF185" s="1"/>
      <c r="GG185" s="1"/>
      <c r="GH185" s="1"/>
      <c r="GI185" s="1"/>
      <c r="GZ185" s="3"/>
      <c r="HD185" s="1"/>
      <c r="HU185" s="3"/>
      <c r="HY185" s="1"/>
      <c r="IP185" s="3"/>
      <c r="IT185" s="1"/>
      <c r="JK185" s="3"/>
      <c r="JO185" s="1"/>
      <c r="KF185" s="3"/>
      <c r="KJ185" s="1"/>
      <c r="LA185" s="3"/>
      <c r="LE185" s="1"/>
      <c r="LV185" s="3"/>
      <c r="LZ185" s="1"/>
      <c r="MQ185" s="3"/>
      <c r="MU185" s="1"/>
      <c r="NL185" s="3"/>
      <c r="NP185" s="1"/>
      <c r="OG185" s="3"/>
      <c r="OK185" s="1"/>
      <c r="OV185" s="1"/>
      <c r="PB185" s="3"/>
      <c r="PS185" s="1"/>
      <c r="PY185" s="3"/>
      <c r="QO185" s="1"/>
      <c r="QQ185" s="1"/>
      <c r="QU185" s="3"/>
      <c r="QW185" s="3"/>
      <c r="RL185" s="1"/>
      <c r="RR185" s="3"/>
      <c r="SG185" s="1"/>
      <c r="SM185" s="3"/>
      <c r="TB185" s="1"/>
      <c r="TH185" s="3"/>
      <c r="TW185" s="1"/>
      <c r="UC185" s="3"/>
      <c r="UR185" s="1"/>
      <c r="US185" s="1"/>
      <c r="UX185" s="3"/>
      <c r="VN185" s="1"/>
      <c r="VS185" s="3"/>
      <c r="VY185" s="1"/>
      <c r="WN185" s="3"/>
      <c r="WT185" s="1"/>
      <c r="WW185" s="1"/>
      <c r="XI185" s="3"/>
      <c r="XS185" s="1"/>
      <c r="YG185" s="6"/>
    </row>
    <row r="186" spans="45:657" x14ac:dyDescent="0.25">
      <c r="AS186" s="1"/>
      <c r="AV186" s="1"/>
      <c r="AY186" s="2"/>
      <c r="BC186" s="2"/>
      <c r="DC186" s="3"/>
      <c r="DD186" s="3"/>
      <c r="DE186" s="3"/>
      <c r="DG186" s="1"/>
      <c r="DH186" s="1"/>
      <c r="DI186" s="1"/>
      <c r="DN186" s="3"/>
      <c r="DR186" s="1"/>
      <c r="EN186" s="3"/>
      <c r="ER186" s="1"/>
      <c r="FJ186" s="3"/>
      <c r="FK186" s="4"/>
      <c r="FL186" s="4"/>
      <c r="FM186" s="4"/>
      <c r="FN186" s="4"/>
      <c r="GE186" s="5"/>
      <c r="GF186" s="1"/>
      <c r="GG186" s="1"/>
      <c r="GH186" s="1"/>
      <c r="GI186" s="1"/>
      <c r="GZ186" s="3"/>
      <c r="HD186" s="1"/>
      <c r="HU186" s="3"/>
      <c r="HY186" s="1"/>
      <c r="IP186" s="3"/>
      <c r="IT186" s="1"/>
      <c r="JK186" s="3"/>
      <c r="JO186" s="1"/>
      <c r="KF186" s="3"/>
      <c r="KJ186" s="1"/>
      <c r="LA186" s="3"/>
      <c r="LE186" s="1"/>
      <c r="LV186" s="3"/>
      <c r="LZ186" s="1"/>
      <c r="MQ186" s="3"/>
      <c r="MU186" s="1"/>
      <c r="NL186" s="3"/>
      <c r="NP186" s="1"/>
      <c r="OG186" s="3"/>
      <c r="OK186" s="1"/>
      <c r="OV186" s="1"/>
      <c r="PB186" s="3"/>
      <c r="PS186" s="1"/>
      <c r="PY186" s="3"/>
      <c r="QO186" s="1"/>
      <c r="QQ186" s="1"/>
      <c r="QU186" s="3"/>
      <c r="QW186" s="3"/>
      <c r="RL186" s="1"/>
      <c r="RR186" s="3"/>
      <c r="SG186" s="1"/>
      <c r="SM186" s="3"/>
      <c r="TB186" s="1"/>
      <c r="TH186" s="3"/>
      <c r="TW186" s="1"/>
      <c r="UC186" s="3"/>
      <c r="UR186" s="1"/>
      <c r="US186" s="1"/>
      <c r="UX186" s="3"/>
      <c r="VN186" s="1"/>
      <c r="VS186" s="3"/>
      <c r="VY186" s="1"/>
      <c r="WN186" s="3"/>
      <c r="WT186" s="1"/>
      <c r="WW186" s="1"/>
      <c r="XI186" s="3"/>
      <c r="XS186" s="1"/>
      <c r="YG186" s="6"/>
    </row>
    <row r="187" spans="45:657" x14ac:dyDescent="0.25">
      <c r="AS187" s="1"/>
      <c r="AV187" s="1"/>
      <c r="AY187" s="2"/>
      <c r="BC187" s="2"/>
      <c r="DC187" s="3"/>
      <c r="DD187" s="3"/>
      <c r="DE187" s="3"/>
      <c r="DG187" s="1"/>
      <c r="DH187" s="1"/>
      <c r="DI187" s="1"/>
      <c r="DN187" s="3"/>
      <c r="DR187" s="1"/>
      <c r="EN187" s="3"/>
      <c r="ER187" s="1"/>
      <c r="FJ187" s="3"/>
      <c r="FK187" s="4"/>
      <c r="FL187" s="4"/>
      <c r="FM187" s="4"/>
      <c r="FN187" s="4"/>
      <c r="GE187" s="5"/>
      <c r="GF187" s="1"/>
      <c r="GG187" s="1"/>
      <c r="GH187" s="1"/>
      <c r="GI187" s="1"/>
      <c r="GZ187" s="3"/>
      <c r="HD187" s="1"/>
      <c r="HU187" s="3"/>
      <c r="HY187" s="1"/>
      <c r="IP187" s="3"/>
      <c r="IT187" s="1"/>
      <c r="JK187" s="3"/>
      <c r="JO187" s="1"/>
      <c r="KF187" s="3"/>
      <c r="KJ187" s="1"/>
      <c r="LA187" s="3"/>
      <c r="LE187" s="1"/>
      <c r="LV187" s="3"/>
      <c r="LZ187" s="1"/>
      <c r="MQ187" s="3"/>
      <c r="MU187" s="1"/>
      <c r="NL187" s="3"/>
      <c r="NP187" s="1"/>
      <c r="OG187" s="3"/>
      <c r="OK187" s="1"/>
      <c r="OV187" s="1"/>
      <c r="PB187" s="3"/>
      <c r="PS187" s="1"/>
      <c r="PY187" s="3"/>
      <c r="QO187" s="1"/>
      <c r="QQ187" s="1"/>
      <c r="QU187" s="3"/>
      <c r="QW187" s="3"/>
      <c r="RL187" s="1"/>
      <c r="RR187" s="3"/>
      <c r="SG187" s="1"/>
      <c r="SM187" s="3"/>
      <c r="TB187" s="1"/>
      <c r="TH187" s="3"/>
      <c r="TW187" s="1"/>
      <c r="UC187" s="3"/>
      <c r="UR187" s="1"/>
      <c r="US187" s="1"/>
      <c r="UX187" s="3"/>
      <c r="VN187" s="1"/>
      <c r="VS187" s="3"/>
      <c r="VY187" s="1"/>
      <c r="WN187" s="3"/>
      <c r="WT187" s="1"/>
      <c r="WW187" s="1"/>
      <c r="XI187" s="3"/>
      <c r="XS187" s="1"/>
      <c r="YG187" s="6"/>
    </row>
    <row r="188" spans="45:657" x14ac:dyDescent="0.25">
      <c r="AS188" s="1"/>
      <c r="AV188" s="1"/>
      <c r="AY188" s="2"/>
      <c r="BC188" s="2"/>
      <c r="DC188" s="3"/>
      <c r="DD188" s="3"/>
      <c r="DE188" s="3"/>
      <c r="DG188" s="1"/>
      <c r="DH188" s="1"/>
      <c r="DI188" s="1"/>
      <c r="DN188" s="3"/>
      <c r="DR188" s="1"/>
      <c r="EN188" s="3"/>
      <c r="ER188" s="1"/>
      <c r="FJ188" s="3"/>
      <c r="FK188" s="4"/>
      <c r="FL188" s="4"/>
      <c r="FM188" s="4"/>
      <c r="FN188" s="4"/>
      <c r="GE188" s="5"/>
      <c r="GF188" s="1"/>
      <c r="GG188" s="1"/>
      <c r="GH188" s="1"/>
      <c r="GI188" s="1"/>
      <c r="GZ188" s="3"/>
      <c r="HD188" s="1"/>
      <c r="HU188" s="3"/>
      <c r="HY188" s="1"/>
      <c r="IP188" s="3"/>
      <c r="IT188" s="1"/>
      <c r="JK188" s="3"/>
      <c r="JO188" s="1"/>
      <c r="KF188" s="3"/>
      <c r="KJ188" s="1"/>
      <c r="LA188" s="3"/>
      <c r="LE188" s="1"/>
      <c r="LV188" s="3"/>
      <c r="LZ188" s="1"/>
      <c r="MQ188" s="3"/>
      <c r="MU188" s="1"/>
      <c r="NL188" s="3"/>
      <c r="NP188" s="1"/>
      <c r="OG188" s="3"/>
      <c r="OK188" s="1"/>
      <c r="OV188" s="1"/>
      <c r="PB188" s="3"/>
      <c r="PS188" s="1"/>
      <c r="PY188" s="3"/>
      <c r="QO188" s="1"/>
      <c r="QQ188" s="1"/>
      <c r="QU188" s="3"/>
      <c r="QW188" s="3"/>
      <c r="RL188" s="1"/>
      <c r="RR188" s="3"/>
      <c r="SG188" s="1"/>
      <c r="SM188" s="3"/>
      <c r="TB188" s="1"/>
      <c r="TH188" s="3"/>
      <c r="TW188" s="1"/>
      <c r="UC188" s="3"/>
      <c r="UR188" s="1"/>
      <c r="US188" s="1"/>
      <c r="UX188" s="3"/>
      <c r="VN188" s="1"/>
      <c r="VS188" s="3"/>
      <c r="VY188" s="1"/>
      <c r="WN188" s="3"/>
      <c r="WT188" s="1"/>
      <c r="WW188" s="1"/>
      <c r="XI188" s="3"/>
      <c r="XS188" s="1"/>
      <c r="YG188" s="6"/>
    </row>
    <row r="189" spans="45:657" x14ac:dyDescent="0.25">
      <c r="AS189" s="1"/>
      <c r="AV189" s="1"/>
      <c r="AY189" s="2"/>
      <c r="BC189" s="2"/>
      <c r="DC189" s="3"/>
      <c r="DD189" s="3"/>
      <c r="DE189" s="3"/>
      <c r="DG189" s="1"/>
      <c r="DH189" s="1"/>
      <c r="DI189" s="1"/>
      <c r="DN189" s="3"/>
      <c r="DR189" s="1"/>
      <c r="EN189" s="3"/>
      <c r="ER189" s="1"/>
      <c r="FJ189" s="3"/>
      <c r="FK189" s="4"/>
      <c r="FL189" s="4"/>
      <c r="FM189" s="4"/>
      <c r="FN189" s="4"/>
      <c r="GE189" s="5"/>
      <c r="GF189" s="1"/>
      <c r="GG189" s="1"/>
      <c r="GH189" s="1"/>
      <c r="GI189" s="1"/>
      <c r="GZ189" s="3"/>
      <c r="HD189" s="1"/>
      <c r="HU189" s="3"/>
      <c r="HY189" s="1"/>
      <c r="IP189" s="3"/>
      <c r="IT189" s="1"/>
      <c r="JK189" s="3"/>
      <c r="JO189" s="1"/>
      <c r="KF189" s="3"/>
      <c r="KJ189" s="1"/>
      <c r="LA189" s="3"/>
      <c r="LE189" s="1"/>
      <c r="LV189" s="3"/>
      <c r="LZ189" s="1"/>
      <c r="MQ189" s="3"/>
      <c r="MU189" s="1"/>
      <c r="NL189" s="3"/>
      <c r="NP189" s="1"/>
      <c r="OG189" s="3"/>
      <c r="OK189" s="1"/>
      <c r="OV189" s="1"/>
      <c r="PB189" s="3"/>
      <c r="PS189" s="1"/>
      <c r="PY189" s="3"/>
      <c r="QO189" s="1"/>
      <c r="QQ189" s="1"/>
      <c r="QU189" s="3"/>
      <c r="QW189" s="3"/>
      <c r="RL189" s="1"/>
      <c r="RR189" s="3"/>
      <c r="SG189" s="1"/>
      <c r="SM189" s="3"/>
      <c r="TB189" s="1"/>
      <c r="TH189" s="3"/>
      <c r="TW189" s="1"/>
      <c r="UC189" s="3"/>
      <c r="UR189" s="1"/>
      <c r="US189" s="1"/>
      <c r="UX189" s="3"/>
      <c r="VN189" s="1"/>
      <c r="VS189" s="3"/>
      <c r="VY189" s="1"/>
      <c r="WN189" s="3"/>
      <c r="WT189" s="1"/>
      <c r="WW189" s="1"/>
      <c r="XI189" s="3"/>
      <c r="XS189" s="1"/>
      <c r="YG189" s="6"/>
    </row>
    <row r="190" spans="45:657" x14ac:dyDescent="0.25">
      <c r="AS190" s="1"/>
      <c r="AV190" s="1"/>
      <c r="AY190" s="2"/>
      <c r="BC190" s="2"/>
      <c r="DC190" s="3"/>
      <c r="DD190" s="3"/>
      <c r="DE190" s="3"/>
      <c r="DG190" s="1"/>
      <c r="DH190" s="1"/>
      <c r="DI190" s="1"/>
      <c r="DN190" s="3"/>
      <c r="DR190" s="1"/>
      <c r="EN190" s="3"/>
      <c r="ER190" s="1"/>
      <c r="FJ190" s="3"/>
      <c r="FK190" s="4"/>
      <c r="FL190" s="4"/>
      <c r="FM190" s="4"/>
      <c r="FN190" s="4"/>
      <c r="GE190" s="5"/>
      <c r="GF190" s="1"/>
      <c r="GG190" s="1"/>
      <c r="GH190" s="1"/>
      <c r="GI190" s="1"/>
      <c r="GZ190" s="3"/>
      <c r="HD190" s="1"/>
      <c r="HU190" s="3"/>
      <c r="HY190" s="1"/>
      <c r="IP190" s="3"/>
      <c r="IT190" s="1"/>
      <c r="JK190" s="3"/>
      <c r="JO190" s="1"/>
      <c r="KF190" s="3"/>
      <c r="KJ190" s="1"/>
      <c r="LA190" s="3"/>
      <c r="LE190" s="1"/>
      <c r="LV190" s="3"/>
      <c r="LZ190" s="1"/>
      <c r="MQ190" s="3"/>
      <c r="MU190" s="1"/>
      <c r="NL190" s="3"/>
      <c r="NP190" s="1"/>
      <c r="OG190" s="3"/>
      <c r="OK190" s="1"/>
      <c r="OV190" s="1"/>
      <c r="PB190" s="3"/>
      <c r="PS190" s="1"/>
      <c r="PY190" s="3"/>
      <c r="QO190" s="1"/>
      <c r="QQ190" s="1"/>
      <c r="QU190" s="3"/>
      <c r="QW190" s="3"/>
      <c r="RL190" s="1"/>
      <c r="RR190" s="3"/>
      <c r="SG190" s="1"/>
      <c r="SM190" s="3"/>
      <c r="TB190" s="1"/>
      <c r="TH190" s="3"/>
      <c r="TW190" s="1"/>
      <c r="UC190" s="3"/>
      <c r="UR190" s="1"/>
      <c r="US190" s="1"/>
      <c r="UX190" s="3"/>
      <c r="VN190" s="1"/>
      <c r="VS190" s="3"/>
      <c r="VY190" s="1"/>
      <c r="WN190" s="3"/>
      <c r="WT190" s="1"/>
      <c r="WW190" s="1"/>
      <c r="XI190" s="3"/>
      <c r="XS190" s="1"/>
      <c r="YG190" s="6"/>
    </row>
    <row r="191" spans="45:657" x14ac:dyDescent="0.25">
      <c r="AS191" s="1"/>
      <c r="AV191" s="1"/>
      <c r="AY191" s="2"/>
      <c r="BC191" s="2"/>
      <c r="DC191" s="3"/>
      <c r="DD191" s="3"/>
      <c r="DE191" s="3"/>
      <c r="DG191" s="1"/>
      <c r="DH191" s="1"/>
      <c r="DI191" s="1"/>
      <c r="DN191" s="3"/>
      <c r="DR191" s="1"/>
      <c r="EN191" s="3"/>
      <c r="ER191" s="1"/>
      <c r="FJ191" s="3"/>
      <c r="FK191" s="4"/>
      <c r="FL191" s="4"/>
      <c r="FM191" s="4"/>
      <c r="FN191" s="4"/>
      <c r="GE191" s="5"/>
      <c r="GF191" s="1"/>
      <c r="GG191" s="1"/>
      <c r="GH191" s="1"/>
      <c r="GI191" s="1"/>
      <c r="GZ191" s="3"/>
      <c r="HD191" s="1"/>
      <c r="HU191" s="3"/>
      <c r="HY191" s="1"/>
      <c r="IP191" s="3"/>
      <c r="IT191" s="1"/>
      <c r="JK191" s="3"/>
      <c r="JO191" s="1"/>
      <c r="KF191" s="3"/>
      <c r="KJ191" s="1"/>
      <c r="LA191" s="3"/>
      <c r="LE191" s="1"/>
      <c r="LV191" s="3"/>
      <c r="LZ191" s="1"/>
      <c r="MQ191" s="3"/>
      <c r="MU191" s="1"/>
      <c r="NL191" s="3"/>
      <c r="NP191" s="1"/>
      <c r="OG191" s="3"/>
      <c r="OK191" s="1"/>
      <c r="OV191" s="1"/>
      <c r="PB191" s="3"/>
      <c r="PS191" s="1"/>
      <c r="PY191" s="3"/>
      <c r="QO191" s="1"/>
      <c r="QQ191" s="1"/>
      <c r="QU191" s="3"/>
      <c r="QW191" s="3"/>
      <c r="RL191" s="1"/>
      <c r="RR191" s="3"/>
      <c r="SG191" s="1"/>
      <c r="SM191" s="3"/>
      <c r="TB191" s="1"/>
      <c r="TH191" s="3"/>
      <c r="TW191" s="1"/>
      <c r="UC191" s="3"/>
      <c r="UR191" s="1"/>
      <c r="US191" s="1"/>
      <c r="UX191" s="3"/>
      <c r="VN191" s="1"/>
      <c r="VS191" s="3"/>
      <c r="VY191" s="1"/>
      <c r="WN191" s="3"/>
      <c r="WT191" s="1"/>
      <c r="WW191" s="1"/>
      <c r="XI191" s="3"/>
      <c r="XS191" s="1"/>
      <c r="YG191" s="6"/>
    </row>
    <row r="192" spans="45:657" x14ac:dyDescent="0.25">
      <c r="AS192" s="1"/>
      <c r="AV192" s="1"/>
      <c r="AY192" s="2"/>
      <c r="BC192" s="2"/>
      <c r="DC192" s="3"/>
      <c r="DD192" s="3"/>
      <c r="DE192" s="3"/>
      <c r="DG192" s="1"/>
      <c r="DH192" s="1"/>
      <c r="DI192" s="1"/>
      <c r="DN192" s="3"/>
      <c r="DR192" s="1"/>
      <c r="EN192" s="3"/>
      <c r="ER192" s="1"/>
      <c r="FJ192" s="3"/>
      <c r="FK192" s="4"/>
      <c r="FL192" s="4"/>
      <c r="FM192" s="4"/>
      <c r="FN192" s="4"/>
      <c r="GE192" s="5"/>
      <c r="GF192" s="1"/>
      <c r="GG192" s="1"/>
      <c r="GH192" s="1"/>
      <c r="GI192" s="1"/>
      <c r="GZ192" s="3"/>
      <c r="HD192" s="1"/>
      <c r="HU192" s="3"/>
      <c r="HY192" s="1"/>
      <c r="IP192" s="3"/>
      <c r="IT192" s="1"/>
      <c r="JK192" s="3"/>
      <c r="JO192" s="1"/>
      <c r="KF192" s="3"/>
      <c r="KJ192" s="1"/>
      <c r="LA192" s="3"/>
      <c r="LE192" s="1"/>
      <c r="LV192" s="3"/>
      <c r="LZ192" s="1"/>
      <c r="MQ192" s="3"/>
      <c r="MU192" s="1"/>
      <c r="NL192" s="3"/>
      <c r="NP192" s="1"/>
      <c r="OG192" s="3"/>
      <c r="OK192" s="1"/>
      <c r="OV192" s="1"/>
      <c r="PB192" s="3"/>
      <c r="PS192" s="1"/>
      <c r="PY192" s="3"/>
      <c r="QO192" s="1"/>
      <c r="QQ192" s="1"/>
      <c r="QU192" s="3"/>
      <c r="QW192" s="3"/>
      <c r="RL192" s="1"/>
      <c r="RR192" s="3"/>
      <c r="SG192" s="1"/>
      <c r="SM192" s="3"/>
      <c r="TB192" s="1"/>
      <c r="TH192" s="3"/>
      <c r="TW192" s="1"/>
      <c r="UC192" s="3"/>
      <c r="UR192" s="1"/>
      <c r="US192" s="1"/>
      <c r="UX192" s="3"/>
      <c r="VN192" s="1"/>
      <c r="VS192" s="3"/>
      <c r="VY192" s="1"/>
      <c r="WN192" s="3"/>
      <c r="WT192" s="1"/>
      <c r="WW192" s="1"/>
      <c r="XI192" s="3"/>
      <c r="XS192" s="1"/>
      <c r="YG192" s="6"/>
    </row>
    <row r="193" spans="45:657" x14ac:dyDescent="0.25">
      <c r="AS193" s="1"/>
      <c r="AV193" s="1"/>
      <c r="AY193" s="2"/>
      <c r="BC193" s="2"/>
      <c r="DC193" s="3"/>
      <c r="DD193" s="3"/>
      <c r="DE193" s="3"/>
      <c r="DG193" s="1"/>
      <c r="DH193" s="1"/>
      <c r="DI193" s="1"/>
      <c r="DN193" s="3"/>
      <c r="DR193" s="1"/>
      <c r="EN193" s="3"/>
      <c r="ER193" s="1"/>
      <c r="FJ193" s="3"/>
      <c r="FK193" s="4"/>
      <c r="FL193" s="4"/>
      <c r="FM193" s="4"/>
      <c r="FN193" s="4"/>
      <c r="GE193" s="5"/>
      <c r="GF193" s="1"/>
      <c r="GG193" s="1"/>
      <c r="GH193" s="1"/>
      <c r="GI193" s="1"/>
      <c r="GZ193" s="3"/>
      <c r="HD193" s="1"/>
      <c r="HU193" s="3"/>
      <c r="HY193" s="1"/>
      <c r="IP193" s="3"/>
      <c r="IT193" s="1"/>
      <c r="JK193" s="3"/>
      <c r="JO193" s="1"/>
      <c r="KF193" s="3"/>
      <c r="KJ193" s="1"/>
      <c r="LA193" s="3"/>
      <c r="LE193" s="1"/>
      <c r="LV193" s="3"/>
      <c r="LZ193" s="1"/>
      <c r="MQ193" s="3"/>
      <c r="MU193" s="1"/>
      <c r="NL193" s="3"/>
      <c r="NP193" s="1"/>
      <c r="OG193" s="3"/>
      <c r="OK193" s="1"/>
      <c r="OV193" s="1"/>
      <c r="PB193" s="3"/>
      <c r="PS193" s="1"/>
      <c r="PY193" s="3"/>
      <c r="QO193" s="1"/>
      <c r="QQ193" s="1"/>
      <c r="QU193" s="3"/>
      <c r="QW193" s="3"/>
      <c r="RL193" s="1"/>
      <c r="RR193" s="3"/>
      <c r="SG193" s="1"/>
      <c r="SM193" s="3"/>
      <c r="TB193" s="1"/>
      <c r="TH193" s="3"/>
      <c r="TW193" s="1"/>
      <c r="UC193" s="3"/>
      <c r="UR193" s="1"/>
      <c r="US193" s="1"/>
      <c r="UX193" s="3"/>
      <c r="VN193" s="1"/>
      <c r="VS193" s="3"/>
      <c r="VY193" s="1"/>
      <c r="WN193" s="3"/>
      <c r="WT193" s="1"/>
      <c r="WW193" s="1"/>
      <c r="XI193" s="3"/>
      <c r="XS193" s="1"/>
      <c r="YG193" s="6"/>
    </row>
    <row r="194" spans="45:657" x14ac:dyDescent="0.25">
      <c r="AS194" s="1"/>
      <c r="AV194" s="1"/>
      <c r="AY194" s="2"/>
      <c r="BC194" s="2"/>
      <c r="DC194" s="3"/>
      <c r="DD194" s="3"/>
      <c r="DE194" s="3"/>
      <c r="DG194" s="1"/>
      <c r="DH194" s="1"/>
      <c r="DI194" s="1"/>
      <c r="DN194" s="3"/>
      <c r="DR194" s="1"/>
      <c r="EN194" s="3"/>
      <c r="ER194" s="1"/>
      <c r="FJ194" s="3"/>
      <c r="FK194" s="4"/>
      <c r="FL194" s="4"/>
      <c r="FM194" s="4"/>
      <c r="FN194" s="4"/>
      <c r="GE194" s="5"/>
      <c r="GF194" s="1"/>
      <c r="GG194" s="1"/>
      <c r="GH194" s="1"/>
      <c r="GI194" s="1"/>
      <c r="GZ194" s="3"/>
      <c r="HD194" s="1"/>
      <c r="HU194" s="3"/>
      <c r="HY194" s="1"/>
      <c r="IP194" s="3"/>
      <c r="IT194" s="1"/>
      <c r="JK194" s="3"/>
      <c r="JO194" s="1"/>
      <c r="KF194" s="3"/>
      <c r="KJ194" s="1"/>
      <c r="LA194" s="3"/>
      <c r="LE194" s="1"/>
      <c r="LV194" s="3"/>
      <c r="LZ194" s="1"/>
      <c r="MQ194" s="3"/>
      <c r="MU194" s="1"/>
      <c r="NL194" s="3"/>
      <c r="NP194" s="1"/>
      <c r="OG194" s="3"/>
      <c r="OK194" s="1"/>
      <c r="OV194" s="1"/>
      <c r="PB194" s="3"/>
      <c r="PS194" s="1"/>
      <c r="PY194" s="3"/>
      <c r="QO194" s="1"/>
      <c r="QQ194" s="1"/>
      <c r="QU194" s="3"/>
      <c r="QW194" s="3"/>
      <c r="RL194" s="1"/>
      <c r="RR194" s="3"/>
      <c r="SG194" s="1"/>
      <c r="SM194" s="3"/>
      <c r="TB194" s="1"/>
      <c r="TH194" s="3"/>
      <c r="TW194" s="1"/>
      <c r="UC194" s="3"/>
      <c r="UR194" s="1"/>
      <c r="US194" s="1"/>
      <c r="UX194" s="3"/>
      <c r="VN194" s="1"/>
      <c r="VS194" s="3"/>
      <c r="VY194" s="1"/>
      <c r="WN194" s="3"/>
      <c r="WT194" s="1"/>
      <c r="WW194" s="1"/>
      <c r="XI194" s="3"/>
      <c r="XS194" s="1"/>
      <c r="YG194" s="6"/>
    </row>
    <row r="195" spans="45:657" x14ac:dyDescent="0.25">
      <c r="AS195" s="1"/>
      <c r="AV195" s="1"/>
      <c r="AY195" s="2"/>
      <c r="BC195" s="2"/>
      <c r="DC195" s="3"/>
      <c r="DD195" s="3"/>
      <c r="DE195" s="3"/>
      <c r="DG195" s="1"/>
      <c r="DH195" s="1"/>
      <c r="DI195" s="1"/>
      <c r="DN195" s="3"/>
      <c r="DR195" s="1"/>
      <c r="EN195" s="3"/>
      <c r="ER195" s="1"/>
      <c r="FJ195" s="3"/>
      <c r="FK195" s="4"/>
      <c r="FL195" s="4"/>
      <c r="FM195" s="4"/>
      <c r="FN195" s="4"/>
      <c r="GE195" s="5"/>
      <c r="GF195" s="1"/>
      <c r="GG195" s="1"/>
      <c r="GH195" s="1"/>
      <c r="GI195" s="1"/>
      <c r="GZ195" s="3"/>
      <c r="HD195" s="1"/>
      <c r="HU195" s="3"/>
      <c r="HY195" s="1"/>
      <c r="IP195" s="3"/>
      <c r="IT195" s="1"/>
      <c r="JK195" s="3"/>
      <c r="JO195" s="1"/>
      <c r="KF195" s="3"/>
      <c r="KJ195" s="1"/>
      <c r="LA195" s="3"/>
      <c r="LE195" s="1"/>
      <c r="LV195" s="3"/>
      <c r="LZ195" s="1"/>
      <c r="MQ195" s="3"/>
      <c r="MU195" s="1"/>
      <c r="NL195" s="3"/>
      <c r="NP195" s="1"/>
      <c r="OG195" s="3"/>
      <c r="OK195" s="1"/>
      <c r="OV195" s="1"/>
      <c r="PB195" s="3"/>
      <c r="PS195" s="1"/>
      <c r="PY195" s="3"/>
      <c r="QO195" s="1"/>
      <c r="QQ195" s="1"/>
      <c r="QU195" s="3"/>
      <c r="QW195" s="3"/>
      <c r="RL195" s="1"/>
      <c r="RR195" s="3"/>
      <c r="SG195" s="1"/>
      <c r="SM195" s="3"/>
      <c r="TB195" s="1"/>
      <c r="TH195" s="3"/>
      <c r="TW195" s="1"/>
      <c r="UC195" s="3"/>
      <c r="UR195" s="1"/>
      <c r="US195" s="1"/>
      <c r="UX195" s="3"/>
      <c r="VN195" s="1"/>
      <c r="VS195" s="3"/>
      <c r="VY195" s="1"/>
      <c r="WN195" s="3"/>
      <c r="WT195" s="1"/>
      <c r="WW195" s="1"/>
      <c r="XI195" s="3"/>
      <c r="XS195" s="1"/>
      <c r="YG195" s="6"/>
    </row>
    <row r="196" spans="45:657" x14ac:dyDescent="0.25">
      <c r="AS196" s="1"/>
      <c r="AV196" s="1"/>
      <c r="AY196" s="2"/>
      <c r="BC196" s="2"/>
      <c r="DC196" s="3"/>
      <c r="DD196" s="3"/>
      <c r="DE196" s="3"/>
      <c r="DG196" s="1"/>
      <c r="DH196" s="1"/>
      <c r="DI196" s="1"/>
      <c r="DN196" s="3"/>
      <c r="DR196" s="1"/>
      <c r="EN196" s="3"/>
      <c r="ER196" s="1"/>
      <c r="FJ196" s="3"/>
      <c r="FK196" s="4"/>
      <c r="FL196" s="4"/>
      <c r="FM196" s="4"/>
      <c r="FN196" s="4"/>
      <c r="GE196" s="5"/>
      <c r="GF196" s="1"/>
      <c r="GG196" s="1"/>
      <c r="GH196" s="1"/>
      <c r="GI196" s="1"/>
      <c r="GZ196" s="3"/>
      <c r="HD196" s="1"/>
      <c r="HU196" s="3"/>
      <c r="HY196" s="1"/>
      <c r="IP196" s="3"/>
      <c r="IT196" s="1"/>
      <c r="JK196" s="3"/>
      <c r="JO196" s="1"/>
      <c r="KF196" s="3"/>
      <c r="KJ196" s="1"/>
      <c r="LA196" s="3"/>
      <c r="LE196" s="1"/>
      <c r="LV196" s="3"/>
      <c r="LZ196" s="1"/>
      <c r="MQ196" s="3"/>
      <c r="MU196" s="1"/>
      <c r="NL196" s="3"/>
      <c r="NP196" s="1"/>
      <c r="OG196" s="3"/>
      <c r="OK196" s="1"/>
      <c r="OV196" s="1"/>
      <c r="PB196" s="3"/>
      <c r="PS196" s="1"/>
      <c r="PY196" s="3"/>
      <c r="QO196" s="1"/>
      <c r="QQ196" s="1"/>
      <c r="QU196" s="3"/>
      <c r="QW196" s="3"/>
      <c r="RL196" s="1"/>
      <c r="RR196" s="3"/>
      <c r="SG196" s="1"/>
      <c r="SM196" s="3"/>
      <c r="TB196" s="1"/>
      <c r="TH196" s="3"/>
      <c r="TW196" s="1"/>
      <c r="UC196" s="3"/>
      <c r="UR196" s="1"/>
      <c r="US196" s="1"/>
      <c r="UX196" s="3"/>
      <c r="VN196" s="1"/>
      <c r="VS196" s="3"/>
      <c r="VY196" s="1"/>
      <c r="WN196" s="3"/>
      <c r="WT196" s="1"/>
      <c r="WW196" s="1"/>
      <c r="XI196" s="3"/>
      <c r="XS196" s="1"/>
      <c r="YG196" s="6"/>
    </row>
    <row r="197" spans="45:657" x14ac:dyDescent="0.25">
      <c r="AS197" s="1"/>
      <c r="AV197" s="1"/>
      <c r="AY197" s="2"/>
      <c r="BC197" s="2"/>
      <c r="DC197" s="3"/>
      <c r="DD197" s="3"/>
      <c r="DE197" s="3"/>
      <c r="DG197" s="1"/>
      <c r="DH197" s="1"/>
      <c r="DI197" s="1"/>
      <c r="DN197" s="3"/>
      <c r="DR197" s="1"/>
      <c r="EN197" s="3"/>
      <c r="ER197" s="1"/>
      <c r="FJ197" s="3"/>
      <c r="FK197" s="4"/>
      <c r="FL197" s="4"/>
      <c r="FM197" s="4"/>
      <c r="FN197" s="4"/>
      <c r="GE197" s="5"/>
      <c r="GF197" s="1"/>
      <c r="GG197" s="1"/>
      <c r="GH197" s="1"/>
      <c r="GI197" s="1"/>
      <c r="GZ197" s="3"/>
      <c r="HD197" s="1"/>
      <c r="HU197" s="3"/>
      <c r="HY197" s="1"/>
      <c r="IP197" s="3"/>
      <c r="IT197" s="1"/>
      <c r="JK197" s="3"/>
      <c r="JO197" s="1"/>
      <c r="KF197" s="3"/>
      <c r="KJ197" s="1"/>
      <c r="LA197" s="3"/>
      <c r="LE197" s="1"/>
      <c r="LV197" s="3"/>
      <c r="LZ197" s="1"/>
      <c r="MQ197" s="3"/>
      <c r="MU197" s="1"/>
      <c r="NL197" s="3"/>
      <c r="NP197" s="1"/>
      <c r="OG197" s="3"/>
      <c r="OK197" s="1"/>
      <c r="OV197" s="1"/>
      <c r="PB197" s="3"/>
      <c r="PS197" s="1"/>
      <c r="PY197" s="3"/>
      <c r="QO197" s="1"/>
      <c r="QQ197" s="1"/>
      <c r="QU197" s="3"/>
      <c r="QW197" s="3"/>
      <c r="RL197" s="1"/>
      <c r="RR197" s="3"/>
      <c r="SG197" s="1"/>
      <c r="SM197" s="3"/>
      <c r="TB197" s="1"/>
      <c r="TH197" s="3"/>
      <c r="TW197" s="1"/>
      <c r="UC197" s="3"/>
      <c r="UR197" s="1"/>
      <c r="US197" s="1"/>
      <c r="UX197" s="3"/>
      <c r="VN197" s="1"/>
      <c r="VS197" s="3"/>
      <c r="VY197" s="1"/>
      <c r="WN197" s="3"/>
      <c r="WT197" s="1"/>
      <c r="WW197" s="1"/>
      <c r="XI197" s="3"/>
      <c r="XS197" s="1"/>
      <c r="YG197" s="6"/>
    </row>
    <row r="198" spans="45:657" x14ac:dyDescent="0.25">
      <c r="AS198" s="1"/>
      <c r="AV198" s="1"/>
      <c r="AY198" s="2"/>
      <c r="BC198" s="2"/>
      <c r="DC198" s="3"/>
      <c r="DD198" s="3"/>
      <c r="DE198" s="3"/>
      <c r="DG198" s="1"/>
      <c r="DH198" s="1"/>
      <c r="DI198" s="1"/>
      <c r="DN198" s="3"/>
      <c r="DR198" s="1"/>
      <c r="EN198" s="3"/>
      <c r="ER198" s="1"/>
      <c r="FJ198" s="3"/>
      <c r="FK198" s="4"/>
      <c r="FL198" s="4"/>
      <c r="FM198" s="4"/>
      <c r="FN198" s="4"/>
      <c r="GE198" s="5"/>
      <c r="GF198" s="1"/>
      <c r="GG198" s="1"/>
      <c r="GH198" s="1"/>
      <c r="GI198" s="1"/>
      <c r="GZ198" s="3"/>
      <c r="HD198" s="1"/>
      <c r="HU198" s="3"/>
      <c r="HY198" s="1"/>
      <c r="IP198" s="3"/>
      <c r="IT198" s="1"/>
      <c r="JK198" s="3"/>
      <c r="JO198" s="1"/>
      <c r="KF198" s="3"/>
      <c r="KJ198" s="1"/>
      <c r="LA198" s="3"/>
      <c r="LE198" s="1"/>
      <c r="LV198" s="3"/>
      <c r="LZ198" s="1"/>
      <c r="MQ198" s="3"/>
      <c r="MU198" s="1"/>
      <c r="NL198" s="3"/>
      <c r="NP198" s="1"/>
      <c r="OG198" s="3"/>
      <c r="OK198" s="1"/>
      <c r="OV198" s="1"/>
      <c r="PB198" s="3"/>
      <c r="PS198" s="1"/>
      <c r="PY198" s="3"/>
      <c r="QO198" s="1"/>
      <c r="QQ198" s="1"/>
      <c r="QU198" s="3"/>
      <c r="QW198" s="3"/>
      <c r="RL198" s="1"/>
      <c r="RR198" s="3"/>
      <c r="SG198" s="1"/>
      <c r="SM198" s="3"/>
      <c r="TB198" s="1"/>
      <c r="TH198" s="3"/>
      <c r="TW198" s="1"/>
      <c r="UC198" s="3"/>
      <c r="UR198" s="1"/>
      <c r="US198" s="1"/>
      <c r="UX198" s="3"/>
      <c r="VN198" s="1"/>
      <c r="VS198" s="3"/>
      <c r="VY198" s="1"/>
      <c r="WN198" s="3"/>
      <c r="WT198" s="1"/>
      <c r="WW198" s="1"/>
      <c r="XI198" s="3"/>
      <c r="XS198" s="1"/>
      <c r="YG198" s="6"/>
    </row>
    <row r="199" spans="45:657" x14ac:dyDescent="0.25">
      <c r="AS199" s="1"/>
      <c r="AV199" s="1"/>
      <c r="AY199" s="2"/>
      <c r="BC199" s="2"/>
      <c r="DC199" s="3"/>
      <c r="DD199" s="3"/>
      <c r="DE199" s="3"/>
      <c r="DG199" s="1"/>
      <c r="DH199" s="1"/>
      <c r="DI199" s="1"/>
      <c r="DN199" s="3"/>
      <c r="DR199" s="1"/>
      <c r="EN199" s="3"/>
      <c r="ER199" s="1"/>
      <c r="FJ199" s="3"/>
      <c r="FK199" s="4"/>
      <c r="FL199" s="4"/>
      <c r="FM199" s="4"/>
      <c r="FN199" s="4"/>
      <c r="GE199" s="5"/>
      <c r="GF199" s="1"/>
      <c r="GG199" s="1"/>
      <c r="GH199" s="1"/>
      <c r="GI199" s="1"/>
      <c r="GZ199" s="3"/>
      <c r="HD199" s="1"/>
      <c r="HU199" s="3"/>
      <c r="HY199" s="1"/>
      <c r="IP199" s="3"/>
      <c r="IT199" s="1"/>
      <c r="JK199" s="3"/>
      <c r="JO199" s="1"/>
      <c r="KF199" s="3"/>
      <c r="KJ199" s="1"/>
      <c r="LA199" s="3"/>
      <c r="LE199" s="1"/>
      <c r="LV199" s="3"/>
      <c r="LZ199" s="1"/>
      <c r="MQ199" s="3"/>
      <c r="MU199" s="1"/>
      <c r="NL199" s="3"/>
      <c r="NP199" s="1"/>
      <c r="OG199" s="3"/>
      <c r="OK199" s="1"/>
      <c r="OV199" s="1"/>
      <c r="PB199" s="3"/>
      <c r="PS199" s="1"/>
      <c r="PY199" s="3"/>
      <c r="QO199" s="1"/>
      <c r="QQ199" s="1"/>
      <c r="QU199" s="3"/>
      <c r="QW199" s="3"/>
      <c r="RL199" s="1"/>
      <c r="RR199" s="3"/>
      <c r="SG199" s="1"/>
      <c r="SM199" s="3"/>
      <c r="TB199" s="1"/>
      <c r="TH199" s="3"/>
      <c r="TW199" s="1"/>
      <c r="UC199" s="3"/>
      <c r="UR199" s="1"/>
      <c r="US199" s="1"/>
      <c r="UX199" s="3"/>
      <c r="VN199" s="1"/>
      <c r="VS199" s="3"/>
      <c r="VY199" s="1"/>
      <c r="WN199" s="3"/>
      <c r="WT199" s="1"/>
      <c r="WW199" s="1"/>
      <c r="XI199" s="3"/>
      <c r="XS199" s="1"/>
      <c r="YG199" s="6"/>
    </row>
    <row r="200" spans="45:657" x14ac:dyDescent="0.25">
      <c r="AS200" s="1"/>
      <c r="AV200" s="1"/>
      <c r="AY200" s="2"/>
      <c r="BC200" s="2"/>
      <c r="DC200" s="3"/>
      <c r="DD200" s="3"/>
      <c r="DE200" s="3"/>
      <c r="DG200" s="1"/>
      <c r="DH200" s="1"/>
      <c r="DI200" s="1"/>
      <c r="DN200" s="3"/>
      <c r="DR200" s="1"/>
      <c r="EN200" s="3"/>
      <c r="ER200" s="1"/>
      <c r="FJ200" s="3"/>
      <c r="FK200" s="4"/>
      <c r="FL200" s="4"/>
      <c r="FM200" s="4"/>
      <c r="FN200" s="4"/>
      <c r="GE200" s="5"/>
      <c r="GF200" s="1"/>
      <c r="GG200" s="1"/>
      <c r="GH200" s="1"/>
      <c r="GI200" s="1"/>
      <c r="GZ200" s="3"/>
      <c r="HD200" s="1"/>
      <c r="HU200" s="3"/>
      <c r="HY200" s="1"/>
      <c r="IP200" s="3"/>
      <c r="IT200" s="1"/>
      <c r="JK200" s="3"/>
      <c r="JO200" s="1"/>
      <c r="KF200" s="3"/>
      <c r="KJ200" s="1"/>
      <c r="LA200" s="3"/>
      <c r="LE200" s="1"/>
      <c r="LV200" s="3"/>
      <c r="LZ200" s="1"/>
      <c r="MQ200" s="3"/>
      <c r="MU200" s="1"/>
      <c r="NL200" s="3"/>
      <c r="NP200" s="1"/>
      <c r="OG200" s="3"/>
      <c r="OK200" s="1"/>
      <c r="OV200" s="1"/>
      <c r="PB200" s="3"/>
      <c r="PS200" s="1"/>
      <c r="PY200" s="3"/>
      <c r="QO200" s="1"/>
      <c r="QQ200" s="1"/>
      <c r="QU200" s="3"/>
      <c r="QW200" s="3"/>
      <c r="RL200" s="1"/>
      <c r="RR200" s="3"/>
      <c r="SG200" s="1"/>
      <c r="SM200" s="3"/>
      <c r="TB200" s="1"/>
      <c r="TH200" s="3"/>
      <c r="TW200" s="1"/>
      <c r="UC200" s="3"/>
      <c r="UR200" s="1"/>
      <c r="US200" s="1"/>
      <c r="UX200" s="3"/>
      <c r="VN200" s="1"/>
      <c r="VS200" s="3"/>
      <c r="VY200" s="1"/>
      <c r="WN200" s="3"/>
      <c r="WT200" s="1"/>
      <c r="WW200" s="1"/>
      <c r="XI200" s="3"/>
      <c r="XS200" s="1"/>
      <c r="YG200" s="6"/>
    </row>
    <row r="201" spans="45:657" x14ac:dyDescent="0.25">
      <c r="AS201" s="1"/>
      <c r="AV201" s="1"/>
      <c r="AY201" s="2"/>
      <c r="BC201" s="2"/>
      <c r="DC201" s="3"/>
      <c r="DD201" s="3"/>
      <c r="DE201" s="3"/>
      <c r="DG201" s="1"/>
      <c r="DH201" s="1"/>
      <c r="DI201" s="1"/>
      <c r="DN201" s="3"/>
      <c r="DR201" s="1"/>
      <c r="EN201" s="3"/>
      <c r="ER201" s="1"/>
      <c r="FJ201" s="3"/>
      <c r="FK201" s="4"/>
      <c r="FL201" s="4"/>
      <c r="FM201" s="4"/>
      <c r="FN201" s="4"/>
      <c r="GE201" s="5"/>
      <c r="GF201" s="1"/>
      <c r="GG201" s="1"/>
      <c r="GH201" s="1"/>
      <c r="GI201" s="1"/>
      <c r="GZ201" s="3"/>
      <c r="HD201" s="1"/>
      <c r="HU201" s="3"/>
      <c r="HY201" s="1"/>
      <c r="IP201" s="3"/>
      <c r="IT201" s="1"/>
      <c r="JK201" s="3"/>
      <c r="JO201" s="1"/>
      <c r="KF201" s="3"/>
      <c r="KJ201" s="1"/>
      <c r="LA201" s="3"/>
      <c r="LE201" s="1"/>
      <c r="LV201" s="3"/>
      <c r="LZ201" s="1"/>
      <c r="MQ201" s="3"/>
      <c r="MU201" s="1"/>
      <c r="NL201" s="3"/>
      <c r="NP201" s="1"/>
      <c r="OG201" s="3"/>
      <c r="OK201" s="1"/>
      <c r="OV201" s="1"/>
      <c r="PB201" s="3"/>
      <c r="PS201" s="1"/>
      <c r="PY201" s="3"/>
      <c r="QO201" s="1"/>
      <c r="QQ201" s="1"/>
      <c r="QU201" s="3"/>
      <c r="QW201" s="3"/>
      <c r="RL201" s="1"/>
      <c r="RR201" s="3"/>
      <c r="SG201" s="1"/>
      <c r="SM201" s="3"/>
      <c r="TB201" s="1"/>
      <c r="TH201" s="3"/>
      <c r="TW201" s="1"/>
      <c r="UC201" s="3"/>
      <c r="UR201" s="1"/>
      <c r="US201" s="1"/>
      <c r="UX201" s="3"/>
      <c r="VN201" s="1"/>
      <c r="VS201" s="3"/>
      <c r="VY201" s="1"/>
      <c r="WN201" s="3"/>
      <c r="WT201" s="1"/>
      <c r="WW201" s="1"/>
      <c r="XI201" s="3"/>
      <c r="XS201" s="1"/>
      <c r="YG201" s="6"/>
    </row>
    <row r="202" spans="45:657" x14ac:dyDescent="0.25">
      <c r="AS202" s="1"/>
      <c r="AV202" s="1"/>
      <c r="AY202" s="2"/>
      <c r="BC202" s="2"/>
      <c r="DC202" s="3"/>
      <c r="DD202" s="3"/>
      <c r="DE202" s="3"/>
      <c r="DG202" s="1"/>
      <c r="DH202" s="1"/>
      <c r="DI202" s="1"/>
      <c r="DN202" s="3"/>
      <c r="DR202" s="1"/>
      <c r="EN202" s="3"/>
      <c r="ER202" s="1"/>
      <c r="FJ202" s="3"/>
      <c r="FK202" s="4"/>
      <c r="FL202" s="4"/>
      <c r="FM202" s="4"/>
      <c r="FN202" s="4"/>
      <c r="GE202" s="5"/>
      <c r="GF202" s="1"/>
      <c r="GG202" s="1"/>
      <c r="GH202" s="1"/>
      <c r="GI202" s="1"/>
      <c r="GZ202" s="3"/>
      <c r="HD202" s="1"/>
      <c r="HU202" s="3"/>
      <c r="HY202" s="1"/>
      <c r="IP202" s="3"/>
      <c r="IT202" s="1"/>
      <c r="JK202" s="3"/>
      <c r="JO202" s="1"/>
      <c r="KF202" s="3"/>
      <c r="KJ202" s="1"/>
      <c r="LA202" s="3"/>
      <c r="LE202" s="1"/>
      <c r="LV202" s="3"/>
      <c r="LZ202" s="1"/>
      <c r="MQ202" s="3"/>
      <c r="MU202" s="1"/>
      <c r="NL202" s="3"/>
      <c r="NP202" s="1"/>
      <c r="OG202" s="3"/>
      <c r="OK202" s="1"/>
      <c r="OV202" s="1"/>
      <c r="PB202" s="3"/>
      <c r="PS202" s="1"/>
      <c r="PY202" s="3"/>
      <c r="QO202" s="1"/>
      <c r="QQ202" s="1"/>
      <c r="QU202" s="3"/>
      <c r="QW202" s="3"/>
      <c r="RL202" s="1"/>
      <c r="RR202" s="3"/>
      <c r="SG202" s="1"/>
      <c r="SM202" s="3"/>
      <c r="TB202" s="1"/>
      <c r="TH202" s="3"/>
      <c r="TW202" s="1"/>
      <c r="UC202" s="3"/>
      <c r="UR202" s="1"/>
      <c r="US202" s="1"/>
      <c r="UX202" s="3"/>
      <c r="VN202" s="1"/>
      <c r="VS202" s="3"/>
      <c r="VY202" s="1"/>
      <c r="WN202" s="3"/>
      <c r="WT202" s="1"/>
      <c r="WW202" s="1"/>
      <c r="XI202" s="3"/>
      <c r="XS202" s="1"/>
      <c r="YG202" s="6"/>
    </row>
    <row r="203" spans="45:657" x14ac:dyDescent="0.25">
      <c r="AS203" s="1"/>
      <c r="AV203" s="1"/>
      <c r="AY203" s="2"/>
      <c r="BC203" s="2"/>
      <c r="DC203" s="3"/>
      <c r="DD203" s="3"/>
      <c r="DE203" s="3"/>
      <c r="DG203" s="1"/>
      <c r="DH203" s="1"/>
      <c r="DI203" s="1"/>
      <c r="DN203" s="3"/>
      <c r="DR203" s="1"/>
      <c r="EN203" s="3"/>
      <c r="ER203" s="1"/>
      <c r="FJ203" s="3"/>
      <c r="FK203" s="4"/>
      <c r="FL203" s="4"/>
      <c r="FM203" s="4"/>
      <c r="FN203" s="4"/>
      <c r="GE203" s="5"/>
      <c r="GF203" s="1"/>
      <c r="GG203" s="1"/>
      <c r="GH203" s="1"/>
      <c r="GI203" s="1"/>
      <c r="GZ203" s="3"/>
      <c r="HD203" s="1"/>
      <c r="HU203" s="3"/>
      <c r="HY203" s="1"/>
      <c r="IP203" s="3"/>
      <c r="IT203" s="1"/>
      <c r="JK203" s="3"/>
      <c r="JO203" s="1"/>
      <c r="KF203" s="3"/>
      <c r="KJ203" s="1"/>
      <c r="LA203" s="3"/>
      <c r="LE203" s="1"/>
      <c r="LV203" s="3"/>
      <c r="LZ203" s="1"/>
      <c r="MQ203" s="3"/>
      <c r="MU203" s="1"/>
      <c r="NL203" s="3"/>
      <c r="NP203" s="1"/>
      <c r="OG203" s="3"/>
      <c r="OK203" s="1"/>
      <c r="OV203" s="1"/>
      <c r="PB203" s="3"/>
      <c r="PS203" s="1"/>
      <c r="PY203" s="3"/>
      <c r="QO203" s="1"/>
      <c r="QQ203" s="1"/>
      <c r="QU203" s="3"/>
      <c r="QW203" s="3"/>
      <c r="RL203" s="1"/>
      <c r="RR203" s="3"/>
      <c r="SG203" s="1"/>
      <c r="SM203" s="3"/>
      <c r="TB203" s="1"/>
      <c r="TH203" s="3"/>
      <c r="TW203" s="1"/>
      <c r="UC203" s="3"/>
      <c r="UR203" s="1"/>
      <c r="US203" s="1"/>
      <c r="UX203" s="3"/>
      <c r="VN203" s="1"/>
      <c r="VS203" s="3"/>
      <c r="VY203" s="1"/>
      <c r="WN203" s="3"/>
      <c r="WT203" s="1"/>
      <c r="WW203" s="1"/>
      <c r="XI203" s="3"/>
      <c r="XS203" s="1"/>
      <c r="YG203" s="6"/>
    </row>
    <row r="204" spans="45:657" x14ac:dyDescent="0.25">
      <c r="AS204" s="1"/>
      <c r="AV204" s="1"/>
      <c r="AY204" s="2"/>
      <c r="BC204" s="2"/>
      <c r="DC204" s="3"/>
      <c r="DD204" s="3"/>
      <c r="DE204" s="3"/>
      <c r="DG204" s="1"/>
      <c r="DH204" s="1"/>
      <c r="DI204" s="1"/>
      <c r="DN204" s="3"/>
      <c r="DR204" s="1"/>
      <c r="EN204" s="3"/>
      <c r="ER204" s="1"/>
      <c r="FJ204" s="3"/>
      <c r="FK204" s="4"/>
      <c r="FL204" s="4"/>
      <c r="FM204" s="4"/>
      <c r="FN204" s="4"/>
      <c r="GE204" s="5"/>
      <c r="GF204" s="1"/>
      <c r="GG204" s="1"/>
      <c r="GH204" s="1"/>
      <c r="GI204" s="1"/>
      <c r="GZ204" s="3"/>
      <c r="HD204" s="1"/>
      <c r="HU204" s="3"/>
      <c r="HY204" s="1"/>
      <c r="IP204" s="3"/>
      <c r="IT204" s="1"/>
      <c r="JK204" s="3"/>
      <c r="JO204" s="1"/>
      <c r="KF204" s="3"/>
      <c r="KJ204" s="1"/>
      <c r="LA204" s="3"/>
      <c r="LE204" s="1"/>
      <c r="LV204" s="3"/>
      <c r="LZ204" s="1"/>
      <c r="MQ204" s="3"/>
      <c r="MU204" s="1"/>
      <c r="NL204" s="3"/>
      <c r="NP204" s="1"/>
      <c r="OG204" s="3"/>
      <c r="OK204" s="1"/>
      <c r="OV204" s="1"/>
      <c r="PB204" s="3"/>
      <c r="PS204" s="1"/>
      <c r="PY204" s="3"/>
      <c r="QO204" s="1"/>
      <c r="QQ204" s="1"/>
      <c r="QU204" s="3"/>
      <c r="QW204" s="3"/>
      <c r="RL204" s="1"/>
      <c r="RR204" s="3"/>
      <c r="SG204" s="1"/>
      <c r="SM204" s="3"/>
      <c r="TB204" s="1"/>
      <c r="TH204" s="3"/>
      <c r="TW204" s="1"/>
      <c r="UC204" s="3"/>
      <c r="UR204" s="1"/>
      <c r="US204" s="1"/>
      <c r="UX204" s="3"/>
      <c r="VN204" s="1"/>
      <c r="VS204" s="3"/>
      <c r="VY204" s="1"/>
      <c r="WN204" s="3"/>
      <c r="WT204" s="1"/>
      <c r="WW204" s="1"/>
      <c r="XI204" s="3"/>
      <c r="XS204" s="1"/>
      <c r="YG204" s="6"/>
    </row>
    <row r="205" spans="45:657" x14ac:dyDescent="0.25">
      <c r="AS205" s="1"/>
      <c r="AV205" s="1"/>
      <c r="AY205" s="2"/>
      <c r="BC205" s="2"/>
      <c r="DC205" s="3"/>
      <c r="DD205" s="3"/>
      <c r="DE205" s="3"/>
      <c r="DG205" s="1"/>
      <c r="DH205" s="1"/>
      <c r="DI205" s="1"/>
      <c r="DN205" s="3"/>
      <c r="DR205" s="1"/>
      <c r="EN205" s="3"/>
      <c r="ER205" s="1"/>
      <c r="FJ205" s="3"/>
      <c r="FK205" s="4"/>
      <c r="FL205" s="4"/>
      <c r="FM205" s="4"/>
      <c r="FN205" s="4"/>
      <c r="GE205" s="5"/>
      <c r="GF205" s="1"/>
      <c r="GG205" s="1"/>
      <c r="GH205" s="1"/>
      <c r="GI205" s="1"/>
      <c r="GZ205" s="3"/>
      <c r="HD205" s="1"/>
      <c r="HU205" s="3"/>
      <c r="HY205" s="1"/>
      <c r="IP205" s="3"/>
      <c r="IT205" s="1"/>
      <c r="JK205" s="3"/>
      <c r="JO205" s="1"/>
      <c r="KF205" s="3"/>
      <c r="KJ205" s="1"/>
      <c r="LA205" s="3"/>
      <c r="LE205" s="1"/>
      <c r="LV205" s="3"/>
      <c r="LZ205" s="1"/>
      <c r="MQ205" s="3"/>
      <c r="MU205" s="1"/>
      <c r="NL205" s="3"/>
      <c r="NP205" s="1"/>
      <c r="OG205" s="3"/>
      <c r="OK205" s="1"/>
      <c r="OV205" s="1"/>
      <c r="PB205" s="3"/>
      <c r="PS205" s="1"/>
      <c r="PY205" s="3"/>
      <c r="QO205" s="1"/>
      <c r="QQ205" s="1"/>
      <c r="QU205" s="3"/>
      <c r="QW205" s="3"/>
      <c r="RL205" s="1"/>
      <c r="RR205" s="3"/>
      <c r="SG205" s="1"/>
      <c r="SM205" s="3"/>
      <c r="TB205" s="1"/>
      <c r="TH205" s="3"/>
      <c r="TW205" s="1"/>
      <c r="UC205" s="3"/>
      <c r="UR205" s="1"/>
      <c r="US205" s="1"/>
      <c r="UX205" s="3"/>
      <c r="VN205" s="1"/>
      <c r="VS205" s="3"/>
      <c r="VY205" s="1"/>
      <c r="WN205" s="3"/>
      <c r="WT205" s="1"/>
      <c r="WW205" s="1"/>
      <c r="XI205" s="3"/>
      <c r="XS205" s="1"/>
      <c r="YG205" s="6"/>
    </row>
    <row r="206" spans="45:657" x14ac:dyDescent="0.25">
      <c r="AS206" s="1"/>
      <c r="AV206" s="1"/>
      <c r="AY206" s="2"/>
      <c r="BC206" s="2"/>
      <c r="DC206" s="3"/>
      <c r="DD206" s="3"/>
      <c r="DE206" s="3"/>
      <c r="DG206" s="1"/>
      <c r="DH206" s="1"/>
      <c r="DI206" s="1"/>
      <c r="DN206" s="3"/>
      <c r="DR206" s="1"/>
      <c r="EN206" s="3"/>
      <c r="ER206" s="1"/>
      <c r="FJ206" s="3"/>
      <c r="FK206" s="4"/>
      <c r="FL206" s="4"/>
      <c r="FM206" s="4"/>
      <c r="FN206" s="4"/>
      <c r="GE206" s="5"/>
      <c r="GF206" s="1"/>
      <c r="GG206" s="1"/>
      <c r="GH206" s="1"/>
      <c r="GI206" s="1"/>
      <c r="GZ206" s="3"/>
      <c r="HD206" s="1"/>
      <c r="HU206" s="3"/>
      <c r="HY206" s="1"/>
      <c r="IP206" s="3"/>
      <c r="IT206" s="1"/>
      <c r="JK206" s="3"/>
      <c r="JO206" s="1"/>
      <c r="KF206" s="3"/>
      <c r="KJ206" s="1"/>
      <c r="LA206" s="3"/>
      <c r="LE206" s="1"/>
      <c r="LV206" s="3"/>
      <c r="LZ206" s="1"/>
      <c r="MQ206" s="3"/>
      <c r="MU206" s="1"/>
      <c r="NL206" s="3"/>
      <c r="NP206" s="1"/>
      <c r="OG206" s="3"/>
      <c r="OK206" s="1"/>
      <c r="OV206" s="1"/>
      <c r="PB206" s="3"/>
      <c r="PS206" s="1"/>
      <c r="PY206" s="3"/>
      <c r="QO206" s="1"/>
      <c r="QQ206" s="1"/>
      <c r="QU206" s="3"/>
      <c r="QW206" s="3"/>
      <c r="RL206" s="1"/>
      <c r="RR206" s="3"/>
      <c r="SG206" s="1"/>
      <c r="SM206" s="3"/>
      <c r="TB206" s="1"/>
      <c r="TH206" s="3"/>
      <c r="TW206" s="1"/>
      <c r="UC206" s="3"/>
      <c r="UR206" s="1"/>
      <c r="US206" s="1"/>
      <c r="UX206" s="3"/>
      <c r="VN206" s="1"/>
      <c r="VS206" s="3"/>
      <c r="VY206" s="1"/>
      <c r="WN206" s="3"/>
      <c r="WT206" s="1"/>
      <c r="WW206" s="1"/>
      <c r="XI206" s="3"/>
      <c r="XS206" s="1"/>
      <c r="YG206" s="6"/>
    </row>
    <row r="207" spans="45:657" x14ac:dyDescent="0.25">
      <c r="AS207" s="1"/>
      <c r="AV207" s="1"/>
      <c r="AY207" s="2"/>
      <c r="BC207" s="2"/>
      <c r="DC207" s="3"/>
      <c r="DD207" s="3"/>
      <c r="DE207" s="3"/>
      <c r="DG207" s="1"/>
      <c r="DH207" s="1"/>
      <c r="DI207" s="1"/>
      <c r="DN207" s="3"/>
      <c r="DR207" s="1"/>
      <c r="EN207" s="3"/>
      <c r="ER207" s="1"/>
      <c r="FJ207" s="3"/>
      <c r="FK207" s="4"/>
      <c r="FL207" s="4"/>
      <c r="FM207" s="4"/>
      <c r="FN207" s="4"/>
      <c r="GE207" s="5"/>
      <c r="GF207" s="1"/>
      <c r="GG207" s="1"/>
      <c r="GH207" s="1"/>
      <c r="GI207" s="1"/>
      <c r="GZ207" s="3"/>
      <c r="HD207" s="1"/>
      <c r="HU207" s="3"/>
      <c r="HY207" s="1"/>
      <c r="IP207" s="3"/>
      <c r="IT207" s="1"/>
      <c r="JK207" s="3"/>
      <c r="JO207" s="1"/>
      <c r="KF207" s="3"/>
      <c r="KJ207" s="1"/>
      <c r="LA207" s="3"/>
      <c r="LE207" s="1"/>
      <c r="LV207" s="3"/>
      <c r="LZ207" s="1"/>
      <c r="MQ207" s="3"/>
      <c r="MU207" s="1"/>
      <c r="NL207" s="3"/>
      <c r="NP207" s="1"/>
      <c r="OG207" s="3"/>
      <c r="OK207" s="1"/>
      <c r="OV207" s="1"/>
      <c r="PB207" s="3"/>
      <c r="PS207" s="1"/>
      <c r="PY207" s="3"/>
      <c r="QO207" s="1"/>
      <c r="QQ207" s="1"/>
      <c r="QU207" s="3"/>
      <c r="QW207" s="3"/>
      <c r="RL207" s="1"/>
      <c r="RR207" s="3"/>
      <c r="SG207" s="1"/>
      <c r="SM207" s="3"/>
      <c r="TB207" s="1"/>
      <c r="TH207" s="3"/>
      <c r="TW207" s="1"/>
      <c r="UC207" s="3"/>
      <c r="UR207" s="1"/>
      <c r="US207" s="1"/>
      <c r="UX207" s="3"/>
      <c r="VN207" s="1"/>
      <c r="VS207" s="3"/>
      <c r="VY207" s="1"/>
      <c r="WN207" s="3"/>
      <c r="WT207" s="1"/>
      <c r="WW207" s="1"/>
      <c r="XI207" s="3"/>
      <c r="XS207" s="1"/>
      <c r="YG207" s="6"/>
    </row>
    <row r="208" spans="45:657" x14ac:dyDescent="0.25">
      <c r="AS208" s="1"/>
      <c r="AV208" s="1"/>
      <c r="AY208" s="2"/>
      <c r="BC208" s="2"/>
      <c r="DC208" s="3"/>
      <c r="DD208" s="3"/>
      <c r="DE208" s="3"/>
      <c r="DG208" s="1"/>
      <c r="DH208" s="1"/>
      <c r="DI208" s="1"/>
      <c r="DN208" s="3"/>
      <c r="DR208" s="1"/>
      <c r="EN208" s="3"/>
      <c r="ER208" s="1"/>
      <c r="FJ208" s="3"/>
      <c r="FK208" s="4"/>
      <c r="FL208" s="4"/>
      <c r="FM208" s="4"/>
      <c r="FN208" s="4"/>
      <c r="GE208" s="5"/>
      <c r="GF208" s="1"/>
      <c r="GG208" s="1"/>
      <c r="GH208" s="1"/>
      <c r="GI208" s="1"/>
      <c r="GZ208" s="3"/>
      <c r="HD208" s="1"/>
      <c r="HU208" s="3"/>
      <c r="HY208" s="1"/>
      <c r="IP208" s="3"/>
      <c r="IT208" s="1"/>
      <c r="JK208" s="3"/>
      <c r="JO208" s="1"/>
      <c r="KF208" s="3"/>
      <c r="KJ208" s="1"/>
      <c r="LA208" s="3"/>
      <c r="LE208" s="1"/>
      <c r="LV208" s="3"/>
      <c r="LZ208" s="1"/>
      <c r="MQ208" s="3"/>
      <c r="MU208" s="1"/>
      <c r="NL208" s="3"/>
      <c r="NP208" s="1"/>
      <c r="OG208" s="3"/>
      <c r="OK208" s="1"/>
      <c r="OV208" s="1"/>
      <c r="PB208" s="3"/>
      <c r="PS208" s="1"/>
      <c r="PY208" s="3"/>
      <c r="QO208" s="1"/>
      <c r="QQ208" s="1"/>
      <c r="QU208" s="3"/>
      <c r="QW208" s="3"/>
      <c r="RL208" s="1"/>
      <c r="RR208" s="3"/>
      <c r="SG208" s="1"/>
      <c r="SM208" s="3"/>
      <c r="TB208" s="1"/>
      <c r="TH208" s="3"/>
      <c r="TW208" s="1"/>
      <c r="UC208" s="3"/>
      <c r="UR208" s="1"/>
      <c r="US208" s="1"/>
      <c r="UX208" s="3"/>
      <c r="VN208" s="1"/>
      <c r="VS208" s="3"/>
      <c r="VY208" s="1"/>
      <c r="WN208" s="3"/>
      <c r="WT208" s="1"/>
      <c r="WW208" s="1"/>
      <c r="XI208" s="3"/>
      <c r="XS208" s="1"/>
      <c r="YG208" s="6"/>
    </row>
    <row r="209" spans="45:657" x14ac:dyDescent="0.25">
      <c r="AS209" s="1"/>
      <c r="AV209" s="1"/>
      <c r="AY209" s="2"/>
      <c r="BC209" s="2"/>
      <c r="DC209" s="3"/>
      <c r="DD209" s="3"/>
      <c r="DE209" s="3"/>
      <c r="DG209" s="1"/>
      <c r="DH209" s="1"/>
      <c r="DI209" s="1"/>
      <c r="DN209" s="3"/>
      <c r="DR209" s="1"/>
      <c r="EN209" s="3"/>
      <c r="ER209" s="1"/>
      <c r="FJ209" s="3"/>
      <c r="FK209" s="4"/>
      <c r="FL209" s="4"/>
      <c r="FM209" s="4"/>
      <c r="FN209" s="4"/>
      <c r="GE209" s="5"/>
      <c r="GF209" s="1"/>
      <c r="GG209" s="1"/>
      <c r="GH209" s="1"/>
      <c r="GI209" s="1"/>
      <c r="GZ209" s="3"/>
      <c r="HD209" s="1"/>
      <c r="HU209" s="3"/>
      <c r="HY209" s="1"/>
      <c r="IP209" s="3"/>
      <c r="IT209" s="1"/>
      <c r="JK209" s="3"/>
      <c r="JO209" s="1"/>
      <c r="KF209" s="3"/>
      <c r="KJ209" s="1"/>
      <c r="LA209" s="3"/>
      <c r="LE209" s="1"/>
      <c r="LV209" s="3"/>
      <c r="LZ209" s="1"/>
      <c r="MQ209" s="3"/>
      <c r="MU209" s="1"/>
      <c r="NL209" s="3"/>
      <c r="NP209" s="1"/>
      <c r="OG209" s="3"/>
      <c r="OK209" s="1"/>
      <c r="OV209" s="1"/>
      <c r="PB209" s="3"/>
      <c r="PS209" s="1"/>
      <c r="PY209" s="3"/>
      <c r="QO209" s="1"/>
      <c r="QQ209" s="1"/>
      <c r="QU209" s="3"/>
      <c r="QW209" s="3"/>
      <c r="RL209" s="1"/>
      <c r="RR209" s="3"/>
      <c r="SG209" s="1"/>
      <c r="SM209" s="3"/>
      <c r="TB209" s="1"/>
      <c r="TH209" s="3"/>
      <c r="TW209" s="1"/>
      <c r="UC209" s="3"/>
      <c r="UR209" s="1"/>
      <c r="US209" s="1"/>
      <c r="UX209" s="3"/>
      <c r="VN209" s="1"/>
      <c r="VS209" s="3"/>
      <c r="VY209" s="1"/>
      <c r="WN209" s="3"/>
      <c r="WT209" s="1"/>
      <c r="WW209" s="1"/>
      <c r="XI209" s="3"/>
      <c r="XS209" s="1"/>
      <c r="YG209" s="6"/>
    </row>
    <row r="210" spans="45:657" x14ac:dyDescent="0.25">
      <c r="AS210" s="1"/>
      <c r="AV210" s="1"/>
      <c r="AY210" s="2"/>
      <c r="BC210" s="2"/>
      <c r="DC210" s="3"/>
      <c r="DD210" s="3"/>
      <c r="DE210" s="3"/>
      <c r="DG210" s="1"/>
      <c r="DH210" s="1"/>
      <c r="DI210" s="1"/>
      <c r="DN210" s="3"/>
      <c r="DR210" s="1"/>
      <c r="EN210" s="3"/>
      <c r="ER210" s="1"/>
      <c r="FJ210" s="3"/>
      <c r="FK210" s="4"/>
      <c r="FL210" s="4"/>
      <c r="FM210" s="4"/>
      <c r="FN210" s="4"/>
      <c r="GE210" s="5"/>
      <c r="GF210" s="1"/>
      <c r="GG210" s="1"/>
      <c r="GH210" s="1"/>
      <c r="GI210" s="1"/>
      <c r="GZ210" s="3"/>
      <c r="HD210" s="1"/>
      <c r="HU210" s="3"/>
      <c r="HY210" s="1"/>
      <c r="IP210" s="3"/>
      <c r="IT210" s="1"/>
      <c r="JK210" s="3"/>
      <c r="JO210" s="1"/>
      <c r="KF210" s="3"/>
      <c r="KJ210" s="1"/>
      <c r="LA210" s="3"/>
      <c r="LE210" s="1"/>
      <c r="LV210" s="3"/>
      <c r="LZ210" s="1"/>
      <c r="MQ210" s="3"/>
      <c r="MU210" s="1"/>
      <c r="NL210" s="3"/>
      <c r="NP210" s="1"/>
      <c r="OG210" s="3"/>
      <c r="OK210" s="1"/>
      <c r="OV210" s="1"/>
      <c r="PB210" s="3"/>
      <c r="PS210" s="1"/>
      <c r="PY210" s="3"/>
      <c r="QO210" s="1"/>
      <c r="QQ210" s="1"/>
      <c r="QU210" s="3"/>
      <c r="QW210" s="3"/>
      <c r="RL210" s="1"/>
      <c r="RR210" s="3"/>
      <c r="SG210" s="1"/>
      <c r="SM210" s="3"/>
      <c r="TB210" s="1"/>
      <c r="TH210" s="3"/>
      <c r="TW210" s="1"/>
      <c r="UC210" s="3"/>
      <c r="UR210" s="1"/>
      <c r="US210" s="1"/>
      <c r="UX210" s="3"/>
      <c r="VN210" s="1"/>
      <c r="VS210" s="3"/>
      <c r="VY210" s="1"/>
      <c r="WN210" s="3"/>
      <c r="WT210" s="1"/>
      <c r="WW210" s="1"/>
      <c r="XI210" s="3"/>
      <c r="XS210" s="1"/>
      <c r="YG210" s="6"/>
    </row>
    <row r="211" spans="45:657" x14ac:dyDescent="0.25">
      <c r="AS211" s="1"/>
      <c r="AV211" s="1"/>
      <c r="AY211" s="2"/>
      <c r="BC211" s="2"/>
      <c r="DC211" s="3"/>
      <c r="DD211" s="3"/>
      <c r="DE211" s="3"/>
      <c r="DG211" s="1"/>
      <c r="DH211" s="1"/>
      <c r="DI211" s="1"/>
      <c r="DN211" s="3"/>
      <c r="DR211" s="1"/>
      <c r="EN211" s="3"/>
      <c r="ER211" s="1"/>
      <c r="FJ211" s="3"/>
      <c r="FK211" s="4"/>
      <c r="FL211" s="4"/>
      <c r="FM211" s="4"/>
      <c r="FN211" s="4"/>
      <c r="GE211" s="5"/>
      <c r="GF211" s="1"/>
      <c r="GG211" s="1"/>
      <c r="GH211" s="1"/>
      <c r="GI211" s="1"/>
      <c r="GZ211" s="3"/>
      <c r="HD211" s="1"/>
      <c r="HU211" s="3"/>
      <c r="HY211" s="1"/>
      <c r="IP211" s="3"/>
      <c r="IT211" s="1"/>
      <c r="JK211" s="3"/>
      <c r="JO211" s="1"/>
      <c r="KF211" s="3"/>
      <c r="KJ211" s="1"/>
      <c r="LA211" s="3"/>
      <c r="LE211" s="1"/>
      <c r="LV211" s="3"/>
      <c r="LZ211" s="1"/>
      <c r="MQ211" s="3"/>
      <c r="MU211" s="1"/>
      <c r="NL211" s="3"/>
      <c r="NP211" s="1"/>
      <c r="OG211" s="3"/>
      <c r="OK211" s="1"/>
      <c r="OV211" s="1"/>
      <c r="PB211" s="3"/>
      <c r="PS211" s="1"/>
      <c r="PY211" s="3"/>
      <c r="QO211" s="1"/>
      <c r="QQ211" s="1"/>
      <c r="QU211" s="3"/>
      <c r="QW211" s="3"/>
      <c r="RL211" s="1"/>
      <c r="RR211" s="3"/>
      <c r="SG211" s="1"/>
      <c r="SM211" s="3"/>
      <c r="TB211" s="1"/>
      <c r="TH211" s="3"/>
      <c r="TW211" s="1"/>
      <c r="UC211" s="3"/>
      <c r="UR211" s="1"/>
      <c r="US211" s="1"/>
      <c r="UX211" s="3"/>
      <c r="VN211" s="1"/>
      <c r="VS211" s="3"/>
      <c r="VY211" s="1"/>
      <c r="WN211" s="3"/>
      <c r="WT211" s="1"/>
      <c r="WW211" s="1"/>
      <c r="XI211" s="3"/>
      <c r="XS211" s="1"/>
      <c r="YG211" s="6"/>
    </row>
    <row r="212" spans="45:657" x14ac:dyDescent="0.25">
      <c r="AS212" s="1"/>
      <c r="AV212" s="1"/>
      <c r="AY212" s="2"/>
      <c r="BC212" s="2"/>
      <c r="DC212" s="3"/>
      <c r="DD212" s="3"/>
      <c r="DE212" s="3"/>
      <c r="DG212" s="1"/>
      <c r="DH212" s="1"/>
      <c r="DI212" s="1"/>
      <c r="DN212" s="3"/>
      <c r="DR212" s="1"/>
      <c r="EN212" s="3"/>
      <c r="ER212" s="1"/>
      <c r="FJ212" s="3"/>
      <c r="FK212" s="4"/>
      <c r="FL212" s="4"/>
      <c r="FM212" s="4"/>
      <c r="FN212" s="4"/>
      <c r="GE212" s="5"/>
      <c r="GF212" s="1"/>
      <c r="GG212" s="1"/>
      <c r="GH212" s="1"/>
      <c r="GI212" s="1"/>
      <c r="GZ212" s="3"/>
      <c r="HD212" s="1"/>
      <c r="HU212" s="3"/>
      <c r="HY212" s="1"/>
      <c r="IP212" s="3"/>
      <c r="IT212" s="1"/>
      <c r="JK212" s="3"/>
      <c r="JO212" s="1"/>
      <c r="KF212" s="3"/>
      <c r="KJ212" s="1"/>
      <c r="LA212" s="3"/>
      <c r="LE212" s="1"/>
      <c r="LV212" s="3"/>
      <c r="LZ212" s="1"/>
      <c r="MQ212" s="3"/>
      <c r="MU212" s="1"/>
      <c r="NL212" s="3"/>
      <c r="NP212" s="1"/>
      <c r="OG212" s="3"/>
      <c r="OK212" s="1"/>
      <c r="OV212" s="1"/>
      <c r="PB212" s="3"/>
      <c r="PS212" s="1"/>
      <c r="PY212" s="3"/>
      <c r="QO212" s="1"/>
      <c r="QQ212" s="1"/>
      <c r="QU212" s="3"/>
      <c r="QW212" s="3"/>
      <c r="RL212" s="1"/>
      <c r="RR212" s="3"/>
      <c r="SG212" s="1"/>
      <c r="SM212" s="3"/>
      <c r="TB212" s="1"/>
      <c r="TH212" s="3"/>
      <c r="TW212" s="1"/>
      <c r="UC212" s="3"/>
      <c r="UR212" s="1"/>
      <c r="US212" s="1"/>
      <c r="UX212" s="3"/>
      <c r="VN212" s="1"/>
      <c r="VS212" s="3"/>
      <c r="VY212" s="1"/>
      <c r="WN212" s="3"/>
      <c r="WT212" s="1"/>
      <c r="WW212" s="1"/>
      <c r="XI212" s="3"/>
      <c r="XS212" s="1"/>
      <c r="YG212" s="6"/>
    </row>
    <row r="213" spans="45:657" x14ac:dyDescent="0.25">
      <c r="AS213" s="1"/>
      <c r="AV213" s="1"/>
      <c r="AY213" s="2"/>
      <c r="BC213" s="2"/>
      <c r="DC213" s="3"/>
      <c r="DD213" s="3"/>
      <c r="DE213" s="3"/>
      <c r="DG213" s="1"/>
      <c r="DH213" s="1"/>
      <c r="DI213" s="1"/>
      <c r="DN213" s="3"/>
      <c r="DR213" s="1"/>
      <c r="EN213" s="3"/>
      <c r="ER213" s="1"/>
      <c r="FJ213" s="3"/>
      <c r="FK213" s="4"/>
      <c r="FL213" s="4"/>
      <c r="FM213" s="4"/>
      <c r="FN213" s="4"/>
      <c r="GE213" s="5"/>
      <c r="GF213" s="1"/>
      <c r="GG213" s="1"/>
      <c r="GH213" s="1"/>
      <c r="GI213" s="1"/>
      <c r="GZ213" s="3"/>
      <c r="HD213" s="1"/>
      <c r="HU213" s="3"/>
      <c r="HY213" s="1"/>
      <c r="IP213" s="3"/>
      <c r="IT213" s="1"/>
      <c r="JK213" s="3"/>
      <c r="JO213" s="1"/>
      <c r="KF213" s="3"/>
      <c r="KJ213" s="1"/>
      <c r="LA213" s="3"/>
      <c r="LE213" s="1"/>
      <c r="LV213" s="3"/>
      <c r="LZ213" s="1"/>
      <c r="MQ213" s="3"/>
      <c r="MU213" s="1"/>
      <c r="NL213" s="3"/>
      <c r="NP213" s="1"/>
      <c r="OG213" s="3"/>
      <c r="OK213" s="1"/>
      <c r="OV213" s="1"/>
      <c r="PB213" s="3"/>
      <c r="PS213" s="1"/>
      <c r="PY213" s="3"/>
      <c r="QO213" s="1"/>
      <c r="QQ213" s="1"/>
      <c r="QU213" s="3"/>
      <c r="QW213" s="3"/>
      <c r="RL213" s="1"/>
      <c r="RR213" s="3"/>
      <c r="SG213" s="1"/>
      <c r="SM213" s="3"/>
      <c r="TB213" s="1"/>
      <c r="TH213" s="3"/>
      <c r="TW213" s="1"/>
      <c r="UC213" s="3"/>
      <c r="UR213" s="1"/>
      <c r="US213" s="1"/>
      <c r="UX213" s="3"/>
      <c r="VN213" s="1"/>
      <c r="VS213" s="3"/>
      <c r="VY213" s="1"/>
      <c r="WN213" s="3"/>
      <c r="WT213" s="1"/>
      <c r="WW213" s="1"/>
      <c r="XI213" s="3"/>
      <c r="XS213" s="1"/>
      <c r="YG213" s="6"/>
    </row>
    <row r="214" spans="45:657" x14ac:dyDescent="0.25">
      <c r="AS214" s="1"/>
      <c r="AV214" s="1"/>
      <c r="AY214" s="2"/>
      <c r="BC214" s="2"/>
      <c r="DC214" s="3"/>
      <c r="DD214" s="3"/>
      <c r="DE214" s="3"/>
      <c r="DG214" s="1"/>
      <c r="DH214" s="1"/>
      <c r="DI214" s="1"/>
      <c r="DN214" s="3"/>
      <c r="DR214" s="1"/>
      <c r="EN214" s="3"/>
      <c r="ER214" s="1"/>
      <c r="FJ214" s="3"/>
      <c r="FK214" s="4"/>
      <c r="FL214" s="4"/>
      <c r="FM214" s="4"/>
      <c r="FN214" s="4"/>
      <c r="GE214" s="5"/>
      <c r="GF214" s="1"/>
      <c r="GG214" s="1"/>
      <c r="GH214" s="1"/>
      <c r="GI214" s="1"/>
      <c r="GZ214" s="3"/>
      <c r="HD214" s="1"/>
      <c r="HU214" s="3"/>
      <c r="HY214" s="1"/>
      <c r="IP214" s="3"/>
      <c r="IT214" s="1"/>
      <c r="JK214" s="3"/>
      <c r="JO214" s="1"/>
      <c r="KF214" s="3"/>
      <c r="KJ214" s="1"/>
      <c r="LA214" s="3"/>
      <c r="LE214" s="1"/>
      <c r="LV214" s="3"/>
      <c r="LZ214" s="1"/>
      <c r="MQ214" s="3"/>
      <c r="MU214" s="1"/>
      <c r="NL214" s="3"/>
      <c r="NP214" s="1"/>
      <c r="OG214" s="3"/>
      <c r="OK214" s="1"/>
      <c r="OV214" s="1"/>
      <c r="PB214" s="3"/>
      <c r="PS214" s="1"/>
      <c r="PY214" s="3"/>
      <c r="QO214" s="1"/>
      <c r="QQ214" s="1"/>
      <c r="QU214" s="3"/>
      <c r="QW214" s="3"/>
      <c r="RL214" s="1"/>
      <c r="RR214" s="3"/>
      <c r="SG214" s="1"/>
      <c r="SM214" s="3"/>
      <c r="TB214" s="1"/>
      <c r="TH214" s="3"/>
      <c r="TW214" s="1"/>
      <c r="UC214" s="3"/>
      <c r="UR214" s="1"/>
      <c r="US214" s="1"/>
      <c r="UX214" s="3"/>
      <c r="VN214" s="1"/>
      <c r="VS214" s="3"/>
      <c r="VY214" s="1"/>
      <c r="WN214" s="3"/>
      <c r="WT214" s="1"/>
      <c r="WW214" s="1"/>
      <c r="XI214" s="3"/>
      <c r="XS214" s="1"/>
      <c r="YG214" s="6"/>
    </row>
    <row r="215" spans="45:657" x14ac:dyDescent="0.25">
      <c r="AS215" s="1"/>
      <c r="AV215" s="1"/>
      <c r="AY215" s="2"/>
      <c r="BC215" s="2"/>
      <c r="DC215" s="3"/>
      <c r="DD215" s="3"/>
      <c r="DE215" s="3"/>
      <c r="DG215" s="1"/>
      <c r="DH215" s="1"/>
      <c r="DI215" s="1"/>
      <c r="DN215" s="3"/>
      <c r="DR215" s="1"/>
      <c r="EN215" s="3"/>
      <c r="ER215" s="1"/>
      <c r="FJ215" s="3"/>
      <c r="FK215" s="4"/>
      <c r="FL215" s="4"/>
      <c r="FM215" s="4"/>
      <c r="FN215" s="4"/>
      <c r="GE215" s="5"/>
      <c r="GF215" s="1"/>
      <c r="GG215" s="1"/>
      <c r="GH215" s="1"/>
      <c r="GI215" s="1"/>
      <c r="GZ215" s="3"/>
      <c r="HD215" s="1"/>
      <c r="HU215" s="3"/>
      <c r="HY215" s="1"/>
      <c r="IP215" s="3"/>
      <c r="IT215" s="1"/>
      <c r="JK215" s="3"/>
      <c r="JO215" s="1"/>
      <c r="KF215" s="3"/>
      <c r="KJ215" s="1"/>
      <c r="LA215" s="3"/>
      <c r="LE215" s="1"/>
      <c r="LV215" s="3"/>
      <c r="LZ215" s="1"/>
      <c r="MQ215" s="3"/>
      <c r="MU215" s="1"/>
      <c r="NL215" s="3"/>
      <c r="NP215" s="1"/>
      <c r="OG215" s="3"/>
      <c r="OK215" s="1"/>
      <c r="OV215" s="1"/>
      <c r="PB215" s="3"/>
      <c r="PS215" s="1"/>
      <c r="PY215" s="3"/>
      <c r="QO215" s="1"/>
      <c r="QQ215" s="1"/>
      <c r="QU215" s="3"/>
      <c r="QW215" s="3"/>
      <c r="RL215" s="1"/>
      <c r="RR215" s="3"/>
      <c r="SG215" s="1"/>
      <c r="SM215" s="3"/>
      <c r="TB215" s="1"/>
      <c r="TH215" s="3"/>
      <c r="TW215" s="1"/>
      <c r="UC215" s="3"/>
      <c r="UR215" s="1"/>
      <c r="US215" s="1"/>
      <c r="UX215" s="3"/>
      <c r="VN215" s="1"/>
      <c r="VS215" s="3"/>
      <c r="VY215" s="1"/>
      <c r="WN215" s="3"/>
      <c r="WT215" s="1"/>
      <c r="WW215" s="1"/>
      <c r="XI215" s="3"/>
      <c r="XS215" s="1"/>
      <c r="YG215" s="6"/>
    </row>
    <row r="216" spans="45:657" x14ac:dyDescent="0.25">
      <c r="AS216" s="1"/>
      <c r="AV216" s="1"/>
      <c r="AY216" s="2"/>
      <c r="BC216" s="2"/>
      <c r="DC216" s="3"/>
      <c r="DD216" s="3"/>
      <c r="DE216" s="3"/>
      <c r="DG216" s="1"/>
      <c r="DH216" s="1"/>
      <c r="DI216" s="1"/>
      <c r="DN216" s="3"/>
      <c r="DR216" s="1"/>
      <c r="EN216" s="3"/>
      <c r="ER216" s="1"/>
      <c r="FJ216" s="3"/>
      <c r="FK216" s="4"/>
      <c r="FL216" s="4"/>
      <c r="FM216" s="4"/>
      <c r="FN216" s="4"/>
      <c r="GE216" s="5"/>
      <c r="GF216" s="1"/>
      <c r="GG216" s="1"/>
      <c r="GH216" s="1"/>
      <c r="GI216" s="1"/>
      <c r="GZ216" s="3"/>
      <c r="HD216" s="1"/>
      <c r="HU216" s="3"/>
      <c r="HY216" s="1"/>
      <c r="IP216" s="3"/>
      <c r="IT216" s="1"/>
      <c r="JK216" s="3"/>
      <c r="JO216" s="1"/>
      <c r="KF216" s="3"/>
      <c r="KJ216" s="1"/>
      <c r="LA216" s="3"/>
      <c r="LE216" s="1"/>
      <c r="LV216" s="3"/>
      <c r="LZ216" s="1"/>
      <c r="MQ216" s="3"/>
      <c r="MU216" s="1"/>
      <c r="NL216" s="3"/>
      <c r="NP216" s="1"/>
      <c r="OG216" s="3"/>
      <c r="OK216" s="1"/>
      <c r="OV216" s="1"/>
      <c r="PB216" s="3"/>
      <c r="PS216" s="1"/>
      <c r="PY216" s="3"/>
      <c r="QO216" s="1"/>
      <c r="QQ216" s="1"/>
      <c r="QU216" s="3"/>
      <c r="QW216" s="3"/>
      <c r="RL216" s="1"/>
      <c r="RR216" s="3"/>
      <c r="SG216" s="1"/>
      <c r="SM216" s="3"/>
      <c r="TB216" s="1"/>
      <c r="TH216" s="3"/>
      <c r="TW216" s="1"/>
      <c r="UC216" s="3"/>
      <c r="UR216" s="1"/>
      <c r="US216" s="1"/>
      <c r="UX216" s="3"/>
      <c r="VN216" s="1"/>
      <c r="VS216" s="3"/>
      <c r="VY216" s="1"/>
      <c r="WN216" s="3"/>
      <c r="WT216" s="1"/>
      <c r="WW216" s="1"/>
      <c r="XI216" s="3"/>
      <c r="XS216" s="1"/>
      <c r="YG216" s="6"/>
    </row>
    <row r="217" spans="45:657" x14ac:dyDescent="0.25">
      <c r="AS217" s="1"/>
      <c r="AV217" s="1"/>
      <c r="AY217" s="2"/>
      <c r="BC217" s="2"/>
      <c r="DC217" s="3"/>
      <c r="DD217" s="3"/>
      <c r="DE217" s="3"/>
      <c r="DG217" s="1"/>
      <c r="DH217" s="1"/>
      <c r="DI217" s="1"/>
      <c r="DN217" s="3"/>
      <c r="DR217" s="1"/>
      <c r="EN217" s="3"/>
      <c r="ER217" s="1"/>
      <c r="FJ217" s="3"/>
      <c r="FK217" s="4"/>
      <c r="FL217" s="4"/>
      <c r="FM217" s="4"/>
      <c r="FN217" s="4"/>
      <c r="GE217" s="5"/>
      <c r="GF217" s="1"/>
      <c r="GG217" s="1"/>
      <c r="GH217" s="1"/>
      <c r="GI217" s="1"/>
      <c r="GZ217" s="3"/>
      <c r="HD217" s="1"/>
      <c r="HU217" s="3"/>
      <c r="HY217" s="1"/>
      <c r="IP217" s="3"/>
      <c r="IT217" s="1"/>
      <c r="JK217" s="3"/>
      <c r="JO217" s="1"/>
      <c r="KF217" s="3"/>
      <c r="KJ217" s="1"/>
      <c r="LA217" s="3"/>
      <c r="LE217" s="1"/>
      <c r="LV217" s="3"/>
      <c r="LZ217" s="1"/>
      <c r="MQ217" s="3"/>
      <c r="MU217" s="1"/>
      <c r="NL217" s="3"/>
      <c r="NP217" s="1"/>
      <c r="OG217" s="3"/>
      <c r="OK217" s="1"/>
      <c r="OV217" s="1"/>
      <c r="PB217" s="3"/>
      <c r="PS217" s="1"/>
      <c r="PY217" s="3"/>
      <c r="QO217" s="1"/>
      <c r="QQ217" s="1"/>
      <c r="QU217" s="3"/>
      <c r="QW217" s="3"/>
      <c r="RL217" s="1"/>
      <c r="RR217" s="3"/>
      <c r="SG217" s="1"/>
      <c r="SM217" s="3"/>
      <c r="TB217" s="1"/>
      <c r="TH217" s="3"/>
      <c r="TW217" s="1"/>
      <c r="UC217" s="3"/>
      <c r="UR217" s="1"/>
      <c r="US217" s="1"/>
      <c r="UX217" s="3"/>
      <c r="VN217" s="1"/>
      <c r="VS217" s="3"/>
      <c r="VY217" s="1"/>
      <c r="WN217" s="3"/>
      <c r="WT217" s="1"/>
      <c r="WW217" s="1"/>
      <c r="XI217" s="3"/>
      <c r="XS217" s="1"/>
      <c r="YG217" s="6"/>
    </row>
    <row r="218" spans="45:657" x14ac:dyDescent="0.25">
      <c r="AS218" s="1"/>
      <c r="AV218" s="1"/>
      <c r="AY218" s="2"/>
      <c r="BC218" s="2"/>
      <c r="DC218" s="3"/>
      <c r="DD218" s="3"/>
      <c r="DE218" s="3"/>
      <c r="DG218" s="1"/>
      <c r="DH218" s="1"/>
      <c r="DI218" s="1"/>
      <c r="DN218" s="3"/>
      <c r="DR218" s="1"/>
      <c r="EN218" s="3"/>
      <c r="ER218" s="1"/>
      <c r="FJ218" s="3"/>
      <c r="FK218" s="4"/>
      <c r="FL218" s="4"/>
      <c r="FM218" s="4"/>
      <c r="FN218" s="4"/>
      <c r="GE218" s="5"/>
      <c r="GF218" s="1"/>
      <c r="GG218" s="1"/>
      <c r="GH218" s="1"/>
      <c r="GI218" s="1"/>
      <c r="GZ218" s="3"/>
      <c r="HD218" s="1"/>
      <c r="HU218" s="3"/>
      <c r="HY218" s="1"/>
      <c r="IP218" s="3"/>
      <c r="IT218" s="1"/>
      <c r="JK218" s="3"/>
      <c r="JO218" s="1"/>
      <c r="KF218" s="3"/>
      <c r="KJ218" s="1"/>
      <c r="LA218" s="3"/>
      <c r="LE218" s="1"/>
      <c r="LV218" s="3"/>
      <c r="LZ218" s="1"/>
      <c r="MQ218" s="3"/>
      <c r="MU218" s="1"/>
      <c r="NL218" s="3"/>
      <c r="NP218" s="1"/>
      <c r="OG218" s="3"/>
      <c r="OK218" s="1"/>
      <c r="OV218" s="1"/>
      <c r="PB218" s="3"/>
      <c r="PS218" s="1"/>
      <c r="PY218" s="3"/>
      <c r="QO218" s="1"/>
      <c r="QQ218" s="1"/>
      <c r="QU218" s="3"/>
      <c r="QW218" s="3"/>
      <c r="RL218" s="1"/>
      <c r="RR218" s="3"/>
      <c r="SG218" s="1"/>
      <c r="SM218" s="3"/>
      <c r="TB218" s="1"/>
      <c r="TH218" s="3"/>
      <c r="TW218" s="1"/>
      <c r="UC218" s="3"/>
      <c r="UR218" s="1"/>
      <c r="US218" s="1"/>
      <c r="UX218" s="3"/>
      <c r="VN218" s="1"/>
      <c r="VS218" s="3"/>
      <c r="VY218" s="1"/>
      <c r="WN218" s="3"/>
      <c r="WT218" s="1"/>
      <c r="WW218" s="1"/>
      <c r="XI218" s="3"/>
      <c r="XS218" s="1"/>
      <c r="YG218" s="6"/>
    </row>
    <row r="219" spans="45:657" x14ac:dyDescent="0.25">
      <c r="AS219" s="1"/>
      <c r="AV219" s="1"/>
      <c r="AY219" s="2"/>
      <c r="BC219" s="2"/>
      <c r="DC219" s="3"/>
      <c r="DD219" s="3"/>
      <c r="DE219" s="3"/>
      <c r="DG219" s="1"/>
      <c r="DH219" s="1"/>
      <c r="DI219" s="1"/>
      <c r="DN219" s="3"/>
      <c r="DR219" s="1"/>
      <c r="EN219" s="3"/>
      <c r="ER219" s="1"/>
      <c r="FJ219" s="3"/>
      <c r="FK219" s="4"/>
      <c r="FL219" s="4"/>
      <c r="FM219" s="4"/>
      <c r="FN219" s="4"/>
      <c r="GE219" s="5"/>
      <c r="GF219" s="1"/>
      <c r="GG219" s="1"/>
      <c r="GH219" s="1"/>
      <c r="GI219" s="1"/>
      <c r="GZ219" s="3"/>
      <c r="HD219" s="1"/>
      <c r="HU219" s="3"/>
      <c r="HY219" s="1"/>
      <c r="IP219" s="3"/>
      <c r="IT219" s="1"/>
      <c r="JK219" s="3"/>
      <c r="JO219" s="1"/>
      <c r="KF219" s="3"/>
      <c r="KJ219" s="1"/>
      <c r="LA219" s="3"/>
      <c r="LE219" s="1"/>
      <c r="LV219" s="3"/>
      <c r="LZ219" s="1"/>
      <c r="MQ219" s="3"/>
      <c r="MU219" s="1"/>
      <c r="NL219" s="3"/>
      <c r="NP219" s="1"/>
      <c r="OG219" s="3"/>
      <c r="OK219" s="1"/>
      <c r="OV219" s="1"/>
      <c r="PB219" s="3"/>
      <c r="PS219" s="1"/>
      <c r="PY219" s="3"/>
      <c r="QO219" s="1"/>
      <c r="QQ219" s="1"/>
      <c r="QU219" s="3"/>
      <c r="QW219" s="3"/>
      <c r="RL219" s="1"/>
      <c r="RR219" s="3"/>
      <c r="SG219" s="1"/>
      <c r="SM219" s="3"/>
      <c r="TB219" s="1"/>
      <c r="TH219" s="3"/>
      <c r="TW219" s="1"/>
      <c r="UC219" s="3"/>
      <c r="UR219" s="1"/>
      <c r="US219" s="1"/>
      <c r="UX219" s="3"/>
      <c r="VN219" s="1"/>
      <c r="VS219" s="3"/>
      <c r="VY219" s="1"/>
      <c r="WN219" s="3"/>
      <c r="WT219" s="1"/>
      <c r="WW219" s="1"/>
      <c r="XI219" s="3"/>
      <c r="XS219" s="1"/>
      <c r="YG219" s="6"/>
    </row>
    <row r="220" spans="45:657" x14ac:dyDescent="0.25">
      <c r="AS220" s="1"/>
      <c r="AV220" s="1"/>
      <c r="AY220" s="2"/>
      <c r="BC220" s="2"/>
      <c r="DC220" s="3"/>
      <c r="DD220" s="3"/>
      <c r="DE220" s="3"/>
      <c r="DG220" s="1"/>
      <c r="DH220" s="1"/>
      <c r="DI220" s="1"/>
      <c r="DN220" s="3"/>
      <c r="DR220" s="1"/>
      <c r="EN220" s="3"/>
      <c r="ER220" s="1"/>
      <c r="FJ220" s="3"/>
      <c r="FK220" s="4"/>
      <c r="FL220" s="4"/>
      <c r="FM220" s="4"/>
      <c r="FN220" s="4"/>
      <c r="GE220" s="5"/>
      <c r="GF220" s="1"/>
      <c r="GG220" s="1"/>
      <c r="GH220" s="1"/>
      <c r="GI220" s="1"/>
      <c r="GZ220" s="3"/>
      <c r="HD220" s="1"/>
      <c r="HU220" s="3"/>
      <c r="HY220" s="1"/>
      <c r="IP220" s="3"/>
      <c r="IT220" s="1"/>
      <c r="JK220" s="3"/>
      <c r="JO220" s="1"/>
      <c r="KF220" s="3"/>
      <c r="KJ220" s="1"/>
      <c r="LA220" s="3"/>
      <c r="LE220" s="1"/>
      <c r="LV220" s="3"/>
      <c r="LZ220" s="1"/>
      <c r="MQ220" s="3"/>
      <c r="MU220" s="1"/>
      <c r="NL220" s="3"/>
      <c r="NP220" s="1"/>
      <c r="OG220" s="3"/>
      <c r="OK220" s="1"/>
      <c r="OV220" s="1"/>
      <c r="PB220" s="3"/>
      <c r="PS220" s="1"/>
      <c r="PY220" s="3"/>
      <c r="QO220" s="1"/>
      <c r="QQ220" s="1"/>
      <c r="QU220" s="3"/>
      <c r="QW220" s="3"/>
      <c r="RL220" s="1"/>
      <c r="RR220" s="3"/>
      <c r="SG220" s="1"/>
      <c r="SM220" s="3"/>
      <c r="TB220" s="1"/>
      <c r="TH220" s="3"/>
      <c r="TW220" s="1"/>
      <c r="UC220" s="3"/>
      <c r="UR220" s="1"/>
      <c r="US220" s="1"/>
      <c r="UX220" s="3"/>
      <c r="VN220" s="1"/>
      <c r="VS220" s="3"/>
      <c r="VY220" s="1"/>
      <c r="WN220" s="3"/>
      <c r="WT220" s="1"/>
      <c r="WW220" s="1"/>
      <c r="XI220" s="3"/>
      <c r="XS220" s="1"/>
      <c r="YG220" s="6"/>
    </row>
    <row r="221" spans="45:657" x14ac:dyDescent="0.25">
      <c r="AS221" s="1"/>
      <c r="AV221" s="1"/>
      <c r="AY221" s="2"/>
      <c r="BC221" s="2"/>
      <c r="DC221" s="3"/>
      <c r="DD221" s="3"/>
      <c r="DE221" s="3"/>
      <c r="DG221" s="1"/>
      <c r="DH221" s="1"/>
      <c r="DI221" s="1"/>
      <c r="DN221" s="3"/>
      <c r="DR221" s="1"/>
      <c r="EN221" s="3"/>
      <c r="ER221" s="1"/>
      <c r="FJ221" s="3"/>
      <c r="FK221" s="4"/>
      <c r="FL221" s="4"/>
      <c r="FM221" s="4"/>
      <c r="FN221" s="4"/>
      <c r="GE221" s="5"/>
      <c r="GF221" s="1"/>
      <c r="GG221" s="1"/>
      <c r="GH221" s="1"/>
      <c r="GI221" s="1"/>
      <c r="GZ221" s="3"/>
      <c r="HD221" s="1"/>
      <c r="HU221" s="3"/>
      <c r="HY221" s="1"/>
      <c r="IP221" s="3"/>
      <c r="IT221" s="1"/>
      <c r="JK221" s="3"/>
      <c r="JO221" s="1"/>
      <c r="KF221" s="3"/>
      <c r="KJ221" s="1"/>
      <c r="LA221" s="3"/>
      <c r="LE221" s="1"/>
      <c r="LV221" s="3"/>
      <c r="LZ221" s="1"/>
      <c r="MQ221" s="3"/>
      <c r="MU221" s="1"/>
      <c r="NL221" s="3"/>
      <c r="NP221" s="1"/>
      <c r="OG221" s="3"/>
      <c r="OK221" s="1"/>
      <c r="OV221" s="1"/>
      <c r="PB221" s="3"/>
      <c r="PS221" s="1"/>
      <c r="PY221" s="3"/>
      <c r="QO221" s="1"/>
      <c r="QQ221" s="1"/>
      <c r="QU221" s="3"/>
      <c r="QW221" s="3"/>
      <c r="RL221" s="1"/>
      <c r="RR221" s="3"/>
      <c r="SG221" s="1"/>
      <c r="SM221" s="3"/>
      <c r="TB221" s="1"/>
      <c r="TH221" s="3"/>
      <c r="TW221" s="1"/>
      <c r="UC221" s="3"/>
      <c r="UR221" s="1"/>
      <c r="US221" s="1"/>
      <c r="UX221" s="3"/>
      <c r="VN221" s="1"/>
      <c r="VS221" s="3"/>
      <c r="VY221" s="1"/>
      <c r="WN221" s="3"/>
      <c r="WT221" s="1"/>
      <c r="WW221" s="1"/>
      <c r="XI221" s="3"/>
      <c r="XS221" s="1"/>
      <c r="YG221" s="6"/>
    </row>
    <row r="222" spans="45:657" x14ac:dyDescent="0.25">
      <c r="AS222" s="1"/>
      <c r="AV222" s="1"/>
      <c r="AY222" s="2"/>
      <c r="BC222" s="2"/>
      <c r="DC222" s="3"/>
      <c r="DD222" s="3"/>
      <c r="DE222" s="3"/>
      <c r="DG222" s="1"/>
      <c r="DH222" s="1"/>
      <c r="DI222" s="1"/>
      <c r="DN222" s="3"/>
      <c r="DR222" s="1"/>
      <c r="EN222" s="3"/>
      <c r="ER222" s="1"/>
      <c r="FJ222" s="3"/>
      <c r="FK222" s="4"/>
      <c r="FL222" s="4"/>
      <c r="FM222" s="4"/>
      <c r="FN222" s="4"/>
      <c r="GE222" s="5"/>
      <c r="GF222" s="1"/>
      <c r="GG222" s="1"/>
      <c r="GH222" s="1"/>
      <c r="GI222" s="1"/>
      <c r="GZ222" s="3"/>
      <c r="HD222" s="1"/>
      <c r="HU222" s="3"/>
      <c r="HY222" s="1"/>
      <c r="IP222" s="3"/>
      <c r="IT222" s="1"/>
      <c r="JK222" s="3"/>
      <c r="JO222" s="1"/>
      <c r="KF222" s="3"/>
      <c r="KJ222" s="1"/>
      <c r="LA222" s="3"/>
      <c r="LE222" s="1"/>
      <c r="LV222" s="3"/>
      <c r="LZ222" s="1"/>
      <c r="MQ222" s="3"/>
      <c r="MU222" s="1"/>
      <c r="NL222" s="3"/>
      <c r="NP222" s="1"/>
      <c r="OG222" s="3"/>
      <c r="OK222" s="1"/>
      <c r="OV222" s="1"/>
      <c r="PB222" s="3"/>
      <c r="PS222" s="1"/>
      <c r="PY222" s="3"/>
      <c r="QO222" s="1"/>
      <c r="QQ222" s="1"/>
      <c r="QU222" s="3"/>
      <c r="QW222" s="3"/>
      <c r="RL222" s="1"/>
      <c r="RR222" s="3"/>
      <c r="SG222" s="1"/>
      <c r="SM222" s="3"/>
      <c r="TB222" s="1"/>
      <c r="TH222" s="3"/>
      <c r="TW222" s="1"/>
      <c r="UC222" s="3"/>
      <c r="UR222" s="1"/>
      <c r="US222" s="1"/>
      <c r="UX222" s="3"/>
      <c r="VN222" s="1"/>
      <c r="VS222" s="3"/>
      <c r="VY222" s="1"/>
      <c r="WN222" s="3"/>
      <c r="WT222" s="1"/>
      <c r="WW222" s="1"/>
      <c r="XI222" s="3"/>
      <c r="XS222" s="1"/>
      <c r="YG222" s="6"/>
    </row>
    <row r="223" spans="45:657" x14ac:dyDescent="0.25">
      <c r="AS223" s="1"/>
      <c r="AV223" s="1"/>
      <c r="AY223" s="2"/>
      <c r="BC223" s="2"/>
      <c r="DC223" s="3"/>
      <c r="DD223" s="3"/>
      <c r="DE223" s="3"/>
      <c r="DG223" s="1"/>
      <c r="DH223" s="1"/>
      <c r="DI223" s="1"/>
      <c r="DN223" s="3"/>
      <c r="DR223" s="1"/>
      <c r="EN223" s="3"/>
      <c r="ER223" s="1"/>
      <c r="FJ223" s="3"/>
      <c r="FK223" s="4"/>
      <c r="FL223" s="4"/>
      <c r="FM223" s="4"/>
      <c r="FN223" s="4"/>
      <c r="GE223" s="5"/>
      <c r="GF223" s="1"/>
      <c r="GG223" s="1"/>
      <c r="GH223" s="1"/>
      <c r="GI223" s="1"/>
      <c r="GZ223" s="3"/>
      <c r="HD223" s="1"/>
      <c r="HU223" s="3"/>
      <c r="HY223" s="1"/>
      <c r="IP223" s="3"/>
      <c r="IT223" s="1"/>
      <c r="JK223" s="3"/>
      <c r="JO223" s="1"/>
      <c r="KF223" s="3"/>
      <c r="KJ223" s="1"/>
      <c r="LA223" s="3"/>
      <c r="LE223" s="1"/>
      <c r="LV223" s="3"/>
      <c r="LZ223" s="1"/>
      <c r="MQ223" s="3"/>
      <c r="MU223" s="1"/>
      <c r="NL223" s="3"/>
      <c r="NP223" s="1"/>
      <c r="OG223" s="3"/>
      <c r="OK223" s="1"/>
      <c r="OV223" s="1"/>
      <c r="PB223" s="3"/>
      <c r="PS223" s="1"/>
      <c r="PY223" s="3"/>
      <c r="QO223" s="1"/>
      <c r="QQ223" s="1"/>
      <c r="QU223" s="3"/>
      <c r="QW223" s="3"/>
      <c r="RL223" s="1"/>
      <c r="RR223" s="3"/>
      <c r="SG223" s="1"/>
      <c r="SM223" s="3"/>
      <c r="TB223" s="1"/>
      <c r="TH223" s="3"/>
      <c r="TW223" s="1"/>
      <c r="UC223" s="3"/>
      <c r="UR223" s="1"/>
      <c r="US223" s="1"/>
      <c r="UX223" s="3"/>
      <c r="VN223" s="1"/>
      <c r="VS223" s="3"/>
      <c r="VY223" s="1"/>
      <c r="WN223" s="3"/>
      <c r="WT223" s="1"/>
      <c r="WW223" s="1"/>
      <c r="XI223" s="3"/>
      <c r="XS223" s="1"/>
      <c r="YG223" s="6"/>
    </row>
    <row r="224" spans="45:657" x14ac:dyDescent="0.25">
      <c r="AS224" s="1"/>
      <c r="AV224" s="1"/>
      <c r="AY224" s="2"/>
      <c r="BC224" s="2"/>
      <c r="DC224" s="3"/>
      <c r="DD224" s="3"/>
      <c r="DE224" s="3"/>
      <c r="DG224" s="1"/>
      <c r="DH224" s="1"/>
      <c r="DI224" s="1"/>
      <c r="DN224" s="3"/>
      <c r="DR224" s="1"/>
      <c r="EN224" s="3"/>
      <c r="ER224" s="1"/>
      <c r="FJ224" s="3"/>
      <c r="FK224" s="4"/>
      <c r="FL224" s="4"/>
      <c r="FM224" s="4"/>
      <c r="FN224" s="4"/>
      <c r="GE224" s="5"/>
      <c r="GF224" s="1"/>
      <c r="GG224" s="1"/>
      <c r="GH224" s="1"/>
      <c r="GI224" s="1"/>
      <c r="GZ224" s="3"/>
      <c r="HD224" s="1"/>
      <c r="HU224" s="3"/>
      <c r="HY224" s="1"/>
      <c r="IP224" s="3"/>
      <c r="IT224" s="1"/>
      <c r="JK224" s="3"/>
      <c r="JO224" s="1"/>
      <c r="KF224" s="3"/>
      <c r="KJ224" s="1"/>
      <c r="LA224" s="3"/>
      <c r="LE224" s="1"/>
      <c r="LV224" s="3"/>
      <c r="LZ224" s="1"/>
      <c r="MQ224" s="3"/>
      <c r="MU224" s="1"/>
      <c r="NL224" s="3"/>
      <c r="NP224" s="1"/>
      <c r="OG224" s="3"/>
      <c r="OK224" s="1"/>
      <c r="OV224" s="1"/>
      <c r="PB224" s="3"/>
      <c r="PS224" s="1"/>
      <c r="PY224" s="3"/>
      <c r="QO224" s="1"/>
      <c r="QQ224" s="1"/>
      <c r="QU224" s="3"/>
      <c r="QW224" s="3"/>
      <c r="RL224" s="1"/>
      <c r="RR224" s="3"/>
      <c r="SG224" s="1"/>
      <c r="SM224" s="3"/>
      <c r="TB224" s="1"/>
      <c r="TH224" s="3"/>
      <c r="TW224" s="1"/>
      <c r="UC224" s="3"/>
      <c r="UR224" s="1"/>
      <c r="US224" s="1"/>
      <c r="UX224" s="3"/>
      <c r="VN224" s="1"/>
      <c r="VS224" s="3"/>
      <c r="VY224" s="1"/>
      <c r="WN224" s="3"/>
      <c r="WT224" s="1"/>
      <c r="WW224" s="1"/>
      <c r="XI224" s="3"/>
      <c r="XS224" s="1"/>
      <c r="YG224" s="6"/>
    </row>
    <row r="225" spans="45:657" x14ac:dyDescent="0.25">
      <c r="AS225" s="1"/>
      <c r="AV225" s="1"/>
      <c r="AY225" s="2"/>
      <c r="BC225" s="2"/>
      <c r="DC225" s="3"/>
      <c r="DD225" s="3"/>
      <c r="DE225" s="3"/>
      <c r="DG225" s="1"/>
      <c r="DH225" s="1"/>
      <c r="DI225" s="1"/>
      <c r="DN225" s="3"/>
      <c r="DR225" s="1"/>
      <c r="EN225" s="3"/>
      <c r="ER225" s="1"/>
      <c r="FJ225" s="3"/>
      <c r="FK225" s="4"/>
      <c r="FL225" s="4"/>
      <c r="FM225" s="4"/>
      <c r="FN225" s="4"/>
      <c r="GE225" s="5"/>
      <c r="GF225" s="1"/>
      <c r="GG225" s="1"/>
      <c r="GH225" s="1"/>
      <c r="GI225" s="1"/>
      <c r="GZ225" s="3"/>
      <c r="HD225" s="1"/>
      <c r="HU225" s="3"/>
      <c r="HY225" s="1"/>
      <c r="IP225" s="3"/>
      <c r="IT225" s="1"/>
      <c r="JK225" s="3"/>
      <c r="JO225" s="1"/>
      <c r="KF225" s="3"/>
      <c r="KJ225" s="1"/>
      <c r="LA225" s="3"/>
      <c r="LE225" s="1"/>
      <c r="LV225" s="3"/>
      <c r="LZ225" s="1"/>
      <c r="MQ225" s="3"/>
      <c r="MU225" s="1"/>
      <c r="NL225" s="3"/>
      <c r="NP225" s="1"/>
      <c r="OG225" s="3"/>
      <c r="OK225" s="1"/>
      <c r="OV225" s="1"/>
      <c r="PB225" s="3"/>
      <c r="PS225" s="1"/>
      <c r="PY225" s="3"/>
      <c r="QO225" s="1"/>
      <c r="QQ225" s="1"/>
      <c r="QU225" s="3"/>
      <c r="QW225" s="3"/>
      <c r="RL225" s="1"/>
      <c r="RR225" s="3"/>
      <c r="SG225" s="1"/>
      <c r="SM225" s="3"/>
      <c r="TB225" s="1"/>
      <c r="TH225" s="3"/>
      <c r="TW225" s="1"/>
      <c r="UC225" s="3"/>
      <c r="UR225" s="1"/>
      <c r="US225" s="1"/>
      <c r="UX225" s="3"/>
      <c r="VN225" s="1"/>
      <c r="VS225" s="3"/>
      <c r="VY225" s="1"/>
      <c r="WN225" s="3"/>
      <c r="WT225" s="1"/>
      <c r="WW225" s="1"/>
      <c r="XI225" s="3"/>
      <c r="XS225" s="1"/>
      <c r="YG225" s="6"/>
    </row>
    <row r="226" spans="45:657" x14ac:dyDescent="0.25">
      <c r="AS226" s="1"/>
      <c r="AV226" s="1"/>
      <c r="AY226" s="2"/>
      <c r="BC226" s="2"/>
      <c r="DC226" s="3"/>
      <c r="DD226" s="3"/>
      <c r="DE226" s="3"/>
      <c r="DG226" s="1"/>
      <c r="DH226" s="1"/>
      <c r="DI226" s="1"/>
      <c r="DN226" s="3"/>
      <c r="DR226" s="1"/>
      <c r="EN226" s="3"/>
      <c r="ER226" s="1"/>
      <c r="FJ226" s="3"/>
      <c r="FK226" s="4"/>
      <c r="FL226" s="4"/>
      <c r="FM226" s="4"/>
      <c r="FN226" s="4"/>
      <c r="GE226" s="5"/>
      <c r="GF226" s="1"/>
      <c r="GG226" s="1"/>
      <c r="GH226" s="1"/>
      <c r="GI226" s="1"/>
      <c r="GZ226" s="3"/>
      <c r="HD226" s="1"/>
      <c r="HU226" s="3"/>
      <c r="HY226" s="1"/>
      <c r="IP226" s="3"/>
      <c r="IT226" s="1"/>
      <c r="JK226" s="3"/>
      <c r="JO226" s="1"/>
      <c r="KF226" s="3"/>
      <c r="KJ226" s="1"/>
      <c r="LA226" s="3"/>
      <c r="LE226" s="1"/>
      <c r="LV226" s="3"/>
      <c r="LZ226" s="1"/>
      <c r="MQ226" s="3"/>
      <c r="MU226" s="1"/>
      <c r="NL226" s="3"/>
      <c r="NP226" s="1"/>
      <c r="OG226" s="3"/>
      <c r="OK226" s="1"/>
      <c r="OV226" s="1"/>
      <c r="PB226" s="3"/>
      <c r="PS226" s="1"/>
      <c r="PY226" s="3"/>
      <c r="QO226" s="1"/>
      <c r="QQ226" s="1"/>
      <c r="QU226" s="3"/>
      <c r="QW226" s="3"/>
      <c r="RL226" s="1"/>
      <c r="RR226" s="3"/>
      <c r="SG226" s="1"/>
      <c r="SM226" s="3"/>
      <c r="TB226" s="1"/>
      <c r="TH226" s="3"/>
      <c r="TW226" s="1"/>
      <c r="UC226" s="3"/>
      <c r="UR226" s="1"/>
      <c r="US226" s="1"/>
      <c r="UX226" s="3"/>
      <c r="VN226" s="1"/>
      <c r="VS226" s="3"/>
      <c r="VY226" s="1"/>
      <c r="WN226" s="3"/>
      <c r="WT226" s="1"/>
      <c r="WW226" s="1"/>
      <c r="XI226" s="3"/>
      <c r="XS226" s="1"/>
      <c r="YG226" s="6"/>
    </row>
    <row r="227" spans="45:657" x14ac:dyDescent="0.25">
      <c r="AS227" s="1"/>
      <c r="AV227" s="1"/>
      <c r="AY227" s="2"/>
      <c r="BC227" s="2"/>
      <c r="DC227" s="3"/>
      <c r="DD227" s="3"/>
      <c r="DE227" s="3"/>
      <c r="DG227" s="1"/>
      <c r="DH227" s="1"/>
      <c r="DI227" s="1"/>
      <c r="DN227" s="3"/>
      <c r="DR227" s="1"/>
      <c r="EN227" s="3"/>
      <c r="ER227" s="1"/>
      <c r="FJ227" s="3"/>
      <c r="FK227" s="4"/>
      <c r="FL227" s="4"/>
      <c r="FM227" s="4"/>
      <c r="FN227" s="4"/>
      <c r="GE227" s="5"/>
      <c r="GF227" s="1"/>
      <c r="GG227" s="1"/>
      <c r="GH227" s="1"/>
      <c r="GI227" s="1"/>
      <c r="GZ227" s="3"/>
      <c r="HD227" s="1"/>
      <c r="HU227" s="3"/>
      <c r="HY227" s="1"/>
      <c r="IP227" s="3"/>
      <c r="IT227" s="1"/>
      <c r="JK227" s="3"/>
      <c r="JO227" s="1"/>
      <c r="KF227" s="3"/>
      <c r="KJ227" s="1"/>
      <c r="LA227" s="3"/>
      <c r="LE227" s="1"/>
      <c r="LV227" s="3"/>
      <c r="LZ227" s="1"/>
      <c r="MQ227" s="3"/>
      <c r="MU227" s="1"/>
      <c r="NL227" s="3"/>
      <c r="NP227" s="1"/>
      <c r="OG227" s="3"/>
      <c r="OK227" s="1"/>
      <c r="OV227" s="1"/>
      <c r="PB227" s="3"/>
      <c r="PS227" s="1"/>
      <c r="PY227" s="3"/>
      <c r="QO227" s="1"/>
      <c r="QQ227" s="1"/>
      <c r="QU227" s="3"/>
      <c r="QW227" s="3"/>
      <c r="RL227" s="1"/>
      <c r="RR227" s="3"/>
      <c r="SG227" s="1"/>
      <c r="SM227" s="3"/>
      <c r="TB227" s="1"/>
      <c r="TH227" s="3"/>
      <c r="TW227" s="1"/>
      <c r="UC227" s="3"/>
      <c r="UR227" s="1"/>
      <c r="US227" s="1"/>
      <c r="UX227" s="3"/>
      <c r="VN227" s="1"/>
      <c r="VS227" s="3"/>
      <c r="VY227" s="1"/>
      <c r="WN227" s="3"/>
      <c r="WT227" s="1"/>
      <c r="WW227" s="1"/>
      <c r="XI227" s="3"/>
      <c r="XS227" s="1"/>
      <c r="YG227" s="6"/>
    </row>
    <row r="228" spans="45:657" x14ac:dyDescent="0.25">
      <c r="AS228" s="1"/>
      <c r="AV228" s="1"/>
      <c r="AY228" s="2"/>
      <c r="BC228" s="2"/>
      <c r="DC228" s="3"/>
      <c r="DD228" s="3"/>
      <c r="DE228" s="3"/>
      <c r="DG228" s="1"/>
      <c r="DH228" s="1"/>
      <c r="DI228" s="1"/>
      <c r="DN228" s="3"/>
      <c r="DR228" s="1"/>
      <c r="EN228" s="3"/>
      <c r="ER228" s="1"/>
      <c r="FJ228" s="3"/>
      <c r="FK228" s="4"/>
      <c r="FL228" s="4"/>
      <c r="FM228" s="4"/>
      <c r="FN228" s="4"/>
      <c r="GE228" s="5"/>
      <c r="GF228" s="1"/>
      <c r="GG228" s="1"/>
      <c r="GH228" s="1"/>
      <c r="GI228" s="1"/>
      <c r="GZ228" s="3"/>
      <c r="HD228" s="1"/>
      <c r="HU228" s="3"/>
      <c r="HY228" s="1"/>
      <c r="IP228" s="3"/>
      <c r="IT228" s="1"/>
      <c r="JK228" s="3"/>
      <c r="JO228" s="1"/>
      <c r="KF228" s="3"/>
      <c r="KJ228" s="1"/>
      <c r="LA228" s="3"/>
      <c r="LE228" s="1"/>
      <c r="LV228" s="3"/>
      <c r="LZ228" s="1"/>
      <c r="MQ228" s="3"/>
      <c r="MU228" s="1"/>
      <c r="NL228" s="3"/>
      <c r="NP228" s="1"/>
      <c r="OG228" s="3"/>
      <c r="OK228" s="1"/>
      <c r="OV228" s="1"/>
      <c r="PB228" s="3"/>
      <c r="PS228" s="1"/>
      <c r="PY228" s="3"/>
      <c r="QO228" s="1"/>
      <c r="QQ228" s="1"/>
      <c r="QU228" s="3"/>
      <c r="QW228" s="3"/>
      <c r="RL228" s="1"/>
      <c r="RR228" s="3"/>
      <c r="SG228" s="1"/>
      <c r="SM228" s="3"/>
      <c r="TB228" s="1"/>
      <c r="TH228" s="3"/>
      <c r="TW228" s="1"/>
      <c r="UC228" s="3"/>
      <c r="UR228" s="1"/>
      <c r="US228" s="1"/>
      <c r="UX228" s="3"/>
      <c r="VN228" s="1"/>
      <c r="VS228" s="3"/>
      <c r="VY228" s="1"/>
      <c r="WN228" s="3"/>
      <c r="WT228" s="1"/>
      <c r="WW228" s="1"/>
      <c r="XI228" s="3"/>
      <c r="XS228" s="1"/>
      <c r="YG228" s="6"/>
    </row>
    <row r="229" spans="45:657" x14ac:dyDescent="0.25">
      <c r="AS229" s="1"/>
      <c r="AV229" s="1"/>
      <c r="AY229" s="2"/>
      <c r="BC229" s="2"/>
      <c r="DC229" s="3"/>
      <c r="DD229" s="3"/>
      <c r="DE229" s="3"/>
      <c r="DG229" s="1"/>
      <c r="DH229" s="1"/>
      <c r="DI229" s="1"/>
      <c r="DN229" s="3"/>
      <c r="DR229" s="1"/>
      <c r="EN229" s="3"/>
      <c r="ER229" s="1"/>
      <c r="FJ229" s="3"/>
      <c r="FK229" s="4"/>
      <c r="FL229" s="4"/>
      <c r="FM229" s="4"/>
      <c r="FN229" s="4"/>
      <c r="GE229" s="5"/>
      <c r="GF229" s="1"/>
      <c r="GG229" s="1"/>
      <c r="GH229" s="1"/>
      <c r="GI229" s="1"/>
      <c r="GZ229" s="3"/>
      <c r="HD229" s="1"/>
      <c r="HU229" s="3"/>
      <c r="HY229" s="1"/>
      <c r="IP229" s="3"/>
      <c r="IT229" s="1"/>
      <c r="JK229" s="3"/>
      <c r="JO229" s="1"/>
      <c r="KF229" s="3"/>
      <c r="KJ229" s="1"/>
      <c r="LA229" s="3"/>
      <c r="LE229" s="1"/>
      <c r="LV229" s="3"/>
      <c r="LZ229" s="1"/>
      <c r="MQ229" s="3"/>
      <c r="MU229" s="1"/>
      <c r="NL229" s="3"/>
      <c r="NP229" s="1"/>
      <c r="OG229" s="3"/>
      <c r="OK229" s="1"/>
      <c r="OV229" s="1"/>
      <c r="PB229" s="3"/>
      <c r="PS229" s="1"/>
      <c r="PY229" s="3"/>
      <c r="QO229" s="1"/>
      <c r="QQ229" s="1"/>
      <c r="QU229" s="3"/>
      <c r="QW229" s="3"/>
      <c r="RL229" s="1"/>
      <c r="RR229" s="3"/>
      <c r="SG229" s="1"/>
      <c r="SM229" s="3"/>
      <c r="TB229" s="1"/>
      <c r="TH229" s="3"/>
      <c r="TW229" s="1"/>
      <c r="UC229" s="3"/>
      <c r="UR229" s="1"/>
      <c r="US229" s="1"/>
      <c r="UX229" s="3"/>
      <c r="VN229" s="1"/>
      <c r="VS229" s="3"/>
      <c r="VY229" s="1"/>
      <c r="WN229" s="3"/>
      <c r="WT229" s="1"/>
      <c r="WW229" s="1"/>
      <c r="XI229" s="3"/>
      <c r="XS229" s="1"/>
      <c r="YG229" s="6"/>
    </row>
    <row r="230" spans="45:657" x14ac:dyDescent="0.25">
      <c r="AS230" s="1"/>
      <c r="AV230" s="1"/>
      <c r="AY230" s="2"/>
      <c r="BC230" s="2"/>
      <c r="DC230" s="3"/>
      <c r="DD230" s="3"/>
      <c r="DE230" s="3"/>
      <c r="DG230" s="1"/>
      <c r="DH230" s="1"/>
      <c r="DI230" s="1"/>
      <c r="DN230" s="3"/>
      <c r="DR230" s="1"/>
      <c r="EN230" s="3"/>
      <c r="ER230" s="1"/>
      <c r="FJ230" s="3"/>
      <c r="FK230" s="4"/>
      <c r="FL230" s="4"/>
      <c r="FM230" s="4"/>
      <c r="FN230" s="4"/>
      <c r="GE230" s="5"/>
      <c r="GF230" s="1"/>
      <c r="GG230" s="1"/>
      <c r="GH230" s="1"/>
      <c r="GI230" s="1"/>
      <c r="GZ230" s="3"/>
      <c r="HD230" s="1"/>
      <c r="HU230" s="3"/>
      <c r="HY230" s="1"/>
      <c r="IP230" s="3"/>
      <c r="IT230" s="1"/>
      <c r="JK230" s="3"/>
      <c r="JO230" s="1"/>
      <c r="KF230" s="3"/>
      <c r="KJ230" s="1"/>
      <c r="LA230" s="3"/>
      <c r="LE230" s="1"/>
      <c r="LV230" s="3"/>
      <c r="LZ230" s="1"/>
      <c r="MQ230" s="3"/>
      <c r="MU230" s="1"/>
      <c r="NL230" s="3"/>
      <c r="NP230" s="1"/>
      <c r="OG230" s="3"/>
      <c r="OK230" s="1"/>
      <c r="OV230" s="1"/>
      <c r="PB230" s="3"/>
      <c r="PS230" s="1"/>
      <c r="PY230" s="3"/>
      <c r="QO230" s="1"/>
      <c r="QQ230" s="1"/>
      <c r="QU230" s="3"/>
      <c r="QW230" s="3"/>
      <c r="RL230" s="1"/>
      <c r="RR230" s="3"/>
      <c r="SG230" s="1"/>
      <c r="SM230" s="3"/>
      <c r="TB230" s="1"/>
      <c r="TH230" s="3"/>
      <c r="TW230" s="1"/>
      <c r="UC230" s="3"/>
      <c r="UR230" s="1"/>
      <c r="US230" s="1"/>
      <c r="UX230" s="3"/>
      <c r="VN230" s="1"/>
      <c r="VS230" s="3"/>
      <c r="VY230" s="1"/>
      <c r="WN230" s="3"/>
      <c r="WT230" s="1"/>
      <c r="WW230" s="1"/>
      <c r="XI230" s="3"/>
      <c r="XS230" s="1"/>
      <c r="YG230" s="6"/>
    </row>
    <row r="231" spans="45:657" x14ac:dyDescent="0.25">
      <c r="AS231" s="1"/>
      <c r="AV231" s="1"/>
      <c r="AY231" s="2"/>
      <c r="BC231" s="2"/>
      <c r="DC231" s="3"/>
      <c r="DD231" s="3"/>
      <c r="DE231" s="3"/>
      <c r="DG231" s="1"/>
      <c r="DH231" s="1"/>
      <c r="DI231" s="1"/>
      <c r="DN231" s="3"/>
      <c r="DR231" s="1"/>
      <c r="EN231" s="3"/>
      <c r="ER231" s="1"/>
      <c r="FJ231" s="3"/>
      <c r="FK231" s="4"/>
      <c r="FL231" s="4"/>
      <c r="FM231" s="4"/>
      <c r="FN231" s="4"/>
      <c r="GE231" s="5"/>
      <c r="GF231" s="1"/>
      <c r="GG231" s="1"/>
      <c r="GH231" s="1"/>
      <c r="GI231" s="1"/>
      <c r="GZ231" s="3"/>
      <c r="HD231" s="1"/>
      <c r="HU231" s="3"/>
      <c r="HY231" s="1"/>
      <c r="IP231" s="3"/>
      <c r="IT231" s="1"/>
      <c r="JK231" s="3"/>
      <c r="JO231" s="1"/>
      <c r="KF231" s="3"/>
      <c r="KJ231" s="1"/>
      <c r="LA231" s="3"/>
      <c r="LE231" s="1"/>
      <c r="LV231" s="3"/>
      <c r="LZ231" s="1"/>
      <c r="MQ231" s="3"/>
      <c r="MU231" s="1"/>
      <c r="NL231" s="3"/>
      <c r="NP231" s="1"/>
      <c r="OG231" s="3"/>
      <c r="OK231" s="1"/>
      <c r="OV231" s="1"/>
      <c r="PB231" s="3"/>
      <c r="PS231" s="1"/>
      <c r="PY231" s="3"/>
      <c r="QO231" s="1"/>
      <c r="QQ231" s="1"/>
      <c r="QU231" s="3"/>
      <c r="QW231" s="3"/>
      <c r="RL231" s="1"/>
      <c r="RR231" s="3"/>
      <c r="SG231" s="1"/>
      <c r="SM231" s="3"/>
      <c r="TB231" s="1"/>
      <c r="TH231" s="3"/>
      <c r="TW231" s="1"/>
      <c r="UC231" s="3"/>
      <c r="UR231" s="1"/>
      <c r="US231" s="1"/>
      <c r="UX231" s="3"/>
      <c r="VN231" s="1"/>
      <c r="VS231" s="3"/>
      <c r="VY231" s="1"/>
      <c r="WN231" s="3"/>
      <c r="WT231" s="1"/>
      <c r="WW231" s="1"/>
      <c r="XI231" s="3"/>
      <c r="XS231" s="1"/>
      <c r="YG231" s="6"/>
    </row>
    <row r="232" spans="45:657" x14ac:dyDescent="0.25">
      <c r="AS232" s="1"/>
      <c r="AV232" s="1"/>
      <c r="AY232" s="2"/>
      <c r="BC232" s="2"/>
      <c r="DC232" s="3"/>
      <c r="DD232" s="3"/>
      <c r="DE232" s="3"/>
      <c r="DG232" s="1"/>
      <c r="DH232" s="1"/>
      <c r="DI232" s="1"/>
      <c r="DN232" s="3"/>
      <c r="DR232" s="1"/>
      <c r="EN232" s="3"/>
      <c r="ER232" s="1"/>
      <c r="FJ232" s="3"/>
      <c r="FK232" s="4"/>
      <c r="FL232" s="4"/>
      <c r="FM232" s="4"/>
      <c r="FN232" s="4"/>
      <c r="GE232" s="5"/>
      <c r="GF232" s="1"/>
      <c r="GG232" s="1"/>
      <c r="GH232" s="1"/>
      <c r="GI232" s="1"/>
      <c r="GZ232" s="3"/>
      <c r="HD232" s="1"/>
      <c r="HU232" s="3"/>
      <c r="HY232" s="1"/>
      <c r="IP232" s="3"/>
      <c r="IT232" s="1"/>
      <c r="JK232" s="3"/>
      <c r="JO232" s="1"/>
      <c r="KF232" s="3"/>
      <c r="KJ232" s="1"/>
      <c r="LA232" s="3"/>
      <c r="LE232" s="1"/>
      <c r="LV232" s="3"/>
      <c r="LZ232" s="1"/>
      <c r="MQ232" s="3"/>
      <c r="MU232" s="1"/>
      <c r="NL232" s="3"/>
      <c r="NP232" s="1"/>
      <c r="OG232" s="3"/>
      <c r="OK232" s="1"/>
      <c r="OV232" s="1"/>
      <c r="PB232" s="3"/>
      <c r="PS232" s="1"/>
      <c r="PY232" s="3"/>
      <c r="QO232" s="1"/>
      <c r="QQ232" s="1"/>
      <c r="QU232" s="3"/>
      <c r="QW232" s="3"/>
      <c r="RL232" s="1"/>
      <c r="RR232" s="3"/>
      <c r="SG232" s="1"/>
      <c r="SM232" s="3"/>
      <c r="TB232" s="1"/>
      <c r="TH232" s="3"/>
      <c r="TW232" s="1"/>
      <c r="UC232" s="3"/>
      <c r="UR232" s="1"/>
      <c r="US232" s="1"/>
      <c r="UX232" s="3"/>
      <c r="VN232" s="1"/>
      <c r="VS232" s="3"/>
      <c r="VY232" s="1"/>
      <c r="WN232" s="3"/>
      <c r="WT232" s="1"/>
      <c r="WW232" s="1"/>
      <c r="XI232" s="3"/>
      <c r="XS232" s="1"/>
      <c r="YG232" s="6"/>
    </row>
    <row r="233" spans="45:657" x14ac:dyDescent="0.25">
      <c r="AS233" s="1"/>
      <c r="AV233" s="1"/>
      <c r="AY233" s="2"/>
      <c r="BC233" s="2"/>
      <c r="DC233" s="3"/>
      <c r="DD233" s="3"/>
      <c r="DE233" s="3"/>
      <c r="DG233" s="1"/>
      <c r="DH233" s="1"/>
      <c r="DI233" s="1"/>
      <c r="DN233" s="3"/>
      <c r="DR233" s="1"/>
      <c r="EN233" s="3"/>
      <c r="ER233" s="1"/>
      <c r="FJ233" s="3"/>
      <c r="FK233" s="4"/>
      <c r="FL233" s="4"/>
      <c r="FM233" s="4"/>
      <c r="FN233" s="4"/>
      <c r="GE233" s="5"/>
      <c r="GF233" s="1"/>
      <c r="GG233" s="1"/>
      <c r="GH233" s="1"/>
      <c r="GI233" s="1"/>
      <c r="GZ233" s="3"/>
      <c r="HD233" s="1"/>
      <c r="HU233" s="3"/>
      <c r="HY233" s="1"/>
      <c r="IP233" s="3"/>
      <c r="IT233" s="1"/>
      <c r="JK233" s="3"/>
      <c r="JO233" s="1"/>
      <c r="KF233" s="3"/>
      <c r="KJ233" s="1"/>
      <c r="LA233" s="3"/>
      <c r="LE233" s="1"/>
      <c r="LV233" s="3"/>
      <c r="LZ233" s="1"/>
      <c r="MQ233" s="3"/>
      <c r="MU233" s="1"/>
      <c r="NL233" s="3"/>
      <c r="NP233" s="1"/>
      <c r="OG233" s="3"/>
      <c r="OK233" s="1"/>
      <c r="OV233" s="1"/>
      <c r="PB233" s="3"/>
      <c r="PS233" s="1"/>
      <c r="PY233" s="3"/>
      <c r="QO233" s="1"/>
      <c r="QQ233" s="1"/>
      <c r="QU233" s="3"/>
      <c r="QW233" s="3"/>
      <c r="RL233" s="1"/>
      <c r="RR233" s="3"/>
      <c r="SG233" s="1"/>
      <c r="SM233" s="3"/>
      <c r="TB233" s="1"/>
      <c r="TH233" s="3"/>
      <c r="TW233" s="1"/>
      <c r="UC233" s="3"/>
      <c r="UR233" s="1"/>
      <c r="US233" s="1"/>
      <c r="UX233" s="3"/>
      <c r="VN233" s="1"/>
      <c r="VS233" s="3"/>
      <c r="VY233" s="1"/>
      <c r="WN233" s="3"/>
      <c r="WT233" s="1"/>
      <c r="WW233" s="1"/>
      <c r="XI233" s="3"/>
      <c r="XS233" s="1"/>
      <c r="YG233" s="6"/>
    </row>
    <row r="234" spans="45:657" x14ac:dyDescent="0.25">
      <c r="AS234" s="1"/>
      <c r="AV234" s="1"/>
      <c r="AY234" s="2"/>
      <c r="BC234" s="2"/>
      <c r="DC234" s="3"/>
      <c r="DD234" s="3"/>
      <c r="DE234" s="3"/>
      <c r="DG234" s="1"/>
      <c r="DH234" s="1"/>
      <c r="DI234" s="1"/>
      <c r="DN234" s="3"/>
      <c r="DR234" s="1"/>
      <c r="EN234" s="3"/>
      <c r="ER234" s="1"/>
      <c r="FJ234" s="3"/>
      <c r="FK234" s="4"/>
      <c r="FL234" s="4"/>
      <c r="FM234" s="4"/>
      <c r="FN234" s="4"/>
      <c r="GE234" s="5"/>
      <c r="GF234" s="1"/>
      <c r="GG234" s="1"/>
      <c r="GH234" s="1"/>
      <c r="GI234" s="1"/>
      <c r="GZ234" s="3"/>
      <c r="HD234" s="1"/>
      <c r="HU234" s="3"/>
      <c r="HY234" s="1"/>
      <c r="IP234" s="3"/>
      <c r="IT234" s="1"/>
      <c r="JK234" s="3"/>
      <c r="JO234" s="1"/>
      <c r="KF234" s="3"/>
      <c r="KJ234" s="1"/>
      <c r="LA234" s="3"/>
      <c r="LE234" s="1"/>
      <c r="LV234" s="3"/>
      <c r="LZ234" s="1"/>
      <c r="MQ234" s="3"/>
      <c r="MU234" s="1"/>
      <c r="NL234" s="3"/>
      <c r="NP234" s="1"/>
      <c r="OG234" s="3"/>
      <c r="OK234" s="1"/>
      <c r="OV234" s="1"/>
      <c r="PB234" s="3"/>
      <c r="PS234" s="1"/>
      <c r="PY234" s="3"/>
      <c r="QO234" s="1"/>
      <c r="QQ234" s="1"/>
      <c r="QU234" s="3"/>
      <c r="QW234" s="3"/>
      <c r="RL234" s="1"/>
      <c r="RR234" s="3"/>
      <c r="SG234" s="1"/>
      <c r="SM234" s="3"/>
      <c r="TB234" s="1"/>
      <c r="TH234" s="3"/>
      <c r="TW234" s="1"/>
      <c r="UC234" s="3"/>
      <c r="UR234" s="1"/>
      <c r="US234" s="1"/>
      <c r="UX234" s="3"/>
      <c r="VN234" s="1"/>
      <c r="VS234" s="3"/>
      <c r="VY234" s="1"/>
      <c r="WN234" s="3"/>
      <c r="WT234" s="1"/>
      <c r="WW234" s="1"/>
      <c r="XI234" s="3"/>
      <c r="XS234" s="1"/>
      <c r="YG234" s="6"/>
    </row>
    <row r="235" spans="45:657" x14ac:dyDescent="0.25">
      <c r="AS235" s="1"/>
      <c r="AV235" s="1"/>
      <c r="AY235" s="2"/>
      <c r="BC235" s="2"/>
      <c r="DC235" s="3"/>
      <c r="DD235" s="3"/>
      <c r="DE235" s="3"/>
      <c r="DG235" s="1"/>
      <c r="DH235" s="1"/>
      <c r="DI235" s="1"/>
      <c r="DN235" s="3"/>
      <c r="DR235" s="1"/>
      <c r="EN235" s="3"/>
      <c r="ER235" s="1"/>
      <c r="FJ235" s="3"/>
      <c r="FK235" s="4"/>
      <c r="FL235" s="4"/>
      <c r="FM235" s="4"/>
      <c r="FN235" s="4"/>
      <c r="GE235" s="5"/>
      <c r="GF235" s="1"/>
      <c r="GG235" s="1"/>
      <c r="GH235" s="1"/>
      <c r="GI235" s="1"/>
      <c r="GZ235" s="3"/>
      <c r="HD235" s="1"/>
      <c r="HU235" s="3"/>
      <c r="HY235" s="1"/>
      <c r="IP235" s="3"/>
      <c r="IT235" s="1"/>
      <c r="JK235" s="3"/>
      <c r="JO235" s="1"/>
      <c r="KF235" s="3"/>
      <c r="KJ235" s="1"/>
      <c r="LA235" s="3"/>
      <c r="LE235" s="1"/>
      <c r="LV235" s="3"/>
      <c r="LZ235" s="1"/>
      <c r="MQ235" s="3"/>
      <c r="MU235" s="1"/>
      <c r="NL235" s="3"/>
      <c r="NP235" s="1"/>
      <c r="OG235" s="3"/>
      <c r="OK235" s="1"/>
      <c r="OV235" s="1"/>
      <c r="PB235" s="3"/>
      <c r="PS235" s="1"/>
      <c r="PY235" s="3"/>
      <c r="QO235" s="1"/>
      <c r="QQ235" s="1"/>
      <c r="QU235" s="3"/>
      <c r="QW235" s="3"/>
      <c r="RL235" s="1"/>
      <c r="RR235" s="3"/>
      <c r="SG235" s="1"/>
      <c r="SM235" s="3"/>
      <c r="TB235" s="1"/>
      <c r="TH235" s="3"/>
      <c r="TW235" s="1"/>
      <c r="UC235" s="3"/>
      <c r="UR235" s="1"/>
      <c r="US235" s="1"/>
      <c r="UX235" s="3"/>
      <c r="VN235" s="1"/>
      <c r="VS235" s="3"/>
      <c r="VY235" s="1"/>
      <c r="WN235" s="3"/>
      <c r="WT235" s="1"/>
      <c r="WW235" s="1"/>
      <c r="XI235" s="3"/>
      <c r="XS235" s="1"/>
      <c r="YG235" s="6"/>
    </row>
    <row r="236" spans="45:657" x14ac:dyDescent="0.25">
      <c r="AS236" s="1"/>
      <c r="AV236" s="1"/>
      <c r="AY236" s="2"/>
      <c r="BC236" s="2"/>
      <c r="DC236" s="3"/>
      <c r="DD236" s="3"/>
      <c r="DE236" s="3"/>
      <c r="DG236" s="1"/>
      <c r="DH236" s="1"/>
      <c r="DI236" s="1"/>
      <c r="DN236" s="3"/>
      <c r="DR236" s="1"/>
      <c r="EN236" s="3"/>
      <c r="ER236" s="1"/>
      <c r="FJ236" s="3"/>
      <c r="FK236" s="4"/>
      <c r="FL236" s="4"/>
      <c r="FM236" s="4"/>
      <c r="FN236" s="4"/>
      <c r="GE236" s="5"/>
      <c r="GF236" s="1"/>
      <c r="GG236" s="1"/>
      <c r="GH236" s="1"/>
      <c r="GI236" s="1"/>
      <c r="GZ236" s="3"/>
      <c r="HD236" s="1"/>
      <c r="HU236" s="3"/>
      <c r="HY236" s="1"/>
      <c r="IP236" s="3"/>
      <c r="IT236" s="1"/>
      <c r="JK236" s="3"/>
      <c r="JO236" s="1"/>
      <c r="KF236" s="3"/>
      <c r="KJ236" s="1"/>
      <c r="LA236" s="3"/>
      <c r="LE236" s="1"/>
      <c r="LV236" s="3"/>
      <c r="LZ236" s="1"/>
      <c r="MQ236" s="3"/>
      <c r="MU236" s="1"/>
      <c r="NL236" s="3"/>
      <c r="NP236" s="1"/>
      <c r="OG236" s="3"/>
      <c r="OK236" s="1"/>
      <c r="OV236" s="1"/>
      <c r="PB236" s="3"/>
      <c r="PS236" s="1"/>
      <c r="PY236" s="3"/>
      <c r="QO236" s="1"/>
      <c r="QQ236" s="1"/>
      <c r="QU236" s="3"/>
      <c r="QW236" s="3"/>
      <c r="RL236" s="1"/>
      <c r="RR236" s="3"/>
      <c r="SG236" s="1"/>
      <c r="SM236" s="3"/>
      <c r="TB236" s="1"/>
      <c r="TH236" s="3"/>
      <c r="TW236" s="1"/>
      <c r="UC236" s="3"/>
      <c r="UR236" s="1"/>
      <c r="US236" s="1"/>
      <c r="UX236" s="3"/>
      <c r="VN236" s="1"/>
      <c r="VS236" s="3"/>
      <c r="VY236" s="1"/>
      <c r="WN236" s="3"/>
      <c r="WT236" s="1"/>
      <c r="WW236" s="1"/>
      <c r="XI236" s="3"/>
      <c r="XS236" s="1"/>
      <c r="YG236" s="6"/>
    </row>
    <row r="237" spans="45:657" x14ac:dyDescent="0.25">
      <c r="AS237" s="1"/>
      <c r="AV237" s="1"/>
      <c r="AY237" s="2"/>
      <c r="BC237" s="2"/>
      <c r="DC237" s="3"/>
      <c r="DD237" s="3"/>
      <c r="DE237" s="3"/>
      <c r="DG237" s="1"/>
      <c r="DH237" s="1"/>
      <c r="DI237" s="1"/>
      <c r="DN237" s="3"/>
      <c r="DR237" s="1"/>
      <c r="EN237" s="3"/>
      <c r="ER237" s="1"/>
      <c r="FJ237" s="3"/>
      <c r="FK237" s="4"/>
      <c r="FL237" s="4"/>
      <c r="FM237" s="4"/>
      <c r="FN237" s="4"/>
      <c r="GE237" s="5"/>
      <c r="GF237" s="1"/>
      <c r="GG237" s="1"/>
      <c r="GH237" s="1"/>
      <c r="GI237" s="1"/>
      <c r="GZ237" s="3"/>
      <c r="HD237" s="1"/>
      <c r="HU237" s="3"/>
      <c r="HY237" s="1"/>
      <c r="IP237" s="3"/>
      <c r="IT237" s="1"/>
      <c r="JK237" s="3"/>
      <c r="JO237" s="1"/>
      <c r="KF237" s="3"/>
      <c r="KJ237" s="1"/>
      <c r="LA237" s="3"/>
      <c r="LE237" s="1"/>
      <c r="LV237" s="3"/>
      <c r="LZ237" s="1"/>
      <c r="MQ237" s="3"/>
      <c r="MU237" s="1"/>
      <c r="NL237" s="3"/>
      <c r="NP237" s="1"/>
      <c r="OG237" s="3"/>
      <c r="OK237" s="1"/>
      <c r="OV237" s="1"/>
      <c r="PB237" s="3"/>
      <c r="PS237" s="1"/>
      <c r="PY237" s="3"/>
      <c r="QO237" s="1"/>
      <c r="QQ237" s="1"/>
      <c r="QU237" s="3"/>
      <c r="QW237" s="3"/>
      <c r="RL237" s="1"/>
      <c r="RR237" s="3"/>
      <c r="SG237" s="1"/>
      <c r="SM237" s="3"/>
      <c r="TB237" s="1"/>
      <c r="TH237" s="3"/>
      <c r="TW237" s="1"/>
      <c r="UC237" s="3"/>
      <c r="UR237" s="1"/>
      <c r="US237" s="1"/>
      <c r="UX237" s="3"/>
      <c r="VN237" s="1"/>
      <c r="VS237" s="3"/>
      <c r="VY237" s="1"/>
      <c r="WN237" s="3"/>
      <c r="WT237" s="1"/>
      <c r="WW237" s="1"/>
      <c r="XI237" s="3"/>
      <c r="XS237" s="1"/>
      <c r="YG237" s="6"/>
    </row>
    <row r="238" spans="45:657" x14ac:dyDescent="0.25">
      <c r="AS238" s="1"/>
      <c r="AV238" s="1"/>
      <c r="AY238" s="2"/>
      <c r="BC238" s="2"/>
      <c r="DC238" s="3"/>
      <c r="DD238" s="3"/>
      <c r="DE238" s="3"/>
      <c r="DG238" s="1"/>
      <c r="DH238" s="1"/>
      <c r="DI238" s="1"/>
      <c r="DN238" s="3"/>
      <c r="DR238" s="1"/>
      <c r="EN238" s="3"/>
      <c r="ER238" s="1"/>
      <c r="FJ238" s="3"/>
      <c r="FK238" s="4"/>
      <c r="FL238" s="4"/>
      <c r="FM238" s="4"/>
      <c r="FN238" s="4"/>
      <c r="GE238" s="5"/>
      <c r="GF238" s="1"/>
      <c r="GG238" s="1"/>
      <c r="GH238" s="1"/>
      <c r="GI238" s="1"/>
      <c r="GZ238" s="3"/>
      <c r="HD238" s="1"/>
      <c r="HU238" s="3"/>
      <c r="HY238" s="1"/>
      <c r="IP238" s="3"/>
      <c r="IT238" s="1"/>
      <c r="JK238" s="3"/>
      <c r="JO238" s="1"/>
      <c r="KF238" s="3"/>
      <c r="KJ238" s="1"/>
      <c r="LA238" s="3"/>
      <c r="LE238" s="1"/>
      <c r="LV238" s="3"/>
      <c r="LZ238" s="1"/>
      <c r="MQ238" s="3"/>
      <c r="MU238" s="1"/>
      <c r="NL238" s="3"/>
      <c r="NP238" s="1"/>
      <c r="OG238" s="3"/>
      <c r="OK238" s="1"/>
      <c r="OV238" s="1"/>
      <c r="PB238" s="3"/>
      <c r="PS238" s="1"/>
      <c r="PY238" s="3"/>
      <c r="QO238" s="1"/>
      <c r="QQ238" s="1"/>
      <c r="QU238" s="3"/>
      <c r="QW238" s="3"/>
      <c r="RL238" s="1"/>
      <c r="RR238" s="3"/>
      <c r="SG238" s="1"/>
      <c r="SM238" s="3"/>
      <c r="TB238" s="1"/>
      <c r="TH238" s="3"/>
      <c r="TW238" s="1"/>
      <c r="UC238" s="3"/>
      <c r="UR238" s="1"/>
      <c r="US238" s="1"/>
      <c r="UX238" s="3"/>
      <c r="VN238" s="1"/>
      <c r="VS238" s="3"/>
      <c r="VY238" s="1"/>
      <c r="WN238" s="3"/>
      <c r="WT238" s="1"/>
      <c r="WW238" s="1"/>
      <c r="XI238" s="3"/>
      <c r="XS238" s="1"/>
      <c r="YG238" s="6"/>
    </row>
    <row r="239" spans="45:657" x14ac:dyDescent="0.25">
      <c r="AS239" s="1"/>
      <c r="AV239" s="1"/>
      <c r="AY239" s="2"/>
      <c r="BC239" s="2"/>
      <c r="DC239" s="3"/>
      <c r="DD239" s="3"/>
      <c r="DE239" s="3"/>
      <c r="DG239" s="1"/>
      <c r="DH239" s="1"/>
      <c r="DI239" s="1"/>
      <c r="DN239" s="3"/>
      <c r="DR239" s="1"/>
      <c r="EN239" s="3"/>
      <c r="ER239" s="1"/>
      <c r="FJ239" s="3"/>
      <c r="FK239" s="4"/>
      <c r="FL239" s="4"/>
      <c r="FM239" s="4"/>
      <c r="FN239" s="4"/>
      <c r="GE239" s="5"/>
      <c r="GF239" s="1"/>
      <c r="GG239" s="1"/>
      <c r="GH239" s="1"/>
      <c r="GI239" s="1"/>
      <c r="GZ239" s="3"/>
      <c r="HD239" s="1"/>
      <c r="HU239" s="3"/>
      <c r="HY239" s="1"/>
      <c r="IP239" s="3"/>
      <c r="IT239" s="1"/>
      <c r="JK239" s="3"/>
      <c r="JO239" s="1"/>
      <c r="KF239" s="3"/>
      <c r="KJ239" s="1"/>
      <c r="LA239" s="3"/>
      <c r="LE239" s="1"/>
      <c r="LV239" s="3"/>
      <c r="LZ239" s="1"/>
      <c r="MQ239" s="3"/>
      <c r="MU239" s="1"/>
      <c r="NL239" s="3"/>
      <c r="NP239" s="1"/>
      <c r="OG239" s="3"/>
      <c r="OK239" s="1"/>
      <c r="OV239" s="1"/>
      <c r="PB239" s="3"/>
      <c r="PS239" s="1"/>
      <c r="PY239" s="3"/>
      <c r="QO239" s="1"/>
      <c r="QQ239" s="1"/>
      <c r="QU239" s="3"/>
      <c r="QW239" s="3"/>
      <c r="RL239" s="1"/>
      <c r="RR239" s="3"/>
      <c r="SG239" s="1"/>
      <c r="SM239" s="3"/>
      <c r="TB239" s="1"/>
      <c r="TH239" s="3"/>
      <c r="TW239" s="1"/>
      <c r="UC239" s="3"/>
      <c r="UR239" s="1"/>
      <c r="US239" s="1"/>
      <c r="UX239" s="3"/>
      <c r="VN239" s="1"/>
      <c r="VS239" s="3"/>
      <c r="VY239" s="1"/>
      <c r="WN239" s="3"/>
      <c r="WT239" s="1"/>
      <c r="WW239" s="1"/>
      <c r="XI239" s="3"/>
      <c r="XS239" s="1"/>
      <c r="YG239" s="6"/>
    </row>
    <row r="240" spans="45:657" x14ac:dyDescent="0.25">
      <c r="AS240" s="1"/>
      <c r="AV240" s="1"/>
      <c r="AY240" s="2"/>
      <c r="BC240" s="2"/>
      <c r="DC240" s="3"/>
      <c r="DD240" s="3"/>
      <c r="DE240" s="3"/>
      <c r="DG240" s="1"/>
      <c r="DH240" s="1"/>
      <c r="DI240" s="1"/>
      <c r="DN240" s="3"/>
      <c r="DR240" s="1"/>
      <c r="EN240" s="3"/>
      <c r="ER240" s="1"/>
      <c r="FJ240" s="3"/>
      <c r="FK240" s="4"/>
      <c r="FL240" s="4"/>
      <c r="FM240" s="4"/>
      <c r="FN240" s="4"/>
      <c r="GE240" s="5"/>
      <c r="GF240" s="1"/>
      <c r="GG240" s="1"/>
      <c r="GH240" s="1"/>
      <c r="GI240" s="1"/>
      <c r="GZ240" s="3"/>
      <c r="HD240" s="1"/>
      <c r="HU240" s="3"/>
      <c r="HY240" s="1"/>
      <c r="IP240" s="3"/>
      <c r="IT240" s="1"/>
      <c r="JK240" s="3"/>
      <c r="JO240" s="1"/>
      <c r="KF240" s="3"/>
      <c r="KJ240" s="1"/>
      <c r="LA240" s="3"/>
      <c r="LE240" s="1"/>
      <c r="LV240" s="3"/>
      <c r="LZ240" s="1"/>
      <c r="MQ240" s="3"/>
      <c r="MU240" s="1"/>
      <c r="NL240" s="3"/>
      <c r="NP240" s="1"/>
      <c r="OG240" s="3"/>
      <c r="OK240" s="1"/>
      <c r="OV240" s="1"/>
      <c r="PB240" s="3"/>
      <c r="PS240" s="1"/>
      <c r="PY240" s="3"/>
      <c r="QO240" s="1"/>
      <c r="QQ240" s="1"/>
      <c r="QU240" s="3"/>
      <c r="QW240" s="3"/>
      <c r="RL240" s="1"/>
      <c r="RR240" s="3"/>
      <c r="SG240" s="1"/>
      <c r="SM240" s="3"/>
      <c r="TB240" s="1"/>
      <c r="TH240" s="3"/>
      <c r="TW240" s="1"/>
      <c r="UC240" s="3"/>
      <c r="UR240" s="1"/>
      <c r="US240" s="1"/>
      <c r="UX240" s="3"/>
      <c r="VN240" s="1"/>
      <c r="VS240" s="3"/>
      <c r="VY240" s="1"/>
      <c r="WN240" s="3"/>
      <c r="WT240" s="1"/>
      <c r="WW240" s="1"/>
      <c r="XI240" s="3"/>
      <c r="XS240" s="1"/>
      <c r="YG240" s="6"/>
    </row>
    <row r="241" spans="44:657" x14ac:dyDescent="0.25">
      <c r="AS241" s="1"/>
      <c r="AV241" s="1"/>
      <c r="AY241" s="2"/>
      <c r="BC241" s="2"/>
      <c r="DC241" s="3"/>
      <c r="DD241" s="3"/>
      <c r="DE241" s="3"/>
      <c r="DG241" s="1"/>
      <c r="DH241" s="1"/>
      <c r="DI241" s="1"/>
      <c r="DN241" s="3"/>
      <c r="DR241" s="1"/>
      <c r="EN241" s="3"/>
      <c r="ER241" s="1"/>
      <c r="FJ241" s="3"/>
      <c r="FK241" s="4"/>
      <c r="FL241" s="4"/>
      <c r="FM241" s="4"/>
      <c r="FN241" s="4"/>
      <c r="GE241" s="5"/>
      <c r="GF241" s="1"/>
      <c r="GG241" s="1"/>
      <c r="GH241" s="1"/>
      <c r="GI241" s="1"/>
      <c r="GZ241" s="3"/>
      <c r="HD241" s="1"/>
      <c r="HU241" s="3"/>
      <c r="HY241" s="1"/>
      <c r="IP241" s="3"/>
      <c r="IT241" s="1"/>
      <c r="JK241" s="3"/>
      <c r="JO241" s="1"/>
      <c r="KF241" s="3"/>
      <c r="KJ241" s="1"/>
      <c r="LA241" s="3"/>
      <c r="LE241" s="1"/>
      <c r="LV241" s="3"/>
      <c r="LZ241" s="1"/>
      <c r="MQ241" s="3"/>
      <c r="MU241" s="1"/>
      <c r="NL241" s="3"/>
      <c r="NP241" s="1"/>
      <c r="OG241" s="3"/>
      <c r="OK241" s="1"/>
      <c r="OV241" s="1"/>
      <c r="PB241" s="3"/>
      <c r="PS241" s="1"/>
      <c r="PY241" s="3"/>
      <c r="QO241" s="1"/>
      <c r="QQ241" s="1"/>
      <c r="QU241" s="3"/>
      <c r="QW241" s="3"/>
      <c r="RL241" s="1"/>
      <c r="RR241" s="3"/>
      <c r="SG241" s="1"/>
      <c r="SM241" s="3"/>
      <c r="TB241" s="1"/>
      <c r="TH241" s="3"/>
      <c r="TW241" s="1"/>
      <c r="UC241" s="3"/>
      <c r="UR241" s="1"/>
      <c r="US241" s="1"/>
      <c r="UX241" s="3"/>
      <c r="VN241" s="1"/>
      <c r="VS241" s="3"/>
      <c r="VY241" s="1"/>
      <c r="WN241" s="3"/>
      <c r="WT241" s="1"/>
      <c r="WW241" s="1"/>
      <c r="XI241" s="3"/>
      <c r="XS241" s="1"/>
      <c r="YG241" s="6"/>
    </row>
    <row r="242" spans="44:657" x14ac:dyDescent="0.25">
      <c r="AS242" s="1"/>
      <c r="AV242" s="1"/>
      <c r="AY242" s="2"/>
      <c r="BC242" s="2"/>
      <c r="DC242" s="3"/>
      <c r="DD242" s="3"/>
      <c r="DE242" s="3"/>
      <c r="DG242" s="1"/>
      <c r="DH242" s="1"/>
      <c r="DI242" s="1"/>
      <c r="DN242" s="3"/>
      <c r="DR242" s="1"/>
      <c r="EN242" s="3"/>
      <c r="ER242" s="1"/>
      <c r="FJ242" s="3"/>
      <c r="FK242" s="4"/>
      <c r="FL242" s="4"/>
      <c r="FM242" s="4"/>
      <c r="FN242" s="4"/>
      <c r="GE242" s="5"/>
      <c r="GF242" s="1"/>
      <c r="GG242" s="1"/>
      <c r="GH242" s="1"/>
      <c r="GI242" s="1"/>
      <c r="GZ242" s="3"/>
      <c r="HD242" s="1"/>
      <c r="HU242" s="3"/>
      <c r="HY242" s="1"/>
      <c r="IP242" s="3"/>
      <c r="IT242" s="1"/>
      <c r="JK242" s="3"/>
      <c r="JO242" s="1"/>
      <c r="KF242" s="3"/>
      <c r="KJ242" s="1"/>
      <c r="LA242" s="3"/>
      <c r="LE242" s="1"/>
      <c r="LV242" s="3"/>
      <c r="LZ242" s="1"/>
      <c r="MQ242" s="3"/>
      <c r="MU242" s="1"/>
      <c r="NL242" s="3"/>
      <c r="NP242" s="1"/>
      <c r="OG242" s="3"/>
      <c r="OK242" s="1"/>
      <c r="OV242" s="1"/>
      <c r="PB242" s="3"/>
      <c r="PS242" s="1"/>
      <c r="PY242" s="3"/>
      <c r="QO242" s="1"/>
      <c r="QQ242" s="1"/>
      <c r="QU242" s="3"/>
      <c r="QW242" s="3"/>
      <c r="RL242" s="1"/>
      <c r="RR242" s="3"/>
      <c r="SG242" s="1"/>
      <c r="SM242" s="3"/>
      <c r="TB242" s="1"/>
      <c r="TH242" s="3"/>
      <c r="TW242" s="1"/>
      <c r="UC242" s="3"/>
      <c r="UR242" s="1"/>
      <c r="US242" s="1"/>
      <c r="UX242" s="3"/>
      <c r="VN242" s="1"/>
      <c r="VS242" s="3"/>
      <c r="VY242" s="1"/>
      <c r="WN242" s="3"/>
      <c r="WT242" s="1"/>
      <c r="WW242" s="1"/>
      <c r="XI242" s="3"/>
      <c r="XS242" s="1"/>
      <c r="YG242" s="6"/>
    </row>
    <row r="243" spans="44:657" x14ac:dyDescent="0.25">
      <c r="AS243" s="1"/>
      <c r="AV243" s="1"/>
      <c r="AY243" s="2"/>
      <c r="BC243" s="2"/>
      <c r="DC243" s="3"/>
      <c r="DD243" s="3"/>
      <c r="DE243" s="3"/>
      <c r="DG243" s="1"/>
      <c r="DH243" s="1"/>
      <c r="DI243" s="1"/>
      <c r="DN243" s="3"/>
      <c r="DR243" s="1"/>
      <c r="EN243" s="3"/>
      <c r="ER243" s="1"/>
      <c r="FJ243" s="3"/>
      <c r="FK243" s="4"/>
      <c r="FL243" s="4"/>
      <c r="FM243" s="4"/>
      <c r="FN243" s="4"/>
      <c r="GE243" s="5"/>
      <c r="GF243" s="1"/>
      <c r="GG243" s="1"/>
      <c r="GH243" s="1"/>
      <c r="GI243" s="1"/>
      <c r="GZ243" s="3"/>
      <c r="HD243" s="1"/>
      <c r="HU243" s="3"/>
      <c r="HY243" s="1"/>
      <c r="IP243" s="3"/>
      <c r="IT243" s="1"/>
      <c r="JK243" s="3"/>
      <c r="JO243" s="1"/>
      <c r="KF243" s="3"/>
      <c r="KJ243" s="1"/>
      <c r="LA243" s="3"/>
      <c r="LE243" s="1"/>
      <c r="LV243" s="3"/>
      <c r="LZ243" s="1"/>
      <c r="MQ243" s="3"/>
      <c r="MU243" s="1"/>
      <c r="NL243" s="3"/>
      <c r="NP243" s="1"/>
      <c r="OG243" s="3"/>
      <c r="OK243" s="1"/>
      <c r="OV243" s="1"/>
      <c r="PB243" s="3"/>
      <c r="PS243" s="1"/>
      <c r="PY243" s="3"/>
      <c r="QO243" s="1"/>
      <c r="QQ243" s="1"/>
      <c r="QU243" s="3"/>
      <c r="QW243" s="3"/>
      <c r="RL243" s="1"/>
      <c r="RR243" s="3"/>
      <c r="SG243" s="1"/>
      <c r="SM243" s="3"/>
      <c r="TB243" s="1"/>
      <c r="TH243" s="3"/>
      <c r="TW243" s="1"/>
      <c r="UC243" s="3"/>
      <c r="UR243" s="1"/>
      <c r="US243" s="1"/>
      <c r="UX243" s="3"/>
      <c r="VN243" s="1"/>
      <c r="VS243" s="3"/>
      <c r="VY243" s="1"/>
      <c r="WN243" s="3"/>
      <c r="WT243" s="1"/>
      <c r="WW243" s="1"/>
      <c r="XI243" s="3"/>
      <c r="XS243" s="1"/>
      <c r="YG243" s="6"/>
    </row>
    <row r="244" spans="44:657" x14ac:dyDescent="0.25">
      <c r="AS244" s="1"/>
      <c r="AV244" s="1"/>
      <c r="AY244" s="2"/>
      <c r="BC244" s="2"/>
      <c r="DC244" s="3"/>
      <c r="DD244" s="3"/>
      <c r="DE244" s="3"/>
      <c r="DG244" s="1"/>
      <c r="DH244" s="1"/>
      <c r="DI244" s="1"/>
      <c r="DN244" s="3"/>
      <c r="DR244" s="1"/>
      <c r="EN244" s="3"/>
      <c r="ER244" s="1"/>
      <c r="FJ244" s="3"/>
      <c r="FK244" s="4"/>
      <c r="FL244" s="4"/>
      <c r="FM244" s="4"/>
      <c r="FN244" s="4"/>
      <c r="GE244" s="5"/>
      <c r="GF244" s="1"/>
      <c r="GG244" s="1"/>
      <c r="GH244" s="1"/>
      <c r="GI244" s="1"/>
      <c r="GZ244" s="3"/>
      <c r="HD244" s="1"/>
      <c r="HU244" s="3"/>
      <c r="HY244" s="1"/>
      <c r="IP244" s="3"/>
      <c r="IT244" s="1"/>
      <c r="JK244" s="3"/>
      <c r="JO244" s="1"/>
      <c r="KF244" s="3"/>
      <c r="KJ244" s="1"/>
      <c r="LA244" s="3"/>
      <c r="LE244" s="1"/>
      <c r="LV244" s="3"/>
      <c r="LZ244" s="1"/>
      <c r="MQ244" s="3"/>
      <c r="MU244" s="1"/>
      <c r="NL244" s="3"/>
      <c r="NP244" s="1"/>
      <c r="OG244" s="3"/>
      <c r="OK244" s="1"/>
      <c r="OV244" s="1"/>
      <c r="PB244" s="3"/>
      <c r="PS244" s="1"/>
      <c r="PY244" s="3"/>
      <c r="QO244" s="1"/>
      <c r="QQ244" s="1"/>
      <c r="QU244" s="3"/>
      <c r="QW244" s="3"/>
      <c r="RL244" s="1"/>
      <c r="RR244" s="3"/>
      <c r="SG244" s="1"/>
      <c r="SM244" s="3"/>
      <c r="TB244" s="1"/>
      <c r="TH244" s="3"/>
      <c r="TW244" s="1"/>
      <c r="UC244" s="3"/>
      <c r="UR244" s="1"/>
      <c r="US244" s="1"/>
      <c r="UX244" s="3"/>
      <c r="VN244" s="1"/>
      <c r="VS244" s="3"/>
      <c r="VY244" s="1"/>
      <c r="WN244" s="3"/>
      <c r="WT244" s="1"/>
      <c r="WW244" s="1"/>
      <c r="XI244" s="3"/>
      <c r="XS244" s="1"/>
      <c r="YG244" s="6"/>
    </row>
    <row r="245" spans="44:657" x14ac:dyDescent="0.25">
      <c r="AS245" s="1"/>
      <c r="AV245" s="1"/>
      <c r="AY245" s="2"/>
      <c r="BC245" s="2"/>
      <c r="DC245" s="3"/>
      <c r="DD245" s="3"/>
      <c r="DE245" s="3"/>
      <c r="DG245" s="1"/>
      <c r="DH245" s="1"/>
      <c r="DI245" s="1"/>
      <c r="DN245" s="3"/>
      <c r="DR245" s="1"/>
      <c r="EN245" s="3"/>
      <c r="ER245" s="1"/>
      <c r="FJ245" s="3"/>
      <c r="FK245" s="4"/>
      <c r="FL245" s="4"/>
      <c r="FM245" s="4"/>
      <c r="FN245" s="4"/>
      <c r="GE245" s="5"/>
      <c r="GF245" s="1"/>
      <c r="GG245" s="1"/>
      <c r="GH245" s="1"/>
      <c r="GI245" s="1"/>
      <c r="GZ245" s="3"/>
      <c r="HD245" s="1"/>
      <c r="HU245" s="3"/>
      <c r="HY245" s="1"/>
      <c r="IP245" s="3"/>
      <c r="IT245" s="1"/>
      <c r="JK245" s="3"/>
      <c r="JO245" s="1"/>
      <c r="KF245" s="3"/>
      <c r="KJ245" s="1"/>
      <c r="LA245" s="3"/>
      <c r="LE245" s="1"/>
      <c r="LV245" s="3"/>
      <c r="LZ245" s="1"/>
      <c r="MQ245" s="3"/>
      <c r="MU245" s="1"/>
      <c r="NL245" s="3"/>
      <c r="NP245" s="1"/>
      <c r="OG245" s="3"/>
      <c r="OK245" s="1"/>
      <c r="OV245" s="1"/>
      <c r="PB245" s="3"/>
      <c r="PS245" s="1"/>
      <c r="PY245" s="3"/>
      <c r="QO245" s="1"/>
      <c r="QQ245" s="1"/>
      <c r="QU245" s="3"/>
      <c r="QW245" s="3"/>
      <c r="RL245" s="1"/>
      <c r="RR245" s="3"/>
      <c r="SG245" s="1"/>
      <c r="SM245" s="3"/>
      <c r="TB245" s="1"/>
      <c r="TH245" s="3"/>
      <c r="TW245" s="1"/>
      <c r="UC245" s="3"/>
      <c r="UR245" s="1"/>
      <c r="US245" s="1"/>
      <c r="UX245" s="3"/>
      <c r="VN245" s="1"/>
      <c r="VS245" s="3"/>
      <c r="VY245" s="1"/>
      <c r="WN245" s="3"/>
      <c r="WT245" s="1"/>
      <c r="WW245" s="1"/>
      <c r="XI245" s="3"/>
      <c r="XS245" s="1"/>
      <c r="YG245" s="6"/>
    </row>
    <row r="246" spans="44:657" x14ac:dyDescent="0.25">
      <c r="AS246" s="1"/>
      <c r="AV246" s="1"/>
      <c r="AY246" s="2"/>
      <c r="BC246" s="2"/>
      <c r="DC246" s="3"/>
      <c r="DD246" s="3"/>
      <c r="DE246" s="3"/>
      <c r="DG246" s="1"/>
      <c r="DH246" s="1"/>
      <c r="DI246" s="1"/>
      <c r="DN246" s="3"/>
      <c r="DR246" s="1"/>
      <c r="EN246" s="3"/>
      <c r="ER246" s="1"/>
      <c r="FJ246" s="3"/>
      <c r="FK246" s="4"/>
      <c r="FL246" s="4"/>
      <c r="FM246" s="4"/>
      <c r="FN246" s="4"/>
      <c r="GE246" s="5"/>
      <c r="GF246" s="1"/>
      <c r="GG246" s="1"/>
      <c r="GH246" s="1"/>
      <c r="GI246" s="1"/>
      <c r="GZ246" s="3"/>
      <c r="HD246" s="1"/>
      <c r="HU246" s="3"/>
      <c r="HY246" s="1"/>
      <c r="IP246" s="3"/>
      <c r="IT246" s="1"/>
      <c r="JK246" s="3"/>
      <c r="JO246" s="1"/>
      <c r="KF246" s="3"/>
      <c r="KJ246" s="1"/>
      <c r="LA246" s="3"/>
      <c r="LE246" s="1"/>
      <c r="LV246" s="3"/>
      <c r="LZ246" s="1"/>
      <c r="MQ246" s="3"/>
      <c r="MU246" s="1"/>
      <c r="NL246" s="3"/>
      <c r="NP246" s="1"/>
      <c r="OG246" s="3"/>
      <c r="OK246" s="1"/>
      <c r="OV246" s="1"/>
      <c r="PB246" s="3"/>
      <c r="PS246" s="1"/>
      <c r="PY246" s="3"/>
      <c r="QO246" s="1"/>
      <c r="QQ246" s="1"/>
      <c r="QU246" s="3"/>
      <c r="QW246" s="3"/>
      <c r="RL246" s="1"/>
      <c r="RR246" s="3"/>
      <c r="SG246" s="1"/>
      <c r="SM246" s="3"/>
      <c r="TB246" s="1"/>
      <c r="TH246" s="3"/>
      <c r="TW246" s="1"/>
      <c r="UC246" s="3"/>
      <c r="UR246" s="1"/>
      <c r="US246" s="1"/>
      <c r="UX246" s="3"/>
      <c r="VN246" s="1"/>
      <c r="VS246" s="3"/>
      <c r="VY246" s="1"/>
      <c r="WN246" s="3"/>
      <c r="WT246" s="1"/>
      <c r="WW246" s="1"/>
      <c r="XI246" s="3"/>
      <c r="XS246" s="1"/>
      <c r="YG246" s="6"/>
    </row>
    <row r="247" spans="44:657" x14ac:dyDescent="0.25">
      <c r="AS247" s="1"/>
      <c r="AV247" s="1"/>
      <c r="AY247" s="2"/>
      <c r="BC247" s="2"/>
      <c r="DC247" s="3"/>
      <c r="DD247" s="3"/>
      <c r="DE247" s="3"/>
      <c r="DG247" s="1"/>
      <c r="DH247" s="1"/>
      <c r="DI247" s="1"/>
      <c r="DN247" s="3"/>
      <c r="DR247" s="1"/>
      <c r="EN247" s="3"/>
      <c r="ER247" s="1"/>
      <c r="FJ247" s="3"/>
      <c r="FK247" s="4"/>
      <c r="FL247" s="4"/>
      <c r="FM247" s="4"/>
      <c r="FN247" s="4"/>
      <c r="GE247" s="5"/>
      <c r="GF247" s="1"/>
      <c r="GG247" s="1"/>
      <c r="GH247" s="1"/>
      <c r="GI247" s="1"/>
      <c r="GZ247" s="3"/>
      <c r="HD247" s="1"/>
      <c r="HU247" s="3"/>
      <c r="HY247" s="1"/>
      <c r="IP247" s="3"/>
      <c r="IT247" s="1"/>
      <c r="JK247" s="3"/>
      <c r="JO247" s="1"/>
      <c r="KF247" s="3"/>
      <c r="KJ247" s="1"/>
      <c r="LA247" s="3"/>
      <c r="LE247" s="1"/>
      <c r="LV247" s="3"/>
      <c r="LZ247" s="1"/>
      <c r="MQ247" s="3"/>
      <c r="MU247" s="1"/>
      <c r="NL247" s="3"/>
      <c r="NP247" s="1"/>
      <c r="OG247" s="3"/>
      <c r="OK247" s="1"/>
      <c r="OV247" s="1"/>
      <c r="PB247" s="3"/>
      <c r="PS247" s="1"/>
      <c r="PY247" s="3"/>
      <c r="QO247" s="1"/>
      <c r="QQ247" s="1"/>
      <c r="QU247" s="3"/>
      <c r="QW247" s="3"/>
      <c r="RL247" s="1"/>
      <c r="RR247" s="3"/>
      <c r="SG247" s="1"/>
      <c r="SM247" s="3"/>
      <c r="TB247" s="1"/>
      <c r="TH247" s="3"/>
      <c r="TW247" s="1"/>
      <c r="UC247" s="3"/>
      <c r="UR247" s="1"/>
      <c r="US247" s="1"/>
      <c r="UX247" s="3"/>
      <c r="VN247" s="1"/>
      <c r="VS247" s="3"/>
      <c r="VY247" s="1"/>
      <c r="WN247" s="3"/>
      <c r="WT247" s="1"/>
      <c r="WW247" s="1"/>
      <c r="XI247" s="3"/>
      <c r="XS247" s="1"/>
      <c r="YG247" s="6"/>
    </row>
    <row r="248" spans="44:657" x14ac:dyDescent="0.25">
      <c r="AS248" s="1"/>
      <c r="AV248" s="1"/>
      <c r="AY248" s="2"/>
      <c r="BC248" s="2"/>
      <c r="DC248" s="3"/>
      <c r="DD248" s="3"/>
      <c r="DE248" s="3"/>
      <c r="DG248" s="1"/>
      <c r="DH248" s="1"/>
      <c r="DI248" s="1"/>
      <c r="DN248" s="3"/>
      <c r="DR248" s="1"/>
      <c r="EN248" s="3"/>
      <c r="ER248" s="1"/>
      <c r="FJ248" s="3"/>
      <c r="FK248" s="4"/>
      <c r="FL248" s="4"/>
      <c r="FM248" s="4"/>
      <c r="FN248" s="4"/>
      <c r="GE248" s="5"/>
      <c r="GF248" s="1"/>
      <c r="GG248" s="1"/>
      <c r="GH248" s="1"/>
      <c r="GI248" s="1"/>
      <c r="GZ248" s="3"/>
      <c r="HD248" s="1"/>
      <c r="HU248" s="3"/>
      <c r="HY248" s="1"/>
      <c r="IP248" s="3"/>
      <c r="IT248" s="1"/>
      <c r="JK248" s="3"/>
      <c r="JO248" s="1"/>
      <c r="KF248" s="3"/>
      <c r="KJ248" s="1"/>
      <c r="LA248" s="3"/>
      <c r="LE248" s="1"/>
      <c r="LV248" s="3"/>
      <c r="LZ248" s="1"/>
      <c r="MQ248" s="3"/>
      <c r="MU248" s="1"/>
      <c r="NL248" s="3"/>
      <c r="NP248" s="1"/>
      <c r="OG248" s="3"/>
      <c r="OK248" s="1"/>
      <c r="OV248" s="1"/>
      <c r="PB248" s="3"/>
      <c r="PS248" s="1"/>
      <c r="PY248" s="3"/>
      <c r="QO248" s="1"/>
      <c r="QQ248" s="1"/>
      <c r="QU248" s="3"/>
      <c r="QW248" s="3"/>
      <c r="RL248" s="1"/>
      <c r="RR248" s="3"/>
      <c r="SG248" s="1"/>
      <c r="SM248" s="3"/>
      <c r="TB248" s="1"/>
      <c r="TH248" s="3"/>
      <c r="TW248" s="1"/>
      <c r="UC248" s="3"/>
      <c r="UR248" s="1"/>
      <c r="US248" s="1"/>
      <c r="UX248" s="3"/>
      <c r="VN248" s="1"/>
      <c r="VS248" s="3"/>
      <c r="VY248" s="1"/>
      <c r="WN248" s="3"/>
      <c r="WT248" s="1"/>
      <c r="WW248" s="1"/>
      <c r="XI248" s="3"/>
      <c r="XS248" s="1"/>
      <c r="YG248" s="6"/>
    </row>
    <row r="249" spans="44:657" x14ac:dyDescent="0.25">
      <c r="AS249" s="1"/>
      <c r="AV249" s="1"/>
      <c r="AY249" s="2"/>
      <c r="BC249" s="2"/>
      <c r="DC249" s="3"/>
      <c r="DD249" s="3"/>
      <c r="DE249" s="3"/>
      <c r="DG249" s="1"/>
      <c r="DH249" s="1"/>
      <c r="DI249" s="1"/>
      <c r="DN249" s="3"/>
      <c r="DR249" s="1"/>
      <c r="EN249" s="3"/>
      <c r="ER249" s="1"/>
      <c r="FJ249" s="3"/>
      <c r="FK249" s="4"/>
      <c r="FL249" s="4"/>
      <c r="FM249" s="4"/>
      <c r="FN249" s="4"/>
      <c r="GE249" s="5"/>
      <c r="GF249" s="1"/>
      <c r="GG249" s="1"/>
      <c r="GH249" s="1"/>
      <c r="GI249" s="1"/>
      <c r="GZ249" s="3"/>
      <c r="HD249" s="1"/>
      <c r="HU249" s="3"/>
      <c r="HY249" s="1"/>
      <c r="IP249" s="3"/>
      <c r="IT249" s="1"/>
      <c r="JK249" s="3"/>
      <c r="JO249" s="1"/>
      <c r="KF249" s="3"/>
      <c r="KJ249" s="1"/>
      <c r="LA249" s="3"/>
      <c r="LE249" s="1"/>
      <c r="LV249" s="3"/>
      <c r="LZ249" s="1"/>
      <c r="MQ249" s="3"/>
      <c r="MU249" s="1"/>
      <c r="NL249" s="3"/>
      <c r="NP249" s="1"/>
      <c r="OG249" s="3"/>
      <c r="OK249" s="1"/>
      <c r="OV249" s="1"/>
      <c r="PB249" s="3"/>
      <c r="PS249" s="1"/>
      <c r="PY249" s="3"/>
      <c r="QO249" s="1"/>
      <c r="QQ249" s="1"/>
      <c r="QU249" s="3"/>
      <c r="QW249" s="3"/>
      <c r="RL249" s="1"/>
      <c r="RR249" s="3"/>
      <c r="SG249" s="1"/>
      <c r="SM249" s="3"/>
      <c r="TB249" s="1"/>
      <c r="TH249" s="3"/>
      <c r="TW249" s="1"/>
      <c r="UC249" s="3"/>
      <c r="UR249" s="1"/>
      <c r="US249" s="1"/>
      <c r="UX249" s="3"/>
      <c r="VN249" s="1"/>
      <c r="VS249" s="3"/>
      <c r="VY249" s="1"/>
      <c r="WN249" s="3"/>
      <c r="WT249" s="1"/>
      <c r="WW249" s="1"/>
      <c r="XI249" s="3"/>
      <c r="XS249" s="1"/>
      <c r="YG249" s="6"/>
    </row>
    <row r="250" spans="44:657" x14ac:dyDescent="0.25">
      <c r="AR250" s="2"/>
      <c r="AS250" s="1"/>
      <c r="AT250" s="2"/>
      <c r="AX250" s="1"/>
      <c r="AY250" s="2"/>
      <c r="BB250" s="1"/>
      <c r="DF250" s="3"/>
      <c r="DI250" s="1"/>
      <c r="DQ250" s="3"/>
      <c r="DR250" s="1"/>
      <c r="EQ250" s="3"/>
      <c r="ER250" s="1"/>
      <c r="FM250" s="3"/>
      <c r="FN250" s="4"/>
      <c r="GH250" s="5"/>
      <c r="GI250" s="1"/>
      <c r="HC250" s="3"/>
      <c r="HD250" s="1"/>
      <c r="HX250" s="3"/>
      <c r="HY250" s="1"/>
      <c r="IS250" s="3"/>
      <c r="IT250" s="1"/>
      <c r="JN250" s="3"/>
      <c r="JO250" s="1"/>
      <c r="KI250" s="3"/>
      <c r="KJ250" s="1"/>
      <c r="LD250" s="3"/>
      <c r="LE250" s="1"/>
      <c r="LY250" s="3"/>
      <c r="LZ250" s="1"/>
      <c r="MT250" s="3"/>
      <c r="MU250" s="1"/>
      <c r="NO250" s="3"/>
      <c r="NP250" s="1"/>
      <c r="OJ250" s="3"/>
      <c r="OK250" s="1"/>
      <c r="OU250" s="3"/>
      <c r="OV250" s="1"/>
      <c r="PR250" s="3"/>
      <c r="PS250" s="1"/>
      <c r="QN250" s="3"/>
      <c r="QO250" s="1"/>
      <c r="QP250" s="3"/>
      <c r="QQ250" s="1"/>
      <c r="RK250" s="3"/>
      <c r="RL250" s="1"/>
      <c r="SF250" s="3"/>
      <c r="SG250" s="1"/>
      <c r="TA250" s="3"/>
      <c r="TB250" s="1"/>
      <c r="TV250" s="3"/>
      <c r="TW250" s="1"/>
      <c r="UQ250" s="3"/>
      <c r="US250" s="1"/>
      <c r="VM250" s="3"/>
      <c r="VN250" s="1"/>
      <c r="VX250" s="3"/>
      <c r="VY250" s="1"/>
      <c r="WS250" s="3"/>
      <c r="WT250" s="1"/>
      <c r="WV250" s="6"/>
      <c r="WW250" s="1"/>
      <c r="XO250" s="3"/>
      <c r="XR250" s="6"/>
      <c r="XS250" s="1"/>
    </row>
  </sheetData>
  <autoFilter ref="A10:YF10" xr:uid="{00000000-0009-0000-0000-000001000000}"/>
  <mergeCells count="142">
    <mergeCell ref="A4:A7"/>
    <mergeCell ref="B4:B7"/>
    <mergeCell ref="C4:C7"/>
    <mergeCell ref="D4:D7"/>
    <mergeCell ref="E4:F4"/>
    <mergeCell ref="R4:W4"/>
    <mergeCell ref="E5:E7"/>
    <mergeCell ref="F5:F7"/>
    <mergeCell ref="G5:G7"/>
    <mergeCell ref="H5:H7"/>
    <mergeCell ref="O5:O7"/>
    <mergeCell ref="P5:P7"/>
    <mergeCell ref="Q5:Q7"/>
    <mergeCell ref="R5:R7"/>
    <mergeCell ref="S5:S7"/>
    <mergeCell ref="T5:T7"/>
    <mergeCell ref="I5:I7"/>
    <mergeCell ref="J5:J7"/>
    <mergeCell ref="K5:K7"/>
    <mergeCell ref="L5:L7"/>
    <mergeCell ref="M5:M7"/>
    <mergeCell ref="N5:N7"/>
    <mergeCell ref="U5:U7"/>
    <mergeCell ref="V5:V7"/>
    <mergeCell ref="BF4:BK4"/>
    <mergeCell ref="BL4:BL7"/>
    <mergeCell ref="BM4:BM7"/>
    <mergeCell ref="BN4:BN7"/>
    <mergeCell ref="BO4:BW4"/>
    <mergeCell ref="BX4:CD4"/>
    <mergeCell ref="BX5:CD5"/>
    <mergeCell ref="AQ4:AQ7"/>
    <mergeCell ref="AR4:AS4"/>
    <mergeCell ref="AT4:AW4"/>
    <mergeCell ref="AX4:AZ4"/>
    <mergeCell ref="BA4:BC4"/>
    <mergeCell ref="BD4:BE4"/>
    <mergeCell ref="AR5:AS5"/>
    <mergeCell ref="AT5:AU6"/>
    <mergeCell ref="AV5:AW6"/>
    <mergeCell ref="AX5:AX7"/>
    <mergeCell ref="AY5:AY7"/>
    <mergeCell ref="AZ5:AZ7"/>
    <mergeCell ref="BA5:BA7"/>
    <mergeCell ref="BB5:BB7"/>
    <mergeCell ref="BC5:BC7"/>
    <mergeCell ref="BD5:BD7"/>
    <mergeCell ref="BX6:BX7"/>
    <mergeCell ref="CE4:CJ4"/>
    <mergeCell ref="CK4:CQ4"/>
    <mergeCell ref="CR4:CW6"/>
    <mergeCell ref="CX4:DA4"/>
    <mergeCell ref="DC4:YE4"/>
    <mergeCell ref="YF4:YF6"/>
    <mergeCell ref="CE5:CE7"/>
    <mergeCell ref="CF5:CF7"/>
    <mergeCell ref="CG5:CG7"/>
    <mergeCell ref="CH5:CH7"/>
    <mergeCell ref="XQ5:YE5"/>
    <mergeCell ref="DM6:DM7"/>
    <mergeCell ref="DN6:DN7"/>
    <mergeCell ref="XK6:XP6"/>
    <mergeCell ref="XQ6:YE6"/>
    <mergeCell ref="CO5:CO7"/>
    <mergeCell ref="CP5:CP7"/>
    <mergeCell ref="CQ5:CQ7"/>
    <mergeCell ref="CX5:CY6"/>
    <mergeCell ref="FK6:GE6"/>
    <mergeCell ref="GF6:GZ6"/>
    <mergeCell ref="HA6:HU6"/>
    <mergeCell ref="HV6:IP6"/>
    <mergeCell ref="DI6:DI7"/>
    <mergeCell ref="W5:W7"/>
    <mergeCell ref="Y5:Y6"/>
    <mergeCell ref="Z5:Z6"/>
    <mergeCell ref="AA5:AA7"/>
    <mergeCell ref="X4:X7"/>
    <mergeCell ref="Y4:Z4"/>
    <mergeCell ref="AA4:AB4"/>
    <mergeCell ref="AC4:AC7"/>
    <mergeCell ref="AD4:AJ4"/>
    <mergeCell ref="AK4:AP4"/>
    <mergeCell ref="AB5:AB7"/>
    <mergeCell ref="AD5:AJ5"/>
    <mergeCell ref="AK5:AP5"/>
    <mergeCell ref="CZ5:DA6"/>
    <mergeCell ref="DB5:DB7"/>
    <mergeCell ref="CI5:CI7"/>
    <mergeCell ref="CJ5:CJ7"/>
    <mergeCell ref="CK5:CK7"/>
    <mergeCell ref="CL5:CL7"/>
    <mergeCell ref="CM5:CM7"/>
    <mergeCell ref="CN5:CN7"/>
    <mergeCell ref="BE5:BE7"/>
    <mergeCell ref="BF5:BH6"/>
    <mergeCell ref="BI5:BI7"/>
    <mergeCell ref="BJ5:BJ7"/>
    <mergeCell ref="BK5:BK7"/>
    <mergeCell ref="BO5:BW5"/>
    <mergeCell ref="AI6:AJ6"/>
    <mergeCell ref="BO6:BO7"/>
    <mergeCell ref="BP6:BP7"/>
    <mergeCell ref="BQ6:BQ7"/>
    <mergeCell ref="BR6:BS6"/>
    <mergeCell ref="BT6:BW6"/>
    <mergeCell ref="DJ6:DJ7"/>
    <mergeCell ref="DK6:DK7"/>
    <mergeCell ref="DL6:DL7"/>
    <mergeCell ref="DC5:DC7"/>
    <mergeCell ref="DD5:DE5"/>
    <mergeCell ref="DF5:DM5"/>
    <mergeCell ref="DN5:QV5"/>
    <mergeCell ref="QW5:XJ5"/>
    <mergeCell ref="XK5:XP5"/>
    <mergeCell ref="DE6:DE7"/>
    <mergeCell ref="DF6:DF7"/>
    <mergeCell ref="DG6:DG7"/>
    <mergeCell ref="DH6:DH7"/>
    <mergeCell ref="AT9:AU9"/>
    <mergeCell ref="AV9:AW9"/>
    <mergeCell ref="SN6:TH6"/>
    <mergeCell ref="TI6:UC6"/>
    <mergeCell ref="UD6:UX6"/>
    <mergeCell ref="UY6:VS6"/>
    <mergeCell ref="VT6:WN6"/>
    <mergeCell ref="WO6:XI6"/>
    <mergeCell ref="NM6:OG6"/>
    <mergeCell ref="OH6:PB6"/>
    <mergeCell ref="PE6:PY6"/>
    <mergeCell ref="QA6:QU6"/>
    <mergeCell ref="QX6:RR6"/>
    <mergeCell ref="RS6:SM6"/>
    <mergeCell ref="IQ6:JK6"/>
    <mergeCell ref="JL6:KF6"/>
    <mergeCell ref="KG6:LA6"/>
    <mergeCell ref="LB6:LV6"/>
    <mergeCell ref="LW6:MQ6"/>
    <mergeCell ref="MR6:NL6"/>
    <mergeCell ref="DO6:EN6"/>
    <mergeCell ref="EP6:FJ6"/>
    <mergeCell ref="BY6:CD6"/>
    <mergeCell ref="DD6:DD7"/>
  </mergeCells>
  <conditionalFormatting sqref="H11 H25 P25 P41 BO25:BP25 BO41:BP41 BR41:BW41 BR25:BW25">
    <cfRule type="expression" dxfId="1163" priority="0">
      <formula>IF(H11="ОШИБКА",TRUE)</formula>
    </cfRule>
  </conditionalFormatting>
  <conditionalFormatting sqref="BO11:BP11 BR11:BW11">
    <cfRule type="expression" dxfId="1162" priority="1">
      <formula>IF(BO11="ОШИБКА",TRUE)</formula>
    </cfRule>
  </conditionalFormatting>
  <conditionalFormatting sqref="CC25:CJ25 BX11:BZ11 CI11 CC11:CF11 BX25:BZ25">
    <cfRule type="expression" dxfId="1161" priority="2">
      <formula>IF(BX11="ОШИБКА",TRUE)</formula>
    </cfRule>
  </conditionalFormatting>
  <conditionalFormatting sqref="CA25:CB25">
    <cfRule type="expression" dxfId="1160" priority="3">
      <formula>IF(CA25="ОШИБКА",TRUE)</formula>
    </cfRule>
  </conditionalFormatting>
  <conditionalFormatting sqref="CJ11 CJ25">
    <cfRule type="expression" dxfId="1159" priority="4">
      <formula>IF(CJ11="ОШИБКА",TRUE)</formula>
    </cfRule>
  </conditionalFormatting>
  <conditionalFormatting sqref="DF11 DD25 DF25">
    <cfRule type="expression" dxfId="1158" priority="5">
      <formula>IF(AND(DE11&gt;0,OR(DD11="",DD11=0))=TRUE,TRUE)</formula>
    </cfRule>
  </conditionalFormatting>
  <conditionalFormatting sqref="CA11 CA25">
    <cfRule type="expression" dxfId="1157" priority="6">
      <formula>IF(CA11="ОШИБКА",TRUE)</formula>
    </cfRule>
  </conditionalFormatting>
  <conditionalFormatting sqref="CB11 CB25">
    <cfRule type="expression" dxfId="1156" priority="7">
      <formula>IF(CB11="ОШИБКА",TRUE)</formula>
    </cfRule>
  </conditionalFormatting>
  <conditionalFormatting sqref="CG11 CG25">
    <cfRule type="expression" dxfId="1155" priority="8">
      <formula>IF(CG11="ОШИБКА",TRUE)</formula>
    </cfRule>
  </conditionalFormatting>
  <conditionalFormatting sqref="CH11 CH25">
    <cfRule type="expression" dxfId="1154" priority="9">
      <formula>IF(CH11="ОШИБКА",TRUE)</formula>
    </cfRule>
  </conditionalFormatting>
  <conditionalFormatting sqref="H12:H22">
    <cfRule type="expression" dxfId="1153" priority="11">
      <formula>IF(H12="ОШИБКА",TRUE)</formula>
    </cfRule>
  </conditionalFormatting>
  <conditionalFormatting sqref="BO12:BP22 BR12:BW22">
    <cfRule type="expression" dxfId="1151" priority="13">
      <formula>IF(BO12="ОШИБКА",TRUE)</formula>
    </cfRule>
  </conditionalFormatting>
  <conditionalFormatting sqref="CC12:CJ22 BX12:BZ22">
    <cfRule type="expression" dxfId="1150" priority="14">
      <formula>IF(BX12="ОШИБКА",TRUE)</formula>
    </cfRule>
  </conditionalFormatting>
  <conditionalFormatting sqref="CA12:CB22">
    <cfRule type="expression" dxfId="1149" priority="15">
      <formula>IF(CA12="ОШИБКА",TRUE)</formula>
    </cfRule>
  </conditionalFormatting>
  <conditionalFormatting sqref="CJ12:CJ22">
    <cfRule type="expression" dxfId="1148" priority="16">
      <formula>IF(CJ12="ОШИБКА",TRUE)</formula>
    </cfRule>
  </conditionalFormatting>
  <conditionalFormatting sqref="DF12:DF22">
    <cfRule type="expression" dxfId="1147" priority="17">
      <formula>IF(AND(DG12&gt;0,OR(DF12="",DF12=0))=TRUE,TRUE)</formula>
    </cfRule>
  </conditionalFormatting>
  <conditionalFormatting sqref="CA12:CA22">
    <cfRule type="expression" dxfId="1146" priority="18">
      <formula>IF(CA12="ОШИБКА",TRUE)</formula>
    </cfRule>
  </conditionalFormatting>
  <conditionalFormatting sqref="CB12:CB22">
    <cfRule type="expression" dxfId="1145" priority="19">
      <formula>IF(CB12="ОШИБКА",TRUE)</formula>
    </cfRule>
  </conditionalFormatting>
  <conditionalFormatting sqref="CG12:CG22">
    <cfRule type="expression" dxfId="1144" priority="20">
      <formula>IF(CG12="ОШИБКА",TRUE)</formula>
    </cfRule>
  </conditionalFormatting>
  <conditionalFormatting sqref="CH12:CH22">
    <cfRule type="expression" dxfId="1143" priority="21">
      <formula>IF(CH12="ОШИБКА",TRUE)</formula>
    </cfRule>
  </conditionalFormatting>
  <conditionalFormatting sqref="H27 H41">
    <cfRule type="expression" dxfId="1142" priority="23">
      <formula>IF(H27="ОШИБКА",TRUE)</formula>
    </cfRule>
  </conditionalFormatting>
  <conditionalFormatting sqref="BO27:BP27 BR27:BW27">
    <cfRule type="expression" dxfId="1141" priority="24">
      <formula>IF(BO27="ОШИБКА",TRUE)</formula>
    </cfRule>
  </conditionalFormatting>
  <conditionalFormatting sqref="CC41:CJ41 BX27:BZ27 CI27 CC27:CF27 BX41:BZ41">
    <cfRule type="expression" dxfId="1140" priority="25">
      <formula>IF(BX27="ОШИБКА",TRUE)</formula>
    </cfRule>
  </conditionalFormatting>
  <conditionalFormatting sqref="CA41:CB41">
    <cfRule type="expression" dxfId="1139" priority="26">
      <formula>IF(CA41="ОШИБКА",TRUE)</formula>
    </cfRule>
  </conditionalFormatting>
  <conditionalFormatting sqref="CJ27 CJ41">
    <cfRule type="expression" dxfId="1138" priority="27">
      <formula>IF(CJ27="ОШИБКА",TRUE)</formula>
    </cfRule>
  </conditionalFormatting>
  <conditionalFormatting sqref="DF27 DD41 DF41">
    <cfRule type="expression" dxfId="1137" priority="28">
      <formula>IF(AND(DE27&gt;0,OR(DD27="",DD27=0))=TRUE,TRUE)</formula>
    </cfRule>
  </conditionalFormatting>
  <conditionalFormatting sqref="CA27 CA41">
    <cfRule type="expression" dxfId="1136" priority="29">
      <formula>IF(CA27="ОШИБКА",TRUE)</formula>
    </cfRule>
  </conditionalFormatting>
  <conditionalFormatting sqref="CB27 CB41">
    <cfRule type="expression" dxfId="1135" priority="30">
      <formula>IF(CB27="ОШИБКА",TRUE)</formula>
    </cfRule>
  </conditionalFormatting>
  <conditionalFormatting sqref="CG27 CG41">
    <cfRule type="expression" dxfId="1134" priority="31">
      <formula>IF(CG27="ОШИБКА",TRUE)</formula>
    </cfRule>
  </conditionalFormatting>
  <conditionalFormatting sqref="CH27 CH41">
    <cfRule type="expression" dxfId="1133" priority="32">
      <formula>IF(CH27="ОШИБКА",TRUE)</formula>
    </cfRule>
  </conditionalFormatting>
  <conditionalFormatting sqref="H28:H36">
    <cfRule type="expression" dxfId="1132" priority="34">
      <formula>IF(H28="ОШИБКА",TRUE)</formula>
    </cfRule>
  </conditionalFormatting>
  <conditionalFormatting sqref="BO28:BP36 BR28:BW36">
    <cfRule type="expression" dxfId="1131" priority="35">
      <formula>IF(BO28="ОШИБКА",TRUE)</formula>
    </cfRule>
  </conditionalFormatting>
  <conditionalFormatting sqref="CC28:CJ36 BX28:BZ36">
    <cfRule type="expression" dxfId="1130" priority="36">
      <formula>IF(BX28="ОШИБКА",TRUE)</formula>
    </cfRule>
  </conditionalFormatting>
  <conditionalFormatting sqref="CA28:CB36">
    <cfRule type="expression" dxfId="1129" priority="37">
      <formula>IF(CA28="ОШИБКА",TRUE)</formula>
    </cfRule>
  </conditionalFormatting>
  <conditionalFormatting sqref="CJ28:CJ36">
    <cfRule type="expression" dxfId="1128" priority="38">
      <formula>IF(CJ28="ОШИБКА",TRUE)</formula>
    </cfRule>
  </conditionalFormatting>
  <conditionalFormatting sqref="DF28:DF36">
    <cfRule type="expression" dxfId="1127" priority="39">
      <formula>IF(AND(DG28&gt;0,OR(DF28="",DF28=0))=TRUE,TRUE)</formula>
    </cfRule>
  </conditionalFormatting>
  <conditionalFormatting sqref="CA28:CA36">
    <cfRule type="expression" dxfId="1126" priority="40">
      <formula>IF(CA28="ОШИБКА",TRUE)</formula>
    </cfRule>
  </conditionalFormatting>
  <conditionalFormatting sqref="CB28:CB36">
    <cfRule type="expression" dxfId="1125" priority="41">
      <formula>IF(CB28="ОШИБКА",TRUE)</formula>
    </cfRule>
  </conditionalFormatting>
  <conditionalFormatting sqref="CG28:CG36">
    <cfRule type="expression" dxfId="1124" priority="42">
      <formula>IF(CG28="ОШИБКА",TRUE)</formula>
    </cfRule>
  </conditionalFormatting>
  <conditionalFormatting sqref="CH28:CH36">
    <cfRule type="expression" dxfId="1123" priority="43">
      <formula>IF(CH28="ОШИБКА",TRUE)</formula>
    </cfRule>
  </conditionalFormatting>
  <conditionalFormatting sqref="H23:H24">
    <cfRule type="expression" dxfId="903" priority="286">
      <formula>IF(H23="ОШИБКА",TRUE)</formula>
    </cfRule>
  </conditionalFormatting>
  <conditionalFormatting sqref="BO23:BP24 BR23:BW24">
    <cfRule type="expression" dxfId="902" priority="287">
      <formula>IF(BO23="ОШИБКА",TRUE)</formula>
    </cfRule>
  </conditionalFormatting>
  <conditionalFormatting sqref="CC23:CJ24 BX23:BZ24">
    <cfRule type="expression" dxfId="901" priority="288">
      <formula>IF(BX23="ОШИБКА",TRUE)</formula>
    </cfRule>
  </conditionalFormatting>
  <conditionalFormatting sqref="CA23:CB24">
    <cfRule type="expression" dxfId="900" priority="289">
      <formula>IF(CA23="ОШИБКА",TRUE)</formula>
    </cfRule>
  </conditionalFormatting>
  <conditionalFormatting sqref="CJ23:CJ24">
    <cfRule type="expression" dxfId="899" priority="290">
      <formula>IF(CJ23="ОШИБКА",TRUE)</formula>
    </cfRule>
  </conditionalFormatting>
  <conditionalFormatting sqref="DF23:DF24">
    <cfRule type="expression" dxfId="898" priority="291">
      <formula>IF(AND(DG23&gt;0,OR(DF23="",DF23=0))=TRUE,TRUE)</formula>
    </cfRule>
  </conditionalFormatting>
  <conditionalFormatting sqref="CA23:CA24">
    <cfRule type="expression" dxfId="897" priority="292">
      <formula>IF(CA23="ОШИБКА",TRUE)</formula>
    </cfRule>
  </conditionalFormatting>
  <conditionalFormatting sqref="CB23:CB24">
    <cfRule type="expression" dxfId="896" priority="293">
      <formula>IF(CB23="ОШИБКА",TRUE)</formula>
    </cfRule>
  </conditionalFormatting>
  <conditionalFormatting sqref="CG23:CG24">
    <cfRule type="expression" dxfId="895" priority="294">
      <formula>IF(CG23="ОШИБКА",TRUE)</formula>
    </cfRule>
  </conditionalFormatting>
  <conditionalFormatting sqref="CH23:CH24">
    <cfRule type="expression" dxfId="894" priority="295">
      <formula>IF(CH23="ОШИБКА",TRUE)</formula>
    </cfRule>
  </conditionalFormatting>
  <conditionalFormatting sqref="H37:H38">
    <cfRule type="expression" dxfId="893" priority="297">
      <formula>IF(H37="ОШИБКА",TRUE)</formula>
    </cfRule>
  </conditionalFormatting>
  <conditionalFormatting sqref="BO37:BP38 BR37:BW38">
    <cfRule type="expression" dxfId="892" priority="298">
      <formula>IF(BO37="ОШИБКА",TRUE)</formula>
    </cfRule>
  </conditionalFormatting>
  <conditionalFormatting sqref="CC37:CJ38 BX37:BZ38">
    <cfRule type="expression" dxfId="891" priority="299">
      <formula>IF(BX37="ОШИБКА",TRUE)</formula>
    </cfRule>
  </conditionalFormatting>
  <conditionalFormatting sqref="CA37:CB38">
    <cfRule type="expression" dxfId="890" priority="300">
      <formula>IF(CA37="ОШИБКА",TRUE)</formula>
    </cfRule>
  </conditionalFormatting>
  <conditionalFormatting sqref="CJ37:CJ38">
    <cfRule type="expression" dxfId="889" priority="301">
      <formula>IF(CJ37="ОШИБКА",TRUE)</formula>
    </cfRule>
  </conditionalFormatting>
  <conditionalFormatting sqref="DF37:DF38">
    <cfRule type="expression" dxfId="888" priority="302">
      <formula>IF(AND(DG37&gt;0,OR(DF37="",DF37=0))=TRUE,TRUE)</formula>
    </cfRule>
  </conditionalFormatting>
  <conditionalFormatting sqref="CA37:CA38">
    <cfRule type="expression" dxfId="887" priority="303">
      <formula>IF(CA37="ОШИБКА",TRUE)</formula>
    </cfRule>
  </conditionalFormatting>
  <conditionalFormatting sqref="CB37:CB38">
    <cfRule type="expression" dxfId="886" priority="304">
      <formula>IF(CB37="ОШИБКА",TRUE)</formula>
    </cfRule>
  </conditionalFormatting>
  <conditionalFormatting sqref="CG37:CG38">
    <cfRule type="expression" dxfId="885" priority="305">
      <formula>IF(CG37="ОШИБКА",TRUE)</formula>
    </cfRule>
  </conditionalFormatting>
  <conditionalFormatting sqref="CH37:CH38">
    <cfRule type="expression" dxfId="884" priority="306">
      <formula>IF(CH37="ОШИБКА",TRUE)</formula>
    </cfRule>
  </conditionalFormatting>
  <conditionalFormatting sqref="H39:H40">
    <cfRule type="expression" dxfId="883" priority="308">
      <formula>IF(H39="ОШИБКА",TRUE)</formula>
    </cfRule>
  </conditionalFormatting>
  <conditionalFormatting sqref="BO39:BP40 BR39:BW40">
    <cfRule type="expression" dxfId="882" priority="309">
      <formula>IF(BO39="ОШИБКА",TRUE)</formula>
    </cfRule>
  </conditionalFormatting>
  <conditionalFormatting sqref="CC39:CJ40 BX39:BZ40">
    <cfRule type="expression" dxfId="881" priority="310">
      <formula>IF(BX39="ОШИБКА",TRUE)</formula>
    </cfRule>
  </conditionalFormatting>
  <conditionalFormatting sqref="CA39:CB40">
    <cfRule type="expression" dxfId="880" priority="311">
      <formula>IF(CA39="ОШИБКА",TRUE)</formula>
    </cfRule>
  </conditionalFormatting>
  <conditionalFormatting sqref="CJ39:CJ40">
    <cfRule type="expression" dxfId="879" priority="312">
      <formula>IF(CJ39="ОШИБКА",TRUE)</formula>
    </cfRule>
  </conditionalFormatting>
  <conditionalFormatting sqref="DF39:DF40">
    <cfRule type="expression" dxfId="878" priority="313">
      <formula>IF(AND(DG39&gt;0,OR(DF39="",DF39=0))=TRUE,TRUE)</formula>
    </cfRule>
  </conditionalFormatting>
  <conditionalFormatting sqref="CA39:CA40">
    <cfRule type="expression" dxfId="877" priority="314">
      <formula>IF(CA39="ОШИБКА",TRUE)</formula>
    </cfRule>
  </conditionalFormatting>
  <conditionalFormatting sqref="CB39:CB40">
    <cfRule type="expression" dxfId="876" priority="315">
      <formula>IF(CB39="ОШИБКА",TRUE)</formula>
    </cfRule>
  </conditionalFormatting>
  <conditionalFormatting sqref="CG39:CG40">
    <cfRule type="expression" dxfId="875" priority="316">
      <formula>IF(CG39="ОШИБКА",TRUE)</formula>
    </cfRule>
  </conditionalFormatting>
  <conditionalFormatting sqref="CH39:CH40">
    <cfRule type="expression" dxfId="874" priority="317">
      <formula>IF(CH39="ОШИБКА",TRUE)</formula>
    </cfRule>
  </conditionalFormatting>
  <dataValidations disablePrompts="1" count="1">
    <dataValidation type="list" allowBlank="1" showInputMessage="1" showErrorMessage="1" sqref="CF9:CJ9 BY9:CD9" xr:uid="{00000000-0002-0000-0100-000000000000}">
      <formula1>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19DDC007-A2F7-43F0-AD01-EA060C260310}">
            <xm:f>NOT(ISERROR(SEARCH("ГС",YF11)))</xm:f>
            <x14:dxf>
              <fill>
                <patternFill>
                  <bgColor rgb="FFFFC7CE"/>
                </patternFill>
              </fill>
            </x14:dxf>
          </x14:cfRule>
          <xm:sqref>YF11 YF25</xm:sqref>
        </x14:conditionalFormatting>
        <x14:conditionalFormatting xmlns:xm="http://schemas.microsoft.com/office/excel/2006/main">
          <x14:cfRule type="containsText" priority="22" operator="containsText" id="{1B123207-A911-4DC0-A43E-CA798E45572D}">
            <xm:f>NOT(ISERROR(SEARCH("ГС",YF12)))</xm:f>
            <x14:dxf>
              <fill>
                <patternFill>
                  <bgColor rgb="FFFFC7CE"/>
                </patternFill>
              </fill>
            </x14:dxf>
          </x14:cfRule>
          <xm:sqref>YF12:YF22</xm:sqref>
        </x14:conditionalFormatting>
        <x14:conditionalFormatting xmlns:xm="http://schemas.microsoft.com/office/excel/2006/main">
          <x14:cfRule type="containsText" priority="33" operator="containsText" id="{2DE4D1CC-767F-447C-9346-966D46E9869C}">
            <xm:f>NOT(ISERROR(SEARCH("ГС",YF27)))</xm:f>
            <x14:dxf>
              <fill>
                <patternFill>
                  <bgColor rgb="FFFFC7CE"/>
                </patternFill>
              </fill>
            </x14:dxf>
          </x14:cfRule>
          <xm:sqref>YF27 YF41</xm:sqref>
        </x14:conditionalFormatting>
        <x14:conditionalFormatting xmlns:xm="http://schemas.microsoft.com/office/excel/2006/main">
          <x14:cfRule type="containsText" priority="44" operator="containsText" id="{C0E8951A-CE00-45FC-A128-CF7F1AF153BE}">
            <xm:f>NOT(ISERROR(SEARCH("ГС",YF28)))</xm:f>
            <x14:dxf>
              <fill>
                <patternFill>
                  <bgColor rgb="FFFFC7CE"/>
                </patternFill>
              </fill>
            </x14:dxf>
          </x14:cfRule>
          <xm:sqref>YF28:YF36</xm:sqref>
        </x14:conditionalFormatting>
        <x14:conditionalFormatting xmlns:xm="http://schemas.microsoft.com/office/excel/2006/main">
          <x14:cfRule type="containsText" priority="296" operator="containsText" id="{34CCFA92-8CDD-4AB7-A091-D9081CF0B71E}">
            <xm:f>NOT(ISERROR(SEARCH("ГС",YF23)))</xm:f>
            <x14:dxf>
              <fill>
                <patternFill>
                  <bgColor rgb="FFFFC7CE"/>
                </patternFill>
              </fill>
            </x14:dxf>
          </x14:cfRule>
          <xm:sqref>YF23:YF24</xm:sqref>
        </x14:conditionalFormatting>
        <x14:conditionalFormatting xmlns:xm="http://schemas.microsoft.com/office/excel/2006/main">
          <x14:cfRule type="containsText" priority="307" operator="containsText" id="{9428FCAB-8674-4979-8C2C-3AF8298C7101}">
            <xm:f>NOT(ISERROR(SEARCH("ГС",YF37)))</xm:f>
            <x14:dxf>
              <fill>
                <patternFill>
                  <bgColor rgb="FFFFC7CE"/>
                </patternFill>
              </fill>
            </x14:dxf>
          </x14:cfRule>
          <xm:sqref>YF37:YF38</xm:sqref>
        </x14:conditionalFormatting>
        <x14:conditionalFormatting xmlns:xm="http://schemas.microsoft.com/office/excel/2006/main">
          <x14:cfRule type="containsText" priority="318" operator="containsText" id="{18177B93-9A39-47E2-ABF1-2AC955D68A94}">
            <xm:f>NOT(ISERROR(SEARCH("ГС",YF39)))</xm:f>
            <x14:dxf>
              <fill>
                <patternFill>
                  <bgColor rgb="FFFFC7CE"/>
                </patternFill>
              </fill>
            </x14:dxf>
          </x14:cfRule>
          <xm:sqref>YF39:YF40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theme="1"/>
  </sheetPr>
  <dimension ref="A1:YG74"/>
  <sheetViews>
    <sheetView tabSelected="1" topLeftCell="A43" zoomScale="55" zoomScaleNormal="55" workbookViewId="0">
      <selection activeCell="C80" sqref="C80"/>
    </sheetView>
  </sheetViews>
  <sheetFormatPr defaultRowHeight="15" outlineLevelCol="1" x14ac:dyDescent="0.25"/>
  <cols>
    <col min="1" max="1" width="18.85546875" style="85" customWidth="1"/>
    <col min="2" max="2" width="35.42578125" style="85" customWidth="1"/>
    <col min="3" max="3" width="33.140625" style="85" customWidth="1"/>
    <col min="4" max="4" width="24" style="85" bestFit="1" customWidth="1"/>
    <col min="5" max="5" width="16.28515625" customWidth="1"/>
    <col min="6" max="6" width="14.5703125" customWidth="1"/>
    <col min="7" max="7" width="18.5703125" customWidth="1"/>
    <col min="8" max="8" width="18.140625" style="85" customWidth="1"/>
    <col min="9" max="9" width="18.140625" style="388" customWidth="1"/>
    <col min="10" max="10" width="18.140625" style="85" customWidth="1"/>
    <col min="11" max="11" width="18.140625" style="388" customWidth="1"/>
    <col min="12" max="12" width="18.140625" style="85" customWidth="1"/>
    <col min="13" max="13" width="19.42578125" style="388" customWidth="1"/>
    <col min="14" max="14" width="19.42578125" style="85" customWidth="1"/>
    <col min="15" max="15" width="18.140625" style="388" customWidth="1"/>
    <col min="16" max="16" width="18.140625" style="85" customWidth="1"/>
    <col min="17" max="17" width="22" style="388" customWidth="1"/>
    <col min="18" max="18" width="14" style="388" customWidth="1"/>
    <col min="19" max="19" width="18" style="388" customWidth="1"/>
    <col min="20" max="21" width="15.42578125" style="388" customWidth="1"/>
    <col min="22" max="22" width="17.42578125" style="388" customWidth="1"/>
    <col min="23" max="23" width="13" style="393" customWidth="1"/>
    <col min="24" max="24" width="10.85546875" style="393" customWidth="1"/>
    <col min="25" max="26" width="9.140625" style="393"/>
    <col min="27" max="27" width="13.85546875" style="388" customWidth="1"/>
    <col min="28" max="32" width="9.140625" style="393" customWidth="1"/>
    <col min="33" max="33" width="14" style="393" customWidth="1"/>
    <col min="34" max="41" width="9.140625" style="393" customWidth="1"/>
    <col min="42" max="42" width="13.7109375" style="393" customWidth="1"/>
    <col min="43" max="43" width="15.7109375" style="393" customWidth="1"/>
    <col min="44" max="44" width="13.28515625" style="414" customWidth="1"/>
    <col min="45" max="45" width="10" style="410" customWidth="1"/>
    <col min="46" max="46" width="12.42578125" style="414" customWidth="1"/>
    <col min="47" max="47" width="10" style="419" customWidth="1"/>
    <col min="48" max="48" width="14" style="410" customWidth="1"/>
    <col min="49" max="49" width="14" style="419" customWidth="1"/>
    <col min="50" max="50" width="14" style="112" customWidth="1"/>
    <col min="51" max="51" width="17" style="388" customWidth="1"/>
    <col min="52" max="54" width="14.42578125" style="112" customWidth="1"/>
    <col min="55" max="55" width="15.42578125" style="388" customWidth="1"/>
    <col min="56" max="57" width="15.42578125" style="414" customWidth="1"/>
    <col min="58" max="62" width="15.42578125" style="388" customWidth="1"/>
    <col min="63" max="63" width="15" style="388" customWidth="1"/>
    <col min="64" max="64" width="17.42578125" style="414" customWidth="1"/>
    <col min="65" max="65" width="16.5703125" style="388" customWidth="1"/>
    <col min="68" max="68" width="13.140625" customWidth="1"/>
    <col min="69" max="69" width="15.5703125" style="393" customWidth="1"/>
    <col min="70" max="70" width="15.7109375" style="393" customWidth="1"/>
    <col min="71" max="72" width="13.85546875" customWidth="1"/>
    <col min="73" max="73" width="13.85546875" style="393" customWidth="1"/>
    <col min="74" max="74" width="13.85546875" customWidth="1"/>
    <col min="75" max="75" width="13.85546875" style="393" customWidth="1"/>
    <col min="76" max="88" width="13.85546875" customWidth="1"/>
    <col min="89" max="90" width="13.85546875" style="393" customWidth="1"/>
    <col min="91" max="91" width="15.7109375" style="393" customWidth="1"/>
    <col min="92" max="92" width="18.42578125" style="393" customWidth="1"/>
    <col min="93" max="93" width="15.140625" style="393" customWidth="1"/>
    <col min="94" max="94" width="9.140625" style="393"/>
    <col min="96" max="98" width="9.140625" style="393"/>
    <col min="99" max="99" width="12" style="393" customWidth="1"/>
    <col min="100" max="102" width="9.140625" style="393"/>
    <col min="104" max="104" width="11.140625" style="393" customWidth="1"/>
    <col min="105" max="105" width="12.28515625" style="393" customWidth="1"/>
    <col min="106" max="106" width="13.5703125" style="393" customWidth="1"/>
    <col min="107" max="107" width="9.140625" style="393"/>
    <col min="108" max="108" width="18.140625" style="85" customWidth="1"/>
    <col min="109" max="109" width="14" style="393" customWidth="1"/>
    <col min="110" max="110" width="14.28515625" customWidth="1"/>
    <col min="111" max="113" width="18.7109375" style="403" customWidth="1"/>
    <col min="114" max="114" width="18.7109375" style="388" customWidth="1"/>
    <col min="115" max="115" width="19.140625" style="388" customWidth="1"/>
    <col min="116" max="121" width="19.140625" style="388" customWidth="1" outlineLevel="1"/>
    <col min="122" max="122" width="19.140625" style="403" customWidth="1"/>
    <col min="123" max="147" width="19.140625" style="388" customWidth="1" outlineLevel="1"/>
    <col min="148" max="148" width="22.140625" style="403" customWidth="1"/>
    <col min="149" max="149" width="19.140625" style="388" customWidth="1"/>
    <col min="150" max="169" width="19.140625" style="388" customWidth="1" outlineLevel="1"/>
    <col min="170" max="170" width="22.140625" style="403" customWidth="1"/>
    <col min="171" max="190" width="19.140625" style="404" customWidth="1" outlineLevel="1"/>
    <col min="191" max="191" width="22.140625" style="405" customWidth="1"/>
    <col min="192" max="211" width="19.140625" style="388" customWidth="1" outlineLevel="1"/>
    <col min="212" max="212" width="22.140625" style="403" customWidth="1"/>
    <col min="213" max="232" width="19.140625" style="388" customWidth="1" outlineLevel="1"/>
    <col min="233" max="233" width="22.140625" style="403" customWidth="1"/>
    <col min="234" max="253" width="19.140625" style="388" customWidth="1" outlineLevel="1"/>
    <col min="254" max="254" width="22.140625" style="403" customWidth="1"/>
    <col min="255" max="274" width="19.140625" style="388" customWidth="1" outlineLevel="1"/>
    <col min="275" max="275" width="22.140625" style="403" customWidth="1"/>
    <col min="276" max="295" width="19.140625" style="388" customWidth="1" outlineLevel="1"/>
    <col min="296" max="296" width="22.140625" style="403" customWidth="1"/>
    <col min="297" max="316" width="19.140625" style="388" customWidth="1" outlineLevel="1"/>
    <col min="317" max="317" width="22.140625" style="403" customWidth="1"/>
    <col min="318" max="337" width="19.140625" style="388" customWidth="1" outlineLevel="1"/>
    <col min="338" max="338" width="22.140625" style="403" customWidth="1"/>
    <col min="339" max="358" width="19.140625" style="388" customWidth="1" outlineLevel="1"/>
    <col min="359" max="359" width="22.140625" style="403" customWidth="1"/>
    <col min="360" max="379" width="19.140625" style="388" customWidth="1" outlineLevel="1"/>
    <col min="380" max="380" width="22.140625" style="403" customWidth="1"/>
    <col min="381" max="400" width="19.140625" style="388" customWidth="1" outlineLevel="1"/>
    <col min="401" max="401" width="22.140625" style="403" customWidth="1"/>
    <col min="402" max="411" width="19.140625" style="388" customWidth="1" outlineLevel="1"/>
    <col min="412" max="412" width="22.140625" style="403" customWidth="1"/>
    <col min="413" max="413" width="19.140625" style="388" customWidth="1" collapsed="1"/>
    <col min="414" max="414" width="19.140625" style="388" customWidth="1"/>
    <col min="415" max="434" width="19.140625" style="388" customWidth="1" outlineLevel="1"/>
    <col min="435" max="435" width="22.140625" style="403" customWidth="1"/>
    <col min="436" max="436" width="19.140625" style="388" customWidth="1"/>
    <col min="437" max="456" width="19.140625" style="388" customWidth="1" outlineLevel="1"/>
    <col min="457" max="457" width="22.140625" style="403" customWidth="1"/>
    <col min="458" max="458" width="19.140625" style="388" customWidth="1"/>
    <col min="459" max="459" width="19.140625" style="403" customWidth="1"/>
    <col min="460" max="479" width="19.140625" style="388" customWidth="1" outlineLevel="1"/>
    <col min="480" max="480" width="22.140625" style="403" customWidth="1"/>
    <col min="481" max="500" width="19.140625" style="388" customWidth="1" outlineLevel="1"/>
    <col min="501" max="501" width="22.140625" style="403" customWidth="1"/>
    <col min="502" max="521" width="19.140625" style="388" customWidth="1" outlineLevel="1"/>
    <col min="522" max="522" width="22.140625" style="403" customWidth="1"/>
    <col min="523" max="542" width="19.140625" style="388" customWidth="1" outlineLevel="1"/>
    <col min="543" max="543" width="22.140625" style="403" customWidth="1"/>
    <col min="544" max="563" width="19.140625" style="388" customWidth="1" outlineLevel="1"/>
    <col min="564" max="565" width="22.140625" style="403" customWidth="1"/>
    <col min="566" max="585" width="19.140625" style="388" customWidth="1" outlineLevel="1"/>
    <col min="586" max="586" width="22.140625" style="403" customWidth="1"/>
    <col min="587" max="596" width="19.140625" style="388" customWidth="1" outlineLevel="1"/>
    <col min="597" max="597" width="22.140625" style="403" customWidth="1"/>
    <col min="598" max="617" width="19.140625" style="388" customWidth="1" outlineLevel="1"/>
    <col min="618" max="618" width="22.140625" style="403" customWidth="1"/>
    <col min="619" max="619" width="19.140625" style="388" customWidth="1"/>
    <col min="620" max="620" width="31.85546875" style="388" customWidth="1"/>
    <col min="621" max="621" width="17.5703125" style="406" customWidth="1"/>
    <col min="622" max="634" width="9.140625" style="407"/>
    <col min="635" max="639" width="19.140625" style="388" customWidth="1" outlineLevel="1"/>
    <col min="640" max="640" width="22.140625" style="403" customWidth="1"/>
    <col min="641" max="641" width="19.140625" style="388" customWidth="1"/>
    <col min="642" max="642" width="31.85546875" style="388" customWidth="1"/>
    <col min="643" max="643" width="17.5703125" style="406" customWidth="1"/>
    <col min="644" max="654" width="9.140625" style="407"/>
    <col min="655" max="655" width="9.140625" style="408"/>
    <col min="656" max="16384" width="9.140625" style="91"/>
  </cols>
  <sheetData>
    <row r="1" spans="1:657" s="177" customFormat="1" ht="26.25" x14ac:dyDescent="0.4">
      <c r="A1" s="83" t="str">
        <f>"Отчет по стоимости скважин с учетом НЗС прошлых лет на отчетную дату по ЭБ и ЗБС по "&amp;'Текущий год'!A2</f>
        <v xml:space="preserve">Отчет по стоимости скважин с учетом НЗС прошлых лет на отчетную дату по ЭБ и ЗБС по </v>
      </c>
      <c r="B1" s="83"/>
      <c r="C1" s="83"/>
      <c r="D1" s="83"/>
      <c r="E1" s="170"/>
      <c r="F1" s="170"/>
      <c r="G1" s="170"/>
      <c r="H1" s="83"/>
      <c r="I1" s="389"/>
      <c r="J1" s="83"/>
      <c r="K1" s="389"/>
      <c r="L1" s="83"/>
      <c r="M1" s="389"/>
      <c r="N1" s="83"/>
      <c r="O1" s="387"/>
      <c r="P1" s="83"/>
      <c r="Q1" s="387"/>
      <c r="R1" s="387"/>
      <c r="S1" s="387"/>
      <c r="T1" s="387"/>
      <c r="U1" s="387"/>
      <c r="V1" s="387"/>
      <c r="W1" s="171"/>
      <c r="X1" s="171"/>
      <c r="Y1" s="171"/>
      <c r="Z1" s="171"/>
      <c r="AA1" s="387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409"/>
      <c r="AS1" s="409"/>
      <c r="AT1" s="409"/>
      <c r="AU1" s="418"/>
      <c r="AV1" s="409"/>
      <c r="AW1" s="418"/>
      <c r="AX1" s="387"/>
      <c r="AY1" s="387"/>
      <c r="AZ1" s="387"/>
      <c r="BA1" s="387"/>
      <c r="BB1" s="387"/>
      <c r="BC1" s="387"/>
      <c r="BD1" s="409"/>
      <c r="BE1" s="409"/>
      <c r="BF1" s="387"/>
      <c r="BG1" s="387"/>
      <c r="BH1" s="387"/>
      <c r="BI1" s="387"/>
      <c r="BJ1" s="387"/>
      <c r="BK1" s="387"/>
      <c r="BL1" s="409"/>
      <c r="BM1" s="387"/>
      <c r="BN1" s="170"/>
      <c r="BO1" s="170"/>
      <c r="BP1" s="170"/>
      <c r="BQ1" s="171"/>
      <c r="BR1" s="171"/>
      <c r="BS1" s="170"/>
      <c r="BT1" s="170"/>
      <c r="BU1" s="171"/>
      <c r="BV1" s="170"/>
      <c r="BW1" s="171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171"/>
      <c r="CL1" s="171"/>
      <c r="CM1" s="171"/>
      <c r="CN1" s="171"/>
      <c r="CO1" s="171"/>
      <c r="CP1" s="171"/>
      <c r="CQ1" s="170"/>
      <c r="CR1" s="171"/>
      <c r="CS1" s="171"/>
      <c r="CT1" s="171"/>
      <c r="CU1" s="171"/>
      <c r="CV1" s="171"/>
      <c r="CW1" s="171"/>
      <c r="CX1" s="171"/>
      <c r="CY1" s="170"/>
      <c r="CZ1" s="171"/>
      <c r="DA1" s="171"/>
      <c r="DB1" s="171"/>
      <c r="DC1" s="171"/>
      <c r="DD1" s="83"/>
      <c r="DE1" s="171"/>
      <c r="DF1" s="170"/>
      <c r="DG1" s="387"/>
      <c r="DH1" s="387"/>
      <c r="DI1" s="387"/>
      <c r="DJ1" s="387"/>
      <c r="DK1" s="387"/>
      <c r="DL1" s="387"/>
      <c r="DM1" s="387"/>
      <c r="DN1" s="387"/>
      <c r="DO1" s="387"/>
      <c r="DP1" s="387"/>
      <c r="DQ1" s="387"/>
      <c r="DR1" s="387"/>
      <c r="DS1" s="387"/>
      <c r="DT1" s="387"/>
      <c r="DU1" s="387"/>
      <c r="DV1" s="387"/>
      <c r="DW1" s="387"/>
      <c r="DX1" s="387"/>
      <c r="DY1" s="387"/>
      <c r="DZ1" s="387"/>
      <c r="EA1" s="387"/>
      <c r="EB1" s="387"/>
      <c r="EC1" s="387"/>
      <c r="ED1" s="387"/>
      <c r="EE1" s="387"/>
      <c r="EF1" s="387"/>
      <c r="EG1" s="387"/>
      <c r="EH1" s="387"/>
      <c r="EI1" s="387"/>
      <c r="EJ1" s="387"/>
      <c r="EK1" s="387"/>
      <c r="EL1" s="387"/>
      <c r="EM1" s="387"/>
      <c r="EN1" s="387"/>
      <c r="EO1" s="387"/>
      <c r="EP1" s="387"/>
      <c r="EQ1" s="387"/>
      <c r="ER1" s="387"/>
      <c r="ES1" s="387"/>
      <c r="ET1" s="387"/>
      <c r="EU1" s="387"/>
      <c r="EV1" s="387"/>
      <c r="EW1" s="387"/>
      <c r="EX1" s="387"/>
      <c r="EY1" s="387"/>
      <c r="EZ1" s="387"/>
      <c r="FA1" s="387"/>
      <c r="FB1" s="387"/>
      <c r="FC1" s="387"/>
      <c r="FD1" s="387"/>
      <c r="FE1" s="387"/>
      <c r="FF1" s="387"/>
      <c r="FG1" s="387"/>
      <c r="FH1" s="387"/>
      <c r="FI1" s="387"/>
      <c r="FJ1" s="387"/>
      <c r="FK1" s="387"/>
      <c r="FL1" s="387"/>
      <c r="FM1" s="387"/>
      <c r="FN1" s="387"/>
      <c r="FO1" s="394"/>
      <c r="FP1" s="394"/>
      <c r="FQ1" s="394"/>
      <c r="FR1" s="394"/>
      <c r="FS1" s="394"/>
      <c r="FT1" s="394"/>
      <c r="FU1" s="394"/>
      <c r="FV1" s="394"/>
      <c r="FW1" s="394"/>
      <c r="FX1" s="394"/>
      <c r="FY1" s="394"/>
      <c r="FZ1" s="394"/>
      <c r="GA1" s="394"/>
      <c r="GB1" s="394"/>
      <c r="GC1" s="394"/>
      <c r="GD1" s="394"/>
      <c r="GE1" s="394"/>
      <c r="GF1" s="394"/>
      <c r="GG1" s="394"/>
      <c r="GH1" s="394"/>
      <c r="GI1" s="394"/>
      <c r="GJ1" s="387"/>
      <c r="GK1" s="387"/>
      <c r="GL1" s="387"/>
      <c r="GM1" s="387"/>
      <c r="GN1" s="387"/>
      <c r="GO1" s="387"/>
      <c r="GP1" s="387"/>
      <c r="GQ1" s="387"/>
      <c r="GR1" s="387"/>
      <c r="GS1" s="387"/>
      <c r="GT1" s="387"/>
      <c r="GU1" s="387"/>
      <c r="GV1" s="387"/>
      <c r="GW1" s="387"/>
      <c r="GX1" s="387"/>
      <c r="GY1" s="387"/>
      <c r="GZ1" s="387"/>
      <c r="HA1" s="387"/>
      <c r="HB1" s="387"/>
      <c r="HC1" s="387"/>
      <c r="HD1" s="387"/>
      <c r="HE1" s="387"/>
      <c r="HF1" s="387"/>
      <c r="HG1" s="387"/>
      <c r="HH1" s="387"/>
      <c r="HI1" s="387"/>
      <c r="HJ1" s="387"/>
      <c r="HK1" s="387"/>
      <c r="HL1" s="387"/>
      <c r="HM1" s="387"/>
      <c r="HN1" s="387"/>
      <c r="HO1" s="387"/>
      <c r="HP1" s="387"/>
      <c r="HQ1" s="387"/>
      <c r="HR1" s="387"/>
      <c r="HS1" s="387"/>
      <c r="HT1" s="387"/>
      <c r="HU1" s="387"/>
      <c r="HV1" s="387"/>
      <c r="HW1" s="387"/>
      <c r="HX1" s="387"/>
      <c r="HY1" s="387"/>
      <c r="HZ1" s="387"/>
      <c r="IA1" s="387"/>
      <c r="IB1" s="387"/>
      <c r="IC1" s="387"/>
      <c r="ID1" s="387"/>
      <c r="IE1" s="387"/>
      <c r="IF1" s="387"/>
      <c r="IG1" s="387"/>
      <c r="IH1" s="387"/>
      <c r="II1" s="387"/>
      <c r="IJ1" s="387"/>
      <c r="IK1" s="387"/>
      <c r="IL1" s="387"/>
      <c r="IM1" s="387"/>
      <c r="IN1" s="387"/>
      <c r="IO1" s="387"/>
      <c r="IP1" s="387"/>
      <c r="IQ1" s="387"/>
      <c r="IR1" s="387"/>
      <c r="IS1" s="387"/>
      <c r="IT1" s="387"/>
      <c r="IU1" s="387"/>
      <c r="IV1" s="387"/>
      <c r="IW1" s="387"/>
      <c r="IX1" s="387"/>
      <c r="IY1" s="387"/>
      <c r="IZ1" s="387"/>
      <c r="JA1" s="387"/>
      <c r="JB1" s="387"/>
      <c r="JC1" s="387"/>
      <c r="JD1" s="387"/>
      <c r="JE1" s="387"/>
      <c r="JF1" s="387"/>
      <c r="JG1" s="387"/>
      <c r="JH1" s="387"/>
      <c r="JI1" s="387"/>
      <c r="JJ1" s="387"/>
      <c r="JK1" s="387"/>
      <c r="JL1" s="387"/>
      <c r="JM1" s="387"/>
      <c r="JN1" s="387"/>
      <c r="JO1" s="387"/>
      <c r="JP1" s="387"/>
      <c r="JQ1" s="387"/>
      <c r="JR1" s="387"/>
      <c r="JS1" s="387"/>
      <c r="JT1" s="387"/>
      <c r="JU1" s="387"/>
      <c r="JV1" s="387"/>
      <c r="JW1" s="387"/>
      <c r="JX1" s="387"/>
      <c r="JY1" s="387"/>
      <c r="JZ1" s="387"/>
      <c r="KA1" s="387"/>
      <c r="KB1" s="387"/>
      <c r="KC1" s="387"/>
      <c r="KD1" s="387"/>
      <c r="KE1" s="387"/>
      <c r="KF1" s="387"/>
      <c r="KG1" s="387"/>
      <c r="KH1" s="387"/>
      <c r="KI1" s="387"/>
      <c r="KJ1" s="387"/>
      <c r="KK1" s="387"/>
      <c r="KL1" s="387"/>
      <c r="KM1" s="387"/>
      <c r="KN1" s="387"/>
      <c r="KO1" s="387"/>
      <c r="KP1" s="387"/>
      <c r="KQ1" s="387"/>
      <c r="KR1" s="387"/>
      <c r="KS1" s="387"/>
      <c r="KT1" s="387"/>
      <c r="KU1" s="387"/>
      <c r="KV1" s="387"/>
      <c r="KW1" s="387"/>
      <c r="KX1" s="387"/>
      <c r="KY1" s="387"/>
      <c r="KZ1" s="387"/>
      <c r="LA1" s="387"/>
      <c r="LB1" s="387"/>
      <c r="LC1" s="387"/>
      <c r="LD1" s="387"/>
      <c r="LE1" s="387"/>
      <c r="LF1" s="387"/>
      <c r="LG1" s="387"/>
      <c r="LH1" s="387"/>
      <c r="LI1" s="387"/>
      <c r="LJ1" s="387"/>
      <c r="LK1" s="387"/>
      <c r="LL1" s="387"/>
      <c r="LM1" s="387"/>
      <c r="LN1" s="387"/>
      <c r="LO1" s="387"/>
      <c r="LP1" s="387"/>
      <c r="LQ1" s="387"/>
      <c r="LR1" s="387"/>
      <c r="LS1" s="387"/>
      <c r="LT1" s="387"/>
      <c r="LU1" s="387"/>
      <c r="LV1" s="387"/>
      <c r="LW1" s="387"/>
      <c r="LX1" s="387"/>
      <c r="LY1" s="387"/>
      <c r="LZ1" s="387"/>
      <c r="MA1" s="387"/>
      <c r="MB1" s="387"/>
      <c r="MC1" s="387"/>
      <c r="MD1" s="387"/>
      <c r="ME1" s="387"/>
      <c r="MF1" s="387"/>
      <c r="MG1" s="387"/>
      <c r="MH1" s="387"/>
      <c r="MI1" s="387"/>
      <c r="MJ1" s="387"/>
      <c r="MK1" s="387"/>
      <c r="ML1" s="387"/>
      <c r="MM1" s="387"/>
      <c r="MN1" s="387"/>
      <c r="MO1" s="387"/>
      <c r="MP1" s="387"/>
      <c r="MQ1" s="387"/>
      <c r="MR1" s="387"/>
      <c r="MS1" s="387"/>
      <c r="MT1" s="387"/>
      <c r="MU1" s="387"/>
      <c r="MV1" s="387"/>
      <c r="MW1" s="387"/>
      <c r="MX1" s="387"/>
      <c r="MY1" s="387"/>
      <c r="MZ1" s="387"/>
      <c r="NA1" s="387"/>
      <c r="NB1" s="387"/>
      <c r="NC1" s="387"/>
      <c r="ND1" s="387"/>
      <c r="NE1" s="387"/>
      <c r="NF1" s="387"/>
      <c r="NG1" s="387"/>
      <c r="NH1" s="387"/>
      <c r="NI1" s="387"/>
      <c r="NJ1" s="387"/>
      <c r="NK1" s="387"/>
      <c r="NL1" s="387"/>
      <c r="NM1" s="387"/>
      <c r="NN1" s="387"/>
      <c r="NO1" s="387"/>
      <c r="NP1" s="387"/>
      <c r="NQ1" s="387"/>
      <c r="NR1" s="387"/>
      <c r="NS1" s="387"/>
      <c r="NT1" s="387"/>
      <c r="NU1" s="387"/>
      <c r="NV1" s="387"/>
      <c r="NW1" s="387"/>
      <c r="NX1" s="387"/>
      <c r="NY1" s="387"/>
      <c r="NZ1" s="387"/>
      <c r="OA1" s="387"/>
      <c r="OB1" s="387"/>
      <c r="OC1" s="387"/>
      <c r="OD1" s="387"/>
      <c r="OE1" s="387"/>
      <c r="OF1" s="387"/>
      <c r="OG1" s="387"/>
      <c r="OH1" s="387"/>
      <c r="OI1" s="387"/>
      <c r="OJ1" s="387"/>
      <c r="OK1" s="387"/>
      <c r="OL1" s="387"/>
      <c r="OM1" s="387"/>
      <c r="ON1" s="387"/>
      <c r="OO1" s="387"/>
      <c r="OP1" s="387"/>
      <c r="OQ1" s="387"/>
      <c r="OR1" s="387"/>
      <c r="OS1" s="387"/>
      <c r="OT1" s="387"/>
      <c r="OU1" s="387"/>
      <c r="OV1" s="387"/>
      <c r="OW1" s="387"/>
      <c r="OX1" s="387"/>
      <c r="OY1" s="387"/>
      <c r="OZ1" s="387"/>
      <c r="PA1" s="387"/>
      <c r="PB1" s="387"/>
      <c r="PC1" s="387"/>
      <c r="PD1" s="387"/>
      <c r="PE1" s="387"/>
      <c r="PF1" s="387"/>
      <c r="PG1" s="387"/>
      <c r="PH1" s="387"/>
      <c r="PI1" s="387"/>
      <c r="PJ1" s="387"/>
      <c r="PK1" s="387"/>
      <c r="PL1" s="387"/>
      <c r="PM1" s="387"/>
      <c r="PN1" s="387"/>
      <c r="PO1" s="387"/>
      <c r="PP1" s="387"/>
      <c r="PQ1" s="387"/>
      <c r="PR1" s="387"/>
      <c r="PS1" s="387"/>
      <c r="PT1" s="387"/>
      <c r="PU1" s="387"/>
      <c r="PV1" s="387"/>
      <c r="PW1" s="387"/>
      <c r="PX1" s="387"/>
      <c r="PY1" s="387"/>
      <c r="PZ1" s="387"/>
      <c r="QA1" s="387"/>
      <c r="QB1" s="387"/>
      <c r="QC1" s="387"/>
      <c r="QD1" s="387"/>
      <c r="QE1" s="387"/>
      <c r="QF1" s="387"/>
      <c r="QG1" s="387"/>
      <c r="QH1" s="387"/>
      <c r="QI1" s="387"/>
      <c r="QJ1" s="387"/>
      <c r="QK1" s="387"/>
      <c r="QL1" s="387"/>
      <c r="QM1" s="387"/>
      <c r="QN1" s="387"/>
      <c r="QO1" s="387"/>
      <c r="QP1" s="387"/>
      <c r="QQ1" s="387"/>
      <c r="QR1" s="387"/>
      <c r="QS1" s="387"/>
      <c r="QT1" s="387"/>
      <c r="QU1" s="387"/>
      <c r="QV1" s="387"/>
      <c r="QW1" s="387"/>
      <c r="QX1" s="387"/>
      <c r="QY1" s="387"/>
      <c r="QZ1" s="387"/>
      <c r="RA1" s="387"/>
      <c r="RB1" s="387"/>
      <c r="RC1" s="387"/>
      <c r="RD1" s="387"/>
      <c r="RE1" s="387"/>
      <c r="RF1" s="387"/>
      <c r="RG1" s="387"/>
      <c r="RH1" s="387"/>
      <c r="RI1" s="387"/>
      <c r="RJ1" s="387"/>
      <c r="RK1" s="387"/>
      <c r="RL1" s="387"/>
      <c r="RM1" s="387"/>
      <c r="RN1" s="387"/>
      <c r="RO1" s="387"/>
      <c r="RP1" s="387"/>
      <c r="RQ1" s="387"/>
      <c r="RR1" s="387"/>
      <c r="RS1" s="387"/>
      <c r="RT1" s="387"/>
      <c r="RU1" s="387"/>
      <c r="RV1" s="387"/>
      <c r="RW1" s="387"/>
      <c r="RX1" s="387"/>
      <c r="RY1" s="387"/>
      <c r="RZ1" s="387"/>
      <c r="SA1" s="387"/>
      <c r="SB1" s="387"/>
      <c r="SC1" s="387"/>
      <c r="SD1" s="387"/>
      <c r="SE1" s="387"/>
      <c r="SF1" s="387"/>
      <c r="SG1" s="387"/>
      <c r="SH1" s="387"/>
      <c r="SI1" s="387"/>
      <c r="SJ1" s="387"/>
      <c r="SK1" s="387"/>
      <c r="SL1" s="387"/>
      <c r="SM1" s="387"/>
      <c r="SN1" s="387"/>
      <c r="SO1" s="387"/>
      <c r="SP1" s="387"/>
      <c r="SQ1" s="387"/>
      <c r="SR1" s="387"/>
      <c r="SS1" s="387"/>
      <c r="ST1" s="387"/>
      <c r="SU1" s="387"/>
      <c r="SV1" s="387"/>
      <c r="SW1" s="387"/>
      <c r="SX1" s="387"/>
      <c r="SY1" s="387"/>
      <c r="SZ1" s="387"/>
      <c r="TA1" s="387"/>
      <c r="TB1" s="387"/>
      <c r="TC1" s="387"/>
      <c r="TD1" s="387"/>
      <c r="TE1" s="387"/>
      <c r="TF1" s="387"/>
      <c r="TG1" s="387"/>
      <c r="TH1" s="387"/>
      <c r="TI1" s="387"/>
      <c r="TJ1" s="387"/>
      <c r="TK1" s="387"/>
      <c r="TL1" s="387"/>
      <c r="TM1" s="387"/>
      <c r="TN1" s="387"/>
      <c r="TO1" s="387"/>
      <c r="TP1" s="387"/>
      <c r="TQ1" s="387"/>
      <c r="TR1" s="387"/>
      <c r="TS1" s="387"/>
      <c r="TT1" s="387"/>
      <c r="TU1" s="387"/>
      <c r="TV1" s="387"/>
      <c r="TW1" s="387"/>
      <c r="TX1" s="387"/>
      <c r="TY1" s="387"/>
      <c r="TZ1" s="387"/>
      <c r="UA1" s="387"/>
      <c r="UB1" s="387"/>
      <c r="UC1" s="387"/>
      <c r="UD1" s="387"/>
      <c r="UE1" s="387"/>
      <c r="UF1" s="387"/>
      <c r="UG1" s="387"/>
      <c r="UH1" s="387"/>
      <c r="UI1" s="387"/>
      <c r="UJ1" s="387"/>
      <c r="UK1" s="387"/>
      <c r="UL1" s="387"/>
      <c r="UM1" s="387"/>
      <c r="UN1" s="387"/>
      <c r="UO1" s="387"/>
      <c r="UP1" s="387"/>
      <c r="UQ1" s="387"/>
      <c r="UR1" s="387"/>
      <c r="US1" s="387"/>
      <c r="UT1" s="387"/>
      <c r="UU1" s="387"/>
      <c r="UV1" s="387"/>
      <c r="UW1" s="387"/>
      <c r="UX1" s="387"/>
      <c r="UY1" s="387"/>
      <c r="UZ1" s="387"/>
      <c r="VA1" s="387"/>
      <c r="VB1" s="387"/>
      <c r="VC1" s="387"/>
      <c r="VD1" s="387"/>
      <c r="VE1" s="387"/>
      <c r="VF1" s="387"/>
      <c r="VG1" s="387"/>
      <c r="VH1" s="387"/>
      <c r="VI1" s="387"/>
      <c r="VJ1" s="387"/>
      <c r="VK1" s="387"/>
      <c r="VL1" s="387"/>
      <c r="VM1" s="387"/>
      <c r="VN1" s="387"/>
      <c r="VO1" s="387"/>
      <c r="VP1" s="387"/>
      <c r="VQ1" s="387"/>
      <c r="VR1" s="387"/>
      <c r="VS1" s="387"/>
      <c r="VT1" s="387"/>
      <c r="VU1" s="387"/>
      <c r="VV1" s="387"/>
      <c r="VW1" s="387"/>
      <c r="VX1" s="387"/>
      <c r="VY1" s="387"/>
      <c r="VZ1" s="387"/>
      <c r="WA1" s="387"/>
      <c r="WB1" s="387"/>
      <c r="WC1" s="387"/>
      <c r="WD1" s="387"/>
      <c r="WE1" s="387"/>
      <c r="WF1" s="387"/>
      <c r="WG1" s="387"/>
      <c r="WH1" s="387"/>
      <c r="WI1" s="387"/>
      <c r="WJ1" s="387"/>
      <c r="WK1" s="387"/>
      <c r="WL1" s="387"/>
      <c r="WM1" s="387"/>
      <c r="WN1" s="387"/>
      <c r="WO1" s="387"/>
      <c r="WP1" s="387"/>
      <c r="WQ1" s="387"/>
      <c r="WR1" s="387"/>
      <c r="WS1" s="387"/>
      <c r="WT1" s="387"/>
      <c r="WU1" s="387"/>
      <c r="WV1" s="387"/>
      <c r="WW1" s="395"/>
      <c r="WX1" s="396"/>
      <c r="WY1" s="396"/>
      <c r="WZ1" s="396"/>
      <c r="XA1" s="396"/>
      <c r="XB1" s="396"/>
      <c r="XC1" s="396"/>
      <c r="XD1" s="396"/>
      <c r="XE1" s="396"/>
      <c r="XF1" s="396"/>
      <c r="XG1" s="396"/>
      <c r="XH1" s="396"/>
      <c r="XI1" s="396"/>
      <c r="XJ1" s="396"/>
      <c r="XK1" s="387"/>
      <c r="XL1" s="387"/>
      <c r="XM1" s="387"/>
      <c r="XN1" s="387"/>
      <c r="XO1" s="387"/>
      <c r="XP1" s="387"/>
      <c r="XQ1" s="387"/>
      <c r="XR1" s="387"/>
      <c r="XS1" s="395"/>
      <c r="XT1" s="396"/>
      <c r="XU1" s="396"/>
      <c r="XV1" s="396"/>
      <c r="XW1" s="396"/>
      <c r="XX1" s="396"/>
      <c r="XY1" s="396"/>
      <c r="XZ1" s="396"/>
      <c r="YA1" s="396"/>
      <c r="YB1" s="396"/>
      <c r="YC1" s="396"/>
      <c r="YD1" s="396"/>
      <c r="YE1" s="396"/>
    </row>
    <row r="2" spans="1:657" s="177" customFormat="1" ht="26.25" x14ac:dyDescent="0.4">
      <c r="A2" s="299"/>
      <c r="B2" s="83"/>
      <c r="C2" s="83"/>
      <c r="D2" s="83"/>
      <c r="E2" s="170"/>
      <c r="F2" s="170"/>
      <c r="G2" s="170"/>
      <c r="H2" s="83"/>
      <c r="I2" s="389"/>
      <c r="J2" s="83"/>
      <c r="K2" s="389"/>
      <c r="L2" s="83"/>
      <c r="M2" s="389"/>
      <c r="N2" s="83"/>
      <c r="O2" s="387"/>
      <c r="P2" s="83"/>
      <c r="Q2" s="387"/>
      <c r="R2" s="387"/>
      <c r="S2" s="387"/>
      <c r="T2" s="387"/>
      <c r="U2" s="387"/>
      <c r="V2" s="387"/>
      <c r="W2" s="171"/>
      <c r="X2" s="171"/>
      <c r="Y2" s="171"/>
      <c r="Z2" s="171"/>
      <c r="AA2" s="387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409"/>
      <c r="AS2" s="409"/>
      <c r="AT2" s="409"/>
      <c r="AU2" s="418"/>
      <c r="AV2" s="409"/>
      <c r="AW2" s="418"/>
      <c r="AX2" s="387"/>
      <c r="AY2" s="387"/>
      <c r="AZ2" s="387"/>
      <c r="BA2" s="387"/>
      <c r="BB2" s="387"/>
      <c r="BC2" s="387"/>
      <c r="BD2" s="409"/>
      <c r="BE2" s="409"/>
      <c r="BF2" s="387"/>
      <c r="BG2" s="387"/>
      <c r="BH2" s="387"/>
      <c r="BI2" s="387"/>
      <c r="BJ2" s="387"/>
      <c r="BK2" s="387"/>
      <c r="BL2" s="409"/>
      <c r="BM2" s="387"/>
      <c r="BN2" s="170"/>
      <c r="BO2" s="170"/>
      <c r="BP2" s="170"/>
      <c r="BQ2" s="171"/>
      <c r="BR2" s="171"/>
      <c r="BS2" s="170"/>
      <c r="BT2" s="170"/>
      <c r="BU2" s="171"/>
      <c r="BV2" s="170"/>
      <c r="BW2" s="171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1"/>
      <c r="CL2" s="171"/>
      <c r="CM2" s="171"/>
      <c r="CN2" s="171"/>
      <c r="CO2" s="171"/>
      <c r="CP2" s="171"/>
      <c r="CQ2" s="170"/>
      <c r="CR2" s="171"/>
      <c r="CS2" s="171"/>
      <c r="CT2" s="171"/>
      <c r="CU2" s="171"/>
      <c r="CV2" s="171"/>
      <c r="CW2" s="171"/>
      <c r="CX2" s="171"/>
      <c r="CY2" s="170"/>
      <c r="CZ2" s="171"/>
      <c r="DA2" s="171"/>
      <c r="DB2" s="171"/>
      <c r="DC2" s="171"/>
      <c r="DD2" s="83"/>
      <c r="DE2" s="171"/>
      <c r="DF2" s="170"/>
      <c r="DG2" s="387"/>
      <c r="DH2" s="387"/>
      <c r="DI2" s="387"/>
      <c r="DJ2" s="387"/>
      <c r="DK2" s="387"/>
      <c r="DL2" s="387"/>
      <c r="DM2" s="387"/>
      <c r="DN2" s="387"/>
      <c r="DO2" s="387"/>
      <c r="DP2" s="387"/>
      <c r="DQ2" s="387"/>
      <c r="DR2" s="387"/>
      <c r="DS2" s="387"/>
      <c r="DT2" s="387"/>
      <c r="DU2" s="387"/>
      <c r="DV2" s="387"/>
      <c r="DW2" s="387"/>
      <c r="DX2" s="387"/>
      <c r="DY2" s="387"/>
      <c r="DZ2" s="387"/>
      <c r="EA2" s="387"/>
      <c r="EB2" s="387"/>
      <c r="EC2" s="387"/>
      <c r="ED2" s="387"/>
      <c r="EE2" s="387"/>
      <c r="EF2" s="387"/>
      <c r="EG2" s="387"/>
      <c r="EH2" s="387"/>
      <c r="EI2" s="387"/>
      <c r="EJ2" s="387"/>
      <c r="EK2" s="387"/>
      <c r="EL2" s="387"/>
      <c r="EM2" s="387"/>
      <c r="EN2" s="387"/>
      <c r="EO2" s="387"/>
      <c r="EP2" s="387"/>
      <c r="EQ2" s="387"/>
      <c r="ER2" s="387"/>
      <c r="ES2" s="387"/>
      <c r="ET2" s="387"/>
      <c r="EU2" s="387"/>
      <c r="EV2" s="387"/>
      <c r="EW2" s="387"/>
      <c r="EX2" s="387"/>
      <c r="EY2" s="387"/>
      <c r="EZ2" s="387"/>
      <c r="FA2" s="387"/>
      <c r="FB2" s="387"/>
      <c r="FC2" s="387"/>
      <c r="FD2" s="387"/>
      <c r="FE2" s="387"/>
      <c r="FF2" s="387"/>
      <c r="FG2" s="387"/>
      <c r="FH2" s="387"/>
      <c r="FI2" s="387"/>
      <c r="FJ2" s="387"/>
      <c r="FK2" s="387"/>
      <c r="FL2" s="387"/>
      <c r="FM2" s="387"/>
      <c r="FN2" s="387"/>
      <c r="FO2" s="394"/>
      <c r="FP2" s="394"/>
      <c r="FQ2" s="394"/>
      <c r="FR2" s="394"/>
      <c r="FS2" s="394"/>
      <c r="FT2" s="394"/>
      <c r="FU2" s="394"/>
      <c r="FV2" s="394"/>
      <c r="FW2" s="394"/>
      <c r="FX2" s="394"/>
      <c r="FY2" s="394"/>
      <c r="FZ2" s="394"/>
      <c r="GA2" s="394"/>
      <c r="GB2" s="394"/>
      <c r="GC2" s="394"/>
      <c r="GD2" s="394"/>
      <c r="GE2" s="394"/>
      <c r="GF2" s="394"/>
      <c r="GG2" s="394"/>
      <c r="GH2" s="394"/>
      <c r="GI2" s="394"/>
      <c r="GJ2" s="387"/>
      <c r="GK2" s="387"/>
      <c r="GL2" s="387"/>
      <c r="GM2" s="387"/>
      <c r="GN2" s="387"/>
      <c r="GO2" s="387"/>
      <c r="GP2" s="387"/>
      <c r="GQ2" s="387"/>
      <c r="GR2" s="387"/>
      <c r="GS2" s="387"/>
      <c r="GT2" s="387"/>
      <c r="GU2" s="387"/>
      <c r="GV2" s="387"/>
      <c r="GW2" s="387"/>
      <c r="GX2" s="387"/>
      <c r="GY2" s="387"/>
      <c r="GZ2" s="387"/>
      <c r="HA2" s="387"/>
      <c r="HB2" s="387"/>
      <c r="HC2" s="387"/>
      <c r="HD2" s="387"/>
      <c r="HE2" s="387"/>
      <c r="HF2" s="387"/>
      <c r="HG2" s="387"/>
      <c r="HH2" s="387"/>
      <c r="HI2" s="387"/>
      <c r="HJ2" s="387"/>
      <c r="HK2" s="387"/>
      <c r="HL2" s="387"/>
      <c r="HM2" s="387"/>
      <c r="HN2" s="387"/>
      <c r="HO2" s="387"/>
      <c r="HP2" s="387"/>
      <c r="HQ2" s="387"/>
      <c r="HR2" s="387"/>
      <c r="HS2" s="387"/>
      <c r="HT2" s="387"/>
      <c r="HU2" s="387"/>
      <c r="HV2" s="387"/>
      <c r="HW2" s="387"/>
      <c r="HX2" s="387"/>
      <c r="HY2" s="387"/>
      <c r="HZ2" s="387"/>
      <c r="IA2" s="387"/>
      <c r="IB2" s="387"/>
      <c r="IC2" s="387"/>
      <c r="ID2" s="387"/>
      <c r="IE2" s="387"/>
      <c r="IF2" s="387"/>
      <c r="IG2" s="387"/>
      <c r="IH2" s="387"/>
      <c r="II2" s="387"/>
      <c r="IJ2" s="387"/>
      <c r="IK2" s="387"/>
      <c r="IL2" s="387"/>
      <c r="IM2" s="387"/>
      <c r="IN2" s="387"/>
      <c r="IO2" s="387"/>
      <c r="IP2" s="387"/>
      <c r="IQ2" s="387"/>
      <c r="IR2" s="387"/>
      <c r="IS2" s="387"/>
      <c r="IT2" s="387"/>
      <c r="IU2" s="387"/>
      <c r="IV2" s="387"/>
      <c r="IW2" s="387"/>
      <c r="IX2" s="387"/>
      <c r="IY2" s="387"/>
      <c r="IZ2" s="387"/>
      <c r="JA2" s="387"/>
      <c r="JB2" s="387"/>
      <c r="JC2" s="387"/>
      <c r="JD2" s="387"/>
      <c r="JE2" s="387"/>
      <c r="JF2" s="387"/>
      <c r="JG2" s="387"/>
      <c r="JH2" s="387"/>
      <c r="JI2" s="387"/>
      <c r="JJ2" s="387"/>
      <c r="JK2" s="387"/>
      <c r="JL2" s="387"/>
      <c r="JM2" s="387"/>
      <c r="JN2" s="387"/>
      <c r="JO2" s="387"/>
      <c r="JP2" s="387"/>
      <c r="JQ2" s="387"/>
      <c r="JR2" s="387"/>
      <c r="JS2" s="387"/>
      <c r="JT2" s="387"/>
      <c r="JU2" s="387"/>
      <c r="JV2" s="387"/>
      <c r="JW2" s="387"/>
      <c r="JX2" s="387"/>
      <c r="JY2" s="387"/>
      <c r="JZ2" s="387"/>
      <c r="KA2" s="387"/>
      <c r="KB2" s="387"/>
      <c r="KC2" s="387"/>
      <c r="KD2" s="387"/>
      <c r="KE2" s="387"/>
      <c r="KF2" s="387"/>
      <c r="KG2" s="387"/>
      <c r="KH2" s="387"/>
      <c r="KI2" s="387"/>
      <c r="KJ2" s="387"/>
      <c r="KK2" s="387"/>
      <c r="KL2" s="387"/>
      <c r="KM2" s="387"/>
      <c r="KN2" s="387"/>
      <c r="KO2" s="387"/>
      <c r="KP2" s="387"/>
      <c r="KQ2" s="387"/>
      <c r="KR2" s="387"/>
      <c r="KS2" s="387"/>
      <c r="KT2" s="387"/>
      <c r="KU2" s="387"/>
      <c r="KV2" s="387"/>
      <c r="KW2" s="387"/>
      <c r="KX2" s="387"/>
      <c r="KY2" s="387"/>
      <c r="KZ2" s="387"/>
      <c r="LA2" s="387"/>
      <c r="LB2" s="387"/>
      <c r="LC2" s="387"/>
      <c r="LD2" s="387"/>
      <c r="LE2" s="387"/>
      <c r="LF2" s="387"/>
      <c r="LG2" s="387"/>
      <c r="LH2" s="387"/>
      <c r="LI2" s="387"/>
      <c r="LJ2" s="387"/>
      <c r="LK2" s="387"/>
      <c r="LL2" s="387"/>
      <c r="LM2" s="387"/>
      <c r="LN2" s="387"/>
      <c r="LO2" s="387"/>
      <c r="LP2" s="387"/>
      <c r="LQ2" s="387"/>
      <c r="LR2" s="387"/>
      <c r="LS2" s="387"/>
      <c r="LT2" s="387"/>
      <c r="LU2" s="387"/>
      <c r="LV2" s="387"/>
      <c r="LW2" s="387"/>
      <c r="LX2" s="387"/>
      <c r="LY2" s="387"/>
      <c r="LZ2" s="387"/>
      <c r="MA2" s="387"/>
      <c r="MB2" s="387"/>
      <c r="MC2" s="387"/>
      <c r="MD2" s="387"/>
      <c r="ME2" s="387"/>
      <c r="MF2" s="387"/>
      <c r="MG2" s="387"/>
      <c r="MH2" s="387"/>
      <c r="MI2" s="387"/>
      <c r="MJ2" s="387"/>
      <c r="MK2" s="387"/>
      <c r="ML2" s="387"/>
      <c r="MM2" s="387"/>
      <c r="MN2" s="387"/>
      <c r="MO2" s="387"/>
      <c r="MP2" s="387"/>
      <c r="MQ2" s="387"/>
      <c r="MR2" s="387"/>
      <c r="MS2" s="387"/>
      <c r="MT2" s="387"/>
      <c r="MU2" s="387"/>
      <c r="MV2" s="387"/>
      <c r="MW2" s="387"/>
      <c r="MX2" s="387"/>
      <c r="MY2" s="387"/>
      <c r="MZ2" s="387"/>
      <c r="NA2" s="387"/>
      <c r="NB2" s="387"/>
      <c r="NC2" s="387"/>
      <c r="ND2" s="387"/>
      <c r="NE2" s="387"/>
      <c r="NF2" s="387"/>
      <c r="NG2" s="387"/>
      <c r="NH2" s="387"/>
      <c r="NI2" s="387"/>
      <c r="NJ2" s="387"/>
      <c r="NK2" s="387"/>
      <c r="NL2" s="387"/>
      <c r="NM2" s="387"/>
      <c r="NN2" s="387"/>
      <c r="NO2" s="387"/>
      <c r="NP2" s="387"/>
      <c r="NQ2" s="387"/>
      <c r="NR2" s="387"/>
      <c r="NS2" s="387"/>
      <c r="NT2" s="387"/>
      <c r="NU2" s="387"/>
      <c r="NV2" s="387"/>
      <c r="NW2" s="387"/>
      <c r="NX2" s="387"/>
      <c r="NY2" s="387"/>
      <c r="NZ2" s="387"/>
      <c r="OA2" s="387"/>
      <c r="OB2" s="387"/>
      <c r="OC2" s="387"/>
      <c r="OD2" s="387"/>
      <c r="OE2" s="387"/>
      <c r="OF2" s="387"/>
      <c r="OG2" s="387"/>
      <c r="OH2" s="387"/>
      <c r="OI2" s="387"/>
      <c r="OJ2" s="387"/>
      <c r="OK2" s="387"/>
      <c r="OL2" s="387"/>
      <c r="OM2" s="387"/>
      <c r="ON2" s="387"/>
      <c r="OO2" s="387"/>
      <c r="OP2" s="387"/>
      <c r="OQ2" s="387"/>
      <c r="OR2" s="387"/>
      <c r="OS2" s="387"/>
      <c r="OT2" s="387"/>
      <c r="OU2" s="387"/>
      <c r="OV2" s="387"/>
      <c r="OW2" s="387"/>
      <c r="OX2" s="387"/>
      <c r="OY2" s="387"/>
      <c r="OZ2" s="387"/>
      <c r="PA2" s="387"/>
      <c r="PB2" s="387"/>
      <c r="PC2" s="387"/>
      <c r="PD2" s="387"/>
      <c r="PE2" s="387"/>
      <c r="PF2" s="387"/>
      <c r="PG2" s="387"/>
      <c r="PH2" s="387"/>
      <c r="PI2" s="387"/>
      <c r="PJ2" s="387"/>
      <c r="PK2" s="387"/>
      <c r="PL2" s="387"/>
      <c r="PM2" s="387"/>
      <c r="PN2" s="387"/>
      <c r="PO2" s="387"/>
      <c r="PP2" s="387"/>
      <c r="PQ2" s="387"/>
      <c r="PR2" s="387"/>
      <c r="PS2" s="387"/>
      <c r="PT2" s="387"/>
      <c r="PU2" s="387"/>
      <c r="PV2" s="387"/>
      <c r="PW2" s="387"/>
      <c r="PX2" s="387"/>
      <c r="PY2" s="387"/>
      <c r="PZ2" s="387"/>
      <c r="QA2" s="387"/>
      <c r="QB2" s="387"/>
      <c r="QC2" s="387"/>
      <c r="QD2" s="387"/>
      <c r="QE2" s="387"/>
      <c r="QF2" s="387"/>
      <c r="QG2" s="387"/>
      <c r="QH2" s="387"/>
      <c r="QI2" s="387"/>
      <c r="QJ2" s="387"/>
      <c r="QK2" s="387"/>
      <c r="QL2" s="387"/>
      <c r="QM2" s="387"/>
      <c r="QN2" s="387"/>
      <c r="QO2" s="387"/>
      <c r="QP2" s="387"/>
      <c r="QQ2" s="387"/>
      <c r="QR2" s="387"/>
      <c r="QS2" s="387"/>
      <c r="QT2" s="387"/>
      <c r="QU2" s="387"/>
      <c r="QV2" s="387"/>
      <c r="QW2" s="387"/>
      <c r="QX2" s="387"/>
      <c r="QY2" s="387"/>
      <c r="QZ2" s="387"/>
      <c r="RA2" s="387"/>
      <c r="RB2" s="387"/>
      <c r="RC2" s="387"/>
      <c r="RD2" s="387"/>
      <c r="RE2" s="387"/>
      <c r="RF2" s="387"/>
      <c r="RG2" s="387"/>
      <c r="RH2" s="387"/>
      <c r="RI2" s="387"/>
      <c r="RJ2" s="387"/>
      <c r="RK2" s="387"/>
      <c r="RL2" s="387"/>
      <c r="RM2" s="387"/>
      <c r="RN2" s="387"/>
      <c r="RO2" s="387"/>
      <c r="RP2" s="387"/>
      <c r="RQ2" s="387"/>
      <c r="RR2" s="387"/>
      <c r="RS2" s="387"/>
      <c r="RT2" s="387"/>
      <c r="RU2" s="387"/>
      <c r="RV2" s="387"/>
      <c r="RW2" s="387"/>
      <c r="RX2" s="387"/>
      <c r="RY2" s="387"/>
      <c r="RZ2" s="387"/>
      <c r="SA2" s="387"/>
      <c r="SB2" s="387"/>
      <c r="SC2" s="387"/>
      <c r="SD2" s="387"/>
      <c r="SE2" s="387"/>
      <c r="SF2" s="387"/>
      <c r="SG2" s="387"/>
      <c r="SH2" s="387"/>
      <c r="SI2" s="387"/>
      <c r="SJ2" s="387"/>
      <c r="SK2" s="387"/>
      <c r="SL2" s="387"/>
      <c r="SM2" s="387"/>
      <c r="SN2" s="387"/>
      <c r="SO2" s="387"/>
      <c r="SP2" s="387"/>
      <c r="SQ2" s="387"/>
      <c r="SR2" s="387"/>
      <c r="SS2" s="387"/>
      <c r="ST2" s="387"/>
      <c r="SU2" s="387"/>
      <c r="SV2" s="387"/>
      <c r="SW2" s="387"/>
      <c r="SX2" s="387"/>
      <c r="SY2" s="387"/>
      <c r="SZ2" s="387"/>
      <c r="TA2" s="387"/>
      <c r="TB2" s="387"/>
      <c r="TC2" s="387"/>
      <c r="TD2" s="387"/>
      <c r="TE2" s="387"/>
      <c r="TF2" s="387"/>
      <c r="TG2" s="387"/>
      <c r="TH2" s="387"/>
      <c r="TI2" s="387"/>
      <c r="TJ2" s="387"/>
      <c r="TK2" s="387"/>
      <c r="TL2" s="387"/>
      <c r="TM2" s="387"/>
      <c r="TN2" s="387"/>
      <c r="TO2" s="387"/>
      <c r="TP2" s="387"/>
      <c r="TQ2" s="387"/>
      <c r="TR2" s="387"/>
      <c r="TS2" s="387"/>
      <c r="TT2" s="387"/>
      <c r="TU2" s="387"/>
      <c r="TV2" s="387"/>
      <c r="TW2" s="387"/>
      <c r="TX2" s="387"/>
      <c r="TY2" s="387"/>
      <c r="TZ2" s="387"/>
      <c r="UA2" s="387"/>
      <c r="UB2" s="387"/>
      <c r="UC2" s="387"/>
      <c r="UD2" s="387"/>
      <c r="UE2" s="387"/>
      <c r="UF2" s="387"/>
      <c r="UG2" s="387"/>
      <c r="UH2" s="387"/>
      <c r="UI2" s="387"/>
      <c r="UJ2" s="387"/>
      <c r="UK2" s="387"/>
      <c r="UL2" s="387"/>
      <c r="UM2" s="387"/>
      <c r="UN2" s="387"/>
      <c r="UO2" s="387"/>
      <c r="UP2" s="387"/>
      <c r="UQ2" s="387"/>
      <c r="UR2" s="387"/>
      <c r="US2" s="387"/>
      <c r="UT2" s="387"/>
      <c r="UU2" s="387"/>
      <c r="UV2" s="387"/>
      <c r="UW2" s="387"/>
      <c r="UX2" s="387"/>
      <c r="UY2" s="387"/>
      <c r="UZ2" s="387"/>
      <c r="VA2" s="387"/>
      <c r="VB2" s="387"/>
      <c r="VC2" s="387"/>
      <c r="VD2" s="387"/>
      <c r="VE2" s="387"/>
      <c r="VF2" s="387"/>
      <c r="VG2" s="387"/>
      <c r="VH2" s="387"/>
      <c r="VI2" s="387"/>
      <c r="VJ2" s="387"/>
      <c r="VK2" s="387"/>
      <c r="VL2" s="387"/>
      <c r="VM2" s="387"/>
      <c r="VN2" s="387"/>
      <c r="VO2" s="387"/>
      <c r="VP2" s="387"/>
      <c r="VQ2" s="387"/>
      <c r="VR2" s="387"/>
      <c r="VS2" s="387"/>
      <c r="VT2" s="387"/>
      <c r="VU2" s="387"/>
      <c r="VV2" s="387"/>
      <c r="VW2" s="387"/>
      <c r="VX2" s="387"/>
      <c r="VY2" s="387"/>
      <c r="VZ2" s="387"/>
      <c r="WA2" s="387"/>
      <c r="WB2" s="387"/>
      <c r="WC2" s="387"/>
      <c r="WD2" s="387"/>
      <c r="WE2" s="387"/>
      <c r="WF2" s="387"/>
      <c r="WG2" s="387"/>
      <c r="WH2" s="387"/>
      <c r="WI2" s="387"/>
      <c r="WJ2" s="387"/>
      <c r="WK2" s="387"/>
      <c r="WL2" s="387"/>
      <c r="WM2" s="387"/>
      <c r="WN2" s="387"/>
      <c r="WO2" s="387"/>
      <c r="WP2" s="387"/>
      <c r="WQ2" s="387"/>
      <c r="WR2" s="387"/>
      <c r="WS2" s="387"/>
      <c r="WT2" s="387"/>
      <c r="WU2" s="387"/>
      <c r="WV2" s="387"/>
      <c r="WW2" s="395"/>
      <c r="WX2" s="396"/>
      <c r="WY2" s="396"/>
      <c r="WZ2" s="396"/>
      <c r="XA2" s="396"/>
      <c r="XB2" s="396"/>
      <c r="XC2" s="396"/>
      <c r="XD2" s="396"/>
      <c r="XE2" s="396"/>
      <c r="XF2" s="396"/>
      <c r="XG2" s="396"/>
      <c r="XH2" s="396"/>
      <c r="XI2" s="396"/>
      <c r="XJ2" s="396"/>
      <c r="XK2" s="387"/>
      <c r="XL2" s="387"/>
      <c r="XM2" s="387"/>
      <c r="XN2" s="387"/>
      <c r="XO2" s="387"/>
      <c r="XP2" s="387"/>
      <c r="XQ2" s="387"/>
      <c r="XR2" s="387"/>
      <c r="XS2" s="395"/>
      <c r="XT2" s="396"/>
      <c r="XU2" s="396"/>
      <c r="XV2" s="396"/>
      <c r="XW2" s="396"/>
      <c r="XX2" s="396"/>
      <c r="XY2" s="396"/>
      <c r="XZ2" s="396"/>
      <c r="YA2" s="396"/>
      <c r="YB2" s="396"/>
      <c r="YC2" s="396"/>
      <c r="YD2" s="396"/>
      <c r="YE2" s="396"/>
    </row>
    <row r="3" spans="1:657" s="170" customFormat="1" ht="15.75" thickBot="1" x14ac:dyDescent="0.3">
      <c r="A3" s="86"/>
      <c r="B3" s="86"/>
      <c r="C3" s="86"/>
      <c r="D3" s="86"/>
      <c r="H3" s="86"/>
      <c r="I3" s="390"/>
      <c r="J3" s="86"/>
      <c r="K3" s="390"/>
      <c r="L3" s="86"/>
      <c r="M3" s="390"/>
      <c r="N3" s="86"/>
      <c r="O3" s="112"/>
      <c r="P3" s="86"/>
      <c r="Q3" s="112"/>
      <c r="R3" s="112"/>
      <c r="S3" s="112"/>
      <c r="T3" s="112"/>
      <c r="U3" s="112"/>
      <c r="V3" s="112"/>
      <c r="W3" s="171"/>
      <c r="X3" s="171"/>
      <c r="Y3" s="171"/>
      <c r="Z3" s="171"/>
      <c r="AA3" s="112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410"/>
      <c r="AS3" s="410"/>
      <c r="AT3" s="410"/>
      <c r="AU3" s="419"/>
      <c r="AV3" s="410"/>
      <c r="AW3" s="419"/>
      <c r="AX3" s="112"/>
      <c r="AY3" s="112"/>
      <c r="AZ3" s="112"/>
      <c r="BA3" s="112"/>
      <c r="BB3" s="112"/>
      <c r="BC3" s="112"/>
      <c r="BD3" s="410"/>
      <c r="BE3" s="410"/>
      <c r="BF3" s="112"/>
      <c r="BG3" s="112"/>
      <c r="BH3" s="112"/>
      <c r="BI3" s="112"/>
      <c r="BJ3" s="112"/>
      <c r="BK3" s="112"/>
      <c r="BL3" s="410"/>
      <c r="BM3" s="112"/>
      <c r="BQ3" s="171"/>
      <c r="BR3" s="171"/>
      <c r="BU3" s="171"/>
      <c r="BW3" s="171"/>
      <c r="CK3" s="171"/>
      <c r="CL3" s="171"/>
      <c r="CM3" s="171"/>
      <c r="CN3" s="171"/>
      <c r="CO3" s="171"/>
      <c r="CP3" s="171"/>
      <c r="CR3" s="171"/>
      <c r="CS3" s="171"/>
      <c r="CT3" s="171"/>
      <c r="CU3" s="171"/>
      <c r="CV3" s="171"/>
      <c r="CW3" s="171"/>
      <c r="CX3" s="171"/>
      <c r="CZ3" s="171"/>
      <c r="DA3" s="171"/>
      <c r="DB3" s="171"/>
      <c r="DC3" s="171"/>
      <c r="DD3" s="86"/>
      <c r="DE3" s="171"/>
      <c r="DG3" s="172"/>
      <c r="DH3" s="172"/>
      <c r="DI3" s="172"/>
      <c r="DJ3" s="112"/>
      <c r="DK3" s="112"/>
      <c r="DL3" s="112"/>
      <c r="DM3" s="112"/>
      <c r="DN3" s="112"/>
      <c r="DO3" s="112"/>
      <c r="DP3" s="112"/>
      <c r="DQ3" s="112"/>
      <c r="DR3" s="17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7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72"/>
      <c r="FO3" s="397"/>
      <c r="FP3" s="397"/>
      <c r="FQ3" s="397"/>
      <c r="FR3" s="397"/>
      <c r="FS3" s="397"/>
      <c r="FT3" s="397"/>
      <c r="FU3" s="397"/>
      <c r="FV3" s="397"/>
      <c r="FW3" s="397"/>
      <c r="FX3" s="397"/>
      <c r="FY3" s="397"/>
      <c r="FZ3" s="397"/>
      <c r="GA3" s="397"/>
      <c r="GB3" s="397"/>
      <c r="GC3" s="397"/>
      <c r="GD3" s="397"/>
      <c r="GE3" s="397"/>
      <c r="GF3" s="397"/>
      <c r="GG3" s="397"/>
      <c r="GH3" s="397"/>
      <c r="GI3" s="398"/>
      <c r="GJ3" s="112"/>
      <c r="GK3" s="112"/>
      <c r="GL3" s="112"/>
      <c r="GM3" s="112"/>
      <c r="GN3" s="112"/>
      <c r="GO3" s="112"/>
      <c r="GP3" s="112"/>
      <c r="GQ3" s="112"/>
      <c r="GR3" s="112"/>
      <c r="GS3" s="112"/>
      <c r="GT3" s="112"/>
      <c r="GU3" s="112"/>
      <c r="GV3" s="112"/>
      <c r="GW3" s="112"/>
      <c r="GX3" s="112"/>
      <c r="GY3" s="112"/>
      <c r="GZ3" s="112"/>
      <c r="HA3" s="112"/>
      <c r="HB3" s="112"/>
      <c r="HC3" s="112"/>
      <c r="HD3" s="172"/>
      <c r="HE3" s="112"/>
      <c r="HF3" s="112"/>
      <c r="HG3" s="112"/>
      <c r="HH3" s="112"/>
      <c r="HI3" s="112"/>
      <c r="HJ3" s="112"/>
      <c r="HK3" s="112"/>
      <c r="HL3" s="112"/>
      <c r="HM3" s="112"/>
      <c r="HN3" s="112"/>
      <c r="HO3" s="112"/>
      <c r="HP3" s="112"/>
      <c r="HQ3" s="112"/>
      <c r="HR3" s="112"/>
      <c r="HS3" s="112"/>
      <c r="HT3" s="112"/>
      <c r="HU3" s="112"/>
      <c r="HV3" s="112"/>
      <c r="HW3" s="112"/>
      <c r="HX3" s="112"/>
      <c r="HY3" s="172"/>
      <c r="HZ3" s="112"/>
      <c r="IA3" s="112"/>
      <c r="IB3" s="112"/>
      <c r="IC3" s="112"/>
      <c r="ID3" s="112"/>
      <c r="IE3" s="112"/>
      <c r="IF3" s="112"/>
      <c r="IG3" s="112"/>
      <c r="IH3" s="112"/>
      <c r="II3" s="112"/>
      <c r="IJ3" s="112"/>
      <c r="IK3" s="112"/>
      <c r="IL3" s="112"/>
      <c r="IM3" s="112"/>
      <c r="IN3" s="112"/>
      <c r="IO3" s="112"/>
      <c r="IP3" s="112"/>
      <c r="IQ3" s="112"/>
      <c r="IR3" s="112"/>
      <c r="IS3" s="112"/>
      <c r="IT3" s="172"/>
      <c r="IU3" s="112"/>
      <c r="IV3" s="112"/>
      <c r="IW3" s="112"/>
      <c r="IX3" s="112"/>
      <c r="IY3" s="112"/>
      <c r="IZ3" s="112"/>
      <c r="JA3" s="112"/>
      <c r="JB3" s="112"/>
      <c r="JC3" s="112"/>
      <c r="JD3" s="112"/>
      <c r="JE3" s="112"/>
      <c r="JF3" s="112"/>
      <c r="JG3" s="112"/>
      <c r="JH3" s="112"/>
      <c r="JI3" s="112"/>
      <c r="JJ3" s="112"/>
      <c r="JK3" s="112"/>
      <c r="JL3" s="112"/>
      <c r="JM3" s="112"/>
      <c r="JN3" s="112"/>
      <c r="JO3" s="172"/>
      <c r="JP3" s="112"/>
      <c r="JQ3" s="112"/>
      <c r="JR3" s="112"/>
      <c r="JS3" s="112"/>
      <c r="JT3" s="112"/>
      <c r="JU3" s="112"/>
      <c r="JV3" s="112"/>
      <c r="JW3" s="112"/>
      <c r="JX3" s="112"/>
      <c r="JY3" s="112"/>
      <c r="JZ3" s="112"/>
      <c r="KA3" s="112"/>
      <c r="KB3" s="112"/>
      <c r="KC3" s="112"/>
      <c r="KD3" s="112"/>
      <c r="KE3" s="112"/>
      <c r="KF3" s="112"/>
      <c r="KG3" s="112"/>
      <c r="KH3" s="112"/>
      <c r="KI3" s="112"/>
      <c r="KJ3" s="172"/>
      <c r="KK3" s="112"/>
      <c r="KL3" s="112"/>
      <c r="KM3" s="112"/>
      <c r="KN3" s="112"/>
      <c r="KO3" s="112"/>
      <c r="KP3" s="112"/>
      <c r="KQ3" s="112"/>
      <c r="KR3" s="112"/>
      <c r="KS3" s="112"/>
      <c r="KT3" s="112"/>
      <c r="KU3" s="112"/>
      <c r="KV3" s="112"/>
      <c r="KW3" s="112"/>
      <c r="KX3" s="112"/>
      <c r="KY3" s="112"/>
      <c r="KZ3" s="112"/>
      <c r="LA3" s="112"/>
      <c r="LB3" s="112"/>
      <c r="LC3" s="112"/>
      <c r="LD3" s="112"/>
      <c r="LE3" s="172"/>
      <c r="LF3" s="112"/>
      <c r="LG3" s="112"/>
      <c r="LH3" s="112"/>
      <c r="LI3" s="112"/>
      <c r="LJ3" s="112"/>
      <c r="LK3" s="112"/>
      <c r="LL3" s="112"/>
      <c r="LM3" s="112"/>
      <c r="LN3" s="112"/>
      <c r="LO3" s="112"/>
      <c r="LP3" s="112"/>
      <c r="LQ3" s="112"/>
      <c r="LR3" s="112"/>
      <c r="LS3" s="112"/>
      <c r="LT3" s="112"/>
      <c r="LU3" s="112"/>
      <c r="LV3" s="112"/>
      <c r="LW3" s="112"/>
      <c r="LX3" s="112"/>
      <c r="LY3" s="112"/>
      <c r="LZ3" s="172"/>
      <c r="MA3" s="112"/>
      <c r="MB3" s="112"/>
      <c r="MC3" s="112"/>
      <c r="MD3" s="112"/>
      <c r="ME3" s="112"/>
      <c r="MF3" s="112"/>
      <c r="MG3" s="112"/>
      <c r="MH3" s="112"/>
      <c r="MI3" s="112"/>
      <c r="MJ3" s="112"/>
      <c r="MK3" s="112"/>
      <c r="ML3" s="112"/>
      <c r="MM3" s="112"/>
      <c r="MN3" s="112"/>
      <c r="MO3" s="112"/>
      <c r="MP3" s="112"/>
      <c r="MQ3" s="112"/>
      <c r="MR3" s="112"/>
      <c r="MS3" s="112"/>
      <c r="MT3" s="112"/>
      <c r="MU3" s="172"/>
      <c r="MV3" s="112"/>
      <c r="MW3" s="112"/>
      <c r="MX3" s="112"/>
      <c r="MY3" s="112"/>
      <c r="MZ3" s="112"/>
      <c r="NA3" s="112"/>
      <c r="NB3" s="112"/>
      <c r="NC3" s="112"/>
      <c r="ND3" s="112"/>
      <c r="NE3" s="112"/>
      <c r="NF3" s="112"/>
      <c r="NG3" s="112"/>
      <c r="NH3" s="112"/>
      <c r="NI3" s="112"/>
      <c r="NJ3" s="112"/>
      <c r="NK3" s="112"/>
      <c r="NL3" s="112"/>
      <c r="NM3" s="112"/>
      <c r="NN3" s="112"/>
      <c r="NO3" s="112"/>
      <c r="NP3" s="172"/>
      <c r="NQ3" s="112"/>
      <c r="NR3" s="112"/>
      <c r="NS3" s="112"/>
      <c r="NT3" s="112"/>
      <c r="NU3" s="112"/>
      <c r="NV3" s="112"/>
      <c r="NW3" s="112"/>
      <c r="NX3" s="112"/>
      <c r="NY3" s="112"/>
      <c r="NZ3" s="112"/>
      <c r="OA3" s="112"/>
      <c r="OB3" s="112"/>
      <c r="OC3" s="112"/>
      <c r="OD3" s="112"/>
      <c r="OE3" s="112"/>
      <c r="OF3" s="112"/>
      <c r="OG3" s="112"/>
      <c r="OH3" s="112"/>
      <c r="OI3" s="112"/>
      <c r="OJ3" s="112"/>
      <c r="OK3" s="172"/>
      <c r="OL3" s="112"/>
      <c r="OM3" s="112"/>
      <c r="ON3" s="112"/>
      <c r="OO3" s="112"/>
      <c r="OP3" s="112"/>
      <c r="OQ3" s="112"/>
      <c r="OR3" s="112"/>
      <c r="OS3" s="112"/>
      <c r="OT3" s="112"/>
      <c r="OU3" s="112"/>
      <c r="OV3" s="172"/>
      <c r="OW3" s="112"/>
      <c r="OX3" s="112"/>
      <c r="OY3" s="112"/>
      <c r="OZ3" s="112"/>
      <c r="PA3" s="112"/>
      <c r="PB3" s="112"/>
      <c r="PC3" s="112"/>
      <c r="PD3" s="112"/>
      <c r="PE3" s="112"/>
      <c r="PF3" s="112"/>
      <c r="PG3" s="112"/>
      <c r="PH3" s="112"/>
      <c r="PI3" s="112"/>
      <c r="PJ3" s="112"/>
      <c r="PK3" s="112"/>
      <c r="PL3" s="112"/>
      <c r="PM3" s="112"/>
      <c r="PN3" s="112"/>
      <c r="PO3" s="112"/>
      <c r="PP3" s="112"/>
      <c r="PQ3" s="112"/>
      <c r="PR3" s="112"/>
      <c r="PS3" s="172"/>
      <c r="PT3" s="112"/>
      <c r="PU3" s="112"/>
      <c r="PV3" s="112"/>
      <c r="PW3" s="112"/>
      <c r="PX3" s="112"/>
      <c r="PY3" s="112"/>
      <c r="PZ3" s="112"/>
      <c r="QA3" s="112"/>
      <c r="QB3" s="112"/>
      <c r="QC3" s="112"/>
      <c r="QD3" s="112"/>
      <c r="QE3" s="112"/>
      <c r="QF3" s="112"/>
      <c r="QG3" s="112"/>
      <c r="QH3" s="112"/>
      <c r="QI3" s="112"/>
      <c r="QJ3" s="112"/>
      <c r="QK3" s="112"/>
      <c r="QL3" s="112"/>
      <c r="QM3" s="112"/>
      <c r="QN3" s="112"/>
      <c r="QO3" s="172"/>
      <c r="QP3" s="112"/>
      <c r="QQ3" s="172"/>
      <c r="QR3" s="112"/>
      <c r="QS3" s="112"/>
      <c r="QT3" s="112"/>
      <c r="QU3" s="112"/>
      <c r="QV3" s="112"/>
      <c r="QW3" s="112"/>
      <c r="QX3" s="112"/>
      <c r="QY3" s="112"/>
      <c r="QZ3" s="112"/>
      <c r="RA3" s="112"/>
      <c r="RB3" s="112"/>
      <c r="RC3" s="112"/>
      <c r="RD3" s="112"/>
      <c r="RE3" s="112"/>
      <c r="RF3" s="112"/>
      <c r="RG3" s="112"/>
      <c r="RH3" s="112"/>
      <c r="RI3" s="112"/>
      <c r="RJ3" s="112"/>
      <c r="RK3" s="112"/>
      <c r="RL3" s="172"/>
      <c r="RM3" s="112"/>
      <c r="RN3" s="112"/>
      <c r="RO3" s="112"/>
      <c r="RP3" s="112"/>
      <c r="RQ3" s="112"/>
      <c r="RR3" s="112"/>
      <c r="RS3" s="112"/>
      <c r="RT3" s="112"/>
      <c r="RU3" s="112"/>
      <c r="RV3" s="112"/>
      <c r="RW3" s="112"/>
      <c r="RX3" s="112"/>
      <c r="RY3" s="112"/>
      <c r="RZ3" s="112"/>
      <c r="SA3" s="112"/>
      <c r="SB3" s="112"/>
      <c r="SC3" s="112"/>
      <c r="SD3" s="112"/>
      <c r="SE3" s="112"/>
      <c r="SF3" s="112"/>
      <c r="SG3" s="172"/>
      <c r="SH3" s="112"/>
      <c r="SI3" s="112"/>
      <c r="SJ3" s="112"/>
      <c r="SK3" s="112"/>
      <c r="SL3" s="112"/>
      <c r="SM3" s="112"/>
      <c r="SN3" s="112"/>
      <c r="SO3" s="112"/>
      <c r="SP3" s="112"/>
      <c r="SQ3" s="112"/>
      <c r="SR3" s="112"/>
      <c r="SS3" s="112"/>
      <c r="ST3" s="112"/>
      <c r="SU3" s="112"/>
      <c r="SV3" s="112"/>
      <c r="SW3" s="112"/>
      <c r="SX3" s="112"/>
      <c r="SY3" s="112"/>
      <c r="SZ3" s="112"/>
      <c r="TA3" s="112"/>
      <c r="TB3" s="172"/>
      <c r="TC3" s="112"/>
      <c r="TD3" s="112"/>
      <c r="TE3" s="112"/>
      <c r="TF3" s="112"/>
      <c r="TG3" s="112"/>
      <c r="TH3" s="112"/>
      <c r="TI3" s="112"/>
      <c r="TJ3" s="112"/>
      <c r="TK3" s="112"/>
      <c r="TL3" s="112"/>
      <c r="TM3" s="112"/>
      <c r="TN3" s="112"/>
      <c r="TO3" s="112"/>
      <c r="TP3" s="112"/>
      <c r="TQ3" s="112"/>
      <c r="TR3" s="112"/>
      <c r="TS3" s="112"/>
      <c r="TT3" s="112"/>
      <c r="TU3" s="112"/>
      <c r="TV3" s="112"/>
      <c r="TW3" s="172"/>
      <c r="TX3" s="112"/>
      <c r="TY3" s="112"/>
      <c r="TZ3" s="112"/>
      <c r="UA3" s="112"/>
      <c r="UB3" s="112"/>
      <c r="UC3" s="112"/>
      <c r="UD3" s="112"/>
      <c r="UE3" s="112"/>
      <c r="UF3" s="112"/>
      <c r="UG3" s="112"/>
      <c r="UH3" s="112"/>
      <c r="UI3" s="112"/>
      <c r="UJ3" s="112"/>
      <c r="UK3" s="112"/>
      <c r="UL3" s="112"/>
      <c r="UM3" s="112"/>
      <c r="UN3" s="112"/>
      <c r="UO3" s="112"/>
      <c r="UP3" s="112"/>
      <c r="UQ3" s="112"/>
      <c r="UR3" s="172"/>
      <c r="US3" s="172"/>
      <c r="UT3" s="112"/>
      <c r="UU3" s="112"/>
      <c r="UV3" s="112"/>
      <c r="UW3" s="112"/>
      <c r="UX3" s="112"/>
      <c r="UY3" s="112"/>
      <c r="UZ3" s="112"/>
      <c r="VA3" s="112"/>
      <c r="VB3" s="112"/>
      <c r="VC3" s="112"/>
      <c r="VD3" s="112"/>
      <c r="VE3" s="112"/>
      <c r="VF3" s="112"/>
      <c r="VG3" s="112"/>
      <c r="VH3" s="112"/>
      <c r="VI3" s="112"/>
      <c r="VJ3" s="112"/>
      <c r="VK3" s="112"/>
      <c r="VL3" s="112"/>
      <c r="VM3" s="112"/>
      <c r="VN3" s="172"/>
      <c r="VO3" s="112"/>
      <c r="VP3" s="112"/>
      <c r="VQ3" s="112"/>
      <c r="VR3" s="112"/>
      <c r="VS3" s="112"/>
      <c r="VT3" s="112"/>
      <c r="VU3" s="112"/>
      <c r="VV3" s="112"/>
      <c r="VW3" s="112"/>
      <c r="VX3" s="112"/>
      <c r="VY3" s="172"/>
      <c r="VZ3" s="112"/>
      <c r="WA3" s="112"/>
      <c r="WB3" s="112"/>
      <c r="WC3" s="112"/>
      <c r="WD3" s="112"/>
      <c r="WE3" s="112"/>
      <c r="WF3" s="112"/>
      <c r="WG3" s="112"/>
      <c r="WH3" s="112"/>
      <c r="WI3" s="112"/>
      <c r="WJ3" s="112"/>
      <c r="WK3" s="112"/>
      <c r="WL3" s="112"/>
      <c r="WM3" s="112"/>
      <c r="WN3" s="112"/>
      <c r="WO3" s="112"/>
      <c r="WP3" s="112"/>
      <c r="WQ3" s="112"/>
      <c r="WR3" s="112"/>
      <c r="WS3" s="112"/>
      <c r="WT3" s="172"/>
      <c r="WU3" s="112"/>
      <c r="WV3" s="112"/>
      <c r="WW3" s="399"/>
      <c r="WX3" s="171"/>
      <c r="WY3" s="171"/>
      <c r="WZ3" s="171"/>
      <c r="XA3" s="171"/>
      <c r="XB3" s="171"/>
      <c r="XC3" s="171"/>
      <c r="XD3" s="171"/>
      <c r="XE3" s="171"/>
      <c r="XF3" s="171"/>
      <c r="XG3" s="171"/>
      <c r="XH3" s="171"/>
      <c r="XI3" s="171"/>
      <c r="XJ3" s="171"/>
      <c r="XK3" s="112"/>
      <c r="XL3" s="112"/>
      <c r="XM3" s="112"/>
      <c r="XN3" s="112"/>
      <c r="XO3" s="112"/>
      <c r="XP3" s="172"/>
      <c r="XQ3" s="112"/>
      <c r="XR3" s="112"/>
      <c r="XS3" s="399"/>
      <c r="XT3" s="171"/>
      <c r="XU3" s="171"/>
      <c r="XV3" s="171"/>
      <c r="XW3" s="171"/>
      <c r="XX3" s="171"/>
      <c r="XY3" s="171"/>
      <c r="XZ3" s="171"/>
      <c r="YA3" s="171"/>
      <c r="YB3" s="171"/>
      <c r="YC3" s="171"/>
      <c r="YD3" s="171"/>
      <c r="YE3" s="400"/>
    </row>
    <row r="4" spans="1:657" s="425" customFormat="1" ht="105.75" customHeight="1" x14ac:dyDescent="0.25">
      <c r="A4" s="546" t="s">
        <v>0</v>
      </c>
      <c r="B4" s="518" t="s">
        <v>1</v>
      </c>
      <c r="C4" s="518" t="s">
        <v>2</v>
      </c>
      <c r="D4" s="518" t="s">
        <v>3</v>
      </c>
      <c r="E4" s="518" t="s">
        <v>4</v>
      </c>
      <c r="F4" s="518"/>
      <c r="G4" s="391" t="s">
        <v>5</v>
      </c>
      <c r="H4" s="391" t="s">
        <v>6</v>
      </c>
      <c r="I4" s="391" t="s">
        <v>7</v>
      </c>
      <c r="J4" s="391" t="s">
        <v>8</v>
      </c>
      <c r="K4" s="391" t="s">
        <v>9</v>
      </c>
      <c r="L4" s="391" t="s">
        <v>10</v>
      </c>
      <c r="M4" s="391" t="s">
        <v>11</v>
      </c>
      <c r="N4" s="391" t="s">
        <v>12</v>
      </c>
      <c r="O4" s="391" t="s">
        <v>13</v>
      </c>
      <c r="P4" s="391" t="s">
        <v>14</v>
      </c>
      <c r="Q4" s="391" t="s">
        <v>15</v>
      </c>
      <c r="R4" s="518" t="s">
        <v>16</v>
      </c>
      <c r="S4" s="518"/>
      <c r="T4" s="518"/>
      <c r="U4" s="518"/>
      <c r="V4" s="518"/>
      <c r="W4" s="518"/>
      <c r="X4" s="532" t="s">
        <v>17</v>
      </c>
      <c r="Y4" s="518" t="s">
        <v>18</v>
      </c>
      <c r="Z4" s="518"/>
      <c r="AA4" s="535" t="s">
        <v>19</v>
      </c>
      <c r="AB4" s="536"/>
      <c r="AC4" s="518" t="s">
        <v>20</v>
      </c>
      <c r="AD4" s="518" t="s">
        <v>21</v>
      </c>
      <c r="AE4" s="518"/>
      <c r="AF4" s="518"/>
      <c r="AG4" s="518"/>
      <c r="AH4" s="518"/>
      <c r="AI4" s="518"/>
      <c r="AJ4" s="518"/>
      <c r="AK4" s="518" t="s">
        <v>22</v>
      </c>
      <c r="AL4" s="518"/>
      <c r="AM4" s="518"/>
      <c r="AN4" s="518"/>
      <c r="AO4" s="518"/>
      <c r="AP4" s="518"/>
      <c r="AQ4" s="518" t="s">
        <v>23</v>
      </c>
      <c r="AR4" s="535" t="s">
        <v>24</v>
      </c>
      <c r="AS4" s="536"/>
      <c r="AT4" s="535" t="s">
        <v>25</v>
      </c>
      <c r="AU4" s="544"/>
      <c r="AV4" s="544"/>
      <c r="AW4" s="536"/>
      <c r="AX4" s="518" t="s">
        <v>26</v>
      </c>
      <c r="AY4" s="518"/>
      <c r="AZ4" s="518"/>
      <c r="BA4" s="518" t="s">
        <v>27</v>
      </c>
      <c r="BB4" s="518"/>
      <c r="BC4" s="518"/>
      <c r="BD4" s="518" t="s">
        <v>28</v>
      </c>
      <c r="BE4" s="518"/>
      <c r="BF4" s="535" t="s">
        <v>29</v>
      </c>
      <c r="BG4" s="544"/>
      <c r="BH4" s="544"/>
      <c r="BI4" s="544"/>
      <c r="BJ4" s="544"/>
      <c r="BK4" s="536"/>
      <c r="BL4" s="518" t="s">
        <v>30</v>
      </c>
      <c r="BM4" s="518" t="s">
        <v>31</v>
      </c>
      <c r="BN4" s="518" t="s">
        <v>32</v>
      </c>
      <c r="BO4" s="518" t="s">
        <v>33</v>
      </c>
      <c r="BP4" s="518"/>
      <c r="BQ4" s="518"/>
      <c r="BR4" s="518"/>
      <c r="BS4" s="518"/>
      <c r="BT4" s="518"/>
      <c r="BU4" s="518"/>
      <c r="BV4" s="518"/>
      <c r="BW4" s="518"/>
      <c r="BX4" s="518" t="s">
        <v>34</v>
      </c>
      <c r="BY4" s="518"/>
      <c r="BZ4" s="518"/>
      <c r="CA4" s="518"/>
      <c r="CB4" s="518"/>
      <c r="CC4" s="518"/>
      <c r="CD4" s="518"/>
      <c r="CE4" s="518" t="s">
        <v>35</v>
      </c>
      <c r="CF4" s="518"/>
      <c r="CG4" s="518"/>
      <c r="CH4" s="518"/>
      <c r="CI4" s="518"/>
      <c r="CJ4" s="518"/>
      <c r="CK4" s="518" t="s">
        <v>36</v>
      </c>
      <c r="CL4" s="518"/>
      <c r="CM4" s="518"/>
      <c r="CN4" s="518"/>
      <c r="CO4" s="518"/>
      <c r="CP4" s="518"/>
      <c r="CQ4" s="518"/>
      <c r="CR4" s="518" t="s">
        <v>37</v>
      </c>
      <c r="CS4" s="518"/>
      <c r="CT4" s="518"/>
      <c r="CU4" s="518"/>
      <c r="CV4" s="518"/>
      <c r="CW4" s="518"/>
      <c r="CX4" s="518" t="s">
        <v>38</v>
      </c>
      <c r="CY4" s="518"/>
      <c r="CZ4" s="518"/>
      <c r="DA4" s="518"/>
      <c r="DB4" s="391" t="s">
        <v>39</v>
      </c>
      <c r="DC4" s="537" t="s">
        <v>40</v>
      </c>
      <c r="DD4" s="538"/>
      <c r="DE4" s="538"/>
      <c r="DF4" s="538"/>
      <c r="DG4" s="538"/>
      <c r="DH4" s="538"/>
      <c r="DI4" s="538"/>
      <c r="DJ4" s="538"/>
      <c r="DK4" s="538"/>
      <c r="DL4" s="538"/>
      <c r="DM4" s="538"/>
      <c r="DN4" s="538"/>
      <c r="DO4" s="538"/>
      <c r="DP4" s="538"/>
      <c r="DQ4" s="538"/>
      <c r="DR4" s="538"/>
      <c r="DS4" s="538"/>
      <c r="DT4" s="538"/>
      <c r="DU4" s="538"/>
      <c r="DV4" s="538"/>
      <c r="DW4" s="538"/>
      <c r="DX4" s="538"/>
      <c r="DY4" s="538"/>
      <c r="DZ4" s="538"/>
      <c r="EA4" s="538"/>
      <c r="EB4" s="538"/>
      <c r="EC4" s="538"/>
      <c r="ED4" s="538"/>
      <c r="EE4" s="538"/>
      <c r="EF4" s="538"/>
      <c r="EG4" s="538"/>
      <c r="EH4" s="538"/>
      <c r="EI4" s="538"/>
      <c r="EJ4" s="538"/>
      <c r="EK4" s="538"/>
      <c r="EL4" s="538"/>
      <c r="EM4" s="538"/>
      <c r="EN4" s="538"/>
      <c r="EO4" s="538"/>
      <c r="EP4" s="538"/>
      <c r="EQ4" s="538"/>
      <c r="ER4" s="538"/>
      <c r="ES4" s="538"/>
      <c r="ET4" s="538"/>
      <c r="EU4" s="538"/>
      <c r="EV4" s="538"/>
      <c r="EW4" s="538"/>
      <c r="EX4" s="538"/>
      <c r="EY4" s="538"/>
      <c r="EZ4" s="538"/>
      <c r="FA4" s="538"/>
      <c r="FB4" s="538"/>
      <c r="FC4" s="538"/>
      <c r="FD4" s="538"/>
      <c r="FE4" s="538"/>
      <c r="FF4" s="538"/>
      <c r="FG4" s="538"/>
      <c r="FH4" s="538"/>
      <c r="FI4" s="538"/>
      <c r="FJ4" s="538"/>
      <c r="FK4" s="538"/>
      <c r="FL4" s="538"/>
      <c r="FM4" s="538"/>
      <c r="FN4" s="538"/>
      <c r="FO4" s="538"/>
      <c r="FP4" s="538"/>
      <c r="FQ4" s="538"/>
      <c r="FR4" s="538"/>
      <c r="FS4" s="538"/>
      <c r="FT4" s="538"/>
      <c r="FU4" s="538"/>
      <c r="FV4" s="538"/>
      <c r="FW4" s="538"/>
      <c r="FX4" s="538"/>
      <c r="FY4" s="538"/>
      <c r="FZ4" s="538"/>
      <c r="GA4" s="538"/>
      <c r="GB4" s="538"/>
      <c r="GC4" s="538"/>
      <c r="GD4" s="538"/>
      <c r="GE4" s="538"/>
      <c r="GF4" s="538"/>
      <c r="GG4" s="538"/>
      <c r="GH4" s="538"/>
      <c r="GI4" s="538"/>
      <c r="GJ4" s="538"/>
      <c r="GK4" s="538"/>
      <c r="GL4" s="538"/>
      <c r="GM4" s="538"/>
      <c r="GN4" s="538"/>
      <c r="GO4" s="538"/>
      <c r="GP4" s="538"/>
      <c r="GQ4" s="538"/>
      <c r="GR4" s="538"/>
      <c r="GS4" s="538"/>
      <c r="GT4" s="538"/>
      <c r="GU4" s="538"/>
      <c r="GV4" s="538"/>
      <c r="GW4" s="538"/>
      <c r="GX4" s="538"/>
      <c r="GY4" s="538"/>
      <c r="GZ4" s="538"/>
      <c r="HA4" s="538"/>
      <c r="HB4" s="538"/>
      <c r="HC4" s="538"/>
      <c r="HD4" s="538"/>
      <c r="HE4" s="538"/>
      <c r="HF4" s="538"/>
      <c r="HG4" s="538"/>
      <c r="HH4" s="538"/>
      <c r="HI4" s="538"/>
      <c r="HJ4" s="538"/>
      <c r="HK4" s="538"/>
      <c r="HL4" s="538"/>
      <c r="HM4" s="538"/>
      <c r="HN4" s="538"/>
      <c r="HO4" s="538"/>
      <c r="HP4" s="538"/>
      <c r="HQ4" s="538"/>
      <c r="HR4" s="538"/>
      <c r="HS4" s="538"/>
      <c r="HT4" s="538"/>
      <c r="HU4" s="538"/>
      <c r="HV4" s="538"/>
      <c r="HW4" s="538"/>
      <c r="HX4" s="538"/>
      <c r="HY4" s="538"/>
      <c r="HZ4" s="538"/>
      <c r="IA4" s="538"/>
      <c r="IB4" s="538"/>
      <c r="IC4" s="538"/>
      <c r="ID4" s="538"/>
      <c r="IE4" s="538"/>
      <c r="IF4" s="538"/>
      <c r="IG4" s="538"/>
      <c r="IH4" s="538"/>
      <c r="II4" s="538"/>
      <c r="IJ4" s="538"/>
      <c r="IK4" s="538"/>
      <c r="IL4" s="538"/>
      <c r="IM4" s="538"/>
      <c r="IN4" s="538"/>
      <c r="IO4" s="538"/>
      <c r="IP4" s="538"/>
      <c r="IQ4" s="538"/>
      <c r="IR4" s="538"/>
      <c r="IS4" s="538"/>
      <c r="IT4" s="538"/>
      <c r="IU4" s="538"/>
      <c r="IV4" s="538"/>
      <c r="IW4" s="538"/>
      <c r="IX4" s="538"/>
      <c r="IY4" s="538"/>
      <c r="IZ4" s="538"/>
      <c r="JA4" s="538"/>
      <c r="JB4" s="538"/>
      <c r="JC4" s="538"/>
      <c r="JD4" s="538"/>
      <c r="JE4" s="538"/>
      <c r="JF4" s="538"/>
      <c r="JG4" s="538"/>
      <c r="JH4" s="538"/>
      <c r="JI4" s="538"/>
      <c r="JJ4" s="538"/>
      <c r="JK4" s="538"/>
      <c r="JL4" s="538"/>
      <c r="JM4" s="538"/>
      <c r="JN4" s="538"/>
      <c r="JO4" s="538"/>
      <c r="JP4" s="538"/>
      <c r="JQ4" s="538"/>
      <c r="JR4" s="538"/>
      <c r="JS4" s="538"/>
      <c r="JT4" s="538"/>
      <c r="JU4" s="538"/>
      <c r="JV4" s="538"/>
      <c r="JW4" s="538"/>
      <c r="JX4" s="538"/>
      <c r="JY4" s="538"/>
      <c r="JZ4" s="538"/>
      <c r="KA4" s="538"/>
      <c r="KB4" s="538"/>
      <c r="KC4" s="538"/>
      <c r="KD4" s="538"/>
      <c r="KE4" s="538"/>
      <c r="KF4" s="538"/>
      <c r="KG4" s="538"/>
      <c r="KH4" s="538"/>
      <c r="KI4" s="538"/>
      <c r="KJ4" s="538"/>
      <c r="KK4" s="538"/>
      <c r="KL4" s="538"/>
      <c r="KM4" s="538"/>
      <c r="KN4" s="538"/>
      <c r="KO4" s="538"/>
      <c r="KP4" s="538"/>
      <c r="KQ4" s="538"/>
      <c r="KR4" s="538"/>
      <c r="KS4" s="538"/>
      <c r="KT4" s="538"/>
      <c r="KU4" s="538"/>
      <c r="KV4" s="538"/>
      <c r="KW4" s="538"/>
      <c r="KX4" s="538"/>
      <c r="KY4" s="538"/>
      <c r="KZ4" s="538"/>
      <c r="LA4" s="538"/>
      <c r="LB4" s="538"/>
      <c r="LC4" s="538"/>
      <c r="LD4" s="538"/>
      <c r="LE4" s="538"/>
      <c r="LF4" s="538"/>
      <c r="LG4" s="538"/>
      <c r="LH4" s="538"/>
      <c r="LI4" s="538"/>
      <c r="LJ4" s="538"/>
      <c r="LK4" s="538"/>
      <c r="LL4" s="538"/>
      <c r="LM4" s="538"/>
      <c r="LN4" s="538"/>
      <c r="LO4" s="538"/>
      <c r="LP4" s="538"/>
      <c r="LQ4" s="538"/>
      <c r="LR4" s="538"/>
      <c r="LS4" s="538"/>
      <c r="LT4" s="538"/>
      <c r="LU4" s="538"/>
      <c r="LV4" s="538"/>
      <c r="LW4" s="538"/>
      <c r="LX4" s="538"/>
      <c r="LY4" s="538"/>
      <c r="LZ4" s="538"/>
      <c r="MA4" s="538"/>
      <c r="MB4" s="538"/>
      <c r="MC4" s="538"/>
      <c r="MD4" s="538"/>
      <c r="ME4" s="538"/>
      <c r="MF4" s="538"/>
      <c r="MG4" s="538"/>
      <c r="MH4" s="538"/>
      <c r="MI4" s="538"/>
      <c r="MJ4" s="538"/>
      <c r="MK4" s="538"/>
      <c r="ML4" s="538"/>
      <c r="MM4" s="538"/>
      <c r="MN4" s="538"/>
      <c r="MO4" s="538"/>
      <c r="MP4" s="538"/>
      <c r="MQ4" s="538"/>
      <c r="MR4" s="538"/>
      <c r="MS4" s="538"/>
      <c r="MT4" s="538"/>
      <c r="MU4" s="538"/>
      <c r="MV4" s="538"/>
      <c r="MW4" s="538"/>
      <c r="MX4" s="538"/>
      <c r="MY4" s="538"/>
      <c r="MZ4" s="538"/>
      <c r="NA4" s="538"/>
      <c r="NB4" s="538"/>
      <c r="NC4" s="538"/>
      <c r="ND4" s="538"/>
      <c r="NE4" s="538"/>
      <c r="NF4" s="538"/>
      <c r="NG4" s="538"/>
      <c r="NH4" s="538"/>
      <c r="NI4" s="538"/>
      <c r="NJ4" s="538"/>
      <c r="NK4" s="538"/>
      <c r="NL4" s="538"/>
      <c r="NM4" s="538"/>
      <c r="NN4" s="538"/>
      <c r="NO4" s="538"/>
      <c r="NP4" s="538"/>
      <c r="NQ4" s="538"/>
      <c r="NR4" s="538"/>
      <c r="NS4" s="538"/>
      <c r="NT4" s="538"/>
      <c r="NU4" s="538"/>
      <c r="NV4" s="538"/>
      <c r="NW4" s="538"/>
      <c r="NX4" s="538"/>
      <c r="NY4" s="538"/>
      <c r="NZ4" s="538"/>
      <c r="OA4" s="538"/>
      <c r="OB4" s="538"/>
      <c r="OC4" s="538"/>
      <c r="OD4" s="538"/>
      <c r="OE4" s="538"/>
      <c r="OF4" s="538"/>
      <c r="OG4" s="538"/>
      <c r="OH4" s="538"/>
      <c r="OI4" s="538"/>
      <c r="OJ4" s="538"/>
      <c r="OK4" s="538"/>
      <c r="OL4" s="538"/>
      <c r="OM4" s="538"/>
      <c r="ON4" s="538"/>
      <c r="OO4" s="538"/>
      <c r="OP4" s="538"/>
      <c r="OQ4" s="538"/>
      <c r="OR4" s="538"/>
      <c r="OS4" s="538"/>
      <c r="OT4" s="538"/>
      <c r="OU4" s="538"/>
      <c r="OV4" s="538"/>
      <c r="OW4" s="538"/>
      <c r="OX4" s="538"/>
      <c r="OY4" s="538"/>
      <c r="OZ4" s="538"/>
      <c r="PA4" s="538"/>
      <c r="PB4" s="538"/>
      <c r="PC4" s="538"/>
      <c r="PD4" s="538"/>
      <c r="PE4" s="538"/>
      <c r="PF4" s="538"/>
      <c r="PG4" s="538"/>
      <c r="PH4" s="538"/>
      <c r="PI4" s="538"/>
      <c r="PJ4" s="538"/>
      <c r="PK4" s="538"/>
      <c r="PL4" s="538"/>
      <c r="PM4" s="538"/>
      <c r="PN4" s="538"/>
      <c r="PO4" s="538"/>
      <c r="PP4" s="538"/>
      <c r="PQ4" s="538"/>
      <c r="PR4" s="538"/>
      <c r="PS4" s="538"/>
      <c r="PT4" s="538"/>
      <c r="PU4" s="538"/>
      <c r="PV4" s="538"/>
      <c r="PW4" s="538"/>
      <c r="PX4" s="538"/>
      <c r="PY4" s="538"/>
      <c r="PZ4" s="538"/>
      <c r="QA4" s="538"/>
      <c r="QB4" s="538"/>
      <c r="QC4" s="538"/>
      <c r="QD4" s="538"/>
      <c r="QE4" s="538"/>
      <c r="QF4" s="538"/>
      <c r="QG4" s="538"/>
      <c r="QH4" s="538"/>
      <c r="QI4" s="538"/>
      <c r="QJ4" s="538"/>
      <c r="QK4" s="538"/>
      <c r="QL4" s="538"/>
      <c r="QM4" s="538"/>
      <c r="QN4" s="538"/>
      <c r="QO4" s="538"/>
      <c r="QP4" s="538"/>
      <c r="QQ4" s="538"/>
      <c r="QR4" s="538"/>
      <c r="QS4" s="538"/>
      <c r="QT4" s="538"/>
      <c r="QU4" s="538"/>
      <c r="QV4" s="538"/>
      <c r="QW4" s="538"/>
      <c r="QX4" s="538"/>
      <c r="QY4" s="538"/>
      <c r="QZ4" s="538"/>
      <c r="RA4" s="538"/>
      <c r="RB4" s="538"/>
      <c r="RC4" s="538"/>
      <c r="RD4" s="538"/>
      <c r="RE4" s="538"/>
      <c r="RF4" s="538"/>
      <c r="RG4" s="538"/>
      <c r="RH4" s="538"/>
      <c r="RI4" s="538"/>
      <c r="RJ4" s="538"/>
      <c r="RK4" s="538"/>
      <c r="RL4" s="538"/>
      <c r="RM4" s="538"/>
      <c r="RN4" s="538"/>
      <c r="RO4" s="538"/>
      <c r="RP4" s="538"/>
      <c r="RQ4" s="538"/>
      <c r="RR4" s="538"/>
      <c r="RS4" s="538"/>
      <c r="RT4" s="538"/>
      <c r="RU4" s="538"/>
      <c r="RV4" s="538"/>
      <c r="RW4" s="538"/>
      <c r="RX4" s="538"/>
      <c r="RY4" s="538"/>
      <c r="RZ4" s="538"/>
      <c r="SA4" s="538"/>
      <c r="SB4" s="538"/>
      <c r="SC4" s="538"/>
      <c r="SD4" s="538"/>
      <c r="SE4" s="538"/>
      <c r="SF4" s="538"/>
      <c r="SG4" s="538"/>
      <c r="SH4" s="538"/>
      <c r="SI4" s="538"/>
      <c r="SJ4" s="538"/>
      <c r="SK4" s="538"/>
      <c r="SL4" s="538"/>
      <c r="SM4" s="538"/>
      <c r="SN4" s="538"/>
      <c r="SO4" s="538"/>
      <c r="SP4" s="538"/>
      <c r="SQ4" s="538"/>
      <c r="SR4" s="538"/>
      <c r="SS4" s="538"/>
      <c r="ST4" s="538"/>
      <c r="SU4" s="538"/>
      <c r="SV4" s="538"/>
      <c r="SW4" s="538"/>
      <c r="SX4" s="538"/>
      <c r="SY4" s="538"/>
      <c r="SZ4" s="538"/>
      <c r="TA4" s="538"/>
      <c r="TB4" s="538"/>
      <c r="TC4" s="538"/>
      <c r="TD4" s="538"/>
      <c r="TE4" s="538"/>
      <c r="TF4" s="538"/>
      <c r="TG4" s="538"/>
      <c r="TH4" s="538"/>
      <c r="TI4" s="538"/>
      <c r="TJ4" s="538"/>
      <c r="TK4" s="538"/>
      <c r="TL4" s="538"/>
      <c r="TM4" s="538"/>
      <c r="TN4" s="538"/>
      <c r="TO4" s="538"/>
      <c r="TP4" s="538"/>
      <c r="TQ4" s="538"/>
      <c r="TR4" s="538"/>
      <c r="TS4" s="538"/>
      <c r="TT4" s="538"/>
      <c r="TU4" s="538"/>
      <c r="TV4" s="538"/>
      <c r="TW4" s="538"/>
      <c r="TX4" s="538"/>
      <c r="TY4" s="538"/>
      <c r="TZ4" s="538"/>
      <c r="UA4" s="538"/>
      <c r="UB4" s="538"/>
      <c r="UC4" s="538"/>
      <c r="UD4" s="538"/>
      <c r="UE4" s="538"/>
      <c r="UF4" s="538"/>
      <c r="UG4" s="538"/>
      <c r="UH4" s="538"/>
      <c r="UI4" s="538"/>
      <c r="UJ4" s="538"/>
      <c r="UK4" s="538"/>
      <c r="UL4" s="538"/>
      <c r="UM4" s="538"/>
      <c r="UN4" s="538"/>
      <c r="UO4" s="538"/>
      <c r="UP4" s="538"/>
      <c r="UQ4" s="538"/>
      <c r="UR4" s="538"/>
      <c r="US4" s="538"/>
      <c r="UT4" s="538"/>
      <c r="UU4" s="538"/>
      <c r="UV4" s="538"/>
      <c r="UW4" s="538"/>
      <c r="UX4" s="538"/>
      <c r="UY4" s="538"/>
      <c r="UZ4" s="538"/>
      <c r="VA4" s="538"/>
      <c r="VB4" s="538"/>
      <c r="VC4" s="538"/>
      <c r="VD4" s="538"/>
      <c r="VE4" s="538"/>
      <c r="VF4" s="538"/>
      <c r="VG4" s="538"/>
      <c r="VH4" s="538"/>
      <c r="VI4" s="538"/>
      <c r="VJ4" s="538"/>
      <c r="VK4" s="538"/>
      <c r="VL4" s="538"/>
      <c r="VM4" s="538"/>
      <c r="VN4" s="538"/>
      <c r="VO4" s="538"/>
      <c r="VP4" s="538"/>
      <c r="VQ4" s="538"/>
      <c r="VR4" s="538"/>
      <c r="VS4" s="538"/>
      <c r="VT4" s="538"/>
      <c r="VU4" s="538"/>
      <c r="VV4" s="538"/>
      <c r="VW4" s="538"/>
      <c r="VX4" s="538"/>
      <c r="VY4" s="538"/>
      <c r="VZ4" s="538"/>
      <c r="WA4" s="538"/>
      <c r="WB4" s="538"/>
      <c r="WC4" s="538"/>
      <c r="WD4" s="538"/>
      <c r="WE4" s="538"/>
      <c r="WF4" s="538"/>
      <c r="WG4" s="538"/>
      <c r="WH4" s="538"/>
      <c r="WI4" s="538"/>
      <c r="WJ4" s="538"/>
      <c r="WK4" s="538"/>
      <c r="WL4" s="538"/>
      <c r="WM4" s="538"/>
      <c r="WN4" s="538"/>
      <c r="WO4" s="538"/>
      <c r="WP4" s="538"/>
      <c r="WQ4" s="538"/>
      <c r="WR4" s="538"/>
      <c r="WS4" s="538"/>
      <c r="WT4" s="538"/>
      <c r="WU4" s="538"/>
      <c r="WV4" s="538"/>
      <c r="WW4" s="538"/>
      <c r="WX4" s="538"/>
      <c r="WY4" s="538"/>
      <c r="WZ4" s="538"/>
      <c r="XA4" s="538"/>
      <c r="XB4" s="538"/>
      <c r="XC4" s="538"/>
      <c r="XD4" s="538"/>
      <c r="XE4" s="538"/>
      <c r="XF4" s="538"/>
      <c r="XG4" s="538"/>
      <c r="XH4" s="538"/>
      <c r="XI4" s="538"/>
      <c r="XJ4" s="538"/>
      <c r="XK4" s="538"/>
      <c r="XL4" s="538"/>
      <c r="XM4" s="538"/>
      <c r="XN4" s="538"/>
      <c r="XO4" s="538"/>
      <c r="XP4" s="538"/>
      <c r="XQ4" s="538"/>
      <c r="XR4" s="538"/>
      <c r="XS4" s="538"/>
      <c r="XT4" s="538"/>
      <c r="XU4" s="538"/>
      <c r="XV4" s="538"/>
      <c r="XW4" s="538"/>
      <c r="XX4" s="538"/>
      <c r="XY4" s="538"/>
      <c r="XZ4" s="538"/>
      <c r="YA4" s="538"/>
      <c r="YB4" s="538"/>
      <c r="YC4" s="538"/>
      <c r="YD4" s="538"/>
      <c r="YE4" s="539"/>
      <c r="YF4" s="540" t="s">
        <v>41</v>
      </c>
    </row>
    <row r="5" spans="1:657" s="427" customFormat="1" ht="15" customHeight="1" x14ac:dyDescent="0.25">
      <c r="A5" s="547"/>
      <c r="B5" s="508"/>
      <c r="C5" s="508"/>
      <c r="D5" s="508"/>
      <c r="E5" s="507" t="s">
        <v>42</v>
      </c>
      <c r="F5" s="507" t="s">
        <v>43</v>
      </c>
      <c r="G5" s="507" t="s">
        <v>44</v>
      </c>
      <c r="H5" s="507" t="s">
        <v>45</v>
      </c>
      <c r="I5" s="507" t="s">
        <v>46</v>
      </c>
      <c r="J5" s="507" t="s">
        <v>47</v>
      </c>
      <c r="K5" s="507" t="s">
        <v>48</v>
      </c>
      <c r="L5" s="507" t="s">
        <v>49</v>
      </c>
      <c r="M5" s="507" t="s">
        <v>48</v>
      </c>
      <c r="N5" s="507" t="s">
        <v>50</v>
      </c>
      <c r="O5" s="507" t="s">
        <v>51</v>
      </c>
      <c r="P5" s="507" t="s">
        <v>52</v>
      </c>
      <c r="Q5" s="508" t="s">
        <v>53</v>
      </c>
      <c r="R5" s="508" t="s">
        <v>53</v>
      </c>
      <c r="S5" s="507" t="s">
        <v>54</v>
      </c>
      <c r="T5" s="529" t="s">
        <v>55</v>
      </c>
      <c r="U5" s="507" t="s">
        <v>56</v>
      </c>
      <c r="V5" s="507" t="s">
        <v>57</v>
      </c>
      <c r="W5" s="507" t="s">
        <v>58</v>
      </c>
      <c r="X5" s="533"/>
      <c r="Y5" s="522" t="s">
        <v>59</v>
      </c>
      <c r="Z5" s="522" t="s">
        <v>60</v>
      </c>
      <c r="AA5" s="519" t="s">
        <v>61</v>
      </c>
      <c r="AB5" s="519" t="s">
        <v>62</v>
      </c>
      <c r="AC5" s="508"/>
      <c r="AD5" s="508"/>
      <c r="AE5" s="508"/>
      <c r="AF5" s="508"/>
      <c r="AG5" s="508"/>
      <c r="AH5" s="508"/>
      <c r="AI5" s="508"/>
      <c r="AJ5" s="508"/>
      <c r="AK5" s="508"/>
      <c r="AL5" s="508"/>
      <c r="AM5" s="508"/>
      <c r="AN5" s="508"/>
      <c r="AO5" s="508"/>
      <c r="AP5" s="508"/>
      <c r="AQ5" s="508"/>
      <c r="AR5" s="514"/>
      <c r="AS5" s="545"/>
      <c r="AT5" s="523" t="s">
        <v>63</v>
      </c>
      <c r="AU5" s="525"/>
      <c r="AV5" s="523" t="s">
        <v>64</v>
      </c>
      <c r="AW5" s="525"/>
      <c r="AX5" s="507" t="s">
        <v>65</v>
      </c>
      <c r="AY5" s="507" t="s">
        <v>66</v>
      </c>
      <c r="AZ5" s="507" t="s">
        <v>67</v>
      </c>
      <c r="BA5" s="507" t="s">
        <v>65</v>
      </c>
      <c r="BB5" s="507" t="s">
        <v>66</v>
      </c>
      <c r="BC5" s="507" t="s">
        <v>67</v>
      </c>
      <c r="BD5" s="507" t="s">
        <v>68</v>
      </c>
      <c r="BE5" s="507" t="s">
        <v>69</v>
      </c>
      <c r="BF5" s="523" t="s">
        <v>70</v>
      </c>
      <c r="BG5" s="524"/>
      <c r="BH5" s="525"/>
      <c r="BI5" s="529" t="s">
        <v>71</v>
      </c>
      <c r="BJ5" s="529" t="s">
        <v>72</v>
      </c>
      <c r="BK5" s="529" t="s">
        <v>73</v>
      </c>
      <c r="BL5" s="508"/>
      <c r="BM5" s="508"/>
      <c r="BN5" s="508"/>
      <c r="BO5" s="508"/>
      <c r="BP5" s="508"/>
      <c r="BQ5" s="508"/>
      <c r="BR5" s="508"/>
      <c r="BS5" s="508"/>
      <c r="BT5" s="508"/>
      <c r="BU5" s="508"/>
      <c r="BV5" s="508"/>
      <c r="BW5" s="508"/>
      <c r="BX5" s="508"/>
      <c r="BY5" s="508"/>
      <c r="BZ5" s="508"/>
      <c r="CA5" s="508"/>
      <c r="CB5" s="508"/>
      <c r="CC5" s="508"/>
      <c r="CD5" s="508"/>
      <c r="CE5" s="510" t="s">
        <v>74</v>
      </c>
      <c r="CF5" s="510" t="s">
        <v>75</v>
      </c>
      <c r="CG5" s="510" t="s">
        <v>76</v>
      </c>
      <c r="CH5" s="510" t="s">
        <v>77</v>
      </c>
      <c r="CI5" s="510" t="s">
        <v>78</v>
      </c>
      <c r="CJ5" s="510" t="s">
        <v>79</v>
      </c>
      <c r="CK5" s="507" t="s">
        <v>80</v>
      </c>
      <c r="CL5" s="507" t="s">
        <v>81</v>
      </c>
      <c r="CM5" s="507" t="s">
        <v>82</v>
      </c>
      <c r="CN5" s="507" t="s">
        <v>83</v>
      </c>
      <c r="CO5" s="507" t="s">
        <v>84</v>
      </c>
      <c r="CP5" s="507" t="s">
        <v>85</v>
      </c>
      <c r="CQ5" s="507" t="s">
        <v>86</v>
      </c>
      <c r="CR5" s="508"/>
      <c r="CS5" s="508"/>
      <c r="CT5" s="508"/>
      <c r="CU5" s="508"/>
      <c r="CV5" s="508"/>
      <c r="CW5" s="508"/>
      <c r="CX5" s="522" t="s">
        <v>87</v>
      </c>
      <c r="CY5" s="522"/>
      <c r="CZ5" s="522" t="s">
        <v>88</v>
      </c>
      <c r="DA5" s="522"/>
      <c r="DB5" s="507" t="s">
        <v>53</v>
      </c>
      <c r="DC5" s="511" t="s">
        <v>89</v>
      </c>
      <c r="DD5" s="512" t="s">
        <v>90</v>
      </c>
      <c r="DE5" s="513"/>
      <c r="DF5" s="508" t="s">
        <v>91</v>
      </c>
      <c r="DG5" s="508"/>
      <c r="DH5" s="508"/>
      <c r="DI5" s="508"/>
      <c r="DJ5" s="508"/>
      <c r="DK5" s="508"/>
      <c r="DL5" s="508"/>
      <c r="DM5" s="508"/>
      <c r="DN5" s="508" t="s">
        <v>92</v>
      </c>
      <c r="DO5" s="508"/>
      <c r="DP5" s="508"/>
      <c r="DQ5" s="508"/>
      <c r="DR5" s="508"/>
      <c r="DS5" s="508"/>
      <c r="DT5" s="508"/>
      <c r="DU5" s="508"/>
      <c r="DV5" s="508"/>
      <c r="DW5" s="508"/>
      <c r="DX5" s="508"/>
      <c r="DY5" s="508"/>
      <c r="DZ5" s="508"/>
      <c r="EA5" s="508"/>
      <c r="EB5" s="508"/>
      <c r="EC5" s="508"/>
      <c r="ED5" s="508"/>
      <c r="EE5" s="508"/>
      <c r="EF5" s="508"/>
      <c r="EG5" s="508"/>
      <c r="EH5" s="508"/>
      <c r="EI5" s="508"/>
      <c r="EJ5" s="508"/>
      <c r="EK5" s="508"/>
      <c r="EL5" s="508"/>
      <c r="EM5" s="508"/>
      <c r="EN5" s="508"/>
      <c r="EO5" s="508"/>
      <c r="EP5" s="508"/>
      <c r="EQ5" s="508"/>
      <c r="ER5" s="508"/>
      <c r="ES5" s="508"/>
      <c r="ET5" s="508"/>
      <c r="EU5" s="508"/>
      <c r="EV5" s="508"/>
      <c r="EW5" s="508"/>
      <c r="EX5" s="508"/>
      <c r="EY5" s="508"/>
      <c r="EZ5" s="508"/>
      <c r="FA5" s="508"/>
      <c r="FB5" s="508"/>
      <c r="FC5" s="508"/>
      <c r="FD5" s="508"/>
      <c r="FE5" s="508"/>
      <c r="FF5" s="508"/>
      <c r="FG5" s="508"/>
      <c r="FH5" s="508"/>
      <c r="FI5" s="508"/>
      <c r="FJ5" s="508"/>
      <c r="FK5" s="508"/>
      <c r="FL5" s="508"/>
      <c r="FM5" s="508"/>
      <c r="FN5" s="508"/>
      <c r="FO5" s="508"/>
      <c r="FP5" s="508"/>
      <c r="FQ5" s="508"/>
      <c r="FR5" s="508"/>
      <c r="FS5" s="508"/>
      <c r="FT5" s="508"/>
      <c r="FU5" s="508"/>
      <c r="FV5" s="508"/>
      <c r="FW5" s="508"/>
      <c r="FX5" s="508"/>
      <c r="FY5" s="508"/>
      <c r="FZ5" s="508"/>
      <c r="GA5" s="508"/>
      <c r="GB5" s="508"/>
      <c r="GC5" s="508"/>
      <c r="GD5" s="508"/>
      <c r="GE5" s="508"/>
      <c r="GF5" s="508"/>
      <c r="GG5" s="508"/>
      <c r="GH5" s="508"/>
      <c r="GI5" s="508"/>
      <c r="GJ5" s="508"/>
      <c r="GK5" s="508"/>
      <c r="GL5" s="508"/>
      <c r="GM5" s="508"/>
      <c r="GN5" s="508"/>
      <c r="GO5" s="508"/>
      <c r="GP5" s="508"/>
      <c r="GQ5" s="508"/>
      <c r="GR5" s="508"/>
      <c r="GS5" s="508"/>
      <c r="GT5" s="508"/>
      <c r="GU5" s="508"/>
      <c r="GV5" s="508"/>
      <c r="GW5" s="508"/>
      <c r="GX5" s="508"/>
      <c r="GY5" s="508"/>
      <c r="GZ5" s="508"/>
      <c r="HA5" s="508"/>
      <c r="HB5" s="508"/>
      <c r="HC5" s="508"/>
      <c r="HD5" s="508"/>
      <c r="HE5" s="508"/>
      <c r="HF5" s="508"/>
      <c r="HG5" s="508"/>
      <c r="HH5" s="508"/>
      <c r="HI5" s="508"/>
      <c r="HJ5" s="508"/>
      <c r="HK5" s="508"/>
      <c r="HL5" s="508"/>
      <c r="HM5" s="508"/>
      <c r="HN5" s="508"/>
      <c r="HO5" s="508"/>
      <c r="HP5" s="508"/>
      <c r="HQ5" s="508"/>
      <c r="HR5" s="508"/>
      <c r="HS5" s="508"/>
      <c r="HT5" s="508"/>
      <c r="HU5" s="508"/>
      <c r="HV5" s="508"/>
      <c r="HW5" s="508"/>
      <c r="HX5" s="508"/>
      <c r="HY5" s="508"/>
      <c r="HZ5" s="508"/>
      <c r="IA5" s="508"/>
      <c r="IB5" s="508"/>
      <c r="IC5" s="508"/>
      <c r="ID5" s="508"/>
      <c r="IE5" s="508"/>
      <c r="IF5" s="508"/>
      <c r="IG5" s="508"/>
      <c r="IH5" s="508"/>
      <c r="II5" s="508"/>
      <c r="IJ5" s="508"/>
      <c r="IK5" s="508"/>
      <c r="IL5" s="508"/>
      <c r="IM5" s="508"/>
      <c r="IN5" s="508"/>
      <c r="IO5" s="508"/>
      <c r="IP5" s="508"/>
      <c r="IQ5" s="508"/>
      <c r="IR5" s="508"/>
      <c r="IS5" s="508"/>
      <c r="IT5" s="508"/>
      <c r="IU5" s="508"/>
      <c r="IV5" s="508"/>
      <c r="IW5" s="508"/>
      <c r="IX5" s="508"/>
      <c r="IY5" s="508"/>
      <c r="IZ5" s="508"/>
      <c r="JA5" s="508"/>
      <c r="JB5" s="508"/>
      <c r="JC5" s="508"/>
      <c r="JD5" s="508"/>
      <c r="JE5" s="508"/>
      <c r="JF5" s="508"/>
      <c r="JG5" s="508"/>
      <c r="JH5" s="508"/>
      <c r="JI5" s="508"/>
      <c r="JJ5" s="508"/>
      <c r="JK5" s="508"/>
      <c r="JL5" s="508"/>
      <c r="JM5" s="508"/>
      <c r="JN5" s="508"/>
      <c r="JO5" s="508"/>
      <c r="JP5" s="508"/>
      <c r="JQ5" s="508"/>
      <c r="JR5" s="508"/>
      <c r="JS5" s="508"/>
      <c r="JT5" s="508"/>
      <c r="JU5" s="508"/>
      <c r="JV5" s="508"/>
      <c r="JW5" s="508"/>
      <c r="JX5" s="508"/>
      <c r="JY5" s="508"/>
      <c r="JZ5" s="508"/>
      <c r="KA5" s="508"/>
      <c r="KB5" s="508"/>
      <c r="KC5" s="508"/>
      <c r="KD5" s="508"/>
      <c r="KE5" s="508"/>
      <c r="KF5" s="508"/>
      <c r="KG5" s="508"/>
      <c r="KH5" s="508"/>
      <c r="KI5" s="508"/>
      <c r="KJ5" s="508"/>
      <c r="KK5" s="508"/>
      <c r="KL5" s="508"/>
      <c r="KM5" s="508"/>
      <c r="KN5" s="508"/>
      <c r="KO5" s="508"/>
      <c r="KP5" s="508"/>
      <c r="KQ5" s="508"/>
      <c r="KR5" s="508"/>
      <c r="KS5" s="508"/>
      <c r="KT5" s="508"/>
      <c r="KU5" s="508"/>
      <c r="KV5" s="508"/>
      <c r="KW5" s="508"/>
      <c r="KX5" s="508"/>
      <c r="KY5" s="508"/>
      <c r="KZ5" s="508"/>
      <c r="LA5" s="508"/>
      <c r="LB5" s="508"/>
      <c r="LC5" s="508"/>
      <c r="LD5" s="508"/>
      <c r="LE5" s="508"/>
      <c r="LF5" s="508"/>
      <c r="LG5" s="508"/>
      <c r="LH5" s="508"/>
      <c r="LI5" s="508"/>
      <c r="LJ5" s="508"/>
      <c r="LK5" s="508"/>
      <c r="LL5" s="508"/>
      <c r="LM5" s="508"/>
      <c r="LN5" s="508"/>
      <c r="LO5" s="508"/>
      <c r="LP5" s="508"/>
      <c r="LQ5" s="508"/>
      <c r="LR5" s="508"/>
      <c r="LS5" s="508"/>
      <c r="LT5" s="508"/>
      <c r="LU5" s="508"/>
      <c r="LV5" s="508"/>
      <c r="LW5" s="508"/>
      <c r="LX5" s="508"/>
      <c r="LY5" s="508"/>
      <c r="LZ5" s="508"/>
      <c r="MA5" s="508"/>
      <c r="MB5" s="508"/>
      <c r="MC5" s="508"/>
      <c r="MD5" s="508"/>
      <c r="ME5" s="508"/>
      <c r="MF5" s="508"/>
      <c r="MG5" s="508"/>
      <c r="MH5" s="508"/>
      <c r="MI5" s="508"/>
      <c r="MJ5" s="508"/>
      <c r="MK5" s="508"/>
      <c r="ML5" s="508"/>
      <c r="MM5" s="508"/>
      <c r="MN5" s="508"/>
      <c r="MO5" s="508"/>
      <c r="MP5" s="508"/>
      <c r="MQ5" s="508"/>
      <c r="MR5" s="508"/>
      <c r="MS5" s="508"/>
      <c r="MT5" s="508"/>
      <c r="MU5" s="508"/>
      <c r="MV5" s="508"/>
      <c r="MW5" s="508"/>
      <c r="MX5" s="508"/>
      <c r="MY5" s="508"/>
      <c r="MZ5" s="508"/>
      <c r="NA5" s="508"/>
      <c r="NB5" s="508"/>
      <c r="NC5" s="508"/>
      <c r="ND5" s="508"/>
      <c r="NE5" s="508"/>
      <c r="NF5" s="508"/>
      <c r="NG5" s="508"/>
      <c r="NH5" s="508"/>
      <c r="NI5" s="508"/>
      <c r="NJ5" s="508"/>
      <c r="NK5" s="508"/>
      <c r="NL5" s="508"/>
      <c r="NM5" s="508"/>
      <c r="NN5" s="508"/>
      <c r="NO5" s="508"/>
      <c r="NP5" s="508"/>
      <c r="NQ5" s="508"/>
      <c r="NR5" s="508"/>
      <c r="NS5" s="508"/>
      <c r="NT5" s="508"/>
      <c r="NU5" s="508"/>
      <c r="NV5" s="508"/>
      <c r="NW5" s="508"/>
      <c r="NX5" s="508"/>
      <c r="NY5" s="508"/>
      <c r="NZ5" s="508"/>
      <c r="OA5" s="508"/>
      <c r="OB5" s="508"/>
      <c r="OC5" s="508"/>
      <c r="OD5" s="508"/>
      <c r="OE5" s="508"/>
      <c r="OF5" s="508"/>
      <c r="OG5" s="508"/>
      <c r="OH5" s="508"/>
      <c r="OI5" s="508"/>
      <c r="OJ5" s="508"/>
      <c r="OK5" s="508"/>
      <c r="OL5" s="508"/>
      <c r="OM5" s="508"/>
      <c r="ON5" s="508"/>
      <c r="OO5" s="508"/>
      <c r="OP5" s="508"/>
      <c r="OQ5" s="508"/>
      <c r="OR5" s="508"/>
      <c r="OS5" s="508"/>
      <c r="OT5" s="508"/>
      <c r="OU5" s="508"/>
      <c r="OV5" s="508"/>
      <c r="OW5" s="508"/>
      <c r="OX5" s="508"/>
      <c r="OY5" s="508"/>
      <c r="OZ5" s="508"/>
      <c r="PA5" s="508"/>
      <c r="PB5" s="508"/>
      <c r="PC5" s="508"/>
      <c r="PD5" s="508"/>
      <c r="PE5" s="508"/>
      <c r="PF5" s="508"/>
      <c r="PG5" s="508"/>
      <c r="PH5" s="508"/>
      <c r="PI5" s="508"/>
      <c r="PJ5" s="508"/>
      <c r="PK5" s="508"/>
      <c r="PL5" s="508"/>
      <c r="PM5" s="508"/>
      <c r="PN5" s="508"/>
      <c r="PO5" s="508"/>
      <c r="PP5" s="508"/>
      <c r="PQ5" s="508"/>
      <c r="PR5" s="508"/>
      <c r="PS5" s="508"/>
      <c r="PT5" s="508"/>
      <c r="PU5" s="508"/>
      <c r="PV5" s="508"/>
      <c r="PW5" s="508"/>
      <c r="PX5" s="508"/>
      <c r="PY5" s="508"/>
      <c r="PZ5" s="508"/>
      <c r="QA5" s="508"/>
      <c r="QB5" s="508"/>
      <c r="QC5" s="508"/>
      <c r="QD5" s="508"/>
      <c r="QE5" s="508"/>
      <c r="QF5" s="508"/>
      <c r="QG5" s="508"/>
      <c r="QH5" s="508"/>
      <c r="QI5" s="508"/>
      <c r="QJ5" s="508"/>
      <c r="QK5" s="508"/>
      <c r="QL5" s="508"/>
      <c r="QM5" s="508"/>
      <c r="QN5" s="508"/>
      <c r="QO5" s="508"/>
      <c r="QP5" s="508"/>
      <c r="QQ5" s="508"/>
      <c r="QR5" s="508"/>
      <c r="QS5" s="508"/>
      <c r="QT5" s="508"/>
      <c r="QU5" s="508"/>
      <c r="QV5" s="508"/>
      <c r="QW5" s="508" t="s">
        <v>93</v>
      </c>
      <c r="QX5" s="508"/>
      <c r="QY5" s="508"/>
      <c r="QZ5" s="508"/>
      <c r="RA5" s="508"/>
      <c r="RB5" s="508"/>
      <c r="RC5" s="508"/>
      <c r="RD5" s="508"/>
      <c r="RE5" s="508"/>
      <c r="RF5" s="508"/>
      <c r="RG5" s="508"/>
      <c r="RH5" s="508"/>
      <c r="RI5" s="508"/>
      <c r="RJ5" s="508"/>
      <c r="RK5" s="508"/>
      <c r="RL5" s="508"/>
      <c r="RM5" s="508"/>
      <c r="RN5" s="508"/>
      <c r="RO5" s="508"/>
      <c r="RP5" s="508"/>
      <c r="RQ5" s="508"/>
      <c r="RR5" s="508"/>
      <c r="RS5" s="508"/>
      <c r="RT5" s="508"/>
      <c r="RU5" s="508"/>
      <c r="RV5" s="508"/>
      <c r="RW5" s="508"/>
      <c r="RX5" s="508"/>
      <c r="RY5" s="508"/>
      <c r="RZ5" s="508"/>
      <c r="SA5" s="508"/>
      <c r="SB5" s="508"/>
      <c r="SC5" s="508"/>
      <c r="SD5" s="508"/>
      <c r="SE5" s="508"/>
      <c r="SF5" s="508"/>
      <c r="SG5" s="508"/>
      <c r="SH5" s="508"/>
      <c r="SI5" s="508"/>
      <c r="SJ5" s="508"/>
      <c r="SK5" s="508"/>
      <c r="SL5" s="508"/>
      <c r="SM5" s="508"/>
      <c r="SN5" s="508"/>
      <c r="SO5" s="508"/>
      <c r="SP5" s="508"/>
      <c r="SQ5" s="508"/>
      <c r="SR5" s="508"/>
      <c r="SS5" s="508"/>
      <c r="ST5" s="508"/>
      <c r="SU5" s="508"/>
      <c r="SV5" s="508"/>
      <c r="SW5" s="508"/>
      <c r="SX5" s="508"/>
      <c r="SY5" s="508"/>
      <c r="SZ5" s="508"/>
      <c r="TA5" s="508"/>
      <c r="TB5" s="508"/>
      <c r="TC5" s="508"/>
      <c r="TD5" s="508"/>
      <c r="TE5" s="508"/>
      <c r="TF5" s="508"/>
      <c r="TG5" s="508"/>
      <c r="TH5" s="508"/>
      <c r="TI5" s="508"/>
      <c r="TJ5" s="508"/>
      <c r="TK5" s="508"/>
      <c r="TL5" s="508"/>
      <c r="TM5" s="508"/>
      <c r="TN5" s="508"/>
      <c r="TO5" s="508"/>
      <c r="TP5" s="508"/>
      <c r="TQ5" s="508"/>
      <c r="TR5" s="508"/>
      <c r="TS5" s="508"/>
      <c r="TT5" s="508"/>
      <c r="TU5" s="508"/>
      <c r="TV5" s="508"/>
      <c r="TW5" s="508"/>
      <c r="TX5" s="508"/>
      <c r="TY5" s="508"/>
      <c r="TZ5" s="508"/>
      <c r="UA5" s="508"/>
      <c r="UB5" s="508"/>
      <c r="UC5" s="508"/>
      <c r="UD5" s="508"/>
      <c r="UE5" s="508"/>
      <c r="UF5" s="508"/>
      <c r="UG5" s="508"/>
      <c r="UH5" s="508"/>
      <c r="UI5" s="508"/>
      <c r="UJ5" s="508"/>
      <c r="UK5" s="508"/>
      <c r="UL5" s="508"/>
      <c r="UM5" s="508"/>
      <c r="UN5" s="508"/>
      <c r="UO5" s="508"/>
      <c r="UP5" s="508"/>
      <c r="UQ5" s="508"/>
      <c r="UR5" s="508"/>
      <c r="US5" s="508"/>
      <c r="UT5" s="508"/>
      <c r="UU5" s="508"/>
      <c r="UV5" s="508"/>
      <c r="UW5" s="508"/>
      <c r="UX5" s="508"/>
      <c r="UY5" s="508"/>
      <c r="UZ5" s="508"/>
      <c r="VA5" s="508"/>
      <c r="VB5" s="508"/>
      <c r="VC5" s="508"/>
      <c r="VD5" s="508"/>
      <c r="VE5" s="508"/>
      <c r="VF5" s="508"/>
      <c r="VG5" s="508"/>
      <c r="VH5" s="508"/>
      <c r="VI5" s="508"/>
      <c r="VJ5" s="508"/>
      <c r="VK5" s="508"/>
      <c r="VL5" s="508"/>
      <c r="VM5" s="508"/>
      <c r="VN5" s="508"/>
      <c r="VO5" s="508"/>
      <c r="VP5" s="508"/>
      <c r="VQ5" s="508"/>
      <c r="VR5" s="508"/>
      <c r="VS5" s="508"/>
      <c r="VT5" s="508"/>
      <c r="VU5" s="508"/>
      <c r="VV5" s="508"/>
      <c r="VW5" s="508"/>
      <c r="VX5" s="508"/>
      <c r="VY5" s="508"/>
      <c r="VZ5" s="508"/>
      <c r="WA5" s="508"/>
      <c r="WB5" s="508"/>
      <c r="WC5" s="508"/>
      <c r="WD5" s="508"/>
      <c r="WE5" s="508"/>
      <c r="WF5" s="508"/>
      <c r="WG5" s="508"/>
      <c r="WH5" s="508"/>
      <c r="WI5" s="508"/>
      <c r="WJ5" s="508"/>
      <c r="WK5" s="508"/>
      <c r="WL5" s="508"/>
      <c r="WM5" s="508"/>
      <c r="WN5" s="508"/>
      <c r="WO5" s="514"/>
      <c r="WP5" s="514"/>
      <c r="WQ5" s="514"/>
      <c r="WR5" s="514"/>
      <c r="WS5" s="514"/>
      <c r="WT5" s="514"/>
      <c r="WU5" s="514"/>
      <c r="WV5" s="514"/>
      <c r="WW5" s="514"/>
      <c r="WX5" s="514"/>
      <c r="WY5" s="514"/>
      <c r="WZ5" s="514"/>
      <c r="XA5" s="514"/>
      <c r="XB5" s="514"/>
      <c r="XC5" s="514"/>
      <c r="XD5" s="514"/>
      <c r="XE5" s="514"/>
      <c r="XF5" s="514"/>
      <c r="XG5" s="514"/>
      <c r="XH5" s="514"/>
      <c r="XI5" s="514"/>
      <c r="XJ5" s="515"/>
      <c r="XK5" s="508" t="s">
        <v>94</v>
      </c>
      <c r="XL5" s="508"/>
      <c r="XM5" s="508"/>
      <c r="XN5" s="508"/>
      <c r="XO5" s="508"/>
      <c r="XP5" s="508"/>
      <c r="XQ5" s="508" t="s">
        <v>95</v>
      </c>
      <c r="XR5" s="508"/>
      <c r="XS5" s="508"/>
      <c r="XT5" s="508"/>
      <c r="XU5" s="508"/>
      <c r="XV5" s="508"/>
      <c r="XW5" s="508"/>
      <c r="XX5" s="508"/>
      <c r="XY5" s="508"/>
      <c r="XZ5" s="508"/>
      <c r="YA5" s="508"/>
      <c r="YB5" s="508"/>
      <c r="YC5" s="508"/>
      <c r="YD5" s="508"/>
      <c r="YE5" s="515"/>
      <c r="YF5" s="541"/>
      <c r="YG5" s="426"/>
    </row>
    <row r="6" spans="1:657" s="427" customFormat="1" ht="57" customHeight="1" x14ac:dyDescent="0.25">
      <c r="A6" s="547"/>
      <c r="B6" s="508"/>
      <c r="C6" s="508"/>
      <c r="D6" s="508"/>
      <c r="E6" s="507"/>
      <c r="F6" s="507"/>
      <c r="G6" s="507"/>
      <c r="H6" s="507"/>
      <c r="I6" s="507"/>
      <c r="J6" s="507"/>
      <c r="K6" s="507"/>
      <c r="L6" s="507"/>
      <c r="M6" s="507"/>
      <c r="N6" s="507"/>
      <c r="O6" s="507"/>
      <c r="P6" s="507"/>
      <c r="Q6" s="508"/>
      <c r="R6" s="508"/>
      <c r="S6" s="507"/>
      <c r="T6" s="530"/>
      <c r="U6" s="507"/>
      <c r="V6" s="507"/>
      <c r="W6" s="507"/>
      <c r="X6" s="533"/>
      <c r="Y6" s="522"/>
      <c r="Z6" s="522"/>
      <c r="AA6" s="520"/>
      <c r="AB6" s="520"/>
      <c r="AC6" s="508"/>
      <c r="AD6" s="245" t="s">
        <v>96</v>
      </c>
      <c r="AE6" s="245" t="s">
        <v>75</v>
      </c>
      <c r="AF6" s="245" t="s">
        <v>76</v>
      </c>
      <c r="AG6" s="245" t="s">
        <v>77</v>
      </c>
      <c r="AH6" s="245" t="s">
        <v>78</v>
      </c>
      <c r="AI6" s="507" t="s">
        <v>79</v>
      </c>
      <c r="AJ6" s="507"/>
      <c r="AK6" s="245" t="s">
        <v>96</v>
      </c>
      <c r="AL6" s="245" t="s">
        <v>75</v>
      </c>
      <c r="AM6" s="245" t="s">
        <v>76</v>
      </c>
      <c r="AN6" s="245" t="s">
        <v>77</v>
      </c>
      <c r="AO6" s="245" t="s">
        <v>78</v>
      </c>
      <c r="AP6" s="245" t="s">
        <v>79</v>
      </c>
      <c r="AQ6" s="508"/>
      <c r="AR6" s="245" t="s">
        <v>97</v>
      </c>
      <c r="AS6" s="245" t="s">
        <v>98</v>
      </c>
      <c r="AT6" s="526"/>
      <c r="AU6" s="528"/>
      <c r="AV6" s="526"/>
      <c r="AW6" s="528"/>
      <c r="AX6" s="507"/>
      <c r="AY6" s="507"/>
      <c r="AZ6" s="507"/>
      <c r="BA6" s="507"/>
      <c r="BB6" s="507"/>
      <c r="BC6" s="507"/>
      <c r="BD6" s="507"/>
      <c r="BE6" s="507"/>
      <c r="BF6" s="526"/>
      <c r="BG6" s="527"/>
      <c r="BH6" s="528"/>
      <c r="BI6" s="530"/>
      <c r="BJ6" s="530"/>
      <c r="BK6" s="530"/>
      <c r="BL6" s="508"/>
      <c r="BM6" s="508"/>
      <c r="BN6" s="508"/>
      <c r="BO6" s="510" t="s">
        <v>99</v>
      </c>
      <c r="BP6" s="510" t="s">
        <v>100</v>
      </c>
      <c r="BQ6" s="510" t="s">
        <v>101</v>
      </c>
      <c r="BR6" s="510" t="s">
        <v>102</v>
      </c>
      <c r="BS6" s="510"/>
      <c r="BT6" s="510" t="s">
        <v>103</v>
      </c>
      <c r="BU6" s="510"/>
      <c r="BV6" s="510"/>
      <c r="BW6" s="510"/>
      <c r="BX6" s="510" t="s">
        <v>104</v>
      </c>
      <c r="BY6" s="510" t="s">
        <v>105</v>
      </c>
      <c r="BZ6" s="510"/>
      <c r="CA6" s="510"/>
      <c r="CB6" s="510"/>
      <c r="CC6" s="510"/>
      <c r="CD6" s="510"/>
      <c r="CE6" s="510"/>
      <c r="CF6" s="510"/>
      <c r="CG6" s="510"/>
      <c r="CH6" s="510"/>
      <c r="CI6" s="510"/>
      <c r="CJ6" s="510"/>
      <c r="CK6" s="507"/>
      <c r="CL6" s="507"/>
      <c r="CM6" s="507"/>
      <c r="CN6" s="507"/>
      <c r="CO6" s="507"/>
      <c r="CP6" s="507"/>
      <c r="CQ6" s="507"/>
      <c r="CR6" s="508"/>
      <c r="CS6" s="508"/>
      <c r="CT6" s="508"/>
      <c r="CU6" s="508"/>
      <c r="CV6" s="508"/>
      <c r="CW6" s="508"/>
      <c r="CX6" s="522"/>
      <c r="CY6" s="522"/>
      <c r="CZ6" s="522"/>
      <c r="DA6" s="522"/>
      <c r="DB6" s="507"/>
      <c r="DC6" s="511"/>
      <c r="DD6" s="511" t="s">
        <v>106</v>
      </c>
      <c r="DE6" s="516" t="s">
        <v>107</v>
      </c>
      <c r="DF6" s="511" t="s">
        <v>108</v>
      </c>
      <c r="DG6" s="508" t="s">
        <v>109</v>
      </c>
      <c r="DH6" s="507" t="s">
        <v>110</v>
      </c>
      <c r="DI6" s="507" t="s">
        <v>111</v>
      </c>
      <c r="DJ6" s="507" t="s">
        <v>112</v>
      </c>
      <c r="DK6" s="507" t="s">
        <v>113</v>
      </c>
      <c r="DL6" s="507" t="s">
        <v>114</v>
      </c>
      <c r="DM6" s="507" t="s">
        <v>115</v>
      </c>
      <c r="DN6" s="508" t="s">
        <v>109</v>
      </c>
      <c r="DO6" s="508" t="s">
        <v>116</v>
      </c>
      <c r="DP6" s="508"/>
      <c r="DQ6" s="508"/>
      <c r="DR6" s="508"/>
      <c r="DS6" s="508"/>
      <c r="DT6" s="508"/>
      <c r="DU6" s="508"/>
      <c r="DV6" s="508"/>
      <c r="DW6" s="508"/>
      <c r="DX6" s="508"/>
      <c r="DY6" s="508"/>
      <c r="DZ6" s="508"/>
      <c r="EA6" s="508"/>
      <c r="EB6" s="508"/>
      <c r="EC6" s="508"/>
      <c r="ED6" s="508"/>
      <c r="EE6" s="508"/>
      <c r="EF6" s="508"/>
      <c r="EG6" s="508"/>
      <c r="EH6" s="508"/>
      <c r="EI6" s="508"/>
      <c r="EJ6" s="508"/>
      <c r="EK6" s="508"/>
      <c r="EL6" s="508"/>
      <c r="EM6" s="508"/>
      <c r="EN6" s="508"/>
      <c r="EO6" s="245" t="s">
        <v>117</v>
      </c>
      <c r="EP6" s="508" t="s">
        <v>118</v>
      </c>
      <c r="EQ6" s="508"/>
      <c r="ER6" s="508"/>
      <c r="ES6" s="508"/>
      <c r="ET6" s="508"/>
      <c r="EU6" s="508"/>
      <c r="EV6" s="508"/>
      <c r="EW6" s="508"/>
      <c r="EX6" s="508"/>
      <c r="EY6" s="508"/>
      <c r="EZ6" s="508"/>
      <c r="FA6" s="508"/>
      <c r="FB6" s="508"/>
      <c r="FC6" s="508"/>
      <c r="FD6" s="508"/>
      <c r="FE6" s="508"/>
      <c r="FF6" s="508"/>
      <c r="FG6" s="508"/>
      <c r="FH6" s="508"/>
      <c r="FI6" s="508"/>
      <c r="FJ6" s="508"/>
      <c r="FK6" s="509" t="s">
        <v>119</v>
      </c>
      <c r="FL6" s="509"/>
      <c r="FM6" s="509"/>
      <c r="FN6" s="509"/>
      <c r="FO6" s="509"/>
      <c r="FP6" s="509"/>
      <c r="FQ6" s="509"/>
      <c r="FR6" s="509"/>
      <c r="FS6" s="509"/>
      <c r="FT6" s="509"/>
      <c r="FU6" s="509"/>
      <c r="FV6" s="509"/>
      <c r="FW6" s="509"/>
      <c r="FX6" s="509"/>
      <c r="FY6" s="509"/>
      <c r="FZ6" s="509"/>
      <c r="GA6" s="509"/>
      <c r="GB6" s="509"/>
      <c r="GC6" s="509"/>
      <c r="GD6" s="509"/>
      <c r="GE6" s="509"/>
      <c r="GF6" s="508" t="s">
        <v>120</v>
      </c>
      <c r="GG6" s="508"/>
      <c r="GH6" s="508"/>
      <c r="GI6" s="508"/>
      <c r="GJ6" s="508"/>
      <c r="GK6" s="508"/>
      <c r="GL6" s="508"/>
      <c r="GM6" s="508"/>
      <c r="GN6" s="508"/>
      <c r="GO6" s="508"/>
      <c r="GP6" s="508"/>
      <c r="GQ6" s="508"/>
      <c r="GR6" s="508"/>
      <c r="GS6" s="508"/>
      <c r="GT6" s="508"/>
      <c r="GU6" s="508"/>
      <c r="GV6" s="508"/>
      <c r="GW6" s="508"/>
      <c r="GX6" s="508"/>
      <c r="GY6" s="508"/>
      <c r="GZ6" s="508"/>
      <c r="HA6" s="508" t="s">
        <v>121</v>
      </c>
      <c r="HB6" s="508"/>
      <c r="HC6" s="508"/>
      <c r="HD6" s="508"/>
      <c r="HE6" s="508"/>
      <c r="HF6" s="508"/>
      <c r="HG6" s="508"/>
      <c r="HH6" s="508"/>
      <c r="HI6" s="508"/>
      <c r="HJ6" s="508"/>
      <c r="HK6" s="508"/>
      <c r="HL6" s="508"/>
      <c r="HM6" s="508"/>
      <c r="HN6" s="508"/>
      <c r="HO6" s="508"/>
      <c r="HP6" s="508"/>
      <c r="HQ6" s="508"/>
      <c r="HR6" s="508"/>
      <c r="HS6" s="508"/>
      <c r="HT6" s="508"/>
      <c r="HU6" s="508"/>
      <c r="HV6" s="508" t="s">
        <v>122</v>
      </c>
      <c r="HW6" s="508"/>
      <c r="HX6" s="508"/>
      <c r="HY6" s="508"/>
      <c r="HZ6" s="508"/>
      <c r="IA6" s="508"/>
      <c r="IB6" s="508"/>
      <c r="IC6" s="508"/>
      <c r="ID6" s="508"/>
      <c r="IE6" s="508"/>
      <c r="IF6" s="508"/>
      <c r="IG6" s="508"/>
      <c r="IH6" s="508"/>
      <c r="II6" s="508"/>
      <c r="IJ6" s="508"/>
      <c r="IK6" s="508"/>
      <c r="IL6" s="508"/>
      <c r="IM6" s="508"/>
      <c r="IN6" s="508"/>
      <c r="IO6" s="508"/>
      <c r="IP6" s="508"/>
      <c r="IQ6" s="508" t="s">
        <v>123</v>
      </c>
      <c r="IR6" s="508"/>
      <c r="IS6" s="508"/>
      <c r="IT6" s="508"/>
      <c r="IU6" s="508"/>
      <c r="IV6" s="508"/>
      <c r="IW6" s="508"/>
      <c r="IX6" s="508"/>
      <c r="IY6" s="508"/>
      <c r="IZ6" s="508"/>
      <c r="JA6" s="508"/>
      <c r="JB6" s="508"/>
      <c r="JC6" s="508"/>
      <c r="JD6" s="508"/>
      <c r="JE6" s="508"/>
      <c r="JF6" s="508"/>
      <c r="JG6" s="508"/>
      <c r="JH6" s="508"/>
      <c r="JI6" s="508"/>
      <c r="JJ6" s="508"/>
      <c r="JK6" s="508"/>
      <c r="JL6" s="508" t="s">
        <v>124</v>
      </c>
      <c r="JM6" s="508"/>
      <c r="JN6" s="508"/>
      <c r="JO6" s="508"/>
      <c r="JP6" s="508"/>
      <c r="JQ6" s="508"/>
      <c r="JR6" s="508"/>
      <c r="JS6" s="508"/>
      <c r="JT6" s="508"/>
      <c r="JU6" s="508"/>
      <c r="JV6" s="508"/>
      <c r="JW6" s="508"/>
      <c r="JX6" s="508"/>
      <c r="JY6" s="508"/>
      <c r="JZ6" s="508"/>
      <c r="KA6" s="508"/>
      <c r="KB6" s="508"/>
      <c r="KC6" s="508"/>
      <c r="KD6" s="508"/>
      <c r="KE6" s="508"/>
      <c r="KF6" s="508"/>
      <c r="KG6" s="508" t="s">
        <v>125</v>
      </c>
      <c r="KH6" s="508"/>
      <c r="KI6" s="508"/>
      <c r="KJ6" s="508"/>
      <c r="KK6" s="508"/>
      <c r="KL6" s="508"/>
      <c r="KM6" s="508"/>
      <c r="KN6" s="508"/>
      <c r="KO6" s="508"/>
      <c r="KP6" s="508"/>
      <c r="KQ6" s="508"/>
      <c r="KR6" s="508"/>
      <c r="KS6" s="508"/>
      <c r="KT6" s="508"/>
      <c r="KU6" s="508"/>
      <c r="KV6" s="508"/>
      <c r="KW6" s="508"/>
      <c r="KX6" s="508"/>
      <c r="KY6" s="508"/>
      <c r="KZ6" s="508"/>
      <c r="LA6" s="508"/>
      <c r="LB6" s="508" t="s">
        <v>126</v>
      </c>
      <c r="LC6" s="508"/>
      <c r="LD6" s="508"/>
      <c r="LE6" s="508"/>
      <c r="LF6" s="508"/>
      <c r="LG6" s="508"/>
      <c r="LH6" s="508"/>
      <c r="LI6" s="508"/>
      <c r="LJ6" s="508"/>
      <c r="LK6" s="508"/>
      <c r="LL6" s="508"/>
      <c r="LM6" s="508"/>
      <c r="LN6" s="508"/>
      <c r="LO6" s="508"/>
      <c r="LP6" s="508"/>
      <c r="LQ6" s="508"/>
      <c r="LR6" s="508"/>
      <c r="LS6" s="508"/>
      <c r="LT6" s="508"/>
      <c r="LU6" s="508"/>
      <c r="LV6" s="508"/>
      <c r="LW6" s="508" t="s">
        <v>127</v>
      </c>
      <c r="LX6" s="508"/>
      <c r="LY6" s="508"/>
      <c r="LZ6" s="508"/>
      <c r="MA6" s="508"/>
      <c r="MB6" s="508"/>
      <c r="MC6" s="508"/>
      <c r="MD6" s="508"/>
      <c r="ME6" s="508"/>
      <c r="MF6" s="508"/>
      <c r="MG6" s="508"/>
      <c r="MH6" s="508"/>
      <c r="MI6" s="508"/>
      <c r="MJ6" s="508"/>
      <c r="MK6" s="508"/>
      <c r="ML6" s="508"/>
      <c r="MM6" s="508"/>
      <c r="MN6" s="508"/>
      <c r="MO6" s="508"/>
      <c r="MP6" s="508"/>
      <c r="MQ6" s="508"/>
      <c r="MR6" s="508" t="s">
        <v>128</v>
      </c>
      <c r="MS6" s="508"/>
      <c r="MT6" s="508"/>
      <c r="MU6" s="508"/>
      <c r="MV6" s="508"/>
      <c r="MW6" s="508"/>
      <c r="MX6" s="508"/>
      <c r="MY6" s="508"/>
      <c r="MZ6" s="508"/>
      <c r="NA6" s="508"/>
      <c r="NB6" s="508"/>
      <c r="NC6" s="508"/>
      <c r="ND6" s="508"/>
      <c r="NE6" s="508"/>
      <c r="NF6" s="508"/>
      <c r="NG6" s="508"/>
      <c r="NH6" s="508"/>
      <c r="NI6" s="508"/>
      <c r="NJ6" s="508"/>
      <c r="NK6" s="508"/>
      <c r="NL6" s="508"/>
      <c r="NM6" s="508" t="s">
        <v>129</v>
      </c>
      <c r="NN6" s="508"/>
      <c r="NO6" s="508"/>
      <c r="NP6" s="508"/>
      <c r="NQ6" s="508"/>
      <c r="NR6" s="508"/>
      <c r="NS6" s="508"/>
      <c r="NT6" s="508"/>
      <c r="NU6" s="508"/>
      <c r="NV6" s="508"/>
      <c r="NW6" s="508"/>
      <c r="NX6" s="508"/>
      <c r="NY6" s="508"/>
      <c r="NZ6" s="508"/>
      <c r="OA6" s="508"/>
      <c r="OB6" s="508"/>
      <c r="OC6" s="508"/>
      <c r="OD6" s="508"/>
      <c r="OE6" s="508"/>
      <c r="OF6" s="508"/>
      <c r="OG6" s="508"/>
      <c r="OH6" s="508" t="s">
        <v>130</v>
      </c>
      <c r="OI6" s="508"/>
      <c r="OJ6" s="508"/>
      <c r="OK6" s="508"/>
      <c r="OL6" s="508"/>
      <c r="OM6" s="508"/>
      <c r="ON6" s="508"/>
      <c r="OO6" s="508"/>
      <c r="OP6" s="508"/>
      <c r="OQ6" s="508"/>
      <c r="OR6" s="508"/>
      <c r="OS6" s="508"/>
      <c r="OT6" s="508"/>
      <c r="OU6" s="508"/>
      <c r="OV6" s="508"/>
      <c r="OW6" s="508"/>
      <c r="OX6" s="508"/>
      <c r="OY6" s="508"/>
      <c r="OZ6" s="508"/>
      <c r="PA6" s="508"/>
      <c r="PB6" s="508"/>
      <c r="PC6" s="254" t="s">
        <v>131</v>
      </c>
      <c r="PD6" s="254" t="s">
        <v>132</v>
      </c>
      <c r="PE6" s="508" t="s">
        <v>133</v>
      </c>
      <c r="PF6" s="508"/>
      <c r="PG6" s="508"/>
      <c r="PH6" s="508"/>
      <c r="PI6" s="508"/>
      <c r="PJ6" s="508"/>
      <c r="PK6" s="508"/>
      <c r="PL6" s="508"/>
      <c r="PM6" s="508"/>
      <c r="PN6" s="508"/>
      <c r="PO6" s="508"/>
      <c r="PP6" s="508"/>
      <c r="PQ6" s="508"/>
      <c r="PR6" s="508"/>
      <c r="PS6" s="508"/>
      <c r="PT6" s="508"/>
      <c r="PU6" s="508"/>
      <c r="PV6" s="508"/>
      <c r="PW6" s="508"/>
      <c r="PX6" s="508"/>
      <c r="PY6" s="508"/>
      <c r="PZ6" s="245" t="s">
        <v>134</v>
      </c>
      <c r="QA6" s="508" t="s">
        <v>135</v>
      </c>
      <c r="QB6" s="508"/>
      <c r="QC6" s="508"/>
      <c r="QD6" s="508"/>
      <c r="QE6" s="508"/>
      <c r="QF6" s="508"/>
      <c r="QG6" s="508"/>
      <c r="QH6" s="508"/>
      <c r="QI6" s="508"/>
      <c r="QJ6" s="508"/>
      <c r="QK6" s="508"/>
      <c r="QL6" s="508"/>
      <c r="QM6" s="508"/>
      <c r="QN6" s="508"/>
      <c r="QO6" s="508"/>
      <c r="QP6" s="508"/>
      <c r="QQ6" s="508"/>
      <c r="QR6" s="508"/>
      <c r="QS6" s="508"/>
      <c r="QT6" s="508"/>
      <c r="QU6" s="508"/>
      <c r="QV6" s="245" t="s">
        <v>136</v>
      </c>
      <c r="QW6" s="254" t="s">
        <v>109</v>
      </c>
      <c r="QX6" s="508" t="s">
        <v>137</v>
      </c>
      <c r="QY6" s="508"/>
      <c r="QZ6" s="508"/>
      <c r="RA6" s="508"/>
      <c r="RB6" s="508"/>
      <c r="RC6" s="508"/>
      <c r="RD6" s="508"/>
      <c r="RE6" s="508"/>
      <c r="RF6" s="508"/>
      <c r="RG6" s="508"/>
      <c r="RH6" s="508"/>
      <c r="RI6" s="508"/>
      <c r="RJ6" s="508"/>
      <c r="RK6" s="508"/>
      <c r="RL6" s="508"/>
      <c r="RM6" s="508"/>
      <c r="RN6" s="508"/>
      <c r="RO6" s="508"/>
      <c r="RP6" s="508"/>
      <c r="RQ6" s="508"/>
      <c r="RR6" s="508"/>
      <c r="RS6" s="508" t="s">
        <v>138</v>
      </c>
      <c r="RT6" s="508"/>
      <c r="RU6" s="508"/>
      <c r="RV6" s="508"/>
      <c r="RW6" s="508"/>
      <c r="RX6" s="508"/>
      <c r="RY6" s="508"/>
      <c r="RZ6" s="508"/>
      <c r="SA6" s="508"/>
      <c r="SB6" s="508"/>
      <c r="SC6" s="508"/>
      <c r="SD6" s="508"/>
      <c r="SE6" s="508"/>
      <c r="SF6" s="508"/>
      <c r="SG6" s="508"/>
      <c r="SH6" s="508"/>
      <c r="SI6" s="508"/>
      <c r="SJ6" s="508"/>
      <c r="SK6" s="508"/>
      <c r="SL6" s="508"/>
      <c r="SM6" s="508"/>
      <c r="SN6" s="508" t="s">
        <v>139</v>
      </c>
      <c r="SO6" s="508"/>
      <c r="SP6" s="508"/>
      <c r="SQ6" s="508"/>
      <c r="SR6" s="508"/>
      <c r="SS6" s="508"/>
      <c r="ST6" s="508"/>
      <c r="SU6" s="508"/>
      <c r="SV6" s="508"/>
      <c r="SW6" s="508"/>
      <c r="SX6" s="508"/>
      <c r="SY6" s="508"/>
      <c r="SZ6" s="508"/>
      <c r="TA6" s="508"/>
      <c r="TB6" s="508"/>
      <c r="TC6" s="508"/>
      <c r="TD6" s="508"/>
      <c r="TE6" s="508"/>
      <c r="TF6" s="508"/>
      <c r="TG6" s="508"/>
      <c r="TH6" s="508"/>
      <c r="TI6" s="508" t="s">
        <v>140</v>
      </c>
      <c r="TJ6" s="508"/>
      <c r="TK6" s="508"/>
      <c r="TL6" s="508"/>
      <c r="TM6" s="508"/>
      <c r="TN6" s="508"/>
      <c r="TO6" s="508"/>
      <c r="TP6" s="508"/>
      <c r="TQ6" s="508"/>
      <c r="TR6" s="508"/>
      <c r="TS6" s="508"/>
      <c r="TT6" s="508"/>
      <c r="TU6" s="508"/>
      <c r="TV6" s="508"/>
      <c r="TW6" s="508"/>
      <c r="TX6" s="508"/>
      <c r="TY6" s="508"/>
      <c r="TZ6" s="508"/>
      <c r="UA6" s="508"/>
      <c r="UB6" s="508"/>
      <c r="UC6" s="508"/>
      <c r="UD6" s="508" t="s">
        <v>141</v>
      </c>
      <c r="UE6" s="508"/>
      <c r="UF6" s="508"/>
      <c r="UG6" s="508"/>
      <c r="UH6" s="508"/>
      <c r="UI6" s="508"/>
      <c r="UJ6" s="508"/>
      <c r="UK6" s="508"/>
      <c r="UL6" s="508"/>
      <c r="UM6" s="508"/>
      <c r="UN6" s="508"/>
      <c r="UO6" s="508"/>
      <c r="UP6" s="508"/>
      <c r="UQ6" s="508"/>
      <c r="UR6" s="508"/>
      <c r="US6" s="508"/>
      <c r="UT6" s="508"/>
      <c r="UU6" s="508"/>
      <c r="UV6" s="508"/>
      <c r="UW6" s="508"/>
      <c r="UX6" s="508"/>
      <c r="UY6" s="508" t="s">
        <v>142</v>
      </c>
      <c r="UZ6" s="508"/>
      <c r="VA6" s="508"/>
      <c r="VB6" s="508"/>
      <c r="VC6" s="508"/>
      <c r="VD6" s="508"/>
      <c r="VE6" s="508"/>
      <c r="VF6" s="508"/>
      <c r="VG6" s="508"/>
      <c r="VH6" s="508"/>
      <c r="VI6" s="508"/>
      <c r="VJ6" s="508"/>
      <c r="VK6" s="508"/>
      <c r="VL6" s="508"/>
      <c r="VM6" s="508"/>
      <c r="VN6" s="508"/>
      <c r="VO6" s="508"/>
      <c r="VP6" s="508"/>
      <c r="VQ6" s="508"/>
      <c r="VR6" s="508"/>
      <c r="VS6" s="508"/>
      <c r="VT6" s="508" t="s">
        <v>143</v>
      </c>
      <c r="VU6" s="508"/>
      <c r="VV6" s="508"/>
      <c r="VW6" s="508"/>
      <c r="VX6" s="508"/>
      <c r="VY6" s="508"/>
      <c r="VZ6" s="508"/>
      <c r="WA6" s="508"/>
      <c r="WB6" s="508"/>
      <c r="WC6" s="508"/>
      <c r="WD6" s="508"/>
      <c r="WE6" s="508"/>
      <c r="WF6" s="508"/>
      <c r="WG6" s="508"/>
      <c r="WH6" s="508"/>
      <c r="WI6" s="508"/>
      <c r="WJ6" s="508"/>
      <c r="WK6" s="508"/>
      <c r="WL6" s="508"/>
      <c r="WM6" s="508"/>
      <c r="WN6" s="508"/>
      <c r="WO6" s="509" t="s">
        <v>144</v>
      </c>
      <c r="WP6" s="509"/>
      <c r="WQ6" s="509"/>
      <c r="WR6" s="509"/>
      <c r="WS6" s="509"/>
      <c r="WT6" s="509"/>
      <c r="WU6" s="509"/>
      <c r="WV6" s="509"/>
      <c r="WW6" s="509"/>
      <c r="WX6" s="509"/>
      <c r="WY6" s="509"/>
      <c r="WZ6" s="509"/>
      <c r="XA6" s="509"/>
      <c r="XB6" s="509"/>
      <c r="XC6" s="509"/>
      <c r="XD6" s="509"/>
      <c r="XE6" s="509"/>
      <c r="XF6" s="509"/>
      <c r="XG6" s="509"/>
      <c r="XH6" s="509"/>
      <c r="XI6" s="509"/>
      <c r="XJ6" s="428" t="s">
        <v>145</v>
      </c>
      <c r="XK6" s="509" t="s">
        <v>146</v>
      </c>
      <c r="XL6" s="509"/>
      <c r="XM6" s="509"/>
      <c r="XN6" s="509"/>
      <c r="XO6" s="509"/>
      <c r="XP6" s="509"/>
      <c r="XQ6" s="509" t="s">
        <v>147</v>
      </c>
      <c r="XR6" s="509"/>
      <c r="XS6" s="509"/>
      <c r="XT6" s="509"/>
      <c r="XU6" s="509"/>
      <c r="XV6" s="509"/>
      <c r="XW6" s="509"/>
      <c r="XX6" s="509"/>
      <c r="XY6" s="509"/>
      <c r="XZ6" s="509"/>
      <c r="YA6" s="509"/>
      <c r="YB6" s="509"/>
      <c r="YC6" s="509"/>
      <c r="YD6" s="509"/>
      <c r="YE6" s="543"/>
      <c r="YF6" s="542"/>
      <c r="YG6" s="426"/>
    </row>
    <row r="7" spans="1:657" s="427" customFormat="1" ht="99.75" x14ac:dyDescent="0.25">
      <c r="A7" s="547"/>
      <c r="B7" s="508"/>
      <c r="C7" s="508"/>
      <c r="D7" s="508"/>
      <c r="E7" s="507"/>
      <c r="F7" s="507"/>
      <c r="G7" s="507"/>
      <c r="H7" s="507"/>
      <c r="I7" s="507"/>
      <c r="J7" s="507"/>
      <c r="K7" s="507"/>
      <c r="L7" s="507"/>
      <c r="M7" s="507"/>
      <c r="N7" s="507"/>
      <c r="O7" s="507"/>
      <c r="P7" s="507"/>
      <c r="Q7" s="508"/>
      <c r="R7" s="508"/>
      <c r="S7" s="507"/>
      <c r="T7" s="531"/>
      <c r="U7" s="507"/>
      <c r="V7" s="507"/>
      <c r="W7" s="507"/>
      <c r="X7" s="534"/>
      <c r="Y7" s="429"/>
      <c r="Z7" s="429"/>
      <c r="AA7" s="521"/>
      <c r="AB7" s="521"/>
      <c r="AC7" s="508"/>
      <c r="AD7" s="429"/>
      <c r="AE7" s="429"/>
      <c r="AF7" s="429"/>
      <c r="AG7" s="429"/>
      <c r="AH7" s="429"/>
      <c r="AI7" s="430" t="s">
        <v>148</v>
      </c>
      <c r="AJ7" s="430" t="s">
        <v>149</v>
      </c>
      <c r="AK7" s="429"/>
      <c r="AL7" s="429"/>
      <c r="AM7" s="429"/>
      <c r="AN7" s="429"/>
      <c r="AO7" s="429"/>
      <c r="AP7" s="429"/>
      <c r="AQ7" s="508"/>
      <c r="AR7" s="429"/>
      <c r="AS7" s="429"/>
      <c r="AT7" s="245" t="s">
        <v>150</v>
      </c>
      <c r="AU7" s="245" t="s">
        <v>151</v>
      </c>
      <c r="AV7" s="245" t="s">
        <v>150</v>
      </c>
      <c r="AW7" s="245" t="s">
        <v>151</v>
      </c>
      <c r="AX7" s="507"/>
      <c r="AY7" s="507"/>
      <c r="AZ7" s="507"/>
      <c r="BA7" s="507"/>
      <c r="BB7" s="507"/>
      <c r="BC7" s="507"/>
      <c r="BD7" s="507"/>
      <c r="BE7" s="507"/>
      <c r="BF7" s="245" t="s">
        <v>53</v>
      </c>
      <c r="BG7" s="245" t="s">
        <v>152</v>
      </c>
      <c r="BH7" s="245" t="s">
        <v>153</v>
      </c>
      <c r="BI7" s="531"/>
      <c r="BJ7" s="531"/>
      <c r="BK7" s="531"/>
      <c r="BL7" s="508"/>
      <c r="BM7" s="508"/>
      <c r="BN7" s="508"/>
      <c r="BO7" s="510"/>
      <c r="BP7" s="510"/>
      <c r="BQ7" s="510"/>
      <c r="BR7" s="431" t="s">
        <v>154</v>
      </c>
      <c r="BS7" s="431" t="s">
        <v>155</v>
      </c>
      <c r="BT7" s="431" t="s">
        <v>156</v>
      </c>
      <c r="BU7" s="431" t="s">
        <v>154</v>
      </c>
      <c r="BV7" s="431" t="s">
        <v>157</v>
      </c>
      <c r="BW7" s="431" t="s">
        <v>154</v>
      </c>
      <c r="BX7" s="510"/>
      <c r="BY7" s="431" t="s">
        <v>96</v>
      </c>
      <c r="BZ7" s="431" t="s">
        <v>75</v>
      </c>
      <c r="CA7" s="431" t="s">
        <v>76</v>
      </c>
      <c r="CB7" s="431" t="s">
        <v>77</v>
      </c>
      <c r="CC7" s="431" t="s">
        <v>78</v>
      </c>
      <c r="CD7" s="431" t="s">
        <v>79</v>
      </c>
      <c r="CE7" s="510"/>
      <c r="CF7" s="510"/>
      <c r="CG7" s="510"/>
      <c r="CH7" s="510"/>
      <c r="CI7" s="510"/>
      <c r="CJ7" s="510"/>
      <c r="CK7" s="507"/>
      <c r="CL7" s="507"/>
      <c r="CM7" s="507"/>
      <c r="CN7" s="507"/>
      <c r="CO7" s="507"/>
      <c r="CP7" s="507"/>
      <c r="CQ7" s="507"/>
      <c r="CR7" s="245" t="s">
        <v>110</v>
      </c>
      <c r="CS7" s="245" t="s">
        <v>158</v>
      </c>
      <c r="CT7" s="245" t="s">
        <v>159</v>
      </c>
      <c r="CU7" s="245" t="s">
        <v>160</v>
      </c>
      <c r="CV7" s="245" t="s">
        <v>161</v>
      </c>
      <c r="CW7" s="245" t="s">
        <v>162</v>
      </c>
      <c r="CX7" s="245" t="s">
        <v>163</v>
      </c>
      <c r="CY7" s="245" t="s">
        <v>164</v>
      </c>
      <c r="CZ7" s="245" t="s">
        <v>165</v>
      </c>
      <c r="DA7" s="245" t="s">
        <v>166</v>
      </c>
      <c r="DB7" s="507"/>
      <c r="DC7" s="511"/>
      <c r="DD7" s="511"/>
      <c r="DE7" s="517"/>
      <c r="DF7" s="511"/>
      <c r="DG7" s="508"/>
      <c r="DH7" s="507"/>
      <c r="DI7" s="507"/>
      <c r="DJ7" s="507"/>
      <c r="DK7" s="507"/>
      <c r="DL7" s="507"/>
      <c r="DM7" s="507"/>
      <c r="DN7" s="508"/>
      <c r="DO7" s="245" t="s">
        <v>251</v>
      </c>
      <c r="DP7" s="245" t="s">
        <v>252</v>
      </c>
      <c r="DQ7" s="245" t="s">
        <v>253</v>
      </c>
      <c r="DR7" s="245" t="s">
        <v>254</v>
      </c>
      <c r="DS7" s="245" t="s">
        <v>255</v>
      </c>
      <c r="DT7" s="245" t="s">
        <v>256</v>
      </c>
      <c r="DU7" s="245" t="s">
        <v>257</v>
      </c>
      <c r="DV7" s="245" t="s">
        <v>258</v>
      </c>
      <c r="DW7" s="245" t="s">
        <v>259</v>
      </c>
      <c r="DX7" s="245" t="s">
        <v>260</v>
      </c>
      <c r="DY7" s="245" t="s">
        <v>261</v>
      </c>
      <c r="DZ7" s="245" t="s">
        <v>262</v>
      </c>
      <c r="EA7" s="245" t="s">
        <v>263</v>
      </c>
      <c r="EB7" s="245" t="s">
        <v>264</v>
      </c>
      <c r="EC7" s="245" t="s">
        <v>265</v>
      </c>
      <c r="ED7" s="245" t="s">
        <v>266</v>
      </c>
      <c r="EE7" s="245" t="s">
        <v>267</v>
      </c>
      <c r="EF7" s="245" t="s">
        <v>268</v>
      </c>
      <c r="EG7" s="245" t="s">
        <v>269</v>
      </c>
      <c r="EH7" s="245" t="s">
        <v>270</v>
      </c>
      <c r="EI7" s="245" t="s">
        <v>271</v>
      </c>
      <c r="EJ7" s="245" t="s">
        <v>272</v>
      </c>
      <c r="EK7" s="245" t="s">
        <v>273</v>
      </c>
      <c r="EL7" s="245" t="s">
        <v>274</v>
      </c>
      <c r="EM7" s="245" t="s">
        <v>275</v>
      </c>
      <c r="EN7" s="254" t="s">
        <v>53</v>
      </c>
      <c r="EO7" s="245" t="s">
        <v>53</v>
      </c>
      <c r="EP7" s="245" t="s">
        <v>276</v>
      </c>
      <c r="EQ7" s="245" t="s">
        <v>277</v>
      </c>
      <c r="ER7" s="245" t="s">
        <v>278</v>
      </c>
      <c r="ES7" s="245" t="s">
        <v>279</v>
      </c>
      <c r="ET7" s="245" t="s">
        <v>280</v>
      </c>
      <c r="EU7" s="245" t="s">
        <v>281</v>
      </c>
      <c r="EV7" s="245" t="s">
        <v>282</v>
      </c>
      <c r="EW7" s="245" t="s">
        <v>283</v>
      </c>
      <c r="EX7" s="245" t="s">
        <v>284</v>
      </c>
      <c r="EY7" s="245" t="s">
        <v>285</v>
      </c>
      <c r="EZ7" s="245" t="s">
        <v>286</v>
      </c>
      <c r="FA7" s="245" t="s">
        <v>287</v>
      </c>
      <c r="FB7" s="245" t="s">
        <v>288</v>
      </c>
      <c r="FC7" s="245" t="s">
        <v>289</v>
      </c>
      <c r="FD7" s="245" t="s">
        <v>290</v>
      </c>
      <c r="FE7" s="245" t="s">
        <v>291</v>
      </c>
      <c r="FF7" s="245" t="s">
        <v>292</v>
      </c>
      <c r="FG7" s="245" t="s">
        <v>293</v>
      </c>
      <c r="FH7" s="245" t="s">
        <v>294</v>
      </c>
      <c r="FI7" s="245" t="s">
        <v>295</v>
      </c>
      <c r="FJ7" s="254" t="s">
        <v>53</v>
      </c>
      <c r="FK7" s="245" t="s">
        <v>296</v>
      </c>
      <c r="FL7" s="245" t="s">
        <v>297</v>
      </c>
      <c r="FM7" s="245" t="s">
        <v>298</v>
      </c>
      <c r="FN7" s="245" t="s">
        <v>299</v>
      </c>
      <c r="FO7" s="245" t="s">
        <v>300</v>
      </c>
      <c r="FP7" s="245" t="s">
        <v>301</v>
      </c>
      <c r="FQ7" s="245" t="s">
        <v>302</v>
      </c>
      <c r="FR7" s="245" t="s">
        <v>303</v>
      </c>
      <c r="FS7" s="245" t="s">
        <v>304</v>
      </c>
      <c r="FT7" s="245" t="s">
        <v>305</v>
      </c>
      <c r="FU7" s="245" t="s">
        <v>306</v>
      </c>
      <c r="FV7" s="245" t="s">
        <v>307</v>
      </c>
      <c r="FW7" s="245" t="s">
        <v>308</v>
      </c>
      <c r="FX7" s="245" t="s">
        <v>309</v>
      </c>
      <c r="FY7" s="245" t="s">
        <v>310</v>
      </c>
      <c r="FZ7" s="245" t="s">
        <v>311</v>
      </c>
      <c r="GA7" s="245" t="s">
        <v>312</v>
      </c>
      <c r="GB7" s="245" t="s">
        <v>313</v>
      </c>
      <c r="GC7" s="245" t="s">
        <v>314</v>
      </c>
      <c r="GD7" s="245" t="s">
        <v>315</v>
      </c>
      <c r="GE7" s="254" t="s">
        <v>53</v>
      </c>
      <c r="GF7" s="245" t="s">
        <v>316</v>
      </c>
      <c r="GG7" s="245" t="s">
        <v>317</v>
      </c>
      <c r="GH7" s="245" t="s">
        <v>318</v>
      </c>
      <c r="GI7" s="245" t="s">
        <v>319</v>
      </c>
      <c r="GJ7" s="245" t="s">
        <v>320</v>
      </c>
      <c r="GK7" s="245" t="s">
        <v>321</v>
      </c>
      <c r="GL7" s="245" t="s">
        <v>322</v>
      </c>
      <c r="GM7" s="245" t="s">
        <v>323</v>
      </c>
      <c r="GN7" s="245" t="s">
        <v>324</v>
      </c>
      <c r="GO7" s="245" t="s">
        <v>325</v>
      </c>
      <c r="GP7" s="245" t="s">
        <v>326</v>
      </c>
      <c r="GQ7" s="245" t="s">
        <v>327</v>
      </c>
      <c r="GR7" s="245" t="s">
        <v>328</v>
      </c>
      <c r="GS7" s="245" t="s">
        <v>329</v>
      </c>
      <c r="GT7" s="245" t="s">
        <v>330</v>
      </c>
      <c r="GU7" s="245" t="s">
        <v>331</v>
      </c>
      <c r="GV7" s="245" t="s">
        <v>332</v>
      </c>
      <c r="GW7" s="245" t="s">
        <v>333</v>
      </c>
      <c r="GX7" s="245" t="s">
        <v>334</v>
      </c>
      <c r="GY7" s="245" t="s">
        <v>335</v>
      </c>
      <c r="GZ7" s="254" t="s">
        <v>53</v>
      </c>
      <c r="HA7" s="245" t="s">
        <v>336</v>
      </c>
      <c r="HB7" s="245" t="s">
        <v>337</v>
      </c>
      <c r="HC7" s="245" t="s">
        <v>338</v>
      </c>
      <c r="HD7" s="245" t="s">
        <v>339</v>
      </c>
      <c r="HE7" s="245" t="s">
        <v>340</v>
      </c>
      <c r="HF7" s="245" t="s">
        <v>341</v>
      </c>
      <c r="HG7" s="245" t="s">
        <v>342</v>
      </c>
      <c r="HH7" s="245" t="s">
        <v>343</v>
      </c>
      <c r="HI7" s="245" t="s">
        <v>344</v>
      </c>
      <c r="HJ7" s="245" t="s">
        <v>345</v>
      </c>
      <c r="HK7" s="245" t="s">
        <v>346</v>
      </c>
      <c r="HL7" s="245" t="s">
        <v>347</v>
      </c>
      <c r="HM7" s="245" t="s">
        <v>348</v>
      </c>
      <c r="HN7" s="245" t="s">
        <v>349</v>
      </c>
      <c r="HO7" s="245" t="s">
        <v>350</v>
      </c>
      <c r="HP7" s="245" t="s">
        <v>351</v>
      </c>
      <c r="HQ7" s="245" t="s">
        <v>352</v>
      </c>
      <c r="HR7" s="245" t="s">
        <v>353</v>
      </c>
      <c r="HS7" s="245" t="s">
        <v>354</v>
      </c>
      <c r="HT7" s="245" t="s">
        <v>355</v>
      </c>
      <c r="HU7" s="254" t="s">
        <v>53</v>
      </c>
      <c r="HV7" s="245" t="s">
        <v>356</v>
      </c>
      <c r="HW7" s="245" t="s">
        <v>357</v>
      </c>
      <c r="HX7" s="245" t="s">
        <v>358</v>
      </c>
      <c r="HY7" s="245" t="s">
        <v>359</v>
      </c>
      <c r="HZ7" s="245" t="s">
        <v>360</v>
      </c>
      <c r="IA7" s="245" t="s">
        <v>361</v>
      </c>
      <c r="IB7" s="245" t="s">
        <v>362</v>
      </c>
      <c r="IC7" s="245" t="s">
        <v>363</v>
      </c>
      <c r="ID7" s="245" t="s">
        <v>364</v>
      </c>
      <c r="IE7" s="245" t="s">
        <v>365</v>
      </c>
      <c r="IF7" s="245" t="s">
        <v>366</v>
      </c>
      <c r="IG7" s="245" t="s">
        <v>367</v>
      </c>
      <c r="IH7" s="245" t="s">
        <v>368</v>
      </c>
      <c r="II7" s="245" t="s">
        <v>369</v>
      </c>
      <c r="IJ7" s="245" t="s">
        <v>370</v>
      </c>
      <c r="IK7" s="245" t="s">
        <v>371</v>
      </c>
      <c r="IL7" s="245" t="s">
        <v>372</v>
      </c>
      <c r="IM7" s="245" t="s">
        <v>373</v>
      </c>
      <c r="IN7" s="245" t="s">
        <v>374</v>
      </c>
      <c r="IO7" s="245" t="s">
        <v>375</v>
      </c>
      <c r="IP7" s="254" t="s">
        <v>53</v>
      </c>
      <c r="IQ7" s="245" t="s">
        <v>376</v>
      </c>
      <c r="IR7" s="245" t="s">
        <v>377</v>
      </c>
      <c r="IS7" s="245" t="s">
        <v>378</v>
      </c>
      <c r="IT7" s="245" t="s">
        <v>379</v>
      </c>
      <c r="IU7" s="245" t="s">
        <v>380</v>
      </c>
      <c r="IV7" s="245" t="s">
        <v>381</v>
      </c>
      <c r="IW7" s="245" t="s">
        <v>382</v>
      </c>
      <c r="IX7" s="245" t="s">
        <v>383</v>
      </c>
      <c r="IY7" s="245" t="s">
        <v>384</v>
      </c>
      <c r="IZ7" s="245" t="s">
        <v>385</v>
      </c>
      <c r="JA7" s="245" t="s">
        <v>386</v>
      </c>
      <c r="JB7" s="245" t="s">
        <v>387</v>
      </c>
      <c r="JC7" s="245" t="s">
        <v>388</v>
      </c>
      <c r="JD7" s="245" t="s">
        <v>389</v>
      </c>
      <c r="JE7" s="245" t="s">
        <v>390</v>
      </c>
      <c r="JF7" s="245" t="s">
        <v>391</v>
      </c>
      <c r="JG7" s="245" t="s">
        <v>392</v>
      </c>
      <c r="JH7" s="245" t="s">
        <v>393</v>
      </c>
      <c r="JI7" s="245" t="s">
        <v>394</v>
      </c>
      <c r="JJ7" s="245" t="s">
        <v>395</v>
      </c>
      <c r="JK7" s="254" t="s">
        <v>53</v>
      </c>
      <c r="JL7" s="245" t="s">
        <v>396</v>
      </c>
      <c r="JM7" s="245" t="s">
        <v>397</v>
      </c>
      <c r="JN7" s="245" t="s">
        <v>398</v>
      </c>
      <c r="JO7" s="245" t="s">
        <v>399</v>
      </c>
      <c r="JP7" s="245" t="s">
        <v>400</v>
      </c>
      <c r="JQ7" s="245" t="s">
        <v>401</v>
      </c>
      <c r="JR7" s="245" t="s">
        <v>402</v>
      </c>
      <c r="JS7" s="245" t="s">
        <v>403</v>
      </c>
      <c r="JT7" s="245" t="s">
        <v>404</v>
      </c>
      <c r="JU7" s="245" t="s">
        <v>405</v>
      </c>
      <c r="JV7" s="245" t="s">
        <v>406</v>
      </c>
      <c r="JW7" s="245" t="s">
        <v>407</v>
      </c>
      <c r="JX7" s="245" t="s">
        <v>408</v>
      </c>
      <c r="JY7" s="245" t="s">
        <v>409</v>
      </c>
      <c r="JZ7" s="245" t="s">
        <v>410</v>
      </c>
      <c r="KA7" s="245" t="s">
        <v>411</v>
      </c>
      <c r="KB7" s="245" t="s">
        <v>412</v>
      </c>
      <c r="KC7" s="245" t="s">
        <v>413</v>
      </c>
      <c r="KD7" s="245" t="s">
        <v>414</v>
      </c>
      <c r="KE7" s="245" t="s">
        <v>415</v>
      </c>
      <c r="KF7" s="254" t="s">
        <v>53</v>
      </c>
      <c r="KG7" s="245" t="s">
        <v>416</v>
      </c>
      <c r="KH7" s="245" t="s">
        <v>417</v>
      </c>
      <c r="KI7" s="245" t="s">
        <v>418</v>
      </c>
      <c r="KJ7" s="245" t="s">
        <v>419</v>
      </c>
      <c r="KK7" s="245" t="s">
        <v>420</v>
      </c>
      <c r="KL7" s="245" t="s">
        <v>421</v>
      </c>
      <c r="KM7" s="245" t="s">
        <v>422</v>
      </c>
      <c r="KN7" s="245" t="s">
        <v>423</v>
      </c>
      <c r="KO7" s="245" t="s">
        <v>424</v>
      </c>
      <c r="KP7" s="245" t="s">
        <v>425</v>
      </c>
      <c r="KQ7" s="245" t="s">
        <v>426</v>
      </c>
      <c r="KR7" s="245" t="s">
        <v>427</v>
      </c>
      <c r="KS7" s="245" t="s">
        <v>428</v>
      </c>
      <c r="KT7" s="245" t="s">
        <v>429</v>
      </c>
      <c r="KU7" s="245" t="s">
        <v>430</v>
      </c>
      <c r="KV7" s="245" t="s">
        <v>431</v>
      </c>
      <c r="KW7" s="245" t="s">
        <v>432</v>
      </c>
      <c r="KX7" s="245" t="s">
        <v>433</v>
      </c>
      <c r="KY7" s="245" t="s">
        <v>434</v>
      </c>
      <c r="KZ7" s="245" t="s">
        <v>435</v>
      </c>
      <c r="LA7" s="254" t="s">
        <v>53</v>
      </c>
      <c r="LB7" s="245" t="s">
        <v>436</v>
      </c>
      <c r="LC7" s="245" t="s">
        <v>437</v>
      </c>
      <c r="LD7" s="245" t="s">
        <v>438</v>
      </c>
      <c r="LE7" s="245" t="s">
        <v>439</v>
      </c>
      <c r="LF7" s="245" t="s">
        <v>440</v>
      </c>
      <c r="LG7" s="245" t="s">
        <v>441</v>
      </c>
      <c r="LH7" s="245" t="s">
        <v>442</v>
      </c>
      <c r="LI7" s="245" t="s">
        <v>443</v>
      </c>
      <c r="LJ7" s="245" t="s">
        <v>444</v>
      </c>
      <c r="LK7" s="245" t="s">
        <v>445</v>
      </c>
      <c r="LL7" s="245" t="s">
        <v>446</v>
      </c>
      <c r="LM7" s="245" t="s">
        <v>447</v>
      </c>
      <c r="LN7" s="245" t="s">
        <v>448</v>
      </c>
      <c r="LO7" s="245" t="s">
        <v>449</v>
      </c>
      <c r="LP7" s="245" t="s">
        <v>450</v>
      </c>
      <c r="LQ7" s="245" t="s">
        <v>451</v>
      </c>
      <c r="LR7" s="245" t="s">
        <v>452</v>
      </c>
      <c r="LS7" s="245" t="s">
        <v>453</v>
      </c>
      <c r="LT7" s="245" t="s">
        <v>454</v>
      </c>
      <c r="LU7" s="245" t="s">
        <v>455</v>
      </c>
      <c r="LV7" s="254" t="s">
        <v>53</v>
      </c>
      <c r="LW7" s="245" t="s">
        <v>456</v>
      </c>
      <c r="LX7" s="245" t="s">
        <v>457</v>
      </c>
      <c r="LY7" s="245" t="s">
        <v>458</v>
      </c>
      <c r="LZ7" s="245" t="s">
        <v>459</v>
      </c>
      <c r="MA7" s="245" t="s">
        <v>460</v>
      </c>
      <c r="MB7" s="245" t="s">
        <v>461</v>
      </c>
      <c r="MC7" s="245" t="s">
        <v>462</v>
      </c>
      <c r="MD7" s="245" t="s">
        <v>463</v>
      </c>
      <c r="ME7" s="245" t="s">
        <v>464</v>
      </c>
      <c r="MF7" s="245" t="s">
        <v>465</v>
      </c>
      <c r="MG7" s="245" t="s">
        <v>466</v>
      </c>
      <c r="MH7" s="245" t="s">
        <v>467</v>
      </c>
      <c r="MI7" s="245" t="s">
        <v>468</v>
      </c>
      <c r="MJ7" s="245" t="s">
        <v>469</v>
      </c>
      <c r="MK7" s="245" t="s">
        <v>470</v>
      </c>
      <c r="ML7" s="245" t="s">
        <v>471</v>
      </c>
      <c r="MM7" s="245" t="s">
        <v>472</v>
      </c>
      <c r="MN7" s="245" t="s">
        <v>473</v>
      </c>
      <c r="MO7" s="245" t="s">
        <v>474</v>
      </c>
      <c r="MP7" s="245" t="s">
        <v>475</v>
      </c>
      <c r="MQ7" s="254" t="s">
        <v>53</v>
      </c>
      <c r="MR7" s="245" t="s">
        <v>476</v>
      </c>
      <c r="MS7" s="245" t="s">
        <v>477</v>
      </c>
      <c r="MT7" s="245" t="s">
        <v>478</v>
      </c>
      <c r="MU7" s="245" t="s">
        <v>479</v>
      </c>
      <c r="MV7" s="245" t="s">
        <v>480</v>
      </c>
      <c r="MW7" s="245" t="s">
        <v>481</v>
      </c>
      <c r="MX7" s="245" t="s">
        <v>482</v>
      </c>
      <c r="MY7" s="245" t="s">
        <v>483</v>
      </c>
      <c r="MZ7" s="245" t="s">
        <v>484</v>
      </c>
      <c r="NA7" s="245" t="s">
        <v>485</v>
      </c>
      <c r="NB7" s="245" t="s">
        <v>486</v>
      </c>
      <c r="NC7" s="245" t="s">
        <v>487</v>
      </c>
      <c r="ND7" s="245" t="s">
        <v>488</v>
      </c>
      <c r="NE7" s="245" t="s">
        <v>489</v>
      </c>
      <c r="NF7" s="245" t="s">
        <v>490</v>
      </c>
      <c r="NG7" s="245" t="s">
        <v>491</v>
      </c>
      <c r="NH7" s="245" t="s">
        <v>492</v>
      </c>
      <c r="NI7" s="245" t="s">
        <v>493</v>
      </c>
      <c r="NJ7" s="245" t="s">
        <v>494</v>
      </c>
      <c r="NK7" s="245" t="s">
        <v>495</v>
      </c>
      <c r="NL7" s="254" t="s">
        <v>53</v>
      </c>
      <c r="NM7" s="245" t="s">
        <v>496</v>
      </c>
      <c r="NN7" s="245" t="s">
        <v>497</v>
      </c>
      <c r="NO7" s="245" t="s">
        <v>498</v>
      </c>
      <c r="NP7" s="245" t="s">
        <v>499</v>
      </c>
      <c r="NQ7" s="245" t="s">
        <v>500</v>
      </c>
      <c r="NR7" s="245" t="s">
        <v>501</v>
      </c>
      <c r="NS7" s="245" t="s">
        <v>502</v>
      </c>
      <c r="NT7" s="245" t="s">
        <v>503</v>
      </c>
      <c r="NU7" s="245" t="s">
        <v>504</v>
      </c>
      <c r="NV7" s="245" t="s">
        <v>505</v>
      </c>
      <c r="NW7" s="245" t="s">
        <v>506</v>
      </c>
      <c r="NX7" s="245" t="s">
        <v>507</v>
      </c>
      <c r="NY7" s="245" t="s">
        <v>508</v>
      </c>
      <c r="NZ7" s="245" t="s">
        <v>509</v>
      </c>
      <c r="OA7" s="245" t="s">
        <v>510</v>
      </c>
      <c r="OB7" s="245" t="s">
        <v>511</v>
      </c>
      <c r="OC7" s="245" t="s">
        <v>512</v>
      </c>
      <c r="OD7" s="245" t="s">
        <v>513</v>
      </c>
      <c r="OE7" s="245" t="s">
        <v>514</v>
      </c>
      <c r="OF7" s="245" t="s">
        <v>515</v>
      </c>
      <c r="OG7" s="254" t="s">
        <v>53</v>
      </c>
      <c r="OH7" s="245" t="s">
        <v>516</v>
      </c>
      <c r="OI7" s="245" t="s">
        <v>517</v>
      </c>
      <c r="OJ7" s="245" t="s">
        <v>518</v>
      </c>
      <c r="OK7" s="245" t="s">
        <v>519</v>
      </c>
      <c r="OL7" s="245" t="s">
        <v>520</v>
      </c>
      <c r="OM7" s="245" t="s">
        <v>521</v>
      </c>
      <c r="ON7" s="245" t="s">
        <v>522</v>
      </c>
      <c r="OO7" s="245" t="s">
        <v>523</v>
      </c>
      <c r="OP7" s="245" t="s">
        <v>524</v>
      </c>
      <c r="OQ7" s="245" t="s">
        <v>525</v>
      </c>
      <c r="OR7" s="245" t="s">
        <v>526</v>
      </c>
      <c r="OS7" s="245" t="s">
        <v>527</v>
      </c>
      <c r="OT7" s="245" t="s">
        <v>527</v>
      </c>
      <c r="OU7" s="245" t="s">
        <v>527</v>
      </c>
      <c r="OV7" s="245" t="s">
        <v>527</v>
      </c>
      <c r="OW7" s="245" t="s">
        <v>527</v>
      </c>
      <c r="OX7" s="245" t="s">
        <v>527</v>
      </c>
      <c r="OY7" s="245" t="s">
        <v>527</v>
      </c>
      <c r="OZ7" s="245" t="s">
        <v>527</v>
      </c>
      <c r="PA7" s="245" t="s">
        <v>527</v>
      </c>
      <c r="PB7" s="254" t="s">
        <v>53</v>
      </c>
      <c r="PC7" s="245"/>
      <c r="PD7" s="245"/>
      <c r="PE7" s="245" t="s">
        <v>528</v>
      </c>
      <c r="PF7" s="245" t="s">
        <v>529</v>
      </c>
      <c r="PG7" s="245" t="s">
        <v>530</v>
      </c>
      <c r="PH7" s="245" t="s">
        <v>531</v>
      </c>
      <c r="PI7" s="245" t="s">
        <v>532</v>
      </c>
      <c r="PJ7" s="245" t="s">
        <v>533</v>
      </c>
      <c r="PK7" s="245" t="s">
        <v>534</v>
      </c>
      <c r="PL7" s="245" t="s">
        <v>535</v>
      </c>
      <c r="PM7" s="245" t="s">
        <v>536</v>
      </c>
      <c r="PN7" s="245" t="s">
        <v>537</v>
      </c>
      <c r="PO7" s="245" t="s">
        <v>538</v>
      </c>
      <c r="PP7" s="245" t="s">
        <v>539</v>
      </c>
      <c r="PQ7" s="245" t="s">
        <v>540</v>
      </c>
      <c r="PR7" s="245" t="s">
        <v>541</v>
      </c>
      <c r="PS7" s="245" t="s">
        <v>542</v>
      </c>
      <c r="PT7" s="245" t="s">
        <v>543</v>
      </c>
      <c r="PU7" s="245" t="s">
        <v>544</v>
      </c>
      <c r="PV7" s="245" t="s">
        <v>545</v>
      </c>
      <c r="PW7" s="245" t="s">
        <v>546</v>
      </c>
      <c r="PX7" s="245" t="s">
        <v>547</v>
      </c>
      <c r="PY7" s="254" t="s">
        <v>53</v>
      </c>
      <c r="PZ7" s="245"/>
      <c r="QA7" s="245" t="s">
        <v>548</v>
      </c>
      <c r="QB7" s="245" t="s">
        <v>549</v>
      </c>
      <c r="QC7" s="245" t="s">
        <v>550</v>
      </c>
      <c r="QD7" s="245" t="s">
        <v>551</v>
      </c>
      <c r="QE7" s="245" t="s">
        <v>552</v>
      </c>
      <c r="QF7" s="245" t="s">
        <v>553</v>
      </c>
      <c r="QG7" s="245" t="s">
        <v>554</v>
      </c>
      <c r="QH7" s="245" t="s">
        <v>555</v>
      </c>
      <c r="QI7" s="245" t="s">
        <v>556</v>
      </c>
      <c r="QJ7" s="245" t="s">
        <v>557</v>
      </c>
      <c r="QK7" s="245" t="s">
        <v>558</v>
      </c>
      <c r="QL7" s="245" t="s">
        <v>559</v>
      </c>
      <c r="QM7" s="245" t="s">
        <v>560</v>
      </c>
      <c r="QN7" s="245" t="s">
        <v>561</v>
      </c>
      <c r="QO7" s="245" t="s">
        <v>562</v>
      </c>
      <c r="QP7" s="245" t="s">
        <v>563</v>
      </c>
      <c r="QQ7" s="245" t="s">
        <v>564</v>
      </c>
      <c r="QR7" s="245" t="s">
        <v>565</v>
      </c>
      <c r="QS7" s="245" t="s">
        <v>566</v>
      </c>
      <c r="QT7" s="245" t="s">
        <v>567</v>
      </c>
      <c r="QU7" s="254" t="s">
        <v>53</v>
      </c>
      <c r="QV7" s="245"/>
      <c r="QW7" s="254"/>
      <c r="QX7" s="245" t="s">
        <v>568</v>
      </c>
      <c r="QY7" s="245" t="s">
        <v>569</v>
      </c>
      <c r="QZ7" s="245" t="s">
        <v>570</v>
      </c>
      <c r="RA7" s="245" t="s">
        <v>571</v>
      </c>
      <c r="RB7" s="245" t="s">
        <v>572</v>
      </c>
      <c r="RC7" s="245" t="s">
        <v>573</v>
      </c>
      <c r="RD7" s="245" t="s">
        <v>574</v>
      </c>
      <c r="RE7" s="245" t="s">
        <v>575</v>
      </c>
      <c r="RF7" s="245" t="s">
        <v>576</v>
      </c>
      <c r="RG7" s="245" t="s">
        <v>577</v>
      </c>
      <c r="RH7" s="245" t="s">
        <v>578</v>
      </c>
      <c r="RI7" s="245" t="s">
        <v>579</v>
      </c>
      <c r="RJ7" s="245" t="s">
        <v>580</v>
      </c>
      <c r="RK7" s="245" t="s">
        <v>581</v>
      </c>
      <c r="RL7" s="245" t="s">
        <v>582</v>
      </c>
      <c r="RM7" s="245" t="s">
        <v>583</v>
      </c>
      <c r="RN7" s="245" t="s">
        <v>584</v>
      </c>
      <c r="RO7" s="245" t="s">
        <v>585</v>
      </c>
      <c r="RP7" s="245" t="s">
        <v>586</v>
      </c>
      <c r="RQ7" s="245" t="s">
        <v>587</v>
      </c>
      <c r="RR7" s="254" t="s">
        <v>53</v>
      </c>
      <c r="RS7" s="245" t="s">
        <v>588</v>
      </c>
      <c r="RT7" s="245" t="s">
        <v>589</v>
      </c>
      <c r="RU7" s="245" t="s">
        <v>590</v>
      </c>
      <c r="RV7" s="245" t="s">
        <v>591</v>
      </c>
      <c r="RW7" s="245" t="s">
        <v>592</v>
      </c>
      <c r="RX7" s="245" t="s">
        <v>593</v>
      </c>
      <c r="RY7" s="245" t="s">
        <v>594</v>
      </c>
      <c r="RZ7" s="245" t="s">
        <v>595</v>
      </c>
      <c r="SA7" s="245" t="s">
        <v>596</v>
      </c>
      <c r="SB7" s="245" t="s">
        <v>597</v>
      </c>
      <c r="SC7" s="245" t="s">
        <v>598</v>
      </c>
      <c r="SD7" s="245" t="s">
        <v>599</v>
      </c>
      <c r="SE7" s="245" t="s">
        <v>600</v>
      </c>
      <c r="SF7" s="245" t="s">
        <v>601</v>
      </c>
      <c r="SG7" s="245" t="s">
        <v>602</v>
      </c>
      <c r="SH7" s="245" t="s">
        <v>603</v>
      </c>
      <c r="SI7" s="245" t="s">
        <v>604</v>
      </c>
      <c r="SJ7" s="245" t="s">
        <v>605</v>
      </c>
      <c r="SK7" s="245" t="s">
        <v>606</v>
      </c>
      <c r="SL7" s="245" t="s">
        <v>607</v>
      </c>
      <c r="SM7" s="254" t="s">
        <v>53</v>
      </c>
      <c r="SN7" s="245" t="s">
        <v>608</v>
      </c>
      <c r="SO7" s="245" t="s">
        <v>609</v>
      </c>
      <c r="SP7" s="245" t="s">
        <v>610</v>
      </c>
      <c r="SQ7" s="245" t="s">
        <v>611</v>
      </c>
      <c r="SR7" s="245" t="s">
        <v>612</v>
      </c>
      <c r="SS7" s="245" t="s">
        <v>613</v>
      </c>
      <c r="ST7" s="245" t="s">
        <v>614</v>
      </c>
      <c r="SU7" s="245" t="s">
        <v>615</v>
      </c>
      <c r="SV7" s="245" t="s">
        <v>616</v>
      </c>
      <c r="SW7" s="245" t="s">
        <v>617</v>
      </c>
      <c r="SX7" s="245" t="s">
        <v>618</v>
      </c>
      <c r="SY7" s="245" t="s">
        <v>619</v>
      </c>
      <c r="SZ7" s="245" t="s">
        <v>620</v>
      </c>
      <c r="TA7" s="245" t="s">
        <v>621</v>
      </c>
      <c r="TB7" s="245" t="s">
        <v>622</v>
      </c>
      <c r="TC7" s="245" t="s">
        <v>623</v>
      </c>
      <c r="TD7" s="245" t="s">
        <v>624</v>
      </c>
      <c r="TE7" s="245" t="s">
        <v>625</v>
      </c>
      <c r="TF7" s="245" t="s">
        <v>626</v>
      </c>
      <c r="TG7" s="245" t="s">
        <v>627</v>
      </c>
      <c r="TH7" s="254" t="s">
        <v>53</v>
      </c>
      <c r="TI7" s="245" t="s">
        <v>628</v>
      </c>
      <c r="TJ7" s="245" t="s">
        <v>629</v>
      </c>
      <c r="TK7" s="245" t="s">
        <v>630</v>
      </c>
      <c r="TL7" s="245" t="s">
        <v>631</v>
      </c>
      <c r="TM7" s="245" t="s">
        <v>632</v>
      </c>
      <c r="TN7" s="245" t="s">
        <v>633</v>
      </c>
      <c r="TO7" s="245" t="s">
        <v>634</v>
      </c>
      <c r="TP7" s="245" t="s">
        <v>635</v>
      </c>
      <c r="TQ7" s="245" t="s">
        <v>636</v>
      </c>
      <c r="TR7" s="245" t="s">
        <v>637</v>
      </c>
      <c r="TS7" s="245" t="s">
        <v>638</v>
      </c>
      <c r="TT7" s="245" t="s">
        <v>639</v>
      </c>
      <c r="TU7" s="245" t="s">
        <v>640</v>
      </c>
      <c r="TV7" s="245" t="s">
        <v>641</v>
      </c>
      <c r="TW7" s="245" t="s">
        <v>642</v>
      </c>
      <c r="TX7" s="245" t="s">
        <v>643</v>
      </c>
      <c r="TY7" s="245" t="s">
        <v>644</v>
      </c>
      <c r="TZ7" s="245" t="s">
        <v>645</v>
      </c>
      <c r="UA7" s="245" t="s">
        <v>646</v>
      </c>
      <c r="UB7" s="245" t="s">
        <v>647</v>
      </c>
      <c r="UC7" s="254" t="s">
        <v>53</v>
      </c>
      <c r="UD7" s="245" t="s">
        <v>648</v>
      </c>
      <c r="UE7" s="245" t="s">
        <v>649</v>
      </c>
      <c r="UF7" s="245" t="s">
        <v>650</v>
      </c>
      <c r="UG7" s="245" t="s">
        <v>651</v>
      </c>
      <c r="UH7" s="245" t="s">
        <v>652</v>
      </c>
      <c r="UI7" s="245" t="s">
        <v>653</v>
      </c>
      <c r="UJ7" s="245" t="s">
        <v>654</v>
      </c>
      <c r="UK7" s="245" t="s">
        <v>655</v>
      </c>
      <c r="UL7" s="245" t="s">
        <v>656</v>
      </c>
      <c r="UM7" s="245" t="s">
        <v>657</v>
      </c>
      <c r="UN7" s="245" t="s">
        <v>658</v>
      </c>
      <c r="UO7" s="245" t="s">
        <v>659</v>
      </c>
      <c r="UP7" s="245" t="s">
        <v>660</v>
      </c>
      <c r="UQ7" s="245" t="s">
        <v>661</v>
      </c>
      <c r="UR7" s="245" t="s">
        <v>662</v>
      </c>
      <c r="US7" s="245" t="s">
        <v>663</v>
      </c>
      <c r="UT7" s="245" t="s">
        <v>664</v>
      </c>
      <c r="UU7" s="245" t="s">
        <v>665</v>
      </c>
      <c r="UV7" s="245" t="s">
        <v>666</v>
      </c>
      <c r="UW7" s="245" t="s">
        <v>667</v>
      </c>
      <c r="UX7" s="254" t="s">
        <v>53</v>
      </c>
      <c r="UY7" s="245" t="s">
        <v>668</v>
      </c>
      <c r="UZ7" s="245" t="s">
        <v>669</v>
      </c>
      <c r="VA7" s="245" t="s">
        <v>670</v>
      </c>
      <c r="VB7" s="245" t="s">
        <v>671</v>
      </c>
      <c r="VC7" s="245" t="s">
        <v>672</v>
      </c>
      <c r="VD7" s="245" t="s">
        <v>673</v>
      </c>
      <c r="VE7" s="245" t="s">
        <v>674</v>
      </c>
      <c r="VF7" s="245" t="s">
        <v>675</v>
      </c>
      <c r="VG7" s="245" t="s">
        <v>676</v>
      </c>
      <c r="VH7" s="245" t="s">
        <v>677</v>
      </c>
      <c r="VI7" s="245" t="s">
        <v>678</v>
      </c>
      <c r="VJ7" s="245" t="s">
        <v>679</v>
      </c>
      <c r="VK7" s="245" t="s">
        <v>680</v>
      </c>
      <c r="VL7" s="245" t="s">
        <v>681</v>
      </c>
      <c r="VM7" s="245" t="s">
        <v>682</v>
      </c>
      <c r="VN7" s="245" t="s">
        <v>683</v>
      </c>
      <c r="VO7" s="245" t="s">
        <v>684</v>
      </c>
      <c r="VP7" s="245" t="s">
        <v>685</v>
      </c>
      <c r="VQ7" s="245" t="s">
        <v>686</v>
      </c>
      <c r="VR7" s="245" t="s">
        <v>687</v>
      </c>
      <c r="VS7" s="254" t="s">
        <v>53</v>
      </c>
      <c r="VT7" s="245" t="s">
        <v>688</v>
      </c>
      <c r="VU7" s="245" t="s">
        <v>689</v>
      </c>
      <c r="VV7" s="245" t="s">
        <v>690</v>
      </c>
      <c r="VW7" s="245" t="s">
        <v>691</v>
      </c>
      <c r="VX7" s="245" t="s">
        <v>692</v>
      </c>
      <c r="VY7" s="245" t="s">
        <v>693</v>
      </c>
      <c r="VZ7" s="245" t="s">
        <v>694</v>
      </c>
      <c r="WA7" s="245" t="s">
        <v>695</v>
      </c>
      <c r="WB7" s="245" t="s">
        <v>696</v>
      </c>
      <c r="WC7" s="245" t="s">
        <v>697</v>
      </c>
      <c r="WD7" s="245" t="s">
        <v>698</v>
      </c>
      <c r="WE7" s="245" t="s">
        <v>699</v>
      </c>
      <c r="WF7" s="245" t="s">
        <v>527</v>
      </c>
      <c r="WG7" s="245" t="s">
        <v>527</v>
      </c>
      <c r="WH7" s="245" t="s">
        <v>527</v>
      </c>
      <c r="WI7" s="245" t="s">
        <v>527</v>
      </c>
      <c r="WJ7" s="245" t="s">
        <v>527</v>
      </c>
      <c r="WK7" s="245" t="s">
        <v>527</v>
      </c>
      <c r="WL7" s="245" t="s">
        <v>527</v>
      </c>
      <c r="WM7" s="245" t="s">
        <v>527</v>
      </c>
      <c r="WN7" s="254" t="s">
        <v>53</v>
      </c>
      <c r="WO7" s="245" t="s">
        <v>700</v>
      </c>
      <c r="WP7" s="245" t="s">
        <v>701</v>
      </c>
      <c r="WQ7" s="245" t="s">
        <v>702</v>
      </c>
      <c r="WR7" s="245" t="s">
        <v>703</v>
      </c>
      <c r="WS7" s="245" t="s">
        <v>704</v>
      </c>
      <c r="WT7" s="245" t="s">
        <v>705</v>
      </c>
      <c r="WU7" s="245" t="s">
        <v>706</v>
      </c>
      <c r="WV7" s="245" t="s">
        <v>707</v>
      </c>
      <c r="WW7" s="245" t="s">
        <v>708</v>
      </c>
      <c r="WX7" s="245" t="s">
        <v>709</v>
      </c>
      <c r="WY7" s="245" t="s">
        <v>710</v>
      </c>
      <c r="WZ7" s="245" t="s">
        <v>711</v>
      </c>
      <c r="XA7" s="245" t="s">
        <v>712</v>
      </c>
      <c r="XB7" s="245" t="s">
        <v>713</v>
      </c>
      <c r="XC7" s="245" t="s">
        <v>714</v>
      </c>
      <c r="XD7" s="245" t="s">
        <v>715</v>
      </c>
      <c r="XE7" s="245" t="s">
        <v>716</v>
      </c>
      <c r="XF7" s="245" t="s">
        <v>717</v>
      </c>
      <c r="XG7" s="245" t="s">
        <v>718</v>
      </c>
      <c r="XH7" s="245" t="s">
        <v>719</v>
      </c>
      <c r="XI7" s="254" t="s">
        <v>53</v>
      </c>
      <c r="XJ7" s="428"/>
      <c r="XK7" s="245" t="s">
        <v>720</v>
      </c>
      <c r="XL7" s="245" t="s">
        <v>721</v>
      </c>
      <c r="XM7" s="245" t="s">
        <v>722</v>
      </c>
      <c r="XN7" s="245" t="s">
        <v>722</v>
      </c>
      <c r="XO7" s="245" t="s">
        <v>722</v>
      </c>
      <c r="XP7" s="254" t="s">
        <v>167</v>
      </c>
      <c r="XQ7" s="245" t="s">
        <v>723</v>
      </c>
      <c r="XR7" s="245" t="s">
        <v>724</v>
      </c>
      <c r="XS7" s="245" t="s">
        <v>725</v>
      </c>
      <c r="XT7" s="245" t="s">
        <v>726</v>
      </c>
      <c r="XU7" s="245" t="s">
        <v>727</v>
      </c>
      <c r="XV7" s="245" t="s">
        <v>728</v>
      </c>
      <c r="XW7" s="245" t="s">
        <v>729</v>
      </c>
      <c r="XX7" s="245" t="s">
        <v>730</v>
      </c>
      <c r="XY7" s="245" t="s">
        <v>731</v>
      </c>
      <c r="XZ7" s="245" t="s">
        <v>732</v>
      </c>
      <c r="YA7" s="245" t="s">
        <v>733</v>
      </c>
      <c r="YB7" s="245" t="s">
        <v>734</v>
      </c>
      <c r="YC7" s="245" t="s">
        <v>735</v>
      </c>
      <c r="YD7" s="245" t="s">
        <v>736</v>
      </c>
      <c r="YE7" s="432" t="s">
        <v>53</v>
      </c>
      <c r="YF7" s="433"/>
      <c r="YG7" s="426"/>
    </row>
    <row r="8" spans="1:657" s="437" customFormat="1" ht="15.75" x14ac:dyDescent="0.25">
      <c r="A8" s="381">
        <v>1</v>
      </c>
      <c r="B8" s="243">
        <f t="shared" ref="B8:BM8" si="0">A8+1</f>
        <v>2</v>
      </c>
      <c r="C8" s="243">
        <f t="shared" si="0"/>
        <v>3</v>
      </c>
      <c r="D8" s="243">
        <f t="shared" si="0"/>
        <v>4</v>
      </c>
      <c r="E8" s="254">
        <f t="shared" si="0"/>
        <v>5</v>
      </c>
      <c r="F8" s="254">
        <f t="shared" si="0"/>
        <v>6</v>
      </c>
      <c r="G8" s="243">
        <f t="shared" si="0"/>
        <v>7</v>
      </c>
      <c r="H8" s="243">
        <f t="shared" si="0"/>
        <v>8</v>
      </c>
      <c r="I8" s="243">
        <f t="shared" si="0"/>
        <v>9</v>
      </c>
      <c r="J8" s="243">
        <f t="shared" si="0"/>
        <v>10</v>
      </c>
      <c r="K8" s="243">
        <f t="shared" si="0"/>
        <v>11</v>
      </c>
      <c r="L8" s="243">
        <f t="shared" si="0"/>
        <v>12</v>
      </c>
      <c r="M8" s="243">
        <f t="shared" si="0"/>
        <v>13</v>
      </c>
      <c r="N8" s="243">
        <f t="shared" si="0"/>
        <v>14</v>
      </c>
      <c r="O8" s="243">
        <f t="shared" si="0"/>
        <v>15</v>
      </c>
      <c r="P8" s="243">
        <f t="shared" si="0"/>
        <v>16</v>
      </c>
      <c r="Q8" s="243">
        <f t="shared" si="0"/>
        <v>17</v>
      </c>
      <c r="R8" s="243">
        <f t="shared" si="0"/>
        <v>18</v>
      </c>
      <c r="S8" s="243">
        <f t="shared" si="0"/>
        <v>19</v>
      </c>
      <c r="T8" s="243">
        <f t="shared" si="0"/>
        <v>20</v>
      </c>
      <c r="U8" s="243">
        <f t="shared" si="0"/>
        <v>21</v>
      </c>
      <c r="V8" s="243">
        <f t="shared" si="0"/>
        <v>22</v>
      </c>
      <c r="W8" s="243">
        <f t="shared" si="0"/>
        <v>23</v>
      </c>
      <c r="X8" s="243">
        <f t="shared" si="0"/>
        <v>24</v>
      </c>
      <c r="Y8" s="254">
        <f t="shared" si="0"/>
        <v>25</v>
      </c>
      <c r="Z8" s="254">
        <f t="shared" si="0"/>
        <v>26</v>
      </c>
      <c r="AA8" s="254">
        <f t="shared" si="0"/>
        <v>27</v>
      </c>
      <c r="AB8" s="254">
        <f t="shared" si="0"/>
        <v>28</v>
      </c>
      <c r="AC8" s="243">
        <f t="shared" si="0"/>
        <v>29</v>
      </c>
      <c r="AD8" s="254">
        <f t="shared" si="0"/>
        <v>30</v>
      </c>
      <c r="AE8" s="254">
        <f t="shared" si="0"/>
        <v>31</v>
      </c>
      <c r="AF8" s="254">
        <f t="shared" si="0"/>
        <v>32</v>
      </c>
      <c r="AG8" s="254">
        <f t="shared" si="0"/>
        <v>33</v>
      </c>
      <c r="AH8" s="254">
        <f t="shared" si="0"/>
        <v>34</v>
      </c>
      <c r="AI8" s="254">
        <f t="shared" si="0"/>
        <v>35</v>
      </c>
      <c r="AJ8" s="254">
        <f t="shared" si="0"/>
        <v>36</v>
      </c>
      <c r="AK8" s="254">
        <f t="shared" si="0"/>
        <v>37</v>
      </c>
      <c r="AL8" s="254">
        <f t="shared" si="0"/>
        <v>38</v>
      </c>
      <c r="AM8" s="254">
        <f t="shared" si="0"/>
        <v>39</v>
      </c>
      <c r="AN8" s="254">
        <f t="shared" si="0"/>
        <v>40</v>
      </c>
      <c r="AO8" s="254">
        <f t="shared" si="0"/>
        <v>41</v>
      </c>
      <c r="AP8" s="254">
        <f t="shared" si="0"/>
        <v>42</v>
      </c>
      <c r="AQ8" s="254">
        <f t="shared" si="0"/>
        <v>43</v>
      </c>
      <c r="AR8" s="254">
        <f t="shared" si="0"/>
        <v>44</v>
      </c>
      <c r="AS8" s="254">
        <f t="shared" si="0"/>
        <v>45</v>
      </c>
      <c r="AT8" s="243">
        <f t="shared" si="0"/>
        <v>46</v>
      </c>
      <c r="AU8" s="243">
        <f t="shared" si="0"/>
        <v>47</v>
      </c>
      <c r="AV8" s="243">
        <f t="shared" si="0"/>
        <v>48</v>
      </c>
      <c r="AW8" s="243">
        <f t="shared" si="0"/>
        <v>49</v>
      </c>
      <c r="AX8" s="243">
        <f t="shared" si="0"/>
        <v>50</v>
      </c>
      <c r="AY8" s="243">
        <f t="shared" si="0"/>
        <v>51</v>
      </c>
      <c r="AZ8" s="243">
        <f t="shared" si="0"/>
        <v>52</v>
      </c>
      <c r="BA8" s="243">
        <f t="shared" si="0"/>
        <v>53</v>
      </c>
      <c r="BB8" s="243">
        <f t="shared" si="0"/>
        <v>54</v>
      </c>
      <c r="BC8" s="243">
        <f t="shared" si="0"/>
        <v>55</v>
      </c>
      <c r="BD8" s="243">
        <f t="shared" si="0"/>
        <v>56</v>
      </c>
      <c r="BE8" s="243">
        <f t="shared" si="0"/>
        <v>57</v>
      </c>
      <c r="BF8" s="243">
        <f t="shared" si="0"/>
        <v>58</v>
      </c>
      <c r="BG8" s="243">
        <f t="shared" si="0"/>
        <v>59</v>
      </c>
      <c r="BH8" s="243">
        <f t="shared" si="0"/>
        <v>60</v>
      </c>
      <c r="BI8" s="243">
        <f t="shared" si="0"/>
        <v>61</v>
      </c>
      <c r="BJ8" s="243">
        <f t="shared" si="0"/>
        <v>62</v>
      </c>
      <c r="BK8" s="243">
        <f t="shared" si="0"/>
        <v>63</v>
      </c>
      <c r="BL8" s="243">
        <f t="shared" si="0"/>
        <v>64</v>
      </c>
      <c r="BM8" s="243">
        <f t="shared" si="0"/>
        <v>65</v>
      </c>
      <c r="BN8" s="243">
        <f t="shared" ref="BN8:DY8" si="1">BM8+1</f>
        <v>66</v>
      </c>
      <c r="BO8" s="254">
        <f t="shared" si="1"/>
        <v>67</v>
      </c>
      <c r="BP8" s="254">
        <f t="shared" si="1"/>
        <v>68</v>
      </c>
      <c r="BQ8" s="254">
        <f t="shared" si="1"/>
        <v>69</v>
      </c>
      <c r="BR8" s="254">
        <f t="shared" si="1"/>
        <v>70</v>
      </c>
      <c r="BS8" s="254">
        <f t="shared" si="1"/>
        <v>71</v>
      </c>
      <c r="BT8" s="254">
        <f t="shared" si="1"/>
        <v>72</v>
      </c>
      <c r="BU8" s="254">
        <f t="shared" si="1"/>
        <v>73</v>
      </c>
      <c r="BV8" s="254">
        <f t="shared" si="1"/>
        <v>74</v>
      </c>
      <c r="BW8" s="254">
        <f t="shared" si="1"/>
        <v>75</v>
      </c>
      <c r="BX8" s="254">
        <f t="shared" si="1"/>
        <v>76</v>
      </c>
      <c r="BY8" s="254">
        <f t="shared" si="1"/>
        <v>77</v>
      </c>
      <c r="BZ8" s="254">
        <f t="shared" si="1"/>
        <v>78</v>
      </c>
      <c r="CA8" s="254">
        <f t="shared" si="1"/>
        <v>79</v>
      </c>
      <c r="CB8" s="254">
        <f t="shared" si="1"/>
        <v>80</v>
      </c>
      <c r="CC8" s="254">
        <f t="shared" si="1"/>
        <v>81</v>
      </c>
      <c r="CD8" s="254">
        <f t="shared" si="1"/>
        <v>82</v>
      </c>
      <c r="CE8" s="254">
        <f t="shared" si="1"/>
        <v>83</v>
      </c>
      <c r="CF8" s="254">
        <f t="shared" si="1"/>
        <v>84</v>
      </c>
      <c r="CG8" s="254">
        <f t="shared" si="1"/>
        <v>85</v>
      </c>
      <c r="CH8" s="254">
        <f t="shared" si="1"/>
        <v>86</v>
      </c>
      <c r="CI8" s="254">
        <f t="shared" si="1"/>
        <v>87</v>
      </c>
      <c r="CJ8" s="254">
        <f t="shared" si="1"/>
        <v>88</v>
      </c>
      <c r="CK8" s="254">
        <f t="shared" si="1"/>
        <v>89</v>
      </c>
      <c r="CL8" s="254">
        <f t="shared" si="1"/>
        <v>90</v>
      </c>
      <c r="CM8" s="254">
        <f t="shared" si="1"/>
        <v>91</v>
      </c>
      <c r="CN8" s="254">
        <f t="shared" si="1"/>
        <v>92</v>
      </c>
      <c r="CO8" s="254">
        <f t="shared" si="1"/>
        <v>93</v>
      </c>
      <c r="CP8" s="254">
        <f t="shared" si="1"/>
        <v>94</v>
      </c>
      <c r="CQ8" s="254">
        <f t="shared" si="1"/>
        <v>95</v>
      </c>
      <c r="CR8" s="254">
        <f t="shared" si="1"/>
        <v>96</v>
      </c>
      <c r="CS8" s="254">
        <f t="shared" si="1"/>
        <v>97</v>
      </c>
      <c r="CT8" s="254">
        <f t="shared" si="1"/>
        <v>98</v>
      </c>
      <c r="CU8" s="254">
        <f t="shared" si="1"/>
        <v>99</v>
      </c>
      <c r="CV8" s="254">
        <f t="shared" si="1"/>
        <v>100</v>
      </c>
      <c r="CW8" s="254">
        <f t="shared" si="1"/>
        <v>101</v>
      </c>
      <c r="CX8" s="254">
        <f t="shared" si="1"/>
        <v>102</v>
      </c>
      <c r="CY8" s="254">
        <f t="shared" si="1"/>
        <v>103</v>
      </c>
      <c r="CZ8" s="254">
        <f t="shared" si="1"/>
        <v>104</v>
      </c>
      <c r="DA8" s="254">
        <f t="shared" si="1"/>
        <v>105</v>
      </c>
      <c r="DB8" s="243">
        <f t="shared" si="1"/>
        <v>106</v>
      </c>
      <c r="DC8" s="242">
        <f t="shared" si="1"/>
        <v>107</v>
      </c>
      <c r="DD8" s="242">
        <f t="shared" si="1"/>
        <v>108</v>
      </c>
      <c r="DE8" s="242">
        <f t="shared" si="1"/>
        <v>109</v>
      </c>
      <c r="DF8" s="243">
        <f t="shared" si="1"/>
        <v>110</v>
      </c>
      <c r="DG8" s="243">
        <f t="shared" si="1"/>
        <v>111</v>
      </c>
      <c r="DH8" s="243">
        <f t="shared" si="1"/>
        <v>112</v>
      </c>
      <c r="DI8" s="243">
        <f t="shared" si="1"/>
        <v>113</v>
      </c>
      <c r="DJ8" s="243">
        <f t="shared" si="1"/>
        <v>114</v>
      </c>
      <c r="DK8" s="243">
        <f t="shared" si="1"/>
        <v>115</v>
      </c>
      <c r="DL8" s="243">
        <f t="shared" si="1"/>
        <v>116</v>
      </c>
      <c r="DM8" s="243">
        <f t="shared" si="1"/>
        <v>117</v>
      </c>
      <c r="DN8" s="242">
        <f t="shared" si="1"/>
        <v>118</v>
      </c>
      <c r="DO8" s="243">
        <f t="shared" si="1"/>
        <v>119</v>
      </c>
      <c r="DP8" s="243">
        <f t="shared" si="1"/>
        <v>120</v>
      </c>
      <c r="DQ8" s="243">
        <f t="shared" si="1"/>
        <v>121</v>
      </c>
      <c r="DR8" s="243">
        <f t="shared" si="1"/>
        <v>122</v>
      </c>
      <c r="DS8" s="243">
        <f t="shared" si="1"/>
        <v>123</v>
      </c>
      <c r="DT8" s="243">
        <f t="shared" si="1"/>
        <v>124</v>
      </c>
      <c r="DU8" s="243">
        <f t="shared" si="1"/>
        <v>125</v>
      </c>
      <c r="DV8" s="243">
        <f t="shared" si="1"/>
        <v>126</v>
      </c>
      <c r="DW8" s="243">
        <f t="shared" si="1"/>
        <v>127</v>
      </c>
      <c r="DX8" s="243">
        <f t="shared" si="1"/>
        <v>128</v>
      </c>
      <c r="DY8" s="243">
        <f t="shared" si="1"/>
        <v>129</v>
      </c>
      <c r="DZ8" s="243">
        <f t="shared" ref="DZ8:GK8" si="2">DY8+1</f>
        <v>130</v>
      </c>
      <c r="EA8" s="243">
        <f t="shared" si="2"/>
        <v>131</v>
      </c>
      <c r="EB8" s="243">
        <f t="shared" si="2"/>
        <v>132</v>
      </c>
      <c r="EC8" s="243">
        <f t="shared" si="2"/>
        <v>133</v>
      </c>
      <c r="ED8" s="243">
        <f t="shared" si="2"/>
        <v>134</v>
      </c>
      <c r="EE8" s="243">
        <f t="shared" si="2"/>
        <v>135</v>
      </c>
      <c r="EF8" s="243">
        <f t="shared" si="2"/>
        <v>136</v>
      </c>
      <c r="EG8" s="243">
        <f t="shared" si="2"/>
        <v>137</v>
      </c>
      <c r="EH8" s="243">
        <f t="shared" si="2"/>
        <v>138</v>
      </c>
      <c r="EI8" s="243">
        <f t="shared" si="2"/>
        <v>139</v>
      </c>
      <c r="EJ8" s="243">
        <f t="shared" si="2"/>
        <v>140</v>
      </c>
      <c r="EK8" s="243">
        <f t="shared" si="2"/>
        <v>141</v>
      </c>
      <c r="EL8" s="243">
        <f t="shared" si="2"/>
        <v>142</v>
      </c>
      <c r="EM8" s="243">
        <f t="shared" si="2"/>
        <v>143</v>
      </c>
      <c r="EN8" s="243">
        <f t="shared" si="2"/>
        <v>144</v>
      </c>
      <c r="EO8" s="243">
        <f t="shared" si="2"/>
        <v>145</v>
      </c>
      <c r="EP8" s="243">
        <f t="shared" si="2"/>
        <v>146</v>
      </c>
      <c r="EQ8" s="243">
        <f t="shared" si="2"/>
        <v>147</v>
      </c>
      <c r="ER8" s="243">
        <f t="shared" si="2"/>
        <v>148</v>
      </c>
      <c r="ES8" s="243">
        <f t="shared" si="2"/>
        <v>149</v>
      </c>
      <c r="ET8" s="243">
        <f t="shared" si="2"/>
        <v>150</v>
      </c>
      <c r="EU8" s="243">
        <f t="shared" si="2"/>
        <v>151</v>
      </c>
      <c r="EV8" s="243">
        <f t="shared" si="2"/>
        <v>152</v>
      </c>
      <c r="EW8" s="243">
        <f t="shared" si="2"/>
        <v>153</v>
      </c>
      <c r="EX8" s="243">
        <f t="shared" si="2"/>
        <v>154</v>
      </c>
      <c r="EY8" s="243">
        <f t="shared" si="2"/>
        <v>155</v>
      </c>
      <c r="EZ8" s="243">
        <f t="shared" si="2"/>
        <v>156</v>
      </c>
      <c r="FA8" s="243">
        <f t="shared" si="2"/>
        <v>157</v>
      </c>
      <c r="FB8" s="243">
        <f t="shared" si="2"/>
        <v>158</v>
      </c>
      <c r="FC8" s="243">
        <f t="shared" si="2"/>
        <v>159</v>
      </c>
      <c r="FD8" s="243">
        <f t="shared" si="2"/>
        <v>160</v>
      </c>
      <c r="FE8" s="243">
        <f t="shared" si="2"/>
        <v>161</v>
      </c>
      <c r="FF8" s="243">
        <f t="shared" si="2"/>
        <v>162</v>
      </c>
      <c r="FG8" s="243">
        <f t="shared" si="2"/>
        <v>163</v>
      </c>
      <c r="FH8" s="243">
        <f t="shared" si="2"/>
        <v>164</v>
      </c>
      <c r="FI8" s="243">
        <f t="shared" si="2"/>
        <v>165</v>
      </c>
      <c r="FJ8" s="243">
        <f t="shared" si="2"/>
        <v>166</v>
      </c>
      <c r="FK8" s="241">
        <f t="shared" si="2"/>
        <v>167</v>
      </c>
      <c r="FL8" s="241">
        <f t="shared" si="2"/>
        <v>168</v>
      </c>
      <c r="FM8" s="241">
        <f t="shared" si="2"/>
        <v>169</v>
      </c>
      <c r="FN8" s="241">
        <f t="shared" si="2"/>
        <v>170</v>
      </c>
      <c r="FO8" s="241">
        <f t="shared" si="2"/>
        <v>171</v>
      </c>
      <c r="FP8" s="241">
        <f t="shared" si="2"/>
        <v>172</v>
      </c>
      <c r="FQ8" s="241">
        <f t="shared" si="2"/>
        <v>173</v>
      </c>
      <c r="FR8" s="241">
        <f t="shared" si="2"/>
        <v>174</v>
      </c>
      <c r="FS8" s="241">
        <f t="shared" si="2"/>
        <v>175</v>
      </c>
      <c r="FT8" s="241">
        <f t="shared" si="2"/>
        <v>176</v>
      </c>
      <c r="FU8" s="241">
        <f t="shared" si="2"/>
        <v>177</v>
      </c>
      <c r="FV8" s="241">
        <f t="shared" si="2"/>
        <v>178</v>
      </c>
      <c r="FW8" s="241">
        <f t="shared" si="2"/>
        <v>179</v>
      </c>
      <c r="FX8" s="241">
        <f t="shared" si="2"/>
        <v>180</v>
      </c>
      <c r="FY8" s="241">
        <f t="shared" si="2"/>
        <v>181</v>
      </c>
      <c r="FZ8" s="241">
        <f t="shared" si="2"/>
        <v>182</v>
      </c>
      <c r="GA8" s="241">
        <f t="shared" si="2"/>
        <v>183</v>
      </c>
      <c r="GB8" s="241">
        <f t="shared" si="2"/>
        <v>184</v>
      </c>
      <c r="GC8" s="241">
        <f t="shared" si="2"/>
        <v>185</v>
      </c>
      <c r="GD8" s="241">
        <f t="shared" si="2"/>
        <v>186</v>
      </c>
      <c r="GE8" s="241">
        <f t="shared" si="2"/>
        <v>187</v>
      </c>
      <c r="GF8" s="243">
        <f t="shared" si="2"/>
        <v>188</v>
      </c>
      <c r="GG8" s="243">
        <f t="shared" si="2"/>
        <v>189</v>
      </c>
      <c r="GH8" s="243">
        <f t="shared" si="2"/>
        <v>190</v>
      </c>
      <c r="GI8" s="243">
        <f t="shared" si="2"/>
        <v>191</v>
      </c>
      <c r="GJ8" s="243">
        <f t="shared" si="2"/>
        <v>192</v>
      </c>
      <c r="GK8" s="243">
        <f t="shared" si="2"/>
        <v>193</v>
      </c>
      <c r="GL8" s="243">
        <f t="shared" ref="GL8:IW8" si="3">GK8+1</f>
        <v>194</v>
      </c>
      <c r="GM8" s="243">
        <f t="shared" si="3"/>
        <v>195</v>
      </c>
      <c r="GN8" s="243">
        <f t="shared" si="3"/>
        <v>196</v>
      </c>
      <c r="GO8" s="243">
        <f t="shared" si="3"/>
        <v>197</v>
      </c>
      <c r="GP8" s="243">
        <f t="shared" si="3"/>
        <v>198</v>
      </c>
      <c r="GQ8" s="243">
        <f t="shared" si="3"/>
        <v>199</v>
      </c>
      <c r="GR8" s="243">
        <f t="shared" si="3"/>
        <v>200</v>
      </c>
      <c r="GS8" s="243">
        <f t="shared" si="3"/>
        <v>201</v>
      </c>
      <c r="GT8" s="243">
        <f t="shared" si="3"/>
        <v>202</v>
      </c>
      <c r="GU8" s="243">
        <f t="shared" si="3"/>
        <v>203</v>
      </c>
      <c r="GV8" s="243">
        <f t="shared" si="3"/>
        <v>204</v>
      </c>
      <c r="GW8" s="243">
        <f t="shared" si="3"/>
        <v>205</v>
      </c>
      <c r="GX8" s="243">
        <f t="shared" si="3"/>
        <v>206</v>
      </c>
      <c r="GY8" s="243">
        <f t="shared" si="3"/>
        <v>207</v>
      </c>
      <c r="GZ8" s="243">
        <f t="shared" si="3"/>
        <v>208</v>
      </c>
      <c r="HA8" s="243">
        <f t="shared" si="3"/>
        <v>209</v>
      </c>
      <c r="HB8" s="243">
        <f t="shared" si="3"/>
        <v>210</v>
      </c>
      <c r="HC8" s="243">
        <f t="shared" si="3"/>
        <v>211</v>
      </c>
      <c r="HD8" s="243">
        <f t="shared" si="3"/>
        <v>212</v>
      </c>
      <c r="HE8" s="243">
        <f t="shared" si="3"/>
        <v>213</v>
      </c>
      <c r="HF8" s="243">
        <f t="shared" si="3"/>
        <v>214</v>
      </c>
      <c r="HG8" s="243">
        <f t="shared" si="3"/>
        <v>215</v>
      </c>
      <c r="HH8" s="243">
        <f t="shared" si="3"/>
        <v>216</v>
      </c>
      <c r="HI8" s="243">
        <f t="shared" si="3"/>
        <v>217</v>
      </c>
      <c r="HJ8" s="243">
        <f t="shared" si="3"/>
        <v>218</v>
      </c>
      <c r="HK8" s="243">
        <f t="shared" si="3"/>
        <v>219</v>
      </c>
      <c r="HL8" s="243">
        <f t="shared" si="3"/>
        <v>220</v>
      </c>
      <c r="HM8" s="243">
        <f t="shared" si="3"/>
        <v>221</v>
      </c>
      <c r="HN8" s="243">
        <f t="shared" si="3"/>
        <v>222</v>
      </c>
      <c r="HO8" s="243">
        <f t="shared" si="3"/>
        <v>223</v>
      </c>
      <c r="HP8" s="243">
        <f t="shared" si="3"/>
        <v>224</v>
      </c>
      <c r="HQ8" s="243">
        <f t="shared" si="3"/>
        <v>225</v>
      </c>
      <c r="HR8" s="243">
        <f t="shared" si="3"/>
        <v>226</v>
      </c>
      <c r="HS8" s="243">
        <f t="shared" si="3"/>
        <v>227</v>
      </c>
      <c r="HT8" s="243">
        <f t="shared" si="3"/>
        <v>228</v>
      </c>
      <c r="HU8" s="243">
        <f t="shared" si="3"/>
        <v>229</v>
      </c>
      <c r="HV8" s="243">
        <f t="shared" si="3"/>
        <v>230</v>
      </c>
      <c r="HW8" s="243">
        <f t="shared" si="3"/>
        <v>231</v>
      </c>
      <c r="HX8" s="243">
        <f t="shared" si="3"/>
        <v>232</v>
      </c>
      <c r="HY8" s="243">
        <f t="shared" si="3"/>
        <v>233</v>
      </c>
      <c r="HZ8" s="243">
        <f t="shared" si="3"/>
        <v>234</v>
      </c>
      <c r="IA8" s="243">
        <f t="shared" si="3"/>
        <v>235</v>
      </c>
      <c r="IB8" s="243">
        <f t="shared" si="3"/>
        <v>236</v>
      </c>
      <c r="IC8" s="243">
        <f t="shared" si="3"/>
        <v>237</v>
      </c>
      <c r="ID8" s="243">
        <f t="shared" si="3"/>
        <v>238</v>
      </c>
      <c r="IE8" s="243">
        <f t="shared" si="3"/>
        <v>239</v>
      </c>
      <c r="IF8" s="243">
        <f t="shared" si="3"/>
        <v>240</v>
      </c>
      <c r="IG8" s="243">
        <f t="shared" si="3"/>
        <v>241</v>
      </c>
      <c r="IH8" s="243">
        <f t="shared" si="3"/>
        <v>242</v>
      </c>
      <c r="II8" s="243">
        <f t="shared" si="3"/>
        <v>243</v>
      </c>
      <c r="IJ8" s="243">
        <f t="shared" si="3"/>
        <v>244</v>
      </c>
      <c r="IK8" s="243">
        <f t="shared" si="3"/>
        <v>245</v>
      </c>
      <c r="IL8" s="243">
        <f t="shared" si="3"/>
        <v>246</v>
      </c>
      <c r="IM8" s="243">
        <f t="shared" si="3"/>
        <v>247</v>
      </c>
      <c r="IN8" s="243">
        <f t="shared" si="3"/>
        <v>248</v>
      </c>
      <c r="IO8" s="243">
        <f t="shared" si="3"/>
        <v>249</v>
      </c>
      <c r="IP8" s="243">
        <f t="shared" si="3"/>
        <v>250</v>
      </c>
      <c r="IQ8" s="243">
        <f t="shared" si="3"/>
        <v>251</v>
      </c>
      <c r="IR8" s="243">
        <f t="shared" si="3"/>
        <v>252</v>
      </c>
      <c r="IS8" s="243">
        <f t="shared" si="3"/>
        <v>253</v>
      </c>
      <c r="IT8" s="243">
        <f t="shared" si="3"/>
        <v>254</v>
      </c>
      <c r="IU8" s="243">
        <f t="shared" si="3"/>
        <v>255</v>
      </c>
      <c r="IV8" s="243">
        <f t="shared" si="3"/>
        <v>256</v>
      </c>
      <c r="IW8" s="243">
        <f t="shared" si="3"/>
        <v>257</v>
      </c>
      <c r="IX8" s="243">
        <f t="shared" ref="IX8:LI8" si="4">IW8+1</f>
        <v>258</v>
      </c>
      <c r="IY8" s="243">
        <f t="shared" si="4"/>
        <v>259</v>
      </c>
      <c r="IZ8" s="243">
        <f t="shared" si="4"/>
        <v>260</v>
      </c>
      <c r="JA8" s="243">
        <f t="shared" si="4"/>
        <v>261</v>
      </c>
      <c r="JB8" s="243">
        <f t="shared" si="4"/>
        <v>262</v>
      </c>
      <c r="JC8" s="243">
        <f t="shared" si="4"/>
        <v>263</v>
      </c>
      <c r="JD8" s="243">
        <f t="shared" si="4"/>
        <v>264</v>
      </c>
      <c r="JE8" s="243">
        <f t="shared" si="4"/>
        <v>265</v>
      </c>
      <c r="JF8" s="243">
        <f t="shared" si="4"/>
        <v>266</v>
      </c>
      <c r="JG8" s="243">
        <f t="shared" si="4"/>
        <v>267</v>
      </c>
      <c r="JH8" s="243">
        <f t="shared" si="4"/>
        <v>268</v>
      </c>
      <c r="JI8" s="243">
        <f t="shared" si="4"/>
        <v>269</v>
      </c>
      <c r="JJ8" s="243">
        <f t="shared" si="4"/>
        <v>270</v>
      </c>
      <c r="JK8" s="243">
        <f t="shared" si="4"/>
        <v>271</v>
      </c>
      <c r="JL8" s="243">
        <f t="shared" si="4"/>
        <v>272</v>
      </c>
      <c r="JM8" s="243">
        <f t="shared" si="4"/>
        <v>273</v>
      </c>
      <c r="JN8" s="243">
        <f t="shared" si="4"/>
        <v>274</v>
      </c>
      <c r="JO8" s="243">
        <f t="shared" si="4"/>
        <v>275</v>
      </c>
      <c r="JP8" s="243">
        <f t="shared" si="4"/>
        <v>276</v>
      </c>
      <c r="JQ8" s="243">
        <f t="shared" si="4"/>
        <v>277</v>
      </c>
      <c r="JR8" s="243">
        <f t="shared" si="4"/>
        <v>278</v>
      </c>
      <c r="JS8" s="243">
        <f t="shared" si="4"/>
        <v>279</v>
      </c>
      <c r="JT8" s="243">
        <f t="shared" si="4"/>
        <v>280</v>
      </c>
      <c r="JU8" s="243">
        <f t="shared" si="4"/>
        <v>281</v>
      </c>
      <c r="JV8" s="243">
        <f t="shared" si="4"/>
        <v>282</v>
      </c>
      <c r="JW8" s="243">
        <f t="shared" si="4"/>
        <v>283</v>
      </c>
      <c r="JX8" s="243">
        <f t="shared" si="4"/>
        <v>284</v>
      </c>
      <c r="JY8" s="243">
        <f t="shared" si="4"/>
        <v>285</v>
      </c>
      <c r="JZ8" s="243">
        <f t="shared" si="4"/>
        <v>286</v>
      </c>
      <c r="KA8" s="243">
        <f t="shared" si="4"/>
        <v>287</v>
      </c>
      <c r="KB8" s="243">
        <f t="shared" si="4"/>
        <v>288</v>
      </c>
      <c r="KC8" s="243">
        <f t="shared" si="4"/>
        <v>289</v>
      </c>
      <c r="KD8" s="243">
        <f t="shared" si="4"/>
        <v>290</v>
      </c>
      <c r="KE8" s="243">
        <f t="shared" si="4"/>
        <v>291</v>
      </c>
      <c r="KF8" s="243">
        <f t="shared" si="4"/>
        <v>292</v>
      </c>
      <c r="KG8" s="243">
        <f t="shared" si="4"/>
        <v>293</v>
      </c>
      <c r="KH8" s="243">
        <f t="shared" si="4"/>
        <v>294</v>
      </c>
      <c r="KI8" s="243">
        <f t="shared" si="4"/>
        <v>295</v>
      </c>
      <c r="KJ8" s="243">
        <f t="shared" si="4"/>
        <v>296</v>
      </c>
      <c r="KK8" s="243">
        <f t="shared" si="4"/>
        <v>297</v>
      </c>
      <c r="KL8" s="243">
        <f t="shared" si="4"/>
        <v>298</v>
      </c>
      <c r="KM8" s="243">
        <f t="shared" si="4"/>
        <v>299</v>
      </c>
      <c r="KN8" s="243">
        <f t="shared" si="4"/>
        <v>300</v>
      </c>
      <c r="KO8" s="243">
        <f t="shared" si="4"/>
        <v>301</v>
      </c>
      <c r="KP8" s="243">
        <f t="shared" si="4"/>
        <v>302</v>
      </c>
      <c r="KQ8" s="243">
        <f t="shared" si="4"/>
        <v>303</v>
      </c>
      <c r="KR8" s="243">
        <f t="shared" si="4"/>
        <v>304</v>
      </c>
      <c r="KS8" s="243">
        <f t="shared" si="4"/>
        <v>305</v>
      </c>
      <c r="KT8" s="243">
        <f t="shared" si="4"/>
        <v>306</v>
      </c>
      <c r="KU8" s="243">
        <f t="shared" si="4"/>
        <v>307</v>
      </c>
      <c r="KV8" s="243">
        <f t="shared" si="4"/>
        <v>308</v>
      </c>
      <c r="KW8" s="243">
        <f t="shared" si="4"/>
        <v>309</v>
      </c>
      <c r="KX8" s="243">
        <f t="shared" si="4"/>
        <v>310</v>
      </c>
      <c r="KY8" s="243">
        <f t="shared" si="4"/>
        <v>311</v>
      </c>
      <c r="KZ8" s="243">
        <f t="shared" si="4"/>
        <v>312</v>
      </c>
      <c r="LA8" s="243">
        <f t="shared" si="4"/>
        <v>313</v>
      </c>
      <c r="LB8" s="243">
        <f t="shared" si="4"/>
        <v>314</v>
      </c>
      <c r="LC8" s="243">
        <f t="shared" si="4"/>
        <v>315</v>
      </c>
      <c r="LD8" s="243">
        <f t="shared" si="4"/>
        <v>316</v>
      </c>
      <c r="LE8" s="243">
        <f t="shared" si="4"/>
        <v>317</v>
      </c>
      <c r="LF8" s="243">
        <f t="shared" si="4"/>
        <v>318</v>
      </c>
      <c r="LG8" s="243">
        <f t="shared" si="4"/>
        <v>319</v>
      </c>
      <c r="LH8" s="243">
        <f t="shared" si="4"/>
        <v>320</v>
      </c>
      <c r="LI8" s="243">
        <f t="shared" si="4"/>
        <v>321</v>
      </c>
      <c r="LJ8" s="243">
        <f t="shared" ref="LJ8:NU8" si="5">LI8+1</f>
        <v>322</v>
      </c>
      <c r="LK8" s="243">
        <f t="shared" si="5"/>
        <v>323</v>
      </c>
      <c r="LL8" s="243">
        <f t="shared" si="5"/>
        <v>324</v>
      </c>
      <c r="LM8" s="243">
        <f t="shared" si="5"/>
        <v>325</v>
      </c>
      <c r="LN8" s="243">
        <f t="shared" si="5"/>
        <v>326</v>
      </c>
      <c r="LO8" s="243">
        <f t="shared" si="5"/>
        <v>327</v>
      </c>
      <c r="LP8" s="243">
        <f t="shared" si="5"/>
        <v>328</v>
      </c>
      <c r="LQ8" s="243">
        <f t="shared" si="5"/>
        <v>329</v>
      </c>
      <c r="LR8" s="243">
        <f t="shared" si="5"/>
        <v>330</v>
      </c>
      <c r="LS8" s="243">
        <f t="shared" si="5"/>
        <v>331</v>
      </c>
      <c r="LT8" s="243">
        <f t="shared" si="5"/>
        <v>332</v>
      </c>
      <c r="LU8" s="243">
        <f t="shared" si="5"/>
        <v>333</v>
      </c>
      <c r="LV8" s="243">
        <f t="shared" si="5"/>
        <v>334</v>
      </c>
      <c r="LW8" s="243">
        <f t="shared" si="5"/>
        <v>335</v>
      </c>
      <c r="LX8" s="243">
        <f t="shared" si="5"/>
        <v>336</v>
      </c>
      <c r="LY8" s="243">
        <f t="shared" si="5"/>
        <v>337</v>
      </c>
      <c r="LZ8" s="243">
        <f t="shared" si="5"/>
        <v>338</v>
      </c>
      <c r="MA8" s="243">
        <f t="shared" si="5"/>
        <v>339</v>
      </c>
      <c r="MB8" s="243">
        <f t="shared" si="5"/>
        <v>340</v>
      </c>
      <c r="MC8" s="243">
        <f t="shared" si="5"/>
        <v>341</v>
      </c>
      <c r="MD8" s="243">
        <f t="shared" si="5"/>
        <v>342</v>
      </c>
      <c r="ME8" s="243">
        <f t="shared" si="5"/>
        <v>343</v>
      </c>
      <c r="MF8" s="243">
        <f t="shared" si="5"/>
        <v>344</v>
      </c>
      <c r="MG8" s="243">
        <f t="shared" si="5"/>
        <v>345</v>
      </c>
      <c r="MH8" s="243">
        <f t="shared" si="5"/>
        <v>346</v>
      </c>
      <c r="MI8" s="243">
        <f t="shared" si="5"/>
        <v>347</v>
      </c>
      <c r="MJ8" s="243">
        <f t="shared" si="5"/>
        <v>348</v>
      </c>
      <c r="MK8" s="243">
        <f t="shared" si="5"/>
        <v>349</v>
      </c>
      <c r="ML8" s="243">
        <f t="shared" si="5"/>
        <v>350</v>
      </c>
      <c r="MM8" s="243">
        <f t="shared" si="5"/>
        <v>351</v>
      </c>
      <c r="MN8" s="243">
        <f t="shared" si="5"/>
        <v>352</v>
      </c>
      <c r="MO8" s="243">
        <f t="shared" si="5"/>
        <v>353</v>
      </c>
      <c r="MP8" s="243">
        <f t="shared" si="5"/>
        <v>354</v>
      </c>
      <c r="MQ8" s="243">
        <f t="shared" si="5"/>
        <v>355</v>
      </c>
      <c r="MR8" s="243">
        <f t="shared" si="5"/>
        <v>356</v>
      </c>
      <c r="MS8" s="243">
        <f t="shared" si="5"/>
        <v>357</v>
      </c>
      <c r="MT8" s="243">
        <f t="shared" si="5"/>
        <v>358</v>
      </c>
      <c r="MU8" s="243">
        <f t="shared" si="5"/>
        <v>359</v>
      </c>
      <c r="MV8" s="243">
        <f t="shared" si="5"/>
        <v>360</v>
      </c>
      <c r="MW8" s="243">
        <f t="shared" si="5"/>
        <v>361</v>
      </c>
      <c r="MX8" s="243">
        <f t="shared" si="5"/>
        <v>362</v>
      </c>
      <c r="MY8" s="243">
        <f t="shared" si="5"/>
        <v>363</v>
      </c>
      <c r="MZ8" s="243">
        <f t="shared" si="5"/>
        <v>364</v>
      </c>
      <c r="NA8" s="243">
        <f t="shared" si="5"/>
        <v>365</v>
      </c>
      <c r="NB8" s="243">
        <f t="shared" si="5"/>
        <v>366</v>
      </c>
      <c r="NC8" s="243">
        <f t="shared" si="5"/>
        <v>367</v>
      </c>
      <c r="ND8" s="243">
        <f t="shared" si="5"/>
        <v>368</v>
      </c>
      <c r="NE8" s="243">
        <f t="shared" si="5"/>
        <v>369</v>
      </c>
      <c r="NF8" s="243">
        <f t="shared" si="5"/>
        <v>370</v>
      </c>
      <c r="NG8" s="243">
        <f t="shared" si="5"/>
        <v>371</v>
      </c>
      <c r="NH8" s="243">
        <f t="shared" si="5"/>
        <v>372</v>
      </c>
      <c r="NI8" s="243">
        <f t="shared" si="5"/>
        <v>373</v>
      </c>
      <c r="NJ8" s="243">
        <f t="shared" si="5"/>
        <v>374</v>
      </c>
      <c r="NK8" s="243">
        <f t="shared" si="5"/>
        <v>375</v>
      </c>
      <c r="NL8" s="243">
        <f t="shared" si="5"/>
        <v>376</v>
      </c>
      <c r="NM8" s="243">
        <f t="shared" si="5"/>
        <v>377</v>
      </c>
      <c r="NN8" s="243">
        <f t="shared" si="5"/>
        <v>378</v>
      </c>
      <c r="NO8" s="243">
        <f t="shared" si="5"/>
        <v>379</v>
      </c>
      <c r="NP8" s="243">
        <f t="shared" si="5"/>
        <v>380</v>
      </c>
      <c r="NQ8" s="243">
        <f t="shared" si="5"/>
        <v>381</v>
      </c>
      <c r="NR8" s="243">
        <f t="shared" si="5"/>
        <v>382</v>
      </c>
      <c r="NS8" s="243">
        <f t="shared" si="5"/>
        <v>383</v>
      </c>
      <c r="NT8" s="243">
        <f t="shared" si="5"/>
        <v>384</v>
      </c>
      <c r="NU8" s="243">
        <f t="shared" si="5"/>
        <v>385</v>
      </c>
      <c r="NV8" s="243">
        <f t="shared" ref="NV8:QG8" si="6">NU8+1</f>
        <v>386</v>
      </c>
      <c r="NW8" s="243">
        <f t="shared" si="6"/>
        <v>387</v>
      </c>
      <c r="NX8" s="243">
        <f t="shared" si="6"/>
        <v>388</v>
      </c>
      <c r="NY8" s="243">
        <f t="shared" si="6"/>
        <v>389</v>
      </c>
      <c r="NZ8" s="243">
        <f t="shared" si="6"/>
        <v>390</v>
      </c>
      <c r="OA8" s="243">
        <f t="shared" si="6"/>
        <v>391</v>
      </c>
      <c r="OB8" s="243">
        <f t="shared" si="6"/>
        <v>392</v>
      </c>
      <c r="OC8" s="243">
        <f t="shared" si="6"/>
        <v>393</v>
      </c>
      <c r="OD8" s="243">
        <f t="shared" si="6"/>
        <v>394</v>
      </c>
      <c r="OE8" s="243">
        <f t="shared" si="6"/>
        <v>395</v>
      </c>
      <c r="OF8" s="243">
        <f t="shared" si="6"/>
        <v>396</v>
      </c>
      <c r="OG8" s="243">
        <f t="shared" si="6"/>
        <v>397</v>
      </c>
      <c r="OH8" s="243">
        <f t="shared" si="6"/>
        <v>398</v>
      </c>
      <c r="OI8" s="243">
        <f t="shared" si="6"/>
        <v>399</v>
      </c>
      <c r="OJ8" s="243">
        <f t="shared" si="6"/>
        <v>400</v>
      </c>
      <c r="OK8" s="243">
        <f t="shared" si="6"/>
        <v>401</v>
      </c>
      <c r="OL8" s="243">
        <f t="shared" si="6"/>
        <v>402</v>
      </c>
      <c r="OM8" s="243">
        <f t="shared" si="6"/>
        <v>403</v>
      </c>
      <c r="ON8" s="243">
        <f t="shared" si="6"/>
        <v>404</v>
      </c>
      <c r="OO8" s="243">
        <f t="shared" si="6"/>
        <v>405</v>
      </c>
      <c r="OP8" s="243">
        <f t="shared" si="6"/>
        <v>406</v>
      </c>
      <c r="OQ8" s="243">
        <f t="shared" si="6"/>
        <v>407</v>
      </c>
      <c r="OR8" s="243">
        <f t="shared" si="6"/>
        <v>408</v>
      </c>
      <c r="OS8" s="243">
        <f t="shared" si="6"/>
        <v>409</v>
      </c>
      <c r="OT8" s="243">
        <f t="shared" si="6"/>
        <v>410</v>
      </c>
      <c r="OU8" s="243">
        <f t="shared" si="6"/>
        <v>411</v>
      </c>
      <c r="OV8" s="243">
        <f t="shared" si="6"/>
        <v>412</v>
      </c>
      <c r="OW8" s="243">
        <f t="shared" si="6"/>
        <v>413</v>
      </c>
      <c r="OX8" s="243">
        <f t="shared" si="6"/>
        <v>414</v>
      </c>
      <c r="OY8" s="243">
        <f t="shared" si="6"/>
        <v>415</v>
      </c>
      <c r="OZ8" s="243">
        <f t="shared" si="6"/>
        <v>416</v>
      </c>
      <c r="PA8" s="243">
        <f t="shared" si="6"/>
        <v>417</v>
      </c>
      <c r="PB8" s="243">
        <f t="shared" si="6"/>
        <v>418</v>
      </c>
      <c r="PC8" s="243">
        <f t="shared" si="6"/>
        <v>419</v>
      </c>
      <c r="PD8" s="243">
        <f t="shared" si="6"/>
        <v>420</v>
      </c>
      <c r="PE8" s="243">
        <f t="shared" si="6"/>
        <v>421</v>
      </c>
      <c r="PF8" s="243">
        <f t="shared" si="6"/>
        <v>422</v>
      </c>
      <c r="PG8" s="243">
        <f t="shared" si="6"/>
        <v>423</v>
      </c>
      <c r="PH8" s="243">
        <f t="shared" si="6"/>
        <v>424</v>
      </c>
      <c r="PI8" s="243">
        <f t="shared" si="6"/>
        <v>425</v>
      </c>
      <c r="PJ8" s="243">
        <f t="shared" si="6"/>
        <v>426</v>
      </c>
      <c r="PK8" s="243">
        <f t="shared" si="6"/>
        <v>427</v>
      </c>
      <c r="PL8" s="243">
        <f t="shared" si="6"/>
        <v>428</v>
      </c>
      <c r="PM8" s="243">
        <f t="shared" si="6"/>
        <v>429</v>
      </c>
      <c r="PN8" s="243">
        <f t="shared" si="6"/>
        <v>430</v>
      </c>
      <c r="PO8" s="243">
        <f t="shared" si="6"/>
        <v>431</v>
      </c>
      <c r="PP8" s="243">
        <f t="shared" si="6"/>
        <v>432</v>
      </c>
      <c r="PQ8" s="243">
        <f t="shared" si="6"/>
        <v>433</v>
      </c>
      <c r="PR8" s="243">
        <f t="shared" si="6"/>
        <v>434</v>
      </c>
      <c r="PS8" s="243">
        <f t="shared" si="6"/>
        <v>435</v>
      </c>
      <c r="PT8" s="243">
        <f t="shared" si="6"/>
        <v>436</v>
      </c>
      <c r="PU8" s="243">
        <f t="shared" si="6"/>
        <v>437</v>
      </c>
      <c r="PV8" s="243">
        <f t="shared" si="6"/>
        <v>438</v>
      </c>
      <c r="PW8" s="243">
        <f t="shared" si="6"/>
        <v>439</v>
      </c>
      <c r="PX8" s="243">
        <f t="shared" si="6"/>
        <v>440</v>
      </c>
      <c r="PY8" s="243">
        <f t="shared" si="6"/>
        <v>441</v>
      </c>
      <c r="PZ8" s="243">
        <f t="shared" si="6"/>
        <v>442</v>
      </c>
      <c r="QA8" s="243">
        <f t="shared" si="6"/>
        <v>443</v>
      </c>
      <c r="QB8" s="243">
        <f t="shared" si="6"/>
        <v>444</v>
      </c>
      <c r="QC8" s="243">
        <f t="shared" si="6"/>
        <v>445</v>
      </c>
      <c r="QD8" s="243">
        <f t="shared" si="6"/>
        <v>446</v>
      </c>
      <c r="QE8" s="243">
        <f t="shared" si="6"/>
        <v>447</v>
      </c>
      <c r="QF8" s="243">
        <f t="shared" si="6"/>
        <v>448</v>
      </c>
      <c r="QG8" s="243">
        <f t="shared" si="6"/>
        <v>449</v>
      </c>
      <c r="QH8" s="243">
        <f t="shared" ref="QH8:SS8" si="7">QG8+1</f>
        <v>450</v>
      </c>
      <c r="QI8" s="243">
        <f t="shared" si="7"/>
        <v>451</v>
      </c>
      <c r="QJ8" s="243">
        <f t="shared" si="7"/>
        <v>452</v>
      </c>
      <c r="QK8" s="243">
        <f t="shared" si="7"/>
        <v>453</v>
      </c>
      <c r="QL8" s="243">
        <f t="shared" si="7"/>
        <v>454</v>
      </c>
      <c r="QM8" s="243">
        <f t="shared" si="7"/>
        <v>455</v>
      </c>
      <c r="QN8" s="243">
        <f t="shared" si="7"/>
        <v>456</v>
      </c>
      <c r="QO8" s="243">
        <f t="shared" si="7"/>
        <v>457</v>
      </c>
      <c r="QP8" s="243">
        <f t="shared" si="7"/>
        <v>458</v>
      </c>
      <c r="QQ8" s="243">
        <f t="shared" si="7"/>
        <v>459</v>
      </c>
      <c r="QR8" s="243">
        <f t="shared" si="7"/>
        <v>460</v>
      </c>
      <c r="QS8" s="243">
        <f t="shared" si="7"/>
        <v>461</v>
      </c>
      <c r="QT8" s="243">
        <f t="shared" si="7"/>
        <v>462</v>
      </c>
      <c r="QU8" s="243">
        <f t="shared" si="7"/>
        <v>463</v>
      </c>
      <c r="QV8" s="243">
        <f t="shared" si="7"/>
        <v>464</v>
      </c>
      <c r="QW8" s="242">
        <f t="shared" si="7"/>
        <v>465</v>
      </c>
      <c r="QX8" s="243">
        <f t="shared" si="7"/>
        <v>466</v>
      </c>
      <c r="QY8" s="243">
        <f t="shared" si="7"/>
        <v>467</v>
      </c>
      <c r="QZ8" s="243">
        <f t="shared" si="7"/>
        <v>468</v>
      </c>
      <c r="RA8" s="243">
        <f t="shared" si="7"/>
        <v>469</v>
      </c>
      <c r="RB8" s="243">
        <f t="shared" si="7"/>
        <v>470</v>
      </c>
      <c r="RC8" s="243">
        <f t="shared" si="7"/>
        <v>471</v>
      </c>
      <c r="RD8" s="243">
        <f t="shared" si="7"/>
        <v>472</v>
      </c>
      <c r="RE8" s="243">
        <f t="shared" si="7"/>
        <v>473</v>
      </c>
      <c r="RF8" s="243">
        <f t="shared" si="7"/>
        <v>474</v>
      </c>
      <c r="RG8" s="243">
        <f t="shared" si="7"/>
        <v>475</v>
      </c>
      <c r="RH8" s="243">
        <f t="shared" si="7"/>
        <v>476</v>
      </c>
      <c r="RI8" s="243">
        <f t="shared" si="7"/>
        <v>477</v>
      </c>
      <c r="RJ8" s="243">
        <f t="shared" si="7"/>
        <v>478</v>
      </c>
      <c r="RK8" s="243">
        <f t="shared" si="7"/>
        <v>479</v>
      </c>
      <c r="RL8" s="243">
        <f t="shared" si="7"/>
        <v>480</v>
      </c>
      <c r="RM8" s="243">
        <f t="shared" si="7"/>
        <v>481</v>
      </c>
      <c r="RN8" s="243">
        <f t="shared" si="7"/>
        <v>482</v>
      </c>
      <c r="RO8" s="243">
        <f t="shared" si="7"/>
        <v>483</v>
      </c>
      <c r="RP8" s="243">
        <f t="shared" si="7"/>
        <v>484</v>
      </c>
      <c r="RQ8" s="243">
        <f t="shared" si="7"/>
        <v>485</v>
      </c>
      <c r="RR8" s="243">
        <f t="shared" si="7"/>
        <v>486</v>
      </c>
      <c r="RS8" s="243">
        <f t="shared" si="7"/>
        <v>487</v>
      </c>
      <c r="RT8" s="243">
        <f t="shared" si="7"/>
        <v>488</v>
      </c>
      <c r="RU8" s="243">
        <f t="shared" si="7"/>
        <v>489</v>
      </c>
      <c r="RV8" s="243">
        <f t="shared" si="7"/>
        <v>490</v>
      </c>
      <c r="RW8" s="243">
        <f t="shared" si="7"/>
        <v>491</v>
      </c>
      <c r="RX8" s="243">
        <f t="shared" si="7"/>
        <v>492</v>
      </c>
      <c r="RY8" s="243">
        <f t="shared" si="7"/>
        <v>493</v>
      </c>
      <c r="RZ8" s="243">
        <f t="shared" si="7"/>
        <v>494</v>
      </c>
      <c r="SA8" s="243">
        <f t="shared" si="7"/>
        <v>495</v>
      </c>
      <c r="SB8" s="243">
        <f t="shared" si="7"/>
        <v>496</v>
      </c>
      <c r="SC8" s="243">
        <f t="shared" si="7"/>
        <v>497</v>
      </c>
      <c r="SD8" s="243">
        <f t="shared" si="7"/>
        <v>498</v>
      </c>
      <c r="SE8" s="243">
        <f t="shared" si="7"/>
        <v>499</v>
      </c>
      <c r="SF8" s="243">
        <f t="shared" si="7"/>
        <v>500</v>
      </c>
      <c r="SG8" s="243">
        <f t="shared" si="7"/>
        <v>501</v>
      </c>
      <c r="SH8" s="243">
        <f t="shared" si="7"/>
        <v>502</v>
      </c>
      <c r="SI8" s="243">
        <f t="shared" si="7"/>
        <v>503</v>
      </c>
      <c r="SJ8" s="243">
        <f t="shared" si="7"/>
        <v>504</v>
      </c>
      <c r="SK8" s="243">
        <f t="shared" si="7"/>
        <v>505</v>
      </c>
      <c r="SL8" s="243">
        <f t="shared" si="7"/>
        <v>506</v>
      </c>
      <c r="SM8" s="243">
        <f t="shared" si="7"/>
        <v>507</v>
      </c>
      <c r="SN8" s="243">
        <f t="shared" si="7"/>
        <v>508</v>
      </c>
      <c r="SO8" s="243">
        <f t="shared" si="7"/>
        <v>509</v>
      </c>
      <c r="SP8" s="243">
        <f t="shared" si="7"/>
        <v>510</v>
      </c>
      <c r="SQ8" s="243">
        <f t="shared" si="7"/>
        <v>511</v>
      </c>
      <c r="SR8" s="243">
        <f t="shared" si="7"/>
        <v>512</v>
      </c>
      <c r="SS8" s="243">
        <f t="shared" si="7"/>
        <v>513</v>
      </c>
      <c r="ST8" s="243">
        <f t="shared" ref="ST8:VE8" si="8">SS8+1</f>
        <v>514</v>
      </c>
      <c r="SU8" s="243">
        <f t="shared" si="8"/>
        <v>515</v>
      </c>
      <c r="SV8" s="243">
        <f t="shared" si="8"/>
        <v>516</v>
      </c>
      <c r="SW8" s="243">
        <f t="shared" si="8"/>
        <v>517</v>
      </c>
      <c r="SX8" s="243">
        <f t="shared" si="8"/>
        <v>518</v>
      </c>
      <c r="SY8" s="243">
        <f t="shared" si="8"/>
        <v>519</v>
      </c>
      <c r="SZ8" s="243">
        <f t="shared" si="8"/>
        <v>520</v>
      </c>
      <c r="TA8" s="243">
        <f t="shared" si="8"/>
        <v>521</v>
      </c>
      <c r="TB8" s="243">
        <f t="shared" si="8"/>
        <v>522</v>
      </c>
      <c r="TC8" s="243">
        <f t="shared" si="8"/>
        <v>523</v>
      </c>
      <c r="TD8" s="243">
        <f t="shared" si="8"/>
        <v>524</v>
      </c>
      <c r="TE8" s="243">
        <f t="shared" si="8"/>
        <v>525</v>
      </c>
      <c r="TF8" s="243">
        <f t="shared" si="8"/>
        <v>526</v>
      </c>
      <c r="TG8" s="243">
        <f t="shared" si="8"/>
        <v>527</v>
      </c>
      <c r="TH8" s="243">
        <f t="shared" si="8"/>
        <v>528</v>
      </c>
      <c r="TI8" s="243">
        <f t="shared" si="8"/>
        <v>529</v>
      </c>
      <c r="TJ8" s="243">
        <f t="shared" si="8"/>
        <v>530</v>
      </c>
      <c r="TK8" s="243">
        <f t="shared" si="8"/>
        <v>531</v>
      </c>
      <c r="TL8" s="243">
        <f t="shared" si="8"/>
        <v>532</v>
      </c>
      <c r="TM8" s="243">
        <f t="shared" si="8"/>
        <v>533</v>
      </c>
      <c r="TN8" s="243">
        <f t="shared" si="8"/>
        <v>534</v>
      </c>
      <c r="TO8" s="243">
        <f t="shared" si="8"/>
        <v>535</v>
      </c>
      <c r="TP8" s="243">
        <f t="shared" si="8"/>
        <v>536</v>
      </c>
      <c r="TQ8" s="243">
        <f t="shared" si="8"/>
        <v>537</v>
      </c>
      <c r="TR8" s="243">
        <f t="shared" si="8"/>
        <v>538</v>
      </c>
      <c r="TS8" s="243">
        <f t="shared" si="8"/>
        <v>539</v>
      </c>
      <c r="TT8" s="243">
        <f t="shared" si="8"/>
        <v>540</v>
      </c>
      <c r="TU8" s="243">
        <f t="shared" si="8"/>
        <v>541</v>
      </c>
      <c r="TV8" s="243">
        <f t="shared" si="8"/>
        <v>542</v>
      </c>
      <c r="TW8" s="243">
        <f t="shared" si="8"/>
        <v>543</v>
      </c>
      <c r="TX8" s="243">
        <f t="shared" si="8"/>
        <v>544</v>
      </c>
      <c r="TY8" s="243">
        <f t="shared" si="8"/>
        <v>545</v>
      </c>
      <c r="TZ8" s="243">
        <f t="shared" si="8"/>
        <v>546</v>
      </c>
      <c r="UA8" s="243">
        <f t="shared" si="8"/>
        <v>547</v>
      </c>
      <c r="UB8" s="243">
        <f t="shared" si="8"/>
        <v>548</v>
      </c>
      <c r="UC8" s="243">
        <f t="shared" si="8"/>
        <v>549</v>
      </c>
      <c r="UD8" s="243">
        <f t="shared" si="8"/>
        <v>550</v>
      </c>
      <c r="UE8" s="243">
        <f t="shared" si="8"/>
        <v>551</v>
      </c>
      <c r="UF8" s="243">
        <f t="shared" si="8"/>
        <v>552</v>
      </c>
      <c r="UG8" s="243">
        <f t="shared" si="8"/>
        <v>553</v>
      </c>
      <c r="UH8" s="243">
        <f t="shared" si="8"/>
        <v>554</v>
      </c>
      <c r="UI8" s="243">
        <f t="shared" si="8"/>
        <v>555</v>
      </c>
      <c r="UJ8" s="243">
        <f t="shared" si="8"/>
        <v>556</v>
      </c>
      <c r="UK8" s="243">
        <f t="shared" si="8"/>
        <v>557</v>
      </c>
      <c r="UL8" s="243">
        <f t="shared" si="8"/>
        <v>558</v>
      </c>
      <c r="UM8" s="243">
        <f t="shared" si="8"/>
        <v>559</v>
      </c>
      <c r="UN8" s="243">
        <f t="shared" si="8"/>
        <v>560</v>
      </c>
      <c r="UO8" s="243">
        <f t="shared" si="8"/>
        <v>561</v>
      </c>
      <c r="UP8" s="243">
        <f t="shared" si="8"/>
        <v>562</v>
      </c>
      <c r="UQ8" s="243">
        <f t="shared" si="8"/>
        <v>563</v>
      </c>
      <c r="UR8" s="243">
        <f t="shared" si="8"/>
        <v>564</v>
      </c>
      <c r="US8" s="243">
        <f t="shared" si="8"/>
        <v>565</v>
      </c>
      <c r="UT8" s="243">
        <f t="shared" si="8"/>
        <v>566</v>
      </c>
      <c r="UU8" s="243">
        <f t="shared" si="8"/>
        <v>567</v>
      </c>
      <c r="UV8" s="243">
        <f t="shared" si="8"/>
        <v>568</v>
      </c>
      <c r="UW8" s="243">
        <f t="shared" si="8"/>
        <v>569</v>
      </c>
      <c r="UX8" s="243">
        <f t="shared" si="8"/>
        <v>570</v>
      </c>
      <c r="UY8" s="243">
        <f t="shared" si="8"/>
        <v>571</v>
      </c>
      <c r="UZ8" s="243">
        <f t="shared" si="8"/>
        <v>572</v>
      </c>
      <c r="VA8" s="243">
        <f t="shared" si="8"/>
        <v>573</v>
      </c>
      <c r="VB8" s="243">
        <f t="shared" si="8"/>
        <v>574</v>
      </c>
      <c r="VC8" s="243">
        <f t="shared" si="8"/>
        <v>575</v>
      </c>
      <c r="VD8" s="243">
        <f t="shared" si="8"/>
        <v>576</v>
      </c>
      <c r="VE8" s="243">
        <f t="shared" si="8"/>
        <v>577</v>
      </c>
      <c r="VF8" s="243">
        <f t="shared" ref="VF8:XI8" si="9">VE8+1</f>
        <v>578</v>
      </c>
      <c r="VG8" s="243">
        <f t="shared" si="9"/>
        <v>579</v>
      </c>
      <c r="VH8" s="243">
        <f t="shared" si="9"/>
        <v>580</v>
      </c>
      <c r="VI8" s="243">
        <f t="shared" si="9"/>
        <v>581</v>
      </c>
      <c r="VJ8" s="243">
        <f t="shared" si="9"/>
        <v>582</v>
      </c>
      <c r="VK8" s="243">
        <f t="shared" si="9"/>
        <v>583</v>
      </c>
      <c r="VL8" s="243">
        <f t="shared" si="9"/>
        <v>584</v>
      </c>
      <c r="VM8" s="243">
        <f t="shared" si="9"/>
        <v>585</v>
      </c>
      <c r="VN8" s="243">
        <f t="shared" si="9"/>
        <v>586</v>
      </c>
      <c r="VO8" s="243">
        <f t="shared" si="9"/>
        <v>587</v>
      </c>
      <c r="VP8" s="243">
        <f t="shared" si="9"/>
        <v>588</v>
      </c>
      <c r="VQ8" s="243">
        <f t="shared" si="9"/>
        <v>589</v>
      </c>
      <c r="VR8" s="243">
        <f t="shared" si="9"/>
        <v>590</v>
      </c>
      <c r="VS8" s="243">
        <f t="shared" si="9"/>
        <v>591</v>
      </c>
      <c r="VT8" s="243">
        <f t="shared" si="9"/>
        <v>592</v>
      </c>
      <c r="VU8" s="243">
        <f t="shared" si="9"/>
        <v>593</v>
      </c>
      <c r="VV8" s="243">
        <f t="shared" si="9"/>
        <v>594</v>
      </c>
      <c r="VW8" s="243">
        <f t="shared" si="9"/>
        <v>595</v>
      </c>
      <c r="VX8" s="243">
        <f t="shared" si="9"/>
        <v>596</v>
      </c>
      <c r="VY8" s="243">
        <f t="shared" si="9"/>
        <v>597</v>
      </c>
      <c r="VZ8" s="243">
        <f t="shared" si="9"/>
        <v>598</v>
      </c>
      <c r="WA8" s="243">
        <f t="shared" si="9"/>
        <v>599</v>
      </c>
      <c r="WB8" s="243">
        <f t="shared" si="9"/>
        <v>600</v>
      </c>
      <c r="WC8" s="243">
        <f t="shared" si="9"/>
        <v>601</v>
      </c>
      <c r="WD8" s="243">
        <f t="shared" si="9"/>
        <v>602</v>
      </c>
      <c r="WE8" s="243">
        <f t="shared" si="9"/>
        <v>603</v>
      </c>
      <c r="WF8" s="243">
        <f t="shared" si="9"/>
        <v>604</v>
      </c>
      <c r="WG8" s="243">
        <f t="shared" si="9"/>
        <v>605</v>
      </c>
      <c r="WH8" s="243">
        <f t="shared" si="9"/>
        <v>606</v>
      </c>
      <c r="WI8" s="243">
        <f t="shared" si="9"/>
        <v>607</v>
      </c>
      <c r="WJ8" s="243">
        <f t="shared" si="9"/>
        <v>608</v>
      </c>
      <c r="WK8" s="243">
        <f t="shared" si="9"/>
        <v>609</v>
      </c>
      <c r="WL8" s="243">
        <f t="shared" si="9"/>
        <v>610</v>
      </c>
      <c r="WM8" s="243">
        <f t="shared" si="9"/>
        <v>611</v>
      </c>
      <c r="WN8" s="243">
        <f t="shared" si="9"/>
        <v>612</v>
      </c>
      <c r="WO8" s="243">
        <f t="shared" si="9"/>
        <v>613</v>
      </c>
      <c r="WP8" s="243">
        <f t="shared" si="9"/>
        <v>614</v>
      </c>
      <c r="WQ8" s="243">
        <f t="shared" si="9"/>
        <v>615</v>
      </c>
      <c r="WR8" s="243">
        <f t="shared" si="9"/>
        <v>616</v>
      </c>
      <c r="WS8" s="243">
        <f t="shared" si="9"/>
        <v>617</v>
      </c>
      <c r="WT8" s="243">
        <f t="shared" si="9"/>
        <v>618</v>
      </c>
      <c r="WU8" s="243">
        <f t="shared" si="9"/>
        <v>619</v>
      </c>
      <c r="WV8" s="243">
        <f t="shared" si="9"/>
        <v>620</v>
      </c>
      <c r="WW8" s="243">
        <f t="shared" si="9"/>
        <v>621</v>
      </c>
      <c r="WX8" s="243">
        <f t="shared" si="9"/>
        <v>622</v>
      </c>
      <c r="WY8" s="243">
        <f t="shared" si="9"/>
        <v>623</v>
      </c>
      <c r="WZ8" s="243">
        <f t="shared" si="9"/>
        <v>624</v>
      </c>
      <c r="XA8" s="243">
        <f t="shared" si="9"/>
        <v>625</v>
      </c>
      <c r="XB8" s="243">
        <f t="shared" si="9"/>
        <v>626</v>
      </c>
      <c r="XC8" s="243">
        <f t="shared" si="9"/>
        <v>627</v>
      </c>
      <c r="XD8" s="243">
        <f t="shared" si="9"/>
        <v>628</v>
      </c>
      <c r="XE8" s="243">
        <f t="shared" si="9"/>
        <v>629</v>
      </c>
      <c r="XF8" s="243">
        <f t="shared" si="9"/>
        <v>630</v>
      </c>
      <c r="XG8" s="243">
        <f t="shared" si="9"/>
        <v>631</v>
      </c>
      <c r="XH8" s="243">
        <f t="shared" si="9"/>
        <v>632</v>
      </c>
      <c r="XI8" s="243">
        <f t="shared" si="9"/>
        <v>633</v>
      </c>
      <c r="XJ8" s="244">
        <f>XI8+1</f>
        <v>634</v>
      </c>
      <c r="XK8" s="243">
        <f t="shared" ref="XK8:YE8" si="10">XJ8+1</f>
        <v>635</v>
      </c>
      <c r="XL8" s="243">
        <f t="shared" si="10"/>
        <v>636</v>
      </c>
      <c r="XM8" s="243">
        <f t="shared" si="10"/>
        <v>637</v>
      </c>
      <c r="XN8" s="243">
        <f t="shared" si="10"/>
        <v>638</v>
      </c>
      <c r="XO8" s="243">
        <f t="shared" si="10"/>
        <v>639</v>
      </c>
      <c r="XP8" s="242">
        <f t="shared" si="10"/>
        <v>640</v>
      </c>
      <c r="XQ8" s="243">
        <f t="shared" si="10"/>
        <v>641</v>
      </c>
      <c r="XR8" s="243">
        <f t="shared" si="10"/>
        <v>642</v>
      </c>
      <c r="XS8" s="243">
        <f t="shared" si="10"/>
        <v>643</v>
      </c>
      <c r="XT8" s="243">
        <f t="shared" si="10"/>
        <v>644</v>
      </c>
      <c r="XU8" s="243">
        <f t="shared" si="10"/>
        <v>645</v>
      </c>
      <c r="XV8" s="243">
        <f t="shared" si="10"/>
        <v>646</v>
      </c>
      <c r="XW8" s="243">
        <f t="shared" si="10"/>
        <v>647</v>
      </c>
      <c r="XX8" s="243">
        <f t="shared" si="10"/>
        <v>648</v>
      </c>
      <c r="XY8" s="243">
        <f t="shared" si="10"/>
        <v>649</v>
      </c>
      <c r="XZ8" s="243">
        <f t="shared" si="10"/>
        <v>650</v>
      </c>
      <c r="YA8" s="243">
        <f t="shared" si="10"/>
        <v>651</v>
      </c>
      <c r="YB8" s="243">
        <f t="shared" si="10"/>
        <v>652</v>
      </c>
      <c r="YC8" s="243">
        <f t="shared" si="10"/>
        <v>653</v>
      </c>
      <c r="YD8" s="243">
        <f t="shared" si="10"/>
        <v>654</v>
      </c>
      <c r="YE8" s="434">
        <f t="shared" si="10"/>
        <v>655</v>
      </c>
      <c r="YF8" s="435">
        <f>XJ8+1</f>
        <v>635</v>
      </c>
      <c r="YG8" s="436"/>
    </row>
    <row r="9" spans="1:657" s="437" customFormat="1" ht="90" customHeight="1" x14ac:dyDescent="0.25">
      <c r="A9" s="438"/>
      <c r="B9" s="245" t="s">
        <v>168</v>
      </c>
      <c r="C9" s="245"/>
      <c r="D9" s="245"/>
      <c r="E9" s="245" t="s">
        <v>169</v>
      </c>
      <c r="F9" s="245" t="s">
        <v>170</v>
      </c>
      <c r="G9" s="392"/>
      <c r="H9" s="392"/>
      <c r="I9" s="392"/>
      <c r="J9" s="392"/>
      <c r="K9" s="392"/>
      <c r="L9" s="245"/>
      <c r="M9" s="245"/>
      <c r="N9" s="392"/>
      <c r="O9" s="392"/>
      <c r="P9" s="392"/>
      <c r="Q9" s="439" t="s">
        <v>171</v>
      </c>
      <c r="R9" s="439" t="s">
        <v>172</v>
      </c>
      <c r="S9" s="245" t="s">
        <v>173</v>
      </c>
      <c r="T9" s="245"/>
      <c r="U9" s="245"/>
      <c r="V9" s="245"/>
      <c r="W9" s="245"/>
      <c r="X9" s="245"/>
      <c r="Y9" s="440"/>
      <c r="Z9" s="440"/>
      <c r="AA9" s="440"/>
      <c r="AB9" s="440"/>
      <c r="AC9" s="245" t="s">
        <v>174</v>
      </c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 t="s">
        <v>175</v>
      </c>
      <c r="AS9" s="440" t="s">
        <v>176</v>
      </c>
      <c r="AT9" s="507"/>
      <c r="AU9" s="507"/>
      <c r="AV9" s="507" t="s">
        <v>177</v>
      </c>
      <c r="AW9" s="507"/>
      <c r="AX9" s="245"/>
      <c r="AY9" s="245"/>
      <c r="AZ9" s="245"/>
      <c r="BA9" s="245"/>
      <c r="BB9" s="245"/>
      <c r="BC9" s="245"/>
      <c r="BD9" s="245"/>
      <c r="BE9" s="245" t="s">
        <v>178</v>
      </c>
      <c r="BF9" s="245"/>
      <c r="BG9" s="245"/>
      <c r="BH9" s="245"/>
      <c r="BI9" s="245"/>
      <c r="BJ9" s="245"/>
      <c r="BK9" s="245"/>
      <c r="BL9" s="245"/>
      <c r="BM9" s="392"/>
      <c r="BN9" s="245" t="s">
        <v>179</v>
      </c>
      <c r="BO9" s="440"/>
      <c r="BP9" s="440"/>
      <c r="BQ9" s="440"/>
      <c r="BR9" s="440"/>
      <c r="BS9" s="440"/>
      <c r="BT9" s="440"/>
      <c r="BU9" s="440"/>
      <c r="BV9" s="440"/>
      <c r="BW9" s="440"/>
      <c r="BX9" s="440"/>
      <c r="BY9" s="440"/>
      <c r="BZ9" s="440"/>
      <c r="CA9" s="440"/>
      <c r="CB9" s="440"/>
      <c r="CC9" s="440"/>
      <c r="CD9" s="440"/>
      <c r="CE9" s="440"/>
      <c r="CF9" s="440"/>
      <c r="CG9" s="440"/>
      <c r="CH9" s="440"/>
      <c r="CI9" s="440"/>
      <c r="CJ9" s="440"/>
      <c r="CK9" s="245" t="s">
        <v>180</v>
      </c>
      <c r="CL9" s="245" t="s">
        <v>181</v>
      </c>
      <c r="CM9" s="245" t="s">
        <v>182</v>
      </c>
      <c r="CN9" s="245" t="s">
        <v>183</v>
      </c>
      <c r="CO9" s="245" t="s">
        <v>183</v>
      </c>
      <c r="CP9" s="245" t="s">
        <v>183</v>
      </c>
      <c r="CQ9" s="245" t="s">
        <v>184</v>
      </c>
      <c r="CR9" s="440"/>
      <c r="CS9" s="440"/>
      <c r="CT9" s="440"/>
      <c r="CU9" s="440"/>
      <c r="CV9" s="440"/>
      <c r="CW9" s="440"/>
      <c r="CX9" s="440"/>
      <c r="CY9" s="440" t="s">
        <v>185</v>
      </c>
      <c r="CZ9" s="440" t="s">
        <v>186</v>
      </c>
      <c r="DA9" s="440"/>
      <c r="DB9" s="392"/>
      <c r="DC9" s="254"/>
      <c r="DD9" s="245" t="s">
        <v>187</v>
      </c>
      <c r="DE9" s="254"/>
      <c r="DF9" s="245" t="s">
        <v>188</v>
      </c>
      <c r="DG9" s="245"/>
      <c r="DH9" s="245"/>
      <c r="DI9" s="245"/>
      <c r="DJ9" s="245"/>
      <c r="DK9" s="245" t="s">
        <v>189</v>
      </c>
      <c r="DL9" s="245" t="s">
        <v>190</v>
      </c>
      <c r="DM9" s="245"/>
      <c r="DN9" s="254"/>
      <c r="DO9" s="245"/>
      <c r="DP9" s="245"/>
      <c r="DQ9" s="245"/>
      <c r="DR9" s="245"/>
      <c r="DS9" s="245"/>
      <c r="DT9" s="245"/>
      <c r="DU9" s="245"/>
      <c r="DV9" s="245"/>
      <c r="DW9" s="245"/>
      <c r="DX9" s="245"/>
      <c r="DY9" s="245"/>
      <c r="DZ9" s="245"/>
      <c r="EA9" s="245"/>
      <c r="EB9" s="245"/>
      <c r="EC9" s="245"/>
      <c r="ED9" s="245"/>
      <c r="EE9" s="245"/>
      <c r="EF9" s="245"/>
      <c r="EG9" s="245"/>
      <c r="EH9" s="245"/>
      <c r="EI9" s="245"/>
      <c r="EJ9" s="245"/>
      <c r="EK9" s="245"/>
      <c r="EL9" s="245"/>
      <c r="EM9" s="245"/>
      <c r="EN9" s="254"/>
      <c r="EO9" s="245"/>
      <c r="EP9" s="245"/>
      <c r="EQ9" s="245"/>
      <c r="ER9" s="245"/>
      <c r="ES9" s="245"/>
      <c r="ET9" s="245"/>
      <c r="EU9" s="245"/>
      <c r="EV9" s="245"/>
      <c r="EW9" s="245"/>
      <c r="EX9" s="245"/>
      <c r="EY9" s="245"/>
      <c r="EZ9" s="245"/>
      <c r="FA9" s="245"/>
      <c r="FB9" s="245"/>
      <c r="FC9" s="245"/>
      <c r="FD9" s="245"/>
      <c r="FE9" s="245"/>
      <c r="FF9" s="245"/>
      <c r="FG9" s="245"/>
      <c r="FH9" s="245"/>
      <c r="FI9" s="245"/>
      <c r="FJ9" s="254"/>
      <c r="FK9" s="441"/>
      <c r="FL9" s="441"/>
      <c r="FM9" s="441"/>
      <c r="FN9" s="441"/>
      <c r="FO9" s="441"/>
      <c r="FP9" s="441"/>
      <c r="FQ9" s="441"/>
      <c r="FR9" s="441"/>
      <c r="FS9" s="441"/>
      <c r="FT9" s="441"/>
      <c r="FU9" s="441"/>
      <c r="FV9" s="441"/>
      <c r="FW9" s="441"/>
      <c r="FX9" s="441"/>
      <c r="FY9" s="441"/>
      <c r="FZ9" s="441"/>
      <c r="GA9" s="441"/>
      <c r="GB9" s="441"/>
      <c r="GC9" s="441"/>
      <c r="GD9" s="441"/>
      <c r="GE9" s="442"/>
      <c r="GF9" s="245"/>
      <c r="GG9" s="245"/>
      <c r="GH9" s="245"/>
      <c r="GI9" s="245"/>
      <c r="GJ9" s="245"/>
      <c r="GK9" s="245"/>
      <c r="GL9" s="245"/>
      <c r="GM9" s="245"/>
      <c r="GN9" s="245"/>
      <c r="GO9" s="245"/>
      <c r="GP9" s="245"/>
      <c r="GQ9" s="245"/>
      <c r="GR9" s="245"/>
      <c r="GS9" s="245"/>
      <c r="GT9" s="245"/>
      <c r="GU9" s="245"/>
      <c r="GV9" s="245"/>
      <c r="GW9" s="245"/>
      <c r="GX9" s="245"/>
      <c r="GY9" s="245"/>
      <c r="GZ9" s="254" t="s">
        <v>191</v>
      </c>
      <c r="HA9" s="245"/>
      <c r="HB9" s="245"/>
      <c r="HC9" s="245"/>
      <c r="HD9" s="245"/>
      <c r="HE9" s="245"/>
      <c r="HF9" s="245"/>
      <c r="HG9" s="245"/>
      <c r="HH9" s="245"/>
      <c r="HI9" s="245"/>
      <c r="HJ9" s="245"/>
      <c r="HK9" s="245"/>
      <c r="HL9" s="245"/>
      <c r="HM9" s="245"/>
      <c r="HN9" s="245"/>
      <c r="HO9" s="245"/>
      <c r="HP9" s="245"/>
      <c r="HQ9" s="245"/>
      <c r="HR9" s="245"/>
      <c r="HS9" s="245"/>
      <c r="HT9" s="245"/>
      <c r="HU9" s="254" t="s">
        <v>192</v>
      </c>
      <c r="HV9" s="245"/>
      <c r="HW9" s="245"/>
      <c r="HX9" s="245"/>
      <c r="HY9" s="245"/>
      <c r="HZ9" s="245"/>
      <c r="IA9" s="245"/>
      <c r="IB9" s="245"/>
      <c r="IC9" s="245"/>
      <c r="ID9" s="245"/>
      <c r="IE9" s="245"/>
      <c r="IF9" s="245"/>
      <c r="IG9" s="245"/>
      <c r="IH9" s="245"/>
      <c r="II9" s="245"/>
      <c r="IJ9" s="245"/>
      <c r="IK9" s="245"/>
      <c r="IL9" s="245"/>
      <c r="IM9" s="245"/>
      <c r="IN9" s="245"/>
      <c r="IO9" s="245"/>
      <c r="IP9" s="254" t="s">
        <v>193</v>
      </c>
      <c r="IQ9" s="245"/>
      <c r="IR9" s="245"/>
      <c r="IS9" s="245"/>
      <c r="IT9" s="245"/>
      <c r="IU9" s="245"/>
      <c r="IV9" s="245"/>
      <c r="IW9" s="245"/>
      <c r="IX9" s="245"/>
      <c r="IY9" s="245"/>
      <c r="IZ9" s="245"/>
      <c r="JA9" s="245"/>
      <c r="JB9" s="245"/>
      <c r="JC9" s="245"/>
      <c r="JD9" s="245"/>
      <c r="JE9" s="245"/>
      <c r="JF9" s="245"/>
      <c r="JG9" s="245"/>
      <c r="JH9" s="245"/>
      <c r="JI9" s="245"/>
      <c r="JJ9" s="245"/>
      <c r="JK9" s="254" t="s">
        <v>194</v>
      </c>
      <c r="JL9" s="245"/>
      <c r="JM9" s="245"/>
      <c r="JN9" s="245"/>
      <c r="JO9" s="245"/>
      <c r="JP9" s="245"/>
      <c r="JQ9" s="245"/>
      <c r="JR9" s="245"/>
      <c r="JS9" s="245"/>
      <c r="JT9" s="245"/>
      <c r="JU9" s="245"/>
      <c r="JV9" s="245"/>
      <c r="JW9" s="245"/>
      <c r="JX9" s="245"/>
      <c r="JY9" s="245"/>
      <c r="JZ9" s="245"/>
      <c r="KA9" s="245"/>
      <c r="KB9" s="245"/>
      <c r="KC9" s="245"/>
      <c r="KD9" s="245"/>
      <c r="KE9" s="245"/>
      <c r="KF9" s="254" t="s">
        <v>195</v>
      </c>
      <c r="KG9" s="245"/>
      <c r="KH9" s="245"/>
      <c r="KI9" s="245"/>
      <c r="KJ9" s="245"/>
      <c r="KK9" s="245"/>
      <c r="KL9" s="245"/>
      <c r="KM9" s="245"/>
      <c r="KN9" s="245"/>
      <c r="KO9" s="245"/>
      <c r="KP9" s="245"/>
      <c r="KQ9" s="245"/>
      <c r="KR9" s="245"/>
      <c r="KS9" s="245"/>
      <c r="KT9" s="245"/>
      <c r="KU9" s="245"/>
      <c r="KV9" s="245"/>
      <c r="KW9" s="245"/>
      <c r="KX9" s="245"/>
      <c r="KY9" s="245"/>
      <c r="KZ9" s="245"/>
      <c r="LA9" s="254" t="s">
        <v>196</v>
      </c>
      <c r="LB9" s="245"/>
      <c r="LC9" s="245"/>
      <c r="LD9" s="245"/>
      <c r="LE9" s="245"/>
      <c r="LF9" s="245"/>
      <c r="LG9" s="245"/>
      <c r="LH9" s="245"/>
      <c r="LI9" s="245"/>
      <c r="LJ9" s="245"/>
      <c r="LK9" s="245"/>
      <c r="LL9" s="245"/>
      <c r="LM9" s="245"/>
      <c r="LN9" s="245"/>
      <c r="LO9" s="245"/>
      <c r="LP9" s="245"/>
      <c r="LQ9" s="245"/>
      <c r="LR9" s="245"/>
      <c r="LS9" s="245"/>
      <c r="LT9" s="245"/>
      <c r="LU9" s="245"/>
      <c r="LV9" s="254"/>
      <c r="LW9" s="245"/>
      <c r="LX9" s="245"/>
      <c r="LY9" s="245"/>
      <c r="LZ9" s="245"/>
      <c r="MA9" s="245"/>
      <c r="MB9" s="245"/>
      <c r="MC9" s="245"/>
      <c r="MD9" s="245"/>
      <c r="ME9" s="245"/>
      <c r="MF9" s="245"/>
      <c r="MG9" s="245"/>
      <c r="MH9" s="245"/>
      <c r="MI9" s="245"/>
      <c r="MJ9" s="245"/>
      <c r="MK9" s="245"/>
      <c r="ML9" s="245"/>
      <c r="MM9" s="245"/>
      <c r="MN9" s="245"/>
      <c r="MO9" s="245"/>
      <c r="MP9" s="245"/>
      <c r="MQ9" s="254"/>
      <c r="MR9" s="245"/>
      <c r="MS9" s="245"/>
      <c r="MT9" s="245"/>
      <c r="MU9" s="245"/>
      <c r="MV9" s="245"/>
      <c r="MW9" s="245"/>
      <c r="MX9" s="245"/>
      <c r="MY9" s="245"/>
      <c r="MZ9" s="245"/>
      <c r="NA9" s="245"/>
      <c r="NB9" s="245"/>
      <c r="NC9" s="245"/>
      <c r="ND9" s="245"/>
      <c r="NE9" s="245"/>
      <c r="NF9" s="245"/>
      <c r="NG9" s="245"/>
      <c r="NH9" s="245"/>
      <c r="NI9" s="245"/>
      <c r="NJ9" s="245"/>
      <c r="NK9" s="245"/>
      <c r="NL9" s="254" t="s">
        <v>197</v>
      </c>
      <c r="NM9" s="245"/>
      <c r="NN9" s="245"/>
      <c r="NO9" s="245"/>
      <c r="NP9" s="245"/>
      <c r="NQ9" s="245"/>
      <c r="NR9" s="245"/>
      <c r="NS9" s="245"/>
      <c r="NT9" s="245"/>
      <c r="NU9" s="245"/>
      <c r="NV9" s="245"/>
      <c r="NW9" s="245"/>
      <c r="NX9" s="245"/>
      <c r="NY9" s="245"/>
      <c r="NZ9" s="245"/>
      <c r="OA9" s="245"/>
      <c r="OB9" s="245"/>
      <c r="OC9" s="245"/>
      <c r="OD9" s="245"/>
      <c r="OE9" s="245"/>
      <c r="OF9" s="245"/>
      <c r="OG9" s="254"/>
      <c r="OH9" s="245" t="s">
        <v>198</v>
      </c>
      <c r="OI9" s="245"/>
      <c r="OJ9" s="245"/>
      <c r="OK9" s="245"/>
      <c r="OL9" s="245"/>
      <c r="OM9" s="245"/>
      <c r="ON9" s="245"/>
      <c r="OO9" s="245"/>
      <c r="OP9" s="245"/>
      <c r="OQ9" s="245"/>
      <c r="OR9" s="245"/>
      <c r="OS9" s="245"/>
      <c r="OT9" s="245"/>
      <c r="OU9" s="245"/>
      <c r="OV9" s="245"/>
      <c r="OW9" s="245"/>
      <c r="OX9" s="245"/>
      <c r="OY9" s="245"/>
      <c r="OZ9" s="245"/>
      <c r="PA9" s="245"/>
      <c r="PB9" s="254"/>
      <c r="PC9" s="245"/>
      <c r="PD9" s="245"/>
      <c r="PE9" s="245"/>
      <c r="PF9" s="245"/>
      <c r="PG9" s="245"/>
      <c r="PH9" s="245"/>
      <c r="PI9" s="245"/>
      <c r="PJ9" s="245"/>
      <c r="PK9" s="245"/>
      <c r="PL9" s="245"/>
      <c r="PM9" s="245"/>
      <c r="PN9" s="245"/>
      <c r="PO9" s="245"/>
      <c r="PP9" s="245"/>
      <c r="PQ9" s="245"/>
      <c r="PR9" s="245"/>
      <c r="PS9" s="245"/>
      <c r="PT9" s="245"/>
      <c r="PU9" s="245"/>
      <c r="PV9" s="245"/>
      <c r="PW9" s="245"/>
      <c r="PX9" s="245"/>
      <c r="PY9" s="254"/>
      <c r="PZ9" s="245"/>
      <c r="QA9" s="245"/>
      <c r="QB9" s="245"/>
      <c r="QC9" s="245"/>
      <c r="QD9" s="245"/>
      <c r="QE9" s="245"/>
      <c r="QF9" s="245"/>
      <c r="QG9" s="245"/>
      <c r="QH9" s="245"/>
      <c r="QI9" s="245"/>
      <c r="QJ9" s="245"/>
      <c r="QK9" s="245"/>
      <c r="QL9" s="245"/>
      <c r="QM9" s="245"/>
      <c r="QN9" s="245"/>
      <c r="QO9" s="245"/>
      <c r="QP9" s="245"/>
      <c r="QQ9" s="245"/>
      <c r="QR9" s="245"/>
      <c r="QS9" s="245"/>
      <c r="QT9" s="245"/>
      <c r="QU9" s="254"/>
      <c r="QV9" s="245" t="s">
        <v>199</v>
      </c>
      <c r="QW9" s="254"/>
      <c r="QX9" s="245"/>
      <c r="QY9" s="245"/>
      <c r="QZ9" s="245"/>
      <c r="RA9" s="245"/>
      <c r="RB9" s="245"/>
      <c r="RC9" s="245"/>
      <c r="RD9" s="245"/>
      <c r="RE9" s="245"/>
      <c r="RF9" s="245"/>
      <c r="RG9" s="245"/>
      <c r="RH9" s="245"/>
      <c r="RI9" s="245"/>
      <c r="RJ9" s="245"/>
      <c r="RK9" s="245"/>
      <c r="RL9" s="245"/>
      <c r="RM9" s="245"/>
      <c r="RN9" s="245"/>
      <c r="RO9" s="245"/>
      <c r="RP9" s="245"/>
      <c r="RQ9" s="245"/>
      <c r="RR9" s="254" t="s">
        <v>200</v>
      </c>
      <c r="RS9" s="245"/>
      <c r="RT9" s="245"/>
      <c r="RU9" s="245"/>
      <c r="RV9" s="245"/>
      <c r="RW9" s="245"/>
      <c r="RX9" s="245"/>
      <c r="RY9" s="245"/>
      <c r="RZ9" s="245"/>
      <c r="SA9" s="245"/>
      <c r="SB9" s="245"/>
      <c r="SC9" s="245"/>
      <c r="SD9" s="245"/>
      <c r="SE9" s="245"/>
      <c r="SF9" s="245"/>
      <c r="SG9" s="245"/>
      <c r="SH9" s="245"/>
      <c r="SI9" s="245"/>
      <c r="SJ9" s="245"/>
      <c r="SK9" s="245"/>
      <c r="SL9" s="245"/>
      <c r="SM9" s="254"/>
      <c r="SN9" s="245"/>
      <c r="SO9" s="245"/>
      <c r="SP9" s="245"/>
      <c r="SQ9" s="245"/>
      <c r="SR9" s="245"/>
      <c r="SS9" s="245"/>
      <c r="ST9" s="245"/>
      <c r="SU9" s="245"/>
      <c r="SV9" s="245"/>
      <c r="SW9" s="245"/>
      <c r="SX9" s="245"/>
      <c r="SY9" s="245"/>
      <c r="SZ9" s="245"/>
      <c r="TA9" s="245"/>
      <c r="TB9" s="245"/>
      <c r="TC9" s="245"/>
      <c r="TD9" s="245"/>
      <c r="TE9" s="245"/>
      <c r="TF9" s="245"/>
      <c r="TG9" s="245"/>
      <c r="TH9" s="254"/>
      <c r="TI9" s="245"/>
      <c r="TJ9" s="245"/>
      <c r="TK9" s="245"/>
      <c r="TL9" s="245"/>
      <c r="TM9" s="245"/>
      <c r="TN9" s="245"/>
      <c r="TO9" s="245"/>
      <c r="TP9" s="245"/>
      <c r="TQ9" s="245"/>
      <c r="TR9" s="245"/>
      <c r="TS9" s="245"/>
      <c r="TT9" s="245"/>
      <c r="TU9" s="245"/>
      <c r="TV9" s="245"/>
      <c r="TW9" s="245"/>
      <c r="TX9" s="245"/>
      <c r="TY9" s="245"/>
      <c r="TZ9" s="245"/>
      <c r="UA9" s="245"/>
      <c r="UB9" s="245"/>
      <c r="UC9" s="254" t="s">
        <v>201</v>
      </c>
      <c r="UD9" s="245"/>
      <c r="UE9" s="245"/>
      <c r="UF9" s="245"/>
      <c r="UG9" s="245"/>
      <c r="UH9" s="245"/>
      <c r="UI9" s="245"/>
      <c r="UJ9" s="245"/>
      <c r="UK9" s="245"/>
      <c r="UL9" s="245"/>
      <c r="UM9" s="245"/>
      <c r="UN9" s="245"/>
      <c r="UO9" s="245"/>
      <c r="UP9" s="245"/>
      <c r="UQ9" s="245"/>
      <c r="UR9" s="245"/>
      <c r="US9" s="245"/>
      <c r="UT9" s="245"/>
      <c r="UU9" s="245"/>
      <c r="UV9" s="245"/>
      <c r="UW9" s="245"/>
      <c r="UX9" s="254" t="s">
        <v>202</v>
      </c>
      <c r="UY9" s="245"/>
      <c r="UZ9" s="245"/>
      <c r="VA9" s="245"/>
      <c r="VB9" s="245"/>
      <c r="VC9" s="245"/>
      <c r="VD9" s="245"/>
      <c r="VE9" s="245"/>
      <c r="VF9" s="245"/>
      <c r="VG9" s="245"/>
      <c r="VH9" s="245"/>
      <c r="VI9" s="245"/>
      <c r="VJ9" s="245"/>
      <c r="VK9" s="245"/>
      <c r="VL9" s="245"/>
      <c r="VM9" s="245"/>
      <c r="VN9" s="245"/>
      <c r="VO9" s="245"/>
      <c r="VP9" s="245"/>
      <c r="VQ9" s="245"/>
      <c r="VR9" s="245"/>
      <c r="VS9" s="254"/>
      <c r="VT9" s="245"/>
      <c r="VU9" s="245"/>
      <c r="VV9" s="245"/>
      <c r="VW9" s="245"/>
      <c r="VX9" s="245"/>
      <c r="VY9" s="245"/>
      <c r="VZ9" s="245"/>
      <c r="WA9" s="245"/>
      <c r="WB9" s="245"/>
      <c r="WC9" s="245"/>
      <c r="WD9" s="245"/>
      <c r="WE9" s="245"/>
      <c r="WF9" s="245"/>
      <c r="WG9" s="245"/>
      <c r="WH9" s="245"/>
      <c r="WI9" s="245"/>
      <c r="WJ9" s="245"/>
      <c r="WK9" s="245"/>
      <c r="WL9" s="245"/>
      <c r="WM9" s="245"/>
      <c r="WN9" s="254"/>
      <c r="WO9" s="245"/>
      <c r="WP9" s="245"/>
      <c r="WQ9" s="245"/>
      <c r="WR9" s="245"/>
      <c r="WS9" s="245"/>
      <c r="WT9" s="245"/>
      <c r="WU9" s="245"/>
      <c r="WV9" s="245"/>
      <c r="WW9" s="245"/>
      <c r="WX9" s="245"/>
      <c r="WY9" s="245"/>
      <c r="WZ9" s="245"/>
      <c r="XA9" s="245"/>
      <c r="XB9" s="245"/>
      <c r="XC9" s="245"/>
      <c r="XD9" s="245"/>
      <c r="XE9" s="245"/>
      <c r="XF9" s="245"/>
      <c r="XG9" s="245"/>
      <c r="XH9" s="245"/>
      <c r="XI9" s="254"/>
      <c r="XJ9" s="428" t="s">
        <v>203</v>
      </c>
      <c r="XK9" s="245"/>
      <c r="XL9" s="245"/>
      <c r="XM9" s="245"/>
      <c r="XN9" s="245"/>
      <c r="XO9" s="245"/>
      <c r="XP9" s="254"/>
      <c r="XQ9" s="245"/>
      <c r="XR9" s="245"/>
      <c r="XS9" s="245"/>
      <c r="XT9" s="245"/>
      <c r="XU9" s="245"/>
      <c r="XV9" s="245"/>
      <c r="XW9" s="245"/>
      <c r="XX9" s="245"/>
      <c r="XY9" s="245"/>
      <c r="XZ9" s="245"/>
      <c r="YA9" s="245"/>
      <c r="YB9" s="245"/>
      <c r="YC9" s="245"/>
      <c r="YD9" s="245"/>
      <c r="YE9" s="432"/>
      <c r="YF9" s="433"/>
      <c r="YG9" s="436"/>
    </row>
    <row r="10" spans="1:657" s="427" customFormat="1" ht="72" thickBot="1" x14ac:dyDescent="0.3">
      <c r="A10" s="443" t="s">
        <v>0</v>
      </c>
      <c r="B10" s="246" t="s">
        <v>204</v>
      </c>
      <c r="C10" s="246" t="s">
        <v>205</v>
      </c>
      <c r="D10" s="246" t="s">
        <v>205</v>
      </c>
      <c r="E10" s="246" t="s">
        <v>204</v>
      </c>
      <c r="F10" s="246" t="s">
        <v>204</v>
      </c>
      <c r="G10" s="246" t="s">
        <v>204</v>
      </c>
      <c r="H10" s="246" t="s">
        <v>204</v>
      </c>
      <c r="I10" s="246" t="s">
        <v>204</v>
      </c>
      <c r="J10" s="246" t="s">
        <v>204</v>
      </c>
      <c r="K10" s="246" t="s">
        <v>204</v>
      </c>
      <c r="L10" s="246" t="s">
        <v>204</v>
      </c>
      <c r="M10" s="246" t="s">
        <v>204</v>
      </c>
      <c r="N10" s="246" t="s">
        <v>204</v>
      </c>
      <c r="O10" s="246" t="s">
        <v>204</v>
      </c>
      <c r="P10" s="246" t="s">
        <v>204</v>
      </c>
      <c r="Q10" s="246" t="s">
        <v>206</v>
      </c>
      <c r="R10" s="246" t="s">
        <v>206</v>
      </c>
      <c r="S10" s="246" t="s">
        <v>206</v>
      </c>
      <c r="T10" s="246"/>
      <c r="U10" s="246" t="s">
        <v>206</v>
      </c>
      <c r="V10" s="246" t="s">
        <v>206</v>
      </c>
      <c r="W10" s="246" t="s">
        <v>206</v>
      </c>
      <c r="X10" s="246"/>
      <c r="Y10" s="246" t="s">
        <v>206</v>
      </c>
      <c r="Z10" s="246" t="s">
        <v>206</v>
      </c>
      <c r="AA10" s="246" t="s">
        <v>206</v>
      </c>
      <c r="AB10" s="246" t="s">
        <v>206</v>
      </c>
      <c r="AC10" s="246" t="s">
        <v>206</v>
      </c>
      <c r="AD10" s="246" t="s">
        <v>206</v>
      </c>
      <c r="AE10" s="246" t="s">
        <v>206</v>
      </c>
      <c r="AF10" s="246" t="s">
        <v>206</v>
      </c>
      <c r="AG10" s="246" t="s">
        <v>206</v>
      </c>
      <c r="AH10" s="246" t="s">
        <v>206</v>
      </c>
      <c r="AI10" s="246" t="s">
        <v>206</v>
      </c>
      <c r="AJ10" s="246" t="s">
        <v>206</v>
      </c>
      <c r="AK10" s="246" t="s">
        <v>207</v>
      </c>
      <c r="AL10" s="246" t="s">
        <v>207</v>
      </c>
      <c r="AM10" s="246" t="s">
        <v>207</v>
      </c>
      <c r="AN10" s="246" t="s">
        <v>207</v>
      </c>
      <c r="AO10" s="246" t="s">
        <v>207</v>
      </c>
      <c r="AP10" s="246" t="s">
        <v>207</v>
      </c>
      <c r="AQ10" s="246" t="s">
        <v>206</v>
      </c>
      <c r="AR10" s="246" t="s">
        <v>208</v>
      </c>
      <c r="AS10" s="246" t="s">
        <v>208</v>
      </c>
      <c r="AT10" s="246" t="s">
        <v>208</v>
      </c>
      <c r="AU10" s="246" t="s">
        <v>209</v>
      </c>
      <c r="AV10" s="246" t="s">
        <v>208</v>
      </c>
      <c r="AW10" s="246" t="s">
        <v>209</v>
      </c>
      <c r="AX10" s="246" t="s">
        <v>210</v>
      </c>
      <c r="AY10" s="246" t="s">
        <v>210</v>
      </c>
      <c r="AZ10" s="246" t="s">
        <v>210</v>
      </c>
      <c r="BA10" s="246" t="s">
        <v>210</v>
      </c>
      <c r="BB10" s="246" t="s">
        <v>210</v>
      </c>
      <c r="BC10" s="246" t="s">
        <v>210</v>
      </c>
      <c r="BD10" s="246" t="s">
        <v>208</v>
      </c>
      <c r="BE10" s="246" t="s">
        <v>208</v>
      </c>
      <c r="BF10" s="246" t="s">
        <v>210</v>
      </c>
      <c r="BG10" s="246" t="s">
        <v>210</v>
      </c>
      <c r="BH10" s="246" t="s">
        <v>210</v>
      </c>
      <c r="BI10" s="246" t="s">
        <v>210</v>
      </c>
      <c r="BJ10" s="246" t="s">
        <v>210</v>
      </c>
      <c r="BK10" s="246" t="s">
        <v>210</v>
      </c>
      <c r="BL10" s="246" t="s">
        <v>208</v>
      </c>
      <c r="BM10" s="246" t="s">
        <v>210</v>
      </c>
      <c r="BN10" s="246" t="s">
        <v>204</v>
      </c>
      <c r="BO10" s="246" t="s">
        <v>205</v>
      </c>
      <c r="BP10" s="246" t="s">
        <v>204</v>
      </c>
      <c r="BQ10" s="246" t="s">
        <v>211</v>
      </c>
      <c r="BR10" s="246" t="s">
        <v>212</v>
      </c>
      <c r="BS10" s="246" t="s">
        <v>204</v>
      </c>
      <c r="BT10" s="246" t="s">
        <v>213</v>
      </c>
      <c r="BU10" s="246" t="s">
        <v>212</v>
      </c>
      <c r="BV10" s="246" t="s">
        <v>213</v>
      </c>
      <c r="BW10" s="246" t="s">
        <v>212</v>
      </c>
      <c r="BX10" s="246" t="s">
        <v>204</v>
      </c>
      <c r="BY10" s="246" t="s">
        <v>204</v>
      </c>
      <c r="BZ10" s="246" t="s">
        <v>204</v>
      </c>
      <c r="CA10" s="246" t="s">
        <v>204</v>
      </c>
      <c r="CB10" s="246" t="s">
        <v>204</v>
      </c>
      <c r="CC10" s="246" t="s">
        <v>204</v>
      </c>
      <c r="CD10" s="246" t="s">
        <v>204</v>
      </c>
      <c r="CE10" s="246" t="s">
        <v>204</v>
      </c>
      <c r="CF10" s="246" t="s">
        <v>204</v>
      </c>
      <c r="CG10" s="246" t="s">
        <v>204</v>
      </c>
      <c r="CH10" s="246" t="s">
        <v>204</v>
      </c>
      <c r="CI10" s="246" t="s">
        <v>204</v>
      </c>
      <c r="CJ10" s="246" t="s">
        <v>204</v>
      </c>
      <c r="CK10" s="246" t="s">
        <v>214</v>
      </c>
      <c r="CL10" s="246" t="s">
        <v>214</v>
      </c>
      <c r="CM10" s="246" t="s">
        <v>206</v>
      </c>
      <c r="CN10" s="246" t="s">
        <v>215</v>
      </c>
      <c r="CO10" s="246" t="s">
        <v>215</v>
      </c>
      <c r="CP10" s="246" t="s">
        <v>215</v>
      </c>
      <c r="CQ10" s="246" t="s">
        <v>216</v>
      </c>
      <c r="CR10" s="246" t="s">
        <v>210</v>
      </c>
      <c r="CS10" s="246" t="s">
        <v>210</v>
      </c>
      <c r="CT10" s="246" t="s">
        <v>210</v>
      </c>
      <c r="CU10" s="246" t="s">
        <v>210</v>
      </c>
      <c r="CV10" s="246" t="s">
        <v>210</v>
      </c>
      <c r="CW10" s="246" t="s">
        <v>210</v>
      </c>
      <c r="CX10" s="246" t="s">
        <v>206</v>
      </c>
      <c r="CY10" s="246" t="s">
        <v>217</v>
      </c>
      <c r="CZ10" s="246" t="s">
        <v>211</v>
      </c>
      <c r="DA10" s="246" t="s">
        <v>211</v>
      </c>
      <c r="DB10" s="246" t="s">
        <v>218</v>
      </c>
      <c r="DC10" s="444" t="s">
        <v>219</v>
      </c>
      <c r="DD10" s="246" t="s">
        <v>220</v>
      </c>
      <c r="DE10" s="444" t="s">
        <v>219</v>
      </c>
      <c r="DF10" s="246" t="s">
        <v>220</v>
      </c>
      <c r="DG10" s="246" t="s">
        <v>219</v>
      </c>
      <c r="DH10" s="246" t="s">
        <v>219</v>
      </c>
      <c r="DI10" s="246" t="s">
        <v>219</v>
      </c>
      <c r="DJ10" s="246" t="s">
        <v>219</v>
      </c>
      <c r="DK10" s="246" t="s">
        <v>219</v>
      </c>
      <c r="DL10" s="246" t="s">
        <v>219</v>
      </c>
      <c r="DM10" s="246" t="s">
        <v>219</v>
      </c>
      <c r="DN10" s="444" t="s">
        <v>219</v>
      </c>
      <c r="DO10" s="246" t="s">
        <v>219</v>
      </c>
      <c r="DP10" s="246" t="s">
        <v>219</v>
      </c>
      <c r="DQ10" s="246" t="s">
        <v>219</v>
      </c>
      <c r="DR10" s="246" t="s">
        <v>219</v>
      </c>
      <c r="DS10" s="246" t="s">
        <v>219</v>
      </c>
      <c r="DT10" s="246" t="s">
        <v>219</v>
      </c>
      <c r="DU10" s="246" t="s">
        <v>219</v>
      </c>
      <c r="DV10" s="246" t="s">
        <v>219</v>
      </c>
      <c r="DW10" s="246" t="s">
        <v>219</v>
      </c>
      <c r="DX10" s="246" t="s">
        <v>219</v>
      </c>
      <c r="DY10" s="246" t="s">
        <v>219</v>
      </c>
      <c r="DZ10" s="246" t="s">
        <v>219</v>
      </c>
      <c r="EA10" s="246" t="s">
        <v>219</v>
      </c>
      <c r="EB10" s="246" t="s">
        <v>219</v>
      </c>
      <c r="EC10" s="246" t="s">
        <v>219</v>
      </c>
      <c r="ED10" s="246" t="s">
        <v>219</v>
      </c>
      <c r="EE10" s="246" t="s">
        <v>219</v>
      </c>
      <c r="EF10" s="246" t="s">
        <v>219</v>
      </c>
      <c r="EG10" s="246" t="s">
        <v>219</v>
      </c>
      <c r="EH10" s="246" t="s">
        <v>219</v>
      </c>
      <c r="EI10" s="246" t="s">
        <v>219</v>
      </c>
      <c r="EJ10" s="246" t="s">
        <v>219</v>
      </c>
      <c r="EK10" s="246" t="s">
        <v>219</v>
      </c>
      <c r="EL10" s="246" t="s">
        <v>219</v>
      </c>
      <c r="EM10" s="246" t="s">
        <v>219</v>
      </c>
      <c r="EN10" s="246" t="s">
        <v>219</v>
      </c>
      <c r="EO10" s="246" t="s">
        <v>219</v>
      </c>
      <c r="EP10" s="246" t="s">
        <v>219</v>
      </c>
      <c r="EQ10" s="246" t="s">
        <v>219</v>
      </c>
      <c r="ER10" s="246" t="s">
        <v>219</v>
      </c>
      <c r="ES10" s="246" t="s">
        <v>219</v>
      </c>
      <c r="ET10" s="246" t="s">
        <v>219</v>
      </c>
      <c r="EU10" s="246" t="s">
        <v>219</v>
      </c>
      <c r="EV10" s="246" t="s">
        <v>219</v>
      </c>
      <c r="EW10" s="246" t="s">
        <v>219</v>
      </c>
      <c r="EX10" s="246" t="s">
        <v>219</v>
      </c>
      <c r="EY10" s="246" t="s">
        <v>219</v>
      </c>
      <c r="EZ10" s="246" t="s">
        <v>219</v>
      </c>
      <c r="FA10" s="246" t="s">
        <v>219</v>
      </c>
      <c r="FB10" s="246" t="s">
        <v>219</v>
      </c>
      <c r="FC10" s="246" t="s">
        <v>219</v>
      </c>
      <c r="FD10" s="246" t="s">
        <v>219</v>
      </c>
      <c r="FE10" s="246" t="s">
        <v>219</v>
      </c>
      <c r="FF10" s="246" t="s">
        <v>219</v>
      </c>
      <c r="FG10" s="246" t="s">
        <v>219</v>
      </c>
      <c r="FH10" s="246" t="s">
        <v>219</v>
      </c>
      <c r="FI10" s="246" t="s">
        <v>219</v>
      </c>
      <c r="FJ10" s="246" t="s">
        <v>219</v>
      </c>
      <c r="FK10" s="445" t="s">
        <v>219</v>
      </c>
      <c r="FL10" s="445" t="s">
        <v>219</v>
      </c>
      <c r="FM10" s="445" t="s">
        <v>219</v>
      </c>
      <c r="FN10" s="445" t="s">
        <v>219</v>
      </c>
      <c r="FO10" s="445" t="s">
        <v>219</v>
      </c>
      <c r="FP10" s="445" t="s">
        <v>219</v>
      </c>
      <c r="FQ10" s="445" t="s">
        <v>219</v>
      </c>
      <c r="FR10" s="445" t="s">
        <v>219</v>
      </c>
      <c r="FS10" s="445" t="s">
        <v>219</v>
      </c>
      <c r="FT10" s="445" t="s">
        <v>219</v>
      </c>
      <c r="FU10" s="445" t="s">
        <v>219</v>
      </c>
      <c r="FV10" s="445" t="s">
        <v>219</v>
      </c>
      <c r="FW10" s="445" t="s">
        <v>219</v>
      </c>
      <c r="FX10" s="445" t="s">
        <v>219</v>
      </c>
      <c r="FY10" s="445" t="s">
        <v>219</v>
      </c>
      <c r="FZ10" s="445" t="s">
        <v>219</v>
      </c>
      <c r="GA10" s="445" t="s">
        <v>219</v>
      </c>
      <c r="GB10" s="445" t="s">
        <v>219</v>
      </c>
      <c r="GC10" s="445" t="s">
        <v>219</v>
      </c>
      <c r="GD10" s="445" t="s">
        <v>219</v>
      </c>
      <c r="GE10" s="445" t="s">
        <v>219</v>
      </c>
      <c r="GF10" s="246" t="s">
        <v>219</v>
      </c>
      <c r="GG10" s="246" t="s">
        <v>219</v>
      </c>
      <c r="GH10" s="246" t="s">
        <v>219</v>
      </c>
      <c r="GI10" s="246" t="s">
        <v>219</v>
      </c>
      <c r="GJ10" s="246" t="s">
        <v>219</v>
      </c>
      <c r="GK10" s="246" t="s">
        <v>219</v>
      </c>
      <c r="GL10" s="246" t="s">
        <v>219</v>
      </c>
      <c r="GM10" s="246" t="s">
        <v>219</v>
      </c>
      <c r="GN10" s="246" t="s">
        <v>219</v>
      </c>
      <c r="GO10" s="246" t="s">
        <v>219</v>
      </c>
      <c r="GP10" s="246" t="s">
        <v>219</v>
      </c>
      <c r="GQ10" s="246" t="s">
        <v>219</v>
      </c>
      <c r="GR10" s="246" t="s">
        <v>219</v>
      </c>
      <c r="GS10" s="246" t="s">
        <v>219</v>
      </c>
      <c r="GT10" s="246" t="s">
        <v>219</v>
      </c>
      <c r="GU10" s="246" t="s">
        <v>219</v>
      </c>
      <c r="GV10" s="246" t="s">
        <v>219</v>
      </c>
      <c r="GW10" s="246" t="s">
        <v>219</v>
      </c>
      <c r="GX10" s="246" t="s">
        <v>219</v>
      </c>
      <c r="GY10" s="246" t="s">
        <v>219</v>
      </c>
      <c r="GZ10" s="246" t="s">
        <v>219</v>
      </c>
      <c r="HA10" s="246" t="s">
        <v>219</v>
      </c>
      <c r="HB10" s="246" t="s">
        <v>219</v>
      </c>
      <c r="HC10" s="246" t="s">
        <v>219</v>
      </c>
      <c r="HD10" s="246" t="s">
        <v>219</v>
      </c>
      <c r="HE10" s="246" t="s">
        <v>219</v>
      </c>
      <c r="HF10" s="246" t="s">
        <v>219</v>
      </c>
      <c r="HG10" s="246" t="s">
        <v>219</v>
      </c>
      <c r="HH10" s="246" t="s">
        <v>219</v>
      </c>
      <c r="HI10" s="246" t="s">
        <v>219</v>
      </c>
      <c r="HJ10" s="246" t="s">
        <v>219</v>
      </c>
      <c r="HK10" s="246" t="s">
        <v>219</v>
      </c>
      <c r="HL10" s="246" t="s">
        <v>219</v>
      </c>
      <c r="HM10" s="246" t="s">
        <v>219</v>
      </c>
      <c r="HN10" s="246" t="s">
        <v>219</v>
      </c>
      <c r="HO10" s="246" t="s">
        <v>219</v>
      </c>
      <c r="HP10" s="246" t="s">
        <v>219</v>
      </c>
      <c r="HQ10" s="246" t="s">
        <v>219</v>
      </c>
      <c r="HR10" s="246" t="s">
        <v>219</v>
      </c>
      <c r="HS10" s="246" t="s">
        <v>219</v>
      </c>
      <c r="HT10" s="246" t="s">
        <v>219</v>
      </c>
      <c r="HU10" s="246" t="s">
        <v>219</v>
      </c>
      <c r="HV10" s="246" t="s">
        <v>219</v>
      </c>
      <c r="HW10" s="246" t="s">
        <v>219</v>
      </c>
      <c r="HX10" s="246" t="s">
        <v>219</v>
      </c>
      <c r="HY10" s="246" t="s">
        <v>219</v>
      </c>
      <c r="HZ10" s="246" t="s">
        <v>219</v>
      </c>
      <c r="IA10" s="246" t="s">
        <v>219</v>
      </c>
      <c r="IB10" s="246" t="s">
        <v>219</v>
      </c>
      <c r="IC10" s="246" t="s">
        <v>219</v>
      </c>
      <c r="ID10" s="246" t="s">
        <v>219</v>
      </c>
      <c r="IE10" s="246" t="s">
        <v>219</v>
      </c>
      <c r="IF10" s="246" t="s">
        <v>219</v>
      </c>
      <c r="IG10" s="246" t="s">
        <v>219</v>
      </c>
      <c r="IH10" s="246" t="s">
        <v>219</v>
      </c>
      <c r="II10" s="246" t="s">
        <v>219</v>
      </c>
      <c r="IJ10" s="246" t="s">
        <v>219</v>
      </c>
      <c r="IK10" s="246" t="s">
        <v>219</v>
      </c>
      <c r="IL10" s="246" t="s">
        <v>219</v>
      </c>
      <c r="IM10" s="246" t="s">
        <v>219</v>
      </c>
      <c r="IN10" s="246" t="s">
        <v>219</v>
      </c>
      <c r="IO10" s="246" t="s">
        <v>219</v>
      </c>
      <c r="IP10" s="246" t="s">
        <v>219</v>
      </c>
      <c r="IQ10" s="246" t="s">
        <v>219</v>
      </c>
      <c r="IR10" s="246" t="s">
        <v>219</v>
      </c>
      <c r="IS10" s="246" t="s">
        <v>219</v>
      </c>
      <c r="IT10" s="246" t="s">
        <v>219</v>
      </c>
      <c r="IU10" s="246" t="s">
        <v>219</v>
      </c>
      <c r="IV10" s="246" t="s">
        <v>219</v>
      </c>
      <c r="IW10" s="246" t="s">
        <v>219</v>
      </c>
      <c r="IX10" s="246" t="s">
        <v>219</v>
      </c>
      <c r="IY10" s="246" t="s">
        <v>219</v>
      </c>
      <c r="IZ10" s="246" t="s">
        <v>219</v>
      </c>
      <c r="JA10" s="246" t="s">
        <v>219</v>
      </c>
      <c r="JB10" s="246" t="s">
        <v>219</v>
      </c>
      <c r="JC10" s="246" t="s">
        <v>219</v>
      </c>
      <c r="JD10" s="246" t="s">
        <v>219</v>
      </c>
      <c r="JE10" s="246" t="s">
        <v>219</v>
      </c>
      <c r="JF10" s="246" t="s">
        <v>219</v>
      </c>
      <c r="JG10" s="246" t="s">
        <v>219</v>
      </c>
      <c r="JH10" s="246" t="s">
        <v>219</v>
      </c>
      <c r="JI10" s="246" t="s">
        <v>219</v>
      </c>
      <c r="JJ10" s="246" t="s">
        <v>219</v>
      </c>
      <c r="JK10" s="246" t="s">
        <v>219</v>
      </c>
      <c r="JL10" s="246" t="s">
        <v>219</v>
      </c>
      <c r="JM10" s="246" t="s">
        <v>219</v>
      </c>
      <c r="JN10" s="246" t="s">
        <v>219</v>
      </c>
      <c r="JO10" s="246" t="s">
        <v>219</v>
      </c>
      <c r="JP10" s="246" t="s">
        <v>219</v>
      </c>
      <c r="JQ10" s="246" t="s">
        <v>219</v>
      </c>
      <c r="JR10" s="246" t="s">
        <v>219</v>
      </c>
      <c r="JS10" s="246" t="s">
        <v>219</v>
      </c>
      <c r="JT10" s="246" t="s">
        <v>219</v>
      </c>
      <c r="JU10" s="246" t="s">
        <v>219</v>
      </c>
      <c r="JV10" s="246" t="s">
        <v>219</v>
      </c>
      <c r="JW10" s="246" t="s">
        <v>219</v>
      </c>
      <c r="JX10" s="246" t="s">
        <v>219</v>
      </c>
      <c r="JY10" s="246" t="s">
        <v>219</v>
      </c>
      <c r="JZ10" s="246" t="s">
        <v>219</v>
      </c>
      <c r="KA10" s="246" t="s">
        <v>219</v>
      </c>
      <c r="KB10" s="246" t="s">
        <v>219</v>
      </c>
      <c r="KC10" s="246" t="s">
        <v>219</v>
      </c>
      <c r="KD10" s="246" t="s">
        <v>219</v>
      </c>
      <c r="KE10" s="246" t="s">
        <v>219</v>
      </c>
      <c r="KF10" s="246" t="s">
        <v>219</v>
      </c>
      <c r="KG10" s="246" t="s">
        <v>219</v>
      </c>
      <c r="KH10" s="246" t="s">
        <v>219</v>
      </c>
      <c r="KI10" s="246" t="s">
        <v>219</v>
      </c>
      <c r="KJ10" s="246" t="s">
        <v>219</v>
      </c>
      <c r="KK10" s="246" t="s">
        <v>219</v>
      </c>
      <c r="KL10" s="246" t="s">
        <v>219</v>
      </c>
      <c r="KM10" s="246" t="s">
        <v>219</v>
      </c>
      <c r="KN10" s="246" t="s">
        <v>219</v>
      </c>
      <c r="KO10" s="246" t="s">
        <v>219</v>
      </c>
      <c r="KP10" s="246" t="s">
        <v>219</v>
      </c>
      <c r="KQ10" s="246" t="s">
        <v>219</v>
      </c>
      <c r="KR10" s="246" t="s">
        <v>219</v>
      </c>
      <c r="KS10" s="246" t="s">
        <v>219</v>
      </c>
      <c r="KT10" s="246" t="s">
        <v>219</v>
      </c>
      <c r="KU10" s="246" t="s">
        <v>219</v>
      </c>
      <c r="KV10" s="246" t="s">
        <v>219</v>
      </c>
      <c r="KW10" s="246" t="s">
        <v>219</v>
      </c>
      <c r="KX10" s="246" t="s">
        <v>219</v>
      </c>
      <c r="KY10" s="246" t="s">
        <v>219</v>
      </c>
      <c r="KZ10" s="246" t="s">
        <v>219</v>
      </c>
      <c r="LA10" s="246" t="s">
        <v>219</v>
      </c>
      <c r="LB10" s="246" t="s">
        <v>219</v>
      </c>
      <c r="LC10" s="246" t="s">
        <v>219</v>
      </c>
      <c r="LD10" s="246" t="s">
        <v>219</v>
      </c>
      <c r="LE10" s="246" t="s">
        <v>219</v>
      </c>
      <c r="LF10" s="246" t="s">
        <v>219</v>
      </c>
      <c r="LG10" s="246" t="s">
        <v>219</v>
      </c>
      <c r="LH10" s="246" t="s">
        <v>219</v>
      </c>
      <c r="LI10" s="246" t="s">
        <v>219</v>
      </c>
      <c r="LJ10" s="246" t="s">
        <v>219</v>
      </c>
      <c r="LK10" s="246" t="s">
        <v>219</v>
      </c>
      <c r="LL10" s="246" t="s">
        <v>219</v>
      </c>
      <c r="LM10" s="246" t="s">
        <v>219</v>
      </c>
      <c r="LN10" s="246" t="s">
        <v>219</v>
      </c>
      <c r="LO10" s="246" t="s">
        <v>219</v>
      </c>
      <c r="LP10" s="246" t="s">
        <v>219</v>
      </c>
      <c r="LQ10" s="246" t="s">
        <v>219</v>
      </c>
      <c r="LR10" s="246" t="s">
        <v>219</v>
      </c>
      <c r="LS10" s="246" t="s">
        <v>219</v>
      </c>
      <c r="LT10" s="246" t="s">
        <v>219</v>
      </c>
      <c r="LU10" s="246" t="s">
        <v>219</v>
      </c>
      <c r="LV10" s="246" t="s">
        <v>219</v>
      </c>
      <c r="LW10" s="246" t="s">
        <v>219</v>
      </c>
      <c r="LX10" s="246" t="s">
        <v>219</v>
      </c>
      <c r="LY10" s="246" t="s">
        <v>219</v>
      </c>
      <c r="LZ10" s="246" t="s">
        <v>219</v>
      </c>
      <c r="MA10" s="246" t="s">
        <v>219</v>
      </c>
      <c r="MB10" s="246" t="s">
        <v>219</v>
      </c>
      <c r="MC10" s="246" t="s">
        <v>219</v>
      </c>
      <c r="MD10" s="246" t="s">
        <v>219</v>
      </c>
      <c r="ME10" s="246" t="s">
        <v>219</v>
      </c>
      <c r="MF10" s="246" t="s">
        <v>219</v>
      </c>
      <c r="MG10" s="246" t="s">
        <v>219</v>
      </c>
      <c r="MH10" s="246" t="s">
        <v>219</v>
      </c>
      <c r="MI10" s="246" t="s">
        <v>219</v>
      </c>
      <c r="MJ10" s="246" t="s">
        <v>219</v>
      </c>
      <c r="MK10" s="246" t="s">
        <v>219</v>
      </c>
      <c r="ML10" s="246" t="s">
        <v>219</v>
      </c>
      <c r="MM10" s="246" t="s">
        <v>219</v>
      </c>
      <c r="MN10" s="246" t="s">
        <v>219</v>
      </c>
      <c r="MO10" s="246" t="s">
        <v>219</v>
      </c>
      <c r="MP10" s="246" t="s">
        <v>219</v>
      </c>
      <c r="MQ10" s="246" t="s">
        <v>219</v>
      </c>
      <c r="MR10" s="246" t="s">
        <v>219</v>
      </c>
      <c r="MS10" s="246" t="s">
        <v>219</v>
      </c>
      <c r="MT10" s="246" t="s">
        <v>219</v>
      </c>
      <c r="MU10" s="246" t="s">
        <v>219</v>
      </c>
      <c r="MV10" s="246" t="s">
        <v>219</v>
      </c>
      <c r="MW10" s="246" t="s">
        <v>219</v>
      </c>
      <c r="MX10" s="246" t="s">
        <v>219</v>
      </c>
      <c r="MY10" s="246" t="s">
        <v>219</v>
      </c>
      <c r="MZ10" s="246" t="s">
        <v>219</v>
      </c>
      <c r="NA10" s="246" t="s">
        <v>219</v>
      </c>
      <c r="NB10" s="246" t="s">
        <v>219</v>
      </c>
      <c r="NC10" s="246" t="s">
        <v>219</v>
      </c>
      <c r="ND10" s="246" t="s">
        <v>219</v>
      </c>
      <c r="NE10" s="246" t="s">
        <v>219</v>
      </c>
      <c r="NF10" s="246" t="s">
        <v>219</v>
      </c>
      <c r="NG10" s="246" t="s">
        <v>219</v>
      </c>
      <c r="NH10" s="246" t="s">
        <v>219</v>
      </c>
      <c r="NI10" s="246" t="s">
        <v>219</v>
      </c>
      <c r="NJ10" s="246" t="s">
        <v>219</v>
      </c>
      <c r="NK10" s="246" t="s">
        <v>219</v>
      </c>
      <c r="NL10" s="246" t="s">
        <v>219</v>
      </c>
      <c r="NM10" s="246" t="s">
        <v>219</v>
      </c>
      <c r="NN10" s="246" t="s">
        <v>219</v>
      </c>
      <c r="NO10" s="246" t="s">
        <v>219</v>
      </c>
      <c r="NP10" s="246" t="s">
        <v>219</v>
      </c>
      <c r="NQ10" s="246" t="s">
        <v>219</v>
      </c>
      <c r="NR10" s="246" t="s">
        <v>219</v>
      </c>
      <c r="NS10" s="246" t="s">
        <v>219</v>
      </c>
      <c r="NT10" s="246" t="s">
        <v>219</v>
      </c>
      <c r="NU10" s="246" t="s">
        <v>219</v>
      </c>
      <c r="NV10" s="246" t="s">
        <v>219</v>
      </c>
      <c r="NW10" s="246" t="s">
        <v>219</v>
      </c>
      <c r="NX10" s="246" t="s">
        <v>219</v>
      </c>
      <c r="NY10" s="246" t="s">
        <v>219</v>
      </c>
      <c r="NZ10" s="246" t="s">
        <v>219</v>
      </c>
      <c r="OA10" s="246" t="s">
        <v>219</v>
      </c>
      <c r="OB10" s="246" t="s">
        <v>219</v>
      </c>
      <c r="OC10" s="246" t="s">
        <v>219</v>
      </c>
      <c r="OD10" s="246" t="s">
        <v>219</v>
      </c>
      <c r="OE10" s="246" t="s">
        <v>219</v>
      </c>
      <c r="OF10" s="246" t="s">
        <v>219</v>
      </c>
      <c r="OG10" s="246" t="s">
        <v>219</v>
      </c>
      <c r="OH10" s="246" t="s">
        <v>219</v>
      </c>
      <c r="OI10" s="246" t="s">
        <v>219</v>
      </c>
      <c r="OJ10" s="246" t="s">
        <v>219</v>
      </c>
      <c r="OK10" s="246" t="s">
        <v>219</v>
      </c>
      <c r="OL10" s="246" t="s">
        <v>219</v>
      </c>
      <c r="OM10" s="246" t="s">
        <v>219</v>
      </c>
      <c r="ON10" s="246" t="s">
        <v>219</v>
      </c>
      <c r="OO10" s="246" t="s">
        <v>219</v>
      </c>
      <c r="OP10" s="246" t="s">
        <v>219</v>
      </c>
      <c r="OQ10" s="246" t="s">
        <v>219</v>
      </c>
      <c r="OR10" s="246" t="s">
        <v>219</v>
      </c>
      <c r="OS10" s="246" t="s">
        <v>219</v>
      </c>
      <c r="OT10" s="246"/>
      <c r="OU10" s="246"/>
      <c r="OV10" s="246"/>
      <c r="OW10" s="246"/>
      <c r="OX10" s="246"/>
      <c r="OY10" s="246"/>
      <c r="OZ10" s="246"/>
      <c r="PA10" s="246"/>
      <c r="PB10" s="246" t="s">
        <v>219</v>
      </c>
      <c r="PC10" s="246" t="s">
        <v>219</v>
      </c>
      <c r="PD10" s="246" t="s">
        <v>219</v>
      </c>
      <c r="PE10" s="246" t="s">
        <v>219</v>
      </c>
      <c r="PF10" s="246" t="s">
        <v>219</v>
      </c>
      <c r="PG10" s="246" t="s">
        <v>219</v>
      </c>
      <c r="PH10" s="246" t="s">
        <v>219</v>
      </c>
      <c r="PI10" s="246" t="s">
        <v>219</v>
      </c>
      <c r="PJ10" s="246" t="s">
        <v>219</v>
      </c>
      <c r="PK10" s="246" t="s">
        <v>219</v>
      </c>
      <c r="PL10" s="246" t="s">
        <v>219</v>
      </c>
      <c r="PM10" s="246" t="s">
        <v>219</v>
      </c>
      <c r="PN10" s="246" t="s">
        <v>219</v>
      </c>
      <c r="PO10" s="246" t="s">
        <v>219</v>
      </c>
      <c r="PP10" s="246" t="s">
        <v>219</v>
      </c>
      <c r="PQ10" s="246" t="s">
        <v>219</v>
      </c>
      <c r="PR10" s="246" t="s">
        <v>219</v>
      </c>
      <c r="PS10" s="246" t="s">
        <v>219</v>
      </c>
      <c r="PT10" s="246" t="s">
        <v>219</v>
      </c>
      <c r="PU10" s="246" t="s">
        <v>219</v>
      </c>
      <c r="PV10" s="246" t="s">
        <v>219</v>
      </c>
      <c r="PW10" s="246" t="s">
        <v>219</v>
      </c>
      <c r="PX10" s="246" t="s">
        <v>219</v>
      </c>
      <c r="PY10" s="246" t="s">
        <v>219</v>
      </c>
      <c r="PZ10" s="246" t="s">
        <v>219</v>
      </c>
      <c r="QA10" s="246" t="s">
        <v>219</v>
      </c>
      <c r="QB10" s="246" t="s">
        <v>219</v>
      </c>
      <c r="QC10" s="246" t="s">
        <v>219</v>
      </c>
      <c r="QD10" s="246" t="s">
        <v>219</v>
      </c>
      <c r="QE10" s="246" t="s">
        <v>219</v>
      </c>
      <c r="QF10" s="246" t="s">
        <v>219</v>
      </c>
      <c r="QG10" s="246" t="s">
        <v>219</v>
      </c>
      <c r="QH10" s="246" t="s">
        <v>219</v>
      </c>
      <c r="QI10" s="246" t="s">
        <v>219</v>
      </c>
      <c r="QJ10" s="246" t="s">
        <v>219</v>
      </c>
      <c r="QK10" s="246" t="s">
        <v>219</v>
      </c>
      <c r="QL10" s="246" t="s">
        <v>219</v>
      </c>
      <c r="QM10" s="246" t="s">
        <v>219</v>
      </c>
      <c r="QN10" s="246" t="s">
        <v>219</v>
      </c>
      <c r="QO10" s="246" t="s">
        <v>219</v>
      </c>
      <c r="QP10" s="246" t="s">
        <v>219</v>
      </c>
      <c r="QQ10" s="246" t="s">
        <v>219</v>
      </c>
      <c r="QR10" s="246" t="s">
        <v>219</v>
      </c>
      <c r="QS10" s="246" t="s">
        <v>219</v>
      </c>
      <c r="QT10" s="246" t="s">
        <v>219</v>
      </c>
      <c r="QU10" s="246" t="s">
        <v>219</v>
      </c>
      <c r="QV10" s="246" t="s">
        <v>219</v>
      </c>
      <c r="QW10" s="444" t="s">
        <v>219</v>
      </c>
      <c r="QX10" s="246" t="s">
        <v>219</v>
      </c>
      <c r="QY10" s="246" t="s">
        <v>219</v>
      </c>
      <c r="QZ10" s="246" t="s">
        <v>219</v>
      </c>
      <c r="RA10" s="246" t="s">
        <v>219</v>
      </c>
      <c r="RB10" s="246" t="s">
        <v>219</v>
      </c>
      <c r="RC10" s="246" t="s">
        <v>219</v>
      </c>
      <c r="RD10" s="246" t="s">
        <v>219</v>
      </c>
      <c r="RE10" s="246" t="s">
        <v>219</v>
      </c>
      <c r="RF10" s="246" t="s">
        <v>219</v>
      </c>
      <c r="RG10" s="246" t="s">
        <v>219</v>
      </c>
      <c r="RH10" s="246" t="s">
        <v>219</v>
      </c>
      <c r="RI10" s="246" t="s">
        <v>219</v>
      </c>
      <c r="RJ10" s="246" t="s">
        <v>219</v>
      </c>
      <c r="RK10" s="246" t="s">
        <v>219</v>
      </c>
      <c r="RL10" s="246" t="s">
        <v>219</v>
      </c>
      <c r="RM10" s="246" t="s">
        <v>219</v>
      </c>
      <c r="RN10" s="246" t="s">
        <v>219</v>
      </c>
      <c r="RO10" s="246" t="s">
        <v>219</v>
      </c>
      <c r="RP10" s="246" t="s">
        <v>219</v>
      </c>
      <c r="RQ10" s="246" t="s">
        <v>219</v>
      </c>
      <c r="RR10" s="246" t="s">
        <v>219</v>
      </c>
      <c r="RS10" s="246" t="s">
        <v>219</v>
      </c>
      <c r="RT10" s="246" t="s">
        <v>219</v>
      </c>
      <c r="RU10" s="246" t="s">
        <v>219</v>
      </c>
      <c r="RV10" s="246" t="s">
        <v>219</v>
      </c>
      <c r="RW10" s="246" t="s">
        <v>219</v>
      </c>
      <c r="RX10" s="246" t="s">
        <v>219</v>
      </c>
      <c r="RY10" s="246" t="s">
        <v>219</v>
      </c>
      <c r="RZ10" s="246" t="s">
        <v>219</v>
      </c>
      <c r="SA10" s="246" t="s">
        <v>219</v>
      </c>
      <c r="SB10" s="246" t="s">
        <v>219</v>
      </c>
      <c r="SC10" s="246" t="s">
        <v>219</v>
      </c>
      <c r="SD10" s="246" t="s">
        <v>219</v>
      </c>
      <c r="SE10" s="246" t="s">
        <v>219</v>
      </c>
      <c r="SF10" s="246" t="s">
        <v>219</v>
      </c>
      <c r="SG10" s="246" t="s">
        <v>219</v>
      </c>
      <c r="SH10" s="246" t="s">
        <v>219</v>
      </c>
      <c r="SI10" s="246" t="s">
        <v>219</v>
      </c>
      <c r="SJ10" s="246" t="s">
        <v>219</v>
      </c>
      <c r="SK10" s="246" t="s">
        <v>219</v>
      </c>
      <c r="SL10" s="246" t="s">
        <v>219</v>
      </c>
      <c r="SM10" s="246" t="s">
        <v>219</v>
      </c>
      <c r="SN10" s="246" t="s">
        <v>219</v>
      </c>
      <c r="SO10" s="246" t="s">
        <v>219</v>
      </c>
      <c r="SP10" s="246" t="s">
        <v>219</v>
      </c>
      <c r="SQ10" s="246" t="s">
        <v>219</v>
      </c>
      <c r="SR10" s="246" t="s">
        <v>219</v>
      </c>
      <c r="SS10" s="246" t="s">
        <v>219</v>
      </c>
      <c r="ST10" s="246" t="s">
        <v>219</v>
      </c>
      <c r="SU10" s="246" t="s">
        <v>219</v>
      </c>
      <c r="SV10" s="246" t="s">
        <v>219</v>
      </c>
      <c r="SW10" s="246" t="s">
        <v>219</v>
      </c>
      <c r="SX10" s="246" t="s">
        <v>219</v>
      </c>
      <c r="SY10" s="246" t="s">
        <v>219</v>
      </c>
      <c r="SZ10" s="246" t="s">
        <v>219</v>
      </c>
      <c r="TA10" s="246" t="s">
        <v>219</v>
      </c>
      <c r="TB10" s="246" t="s">
        <v>219</v>
      </c>
      <c r="TC10" s="246" t="s">
        <v>219</v>
      </c>
      <c r="TD10" s="246" t="s">
        <v>219</v>
      </c>
      <c r="TE10" s="246" t="s">
        <v>219</v>
      </c>
      <c r="TF10" s="246" t="s">
        <v>219</v>
      </c>
      <c r="TG10" s="246" t="s">
        <v>219</v>
      </c>
      <c r="TH10" s="246" t="s">
        <v>219</v>
      </c>
      <c r="TI10" s="246" t="s">
        <v>219</v>
      </c>
      <c r="TJ10" s="246" t="s">
        <v>219</v>
      </c>
      <c r="TK10" s="246" t="s">
        <v>219</v>
      </c>
      <c r="TL10" s="246" t="s">
        <v>219</v>
      </c>
      <c r="TM10" s="246" t="s">
        <v>219</v>
      </c>
      <c r="TN10" s="246" t="s">
        <v>219</v>
      </c>
      <c r="TO10" s="246" t="s">
        <v>219</v>
      </c>
      <c r="TP10" s="246" t="s">
        <v>219</v>
      </c>
      <c r="TQ10" s="246" t="s">
        <v>219</v>
      </c>
      <c r="TR10" s="246" t="s">
        <v>219</v>
      </c>
      <c r="TS10" s="246" t="s">
        <v>219</v>
      </c>
      <c r="TT10" s="246" t="s">
        <v>219</v>
      </c>
      <c r="TU10" s="246" t="s">
        <v>219</v>
      </c>
      <c r="TV10" s="246" t="s">
        <v>219</v>
      </c>
      <c r="TW10" s="246" t="s">
        <v>219</v>
      </c>
      <c r="TX10" s="246" t="s">
        <v>219</v>
      </c>
      <c r="TY10" s="246" t="s">
        <v>219</v>
      </c>
      <c r="TZ10" s="246" t="s">
        <v>219</v>
      </c>
      <c r="UA10" s="246" t="s">
        <v>219</v>
      </c>
      <c r="UB10" s="246" t="s">
        <v>219</v>
      </c>
      <c r="UC10" s="246" t="s">
        <v>219</v>
      </c>
      <c r="UD10" s="246" t="s">
        <v>219</v>
      </c>
      <c r="UE10" s="246" t="s">
        <v>219</v>
      </c>
      <c r="UF10" s="246" t="s">
        <v>219</v>
      </c>
      <c r="UG10" s="246" t="s">
        <v>219</v>
      </c>
      <c r="UH10" s="246" t="s">
        <v>219</v>
      </c>
      <c r="UI10" s="246" t="s">
        <v>219</v>
      </c>
      <c r="UJ10" s="246" t="s">
        <v>219</v>
      </c>
      <c r="UK10" s="246" t="s">
        <v>219</v>
      </c>
      <c r="UL10" s="246" t="s">
        <v>219</v>
      </c>
      <c r="UM10" s="246" t="s">
        <v>219</v>
      </c>
      <c r="UN10" s="246" t="s">
        <v>219</v>
      </c>
      <c r="UO10" s="246" t="s">
        <v>219</v>
      </c>
      <c r="UP10" s="246" t="s">
        <v>219</v>
      </c>
      <c r="UQ10" s="246" t="s">
        <v>219</v>
      </c>
      <c r="UR10" s="246" t="s">
        <v>219</v>
      </c>
      <c r="US10" s="246" t="s">
        <v>219</v>
      </c>
      <c r="UT10" s="246" t="s">
        <v>219</v>
      </c>
      <c r="UU10" s="246" t="s">
        <v>219</v>
      </c>
      <c r="UV10" s="246" t="s">
        <v>219</v>
      </c>
      <c r="UW10" s="246" t="s">
        <v>219</v>
      </c>
      <c r="UX10" s="246" t="s">
        <v>219</v>
      </c>
      <c r="UY10" s="246" t="s">
        <v>219</v>
      </c>
      <c r="UZ10" s="246" t="s">
        <v>219</v>
      </c>
      <c r="VA10" s="246" t="s">
        <v>219</v>
      </c>
      <c r="VB10" s="246" t="s">
        <v>219</v>
      </c>
      <c r="VC10" s="246" t="s">
        <v>219</v>
      </c>
      <c r="VD10" s="246" t="s">
        <v>219</v>
      </c>
      <c r="VE10" s="246" t="s">
        <v>219</v>
      </c>
      <c r="VF10" s="246" t="s">
        <v>219</v>
      </c>
      <c r="VG10" s="246" t="s">
        <v>219</v>
      </c>
      <c r="VH10" s="246" t="s">
        <v>219</v>
      </c>
      <c r="VI10" s="246" t="s">
        <v>219</v>
      </c>
      <c r="VJ10" s="246" t="s">
        <v>219</v>
      </c>
      <c r="VK10" s="246" t="s">
        <v>219</v>
      </c>
      <c r="VL10" s="246" t="s">
        <v>219</v>
      </c>
      <c r="VM10" s="246" t="s">
        <v>219</v>
      </c>
      <c r="VN10" s="246" t="s">
        <v>219</v>
      </c>
      <c r="VO10" s="246" t="s">
        <v>219</v>
      </c>
      <c r="VP10" s="246" t="s">
        <v>219</v>
      </c>
      <c r="VQ10" s="246" t="s">
        <v>219</v>
      </c>
      <c r="VR10" s="246" t="s">
        <v>219</v>
      </c>
      <c r="VS10" s="246" t="s">
        <v>219</v>
      </c>
      <c r="VT10" s="246" t="s">
        <v>219</v>
      </c>
      <c r="VU10" s="246" t="s">
        <v>219</v>
      </c>
      <c r="VV10" s="246" t="s">
        <v>219</v>
      </c>
      <c r="VW10" s="246" t="s">
        <v>219</v>
      </c>
      <c r="VX10" s="246" t="s">
        <v>219</v>
      </c>
      <c r="VY10" s="246" t="s">
        <v>219</v>
      </c>
      <c r="VZ10" s="246" t="s">
        <v>219</v>
      </c>
      <c r="WA10" s="246" t="s">
        <v>219</v>
      </c>
      <c r="WB10" s="246" t="s">
        <v>219</v>
      </c>
      <c r="WC10" s="246" t="s">
        <v>219</v>
      </c>
      <c r="WD10" s="246"/>
      <c r="WE10" s="246"/>
      <c r="WF10" s="246" t="s">
        <v>219</v>
      </c>
      <c r="WG10" s="246"/>
      <c r="WH10" s="246"/>
      <c r="WI10" s="246"/>
      <c r="WJ10" s="246"/>
      <c r="WK10" s="246"/>
      <c r="WL10" s="246"/>
      <c r="WM10" s="246"/>
      <c r="WN10" s="246" t="s">
        <v>219</v>
      </c>
      <c r="WO10" s="246" t="s">
        <v>219</v>
      </c>
      <c r="WP10" s="246" t="s">
        <v>219</v>
      </c>
      <c r="WQ10" s="246" t="s">
        <v>219</v>
      </c>
      <c r="WR10" s="246" t="s">
        <v>219</v>
      </c>
      <c r="WS10" s="246" t="s">
        <v>219</v>
      </c>
      <c r="WT10" s="246" t="s">
        <v>219</v>
      </c>
      <c r="WU10" s="246" t="s">
        <v>219</v>
      </c>
      <c r="WV10" s="246" t="s">
        <v>219</v>
      </c>
      <c r="WW10" s="246" t="s">
        <v>219</v>
      </c>
      <c r="WX10" s="246" t="s">
        <v>219</v>
      </c>
      <c r="WY10" s="246" t="s">
        <v>219</v>
      </c>
      <c r="WZ10" s="246" t="s">
        <v>219</v>
      </c>
      <c r="XA10" s="246" t="s">
        <v>219</v>
      </c>
      <c r="XB10" s="246" t="s">
        <v>219</v>
      </c>
      <c r="XC10" s="246" t="s">
        <v>219</v>
      </c>
      <c r="XD10" s="246" t="s">
        <v>219</v>
      </c>
      <c r="XE10" s="246" t="s">
        <v>219</v>
      </c>
      <c r="XF10" s="246" t="s">
        <v>219</v>
      </c>
      <c r="XG10" s="246" t="s">
        <v>219</v>
      </c>
      <c r="XH10" s="246" t="s">
        <v>219</v>
      </c>
      <c r="XI10" s="246" t="s">
        <v>219</v>
      </c>
      <c r="XJ10" s="446" t="s">
        <v>219</v>
      </c>
      <c r="XK10" s="246" t="s">
        <v>219</v>
      </c>
      <c r="XL10" s="246" t="s">
        <v>219</v>
      </c>
      <c r="XM10" s="246" t="s">
        <v>219</v>
      </c>
      <c r="XN10" s="246" t="s">
        <v>219</v>
      </c>
      <c r="XO10" s="246" t="s">
        <v>219</v>
      </c>
      <c r="XP10" s="444" t="s">
        <v>219</v>
      </c>
      <c r="XQ10" s="246" t="s">
        <v>219</v>
      </c>
      <c r="XR10" s="246" t="s">
        <v>219</v>
      </c>
      <c r="XS10" s="246" t="s">
        <v>219</v>
      </c>
      <c r="XT10" s="246" t="s">
        <v>219</v>
      </c>
      <c r="XU10" s="246" t="s">
        <v>219</v>
      </c>
      <c r="XV10" s="246" t="s">
        <v>219</v>
      </c>
      <c r="XW10" s="246" t="s">
        <v>219</v>
      </c>
      <c r="XX10" s="246" t="s">
        <v>219</v>
      </c>
      <c r="XY10" s="246" t="s">
        <v>219</v>
      </c>
      <c r="XZ10" s="246" t="s">
        <v>219</v>
      </c>
      <c r="YA10" s="246" t="s">
        <v>219</v>
      </c>
      <c r="YB10" s="246" t="s">
        <v>219</v>
      </c>
      <c r="YC10" s="246" t="s">
        <v>219</v>
      </c>
      <c r="YD10" s="246" t="s">
        <v>219</v>
      </c>
      <c r="YE10" s="447" t="s">
        <v>219</v>
      </c>
      <c r="YF10" s="448" t="s">
        <v>213</v>
      </c>
      <c r="YG10" s="426"/>
    </row>
    <row r="11" spans="1:657" s="105" customFormat="1" ht="15" customHeight="1" x14ac:dyDescent="0.25">
      <c r="A11" s="161">
        <v>1</v>
      </c>
      <c r="B11" s="163" t="s">
        <v>737</v>
      </c>
      <c r="C11" s="183" t="s">
        <v>737</v>
      </c>
      <c r="D11" s="163">
        <f ca="1">COUNTIF('Полная ст-ть с уч.НЗС (Авто)'!$YP$11:INDIRECT("'Полная ст-ть с уч.НЗС (Авто)'!YP"&amp;$J$42),C11)</f>
        <v>0</v>
      </c>
      <c r="E11" s="163"/>
      <c r="F11" s="163"/>
      <c r="G11" s="163"/>
      <c r="H11" s="163"/>
      <c r="I11" s="164">
        <f ca="1">IF($D11=0,0,SUMIF('Полная ст-ть с уч.НЗС (Авто)'!$YP$11:INDIRECT("'Полная ст-ть с уч.НЗС (Авто)'!YP"&amp;$J$42),$C11,'Полная ст-ть с уч.НЗС (Авто)'!I$11:INDIRECT("'Полная ст-ть с уч.НЗС (Авто)'!I"&amp;$J$42))/$D11)</f>
        <v>0</v>
      </c>
      <c r="J11" s="163"/>
      <c r="K11" s="164">
        <f ca="1">IF($D11=0,0,SUMIF('Полная ст-ть с уч.НЗС (Авто)'!$YP$11:INDIRECT("'Полная ст-ть с уч.НЗС (Авто)'!YP"&amp;$J$42),$C11,'Полная ст-ть с уч.НЗС (Авто)'!K$11:INDIRECT("'Полная ст-ть с уч.НЗС (Авто)'!K"&amp;$J$42))/$D11)</f>
        <v>0</v>
      </c>
      <c r="L11" s="163"/>
      <c r="M11" s="164">
        <f ca="1">IF($D11=0,0,SUMIF('Полная ст-ть с уч.НЗС (Авто)'!$YP$11:INDIRECT("'Полная ст-ть с уч.НЗС (Авто)'!YP"&amp;$J$42),$C11,'Полная ст-ть с уч.НЗС (Авто)'!M$11:INDIRECT("'Полная ст-ть с уч.НЗС (Авто)'!M"&amp;$J$42))/$D11)</f>
        <v>0</v>
      </c>
      <c r="N11" s="163"/>
      <c r="O11" s="164">
        <f ca="1">IF($D11=0,0,SUMIF('Полная ст-ть с уч.НЗС (Авто)'!$YP$11:INDIRECT("'Полная ст-ть с уч.НЗС (Авто)'!YP"&amp;$J$42),$C11,'Полная ст-ть с уч.НЗС (Авто)'!O$11:INDIRECT("'Полная ст-ть с уч.НЗС (Авто)'!O"&amp;$J$42))/$D11)</f>
        <v>0</v>
      </c>
      <c r="P11" s="163"/>
      <c r="Q11" s="164">
        <f ca="1">IF($D11=0,0,SUMIF('Полная ст-ть с уч.НЗС (Авто)'!$YP$11:INDIRECT("'Полная ст-ть с уч.НЗС (Авто)'!YP"&amp;$J$42),$C11,'Полная ст-ть с уч.НЗС (Авто)'!Q$11:INDIRECT("'Полная ст-ть с уч.НЗС (Авто)'!Q"&amp;$J$42))/$D11)</f>
        <v>0</v>
      </c>
      <c r="R11" s="164">
        <f ca="1">IF($D11=0,0,SUMIF('Полная ст-ть с уч.НЗС (Авто)'!$YP$11:INDIRECT("'Полная ст-ть с уч.НЗС (Авто)'!YP"&amp;$J$42),$C11,'Полная ст-ть с уч.НЗС (Авто)'!R$11:INDIRECT("'Полная ст-ть с уч.НЗС (Авто)'!R"&amp;$J$42))/$D11)</f>
        <v>0</v>
      </c>
      <c r="S11" s="164">
        <f ca="1">IF($D11=0,0,SUMIF('Полная ст-ть с уч.НЗС (Авто)'!$YP$11:INDIRECT("'Полная ст-ть с уч.НЗС (Авто)'!YP"&amp;$J$42),$C11,'Полная ст-ть с уч.НЗС (Авто)'!S$11:INDIRECT("'Полная ст-ть с уч.НЗС (Авто)'!S"&amp;$J$42))/$D11)</f>
        <v>0</v>
      </c>
      <c r="T11" s="164">
        <f ca="1">IF($D11=0,0,SUMIF('Полная ст-ть с уч.НЗС (Авто)'!$YP$11:INDIRECT("'Полная ст-ть с уч.НЗС (Авто)'!YP"&amp;$J$42),$C11,'Полная ст-ть с уч.НЗС (Авто)'!T$11:INDIRECT("'Полная ст-ть с уч.НЗС (Авто)'!T"&amp;$J$42))/$D11)</f>
        <v>0</v>
      </c>
      <c r="U11" s="164">
        <f ca="1">IF($D11=0,0,SUMIF('Полная ст-ть с уч.НЗС (Авто)'!$YP$11:INDIRECT("'Полная ст-ть с уч.НЗС (Авто)'!YP"&amp;$J$42),$C11,'Полная ст-ть с уч.НЗС (Авто)'!U$11:INDIRECT("'Полная ст-ть с уч.НЗС (Авто)'!U"&amp;$J$42))/$D11)</f>
        <v>0</v>
      </c>
      <c r="V11" s="164">
        <f ca="1">IF($D11=0,0,SUMIF('Полная ст-ть с уч.НЗС (Авто)'!$YP$11:INDIRECT("'Полная ст-ть с уч.НЗС (Авто)'!YP"&amp;$J$42),$C11,'Полная ст-ть с уч.НЗС (Авто)'!V$11:INDIRECT("'Полная ст-ть с уч.НЗС (Авто)'!V"&amp;$J$42))/$D11)</f>
        <v>0</v>
      </c>
      <c r="W11" s="164">
        <f ca="1">IF($D11=0,0,SUMIF('Полная ст-ть с уч.НЗС (Авто)'!$YP$11:INDIRECT("'Полная ст-ть с уч.НЗС (Авто)'!YP"&amp;$J$42),$C11,'Полная ст-ть с уч.НЗС (Авто)'!W$11:INDIRECT("'Полная ст-ть с уч.НЗС (Авто)'!W"&amp;$J$42))/$D11)</f>
        <v>0</v>
      </c>
      <c r="X11" s="164">
        <f ca="1">IF($D11=0,0,SUMIF('Полная ст-ть с уч.НЗС (Авто)'!$YP$11:INDIRECT("'Полная ст-ть с уч.НЗС (Авто)'!YP"&amp;$J$42),$C11,'Полная ст-ть с уч.НЗС (Авто)'!X$11:INDIRECT("'Полная ст-ть с уч.НЗС (Авто)'!X"&amp;$J$42))/$D11)</f>
        <v>0</v>
      </c>
      <c r="Y11" s="164">
        <f ca="1">IF($D11=0,0,SUMIF('Полная ст-ть с уч.НЗС (Авто)'!$YP$11:INDIRECT("'Полная ст-ть с уч.НЗС (Авто)'!YP"&amp;$J$42),$C11,'Полная ст-ть с уч.НЗС (Авто)'!Y$11:INDIRECT("'Полная ст-ть с уч.НЗС (Авто)'!Y"&amp;$J$42))/$D11)</f>
        <v>0</v>
      </c>
      <c r="Z11" s="164">
        <f ca="1">IF($D11=0,0,SUMIF('Полная ст-ть с уч.НЗС (Авто)'!$YP$11:INDIRECT("'Полная ст-ть с уч.НЗС (Авто)'!YP"&amp;$J$42),$C11,'Полная ст-ть с уч.НЗС (Авто)'!Z$11:INDIRECT("'Полная ст-ть с уч.НЗС (Авто)'!Z"&amp;$J$42))/$D11)</f>
        <v>0</v>
      </c>
      <c r="AA11" s="164">
        <f ca="1">IF($D11=0,0,SUMIF('Полная ст-ть с уч.НЗС (Авто)'!$YP$11:INDIRECT("'Полная ст-ть с уч.НЗС (Авто)'!YP"&amp;$J$42),$C11,'Полная ст-ть с уч.НЗС (Авто)'!AA$11:INDIRECT("'Полная ст-ть с уч.НЗС (Авто)'!AA"&amp;$J$42))/$D11)</f>
        <v>0</v>
      </c>
      <c r="AB11" s="164">
        <f ca="1">IF($D11=0,0,SUMIF('Полная ст-ть с уч.НЗС (Авто)'!$YP$11:INDIRECT("'Полная ст-ть с уч.НЗС (Авто)'!YP"&amp;$J$42),$C11,'Полная ст-ть с уч.НЗС (Авто)'!AB$11:INDIRECT("'Полная ст-ть с уч.НЗС (Авто)'!AB"&amp;$J$42))/$D11)</f>
        <v>0</v>
      </c>
      <c r="AC11" s="164">
        <f ca="1">IF($D11=0,0,SUMIF('Полная ст-ть с уч.НЗС (Авто)'!$YP$11:INDIRECT("'Полная ст-ть с уч.НЗС (Авто)'!YP"&amp;$J$42),$C11,'Полная ст-ть с уч.НЗС (Авто)'!AC$11:INDIRECT("'Полная ст-ть с уч.НЗС (Авто)'!AC"&amp;$J$42))/$D11)</f>
        <v>0</v>
      </c>
      <c r="AD11" s="164">
        <f ca="1">IF($D11=0,0,SUMIF('Полная ст-ть с уч.НЗС (Авто)'!$YP$11:INDIRECT("'Полная ст-ть с уч.НЗС (Авто)'!YP"&amp;$J$42),$C11,'Полная ст-ть с уч.НЗС (Авто)'!AD$11:INDIRECT("'Полная ст-ть с уч.НЗС (Авто)'!AD"&amp;$J$42))/$D11)</f>
        <v>0</v>
      </c>
      <c r="AE11" s="164">
        <f ca="1">IF($D11=0,0,SUMIF('Полная ст-ть с уч.НЗС (Авто)'!$YP$11:INDIRECT("'Полная ст-ть с уч.НЗС (Авто)'!YP"&amp;$J$42),$C11,'Полная ст-ть с уч.НЗС (Авто)'!AE$11:INDIRECT("'Полная ст-ть с уч.НЗС (Авто)'!AE"&amp;$J$42))/$D11)</f>
        <v>0</v>
      </c>
      <c r="AF11" s="164">
        <f ca="1">IF($D11=0,0,SUMIF('Полная ст-ть с уч.НЗС (Авто)'!$YP$11:INDIRECT("'Полная ст-ть с уч.НЗС (Авто)'!YP"&amp;$J$42),$C11,'Полная ст-ть с уч.НЗС (Авто)'!AF$11:INDIRECT("'Полная ст-ть с уч.НЗС (Авто)'!AF"&amp;$J$42))/$D11)</f>
        <v>0</v>
      </c>
      <c r="AG11" s="164">
        <f ca="1">IF($D11=0,0,SUMIF('Полная ст-ть с уч.НЗС (Авто)'!$YP$11:INDIRECT("'Полная ст-ть с уч.НЗС (Авто)'!YP"&amp;$J$42),$C11,'Полная ст-ть с уч.НЗС (Авто)'!AG$11:INDIRECT("'Полная ст-ть с уч.НЗС (Авто)'!AG"&amp;$J$42))/$D11)</f>
        <v>0</v>
      </c>
      <c r="AH11" s="164">
        <f ca="1">IF($D11=0,0,SUMIF('Полная ст-ть с уч.НЗС (Авто)'!$YP$11:INDIRECT("'Полная ст-ть с уч.НЗС (Авто)'!YP"&amp;$J$42),$C11,'Полная ст-ть с уч.НЗС (Авто)'!AH$11:INDIRECT("'Полная ст-ть с уч.НЗС (Авто)'!AH"&amp;$J$42))/$D11)</f>
        <v>0</v>
      </c>
      <c r="AI11" s="164">
        <f ca="1">IF($D11=0,0,SUMIF('Полная ст-ть с уч.НЗС (Авто)'!$YP$11:INDIRECT("'Полная ст-ть с уч.НЗС (Авто)'!YP"&amp;$J$42),$C11,'Полная ст-ть с уч.НЗС (Авто)'!AI$11:INDIRECT("'Полная ст-ть с уч.НЗС (Авто)'!AI"&amp;$J$42))/$D11)</f>
        <v>0</v>
      </c>
      <c r="AJ11" s="164">
        <f ca="1">IF($D11=0,0,SUMIF('Полная ст-ть с уч.НЗС (Авто)'!$YP$11:INDIRECT("'Полная ст-ть с уч.НЗС (Авто)'!YP"&amp;$J$42),$C11,'Полная ст-ть с уч.НЗС (Авто)'!AJ$11:INDIRECT("'Полная ст-ть с уч.НЗС (Авто)'!AJ"&amp;$J$42))/$D11)</f>
        <v>0</v>
      </c>
      <c r="AK11" s="164">
        <f ca="1">IF($D11=0,0,SUMIF('Полная ст-ть с уч.НЗС (Авто)'!$YP$11:INDIRECT("'Полная ст-ть с уч.НЗС (Авто)'!YP"&amp;$J$42),$C11,'Полная ст-ть с уч.НЗС (Авто)'!AK$11:INDIRECT("'Полная ст-ть с уч.НЗС (Авто)'!AK"&amp;$J$42))/$D11)</f>
        <v>0</v>
      </c>
      <c r="AL11" s="164">
        <f ca="1">IF($D11=0,0,SUMIF('Полная ст-ть с уч.НЗС (Авто)'!$YP$11:INDIRECT("'Полная ст-ть с уч.НЗС (Авто)'!YP"&amp;$J$42),$C11,'Полная ст-ть с уч.НЗС (Авто)'!AL$11:INDIRECT("'Полная ст-ть с уч.НЗС (Авто)'!AL"&amp;$J$42))/$D11)</f>
        <v>0</v>
      </c>
      <c r="AM11" s="164">
        <f ca="1">IF($D11=0,0,SUMIF('Полная ст-ть с уч.НЗС (Авто)'!$YP$11:INDIRECT("'Полная ст-ть с уч.НЗС (Авто)'!YP"&amp;$J$42),$C11,'Полная ст-ть с уч.НЗС (Авто)'!AM$11:INDIRECT("'Полная ст-ть с уч.НЗС (Авто)'!AM"&amp;$J$42))/$D11)</f>
        <v>0</v>
      </c>
      <c r="AN11" s="164">
        <f ca="1">IF($D11=0,0,SUMIF('Полная ст-ть с уч.НЗС (Авто)'!$YP$11:INDIRECT("'Полная ст-ть с уч.НЗС (Авто)'!YP"&amp;$J$42),$C11,'Полная ст-ть с уч.НЗС (Авто)'!AN$11:INDIRECT("'Полная ст-ть с уч.НЗС (Авто)'!AN"&amp;$J$42))/$D11)</f>
        <v>0</v>
      </c>
      <c r="AO11" s="164">
        <f ca="1">IF($D11=0,0,SUMIF('Полная ст-ть с уч.НЗС (Авто)'!$YP$11:INDIRECT("'Полная ст-ть с уч.НЗС (Авто)'!YP"&amp;$J$42),$C11,'Полная ст-ть с уч.НЗС (Авто)'!AO$11:INDIRECT("'Полная ст-ть с уч.НЗС (Авто)'!AO"&amp;$J$42))/$D11)</f>
        <v>0</v>
      </c>
      <c r="AP11" s="164">
        <f ca="1">IF($D11=0,0,SUMIF('Полная ст-ть с уч.НЗС (Авто)'!$YP$11:INDIRECT("'Полная ст-ть с уч.НЗС (Авто)'!YP"&amp;$J$42),$C11,'Полная ст-ть с уч.НЗС (Авто)'!AP$11:INDIRECT("'Полная ст-ть с уч.НЗС (Авто)'!AP"&amp;$J$42))/$D11)</f>
        <v>0</v>
      </c>
      <c r="AQ11" s="164">
        <f ca="1">IF($D11=0,0,SUMIF('Полная ст-ть с уч.НЗС (Авто)'!$YP$11:INDIRECT("'Полная ст-ть с уч.НЗС (Авто)'!YP"&amp;$J$42),$C11,'Полная ст-ть с уч.НЗС (Авто)'!AQ$11:INDIRECT("'Полная ст-ть с уч.НЗС (Авто)'!AQ"&amp;$J$42))/$D11)</f>
        <v>0</v>
      </c>
      <c r="AR11" s="184"/>
      <c r="AS11" s="184"/>
      <c r="AT11" s="184"/>
      <c r="AU11" s="420"/>
      <c r="AV11" s="184"/>
      <c r="AW11" s="420"/>
      <c r="AX11" s="164">
        <f ca="1">IF($D11=0,0,SUMIF('Полная ст-ть с уч.НЗС (Авто)'!$YP$11:INDIRECT("'Полная ст-ть с уч.НЗС (Авто)'!YP"&amp;$J$42),$C11,'Полная ст-ть с уч.НЗС (Авто)'!AX$11:INDIRECT("'Полная ст-ть с уч.НЗС (Авто)'!AX"&amp;$J$42))/$D11)</f>
        <v>0</v>
      </c>
      <c r="AY11" s="164">
        <f ca="1">IF($D11=0,0,SUMIF('Полная ст-ть с уч.НЗС (Авто)'!$YP$11:INDIRECT("'Полная ст-ть с уч.НЗС (Авто)'!YP"&amp;$J$42),$C11,'Полная ст-ть с уч.НЗС (Авто)'!AY$11:INDIRECT("'Полная ст-ть с уч.НЗС (Авто)'!AY"&amp;$J$42))/$D11)</f>
        <v>0</v>
      </c>
      <c r="AZ11" s="164">
        <f ca="1">IF($D11=0,0,SUMIF('Полная ст-ть с уч.НЗС (Авто)'!$YP$11:INDIRECT("'Полная ст-ть с уч.НЗС (Авто)'!YP"&amp;$J$42),$C11,'Полная ст-ть с уч.НЗС (Авто)'!AZ$11:INDIRECT("'Полная ст-ть с уч.НЗС (Авто)'!AZ"&amp;$J$42))/$D11)</f>
        <v>0</v>
      </c>
      <c r="BA11" s="164">
        <f ca="1">IF($D11=0,0,SUMIF('Полная ст-ть с уч.НЗС (Авто)'!$YP$11:INDIRECT("'Полная ст-ть с уч.НЗС (Авто)'!YP"&amp;$J$42),$C11,'Полная ст-ть с уч.НЗС (Авто)'!BA$11:INDIRECT("'Полная ст-ть с уч.НЗС (Авто)'!BA"&amp;$J$42))/$D11)</f>
        <v>0</v>
      </c>
      <c r="BB11" s="164">
        <f ca="1">IF($D11=0,0,SUMIF('Полная ст-ть с уч.НЗС (Авто)'!$YP$11:INDIRECT("'Полная ст-ть с уч.НЗС (Авто)'!YP"&amp;$J$42),$C11,'Полная ст-ть с уч.НЗС (Авто)'!BB$11:INDIRECT("'Полная ст-ть с уч.НЗС (Авто)'!BB"&amp;$J$42))/$D11)</f>
        <v>0</v>
      </c>
      <c r="BC11" s="164">
        <f ca="1">IF($D11=0,0,SUMIF('Полная ст-ть с уч.НЗС (Авто)'!$YP$11:INDIRECT("'Полная ст-ть с уч.НЗС (Авто)'!YP"&amp;$J$42),$C11,'Полная ст-ть с уч.НЗС (Авто)'!BC$11:INDIRECT("'Полная ст-ть с уч.НЗС (Авто)'!BC"&amp;$J$42))/$D11)</f>
        <v>0</v>
      </c>
      <c r="BD11" s="184"/>
      <c r="BE11" s="184"/>
      <c r="BF11" s="164">
        <f ca="1">IF($D11=0,0,SUMIF('Полная ст-ть с уч.НЗС (Авто)'!$YP$11:INDIRECT("'Полная ст-ть с уч.НЗС (Авто)'!YP"&amp;$J$42),$C11,'Полная ст-ть с уч.НЗС (Авто)'!BF$11:INDIRECT("'Полная ст-ть с уч.НЗС (Авто)'!BF"&amp;$J$42))/$D11)</f>
        <v>0</v>
      </c>
      <c r="BG11" s="164">
        <f ca="1">IF($D11=0,0,SUMIF('Полная ст-ть с уч.НЗС (Авто)'!$YP$11:INDIRECT("'Полная ст-ть с уч.НЗС (Авто)'!YP"&amp;$J$42),$C11,'Полная ст-ть с уч.НЗС (Авто)'!BG$11:INDIRECT("'Полная ст-ть с уч.НЗС (Авто)'!BG"&amp;$J$42))/$D11)</f>
        <v>0</v>
      </c>
      <c r="BH11" s="164">
        <f ca="1">IF($D11=0,0,SUMIF('Полная ст-ть с уч.НЗС (Авто)'!$YP$11:INDIRECT("'Полная ст-ть с уч.НЗС (Авто)'!YP"&amp;$J$42),$C11,'Полная ст-ть с уч.НЗС (Авто)'!BH$11:INDIRECT("'Полная ст-ть с уч.НЗС (Авто)'!BH"&amp;$J$42))/$D11)</f>
        <v>0</v>
      </c>
      <c r="BI11" s="164">
        <f ca="1">IF($D11=0,0,SUMIF('Полная ст-ть с уч.НЗС (Авто)'!$YP$11:INDIRECT("'Полная ст-ть с уч.НЗС (Авто)'!YP"&amp;$J$42),$C11,'Полная ст-ть с уч.НЗС (Авто)'!BI$11:INDIRECT("'Полная ст-ть с уч.НЗС (Авто)'!BI"&amp;$J$42))/$D11)</f>
        <v>0</v>
      </c>
      <c r="BJ11" s="164">
        <f ca="1">IF($D11=0,0,SUMIF('Полная ст-ть с уч.НЗС (Авто)'!$YP$11:INDIRECT("'Полная ст-ть с уч.НЗС (Авто)'!YP"&amp;$J$42),$C11,'Полная ст-ть с уч.НЗС (Авто)'!BJ$11:INDIRECT("'Полная ст-ть с уч.НЗС (Авто)'!BJ"&amp;$J$42))/$D11)</f>
        <v>0</v>
      </c>
      <c r="BK11" s="164">
        <f ca="1">IF($D11=0,0,SUMIF('Полная ст-ть с уч.НЗС (Авто)'!$YP$11:INDIRECT("'Полная ст-ть с уч.НЗС (Авто)'!YP"&amp;$J$42),$C11,'Полная ст-ть с уч.НЗС (Авто)'!BK$11:INDIRECT("'Полная ст-ть с уч.НЗС (Авто)'!BK"&amp;$J$42))/$D11)</f>
        <v>0</v>
      </c>
      <c r="BL11" s="184"/>
      <c r="BM11" s="164">
        <f ca="1">IF($D11=0,0,SUMIF('Полная ст-ть с уч.НЗС (Авто)'!$YP$11:INDIRECT("'Полная ст-ть с уч.НЗС (Авто)'!YP"&amp;$J$42),$C11,'Полная ст-ть с уч.НЗС (Авто)'!BM$11:INDIRECT("'Полная ст-ть с уч.НЗС (Авто)'!BM"&amp;$J$42))/$D11)</f>
        <v>0</v>
      </c>
      <c r="BN11" s="185"/>
      <c r="BO11" s="163"/>
      <c r="BP11" s="163"/>
      <c r="BQ11" s="164">
        <f ca="1">IF($D11=0,0,SUMIF('Полная ст-ть с уч.НЗС (Авто)'!$YP$11:INDIRECT("'Полная ст-ть с уч.НЗС (Авто)'!YP"&amp;$J$42),$C11,'Полная ст-ть с уч.НЗС (Авто)'!BQ$11:INDIRECT("'Полная ст-ть с уч.НЗС (Авто)'!BQ"&amp;$J$42))/$D11)</f>
        <v>0</v>
      </c>
      <c r="BR11" s="164"/>
      <c r="BS11" s="163"/>
      <c r="BT11" s="163"/>
      <c r="BU11" s="164"/>
      <c r="BV11" s="163"/>
      <c r="BW11" s="164"/>
      <c r="BX11" s="163"/>
      <c r="BY11" s="163"/>
      <c r="BZ11" s="163"/>
      <c r="CA11" s="163"/>
      <c r="CB11" s="163"/>
      <c r="CC11" s="163"/>
      <c r="CD11" s="163"/>
      <c r="CE11" s="163"/>
      <c r="CF11" s="163"/>
      <c r="CG11" s="163"/>
      <c r="CH11" s="163"/>
      <c r="CI11" s="163"/>
      <c r="CJ11" s="163"/>
      <c r="CK11" s="164">
        <f ca="1">IF($D11=0,0,SUMIF('Полная ст-ть с уч.НЗС (Авто)'!$YP$11:INDIRECT("'Полная ст-ть с уч.НЗС (Авто)'!YP"&amp;$J$42),$C11,'Полная ст-ть с уч.НЗС (Авто)'!CK$11:INDIRECT("'Полная ст-ть с уч.НЗС (Авто)'!CK"&amp;$J$42))/$D11)</f>
        <v>0</v>
      </c>
      <c r="CL11" s="164">
        <f ca="1">IF($D11=0,0,SUMIF('Полная ст-ть с уч.НЗС (Авто)'!$YP$11:INDIRECT("'Полная ст-ть с уч.НЗС (Авто)'!YP"&amp;$J$42),$C11,'Полная ст-ть с уч.НЗС (Авто)'!CL$11:INDIRECT("'Полная ст-ть с уч.НЗС (Авто)'!CL"&amp;$J$42))/$D11)</f>
        <v>0</v>
      </c>
      <c r="CM11" s="164">
        <f ca="1">IF($D11=0,0,SUMIF('Полная ст-ть с уч.НЗС (Авто)'!$YP$11:INDIRECT("'Полная ст-ть с уч.НЗС (Авто)'!YP"&amp;$J$42),$C11,'Полная ст-ть с уч.НЗС (Авто)'!CM$11:INDIRECT("'Полная ст-ть с уч.НЗС (Авто)'!CM"&amp;$J$42))/$D11)</f>
        <v>0</v>
      </c>
      <c r="CN11" s="164">
        <f ca="1">IF($D11=0,0,SUMIF('Полная ст-ть с уч.НЗС (Авто)'!$YP$11:INDIRECT("'Полная ст-ть с уч.НЗС (Авто)'!YP"&amp;$J$42),$C11,'Полная ст-ть с уч.НЗС (Авто)'!CN$11:INDIRECT("'Полная ст-ть с уч.НЗС (Авто)'!CN"&amp;$J$42))/$D11)</f>
        <v>0</v>
      </c>
      <c r="CO11" s="164">
        <f ca="1">IF($D11=0,0,SUMIF('Полная ст-ть с уч.НЗС (Авто)'!$YP$11:INDIRECT("'Полная ст-ть с уч.НЗС (Авто)'!YP"&amp;$J$42),$C11,'Полная ст-ть с уч.НЗС (Авто)'!CO$11:INDIRECT("'Полная ст-ть с уч.НЗС (Авто)'!CO"&amp;$J$42))/$D11)</f>
        <v>0</v>
      </c>
      <c r="CP11" s="164">
        <f ca="1">IF($D11=0,0,SUMIF('Полная ст-ть с уч.НЗС (Авто)'!$YP$11:INDIRECT("'Полная ст-ть с уч.НЗС (Авто)'!YP"&amp;$J$42),$C11,'Полная ст-ть с уч.НЗС (Авто)'!CP$11:INDIRECT("'Полная ст-ть с уч.НЗС (Авто)'!CP"&amp;$J$42))/$D11)</f>
        <v>0</v>
      </c>
      <c r="CQ11" s="163">
        <f ca="1">IF($D11=0,0,SUMIF('Полная ст-ть с уч.НЗС (Авто)'!$YP$11:INDIRECT("'Полная ст-ть с уч.НЗС (Авто)'!YP"&amp;$J$42),$C11,'Полная ст-ть с уч.НЗС (Авто)'!CQ$11:INDIRECT("'Полная ст-ть с уч.НЗС (Авто)'!CQ"&amp;$J$42))/$D11)</f>
        <v>0</v>
      </c>
      <c r="CR11" s="164">
        <f ca="1">IF($D11=0,0,SUMIF('Полная ст-ть с уч.НЗС (Авто)'!$YP$11:INDIRECT("'Полная ст-ть с уч.НЗС (Авто)'!YP"&amp;$J$42),$C11,'Полная ст-ть с уч.НЗС (Авто)'!CR$11:INDIRECT("'Полная ст-ть с уч.НЗС (Авто)'!CR"&amp;$J$42))/$D11)</f>
        <v>0</v>
      </c>
      <c r="CS11" s="164">
        <f ca="1">IF($D11=0,0,SUMIF('Полная ст-ть с уч.НЗС (Авто)'!$YP$11:INDIRECT("'Полная ст-ть с уч.НЗС (Авто)'!YP"&amp;$J$42),$C11,'Полная ст-ть с уч.НЗС (Авто)'!CS$11:INDIRECT("'Полная ст-ть с уч.НЗС (Авто)'!CS"&amp;$J$42))/$D11)</f>
        <v>0</v>
      </c>
      <c r="CT11" s="164">
        <f ca="1">IF($D11=0,0,SUMIF('Полная ст-ть с уч.НЗС (Авто)'!$YP$11:INDIRECT("'Полная ст-ть с уч.НЗС (Авто)'!YP"&amp;$J$42),$C11,'Полная ст-ть с уч.НЗС (Авто)'!CT$11:INDIRECT("'Полная ст-ть с уч.НЗС (Авто)'!CT"&amp;$J$42))/$D11)</f>
        <v>0</v>
      </c>
      <c r="CU11" s="164">
        <f ca="1">IF($D11=0,0,SUMIF('Полная ст-ть с уч.НЗС (Авто)'!$YP$11:INDIRECT("'Полная ст-ть с уч.НЗС (Авто)'!YP"&amp;$J$42),$C11,'Полная ст-ть с уч.НЗС (Авто)'!CU$11:INDIRECT("'Полная ст-ть с уч.НЗС (Авто)'!CU"&amp;$J$42))/$D11)</f>
        <v>0</v>
      </c>
      <c r="CV11" s="164">
        <f ca="1">IF($D11=0,0,SUMIF('Полная ст-ть с уч.НЗС (Авто)'!$YP$11:INDIRECT("'Полная ст-ть с уч.НЗС (Авто)'!YP"&amp;$J$42),$C11,'Полная ст-ть с уч.НЗС (Авто)'!CV$11:INDIRECT("'Полная ст-ть с уч.НЗС (Авто)'!CV"&amp;$J$42))/$D11)</f>
        <v>0</v>
      </c>
      <c r="CW11" s="164">
        <f ca="1">IF($D11=0,0,SUMIF('Полная ст-ть с уч.НЗС (Авто)'!$YP$11:INDIRECT("'Полная ст-ть с уч.НЗС (Авто)'!YP"&amp;$J$42),$C11,'Полная ст-ть с уч.НЗС (Авто)'!CW$11:INDIRECT("'Полная ст-ть с уч.НЗС (Авто)'!CW"&amp;$J$42))/$D11)</f>
        <v>0</v>
      </c>
      <c r="CX11" s="164">
        <f ca="1">IF($D11=0,0,SUMIF('Полная ст-ть с уч.НЗС (Авто)'!$YP$11:INDIRECT("'Полная ст-ть с уч.НЗС (Авто)'!YP"&amp;$J$42),$C11,'Полная ст-ть с уч.НЗС (Авто)'!CX$11:INDIRECT("'Полная ст-ть с уч.НЗС (Авто)'!CX"&amp;$J$42))/$D11)</f>
        <v>0</v>
      </c>
      <c r="CY11" s="163">
        <f ca="1">IF($D11=0,0,SUMIF('Полная ст-ть с уч.НЗС (Авто)'!$YP$11:INDIRECT("'Полная ст-ть с уч.НЗС (Авто)'!YP"&amp;$J$42),$C11,'Полная ст-ть с уч.НЗС (Авто)'!CY$11:INDIRECT("'Полная ст-ть с уч.НЗС (Авто)'!CY"&amp;$J$42))/$D11)</f>
        <v>0</v>
      </c>
      <c r="CZ11" s="164">
        <f ca="1">IF($D11=0,0,SUMIF('Полная ст-ть с уч.НЗС (Авто)'!$YP$11:INDIRECT("'Полная ст-ть с уч.НЗС (Авто)'!YP"&amp;$J$42),$C11,'Полная ст-ть с уч.НЗС (Авто)'!CZ$11:INDIRECT("'Полная ст-ть с уч.НЗС (Авто)'!CZ"&amp;$J$42))/$D11)</f>
        <v>0</v>
      </c>
      <c r="DA11" s="164">
        <f ca="1">IF($D11=0,0,SUMIF('Полная ст-ть с уч.НЗС (Авто)'!$YP$11:INDIRECT("'Полная ст-ть с уч.НЗС (Авто)'!YP"&amp;$J$42),$C11,'Полная ст-ть с уч.НЗС (Авто)'!DA$11:INDIRECT("'Полная ст-ть с уч.НЗС (Авто)'!DA"&amp;$J$42))/$D11)</f>
        <v>0</v>
      </c>
      <c r="DB11" s="164">
        <f ca="1">IF($D11=0,0,SUMIF('Полная ст-ть с уч.НЗС (Авто)'!$YP$11:INDIRECT("'Полная ст-ть с уч.НЗС (Авто)'!YP"&amp;$J$42),$C11,'Полная ст-ть с уч.НЗС (Авто)'!DB$11:INDIRECT("'Полная ст-ть с уч.НЗС (Авто)'!DB"&amp;$J$42))/$D11)</f>
        <v>0</v>
      </c>
      <c r="DC11" s="164">
        <f ca="1">IF($D11=0,0,SUMIF('Полная ст-ть с уч.НЗС (Авто)'!$YP$11:INDIRECT("'Полная ст-ть с уч.НЗС (Авто)'!YP"&amp;$J$42),$C11,'Полная ст-ть с уч.НЗС (Авто)'!DC$11:INDIRECT("'Полная ст-ть с уч.НЗС (Авто)'!DC"&amp;$J$42))/$D11)</f>
        <v>0</v>
      </c>
      <c r="DD11" s="163"/>
      <c r="DE11" s="164">
        <f ca="1">IF($D11=0,0,SUMIF('Полная ст-ть с уч.НЗС (Авто)'!$YP$11:INDIRECT("'Полная ст-ть с уч.НЗС (Авто)'!YP"&amp;$J$42),$C11,'Полная ст-ть с уч.НЗС (Авто)'!DE$11:INDIRECT("'Полная ст-ть с уч.НЗС (Авто)'!DE"&amp;$J$42))/$D11)</f>
        <v>0</v>
      </c>
      <c r="DF11" s="164"/>
      <c r="DG11" s="164">
        <f ca="1">IF($D11=0,0,SUMIF('Полная ст-ть с уч.НЗС (Авто)'!$YP$11:INDIRECT("'Полная ст-ть с уч.НЗС (Авто)'!YP"&amp;$J$42),$C11,'Полная ст-ть с уч.НЗС (Авто)'!DG$11:INDIRECT("'Полная ст-ть с уч.НЗС (Авто)'!DG"&amp;$J$42))/$D11)</f>
        <v>0</v>
      </c>
      <c r="DH11" s="164">
        <f ca="1">IF($D11=0,0,SUMIF('Полная ст-ть с уч.НЗС (Авто)'!$YP$11:INDIRECT("'Полная ст-ть с уч.НЗС (Авто)'!YP"&amp;$J$42),$C11,'Полная ст-ть с уч.НЗС (Авто)'!DH$11:INDIRECT("'Полная ст-ть с уч.НЗС (Авто)'!DH"&amp;$J$42))/$D11)</f>
        <v>0</v>
      </c>
      <c r="DI11" s="164">
        <f ca="1">IF($D11=0,0,SUMIF('Полная ст-ть с уч.НЗС (Авто)'!$YP$11:INDIRECT("'Полная ст-ть с уч.НЗС (Авто)'!YP"&amp;$J$42),$C11,'Полная ст-ть с уч.НЗС (Авто)'!DI$11:INDIRECT("'Полная ст-ть с уч.НЗС (Авто)'!DI"&amp;$J$42))/$D11)</f>
        <v>0</v>
      </c>
      <c r="DJ11" s="164">
        <f ca="1">IF($D11=0,0,SUMIF('Полная ст-ть с уч.НЗС (Авто)'!$YP$11:INDIRECT("'Полная ст-ть с уч.НЗС (Авто)'!YP"&amp;$J$42),$C11,'Полная ст-ть с уч.НЗС (Авто)'!DJ$11:INDIRECT("'Полная ст-ть с уч.НЗС (Авто)'!DJ"&amp;$J$42))/$D11)</f>
        <v>0</v>
      </c>
      <c r="DK11" s="164">
        <f ca="1">IF($D11=0,0,SUMIF('Полная ст-ть с уч.НЗС (Авто)'!$YP$11:INDIRECT("'Полная ст-ть с уч.НЗС (Авто)'!YP"&amp;$J$42),$C11,'Полная ст-ть с уч.НЗС (Авто)'!DK$11:INDIRECT("'Полная ст-ть с уч.НЗС (Авто)'!DK"&amp;$J$42))/$D11)</f>
        <v>0</v>
      </c>
      <c r="DL11" s="164">
        <f ca="1">IF($D11=0,0,SUMIF('Полная ст-ть с уч.НЗС (Авто)'!$YP$11:INDIRECT("'Полная ст-ть с уч.НЗС (Авто)'!YP"&amp;$J$42),$C11,'Полная ст-ть с уч.НЗС (Авто)'!DL$11:INDIRECT("'Полная ст-ть с уч.НЗС (Авто)'!DL"&amp;$J$42))/$D11)</f>
        <v>0</v>
      </c>
      <c r="DM11" s="164">
        <f ca="1">IF($D11=0,0,SUMIF('Полная ст-ть с уч.НЗС (Авто)'!$YP$11:INDIRECT("'Полная ст-ть с уч.НЗС (Авто)'!YP"&amp;$J$42),$C11,'Полная ст-ть с уч.НЗС (Авто)'!DM$11:INDIRECT("'Полная ст-ть с уч.НЗС (Авто)'!DM"&amp;$J$42))/$D11)</f>
        <v>0</v>
      </c>
      <c r="DN11" s="164">
        <f ca="1">IF($D11=0,0,SUMIF('Полная ст-ть с уч.НЗС (Авто)'!$YP$11:INDIRECT("'Полная ст-ть с уч.НЗС (Авто)'!YP"&amp;$J$42),$C11,'Полная ст-ть с уч.НЗС (Авто)'!DN$11:INDIRECT("'Полная ст-ть с уч.НЗС (Авто)'!DN"&amp;$J$42))/$D11)</f>
        <v>0</v>
      </c>
      <c r="DO11" s="164">
        <f ca="1">IF($D11=0,0,SUMIF('Полная ст-ть с уч.НЗС (Авто)'!$YP$11:INDIRECT("'Полная ст-ть с уч.НЗС (Авто)'!YP"&amp;$J$42),$C11,'Полная ст-ть с уч.НЗС (Авто)'!DO$11:INDIRECT("'Полная ст-ть с уч.НЗС (Авто)'!DO"&amp;$J$42))/$D11)</f>
        <v>0</v>
      </c>
      <c r="DP11" s="164">
        <f ca="1">IF($D11=0,0,SUMIF('Полная ст-ть с уч.НЗС (Авто)'!$YP$11:INDIRECT("'Полная ст-ть с уч.НЗС (Авто)'!YP"&amp;$J$42),$C11,'Полная ст-ть с уч.НЗС (Авто)'!DP$11:INDIRECT("'Полная ст-ть с уч.НЗС (Авто)'!DP"&amp;$J$42))/$D11)</f>
        <v>0</v>
      </c>
      <c r="DQ11" s="164">
        <f ca="1">IF($D11=0,0,SUMIF('Полная ст-ть с уч.НЗС (Авто)'!$YP$11:INDIRECT("'Полная ст-ть с уч.НЗС (Авто)'!YP"&amp;$J$42),$C11,'Полная ст-ть с уч.НЗС (Авто)'!DQ$11:INDIRECT("'Полная ст-ть с уч.НЗС (Авто)'!DQ"&amp;$J$42))/$D11)</f>
        <v>0</v>
      </c>
      <c r="DR11" s="164">
        <f ca="1">IF($D11=0,0,SUMIF('Полная ст-ть с уч.НЗС (Авто)'!$YP$11:INDIRECT("'Полная ст-ть с уч.НЗС (Авто)'!YP"&amp;$J$42),$C11,'Полная ст-ть с уч.НЗС (Авто)'!DR$11:INDIRECT("'Полная ст-ть с уч.НЗС (Авто)'!DR"&amp;$J$42))/$D11)</f>
        <v>0</v>
      </c>
      <c r="DS11" s="164">
        <f ca="1">IF($D11=0,0,SUMIF('Полная ст-ть с уч.НЗС (Авто)'!$YP$11:INDIRECT("'Полная ст-ть с уч.НЗС (Авто)'!YP"&amp;$J$42),$C11,'Полная ст-ть с уч.НЗС (Авто)'!DS$11:INDIRECT("'Полная ст-ть с уч.НЗС (Авто)'!DS"&amp;$J$42))/$D11)</f>
        <v>0</v>
      </c>
      <c r="DT11" s="164">
        <f ca="1">IF($D11=0,0,SUMIF('Полная ст-ть с уч.НЗС (Авто)'!$YP$11:INDIRECT("'Полная ст-ть с уч.НЗС (Авто)'!YP"&amp;$J$42),$C11,'Полная ст-ть с уч.НЗС (Авто)'!DT$11:INDIRECT("'Полная ст-ть с уч.НЗС (Авто)'!DT"&amp;$J$42))/$D11)</f>
        <v>0</v>
      </c>
      <c r="DU11" s="164">
        <f ca="1">IF($D11=0,0,SUMIF('Полная ст-ть с уч.НЗС (Авто)'!$YP$11:INDIRECT("'Полная ст-ть с уч.НЗС (Авто)'!YP"&amp;$J$42),$C11,'Полная ст-ть с уч.НЗС (Авто)'!DU$11:INDIRECT("'Полная ст-ть с уч.НЗС (Авто)'!DU"&amp;$J$42))/$D11)</f>
        <v>0</v>
      </c>
      <c r="DV11" s="164">
        <f ca="1">IF($D11=0,0,SUMIF('Полная ст-ть с уч.НЗС (Авто)'!$YP$11:INDIRECT("'Полная ст-ть с уч.НЗС (Авто)'!YP"&amp;$J$42),$C11,'Полная ст-ть с уч.НЗС (Авто)'!DV$11:INDIRECT("'Полная ст-ть с уч.НЗС (Авто)'!DV"&amp;$J$42))/$D11)</f>
        <v>0</v>
      </c>
      <c r="DW11" s="164">
        <f ca="1">IF($D11=0,0,SUMIF('Полная ст-ть с уч.НЗС (Авто)'!$YP$11:INDIRECT("'Полная ст-ть с уч.НЗС (Авто)'!YP"&amp;$J$42),$C11,'Полная ст-ть с уч.НЗС (Авто)'!DW$11:INDIRECT("'Полная ст-ть с уч.НЗС (Авто)'!DW"&amp;$J$42))/$D11)</f>
        <v>0</v>
      </c>
      <c r="DX11" s="164">
        <f ca="1">IF($D11=0,0,SUMIF('Полная ст-ть с уч.НЗС (Авто)'!$YP$11:INDIRECT("'Полная ст-ть с уч.НЗС (Авто)'!YP"&amp;$J$42),$C11,'Полная ст-ть с уч.НЗС (Авто)'!DX$11:INDIRECT("'Полная ст-ть с уч.НЗС (Авто)'!DX"&amp;$J$42))/$D11)</f>
        <v>0</v>
      </c>
      <c r="DY11" s="164">
        <f ca="1">IF($D11=0,0,SUMIF('Полная ст-ть с уч.НЗС (Авто)'!$YP$11:INDIRECT("'Полная ст-ть с уч.НЗС (Авто)'!YP"&amp;$J$42),$C11,'Полная ст-ть с уч.НЗС (Авто)'!DY$11:INDIRECT("'Полная ст-ть с уч.НЗС (Авто)'!DY"&amp;$J$42))/$D11)</f>
        <v>0</v>
      </c>
      <c r="DZ11" s="164">
        <f ca="1">IF($D11=0,0,SUMIF('Полная ст-ть с уч.НЗС (Авто)'!$YP$11:INDIRECT("'Полная ст-ть с уч.НЗС (Авто)'!YP"&amp;$J$42),$C11,'Полная ст-ть с уч.НЗС (Авто)'!DZ$11:INDIRECT("'Полная ст-ть с уч.НЗС (Авто)'!DZ"&amp;$J$42))/$D11)</f>
        <v>0</v>
      </c>
      <c r="EA11" s="164">
        <f ca="1">IF($D11=0,0,SUMIF('Полная ст-ть с уч.НЗС (Авто)'!$YP$11:INDIRECT("'Полная ст-ть с уч.НЗС (Авто)'!YP"&amp;$J$42),$C11,'Полная ст-ть с уч.НЗС (Авто)'!EA$11:INDIRECT("'Полная ст-ть с уч.НЗС (Авто)'!EA"&amp;$J$42))/$D11)</f>
        <v>0</v>
      </c>
      <c r="EB11" s="164">
        <f ca="1">IF($D11=0,0,SUMIF('Полная ст-ть с уч.НЗС (Авто)'!$YP$11:INDIRECT("'Полная ст-ть с уч.НЗС (Авто)'!YP"&amp;$J$42),$C11,'Полная ст-ть с уч.НЗС (Авто)'!EB$11:INDIRECT("'Полная ст-ть с уч.НЗС (Авто)'!EB"&amp;$J$42))/$D11)</f>
        <v>0</v>
      </c>
      <c r="EC11" s="164">
        <f ca="1">IF($D11=0,0,SUMIF('Полная ст-ть с уч.НЗС (Авто)'!$YP$11:INDIRECT("'Полная ст-ть с уч.НЗС (Авто)'!YP"&amp;$J$42),$C11,'Полная ст-ть с уч.НЗС (Авто)'!EC$11:INDIRECT("'Полная ст-ть с уч.НЗС (Авто)'!EC"&amp;$J$42))/$D11)</f>
        <v>0</v>
      </c>
      <c r="ED11" s="164">
        <f ca="1">IF($D11=0,0,SUMIF('Полная ст-ть с уч.НЗС (Авто)'!$YP$11:INDIRECT("'Полная ст-ть с уч.НЗС (Авто)'!YP"&amp;$J$42),$C11,'Полная ст-ть с уч.НЗС (Авто)'!ED$11:INDIRECT("'Полная ст-ть с уч.НЗС (Авто)'!ED"&amp;$J$42))/$D11)</f>
        <v>0</v>
      </c>
      <c r="EE11" s="164">
        <f ca="1">IF($D11=0,0,SUMIF('Полная ст-ть с уч.НЗС (Авто)'!$YP$11:INDIRECT("'Полная ст-ть с уч.НЗС (Авто)'!YP"&amp;$J$42),$C11,'Полная ст-ть с уч.НЗС (Авто)'!EE$11:INDIRECT("'Полная ст-ть с уч.НЗС (Авто)'!EE"&amp;$J$42))/$D11)</f>
        <v>0</v>
      </c>
      <c r="EF11" s="164">
        <f ca="1">IF($D11=0,0,SUMIF('Полная ст-ть с уч.НЗС (Авто)'!$YP$11:INDIRECT("'Полная ст-ть с уч.НЗС (Авто)'!YP"&amp;$J$42),$C11,'Полная ст-ть с уч.НЗС (Авто)'!EF$11:INDIRECT("'Полная ст-ть с уч.НЗС (Авто)'!EF"&amp;$J$42))/$D11)</f>
        <v>0</v>
      </c>
      <c r="EG11" s="164">
        <f ca="1">IF($D11=0,0,SUMIF('Полная ст-ть с уч.НЗС (Авто)'!$YP$11:INDIRECT("'Полная ст-ть с уч.НЗС (Авто)'!YP"&amp;$J$42),$C11,'Полная ст-ть с уч.НЗС (Авто)'!EG$11:INDIRECT("'Полная ст-ть с уч.НЗС (Авто)'!EG"&amp;$J$42))/$D11)</f>
        <v>0</v>
      </c>
      <c r="EH11" s="164">
        <f ca="1">IF($D11=0,0,SUMIF('Полная ст-ть с уч.НЗС (Авто)'!$YP$11:INDIRECT("'Полная ст-ть с уч.НЗС (Авто)'!YP"&amp;$J$42),$C11,'Полная ст-ть с уч.НЗС (Авто)'!EH$11:INDIRECT("'Полная ст-ть с уч.НЗС (Авто)'!EH"&amp;$J$42))/$D11)</f>
        <v>0</v>
      </c>
      <c r="EI11" s="164">
        <f ca="1">IF($D11=0,0,SUMIF('Полная ст-ть с уч.НЗС (Авто)'!$YP$11:INDIRECT("'Полная ст-ть с уч.НЗС (Авто)'!YP"&amp;$J$42),$C11,'Полная ст-ть с уч.НЗС (Авто)'!EI$11:INDIRECT("'Полная ст-ть с уч.НЗС (Авто)'!EI"&amp;$J$42))/$D11)</f>
        <v>0</v>
      </c>
      <c r="EJ11" s="164">
        <f ca="1">IF($D11=0,0,SUMIF('Полная ст-ть с уч.НЗС (Авто)'!$YP$11:INDIRECT("'Полная ст-ть с уч.НЗС (Авто)'!YP"&amp;$J$42),$C11,'Полная ст-ть с уч.НЗС (Авто)'!EJ$11:INDIRECT("'Полная ст-ть с уч.НЗС (Авто)'!EJ"&amp;$J$42))/$D11)</f>
        <v>0</v>
      </c>
      <c r="EK11" s="164">
        <f ca="1">IF($D11=0,0,SUMIF('Полная ст-ть с уч.НЗС (Авто)'!$YP$11:INDIRECT("'Полная ст-ть с уч.НЗС (Авто)'!YP"&amp;$J$42),$C11,'Полная ст-ть с уч.НЗС (Авто)'!EK$11:INDIRECT("'Полная ст-ть с уч.НЗС (Авто)'!EK"&amp;$J$42))/$D11)</f>
        <v>0</v>
      </c>
      <c r="EL11" s="164">
        <f ca="1">IF($D11=0,0,SUMIF('Полная ст-ть с уч.НЗС (Авто)'!$YP$11:INDIRECT("'Полная ст-ть с уч.НЗС (Авто)'!YP"&amp;$J$42),$C11,'Полная ст-ть с уч.НЗС (Авто)'!EL$11:INDIRECT("'Полная ст-ть с уч.НЗС (Авто)'!EL"&amp;$J$42))/$D11)</f>
        <v>0</v>
      </c>
      <c r="EM11" s="164">
        <f ca="1">IF($D11=0,0,SUMIF('Полная ст-ть с уч.НЗС (Авто)'!$YP$11:INDIRECT("'Полная ст-ть с уч.НЗС (Авто)'!YP"&amp;$J$42),$C11,'Полная ст-ть с уч.НЗС (Авто)'!EM$11:INDIRECT("'Полная ст-ть с уч.НЗС (Авто)'!EM"&amp;$J$42))/$D11)</f>
        <v>0</v>
      </c>
      <c r="EN11" s="164">
        <f ca="1">IF($D11=0,0,SUMIF('Полная ст-ть с уч.НЗС (Авто)'!$YP$11:INDIRECT("'Полная ст-ть с уч.НЗС (Авто)'!YP"&amp;$J$42),$C11,'Полная ст-ть с уч.НЗС (Авто)'!EN$11:INDIRECT("'Полная ст-ть с уч.НЗС (Авто)'!EN"&amp;$J$42))/$D11)</f>
        <v>0</v>
      </c>
      <c r="EO11" s="164">
        <f ca="1">IF($D11=0,0,SUMIF('Полная ст-ть с уч.НЗС (Авто)'!$YP$11:INDIRECT("'Полная ст-ть с уч.НЗС (Авто)'!YP"&amp;$J$42),$C11,'Полная ст-ть с уч.НЗС (Авто)'!EO$11:INDIRECT("'Полная ст-ть с уч.НЗС (Авто)'!EO"&amp;$J$42))/$D11)</f>
        <v>0</v>
      </c>
      <c r="EP11" s="164">
        <f ca="1">IF($D11=0,0,SUMIF('Полная ст-ть с уч.НЗС (Авто)'!$YP$11:INDIRECT("'Полная ст-ть с уч.НЗС (Авто)'!YP"&amp;$J$42),$C11,'Полная ст-ть с уч.НЗС (Авто)'!EP$11:INDIRECT("'Полная ст-ть с уч.НЗС (Авто)'!EP"&amp;$J$42))/$D11)</f>
        <v>0</v>
      </c>
      <c r="EQ11" s="164">
        <f ca="1">IF($D11=0,0,SUMIF('Полная ст-ть с уч.НЗС (Авто)'!$YP$11:INDIRECT("'Полная ст-ть с уч.НЗС (Авто)'!YP"&amp;$J$42),$C11,'Полная ст-ть с уч.НЗС (Авто)'!EQ$11:INDIRECT("'Полная ст-ть с уч.НЗС (Авто)'!EQ"&amp;$J$42))/$D11)</f>
        <v>0</v>
      </c>
      <c r="ER11" s="164">
        <f ca="1">IF($D11=0,0,SUMIF('Полная ст-ть с уч.НЗС (Авто)'!$YP$11:INDIRECT("'Полная ст-ть с уч.НЗС (Авто)'!YP"&amp;$J$42),$C11,'Полная ст-ть с уч.НЗС (Авто)'!ER$11:INDIRECT("'Полная ст-ть с уч.НЗС (Авто)'!ER"&amp;$J$42))/$D11)</f>
        <v>0</v>
      </c>
      <c r="ES11" s="164">
        <f ca="1">IF($D11=0,0,SUMIF('Полная ст-ть с уч.НЗС (Авто)'!$YP$11:INDIRECT("'Полная ст-ть с уч.НЗС (Авто)'!YP"&amp;$J$42),$C11,'Полная ст-ть с уч.НЗС (Авто)'!ES$11:INDIRECT("'Полная ст-ть с уч.НЗС (Авто)'!ES"&amp;$J$42))/$D11)</f>
        <v>0</v>
      </c>
      <c r="ET11" s="164">
        <f ca="1">IF($D11=0,0,SUMIF('Полная ст-ть с уч.НЗС (Авто)'!$YP$11:INDIRECT("'Полная ст-ть с уч.НЗС (Авто)'!YP"&amp;$J$42),$C11,'Полная ст-ть с уч.НЗС (Авто)'!ET$11:INDIRECT("'Полная ст-ть с уч.НЗС (Авто)'!ET"&amp;$J$42))/$D11)</f>
        <v>0</v>
      </c>
      <c r="EU11" s="164">
        <f ca="1">IF($D11=0,0,SUMIF('Полная ст-ть с уч.НЗС (Авто)'!$YP$11:INDIRECT("'Полная ст-ть с уч.НЗС (Авто)'!YP"&amp;$J$42),$C11,'Полная ст-ть с уч.НЗС (Авто)'!EU$11:INDIRECT("'Полная ст-ть с уч.НЗС (Авто)'!EU"&amp;$J$42))/$D11)</f>
        <v>0</v>
      </c>
      <c r="EV11" s="164">
        <f ca="1">IF($D11=0,0,SUMIF('Полная ст-ть с уч.НЗС (Авто)'!$YP$11:INDIRECT("'Полная ст-ть с уч.НЗС (Авто)'!YP"&amp;$J$42),$C11,'Полная ст-ть с уч.НЗС (Авто)'!EV$11:INDIRECT("'Полная ст-ть с уч.НЗС (Авто)'!EV"&amp;$J$42))/$D11)</f>
        <v>0</v>
      </c>
      <c r="EW11" s="164">
        <f ca="1">IF($D11=0,0,SUMIF('Полная ст-ть с уч.НЗС (Авто)'!$YP$11:INDIRECT("'Полная ст-ть с уч.НЗС (Авто)'!YP"&amp;$J$42),$C11,'Полная ст-ть с уч.НЗС (Авто)'!EW$11:INDIRECT("'Полная ст-ть с уч.НЗС (Авто)'!EW"&amp;$J$42))/$D11)</f>
        <v>0</v>
      </c>
      <c r="EX11" s="164">
        <f ca="1">IF($D11=0,0,SUMIF('Полная ст-ть с уч.НЗС (Авто)'!$YP$11:INDIRECT("'Полная ст-ть с уч.НЗС (Авто)'!YP"&amp;$J$42),$C11,'Полная ст-ть с уч.НЗС (Авто)'!EX$11:INDIRECT("'Полная ст-ть с уч.НЗС (Авто)'!EX"&amp;$J$42))/$D11)</f>
        <v>0</v>
      </c>
      <c r="EY11" s="164">
        <f ca="1">IF($D11=0,0,SUMIF('Полная ст-ть с уч.НЗС (Авто)'!$YP$11:INDIRECT("'Полная ст-ть с уч.НЗС (Авто)'!YP"&amp;$J$42),$C11,'Полная ст-ть с уч.НЗС (Авто)'!EY$11:INDIRECT("'Полная ст-ть с уч.НЗС (Авто)'!EY"&amp;$J$42))/$D11)</f>
        <v>0</v>
      </c>
      <c r="EZ11" s="164">
        <f ca="1">IF($D11=0,0,SUMIF('Полная ст-ть с уч.НЗС (Авто)'!$YP$11:INDIRECT("'Полная ст-ть с уч.НЗС (Авто)'!YP"&amp;$J$42),$C11,'Полная ст-ть с уч.НЗС (Авто)'!EZ$11:INDIRECT("'Полная ст-ть с уч.НЗС (Авто)'!EZ"&amp;$J$42))/$D11)</f>
        <v>0</v>
      </c>
      <c r="FA11" s="164">
        <f ca="1">IF($D11=0,0,SUMIF('Полная ст-ть с уч.НЗС (Авто)'!$YP$11:INDIRECT("'Полная ст-ть с уч.НЗС (Авто)'!YP"&amp;$J$42),$C11,'Полная ст-ть с уч.НЗС (Авто)'!FA$11:INDIRECT("'Полная ст-ть с уч.НЗС (Авто)'!FA"&amp;$J$42))/$D11)</f>
        <v>0</v>
      </c>
      <c r="FB11" s="164">
        <f ca="1">IF($D11=0,0,SUMIF('Полная ст-ть с уч.НЗС (Авто)'!$YP$11:INDIRECT("'Полная ст-ть с уч.НЗС (Авто)'!YP"&amp;$J$42),$C11,'Полная ст-ть с уч.НЗС (Авто)'!FB$11:INDIRECT("'Полная ст-ть с уч.НЗС (Авто)'!FB"&amp;$J$42))/$D11)</f>
        <v>0</v>
      </c>
      <c r="FC11" s="164">
        <f ca="1">IF($D11=0,0,SUMIF('Полная ст-ть с уч.НЗС (Авто)'!$YP$11:INDIRECT("'Полная ст-ть с уч.НЗС (Авто)'!YP"&amp;$J$42),$C11,'Полная ст-ть с уч.НЗС (Авто)'!FC$11:INDIRECT("'Полная ст-ть с уч.НЗС (Авто)'!FC"&amp;$J$42))/$D11)</f>
        <v>0</v>
      </c>
      <c r="FD11" s="164">
        <f ca="1">IF($D11=0,0,SUMIF('Полная ст-ть с уч.НЗС (Авто)'!$YP$11:INDIRECT("'Полная ст-ть с уч.НЗС (Авто)'!YP"&amp;$J$42),$C11,'Полная ст-ть с уч.НЗС (Авто)'!FD$11:INDIRECT("'Полная ст-ть с уч.НЗС (Авто)'!FD"&amp;$J$42))/$D11)</f>
        <v>0</v>
      </c>
      <c r="FE11" s="164">
        <f ca="1">IF($D11=0,0,SUMIF('Полная ст-ть с уч.НЗС (Авто)'!$YP$11:INDIRECT("'Полная ст-ть с уч.НЗС (Авто)'!YP"&amp;$J$42),$C11,'Полная ст-ть с уч.НЗС (Авто)'!FE$11:INDIRECT("'Полная ст-ть с уч.НЗС (Авто)'!FE"&amp;$J$42))/$D11)</f>
        <v>0</v>
      </c>
      <c r="FF11" s="164">
        <f ca="1">IF($D11=0,0,SUMIF('Полная ст-ть с уч.НЗС (Авто)'!$YP$11:INDIRECT("'Полная ст-ть с уч.НЗС (Авто)'!YP"&amp;$J$42),$C11,'Полная ст-ть с уч.НЗС (Авто)'!FF$11:INDIRECT("'Полная ст-ть с уч.НЗС (Авто)'!FF"&amp;$J$42))/$D11)</f>
        <v>0</v>
      </c>
      <c r="FG11" s="164">
        <f ca="1">IF($D11=0,0,SUMIF('Полная ст-ть с уч.НЗС (Авто)'!$YP$11:INDIRECT("'Полная ст-ть с уч.НЗС (Авто)'!YP"&amp;$J$42),$C11,'Полная ст-ть с уч.НЗС (Авто)'!FG$11:INDIRECT("'Полная ст-ть с уч.НЗС (Авто)'!FG"&amp;$J$42))/$D11)</f>
        <v>0</v>
      </c>
      <c r="FH11" s="164">
        <f ca="1">IF($D11=0,0,SUMIF('Полная ст-ть с уч.НЗС (Авто)'!$YP$11:INDIRECT("'Полная ст-ть с уч.НЗС (Авто)'!YP"&amp;$J$42),$C11,'Полная ст-ть с уч.НЗС (Авто)'!FH$11:INDIRECT("'Полная ст-ть с уч.НЗС (Авто)'!FH"&amp;$J$42))/$D11)</f>
        <v>0</v>
      </c>
      <c r="FI11" s="164">
        <f ca="1">IF($D11=0,0,SUMIF('Полная ст-ть с уч.НЗС (Авто)'!$YP$11:INDIRECT("'Полная ст-ть с уч.НЗС (Авто)'!YP"&amp;$J$42),$C11,'Полная ст-ть с уч.НЗС (Авто)'!FI$11:INDIRECT("'Полная ст-ть с уч.НЗС (Авто)'!FI"&amp;$J$42))/$D11)</f>
        <v>0</v>
      </c>
      <c r="FJ11" s="164">
        <f ca="1">IF($D11=0,0,SUMIF('Полная ст-ть с уч.НЗС (Авто)'!$YP$11:INDIRECT("'Полная ст-ть с уч.НЗС (Авто)'!YP"&amp;$J$42),$C11,'Полная ст-ть с уч.НЗС (Авто)'!FJ$11:INDIRECT("'Полная ст-ть с уч.НЗС (Авто)'!FJ"&amp;$J$42))/$D11)</f>
        <v>0</v>
      </c>
      <c r="FK11" s="164">
        <f ca="1">IF($D11=0,0,SUMIF('Полная ст-ть с уч.НЗС (Авто)'!$YP$11:INDIRECT("'Полная ст-ть с уч.НЗС (Авто)'!YP"&amp;$J$42),$C11,'Полная ст-ть с уч.НЗС (Авто)'!FK$11:INDIRECT("'Полная ст-ть с уч.НЗС (Авто)'!FK"&amp;$J$42))/$D11)</f>
        <v>0</v>
      </c>
      <c r="FL11" s="164">
        <f ca="1">IF($D11=0,0,SUMIF('Полная ст-ть с уч.НЗС (Авто)'!$YP$11:INDIRECT("'Полная ст-ть с уч.НЗС (Авто)'!YP"&amp;$J$42),$C11,'Полная ст-ть с уч.НЗС (Авто)'!FL$11:INDIRECT("'Полная ст-ть с уч.НЗС (Авто)'!FL"&amp;$J$42))/$D11)</f>
        <v>0</v>
      </c>
      <c r="FM11" s="164">
        <f ca="1">IF($D11=0,0,SUMIF('Полная ст-ть с уч.НЗС (Авто)'!$YP$11:INDIRECT("'Полная ст-ть с уч.НЗС (Авто)'!YP"&amp;$J$42),$C11,'Полная ст-ть с уч.НЗС (Авто)'!FM$11:INDIRECT("'Полная ст-ть с уч.НЗС (Авто)'!FM"&amp;$J$42))/$D11)</f>
        <v>0</v>
      </c>
      <c r="FN11" s="164">
        <f ca="1">IF($D11=0,0,SUMIF('Полная ст-ть с уч.НЗС (Авто)'!$YP$11:INDIRECT("'Полная ст-ть с уч.НЗС (Авто)'!YP"&amp;$J$42),$C11,'Полная ст-ть с уч.НЗС (Авто)'!FN$11:INDIRECT("'Полная ст-ть с уч.НЗС (Авто)'!FN"&amp;$J$42))/$D11)</f>
        <v>0</v>
      </c>
      <c r="FO11" s="164">
        <f ca="1">IF($D11=0,0,SUMIF('Полная ст-ть с уч.НЗС (Авто)'!$YP$11:INDIRECT("'Полная ст-ть с уч.НЗС (Авто)'!YP"&amp;$J$42),$C11,'Полная ст-ть с уч.НЗС (Авто)'!FO$11:INDIRECT("'Полная ст-ть с уч.НЗС (Авто)'!FO"&amp;$J$42))/$D11)</f>
        <v>0</v>
      </c>
      <c r="FP11" s="164">
        <f ca="1">IF($D11=0,0,SUMIF('Полная ст-ть с уч.НЗС (Авто)'!$YP$11:INDIRECT("'Полная ст-ть с уч.НЗС (Авто)'!YP"&amp;$J$42),$C11,'Полная ст-ть с уч.НЗС (Авто)'!FP$11:INDIRECT("'Полная ст-ть с уч.НЗС (Авто)'!FP"&amp;$J$42))/$D11)</f>
        <v>0</v>
      </c>
      <c r="FQ11" s="164">
        <f ca="1">IF($D11=0,0,SUMIF('Полная ст-ть с уч.НЗС (Авто)'!$YP$11:INDIRECT("'Полная ст-ть с уч.НЗС (Авто)'!YP"&amp;$J$42),$C11,'Полная ст-ть с уч.НЗС (Авто)'!FQ$11:INDIRECT("'Полная ст-ть с уч.НЗС (Авто)'!FQ"&amp;$J$42))/$D11)</f>
        <v>0</v>
      </c>
      <c r="FR11" s="164">
        <f ca="1">IF($D11=0,0,SUMIF('Полная ст-ть с уч.НЗС (Авто)'!$YP$11:INDIRECT("'Полная ст-ть с уч.НЗС (Авто)'!YP"&amp;$J$42),$C11,'Полная ст-ть с уч.НЗС (Авто)'!FR$11:INDIRECT("'Полная ст-ть с уч.НЗС (Авто)'!FR"&amp;$J$42))/$D11)</f>
        <v>0</v>
      </c>
      <c r="FS11" s="164">
        <f ca="1">IF($D11=0,0,SUMIF('Полная ст-ть с уч.НЗС (Авто)'!$YP$11:INDIRECT("'Полная ст-ть с уч.НЗС (Авто)'!YP"&amp;$J$42),$C11,'Полная ст-ть с уч.НЗС (Авто)'!FS$11:INDIRECT("'Полная ст-ть с уч.НЗС (Авто)'!FS"&amp;$J$42))/$D11)</f>
        <v>0</v>
      </c>
      <c r="FT11" s="164">
        <f ca="1">IF($D11=0,0,SUMIF('Полная ст-ть с уч.НЗС (Авто)'!$YP$11:INDIRECT("'Полная ст-ть с уч.НЗС (Авто)'!YP"&amp;$J$42),$C11,'Полная ст-ть с уч.НЗС (Авто)'!FT$11:INDIRECT("'Полная ст-ть с уч.НЗС (Авто)'!FT"&amp;$J$42))/$D11)</f>
        <v>0</v>
      </c>
      <c r="FU11" s="164">
        <f ca="1">IF($D11=0,0,SUMIF('Полная ст-ть с уч.НЗС (Авто)'!$YP$11:INDIRECT("'Полная ст-ть с уч.НЗС (Авто)'!YP"&amp;$J$42),$C11,'Полная ст-ть с уч.НЗС (Авто)'!FU$11:INDIRECT("'Полная ст-ть с уч.НЗС (Авто)'!FU"&amp;$J$42))/$D11)</f>
        <v>0</v>
      </c>
      <c r="FV11" s="164">
        <f ca="1">IF($D11=0,0,SUMIF('Полная ст-ть с уч.НЗС (Авто)'!$YP$11:INDIRECT("'Полная ст-ть с уч.НЗС (Авто)'!YP"&amp;$J$42),$C11,'Полная ст-ть с уч.НЗС (Авто)'!FV$11:INDIRECT("'Полная ст-ть с уч.НЗС (Авто)'!FV"&amp;$J$42))/$D11)</f>
        <v>0</v>
      </c>
      <c r="FW11" s="164">
        <f ca="1">IF($D11=0,0,SUMIF('Полная ст-ть с уч.НЗС (Авто)'!$YP$11:INDIRECT("'Полная ст-ть с уч.НЗС (Авто)'!YP"&amp;$J$42),$C11,'Полная ст-ть с уч.НЗС (Авто)'!FW$11:INDIRECT("'Полная ст-ть с уч.НЗС (Авто)'!FW"&amp;$J$42))/$D11)</f>
        <v>0</v>
      </c>
      <c r="FX11" s="164">
        <f ca="1">IF($D11=0,0,SUMIF('Полная ст-ть с уч.НЗС (Авто)'!$YP$11:INDIRECT("'Полная ст-ть с уч.НЗС (Авто)'!YP"&amp;$J$42),$C11,'Полная ст-ть с уч.НЗС (Авто)'!FX$11:INDIRECT("'Полная ст-ть с уч.НЗС (Авто)'!FX"&amp;$J$42))/$D11)</f>
        <v>0</v>
      </c>
      <c r="FY11" s="164">
        <f ca="1">IF($D11=0,0,SUMIF('Полная ст-ть с уч.НЗС (Авто)'!$YP$11:INDIRECT("'Полная ст-ть с уч.НЗС (Авто)'!YP"&amp;$J$42),$C11,'Полная ст-ть с уч.НЗС (Авто)'!FY$11:INDIRECT("'Полная ст-ть с уч.НЗС (Авто)'!FY"&amp;$J$42))/$D11)</f>
        <v>0</v>
      </c>
      <c r="FZ11" s="164">
        <f ca="1">IF($D11=0,0,SUMIF('Полная ст-ть с уч.НЗС (Авто)'!$YP$11:INDIRECT("'Полная ст-ть с уч.НЗС (Авто)'!YP"&amp;$J$42),$C11,'Полная ст-ть с уч.НЗС (Авто)'!FZ$11:INDIRECT("'Полная ст-ть с уч.НЗС (Авто)'!FZ"&amp;$J$42))/$D11)</f>
        <v>0</v>
      </c>
      <c r="GA11" s="164">
        <f ca="1">IF($D11=0,0,SUMIF('Полная ст-ть с уч.НЗС (Авто)'!$YP$11:INDIRECT("'Полная ст-ть с уч.НЗС (Авто)'!YP"&amp;$J$42),$C11,'Полная ст-ть с уч.НЗС (Авто)'!GA$11:INDIRECT("'Полная ст-ть с уч.НЗС (Авто)'!GA"&amp;$J$42))/$D11)</f>
        <v>0</v>
      </c>
      <c r="GB11" s="164">
        <f ca="1">IF($D11=0,0,SUMIF('Полная ст-ть с уч.НЗС (Авто)'!$YP$11:INDIRECT("'Полная ст-ть с уч.НЗС (Авто)'!YP"&amp;$J$42),$C11,'Полная ст-ть с уч.НЗС (Авто)'!GB$11:INDIRECT("'Полная ст-ть с уч.НЗС (Авто)'!GB"&amp;$J$42))/$D11)</f>
        <v>0</v>
      </c>
      <c r="GC11" s="164">
        <f ca="1">IF($D11=0,0,SUMIF('Полная ст-ть с уч.НЗС (Авто)'!$YP$11:INDIRECT("'Полная ст-ть с уч.НЗС (Авто)'!YP"&amp;$J$42),$C11,'Полная ст-ть с уч.НЗС (Авто)'!GC$11:INDIRECT("'Полная ст-ть с уч.НЗС (Авто)'!GC"&amp;$J$42))/$D11)</f>
        <v>0</v>
      </c>
      <c r="GD11" s="164">
        <f ca="1">IF($D11=0,0,SUMIF('Полная ст-ть с уч.НЗС (Авто)'!$YP$11:INDIRECT("'Полная ст-ть с уч.НЗС (Авто)'!YP"&amp;$J$42),$C11,'Полная ст-ть с уч.НЗС (Авто)'!GD$11:INDIRECT("'Полная ст-ть с уч.НЗС (Авто)'!GD"&amp;$J$42))/$D11)</f>
        <v>0</v>
      </c>
      <c r="GE11" s="164">
        <f ca="1">IF($D11=0,0,SUMIF('Полная ст-ть с уч.НЗС (Авто)'!$YP$11:INDIRECT("'Полная ст-ть с уч.НЗС (Авто)'!YP"&amp;$J$42),$C11,'Полная ст-ть с уч.НЗС (Авто)'!GE$11:INDIRECT("'Полная ст-ть с уч.НЗС (Авто)'!GE"&amp;$J$42))/$D11)</f>
        <v>0</v>
      </c>
      <c r="GF11" s="164">
        <f ca="1">IF($D11=0,0,SUMIF('Полная ст-ть с уч.НЗС (Авто)'!$YP$11:INDIRECT("'Полная ст-ть с уч.НЗС (Авто)'!YP"&amp;$J$42),$C11,'Полная ст-ть с уч.НЗС (Авто)'!GF$11:INDIRECT("'Полная ст-ть с уч.НЗС (Авто)'!GF"&amp;$J$42))/$D11)</f>
        <v>0</v>
      </c>
      <c r="GG11" s="164">
        <f ca="1">IF($D11=0,0,SUMIF('Полная ст-ть с уч.НЗС (Авто)'!$YP$11:INDIRECT("'Полная ст-ть с уч.НЗС (Авто)'!YP"&amp;$J$42),$C11,'Полная ст-ть с уч.НЗС (Авто)'!GG$11:INDIRECT("'Полная ст-ть с уч.НЗС (Авто)'!GG"&amp;$J$42))/$D11)</f>
        <v>0</v>
      </c>
      <c r="GH11" s="164">
        <f ca="1">IF($D11=0,0,SUMIF('Полная ст-ть с уч.НЗС (Авто)'!$YP$11:INDIRECT("'Полная ст-ть с уч.НЗС (Авто)'!YP"&amp;$J$42),$C11,'Полная ст-ть с уч.НЗС (Авто)'!GH$11:INDIRECT("'Полная ст-ть с уч.НЗС (Авто)'!GH"&amp;$J$42))/$D11)</f>
        <v>0</v>
      </c>
      <c r="GI11" s="164">
        <f ca="1">IF($D11=0,0,SUMIF('Полная ст-ть с уч.НЗС (Авто)'!$YP$11:INDIRECT("'Полная ст-ть с уч.НЗС (Авто)'!YP"&amp;$J$42),$C11,'Полная ст-ть с уч.НЗС (Авто)'!GI$11:INDIRECT("'Полная ст-ть с уч.НЗС (Авто)'!GI"&amp;$J$42))/$D11)</f>
        <v>0</v>
      </c>
      <c r="GJ11" s="164">
        <f ca="1">IF($D11=0,0,SUMIF('Полная ст-ть с уч.НЗС (Авто)'!$YP$11:INDIRECT("'Полная ст-ть с уч.НЗС (Авто)'!YP"&amp;$J$42),$C11,'Полная ст-ть с уч.НЗС (Авто)'!GJ$11:INDIRECT("'Полная ст-ть с уч.НЗС (Авто)'!GJ"&amp;$J$42))/$D11)</f>
        <v>0</v>
      </c>
      <c r="GK11" s="164">
        <f ca="1">IF($D11=0,0,SUMIF('Полная ст-ть с уч.НЗС (Авто)'!$YP$11:INDIRECT("'Полная ст-ть с уч.НЗС (Авто)'!YP"&amp;$J$42),$C11,'Полная ст-ть с уч.НЗС (Авто)'!GK$11:INDIRECT("'Полная ст-ть с уч.НЗС (Авто)'!GK"&amp;$J$42))/$D11)</f>
        <v>0</v>
      </c>
      <c r="GL11" s="164">
        <f ca="1">IF($D11=0,0,SUMIF('Полная ст-ть с уч.НЗС (Авто)'!$YP$11:INDIRECT("'Полная ст-ть с уч.НЗС (Авто)'!YP"&amp;$J$42),$C11,'Полная ст-ть с уч.НЗС (Авто)'!GL$11:INDIRECT("'Полная ст-ть с уч.НЗС (Авто)'!GL"&amp;$J$42))/$D11)</f>
        <v>0</v>
      </c>
      <c r="GM11" s="164">
        <f ca="1">IF($D11=0,0,SUMIF('Полная ст-ть с уч.НЗС (Авто)'!$YP$11:INDIRECT("'Полная ст-ть с уч.НЗС (Авто)'!YP"&amp;$J$42),$C11,'Полная ст-ть с уч.НЗС (Авто)'!GM$11:INDIRECT("'Полная ст-ть с уч.НЗС (Авто)'!GM"&amp;$J$42))/$D11)</f>
        <v>0</v>
      </c>
      <c r="GN11" s="164">
        <f ca="1">IF($D11=0,0,SUMIF('Полная ст-ть с уч.НЗС (Авто)'!$YP$11:INDIRECT("'Полная ст-ть с уч.НЗС (Авто)'!YP"&amp;$J$42),$C11,'Полная ст-ть с уч.НЗС (Авто)'!GN$11:INDIRECT("'Полная ст-ть с уч.НЗС (Авто)'!GN"&amp;$J$42))/$D11)</f>
        <v>0</v>
      </c>
      <c r="GO11" s="164">
        <f ca="1">IF($D11=0,0,SUMIF('Полная ст-ть с уч.НЗС (Авто)'!$YP$11:INDIRECT("'Полная ст-ть с уч.НЗС (Авто)'!YP"&amp;$J$42),$C11,'Полная ст-ть с уч.НЗС (Авто)'!GO$11:INDIRECT("'Полная ст-ть с уч.НЗС (Авто)'!GO"&amp;$J$42))/$D11)</f>
        <v>0</v>
      </c>
      <c r="GP11" s="164">
        <f ca="1">IF($D11=0,0,SUMIF('Полная ст-ть с уч.НЗС (Авто)'!$YP$11:INDIRECT("'Полная ст-ть с уч.НЗС (Авто)'!YP"&amp;$J$42),$C11,'Полная ст-ть с уч.НЗС (Авто)'!GP$11:INDIRECT("'Полная ст-ть с уч.НЗС (Авто)'!GP"&amp;$J$42))/$D11)</f>
        <v>0</v>
      </c>
      <c r="GQ11" s="164">
        <f ca="1">IF($D11=0,0,SUMIF('Полная ст-ть с уч.НЗС (Авто)'!$YP$11:INDIRECT("'Полная ст-ть с уч.НЗС (Авто)'!YP"&amp;$J$42),$C11,'Полная ст-ть с уч.НЗС (Авто)'!GQ$11:INDIRECT("'Полная ст-ть с уч.НЗС (Авто)'!GQ"&amp;$J$42))/$D11)</f>
        <v>0</v>
      </c>
      <c r="GR11" s="164">
        <f ca="1">IF($D11=0,0,SUMIF('Полная ст-ть с уч.НЗС (Авто)'!$YP$11:INDIRECT("'Полная ст-ть с уч.НЗС (Авто)'!YP"&amp;$J$42),$C11,'Полная ст-ть с уч.НЗС (Авто)'!GR$11:INDIRECT("'Полная ст-ть с уч.НЗС (Авто)'!GR"&amp;$J$42))/$D11)</f>
        <v>0</v>
      </c>
      <c r="GS11" s="164">
        <f ca="1">IF($D11=0,0,SUMIF('Полная ст-ть с уч.НЗС (Авто)'!$YP$11:INDIRECT("'Полная ст-ть с уч.НЗС (Авто)'!YP"&amp;$J$42),$C11,'Полная ст-ть с уч.НЗС (Авто)'!GS$11:INDIRECT("'Полная ст-ть с уч.НЗС (Авто)'!GS"&amp;$J$42))/$D11)</f>
        <v>0</v>
      </c>
      <c r="GT11" s="164">
        <f ca="1">IF($D11=0,0,SUMIF('Полная ст-ть с уч.НЗС (Авто)'!$YP$11:INDIRECT("'Полная ст-ть с уч.НЗС (Авто)'!YP"&amp;$J$42),$C11,'Полная ст-ть с уч.НЗС (Авто)'!GT$11:INDIRECT("'Полная ст-ть с уч.НЗС (Авто)'!GT"&amp;$J$42))/$D11)</f>
        <v>0</v>
      </c>
      <c r="GU11" s="164">
        <f ca="1">IF($D11=0,0,SUMIF('Полная ст-ть с уч.НЗС (Авто)'!$YP$11:INDIRECT("'Полная ст-ть с уч.НЗС (Авто)'!YP"&amp;$J$42),$C11,'Полная ст-ть с уч.НЗС (Авто)'!GU$11:INDIRECT("'Полная ст-ть с уч.НЗС (Авто)'!GU"&amp;$J$42))/$D11)</f>
        <v>0</v>
      </c>
      <c r="GV11" s="164">
        <f ca="1">IF($D11=0,0,SUMIF('Полная ст-ть с уч.НЗС (Авто)'!$YP$11:INDIRECT("'Полная ст-ть с уч.НЗС (Авто)'!YP"&amp;$J$42),$C11,'Полная ст-ть с уч.НЗС (Авто)'!GV$11:INDIRECT("'Полная ст-ть с уч.НЗС (Авто)'!GV"&amp;$J$42))/$D11)</f>
        <v>0</v>
      </c>
      <c r="GW11" s="164">
        <f ca="1">IF($D11=0,0,SUMIF('Полная ст-ть с уч.НЗС (Авто)'!$YP$11:INDIRECT("'Полная ст-ть с уч.НЗС (Авто)'!YP"&amp;$J$42),$C11,'Полная ст-ть с уч.НЗС (Авто)'!GW$11:INDIRECT("'Полная ст-ть с уч.НЗС (Авто)'!GW"&amp;$J$42))/$D11)</f>
        <v>0</v>
      </c>
      <c r="GX11" s="164">
        <f ca="1">IF($D11=0,0,SUMIF('Полная ст-ть с уч.НЗС (Авто)'!$YP$11:INDIRECT("'Полная ст-ть с уч.НЗС (Авто)'!YP"&amp;$J$42),$C11,'Полная ст-ть с уч.НЗС (Авто)'!GX$11:INDIRECT("'Полная ст-ть с уч.НЗС (Авто)'!GX"&amp;$J$42))/$D11)</f>
        <v>0</v>
      </c>
      <c r="GY11" s="164">
        <f ca="1">IF($D11=0,0,SUMIF('Полная ст-ть с уч.НЗС (Авто)'!$YP$11:INDIRECT("'Полная ст-ть с уч.НЗС (Авто)'!YP"&amp;$J$42),$C11,'Полная ст-ть с уч.НЗС (Авто)'!GY$11:INDIRECT("'Полная ст-ть с уч.НЗС (Авто)'!GY"&amp;$J$42))/$D11)</f>
        <v>0</v>
      </c>
      <c r="GZ11" s="164">
        <f ca="1">IF($D11=0,0,SUMIF('Полная ст-ть с уч.НЗС (Авто)'!$YP$11:INDIRECT("'Полная ст-ть с уч.НЗС (Авто)'!YP"&amp;$J$42),$C11,'Полная ст-ть с уч.НЗС (Авто)'!GZ$11:INDIRECT("'Полная ст-ть с уч.НЗС (Авто)'!GZ"&amp;$J$42))/$D11)</f>
        <v>0</v>
      </c>
      <c r="HA11" s="164">
        <f ca="1">IF($D11=0,0,SUMIF('Полная ст-ть с уч.НЗС (Авто)'!$YP$11:INDIRECT("'Полная ст-ть с уч.НЗС (Авто)'!YP"&amp;$J$42),$C11,'Полная ст-ть с уч.НЗС (Авто)'!HA$11:INDIRECT("'Полная ст-ть с уч.НЗС (Авто)'!HA"&amp;$J$42))/$D11)</f>
        <v>0</v>
      </c>
      <c r="HB11" s="164">
        <f ca="1">IF($D11=0,0,SUMIF('Полная ст-ть с уч.НЗС (Авто)'!$YP$11:INDIRECT("'Полная ст-ть с уч.НЗС (Авто)'!YP"&amp;$J$42),$C11,'Полная ст-ть с уч.НЗС (Авто)'!HB$11:INDIRECT("'Полная ст-ть с уч.НЗС (Авто)'!HB"&amp;$J$42))/$D11)</f>
        <v>0</v>
      </c>
      <c r="HC11" s="164">
        <f ca="1">IF($D11=0,0,SUMIF('Полная ст-ть с уч.НЗС (Авто)'!$YP$11:INDIRECT("'Полная ст-ть с уч.НЗС (Авто)'!YP"&amp;$J$42),$C11,'Полная ст-ть с уч.НЗС (Авто)'!HC$11:INDIRECT("'Полная ст-ть с уч.НЗС (Авто)'!HC"&amp;$J$42))/$D11)</f>
        <v>0</v>
      </c>
      <c r="HD11" s="164">
        <f ca="1">IF($D11=0,0,SUMIF('Полная ст-ть с уч.НЗС (Авто)'!$YP$11:INDIRECT("'Полная ст-ть с уч.НЗС (Авто)'!YP"&amp;$J$42),$C11,'Полная ст-ть с уч.НЗС (Авто)'!HD$11:INDIRECT("'Полная ст-ть с уч.НЗС (Авто)'!HD"&amp;$J$42))/$D11)</f>
        <v>0</v>
      </c>
      <c r="HE11" s="164">
        <f ca="1">IF($D11=0,0,SUMIF('Полная ст-ть с уч.НЗС (Авто)'!$YP$11:INDIRECT("'Полная ст-ть с уч.НЗС (Авто)'!YP"&amp;$J$42),$C11,'Полная ст-ть с уч.НЗС (Авто)'!HE$11:INDIRECT("'Полная ст-ть с уч.НЗС (Авто)'!HE"&amp;$J$42))/$D11)</f>
        <v>0</v>
      </c>
      <c r="HF11" s="164">
        <f ca="1">IF($D11=0,0,SUMIF('Полная ст-ть с уч.НЗС (Авто)'!$YP$11:INDIRECT("'Полная ст-ть с уч.НЗС (Авто)'!YP"&amp;$J$42),$C11,'Полная ст-ть с уч.НЗС (Авто)'!HF$11:INDIRECT("'Полная ст-ть с уч.НЗС (Авто)'!HF"&amp;$J$42))/$D11)</f>
        <v>0</v>
      </c>
      <c r="HG11" s="164">
        <f ca="1">IF($D11=0,0,SUMIF('Полная ст-ть с уч.НЗС (Авто)'!$YP$11:INDIRECT("'Полная ст-ть с уч.НЗС (Авто)'!YP"&amp;$J$42),$C11,'Полная ст-ть с уч.НЗС (Авто)'!HG$11:INDIRECT("'Полная ст-ть с уч.НЗС (Авто)'!HG"&amp;$J$42))/$D11)</f>
        <v>0</v>
      </c>
      <c r="HH11" s="164">
        <f ca="1">IF($D11=0,0,SUMIF('Полная ст-ть с уч.НЗС (Авто)'!$YP$11:INDIRECT("'Полная ст-ть с уч.НЗС (Авто)'!YP"&amp;$J$42),$C11,'Полная ст-ть с уч.НЗС (Авто)'!HH$11:INDIRECT("'Полная ст-ть с уч.НЗС (Авто)'!HH"&amp;$J$42))/$D11)</f>
        <v>0</v>
      </c>
      <c r="HI11" s="164">
        <f ca="1">IF($D11=0,0,SUMIF('Полная ст-ть с уч.НЗС (Авто)'!$YP$11:INDIRECT("'Полная ст-ть с уч.НЗС (Авто)'!YP"&amp;$J$42),$C11,'Полная ст-ть с уч.НЗС (Авто)'!HI$11:INDIRECT("'Полная ст-ть с уч.НЗС (Авто)'!HI"&amp;$J$42))/$D11)</f>
        <v>0</v>
      </c>
      <c r="HJ11" s="164">
        <f ca="1">IF($D11=0,0,SUMIF('Полная ст-ть с уч.НЗС (Авто)'!$YP$11:INDIRECT("'Полная ст-ть с уч.НЗС (Авто)'!YP"&amp;$J$42),$C11,'Полная ст-ть с уч.НЗС (Авто)'!HJ$11:INDIRECT("'Полная ст-ть с уч.НЗС (Авто)'!HJ"&amp;$J$42))/$D11)</f>
        <v>0</v>
      </c>
      <c r="HK11" s="164">
        <f ca="1">IF($D11=0,0,SUMIF('Полная ст-ть с уч.НЗС (Авто)'!$YP$11:INDIRECT("'Полная ст-ть с уч.НЗС (Авто)'!YP"&amp;$J$42),$C11,'Полная ст-ть с уч.НЗС (Авто)'!HK$11:INDIRECT("'Полная ст-ть с уч.НЗС (Авто)'!HK"&amp;$J$42))/$D11)</f>
        <v>0</v>
      </c>
      <c r="HL11" s="164">
        <f ca="1">IF($D11=0,0,SUMIF('Полная ст-ть с уч.НЗС (Авто)'!$YP$11:INDIRECT("'Полная ст-ть с уч.НЗС (Авто)'!YP"&amp;$J$42),$C11,'Полная ст-ть с уч.НЗС (Авто)'!HL$11:INDIRECT("'Полная ст-ть с уч.НЗС (Авто)'!HL"&amp;$J$42))/$D11)</f>
        <v>0</v>
      </c>
      <c r="HM11" s="164">
        <f ca="1">IF($D11=0,0,SUMIF('Полная ст-ть с уч.НЗС (Авто)'!$YP$11:INDIRECT("'Полная ст-ть с уч.НЗС (Авто)'!YP"&amp;$J$42),$C11,'Полная ст-ть с уч.НЗС (Авто)'!HM$11:INDIRECT("'Полная ст-ть с уч.НЗС (Авто)'!HM"&amp;$J$42))/$D11)</f>
        <v>0</v>
      </c>
      <c r="HN11" s="164">
        <f ca="1">IF($D11=0,0,SUMIF('Полная ст-ть с уч.НЗС (Авто)'!$YP$11:INDIRECT("'Полная ст-ть с уч.НЗС (Авто)'!YP"&amp;$J$42),$C11,'Полная ст-ть с уч.НЗС (Авто)'!HN$11:INDIRECT("'Полная ст-ть с уч.НЗС (Авто)'!HN"&amp;$J$42))/$D11)</f>
        <v>0</v>
      </c>
      <c r="HO11" s="164">
        <f ca="1">IF($D11=0,0,SUMIF('Полная ст-ть с уч.НЗС (Авто)'!$YP$11:INDIRECT("'Полная ст-ть с уч.НЗС (Авто)'!YP"&amp;$J$42),$C11,'Полная ст-ть с уч.НЗС (Авто)'!HO$11:INDIRECT("'Полная ст-ть с уч.НЗС (Авто)'!HO"&amp;$J$42))/$D11)</f>
        <v>0</v>
      </c>
      <c r="HP11" s="164">
        <f ca="1">IF($D11=0,0,SUMIF('Полная ст-ть с уч.НЗС (Авто)'!$YP$11:INDIRECT("'Полная ст-ть с уч.НЗС (Авто)'!YP"&amp;$J$42),$C11,'Полная ст-ть с уч.НЗС (Авто)'!HP$11:INDIRECT("'Полная ст-ть с уч.НЗС (Авто)'!HP"&amp;$J$42))/$D11)</f>
        <v>0</v>
      </c>
      <c r="HQ11" s="164">
        <f ca="1">IF($D11=0,0,SUMIF('Полная ст-ть с уч.НЗС (Авто)'!$YP$11:INDIRECT("'Полная ст-ть с уч.НЗС (Авто)'!YP"&amp;$J$42),$C11,'Полная ст-ть с уч.НЗС (Авто)'!HQ$11:INDIRECT("'Полная ст-ть с уч.НЗС (Авто)'!HQ"&amp;$J$42))/$D11)</f>
        <v>0</v>
      </c>
      <c r="HR11" s="164">
        <f ca="1">IF($D11=0,0,SUMIF('Полная ст-ть с уч.НЗС (Авто)'!$YP$11:INDIRECT("'Полная ст-ть с уч.НЗС (Авто)'!YP"&amp;$J$42),$C11,'Полная ст-ть с уч.НЗС (Авто)'!HR$11:INDIRECT("'Полная ст-ть с уч.НЗС (Авто)'!HR"&amp;$J$42))/$D11)</f>
        <v>0</v>
      </c>
      <c r="HS11" s="164">
        <f ca="1">IF($D11=0,0,SUMIF('Полная ст-ть с уч.НЗС (Авто)'!$YP$11:INDIRECT("'Полная ст-ть с уч.НЗС (Авто)'!YP"&amp;$J$42),$C11,'Полная ст-ть с уч.НЗС (Авто)'!HS$11:INDIRECT("'Полная ст-ть с уч.НЗС (Авто)'!HS"&amp;$J$42))/$D11)</f>
        <v>0</v>
      </c>
      <c r="HT11" s="164">
        <f ca="1">IF($D11=0,0,SUMIF('Полная ст-ть с уч.НЗС (Авто)'!$YP$11:INDIRECT("'Полная ст-ть с уч.НЗС (Авто)'!YP"&amp;$J$42),$C11,'Полная ст-ть с уч.НЗС (Авто)'!HT$11:INDIRECT("'Полная ст-ть с уч.НЗС (Авто)'!HT"&amp;$J$42))/$D11)</f>
        <v>0</v>
      </c>
      <c r="HU11" s="164">
        <f ca="1">IF($D11=0,0,SUMIF('Полная ст-ть с уч.НЗС (Авто)'!$YP$11:INDIRECT("'Полная ст-ть с уч.НЗС (Авто)'!YP"&amp;$J$42),$C11,'Полная ст-ть с уч.НЗС (Авто)'!HU$11:INDIRECT("'Полная ст-ть с уч.НЗС (Авто)'!HU"&amp;$J$42))/$D11)</f>
        <v>0</v>
      </c>
      <c r="HV11" s="164">
        <f ca="1">IF($D11=0,0,SUMIF('Полная ст-ть с уч.НЗС (Авто)'!$YP$11:INDIRECT("'Полная ст-ть с уч.НЗС (Авто)'!YP"&amp;$J$42),$C11,'Полная ст-ть с уч.НЗС (Авто)'!HV$11:INDIRECT("'Полная ст-ть с уч.НЗС (Авто)'!HV"&amp;$J$42))/$D11)</f>
        <v>0</v>
      </c>
      <c r="HW11" s="164">
        <f ca="1">IF($D11=0,0,SUMIF('Полная ст-ть с уч.НЗС (Авто)'!$YP$11:INDIRECT("'Полная ст-ть с уч.НЗС (Авто)'!YP"&amp;$J$42),$C11,'Полная ст-ть с уч.НЗС (Авто)'!HW$11:INDIRECT("'Полная ст-ть с уч.НЗС (Авто)'!HW"&amp;$J$42))/$D11)</f>
        <v>0</v>
      </c>
      <c r="HX11" s="164">
        <f ca="1">IF($D11=0,0,SUMIF('Полная ст-ть с уч.НЗС (Авто)'!$YP$11:INDIRECT("'Полная ст-ть с уч.НЗС (Авто)'!YP"&amp;$J$42),$C11,'Полная ст-ть с уч.НЗС (Авто)'!HX$11:INDIRECT("'Полная ст-ть с уч.НЗС (Авто)'!HX"&amp;$J$42))/$D11)</f>
        <v>0</v>
      </c>
      <c r="HY11" s="164">
        <f ca="1">IF($D11=0,0,SUMIF('Полная ст-ть с уч.НЗС (Авто)'!$YP$11:INDIRECT("'Полная ст-ть с уч.НЗС (Авто)'!YP"&amp;$J$42),$C11,'Полная ст-ть с уч.НЗС (Авто)'!HY$11:INDIRECT("'Полная ст-ть с уч.НЗС (Авто)'!HY"&amp;$J$42))/$D11)</f>
        <v>0</v>
      </c>
      <c r="HZ11" s="164">
        <f ca="1">IF($D11=0,0,SUMIF('Полная ст-ть с уч.НЗС (Авто)'!$YP$11:INDIRECT("'Полная ст-ть с уч.НЗС (Авто)'!YP"&amp;$J$42),$C11,'Полная ст-ть с уч.НЗС (Авто)'!HZ$11:INDIRECT("'Полная ст-ть с уч.НЗС (Авто)'!HZ"&amp;$J$42))/$D11)</f>
        <v>0</v>
      </c>
      <c r="IA11" s="164">
        <f ca="1">IF($D11=0,0,SUMIF('Полная ст-ть с уч.НЗС (Авто)'!$YP$11:INDIRECT("'Полная ст-ть с уч.НЗС (Авто)'!YP"&amp;$J$42),$C11,'Полная ст-ть с уч.НЗС (Авто)'!IA$11:INDIRECT("'Полная ст-ть с уч.НЗС (Авто)'!IA"&amp;$J$42))/$D11)</f>
        <v>0</v>
      </c>
      <c r="IB11" s="164">
        <f ca="1">IF($D11=0,0,SUMIF('Полная ст-ть с уч.НЗС (Авто)'!$YP$11:INDIRECT("'Полная ст-ть с уч.НЗС (Авто)'!YP"&amp;$J$42),$C11,'Полная ст-ть с уч.НЗС (Авто)'!IB$11:INDIRECT("'Полная ст-ть с уч.НЗС (Авто)'!IB"&amp;$J$42))/$D11)</f>
        <v>0</v>
      </c>
      <c r="IC11" s="164">
        <f ca="1">IF($D11=0,0,SUMIF('Полная ст-ть с уч.НЗС (Авто)'!$YP$11:INDIRECT("'Полная ст-ть с уч.НЗС (Авто)'!YP"&amp;$J$42),$C11,'Полная ст-ть с уч.НЗС (Авто)'!IC$11:INDIRECT("'Полная ст-ть с уч.НЗС (Авто)'!IC"&amp;$J$42))/$D11)</f>
        <v>0</v>
      </c>
      <c r="ID11" s="164">
        <f ca="1">IF($D11=0,0,SUMIF('Полная ст-ть с уч.НЗС (Авто)'!$YP$11:INDIRECT("'Полная ст-ть с уч.НЗС (Авто)'!YP"&amp;$J$42),$C11,'Полная ст-ть с уч.НЗС (Авто)'!ID$11:INDIRECT("'Полная ст-ть с уч.НЗС (Авто)'!ID"&amp;$J$42))/$D11)</f>
        <v>0</v>
      </c>
      <c r="IE11" s="164">
        <f ca="1">IF($D11=0,0,SUMIF('Полная ст-ть с уч.НЗС (Авто)'!$YP$11:INDIRECT("'Полная ст-ть с уч.НЗС (Авто)'!YP"&amp;$J$42),$C11,'Полная ст-ть с уч.НЗС (Авто)'!IE$11:INDIRECT("'Полная ст-ть с уч.НЗС (Авто)'!IE"&amp;$J$42))/$D11)</f>
        <v>0</v>
      </c>
      <c r="IF11" s="164">
        <f ca="1">IF($D11=0,0,SUMIF('Полная ст-ть с уч.НЗС (Авто)'!$YP$11:INDIRECT("'Полная ст-ть с уч.НЗС (Авто)'!YP"&amp;$J$42),$C11,'Полная ст-ть с уч.НЗС (Авто)'!IF$11:INDIRECT("'Полная ст-ть с уч.НЗС (Авто)'!IF"&amp;$J$42))/$D11)</f>
        <v>0</v>
      </c>
      <c r="IG11" s="164">
        <f ca="1">IF($D11=0,0,SUMIF('Полная ст-ть с уч.НЗС (Авто)'!$YP$11:INDIRECT("'Полная ст-ть с уч.НЗС (Авто)'!YP"&amp;$J$42),$C11,'Полная ст-ть с уч.НЗС (Авто)'!IG$11:INDIRECT("'Полная ст-ть с уч.НЗС (Авто)'!IG"&amp;$J$42))/$D11)</f>
        <v>0</v>
      </c>
      <c r="IH11" s="164">
        <f ca="1">IF($D11=0,0,SUMIF('Полная ст-ть с уч.НЗС (Авто)'!$YP$11:INDIRECT("'Полная ст-ть с уч.НЗС (Авто)'!YP"&amp;$J$42),$C11,'Полная ст-ть с уч.НЗС (Авто)'!IH$11:INDIRECT("'Полная ст-ть с уч.НЗС (Авто)'!IH"&amp;$J$42))/$D11)</f>
        <v>0</v>
      </c>
      <c r="II11" s="164">
        <f ca="1">IF($D11=0,0,SUMIF('Полная ст-ть с уч.НЗС (Авто)'!$YP$11:INDIRECT("'Полная ст-ть с уч.НЗС (Авто)'!YP"&amp;$J$42),$C11,'Полная ст-ть с уч.НЗС (Авто)'!II$11:INDIRECT("'Полная ст-ть с уч.НЗС (Авто)'!II"&amp;$J$42))/$D11)</f>
        <v>0</v>
      </c>
      <c r="IJ11" s="164">
        <f ca="1">IF($D11=0,0,SUMIF('Полная ст-ть с уч.НЗС (Авто)'!$YP$11:INDIRECT("'Полная ст-ть с уч.НЗС (Авто)'!YP"&amp;$J$42),$C11,'Полная ст-ть с уч.НЗС (Авто)'!IJ$11:INDIRECT("'Полная ст-ть с уч.НЗС (Авто)'!IJ"&amp;$J$42))/$D11)</f>
        <v>0</v>
      </c>
      <c r="IK11" s="164">
        <f ca="1">IF($D11=0,0,SUMIF('Полная ст-ть с уч.НЗС (Авто)'!$YP$11:INDIRECT("'Полная ст-ть с уч.НЗС (Авто)'!YP"&amp;$J$42),$C11,'Полная ст-ть с уч.НЗС (Авто)'!IK$11:INDIRECT("'Полная ст-ть с уч.НЗС (Авто)'!IK"&amp;$J$42))/$D11)</f>
        <v>0</v>
      </c>
      <c r="IL11" s="164">
        <f ca="1">IF($D11=0,0,SUMIF('Полная ст-ть с уч.НЗС (Авто)'!$YP$11:INDIRECT("'Полная ст-ть с уч.НЗС (Авто)'!YP"&amp;$J$42),$C11,'Полная ст-ть с уч.НЗС (Авто)'!IL$11:INDIRECT("'Полная ст-ть с уч.НЗС (Авто)'!IL"&amp;$J$42))/$D11)</f>
        <v>0</v>
      </c>
      <c r="IM11" s="164">
        <f ca="1">IF($D11=0,0,SUMIF('Полная ст-ть с уч.НЗС (Авто)'!$YP$11:INDIRECT("'Полная ст-ть с уч.НЗС (Авто)'!YP"&amp;$J$42),$C11,'Полная ст-ть с уч.НЗС (Авто)'!IM$11:INDIRECT("'Полная ст-ть с уч.НЗС (Авто)'!IM"&amp;$J$42))/$D11)</f>
        <v>0</v>
      </c>
      <c r="IN11" s="164">
        <f ca="1">IF($D11=0,0,SUMIF('Полная ст-ть с уч.НЗС (Авто)'!$YP$11:INDIRECT("'Полная ст-ть с уч.НЗС (Авто)'!YP"&amp;$J$42),$C11,'Полная ст-ть с уч.НЗС (Авто)'!IN$11:INDIRECT("'Полная ст-ть с уч.НЗС (Авто)'!IN"&amp;$J$42))/$D11)</f>
        <v>0</v>
      </c>
      <c r="IO11" s="164">
        <f ca="1">IF($D11=0,0,SUMIF('Полная ст-ть с уч.НЗС (Авто)'!$YP$11:INDIRECT("'Полная ст-ть с уч.НЗС (Авто)'!YP"&amp;$J$42),$C11,'Полная ст-ть с уч.НЗС (Авто)'!IO$11:INDIRECT("'Полная ст-ть с уч.НЗС (Авто)'!IO"&amp;$J$42))/$D11)</f>
        <v>0</v>
      </c>
      <c r="IP11" s="164">
        <f ca="1">IF($D11=0,0,SUMIF('Полная ст-ть с уч.НЗС (Авто)'!$YP$11:INDIRECT("'Полная ст-ть с уч.НЗС (Авто)'!YP"&amp;$J$42),$C11,'Полная ст-ть с уч.НЗС (Авто)'!IP$11:INDIRECT("'Полная ст-ть с уч.НЗС (Авто)'!IP"&amp;$J$42))/$D11)</f>
        <v>0</v>
      </c>
      <c r="IQ11" s="164">
        <f ca="1">IF($D11=0,0,SUMIF('Полная ст-ть с уч.НЗС (Авто)'!$YP$11:INDIRECT("'Полная ст-ть с уч.НЗС (Авто)'!YP"&amp;$J$42),$C11,'Полная ст-ть с уч.НЗС (Авто)'!IQ$11:INDIRECT("'Полная ст-ть с уч.НЗС (Авто)'!IQ"&amp;$J$42))/$D11)</f>
        <v>0</v>
      </c>
      <c r="IR11" s="164">
        <f ca="1">IF($D11=0,0,SUMIF('Полная ст-ть с уч.НЗС (Авто)'!$YP$11:INDIRECT("'Полная ст-ть с уч.НЗС (Авто)'!YP"&amp;$J$42),$C11,'Полная ст-ть с уч.НЗС (Авто)'!IR$11:INDIRECT("'Полная ст-ть с уч.НЗС (Авто)'!IR"&amp;$J$42))/$D11)</f>
        <v>0</v>
      </c>
      <c r="IS11" s="164">
        <f ca="1">IF($D11=0,0,SUMIF('Полная ст-ть с уч.НЗС (Авто)'!$YP$11:INDIRECT("'Полная ст-ть с уч.НЗС (Авто)'!YP"&amp;$J$42),$C11,'Полная ст-ть с уч.НЗС (Авто)'!IS$11:INDIRECT("'Полная ст-ть с уч.НЗС (Авто)'!IS"&amp;$J$42))/$D11)</f>
        <v>0</v>
      </c>
      <c r="IT11" s="164">
        <f ca="1">IF($D11=0,0,SUMIF('Полная ст-ть с уч.НЗС (Авто)'!$YP$11:INDIRECT("'Полная ст-ть с уч.НЗС (Авто)'!YP"&amp;$J$42),$C11,'Полная ст-ть с уч.НЗС (Авто)'!IT$11:INDIRECT("'Полная ст-ть с уч.НЗС (Авто)'!IT"&amp;$J$42))/$D11)</f>
        <v>0</v>
      </c>
      <c r="IU11" s="164">
        <f ca="1">IF($D11=0,0,SUMIF('Полная ст-ть с уч.НЗС (Авто)'!$YP$11:INDIRECT("'Полная ст-ть с уч.НЗС (Авто)'!YP"&amp;$J$42),$C11,'Полная ст-ть с уч.НЗС (Авто)'!IU$11:INDIRECT("'Полная ст-ть с уч.НЗС (Авто)'!IU"&amp;$J$42))/$D11)</f>
        <v>0</v>
      </c>
      <c r="IV11" s="164">
        <f ca="1">IF($D11=0,0,SUMIF('Полная ст-ть с уч.НЗС (Авто)'!$YP$11:INDIRECT("'Полная ст-ть с уч.НЗС (Авто)'!YP"&amp;$J$42),$C11,'Полная ст-ть с уч.НЗС (Авто)'!IV$11:INDIRECT("'Полная ст-ть с уч.НЗС (Авто)'!IV"&amp;$J$42))/$D11)</f>
        <v>0</v>
      </c>
      <c r="IW11" s="164">
        <f ca="1">IF($D11=0,0,SUMIF('Полная ст-ть с уч.НЗС (Авто)'!$YP$11:INDIRECT("'Полная ст-ть с уч.НЗС (Авто)'!YP"&amp;$J$42),$C11,'Полная ст-ть с уч.НЗС (Авто)'!IW$11:INDIRECT("'Полная ст-ть с уч.НЗС (Авто)'!IW"&amp;$J$42))/$D11)</f>
        <v>0</v>
      </c>
      <c r="IX11" s="164">
        <f ca="1">IF($D11=0,0,SUMIF('Полная ст-ть с уч.НЗС (Авто)'!$YP$11:INDIRECT("'Полная ст-ть с уч.НЗС (Авто)'!YP"&amp;$J$42),$C11,'Полная ст-ть с уч.НЗС (Авто)'!IX$11:INDIRECT("'Полная ст-ть с уч.НЗС (Авто)'!IX"&amp;$J$42))/$D11)</f>
        <v>0</v>
      </c>
      <c r="IY11" s="164">
        <f ca="1">IF($D11=0,0,SUMIF('Полная ст-ть с уч.НЗС (Авто)'!$YP$11:INDIRECT("'Полная ст-ть с уч.НЗС (Авто)'!YP"&amp;$J$42),$C11,'Полная ст-ть с уч.НЗС (Авто)'!IY$11:INDIRECT("'Полная ст-ть с уч.НЗС (Авто)'!IY"&amp;$J$42))/$D11)</f>
        <v>0</v>
      </c>
      <c r="IZ11" s="164">
        <f ca="1">IF($D11=0,0,SUMIF('Полная ст-ть с уч.НЗС (Авто)'!$YP$11:INDIRECT("'Полная ст-ть с уч.НЗС (Авто)'!YP"&amp;$J$42),$C11,'Полная ст-ть с уч.НЗС (Авто)'!IZ$11:INDIRECT("'Полная ст-ть с уч.НЗС (Авто)'!IZ"&amp;$J$42))/$D11)</f>
        <v>0</v>
      </c>
      <c r="JA11" s="164">
        <f ca="1">IF($D11=0,0,SUMIF('Полная ст-ть с уч.НЗС (Авто)'!$YP$11:INDIRECT("'Полная ст-ть с уч.НЗС (Авто)'!YP"&amp;$J$42),$C11,'Полная ст-ть с уч.НЗС (Авто)'!JA$11:INDIRECT("'Полная ст-ть с уч.НЗС (Авто)'!JA"&amp;$J$42))/$D11)</f>
        <v>0</v>
      </c>
      <c r="JB11" s="164">
        <f ca="1">IF($D11=0,0,SUMIF('Полная ст-ть с уч.НЗС (Авто)'!$YP$11:INDIRECT("'Полная ст-ть с уч.НЗС (Авто)'!YP"&amp;$J$42),$C11,'Полная ст-ть с уч.НЗС (Авто)'!JB$11:INDIRECT("'Полная ст-ть с уч.НЗС (Авто)'!JB"&amp;$J$42))/$D11)</f>
        <v>0</v>
      </c>
      <c r="JC11" s="164">
        <f ca="1">IF($D11=0,0,SUMIF('Полная ст-ть с уч.НЗС (Авто)'!$YP$11:INDIRECT("'Полная ст-ть с уч.НЗС (Авто)'!YP"&amp;$J$42),$C11,'Полная ст-ть с уч.НЗС (Авто)'!JC$11:INDIRECT("'Полная ст-ть с уч.НЗС (Авто)'!JC"&amp;$J$42))/$D11)</f>
        <v>0</v>
      </c>
      <c r="JD11" s="164">
        <f ca="1">IF($D11=0,0,SUMIF('Полная ст-ть с уч.НЗС (Авто)'!$YP$11:INDIRECT("'Полная ст-ть с уч.НЗС (Авто)'!YP"&amp;$J$42),$C11,'Полная ст-ть с уч.НЗС (Авто)'!JD$11:INDIRECT("'Полная ст-ть с уч.НЗС (Авто)'!JD"&amp;$J$42))/$D11)</f>
        <v>0</v>
      </c>
      <c r="JE11" s="164">
        <f ca="1">IF($D11=0,0,SUMIF('Полная ст-ть с уч.НЗС (Авто)'!$YP$11:INDIRECT("'Полная ст-ть с уч.НЗС (Авто)'!YP"&amp;$J$42),$C11,'Полная ст-ть с уч.НЗС (Авто)'!JE$11:INDIRECT("'Полная ст-ть с уч.НЗС (Авто)'!JE"&amp;$J$42))/$D11)</f>
        <v>0</v>
      </c>
      <c r="JF11" s="164">
        <f ca="1">IF($D11=0,0,SUMIF('Полная ст-ть с уч.НЗС (Авто)'!$YP$11:INDIRECT("'Полная ст-ть с уч.НЗС (Авто)'!YP"&amp;$J$42),$C11,'Полная ст-ть с уч.НЗС (Авто)'!JF$11:INDIRECT("'Полная ст-ть с уч.НЗС (Авто)'!JF"&amp;$J$42))/$D11)</f>
        <v>0</v>
      </c>
      <c r="JG11" s="164">
        <f ca="1">IF($D11=0,0,SUMIF('Полная ст-ть с уч.НЗС (Авто)'!$YP$11:INDIRECT("'Полная ст-ть с уч.НЗС (Авто)'!YP"&amp;$J$42),$C11,'Полная ст-ть с уч.НЗС (Авто)'!JG$11:INDIRECT("'Полная ст-ть с уч.НЗС (Авто)'!JG"&amp;$J$42))/$D11)</f>
        <v>0</v>
      </c>
      <c r="JH11" s="164">
        <f ca="1">IF($D11=0,0,SUMIF('Полная ст-ть с уч.НЗС (Авто)'!$YP$11:INDIRECT("'Полная ст-ть с уч.НЗС (Авто)'!YP"&amp;$J$42),$C11,'Полная ст-ть с уч.НЗС (Авто)'!JH$11:INDIRECT("'Полная ст-ть с уч.НЗС (Авто)'!JH"&amp;$J$42))/$D11)</f>
        <v>0</v>
      </c>
      <c r="JI11" s="164">
        <f ca="1">IF($D11=0,0,SUMIF('Полная ст-ть с уч.НЗС (Авто)'!$YP$11:INDIRECT("'Полная ст-ть с уч.НЗС (Авто)'!YP"&amp;$J$42),$C11,'Полная ст-ть с уч.НЗС (Авто)'!JI$11:INDIRECT("'Полная ст-ть с уч.НЗС (Авто)'!JI"&amp;$J$42))/$D11)</f>
        <v>0</v>
      </c>
      <c r="JJ11" s="164">
        <f ca="1">IF($D11=0,0,SUMIF('Полная ст-ть с уч.НЗС (Авто)'!$YP$11:INDIRECT("'Полная ст-ть с уч.НЗС (Авто)'!YP"&amp;$J$42),$C11,'Полная ст-ть с уч.НЗС (Авто)'!JJ$11:INDIRECT("'Полная ст-ть с уч.НЗС (Авто)'!JJ"&amp;$J$42))/$D11)</f>
        <v>0</v>
      </c>
      <c r="JK11" s="164">
        <f ca="1">IF($D11=0,0,SUMIF('Полная ст-ть с уч.НЗС (Авто)'!$YP$11:INDIRECT("'Полная ст-ть с уч.НЗС (Авто)'!YP"&amp;$J$42),$C11,'Полная ст-ть с уч.НЗС (Авто)'!JK$11:INDIRECT("'Полная ст-ть с уч.НЗС (Авто)'!JK"&amp;$J$42))/$D11)</f>
        <v>0</v>
      </c>
      <c r="JL11" s="164">
        <f ca="1">IF($D11=0,0,SUMIF('Полная ст-ть с уч.НЗС (Авто)'!$YP$11:INDIRECT("'Полная ст-ть с уч.НЗС (Авто)'!YP"&amp;$J$42),$C11,'Полная ст-ть с уч.НЗС (Авто)'!JL$11:INDIRECT("'Полная ст-ть с уч.НЗС (Авто)'!JL"&amp;$J$42))/$D11)</f>
        <v>0</v>
      </c>
      <c r="JM11" s="164">
        <f ca="1">IF($D11=0,0,SUMIF('Полная ст-ть с уч.НЗС (Авто)'!$YP$11:INDIRECT("'Полная ст-ть с уч.НЗС (Авто)'!YP"&amp;$J$42),$C11,'Полная ст-ть с уч.НЗС (Авто)'!JM$11:INDIRECT("'Полная ст-ть с уч.НЗС (Авто)'!JM"&amp;$J$42))/$D11)</f>
        <v>0</v>
      </c>
      <c r="JN11" s="164">
        <f ca="1">IF($D11=0,0,SUMIF('Полная ст-ть с уч.НЗС (Авто)'!$YP$11:INDIRECT("'Полная ст-ть с уч.НЗС (Авто)'!YP"&amp;$J$42),$C11,'Полная ст-ть с уч.НЗС (Авто)'!JN$11:INDIRECT("'Полная ст-ть с уч.НЗС (Авто)'!JN"&amp;$J$42))/$D11)</f>
        <v>0</v>
      </c>
      <c r="JO11" s="164">
        <f ca="1">IF($D11=0,0,SUMIF('Полная ст-ть с уч.НЗС (Авто)'!$YP$11:INDIRECT("'Полная ст-ть с уч.НЗС (Авто)'!YP"&amp;$J$42),$C11,'Полная ст-ть с уч.НЗС (Авто)'!JO$11:INDIRECT("'Полная ст-ть с уч.НЗС (Авто)'!JO"&amp;$J$42))/$D11)</f>
        <v>0</v>
      </c>
      <c r="JP11" s="164">
        <f ca="1">IF($D11=0,0,SUMIF('Полная ст-ть с уч.НЗС (Авто)'!$YP$11:INDIRECT("'Полная ст-ть с уч.НЗС (Авто)'!YP"&amp;$J$42),$C11,'Полная ст-ть с уч.НЗС (Авто)'!JP$11:INDIRECT("'Полная ст-ть с уч.НЗС (Авто)'!JP"&amp;$J$42))/$D11)</f>
        <v>0</v>
      </c>
      <c r="JQ11" s="164">
        <f ca="1">IF($D11=0,0,SUMIF('Полная ст-ть с уч.НЗС (Авто)'!$YP$11:INDIRECT("'Полная ст-ть с уч.НЗС (Авто)'!YP"&amp;$J$42),$C11,'Полная ст-ть с уч.НЗС (Авто)'!JQ$11:INDIRECT("'Полная ст-ть с уч.НЗС (Авто)'!JQ"&amp;$J$42))/$D11)</f>
        <v>0</v>
      </c>
      <c r="JR11" s="164">
        <f ca="1">IF($D11=0,0,SUMIF('Полная ст-ть с уч.НЗС (Авто)'!$YP$11:INDIRECT("'Полная ст-ть с уч.НЗС (Авто)'!YP"&amp;$J$42),$C11,'Полная ст-ть с уч.НЗС (Авто)'!JR$11:INDIRECT("'Полная ст-ть с уч.НЗС (Авто)'!JR"&amp;$J$42))/$D11)</f>
        <v>0</v>
      </c>
      <c r="JS11" s="164">
        <f ca="1">IF($D11=0,0,SUMIF('Полная ст-ть с уч.НЗС (Авто)'!$YP$11:INDIRECT("'Полная ст-ть с уч.НЗС (Авто)'!YP"&amp;$J$42),$C11,'Полная ст-ть с уч.НЗС (Авто)'!JS$11:INDIRECT("'Полная ст-ть с уч.НЗС (Авто)'!JS"&amp;$J$42))/$D11)</f>
        <v>0</v>
      </c>
      <c r="JT11" s="164">
        <f ca="1">IF($D11=0,0,SUMIF('Полная ст-ть с уч.НЗС (Авто)'!$YP$11:INDIRECT("'Полная ст-ть с уч.НЗС (Авто)'!YP"&amp;$J$42),$C11,'Полная ст-ть с уч.НЗС (Авто)'!JT$11:INDIRECT("'Полная ст-ть с уч.НЗС (Авто)'!JT"&amp;$J$42))/$D11)</f>
        <v>0</v>
      </c>
      <c r="JU11" s="164">
        <f ca="1">IF($D11=0,0,SUMIF('Полная ст-ть с уч.НЗС (Авто)'!$YP$11:INDIRECT("'Полная ст-ть с уч.НЗС (Авто)'!YP"&amp;$J$42),$C11,'Полная ст-ть с уч.НЗС (Авто)'!JU$11:INDIRECT("'Полная ст-ть с уч.НЗС (Авто)'!JU"&amp;$J$42))/$D11)</f>
        <v>0</v>
      </c>
      <c r="JV11" s="164">
        <f ca="1">IF($D11=0,0,SUMIF('Полная ст-ть с уч.НЗС (Авто)'!$YP$11:INDIRECT("'Полная ст-ть с уч.НЗС (Авто)'!YP"&amp;$J$42),$C11,'Полная ст-ть с уч.НЗС (Авто)'!JV$11:INDIRECT("'Полная ст-ть с уч.НЗС (Авто)'!JV"&amp;$J$42))/$D11)</f>
        <v>0</v>
      </c>
      <c r="JW11" s="164">
        <f ca="1">IF($D11=0,0,SUMIF('Полная ст-ть с уч.НЗС (Авто)'!$YP$11:INDIRECT("'Полная ст-ть с уч.НЗС (Авто)'!YP"&amp;$J$42),$C11,'Полная ст-ть с уч.НЗС (Авто)'!JW$11:INDIRECT("'Полная ст-ть с уч.НЗС (Авто)'!JW"&amp;$J$42))/$D11)</f>
        <v>0</v>
      </c>
      <c r="JX11" s="164">
        <f ca="1">IF($D11=0,0,SUMIF('Полная ст-ть с уч.НЗС (Авто)'!$YP$11:INDIRECT("'Полная ст-ть с уч.НЗС (Авто)'!YP"&amp;$J$42),$C11,'Полная ст-ть с уч.НЗС (Авто)'!JX$11:INDIRECT("'Полная ст-ть с уч.НЗС (Авто)'!JX"&amp;$J$42))/$D11)</f>
        <v>0</v>
      </c>
      <c r="JY11" s="164">
        <f ca="1">IF($D11=0,0,SUMIF('Полная ст-ть с уч.НЗС (Авто)'!$YP$11:INDIRECT("'Полная ст-ть с уч.НЗС (Авто)'!YP"&amp;$J$42),$C11,'Полная ст-ть с уч.НЗС (Авто)'!JY$11:INDIRECT("'Полная ст-ть с уч.НЗС (Авто)'!JY"&amp;$J$42))/$D11)</f>
        <v>0</v>
      </c>
      <c r="JZ11" s="164">
        <f ca="1">IF($D11=0,0,SUMIF('Полная ст-ть с уч.НЗС (Авто)'!$YP$11:INDIRECT("'Полная ст-ть с уч.НЗС (Авто)'!YP"&amp;$J$42),$C11,'Полная ст-ть с уч.НЗС (Авто)'!JZ$11:INDIRECT("'Полная ст-ть с уч.НЗС (Авто)'!JZ"&amp;$J$42))/$D11)</f>
        <v>0</v>
      </c>
      <c r="KA11" s="164">
        <f ca="1">IF($D11=0,0,SUMIF('Полная ст-ть с уч.НЗС (Авто)'!$YP$11:INDIRECT("'Полная ст-ть с уч.НЗС (Авто)'!YP"&amp;$J$42),$C11,'Полная ст-ть с уч.НЗС (Авто)'!KA$11:INDIRECT("'Полная ст-ть с уч.НЗС (Авто)'!KA"&amp;$J$42))/$D11)</f>
        <v>0</v>
      </c>
      <c r="KB11" s="164">
        <f ca="1">IF($D11=0,0,SUMIF('Полная ст-ть с уч.НЗС (Авто)'!$YP$11:INDIRECT("'Полная ст-ть с уч.НЗС (Авто)'!YP"&amp;$J$42),$C11,'Полная ст-ть с уч.НЗС (Авто)'!KB$11:INDIRECT("'Полная ст-ть с уч.НЗС (Авто)'!KB"&amp;$J$42))/$D11)</f>
        <v>0</v>
      </c>
      <c r="KC11" s="164">
        <f ca="1">IF($D11=0,0,SUMIF('Полная ст-ть с уч.НЗС (Авто)'!$YP$11:INDIRECT("'Полная ст-ть с уч.НЗС (Авто)'!YP"&amp;$J$42),$C11,'Полная ст-ть с уч.НЗС (Авто)'!KC$11:INDIRECT("'Полная ст-ть с уч.НЗС (Авто)'!KC"&amp;$J$42))/$D11)</f>
        <v>0</v>
      </c>
      <c r="KD11" s="164">
        <f ca="1">IF($D11=0,0,SUMIF('Полная ст-ть с уч.НЗС (Авто)'!$YP$11:INDIRECT("'Полная ст-ть с уч.НЗС (Авто)'!YP"&amp;$J$42),$C11,'Полная ст-ть с уч.НЗС (Авто)'!KD$11:INDIRECT("'Полная ст-ть с уч.НЗС (Авто)'!KD"&amp;$J$42))/$D11)</f>
        <v>0</v>
      </c>
      <c r="KE11" s="164">
        <f ca="1">IF($D11=0,0,SUMIF('Полная ст-ть с уч.НЗС (Авто)'!$YP$11:INDIRECT("'Полная ст-ть с уч.НЗС (Авто)'!YP"&amp;$J$42),$C11,'Полная ст-ть с уч.НЗС (Авто)'!KE$11:INDIRECT("'Полная ст-ть с уч.НЗС (Авто)'!KE"&amp;$J$42))/$D11)</f>
        <v>0</v>
      </c>
      <c r="KF11" s="164">
        <f ca="1">IF($D11=0,0,SUMIF('Полная ст-ть с уч.НЗС (Авто)'!$YP$11:INDIRECT("'Полная ст-ть с уч.НЗС (Авто)'!YP"&amp;$J$42),$C11,'Полная ст-ть с уч.НЗС (Авто)'!KF$11:INDIRECT("'Полная ст-ть с уч.НЗС (Авто)'!KF"&amp;$J$42))/$D11)</f>
        <v>0</v>
      </c>
      <c r="KG11" s="164">
        <f ca="1">IF($D11=0,0,SUMIF('Полная ст-ть с уч.НЗС (Авто)'!$YP$11:INDIRECT("'Полная ст-ть с уч.НЗС (Авто)'!YP"&amp;$J$42),$C11,'Полная ст-ть с уч.НЗС (Авто)'!KG$11:INDIRECT("'Полная ст-ть с уч.НЗС (Авто)'!KG"&amp;$J$42))/$D11)</f>
        <v>0</v>
      </c>
      <c r="KH11" s="164">
        <f ca="1">IF($D11=0,0,SUMIF('Полная ст-ть с уч.НЗС (Авто)'!$YP$11:INDIRECT("'Полная ст-ть с уч.НЗС (Авто)'!YP"&amp;$J$42),$C11,'Полная ст-ть с уч.НЗС (Авто)'!KH$11:INDIRECT("'Полная ст-ть с уч.НЗС (Авто)'!KH"&amp;$J$42))/$D11)</f>
        <v>0</v>
      </c>
      <c r="KI11" s="164">
        <f ca="1">IF($D11=0,0,SUMIF('Полная ст-ть с уч.НЗС (Авто)'!$YP$11:INDIRECT("'Полная ст-ть с уч.НЗС (Авто)'!YP"&amp;$J$42),$C11,'Полная ст-ть с уч.НЗС (Авто)'!KI$11:INDIRECT("'Полная ст-ть с уч.НЗС (Авто)'!KI"&amp;$J$42))/$D11)</f>
        <v>0</v>
      </c>
      <c r="KJ11" s="164">
        <f ca="1">IF($D11=0,0,SUMIF('Полная ст-ть с уч.НЗС (Авто)'!$YP$11:INDIRECT("'Полная ст-ть с уч.НЗС (Авто)'!YP"&amp;$J$42),$C11,'Полная ст-ть с уч.НЗС (Авто)'!KJ$11:INDIRECT("'Полная ст-ть с уч.НЗС (Авто)'!KJ"&amp;$J$42))/$D11)</f>
        <v>0</v>
      </c>
      <c r="KK11" s="164">
        <f ca="1">IF($D11=0,0,SUMIF('Полная ст-ть с уч.НЗС (Авто)'!$YP$11:INDIRECT("'Полная ст-ть с уч.НЗС (Авто)'!YP"&amp;$J$42),$C11,'Полная ст-ть с уч.НЗС (Авто)'!KK$11:INDIRECT("'Полная ст-ть с уч.НЗС (Авто)'!KK"&amp;$J$42))/$D11)</f>
        <v>0</v>
      </c>
      <c r="KL11" s="164">
        <f ca="1">IF($D11=0,0,SUMIF('Полная ст-ть с уч.НЗС (Авто)'!$YP$11:INDIRECT("'Полная ст-ть с уч.НЗС (Авто)'!YP"&amp;$J$42),$C11,'Полная ст-ть с уч.НЗС (Авто)'!KL$11:INDIRECT("'Полная ст-ть с уч.НЗС (Авто)'!KL"&amp;$J$42))/$D11)</f>
        <v>0</v>
      </c>
      <c r="KM11" s="164">
        <f ca="1">IF($D11=0,0,SUMIF('Полная ст-ть с уч.НЗС (Авто)'!$YP$11:INDIRECT("'Полная ст-ть с уч.НЗС (Авто)'!YP"&amp;$J$42),$C11,'Полная ст-ть с уч.НЗС (Авто)'!KM$11:INDIRECT("'Полная ст-ть с уч.НЗС (Авто)'!KM"&amp;$J$42))/$D11)</f>
        <v>0</v>
      </c>
      <c r="KN11" s="164">
        <f ca="1">IF($D11=0,0,SUMIF('Полная ст-ть с уч.НЗС (Авто)'!$YP$11:INDIRECT("'Полная ст-ть с уч.НЗС (Авто)'!YP"&amp;$J$42),$C11,'Полная ст-ть с уч.НЗС (Авто)'!KN$11:INDIRECT("'Полная ст-ть с уч.НЗС (Авто)'!KN"&amp;$J$42))/$D11)</f>
        <v>0</v>
      </c>
      <c r="KO11" s="164">
        <f ca="1">IF($D11=0,0,SUMIF('Полная ст-ть с уч.НЗС (Авто)'!$YP$11:INDIRECT("'Полная ст-ть с уч.НЗС (Авто)'!YP"&amp;$J$42),$C11,'Полная ст-ть с уч.НЗС (Авто)'!KO$11:INDIRECT("'Полная ст-ть с уч.НЗС (Авто)'!KO"&amp;$J$42))/$D11)</f>
        <v>0</v>
      </c>
      <c r="KP11" s="164">
        <f ca="1">IF($D11=0,0,SUMIF('Полная ст-ть с уч.НЗС (Авто)'!$YP$11:INDIRECT("'Полная ст-ть с уч.НЗС (Авто)'!YP"&amp;$J$42),$C11,'Полная ст-ть с уч.НЗС (Авто)'!KP$11:INDIRECT("'Полная ст-ть с уч.НЗС (Авто)'!KP"&amp;$J$42))/$D11)</f>
        <v>0</v>
      </c>
      <c r="KQ11" s="164">
        <f ca="1">IF($D11=0,0,SUMIF('Полная ст-ть с уч.НЗС (Авто)'!$YP$11:INDIRECT("'Полная ст-ть с уч.НЗС (Авто)'!YP"&amp;$J$42),$C11,'Полная ст-ть с уч.НЗС (Авто)'!KQ$11:INDIRECT("'Полная ст-ть с уч.НЗС (Авто)'!KQ"&amp;$J$42))/$D11)</f>
        <v>0</v>
      </c>
      <c r="KR11" s="164">
        <f ca="1">IF($D11=0,0,SUMIF('Полная ст-ть с уч.НЗС (Авто)'!$YP$11:INDIRECT("'Полная ст-ть с уч.НЗС (Авто)'!YP"&amp;$J$42),$C11,'Полная ст-ть с уч.НЗС (Авто)'!KR$11:INDIRECT("'Полная ст-ть с уч.НЗС (Авто)'!KR"&amp;$J$42))/$D11)</f>
        <v>0</v>
      </c>
      <c r="KS11" s="164">
        <f ca="1">IF($D11=0,0,SUMIF('Полная ст-ть с уч.НЗС (Авто)'!$YP$11:INDIRECT("'Полная ст-ть с уч.НЗС (Авто)'!YP"&amp;$J$42),$C11,'Полная ст-ть с уч.НЗС (Авто)'!KS$11:INDIRECT("'Полная ст-ть с уч.НЗС (Авто)'!KS"&amp;$J$42))/$D11)</f>
        <v>0</v>
      </c>
      <c r="KT11" s="164">
        <f ca="1">IF($D11=0,0,SUMIF('Полная ст-ть с уч.НЗС (Авто)'!$YP$11:INDIRECT("'Полная ст-ть с уч.НЗС (Авто)'!YP"&amp;$J$42),$C11,'Полная ст-ть с уч.НЗС (Авто)'!KT$11:INDIRECT("'Полная ст-ть с уч.НЗС (Авто)'!KT"&amp;$J$42))/$D11)</f>
        <v>0</v>
      </c>
      <c r="KU11" s="164">
        <f ca="1">IF($D11=0,0,SUMIF('Полная ст-ть с уч.НЗС (Авто)'!$YP$11:INDIRECT("'Полная ст-ть с уч.НЗС (Авто)'!YP"&amp;$J$42),$C11,'Полная ст-ть с уч.НЗС (Авто)'!KU$11:INDIRECT("'Полная ст-ть с уч.НЗС (Авто)'!KU"&amp;$J$42))/$D11)</f>
        <v>0</v>
      </c>
      <c r="KV11" s="164">
        <f ca="1">IF($D11=0,0,SUMIF('Полная ст-ть с уч.НЗС (Авто)'!$YP$11:INDIRECT("'Полная ст-ть с уч.НЗС (Авто)'!YP"&amp;$J$42),$C11,'Полная ст-ть с уч.НЗС (Авто)'!KV$11:INDIRECT("'Полная ст-ть с уч.НЗС (Авто)'!KV"&amp;$J$42))/$D11)</f>
        <v>0</v>
      </c>
      <c r="KW11" s="164">
        <f ca="1">IF($D11=0,0,SUMIF('Полная ст-ть с уч.НЗС (Авто)'!$YP$11:INDIRECT("'Полная ст-ть с уч.НЗС (Авто)'!YP"&amp;$J$42),$C11,'Полная ст-ть с уч.НЗС (Авто)'!KW$11:INDIRECT("'Полная ст-ть с уч.НЗС (Авто)'!KW"&amp;$J$42))/$D11)</f>
        <v>0</v>
      </c>
      <c r="KX11" s="164">
        <f ca="1">IF($D11=0,0,SUMIF('Полная ст-ть с уч.НЗС (Авто)'!$YP$11:INDIRECT("'Полная ст-ть с уч.НЗС (Авто)'!YP"&amp;$J$42),$C11,'Полная ст-ть с уч.НЗС (Авто)'!KX$11:INDIRECT("'Полная ст-ть с уч.НЗС (Авто)'!KX"&amp;$J$42))/$D11)</f>
        <v>0</v>
      </c>
      <c r="KY11" s="164">
        <f ca="1">IF($D11=0,0,SUMIF('Полная ст-ть с уч.НЗС (Авто)'!$YP$11:INDIRECT("'Полная ст-ть с уч.НЗС (Авто)'!YP"&amp;$J$42),$C11,'Полная ст-ть с уч.НЗС (Авто)'!KY$11:INDIRECT("'Полная ст-ть с уч.НЗС (Авто)'!KY"&amp;$J$42))/$D11)</f>
        <v>0</v>
      </c>
      <c r="KZ11" s="164">
        <f ca="1">IF($D11=0,0,SUMIF('Полная ст-ть с уч.НЗС (Авто)'!$YP$11:INDIRECT("'Полная ст-ть с уч.НЗС (Авто)'!YP"&amp;$J$42),$C11,'Полная ст-ть с уч.НЗС (Авто)'!KZ$11:INDIRECT("'Полная ст-ть с уч.НЗС (Авто)'!KZ"&amp;$J$42))/$D11)</f>
        <v>0</v>
      </c>
      <c r="LA11" s="164">
        <f ca="1">IF($D11=0,0,SUMIF('Полная ст-ть с уч.НЗС (Авто)'!$YP$11:INDIRECT("'Полная ст-ть с уч.НЗС (Авто)'!YP"&amp;$J$42),$C11,'Полная ст-ть с уч.НЗС (Авто)'!LA$11:INDIRECT("'Полная ст-ть с уч.НЗС (Авто)'!LA"&amp;$J$42))/$D11)</f>
        <v>0</v>
      </c>
      <c r="LB11" s="164">
        <f ca="1">IF($D11=0,0,SUMIF('Полная ст-ть с уч.НЗС (Авто)'!$YP$11:INDIRECT("'Полная ст-ть с уч.НЗС (Авто)'!YP"&amp;$J$42),$C11,'Полная ст-ть с уч.НЗС (Авто)'!LB$11:INDIRECT("'Полная ст-ть с уч.НЗС (Авто)'!LB"&amp;$J$42))/$D11)</f>
        <v>0</v>
      </c>
      <c r="LC11" s="164">
        <f ca="1">IF($D11=0,0,SUMIF('Полная ст-ть с уч.НЗС (Авто)'!$YP$11:INDIRECT("'Полная ст-ть с уч.НЗС (Авто)'!YP"&amp;$J$42),$C11,'Полная ст-ть с уч.НЗС (Авто)'!LC$11:INDIRECT("'Полная ст-ть с уч.НЗС (Авто)'!LC"&amp;$J$42))/$D11)</f>
        <v>0</v>
      </c>
      <c r="LD11" s="164">
        <f ca="1">IF($D11=0,0,SUMIF('Полная ст-ть с уч.НЗС (Авто)'!$YP$11:INDIRECT("'Полная ст-ть с уч.НЗС (Авто)'!YP"&amp;$J$42),$C11,'Полная ст-ть с уч.НЗС (Авто)'!LD$11:INDIRECT("'Полная ст-ть с уч.НЗС (Авто)'!LD"&amp;$J$42))/$D11)</f>
        <v>0</v>
      </c>
      <c r="LE11" s="164">
        <f ca="1">IF($D11=0,0,SUMIF('Полная ст-ть с уч.НЗС (Авто)'!$YP$11:INDIRECT("'Полная ст-ть с уч.НЗС (Авто)'!YP"&amp;$J$42),$C11,'Полная ст-ть с уч.НЗС (Авто)'!LE$11:INDIRECT("'Полная ст-ть с уч.НЗС (Авто)'!LE"&amp;$J$42))/$D11)</f>
        <v>0</v>
      </c>
      <c r="LF11" s="164">
        <f ca="1">IF($D11=0,0,SUMIF('Полная ст-ть с уч.НЗС (Авто)'!$YP$11:INDIRECT("'Полная ст-ть с уч.НЗС (Авто)'!YP"&amp;$J$42),$C11,'Полная ст-ть с уч.НЗС (Авто)'!LF$11:INDIRECT("'Полная ст-ть с уч.НЗС (Авто)'!LF"&amp;$J$42))/$D11)</f>
        <v>0</v>
      </c>
      <c r="LG11" s="164">
        <f ca="1">IF($D11=0,0,SUMIF('Полная ст-ть с уч.НЗС (Авто)'!$YP$11:INDIRECT("'Полная ст-ть с уч.НЗС (Авто)'!YP"&amp;$J$42),$C11,'Полная ст-ть с уч.НЗС (Авто)'!LG$11:INDIRECT("'Полная ст-ть с уч.НЗС (Авто)'!LG"&amp;$J$42))/$D11)</f>
        <v>0</v>
      </c>
      <c r="LH11" s="164">
        <f ca="1">IF($D11=0,0,SUMIF('Полная ст-ть с уч.НЗС (Авто)'!$YP$11:INDIRECT("'Полная ст-ть с уч.НЗС (Авто)'!YP"&amp;$J$42),$C11,'Полная ст-ть с уч.НЗС (Авто)'!LH$11:INDIRECT("'Полная ст-ть с уч.НЗС (Авто)'!LH"&amp;$J$42))/$D11)</f>
        <v>0</v>
      </c>
      <c r="LI11" s="164">
        <f ca="1">IF($D11=0,0,SUMIF('Полная ст-ть с уч.НЗС (Авто)'!$YP$11:INDIRECT("'Полная ст-ть с уч.НЗС (Авто)'!YP"&amp;$J$42),$C11,'Полная ст-ть с уч.НЗС (Авто)'!LI$11:INDIRECT("'Полная ст-ть с уч.НЗС (Авто)'!LI"&amp;$J$42))/$D11)</f>
        <v>0</v>
      </c>
      <c r="LJ11" s="164">
        <f ca="1">IF($D11=0,0,SUMIF('Полная ст-ть с уч.НЗС (Авто)'!$YP$11:INDIRECT("'Полная ст-ть с уч.НЗС (Авто)'!YP"&amp;$J$42),$C11,'Полная ст-ть с уч.НЗС (Авто)'!LJ$11:INDIRECT("'Полная ст-ть с уч.НЗС (Авто)'!LJ"&amp;$J$42))/$D11)</f>
        <v>0</v>
      </c>
      <c r="LK11" s="164">
        <f ca="1">IF($D11=0,0,SUMIF('Полная ст-ть с уч.НЗС (Авто)'!$YP$11:INDIRECT("'Полная ст-ть с уч.НЗС (Авто)'!YP"&amp;$J$42),$C11,'Полная ст-ть с уч.НЗС (Авто)'!LK$11:INDIRECT("'Полная ст-ть с уч.НЗС (Авто)'!LK"&amp;$J$42))/$D11)</f>
        <v>0</v>
      </c>
      <c r="LL11" s="164">
        <f ca="1">IF($D11=0,0,SUMIF('Полная ст-ть с уч.НЗС (Авто)'!$YP$11:INDIRECT("'Полная ст-ть с уч.НЗС (Авто)'!YP"&amp;$J$42),$C11,'Полная ст-ть с уч.НЗС (Авто)'!LL$11:INDIRECT("'Полная ст-ть с уч.НЗС (Авто)'!LL"&amp;$J$42))/$D11)</f>
        <v>0</v>
      </c>
      <c r="LM11" s="164">
        <f ca="1">IF($D11=0,0,SUMIF('Полная ст-ть с уч.НЗС (Авто)'!$YP$11:INDIRECT("'Полная ст-ть с уч.НЗС (Авто)'!YP"&amp;$J$42),$C11,'Полная ст-ть с уч.НЗС (Авто)'!LM$11:INDIRECT("'Полная ст-ть с уч.НЗС (Авто)'!LM"&amp;$J$42))/$D11)</f>
        <v>0</v>
      </c>
      <c r="LN11" s="164">
        <f ca="1">IF($D11=0,0,SUMIF('Полная ст-ть с уч.НЗС (Авто)'!$YP$11:INDIRECT("'Полная ст-ть с уч.НЗС (Авто)'!YP"&amp;$J$42),$C11,'Полная ст-ть с уч.НЗС (Авто)'!LN$11:INDIRECT("'Полная ст-ть с уч.НЗС (Авто)'!LN"&amp;$J$42))/$D11)</f>
        <v>0</v>
      </c>
      <c r="LO11" s="164">
        <f ca="1">IF($D11=0,0,SUMIF('Полная ст-ть с уч.НЗС (Авто)'!$YP$11:INDIRECT("'Полная ст-ть с уч.НЗС (Авто)'!YP"&amp;$J$42),$C11,'Полная ст-ть с уч.НЗС (Авто)'!LO$11:INDIRECT("'Полная ст-ть с уч.НЗС (Авто)'!LO"&amp;$J$42))/$D11)</f>
        <v>0</v>
      </c>
      <c r="LP11" s="164">
        <f ca="1">IF($D11=0,0,SUMIF('Полная ст-ть с уч.НЗС (Авто)'!$YP$11:INDIRECT("'Полная ст-ть с уч.НЗС (Авто)'!YP"&amp;$J$42),$C11,'Полная ст-ть с уч.НЗС (Авто)'!LP$11:INDIRECT("'Полная ст-ть с уч.НЗС (Авто)'!LP"&amp;$J$42))/$D11)</f>
        <v>0</v>
      </c>
      <c r="LQ11" s="164">
        <f ca="1">IF($D11=0,0,SUMIF('Полная ст-ть с уч.НЗС (Авто)'!$YP$11:INDIRECT("'Полная ст-ть с уч.НЗС (Авто)'!YP"&amp;$J$42),$C11,'Полная ст-ть с уч.НЗС (Авто)'!LQ$11:INDIRECT("'Полная ст-ть с уч.НЗС (Авто)'!LQ"&amp;$J$42))/$D11)</f>
        <v>0</v>
      </c>
      <c r="LR11" s="164">
        <f ca="1">IF($D11=0,0,SUMIF('Полная ст-ть с уч.НЗС (Авто)'!$YP$11:INDIRECT("'Полная ст-ть с уч.НЗС (Авто)'!YP"&amp;$J$42),$C11,'Полная ст-ть с уч.НЗС (Авто)'!LR$11:INDIRECT("'Полная ст-ть с уч.НЗС (Авто)'!LR"&amp;$J$42))/$D11)</f>
        <v>0</v>
      </c>
      <c r="LS11" s="164">
        <f ca="1">IF($D11=0,0,SUMIF('Полная ст-ть с уч.НЗС (Авто)'!$YP$11:INDIRECT("'Полная ст-ть с уч.НЗС (Авто)'!YP"&amp;$J$42),$C11,'Полная ст-ть с уч.НЗС (Авто)'!LS$11:INDIRECT("'Полная ст-ть с уч.НЗС (Авто)'!LS"&amp;$J$42))/$D11)</f>
        <v>0</v>
      </c>
      <c r="LT11" s="164">
        <f ca="1">IF($D11=0,0,SUMIF('Полная ст-ть с уч.НЗС (Авто)'!$YP$11:INDIRECT("'Полная ст-ть с уч.НЗС (Авто)'!YP"&amp;$J$42),$C11,'Полная ст-ть с уч.НЗС (Авто)'!LT$11:INDIRECT("'Полная ст-ть с уч.НЗС (Авто)'!LT"&amp;$J$42))/$D11)</f>
        <v>0</v>
      </c>
      <c r="LU11" s="164">
        <f ca="1">IF($D11=0,0,SUMIF('Полная ст-ть с уч.НЗС (Авто)'!$YP$11:INDIRECT("'Полная ст-ть с уч.НЗС (Авто)'!YP"&amp;$J$42),$C11,'Полная ст-ть с уч.НЗС (Авто)'!LU$11:INDIRECT("'Полная ст-ть с уч.НЗС (Авто)'!LU"&amp;$J$42))/$D11)</f>
        <v>0</v>
      </c>
      <c r="LV11" s="164">
        <f ca="1">IF($D11=0,0,SUMIF('Полная ст-ть с уч.НЗС (Авто)'!$YP$11:INDIRECT("'Полная ст-ть с уч.НЗС (Авто)'!YP"&amp;$J$42),$C11,'Полная ст-ть с уч.НЗС (Авто)'!LV$11:INDIRECT("'Полная ст-ть с уч.НЗС (Авто)'!LV"&amp;$J$42))/$D11)</f>
        <v>0</v>
      </c>
      <c r="LW11" s="164">
        <f ca="1">IF($D11=0,0,SUMIF('Полная ст-ть с уч.НЗС (Авто)'!$YP$11:INDIRECT("'Полная ст-ть с уч.НЗС (Авто)'!YP"&amp;$J$42),$C11,'Полная ст-ть с уч.НЗС (Авто)'!LW$11:INDIRECT("'Полная ст-ть с уч.НЗС (Авто)'!LW"&amp;$J$42))/$D11)</f>
        <v>0</v>
      </c>
      <c r="LX11" s="164">
        <f ca="1">IF($D11=0,0,SUMIF('Полная ст-ть с уч.НЗС (Авто)'!$YP$11:INDIRECT("'Полная ст-ть с уч.НЗС (Авто)'!YP"&amp;$J$42),$C11,'Полная ст-ть с уч.НЗС (Авто)'!LX$11:INDIRECT("'Полная ст-ть с уч.НЗС (Авто)'!LX"&amp;$J$42))/$D11)</f>
        <v>0</v>
      </c>
      <c r="LY11" s="164">
        <f ca="1">IF($D11=0,0,SUMIF('Полная ст-ть с уч.НЗС (Авто)'!$YP$11:INDIRECT("'Полная ст-ть с уч.НЗС (Авто)'!YP"&amp;$J$42),$C11,'Полная ст-ть с уч.НЗС (Авто)'!LY$11:INDIRECT("'Полная ст-ть с уч.НЗС (Авто)'!LY"&amp;$J$42))/$D11)</f>
        <v>0</v>
      </c>
      <c r="LZ11" s="164">
        <f ca="1">IF($D11=0,0,SUMIF('Полная ст-ть с уч.НЗС (Авто)'!$YP$11:INDIRECT("'Полная ст-ть с уч.НЗС (Авто)'!YP"&amp;$J$42),$C11,'Полная ст-ть с уч.НЗС (Авто)'!LZ$11:INDIRECT("'Полная ст-ть с уч.НЗС (Авто)'!LZ"&amp;$J$42))/$D11)</f>
        <v>0</v>
      </c>
      <c r="MA11" s="164">
        <f ca="1">IF($D11=0,0,SUMIF('Полная ст-ть с уч.НЗС (Авто)'!$YP$11:INDIRECT("'Полная ст-ть с уч.НЗС (Авто)'!YP"&amp;$J$42),$C11,'Полная ст-ть с уч.НЗС (Авто)'!MA$11:INDIRECT("'Полная ст-ть с уч.НЗС (Авто)'!MA"&amp;$J$42))/$D11)</f>
        <v>0</v>
      </c>
      <c r="MB11" s="164">
        <f ca="1">IF($D11=0,0,SUMIF('Полная ст-ть с уч.НЗС (Авто)'!$YP$11:INDIRECT("'Полная ст-ть с уч.НЗС (Авто)'!YP"&amp;$J$42),$C11,'Полная ст-ть с уч.НЗС (Авто)'!MB$11:INDIRECT("'Полная ст-ть с уч.НЗС (Авто)'!MB"&amp;$J$42))/$D11)</f>
        <v>0</v>
      </c>
      <c r="MC11" s="164">
        <f ca="1">IF($D11=0,0,SUMIF('Полная ст-ть с уч.НЗС (Авто)'!$YP$11:INDIRECT("'Полная ст-ть с уч.НЗС (Авто)'!YP"&amp;$J$42),$C11,'Полная ст-ть с уч.НЗС (Авто)'!MC$11:INDIRECT("'Полная ст-ть с уч.НЗС (Авто)'!MC"&amp;$J$42))/$D11)</f>
        <v>0</v>
      </c>
      <c r="MD11" s="164">
        <f ca="1">IF($D11=0,0,SUMIF('Полная ст-ть с уч.НЗС (Авто)'!$YP$11:INDIRECT("'Полная ст-ть с уч.НЗС (Авто)'!YP"&amp;$J$42),$C11,'Полная ст-ть с уч.НЗС (Авто)'!MD$11:INDIRECT("'Полная ст-ть с уч.НЗС (Авто)'!MD"&amp;$J$42))/$D11)</f>
        <v>0</v>
      </c>
      <c r="ME11" s="164">
        <f ca="1">IF($D11=0,0,SUMIF('Полная ст-ть с уч.НЗС (Авто)'!$YP$11:INDIRECT("'Полная ст-ть с уч.НЗС (Авто)'!YP"&amp;$J$42),$C11,'Полная ст-ть с уч.НЗС (Авто)'!ME$11:INDIRECT("'Полная ст-ть с уч.НЗС (Авто)'!ME"&amp;$J$42))/$D11)</f>
        <v>0</v>
      </c>
      <c r="MF11" s="164">
        <f ca="1">IF($D11=0,0,SUMIF('Полная ст-ть с уч.НЗС (Авто)'!$YP$11:INDIRECT("'Полная ст-ть с уч.НЗС (Авто)'!YP"&amp;$J$42),$C11,'Полная ст-ть с уч.НЗС (Авто)'!MF$11:INDIRECT("'Полная ст-ть с уч.НЗС (Авто)'!MF"&amp;$J$42))/$D11)</f>
        <v>0</v>
      </c>
      <c r="MG11" s="164">
        <f ca="1">IF($D11=0,0,SUMIF('Полная ст-ть с уч.НЗС (Авто)'!$YP$11:INDIRECT("'Полная ст-ть с уч.НЗС (Авто)'!YP"&amp;$J$42),$C11,'Полная ст-ть с уч.НЗС (Авто)'!MG$11:INDIRECT("'Полная ст-ть с уч.НЗС (Авто)'!MG"&amp;$J$42))/$D11)</f>
        <v>0</v>
      </c>
      <c r="MH11" s="164">
        <f ca="1">IF($D11=0,0,SUMIF('Полная ст-ть с уч.НЗС (Авто)'!$YP$11:INDIRECT("'Полная ст-ть с уч.НЗС (Авто)'!YP"&amp;$J$42),$C11,'Полная ст-ть с уч.НЗС (Авто)'!MH$11:INDIRECT("'Полная ст-ть с уч.НЗС (Авто)'!MH"&amp;$J$42))/$D11)</f>
        <v>0</v>
      </c>
      <c r="MI11" s="164">
        <f ca="1">IF($D11=0,0,SUMIF('Полная ст-ть с уч.НЗС (Авто)'!$YP$11:INDIRECT("'Полная ст-ть с уч.НЗС (Авто)'!YP"&amp;$J$42),$C11,'Полная ст-ть с уч.НЗС (Авто)'!MI$11:INDIRECT("'Полная ст-ть с уч.НЗС (Авто)'!MI"&amp;$J$42))/$D11)</f>
        <v>0</v>
      </c>
      <c r="MJ11" s="164">
        <f ca="1">IF($D11=0,0,SUMIF('Полная ст-ть с уч.НЗС (Авто)'!$YP$11:INDIRECT("'Полная ст-ть с уч.НЗС (Авто)'!YP"&amp;$J$42),$C11,'Полная ст-ть с уч.НЗС (Авто)'!MJ$11:INDIRECT("'Полная ст-ть с уч.НЗС (Авто)'!MJ"&amp;$J$42))/$D11)</f>
        <v>0</v>
      </c>
      <c r="MK11" s="164">
        <f ca="1">IF($D11=0,0,SUMIF('Полная ст-ть с уч.НЗС (Авто)'!$YP$11:INDIRECT("'Полная ст-ть с уч.НЗС (Авто)'!YP"&amp;$J$42),$C11,'Полная ст-ть с уч.НЗС (Авто)'!MK$11:INDIRECT("'Полная ст-ть с уч.НЗС (Авто)'!MK"&amp;$J$42))/$D11)</f>
        <v>0</v>
      </c>
      <c r="ML11" s="164">
        <f ca="1">IF($D11=0,0,SUMIF('Полная ст-ть с уч.НЗС (Авто)'!$YP$11:INDIRECT("'Полная ст-ть с уч.НЗС (Авто)'!YP"&amp;$J$42),$C11,'Полная ст-ть с уч.НЗС (Авто)'!ML$11:INDIRECT("'Полная ст-ть с уч.НЗС (Авто)'!ML"&amp;$J$42))/$D11)</f>
        <v>0</v>
      </c>
      <c r="MM11" s="164">
        <f ca="1">IF($D11=0,0,SUMIF('Полная ст-ть с уч.НЗС (Авто)'!$YP$11:INDIRECT("'Полная ст-ть с уч.НЗС (Авто)'!YP"&amp;$J$42),$C11,'Полная ст-ть с уч.НЗС (Авто)'!MM$11:INDIRECT("'Полная ст-ть с уч.НЗС (Авто)'!MM"&amp;$J$42))/$D11)</f>
        <v>0</v>
      </c>
      <c r="MN11" s="164">
        <f ca="1">IF($D11=0,0,SUMIF('Полная ст-ть с уч.НЗС (Авто)'!$YP$11:INDIRECT("'Полная ст-ть с уч.НЗС (Авто)'!YP"&amp;$J$42),$C11,'Полная ст-ть с уч.НЗС (Авто)'!MN$11:INDIRECT("'Полная ст-ть с уч.НЗС (Авто)'!MN"&amp;$J$42))/$D11)</f>
        <v>0</v>
      </c>
      <c r="MO11" s="164">
        <f ca="1">IF($D11=0,0,SUMIF('Полная ст-ть с уч.НЗС (Авто)'!$YP$11:INDIRECT("'Полная ст-ть с уч.НЗС (Авто)'!YP"&amp;$J$42),$C11,'Полная ст-ть с уч.НЗС (Авто)'!MO$11:INDIRECT("'Полная ст-ть с уч.НЗС (Авто)'!MO"&amp;$J$42))/$D11)</f>
        <v>0</v>
      </c>
      <c r="MP11" s="164">
        <f ca="1">IF($D11=0,0,SUMIF('Полная ст-ть с уч.НЗС (Авто)'!$YP$11:INDIRECT("'Полная ст-ть с уч.НЗС (Авто)'!YP"&amp;$J$42),$C11,'Полная ст-ть с уч.НЗС (Авто)'!MP$11:INDIRECT("'Полная ст-ть с уч.НЗС (Авто)'!MP"&amp;$J$42))/$D11)</f>
        <v>0</v>
      </c>
      <c r="MQ11" s="164">
        <f ca="1">IF($D11=0,0,SUMIF('Полная ст-ть с уч.НЗС (Авто)'!$YP$11:INDIRECT("'Полная ст-ть с уч.НЗС (Авто)'!YP"&amp;$J$42),$C11,'Полная ст-ть с уч.НЗС (Авто)'!MQ$11:INDIRECT("'Полная ст-ть с уч.НЗС (Авто)'!MQ"&amp;$J$42))/$D11)</f>
        <v>0</v>
      </c>
      <c r="MR11" s="164">
        <f ca="1">IF($D11=0,0,SUMIF('Полная ст-ть с уч.НЗС (Авто)'!$YP$11:INDIRECT("'Полная ст-ть с уч.НЗС (Авто)'!YP"&amp;$J$42),$C11,'Полная ст-ть с уч.НЗС (Авто)'!MR$11:INDIRECT("'Полная ст-ть с уч.НЗС (Авто)'!MR"&amp;$J$42))/$D11)</f>
        <v>0</v>
      </c>
      <c r="MS11" s="164">
        <f ca="1">IF($D11=0,0,SUMIF('Полная ст-ть с уч.НЗС (Авто)'!$YP$11:INDIRECT("'Полная ст-ть с уч.НЗС (Авто)'!YP"&amp;$J$42),$C11,'Полная ст-ть с уч.НЗС (Авто)'!MS$11:INDIRECT("'Полная ст-ть с уч.НЗС (Авто)'!MS"&amp;$J$42))/$D11)</f>
        <v>0</v>
      </c>
      <c r="MT11" s="164">
        <f ca="1">IF($D11=0,0,SUMIF('Полная ст-ть с уч.НЗС (Авто)'!$YP$11:INDIRECT("'Полная ст-ть с уч.НЗС (Авто)'!YP"&amp;$J$42),$C11,'Полная ст-ть с уч.НЗС (Авто)'!MT$11:INDIRECT("'Полная ст-ть с уч.НЗС (Авто)'!MT"&amp;$J$42))/$D11)</f>
        <v>0</v>
      </c>
      <c r="MU11" s="164">
        <f ca="1">IF($D11=0,0,SUMIF('Полная ст-ть с уч.НЗС (Авто)'!$YP$11:INDIRECT("'Полная ст-ть с уч.НЗС (Авто)'!YP"&amp;$J$42),$C11,'Полная ст-ть с уч.НЗС (Авто)'!MU$11:INDIRECT("'Полная ст-ть с уч.НЗС (Авто)'!MU"&amp;$J$42))/$D11)</f>
        <v>0</v>
      </c>
      <c r="MV11" s="164">
        <f ca="1">IF($D11=0,0,SUMIF('Полная ст-ть с уч.НЗС (Авто)'!$YP$11:INDIRECT("'Полная ст-ть с уч.НЗС (Авто)'!YP"&amp;$J$42),$C11,'Полная ст-ть с уч.НЗС (Авто)'!MV$11:INDIRECT("'Полная ст-ть с уч.НЗС (Авто)'!MV"&amp;$J$42))/$D11)</f>
        <v>0</v>
      </c>
      <c r="MW11" s="164">
        <f ca="1">IF($D11=0,0,SUMIF('Полная ст-ть с уч.НЗС (Авто)'!$YP$11:INDIRECT("'Полная ст-ть с уч.НЗС (Авто)'!YP"&amp;$J$42),$C11,'Полная ст-ть с уч.НЗС (Авто)'!MW$11:INDIRECT("'Полная ст-ть с уч.НЗС (Авто)'!MW"&amp;$J$42))/$D11)</f>
        <v>0</v>
      </c>
      <c r="MX11" s="164">
        <f ca="1">IF($D11=0,0,SUMIF('Полная ст-ть с уч.НЗС (Авто)'!$YP$11:INDIRECT("'Полная ст-ть с уч.НЗС (Авто)'!YP"&amp;$J$42),$C11,'Полная ст-ть с уч.НЗС (Авто)'!MX$11:INDIRECT("'Полная ст-ть с уч.НЗС (Авто)'!MX"&amp;$J$42))/$D11)</f>
        <v>0</v>
      </c>
      <c r="MY11" s="164">
        <f ca="1">IF($D11=0,0,SUMIF('Полная ст-ть с уч.НЗС (Авто)'!$YP$11:INDIRECT("'Полная ст-ть с уч.НЗС (Авто)'!YP"&amp;$J$42),$C11,'Полная ст-ть с уч.НЗС (Авто)'!MY$11:INDIRECT("'Полная ст-ть с уч.НЗС (Авто)'!MY"&amp;$J$42))/$D11)</f>
        <v>0</v>
      </c>
      <c r="MZ11" s="164">
        <f ca="1">IF($D11=0,0,SUMIF('Полная ст-ть с уч.НЗС (Авто)'!$YP$11:INDIRECT("'Полная ст-ть с уч.НЗС (Авто)'!YP"&amp;$J$42),$C11,'Полная ст-ть с уч.НЗС (Авто)'!MZ$11:INDIRECT("'Полная ст-ть с уч.НЗС (Авто)'!MZ"&amp;$J$42))/$D11)</f>
        <v>0</v>
      </c>
      <c r="NA11" s="164">
        <f ca="1">IF($D11=0,0,SUMIF('Полная ст-ть с уч.НЗС (Авто)'!$YP$11:INDIRECT("'Полная ст-ть с уч.НЗС (Авто)'!YP"&amp;$J$42),$C11,'Полная ст-ть с уч.НЗС (Авто)'!NA$11:INDIRECT("'Полная ст-ть с уч.НЗС (Авто)'!NA"&amp;$J$42))/$D11)</f>
        <v>0</v>
      </c>
      <c r="NB11" s="164">
        <f ca="1">IF($D11=0,0,SUMIF('Полная ст-ть с уч.НЗС (Авто)'!$YP$11:INDIRECT("'Полная ст-ть с уч.НЗС (Авто)'!YP"&amp;$J$42),$C11,'Полная ст-ть с уч.НЗС (Авто)'!NB$11:INDIRECT("'Полная ст-ть с уч.НЗС (Авто)'!NB"&amp;$J$42))/$D11)</f>
        <v>0</v>
      </c>
      <c r="NC11" s="164">
        <f ca="1">IF($D11=0,0,SUMIF('Полная ст-ть с уч.НЗС (Авто)'!$YP$11:INDIRECT("'Полная ст-ть с уч.НЗС (Авто)'!YP"&amp;$J$42),$C11,'Полная ст-ть с уч.НЗС (Авто)'!NC$11:INDIRECT("'Полная ст-ть с уч.НЗС (Авто)'!NC"&amp;$J$42))/$D11)</f>
        <v>0</v>
      </c>
      <c r="ND11" s="164">
        <f ca="1">IF($D11=0,0,SUMIF('Полная ст-ть с уч.НЗС (Авто)'!$YP$11:INDIRECT("'Полная ст-ть с уч.НЗС (Авто)'!YP"&amp;$J$42),$C11,'Полная ст-ть с уч.НЗС (Авто)'!ND$11:INDIRECT("'Полная ст-ть с уч.НЗС (Авто)'!ND"&amp;$J$42))/$D11)</f>
        <v>0</v>
      </c>
      <c r="NE11" s="164">
        <f ca="1">IF($D11=0,0,SUMIF('Полная ст-ть с уч.НЗС (Авто)'!$YP$11:INDIRECT("'Полная ст-ть с уч.НЗС (Авто)'!YP"&amp;$J$42),$C11,'Полная ст-ть с уч.НЗС (Авто)'!NE$11:INDIRECT("'Полная ст-ть с уч.НЗС (Авто)'!NE"&amp;$J$42))/$D11)</f>
        <v>0</v>
      </c>
      <c r="NF11" s="164">
        <f ca="1">IF($D11=0,0,SUMIF('Полная ст-ть с уч.НЗС (Авто)'!$YP$11:INDIRECT("'Полная ст-ть с уч.НЗС (Авто)'!YP"&amp;$J$42),$C11,'Полная ст-ть с уч.НЗС (Авто)'!NF$11:INDIRECT("'Полная ст-ть с уч.НЗС (Авто)'!NF"&amp;$J$42))/$D11)</f>
        <v>0</v>
      </c>
      <c r="NG11" s="164">
        <f ca="1">IF($D11=0,0,SUMIF('Полная ст-ть с уч.НЗС (Авто)'!$YP$11:INDIRECT("'Полная ст-ть с уч.НЗС (Авто)'!YP"&amp;$J$42),$C11,'Полная ст-ть с уч.НЗС (Авто)'!NG$11:INDIRECT("'Полная ст-ть с уч.НЗС (Авто)'!NG"&amp;$J$42))/$D11)</f>
        <v>0</v>
      </c>
      <c r="NH11" s="164">
        <f ca="1">IF($D11=0,0,SUMIF('Полная ст-ть с уч.НЗС (Авто)'!$YP$11:INDIRECT("'Полная ст-ть с уч.НЗС (Авто)'!YP"&amp;$J$42),$C11,'Полная ст-ть с уч.НЗС (Авто)'!NH$11:INDIRECT("'Полная ст-ть с уч.НЗС (Авто)'!NH"&amp;$J$42))/$D11)</f>
        <v>0</v>
      </c>
      <c r="NI11" s="164">
        <f ca="1">IF($D11=0,0,SUMIF('Полная ст-ть с уч.НЗС (Авто)'!$YP$11:INDIRECT("'Полная ст-ть с уч.НЗС (Авто)'!YP"&amp;$J$42),$C11,'Полная ст-ть с уч.НЗС (Авто)'!NI$11:INDIRECT("'Полная ст-ть с уч.НЗС (Авто)'!NI"&amp;$J$42))/$D11)</f>
        <v>0</v>
      </c>
      <c r="NJ11" s="164">
        <f ca="1">IF($D11=0,0,SUMIF('Полная ст-ть с уч.НЗС (Авто)'!$YP$11:INDIRECT("'Полная ст-ть с уч.НЗС (Авто)'!YP"&amp;$J$42),$C11,'Полная ст-ть с уч.НЗС (Авто)'!NJ$11:INDIRECT("'Полная ст-ть с уч.НЗС (Авто)'!NJ"&amp;$J$42))/$D11)</f>
        <v>0</v>
      </c>
      <c r="NK11" s="164">
        <f ca="1">IF($D11=0,0,SUMIF('Полная ст-ть с уч.НЗС (Авто)'!$YP$11:INDIRECT("'Полная ст-ть с уч.НЗС (Авто)'!YP"&amp;$J$42),$C11,'Полная ст-ть с уч.НЗС (Авто)'!NK$11:INDIRECT("'Полная ст-ть с уч.НЗС (Авто)'!NK"&amp;$J$42))/$D11)</f>
        <v>0</v>
      </c>
      <c r="NL11" s="164">
        <f ca="1">IF($D11=0,0,SUMIF('Полная ст-ть с уч.НЗС (Авто)'!$YP$11:INDIRECT("'Полная ст-ть с уч.НЗС (Авто)'!YP"&amp;$J$42),$C11,'Полная ст-ть с уч.НЗС (Авто)'!NL$11:INDIRECT("'Полная ст-ть с уч.НЗС (Авто)'!NL"&amp;$J$42))/$D11)</f>
        <v>0</v>
      </c>
      <c r="NM11" s="164">
        <f ca="1">IF($D11=0,0,SUMIF('Полная ст-ть с уч.НЗС (Авто)'!$YP$11:INDIRECT("'Полная ст-ть с уч.НЗС (Авто)'!YP"&amp;$J$42),$C11,'Полная ст-ть с уч.НЗС (Авто)'!NM$11:INDIRECT("'Полная ст-ть с уч.НЗС (Авто)'!NM"&amp;$J$42))/$D11)</f>
        <v>0</v>
      </c>
      <c r="NN11" s="164">
        <f ca="1">IF($D11=0,0,SUMIF('Полная ст-ть с уч.НЗС (Авто)'!$YP$11:INDIRECT("'Полная ст-ть с уч.НЗС (Авто)'!YP"&amp;$J$42),$C11,'Полная ст-ть с уч.НЗС (Авто)'!NN$11:INDIRECT("'Полная ст-ть с уч.НЗС (Авто)'!NN"&amp;$J$42))/$D11)</f>
        <v>0</v>
      </c>
      <c r="NO11" s="164">
        <f ca="1">IF($D11=0,0,SUMIF('Полная ст-ть с уч.НЗС (Авто)'!$YP$11:INDIRECT("'Полная ст-ть с уч.НЗС (Авто)'!YP"&amp;$J$42),$C11,'Полная ст-ть с уч.НЗС (Авто)'!NO$11:INDIRECT("'Полная ст-ть с уч.НЗС (Авто)'!NO"&amp;$J$42))/$D11)</f>
        <v>0</v>
      </c>
      <c r="NP11" s="164">
        <f ca="1">IF($D11=0,0,SUMIF('Полная ст-ть с уч.НЗС (Авто)'!$YP$11:INDIRECT("'Полная ст-ть с уч.НЗС (Авто)'!YP"&amp;$J$42),$C11,'Полная ст-ть с уч.НЗС (Авто)'!NP$11:INDIRECT("'Полная ст-ть с уч.НЗС (Авто)'!NP"&amp;$J$42))/$D11)</f>
        <v>0</v>
      </c>
      <c r="NQ11" s="164">
        <f ca="1">IF($D11=0,0,SUMIF('Полная ст-ть с уч.НЗС (Авто)'!$YP$11:INDIRECT("'Полная ст-ть с уч.НЗС (Авто)'!YP"&amp;$J$42),$C11,'Полная ст-ть с уч.НЗС (Авто)'!NQ$11:INDIRECT("'Полная ст-ть с уч.НЗС (Авто)'!NQ"&amp;$J$42))/$D11)</f>
        <v>0</v>
      </c>
      <c r="NR11" s="164">
        <f ca="1">IF($D11=0,0,SUMIF('Полная ст-ть с уч.НЗС (Авто)'!$YP$11:INDIRECT("'Полная ст-ть с уч.НЗС (Авто)'!YP"&amp;$J$42),$C11,'Полная ст-ть с уч.НЗС (Авто)'!NR$11:INDIRECT("'Полная ст-ть с уч.НЗС (Авто)'!NR"&amp;$J$42))/$D11)</f>
        <v>0</v>
      </c>
      <c r="NS11" s="164">
        <f ca="1">IF($D11=0,0,SUMIF('Полная ст-ть с уч.НЗС (Авто)'!$YP$11:INDIRECT("'Полная ст-ть с уч.НЗС (Авто)'!YP"&amp;$J$42),$C11,'Полная ст-ть с уч.НЗС (Авто)'!NS$11:INDIRECT("'Полная ст-ть с уч.НЗС (Авто)'!NS"&amp;$J$42))/$D11)</f>
        <v>0</v>
      </c>
      <c r="NT11" s="164">
        <f ca="1">IF($D11=0,0,SUMIF('Полная ст-ть с уч.НЗС (Авто)'!$YP$11:INDIRECT("'Полная ст-ть с уч.НЗС (Авто)'!YP"&amp;$J$42),$C11,'Полная ст-ть с уч.НЗС (Авто)'!NT$11:INDIRECT("'Полная ст-ть с уч.НЗС (Авто)'!NT"&amp;$J$42))/$D11)</f>
        <v>0</v>
      </c>
      <c r="NU11" s="164">
        <f ca="1">IF($D11=0,0,SUMIF('Полная ст-ть с уч.НЗС (Авто)'!$YP$11:INDIRECT("'Полная ст-ть с уч.НЗС (Авто)'!YP"&amp;$J$42),$C11,'Полная ст-ть с уч.НЗС (Авто)'!NU$11:INDIRECT("'Полная ст-ть с уч.НЗС (Авто)'!NU"&amp;$J$42))/$D11)</f>
        <v>0</v>
      </c>
      <c r="NV11" s="164">
        <f ca="1">IF($D11=0,0,SUMIF('Полная ст-ть с уч.НЗС (Авто)'!$YP$11:INDIRECT("'Полная ст-ть с уч.НЗС (Авто)'!YP"&amp;$J$42),$C11,'Полная ст-ть с уч.НЗС (Авто)'!NV$11:INDIRECT("'Полная ст-ть с уч.НЗС (Авто)'!NV"&amp;$J$42))/$D11)</f>
        <v>0</v>
      </c>
      <c r="NW11" s="164">
        <f ca="1">IF($D11=0,0,SUMIF('Полная ст-ть с уч.НЗС (Авто)'!$YP$11:INDIRECT("'Полная ст-ть с уч.НЗС (Авто)'!YP"&amp;$J$42),$C11,'Полная ст-ть с уч.НЗС (Авто)'!NW$11:INDIRECT("'Полная ст-ть с уч.НЗС (Авто)'!NW"&amp;$J$42))/$D11)</f>
        <v>0</v>
      </c>
      <c r="NX11" s="164">
        <f ca="1">IF($D11=0,0,SUMIF('Полная ст-ть с уч.НЗС (Авто)'!$YP$11:INDIRECT("'Полная ст-ть с уч.НЗС (Авто)'!YP"&amp;$J$42),$C11,'Полная ст-ть с уч.НЗС (Авто)'!NX$11:INDIRECT("'Полная ст-ть с уч.НЗС (Авто)'!NX"&amp;$J$42))/$D11)</f>
        <v>0</v>
      </c>
      <c r="NY11" s="164">
        <f ca="1">IF($D11=0,0,SUMIF('Полная ст-ть с уч.НЗС (Авто)'!$YP$11:INDIRECT("'Полная ст-ть с уч.НЗС (Авто)'!YP"&amp;$J$42),$C11,'Полная ст-ть с уч.НЗС (Авто)'!NY$11:INDIRECT("'Полная ст-ть с уч.НЗС (Авто)'!NY"&amp;$J$42))/$D11)</f>
        <v>0</v>
      </c>
      <c r="NZ11" s="164">
        <f ca="1">IF($D11=0,0,SUMIF('Полная ст-ть с уч.НЗС (Авто)'!$YP$11:INDIRECT("'Полная ст-ть с уч.НЗС (Авто)'!YP"&amp;$J$42),$C11,'Полная ст-ть с уч.НЗС (Авто)'!NZ$11:INDIRECT("'Полная ст-ть с уч.НЗС (Авто)'!NZ"&amp;$J$42))/$D11)</f>
        <v>0</v>
      </c>
      <c r="OA11" s="164">
        <f ca="1">IF($D11=0,0,SUMIF('Полная ст-ть с уч.НЗС (Авто)'!$YP$11:INDIRECT("'Полная ст-ть с уч.НЗС (Авто)'!YP"&amp;$J$42),$C11,'Полная ст-ть с уч.НЗС (Авто)'!OA$11:INDIRECT("'Полная ст-ть с уч.НЗС (Авто)'!OA"&amp;$J$42))/$D11)</f>
        <v>0</v>
      </c>
      <c r="OB11" s="164">
        <f ca="1">IF($D11=0,0,SUMIF('Полная ст-ть с уч.НЗС (Авто)'!$YP$11:INDIRECT("'Полная ст-ть с уч.НЗС (Авто)'!YP"&amp;$J$42),$C11,'Полная ст-ть с уч.НЗС (Авто)'!OB$11:INDIRECT("'Полная ст-ть с уч.НЗС (Авто)'!OB"&amp;$J$42))/$D11)</f>
        <v>0</v>
      </c>
      <c r="OC11" s="164">
        <f ca="1">IF($D11=0,0,SUMIF('Полная ст-ть с уч.НЗС (Авто)'!$YP$11:INDIRECT("'Полная ст-ть с уч.НЗС (Авто)'!YP"&amp;$J$42),$C11,'Полная ст-ть с уч.НЗС (Авто)'!OC$11:INDIRECT("'Полная ст-ть с уч.НЗС (Авто)'!OC"&amp;$J$42))/$D11)</f>
        <v>0</v>
      </c>
      <c r="OD11" s="164">
        <f ca="1">IF($D11=0,0,SUMIF('Полная ст-ть с уч.НЗС (Авто)'!$YP$11:INDIRECT("'Полная ст-ть с уч.НЗС (Авто)'!YP"&amp;$J$42),$C11,'Полная ст-ть с уч.НЗС (Авто)'!OD$11:INDIRECT("'Полная ст-ть с уч.НЗС (Авто)'!OD"&amp;$J$42))/$D11)</f>
        <v>0</v>
      </c>
      <c r="OE11" s="164">
        <f ca="1">IF($D11=0,0,SUMIF('Полная ст-ть с уч.НЗС (Авто)'!$YP$11:INDIRECT("'Полная ст-ть с уч.НЗС (Авто)'!YP"&amp;$J$42),$C11,'Полная ст-ть с уч.НЗС (Авто)'!OE$11:INDIRECT("'Полная ст-ть с уч.НЗС (Авто)'!OE"&amp;$J$42))/$D11)</f>
        <v>0</v>
      </c>
      <c r="OF11" s="164">
        <f ca="1">IF($D11=0,0,SUMIF('Полная ст-ть с уч.НЗС (Авто)'!$YP$11:INDIRECT("'Полная ст-ть с уч.НЗС (Авто)'!YP"&amp;$J$42),$C11,'Полная ст-ть с уч.НЗС (Авто)'!OF$11:INDIRECT("'Полная ст-ть с уч.НЗС (Авто)'!OF"&amp;$J$42))/$D11)</f>
        <v>0</v>
      </c>
      <c r="OG11" s="164">
        <f ca="1">IF($D11=0,0,SUMIF('Полная ст-ть с уч.НЗС (Авто)'!$YP$11:INDIRECT("'Полная ст-ть с уч.НЗС (Авто)'!YP"&amp;$J$42),$C11,'Полная ст-ть с уч.НЗС (Авто)'!OG$11:INDIRECT("'Полная ст-ть с уч.НЗС (Авто)'!OG"&amp;$J$42))/$D11)</f>
        <v>0</v>
      </c>
      <c r="OH11" s="164">
        <f ca="1">IF($D11=0,0,SUMIF('Полная ст-ть с уч.НЗС (Авто)'!$YP$11:INDIRECT("'Полная ст-ть с уч.НЗС (Авто)'!YP"&amp;$J$42),$C11,'Полная ст-ть с уч.НЗС (Авто)'!OH$11:INDIRECT("'Полная ст-ть с уч.НЗС (Авто)'!OH"&amp;$J$42))/$D11)</f>
        <v>0</v>
      </c>
      <c r="OI11" s="164">
        <f ca="1">IF($D11=0,0,SUMIF('Полная ст-ть с уч.НЗС (Авто)'!$YP$11:INDIRECT("'Полная ст-ть с уч.НЗС (Авто)'!YP"&amp;$J$42),$C11,'Полная ст-ть с уч.НЗС (Авто)'!OI$11:INDIRECT("'Полная ст-ть с уч.НЗС (Авто)'!OI"&amp;$J$42))/$D11)</f>
        <v>0</v>
      </c>
      <c r="OJ11" s="164">
        <f ca="1">IF($D11=0,0,SUMIF('Полная ст-ть с уч.НЗС (Авто)'!$YP$11:INDIRECT("'Полная ст-ть с уч.НЗС (Авто)'!YP"&amp;$J$42),$C11,'Полная ст-ть с уч.НЗС (Авто)'!OJ$11:INDIRECT("'Полная ст-ть с уч.НЗС (Авто)'!OJ"&amp;$J$42))/$D11)</f>
        <v>0</v>
      </c>
      <c r="OK11" s="164">
        <f ca="1">IF($D11=0,0,SUMIF('Полная ст-ть с уч.НЗС (Авто)'!$YP$11:INDIRECT("'Полная ст-ть с уч.НЗС (Авто)'!YP"&amp;$J$42),$C11,'Полная ст-ть с уч.НЗС (Авто)'!OK$11:INDIRECT("'Полная ст-ть с уч.НЗС (Авто)'!OK"&amp;$J$42))/$D11)</f>
        <v>0</v>
      </c>
      <c r="OL11" s="164">
        <f ca="1">IF($D11=0,0,SUMIF('Полная ст-ть с уч.НЗС (Авто)'!$YP$11:INDIRECT("'Полная ст-ть с уч.НЗС (Авто)'!YP"&amp;$J$42),$C11,'Полная ст-ть с уч.НЗС (Авто)'!OL$11:INDIRECT("'Полная ст-ть с уч.НЗС (Авто)'!OL"&amp;$J$42))/$D11)</f>
        <v>0</v>
      </c>
      <c r="OM11" s="164">
        <f ca="1">IF($D11=0,0,SUMIF('Полная ст-ть с уч.НЗС (Авто)'!$YP$11:INDIRECT("'Полная ст-ть с уч.НЗС (Авто)'!YP"&amp;$J$42),$C11,'Полная ст-ть с уч.НЗС (Авто)'!OM$11:INDIRECT("'Полная ст-ть с уч.НЗС (Авто)'!OM"&amp;$J$42))/$D11)</f>
        <v>0</v>
      </c>
      <c r="ON11" s="164">
        <f ca="1">IF($D11=0,0,SUMIF('Полная ст-ть с уч.НЗС (Авто)'!$YP$11:INDIRECT("'Полная ст-ть с уч.НЗС (Авто)'!YP"&amp;$J$42),$C11,'Полная ст-ть с уч.НЗС (Авто)'!ON$11:INDIRECT("'Полная ст-ть с уч.НЗС (Авто)'!ON"&amp;$J$42))/$D11)</f>
        <v>0</v>
      </c>
      <c r="OO11" s="164">
        <f ca="1">IF($D11=0,0,SUMIF('Полная ст-ть с уч.НЗС (Авто)'!$YP$11:INDIRECT("'Полная ст-ть с уч.НЗС (Авто)'!YP"&amp;$J$42),$C11,'Полная ст-ть с уч.НЗС (Авто)'!OO$11:INDIRECT("'Полная ст-ть с уч.НЗС (Авто)'!OO"&amp;$J$42))/$D11)</f>
        <v>0</v>
      </c>
      <c r="OP11" s="164">
        <f ca="1">IF($D11=0,0,SUMIF('Полная ст-ть с уч.НЗС (Авто)'!$YP$11:INDIRECT("'Полная ст-ть с уч.НЗС (Авто)'!YP"&amp;$J$42),$C11,'Полная ст-ть с уч.НЗС (Авто)'!OP$11:INDIRECT("'Полная ст-ть с уч.НЗС (Авто)'!OP"&amp;$J$42))/$D11)</f>
        <v>0</v>
      </c>
      <c r="OQ11" s="164">
        <f ca="1">IF($D11=0,0,SUMIF('Полная ст-ть с уч.НЗС (Авто)'!$YP$11:INDIRECT("'Полная ст-ть с уч.НЗС (Авто)'!YP"&amp;$J$42),$C11,'Полная ст-ть с уч.НЗС (Авто)'!OQ$11:INDIRECT("'Полная ст-ть с уч.НЗС (Авто)'!OQ"&amp;$J$42))/$D11)</f>
        <v>0</v>
      </c>
      <c r="OR11" s="164">
        <f ca="1">IF($D11=0,0,SUMIF('Полная ст-ть с уч.НЗС (Авто)'!$YP$11:INDIRECT("'Полная ст-ть с уч.НЗС (Авто)'!YP"&amp;$J$42),$C11,'Полная ст-ть с уч.НЗС (Авто)'!OR$11:INDIRECT("'Полная ст-ть с уч.НЗС (Авто)'!OR"&amp;$J$42))/$D11)</f>
        <v>0</v>
      </c>
      <c r="OS11" s="164">
        <f ca="1">IF($D11=0,0,SUMIF('Полная ст-ть с уч.НЗС (Авто)'!$YP$11:INDIRECT("'Полная ст-ть с уч.НЗС (Авто)'!YP"&amp;$J$42),$C11,'Полная ст-ть с уч.НЗС (Авто)'!OS$11:INDIRECT("'Полная ст-ть с уч.НЗС (Авто)'!OS"&amp;$J$42))/$D11)</f>
        <v>0</v>
      </c>
      <c r="OT11" s="164">
        <f ca="1">IF($D11=0,0,SUMIF('Полная ст-ть с уч.НЗС (Авто)'!$YP$11:INDIRECT("'Полная ст-ть с уч.НЗС (Авто)'!YP"&amp;$J$42),$C11,'Полная ст-ть с уч.НЗС (Авто)'!OT$11:INDIRECT("'Полная ст-ть с уч.НЗС (Авто)'!OT"&amp;$J$42))/$D11)</f>
        <v>0</v>
      </c>
      <c r="OU11" s="164">
        <f ca="1">IF($D11=0,0,SUMIF('Полная ст-ть с уч.НЗС (Авто)'!$YP$11:INDIRECT("'Полная ст-ть с уч.НЗС (Авто)'!YP"&amp;$J$42),$C11,'Полная ст-ть с уч.НЗС (Авто)'!OU$11:INDIRECT("'Полная ст-ть с уч.НЗС (Авто)'!OU"&amp;$J$42))/$D11)</f>
        <v>0</v>
      </c>
      <c r="OV11" s="164">
        <f ca="1">IF($D11=0,0,SUMIF('Полная ст-ть с уч.НЗС (Авто)'!$YP$11:INDIRECT("'Полная ст-ть с уч.НЗС (Авто)'!YP"&amp;$J$42),$C11,'Полная ст-ть с уч.НЗС (Авто)'!OV$11:INDIRECT("'Полная ст-ть с уч.НЗС (Авто)'!OV"&amp;$J$42))/$D11)</f>
        <v>0</v>
      </c>
      <c r="OW11" s="164">
        <f ca="1">IF($D11=0,0,SUMIF('Полная ст-ть с уч.НЗС (Авто)'!$YP$11:INDIRECT("'Полная ст-ть с уч.НЗС (Авто)'!YP"&amp;$J$42),$C11,'Полная ст-ть с уч.НЗС (Авто)'!OW$11:INDIRECT("'Полная ст-ть с уч.НЗС (Авто)'!OW"&amp;$J$42))/$D11)</f>
        <v>0</v>
      </c>
      <c r="OX11" s="164">
        <f ca="1">IF($D11=0,0,SUMIF('Полная ст-ть с уч.НЗС (Авто)'!$YP$11:INDIRECT("'Полная ст-ть с уч.НЗС (Авто)'!YP"&amp;$J$42),$C11,'Полная ст-ть с уч.НЗС (Авто)'!OX$11:INDIRECT("'Полная ст-ть с уч.НЗС (Авто)'!OX"&amp;$J$42))/$D11)</f>
        <v>0</v>
      </c>
      <c r="OY11" s="164">
        <f ca="1">IF($D11=0,0,SUMIF('Полная ст-ть с уч.НЗС (Авто)'!$YP$11:INDIRECT("'Полная ст-ть с уч.НЗС (Авто)'!YP"&amp;$J$42),$C11,'Полная ст-ть с уч.НЗС (Авто)'!OY$11:INDIRECT("'Полная ст-ть с уч.НЗС (Авто)'!OY"&amp;$J$42))/$D11)</f>
        <v>0</v>
      </c>
      <c r="OZ11" s="164">
        <f ca="1">IF($D11=0,0,SUMIF('Полная ст-ть с уч.НЗС (Авто)'!$YP$11:INDIRECT("'Полная ст-ть с уч.НЗС (Авто)'!YP"&amp;$J$42),$C11,'Полная ст-ть с уч.НЗС (Авто)'!OZ$11:INDIRECT("'Полная ст-ть с уч.НЗС (Авто)'!OZ"&amp;$J$42))/$D11)</f>
        <v>0</v>
      </c>
      <c r="PA11" s="164">
        <f ca="1">IF($D11=0,0,SUMIF('Полная ст-ть с уч.НЗС (Авто)'!$YP$11:INDIRECT("'Полная ст-ть с уч.НЗС (Авто)'!YP"&amp;$J$42),$C11,'Полная ст-ть с уч.НЗС (Авто)'!PA$11:INDIRECT("'Полная ст-ть с уч.НЗС (Авто)'!PA"&amp;$J$42))/$D11)</f>
        <v>0</v>
      </c>
      <c r="PB11" s="164">
        <f ca="1">IF($D11=0,0,SUMIF('Полная ст-ть с уч.НЗС (Авто)'!$YP$11:INDIRECT("'Полная ст-ть с уч.НЗС (Авто)'!YP"&amp;$J$42),$C11,'Полная ст-ть с уч.НЗС (Авто)'!PB$11:INDIRECT("'Полная ст-ть с уч.НЗС (Авто)'!PB"&amp;$J$42))/$D11)</f>
        <v>0</v>
      </c>
      <c r="PC11" s="164">
        <f ca="1">IF($D11=0,0,SUMIF('Полная ст-ть с уч.НЗС (Авто)'!$YP$11:INDIRECT("'Полная ст-ть с уч.НЗС (Авто)'!YP"&amp;$J$42),$C11,'Полная ст-ть с уч.НЗС (Авто)'!PC$11:INDIRECT("'Полная ст-ть с уч.НЗС (Авто)'!PC"&amp;$J$42))/$D11)</f>
        <v>0</v>
      </c>
      <c r="PD11" s="164">
        <f ca="1">IF($D11=0,0,SUMIF('Полная ст-ть с уч.НЗС (Авто)'!$YP$11:INDIRECT("'Полная ст-ть с уч.НЗС (Авто)'!YP"&amp;$J$42),$C11,'Полная ст-ть с уч.НЗС (Авто)'!PD$11:INDIRECT("'Полная ст-ть с уч.НЗС (Авто)'!PD"&amp;$J$42))/$D11)</f>
        <v>0</v>
      </c>
      <c r="PE11" s="164">
        <f ca="1">IF($D11=0,0,SUMIF('Полная ст-ть с уч.НЗС (Авто)'!$YP$11:INDIRECT("'Полная ст-ть с уч.НЗС (Авто)'!YP"&amp;$J$42),$C11,'Полная ст-ть с уч.НЗС (Авто)'!PE$11:INDIRECT("'Полная ст-ть с уч.НЗС (Авто)'!PE"&amp;$J$42))/$D11)</f>
        <v>0</v>
      </c>
      <c r="PF11" s="164">
        <f ca="1">IF($D11=0,0,SUMIF('Полная ст-ть с уч.НЗС (Авто)'!$YP$11:INDIRECT("'Полная ст-ть с уч.НЗС (Авто)'!YP"&amp;$J$42),$C11,'Полная ст-ть с уч.НЗС (Авто)'!PF$11:INDIRECT("'Полная ст-ть с уч.НЗС (Авто)'!PF"&amp;$J$42))/$D11)</f>
        <v>0</v>
      </c>
      <c r="PG11" s="164">
        <f ca="1">IF($D11=0,0,SUMIF('Полная ст-ть с уч.НЗС (Авто)'!$YP$11:INDIRECT("'Полная ст-ть с уч.НЗС (Авто)'!YP"&amp;$J$42),$C11,'Полная ст-ть с уч.НЗС (Авто)'!PG$11:INDIRECT("'Полная ст-ть с уч.НЗС (Авто)'!PG"&amp;$J$42))/$D11)</f>
        <v>0</v>
      </c>
      <c r="PH11" s="164">
        <f ca="1">IF($D11=0,0,SUMIF('Полная ст-ть с уч.НЗС (Авто)'!$YP$11:INDIRECT("'Полная ст-ть с уч.НЗС (Авто)'!YP"&amp;$J$42),$C11,'Полная ст-ть с уч.НЗС (Авто)'!PH$11:INDIRECT("'Полная ст-ть с уч.НЗС (Авто)'!PH"&amp;$J$42))/$D11)</f>
        <v>0</v>
      </c>
      <c r="PI11" s="164">
        <f ca="1">IF($D11=0,0,SUMIF('Полная ст-ть с уч.НЗС (Авто)'!$YP$11:INDIRECT("'Полная ст-ть с уч.НЗС (Авто)'!YP"&amp;$J$42),$C11,'Полная ст-ть с уч.НЗС (Авто)'!PI$11:INDIRECT("'Полная ст-ть с уч.НЗС (Авто)'!PI"&amp;$J$42))/$D11)</f>
        <v>0</v>
      </c>
      <c r="PJ11" s="164">
        <f ca="1">IF($D11=0,0,SUMIF('Полная ст-ть с уч.НЗС (Авто)'!$YP$11:INDIRECT("'Полная ст-ть с уч.НЗС (Авто)'!YP"&amp;$J$42),$C11,'Полная ст-ть с уч.НЗС (Авто)'!PJ$11:INDIRECT("'Полная ст-ть с уч.НЗС (Авто)'!PJ"&amp;$J$42))/$D11)</f>
        <v>0</v>
      </c>
      <c r="PK11" s="164">
        <f ca="1">IF($D11=0,0,SUMIF('Полная ст-ть с уч.НЗС (Авто)'!$YP$11:INDIRECT("'Полная ст-ть с уч.НЗС (Авто)'!YP"&amp;$J$42),$C11,'Полная ст-ть с уч.НЗС (Авто)'!PK$11:INDIRECT("'Полная ст-ть с уч.НЗС (Авто)'!PK"&amp;$J$42))/$D11)</f>
        <v>0</v>
      </c>
      <c r="PL11" s="164">
        <f ca="1">IF($D11=0,0,SUMIF('Полная ст-ть с уч.НЗС (Авто)'!$YP$11:INDIRECT("'Полная ст-ть с уч.НЗС (Авто)'!YP"&amp;$J$42),$C11,'Полная ст-ть с уч.НЗС (Авто)'!PL$11:INDIRECT("'Полная ст-ть с уч.НЗС (Авто)'!PL"&amp;$J$42))/$D11)</f>
        <v>0</v>
      </c>
      <c r="PM11" s="164">
        <f ca="1">IF($D11=0,0,SUMIF('Полная ст-ть с уч.НЗС (Авто)'!$YP$11:INDIRECT("'Полная ст-ть с уч.НЗС (Авто)'!YP"&amp;$J$42),$C11,'Полная ст-ть с уч.НЗС (Авто)'!PM$11:INDIRECT("'Полная ст-ть с уч.НЗС (Авто)'!PM"&amp;$J$42))/$D11)</f>
        <v>0</v>
      </c>
      <c r="PN11" s="164">
        <f ca="1">IF($D11=0,0,SUMIF('Полная ст-ть с уч.НЗС (Авто)'!$YP$11:INDIRECT("'Полная ст-ть с уч.НЗС (Авто)'!YP"&amp;$J$42),$C11,'Полная ст-ть с уч.НЗС (Авто)'!PN$11:INDIRECT("'Полная ст-ть с уч.НЗС (Авто)'!PN"&amp;$J$42))/$D11)</f>
        <v>0</v>
      </c>
      <c r="PO11" s="164">
        <f ca="1">IF($D11=0,0,SUMIF('Полная ст-ть с уч.НЗС (Авто)'!$YP$11:INDIRECT("'Полная ст-ть с уч.НЗС (Авто)'!YP"&amp;$J$42),$C11,'Полная ст-ть с уч.НЗС (Авто)'!PO$11:INDIRECT("'Полная ст-ть с уч.НЗС (Авто)'!PO"&amp;$J$42))/$D11)</f>
        <v>0</v>
      </c>
      <c r="PP11" s="164">
        <f ca="1">IF($D11=0,0,SUMIF('Полная ст-ть с уч.НЗС (Авто)'!$YP$11:INDIRECT("'Полная ст-ть с уч.НЗС (Авто)'!YP"&amp;$J$42),$C11,'Полная ст-ть с уч.НЗС (Авто)'!PP$11:INDIRECT("'Полная ст-ть с уч.НЗС (Авто)'!PP"&amp;$J$42))/$D11)</f>
        <v>0</v>
      </c>
      <c r="PQ11" s="164">
        <f ca="1">IF($D11=0,0,SUMIF('Полная ст-ть с уч.НЗС (Авто)'!$YP$11:INDIRECT("'Полная ст-ть с уч.НЗС (Авто)'!YP"&amp;$J$42),$C11,'Полная ст-ть с уч.НЗС (Авто)'!PQ$11:INDIRECT("'Полная ст-ть с уч.НЗС (Авто)'!PQ"&amp;$J$42))/$D11)</f>
        <v>0</v>
      </c>
      <c r="PR11" s="164">
        <f ca="1">IF($D11=0,0,SUMIF('Полная ст-ть с уч.НЗС (Авто)'!$YP$11:INDIRECT("'Полная ст-ть с уч.НЗС (Авто)'!YP"&amp;$J$42),$C11,'Полная ст-ть с уч.НЗС (Авто)'!PR$11:INDIRECT("'Полная ст-ть с уч.НЗС (Авто)'!PR"&amp;$J$42))/$D11)</f>
        <v>0</v>
      </c>
      <c r="PS11" s="164">
        <f ca="1">IF($D11=0,0,SUMIF('Полная ст-ть с уч.НЗС (Авто)'!$YP$11:INDIRECT("'Полная ст-ть с уч.НЗС (Авто)'!YP"&amp;$J$42),$C11,'Полная ст-ть с уч.НЗС (Авто)'!PS$11:INDIRECT("'Полная ст-ть с уч.НЗС (Авто)'!PS"&amp;$J$42))/$D11)</f>
        <v>0</v>
      </c>
      <c r="PT11" s="164">
        <f ca="1">IF($D11=0,0,SUMIF('Полная ст-ть с уч.НЗС (Авто)'!$YP$11:INDIRECT("'Полная ст-ть с уч.НЗС (Авто)'!YP"&amp;$J$42),$C11,'Полная ст-ть с уч.НЗС (Авто)'!PT$11:INDIRECT("'Полная ст-ть с уч.НЗС (Авто)'!PT"&amp;$J$42))/$D11)</f>
        <v>0</v>
      </c>
      <c r="PU11" s="164">
        <f ca="1">IF($D11=0,0,SUMIF('Полная ст-ть с уч.НЗС (Авто)'!$YP$11:INDIRECT("'Полная ст-ть с уч.НЗС (Авто)'!YP"&amp;$J$42),$C11,'Полная ст-ть с уч.НЗС (Авто)'!PU$11:INDIRECT("'Полная ст-ть с уч.НЗС (Авто)'!PU"&amp;$J$42))/$D11)</f>
        <v>0</v>
      </c>
      <c r="PV11" s="164">
        <f ca="1">IF($D11=0,0,SUMIF('Полная ст-ть с уч.НЗС (Авто)'!$YP$11:INDIRECT("'Полная ст-ть с уч.НЗС (Авто)'!YP"&amp;$J$42),$C11,'Полная ст-ть с уч.НЗС (Авто)'!PV$11:INDIRECT("'Полная ст-ть с уч.НЗС (Авто)'!PV"&amp;$J$42))/$D11)</f>
        <v>0</v>
      </c>
      <c r="PW11" s="164">
        <f ca="1">IF($D11=0,0,SUMIF('Полная ст-ть с уч.НЗС (Авто)'!$YP$11:INDIRECT("'Полная ст-ть с уч.НЗС (Авто)'!YP"&amp;$J$42),$C11,'Полная ст-ть с уч.НЗС (Авто)'!PW$11:INDIRECT("'Полная ст-ть с уч.НЗС (Авто)'!PW"&amp;$J$42))/$D11)</f>
        <v>0</v>
      </c>
      <c r="PX11" s="164">
        <f ca="1">IF($D11=0,0,SUMIF('Полная ст-ть с уч.НЗС (Авто)'!$YP$11:INDIRECT("'Полная ст-ть с уч.НЗС (Авто)'!YP"&amp;$J$42),$C11,'Полная ст-ть с уч.НЗС (Авто)'!PX$11:INDIRECT("'Полная ст-ть с уч.НЗС (Авто)'!PX"&amp;$J$42))/$D11)</f>
        <v>0</v>
      </c>
      <c r="PY11" s="164">
        <f ca="1">IF($D11=0,0,SUMIF('Полная ст-ть с уч.НЗС (Авто)'!$YP$11:INDIRECT("'Полная ст-ть с уч.НЗС (Авто)'!YP"&amp;$J$42),$C11,'Полная ст-ть с уч.НЗС (Авто)'!PY$11:INDIRECT("'Полная ст-ть с уч.НЗС (Авто)'!PY"&amp;$J$42))/$D11)</f>
        <v>0</v>
      </c>
      <c r="PZ11" s="164">
        <f ca="1">IF($D11=0,0,SUMIF('Полная ст-ть с уч.НЗС (Авто)'!$YP$11:INDIRECT("'Полная ст-ть с уч.НЗС (Авто)'!YP"&amp;$J$42),$C11,'Полная ст-ть с уч.НЗС (Авто)'!PZ$11:INDIRECT("'Полная ст-ть с уч.НЗС (Авто)'!PZ"&amp;$J$42))/$D11)</f>
        <v>0</v>
      </c>
      <c r="QA11" s="164">
        <f ca="1">IF($D11=0,0,SUMIF('Полная ст-ть с уч.НЗС (Авто)'!$YP$11:INDIRECT("'Полная ст-ть с уч.НЗС (Авто)'!YP"&amp;$J$42),$C11,'Полная ст-ть с уч.НЗС (Авто)'!QA$11:INDIRECT("'Полная ст-ть с уч.НЗС (Авто)'!QA"&amp;$J$42))/$D11)</f>
        <v>0</v>
      </c>
      <c r="QB11" s="164">
        <f ca="1">IF($D11=0,0,SUMIF('Полная ст-ть с уч.НЗС (Авто)'!$YP$11:INDIRECT("'Полная ст-ть с уч.НЗС (Авто)'!YP"&amp;$J$42),$C11,'Полная ст-ть с уч.НЗС (Авто)'!QB$11:INDIRECT("'Полная ст-ть с уч.НЗС (Авто)'!QB"&amp;$J$42))/$D11)</f>
        <v>0</v>
      </c>
      <c r="QC11" s="164">
        <f ca="1">IF($D11=0,0,SUMIF('Полная ст-ть с уч.НЗС (Авто)'!$YP$11:INDIRECT("'Полная ст-ть с уч.НЗС (Авто)'!YP"&amp;$J$42),$C11,'Полная ст-ть с уч.НЗС (Авто)'!QC$11:INDIRECT("'Полная ст-ть с уч.НЗС (Авто)'!QC"&amp;$J$42))/$D11)</f>
        <v>0</v>
      </c>
      <c r="QD11" s="164">
        <f ca="1">IF($D11=0,0,SUMIF('Полная ст-ть с уч.НЗС (Авто)'!$YP$11:INDIRECT("'Полная ст-ть с уч.НЗС (Авто)'!YP"&amp;$J$42),$C11,'Полная ст-ть с уч.НЗС (Авто)'!QD$11:INDIRECT("'Полная ст-ть с уч.НЗС (Авто)'!QD"&amp;$J$42))/$D11)</f>
        <v>0</v>
      </c>
      <c r="QE11" s="164">
        <f ca="1">IF($D11=0,0,SUMIF('Полная ст-ть с уч.НЗС (Авто)'!$YP$11:INDIRECT("'Полная ст-ть с уч.НЗС (Авто)'!YP"&amp;$J$42),$C11,'Полная ст-ть с уч.НЗС (Авто)'!QE$11:INDIRECT("'Полная ст-ть с уч.НЗС (Авто)'!QE"&amp;$J$42))/$D11)</f>
        <v>0</v>
      </c>
      <c r="QF11" s="164">
        <f ca="1">IF($D11=0,0,SUMIF('Полная ст-ть с уч.НЗС (Авто)'!$YP$11:INDIRECT("'Полная ст-ть с уч.НЗС (Авто)'!YP"&amp;$J$42),$C11,'Полная ст-ть с уч.НЗС (Авто)'!QF$11:INDIRECT("'Полная ст-ть с уч.НЗС (Авто)'!QF"&amp;$J$42))/$D11)</f>
        <v>0</v>
      </c>
      <c r="QG11" s="164">
        <f ca="1">IF($D11=0,0,SUMIF('Полная ст-ть с уч.НЗС (Авто)'!$YP$11:INDIRECT("'Полная ст-ть с уч.НЗС (Авто)'!YP"&amp;$J$42),$C11,'Полная ст-ть с уч.НЗС (Авто)'!QG$11:INDIRECT("'Полная ст-ть с уч.НЗС (Авто)'!QG"&amp;$J$42))/$D11)</f>
        <v>0</v>
      </c>
      <c r="QH11" s="164">
        <f ca="1">IF($D11=0,0,SUMIF('Полная ст-ть с уч.НЗС (Авто)'!$YP$11:INDIRECT("'Полная ст-ть с уч.НЗС (Авто)'!YP"&amp;$J$42),$C11,'Полная ст-ть с уч.НЗС (Авто)'!QH$11:INDIRECT("'Полная ст-ть с уч.НЗС (Авто)'!QH"&amp;$J$42))/$D11)</f>
        <v>0</v>
      </c>
      <c r="QI11" s="164">
        <f ca="1">IF($D11=0,0,SUMIF('Полная ст-ть с уч.НЗС (Авто)'!$YP$11:INDIRECT("'Полная ст-ть с уч.НЗС (Авто)'!YP"&amp;$J$42),$C11,'Полная ст-ть с уч.НЗС (Авто)'!QI$11:INDIRECT("'Полная ст-ть с уч.НЗС (Авто)'!QI"&amp;$J$42))/$D11)</f>
        <v>0</v>
      </c>
      <c r="QJ11" s="164">
        <f ca="1">IF($D11=0,0,SUMIF('Полная ст-ть с уч.НЗС (Авто)'!$YP$11:INDIRECT("'Полная ст-ть с уч.НЗС (Авто)'!YP"&amp;$J$42),$C11,'Полная ст-ть с уч.НЗС (Авто)'!QJ$11:INDIRECT("'Полная ст-ть с уч.НЗС (Авто)'!QJ"&amp;$J$42))/$D11)</f>
        <v>0</v>
      </c>
      <c r="QK11" s="164">
        <f ca="1">IF($D11=0,0,SUMIF('Полная ст-ть с уч.НЗС (Авто)'!$YP$11:INDIRECT("'Полная ст-ть с уч.НЗС (Авто)'!YP"&amp;$J$42),$C11,'Полная ст-ть с уч.НЗС (Авто)'!QK$11:INDIRECT("'Полная ст-ть с уч.НЗС (Авто)'!QK"&amp;$J$42))/$D11)</f>
        <v>0</v>
      </c>
      <c r="QL11" s="164">
        <f ca="1">IF($D11=0,0,SUMIF('Полная ст-ть с уч.НЗС (Авто)'!$YP$11:INDIRECT("'Полная ст-ть с уч.НЗС (Авто)'!YP"&amp;$J$42),$C11,'Полная ст-ть с уч.НЗС (Авто)'!QL$11:INDIRECT("'Полная ст-ть с уч.НЗС (Авто)'!QL"&amp;$J$42))/$D11)</f>
        <v>0</v>
      </c>
      <c r="QM11" s="164">
        <f ca="1">IF($D11=0,0,SUMIF('Полная ст-ть с уч.НЗС (Авто)'!$YP$11:INDIRECT("'Полная ст-ть с уч.НЗС (Авто)'!YP"&amp;$J$42),$C11,'Полная ст-ть с уч.НЗС (Авто)'!QM$11:INDIRECT("'Полная ст-ть с уч.НЗС (Авто)'!QM"&amp;$J$42))/$D11)</f>
        <v>0</v>
      </c>
      <c r="QN11" s="164">
        <f ca="1">IF($D11=0,0,SUMIF('Полная ст-ть с уч.НЗС (Авто)'!$YP$11:INDIRECT("'Полная ст-ть с уч.НЗС (Авто)'!YP"&amp;$J$42),$C11,'Полная ст-ть с уч.НЗС (Авто)'!QN$11:INDIRECT("'Полная ст-ть с уч.НЗС (Авто)'!QN"&amp;$J$42))/$D11)</f>
        <v>0</v>
      </c>
      <c r="QO11" s="164">
        <f ca="1">IF($D11=0,0,SUMIF('Полная ст-ть с уч.НЗС (Авто)'!$YP$11:INDIRECT("'Полная ст-ть с уч.НЗС (Авто)'!YP"&amp;$J$42),$C11,'Полная ст-ть с уч.НЗС (Авто)'!QO$11:INDIRECT("'Полная ст-ть с уч.НЗС (Авто)'!QO"&amp;$J$42))/$D11)</f>
        <v>0</v>
      </c>
      <c r="QP11" s="164">
        <f ca="1">IF($D11=0,0,SUMIF('Полная ст-ть с уч.НЗС (Авто)'!$YP$11:INDIRECT("'Полная ст-ть с уч.НЗС (Авто)'!YP"&amp;$J$42),$C11,'Полная ст-ть с уч.НЗС (Авто)'!QP$11:INDIRECT("'Полная ст-ть с уч.НЗС (Авто)'!QP"&amp;$J$42))/$D11)</f>
        <v>0</v>
      </c>
      <c r="QQ11" s="164">
        <f ca="1">IF($D11=0,0,SUMIF('Полная ст-ть с уч.НЗС (Авто)'!$YP$11:INDIRECT("'Полная ст-ть с уч.НЗС (Авто)'!YP"&amp;$J$42),$C11,'Полная ст-ть с уч.НЗС (Авто)'!QQ$11:INDIRECT("'Полная ст-ть с уч.НЗС (Авто)'!QQ"&amp;$J$42))/$D11)</f>
        <v>0</v>
      </c>
      <c r="QR11" s="164">
        <f ca="1">IF($D11=0,0,SUMIF('Полная ст-ть с уч.НЗС (Авто)'!$YP$11:INDIRECT("'Полная ст-ть с уч.НЗС (Авто)'!YP"&amp;$J$42),$C11,'Полная ст-ть с уч.НЗС (Авто)'!QR$11:INDIRECT("'Полная ст-ть с уч.НЗС (Авто)'!QR"&amp;$J$42))/$D11)</f>
        <v>0</v>
      </c>
      <c r="QS11" s="164">
        <f ca="1">IF($D11=0,0,SUMIF('Полная ст-ть с уч.НЗС (Авто)'!$YP$11:INDIRECT("'Полная ст-ть с уч.НЗС (Авто)'!YP"&amp;$J$42),$C11,'Полная ст-ть с уч.НЗС (Авто)'!QS$11:INDIRECT("'Полная ст-ть с уч.НЗС (Авто)'!QS"&amp;$J$42))/$D11)</f>
        <v>0</v>
      </c>
      <c r="QT11" s="164">
        <f ca="1">IF($D11=0,0,SUMIF('Полная ст-ть с уч.НЗС (Авто)'!$YP$11:INDIRECT("'Полная ст-ть с уч.НЗС (Авто)'!YP"&amp;$J$42),$C11,'Полная ст-ть с уч.НЗС (Авто)'!QT$11:INDIRECT("'Полная ст-ть с уч.НЗС (Авто)'!QT"&amp;$J$42))/$D11)</f>
        <v>0</v>
      </c>
      <c r="QU11" s="164">
        <f ca="1">IF($D11=0,0,SUMIF('Полная ст-ть с уч.НЗС (Авто)'!$YP$11:INDIRECT("'Полная ст-ть с уч.НЗС (Авто)'!YP"&amp;$J$42),$C11,'Полная ст-ть с уч.НЗС (Авто)'!QU$11:INDIRECT("'Полная ст-ть с уч.НЗС (Авто)'!QU"&amp;$J$42))/$D11)</f>
        <v>0</v>
      </c>
      <c r="QV11" s="164">
        <f ca="1">IF($D11=0,0,SUMIF('Полная ст-ть с уч.НЗС (Авто)'!$YP$11:INDIRECT("'Полная ст-ть с уч.НЗС (Авто)'!YP"&amp;$J$42),$C11,'Полная ст-ть с уч.НЗС (Авто)'!QV$11:INDIRECT("'Полная ст-ть с уч.НЗС (Авто)'!QV"&amp;$J$42))/$D11)</f>
        <v>0</v>
      </c>
      <c r="QW11" s="164">
        <f ca="1">IF($D11=0,0,SUMIF('Полная ст-ть с уч.НЗС (Авто)'!$YP$11:INDIRECT("'Полная ст-ть с уч.НЗС (Авто)'!YP"&amp;$J$42),$C11,'Полная ст-ть с уч.НЗС (Авто)'!QW$11:INDIRECT("'Полная ст-ть с уч.НЗС (Авто)'!QW"&amp;$J$42))/$D11)</f>
        <v>0</v>
      </c>
      <c r="QX11" s="164">
        <f ca="1">IF($D11=0,0,SUMIF('Полная ст-ть с уч.НЗС (Авто)'!$YP$11:INDIRECT("'Полная ст-ть с уч.НЗС (Авто)'!YP"&amp;$J$42),$C11,'Полная ст-ть с уч.НЗС (Авто)'!QX$11:INDIRECT("'Полная ст-ть с уч.НЗС (Авто)'!QX"&amp;$J$42))/$D11)</f>
        <v>0</v>
      </c>
      <c r="QY11" s="164">
        <f ca="1">IF($D11=0,0,SUMIF('Полная ст-ть с уч.НЗС (Авто)'!$YP$11:INDIRECT("'Полная ст-ть с уч.НЗС (Авто)'!YP"&amp;$J$42),$C11,'Полная ст-ть с уч.НЗС (Авто)'!QY$11:INDIRECT("'Полная ст-ть с уч.НЗС (Авто)'!QY"&amp;$J$42))/$D11)</f>
        <v>0</v>
      </c>
      <c r="QZ11" s="164">
        <f ca="1">IF($D11=0,0,SUMIF('Полная ст-ть с уч.НЗС (Авто)'!$YP$11:INDIRECT("'Полная ст-ть с уч.НЗС (Авто)'!YP"&amp;$J$42),$C11,'Полная ст-ть с уч.НЗС (Авто)'!QZ$11:INDIRECT("'Полная ст-ть с уч.НЗС (Авто)'!QZ"&amp;$J$42))/$D11)</f>
        <v>0</v>
      </c>
      <c r="RA11" s="164">
        <f ca="1">IF($D11=0,0,SUMIF('Полная ст-ть с уч.НЗС (Авто)'!$YP$11:INDIRECT("'Полная ст-ть с уч.НЗС (Авто)'!YP"&amp;$J$42),$C11,'Полная ст-ть с уч.НЗС (Авто)'!RA$11:INDIRECT("'Полная ст-ть с уч.НЗС (Авто)'!RA"&amp;$J$42))/$D11)</f>
        <v>0</v>
      </c>
      <c r="RB11" s="164">
        <f ca="1">IF($D11=0,0,SUMIF('Полная ст-ть с уч.НЗС (Авто)'!$YP$11:INDIRECT("'Полная ст-ть с уч.НЗС (Авто)'!YP"&amp;$J$42),$C11,'Полная ст-ть с уч.НЗС (Авто)'!RB$11:INDIRECT("'Полная ст-ть с уч.НЗС (Авто)'!RB"&amp;$J$42))/$D11)</f>
        <v>0</v>
      </c>
      <c r="RC11" s="164">
        <f ca="1">IF($D11=0,0,SUMIF('Полная ст-ть с уч.НЗС (Авто)'!$YP$11:INDIRECT("'Полная ст-ть с уч.НЗС (Авто)'!YP"&amp;$J$42),$C11,'Полная ст-ть с уч.НЗС (Авто)'!RC$11:INDIRECT("'Полная ст-ть с уч.НЗС (Авто)'!RC"&amp;$J$42))/$D11)</f>
        <v>0</v>
      </c>
      <c r="RD11" s="164">
        <f ca="1">IF($D11=0,0,SUMIF('Полная ст-ть с уч.НЗС (Авто)'!$YP$11:INDIRECT("'Полная ст-ть с уч.НЗС (Авто)'!YP"&amp;$J$42),$C11,'Полная ст-ть с уч.НЗС (Авто)'!RD$11:INDIRECT("'Полная ст-ть с уч.НЗС (Авто)'!RD"&amp;$J$42))/$D11)</f>
        <v>0</v>
      </c>
      <c r="RE11" s="164">
        <f ca="1">IF($D11=0,0,SUMIF('Полная ст-ть с уч.НЗС (Авто)'!$YP$11:INDIRECT("'Полная ст-ть с уч.НЗС (Авто)'!YP"&amp;$J$42),$C11,'Полная ст-ть с уч.НЗС (Авто)'!RE$11:INDIRECT("'Полная ст-ть с уч.НЗС (Авто)'!RE"&amp;$J$42))/$D11)</f>
        <v>0</v>
      </c>
      <c r="RF11" s="164">
        <f ca="1">IF($D11=0,0,SUMIF('Полная ст-ть с уч.НЗС (Авто)'!$YP$11:INDIRECT("'Полная ст-ть с уч.НЗС (Авто)'!YP"&amp;$J$42),$C11,'Полная ст-ть с уч.НЗС (Авто)'!RF$11:INDIRECT("'Полная ст-ть с уч.НЗС (Авто)'!RF"&amp;$J$42))/$D11)</f>
        <v>0</v>
      </c>
      <c r="RG11" s="164">
        <f ca="1">IF($D11=0,0,SUMIF('Полная ст-ть с уч.НЗС (Авто)'!$YP$11:INDIRECT("'Полная ст-ть с уч.НЗС (Авто)'!YP"&amp;$J$42),$C11,'Полная ст-ть с уч.НЗС (Авто)'!RG$11:INDIRECT("'Полная ст-ть с уч.НЗС (Авто)'!RG"&amp;$J$42))/$D11)</f>
        <v>0</v>
      </c>
      <c r="RH11" s="164">
        <f ca="1">IF($D11=0,0,SUMIF('Полная ст-ть с уч.НЗС (Авто)'!$YP$11:INDIRECT("'Полная ст-ть с уч.НЗС (Авто)'!YP"&amp;$J$42),$C11,'Полная ст-ть с уч.НЗС (Авто)'!RH$11:INDIRECT("'Полная ст-ть с уч.НЗС (Авто)'!RH"&amp;$J$42))/$D11)</f>
        <v>0</v>
      </c>
      <c r="RI11" s="164">
        <f ca="1">IF($D11=0,0,SUMIF('Полная ст-ть с уч.НЗС (Авто)'!$YP$11:INDIRECT("'Полная ст-ть с уч.НЗС (Авто)'!YP"&amp;$J$42),$C11,'Полная ст-ть с уч.НЗС (Авто)'!RI$11:INDIRECT("'Полная ст-ть с уч.НЗС (Авто)'!RI"&amp;$J$42))/$D11)</f>
        <v>0</v>
      </c>
      <c r="RJ11" s="164">
        <f ca="1">IF($D11=0,0,SUMIF('Полная ст-ть с уч.НЗС (Авто)'!$YP$11:INDIRECT("'Полная ст-ть с уч.НЗС (Авто)'!YP"&amp;$J$42),$C11,'Полная ст-ть с уч.НЗС (Авто)'!RJ$11:INDIRECT("'Полная ст-ть с уч.НЗС (Авто)'!RJ"&amp;$J$42))/$D11)</f>
        <v>0</v>
      </c>
      <c r="RK11" s="164">
        <f ca="1">IF($D11=0,0,SUMIF('Полная ст-ть с уч.НЗС (Авто)'!$YP$11:INDIRECT("'Полная ст-ть с уч.НЗС (Авто)'!YP"&amp;$J$42),$C11,'Полная ст-ть с уч.НЗС (Авто)'!RK$11:INDIRECT("'Полная ст-ть с уч.НЗС (Авто)'!RK"&amp;$J$42))/$D11)</f>
        <v>0</v>
      </c>
      <c r="RL11" s="164">
        <f ca="1">IF($D11=0,0,SUMIF('Полная ст-ть с уч.НЗС (Авто)'!$YP$11:INDIRECT("'Полная ст-ть с уч.НЗС (Авто)'!YP"&amp;$J$42),$C11,'Полная ст-ть с уч.НЗС (Авто)'!RL$11:INDIRECT("'Полная ст-ть с уч.НЗС (Авто)'!RL"&amp;$J$42))/$D11)</f>
        <v>0</v>
      </c>
      <c r="RM11" s="164">
        <f ca="1">IF($D11=0,0,SUMIF('Полная ст-ть с уч.НЗС (Авто)'!$YP$11:INDIRECT("'Полная ст-ть с уч.НЗС (Авто)'!YP"&amp;$J$42),$C11,'Полная ст-ть с уч.НЗС (Авто)'!RM$11:INDIRECT("'Полная ст-ть с уч.НЗС (Авто)'!RM"&amp;$J$42))/$D11)</f>
        <v>0</v>
      </c>
      <c r="RN11" s="164">
        <f ca="1">IF($D11=0,0,SUMIF('Полная ст-ть с уч.НЗС (Авто)'!$YP$11:INDIRECT("'Полная ст-ть с уч.НЗС (Авто)'!YP"&amp;$J$42),$C11,'Полная ст-ть с уч.НЗС (Авто)'!RN$11:INDIRECT("'Полная ст-ть с уч.НЗС (Авто)'!RN"&amp;$J$42))/$D11)</f>
        <v>0</v>
      </c>
      <c r="RO11" s="164">
        <f ca="1">IF($D11=0,0,SUMIF('Полная ст-ть с уч.НЗС (Авто)'!$YP$11:INDIRECT("'Полная ст-ть с уч.НЗС (Авто)'!YP"&amp;$J$42),$C11,'Полная ст-ть с уч.НЗС (Авто)'!RO$11:INDIRECT("'Полная ст-ть с уч.НЗС (Авто)'!RO"&amp;$J$42))/$D11)</f>
        <v>0</v>
      </c>
      <c r="RP11" s="164">
        <f ca="1">IF($D11=0,0,SUMIF('Полная ст-ть с уч.НЗС (Авто)'!$YP$11:INDIRECT("'Полная ст-ть с уч.НЗС (Авто)'!YP"&amp;$J$42),$C11,'Полная ст-ть с уч.НЗС (Авто)'!RP$11:INDIRECT("'Полная ст-ть с уч.НЗС (Авто)'!RP"&amp;$J$42))/$D11)</f>
        <v>0</v>
      </c>
      <c r="RQ11" s="164">
        <f ca="1">IF($D11=0,0,SUMIF('Полная ст-ть с уч.НЗС (Авто)'!$YP$11:INDIRECT("'Полная ст-ть с уч.НЗС (Авто)'!YP"&amp;$J$42),$C11,'Полная ст-ть с уч.НЗС (Авто)'!RQ$11:INDIRECT("'Полная ст-ть с уч.НЗС (Авто)'!RQ"&amp;$J$42))/$D11)</f>
        <v>0</v>
      </c>
      <c r="RR11" s="164">
        <f ca="1">IF($D11=0,0,SUMIF('Полная ст-ть с уч.НЗС (Авто)'!$YP$11:INDIRECT("'Полная ст-ть с уч.НЗС (Авто)'!YP"&amp;$J$42),$C11,'Полная ст-ть с уч.НЗС (Авто)'!RR$11:INDIRECT("'Полная ст-ть с уч.НЗС (Авто)'!RR"&amp;$J$42))/$D11)</f>
        <v>0</v>
      </c>
      <c r="RS11" s="164">
        <f ca="1">IF($D11=0,0,SUMIF('Полная ст-ть с уч.НЗС (Авто)'!$YP$11:INDIRECT("'Полная ст-ть с уч.НЗС (Авто)'!YP"&amp;$J$42),$C11,'Полная ст-ть с уч.НЗС (Авто)'!RS$11:INDIRECT("'Полная ст-ть с уч.НЗС (Авто)'!RS"&amp;$J$42))/$D11)</f>
        <v>0</v>
      </c>
      <c r="RT11" s="164">
        <f ca="1">IF($D11=0,0,SUMIF('Полная ст-ть с уч.НЗС (Авто)'!$YP$11:INDIRECT("'Полная ст-ть с уч.НЗС (Авто)'!YP"&amp;$J$42),$C11,'Полная ст-ть с уч.НЗС (Авто)'!RT$11:INDIRECT("'Полная ст-ть с уч.НЗС (Авто)'!RT"&amp;$J$42))/$D11)</f>
        <v>0</v>
      </c>
      <c r="RU11" s="164">
        <f ca="1">IF($D11=0,0,SUMIF('Полная ст-ть с уч.НЗС (Авто)'!$YP$11:INDIRECT("'Полная ст-ть с уч.НЗС (Авто)'!YP"&amp;$J$42),$C11,'Полная ст-ть с уч.НЗС (Авто)'!RU$11:INDIRECT("'Полная ст-ть с уч.НЗС (Авто)'!RU"&amp;$J$42))/$D11)</f>
        <v>0</v>
      </c>
      <c r="RV11" s="164">
        <f ca="1">IF($D11=0,0,SUMIF('Полная ст-ть с уч.НЗС (Авто)'!$YP$11:INDIRECT("'Полная ст-ть с уч.НЗС (Авто)'!YP"&amp;$J$42),$C11,'Полная ст-ть с уч.НЗС (Авто)'!RV$11:INDIRECT("'Полная ст-ть с уч.НЗС (Авто)'!RV"&amp;$J$42))/$D11)</f>
        <v>0</v>
      </c>
      <c r="RW11" s="164">
        <f ca="1">IF($D11=0,0,SUMIF('Полная ст-ть с уч.НЗС (Авто)'!$YP$11:INDIRECT("'Полная ст-ть с уч.НЗС (Авто)'!YP"&amp;$J$42),$C11,'Полная ст-ть с уч.НЗС (Авто)'!RW$11:INDIRECT("'Полная ст-ть с уч.НЗС (Авто)'!RW"&amp;$J$42))/$D11)</f>
        <v>0</v>
      </c>
      <c r="RX11" s="164">
        <f ca="1">IF($D11=0,0,SUMIF('Полная ст-ть с уч.НЗС (Авто)'!$YP$11:INDIRECT("'Полная ст-ть с уч.НЗС (Авто)'!YP"&amp;$J$42),$C11,'Полная ст-ть с уч.НЗС (Авто)'!RX$11:INDIRECT("'Полная ст-ть с уч.НЗС (Авто)'!RX"&amp;$J$42))/$D11)</f>
        <v>0</v>
      </c>
      <c r="RY11" s="164">
        <f ca="1">IF($D11=0,0,SUMIF('Полная ст-ть с уч.НЗС (Авто)'!$YP$11:INDIRECT("'Полная ст-ть с уч.НЗС (Авто)'!YP"&amp;$J$42),$C11,'Полная ст-ть с уч.НЗС (Авто)'!RY$11:INDIRECT("'Полная ст-ть с уч.НЗС (Авто)'!RY"&amp;$J$42))/$D11)</f>
        <v>0</v>
      </c>
      <c r="RZ11" s="164">
        <f ca="1">IF($D11=0,0,SUMIF('Полная ст-ть с уч.НЗС (Авто)'!$YP$11:INDIRECT("'Полная ст-ть с уч.НЗС (Авто)'!YP"&amp;$J$42),$C11,'Полная ст-ть с уч.НЗС (Авто)'!RZ$11:INDIRECT("'Полная ст-ть с уч.НЗС (Авто)'!RZ"&amp;$J$42))/$D11)</f>
        <v>0</v>
      </c>
      <c r="SA11" s="164">
        <f ca="1">IF($D11=0,0,SUMIF('Полная ст-ть с уч.НЗС (Авто)'!$YP$11:INDIRECT("'Полная ст-ть с уч.НЗС (Авто)'!YP"&amp;$J$42),$C11,'Полная ст-ть с уч.НЗС (Авто)'!SA$11:INDIRECT("'Полная ст-ть с уч.НЗС (Авто)'!SA"&amp;$J$42))/$D11)</f>
        <v>0</v>
      </c>
      <c r="SB11" s="164">
        <f ca="1">IF($D11=0,0,SUMIF('Полная ст-ть с уч.НЗС (Авто)'!$YP$11:INDIRECT("'Полная ст-ть с уч.НЗС (Авто)'!YP"&amp;$J$42),$C11,'Полная ст-ть с уч.НЗС (Авто)'!SB$11:INDIRECT("'Полная ст-ть с уч.НЗС (Авто)'!SB"&amp;$J$42))/$D11)</f>
        <v>0</v>
      </c>
      <c r="SC11" s="164">
        <f ca="1">IF($D11=0,0,SUMIF('Полная ст-ть с уч.НЗС (Авто)'!$YP$11:INDIRECT("'Полная ст-ть с уч.НЗС (Авто)'!YP"&amp;$J$42),$C11,'Полная ст-ть с уч.НЗС (Авто)'!SC$11:INDIRECT("'Полная ст-ть с уч.НЗС (Авто)'!SC"&amp;$J$42))/$D11)</f>
        <v>0</v>
      </c>
      <c r="SD11" s="164">
        <f ca="1">IF($D11=0,0,SUMIF('Полная ст-ть с уч.НЗС (Авто)'!$YP$11:INDIRECT("'Полная ст-ть с уч.НЗС (Авто)'!YP"&amp;$J$42),$C11,'Полная ст-ть с уч.НЗС (Авто)'!SD$11:INDIRECT("'Полная ст-ть с уч.НЗС (Авто)'!SD"&amp;$J$42))/$D11)</f>
        <v>0</v>
      </c>
      <c r="SE11" s="164">
        <f ca="1">IF($D11=0,0,SUMIF('Полная ст-ть с уч.НЗС (Авто)'!$YP$11:INDIRECT("'Полная ст-ть с уч.НЗС (Авто)'!YP"&amp;$J$42),$C11,'Полная ст-ть с уч.НЗС (Авто)'!SE$11:INDIRECT("'Полная ст-ть с уч.НЗС (Авто)'!SE"&amp;$J$42))/$D11)</f>
        <v>0</v>
      </c>
      <c r="SF11" s="164">
        <f ca="1">IF($D11=0,0,SUMIF('Полная ст-ть с уч.НЗС (Авто)'!$YP$11:INDIRECT("'Полная ст-ть с уч.НЗС (Авто)'!YP"&amp;$J$42),$C11,'Полная ст-ть с уч.НЗС (Авто)'!SF$11:INDIRECT("'Полная ст-ть с уч.НЗС (Авто)'!SF"&amp;$J$42))/$D11)</f>
        <v>0</v>
      </c>
      <c r="SG11" s="164">
        <f ca="1">IF($D11=0,0,SUMIF('Полная ст-ть с уч.НЗС (Авто)'!$YP$11:INDIRECT("'Полная ст-ть с уч.НЗС (Авто)'!YP"&amp;$J$42),$C11,'Полная ст-ть с уч.НЗС (Авто)'!SG$11:INDIRECT("'Полная ст-ть с уч.НЗС (Авто)'!SG"&amp;$J$42))/$D11)</f>
        <v>0</v>
      </c>
      <c r="SH11" s="164">
        <f ca="1">IF($D11=0,0,SUMIF('Полная ст-ть с уч.НЗС (Авто)'!$YP$11:INDIRECT("'Полная ст-ть с уч.НЗС (Авто)'!YP"&amp;$J$42),$C11,'Полная ст-ть с уч.НЗС (Авто)'!SH$11:INDIRECT("'Полная ст-ть с уч.НЗС (Авто)'!SH"&amp;$J$42))/$D11)</f>
        <v>0</v>
      </c>
      <c r="SI11" s="164">
        <f ca="1">IF($D11=0,0,SUMIF('Полная ст-ть с уч.НЗС (Авто)'!$YP$11:INDIRECT("'Полная ст-ть с уч.НЗС (Авто)'!YP"&amp;$J$42),$C11,'Полная ст-ть с уч.НЗС (Авто)'!SI$11:INDIRECT("'Полная ст-ть с уч.НЗС (Авто)'!SI"&amp;$J$42))/$D11)</f>
        <v>0</v>
      </c>
      <c r="SJ11" s="164">
        <f ca="1">IF($D11=0,0,SUMIF('Полная ст-ть с уч.НЗС (Авто)'!$YP$11:INDIRECT("'Полная ст-ть с уч.НЗС (Авто)'!YP"&amp;$J$42),$C11,'Полная ст-ть с уч.НЗС (Авто)'!SJ$11:INDIRECT("'Полная ст-ть с уч.НЗС (Авто)'!SJ"&amp;$J$42))/$D11)</f>
        <v>0</v>
      </c>
      <c r="SK11" s="164">
        <f ca="1">IF($D11=0,0,SUMIF('Полная ст-ть с уч.НЗС (Авто)'!$YP$11:INDIRECT("'Полная ст-ть с уч.НЗС (Авто)'!YP"&amp;$J$42),$C11,'Полная ст-ть с уч.НЗС (Авто)'!SK$11:INDIRECT("'Полная ст-ть с уч.НЗС (Авто)'!SK"&amp;$J$42))/$D11)</f>
        <v>0</v>
      </c>
      <c r="SL11" s="164">
        <f ca="1">IF($D11=0,0,SUMIF('Полная ст-ть с уч.НЗС (Авто)'!$YP$11:INDIRECT("'Полная ст-ть с уч.НЗС (Авто)'!YP"&amp;$J$42),$C11,'Полная ст-ть с уч.НЗС (Авто)'!SL$11:INDIRECT("'Полная ст-ть с уч.НЗС (Авто)'!SL"&amp;$J$42))/$D11)</f>
        <v>0</v>
      </c>
      <c r="SM11" s="164">
        <f ca="1">IF($D11=0,0,SUMIF('Полная ст-ть с уч.НЗС (Авто)'!$YP$11:INDIRECT("'Полная ст-ть с уч.НЗС (Авто)'!YP"&amp;$J$42),$C11,'Полная ст-ть с уч.НЗС (Авто)'!SM$11:INDIRECT("'Полная ст-ть с уч.НЗС (Авто)'!SM"&amp;$J$42))/$D11)</f>
        <v>0</v>
      </c>
      <c r="SN11" s="164">
        <f ca="1">IF($D11=0,0,SUMIF('Полная ст-ть с уч.НЗС (Авто)'!$YP$11:INDIRECT("'Полная ст-ть с уч.НЗС (Авто)'!YP"&amp;$J$42),$C11,'Полная ст-ть с уч.НЗС (Авто)'!SN$11:INDIRECT("'Полная ст-ть с уч.НЗС (Авто)'!SN"&amp;$J$42))/$D11)</f>
        <v>0</v>
      </c>
      <c r="SO11" s="164">
        <f ca="1">IF($D11=0,0,SUMIF('Полная ст-ть с уч.НЗС (Авто)'!$YP$11:INDIRECT("'Полная ст-ть с уч.НЗС (Авто)'!YP"&amp;$J$42),$C11,'Полная ст-ть с уч.НЗС (Авто)'!SO$11:INDIRECT("'Полная ст-ть с уч.НЗС (Авто)'!SO"&amp;$J$42))/$D11)</f>
        <v>0</v>
      </c>
      <c r="SP11" s="164">
        <f ca="1">IF($D11=0,0,SUMIF('Полная ст-ть с уч.НЗС (Авто)'!$YP$11:INDIRECT("'Полная ст-ть с уч.НЗС (Авто)'!YP"&amp;$J$42),$C11,'Полная ст-ть с уч.НЗС (Авто)'!SP$11:INDIRECT("'Полная ст-ть с уч.НЗС (Авто)'!SP"&amp;$J$42))/$D11)</f>
        <v>0</v>
      </c>
      <c r="SQ11" s="164">
        <f ca="1">IF($D11=0,0,SUMIF('Полная ст-ть с уч.НЗС (Авто)'!$YP$11:INDIRECT("'Полная ст-ть с уч.НЗС (Авто)'!YP"&amp;$J$42),$C11,'Полная ст-ть с уч.НЗС (Авто)'!SQ$11:INDIRECT("'Полная ст-ть с уч.НЗС (Авто)'!SQ"&amp;$J$42))/$D11)</f>
        <v>0</v>
      </c>
      <c r="SR11" s="164">
        <f ca="1">IF($D11=0,0,SUMIF('Полная ст-ть с уч.НЗС (Авто)'!$YP$11:INDIRECT("'Полная ст-ть с уч.НЗС (Авто)'!YP"&amp;$J$42),$C11,'Полная ст-ть с уч.НЗС (Авто)'!SR$11:INDIRECT("'Полная ст-ть с уч.НЗС (Авто)'!SR"&amp;$J$42))/$D11)</f>
        <v>0</v>
      </c>
      <c r="SS11" s="164">
        <f ca="1">IF($D11=0,0,SUMIF('Полная ст-ть с уч.НЗС (Авто)'!$YP$11:INDIRECT("'Полная ст-ть с уч.НЗС (Авто)'!YP"&amp;$J$42),$C11,'Полная ст-ть с уч.НЗС (Авто)'!SS$11:INDIRECT("'Полная ст-ть с уч.НЗС (Авто)'!SS"&amp;$J$42))/$D11)</f>
        <v>0</v>
      </c>
      <c r="ST11" s="164">
        <f ca="1">IF($D11=0,0,SUMIF('Полная ст-ть с уч.НЗС (Авто)'!$YP$11:INDIRECT("'Полная ст-ть с уч.НЗС (Авто)'!YP"&amp;$J$42),$C11,'Полная ст-ть с уч.НЗС (Авто)'!ST$11:INDIRECT("'Полная ст-ть с уч.НЗС (Авто)'!ST"&amp;$J$42))/$D11)</f>
        <v>0</v>
      </c>
      <c r="SU11" s="164">
        <f ca="1">IF($D11=0,0,SUMIF('Полная ст-ть с уч.НЗС (Авто)'!$YP$11:INDIRECT("'Полная ст-ть с уч.НЗС (Авто)'!YP"&amp;$J$42),$C11,'Полная ст-ть с уч.НЗС (Авто)'!SU$11:INDIRECT("'Полная ст-ть с уч.НЗС (Авто)'!SU"&amp;$J$42))/$D11)</f>
        <v>0</v>
      </c>
      <c r="SV11" s="164">
        <f ca="1">IF($D11=0,0,SUMIF('Полная ст-ть с уч.НЗС (Авто)'!$YP$11:INDIRECT("'Полная ст-ть с уч.НЗС (Авто)'!YP"&amp;$J$42),$C11,'Полная ст-ть с уч.НЗС (Авто)'!SV$11:INDIRECT("'Полная ст-ть с уч.НЗС (Авто)'!SV"&amp;$J$42))/$D11)</f>
        <v>0</v>
      </c>
      <c r="SW11" s="164">
        <f ca="1">IF($D11=0,0,SUMIF('Полная ст-ть с уч.НЗС (Авто)'!$YP$11:INDIRECT("'Полная ст-ть с уч.НЗС (Авто)'!YP"&amp;$J$42),$C11,'Полная ст-ть с уч.НЗС (Авто)'!SW$11:INDIRECT("'Полная ст-ть с уч.НЗС (Авто)'!SW"&amp;$J$42))/$D11)</f>
        <v>0</v>
      </c>
      <c r="SX11" s="164">
        <f ca="1">IF($D11=0,0,SUMIF('Полная ст-ть с уч.НЗС (Авто)'!$YP$11:INDIRECT("'Полная ст-ть с уч.НЗС (Авто)'!YP"&amp;$J$42),$C11,'Полная ст-ть с уч.НЗС (Авто)'!SX$11:INDIRECT("'Полная ст-ть с уч.НЗС (Авто)'!SX"&amp;$J$42))/$D11)</f>
        <v>0</v>
      </c>
      <c r="SY11" s="164">
        <f ca="1">IF($D11=0,0,SUMIF('Полная ст-ть с уч.НЗС (Авто)'!$YP$11:INDIRECT("'Полная ст-ть с уч.НЗС (Авто)'!YP"&amp;$J$42),$C11,'Полная ст-ть с уч.НЗС (Авто)'!SY$11:INDIRECT("'Полная ст-ть с уч.НЗС (Авто)'!SY"&amp;$J$42))/$D11)</f>
        <v>0</v>
      </c>
      <c r="SZ11" s="164">
        <f ca="1">IF($D11=0,0,SUMIF('Полная ст-ть с уч.НЗС (Авто)'!$YP$11:INDIRECT("'Полная ст-ть с уч.НЗС (Авто)'!YP"&amp;$J$42),$C11,'Полная ст-ть с уч.НЗС (Авто)'!SZ$11:INDIRECT("'Полная ст-ть с уч.НЗС (Авто)'!SZ"&amp;$J$42))/$D11)</f>
        <v>0</v>
      </c>
      <c r="TA11" s="164">
        <f ca="1">IF($D11=0,0,SUMIF('Полная ст-ть с уч.НЗС (Авто)'!$YP$11:INDIRECT("'Полная ст-ть с уч.НЗС (Авто)'!YP"&amp;$J$42),$C11,'Полная ст-ть с уч.НЗС (Авто)'!TA$11:INDIRECT("'Полная ст-ть с уч.НЗС (Авто)'!TA"&amp;$J$42))/$D11)</f>
        <v>0</v>
      </c>
      <c r="TB11" s="164">
        <f ca="1">IF($D11=0,0,SUMIF('Полная ст-ть с уч.НЗС (Авто)'!$YP$11:INDIRECT("'Полная ст-ть с уч.НЗС (Авто)'!YP"&amp;$J$42),$C11,'Полная ст-ть с уч.НЗС (Авто)'!TB$11:INDIRECT("'Полная ст-ть с уч.НЗС (Авто)'!TB"&amp;$J$42))/$D11)</f>
        <v>0</v>
      </c>
      <c r="TC11" s="164">
        <f ca="1">IF($D11=0,0,SUMIF('Полная ст-ть с уч.НЗС (Авто)'!$YP$11:INDIRECT("'Полная ст-ть с уч.НЗС (Авто)'!YP"&amp;$J$42),$C11,'Полная ст-ть с уч.НЗС (Авто)'!TC$11:INDIRECT("'Полная ст-ть с уч.НЗС (Авто)'!TC"&amp;$J$42))/$D11)</f>
        <v>0</v>
      </c>
      <c r="TD11" s="164">
        <f ca="1">IF($D11=0,0,SUMIF('Полная ст-ть с уч.НЗС (Авто)'!$YP$11:INDIRECT("'Полная ст-ть с уч.НЗС (Авто)'!YP"&amp;$J$42),$C11,'Полная ст-ть с уч.НЗС (Авто)'!TD$11:INDIRECT("'Полная ст-ть с уч.НЗС (Авто)'!TD"&amp;$J$42))/$D11)</f>
        <v>0</v>
      </c>
      <c r="TE11" s="164">
        <f ca="1">IF($D11=0,0,SUMIF('Полная ст-ть с уч.НЗС (Авто)'!$YP$11:INDIRECT("'Полная ст-ть с уч.НЗС (Авто)'!YP"&amp;$J$42),$C11,'Полная ст-ть с уч.НЗС (Авто)'!TE$11:INDIRECT("'Полная ст-ть с уч.НЗС (Авто)'!TE"&amp;$J$42))/$D11)</f>
        <v>0</v>
      </c>
      <c r="TF11" s="164">
        <f ca="1">IF($D11=0,0,SUMIF('Полная ст-ть с уч.НЗС (Авто)'!$YP$11:INDIRECT("'Полная ст-ть с уч.НЗС (Авто)'!YP"&amp;$J$42),$C11,'Полная ст-ть с уч.НЗС (Авто)'!TF$11:INDIRECT("'Полная ст-ть с уч.НЗС (Авто)'!TF"&amp;$J$42))/$D11)</f>
        <v>0</v>
      </c>
      <c r="TG11" s="164">
        <f ca="1">IF($D11=0,0,SUMIF('Полная ст-ть с уч.НЗС (Авто)'!$YP$11:INDIRECT("'Полная ст-ть с уч.НЗС (Авто)'!YP"&amp;$J$42),$C11,'Полная ст-ть с уч.НЗС (Авто)'!TG$11:INDIRECT("'Полная ст-ть с уч.НЗС (Авто)'!TG"&amp;$J$42))/$D11)</f>
        <v>0</v>
      </c>
      <c r="TH11" s="164">
        <f ca="1">IF($D11=0,0,SUMIF('Полная ст-ть с уч.НЗС (Авто)'!$YP$11:INDIRECT("'Полная ст-ть с уч.НЗС (Авто)'!YP"&amp;$J$42),$C11,'Полная ст-ть с уч.НЗС (Авто)'!TH$11:INDIRECT("'Полная ст-ть с уч.НЗС (Авто)'!TH"&amp;$J$42))/$D11)</f>
        <v>0</v>
      </c>
      <c r="TI11" s="164">
        <f ca="1">IF($D11=0,0,SUMIF('Полная ст-ть с уч.НЗС (Авто)'!$YP$11:INDIRECT("'Полная ст-ть с уч.НЗС (Авто)'!YP"&amp;$J$42),$C11,'Полная ст-ть с уч.НЗС (Авто)'!TI$11:INDIRECT("'Полная ст-ть с уч.НЗС (Авто)'!TI"&amp;$J$42))/$D11)</f>
        <v>0</v>
      </c>
      <c r="TJ11" s="164">
        <f ca="1">IF($D11=0,0,SUMIF('Полная ст-ть с уч.НЗС (Авто)'!$YP$11:INDIRECT("'Полная ст-ть с уч.НЗС (Авто)'!YP"&amp;$J$42),$C11,'Полная ст-ть с уч.НЗС (Авто)'!TJ$11:INDIRECT("'Полная ст-ть с уч.НЗС (Авто)'!TJ"&amp;$J$42))/$D11)</f>
        <v>0</v>
      </c>
      <c r="TK11" s="164">
        <f ca="1">IF($D11=0,0,SUMIF('Полная ст-ть с уч.НЗС (Авто)'!$YP$11:INDIRECT("'Полная ст-ть с уч.НЗС (Авто)'!YP"&amp;$J$42),$C11,'Полная ст-ть с уч.НЗС (Авто)'!TK$11:INDIRECT("'Полная ст-ть с уч.НЗС (Авто)'!TK"&amp;$J$42))/$D11)</f>
        <v>0</v>
      </c>
      <c r="TL11" s="164">
        <f ca="1">IF($D11=0,0,SUMIF('Полная ст-ть с уч.НЗС (Авто)'!$YP$11:INDIRECT("'Полная ст-ть с уч.НЗС (Авто)'!YP"&amp;$J$42),$C11,'Полная ст-ть с уч.НЗС (Авто)'!TL$11:INDIRECT("'Полная ст-ть с уч.НЗС (Авто)'!TL"&amp;$J$42))/$D11)</f>
        <v>0</v>
      </c>
      <c r="TM11" s="164">
        <f ca="1">IF($D11=0,0,SUMIF('Полная ст-ть с уч.НЗС (Авто)'!$YP$11:INDIRECT("'Полная ст-ть с уч.НЗС (Авто)'!YP"&amp;$J$42),$C11,'Полная ст-ть с уч.НЗС (Авто)'!TM$11:INDIRECT("'Полная ст-ть с уч.НЗС (Авто)'!TM"&amp;$J$42))/$D11)</f>
        <v>0</v>
      </c>
      <c r="TN11" s="164">
        <f ca="1">IF($D11=0,0,SUMIF('Полная ст-ть с уч.НЗС (Авто)'!$YP$11:INDIRECT("'Полная ст-ть с уч.НЗС (Авто)'!YP"&amp;$J$42),$C11,'Полная ст-ть с уч.НЗС (Авто)'!TN$11:INDIRECT("'Полная ст-ть с уч.НЗС (Авто)'!TN"&amp;$J$42))/$D11)</f>
        <v>0</v>
      </c>
      <c r="TO11" s="164">
        <f ca="1">IF($D11=0,0,SUMIF('Полная ст-ть с уч.НЗС (Авто)'!$YP$11:INDIRECT("'Полная ст-ть с уч.НЗС (Авто)'!YP"&amp;$J$42),$C11,'Полная ст-ть с уч.НЗС (Авто)'!TO$11:INDIRECT("'Полная ст-ть с уч.НЗС (Авто)'!TO"&amp;$J$42))/$D11)</f>
        <v>0</v>
      </c>
      <c r="TP11" s="164">
        <f ca="1">IF($D11=0,0,SUMIF('Полная ст-ть с уч.НЗС (Авто)'!$YP$11:INDIRECT("'Полная ст-ть с уч.НЗС (Авто)'!YP"&amp;$J$42),$C11,'Полная ст-ть с уч.НЗС (Авто)'!TP$11:INDIRECT("'Полная ст-ть с уч.НЗС (Авто)'!TP"&amp;$J$42))/$D11)</f>
        <v>0</v>
      </c>
      <c r="TQ11" s="164">
        <f ca="1">IF($D11=0,0,SUMIF('Полная ст-ть с уч.НЗС (Авто)'!$YP$11:INDIRECT("'Полная ст-ть с уч.НЗС (Авто)'!YP"&amp;$J$42),$C11,'Полная ст-ть с уч.НЗС (Авто)'!TQ$11:INDIRECT("'Полная ст-ть с уч.НЗС (Авто)'!TQ"&amp;$J$42))/$D11)</f>
        <v>0</v>
      </c>
      <c r="TR11" s="164">
        <f ca="1">IF($D11=0,0,SUMIF('Полная ст-ть с уч.НЗС (Авто)'!$YP$11:INDIRECT("'Полная ст-ть с уч.НЗС (Авто)'!YP"&amp;$J$42),$C11,'Полная ст-ть с уч.НЗС (Авто)'!TR$11:INDIRECT("'Полная ст-ть с уч.НЗС (Авто)'!TR"&amp;$J$42))/$D11)</f>
        <v>0</v>
      </c>
      <c r="TS11" s="164">
        <f ca="1">IF($D11=0,0,SUMIF('Полная ст-ть с уч.НЗС (Авто)'!$YP$11:INDIRECT("'Полная ст-ть с уч.НЗС (Авто)'!YP"&amp;$J$42),$C11,'Полная ст-ть с уч.НЗС (Авто)'!TS$11:INDIRECT("'Полная ст-ть с уч.НЗС (Авто)'!TS"&amp;$J$42))/$D11)</f>
        <v>0</v>
      </c>
      <c r="TT11" s="164">
        <f ca="1">IF($D11=0,0,SUMIF('Полная ст-ть с уч.НЗС (Авто)'!$YP$11:INDIRECT("'Полная ст-ть с уч.НЗС (Авто)'!YP"&amp;$J$42),$C11,'Полная ст-ть с уч.НЗС (Авто)'!TT$11:INDIRECT("'Полная ст-ть с уч.НЗС (Авто)'!TT"&amp;$J$42))/$D11)</f>
        <v>0</v>
      </c>
      <c r="TU11" s="164">
        <f ca="1">IF($D11=0,0,SUMIF('Полная ст-ть с уч.НЗС (Авто)'!$YP$11:INDIRECT("'Полная ст-ть с уч.НЗС (Авто)'!YP"&amp;$J$42),$C11,'Полная ст-ть с уч.НЗС (Авто)'!TU$11:INDIRECT("'Полная ст-ть с уч.НЗС (Авто)'!TU"&amp;$J$42))/$D11)</f>
        <v>0</v>
      </c>
      <c r="TV11" s="164">
        <f ca="1">IF($D11=0,0,SUMIF('Полная ст-ть с уч.НЗС (Авто)'!$YP$11:INDIRECT("'Полная ст-ть с уч.НЗС (Авто)'!YP"&amp;$J$42),$C11,'Полная ст-ть с уч.НЗС (Авто)'!TV$11:INDIRECT("'Полная ст-ть с уч.НЗС (Авто)'!TV"&amp;$J$42))/$D11)</f>
        <v>0</v>
      </c>
      <c r="TW11" s="164">
        <f ca="1">IF($D11=0,0,SUMIF('Полная ст-ть с уч.НЗС (Авто)'!$YP$11:INDIRECT("'Полная ст-ть с уч.НЗС (Авто)'!YP"&amp;$J$42),$C11,'Полная ст-ть с уч.НЗС (Авто)'!TW$11:INDIRECT("'Полная ст-ть с уч.НЗС (Авто)'!TW"&amp;$J$42))/$D11)</f>
        <v>0</v>
      </c>
      <c r="TX11" s="164">
        <f ca="1">IF($D11=0,0,SUMIF('Полная ст-ть с уч.НЗС (Авто)'!$YP$11:INDIRECT("'Полная ст-ть с уч.НЗС (Авто)'!YP"&amp;$J$42),$C11,'Полная ст-ть с уч.НЗС (Авто)'!TX$11:INDIRECT("'Полная ст-ть с уч.НЗС (Авто)'!TX"&amp;$J$42))/$D11)</f>
        <v>0</v>
      </c>
      <c r="TY11" s="164">
        <f ca="1">IF($D11=0,0,SUMIF('Полная ст-ть с уч.НЗС (Авто)'!$YP$11:INDIRECT("'Полная ст-ть с уч.НЗС (Авто)'!YP"&amp;$J$42),$C11,'Полная ст-ть с уч.НЗС (Авто)'!TY$11:INDIRECT("'Полная ст-ть с уч.НЗС (Авто)'!TY"&amp;$J$42))/$D11)</f>
        <v>0</v>
      </c>
      <c r="TZ11" s="164">
        <f ca="1">IF($D11=0,0,SUMIF('Полная ст-ть с уч.НЗС (Авто)'!$YP$11:INDIRECT("'Полная ст-ть с уч.НЗС (Авто)'!YP"&amp;$J$42),$C11,'Полная ст-ть с уч.НЗС (Авто)'!TZ$11:INDIRECT("'Полная ст-ть с уч.НЗС (Авто)'!TZ"&amp;$J$42))/$D11)</f>
        <v>0</v>
      </c>
      <c r="UA11" s="164">
        <f ca="1">IF($D11=0,0,SUMIF('Полная ст-ть с уч.НЗС (Авто)'!$YP$11:INDIRECT("'Полная ст-ть с уч.НЗС (Авто)'!YP"&amp;$J$42),$C11,'Полная ст-ть с уч.НЗС (Авто)'!UA$11:INDIRECT("'Полная ст-ть с уч.НЗС (Авто)'!UA"&amp;$J$42))/$D11)</f>
        <v>0</v>
      </c>
      <c r="UB11" s="164">
        <f ca="1">IF($D11=0,0,SUMIF('Полная ст-ть с уч.НЗС (Авто)'!$YP$11:INDIRECT("'Полная ст-ть с уч.НЗС (Авто)'!YP"&amp;$J$42),$C11,'Полная ст-ть с уч.НЗС (Авто)'!UB$11:INDIRECT("'Полная ст-ть с уч.НЗС (Авто)'!UB"&amp;$J$42))/$D11)</f>
        <v>0</v>
      </c>
      <c r="UC11" s="164">
        <f ca="1">IF($D11=0,0,SUMIF('Полная ст-ть с уч.НЗС (Авто)'!$YP$11:INDIRECT("'Полная ст-ть с уч.НЗС (Авто)'!YP"&amp;$J$42),$C11,'Полная ст-ть с уч.НЗС (Авто)'!UC$11:INDIRECT("'Полная ст-ть с уч.НЗС (Авто)'!UC"&amp;$J$42))/$D11)</f>
        <v>0</v>
      </c>
      <c r="UD11" s="164">
        <f ca="1">IF($D11=0,0,SUMIF('Полная ст-ть с уч.НЗС (Авто)'!$YP$11:INDIRECT("'Полная ст-ть с уч.НЗС (Авто)'!YP"&amp;$J$42),$C11,'Полная ст-ть с уч.НЗС (Авто)'!UD$11:INDIRECT("'Полная ст-ть с уч.НЗС (Авто)'!UD"&amp;$J$42))/$D11)</f>
        <v>0</v>
      </c>
      <c r="UE11" s="164">
        <f ca="1">IF($D11=0,0,SUMIF('Полная ст-ть с уч.НЗС (Авто)'!$YP$11:INDIRECT("'Полная ст-ть с уч.НЗС (Авто)'!YP"&amp;$J$42),$C11,'Полная ст-ть с уч.НЗС (Авто)'!UE$11:INDIRECT("'Полная ст-ть с уч.НЗС (Авто)'!UE"&amp;$J$42))/$D11)</f>
        <v>0</v>
      </c>
      <c r="UF11" s="164">
        <f ca="1">IF($D11=0,0,SUMIF('Полная ст-ть с уч.НЗС (Авто)'!$YP$11:INDIRECT("'Полная ст-ть с уч.НЗС (Авто)'!YP"&amp;$J$42),$C11,'Полная ст-ть с уч.НЗС (Авто)'!UF$11:INDIRECT("'Полная ст-ть с уч.НЗС (Авто)'!UF"&amp;$J$42))/$D11)</f>
        <v>0</v>
      </c>
      <c r="UG11" s="164">
        <f ca="1">IF($D11=0,0,SUMIF('Полная ст-ть с уч.НЗС (Авто)'!$YP$11:INDIRECT("'Полная ст-ть с уч.НЗС (Авто)'!YP"&amp;$J$42),$C11,'Полная ст-ть с уч.НЗС (Авто)'!UG$11:INDIRECT("'Полная ст-ть с уч.НЗС (Авто)'!UG"&amp;$J$42))/$D11)</f>
        <v>0</v>
      </c>
      <c r="UH11" s="164">
        <f ca="1">IF($D11=0,0,SUMIF('Полная ст-ть с уч.НЗС (Авто)'!$YP$11:INDIRECT("'Полная ст-ть с уч.НЗС (Авто)'!YP"&amp;$J$42),$C11,'Полная ст-ть с уч.НЗС (Авто)'!UH$11:INDIRECT("'Полная ст-ть с уч.НЗС (Авто)'!UH"&amp;$J$42))/$D11)</f>
        <v>0</v>
      </c>
      <c r="UI11" s="164">
        <f ca="1">IF($D11=0,0,SUMIF('Полная ст-ть с уч.НЗС (Авто)'!$YP$11:INDIRECT("'Полная ст-ть с уч.НЗС (Авто)'!YP"&amp;$J$42),$C11,'Полная ст-ть с уч.НЗС (Авто)'!UI$11:INDIRECT("'Полная ст-ть с уч.НЗС (Авто)'!UI"&amp;$J$42))/$D11)</f>
        <v>0</v>
      </c>
      <c r="UJ11" s="164">
        <f ca="1">IF($D11=0,0,SUMIF('Полная ст-ть с уч.НЗС (Авто)'!$YP$11:INDIRECT("'Полная ст-ть с уч.НЗС (Авто)'!YP"&amp;$J$42),$C11,'Полная ст-ть с уч.НЗС (Авто)'!UJ$11:INDIRECT("'Полная ст-ть с уч.НЗС (Авто)'!UJ"&amp;$J$42))/$D11)</f>
        <v>0</v>
      </c>
      <c r="UK11" s="164">
        <f ca="1">IF($D11=0,0,SUMIF('Полная ст-ть с уч.НЗС (Авто)'!$YP$11:INDIRECT("'Полная ст-ть с уч.НЗС (Авто)'!YP"&amp;$J$42),$C11,'Полная ст-ть с уч.НЗС (Авто)'!UK$11:INDIRECT("'Полная ст-ть с уч.НЗС (Авто)'!UK"&amp;$J$42))/$D11)</f>
        <v>0</v>
      </c>
      <c r="UL11" s="164">
        <f ca="1">IF($D11=0,0,SUMIF('Полная ст-ть с уч.НЗС (Авто)'!$YP$11:INDIRECT("'Полная ст-ть с уч.НЗС (Авто)'!YP"&amp;$J$42),$C11,'Полная ст-ть с уч.НЗС (Авто)'!UL$11:INDIRECT("'Полная ст-ть с уч.НЗС (Авто)'!UL"&amp;$J$42))/$D11)</f>
        <v>0</v>
      </c>
      <c r="UM11" s="164">
        <f ca="1">IF($D11=0,0,SUMIF('Полная ст-ть с уч.НЗС (Авто)'!$YP$11:INDIRECT("'Полная ст-ть с уч.НЗС (Авто)'!YP"&amp;$J$42),$C11,'Полная ст-ть с уч.НЗС (Авто)'!UM$11:INDIRECT("'Полная ст-ть с уч.НЗС (Авто)'!UM"&amp;$J$42))/$D11)</f>
        <v>0</v>
      </c>
      <c r="UN11" s="164">
        <f ca="1">IF($D11=0,0,SUMIF('Полная ст-ть с уч.НЗС (Авто)'!$YP$11:INDIRECT("'Полная ст-ть с уч.НЗС (Авто)'!YP"&amp;$J$42),$C11,'Полная ст-ть с уч.НЗС (Авто)'!UN$11:INDIRECT("'Полная ст-ть с уч.НЗС (Авто)'!UN"&amp;$J$42))/$D11)</f>
        <v>0</v>
      </c>
      <c r="UO11" s="164">
        <f ca="1">IF($D11=0,0,SUMIF('Полная ст-ть с уч.НЗС (Авто)'!$YP$11:INDIRECT("'Полная ст-ть с уч.НЗС (Авто)'!YP"&amp;$J$42),$C11,'Полная ст-ть с уч.НЗС (Авто)'!UO$11:INDIRECT("'Полная ст-ть с уч.НЗС (Авто)'!UO"&amp;$J$42))/$D11)</f>
        <v>0</v>
      </c>
      <c r="UP11" s="164">
        <f ca="1">IF($D11=0,0,SUMIF('Полная ст-ть с уч.НЗС (Авто)'!$YP$11:INDIRECT("'Полная ст-ть с уч.НЗС (Авто)'!YP"&amp;$J$42),$C11,'Полная ст-ть с уч.НЗС (Авто)'!UP$11:INDIRECT("'Полная ст-ть с уч.НЗС (Авто)'!UP"&amp;$J$42))/$D11)</f>
        <v>0</v>
      </c>
      <c r="UQ11" s="164">
        <f ca="1">IF($D11=0,0,SUMIF('Полная ст-ть с уч.НЗС (Авто)'!$YP$11:INDIRECT("'Полная ст-ть с уч.НЗС (Авто)'!YP"&amp;$J$42),$C11,'Полная ст-ть с уч.НЗС (Авто)'!UQ$11:INDIRECT("'Полная ст-ть с уч.НЗС (Авто)'!UQ"&amp;$J$42))/$D11)</f>
        <v>0</v>
      </c>
      <c r="UR11" s="164">
        <f ca="1">IF($D11=0,0,SUMIF('Полная ст-ть с уч.НЗС (Авто)'!$YP$11:INDIRECT("'Полная ст-ть с уч.НЗС (Авто)'!YP"&amp;$J$42),$C11,'Полная ст-ть с уч.НЗС (Авто)'!UR$11:INDIRECT("'Полная ст-ть с уч.НЗС (Авто)'!UR"&amp;$J$42))/$D11)</f>
        <v>0</v>
      </c>
      <c r="US11" s="164">
        <f ca="1">IF($D11=0,0,SUMIF('Полная ст-ть с уч.НЗС (Авто)'!$YP$11:INDIRECT("'Полная ст-ть с уч.НЗС (Авто)'!YP"&amp;$J$42),$C11,'Полная ст-ть с уч.НЗС (Авто)'!US$11:INDIRECT("'Полная ст-ть с уч.НЗС (Авто)'!US"&amp;$J$42))/$D11)</f>
        <v>0</v>
      </c>
      <c r="UT11" s="164">
        <f ca="1">IF($D11=0,0,SUMIF('Полная ст-ть с уч.НЗС (Авто)'!$YP$11:INDIRECT("'Полная ст-ть с уч.НЗС (Авто)'!YP"&amp;$J$42),$C11,'Полная ст-ть с уч.НЗС (Авто)'!UT$11:INDIRECT("'Полная ст-ть с уч.НЗС (Авто)'!UT"&amp;$J$42))/$D11)</f>
        <v>0</v>
      </c>
      <c r="UU11" s="164">
        <f ca="1">IF($D11=0,0,SUMIF('Полная ст-ть с уч.НЗС (Авто)'!$YP$11:INDIRECT("'Полная ст-ть с уч.НЗС (Авто)'!YP"&amp;$J$42),$C11,'Полная ст-ть с уч.НЗС (Авто)'!UU$11:INDIRECT("'Полная ст-ть с уч.НЗС (Авто)'!UU"&amp;$J$42))/$D11)</f>
        <v>0</v>
      </c>
      <c r="UV11" s="164">
        <f ca="1">IF($D11=0,0,SUMIF('Полная ст-ть с уч.НЗС (Авто)'!$YP$11:INDIRECT("'Полная ст-ть с уч.НЗС (Авто)'!YP"&amp;$J$42),$C11,'Полная ст-ть с уч.НЗС (Авто)'!UV$11:INDIRECT("'Полная ст-ть с уч.НЗС (Авто)'!UV"&amp;$J$42))/$D11)</f>
        <v>0</v>
      </c>
      <c r="UW11" s="164">
        <f ca="1">IF($D11=0,0,SUMIF('Полная ст-ть с уч.НЗС (Авто)'!$YP$11:INDIRECT("'Полная ст-ть с уч.НЗС (Авто)'!YP"&amp;$J$42),$C11,'Полная ст-ть с уч.НЗС (Авто)'!UW$11:INDIRECT("'Полная ст-ть с уч.НЗС (Авто)'!UW"&amp;$J$42))/$D11)</f>
        <v>0</v>
      </c>
      <c r="UX11" s="164">
        <f ca="1">IF($D11=0,0,SUMIF('Полная ст-ть с уч.НЗС (Авто)'!$YP$11:INDIRECT("'Полная ст-ть с уч.НЗС (Авто)'!YP"&amp;$J$42),$C11,'Полная ст-ть с уч.НЗС (Авто)'!UX$11:INDIRECT("'Полная ст-ть с уч.НЗС (Авто)'!UX"&amp;$J$42))/$D11)</f>
        <v>0</v>
      </c>
      <c r="UY11" s="164">
        <f ca="1">IF($D11=0,0,SUMIF('Полная ст-ть с уч.НЗС (Авто)'!$YP$11:INDIRECT("'Полная ст-ть с уч.НЗС (Авто)'!YP"&amp;$J$42),$C11,'Полная ст-ть с уч.НЗС (Авто)'!UY$11:INDIRECT("'Полная ст-ть с уч.НЗС (Авто)'!UY"&amp;$J$42))/$D11)</f>
        <v>0</v>
      </c>
      <c r="UZ11" s="164">
        <f ca="1">IF($D11=0,0,SUMIF('Полная ст-ть с уч.НЗС (Авто)'!$YP$11:INDIRECT("'Полная ст-ть с уч.НЗС (Авто)'!YP"&amp;$J$42),$C11,'Полная ст-ть с уч.НЗС (Авто)'!UZ$11:INDIRECT("'Полная ст-ть с уч.НЗС (Авто)'!UZ"&amp;$J$42))/$D11)</f>
        <v>0</v>
      </c>
      <c r="VA11" s="164">
        <f ca="1">IF($D11=0,0,SUMIF('Полная ст-ть с уч.НЗС (Авто)'!$YP$11:INDIRECT("'Полная ст-ть с уч.НЗС (Авто)'!YP"&amp;$J$42),$C11,'Полная ст-ть с уч.НЗС (Авто)'!VA$11:INDIRECT("'Полная ст-ть с уч.НЗС (Авто)'!VA"&amp;$J$42))/$D11)</f>
        <v>0</v>
      </c>
      <c r="VB11" s="164">
        <f ca="1">IF($D11=0,0,SUMIF('Полная ст-ть с уч.НЗС (Авто)'!$YP$11:INDIRECT("'Полная ст-ть с уч.НЗС (Авто)'!YP"&amp;$J$42),$C11,'Полная ст-ть с уч.НЗС (Авто)'!VB$11:INDIRECT("'Полная ст-ть с уч.НЗС (Авто)'!VB"&amp;$J$42))/$D11)</f>
        <v>0</v>
      </c>
      <c r="VC11" s="164">
        <f ca="1">IF($D11=0,0,SUMIF('Полная ст-ть с уч.НЗС (Авто)'!$YP$11:INDIRECT("'Полная ст-ть с уч.НЗС (Авто)'!YP"&amp;$J$42),$C11,'Полная ст-ть с уч.НЗС (Авто)'!VC$11:INDIRECT("'Полная ст-ть с уч.НЗС (Авто)'!VC"&amp;$J$42))/$D11)</f>
        <v>0</v>
      </c>
      <c r="VD11" s="164">
        <f ca="1">IF($D11=0,0,SUMIF('Полная ст-ть с уч.НЗС (Авто)'!$YP$11:INDIRECT("'Полная ст-ть с уч.НЗС (Авто)'!YP"&amp;$J$42),$C11,'Полная ст-ть с уч.НЗС (Авто)'!VD$11:INDIRECT("'Полная ст-ть с уч.НЗС (Авто)'!VD"&amp;$J$42))/$D11)</f>
        <v>0</v>
      </c>
      <c r="VE11" s="164">
        <f ca="1">IF($D11=0,0,SUMIF('Полная ст-ть с уч.НЗС (Авто)'!$YP$11:INDIRECT("'Полная ст-ть с уч.НЗС (Авто)'!YP"&amp;$J$42),$C11,'Полная ст-ть с уч.НЗС (Авто)'!VE$11:INDIRECT("'Полная ст-ть с уч.НЗС (Авто)'!VE"&amp;$J$42))/$D11)</f>
        <v>0</v>
      </c>
      <c r="VF11" s="164">
        <f ca="1">IF($D11=0,0,SUMIF('Полная ст-ть с уч.НЗС (Авто)'!$YP$11:INDIRECT("'Полная ст-ть с уч.НЗС (Авто)'!YP"&amp;$J$42),$C11,'Полная ст-ть с уч.НЗС (Авто)'!VF$11:INDIRECT("'Полная ст-ть с уч.НЗС (Авто)'!VF"&amp;$J$42))/$D11)</f>
        <v>0</v>
      </c>
      <c r="VG11" s="164">
        <f ca="1">IF($D11=0,0,SUMIF('Полная ст-ть с уч.НЗС (Авто)'!$YP$11:INDIRECT("'Полная ст-ть с уч.НЗС (Авто)'!YP"&amp;$J$42),$C11,'Полная ст-ть с уч.НЗС (Авто)'!VG$11:INDIRECT("'Полная ст-ть с уч.НЗС (Авто)'!VG"&amp;$J$42))/$D11)</f>
        <v>0</v>
      </c>
      <c r="VH11" s="164">
        <f ca="1">IF($D11=0,0,SUMIF('Полная ст-ть с уч.НЗС (Авто)'!$YP$11:INDIRECT("'Полная ст-ть с уч.НЗС (Авто)'!YP"&amp;$J$42),$C11,'Полная ст-ть с уч.НЗС (Авто)'!VH$11:INDIRECT("'Полная ст-ть с уч.НЗС (Авто)'!VH"&amp;$J$42))/$D11)</f>
        <v>0</v>
      </c>
      <c r="VI11" s="164">
        <f ca="1">IF($D11=0,0,SUMIF('Полная ст-ть с уч.НЗС (Авто)'!$YP$11:INDIRECT("'Полная ст-ть с уч.НЗС (Авто)'!YP"&amp;$J$42),$C11,'Полная ст-ть с уч.НЗС (Авто)'!VI$11:INDIRECT("'Полная ст-ть с уч.НЗС (Авто)'!VI"&amp;$J$42))/$D11)</f>
        <v>0</v>
      </c>
      <c r="VJ11" s="164">
        <f ca="1">IF($D11=0,0,SUMIF('Полная ст-ть с уч.НЗС (Авто)'!$YP$11:INDIRECT("'Полная ст-ть с уч.НЗС (Авто)'!YP"&amp;$J$42),$C11,'Полная ст-ть с уч.НЗС (Авто)'!VJ$11:INDIRECT("'Полная ст-ть с уч.НЗС (Авто)'!VJ"&amp;$J$42))/$D11)</f>
        <v>0</v>
      </c>
      <c r="VK11" s="164">
        <f ca="1">IF($D11=0,0,SUMIF('Полная ст-ть с уч.НЗС (Авто)'!$YP$11:INDIRECT("'Полная ст-ть с уч.НЗС (Авто)'!YP"&amp;$J$42),$C11,'Полная ст-ть с уч.НЗС (Авто)'!VK$11:INDIRECT("'Полная ст-ть с уч.НЗС (Авто)'!VK"&amp;$J$42))/$D11)</f>
        <v>0</v>
      </c>
      <c r="VL11" s="164">
        <f ca="1">IF($D11=0,0,SUMIF('Полная ст-ть с уч.НЗС (Авто)'!$YP$11:INDIRECT("'Полная ст-ть с уч.НЗС (Авто)'!YP"&amp;$J$42),$C11,'Полная ст-ть с уч.НЗС (Авто)'!VL$11:INDIRECT("'Полная ст-ть с уч.НЗС (Авто)'!VL"&amp;$J$42))/$D11)</f>
        <v>0</v>
      </c>
      <c r="VM11" s="164">
        <f ca="1">IF($D11=0,0,SUMIF('Полная ст-ть с уч.НЗС (Авто)'!$YP$11:INDIRECT("'Полная ст-ть с уч.НЗС (Авто)'!YP"&amp;$J$42),$C11,'Полная ст-ть с уч.НЗС (Авто)'!VM$11:INDIRECT("'Полная ст-ть с уч.НЗС (Авто)'!VM"&amp;$J$42))/$D11)</f>
        <v>0</v>
      </c>
      <c r="VN11" s="164">
        <f ca="1">IF($D11=0,0,SUMIF('Полная ст-ть с уч.НЗС (Авто)'!$YP$11:INDIRECT("'Полная ст-ть с уч.НЗС (Авто)'!YP"&amp;$J$42),$C11,'Полная ст-ть с уч.НЗС (Авто)'!VN$11:INDIRECT("'Полная ст-ть с уч.НЗС (Авто)'!VN"&amp;$J$42))/$D11)</f>
        <v>0</v>
      </c>
      <c r="VO11" s="164">
        <f ca="1">IF($D11=0,0,SUMIF('Полная ст-ть с уч.НЗС (Авто)'!$YP$11:INDIRECT("'Полная ст-ть с уч.НЗС (Авто)'!YP"&amp;$J$42),$C11,'Полная ст-ть с уч.НЗС (Авто)'!VO$11:INDIRECT("'Полная ст-ть с уч.НЗС (Авто)'!VO"&amp;$J$42))/$D11)</f>
        <v>0</v>
      </c>
      <c r="VP11" s="164">
        <f ca="1">IF($D11=0,0,SUMIF('Полная ст-ть с уч.НЗС (Авто)'!$YP$11:INDIRECT("'Полная ст-ть с уч.НЗС (Авто)'!YP"&amp;$J$42),$C11,'Полная ст-ть с уч.НЗС (Авто)'!VP$11:INDIRECT("'Полная ст-ть с уч.НЗС (Авто)'!VP"&amp;$J$42))/$D11)</f>
        <v>0</v>
      </c>
      <c r="VQ11" s="164">
        <f ca="1">IF($D11=0,0,SUMIF('Полная ст-ть с уч.НЗС (Авто)'!$YP$11:INDIRECT("'Полная ст-ть с уч.НЗС (Авто)'!YP"&amp;$J$42),$C11,'Полная ст-ть с уч.НЗС (Авто)'!VQ$11:INDIRECT("'Полная ст-ть с уч.НЗС (Авто)'!VQ"&amp;$J$42))/$D11)</f>
        <v>0</v>
      </c>
      <c r="VR11" s="164">
        <f ca="1">IF($D11=0,0,SUMIF('Полная ст-ть с уч.НЗС (Авто)'!$YP$11:INDIRECT("'Полная ст-ть с уч.НЗС (Авто)'!YP"&amp;$J$42),$C11,'Полная ст-ть с уч.НЗС (Авто)'!VR$11:INDIRECT("'Полная ст-ть с уч.НЗС (Авто)'!VR"&amp;$J$42))/$D11)</f>
        <v>0</v>
      </c>
      <c r="VS11" s="164">
        <f ca="1">IF($D11=0,0,SUMIF('Полная ст-ть с уч.НЗС (Авто)'!$YP$11:INDIRECT("'Полная ст-ть с уч.НЗС (Авто)'!YP"&amp;$J$42),$C11,'Полная ст-ть с уч.НЗС (Авто)'!VS$11:INDIRECT("'Полная ст-ть с уч.НЗС (Авто)'!VS"&amp;$J$42))/$D11)</f>
        <v>0</v>
      </c>
      <c r="VT11" s="164">
        <f ca="1">IF($D11=0,0,SUMIF('Полная ст-ть с уч.НЗС (Авто)'!$YP$11:INDIRECT("'Полная ст-ть с уч.НЗС (Авто)'!YP"&amp;$J$42),$C11,'Полная ст-ть с уч.НЗС (Авто)'!VT$11:INDIRECT("'Полная ст-ть с уч.НЗС (Авто)'!VT"&amp;$J$42))/$D11)</f>
        <v>0</v>
      </c>
      <c r="VU11" s="164">
        <f ca="1">IF($D11=0,0,SUMIF('Полная ст-ть с уч.НЗС (Авто)'!$YP$11:INDIRECT("'Полная ст-ть с уч.НЗС (Авто)'!YP"&amp;$J$42),$C11,'Полная ст-ть с уч.НЗС (Авто)'!VU$11:INDIRECT("'Полная ст-ть с уч.НЗС (Авто)'!VU"&amp;$J$42))/$D11)</f>
        <v>0</v>
      </c>
      <c r="VV11" s="164">
        <f ca="1">IF($D11=0,0,SUMIF('Полная ст-ть с уч.НЗС (Авто)'!$YP$11:INDIRECT("'Полная ст-ть с уч.НЗС (Авто)'!YP"&amp;$J$42),$C11,'Полная ст-ть с уч.НЗС (Авто)'!VV$11:INDIRECT("'Полная ст-ть с уч.НЗС (Авто)'!VV"&amp;$J$42))/$D11)</f>
        <v>0</v>
      </c>
      <c r="VW11" s="164">
        <f ca="1">IF($D11=0,0,SUMIF('Полная ст-ть с уч.НЗС (Авто)'!$YP$11:INDIRECT("'Полная ст-ть с уч.НЗС (Авто)'!YP"&amp;$J$42),$C11,'Полная ст-ть с уч.НЗС (Авто)'!VW$11:INDIRECT("'Полная ст-ть с уч.НЗС (Авто)'!VW"&amp;$J$42))/$D11)</f>
        <v>0</v>
      </c>
      <c r="VX11" s="164">
        <f ca="1">IF($D11=0,0,SUMIF('Полная ст-ть с уч.НЗС (Авто)'!$YP$11:INDIRECT("'Полная ст-ть с уч.НЗС (Авто)'!YP"&amp;$J$42),$C11,'Полная ст-ть с уч.НЗС (Авто)'!VX$11:INDIRECT("'Полная ст-ть с уч.НЗС (Авто)'!VX"&amp;$J$42))/$D11)</f>
        <v>0</v>
      </c>
      <c r="VY11" s="164">
        <f ca="1">IF($D11=0,0,SUMIF('Полная ст-ть с уч.НЗС (Авто)'!$YP$11:INDIRECT("'Полная ст-ть с уч.НЗС (Авто)'!YP"&amp;$J$42),$C11,'Полная ст-ть с уч.НЗС (Авто)'!VY$11:INDIRECT("'Полная ст-ть с уч.НЗС (Авто)'!VY"&amp;$J$42))/$D11)</f>
        <v>0</v>
      </c>
      <c r="VZ11" s="164">
        <f ca="1">IF($D11=0,0,SUMIF('Полная ст-ть с уч.НЗС (Авто)'!$YP$11:INDIRECT("'Полная ст-ть с уч.НЗС (Авто)'!YP"&amp;$J$42),$C11,'Полная ст-ть с уч.НЗС (Авто)'!VZ$11:INDIRECT("'Полная ст-ть с уч.НЗС (Авто)'!VZ"&amp;$J$42))/$D11)</f>
        <v>0</v>
      </c>
      <c r="WA11" s="164">
        <f ca="1">IF($D11=0,0,SUMIF('Полная ст-ть с уч.НЗС (Авто)'!$YP$11:INDIRECT("'Полная ст-ть с уч.НЗС (Авто)'!YP"&amp;$J$42),$C11,'Полная ст-ть с уч.НЗС (Авто)'!WA$11:INDIRECT("'Полная ст-ть с уч.НЗС (Авто)'!WA"&amp;$J$42))/$D11)</f>
        <v>0</v>
      </c>
      <c r="WB11" s="164">
        <f ca="1">IF($D11=0,0,SUMIF('Полная ст-ть с уч.НЗС (Авто)'!$YP$11:INDIRECT("'Полная ст-ть с уч.НЗС (Авто)'!YP"&amp;$J$42),$C11,'Полная ст-ть с уч.НЗС (Авто)'!WB$11:INDIRECT("'Полная ст-ть с уч.НЗС (Авто)'!WB"&amp;$J$42))/$D11)</f>
        <v>0</v>
      </c>
      <c r="WC11" s="164">
        <f ca="1">IF($D11=0,0,SUMIF('Полная ст-ть с уч.НЗС (Авто)'!$YP$11:INDIRECT("'Полная ст-ть с уч.НЗС (Авто)'!YP"&amp;$J$42),$C11,'Полная ст-ть с уч.НЗС (Авто)'!WC$11:INDIRECT("'Полная ст-ть с уч.НЗС (Авто)'!WC"&amp;$J$42))/$D11)</f>
        <v>0</v>
      </c>
      <c r="WD11" s="164">
        <f ca="1">IF($D11=0,0,SUMIF('Полная ст-ть с уч.НЗС (Авто)'!$YP$11:INDIRECT("'Полная ст-ть с уч.НЗС (Авто)'!YP"&amp;$J$42),$C11,'Полная ст-ть с уч.НЗС (Авто)'!WD$11:INDIRECT("'Полная ст-ть с уч.НЗС (Авто)'!WD"&amp;$J$42))/$D11)</f>
        <v>0</v>
      </c>
      <c r="WE11" s="164">
        <f ca="1">IF($D11=0,0,SUMIF('Полная ст-ть с уч.НЗС (Авто)'!$YP$11:INDIRECT("'Полная ст-ть с уч.НЗС (Авто)'!YP"&amp;$J$42),$C11,'Полная ст-ть с уч.НЗС (Авто)'!WE$11:INDIRECT("'Полная ст-ть с уч.НЗС (Авто)'!WE"&amp;$J$42))/$D11)</f>
        <v>0</v>
      </c>
      <c r="WF11" s="164">
        <f ca="1">IF($D11=0,0,SUMIF('Полная ст-ть с уч.НЗС (Авто)'!$YP$11:INDIRECT("'Полная ст-ть с уч.НЗС (Авто)'!YP"&amp;$J$42),$C11,'Полная ст-ть с уч.НЗС (Авто)'!WF$11:INDIRECT("'Полная ст-ть с уч.НЗС (Авто)'!WF"&amp;$J$42))/$D11)</f>
        <v>0</v>
      </c>
      <c r="WG11" s="164">
        <f ca="1">IF($D11=0,0,SUMIF('Полная ст-ть с уч.НЗС (Авто)'!$YP$11:INDIRECT("'Полная ст-ть с уч.НЗС (Авто)'!YP"&amp;$J$42),$C11,'Полная ст-ть с уч.НЗС (Авто)'!WG$11:INDIRECT("'Полная ст-ть с уч.НЗС (Авто)'!WG"&amp;$J$42))/$D11)</f>
        <v>0</v>
      </c>
      <c r="WH11" s="164">
        <f ca="1">IF($D11=0,0,SUMIF('Полная ст-ть с уч.НЗС (Авто)'!$YP$11:INDIRECT("'Полная ст-ть с уч.НЗС (Авто)'!YP"&amp;$J$42),$C11,'Полная ст-ть с уч.НЗС (Авто)'!WH$11:INDIRECT("'Полная ст-ть с уч.НЗС (Авто)'!WH"&amp;$J$42))/$D11)</f>
        <v>0</v>
      </c>
      <c r="WI11" s="164">
        <f ca="1">IF($D11=0,0,SUMIF('Полная ст-ть с уч.НЗС (Авто)'!$YP$11:INDIRECT("'Полная ст-ть с уч.НЗС (Авто)'!YP"&amp;$J$42),$C11,'Полная ст-ть с уч.НЗС (Авто)'!WI$11:INDIRECT("'Полная ст-ть с уч.НЗС (Авто)'!WI"&amp;$J$42))/$D11)</f>
        <v>0</v>
      </c>
      <c r="WJ11" s="164">
        <f ca="1">IF($D11=0,0,SUMIF('Полная ст-ть с уч.НЗС (Авто)'!$YP$11:INDIRECT("'Полная ст-ть с уч.НЗС (Авто)'!YP"&amp;$J$42),$C11,'Полная ст-ть с уч.НЗС (Авто)'!WJ$11:INDIRECT("'Полная ст-ть с уч.НЗС (Авто)'!WJ"&amp;$J$42))/$D11)</f>
        <v>0</v>
      </c>
      <c r="WK11" s="164">
        <f ca="1">IF($D11=0,0,SUMIF('Полная ст-ть с уч.НЗС (Авто)'!$YP$11:INDIRECT("'Полная ст-ть с уч.НЗС (Авто)'!YP"&amp;$J$42),$C11,'Полная ст-ть с уч.НЗС (Авто)'!WK$11:INDIRECT("'Полная ст-ть с уч.НЗС (Авто)'!WK"&amp;$J$42))/$D11)</f>
        <v>0</v>
      </c>
      <c r="WL11" s="164">
        <f ca="1">IF($D11=0,0,SUMIF('Полная ст-ть с уч.НЗС (Авто)'!$YP$11:INDIRECT("'Полная ст-ть с уч.НЗС (Авто)'!YP"&amp;$J$42),$C11,'Полная ст-ть с уч.НЗС (Авто)'!WL$11:INDIRECT("'Полная ст-ть с уч.НЗС (Авто)'!WL"&amp;$J$42))/$D11)</f>
        <v>0</v>
      </c>
      <c r="WM11" s="164">
        <f ca="1">IF($D11=0,0,SUMIF('Полная ст-ть с уч.НЗС (Авто)'!$YP$11:INDIRECT("'Полная ст-ть с уч.НЗС (Авто)'!YP"&amp;$J$42),$C11,'Полная ст-ть с уч.НЗС (Авто)'!WM$11:INDIRECT("'Полная ст-ть с уч.НЗС (Авто)'!WM"&amp;$J$42))/$D11)</f>
        <v>0</v>
      </c>
      <c r="WN11" s="164">
        <f ca="1">IF($D11=0,0,SUMIF('Полная ст-ть с уч.НЗС (Авто)'!$YP$11:INDIRECT("'Полная ст-ть с уч.НЗС (Авто)'!YP"&amp;$J$42),$C11,'Полная ст-ть с уч.НЗС (Авто)'!WN$11:INDIRECT("'Полная ст-ть с уч.НЗС (Авто)'!WN"&amp;$J$42))/$D11)</f>
        <v>0</v>
      </c>
      <c r="WO11" s="164">
        <f ca="1">IF($D11=0,0,SUMIF('Полная ст-ть с уч.НЗС (Авто)'!$YP$11:INDIRECT("'Полная ст-ть с уч.НЗС (Авто)'!YP"&amp;$J$42),$C11,'Полная ст-ть с уч.НЗС (Авто)'!WO$11:INDIRECT("'Полная ст-ть с уч.НЗС (Авто)'!WO"&amp;$J$42))/$D11)</f>
        <v>0</v>
      </c>
      <c r="WP11" s="164">
        <f ca="1">IF($D11=0,0,SUMIF('Полная ст-ть с уч.НЗС (Авто)'!$YP$11:INDIRECT("'Полная ст-ть с уч.НЗС (Авто)'!YP"&amp;$J$42),$C11,'Полная ст-ть с уч.НЗС (Авто)'!WP$11:INDIRECT("'Полная ст-ть с уч.НЗС (Авто)'!WP"&amp;$J$42))/$D11)</f>
        <v>0</v>
      </c>
      <c r="WQ11" s="164">
        <f ca="1">IF($D11=0,0,SUMIF('Полная ст-ть с уч.НЗС (Авто)'!$YP$11:INDIRECT("'Полная ст-ть с уч.НЗС (Авто)'!YP"&amp;$J$42),$C11,'Полная ст-ть с уч.НЗС (Авто)'!WQ$11:INDIRECT("'Полная ст-ть с уч.НЗС (Авто)'!WQ"&amp;$J$42))/$D11)</f>
        <v>0</v>
      </c>
      <c r="WR11" s="164">
        <f ca="1">IF($D11=0,0,SUMIF('Полная ст-ть с уч.НЗС (Авто)'!$YP$11:INDIRECT("'Полная ст-ть с уч.НЗС (Авто)'!YP"&amp;$J$42),$C11,'Полная ст-ть с уч.НЗС (Авто)'!WR$11:INDIRECT("'Полная ст-ть с уч.НЗС (Авто)'!WR"&amp;$J$42))/$D11)</f>
        <v>0</v>
      </c>
      <c r="WS11" s="164">
        <f ca="1">IF($D11=0,0,SUMIF('Полная ст-ть с уч.НЗС (Авто)'!$YP$11:INDIRECT("'Полная ст-ть с уч.НЗС (Авто)'!YP"&amp;$J$42),$C11,'Полная ст-ть с уч.НЗС (Авто)'!WS$11:INDIRECT("'Полная ст-ть с уч.НЗС (Авто)'!WS"&amp;$J$42))/$D11)</f>
        <v>0</v>
      </c>
      <c r="WT11" s="164">
        <f ca="1">IF($D11=0,0,SUMIF('Полная ст-ть с уч.НЗС (Авто)'!$YP$11:INDIRECT("'Полная ст-ть с уч.НЗС (Авто)'!YP"&amp;$J$42),$C11,'Полная ст-ть с уч.НЗС (Авто)'!WT$11:INDIRECT("'Полная ст-ть с уч.НЗС (Авто)'!WT"&amp;$J$42))/$D11)</f>
        <v>0</v>
      </c>
      <c r="WU11" s="164">
        <f ca="1">IF($D11=0,0,SUMIF('Полная ст-ть с уч.НЗС (Авто)'!$YP$11:INDIRECT("'Полная ст-ть с уч.НЗС (Авто)'!YP"&amp;$J$42),$C11,'Полная ст-ть с уч.НЗС (Авто)'!WU$11:INDIRECT("'Полная ст-ть с уч.НЗС (Авто)'!WU"&amp;$J$42))/$D11)</f>
        <v>0</v>
      </c>
      <c r="WV11" s="164">
        <f ca="1">IF($D11=0,0,SUMIF('Полная ст-ть с уч.НЗС (Авто)'!$YP$11:INDIRECT("'Полная ст-ть с уч.НЗС (Авто)'!YP"&amp;$J$42),$C11,'Полная ст-ть с уч.НЗС (Авто)'!WV$11:INDIRECT("'Полная ст-ть с уч.НЗС (Авто)'!WV"&amp;$J$42))/$D11)</f>
        <v>0</v>
      </c>
      <c r="WW11" s="164">
        <f ca="1">IF($D11=0,0,SUMIF('Полная ст-ть с уч.НЗС (Авто)'!$YP$11:INDIRECT("'Полная ст-ть с уч.НЗС (Авто)'!YP"&amp;$J$42),$C11,'Полная ст-ть с уч.НЗС (Авто)'!WW$11:INDIRECT("'Полная ст-ть с уч.НЗС (Авто)'!WW"&amp;$J$42))/$D11)</f>
        <v>0</v>
      </c>
      <c r="WX11" s="164">
        <f ca="1">IF($D11=0,0,SUMIF('Полная ст-ть с уч.НЗС (Авто)'!$YP$11:INDIRECT("'Полная ст-ть с уч.НЗС (Авто)'!YP"&amp;$J$42),$C11,'Полная ст-ть с уч.НЗС (Авто)'!WX$11:INDIRECT("'Полная ст-ть с уч.НЗС (Авто)'!WX"&amp;$J$42))/$D11)</f>
        <v>0</v>
      </c>
      <c r="WY11" s="164">
        <f ca="1">IF($D11=0,0,SUMIF('Полная ст-ть с уч.НЗС (Авто)'!$YP$11:INDIRECT("'Полная ст-ть с уч.НЗС (Авто)'!YP"&amp;$J$42),$C11,'Полная ст-ть с уч.НЗС (Авто)'!WY$11:INDIRECT("'Полная ст-ть с уч.НЗС (Авто)'!WY"&amp;$J$42))/$D11)</f>
        <v>0</v>
      </c>
      <c r="WZ11" s="164">
        <f ca="1">IF($D11=0,0,SUMIF('Полная ст-ть с уч.НЗС (Авто)'!$YP$11:INDIRECT("'Полная ст-ть с уч.НЗС (Авто)'!YP"&amp;$J$42),$C11,'Полная ст-ть с уч.НЗС (Авто)'!WZ$11:INDIRECT("'Полная ст-ть с уч.НЗС (Авто)'!WZ"&amp;$J$42))/$D11)</f>
        <v>0</v>
      </c>
      <c r="XA11" s="164">
        <f ca="1">IF($D11=0,0,SUMIF('Полная ст-ть с уч.НЗС (Авто)'!$YP$11:INDIRECT("'Полная ст-ть с уч.НЗС (Авто)'!YP"&amp;$J$42),$C11,'Полная ст-ть с уч.НЗС (Авто)'!XA$11:INDIRECT("'Полная ст-ть с уч.НЗС (Авто)'!XA"&amp;$J$42))/$D11)</f>
        <v>0</v>
      </c>
      <c r="XB11" s="164">
        <f ca="1">IF($D11=0,0,SUMIF('Полная ст-ть с уч.НЗС (Авто)'!$YP$11:INDIRECT("'Полная ст-ть с уч.НЗС (Авто)'!YP"&amp;$J$42),$C11,'Полная ст-ть с уч.НЗС (Авто)'!XB$11:INDIRECT("'Полная ст-ть с уч.НЗС (Авто)'!XB"&amp;$J$42))/$D11)</f>
        <v>0</v>
      </c>
      <c r="XC11" s="164">
        <f ca="1">IF($D11=0,0,SUMIF('Полная ст-ть с уч.НЗС (Авто)'!$YP$11:INDIRECT("'Полная ст-ть с уч.НЗС (Авто)'!YP"&amp;$J$42),$C11,'Полная ст-ть с уч.НЗС (Авто)'!XC$11:INDIRECT("'Полная ст-ть с уч.НЗС (Авто)'!XC"&amp;$J$42))/$D11)</f>
        <v>0</v>
      </c>
      <c r="XD11" s="164">
        <f ca="1">IF($D11=0,0,SUMIF('Полная ст-ть с уч.НЗС (Авто)'!$YP$11:INDIRECT("'Полная ст-ть с уч.НЗС (Авто)'!YP"&amp;$J$42),$C11,'Полная ст-ть с уч.НЗС (Авто)'!XD$11:INDIRECT("'Полная ст-ть с уч.НЗС (Авто)'!XD"&amp;$J$42))/$D11)</f>
        <v>0</v>
      </c>
      <c r="XE11" s="164">
        <f ca="1">IF($D11=0,0,SUMIF('Полная ст-ть с уч.НЗС (Авто)'!$YP$11:INDIRECT("'Полная ст-ть с уч.НЗС (Авто)'!YP"&amp;$J$42),$C11,'Полная ст-ть с уч.НЗС (Авто)'!XE$11:INDIRECT("'Полная ст-ть с уч.НЗС (Авто)'!XE"&amp;$J$42))/$D11)</f>
        <v>0</v>
      </c>
      <c r="XF11" s="164">
        <f ca="1">IF($D11=0,0,SUMIF('Полная ст-ть с уч.НЗС (Авто)'!$YP$11:INDIRECT("'Полная ст-ть с уч.НЗС (Авто)'!YP"&amp;$J$42),$C11,'Полная ст-ть с уч.НЗС (Авто)'!XF$11:INDIRECT("'Полная ст-ть с уч.НЗС (Авто)'!XF"&amp;$J$42))/$D11)</f>
        <v>0</v>
      </c>
      <c r="XG11" s="164">
        <f ca="1">IF($D11=0,0,SUMIF('Полная ст-ть с уч.НЗС (Авто)'!$YP$11:INDIRECT("'Полная ст-ть с уч.НЗС (Авто)'!YP"&amp;$J$42),$C11,'Полная ст-ть с уч.НЗС (Авто)'!XG$11:INDIRECT("'Полная ст-ть с уч.НЗС (Авто)'!XG"&amp;$J$42))/$D11)</f>
        <v>0</v>
      </c>
      <c r="XH11" s="164">
        <f ca="1">IF($D11=0,0,SUMIF('Полная ст-ть с уч.НЗС (Авто)'!$YP$11:INDIRECT("'Полная ст-ть с уч.НЗС (Авто)'!YP"&amp;$J$42),$C11,'Полная ст-ть с уч.НЗС (Авто)'!XH$11:INDIRECT("'Полная ст-ть с уч.НЗС (Авто)'!XH"&amp;$J$42))/$D11)</f>
        <v>0</v>
      </c>
      <c r="XI11" s="164">
        <f ca="1">IF($D11=0,0,SUMIF('Полная ст-ть с уч.НЗС (Авто)'!$YP$11:INDIRECT("'Полная ст-ть с уч.НЗС (Авто)'!YP"&amp;$J$42),$C11,'Полная ст-ть с уч.НЗС (Авто)'!XI$11:INDIRECT("'Полная ст-ть с уч.НЗС (Авто)'!XI"&amp;$J$42))/$D11)</f>
        <v>0</v>
      </c>
      <c r="XJ11" s="164">
        <f ca="1">IF($D11=0,0,SUMIF('Полная ст-ть с уч.НЗС (Авто)'!$YP$11:INDIRECT("'Полная ст-ть с уч.НЗС (Авто)'!YP"&amp;$J$42),$C11,'Полная ст-ть с уч.НЗС (Авто)'!XJ$11:INDIRECT("'Полная ст-ть с уч.НЗС (Авто)'!XJ"&amp;$J$42))/$D11)</f>
        <v>0</v>
      </c>
      <c r="XK11" s="164">
        <f ca="1">IF($D11=0,0,SUMIF('Полная ст-ть с уч.НЗС (Авто)'!$YP$11:INDIRECT("'Полная ст-ть с уч.НЗС (Авто)'!YP"&amp;$J$42),$C11,'Полная ст-ть с уч.НЗС (Авто)'!XK$11:INDIRECT("'Полная ст-ть с уч.НЗС (Авто)'!XK"&amp;$J$42))/$D11)</f>
        <v>0</v>
      </c>
      <c r="XL11" s="164">
        <f ca="1">IF($D11=0,0,SUMIF('Полная ст-ть с уч.НЗС (Авто)'!$YP$11:INDIRECT("'Полная ст-ть с уч.НЗС (Авто)'!YP"&amp;$J$42),$C11,'Полная ст-ть с уч.НЗС (Авто)'!XL$11:INDIRECT("'Полная ст-ть с уч.НЗС (Авто)'!XL"&amp;$J$42))/$D11)</f>
        <v>0</v>
      </c>
      <c r="XM11" s="164">
        <f ca="1">IF($D11=0,0,SUMIF('Полная ст-ть с уч.НЗС (Авто)'!$YP$11:INDIRECT("'Полная ст-ть с уч.НЗС (Авто)'!YP"&amp;$J$42),$C11,'Полная ст-ть с уч.НЗС (Авто)'!XM$11:INDIRECT("'Полная ст-ть с уч.НЗС (Авто)'!XM"&amp;$J$42))/$D11)</f>
        <v>0</v>
      </c>
      <c r="XN11" s="164">
        <f ca="1">IF($D11=0,0,SUMIF('Полная ст-ть с уч.НЗС (Авто)'!$YP$11:INDIRECT("'Полная ст-ть с уч.НЗС (Авто)'!YP"&amp;$J$42),$C11,'Полная ст-ть с уч.НЗС (Авто)'!XN$11:INDIRECT("'Полная ст-ть с уч.НЗС (Авто)'!XN"&amp;$J$42))/$D11)</f>
        <v>0</v>
      </c>
      <c r="XO11" s="164">
        <f ca="1">IF($D11=0,0,SUMIF('Полная ст-ть с уч.НЗС (Авто)'!$YP$11:INDIRECT("'Полная ст-ть с уч.НЗС (Авто)'!YP"&amp;$J$42),$C11,'Полная ст-ть с уч.НЗС (Авто)'!XO$11:INDIRECT("'Полная ст-ть с уч.НЗС (Авто)'!XO"&amp;$J$42))/$D11)</f>
        <v>0</v>
      </c>
      <c r="XP11" s="166">
        <f ca="1">IF($D11=0,0,SUMIF('Полная ст-ть с уч.НЗС (Авто)'!$YP$11:INDIRECT("'Полная ст-ть с уч.НЗС (Авто)'!YP"&amp;$J$42),$C11,'Полная ст-ть с уч.НЗС (Авто)'!XP$11:INDIRECT("'Полная ст-ть с уч.НЗС (Авто)'!XP"&amp;$J$42))/$D11)</f>
        <v>0</v>
      </c>
      <c r="XQ11" s="164">
        <f ca="1">IF($D11=0,0,SUMIF('Полная ст-ть с уч.НЗС (Авто)'!$YP$11:INDIRECT("'Полная ст-ть с уч.НЗС (Авто)'!YP"&amp;$J$42),$C11,'Полная ст-ть с уч.НЗС (Авто)'!XQ$11:INDIRECT("'Полная ст-ть с уч.НЗС (Авто)'!XQ"&amp;$J$42))/$D11)</f>
        <v>0</v>
      </c>
      <c r="XR11" s="164">
        <f ca="1">IF($D11=0,0,SUMIF('Полная ст-ть с уч.НЗС (Авто)'!$YP$11:INDIRECT("'Полная ст-ть с уч.НЗС (Авто)'!YP"&amp;$J$42),$C11,'Полная ст-ть с уч.НЗС (Авто)'!XR$11:INDIRECT("'Полная ст-ть с уч.НЗС (Авто)'!XR"&amp;$J$42))/$D11)</f>
        <v>0</v>
      </c>
      <c r="XS11" s="164">
        <f ca="1">IF($D11=0,0,SUMIF('Полная ст-ть с уч.НЗС (Авто)'!$YP$11:INDIRECT("'Полная ст-ть с уч.НЗС (Авто)'!YP"&amp;$J$42),$C11,'Полная ст-ть с уч.НЗС (Авто)'!XS$11:INDIRECT("'Полная ст-ть с уч.НЗС (Авто)'!XS"&amp;$J$42))/$D11)</f>
        <v>0</v>
      </c>
      <c r="XT11" s="164">
        <f ca="1">IF($D11=0,0,SUMIF('Полная ст-ть с уч.НЗС (Авто)'!$YP$11:INDIRECT("'Полная ст-ть с уч.НЗС (Авто)'!YP"&amp;$J$42),$C11,'Полная ст-ть с уч.НЗС (Авто)'!XT$11:INDIRECT("'Полная ст-ть с уч.НЗС (Авто)'!XT"&amp;$J$42))/$D11)</f>
        <v>0</v>
      </c>
      <c r="XU11" s="164">
        <f ca="1">IF($D11=0,0,SUMIF('Полная ст-ть с уч.НЗС (Авто)'!$YP$11:INDIRECT("'Полная ст-ть с уч.НЗС (Авто)'!YP"&amp;$J$42),$C11,'Полная ст-ть с уч.НЗС (Авто)'!XU$11:INDIRECT("'Полная ст-ть с уч.НЗС (Авто)'!XU"&amp;$J$42))/$D11)</f>
        <v>0</v>
      </c>
      <c r="XV11" s="164">
        <f ca="1">IF($D11=0,0,SUMIF('Полная ст-ть с уч.НЗС (Авто)'!$YP$11:INDIRECT("'Полная ст-ть с уч.НЗС (Авто)'!YP"&amp;$J$42),$C11,'Полная ст-ть с уч.НЗС (Авто)'!XV$11:INDIRECT("'Полная ст-ть с уч.НЗС (Авто)'!XV"&amp;$J$42))/$D11)</f>
        <v>0</v>
      </c>
      <c r="XW11" s="164">
        <f ca="1">IF($D11=0,0,SUMIF('Полная ст-ть с уч.НЗС (Авто)'!$YP$11:INDIRECT("'Полная ст-ть с уч.НЗС (Авто)'!YP"&amp;$J$42),$C11,'Полная ст-ть с уч.НЗС (Авто)'!XW$11:INDIRECT("'Полная ст-ть с уч.НЗС (Авто)'!XW"&amp;$J$42))/$D11)</f>
        <v>0</v>
      </c>
      <c r="XX11" s="164">
        <f ca="1">IF($D11=0,0,SUMIF('Полная ст-ть с уч.НЗС (Авто)'!$YP$11:INDIRECT("'Полная ст-ть с уч.НЗС (Авто)'!YP"&amp;$J$42),$C11,'Полная ст-ть с уч.НЗС (Авто)'!XX$11:INDIRECT("'Полная ст-ть с уч.НЗС (Авто)'!XX"&amp;$J$42))/$D11)</f>
        <v>0</v>
      </c>
      <c r="XY11" s="164">
        <f ca="1">IF($D11=0,0,SUMIF('Полная ст-ть с уч.НЗС (Авто)'!$YP$11:INDIRECT("'Полная ст-ть с уч.НЗС (Авто)'!YP"&amp;$J$42),$C11,'Полная ст-ть с уч.НЗС (Авто)'!XY$11:INDIRECT("'Полная ст-ть с уч.НЗС (Авто)'!XY"&amp;$J$42))/$D11)</f>
        <v>0</v>
      </c>
      <c r="XZ11" s="164">
        <f ca="1">IF($D11=0,0,SUMIF('Полная ст-ть с уч.НЗС (Авто)'!$YP$11:INDIRECT("'Полная ст-ть с уч.НЗС (Авто)'!YP"&amp;$J$42),$C11,'Полная ст-ть с уч.НЗС (Авто)'!XZ$11:INDIRECT("'Полная ст-ть с уч.НЗС (Авто)'!XZ"&amp;$J$42))/$D11)</f>
        <v>0</v>
      </c>
      <c r="YA11" s="164">
        <f ca="1">IF($D11=0,0,SUMIF('Полная ст-ть с уч.НЗС (Авто)'!$YP$11:INDIRECT("'Полная ст-ть с уч.НЗС (Авто)'!YP"&amp;$J$42),$C11,'Полная ст-ть с уч.НЗС (Авто)'!YA$11:INDIRECT("'Полная ст-ть с уч.НЗС (Авто)'!YA"&amp;$J$42))/$D11)</f>
        <v>0</v>
      </c>
      <c r="YB11" s="164">
        <f ca="1">IF($D11=0,0,SUMIF('Полная ст-ть с уч.НЗС (Авто)'!$YP$11:INDIRECT("'Полная ст-ть с уч.НЗС (Авто)'!YP"&amp;$J$42),$C11,'Полная ст-ть с уч.НЗС (Авто)'!YB$11:INDIRECT("'Полная ст-ть с уч.НЗС (Авто)'!YB"&amp;$J$42))/$D11)</f>
        <v>0</v>
      </c>
      <c r="YC11" s="164">
        <f ca="1">IF($D11=0,0,SUMIF('Полная ст-ть с уч.НЗС (Авто)'!$YP$11:INDIRECT("'Полная ст-ть с уч.НЗС (Авто)'!YP"&amp;$J$42),$C11,'Полная ст-ть с уч.НЗС (Авто)'!YC$11:INDIRECT("'Полная ст-ть с уч.НЗС (Авто)'!YC"&amp;$J$42))/$D11)</f>
        <v>0</v>
      </c>
      <c r="YD11" s="164">
        <f ca="1">IF($D11=0,0,SUMIF('Полная ст-ть с уч.НЗС (Авто)'!$YP$11:INDIRECT("'Полная ст-ть с уч.НЗС (Авто)'!YP"&amp;$J$42),$C11,'Полная ст-ть с уч.НЗС (Авто)'!YD$11:INDIRECT("'Полная ст-ть с уч.НЗС (Авто)'!YD"&amp;$J$42))/$D11)</f>
        <v>0</v>
      </c>
      <c r="YE11" s="166">
        <f ca="1">IF($D11=0,0,SUMIF('Полная ст-ть с уч.НЗС (Авто)'!$YP$11:INDIRECT("'Полная ст-ть с уч.НЗС (Авто)'!YP"&amp;$J$42),$C11,'Полная ст-ть с уч.НЗС (Авто)'!YE$11:INDIRECT("'Полная ст-ть с уч.НЗС (Авто)'!YE"&amp;$J$42))/$D11)</f>
        <v>0</v>
      </c>
      <c r="YF11" s="104"/>
      <c r="YG11" s="94"/>
    </row>
    <row r="12" spans="1:657" s="105" customFormat="1" ht="15" customHeight="1" x14ac:dyDescent="0.25">
      <c r="A12" s="133">
        <v>2</v>
      </c>
      <c r="B12" s="134" t="s">
        <v>754</v>
      </c>
      <c r="C12" s="135" t="s">
        <v>754</v>
      </c>
      <c r="D12" s="136">
        <f ca="1">COUNTIF('Полная ст-ть с уч.НЗС (Авто)'!$YP$11:INDIRECT("'Полная ст-ть с уч.НЗС (Авто)'!YP"&amp;$J$42),C12)</f>
        <v>0</v>
      </c>
      <c r="E12" s="134"/>
      <c r="F12" s="134"/>
      <c r="G12" s="134"/>
      <c r="H12" s="134"/>
      <c r="I12" s="137">
        <f ca="1">IF($D12=0,0,SUMIF('Полная ст-ть с уч.НЗС (Авто)'!$YP$11:INDIRECT("'Полная ст-ть с уч.НЗС (Авто)'!YP"&amp;$J$42),$C12,'Полная ст-ть с уч.НЗС (Авто)'!I$11:INDIRECT("'Полная ст-ть с уч.НЗС (Авто)'!I"&amp;$J$42))/$D12)</f>
        <v>0</v>
      </c>
      <c r="J12" s="136"/>
      <c r="K12" s="137">
        <f ca="1">IF($D12=0,0,SUMIF('Полная ст-ть с уч.НЗС (Авто)'!$YP$11:INDIRECT("'Полная ст-ть с уч.НЗС (Авто)'!YP"&amp;$J$42),$C12,'Полная ст-ть с уч.НЗС (Авто)'!K$11:INDIRECT("'Полная ст-ть с уч.НЗС (Авто)'!K"&amp;$J$42))/$D12)</f>
        <v>0</v>
      </c>
      <c r="L12" s="134"/>
      <c r="M12" s="137">
        <f ca="1">IF($D12=0,0,SUMIF('Полная ст-ть с уч.НЗС (Авто)'!$YP$11:INDIRECT("'Полная ст-ть с уч.НЗС (Авто)'!YP"&amp;$J$42),$C12,'Полная ст-ть с уч.НЗС (Авто)'!M$11:INDIRECT("'Полная ст-ть с уч.НЗС (Авто)'!M"&amp;$J$42))/$D12)</f>
        <v>0</v>
      </c>
      <c r="N12" s="134"/>
      <c r="O12" s="137">
        <f ca="1">IF($D12=0,0,SUMIF('Полная ст-ть с уч.НЗС (Авто)'!$YP$11:INDIRECT("'Полная ст-ть с уч.НЗС (Авто)'!YP"&amp;$J$42),$C12,'Полная ст-ть с уч.НЗС (Авто)'!O$11:INDIRECT("'Полная ст-ть с уч.НЗС (Авто)'!O"&amp;$J$42))/$D12)</f>
        <v>0</v>
      </c>
      <c r="P12" s="134"/>
      <c r="Q12" s="137">
        <f ca="1">IF($D12=0,0,SUMIF('Полная ст-ть с уч.НЗС (Авто)'!$YP$11:INDIRECT("'Полная ст-ть с уч.НЗС (Авто)'!YP"&amp;$J$42),$C12,'Полная ст-ть с уч.НЗС (Авто)'!Q$11:INDIRECT("'Полная ст-ть с уч.НЗС (Авто)'!Q"&amp;$J$42))/$D12)</f>
        <v>0</v>
      </c>
      <c r="R12" s="137">
        <f ca="1">IF($D12=0,0,SUMIF('Полная ст-ть с уч.НЗС (Авто)'!$YP$11:INDIRECT("'Полная ст-ть с уч.НЗС (Авто)'!YP"&amp;$J$42),$C12,'Полная ст-ть с уч.НЗС (Авто)'!R$11:INDIRECT("'Полная ст-ть с уч.НЗС (Авто)'!R"&amp;$J$42))/$D12)</f>
        <v>0</v>
      </c>
      <c r="S12" s="137">
        <f ca="1">IF($D12=0,0,SUMIF('Полная ст-ть с уч.НЗС (Авто)'!$YP$11:INDIRECT("'Полная ст-ть с уч.НЗС (Авто)'!YP"&amp;$J$42),$C12,'Полная ст-ть с уч.НЗС (Авто)'!S$11:INDIRECT("'Полная ст-ть с уч.НЗС (Авто)'!S"&amp;$J$42))/$D12)</f>
        <v>0</v>
      </c>
      <c r="T12" s="137">
        <f ca="1">IF($D12=0,0,SUMIF('Полная ст-ть с уч.НЗС (Авто)'!$YP$11:INDIRECT("'Полная ст-ть с уч.НЗС (Авто)'!YP"&amp;$J$42),$C12,'Полная ст-ть с уч.НЗС (Авто)'!T$11:INDIRECT("'Полная ст-ть с уч.НЗС (Авто)'!T"&amp;$J$42))/$D12)</f>
        <v>0</v>
      </c>
      <c r="U12" s="137">
        <f ca="1">IF($D12=0,0,SUMIF('Полная ст-ть с уч.НЗС (Авто)'!$YP$11:INDIRECT("'Полная ст-ть с уч.НЗС (Авто)'!YP"&amp;$J$42),$C12,'Полная ст-ть с уч.НЗС (Авто)'!U$11:INDIRECT("'Полная ст-ть с уч.НЗС (Авто)'!U"&amp;$J$42))/$D12)</f>
        <v>0</v>
      </c>
      <c r="V12" s="137">
        <f ca="1">IF($D12=0,0,SUMIF('Полная ст-ть с уч.НЗС (Авто)'!$YP$11:INDIRECT("'Полная ст-ть с уч.НЗС (Авто)'!YP"&amp;$J$42),$C12,'Полная ст-ть с уч.НЗС (Авто)'!V$11:INDIRECT("'Полная ст-ть с уч.НЗС (Авто)'!V"&amp;$J$42))/$D12)</f>
        <v>0</v>
      </c>
      <c r="W12" s="137">
        <f ca="1">IF($D12=0,0,SUMIF('Полная ст-ть с уч.НЗС (Авто)'!$YP$11:INDIRECT("'Полная ст-ть с уч.НЗС (Авто)'!YP"&amp;$J$42),$C12,'Полная ст-ть с уч.НЗС (Авто)'!W$11:INDIRECT("'Полная ст-ть с уч.НЗС (Авто)'!W"&amp;$J$42))/$D12)</f>
        <v>0</v>
      </c>
      <c r="X12" s="137">
        <f ca="1">IF($D12=0,0,SUMIF('Полная ст-ть с уч.НЗС (Авто)'!$YP$11:INDIRECT("'Полная ст-ть с уч.НЗС (Авто)'!YP"&amp;$J$42),$C12,'Полная ст-ть с уч.НЗС (Авто)'!X$11:INDIRECT("'Полная ст-ть с уч.НЗС (Авто)'!X"&amp;$J$42))/$D12)</f>
        <v>0</v>
      </c>
      <c r="Y12" s="137">
        <f ca="1">IF($D12=0,0,SUMIF('Полная ст-ть с уч.НЗС (Авто)'!$YP$11:INDIRECT("'Полная ст-ть с уч.НЗС (Авто)'!YP"&amp;$J$42),$C12,'Полная ст-ть с уч.НЗС (Авто)'!Y$11:INDIRECT("'Полная ст-ть с уч.НЗС (Авто)'!Y"&amp;$J$42))/$D12)</f>
        <v>0</v>
      </c>
      <c r="Z12" s="137">
        <f ca="1">IF($D12=0,0,SUMIF('Полная ст-ть с уч.НЗС (Авто)'!$YP$11:INDIRECT("'Полная ст-ть с уч.НЗС (Авто)'!YP"&amp;$J$42),$C12,'Полная ст-ть с уч.НЗС (Авто)'!Z$11:INDIRECT("'Полная ст-ть с уч.НЗС (Авто)'!Z"&amp;$J$42))/$D12)</f>
        <v>0</v>
      </c>
      <c r="AA12" s="137">
        <f ca="1">IF($D12=0,0,SUMIF('Полная ст-ть с уч.НЗС (Авто)'!$YP$11:INDIRECT("'Полная ст-ть с уч.НЗС (Авто)'!YP"&amp;$J$42),$C12,'Полная ст-ть с уч.НЗС (Авто)'!AA$11:INDIRECT("'Полная ст-ть с уч.НЗС (Авто)'!AA"&amp;$J$42))/$D12)</f>
        <v>0</v>
      </c>
      <c r="AB12" s="137">
        <f ca="1">IF($D12=0,0,SUMIF('Полная ст-ть с уч.НЗС (Авто)'!$YP$11:INDIRECT("'Полная ст-ть с уч.НЗС (Авто)'!YP"&amp;$J$42),$C12,'Полная ст-ть с уч.НЗС (Авто)'!AB$11:INDIRECT("'Полная ст-ть с уч.НЗС (Авто)'!AB"&amp;$J$42))/$D12)</f>
        <v>0</v>
      </c>
      <c r="AC12" s="137">
        <f ca="1">IF($D12=0,0,SUMIF('Полная ст-ть с уч.НЗС (Авто)'!$YP$11:INDIRECT("'Полная ст-ть с уч.НЗС (Авто)'!YP"&amp;$J$42),$C12,'Полная ст-ть с уч.НЗС (Авто)'!AC$11:INDIRECT("'Полная ст-ть с уч.НЗС (Авто)'!AC"&amp;$J$42))/$D12)</f>
        <v>0</v>
      </c>
      <c r="AD12" s="137">
        <f ca="1">IF($D12=0,0,SUMIF('Полная ст-ть с уч.НЗС (Авто)'!$YP$11:INDIRECT("'Полная ст-ть с уч.НЗС (Авто)'!YP"&amp;$J$42),$C12,'Полная ст-ть с уч.НЗС (Авто)'!AD$11:INDIRECT("'Полная ст-ть с уч.НЗС (Авто)'!AD"&amp;$J$42))/$D12)</f>
        <v>0</v>
      </c>
      <c r="AE12" s="137">
        <f ca="1">IF($D12=0,0,SUMIF('Полная ст-ть с уч.НЗС (Авто)'!$YP$11:INDIRECT("'Полная ст-ть с уч.НЗС (Авто)'!YP"&amp;$J$42),$C12,'Полная ст-ть с уч.НЗС (Авто)'!AE$11:INDIRECT("'Полная ст-ть с уч.НЗС (Авто)'!AE"&amp;$J$42))/$D12)</f>
        <v>0</v>
      </c>
      <c r="AF12" s="137">
        <f ca="1">IF($D12=0,0,SUMIF('Полная ст-ть с уч.НЗС (Авто)'!$YP$11:INDIRECT("'Полная ст-ть с уч.НЗС (Авто)'!YP"&amp;$J$42),$C12,'Полная ст-ть с уч.НЗС (Авто)'!AF$11:INDIRECT("'Полная ст-ть с уч.НЗС (Авто)'!AF"&amp;$J$42))/$D12)</f>
        <v>0</v>
      </c>
      <c r="AG12" s="137">
        <f ca="1">IF($D12=0,0,SUMIF('Полная ст-ть с уч.НЗС (Авто)'!$YP$11:INDIRECT("'Полная ст-ть с уч.НЗС (Авто)'!YP"&amp;$J$42),$C12,'Полная ст-ть с уч.НЗС (Авто)'!AG$11:INDIRECT("'Полная ст-ть с уч.НЗС (Авто)'!AG"&amp;$J$42))/$D12)</f>
        <v>0</v>
      </c>
      <c r="AH12" s="137">
        <f ca="1">IF($D12=0,0,SUMIF('Полная ст-ть с уч.НЗС (Авто)'!$YP$11:INDIRECT("'Полная ст-ть с уч.НЗС (Авто)'!YP"&amp;$J$42),$C12,'Полная ст-ть с уч.НЗС (Авто)'!AH$11:INDIRECT("'Полная ст-ть с уч.НЗС (Авто)'!AH"&amp;$J$42))/$D12)</f>
        <v>0</v>
      </c>
      <c r="AI12" s="137">
        <f ca="1">IF($D12=0,0,SUMIF('Полная ст-ть с уч.НЗС (Авто)'!$YP$11:INDIRECT("'Полная ст-ть с уч.НЗС (Авто)'!YP"&amp;$J$42),$C12,'Полная ст-ть с уч.НЗС (Авто)'!AI$11:INDIRECT("'Полная ст-ть с уч.НЗС (Авто)'!AI"&amp;$J$42))/$D12)</f>
        <v>0</v>
      </c>
      <c r="AJ12" s="137">
        <f ca="1">IF($D12=0,0,SUMIF('Полная ст-ть с уч.НЗС (Авто)'!$YP$11:INDIRECT("'Полная ст-ть с уч.НЗС (Авто)'!YP"&amp;$J$42),$C12,'Полная ст-ть с уч.НЗС (Авто)'!AJ$11:INDIRECT("'Полная ст-ть с уч.НЗС (Авто)'!AJ"&amp;$J$42))/$D12)</f>
        <v>0</v>
      </c>
      <c r="AK12" s="137">
        <f ca="1">IF($D12=0,0,SUMIF('Полная ст-ть с уч.НЗС (Авто)'!$YP$11:INDIRECT("'Полная ст-ть с уч.НЗС (Авто)'!YP"&amp;$J$42),$C12,'Полная ст-ть с уч.НЗС (Авто)'!AK$11:INDIRECT("'Полная ст-ть с уч.НЗС (Авто)'!AK"&amp;$J$42))/$D12)</f>
        <v>0</v>
      </c>
      <c r="AL12" s="137">
        <f ca="1">IF($D12=0,0,SUMIF('Полная ст-ть с уч.НЗС (Авто)'!$YP$11:INDIRECT("'Полная ст-ть с уч.НЗС (Авто)'!YP"&amp;$J$42),$C12,'Полная ст-ть с уч.НЗС (Авто)'!AL$11:INDIRECT("'Полная ст-ть с уч.НЗС (Авто)'!AL"&amp;$J$42))/$D12)</f>
        <v>0</v>
      </c>
      <c r="AM12" s="137">
        <f ca="1">IF($D12=0,0,SUMIF('Полная ст-ть с уч.НЗС (Авто)'!$YP$11:INDIRECT("'Полная ст-ть с уч.НЗС (Авто)'!YP"&amp;$J$42),$C12,'Полная ст-ть с уч.НЗС (Авто)'!AM$11:INDIRECT("'Полная ст-ть с уч.НЗС (Авто)'!AM"&amp;$J$42))/$D12)</f>
        <v>0</v>
      </c>
      <c r="AN12" s="137">
        <f ca="1">IF($D12=0,0,SUMIF('Полная ст-ть с уч.НЗС (Авто)'!$YP$11:INDIRECT("'Полная ст-ть с уч.НЗС (Авто)'!YP"&amp;$J$42),$C12,'Полная ст-ть с уч.НЗС (Авто)'!AN$11:INDIRECT("'Полная ст-ть с уч.НЗС (Авто)'!AN"&amp;$J$42))/$D12)</f>
        <v>0</v>
      </c>
      <c r="AO12" s="137">
        <f ca="1">IF($D12=0,0,SUMIF('Полная ст-ть с уч.НЗС (Авто)'!$YP$11:INDIRECT("'Полная ст-ть с уч.НЗС (Авто)'!YP"&amp;$J$42),$C12,'Полная ст-ть с уч.НЗС (Авто)'!AO$11:INDIRECT("'Полная ст-ть с уч.НЗС (Авто)'!AO"&amp;$J$42))/$D12)</f>
        <v>0</v>
      </c>
      <c r="AP12" s="137">
        <f ca="1">IF($D12=0,0,SUMIF('Полная ст-ть с уч.НЗС (Авто)'!$YP$11:INDIRECT("'Полная ст-ть с уч.НЗС (Авто)'!YP"&amp;$J$42),$C12,'Полная ст-ть с уч.НЗС (Авто)'!AP$11:INDIRECT("'Полная ст-ть с уч.НЗС (Авто)'!AP"&amp;$J$42))/$D12)</f>
        <v>0</v>
      </c>
      <c r="AQ12" s="137">
        <f ca="1">IF($D12=0,0,SUMIF('Полная ст-ть с уч.НЗС (Авто)'!$YP$11:INDIRECT("'Полная ст-ть с уч.НЗС (Авто)'!YP"&amp;$J$42),$C12,'Полная ст-ть с уч.НЗС (Авто)'!AQ$11:INDIRECT("'Полная ст-ть с уч.НЗС (Авто)'!AQ"&amp;$J$42))/$D12)</f>
        <v>0</v>
      </c>
      <c r="AR12" s="186"/>
      <c r="AS12" s="186"/>
      <c r="AT12" s="187"/>
      <c r="AU12" s="421"/>
      <c r="AV12" s="187"/>
      <c r="AW12" s="421"/>
      <c r="AX12" s="137">
        <f ca="1">IF($D12=0,0,SUMIF('Полная ст-ть с уч.НЗС (Авто)'!$YP$11:INDIRECT("'Полная ст-ть с уч.НЗС (Авто)'!YP"&amp;$J$42),$C12,'Полная ст-ть с уч.НЗС (Авто)'!AX$11:INDIRECT("'Полная ст-ть с уч.НЗС (Авто)'!AX"&amp;$J$42))/$D12)</f>
        <v>0</v>
      </c>
      <c r="AY12" s="137">
        <f ca="1">IF($D12=0,0,SUMIF('Полная ст-ть с уч.НЗС (Авто)'!$YP$11:INDIRECT("'Полная ст-ть с уч.НЗС (Авто)'!YP"&amp;$J$42),$C12,'Полная ст-ть с уч.НЗС (Авто)'!AY$11:INDIRECT("'Полная ст-ть с уч.НЗС (Авто)'!AY"&amp;$J$42))/$D12)</f>
        <v>0</v>
      </c>
      <c r="AZ12" s="137">
        <f ca="1">IF($D12=0,0,SUMIF('Полная ст-ть с уч.НЗС (Авто)'!$YP$11:INDIRECT("'Полная ст-ть с уч.НЗС (Авто)'!YP"&amp;$J$42),$C12,'Полная ст-ть с уч.НЗС (Авто)'!AZ$11:INDIRECT("'Полная ст-ть с уч.НЗС (Авто)'!AZ"&amp;$J$42))/$D12)</f>
        <v>0</v>
      </c>
      <c r="BA12" s="137">
        <f ca="1">IF($D12=0,0,SUMIF('Полная ст-ть с уч.НЗС (Авто)'!$YP$11:INDIRECT("'Полная ст-ть с уч.НЗС (Авто)'!YP"&amp;$J$42),$C12,'Полная ст-ть с уч.НЗС (Авто)'!BA$11:INDIRECT("'Полная ст-ть с уч.НЗС (Авто)'!BA"&amp;$J$42))/$D12)</f>
        <v>0</v>
      </c>
      <c r="BB12" s="137">
        <f ca="1">IF($D12=0,0,SUMIF('Полная ст-ть с уч.НЗС (Авто)'!$YP$11:INDIRECT("'Полная ст-ть с уч.НЗС (Авто)'!YP"&amp;$J$42),$C12,'Полная ст-ть с уч.НЗС (Авто)'!BB$11:INDIRECT("'Полная ст-ть с уч.НЗС (Авто)'!BB"&amp;$J$42))/$D12)</f>
        <v>0</v>
      </c>
      <c r="BC12" s="137">
        <f ca="1">IF($D12=0,0,SUMIF('Полная ст-ть с уч.НЗС (Авто)'!$YP$11:INDIRECT("'Полная ст-ть с уч.НЗС (Авто)'!YP"&amp;$J$42),$C12,'Полная ст-ть с уч.НЗС (Авто)'!BC$11:INDIRECT("'Полная ст-ть с уч.НЗС (Авто)'!BC"&amp;$J$42))/$D12)</f>
        <v>0</v>
      </c>
      <c r="BD12" s="187"/>
      <c r="BE12" s="187"/>
      <c r="BF12" s="137">
        <f ca="1">IF($D12=0,0,SUMIF('Полная ст-ть с уч.НЗС (Авто)'!$YP$11:INDIRECT("'Полная ст-ть с уч.НЗС (Авто)'!YP"&amp;$J$42),$C12,'Полная ст-ть с уч.НЗС (Авто)'!BF$11:INDIRECT("'Полная ст-ть с уч.НЗС (Авто)'!BF"&amp;$J$42))/$D12)</f>
        <v>0</v>
      </c>
      <c r="BG12" s="137">
        <f ca="1">IF($D12=0,0,SUMIF('Полная ст-ть с уч.НЗС (Авто)'!$YP$11:INDIRECT("'Полная ст-ть с уч.НЗС (Авто)'!YP"&amp;$J$42),$C12,'Полная ст-ть с уч.НЗС (Авто)'!BG$11:INDIRECT("'Полная ст-ть с уч.НЗС (Авто)'!BG"&amp;$J$42))/$D12)</f>
        <v>0</v>
      </c>
      <c r="BH12" s="137">
        <f ca="1">IF($D12=0,0,SUMIF('Полная ст-ть с уч.НЗС (Авто)'!$YP$11:INDIRECT("'Полная ст-ть с уч.НЗС (Авто)'!YP"&amp;$J$42),$C12,'Полная ст-ть с уч.НЗС (Авто)'!BH$11:INDIRECT("'Полная ст-ть с уч.НЗС (Авто)'!BH"&amp;$J$42))/$D12)</f>
        <v>0</v>
      </c>
      <c r="BI12" s="137">
        <f ca="1">IF($D12=0,0,SUMIF('Полная ст-ть с уч.НЗС (Авто)'!$YP$11:INDIRECT("'Полная ст-ть с уч.НЗС (Авто)'!YP"&amp;$J$42),$C12,'Полная ст-ть с уч.НЗС (Авто)'!BI$11:INDIRECT("'Полная ст-ть с уч.НЗС (Авто)'!BI"&amp;$J$42))/$D12)</f>
        <v>0</v>
      </c>
      <c r="BJ12" s="137">
        <f ca="1">IF($D12=0,0,SUMIF('Полная ст-ть с уч.НЗС (Авто)'!$YP$11:INDIRECT("'Полная ст-ть с уч.НЗС (Авто)'!YP"&amp;$J$42),$C12,'Полная ст-ть с уч.НЗС (Авто)'!BJ$11:INDIRECT("'Полная ст-ть с уч.НЗС (Авто)'!BJ"&amp;$J$42))/$D12)</f>
        <v>0</v>
      </c>
      <c r="BK12" s="137">
        <f ca="1">IF($D12=0,0,SUMIF('Полная ст-ть с уч.НЗС (Авто)'!$YP$11:INDIRECT("'Полная ст-ть с уч.НЗС (Авто)'!YP"&amp;$J$42),$C12,'Полная ст-ть с уч.НЗС (Авто)'!BK$11:INDIRECT("'Полная ст-ть с уч.НЗС (Авто)'!BK"&amp;$J$42))/$D12)</f>
        <v>0</v>
      </c>
      <c r="BL12" s="187"/>
      <c r="BM12" s="137">
        <f ca="1">IF($D12=0,0,SUMIF('Полная ст-ть с уч.НЗС (Авто)'!$YP$11:INDIRECT("'Полная ст-ть с уч.НЗС (Авто)'!YP"&amp;$J$42),$C12,'Полная ст-ть с уч.НЗС (Авто)'!BM$11:INDIRECT("'Полная ст-ть с уч.НЗС (Авто)'!BM"&amp;$J$42))/$D12)</f>
        <v>0</v>
      </c>
      <c r="BN12" s="188"/>
      <c r="BO12" s="134"/>
      <c r="BP12" s="134"/>
      <c r="BQ12" s="137">
        <f ca="1">IF($D12=0,0,SUMIF('Полная ст-ть с уч.НЗС (Авто)'!$YP$11:INDIRECT("'Полная ст-ть с уч.НЗС (Авто)'!YP"&amp;$J$42),$C12,'Полная ст-ть с уч.НЗС (Авто)'!BQ$11:INDIRECT("'Полная ст-ть с уч.НЗС (Авто)'!BQ"&amp;$J$42))/$D12)</f>
        <v>0</v>
      </c>
      <c r="BR12" s="137"/>
      <c r="BS12" s="134"/>
      <c r="BT12" s="134"/>
      <c r="BU12" s="137"/>
      <c r="BV12" s="134"/>
      <c r="BW12" s="137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7">
        <f ca="1">IF($D12=0,0,SUMIF('Полная ст-ть с уч.НЗС (Авто)'!$YP$11:INDIRECT("'Полная ст-ть с уч.НЗС (Авто)'!YP"&amp;$J$42),$C12,'Полная ст-ть с уч.НЗС (Авто)'!CK$11:INDIRECT("'Полная ст-ть с уч.НЗС (Авто)'!CK"&amp;$J$42))/$D12)</f>
        <v>0</v>
      </c>
      <c r="CL12" s="137">
        <f ca="1">IF($D12=0,0,SUMIF('Полная ст-ть с уч.НЗС (Авто)'!$YP$11:INDIRECT("'Полная ст-ть с уч.НЗС (Авто)'!YP"&amp;$J$42),$C12,'Полная ст-ть с уч.НЗС (Авто)'!CL$11:INDIRECT("'Полная ст-ть с уч.НЗС (Авто)'!CL"&amp;$J$42))/$D12)</f>
        <v>0</v>
      </c>
      <c r="CM12" s="137">
        <f ca="1">IF($D12=0,0,SUMIF('Полная ст-ть с уч.НЗС (Авто)'!$YP$11:INDIRECT("'Полная ст-ть с уч.НЗС (Авто)'!YP"&amp;$J$42),$C12,'Полная ст-ть с уч.НЗС (Авто)'!CM$11:INDIRECT("'Полная ст-ть с уч.НЗС (Авто)'!CM"&amp;$J$42))/$D12)</f>
        <v>0</v>
      </c>
      <c r="CN12" s="137">
        <f ca="1">IF($D12=0,0,SUMIF('Полная ст-ть с уч.НЗС (Авто)'!$YP$11:INDIRECT("'Полная ст-ть с уч.НЗС (Авто)'!YP"&amp;$J$42),$C12,'Полная ст-ть с уч.НЗС (Авто)'!CN$11:INDIRECT("'Полная ст-ть с уч.НЗС (Авто)'!CN"&amp;$J$42))/$D12)</f>
        <v>0</v>
      </c>
      <c r="CO12" s="137">
        <f ca="1">IF($D12=0,0,SUMIF('Полная ст-ть с уч.НЗС (Авто)'!$YP$11:INDIRECT("'Полная ст-ть с уч.НЗС (Авто)'!YP"&amp;$J$42),$C12,'Полная ст-ть с уч.НЗС (Авто)'!CO$11:INDIRECT("'Полная ст-ть с уч.НЗС (Авто)'!CO"&amp;$J$42))/$D12)</f>
        <v>0</v>
      </c>
      <c r="CP12" s="137">
        <f ca="1">IF($D12=0,0,SUMIF('Полная ст-ть с уч.НЗС (Авто)'!$YP$11:INDIRECT("'Полная ст-ть с уч.НЗС (Авто)'!YP"&amp;$J$42),$C12,'Полная ст-ть с уч.НЗС (Авто)'!CP$11:INDIRECT("'Полная ст-ть с уч.НЗС (Авто)'!CP"&amp;$J$42))/$D12)</f>
        <v>0</v>
      </c>
      <c r="CQ12" s="134">
        <f ca="1">IF($D12=0,0,SUMIF('Полная ст-ть с уч.НЗС (Авто)'!$YP$11:INDIRECT("'Полная ст-ть с уч.НЗС (Авто)'!YP"&amp;$J$42),$C12,'Полная ст-ть с уч.НЗС (Авто)'!CQ$11:INDIRECT("'Полная ст-ть с уч.НЗС (Авто)'!CQ"&amp;$J$42))/$D12)</f>
        <v>0</v>
      </c>
      <c r="CR12" s="137">
        <f ca="1">IF($D12=0,0,SUMIF('Полная ст-ть с уч.НЗС (Авто)'!$YP$11:INDIRECT("'Полная ст-ть с уч.НЗС (Авто)'!YP"&amp;$J$42),$C12,'Полная ст-ть с уч.НЗС (Авто)'!CR$11:INDIRECT("'Полная ст-ть с уч.НЗС (Авто)'!CR"&amp;$J$42))/$D12)</f>
        <v>0</v>
      </c>
      <c r="CS12" s="137">
        <f ca="1">IF($D12=0,0,SUMIF('Полная ст-ть с уч.НЗС (Авто)'!$YP$11:INDIRECT("'Полная ст-ть с уч.НЗС (Авто)'!YP"&amp;$J$42),$C12,'Полная ст-ть с уч.НЗС (Авто)'!CS$11:INDIRECT("'Полная ст-ть с уч.НЗС (Авто)'!CS"&amp;$J$42))/$D12)</f>
        <v>0</v>
      </c>
      <c r="CT12" s="137">
        <f ca="1">IF($D12=0,0,SUMIF('Полная ст-ть с уч.НЗС (Авто)'!$YP$11:INDIRECT("'Полная ст-ть с уч.НЗС (Авто)'!YP"&amp;$J$42),$C12,'Полная ст-ть с уч.НЗС (Авто)'!CT$11:INDIRECT("'Полная ст-ть с уч.НЗС (Авто)'!CT"&amp;$J$42))/$D12)</f>
        <v>0</v>
      </c>
      <c r="CU12" s="137">
        <f ca="1">IF($D12=0,0,SUMIF('Полная ст-ть с уч.НЗС (Авто)'!$YP$11:INDIRECT("'Полная ст-ть с уч.НЗС (Авто)'!YP"&amp;$J$42),$C12,'Полная ст-ть с уч.НЗС (Авто)'!CU$11:INDIRECT("'Полная ст-ть с уч.НЗС (Авто)'!CU"&amp;$J$42))/$D12)</f>
        <v>0</v>
      </c>
      <c r="CV12" s="137">
        <f ca="1">IF($D12=0,0,SUMIF('Полная ст-ть с уч.НЗС (Авто)'!$YP$11:INDIRECT("'Полная ст-ть с уч.НЗС (Авто)'!YP"&amp;$J$42),$C12,'Полная ст-ть с уч.НЗС (Авто)'!CV$11:INDIRECT("'Полная ст-ть с уч.НЗС (Авто)'!CV"&amp;$J$42))/$D12)</f>
        <v>0</v>
      </c>
      <c r="CW12" s="137">
        <f ca="1">IF($D12=0,0,SUMIF('Полная ст-ть с уч.НЗС (Авто)'!$YP$11:INDIRECT("'Полная ст-ть с уч.НЗС (Авто)'!YP"&amp;$J$42),$C12,'Полная ст-ть с уч.НЗС (Авто)'!CW$11:INDIRECT("'Полная ст-ть с уч.НЗС (Авто)'!CW"&amp;$J$42))/$D12)</f>
        <v>0</v>
      </c>
      <c r="CX12" s="137">
        <f ca="1">IF($D12=0,0,SUMIF('Полная ст-ть с уч.НЗС (Авто)'!$YP$11:INDIRECT("'Полная ст-ть с уч.НЗС (Авто)'!YP"&amp;$J$42),$C12,'Полная ст-ть с уч.НЗС (Авто)'!CX$11:INDIRECT("'Полная ст-ть с уч.НЗС (Авто)'!CX"&amp;$J$42))/$D12)</f>
        <v>0</v>
      </c>
      <c r="CY12" s="134">
        <f ca="1">IF($D12=0,0,SUMIF('Полная ст-ть с уч.НЗС (Авто)'!$YP$11:INDIRECT("'Полная ст-ть с уч.НЗС (Авто)'!YP"&amp;$J$42),$C12,'Полная ст-ть с уч.НЗС (Авто)'!CY$11:INDIRECT("'Полная ст-ть с уч.НЗС (Авто)'!CY"&amp;$J$42))/$D12)</f>
        <v>0</v>
      </c>
      <c r="CZ12" s="137">
        <f ca="1">IF($D12=0,0,SUMIF('Полная ст-ть с уч.НЗС (Авто)'!$YP$11:INDIRECT("'Полная ст-ть с уч.НЗС (Авто)'!YP"&amp;$J$42),$C12,'Полная ст-ть с уч.НЗС (Авто)'!CZ$11:INDIRECT("'Полная ст-ть с уч.НЗС (Авто)'!CZ"&amp;$J$42))/$D12)</f>
        <v>0</v>
      </c>
      <c r="DA12" s="137">
        <f ca="1">IF($D12=0,0,SUMIF('Полная ст-ть с уч.НЗС (Авто)'!$YP$11:INDIRECT("'Полная ст-ть с уч.НЗС (Авто)'!YP"&amp;$J$42),$C12,'Полная ст-ть с уч.НЗС (Авто)'!DA$11:INDIRECT("'Полная ст-ть с уч.НЗС (Авто)'!DA"&amp;$J$42))/$D12)</f>
        <v>0</v>
      </c>
      <c r="DB12" s="137">
        <f ca="1">IF($D12=0,0,SUMIF('Полная ст-ть с уч.НЗС (Авто)'!$YP$11:INDIRECT("'Полная ст-ть с уч.НЗС (Авто)'!YP"&amp;$J$42),$C12,'Полная ст-ть с уч.НЗС (Авто)'!DB$11:INDIRECT("'Полная ст-ть с уч.НЗС (Авто)'!DB"&amp;$J$42))/$D12)</f>
        <v>0</v>
      </c>
      <c r="DC12" s="137">
        <f ca="1">IF($D12=0,0,SUMIF('Полная ст-ть с уч.НЗС (Авто)'!$YP$11:INDIRECT("'Полная ст-ть с уч.НЗС (Авто)'!YP"&amp;$J$42),$C12,'Полная ст-ть с уч.НЗС (Авто)'!DC$11:INDIRECT("'Полная ст-ть с уч.НЗС (Авто)'!DC"&amp;$J$42))/$D12)</f>
        <v>0</v>
      </c>
      <c r="DD12" s="134"/>
      <c r="DE12" s="137">
        <f ca="1">IF($D12=0,0,SUMIF('Полная ст-ть с уч.НЗС (Авто)'!$YP$11:INDIRECT("'Полная ст-ть с уч.НЗС (Авто)'!YP"&amp;$J$42),$C12,'Полная ст-ть с уч.НЗС (Авто)'!DE$11:INDIRECT("'Полная ст-ть с уч.НЗС (Авто)'!DE"&amp;$J$42))/$D12)</f>
        <v>0</v>
      </c>
      <c r="DF12" s="137"/>
      <c r="DG12" s="137">
        <f ca="1">IF($D12=0,0,SUMIF('Полная ст-ть с уч.НЗС (Авто)'!$YP$11:INDIRECT("'Полная ст-ть с уч.НЗС (Авто)'!YP"&amp;$J$42),$C12,'Полная ст-ть с уч.НЗС (Авто)'!DG$11:INDIRECT("'Полная ст-ть с уч.НЗС (Авто)'!DG"&amp;$J$42))/$D12)</f>
        <v>0</v>
      </c>
      <c r="DH12" s="137">
        <f ca="1">IF($D12=0,0,SUMIF('Полная ст-ть с уч.НЗС (Авто)'!$YP$11:INDIRECT("'Полная ст-ть с уч.НЗС (Авто)'!YP"&amp;$J$42),$C12,'Полная ст-ть с уч.НЗС (Авто)'!DH$11:INDIRECT("'Полная ст-ть с уч.НЗС (Авто)'!DH"&amp;$J$42))/$D12)</f>
        <v>0</v>
      </c>
      <c r="DI12" s="137">
        <f ca="1">IF($D12=0,0,SUMIF('Полная ст-ть с уч.НЗС (Авто)'!$YP$11:INDIRECT("'Полная ст-ть с уч.НЗС (Авто)'!YP"&amp;$J$42),$C12,'Полная ст-ть с уч.НЗС (Авто)'!DI$11:INDIRECT("'Полная ст-ть с уч.НЗС (Авто)'!DI"&amp;$J$42))/$D12)</f>
        <v>0</v>
      </c>
      <c r="DJ12" s="137">
        <f ca="1">IF($D12=0,0,SUMIF('Полная ст-ть с уч.НЗС (Авто)'!$YP$11:INDIRECT("'Полная ст-ть с уч.НЗС (Авто)'!YP"&amp;$J$42),$C12,'Полная ст-ть с уч.НЗС (Авто)'!DJ$11:INDIRECT("'Полная ст-ть с уч.НЗС (Авто)'!DJ"&amp;$J$42))/$D12)</f>
        <v>0</v>
      </c>
      <c r="DK12" s="137">
        <f ca="1">IF($D12=0,0,SUMIF('Полная ст-ть с уч.НЗС (Авто)'!$YP$11:INDIRECT("'Полная ст-ть с уч.НЗС (Авто)'!YP"&amp;$J$42),$C12,'Полная ст-ть с уч.НЗС (Авто)'!DK$11:INDIRECT("'Полная ст-ть с уч.НЗС (Авто)'!DK"&amp;$J$42))/$D12)</f>
        <v>0</v>
      </c>
      <c r="DL12" s="137">
        <f ca="1">IF($D12=0,0,SUMIF('Полная ст-ть с уч.НЗС (Авто)'!$YP$11:INDIRECT("'Полная ст-ть с уч.НЗС (Авто)'!YP"&amp;$J$42),$C12,'Полная ст-ть с уч.НЗС (Авто)'!DL$11:INDIRECT("'Полная ст-ть с уч.НЗС (Авто)'!DL"&amp;$J$42))/$D12)</f>
        <v>0</v>
      </c>
      <c r="DM12" s="137">
        <f ca="1">IF($D12=0,0,SUMIF('Полная ст-ть с уч.НЗС (Авто)'!$YP$11:INDIRECT("'Полная ст-ть с уч.НЗС (Авто)'!YP"&amp;$J$42),$C12,'Полная ст-ть с уч.НЗС (Авто)'!DM$11:INDIRECT("'Полная ст-ть с уч.НЗС (Авто)'!DM"&amp;$J$42))/$D12)</f>
        <v>0</v>
      </c>
      <c r="DN12" s="137">
        <f ca="1">IF($D12=0,0,SUMIF('Полная ст-ть с уч.НЗС (Авто)'!$YP$11:INDIRECT("'Полная ст-ть с уч.НЗС (Авто)'!YP"&amp;$J$42),$C12,'Полная ст-ть с уч.НЗС (Авто)'!DN$11:INDIRECT("'Полная ст-ть с уч.НЗС (Авто)'!DN"&amp;$J$42))/$D12)</f>
        <v>0</v>
      </c>
      <c r="DO12" s="137">
        <f ca="1">IF($D12=0,0,SUMIF('Полная ст-ть с уч.НЗС (Авто)'!$YP$11:INDIRECT("'Полная ст-ть с уч.НЗС (Авто)'!YP"&amp;$J$42),$C12,'Полная ст-ть с уч.НЗС (Авто)'!DO$11:INDIRECT("'Полная ст-ть с уч.НЗС (Авто)'!DO"&amp;$J$42))/$D12)</f>
        <v>0</v>
      </c>
      <c r="DP12" s="137">
        <f ca="1">IF($D12=0,0,SUMIF('Полная ст-ть с уч.НЗС (Авто)'!$YP$11:INDIRECT("'Полная ст-ть с уч.НЗС (Авто)'!YP"&amp;$J$42),$C12,'Полная ст-ть с уч.НЗС (Авто)'!DP$11:INDIRECT("'Полная ст-ть с уч.НЗС (Авто)'!DP"&amp;$J$42))/$D12)</f>
        <v>0</v>
      </c>
      <c r="DQ12" s="137">
        <f ca="1">IF($D12=0,0,SUMIF('Полная ст-ть с уч.НЗС (Авто)'!$YP$11:INDIRECT("'Полная ст-ть с уч.НЗС (Авто)'!YP"&amp;$J$42),$C12,'Полная ст-ть с уч.НЗС (Авто)'!DQ$11:INDIRECT("'Полная ст-ть с уч.НЗС (Авто)'!DQ"&amp;$J$42))/$D12)</f>
        <v>0</v>
      </c>
      <c r="DR12" s="137">
        <f ca="1">IF($D12=0,0,SUMIF('Полная ст-ть с уч.НЗС (Авто)'!$YP$11:INDIRECT("'Полная ст-ть с уч.НЗС (Авто)'!YP"&amp;$J$42),$C12,'Полная ст-ть с уч.НЗС (Авто)'!DR$11:INDIRECT("'Полная ст-ть с уч.НЗС (Авто)'!DR"&amp;$J$42))/$D12)</f>
        <v>0</v>
      </c>
      <c r="DS12" s="137">
        <f ca="1">IF($D12=0,0,SUMIF('Полная ст-ть с уч.НЗС (Авто)'!$YP$11:INDIRECT("'Полная ст-ть с уч.НЗС (Авто)'!YP"&amp;$J$42),$C12,'Полная ст-ть с уч.НЗС (Авто)'!DS$11:INDIRECT("'Полная ст-ть с уч.НЗС (Авто)'!DS"&amp;$J$42))/$D12)</f>
        <v>0</v>
      </c>
      <c r="DT12" s="137">
        <f ca="1">IF($D12=0,0,SUMIF('Полная ст-ть с уч.НЗС (Авто)'!$YP$11:INDIRECT("'Полная ст-ть с уч.НЗС (Авто)'!YP"&amp;$J$42),$C12,'Полная ст-ть с уч.НЗС (Авто)'!DT$11:INDIRECT("'Полная ст-ть с уч.НЗС (Авто)'!DT"&amp;$J$42))/$D12)</f>
        <v>0</v>
      </c>
      <c r="DU12" s="137">
        <f ca="1">IF($D12=0,0,SUMIF('Полная ст-ть с уч.НЗС (Авто)'!$YP$11:INDIRECT("'Полная ст-ть с уч.НЗС (Авто)'!YP"&amp;$J$42),$C12,'Полная ст-ть с уч.НЗС (Авто)'!DU$11:INDIRECT("'Полная ст-ть с уч.НЗС (Авто)'!DU"&amp;$J$42))/$D12)</f>
        <v>0</v>
      </c>
      <c r="DV12" s="137">
        <f ca="1">IF($D12=0,0,SUMIF('Полная ст-ть с уч.НЗС (Авто)'!$YP$11:INDIRECT("'Полная ст-ть с уч.НЗС (Авто)'!YP"&amp;$J$42),$C12,'Полная ст-ть с уч.НЗС (Авто)'!DV$11:INDIRECT("'Полная ст-ть с уч.НЗС (Авто)'!DV"&amp;$J$42))/$D12)</f>
        <v>0</v>
      </c>
      <c r="DW12" s="137">
        <f ca="1">IF($D12=0,0,SUMIF('Полная ст-ть с уч.НЗС (Авто)'!$YP$11:INDIRECT("'Полная ст-ть с уч.НЗС (Авто)'!YP"&amp;$J$42),$C12,'Полная ст-ть с уч.НЗС (Авто)'!DW$11:INDIRECT("'Полная ст-ть с уч.НЗС (Авто)'!DW"&amp;$J$42))/$D12)</f>
        <v>0</v>
      </c>
      <c r="DX12" s="137">
        <f ca="1">IF($D12=0,0,SUMIF('Полная ст-ть с уч.НЗС (Авто)'!$YP$11:INDIRECT("'Полная ст-ть с уч.НЗС (Авто)'!YP"&amp;$J$42),$C12,'Полная ст-ть с уч.НЗС (Авто)'!DX$11:INDIRECT("'Полная ст-ть с уч.НЗС (Авто)'!DX"&amp;$J$42))/$D12)</f>
        <v>0</v>
      </c>
      <c r="DY12" s="137">
        <f ca="1">IF($D12=0,0,SUMIF('Полная ст-ть с уч.НЗС (Авто)'!$YP$11:INDIRECT("'Полная ст-ть с уч.НЗС (Авто)'!YP"&amp;$J$42),$C12,'Полная ст-ть с уч.НЗС (Авто)'!DY$11:INDIRECT("'Полная ст-ть с уч.НЗС (Авто)'!DY"&amp;$J$42))/$D12)</f>
        <v>0</v>
      </c>
      <c r="DZ12" s="137">
        <f ca="1">IF($D12=0,0,SUMIF('Полная ст-ть с уч.НЗС (Авто)'!$YP$11:INDIRECT("'Полная ст-ть с уч.НЗС (Авто)'!YP"&amp;$J$42),$C12,'Полная ст-ть с уч.НЗС (Авто)'!DZ$11:INDIRECT("'Полная ст-ть с уч.НЗС (Авто)'!DZ"&amp;$J$42))/$D12)</f>
        <v>0</v>
      </c>
      <c r="EA12" s="137">
        <f ca="1">IF($D12=0,0,SUMIF('Полная ст-ть с уч.НЗС (Авто)'!$YP$11:INDIRECT("'Полная ст-ть с уч.НЗС (Авто)'!YP"&amp;$J$42),$C12,'Полная ст-ть с уч.НЗС (Авто)'!EA$11:INDIRECT("'Полная ст-ть с уч.НЗС (Авто)'!EA"&amp;$J$42))/$D12)</f>
        <v>0</v>
      </c>
      <c r="EB12" s="137">
        <f ca="1">IF($D12=0,0,SUMIF('Полная ст-ть с уч.НЗС (Авто)'!$YP$11:INDIRECT("'Полная ст-ть с уч.НЗС (Авто)'!YP"&amp;$J$42),$C12,'Полная ст-ть с уч.НЗС (Авто)'!EB$11:INDIRECT("'Полная ст-ть с уч.НЗС (Авто)'!EB"&amp;$J$42))/$D12)</f>
        <v>0</v>
      </c>
      <c r="EC12" s="137">
        <f ca="1">IF($D12=0,0,SUMIF('Полная ст-ть с уч.НЗС (Авто)'!$YP$11:INDIRECT("'Полная ст-ть с уч.НЗС (Авто)'!YP"&amp;$J$42),$C12,'Полная ст-ть с уч.НЗС (Авто)'!EC$11:INDIRECT("'Полная ст-ть с уч.НЗС (Авто)'!EC"&amp;$J$42))/$D12)</f>
        <v>0</v>
      </c>
      <c r="ED12" s="137">
        <f ca="1">IF($D12=0,0,SUMIF('Полная ст-ть с уч.НЗС (Авто)'!$YP$11:INDIRECT("'Полная ст-ть с уч.НЗС (Авто)'!YP"&amp;$J$42),$C12,'Полная ст-ть с уч.НЗС (Авто)'!ED$11:INDIRECT("'Полная ст-ть с уч.НЗС (Авто)'!ED"&amp;$J$42))/$D12)</f>
        <v>0</v>
      </c>
      <c r="EE12" s="137">
        <f ca="1">IF($D12=0,0,SUMIF('Полная ст-ть с уч.НЗС (Авто)'!$YP$11:INDIRECT("'Полная ст-ть с уч.НЗС (Авто)'!YP"&amp;$J$42),$C12,'Полная ст-ть с уч.НЗС (Авто)'!EE$11:INDIRECT("'Полная ст-ть с уч.НЗС (Авто)'!EE"&amp;$J$42))/$D12)</f>
        <v>0</v>
      </c>
      <c r="EF12" s="137">
        <f ca="1">IF($D12=0,0,SUMIF('Полная ст-ть с уч.НЗС (Авто)'!$YP$11:INDIRECT("'Полная ст-ть с уч.НЗС (Авто)'!YP"&amp;$J$42),$C12,'Полная ст-ть с уч.НЗС (Авто)'!EF$11:INDIRECT("'Полная ст-ть с уч.НЗС (Авто)'!EF"&amp;$J$42))/$D12)</f>
        <v>0</v>
      </c>
      <c r="EG12" s="137">
        <f ca="1">IF($D12=0,0,SUMIF('Полная ст-ть с уч.НЗС (Авто)'!$YP$11:INDIRECT("'Полная ст-ть с уч.НЗС (Авто)'!YP"&amp;$J$42),$C12,'Полная ст-ть с уч.НЗС (Авто)'!EG$11:INDIRECT("'Полная ст-ть с уч.НЗС (Авто)'!EG"&amp;$J$42))/$D12)</f>
        <v>0</v>
      </c>
      <c r="EH12" s="137">
        <f ca="1">IF($D12=0,0,SUMIF('Полная ст-ть с уч.НЗС (Авто)'!$YP$11:INDIRECT("'Полная ст-ть с уч.НЗС (Авто)'!YP"&amp;$J$42),$C12,'Полная ст-ть с уч.НЗС (Авто)'!EH$11:INDIRECT("'Полная ст-ть с уч.НЗС (Авто)'!EH"&amp;$J$42))/$D12)</f>
        <v>0</v>
      </c>
      <c r="EI12" s="137">
        <f ca="1">IF($D12=0,0,SUMIF('Полная ст-ть с уч.НЗС (Авто)'!$YP$11:INDIRECT("'Полная ст-ть с уч.НЗС (Авто)'!YP"&amp;$J$42),$C12,'Полная ст-ть с уч.НЗС (Авто)'!EI$11:INDIRECT("'Полная ст-ть с уч.НЗС (Авто)'!EI"&amp;$J$42))/$D12)</f>
        <v>0</v>
      </c>
      <c r="EJ12" s="137">
        <f ca="1">IF($D12=0,0,SUMIF('Полная ст-ть с уч.НЗС (Авто)'!$YP$11:INDIRECT("'Полная ст-ть с уч.НЗС (Авто)'!YP"&amp;$J$42),$C12,'Полная ст-ть с уч.НЗС (Авто)'!EJ$11:INDIRECT("'Полная ст-ть с уч.НЗС (Авто)'!EJ"&amp;$J$42))/$D12)</f>
        <v>0</v>
      </c>
      <c r="EK12" s="137">
        <f ca="1">IF($D12=0,0,SUMIF('Полная ст-ть с уч.НЗС (Авто)'!$YP$11:INDIRECT("'Полная ст-ть с уч.НЗС (Авто)'!YP"&amp;$J$42),$C12,'Полная ст-ть с уч.НЗС (Авто)'!EK$11:INDIRECT("'Полная ст-ть с уч.НЗС (Авто)'!EK"&amp;$J$42))/$D12)</f>
        <v>0</v>
      </c>
      <c r="EL12" s="137">
        <f ca="1">IF($D12=0,0,SUMIF('Полная ст-ть с уч.НЗС (Авто)'!$YP$11:INDIRECT("'Полная ст-ть с уч.НЗС (Авто)'!YP"&amp;$J$42),$C12,'Полная ст-ть с уч.НЗС (Авто)'!EL$11:INDIRECT("'Полная ст-ть с уч.НЗС (Авто)'!EL"&amp;$J$42))/$D12)</f>
        <v>0</v>
      </c>
      <c r="EM12" s="137">
        <f ca="1">IF($D12=0,0,SUMIF('Полная ст-ть с уч.НЗС (Авто)'!$YP$11:INDIRECT("'Полная ст-ть с уч.НЗС (Авто)'!YP"&amp;$J$42),$C12,'Полная ст-ть с уч.НЗС (Авто)'!EM$11:INDIRECT("'Полная ст-ть с уч.НЗС (Авто)'!EM"&amp;$J$42))/$D12)</f>
        <v>0</v>
      </c>
      <c r="EN12" s="137">
        <f ca="1">IF($D12=0,0,SUMIF('Полная ст-ть с уч.НЗС (Авто)'!$YP$11:INDIRECT("'Полная ст-ть с уч.НЗС (Авто)'!YP"&amp;$J$42),$C12,'Полная ст-ть с уч.НЗС (Авто)'!EN$11:INDIRECT("'Полная ст-ть с уч.НЗС (Авто)'!EN"&amp;$J$42))/$D12)</f>
        <v>0</v>
      </c>
      <c r="EO12" s="137">
        <f ca="1">IF($D12=0,0,SUMIF('Полная ст-ть с уч.НЗС (Авто)'!$YP$11:INDIRECT("'Полная ст-ть с уч.НЗС (Авто)'!YP"&amp;$J$42),$C12,'Полная ст-ть с уч.НЗС (Авто)'!EO$11:INDIRECT("'Полная ст-ть с уч.НЗС (Авто)'!EO"&amp;$J$42))/$D12)</f>
        <v>0</v>
      </c>
      <c r="EP12" s="137">
        <f ca="1">IF($D12=0,0,SUMIF('Полная ст-ть с уч.НЗС (Авто)'!$YP$11:INDIRECT("'Полная ст-ть с уч.НЗС (Авто)'!YP"&amp;$J$42),$C12,'Полная ст-ть с уч.НЗС (Авто)'!EP$11:INDIRECT("'Полная ст-ть с уч.НЗС (Авто)'!EP"&amp;$J$42))/$D12)</f>
        <v>0</v>
      </c>
      <c r="EQ12" s="137">
        <f ca="1">IF($D12=0,0,SUMIF('Полная ст-ть с уч.НЗС (Авто)'!$YP$11:INDIRECT("'Полная ст-ть с уч.НЗС (Авто)'!YP"&amp;$J$42),$C12,'Полная ст-ть с уч.НЗС (Авто)'!EQ$11:INDIRECT("'Полная ст-ть с уч.НЗС (Авто)'!EQ"&amp;$J$42))/$D12)</f>
        <v>0</v>
      </c>
      <c r="ER12" s="137">
        <f ca="1">IF($D12=0,0,SUMIF('Полная ст-ть с уч.НЗС (Авто)'!$YP$11:INDIRECT("'Полная ст-ть с уч.НЗС (Авто)'!YP"&amp;$J$42),$C12,'Полная ст-ть с уч.НЗС (Авто)'!ER$11:INDIRECT("'Полная ст-ть с уч.НЗС (Авто)'!ER"&amp;$J$42))/$D12)</f>
        <v>0</v>
      </c>
      <c r="ES12" s="137">
        <f ca="1">IF($D12=0,0,SUMIF('Полная ст-ть с уч.НЗС (Авто)'!$YP$11:INDIRECT("'Полная ст-ть с уч.НЗС (Авто)'!YP"&amp;$J$42),$C12,'Полная ст-ть с уч.НЗС (Авто)'!ES$11:INDIRECT("'Полная ст-ть с уч.НЗС (Авто)'!ES"&amp;$J$42))/$D12)</f>
        <v>0</v>
      </c>
      <c r="ET12" s="137">
        <f ca="1">IF($D12=0,0,SUMIF('Полная ст-ть с уч.НЗС (Авто)'!$YP$11:INDIRECT("'Полная ст-ть с уч.НЗС (Авто)'!YP"&amp;$J$42),$C12,'Полная ст-ть с уч.НЗС (Авто)'!ET$11:INDIRECT("'Полная ст-ть с уч.НЗС (Авто)'!ET"&amp;$J$42))/$D12)</f>
        <v>0</v>
      </c>
      <c r="EU12" s="137">
        <f ca="1">IF($D12=0,0,SUMIF('Полная ст-ть с уч.НЗС (Авто)'!$YP$11:INDIRECT("'Полная ст-ть с уч.НЗС (Авто)'!YP"&amp;$J$42),$C12,'Полная ст-ть с уч.НЗС (Авто)'!EU$11:INDIRECT("'Полная ст-ть с уч.НЗС (Авто)'!EU"&amp;$J$42))/$D12)</f>
        <v>0</v>
      </c>
      <c r="EV12" s="137">
        <f ca="1">IF($D12=0,0,SUMIF('Полная ст-ть с уч.НЗС (Авто)'!$YP$11:INDIRECT("'Полная ст-ть с уч.НЗС (Авто)'!YP"&amp;$J$42),$C12,'Полная ст-ть с уч.НЗС (Авто)'!EV$11:INDIRECT("'Полная ст-ть с уч.НЗС (Авто)'!EV"&amp;$J$42))/$D12)</f>
        <v>0</v>
      </c>
      <c r="EW12" s="137">
        <f ca="1">IF($D12=0,0,SUMIF('Полная ст-ть с уч.НЗС (Авто)'!$YP$11:INDIRECT("'Полная ст-ть с уч.НЗС (Авто)'!YP"&amp;$J$42),$C12,'Полная ст-ть с уч.НЗС (Авто)'!EW$11:INDIRECT("'Полная ст-ть с уч.НЗС (Авто)'!EW"&amp;$J$42))/$D12)</f>
        <v>0</v>
      </c>
      <c r="EX12" s="137">
        <f ca="1">IF($D12=0,0,SUMIF('Полная ст-ть с уч.НЗС (Авто)'!$YP$11:INDIRECT("'Полная ст-ть с уч.НЗС (Авто)'!YP"&amp;$J$42),$C12,'Полная ст-ть с уч.НЗС (Авто)'!EX$11:INDIRECT("'Полная ст-ть с уч.НЗС (Авто)'!EX"&amp;$J$42))/$D12)</f>
        <v>0</v>
      </c>
      <c r="EY12" s="137">
        <f ca="1">IF($D12=0,0,SUMIF('Полная ст-ть с уч.НЗС (Авто)'!$YP$11:INDIRECT("'Полная ст-ть с уч.НЗС (Авто)'!YP"&amp;$J$42),$C12,'Полная ст-ть с уч.НЗС (Авто)'!EY$11:INDIRECT("'Полная ст-ть с уч.НЗС (Авто)'!EY"&amp;$J$42))/$D12)</f>
        <v>0</v>
      </c>
      <c r="EZ12" s="137">
        <f ca="1">IF($D12=0,0,SUMIF('Полная ст-ть с уч.НЗС (Авто)'!$YP$11:INDIRECT("'Полная ст-ть с уч.НЗС (Авто)'!YP"&amp;$J$42),$C12,'Полная ст-ть с уч.НЗС (Авто)'!EZ$11:INDIRECT("'Полная ст-ть с уч.НЗС (Авто)'!EZ"&amp;$J$42))/$D12)</f>
        <v>0</v>
      </c>
      <c r="FA12" s="137">
        <f ca="1">IF($D12=0,0,SUMIF('Полная ст-ть с уч.НЗС (Авто)'!$YP$11:INDIRECT("'Полная ст-ть с уч.НЗС (Авто)'!YP"&amp;$J$42),$C12,'Полная ст-ть с уч.НЗС (Авто)'!FA$11:INDIRECT("'Полная ст-ть с уч.НЗС (Авто)'!FA"&amp;$J$42))/$D12)</f>
        <v>0</v>
      </c>
      <c r="FB12" s="137">
        <f ca="1">IF($D12=0,0,SUMIF('Полная ст-ть с уч.НЗС (Авто)'!$YP$11:INDIRECT("'Полная ст-ть с уч.НЗС (Авто)'!YP"&amp;$J$42),$C12,'Полная ст-ть с уч.НЗС (Авто)'!FB$11:INDIRECT("'Полная ст-ть с уч.НЗС (Авто)'!FB"&amp;$J$42))/$D12)</f>
        <v>0</v>
      </c>
      <c r="FC12" s="137">
        <f ca="1">IF($D12=0,0,SUMIF('Полная ст-ть с уч.НЗС (Авто)'!$YP$11:INDIRECT("'Полная ст-ть с уч.НЗС (Авто)'!YP"&amp;$J$42),$C12,'Полная ст-ть с уч.НЗС (Авто)'!FC$11:INDIRECT("'Полная ст-ть с уч.НЗС (Авто)'!FC"&amp;$J$42))/$D12)</f>
        <v>0</v>
      </c>
      <c r="FD12" s="137">
        <f ca="1">IF($D12=0,0,SUMIF('Полная ст-ть с уч.НЗС (Авто)'!$YP$11:INDIRECT("'Полная ст-ть с уч.НЗС (Авто)'!YP"&amp;$J$42),$C12,'Полная ст-ть с уч.НЗС (Авто)'!FD$11:INDIRECT("'Полная ст-ть с уч.НЗС (Авто)'!FD"&amp;$J$42))/$D12)</f>
        <v>0</v>
      </c>
      <c r="FE12" s="137">
        <f ca="1">IF($D12=0,0,SUMIF('Полная ст-ть с уч.НЗС (Авто)'!$YP$11:INDIRECT("'Полная ст-ть с уч.НЗС (Авто)'!YP"&amp;$J$42),$C12,'Полная ст-ть с уч.НЗС (Авто)'!FE$11:INDIRECT("'Полная ст-ть с уч.НЗС (Авто)'!FE"&amp;$J$42))/$D12)</f>
        <v>0</v>
      </c>
      <c r="FF12" s="137">
        <f ca="1">IF($D12=0,0,SUMIF('Полная ст-ть с уч.НЗС (Авто)'!$YP$11:INDIRECT("'Полная ст-ть с уч.НЗС (Авто)'!YP"&amp;$J$42),$C12,'Полная ст-ть с уч.НЗС (Авто)'!FF$11:INDIRECT("'Полная ст-ть с уч.НЗС (Авто)'!FF"&amp;$J$42))/$D12)</f>
        <v>0</v>
      </c>
      <c r="FG12" s="137">
        <f ca="1">IF($D12=0,0,SUMIF('Полная ст-ть с уч.НЗС (Авто)'!$YP$11:INDIRECT("'Полная ст-ть с уч.НЗС (Авто)'!YP"&amp;$J$42),$C12,'Полная ст-ть с уч.НЗС (Авто)'!FG$11:INDIRECT("'Полная ст-ть с уч.НЗС (Авто)'!FG"&amp;$J$42))/$D12)</f>
        <v>0</v>
      </c>
      <c r="FH12" s="137">
        <f ca="1">IF($D12=0,0,SUMIF('Полная ст-ть с уч.НЗС (Авто)'!$YP$11:INDIRECT("'Полная ст-ть с уч.НЗС (Авто)'!YP"&amp;$J$42),$C12,'Полная ст-ть с уч.НЗС (Авто)'!FH$11:INDIRECT("'Полная ст-ть с уч.НЗС (Авто)'!FH"&amp;$J$42))/$D12)</f>
        <v>0</v>
      </c>
      <c r="FI12" s="137">
        <f ca="1">IF($D12=0,0,SUMIF('Полная ст-ть с уч.НЗС (Авто)'!$YP$11:INDIRECT("'Полная ст-ть с уч.НЗС (Авто)'!YP"&amp;$J$42),$C12,'Полная ст-ть с уч.НЗС (Авто)'!FI$11:INDIRECT("'Полная ст-ть с уч.НЗС (Авто)'!FI"&amp;$J$42))/$D12)</f>
        <v>0</v>
      </c>
      <c r="FJ12" s="137">
        <f ca="1">IF($D12=0,0,SUMIF('Полная ст-ть с уч.НЗС (Авто)'!$YP$11:INDIRECT("'Полная ст-ть с уч.НЗС (Авто)'!YP"&amp;$J$42),$C12,'Полная ст-ть с уч.НЗС (Авто)'!FJ$11:INDIRECT("'Полная ст-ть с уч.НЗС (Авто)'!FJ"&amp;$J$42))/$D12)</f>
        <v>0</v>
      </c>
      <c r="FK12" s="137">
        <f ca="1">IF($D12=0,0,SUMIF('Полная ст-ть с уч.НЗС (Авто)'!$YP$11:INDIRECT("'Полная ст-ть с уч.НЗС (Авто)'!YP"&amp;$J$42),$C12,'Полная ст-ть с уч.НЗС (Авто)'!FK$11:INDIRECT("'Полная ст-ть с уч.НЗС (Авто)'!FK"&amp;$J$42))/$D12)</f>
        <v>0</v>
      </c>
      <c r="FL12" s="137">
        <f ca="1">IF($D12=0,0,SUMIF('Полная ст-ть с уч.НЗС (Авто)'!$YP$11:INDIRECT("'Полная ст-ть с уч.НЗС (Авто)'!YP"&amp;$J$42),$C12,'Полная ст-ть с уч.НЗС (Авто)'!FL$11:INDIRECT("'Полная ст-ть с уч.НЗС (Авто)'!FL"&amp;$J$42))/$D12)</f>
        <v>0</v>
      </c>
      <c r="FM12" s="137">
        <f ca="1">IF($D12=0,0,SUMIF('Полная ст-ть с уч.НЗС (Авто)'!$YP$11:INDIRECT("'Полная ст-ть с уч.НЗС (Авто)'!YP"&amp;$J$42),$C12,'Полная ст-ть с уч.НЗС (Авто)'!FM$11:INDIRECT("'Полная ст-ть с уч.НЗС (Авто)'!FM"&amp;$J$42))/$D12)</f>
        <v>0</v>
      </c>
      <c r="FN12" s="137">
        <f ca="1">IF($D12=0,0,SUMIF('Полная ст-ть с уч.НЗС (Авто)'!$YP$11:INDIRECT("'Полная ст-ть с уч.НЗС (Авто)'!YP"&amp;$J$42),$C12,'Полная ст-ть с уч.НЗС (Авто)'!FN$11:INDIRECT("'Полная ст-ть с уч.НЗС (Авто)'!FN"&amp;$J$42))/$D12)</f>
        <v>0</v>
      </c>
      <c r="FO12" s="137">
        <f ca="1">IF($D12=0,0,SUMIF('Полная ст-ть с уч.НЗС (Авто)'!$YP$11:INDIRECT("'Полная ст-ть с уч.НЗС (Авто)'!YP"&amp;$J$42),$C12,'Полная ст-ть с уч.НЗС (Авто)'!FO$11:INDIRECT("'Полная ст-ть с уч.НЗС (Авто)'!FO"&amp;$J$42))/$D12)</f>
        <v>0</v>
      </c>
      <c r="FP12" s="137">
        <f ca="1">IF($D12=0,0,SUMIF('Полная ст-ть с уч.НЗС (Авто)'!$YP$11:INDIRECT("'Полная ст-ть с уч.НЗС (Авто)'!YP"&amp;$J$42),$C12,'Полная ст-ть с уч.НЗС (Авто)'!FP$11:INDIRECT("'Полная ст-ть с уч.НЗС (Авто)'!FP"&amp;$J$42))/$D12)</f>
        <v>0</v>
      </c>
      <c r="FQ12" s="137">
        <f ca="1">IF($D12=0,0,SUMIF('Полная ст-ть с уч.НЗС (Авто)'!$YP$11:INDIRECT("'Полная ст-ть с уч.НЗС (Авто)'!YP"&amp;$J$42),$C12,'Полная ст-ть с уч.НЗС (Авто)'!FQ$11:INDIRECT("'Полная ст-ть с уч.НЗС (Авто)'!FQ"&amp;$J$42))/$D12)</f>
        <v>0</v>
      </c>
      <c r="FR12" s="137">
        <f ca="1">IF($D12=0,0,SUMIF('Полная ст-ть с уч.НЗС (Авто)'!$YP$11:INDIRECT("'Полная ст-ть с уч.НЗС (Авто)'!YP"&amp;$J$42),$C12,'Полная ст-ть с уч.НЗС (Авто)'!FR$11:INDIRECT("'Полная ст-ть с уч.НЗС (Авто)'!FR"&amp;$J$42))/$D12)</f>
        <v>0</v>
      </c>
      <c r="FS12" s="137">
        <f ca="1">IF($D12=0,0,SUMIF('Полная ст-ть с уч.НЗС (Авто)'!$YP$11:INDIRECT("'Полная ст-ть с уч.НЗС (Авто)'!YP"&amp;$J$42),$C12,'Полная ст-ть с уч.НЗС (Авто)'!FS$11:INDIRECT("'Полная ст-ть с уч.НЗС (Авто)'!FS"&amp;$J$42))/$D12)</f>
        <v>0</v>
      </c>
      <c r="FT12" s="137">
        <f ca="1">IF($D12=0,0,SUMIF('Полная ст-ть с уч.НЗС (Авто)'!$YP$11:INDIRECT("'Полная ст-ть с уч.НЗС (Авто)'!YP"&amp;$J$42),$C12,'Полная ст-ть с уч.НЗС (Авто)'!FT$11:INDIRECT("'Полная ст-ть с уч.НЗС (Авто)'!FT"&amp;$J$42))/$D12)</f>
        <v>0</v>
      </c>
      <c r="FU12" s="137">
        <f ca="1">IF($D12=0,0,SUMIF('Полная ст-ть с уч.НЗС (Авто)'!$YP$11:INDIRECT("'Полная ст-ть с уч.НЗС (Авто)'!YP"&amp;$J$42),$C12,'Полная ст-ть с уч.НЗС (Авто)'!FU$11:INDIRECT("'Полная ст-ть с уч.НЗС (Авто)'!FU"&amp;$J$42))/$D12)</f>
        <v>0</v>
      </c>
      <c r="FV12" s="137">
        <f ca="1">IF($D12=0,0,SUMIF('Полная ст-ть с уч.НЗС (Авто)'!$YP$11:INDIRECT("'Полная ст-ть с уч.НЗС (Авто)'!YP"&amp;$J$42),$C12,'Полная ст-ть с уч.НЗС (Авто)'!FV$11:INDIRECT("'Полная ст-ть с уч.НЗС (Авто)'!FV"&amp;$J$42))/$D12)</f>
        <v>0</v>
      </c>
      <c r="FW12" s="137">
        <f ca="1">IF($D12=0,0,SUMIF('Полная ст-ть с уч.НЗС (Авто)'!$YP$11:INDIRECT("'Полная ст-ть с уч.НЗС (Авто)'!YP"&amp;$J$42),$C12,'Полная ст-ть с уч.НЗС (Авто)'!FW$11:INDIRECT("'Полная ст-ть с уч.НЗС (Авто)'!FW"&amp;$J$42))/$D12)</f>
        <v>0</v>
      </c>
      <c r="FX12" s="137">
        <f ca="1">IF($D12=0,0,SUMIF('Полная ст-ть с уч.НЗС (Авто)'!$YP$11:INDIRECT("'Полная ст-ть с уч.НЗС (Авто)'!YP"&amp;$J$42),$C12,'Полная ст-ть с уч.НЗС (Авто)'!FX$11:INDIRECT("'Полная ст-ть с уч.НЗС (Авто)'!FX"&amp;$J$42))/$D12)</f>
        <v>0</v>
      </c>
      <c r="FY12" s="137">
        <f ca="1">IF($D12=0,0,SUMIF('Полная ст-ть с уч.НЗС (Авто)'!$YP$11:INDIRECT("'Полная ст-ть с уч.НЗС (Авто)'!YP"&amp;$J$42),$C12,'Полная ст-ть с уч.НЗС (Авто)'!FY$11:INDIRECT("'Полная ст-ть с уч.НЗС (Авто)'!FY"&amp;$J$42))/$D12)</f>
        <v>0</v>
      </c>
      <c r="FZ12" s="137">
        <f ca="1">IF($D12=0,0,SUMIF('Полная ст-ть с уч.НЗС (Авто)'!$YP$11:INDIRECT("'Полная ст-ть с уч.НЗС (Авто)'!YP"&amp;$J$42),$C12,'Полная ст-ть с уч.НЗС (Авто)'!FZ$11:INDIRECT("'Полная ст-ть с уч.НЗС (Авто)'!FZ"&amp;$J$42))/$D12)</f>
        <v>0</v>
      </c>
      <c r="GA12" s="137">
        <f ca="1">IF($D12=0,0,SUMIF('Полная ст-ть с уч.НЗС (Авто)'!$YP$11:INDIRECT("'Полная ст-ть с уч.НЗС (Авто)'!YP"&amp;$J$42),$C12,'Полная ст-ть с уч.НЗС (Авто)'!GA$11:INDIRECT("'Полная ст-ть с уч.НЗС (Авто)'!GA"&amp;$J$42))/$D12)</f>
        <v>0</v>
      </c>
      <c r="GB12" s="137">
        <f ca="1">IF($D12=0,0,SUMIF('Полная ст-ть с уч.НЗС (Авто)'!$YP$11:INDIRECT("'Полная ст-ть с уч.НЗС (Авто)'!YP"&amp;$J$42),$C12,'Полная ст-ть с уч.НЗС (Авто)'!GB$11:INDIRECT("'Полная ст-ть с уч.НЗС (Авто)'!GB"&amp;$J$42))/$D12)</f>
        <v>0</v>
      </c>
      <c r="GC12" s="137">
        <f ca="1">IF($D12=0,0,SUMIF('Полная ст-ть с уч.НЗС (Авто)'!$YP$11:INDIRECT("'Полная ст-ть с уч.НЗС (Авто)'!YP"&amp;$J$42),$C12,'Полная ст-ть с уч.НЗС (Авто)'!GC$11:INDIRECT("'Полная ст-ть с уч.НЗС (Авто)'!GC"&amp;$J$42))/$D12)</f>
        <v>0</v>
      </c>
      <c r="GD12" s="137">
        <f ca="1">IF($D12=0,0,SUMIF('Полная ст-ть с уч.НЗС (Авто)'!$YP$11:INDIRECT("'Полная ст-ть с уч.НЗС (Авто)'!YP"&amp;$J$42),$C12,'Полная ст-ть с уч.НЗС (Авто)'!GD$11:INDIRECT("'Полная ст-ть с уч.НЗС (Авто)'!GD"&amp;$J$42))/$D12)</f>
        <v>0</v>
      </c>
      <c r="GE12" s="137">
        <f ca="1">IF($D12=0,0,SUMIF('Полная ст-ть с уч.НЗС (Авто)'!$YP$11:INDIRECT("'Полная ст-ть с уч.НЗС (Авто)'!YP"&amp;$J$42),$C12,'Полная ст-ть с уч.НЗС (Авто)'!GE$11:INDIRECT("'Полная ст-ть с уч.НЗС (Авто)'!GE"&amp;$J$42))/$D12)</f>
        <v>0</v>
      </c>
      <c r="GF12" s="137">
        <f ca="1">IF($D12=0,0,SUMIF('Полная ст-ть с уч.НЗС (Авто)'!$YP$11:INDIRECT("'Полная ст-ть с уч.НЗС (Авто)'!YP"&amp;$J$42),$C12,'Полная ст-ть с уч.НЗС (Авто)'!GF$11:INDIRECT("'Полная ст-ть с уч.НЗС (Авто)'!GF"&amp;$J$42))/$D12)</f>
        <v>0</v>
      </c>
      <c r="GG12" s="137">
        <f ca="1">IF($D12=0,0,SUMIF('Полная ст-ть с уч.НЗС (Авто)'!$YP$11:INDIRECT("'Полная ст-ть с уч.НЗС (Авто)'!YP"&amp;$J$42),$C12,'Полная ст-ть с уч.НЗС (Авто)'!GG$11:INDIRECT("'Полная ст-ть с уч.НЗС (Авто)'!GG"&amp;$J$42))/$D12)</f>
        <v>0</v>
      </c>
      <c r="GH12" s="137">
        <f ca="1">IF($D12=0,0,SUMIF('Полная ст-ть с уч.НЗС (Авто)'!$YP$11:INDIRECT("'Полная ст-ть с уч.НЗС (Авто)'!YP"&amp;$J$42),$C12,'Полная ст-ть с уч.НЗС (Авто)'!GH$11:INDIRECT("'Полная ст-ть с уч.НЗС (Авто)'!GH"&amp;$J$42))/$D12)</f>
        <v>0</v>
      </c>
      <c r="GI12" s="137">
        <f ca="1">IF($D12=0,0,SUMIF('Полная ст-ть с уч.НЗС (Авто)'!$YP$11:INDIRECT("'Полная ст-ть с уч.НЗС (Авто)'!YP"&amp;$J$42),$C12,'Полная ст-ть с уч.НЗС (Авто)'!GI$11:INDIRECT("'Полная ст-ть с уч.НЗС (Авто)'!GI"&amp;$J$42))/$D12)</f>
        <v>0</v>
      </c>
      <c r="GJ12" s="137">
        <f ca="1">IF($D12=0,0,SUMIF('Полная ст-ть с уч.НЗС (Авто)'!$YP$11:INDIRECT("'Полная ст-ть с уч.НЗС (Авто)'!YP"&amp;$J$42),$C12,'Полная ст-ть с уч.НЗС (Авто)'!GJ$11:INDIRECT("'Полная ст-ть с уч.НЗС (Авто)'!GJ"&amp;$J$42))/$D12)</f>
        <v>0</v>
      </c>
      <c r="GK12" s="137">
        <f ca="1">IF($D12=0,0,SUMIF('Полная ст-ть с уч.НЗС (Авто)'!$YP$11:INDIRECT("'Полная ст-ть с уч.НЗС (Авто)'!YP"&amp;$J$42),$C12,'Полная ст-ть с уч.НЗС (Авто)'!GK$11:INDIRECT("'Полная ст-ть с уч.НЗС (Авто)'!GK"&amp;$J$42))/$D12)</f>
        <v>0</v>
      </c>
      <c r="GL12" s="137">
        <f ca="1">IF($D12=0,0,SUMIF('Полная ст-ть с уч.НЗС (Авто)'!$YP$11:INDIRECT("'Полная ст-ть с уч.НЗС (Авто)'!YP"&amp;$J$42),$C12,'Полная ст-ть с уч.НЗС (Авто)'!GL$11:INDIRECT("'Полная ст-ть с уч.НЗС (Авто)'!GL"&amp;$J$42))/$D12)</f>
        <v>0</v>
      </c>
      <c r="GM12" s="137">
        <f ca="1">IF($D12=0,0,SUMIF('Полная ст-ть с уч.НЗС (Авто)'!$YP$11:INDIRECT("'Полная ст-ть с уч.НЗС (Авто)'!YP"&amp;$J$42),$C12,'Полная ст-ть с уч.НЗС (Авто)'!GM$11:INDIRECT("'Полная ст-ть с уч.НЗС (Авто)'!GM"&amp;$J$42))/$D12)</f>
        <v>0</v>
      </c>
      <c r="GN12" s="137">
        <f ca="1">IF($D12=0,0,SUMIF('Полная ст-ть с уч.НЗС (Авто)'!$YP$11:INDIRECT("'Полная ст-ть с уч.НЗС (Авто)'!YP"&amp;$J$42),$C12,'Полная ст-ть с уч.НЗС (Авто)'!GN$11:INDIRECT("'Полная ст-ть с уч.НЗС (Авто)'!GN"&amp;$J$42))/$D12)</f>
        <v>0</v>
      </c>
      <c r="GO12" s="137">
        <f ca="1">IF($D12=0,0,SUMIF('Полная ст-ть с уч.НЗС (Авто)'!$YP$11:INDIRECT("'Полная ст-ть с уч.НЗС (Авто)'!YP"&amp;$J$42),$C12,'Полная ст-ть с уч.НЗС (Авто)'!GO$11:INDIRECT("'Полная ст-ть с уч.НЗС (Авто)'!GO"&amp;$J$42))/$D12)</f>
        <v>0</v>
      </c>
      <c r="GP12" s="137">
        <f ca="1">IF($D12=0,0,SUMIF('Полная ст-ть с уч.НЗС (Авто)'!$YP$11:INDIRECT("'Полная ст-ть с уч.НЗС (Авто)'!YP"&amp;$J$42),$C12,'Полная ст-ть с уч.НЗС (Авто)'!GP$11:INDIRECT("'Полная ст-ть с уч.НЗС (Авто)'!GP"&amp;$J$42))/$D12)</f>
        <v>0</v>
      </c>
      <c r="GQ12" s="137">
        <f ca="1">IF($D12=0,0,SUMIF('Полная ст-ть с уч.НЗС (Авто)'!$YP$11:INDIRECT("'Полная ст-ть с уч.НЗС (Авто)'!YP"&amp;$J$42),$C12,'Полная ст-ть с уч.НЗС (Авто)'!GQ$11:INDIRECT("'Полная ст-ть с уч.НЗС (Авто)'!GQ"&amp;$J$42))/$D12)</f>
        <v>0</v>
      </c>
      <c r="GR12" s="137">
        <f ca="1">IF($D12=0,0,SUMIF('Полная ст-ть с уч.НЗС (Авто)'!$YP$11:INDIRECT("'Полная ст-ть с уч.НЗС (Авто)'!YP"&amp;$J$42),$C12,'Полная ст-ть с уч.НЗС (Авто)'!GR$11:INDIRECT("'Полная ст-ть с уч.НЗС (Авто)'!GR"&amp;$J$42))/$D12)</f>
        <v>0</v>
      </c>
      <c r="GS12" s="137">
        <f ca="1">IF($D12=0,0,SUMIF('Полная ст-ть с уч.НЗС (Авто)'!$YP$11:INDIRECT("'Полная ст-ть с уч.НЗС (Авто)'!YP"&amp;$J$42),$C12,'Полная ст-ть с уч.НЗС (Авто)'!GS$11:INDIRECT("'Полная ст-ть с уч.НЗС (Авто)'!GS"&amp;$J$42))/$D12)</f>
        <v>0</v>
      </c>
      <c r="GT12" s="137">
        <f ca="1">IF($D12=0,0,SUMIF('Полная ст-ть с уч.НЗС (Авто)'!$YP$11:INDIRECT("'Полная ст-ть с уч.НЗС (Авто)'!YP"&amp;$J$42),$C12,'Полная ст-ть с уч.НЗС (Авто)'!GT$11:INDIRECT("'Полная ст-ть с уч.НЗС (Авто)'!GT"&amp;$J$42))/$D12)</f>
        <v>0</v>
      </c>
      <c r="GU12" s="137">
        <f ca="1">IF($D12=0,0,SUMIF('Полная ст-ть с уч.НЗС (Авто)'!$YP$11:INDIRECT("'Полная ст-ть с уч.НЗС (Авто)'!YP"&amp;$J$42),$C12,'Полная ст-ть с уч.НЗС (Авто)'!GU$11:INDIRECT("'Полная ст-ть с уч.НЗС (Авто)'!GU"&amp;$J$42))/$D12)</f>
        <v>0</v>
      </c>
      <c r="GV12" s="137">
        <f ca="1">IF($D12=0,0,SUMIF('Полная ст-ть с уч.НЗС (Авто)'!$YP$11:INDIRECT("'Полная ст-ть с уч.НЗС (Авто)'!YP"&amp;$J$42),$C12,'Полная ст-ть с уч.НЗС (Авто)'!GV$11:INDIRECT("'Полная ст-ть с уч.НЗС (Авто)'!GV"&amp;$J$42))/$D12)</f>
        <v>0</v>
      </c>
      <c r="GW12" s="137">
        <f ca="1">IF($D12=0,0,SUMIF('Полная ст-ть с уч.НЗС (Авто)'!$YP$11:INDIRECT("'Полная ст-ть с уч.НЗС (Авто)'!YP"&amp;$J$42),$C12,'Полная ст-ть с уч.НЗС (Авто)'!GW$11:INDIRECT("'Полная ст-ть с уч.НЗС (Авто)'!GW"&amp;$J$42))/$D12)</f>
        <v>0</v>
      </c>
      <c r="GX12" s="137">
        <f ca="1">IF($D12=0,0,SUMIF('Полная ст-ть с уч.НЗС (Авто)'!$YP$11:INDIRECT("'Полная ст-ть с уч.НЗС (Авто)'!YP"&amp;$J$42),$C12,'Полная ст-ть с уч.НЗС (Авто)'!GX$11:INDIRECT("'Полная ст-ть с уч.НЗС (Авто)'!GX"&amp;$J$42))/$D12)</f>
        <v>0</v>
      </c>
      <c r="GY12" s="137">
        <f ca="1">IF($D12=0,0,SUMIF('Полная ст-ть с уч.НЗС (Авто)'!$YP$11:INDIRECT("'Полная ст-ть с уч.НЗС (Авто)'!YP"&amp;$J$42),$C12,'Полная ст-ть с уч.НЗС (Авто)'!GY$11:INDIRECT("'Полная ст-ть с уч.НЗС (Авто)'!GY"&amp;$J$42))/$D12)</f>
        <v>0</v>
      </c>
      <c r="GZ12" s="137">
        <f ca="1">IF($D12=0,0,SUMIF('Полная ст-ть с уч.НЗС (Авто)'!$YP$11:INDIRECT("'Полная ст-ть с уч.НЗС (Авто)'!YP"&amp;$J$42),$C12,'Полная ст-ть с уч.НЗС (Авто)'!GZ$11:INDIRECT("'Полная ст-ть с уч.НЗС (Авто)'!GZ"&amp;$J$42))/$D12)</f>
        <v>0</v>
      </c>
      <c r="HA12" s="137">
        <f ca="1">IF($D12=0,0,SUMIF('Полная ст-ть с уч.НЗС (Авто)'!$YP$11:INDIRECT("'Полная ст-ть с уч.НЗС (Авто)'!YP"&amp;$J$42),$C12,'Полная ст-ть с уч.НЗС (Авто)'!HA$11:INDIRECT("'Полная ст-ть с уч.НЗС (Авто)'!HA"&amp;$J$42))/$D12)</f>
        <v>0</v>
      </c>
      <c r="HB12" s="137">
        <f ca="1">IF($D12=0,0,SUMIF('Полная ст-ть с уч.НЗС (Авто)'!$YP$11:INDIRECT("'Полная ст-ть с уч.НЗС (Авто)'!YP"&amp;$J$42),$C12,'Полная ст-ть с уч.НЗС (Авто)'!HB$11:INDIRECT("'Полная ст-ть с уч.НЗС (Авто)'!HB"&amp;$J$42))/$D12)</f>
        <v>0</v>
      </c>
      <c r="HC12" s="137">
        <f ca="1">IF($D12=0,0,SUMIF('Полная ст-ть с уч.НЗС (Авто)'!$YP$11:INDIRECT("'Полная ст-ть с уч.НЗС (Авто)'!YP"&amp;$J$42),$C12,'Полная ст-ть с уч.НЗС (Авто)'!HC$11:INDIRECT("'Полная ст-ть с уч.НЗС (Авто)'!HC"&amp;$J$42))/$D12)</f>
        <v>0</v>
      </c>
      <c r="HD12" s="137">
        <f ca="1">IF($D12=0,0,SUMIF('Полная ст-ть с уч.НЗС (Авто)'!$YP$11:INDIRECT("'Полная ст-ть с уч.НЗС (Авто)'!YP"&amp;$J$42),$C12,'Полная ст-ть с уч.НЗС (Авто)'!HD$11:INDIRECT("'Полная ст-ть с уч.НЗС (Авто)'!HD"&amp;$J$42))/$D12)</f>
        <v>0</v>
      </c>
      <c r="HE12" s="137">
        <f ca="1">IF($D12=0,0,SUMIF('Полная ст-ть с уч.НЗС (Авто)'!$YP$11:INDIRECT("'Полная ст-ть с уч.НЗС (Авто)'!YP"&amp;$J$42),$C12,'Полная ст-ть с уч.НЗС (Авто)'!HE$11:INDIRECT("'Полная ст-ть с уч.НЗС (Авто)'!HE"&amp;$J$42))/$D12)</f>
        <v>0</v>
      </c>
      <c r="HF12" s="137">
        <f ca="1">IF($D12=0,0,SUMIF('Полная ст-ть с уч.НЗС (Авто)'!$YP$11:INDIRECT("'Полная ст-ть с уч.НЗС (Авто)'!YP"&amp;$J$42),$C12,'Полная ст-ть с уч.НЗС (Авто)'!HF$11:INDIRECT("'Полная ст-ть с уч.НЗС (Авто)'!HF"&amp;$J$42))/$D12)</f>
        <v>0</v>
      </c>
      <c r="HG12" s="137">
        <f ca="1">IF($D12=0,0,SUMIF('Полная ст-ть с уч.НЗС (Авто)'!$YP$11:INDIRECT("'Полная ст-ть с уч.НЗС (Авто)'!YP"&amp;$J$42),$C12,'Полная ст-ть с уч.НЗС (Авто)'!HG$11:INDIRECT("'Полная ст-ть с уч.НЗС (Авто)'!HG"&amp;$J$42))/$D12)</f>
        <v>0</v>
      </c>
      <c r="HH12" s="137">
        <f ca="1">IF($D12=0,0,SUMIF('Полная ст-ть с уч.НЗС (Авто)'!$YP$11:INDIRECT("'Полная ст-ть с уч.НЗС (Авто)'!YP"&amp;$J$42),$C12,'Полная ст-ть с уч.НЗС (Авто)'!HH$11:INDIRECT("'Полная ст-ть с уч.НЗС (Авто)'!HH"&amp;$J$42))/$D12)</f>
        <v>0</v>
      </c>
      <c r="HI12" s="137">
        <f ca="1">IF($D12=0,0,SUMIF('Полная ст-ть с уч.НЗС (Авто)'!$YP$11:INDIRECT("'Полная ст-ть с уч.НЗС (Авто)'!YP"&amp;$J$42),$C12,'Полная ст-ть с уч.НЗС (Авто)'!HI$11:INDIRECT("'Полная ст-ть с уч.НЗС (Авто)'!HI"&amp;$J$42))/$D12)</f>
        <v>0</v>
      </c>
      <c r="HJ12" s="137">
        <f ca="1">IF($D12=0,0,SUMIF('Полная ст-ть с уч.НЗС (Авто)'!$YP$11:INDIRECT("'Полная ст-ть с уч.НЗС (Авто)'!YP"&amp;$J$42),$C12,'Полная ст-ть с уч.НЗС (Авто)'!HJ$11:INDIRECT("'Полная ст-ть с уч.НЗС (Авто)'!HJ"&amp;$J$42))/$D12)</f>
        <v>0</v>
      </c>
      <c r="HK12" s="137">
        <f ca="1">IF($D12=0,0,SUMIF('Полная ст-ть с уч.НЗС (Авто)'!$YP$11:INDIRECT("'Полная ст-ть с уч.НЗС (Авто)'!YP"&amp;$J$42),$C12,'Полная ст-ть с уч.НЗС (Авто)'!HK$11:INDIRECT("'Полная ст-ть с уч.НЗС (Авто)'!HK"&amp;$J$42))/$D12)</f>
        <v>0</v>
      </c>
      <c r="HL12" s="137">
        <f ca="1">IF($D12=0,0,SUMIF('Полная ст-ть с уч.НЗС (Авто)'!$YP$11:INDIRECT("'Полная ст-ть с уч.НЗС (Авто)'!YP"&amp;$J$42),$C12,'Полная ст-ть с уч.НЗС (Авто)'!HL$11:INDIRECT("'Полная ст-ть с уч.НЗС (Авто)'!HL"&amp;$J$42))/$D12)</f>
        <v>0</v>
      </c>
      <c r="HM12" s="137">
        <f ca="1">IF($D12=0,0,SUMIF('Полная ст-ть с уч.НЗС (Авто)'!$YP$11:INDIRECT("'Полная ст-ть с уч.НЗС (Авто)'!YP"&amp;$J$42),$C12,'Полная ст-ть с уч.НЗС (Авто)'!HM$11:INDIRECT("'Полная ст-ть с уч.НЗС (Авто)'!HM"&amp;$J$42))/$D12)</f>
        <v>0</v>
      </c>
      <c r="HN12" s="137">
        <f ca="1">IF($D12=0,0,SUMIF('Полная ст-ть с уч.НЗС (Авто)'!$YP$11:INDIRECT("'Полная ст-ть с уч.НЗС (Авто)'!YP"&amp;$J$42),$C12,'Полная ст-ть с уч.НЗС (Авто)'!HN$11:INDIRECT("'Полная ст-ть с уч.НЗС (Авто)'!HN"&amp;$J$42))/$D12)</f>
        <v>0</v>
      </c>
      <c r="HO12" s="137">
        <f ca="1">IF($D12=0,0,SUMIF('Полная ст-ть с уч.НЗС (Авто)'!$YP$11:INDIRECT("'Полная ст-ть с уч.НЗС (Авто)'!YP"&amp;$J$42),$C12,'Полная ст-ть с уч.НЗС (Авто)'!HO$11:INDIRECT("'Полная ст-ть с уч.НЗС (Авто)'!HO"&amp;$J$42))/$D12)</f>
        <v>0</v>
      </c>
      <c r="HP12" s="137">
        <f ca="1">IF($D12=0,0,SUMIF('Полная ст-ть с уч.НЗС (Авто)'!$YP$11:INDIRECT("'Полная ст-ть с уч.НЗС (Авто)'!YP"&amp;$J$42),$C12,'Полная ст-ть с уч.НЗС (Авто)'!HP$11:INDIRECT("'Полная ст-ть с уч.НЗС (Авто)'!HP"&amp;$J$42))/$D12)</f>
        <v>0</v>
      </c>
      <c r="HQ12" s="137">
        <f ca="1">IF($D12=0,0,SUMIF('Полная ст-ть с уч.НЗС (Авто)'!$YP$11:INDIRECT("'Полная ст-ть с уч.НЗС (Авто)'!YP"&amp;$J$42),$C12,'Полная ст-ть с уч.НЗС (Авто)'!HQ$11:INDIRECT("'Полная ст-ть с уч.НЗС (Авто)'!HQ"&amp;$J$42))/$D12)</f>
        <v>0</v>
      </c>
      <c r="HR12" s="137">
        <f ca="1">IF($D12=0,0,SUMIF('Полная ст-ть с уч.НЗС (Авто)'!$YP$11:INDIRECT("'Полная ст-ть с уч.НЗС (Авто)'!YP"&amp;$J$42),$C12,'Полная ст-ть с уч.НЗС (Авто)'!HR$11:INDIRECT("'Полная ст-ть с уч.НЗС (Авто)'!HR"&amp;$J$42))/$D12)</f>
        <v>0</v>
      </c>
      <c r="HS12" s="137">
        <f ca="1">IF($D12=0,0,SUMIF('Полная ст-ть с уч.НЗС (Авто)'!$YP$11:INDIRECT("'Полная ст-ть с уч.НЗС (Авто)'!YP"&amp;$J$42),$C12,'Полная ст-ть с уч.НЗС (Авто)'!HS$11:INDIRECT("'Полная ст-ть с уч.НЗС (Авто)'!HS"&amp;$J$42))/$D12)</f>
        <v>0</v>
      </c>
      <c r="HT12" s="137">
        <f ca="1">IF($D12=0,0,SUMIF('Полная ст-ть с уч.НЗС (Авто)'!$YP$11:INDIRECT("'Полная ст-ть с уч.НЗС (Авто)'!YP"&amp;$J$42),$C12,'Полная ст-ть с уч.НЗС (Авто)'!HT$11:INDIRECT("'Полная ст-ть с уч.НЗС (Авто)'!HT"&amp;$J$42))/$D12)</f>
        <v>0</v>
      </c>
      <c r="HU12" s="137">
        <f ca="1">IF($D12=0,0,SUMIF('Полная ст-ть с уч.НЗС (Авто)'!$YP$11:INDIRECT("'Полная ст-ть с уч.НЗС (Авто)'!YP"&amp;$J$42),$C12,'Полная ст-ть с уч.НЗС (Авто)'!HU$11:INDIRECT("'Полная ст-ть с уч.НЗС (Авто)'!HU"&amp;$J$42))/$D12)</f>
        <v>0</v>
      </c>
      <c r="HV12" s="137">
        <f ca="1">IF($D12=0,0,SUMIF('Полная ст-ть с уч.НЗС (Авто)'!$YP$11:INDIRECT("'Полная ст-ть с уч.НЗС (Авто)'!YP"&amp;$J$42),$C12,'Полная ст-ть с уч.НЗС (Авто)'!HV$11:INDIRECT("'Полная ст-ть с уч.НЗС (Авто)'!HV"&amp;$J$42))/$D12)</f>
        <v>0</v>
      </c>
      <c r="HW12" s="137">
        <f ca="1">IF($D12=0,0,SUMIF('Полная ст-ть с уч.НЗС (Авто)'!$YP$11:INDIRECT("'Полная ст-ть с уч.НЗС (Авто)'!YP"&amp;$J$42),$C12,'Полная ст-ть с уч.НЗС (Авто)'!HW$11:INDIRECT("'Полная ст-ть с уч.НЗС (Авто)'!HW"&amp;$J$42))/$D12)</f>
        <v>0</v>
      </c>
      <c r="HX12" s="137">
        <f ca="1">IF($D12=0,0,SUMIF('Полная ст-ть с уч.НЗС (Авто)'!$YP$11:INDIRECT("'Полная ст-ть с уч.НЗС (Авто)'!YP"&amp;$J$42),$C12,'Полная ст-ть с уч.НЗС (Авто)'!HX$11:INDIRECT("'Полная ст-ть с уч.НЗС (Авто)'!HX"&amp;$J$42))/$D12)</f>
        <v>0</v>
      </c>
      <c r="HY12" s="137">
        <f ca="1">IF($D12=0,0,SUMIF('Полная ст-ть с уч.НЗС (Авто)'!$YP$11:INDIRECT("'Полная ст-ть с уч.НЗС (Авто)'!YP"&amp;$J$42),$C12,'Полная ст-ть с уч.НЗС (Авто)'!HY$11:INDIRECT("'Полная ст-ть с уч.НЗС (Авто)'!HY"&amp;$J$42))/$D12)</f>
        <v>0</v>
      </c>
      <c r="HZ12" s="137">
        <f ca="1">IF($D12=0,0,SUMIF('Полная ст-ть с уч.НЗС (Авто)'!$YP$11:INDIRECT("'Полная ст-ть с уч.НЗС (Авто)'!YP"&amp;$J$42),$C12,'Полная ст-ть с уч.НЗС (Авто)'!HZ$11:INDIRECT("'Полная ст-ть с уч.НЗС (Авто)'!HZ"&amp;$J$42))/$D12)</f>
        <v>0</v>
      </c>
      <c r="IA12" s="137">
        <f ca="1">IF($D12=0,0,SUMIF('Полная ст-ть с уч.НЗС (Авто)'!$YP$11:INDIRECT("'Полная ст-ть с уч.НЗС (Авто)'!YP"&amp;$J$42),$C12,'Полная ст-ть с уч.НЗС (Авто)'!IA$11:INDIRECT("'Полная ст-ть с уч.НЗС (Авто)'!IA"&amp;$J$42))/$D12)</f>
        <v>0</v>
      </c>
      <c r="IB12" s="137">
        <f ca="1">IF($D12=0,0,SUMIF('Полная ст-ть с уч.НЗС (Авто)'!$YP$11:INDIRECT("'Полная ст-ть с уч.НЗС (Авто)'!YP"&amp;$J$42),$C12,'Полная ст-ть с уч.НЗС (Авто)'!IB$11:INDIRECT("'Полная ст-ть с уч.НЗС (Авто)'!IB"&amp;$J$42))/$D12)</f>
        <v>0</v>
      </c>
      <c r="IC12" s="137">
        <f ca="1">IF($D12=0,0,SUMIF('Полная ст-ть с уч.НЗС (Авто)'!$YP$11:INDIRECT("'Полная ст-ть с уч.НЗС (Авто)'!YP"&amp;$J$42),$C12,'Полная ст-ть с уч.НЗС (Авто)'!IC$11:INDIRECT("'Полная ст-ть с уч.НЗС (Авто)'!IC"&amp;$J$42))/$D12)</f>
        <v>0</v>
      </c>
      <c r="ID12" s="137">
        <f ca="1">IF($D12=0,0,SUMIF('Полная ст-ть с уч.НЗС (Авто)'!$YP$11:INDIRECT("'Полная ст-ть с уч.НЗС (Авто)'!YP"&amp;$J$42),$C12,'Полная ст-ть с уч.НЗС (Авто)'!ID$11:INDIRECT("'Полная ст-ть с уч.НЗС (Авто)'!ID"&amp;$J$42))/$D12)</f>
        <v>0</v>
      </c>
      <c r="IE12" s="137">
        <f ca="1">IF($D12=0,0,SUMIF('Полная ст-ть с уч.НЗС (Авто)'!$YP$11:INDIRECT("'Полная ст-ть с уч.НЗС (Авто)'!YP"&amp;$J$42),$C12,'Полная ст-ть с уч.НЗС (Авто)'!IE$11:INDIRECT("'Полная ст-ть с уч.НЗС (Авто)'!IE"&amp;$J$42))/$D12)</f>
        <v>0</v>
      </c>
      <c r="IF12" s="137">
        <f ca="1">IF($D12=0,0,SUMIF('Полная ст-ть с уч.НЗС (Авто)'!$YP$11:INDIRECT("'Полная ст-ть с уч.НЗС (Авто)'!YP"&amp;$J$42),$C12,'Полная ст-ть с уч.НЗС (Авто)'!IF$11:INDIRECT("'Полная ст-ть с уч.НЗС (Авто)'!IF"&amp;$J$42))/$D12)</f>
        <v>0</v>
      </c>
      <c r="IG12" s="137">
        <f ca="1">IF($D12=0,0,SUMIF('Полная ст-ть с уч.НЗС (Авто)'!$YP$11:INDIRECT("'Полная ст-ть с уч.НЗС (Авто)'!YP"&amp;$J$42),$C12,'Полная ст-ть с уч.НЗС (Авто)'!IG$11:INDIRECT("'Полная ст-ть с уч.НЗС (Авто)'!IG"&amp;$J$42))/$D12)</f>
        <v>0</v>
      </c>
      <c r="IH12" s="137">
        <f ca="1">IF($D12=0,0,SUMIF('Полная ст-ть с уч.НЗС (Авто)'!$YP$11:INDIRECT("'Полная ст-ть с уч.НЗС (Авто)'!YP"&amp;$J$42),$C12,'Полная ст-ть с уч.НЗС (Авто)'!IH$11:INDIRECT("'Полная ст-ть с уч.НЗС (Авто)'!IH"&amp;$J$42))/$D12)</f>
        <v>0</v>
      </c>
      <c r="II12" s="137">
        <f ca="1">IF($D12=0,0,SUMIF('Полная ст-ть с уч.НЗС (Авто)'!$YP$11:INDIRECT("'Полная ст-ть с уч.НЗС (Авто)'!YP"&amp;$J$42),$C12,'Полная ст-ть с уч.НЗС (Авто)'!II$11:INDIRECT("'Полная ст-ть с уч.НЗС (Авто)'!II"&amp;$J$42))/$D12)</f>
        <v>0</v>
      </c>
      <c r="IJ12" s="137">
        <f ca="1">IF($D12=0,0,SUMIF('Полная ст-ть с уч.НЗС (Авто)'!$YP$11:INDIRECT("'Полная ст-ть с уч.НЗС (Авто)'!YP"&amp;$J$42),$C12,'Полная ст-ть с уч.НЗС (Авто)'!IJ$11:INDIRECT("'Полная ст-ть с уч.НЗС (Авто)'!IJ"&amp;$J$42))/$D12)</f>
        <v>0</v>
      </c>
      <c r="IK12" s="137">
        <f ca="1">IF($D12=0,0,SUMIF('Полная ст-ть с уч.НЗС (Авто)'!$YP$11:INDIRECT("'Полная ст-ть с уч.НЗС (Авто)'!YP"&amp;$J$42),$C12,'Полная ст-ть с уч.НЗС (Авто)'!IK$11:INDIRECT("'Полная ст-ть с уч.НЗС (Авто)'!IK"&amp;$J$42))/$D12)</f>
        <v>0</v>
      </c>
      <c r="IL12" s="137">
        <f ca="1">IF($D12=0,0,SUMIF('Полная ст-ть с уч.НЗС (Авто)'!$YP$11:INDIRECT("'Полная ст-ть с уч.НЗС (Авто)'!YP"&amp;$J$42),$C12,'Полная ст-ть с уч.НЗС (Авто)'!IL$11:INDIRECT("'Полная ст-ть с уч.НЗС (Авто)'!IL"&amp;$J$42))/$D12)</f>
        <v>0</v>
      </c>
      <c r="IM12" s="137">
        <f ca="1">IF($D12=0,0,SUMIF('Полная ст-ть с уч.НЗС (Авто)'!$YP$11:INDIRECT("'Полная ст-ть с уч.НЗС (Авто)'!YP"&amp;$J$42),$C12,'Полная ст-ть с уч.НЗС (Авто)'!IM$11:INDIRECT("'Полная ст-ть с уч.НЗС (Авто)'!IM"&amp;$J$42))/$D12)</f>
        <v>0</v>
      </c>
      <c r="IN12" s="137">
        <f ca="1">IF($D12=0,0,SUMIF('Полная ст-ть с уч.НЗС (Авто)'!$YP$11:INDIRECT("'Полная ст-ть с уч.НЗС (Авто)'!YP"&amp;$J$42),$C12,'Полная ст-ть с уч.НЗС (Авто)'!IN$11:INDIRECT("'Полная ст-ть с уч.НЗС (Авто)'!IN"&amp;$J$42))/$D12)</f>
        <v>0</v>
      </c>
      <c r="IO12" s="137">
        <f ca="1">IF($D12=0,0,SUMIF('Полная ст-ть с уч.НЗС (Авто)'!$YP$11:INDIRECT("'Полная ст-ть с уч.НЗС (Авто)'!YP"&amp;$J$42),$C12,'Полная ст-ть с уч.НЗС (Авто)'!IO$11:INDIRECT("'Полная ст-ть с уч.НЗС (Авто)'!IO"&amp;$J$42))/$D12)</f>
        <v>0</v>
      </c>
      <c r="IP12" s="137">
        <f ca="1">IF($D12=0,0,SUMIF('Полная ст-ть с уч.НЗС (Авто)'!$YP$11:INDIRECT("'Полная ст-ть с уч.НЗС (Авто)'!YP"&amp;$J$42),$C12,'Полная ст-ть с уч.НЗС (Авто)'!IP$11:INDIRECT("'Полная ст-ть с уч.НЗС (Авто)'!IP"&amp;$J$42))/$D12)</f>
        <v>0</v>
      </c>
      <c r="IQ12" s="137">
        <f ca="1">IF($D12=0,0,SUMIF('Полная ст-ть с уч.НЗС (Авто)'!$YP$11:INDIRECT("'Полная ст-ть с уч.НЗС (Авто)'!YP"&amp;$J$42),$C12,'Полная ст-ть с уч.НЗС (Авто)'!IQ$11:INDIRECT("'Полная ст-ть с уч.НЗС (Авто)'!IQ"&amp;$J$42))/$D12)</f>
        <v>0</v>
      </c>
      <c r="IR12" s="137">
        <f ca="1">IF($D12=0,0,SUMIF('Полная ст-ть с уч.НЗС (Авто)'!$YP$11:INDIRECT("'Полная ст-ть с уч.НЗС (Авто)'!YP"&amp;$J$42),$C12,'Полная ст-ть с уч.НЗС (Авто)'!IR$11:INDIRECT("'Полная ст-ть с уч.НЗС (Авто)'!IR"&amp;$J$42))/$D12)</f>
        <v>0</v>
      </c>
      <c r="IS12" s="137">
        <f ca="1">IF($D12=0,0,SUMIF('Полная ст-ть с уч.НЗС (Авто)'!$YP$11:INDIRECT("'Полная ст-ть с уч.НЗС (Авто)'!YP"&amp;$J$42),$C12,'Полная ст-ть с уч.НЗС (Авто)'!IS$11:INDIRECT("'Полная ст-ть с уч.НЗС (Авто)'!IS"&amp;$J$42))/$D12)</f>
        <v>0</v>
      </c>
      <c r="IT12" s="137">
        <f ca="1">IF($D12=0,0,SUMIF('Полная ст-ть с уч.НЗС (Авто)'!$YP$11:INDIRECT("'Полная ст-ть с уч.НЗС (Авто)'!YP"&amp;$J$42),$C12,'Полная ст-ть с уч.НЗС (Авто)'!IT$11:INDIRECT("'Полная ст-ть с уч.НЗС (Авто)'!IT"&amp;$J$42))/$D12)</f>
        <v>0</v>
      </c>
      <c r="IU12" s="137">
        <f ca="1">IF($D12=0,0,SUMIF('Полная ст-ть с уч.НЗС (Авто)'!$YP$11:INDIRECT("'Полная ст-ть с уч.НЗС (Авто)'!YP"&amp;$J$42),$C12,'Полная ст-ть с уч.НЗС (Авто)'!IU$11:INDIRECT("'Полная ст-ть с уч.НЗС (Авто)'!IU"&amp;$J$42))/$D12)</f>
        <v>0</v>
      </c>
      <c r="IV12" s="137">
        <f ca="1">IF($D12=0,0,SUMIF('Полная ст-ть с уч.НЗС (Авто)'!$YP$11:INDIRECT("'Полная ст-ть с уч.НЗС (Авто)'!YP"&amp;$J$42),$C12,'Полная ст-ть с уч.НЗС (Авто)'!IV$11:INDIRECT("'Полная ст-ть с уч.НЗС (Авто)'!IV"&amp;$J$42))/$D12)</f>
        <v>0</v>
      </c>
      <c r="IW12" s="137">
        <f ca="1">IF($D12=0,0,SUMIF('Полная ст-ть с уч.НЗС (Авто)'!$YP$11:INDIRECT("'Полная ст-ть с уч.НЗС (Авто)'!YP"&amp;$J$42),$C12,'Полная ст-ть с уч.НЗС (Авто)'!IW$11:INDIRECT("'Полная ст-ть с уч.НЗС (Авто)'!IW"&amp;$J$42))/$D12)</f>
        <v>0</v>
      </c>
      <c r="IX12" s="137">
        <f ca="1">IF($D12=0,0,SUMIF('Полная ст-ть с уч.НЗС (Авто)'!$YP$11:INDIRECT("'Полная ст-ть с уч.НЗС (Авто)'!YP"&amp;$J$42),$C12,'Полная ст-ть с уч.НЗС (Авто)'!IX$11:INDIRECT("'Полная ст-ть с уч.НЗС (Авто)'!IX"&amp;$J$42))/$D12)</f>
        <v>0</v>
      </c>
      <c r="IY12" s="137">
        <f ca="1">IF($D12=0,0,SUMIF('Полная ст-ть с уч.НЗС (Авто)'!$YP$11:INDIRECT("'Полная ст-ть с уч.НЗС (Авто)'!YP"&amp;$J$42),$C12,'Полная ст-ть с уч.НЗС (Авто)'!IY$11:INDIRECT("'Полная ст-ть с уч.НЗС (Авто)'!IY"&amp;$J$42))/$D12)</f>
        <v>0</v>
      </c>
      <c r="IZ12" s="137">
        <f ca="1">IF($D12=0,0,SUMIF('Полная ст-ть с уч.НЗС (Авто)'!$YP$11:INDIRECT("'Полная ст-ть с уч.НЗС (Авто)'!YP"&amp;$J$42),$C12,'Полная ст-ть с уч.НЗС (Авто)'!IZ$11:INDIRECT("'Полная ст-ть с уч.НЗС (Авто)'!IZ"&amp;$J$42))/$D12)</f>
        <v>0</v>
      </c>
      <c r="JA12" s="137">
        <f ca="1">IF($D12=0,0,SUMIF('Полная ст-ть с уч.НЗС (Авто)'!$YP$11:INDIRECT("'Полная ст-ть с уч.НЗС (Авто)'!YP"&amp;$J$42),$C12,'Полная ст-ть с уч.НЗС (Авто)'!JA$11:INDIRECT("'Полная ст-ть с уч.НЗС (Авто)'!JA"&amp;$J$42))/$D12)</f>
        <v>0</v>
      </c>
      <c r="JB12" s="137">
        <f ca="1">IF($D12=0,0,SUMIF('Полная ст-ть с уч.НЗС (Авто)'!$YP$11:INDIRECT("'Полная ст-ть с уч.НЗС (Авто)'!YP"&amp;$J$42),$C12,'Полная ст-ть с уч.НЗС (Авто)'!JB$11:INDIRECT("'Полная ст-ть с уч.НЗС (Авто)'!JB"&amp;$J$42))/$D12)</f>
        <v>0</v>
      </c>
      <c r="JC12" s="137">
        <f ca="1">IF($D12=0,0,SUMIF('Полная ст-ть с уч.НЗС (Авто)'!$YP$11:INDIRECT("'Полная ст-ть с уч.НЗС (Авто)'!YP"&amp;$J$42),$C12,'Полная ст-ть с уч.НЗС (Авто)'!JC$11:INDIRECT("'Полная ст-ть с уч.НЗС (Авто)'!JC"&amp;$J$42))/$D12)</f>
        <v>0</v>
      </c>
      <c r="JD12" s="137">
        <f ca="1">IF($D12=0,0,SUMIF('Полная ст-ть с уч.НЗС (Авто)'!$YP$11:INDIRECT("'Полная ст-ть с уч.НЗС (Авто)'!YP"&amp;$J$42),$C12,'Полная ст-ть с уч.НЗС (Авто)'!JD$11:INDIRECT("'Полная ст-ть с уч.НЗС (Авто)'!JD"&amp;$J$42))/$D12)</f>
        <v>0</v>
      </c>
      <c r="JE12" s="137">
        <f ca="1">IF($D12=0,0,SUMIF('Полная ст-ть с уч.НЗС (Авто)'!$YP$11:INDIRECT("'Полная ст-ть с уч.НЗС (Авто)'!YP"&amp;$J$42),$C12,'Полная ст-ть с уч.НЗС (Авто)'!JE$11:INDIRECT("'Полная ст-ть с уч.НЗС (Авто)'!JE"&amp;$J$42))/$D12)</f>
        <v>0</v>
      </c>
      <c r="JF12" s="137">
        <f ca="1">IF($D12=0,0,SUMIF('Полная ст-ть с уч.НЗС (Авто)'!$YP$11:INDIRECT("'Полная ст-ть с уч.НЗС (Авто)'!YP"&amp;$J$42),$C12,'Полная ст-ть с уч.НЗС (Авто)'!JF$11:INDIRECT("'Полная ст-ть с уч.НЗС (Авто)'!JF"&amp;$J$42))/$D12)</f>
        <v>0</v>
      </c>
      <c r="JG12" s="137">
        <f ca="1">IF($D12=0,0,SUMIF('Полная ст-ть с уч.НЗС (Авто)'!$YP$11:INDIRECT("'Полная ст-ть с уч.НЗС (Авто)'!YP"&amp;$J$42),$C12,'Полная ст-ть с уч.НЗС (Авто)'!JG$11:INDIRECT("'Полная ст-ть с уч.НЗС (Авто)'!JG"&amp;$J$42))/$D12)</f>
        <v>0</v>
      </c>
      <c r="JH12" s="137">
        <f ca="1">IF($D12=0,0,SUMIF('Полная ст-ть с уч.НЗС (Авто)'!$YP$11:INDIRECT("'Полная ст-ть с уч.НЗС (Авто)'!YP"&amp;$J$42),$C12,'Полная ст-ть с уч.НЗС (Авто)'!JH$11:INDIRECT("'Полная ст-ть с уч.НЗС (Авто)'!JH"&amp;$J$42))/$D12)</f>
        <v>0</v>
      </c>
      <c r="JI12" s="137">
        <f ca="1">IF($D12=0,0,SUMIF('Полная ст-ть с уч.НЗС (Авто)'!$YP$11:INDIRECT("'Полная ст-ть с уч.НЗС (Авто)'!YP"&amp;$J$42),$C12,'Полная ст-ть с уч.НЗС (Авто)'!JI$11:INDIRECT("'Полная ст-ть с уч.НЗС (Авто)'!JI"&amp;$J$42))/$D12)</f>
        <v>0</v>
      </c>
      <c r="JJ12" s="137">
        <f ca="1">IF($D12=0,0,SUMIF('Полная ст-ть с уч.НЗС (Авто)'!$YP$11:INDIRECT("'Полная ст-ть с уч.НЗС (Авто)'!YP"&amp;$J$42),$C12,'Полная ст-ть с уч.НЗС (Авто)'!JJ$11:INDIRECT("'Полная ст-ть с уч.НЗС (Авто)'!JJ"&amp;$J$42))/$D12)</f>
        <v>0</v>
      </c>
      <c r="JK12" s="137">
        <f ca="1">IF($D12=0,0,SUMIF('Полная ст-ть с уч.НЗС (Авто)'!$YP$11:INDIRECT("'Полная ст-ть с уч.НЗС (Авто)'!YP"&amp;$J$42),$C12,'Полная ст-ть с уч.НЗС (Авто)'!JK$11:INDIRECT("'Полная ст-ть с уч.НЗС (Авто)'!JK"&amp;$J$42))/$D12)</f>
        <v>0</v>
      </c>
      <c r="JL12" s="137">
        <f ca="1">IF($D12=0,0,SUMIF('Полная ст-ть с уч.НЗС (Авто)'!$YP$11:INDIRECT("'Полная ст-ть с уч.НЗС (Авто)'!YP"&amp;$J$42),$C12,'Полная ст-ть с уч.НЗС (Авто)'!JL$11:INDIRECT("'Полная ст-ть с уч.НЗС (Авто)'!JL"&amp;$J$42))/$D12)</f>
        <v>0</v>
      </c>
      <c r="JM12" s="137">
        <f ca="1">IF($D12=0,0,SUMIF('Полная ст-ть с уч.НЗС (Авто)'!$YP$11:INDIRECT("'Полная ст-ть с уч.НЗС (Авто)'!YP"&amp;$J$42),$C12,'Полная ст-ть с уч.НЗС (Авто)'!JM$11:INDIRECT("'Полная ст-ть с уч.НЗС (Авто)'!JM"&amp;$J$42))/$D12)</f>
        <v>0</v>
      </c>
      <c r="JN12" s="137">
        <f ca="1">IF($D12=0,0,SUMIF('Полная ст-ть с уч.НЗС (Авто)'!$YP$11:INDIRECT("'Полная ст-ть с уч.НЗС (Авто)'!YP"&amp;$J$42),$C12,'Полная ст-ть с уч.НЗС (Авто)'!JN$11:INDIRECT("'Полная ст-ть с уч.НЗС (Авто)'!JN"&amp;$J$42))/$D12)</f>
        <v>0</v>
      </c>
      <c r="JO12" s="137">
        <f ca="1">IF($D12=0,0,SUMIF('Полная ст-ть с уч.НЗС (Авто)'!$YP$11:INDIRECT("'Полная ст-ть с уч.НЗС (Авто)'!YP"&amp;$J$42),$C12,'Полная ст-ть с уч.НЗС (Авто)'!JO$11:INDIRECT("'Полная ст-ть с уч.НЗС (Авто)'!JO"&amp;$J$42))/$D12)</f>
        <v>0</v>
      </c>
      <c r="JP12" s="137">
        <f ca="1">IF($D12=0,0,SUMIF('Полная ст-ть с уч.НЗС (Авто)'!$YP$11:INDIRECT("'Полная ст-ть с уч.НЗС (Авто)'!YP"&amp;$J$42),$C12,'Полная ст-ть с уч.НЗС (Авто)'!JP$11:INDIRECT("'Полная ст-ть с уч.НЗС (Авто)'!JP"&amp;$J$42))/$D12)</f>
        <v>0</v>
      </c>
      <c r="JQ12" s="137">
        <f ca="1">IF($D12=0,0,SUMIF('Полная ст-ть с уч.НЗС (Авто)'!$YP$11:INDIRECT("'Полная ст-ть с уч.НЗС (Авто)'!YP"&amp;$J$42),$C12,'Полная ст-ть с уч.НЗС (Авто)'!JQ$11:INDIRECT("'Полная ст-ть с уч.НЗС (Авто)'!JQ"&amp;$J$42))/$D12)</f>
        <v>0</v>
      </c>
      <c r="JR12" s="137">
        <f ca="1">IF($D12=0,0,SUMIF('Полная ст-ть с уч.НЗС (Авто)'!$YP$11:INDIRECT("'Полная ст-ть с уч.НЗС (Авто)'!YP"&amp;$J$42),$C12,'Полная ст-ть с уч.НЗС (Авто)'!JR$11:INDIRECT("'Полная ст-ть с уч.НЗС (Авто)'!JR"&amp;$J$42))/$D12)</f>
        <v>0</v>
      </c>
      <c r="JS12" s="137">
        <f ca="1">IF($D12=0,0,SUMIF('Полная ст-ть с уч.НЗС (Авто)'!$YP$11:INDIRECT("'Полная ст-ть с уч.НЗС (Авто)'!YP"&amp;$J$42),$C12,'Полная ст-ть с уч.НЗС (Авто)'!JS$11:INDIRECT("'Полная ст-ть с уч.НЗС (Авто)'!JS"&amp;$J$42))/$D12)</f>
        <v>0</v>
      </c>
      <c r="JT12" s="137">
        <f ca="1">IF($D12=0,0,SUMIF('Полная ст-ть с уч.НЗС (Авто)'!$YP$11:INDIRECT("'Полная ст-ть с уч.НЗС (Авто)'!YP"&amp;$J$42),$C12,'Полная ст-ть с уч.НЗС (Авто)'!JT$11:INDIRECT("'Полная ст-ть с уч.НЗС (Авто)'!JT"&amp;$J$42))/$D12)</f>
        <v>0</v>
      </c>
      <c r="JU12" s="137">
        <f ca="1">IF($D12=0,0,SUMIF('Полная ст-ть с уч.НЗС (Авто)'!$YP$11:INDIRECT("'Полная ст-ть с уч.НЗС (Авто)'!YP"&amp;$J$42),$C12,'Полная ст-ть с уч.НЗС (Авто)'!JU$11:INDIRECT("'Полная ст-ть с уч.НЗС (Авто)'!JU"&amp;$J$42))/$D12)</f>
        <v>0</v>
      </c>
      <c r="JV12" s="137">
        <f ca="1">IF($D12=0,0,SUMIF('Полная ст-ть с уч.НЗС (Авто)'!$YP$11:INDIRECT("'Полная ст-ть с уч.НЗС (Авто)'!YP"&amp;$J$42),$C12,'Полная ст-ть с уч.НЗС (Авто)'!JV$11:INDIRECT("'Полная ст-ть с уч.НЗС (Авто)'!JV"&amp;$J$42))/$D12)</f>
        <v>0</v>
      </c>
      <c r="JW12" s="137">
        <f ca="1">IF($D12=0,0,SUMIF('Полная ст-ть с уч.НЗС (Авто)'!$YP$11:INDIRECT("'Полная ст-ть с уч.НЗС (Авто)'!YP"&amp;$J$42),$C12,'Полная ст-ть с уч.НЗС (Авто)'!JW$11:INDIRECT("'Полная ст-ть с уч.НЗС (Авто)'!JW"&amp;$J$42))/$D12)</f>
        <v>0</v>
      </c>
      <c r="JX12" s="137">
        <f ca="1">IF($D12=0,0,SUMIF('Полная ст-ть с уч.НЗС (Авто)'!$YP$11:INDIRECT("'Полная ст-ть с уч.НЗС (Авто)'!YP"&amp;$J$42),$C12,'Полная ст-ть с уч.НЗС (Авто)'!JX$11:INDIRECT("'Полная ст-ть с уч.НЗС (Авто)'!JX"&amp;$J$42))/$D12)</f>
        <v>0</v>
      </c>
      <c r="JY12" s="137">
        <f ca="1">IF($D12=0,0,SUMIF('Полная ст-ть с уч.НЗС (Авто)'!$YP$11:INDIRECT("'Полная ст-ть с уч.НЗС (Авто)'!YP"&amp;$J$42),$C12,'Полная ст-ть с уч.НЗС (Авто)'!JY$11:INDIRECT("'Полная ст-ть с уч.НЗС (Авто)'!JY"&amp;$J$42))/$D12)</f>
        <v>0</v>
      </c>
      <c r="JZ12" s="137">
        <f ca="1">IF($D12=0,0,SUMIF('Полная ст-ть с уч.НЗС (Авто)'!$YP$11:INDIRECT("'Полная ст-ть с уч.НЗС (Авто)'!YP"&amp;$J$42),$C12,'Полная ст-ть с уч.НЗС (Авто)'!JZ$11:INDIRECT("'Полная ст-ть с уч.НЗС (Авто)'!JZ"&amp;$J$42))/$D12)</f>
        <v>0</v>
      </c>
      <c r="KA12" s="137">
        <f ca="1">IF($D12=0,0,SUMIF('Полная ст-ть с уч.НЗС (Авто)'!$YP$11:INDIRECT("'Полная ст-ть с уч.НЗС (Авто)'!YP"&amp;$J$42),$C12,'Полная ст-ть с уч.НЗС (Авто)'!KA$11:INDIRECT("'Полная ст-ть с уч.НЗС (Авто)'!KA"&amp;$J$42))/$D12)</f>
        <v>0</v>
      </c>
      <c r="KB12" s="137">
        <f ca="1">IF($D12=0,0,SUMIF('Полная ст-ть с уч.НЗС (Авто)'!$YP$11:INDIRECT("'Полная ст-ть с уч.НЗС (Авто)'!YP"&amp;$J$42),$C12,'Полная ст-ть с уч.НЗС (Авто)'!KB$11:INDIRECT("'Полная ст-ть с уч.НЗС (Авто)'!KB"&amp;$J$42))/$D12)</f>
        <v>0</v>
      </c>
      <c r="KC12" s="137">
        <f ca="1">IF($D12=0,0,SUMIF('Полная ст-ть с уч.НЗС (Авто)'!$YP$11:INDIRECT("'Полная ст-ть с уч.НЗС (Авто)'!YP"&amp;$J$42),$C12,'Полная ст-ть с уч.НЗС (Авто)'!KC$11:INDIRECT("'Полная ст-ть с уч.НЗС (Авто)'!KC"&amp;$J$42))/$D12)</f>
        <v>0</v>
      </c>
      <c r="KD12" s="137">
        <f ca="1">IF($D12=0,0,SUMIF('Полная ст-ть с уч.НЗС (Авто)'!$YP$11:INDIRECT("'Полная ст-ть с уч.НЗС (Авто)'!YP"&amp;$J$42),$C12,'Полная ст-ть с уч.НЗС (Авто)'!KD$11:INDIRECT("'Полная ст-ть с уч.НЗС (Авто)'!KD"&amp;$J$42))/$D12)</f>
        <v>0</v>
      </c>
      <c r="KE12" s="137">
        <f ca="1">IF($D12=0,0,SUMIF('Полная ст-ть с уч.НЗС (Авто)'!$YP$11:INDIRECT("'Полная ст-ть с уч.НЗС (Авто)'!YP"&amp;$J$42),$C12,'Полная ст-ть с уч.НЗС (Авто)'!KE$11:INDIRECT("'Полная ст-ть с уч.НЗС (Авто)'!KE"&amp;$J$42))/$D12)</f>
        <v>0</v>
      </c>
      <c r="KF12" s="137">
        <f ca="1">IF($D12=0,0,SUMIF('Полная ст-ть с уч.НЗС (Авто)'!$YP$11:INDIRECT("'Полная ст-ть с уч.НЗС (Авто)'!YP"&amp;$J$42),$C12,'Полная ст-ть с уч.НЗС (Авто)'!KF$11:INDIRECT("'Полная ст-ть с уч.НЗС (Авто)'!KF"&amp;$J$42))/$D12)</f>
        <v>0</v>
      </c>
      <c r="KG12" s="137">
        <f ca="1">IF($D12=0,0,SUMIF('Полная ст-ть с уч.НЗС (Авто)'!$YP$11:INDIRECT("'Полная ст-ть с уч.НЗС (Авто)'!YP"&amp;$J$42),$C12,'Полная ст-ть с уч.НЗС (Авто)'!KG$11:INDIRECT("'Полная ст-ть с уч.НЗС (Авто)'!KG"&amp;$J$42))/$D12)</f>
        <v>0</v>
      </c>
      <c r="KH12" s="137">
        <f ca="1">IF($D12=0,0,SUMIF('Полная ст-ть с уч.НЗС (Авто)'!$YP$11:INDIRECT("'Полная ст-ть с уч.НЗС (Авто)'!YP"&amp;$J$42),$C12,'Полная ст-ть с уч.НЗС (Авто)'!KH$11:INDIRECT("'Полная ст-ть с уч.НЗС (Авто)'!KH"&amp;$J$42))/$D12)</f>
        <v>0</v>
      </c>
      <c r="KI12" s="137">
        <f ca="1">IF($D12=0,0,SUMIF('Полная ст-ть с уч.НЗС (Авто)'!$YP$11:INDIRECT("'Полная ст-ть с уч.НЗС (Авто)'!YP"&amp;$J$42),$C12,'Полная ст-ть с уч.НЗС (Авто)'!KI$11:INDIRECT("'Полная ст-ть с уч.НЗС (Авто)'!KI"&amp;$J$42))/$D12)</f>
        <v>0</v>
      </c>
      <c r="KJ12" s="137">
        <f ca="1">IF($D12=0,0,SUMIF('Полная ст-ть с уч.НЗС (Авто)'!$YP$11:INDIRECT("'Полная ст-ть с уч.НЗС (Авто)'!YP"&amp;$J$42),$C12,'Полная ст-ть с уч.НЗС (Авто)'!KJ$11:INDIRECT("'Полная ст-ть с уч.НЗС (Авто)'!KJ"&amp;$J$42))/$D12)</f>
        <v>0</v>
      </c>
      <c r="KK12" s="137">
        <f ca="1">IF($D12=0,0,SUMIF('Полная ст-ть с уч.НЗС (Авто)'!$YP$11:INDIRECT("'Полная ст-ть с уч.НЗС (Авто)'!YP"&amp;$J$42),$C12,'Полная ст-ть с уч.НЗС (Авто)'!KK$11:INDIRECT("'Полная ст-ть с уч.НЗС (Авто)'!KK"&amp;$J$42))/$D12)</f>
        <v>0</v>
      </c>
      <c r="KL12" s="137">
        <f ca="1">IF($D12=0,0,SUMIF('Полная ст-ть с уч.НЗС (Авто)'!$YP$11:INDIRECT("'Полная ст-ть с уч.НЗС (Авто)'!YP"&amp;$J$42),$C12,'Полная ст-ть с уч.НЗС (Авто)'!KL$11:INDIRECT("'Полная ст-ть с уч.НЗС (Авто)'!KL"&amp;$J$42))/$D12)</f>
        <v>0</v>
      </c>
      <c r="KM12" s="137">
        <f ca="1">IF($D12=0,0,SUMIF('Полная ст-ть с уч.НЗС (Авто)'!$YP$11:INDIRECT("'Полная ст-ть с уч.НЗС (Авто)'!YP"&amp;$J$42),$C12,'Полная ст-ть с уч.НЗС (Авто)'!KM$11:INDIRECT("'Полная ст-ть с уч.НЗС (Авто)'!KM"&amp;$J$42))/$D12)</f>
        <v>0</v>
      </c>
      <c r="KN12" s="137">
        <f ca="1">IF($D12=0,0,SUMIF('Полная ст-ть с уч.НЗС (Авто)'!$YP$11:INDIRECT("'Полная ст-ть с уч.НЗС (Авто)'!YP"&amp;$J$42),$C12,'Полная ст-ть с уч.НЗС (Авто)'!KN$11:INDIRECT("'Полная ст-ть с уч.НЗС (Авто)'!KN"&amp;$J$42))/$D12)</f>
        <v>0</v>
      </c>
      <c r="KO12" s="137">
        <f ca="1">IF($D12=0,0,SUMIF('Полная ст-ть с уч.НЗС (Авто)'!$YP$11:INDIRECT("'Полная ст-ть с уч.НЗС (Авто)'!YP"&amp;$J$42),$C12,'Полная ст-ть с уч.НЗС (Авто)'!KO$11:INDIRECT("'Полная ст-ть с уч.НЗС (Авто)'!KO"&amp;$J$42))/$D12)</f>
        <v>0</v>
      </c>
      <c r="KP12" s="137">
        <f ca="1">IF($D12=0,0,SUMIF('Полная ст-ть с уч.НЗС (Авто)'!$YP$11:INDIRECT("'Полная ст-ть с уч.НЗС (Авто)'!YP"&amp;$J$42),$C12,'Полная ст-ть с уч.НЗС (Авто)'!KP$11:INDIRECT("'Полная ст-ть с уч.НЗС (Авто)'!KP"&amp;$J$42))/$D12)</f>
        <v>0</v>
      </c>
      <c r="KQ12" s="137">
        <f ca="1">IF($D12=0,0,SUMIF('Полная ст-ть с уч.НЗС (Авто)'!$YP$11:INDIRECT("'Полная ст-ть с уч.НЗС (Авто)'!YP"&amp;$J$42),$C12,'Полная ст-ть с уч.НЗС (Авто)'!KQ$11:INDIRECT("'Полная ст-ть с уч.НЗС (Авто)'!KQ"&amp;$J$42))/$D12)</f>
        <v>0</v>
      </c>
      <c r="KR12" s="137">
        <f ca="1">IF($D12=0,0,SUMIF('Полная ст-ть с уч.НЗС (Авто)'!$YP$11:INDIRECT("'Полная ст-ть с уч.НЗС (Авто)'!YP"&amp;$J$42),$C12,'Полная ст-ть с уч.НЗС (Авто)'!KR$11:INDIRECT("'Полная ст-ть с уч.НЗС (Авто)'!KR"&amp;$J$42))/$D12)</f>
        <v>0</v>
      </c>
      <c r="KS12" s="137">
        <f ca="1">IF($D12=0,0,SUMIF('Полная ст-ть с уч.НЗС (Авто)'!$YP$11:INDIRECT("'Полная ст-ть с уч.НЗС (Авто)'!YP"&amp;$J$42),$C12,'Полная ст-ть с уч.НЗС (Авто)'!KS$11:INDIRECT("'Полная ст-ть с уч.НЗС (Авто)'!KS"&amp;$J$42))/$D12)</f>
        <v>0</v>
      </c>
      <c r="KT12" s="137">
        <f ca="1">IF($D12=0,0,SUMIF('Полная ст-ть с уч.НЗС (Авто)'!$YP$11:INDIRECT("'Полная ст-ть с уч.НЗС (Авто)'!YP"&amp;$J$42),$C12,'Полная ст-ть с уч.НЗС (Авто)'!KT$11:INDIRECT("'Полная ст-ть с уч.НЗС (Авто)'!KT"&amp;$J$42))/$D12)</f>
        <v>0</v>
      </c>
      <c r="KU12" s="137">
        <f ca="1">IF($D12=0,0,SUMIF('Полная ст-ть с уч.НЗС (Авто)'!$YP$11:INDIRECT("'Полная ст-ть с уч.НЗС (Авто)'!YP"&amp;$J$42),$C12,'Полная ст-ть с уч.НЗС (Авто)'!KU$11:INDIRECT("'Полная ст-ть с уч.НЗС (Авто)'!KU"&amp;$J$42))/$D12)</f>
        <v>0</v>
      </c>
      <c r="KV12" s="137">
        <f ca="1">IF($D12=0,0,SUMIF('Полная ст-ть с уч.НЗС (Авто)'!$YP$11:INDIRECT("'Полная ст-ть с уч.НЗС (Авто)'!YP"&amp;$J$42),$C12,'Полная ст-ть с уч.НЗС (Авто)'!KV$11:INDIRECT("'Полная ст-ть с уч.НЗС (Авто)'!KV"&amp;$J$42))/$D12)</f>
        <v>0</v>
      </c>
      <c r="KW12" s="137">
        <f ca="1">IF($D12=0,0,SUMIF('Полная ст-ть с уч.НЗС (Авто)'!$YP$11:INDIRECT("'Полная ст-ть с уч.НЗС (Авто)'!YP"&amp;$J$42),$C12,'Полная ст-ть с уч.НЗС (Авто)'!KW$11:INDIRECT("'Полная ст-ть с уч.НЗС (Авто)'!KW"&amp;$J$42))/$D12)</f>
        <v>0</v>
      </c>
      <c r="KX12" s="137">
        <f ca="1">IF($D12=0,0,SUMIF('Полная ст-ть с уч.НЗС (Авто)'!$YP$11:INDIRECT("'Полная ст-ть с уч.НЗС (Авто)'!YP"&amp;$J$42),$C12,'Полная ст-ть с уч.НЗС (Авто)'!KX$11:INDIRECT("'Полная ст-ть с уч.НЗС (Авто)'!KX"&amp;$J$42))/$D12)</f>
        <v>0</v>
      </c>
      <c r="KY12" s="137">
        <f ca="1">IF($D12=0,0,SUMIF('Полная ст-ть с уч.НЗС (Авто)'!$YP$11:INDIRECT("'Полная ст-ть с уч.НЗС (Авто)'!YP"&amp;$J$42),$C12,'Полная ст-ть с уч.НЗС (Авто)'!KY$11:INDIRECT("'Полная ст-ть с уч.НЗС (Авто)'!KY"&amp;$J$42))/$D12)</f>
        <v>0</v>
      </c>
      <c r="KZ12" s="137">
        <f ca="1">IF($D12=0,0,SUMIF('Полная ст-ть с уч.НЗС (Авто)'!$YP$11:INDIRECT("'Полная ст-ть с уч.НЗС (Авто)'!YP"&amp;$J$42),$C12,'Полная ст-ть с уч.НЗС (Авто)'!KZ$11:INDIRECT("'Полная ст-ть с уч.НЗС (Авто)'!KZ"&amp;$J$42))/$D12)</f>
        <v>0</v>
      </c>
      <c r="LA12" s="137">
        <f ca="1">IF($D12=0,0,SUMIF('Полная ст-ть с уч.НЗС (Авто)'!$YP$11:INDIRECT("'Полная ст-ть с уч.НЗС (Авто)'!YP"&amp;$J$42),$C12,'Полная ст-ть с уч.НЗС (Авто)'!LA$11:INDIRECT("'Полная ст-ть с уч.НЗС (Авто)'!LA"&amp;$J$42))/$D12)</f>
        <v>0</v>
      </c>
      <c r="LB12" s="137">
        <f ca="1">IF($D12=0,0,SUMIF('Полная ст-ть с уч.НЗС (Авто)'!$YP$11:INDIRECT("'Полная ст-ть с уч.НЗС (Авто)'!YP"&amp;$J$42),$C12,'Полная ст-ть с уч.НЗС (Авто)'!LB$11:INDIRECT("'Полная ст-ть с уч.НЗС (Авто)'!LB"&amp;$J$42))/$D12)</f>
        <v>0</v>
      </c>
      <c r="LC12" s="137">
        <f ca="1">IF($D12=0,0,SUMIF('Полная ст-ть с уч.НЗС (Авто)'!$YP$11:INDIRECT("'Полная ст-ть с уч.НЗС (Авто)'!YP"&amp;$J$42),$C12,'Полная ст-ть с уч.НЗС (Авто)'!LC$11:INDIRECT("'Полная ст-ть с уч.НЗС (Авто)'!LC"&amp;$J$42))/$D12)</f>
        <v>0</v>
      </c>
      <c r="LD12" s="137">
        <f ca="1">IF($D12=0,0,SUMIF('Полная ст-ть с уч.НЗС (Авто)'!$YP$11:INDIRECT("'Полная ст-ть с уч.НЗС (Авто)'!YP"&amp;$J$42),$C12,'Полная ст-ть с уч.НЗС (Авто)'!LD$11:INDIRECT("'Полная ст-ть с уч.НЗС (Авто)'!LD"&amp;$J$42))/$D12)</f>
        <v>0</v>
      </c>
      <c r="LE12" s="137">
        <f ca="1">IF($D12=0,0,SUMIF('Полная ст-ть с уч.НЗС (Авто)'!$YP$11:INDIRECT("'Полная ст-ть с уч.НЗС (Авто)'!YP"&amp;$J$42),$C12,'Полная ст-ть с уч.НЗС (Авто)'!LE$11:INDIRECT("'Полная ст-ть с уч.НЗС (Авто)'!LE"&amp;$J$42))/$D12)</f>
        <v>0</v>
      </c>
      <c r="LF12" s="137">
        <f ca="1">IF($D12=0,0,SUMIF('Полная ст-ть с уч.НЗС (Авто)'!$YP$11:INDIRECT("'Полная ст-ть с уч.НЗС (Авто)'!YP"&amp;$J$42),$C12,'Полная ст-ть с уч.НЗС (Авто)'!LF$11:INDIRECT("'Полная ст-ть с уч.НЗС (Авто)'!LF"&amp;$J$42))/$D12)</f>
        <v>0</v>
      </c>
      <c r="LG12" s="137">
        <f ca="1">IF($D12=0,0,SUMIF('Полная ст-ть с уч.НЗС (Авто)'!$YP$11:INDIRECT("'Полная ст-ть с уч.НЗС (Авто)'!YP"&amp;$J$42),$C12,'Полная ст-ть с уч.НЗС (Авто)'!LG$11:INDIRECT("'Полная ст-ть с уч.НЗС (Авто)'!LG"&amp;$J$42))/$D12)</f>
        <v>0</v>
      </c>
      <c r="LH12" s="137">
        <f ca="1">IF($D12=0,0,SUMIF('Полная ст-ть с уч.НЗС (Авто)'!$YP$11:INDIRECT("'Полная ст-ть с уч.НЗС (Авто)'!YP"&amp;$J$42),$C12,'Полная ст-ть с уч.НЗС (Авто)'!LH$11:INDIRECT("'Полная ст-ть с уч.НЗС (Авто)'!LH"&amp;$J$42))/$D12)</f>
        <v>0</v>
      </c>
      <c r="LI12" s="137">
        <f ca="1">IF($D12=0,0,SUMIF('Полная ст-ть с уч.НЗС (Авто)'!$YP$11:INDIRECT("'Полная ст-ть с уч.НЗС (Авто)'!YP"&amp;$J$42),$C12,'Полная ст-ть с уч.НЗС (Авто)'!LI$11:INDIRECT("'Полная ст-ть с уч.НЗС (Авто)'!LI"&amp;$J$42))/$D12)</f>
        <v>0</v>
      </c>
      <c r="LJ12" s="137">
        <f ca="1">IF($D12=0,0,SUMIF('Полная ст-ть с уч.НЗС (Авто)'!$YP$11:INDIRECT("'Полная ст-ть с уч.НЗС (Авто)'!YP"&amp;$J$42),$C12,'Полная ст-ть с уч.НЗС (Авто)'!LJ$11:INDIRECT("'Полная ст-ть с уч.НЗС (Авто)'!LJ"&amp;$J$42))/$D12)</f>
        <v>0</v>
      </c>
      <c r="LK12" s="137">
        <f ca="1">IF($D12=0,0,SUMIF('Полная ст-ть с уч.НЗС (Авто)'!$YP$11:INDIRECT("'Полная ст-ть с уч.НЗС (Авто)'!YP"&amp;$J$42),$C12,'Полная ст-ть с уч.НЗС (Авто)'!LK$11:INDIRECT("'Полная ст-ть с уч.НЗС (Авто)'!LK"&amp;$J$42))/$D12)</f>
        <v>0</v>
      </c>
      <c r="LL12" s="137">
        <f ca="1">IF($D12=0,0,SUMIF('Полная ст-ть с уч.НЗС (Авто)'!$YP$11:INDIRECT("'Полная ст-ть с уч.НЗС (Авто)'!YP"&amp;$J$42),$C12,'Полная ст-ть с уч.НЗС (Авто)'!LL$11:INDIRECT("'Полная ст-ть с уч.НЗС (Авто)'!LL"&amp;$J$42))/$D12)</f>
        <v>0</v>
      </c>
      <c r="LM12" s="137">
        <f ca="1">IF($D12=0,0,SUMIF('Полная ст-ть с уч.НЗС (Авто)'!$YP$11:INDIRECT("'Полная ст-ть с уч.НЗС (Авто)'!YP"&amp;$J$42),$C12,'Полная ст-ть с уч.НЗС (Авто)'!LM$11:INDIRECT("'Полная ст-ть с уч.НЗС (Авто)'!LM"&amp;$J$42))/$D12)</f>
        <v>0</v>
      </c>
      <c r="LN12" s="137">
        <f ca="1">IF($D12=0,0,SUMIF('Полная ст-ть с уч.НЗС (Авто)'!$YP$11:INDIRECT("'Полная ст-ть с уч.НЗС (Авто)'!YP"&amp;$J$42),$C12,'Полная ст-ть с уч.НЗС (Авто)'!LN$11:INDIRECT("'Полная ст-ть с уч.НЗС (Авто)'!LN"&amp;$J$42))/$D12)</f>
        <v>0</v>
      </c>
      <c r="LO12" s="137">
        <f ca="1">IF($D12=0,0,SUMIF('Полная ст-ть с уч.НЗС (Авто)'!$YP$11:INDIRECT("'Полная ст-ть с уч.НЗС (Авто)'!YP"&amp;$J$42),$C12,'Полная ст-ть с уч.НЗС (Авто)'!LO$11:INDIRECT("'Полная ст-ть с уч.НЗС (Авто)'!LO"&amp;$J$42))/$D12)</f>
        <v>0</v>
      </c>
      <c r="LP12" s="137">
        <f ca="1">IF($D12=0,0,SUMIF('Полная ст-ть с уч.НЗС (Авто)'!$YP$11:INDIRECT("'Полная ст-ть с уч.НЗС (Авто)'!YP"&amp;$J$42),$C12,'Полная ст-ть с уч.НЗС (Авто)'!LP$11:INDIRECT("'Полная ст-ть с уч.НЗС (Авто)'!LP"&amp;$J$42))/$D12)</f>
        <v>0</v>
      </c>
      <c r="LQ12" s="137">
        <f ca="1">IF($D12=0,0,SUMIF('Полная ст-ть с уч.НЗС (Авто)'!$YP$11:INDIRECT("'Полная ст-ть с уч.НЗС (Авто)'!YP"&amp;$J$42),$C12,'Полная ст-ть с уч.НЗС (Авто)'!LQ$11:INDIRECT("'Полная ст-ть с уч.НЗС (Авто)'!LQ"&amp;$J$42))/$D12)</f>
        <v>0</v>
      </c>
      <c r="LR12" s="137">
        <f ca="1">IF($D12=0,0,SUMIF('Полная ст-ть с уч.НЗС (Авто)'!$YP$11:INDIRECT("'Полная ст-ть с уч.НЗС (Авто)'!YP"&amp;$J$42),$C12,'Полная ст-ть с уч.НЗС (Авто)'!LR$11:INDIRECT("'Полная ст-ть с уч.НЗС (Авто)'!LR"&amp;$J$42))/$D12)</f>
        <v>0</v>
      </c>
      <c r="LS12" s="137">
        <f ca="1">IF($D12=0,0,SUMIF('Полная ст-ть с уч.НЗС (Авто)'!$YP$11:INDIRECT("'Полная ст-ть с уч.НЗС (Авто)'!YP"&amp;$J$42),$C12,'Полная ст-ть с уч.НЗС (Авто)'!LS$11:INDIRECT("'Полная ст-ть с уч.НЗС (Авто)'!LS"&amp;$J$42))/$D12)</f>
        <v>0</v>
      </c>
      <c r="LT12" s="137">
        <f ca="1">IF($D12=0,0,SUMIF('Полная ст-ть с уч.НЗС (Авто)'!$YP$11:INDIRECT("'Полная ст-ть с уч.НЗС (Авто)'!YP"&amp;$J$42),$C12,'Полная ст-ть с уч.НЗС (Авто)'!LT$11:INDIRECT("'Полная ст-ть с уч.НЗС (Авто)'!LT"&amp;$J$42))/$D12)</f>
        <v>0</v>
      </c>
      <c r="LU12" s="137">
        <f ca="1">IF($D12=0,0,SUMIF('Полная ст-ть с уч.НЗС (Авто)'!$YP$11:INDIRECT("'Полная ст-ть с уч.НЗС (Авто)'!YP"&amp;$J$42),$C12,'Полная ст-ть с уч.НЗС (Авто)'!LU$11:INDIRECT("'Полная ст-ть с уч.НЗС (Авто)'!LU"&amp;$J$42))/$D12)</f>
        <v>0</v>
      </c>
      <c r="LV12" s="137">
        <f ca="1">IF($D12=0,0,SUMIF('Полная ст-ть с уч.НЗС (Авто)'!$YP$11:INDIRECT("'Полная ст-ть с уч.НЗС (Авто)'!YP"&amp;$J$42),$C12,'Полная ст-ть с уч.НЗС (Авто)'!LV$11:INDIRECT("'Полная ст-ть с уч.НЗС (Авто)'!LV"&amp;$J$42))/$D12)</f>
        <v>0</v>
      </c>
      <c r="LW12" s="137">
        <f ca="1">IF($D12=0,0,SUMIF('Полная ст-ть с уч.НЗС (Авто)'!$YP$11:INDIRECT("'Полная ст-ть с уч.НЗС (Авто)'!YP"&amp;$J$42),$C12,'Полная ст-ть с уч.НЗС (Авто)'!LW$11:INDIRECT("'Полная ст-ть с уч.НЗС (Авто)'!LW"&amp;$J$42))/$D12)</f>
        <v>0</v>
      </c>
      <c r="LX12" s="137">
        <f ca="1">IF($D12=0,0,SUMIF('Полная ст-ть с уч.НЗС (Авто)'!$YP$11:INDIRECT("'Полная ст-ть с уч.НЗС (Авто)'!YP"&amp;$J$42),$C12,'Полная ст-ть с уч.НЗС (Авто)'!LX$11:INDIRECT("'Полная ст-ть с уч.НЗС (Авто)'!LX"&amp;$J$42))/$D12)</f>
        <v>0</v>
      </c>
      <c r="LY12" s="137">
        <f ca="1">IF($D12=0,0,SUMIF('Полная ст-ть с уч.НЗС (Авто)'!$YP$11:INDIRECT("'Полная ст-ть с уч.НЗС (Авто)'!YP"&amp;$J$42),$C12,'Полная ст-ть с уч.НЗС (Авто)'!LY$11:INDIRECT("'Полная ст-ть с уч.НЗС (Авто)'!LY"&amp;$J$42))/$D12)</f>
        <v>0</v>
      </c>
      <c r="LZ12" s="137">
        <f ca="1">IF($D12=0,0,SUMIF('Полная ст-ть с уч.НЗС (Авто)'!$YP$11:INDIRECT("'Полная ст-ть с уч.НЗС (Авто)'!YP"&amp;$J$42),$C12,'Полная ст-ть с уч.НЗС (Авто)'!LZ$11:INDIRECT("'Полная ст-ть с уч.НЗС (Авто)'!LZ"&amp;$J$42))/$D12)</f>
        <v>0</v>
      </c>
      <c r="MA12" s="137">
        <f ca="1">IF($D12=0,0,SUMIF('Полная ст-ть с уч.НЗС (Авто)'!$YP$11:INDIRECT("'Полная ст-ть с уч.НЗС (Авто)'!YP"&amp;$J$42),$C12,'Полная ст-ть с уч.НЗС (Авто)'!MA$11:INDIRECT("'Полная ст-ть с уч.НЗС (Авто)'!MA"&amp;$J$42))/$D12)</f>
        <v>0</v>
      </c>
      <c r="MB12" s="137">
        <f ca="1">IF($D12=0,0,SUMIF('Полная ст-ть с уч.НЗС (Авто)'!$YP$11:INDIRECT("'Полная ст-ть с уч.НЗС (Авто)'!YP"&amp;$J$42),$C12,'Полная ст-ть с уч.НЗС (Авто)'!MB$11:INDIRECT("'Полная ст-ть с уч.НЗС (Авто)'!MB"&amp;$J$42))/$D12)</f>
        <v>0</v>
      </c>
      <c r="MC12" s="137">
        <f ca="1">IF($D12=0,0,SUMIF('Полная ст-ть с уч.НЗС (Авто)'!$YP$11:INDIRECT("'Полная ст-ть с уч.НЗС (Авто)'!YP"&amp;$J$42),$C12,'Полная ст-ть с уч.НЗС (Авто)'!MC$11:INDIRECT("'Полная ст-ть с уч.НЗС (Авто)'!MC"&amp;$J$42))/$D12)</f>
        <v>0</v>
      </c>
      <c r="MD12" s="137">
        <f ca="1">IF($D12=0,0,SUMIF('Полная ст-ть с уч.НЗС (Авто)'!$YP$11:INDIRECT("'Полная ст-ть с уч.НЗС (Авто)'!YP"&amp;$J$42),$C12,'Полная ст-ть с уч.НЗС (Авто)'!MD$11:INDIRECT("'Полная ст-ть с уч.НЗС (Авто)'!MD"&amp;$J$42))/$D12)</f>
        <v>0</v>
      </c>
      <c r="ME12" s="137">
        <f ca="1">IF($D12=0,0,SUMIF('Полная ст-ть с уч.НЗС (Авто)'!$YP$11:INDIRECT("'Полная ст-ть с уч.НЗС (Авто)'!YP"&amp;$J$42),$C12,'Полная ст-ть с уч.НЗС (Авто)'!ME$11:INDIRECT("'Полная ст-ть с уч.НЗС (Авто)'!ME"&amp;$J$42))/$D12)</f>
        <v>0</v>
      </c>
      <c r="MF12" s="137">
        <f ca="1">IF($D12=0,0,SUMIF('Полная ст-ть с уч.НЗС (Авто)'!$YP$11:INDIRECT("'Полная ст-ть с уч.НЗС (Авто)'!YP"&amp;$J$42),$C12,'Полная ст-ть с уч.НЗС (Авто)'!MF$11:INDIRECT("'Полная ст-ть с уч.НЗС (Авто)'!MF"&amp;$J$42))/$D12)</f>
        <v>0</v>
      </c>
      <c r="MG12" s="137">
        <f ca="1">IF($D12=0,0,SUMIF('Полная ст-ть с уч.НЗС (Авто)'!$YP$11:INDIRECT("'Полная ст-ть с уч.НЗС (Авто)'!YP"&amp;$J$42),$C12,'Полная ст-ть с уч.НЗС (Авто)'!MG$11:INDIRECT("'Полная ст-ть с уч.НЗС (Авто)'!MG"&amp;$J$42))/$D12)</f>
        <v>0</v>
      </c>
      <c r="MH12" s="137">
        <f ca="1">IF($D12=0,0,SUMIF('Полная ст-ть с уч.НЗС (Авто)'!$YP$11:INDIRECT("'Полная ст-ть с уч.НЗС (Авто)'!YP"&amp;$J$42),$C12,'Полная ст-ть с уч.НЗС (Авто)'!MH$11:INDIRECT("'Полная ст-ть с уч.НЗС (Авто)'!MH"&amp;$J$42))/$D12)</f>
        <v>0</v>
      </c>
      <c r="MI12" s="137">
        <f ca="1">IF($D12=0,0,SUMIF('Полная ст-ть с уч.НЗС (Авто)'!$YP$11:INDIRECT("'Полная ст-ть с уч.НЗС (Авто)'!YP"&amp;$J$42),$C12,'Полная ст-ть с уч.НЗС (Авто)'!MI$11:INDIRECT("'Полная ст-ть с уч.НЗС (Авто)'!MI"&amp;$J$42))/$D12)</f>
        <v>0</v>
      </c>
      <c r="MJ12" s="137">
        <f ca="1">IF($D12=0,0,SUMIF('Полная ст-ть с уч.НЗС (Авто)'!$YP$11:INDIRECT("'Полная ст-ть с уч.НЗС (Авто)'!YP"&amp;$J$42),$C12,'Полная ст-ть с уч.НЗС (Авто)'!MJ$11:INDIRECT("'Полная ст-ть с уч.НЗС (Авто)'!MJ"&amp;$J$42))/$D12)</f>
        <v>0</v>
      </c>
      <c r="MK12" s="137">
        <f ca="1">IF($D12=0,0,SUMIF('Полная ст-ть с уч.НЗС (Авто)'!$YP$11:INDIRECT("'Полная ст-ть с уч.НЗС (Авто)'!YP"&amp;$J$42),$C12,'Полная ст-ть с уч.НЗС (Авто)'!MK$11:INDIRECT("'Полная ст-ть с уч.НЗС (Авто)'!MK"&amp;$J$42))/$D12)</f>
        <v>0</v>
      </c>
      <c r="ML12" s="137">
        <f ca="1">IF($D12=0,0,SUMIF('Полная ст-ть с уч.НЗС (Авто)'!$YP$11:INDIRECT("'Полная ст-ть с уч.НЗС (Авто)'!YP"&amp;$J$42),$C12,'Полная ст-ть с уч.НЗС (Авто)'!ML$11:INDIRECT("'Полная ст-ть с уч.НЗС (Авто)'!ML"&amp;$J$42))/$D12)</f>
        <v>0</v>
      </c>
      <c r="MM12" s="137">
        <f ca="1">IF($D12=0,0,SUMIF('Полная ст-ть с уч.НЗС (Авто)'!$YP$11:INDIRECT("'Полная ст-ть с уч.НЗС (Авто)'!YP"&amp;$J$42),$C12,'Полная ст-ть с уч.НЗС (Авто)'!MM$11:INDIRECT("'Полная ст-ть с уч.НЗС (Авто)'!MM"&amp;$J$42))/$D12)</f>
        <v>0</v>
      </c>
      <c r="MN12" s="137">
        <f ca="1">IF($D12=0,0,SUMIF('Полная ст-ть с уч.НЗС (Авто)'!$YP$11:INDIRECT("'Полная ст-ть с уч.НЗС (Авто)'!YP"&amp;$J$42),$C12,'Полная ст-ть с уч.НЗС (Авто)'!MN$11:INDIRECT("'Полная ст-ть с уч.НЗС (Авто)'!MN"&amp;$J$42))/$D12)</f>
        <v>0</v>
      </c>
      <c r="MO12" s="137">
        <f ca="1">IF($D12=0,0,SUMIF('Полная ст-ть с уч.НЗС (Авто)'!$YP$11:INDIRECT("'Полная ст-ть с уч.НЗС (Авто)'!YP"&amp;$J$42),$C12,'Полная ст-ть с уч.НЗС (Авто)'!MO$11:INDIRECT("'Полная ст-ть с уч.НЗС (Авто)'!MO"&amp;$J$42))/$D12)</f>
        <v>0</v>
      </c>
      <c r="MP12" s="137">
        <f ca="1">IF($D12=0,0,SUMIF('Полная ст-ть с уч.НЗС (Авто)'!$YP$11:INDIRECT("'Полная ст-ть с уч.НЗС (Авто)'!YP"&amp;$J$42),$C12,'Полная ст-ть с уч.НЗС (Авто)'!MP$11:INDIRECT("'Полная ст-ть с уч.НЗС (Авто)'!MP"&amp;$J$42))/$D12)</f>
        <v>0</v>
      </c>
      <c r="MQ12" s="137">
        <f ca="1">IF($D12=0,0,SUMIF('Полная ст-ть с уч.НЗС (Авто)'!$YP$11:INDIRECT("'Полная ст-ть с уч.НЗС (Авто)'!YP"&amp;$J$42),$C12,'Полная ст-ть с уч.НЗС (Авто)'!MQ$11:INDIRECT("'Полная ст-ть с уч.НЗС (Авто)'!MQ"&amp;$J$42))/$D12)</f>
        <v>0</v>
      </c>
      <c r="MR12" s="137">
        <f ca="1">IF($D12=0,0,SUMIF('Полная ст-ть с уч.НЗС (Авто)'!$YP$11:INDIRECT("'Полная ст-ть с уч.НЗС (Авто)'!YP"&amp;$J$42),$C12,'Полная ст-ть с уч.НЗС (Авто)'!MR$11:INDIRECT("'Полная ст-ть с уч.НЗС (Авто)'!MR"&amp;$J$42))/$D12)</f>
        <v>0</v>
      </c>
      <c r="MS12" s="137">
        <f ca="1">IF($D12=0,0,SUMIF('Полная ст-ть с уч.НЗС (Авто)'!$YP$11:INDIRECT("'Полная ст-ть с уч.НЗС (Авто)'!YP"&amp;$J$42),$C12,'Полная ст-ть с уч.НЗС (Авто)'!MS$11:INDIRECT("'Полная ст-ть с уч.НЗС (Авто)'!MS"&amp;$J$42))/$D12)</f>
        <v>0</v>
      </c>
      <c r="MT12" s="137">
        <f ca="1">IF($D12=0,0,SUMIF('Полная ст-ть с уч.НЗС (Авто)'!$YP$11:INDIRECT("'Полная ст-ть с уч.НЗС (Авто)'!YP"&amp;$J$42),$C12,'Полная ст-ть с уч.НЗС (Авто)'!MT$11:INDIRECT("'Полная ст-ть с уч.НЗС (Авто)'!MT"&amp;$J$42))/$D12)</f>
        <v>0</v>
      </c>
      <c r="MU12" s="137">
        <f ca="1">IF($D12=0,0,SUMIF('Полная ст-ть с уч.НЗС (Авто)'!$YP$11:INDIRECT("'Полная ст-ть с уч.НЗС (Авто)'!YP"&amp;$J$42),$C12,'Полная ст-ть с уч.НЗС (Авто)'!MU$11:INDIRECT("'Полная ст-ть с уч.НЗС (Авто)'!MU"&amp;$J$42))/$D12)</f>
        <v>0</v>
      </c>
      <c r="MV12" s="137">
        <f ca="1">IF($D12=0,0,SUMIF('Полная ст-ть с уч.НЗС (Авто)'!$YP$11:INDIRECT("'Полная ст-ть с уч.НЗС (Авто)'!YP"&amp;$J$42),$C12,'Полная ст-ть с уч.НЗС (Авто)'!MV$11:INDIRECT("'Полная ст-ть с уч.НЗС (Авто)'!MV"&amp;$J$42))/$D12)</f>
        <v>0</v>
      </c>
      <c r="MW12" s="137">
        <f ca="1">IF($D12=0,0,SUMIF('Полная ст-ть с уч.НЗС (Авто)'!$YP$11:INDIRECT("'Полная ст-ть с уч.НЗС (Авто)'!YP"&amp;$J$42),$C12,'Полная ст-ть с уч.НЗС (Авто)'!MW$11:INDIRECT("'Полная ст-ть с уч.НЗС (Авто)'!MW"&amp;$J$42))/$D12)</f>
        <v>0</v>
      </c>
      <c r="MX12" s="137">
        <f ca="1">IF($D12=0,0,SUMIF('Полная ст-ть с уч.НЗС (Авто)'!$YP$11:INDIRECT("'Полная ст-ть с уч.НЗС (Авто)'!YP"&amp;$J$42),$C12,'Полная ст-ть с уч.НЗС (Авто)'!MX$11:INDIRECT("'Полная ст-ть с уч.НЗС (Авто)'!MX"&amp;$J$42))/$D12)</f>
        <v>0</v>
      </c>
      <c r="MY12" s="137">
        <f ca="1">IF($D12=0,0,SUMIF('Полная ст-ть с уч.НЗС (Авто)'!$YP$11:INDIRECT("'Полная ст-ть с уч.НЗС (Авто)'!YP"&amp;$J$42),$C12,'Полная ст-ть с уч.НЗС (Авто)'!MY$11:INDIRECT("'Полная ст-ть с уч.НЗС (Авто)'!MY"&amp;$J$42))/$D12)</f>
        <v>0</v>
      </c>
      <c r="MZ12" s="137">
        <f ca="1">IF($D12=0,0,SUMIF('Полная ст-ть с уч.НЗС (Авто)'!$YP$11:INDIRECT("'Полная ст-ть с уч.НЗС (Авто)'!YP"&amp;$J$42),$C12,'Полная ст-ть с уч.НЗС (Авто)'!MZ$11:INDIRECT("'Полная ст-ть с уч.НЗС (Авто)'!MZ"&amp;$J$42))/$D12)</f>
        <v>0</v>
      </c>
      <c r="NA12" s="137">
        <f ca="1">IF($D12=0,0,SUMIF('Полная ст-ть с уч.НЗС (Авто)'!$YP$11:INDIRECT("'Полная ст-ть с уч.НЗС (Авто)'!YP"&amp;$J$42),$C12,'Полная ст-ть с уч.НЗС (Авто)'!NA$11:INDIRECT("'Полная ст-ть с уч.НЗС (Авто)'!NA"&amp;$J$42))/$D12)</f>
        <v>0</v>
      </c>
      <c r="NB12" s="137">
        <f ca="1">IF($D12=0,0,SUMIF('Полная ст-ть с уч.НЗС (Авто)'!$YP$11:INDIRECT("'Полная ст-ть с уч.НЗС (Авто)'!YP"&amp;$J$42),$C12,'Полная ст-ть с уч.НЗС (Авто)'!NB$11:INDIRECT("'Полная ст-ть с уч.НЗС (Авто)'!NB"&amp;$J$42))/$D12)</f>
        <v>0</v>
      </c>
      <c r="NC12" s="137">
        <f ca="1">IF($D12=0,0,SUMIF('Полная ст-ть с уч.НЗС (Авто)'!$YP$11:INDIRECT("'Полная ст-ть с уч.НЗС (Авто)'!YP"&amp;$J$42),$C12,'Полная ст-ть с уч.НЗС (Авто)'!NC$11:INDIRECT("'Полная ст-ть с уч.НЗС (Авто)'!NC"&amp;$J$42))/$D12)</f>
        <v>0</v>
      </c>
      <c r="ND12" s="137">
        <f ca="1">IF($D12=0,0,SUMIF('Полная ст-ть с уч.НЗС (Авто)'!$YP$11:INDIRECT("'Полная ст-ть с уч.НЗС (Авто)'!YP"&amp;$J$42),$C12,'Полная ст-ть с уч.НЗС (Авто)'!ND$11:INDIRECT("'Полная ст-ть с уч.НЗС (Авто)'!ND"&amp;$J$42))/$D12)</f>
        <v>0</v>
      </c>
      <c r="NE12" s="137">
        <f ca="1">IF($D12=0,0,SUMIF('Полная ст-ть с уч.НЗС (Авто)'!$YP$11:INDIRECT("'Полная ст-ть с уч.НЗС (Авто)'!YP"&amp;$J$42),$C12,'Полная ст-ть с уч.НЗС (Авто)'!NE$11:INDIRECT("'Полная ст-ть с уч.НЗС (Авто)'!NE"&amp;$J$42))/$D12)</f>
        <v>0</v>
      </c>
      <c r="NF12" s="137">
        <f ca="1">IF($D12=0,0,SUMIF('Полная ст-ть с уч.НЗС (Авто)'!$YP$11:INDIRECT("'Полная ст-ть с уч.НЗС (Авто)'!YP"&amp;$J$42),$C12,'Полная ст-ть с уч.НЗС (Авто)'!NF$11:INDIRECT("'Полная ст-ть с уч.НЗС (Авто)'!NF"&amp;$J$42))/$D12)</f>
        <v>0</v>
      </c>
      <c r="NG12" s="137">
        <f ca="1">IF($D12=0,0,SUMIF('Полная ст-ть с уч.НЗС (Авто)'!$YP$11:INDIRECT("'Полная ст-ть с уч.НЗС (Авто)'!YP"&amp;$J$42),$C12,'Полная ст-ть с уч.НЗС (Авто)'!NG$11:INDIRECT("'Полная ст-ть с уч.НЗС (Авто)'!NG"&amp;$J$42))/$D12)</f>
        <v>0</v>
      </c>
      <c r="NH12" s="137">
        <f ca="1">IF($D12=0,0,SUMIF('Полная ст-ть с уч.НЗС (Авто)'!$YP$11:INDIRECT("'Полная ст-ть с уч.НЗС (Авто)'!YP"&amp;$J$42),$C12,'Полная ст-ть с уч.НЗС (Авто)'!NH$11:INDIRECT("'Полная ст-ть с уч.НЗС (Авто)'!NH"&amp;$J$42))/$D12)</f>
        <v>0</v>
      </c>
      <c r="NI12" s="137">
        <f ca="1">IF($D12=0,0,SUMIF('Полная ст-ть с уч.НЗС (Авто)'!$YP$11:INDIRECT("'Полная ст-ть с уч.НЗС (Авто)'!YP"&amp;$J$42),$C12,'Полная ст-ть с уч.НЗС (Авто)'!NI$11:INDIRECT("'Полная ст-ть с уч.НЗС (Авто)'!NI"&amp;$J$42))/$D12)</f>
        <v>0</v>
      </c>
      <c r="NJ12" s="137">
        <f ca="1">IF($D12=0,0,SUMIF('Полная ст-ть с уч.НЗС (Авто)'!$YP$11:INDIRECT("'Полная ст-ть с уч.НЗС (Авто)'!YP"&amp;$J$42),$C12,'Полная ст-ть с уч.НЗС (Авто)'!NJ$11:INDIRECT("'Полная ст-ть с уч.НЗС (Авто)'!NJ"&amp;$J$42))/$D12)</f>
        <v>0</v>
      </c>
      <c r="NK12" s="137">
        <f ca="1">IF($D12=0,0,SUMIF('Полная ст-ть с уч.НЗС (Авто)'!$YP$11:INDIRECT("'Полная ст-ть с уч.НЗС (Авто)'!YP"&amp;$J$42),$C12,'Полная ст-ть с уч.НЗС (Авто)'!NK$11:INDIRECT("'Полная ст-ть с уч.НЗС (Авто)'!NK"&amp;$J$42))/$D12)</f>
        <v>0</v>
      </c>
      <c r="NL12" s="137">
        <f ca="1">IF($D12=0,0,SUMIF('Полная ст-ть с уч.НЗС (Авто)'!$YP$11:INDIRECT("'Полная ст-ть с уч.НЗС (Авто)'!YP"&amp;$J$42),$C12,'Полная ст-ть с уч.НЗС (Авто)'!NL$11:INDIRECT("'Полная ст-ть с уч.НЗС (Авто)'!NL"&amp;$J$42))/$D12)</f>
        <v>0</v>
      </c>
      <c r="NM12" s="137">
        <f ca="1">IF($D12=0,0,SUMIF('Полная ст-ть с уч.НЗС (Авто)'!$YP$11:INDIRECT("'Полная ст-ть с уч.НЗС (Авто)'!YP"&amp;$J$42),$C12,'Полная ст-ть с уч.НЗС (Авто)'!NM$11:INDIRECT("'Полная ст-ть с уч.НЗС (Авто)'!NM"&amp;$J$42))/$D12)</f>
        <v>0</v>
      </c>
      <c r="NN12" s="137">
        <f ca="1">IF($D12=0,0,SUMIF('Полная ст-ть с уч.НЗС (Авто)'!$YP$11:INDIRECT("'Полная ст-ть с уч.НЗС (Авто)'!YP"&amp;$J$42),$C12,'Полная ст-ть с уч.НЗС (Авто)'!NN$11:INDIRECT("'Полная ст-ть с уч.НЗС (Авто)'!NN"&amp;$J$42))/$D12)</f>
        <v>0</v>
      </c>
      <c r="NO12" s="137">
        <f ca="1">IF($D12=0,0,SUMIF('Полная ст-ть с уч.НЗС (Авто)'!$YP$11:INDIRECT("'Полная ст-ть с уч.НЗС (Авто)'!YP"&amp;$J$42),$C12,'Полная ст-ть с уч.НЗС (Авто)'!NO$11:INDIRECT("'Полная ст-ть с уч.НЗС (Авто)'!NO"&amp;$J$42))/$D12)</f>
        <v>0</v>
      </c>
      <c r="NP12" s="137">
        <f ca="1">IF($D12=0,0,SUMIF('Полная ст-ть с уч.НЗС (Авто)'!$YP$11:INDIRECT("'Полная ст-ть с уч.НЗС (Авто)'!YP"&amp;$J$42),$C12,'Полная ст-ть с уч.НЗС (Авто)'!NP$11:INDIRECT("'Полная ст-ть с уч.НЗС (Авто)'!NP"&amp;$J$42))/$D12)</f>
        <v>0</v>
      </c>
      <c r="NQ12" s="137">
        <f ca="1">IF($D12=0,0,SUMIF('Полная ст-ть с уч.НЗС (Авто)'!$YP$11:INDIRECT("'Полная ст-ть с уч.НЗС (Авто)'!YP"&amp;$J$42),$C12,'Полная ст-ть с уч.НЗС (Авто)'!NQ$11:INDIRECT("'Полная ст-ть с уч.НЗС (Авто)'!NQ"&amp;$J$42))/$D12)</f>
        <v>0</v>
      </c>
      <c r="NR12" s="137">
        <f ca="1">IF($D12=0,0,SUMIF('Полная ст-ть с уч.НЗС (Авто)'!$YP$11:INDIRECT("'Полная ст-ть с уч.НЗС (Авто)'!YP"&amp;$J$42),$C12,'Полная ст-ть с уч.НЗС (Авто)'!NR$11:INDIRECT("'Полная ст-ть с уч.НЗС (Авто)'!NR"&amp;$J$42))/$D12)</f>
        <v>0</v>
      </c>
      <c r="NS12" s="137">
        <f ca="1">IF($D12=0,0,SUMIF('Полная ст-ть с уч.НЗС (Авто)'!$YP$11:INDIRECT("'Полная ст-ть с уч.НЗС (Авто)'!YP"&amp;$J$42),$C12,'Полная ст-ть с уч.НЗС (Авто)'!NS$11:INDIRECT("'Полная ст-ть с уч.НЗС (Авто)'!NS"&amp;$J$42))/$D12)</f>
        <v>0</v>
      </c>
      <c r="NT12" s="137">
        <f ca="1">IF($D12=0,0,SUMIF('Полная ст-ть с уч.НЗС (Авто)'!$YP$11:INDIRECT("'Полная ст-ть с уч.НЗС (Авто)'!YP"&amp;$J$42),$C12,'Полная ст-ть с уч.НЗС (Авто)'!NT$11:INDIRECT("'Полная ст-ть с уч.НЗС (Авто)'!NT"&amp;$J$42))/$D12)</f>
        <v>0</v>
      </c>
      <c r="NU12" s="137">
        <f ca="1">IF($D12=0,0,SUMIF('Полная ст-ть с уч.НЗС (Авто)'!$YP$11:INDIRECT("'Полная ст-ть с уч.НЗС (Авто)'!YP"&amp;$J$42),$C12,'Полная ст-ть с уч.НЗС (Авто)'!NU$11:INDIRECT("'Полная ст-ть с уч.НЗС (Авто)'!NU"&amp;$J$42))/$D12)</f>
        <v>0</v>
      </c>
      <c r="NV12" s="137">
        <f ca="1">IF($D12=0,0,SUMIF('Полная ст-ть с уч.НЗС (Авто)'!$YP$11:INDIRECT("'Полная ст-ть с уч.НЗС (Авто)'!YP"&amp;$J$42),$C12,'Полная ст-ть с уч.НЗС (Авто)'!NV$11:INDIRECT("'Полная ст-ть с уч.НЗС (Авто)'!NV"&amp;$J$42))/$D12)</f>
        <v>0</v>
      </c>
      <c r="NW12" s="137">
        <f ca="1">IF($D12=0,0,SUMIF('Полная ст-ть с уч.НЗС (Авто)'!$YP$11:INDIRECT("'Полная ст-ть с уч.НЗС (Авто)'!YP"&amp;$J$42),$C12,'Полная ст-ть с уч.НЗС (Авто)'!NW$11:INDIRECT("'Полная ст-ть с уч.НЗС (Авто)'!NW"&amp;$J$42))/$D12)</f>
        <v>0</v>
      </c>
      <c r="NX12" s="137">
        <f ca="1">IF($D12=0,0,SUMIF('Полная ст-ть с уч.НЗС (Авто)'!$YP$11:INDIRECT("'Полная ст-ть с уч.НЗС (Авто)'!YP"&amp;$J$42),$C12,'Полная ст-ть с уч.НЗС (Авто)'!NX$11:INDIRECT("'Полная ст-ть с уч.НЗС (Авто)'!NX"&amp;$J$42))/$D12)</f>
        <v>0</v>
      </c>
      <c r="NY12" s="137">
        <f ca="1">IF($D12=0,0,SUMIF('Полная ст-ть с уч.НЗС (Авто)'!$YP$11:INDIRECT("'Полная ст-ть с уч.НЗС (Авто)'!YP"&amp;$J$42),$C12,'Полная ст-ть с уч.НЗС (Авто)'!NY$11:INDIRECT("'Полная ст-ть с уч.НЗС (Авто)'!NY"&amp;$J$42))/$D12)</f>
        <v>0</v>
      </c>
      <c r="NZ12" s="137">
        <f ca="1">IF($D12=0,0,SUMIF('Полная ст-ть с уч.НЗС (Авто)'!$YP$11:INDIRECT("'Полная ст-ть с уч.НЗС (Авто)'!YP"&amp;$J$42),$C12,'Полная ст-ть с уч.НЗС (Авто)'!NZ$11:INDIRECT("'Полная ст-ть с уч.НЗС (Авто)'!NZ"&amp;$J$42))/$D12)</f>
        <v>0</v>
      </c>
      <c r="OA12" s="137">
        <f ca="1">IF($D12=0,0,SUMIF('Полная ст-ть с уч.НЗС (Авто)'!$YP$11:INDIRECT("'Полная ст-ть с уч.НЗС (Авто)'!YP"&amp;$J$42),$C12,'Полная ст-ть с уч.НЗС (Авто)'!OA$11:INDIRECT("'Полная ст-ть с уч.НЗС (Авто)'!OA"&amp;$J$42))/$D12)</f>
        <v>0</v>
      </c>
      <c r="OB12" s="137">
        <f ca="1">IF($D12=0,0,SUMIF('Полная ст-ть с уч.НЗС (Авто)'!$YP$11:INDIRECT("'Полная ст-ть с уч.НЗС (Авто)'!YP"&amp;$J$42),$C12,'Полная ст-ть с уч.НЗС (Авто)'!OB$11:INDIRECT("'Полная ст-ть с уч.НЗС (Авто)'!OB"&amp;$J$42))/$D12)</f>
        <v>0</v>
      </c>
      <c r="OC12" s="137">
        <f ca="1">IF($D12=0,0,SUMIF('Полная ст-ть с уч.НЗС (Авто)'!$YP$11:INDIRECT("'Полная ст-ть с уч.НЗС (Авто)'!YP"&amp;$J$42),$C12,'Полная ст-ть с уч.НЗС (Авто)'!OC$11:INDIRECT("'Полная ст-ть с уч.НЗС (Авто)'!OC"&amp;$J$42))/$D12)</f>
        <v>0</v>
      </c>
      <c r="OD12" s="137">
        <f ca="1">IF($D12=0,0,SUMIF('Полная ст-ть с уч.НЗС (Авто)'!$YP$11:INDIRECT("'Полная ст-ть с уч.НЗС (Авто)'!YP"&amp;$J$42),$C12,'Полная ст-ть с уч.НЗС (Авто)'!OD$11:INDIRECT("'Полная ст-ть с уч.НЗС (Авто)'!OD"&amp;$J$42))/$D12)</f>
        <v>0</v>
      </c>
      <c r="OE12" s="137">
        <f ca="1">IF($D12=0,0,SUMIF('Полная ст-ть с уч.НЗС (Авто)'!$YP$11:INDIRECT("'Полная ст-ть с уч.НЗС (Авто)'!YP"&amp;$J$42),$C12,'Полная ст-ть с уч.НЗС (Авто)'!OE$11:INDIRECT("'Полная ст-ть с уч.НЗС (Авто)'!OE"&amp;$J$42))/$D12)</f>
        <v>0</v>
      </c>
      <c r="OF12" s="137">
        <f ca="1">IF($D12=0,0,SUMIF('Полная ст-ть с уч.НЗС (Авто)'!$YP$11:INDIRECT("'Полная ст-ть с уч.НЗС (Авто)'!YP"&amp;$J$42),$C12,'Полная ст-ть с уч.НЗС (Авто)'!OF$11:INDIRECT("'Полная ст-ть с уч.НЗС (Авто)'!OF"&amp;$J$42))/$D12)</f>
        <v>0</v>
      </c>
      <c r="OG12" s="137">
        <f ca="1">IF($D12=0,0,SUMIF('Полная ст-ть с уч.НЗС (Авто)'!$YP$11:INDIRECT("'Полная ст-ть с уч.НЗС (Авто)'!YP"&amp;$J$42),$C12,'Полная ст-ть с уч.НЗС (Авто)'!OG$11:INDIRECT("'Полная ст-ть с уч.НЗС (Авто)'!OG"&amp;$J$42))/$D12)</f>
        <v>0</v>
      </c>
      <c r="OH12" s="137">
        <f ca="1">IF($D12=0,0,SUMIF('Полная ст-ть с уч.НЗС (Авто)'!$YP$11:INDIRECT("'Полная ст-ть с уч.НЗС (Авто)'!YP"&amp;$J$42),$C12,'Полная ст-ть с уч.НЗС (Авто)'!OH$11:INDIRECT("'Полная ст-ть с уч.НЗС (Авто)'!OH"&amp;$J$42))/$D12)</f>
        <v>0</v>
      </c>
      <c r="OI12" s="137">
        <f ca="1">IF($D12=0,0,SUMIF('Полная ст-ть с уч.НЗС (Авто)'!$YP$11:INDIRECT("'Полная ст-ть с уч.НЗС (Авто)'!YP"&amp;$J$42),$C12,'Полная ст-ть с уч.НЗС (Авто)'!OI$11:INDIRECT("'Полная ст-ть с уч.НЗС (Авто)'!OI"&amp;$J$42))/$D12)</f>
        <v>0</v>
      </c>
      <c r="OJ12" s="137">
        <f ca="1">IF($D12=0,0,SUMIF('Полная ст-ть с уч.НЗС (Авто)'!$YP$11:INDIRECT("'Полная ст-ть с уч.НЗС (Авто)'!YP"&amp;$J$42),$C12,'Полная ст-ть с уч.НЗС (Авто)'!OJ$11:INDIRECT("'Полная ст-ть с уч.НЗС (Авто)'!OJ"&amp;$J$42))/$D12)</f>
        <v>0</v>
      </c>
      <c r="OK12" s="137">
        <f ca="1">IF($D12=0,0,SUMIF('Полная ст-ть с уч.НЗС (Авто)'!$YP$11:INDIRECT("'Полная ст-ть с уч.НЗС (Авто)'!YP"&amp;$J$42),$C12,'Полная ст-ть с уч.НЗС (Авто)'!OK$11:INDIRECT("'Полная ст-ть с уч.НЗС (Авто)'!OK"&amp;$J$42))/$D12)</f>
        <v>0</v>
      </c>
      <c r="OL12" s="137">
        <f ca="1">IF($D12=0,0,SUMIF('Полная ст-ть с уч.НЗС (Авто)'!$YP$11:INDIRECT("'Полная ст-ть с уч.НЗС (Авто)'!YP"&amp;$J$42),$C12,'Полная ст-ть с уч.НЗС (Авто)'!OL$11:INDIRECT("'Полная ст-ть с уч.НЗС (Авто)'!OL"&amp;$J$42))/$D12)</f>
        <v>0</v>
      </c>
      <c r="OM12" s="137">
        <f ca="1">IF($D12=0,0,SUMIF('Полная ст-ть с уч.НЗС (Авто)'!$YP$11:INDIRECT("'Полная ст-ть с уч.НЗС (Авто)'!YP"&amp;$J$42),$C12,'Полная ст-ть с уч.НЗС (Авто)'!OM$11:INDIRECT("'Полная ст-ть с уч.НЗС (Авто)'!OM"&amp;$J$42))/$D12)</f>
        <v>0</v>
      </c>
      <c r="ON12" s="137">
        <f ca="1">IF($D12=0,0,SUMIF('Полная ст-ть с уч.НЗС (Авто)'!$YP$11:INDIRECT("'Полная ст-ть с уч.НЗС (Авто)'!YP"&amp;$J$42),$C12,'Полная ст-ть с уч.НЗС (Авто)'!ON$11:INDIRECT("'Полная ст-ть с уч.НЗС (Авто)'!ON"&amp;$J$42))/$D12)</f>
        <v>0</v>
      </c>
      <c r="OO12" s="137">
        <f ca="1">IF($D12=0,0,SUMIF('Полная ст-ть с уч.НЗС (Авто)'!$YP$11:INDIRECT("'Полная ст-ть с уч.НЗС (Авто)'!YP"&amp;$J$42),$C12,'Полная ст-ть с уч.НЗС (Авто)'!OO$11:INDIRECT("'Полная ст-ть с уч.НЗС (Авто)'!OO"&amp;$J$42))/$D12)</f>
        <v>0</v>
      </c>
      <c r="OP12" s="137">
        <f ca="1">IF($D12=0,0,SUMIF('Полная ст-ть с уч.НЗС (Авто)'!$YP$11:INDIRECT("'Полная ст-ть с уч.НЗС (Авто)'!YP"&amp;$J$42),$C12,'Полная ст-ть с уч.НЗС (Авто)'!OP$11:INDIRECT("'Полная ст-ть с уч.НЗС (Авто)'!OP"&amp;$J$42))/$D12)</f>
        <v>0</v>
      </c>
      <c r="OQ12" s="137">
        <f ca="1">IF($D12=0,0,SUMIF('Полная ст-ть с уч.НЗС (Авто)'!$YP$11:INDIRECT("'Полная ст-ть с уч.НЗС (Авто)'!YP"&amp;$J$42),$C12,'Полная ст-ть с уч.НЗС (Авто)'!OQ$11:INDIRECT("'Полная ст-ть с уч.НЗС (Авто)'!OQ"&amp;$J$42))/$D12)</f>
        <v>0</v>
      </c>
      <c r="OR12" s="137">
        <f ca="1">IF($D12=0,0,SUMIF('Полная ст-ть с уч.НЗС (Авто)'!$YP$11:INDIRECT("'Полная ст-ть с уч.НЗС (Авто)'!YP"&amp;$J$42),$C12,'Полная ст-ть с уч.НЗС (Авто)'!OR$11:INDIRECT("'Полная ст-ть с уч.НЗС (Авто)'!OR"&amp;$J$42))/$D12)</f>
        <v>0</v>
      </c>
      <c r="OS12" s="137">
        <f ca="1">IF($D12=0,0,SUMIF('Полная ст-ть с уч.НЗС (Авто)'!$YP$11:INDIRECT("'Полная ст-ть с уч.НЗС (Авто)'!YP"&amp;$J$42),$C12,'Полная ст-ть с уч.НЗС (Авто)'!OS$11:INDIRECT("'Полная ст-ть с уч.НЗС (Авто)'!OS"&amp;$J$42))/$D12)</f>
        <v>0</v>
      </c>
      <c r="OT12" s="137">
        <f ca="1">IF($D12=0,0,SUMIF('Полная ст-ть с уч.НЗС (Авто)'!$YP$11:INDIRECT("'Полная ст-ть с уч.НЗС (Авто)'!YP"&amp;$J$42),$C12,'Полная ст-ть с уч.НЗС (Авто)'!OT$11:INDIRECT("'Полная ст-ть с уч.НЗС (Авто)'!OT"&amp;$J$42))/$D12)</f>
        <v>0</v>
      </c>
      <c r="OU12" s="137">
        <f ca="1">IF($D12=0,0,SUMIF('Полная ст-ть с уч.НЗС (Авто)'!$YP$11:INDIRECT("'Полная ст-ть с уч.НЗС (Авто)'!YP"&amp;$J$42),$C12,'Полная ст-ть с уч.НЗС (Авто)'!OU$11:INDIRECT("'Полная ст-ть с уч.НЗС (Авто)'!OU"&amp;$J$42))/$D12)</f>
        <v>0</v>
      </c>
      <c r="OV12" s="137">
        <f ca="1">IF($D12=0,0,SUMIF('Полная ст-ть с уч.НЗС (Авто)'!$YP$11:INDIRECT("'Полная ст-ть с уч.НЗС (Авто)'!YP"&amp;$J$42),$C12,'Полная ст-ть с уч.НЗС (Авто)'!OV$11:INDIRECT("'Полная ст-ть с уч.НЗС (Авто)'!OV"&amp;$J$42))/$D12)</f>
        <v>0</v>
      </c>
      <c r="OW12" s="137">
        <f ca="1">IF($D12=0,0,SUMIF('Полная ст-ть с уч.НЗС (Авто)'!$YP$11:INDIRECT("'Полная ст-ть с уч.НЗС (Авто)'!YP"&amp;$J$42),$C12,'Полная ст-ть с уч.НЗС (Авто)'!OW$11:INDIRECT("'Полная ст-ть с уч.НЗС (Авто)'!OW"&amp;$J$42))/$D12)</f>
        <v>0</v>
      </c>
      <c r="OX12" s="137">
        <f ca="1">IF($D12=0,0,SUMIF('Полная ст-ть с уч.НЗС (Авто)'!$YP$11:INDIRECT("'Полная ст-ть с уч.НЗС (Авто)'!YP"&amp;$J$42),$C12,'Полная ст-ть с уч.НЗС (Авто)'!OX$11:INDIRECT("'Полная ст-ть с уч.НЗС (Авто)'!OX"&amp;$J$42))/$D12)</f>
        <v>0</v>
      </c>
      <c r="OY12" s="137">
        <f ca="1">IF($D12=0,0,SUMIF('Полная ст-ть с уч.НЗС (Авто)'!$YP$11:INDIRECT("'Полная ст-ть с уч.НЗС (Авто)'!YP"&amp;$J$42),$C12,'Полная ст-ть с уч.НЗС (Авто)'!OY$11:INDIRECT("'Полная ст-ть с уч.НЗС (Авто)'!OY"&amp;$J$42))/$D12)</f>
        <v>0</v>
      </c>
      <c r="OZ12" s="137">
        <f ca="1">IF($D12=0,0,SUMIF('Полная ст-ть с уч.НЗС (Авто)'!$YP$11:INDIRECT("'Полная ст-ть с уч.НЗС (Авто)'!YP"&amp;$J$42),$C12,'Полная ст-ть с уч.НЗС (Авто)'!OZ$11:INDIRECT("'Полная ст-ть с уч.НЗС (Авто)'!OZ"&amp;$J$42))/$D12)</f>
        <v>0</v>
      </c>
      <c r="PA12" s="137">
        <f ca="1">IF($D12=0,0,SUMIF('Полная ст-ть с уч.НЗС (Авто)'!$YP$11:INDIRECT("'Полная ст-ть с уч.НЗС (Авто)'!YP"&amp;$J$42),$C12,'Полная ст-ть с уч.НЗС (Авто)'!PA$11:INDIRECT("'Полная ст-ть с уч.НЗС (Авто)'!PA"&amp;$J$42))/$D12)</f>
        <v>0</v>
      </c>
      <c r="PB12" s="137">
        <f ca="1">IF($D12=0,0,SUMIF('Полная ст-ть с уч.НЗС (Авто)'!$YP$11:INDIRECT("'Полная ст-ть с уч.НЗС (Авто)'!YP"&amp;$J$42),$C12,'Полная ст-ть с уч.НЗС (Авто)'!PB$11:INDIRECT("'Полная ст-ть с уч.НЗС (Авто)'!PB"&amp;$J$42))/$D12)</f>
        <v>0</v>
      </c>
      <c r="PC12" s="137">
        <f ca="1">IF($D12=0,0,SUMIF('Полная ст-ть с уч.НЗС (Авто)'!$YP$11:INDIRECT("'Полная ст-ть с уч.НЗС (Авто)'!YP"&amp;$J$42),$C12,'Полная ст-ть с уч.НЗС (Авто)'!PC$11:INDIRECT("'Полная ст-ть с уч.НЗС (Авто)'!PC"&amp;$J$42))/$D12)</f>
        <v>0</v>
      </c>
      <c r="PD12" s="137">
        <f ca="1">IF($D12=0,0,SUMIF('Полная ст-ть с уч.НЗС (Авто)'!$YP$11:INDIRECT("'Полная ст-ть с уч.НЗС (Авто)'!YP"&amp;$J$42),$C12,'Полная ст-ть с уч.НЗС (Авто)'!PD$11:INDIRECT("'Полная ст-ть с уч.НЗС (Авто)'!PD"&amp;$J$42))/$D12)</f>
        <v>0</v>
      </c>
      <c r="PE12" s="137">
        <f ca="1">IF($D12=0,0,SUMIF('Полная ст-ть с уч.НЗС (Авто)'!$YP$11:INDIRECT("'Полная ст-ть с уч.НЗС (Авто)'!YP"&amp;$J$42),$C12,'Полная ст-ть с уч.НЗС (Авто)'!PE$11:INDIRECT("'Полная ст-ть с уч.НЗС (Авто)'!PE"&amp;$J$42))/$D12)</f>
        <v>0</v>
      </c>
      <c r="PF12" s="137">
        <f ca="1">IF($D12=0,0,SUMIF('Полная ст-ть с уч.НЗС (Авто)'!$YP$11:INDIRECT("'Полная ст-ть с уч.НЗС (Авто)'!YP"&amp;$J$42),$C12,'Полная ст-ть с уч.НЗС (Авто)'!PF$11:INDIRECT("'Полная ст-ть с уч.НЗС (Авто)'!PF"&amp;$J$42))/$D12)</f>
        <v>0</v>
      </c>
      <c r="PG12" s="137">
        <f ca="1">IF($D12=0,0,SUMIF('Полная ст-ть с уч.НЗС (Авто)'!$YP$11:INDIRECT("'Полная ст-ть с уч.НЗС (Авто)'!YP"&amp;$J$42),$C12,'Полная ст-ть с уч.НЗС (Авто)'!PG$11:INDIRECT("'Полная ст-ть с уч.НЗС (Авто)'!PG"&amp;$J$42))/$D12)</f>
        <v>0</v>
      </c>
      <c r="PH12" s="137">
        <f ca="1">IF($D12=0,0,SUMIF('Полная ст-ть с уч.НЗС (Авто)'!$YP$11:INDIRECT("'Полная ст-ть с уч.НЗС (Авто)'!YP"&amp;$J$42),$C12,'Полная ст-ть с уч.НЗС (Авто)'!PH$11:INDIRECT("'Полная ст-ть с уч.НЗС (Авто)'!PH"&amp;$J$42))/$D12)</f>
        <v>0</v>
      </c>
      <c r="PI12" s="137">
        <f ca="1">IF($D12=0,0,SUMIF('Полная ст-ть с уч.НЗС (Авто)'!$YP$11:INDIRECT("'Полная ст-ть с уч.НЗС (Авто)'!YP"&amp;$J$42),$C12,'Полная ст-ть с уч.НЗС (Авто)'!PI$11:INDIRECT("'Полная ст-ть с уч.НЗС (Авто)'!PI"&amp;$J$42))/$D12)</f>
        <v>0</v>
      </c>
      <c r="PJ12" s="137">
        <f ca="1">IF($D12=0,0,SUMIF('Полная ст-ть с уч.НЗС (Авто)'!$YP$11:INDIRECT("'Полная ст-ть с уч.НЗС (Авто)'!YP"&amp;$J$42),$C12,'Полная ст-ть с уч.НЗС (Авто)'!PJ$11:INDIRECT("'Полная ст-ть с уч.НЗС (Авто)'!PJ"&amp;$J$42))/$D12)</f>
        <v>0</v>
      </c>
      <c r="PK12" s="137">
        <f ca="1">IF($D12=0,0,SUMIF('Полная ст-ть с уч.НЗС (Авто)'!$YP$11:INDIRECT("'Полная ст-ть с уч.НЗС (Авто)'!YP"&amp;$J$42),$C12,'Полная ст-ть с уч.НЗС (Авто)'!PK$11:INDIRECT("'Полная ст-ть с уч.НЗС (Авто)'!PK"&amp;$J$42))/$D12)</f>
        <v>0</v>
      </c>
      <c r="PL12" s="137">
        <f ca="1">IF($D12=0,0,SUMIF('Полная ст-ть с уч.НЗС (Авто)'!$YP$11:INDIRECT("'Полная ст-ть с уч.НЗС (Авто)'!YP"&amp;$J$42),$C12,'Полная ст-ть с уч.НЗС (Авто)'!PL$11:INDIRECT("'Полная ст-ть с уч.НЗС (Авто)'!PL"&amp;$J$42))/$D12)</f>
        <v>0</v>
      </c>
      <c r="PM12" s="137">
        <f ca="1">IF($D12=0,0,SUMIF('Полная ст-ть с уч.НЗС (Авто)'!$YP$11:INDIRECT("'Полная ст-ть с уч.НЗС (Авто)'!YP"&amp;$J$42),$C12,'Полная ст-ть с уч.НЗС (Авто)'!PM$11:INDIRECT("'Полная ст-ть с уч.НЗС (Авто)'!PM"&amp;$J$42))/$D12)</f>
        <v>0</v>
      </c>
      <c r="PN12" s="137">
        <f ca="1">IF($D12=0,0,SUMIF('Полная ст-ть с уч.НЗС (Авто)'!$YP$11:INDIRECT("'Полная ст-ть с уч.НЗС (Авто)'!YP"&amp;$J$42),$C12,'Полная ст-ть с уч.НЗС (Авто)'!PN$11:INDIRECT("'Полная ст-ть с уч.НЗС (Авто)'!PN"&amp;$J$42))/$D12)</f>
        <v>0</v>
      </c>
      <c r="PO12" s="137">
        <f ca="1">IF($D12=0,0,SUMIF('Полная ст-ть с уч.НЗС (Авто)'!$YP$11:INDIRECT("'Полная ст-ть с уч.НЗС (Авто)'!YP"&amp;$J$42),$C12,'Полная ст-ть с уч.НЗС (Авто)'!PO$11:INDIRECT("'Полная ст-ть с уч.НЗС (Авто)'!PO"&amp;$J$42))/$D12)</f>
        <v>0</v>
      </c>
      <c r="PP12" s="137">
        <f ca="1">IF($D12=0,0,SUMIF('Полная ст-ть с уч.НЗС (Авто)'!$YP$11:INDIRECT("'Полная ст-ть с уч.НЗС (Авто)'!YP"&amp;$J$42),$C12,'Полная ст-ть с уч.НЗС (Авто)'!PP$11:INDIRECT("'Полная ст-ть с уч.НЗС (Авто)'!PP"&amp;$J$42))/$D12)</f>
        <v>0</v>
      </c>
      <c r="PQ12" s="137">
        <f ca="1">IF($D12=0,0,SUMIF('Полная ст-ть с уч.НЗС (Авто)'!$YP$11:INDIRECT("'Полная ст-ть с уч.НЗС (Авто)'!YP"&amp;$J$42),$C12,'Полная ст-ть с уч.НЗС (Авто)'!PQ$11:INDIRECT("'Полная ст-ть с уч.НЗС (Авто)'!PQ"&amp;$J$42))/$D12)</f>
        <v>0</v>
      </c>
      <c r="PR12" s="137">
        <f ca="1">IF($D12=0,0,SUMIF('Полная ст-ть с уч.НЗС (Авто)'!$YP$11:INDIRECT("'Полная ст-ть с уч.НЗС (Авто)'!YP"&amp;$J$42),$C12,'Полная ст-ть с уч.НЗС (Авто)'!PR$11:INDIRECT("'Полная ст-ть с уч.НЗС (Авто)'!PR"&amp;$J$42))/$D12)</f>
        <v>0</v>
      </c>
      <c r="PS12" s="137">
        <f ca="1">IF($D12=0,0,SUMIF('Полная ст-ть с уч.НЗС (Авто)'!$YP$11:INDIRECT("'Полная ст-ть с уч.НЗС (Авто)'!YP"&amp;$J$42),$C12,'Полная ст-ть с уч.НЗС (Авто)'!PS$11:INDIRECT("'Полная ст-ть с уч.НЗС (Авто)'!PS"&amp;$J$42))/$D12)</f>
        <v>0</v>
      </c>
      <c r="PT12" s="137">
        <f ca="1">IF($D12=0,0,SUMIF('Полная ст-ть с уч.НЗС (Авто)'!$YP$11:INDIRECT("'Полная ст-ть с уч.НЗС (Авто)'!YP"&amp;$J$42),$C12,'Полная ст-ть с уч.НЗС (Авто)'!PT$11:INDIRECT("'Полная ст-ть с уч.НЗС (Авто)'!PT"&amp;$J$42))/$D12)</f>
        <v>0</v>
      </c>
      <c r="PU12" s="137">
        <f ca="1">IF($D12=0,0,SUMIF('Полная ст-ть с уч.НЗС (Авто)'!$YP$11:INDIRECT("'Полная ст-ть с уч.НЗС (Авто)'!YP"&amp;$J$42),$C12,'Полная ст-ть с уч.НЗС (Авто)'!PU$11:INDIRECT("'Полная ст-ть с уч.НЗС (Авто)'!PU"&amp;$J$42))/$D12)</f>
        <v>0</v>
      </c>
      <c r="PV12" s="137">
        <f ca="1">IF($D12=0,0,SUMIF('Полная ст-ть с уч.НЗС (Авто)'!$YP$11:INDIRECT("'Полная ст-ть с уч.НЗС (Авто)'!YP"&amp;$J$42),$C12,'Полная ст-ть с уч.НЗС (Авто)'!PV$11:INDIRECT("'Полная ст-ть с уч.НЗС (Авто)'!PV"&amp;$J$42))/$D12)</f>
        <v>0</v>
      </c>
      <c r="PW12" s="137">
        <f ca="1">IF($D12=0,0,SUMIF('Полная ст-ть с уч.НЗС (Авто)'!$YP$11:INDIRECT("'Полная ст-ть с уч.НЗС (Авто)'!YP"&amp;$J$42),$C12,'Полная ст-ть с уч.НЗС (Авто)'!PW$11:INDIRECT("'Полная ст-ть с уч.НЗС (Авто)'!PW"&amp;$J$42))/$D12)</f>
        <v>0</v>
      </c>
      <c r="PX12" s="137">
        <f ca="1">IF($D12=0,0,SUMIF('Полная ст-ть с уч.НЗС (Авто)'!$YP$11:INDIRECT("'Полная ст-ть с уч.НЗС (Авто)'!YP"&amp;$J$42),$C12,'Полная ст-ть с уч.НЗС (Авто)'!PX$11:INDIRECT("'Полная ст-ть с уч.НЗС (Авто)'!PX"&amp;$J$42))/$D12)</f>
        <v>0</v>
      </c>
      <c r="PY12" s="137">
        <f ca="1">IF($D12=0,0,SUMIF('Полная ст-ть с уч.НЗС (Авто)'!$YP$11:INDIRECT("'Полная ст-ть с уч.НЗС (Авто)'!YP"&amp;$J$42),$C12,'Полная ст-ть с уч.НЗС (Авто)'!PY$11:INDIRECT("'Полная ст-ть с уч.НЗС (Авто)'!PY"&amp;$J$42))/$D12)</f>
        <v>0</v>
      </c>
      <c r="PZ12" s="137">
        <f ca="1">IF($D12=0,0,SUMIF('Полная ст-ть с уч.НЗС (Авто)'!$YP$11:INDIRECT("'Полная ст-ть с уч.НЗС (Авто)'!YP"&amp;$J$42),$C12,'Полная ст-ть с уч.НЗС (Авто)'!PZ$11:INDIRECT("'Полная ст-ть с уч.НЗС (Авто)'!PZ"&amp;$J$42))/$D12)</f>
        <v>0</v>
      </c>
      <c r="QA12" s="137">
        <f ca="1">IF($D12=0,0,SUMIF('Полная ст-ть с уч.НЗС (Авто)'!$YP$11:INDIRECT("'Полная ст-ть с уч.НЗС (Авто)'!YP"&amp;$J$42),$C12,'Полная ст-ть с уч.НЗС (Авто)'!QA$11:INDIRECT("'Полная ст-ть с уч.НЗС (Авто)'!QA"&amp;$J$42))/$D12)</f>
        <v>0</v>
      </c>
      <c r="QB12" s="137">
        <f ca="1">IF($D12=0,0,SUMIF('Полная ст-ть с уч.НЗС (Авто)'!$YP$11:INDIRECT("'Полная ст-ть с уч.НЗС (Авто)'!YP"&amp;$J$42),$C12,'Полная ст-ть с уч.НЗС (Авто)'!QB$11:INDIRECT("'Полная ст-ть с уч.НЗС (Авто)'!QB"&amp;$J$42))/$D12)</f>
        <v>0</v>
      </c>
      <c r="QC12" s="137">
        <f ca="1">IF($D12=0,0,SUMIF('Полная ст-ть с уч.НЗС (Авто)'!$YP$11:INDIRECT("'Полная ст-ть с уч.НЗС (Авто)'!YP"&amp;$J$42),$C12,'Полная ст-ть с уч.НЗС (Авто)'!QC$11:INDIRECT("'Полная ст-ть с уч.НЗС (Авто)'!QC"&amp;$J$42))/$D12)</f>
        <v>0</v>
      </c>
      <c r="QD12" s="137">
        <f ca="1">IF($D12=0,0,SUMIF('Полная ст-ть с уч.НЗС (Авто)'!$YP$11:INDIRECT("'Полная ст-ть с уч.НЗС (Авто)'!YP"&amp;$J$42),$C12,'Полная ст-ть с уч.НЗС (Авто)'!QD$11:INDIRECT("'Полная ст-ть с уч.НЗС (Авто)'!QD"&amp;$J$42))/$D12)</f>
        <v>0</v>
      </c>
      <c r="QE12" s="137">
        <f ca="1">IF($D12=0,0,SUMIF('Полная ст-ть с уч.НЗС (Авто)'!$YP$11:INDIRECT("'Полная ст-ть с уч.НЗС (Авто)'!YP"&amp;$J$42),$C12,'Полная ст-ть с уч.НЗС (Авто)'!QE$11:INDIRECT("'Полная ст-ть с уч.НЗС (Авто)'!QE"&amp;$J$42))/$D12)</f>
        <v>0</v>
      </c>
      <c r="QF12" s="137">
        <f ca="1">IF($D12=0,0,SUMIF('Полная ст-ть с уч.НЗС (Авто)'!$YP$11:INDIRECT("'Полная ст-ть с уч.НЗС (Авто)'!YP"&amp;$J$42),$C12,'Полная ст-ть с уч.НЗС (Авто)'!QF$11:INDIRECT("'Полная ст-ть с уч.НЗС (Авто)'!QF"&amp;$J$42))/$D12)</f>
        <v>0</v>
      </c>
      <c r="QG12" s="137">
        <f ca="1">IF($D12=0,0,SUMIF('Полная ст-ть с уч.НЗС (Авто)'!$YP$11:INDIRECT("'Полная ст-ть с уч.НЗС (Авто)'!YP"&amp;$J$42),$C12,'Полная ст-ть с уч.НЗС (Авто)'!QG$11:INDIRECT("'Полная ст-ть с уч.НЗС (Авто)'!QG"&amp;$J$42))/$D12)</f>
        <v>0</v>
      </c>
      <c r="QH12" s="137">
        <f ca="1">IF($D12=0,0,SUMIF('Полная ст-ть с уч.НЗС (Авто)'!$YP$11:INDIRECT("'Полная ст-ть с уч.НЗС (Авто)'!YP"&amp;$J$42),$C12,'Полная ст-ть с уч.НЗС (Авто)'!QH$11:INDIRECT("'Полная ст-ть с уч.НЗС (Авто)'!QH"&amp;$J$42))/$D12)</f>
        <v>0</v>
      </c>
      <c r="QI12" s="137">
        <f ca="1">IF($D12=0,0,SUMIF('Полная ст-ть с уч.НЗС (Авто)'!$YP$11:INDIRECT("'Полная ст-ть с уч.НЗС (Авто)'!YP"&amp;$J$42),$C12,'Полная ст-ть с уч.НЗС (Авто)'!QI$11:INDIRECT("'Полная ст-ть с уч.НЗС (Авто)'!QI"&amp;$J$42))/$D12)</f>
        <v>0</v>
      </c>
      <c r="QJ12" s="137">
        <f ca="1">IF($D12=0,0,SUMIF('Полная ст-ть с уч.НЗС (Авто)'!$YP$11:INDIRECT("'Полная ст-ть с уч.НЗС (Авто)'!YP"&amp;$J$42),$C12,'Полная ст-ть с уч.НЗС (Авто)'!QJ$11:INDIRECT("'Полная ст-ть с уч.НЗС (Авто)'!QJ"&amp;$J$42))/$D12)</f>
        <v>0</v>
      </c>
      <c r="QK12" s="137">
        <f ca="1">IF($D12=0,0,SUMIF('Полная ст-ть с уч.НЗС (Авто)'!$YP$11:INDIRECT("'Полная ст-ть с уч.НЗС (Авто)'!YP"&amp;$J$42),$C12,'Полная ст-ть с уч.НЗС (Авто)'!QK$11:INDIRECT("'Полная ст-ть с уч.НЗС (Авто)'!QK"&amp;$J$42))/$D12)</f>
        <v>0</v>
      </c>
      <c r="QL12" s="137">
        <f ca="1">IF($D12=0,0,SUMIF('Полная ст-ть с уч.НЗС (Авто)'!$YP$11:INDIRECT("'Полная ст-ть с уч.НЗС (Авто)'!YP"&amp;$J$42),$C12,'Полная ст-ть с уч.НЗС (Авто)'!QL$11:INDIRECT("'Полная ст-ть с уч.НЗС (Авто)'!QL"&amp;$J$42))/$D12)</f>
        <v>0</v>
      </c>
      <c r="QM12" s="137">
        <f ca="1">IF($D12=0,0,SUMIF('Полная ст-ть с уч.НЗС (Авто)'!$YP$11:INDIRECT("'Полная ст-ть с уч.НЗС (Авто)'!YP"&amp;$J$42),$C12,'Полная ст-ть с уч.НЗС (Авто)'!QM$11:INDIRECT("'Полная ст-ть с уч.НЗС (Авто)'!QM"&amp;$J$42))/$D12)</f>
        <v>0</v>
      </c>
      <c r="QN12" s="137">
        <f ca="1">IF($D12=0,0,SUMIF('Полная ст-ть с уч.НЗС (Авто)'!$YP$11:INDIRECT("'Полная ст-ть с уч.НЗС (Авто)'!YP"&amp;$J$42),$C12,'Полная ст-ть с уч.НЗС (Авто)'!QN$11:INDIRECT("'Полная ст-ть с уч.НЗС (Авто)'!QN"&amp;$J$42))/$D12)</f>
        <v>0</v>
      </c>
      <c r="QO12" s="137">
        <f ca="1">IF($D12=0,0,SUMIF('Полная ст-ть с уч.НЗС (Авто)'!$YP$11:INDIRECT("'Полная ст-ть с уч.НЗС (Авто)'!YP"&amp;$J$42),$C12,'Полная ст-ть с уч.НЗС (Авто)'!QO$11:INDIRECT("'Полная ст-ть с уч.НЗС (Авто)'!QO"&amp;$J$42))/$D12)</f>
        <v>0</v>
      </c>
      <c r="QP12" s="137">
        <f ca="1">IF($D12=0,0,SUMIF('Полная ст-ть с уч.НЗС (Авто)'!$YP$11:INDIRECT("'Полная ст-ть с уч.НЗС (Авто)'!YP"&amp;$J$42),$C12,'Полная ст-ть с уч.НЗС (Авто)'!QP$11:INDIRECT("'Полная ст-ть с уч.НЗС (Авто)'!QP"&amp;$J$42))/$D12)</f>
        <v>0</v>
      </c>
      <c r="QQ12" s="137">
        <f ca="1">IF($D12=0,0,SUMIF('Полная ст-ть с уч.НЗС (Авто)'!$YP$11:INDIRECT("'Полная ст-ть с уч.НЗС (Авто)'!YP"&amp;$J$42),$C12,'Полная ст-ть с уч.НЗС (Авто)'!QQ$11:INDIRECT("'Полная ст-ть с уч.НЗС (Авто)'!QQ"&amp;$J$42))/$D12)</f>
        <v>0</v>
      </c>
      <c r="QR12" s="137">
        <f ca="1">IF($D12=0,0,SUMIF('Полная ст-ть с уч.НЗС (Авто)'!$YP$11:INDIRECT("'Полная ст-ть с уч.НЗС (Авто)'!YP"&amp;$J$42),$C12,'Полная ст-ть с уч.НЗС (Авто)'!QR$11:INDIRECT("'Полная ст-ть с уч.НЗС (Авто)'!QR"&amp;$J$42))/$D12)</f>
        <v>0</v>
      </c>
      <c r="QS12" s="137">
        <f ca="1">IF($D12=0,0,SUMIF('Полная ст-ть с уч.НЗС (Авто)'!$YP$11:INDIRECT("'Полная ст-ть с уч.НЗС (Авто)'!YP"&amp;$J$42),$C12,'Полная ст-ть с уч.НЗС (Авто)'!QS$11:INDIRECT("'Полная ст-ть с уч.НЗС (Авто)'!QS"&amp;$J$42))/$D12)</f>
        <v>0</v>
      </c>
      <c r="QT12" s="137">
        <f ca="1">IF($D12=0,0,SUMIF('Полная ст-ть с уч.НЗС (Авто)'!$YP$11:INDIRECT("'Полная ст-ть с уч.НЗС (Авто)'!YP"&amp;$J$42),$C12,'Полная ст-ть с уч.НЗС (Авто)'!QT$11:INDIRECT("'Полная ст-ть с уч.НЗС (Авто)'!QT"&amp;$J$42))/$D12)</f>
        <v>0</v>
      </c>
      <c r="QU12" s="137">
        <f ca="1">IF($D12=0,0,SUMIF('Полная ст-ть с уч.НЗС (Авто)'!$YP$11:INDIRECT("'Полная ст-ть с уч.НЗС (Авто)'!YP"&amp;$J$42),$C12,'Полная ст-ть с уч.НЗС (Авто)'!QU$11:INDIRECT("'Полная ст-ть с уч.НЗС (Авто)'!QU"&amp;$J$42))/$D12)</f>
        <v>0</v>
      </c>
      <c r="QV12" s="137">
        <f ca="1">IF($D12=0,0,SUMIF('Полная ст-ть с уч.НЗС (Авто)'!$YP$11:INDIRECT("'Полная ст-ть с уч.НЗС (Авто)'!YP"&amp;$J$42),$C12,'Полная ст-ть с уч.НЗС (Авто)'!QV$11:INDIRECT("'Полная ст-ть с уч.НЗС (Авто)'!QV"&amp;$J$42))/$D12)</f>
        <v>0</v>
      </c>
      <c r="QW12" s="137">
        <f ca="1">IF($D12=0,0,SUMIF('Полная ст-ть с уч.НЗС (Авто)'!$YP$11:INDIRECT("'Полная ст-ть с уч.НЗС (Авто)'!YP"&amp;$J$42),$C12,'Полная ст-ть с уч.НЗС (Авто)'!QW$11:INDIRECT("'Полная ст-ть с уч.НЗС (Авто)'!QW"&amp;$J$42))/$D12)</f>
        <v>0</v>
      </c>
      <c r="QX12" s="137">
        <f ca="1">IF($D12=0,0,SUMIF('Полная ст-ть с уч.НЗС (Авто)'!$YP$11:INDIRECT("'Полная ст-ть с уч.НЗС (Авто)'!YP"&amp;$J$42),$C12,'Полная ст-ть с уч.НЗС (Авто)'!QX$11:INDIRECT("'Полная ст-ть с уч.НЗС (Авто)'!QX"&amp;$J$42))/$D12)</f>
        <v>0</v>
      </c>
      <c r="QY12" s="137">
        <f ca="1">IF($D12=0,0,SUMIF('Полная ст-ть с уч.НЗС (Авто)'!$YP$11:INDIRECT("'Полная ст-ть с уч.НЗС (Авто)'!YP"&amp;$J$42),$C12,'Полная ст-ть с уч.НЗС (Авто)'!QY$11:INDIRECT("'Полная ст-ть с уч.НЗС (Авто)'!QY"&amp;$J$42))/$D12)</f>
        <v>0</v>
      </c>
      <c r="QZ12" s="137">
        <f ca="1">IF($D12=0,0,SUMIF('Полная ст-ть с уч.НЗС (Авто)'!$YP$11:INDIRECT("'Полная ст-ть с уч.НЗС (Авто)'!YP"&amp;$J$42),$C12,'Полная ст-ть с уч.НЗС (Авто)'!QZ$11:INDIRECT("'Полная ст-ть с уч.НЗС (Авто)'!QZ"&amp;$J$42))/$D12)</f>
        <v>0</v>
      </c>
      <c r="RA12" s="137">
        <f ca="1">IF($D12=0,0,SUMIF('Полная ст-ть с уч.НЗС (Авто)'!$YP$11:INDIRECT("'Полная ст-ть с уч.НЗС (Авто)'!YP"&amp;$J$42),$C12,'Полная ст-ть с уч.НЗС (Авто)'!RA$11:INDIRECT("'Полная ст-ть с уч.НЗС (Авто)'!RA"&amp;$J$42))/$D12)</f>
        <v>0</v>
      </c>
      <c r="RB12" s="137">
        <f ca="1">IF($D12=0,0,SUMIF('Полная ст-ть с уч.НЗС (Авто)'!$YP$11:INDIRECT("'Полная ст-ть с уч.НЗС (Авто)'!YP"&amp;$J$42),$C12,'Полная ст-ть с уч.НЗС (Авто)'!RB$11:INDIRECT("'Полная ст-ть с уч.НЗС (Авто)'!RB"&amp;$J$42))/$D12)</f>
        <v>0</v>
      </c>
      <c r="RC12" s="137">
        <f ca="1">IF($D12=0,0,SUMIF('Полная ст-ть с уч.НЗС (Авто)'!$YP$11:INDIRECT("'Полная ст-ть с уч.НЗС (Авто)'!YP"&amp;$J$42),$C12,'Полная ст-ть с уч.НЗС (Авто)'!RC$11:INDIRECT("'Полная ст-ть с уч.НЗС (Авто)'!RC"&amp;$J$42))/$D12)</f>
        <v>0</v>
      </c>
      <c r="RD12" s="137">
        <f ca="1">IF($D12=0,0,SUMIF('Полная ст-ть с уч.НЗС (Авто)'!$YP$11:INDIRECT("'Полная ст-ть с уч.НЗС (Авто)'!YP"&amp;$J$42),$C12,'Полная ст-ть с уч.НЗС (Авто)'!RD$11:INDIRECT("'Полная ст-ть с уч.НЗС (Авто)'!RD"&amp;$J$42))/$D12)</f>
        <v>0</v>
      </c>
      <c r="RE12" s="137">
        <f ca="1">IF($D12=0,0,SUMIF('Полная ст-ть с уч.НЗС (Авто)'!$YP$11:INDIRECT("'Полная ст-ть с уч.НЗС (Авто)'!YP"&amp;$J$42),$C12,'Полная ст-ть с уч.НЗС (Авто)'!RE$11:INDIRECT("'Полная ст-ть с уч.НЗС (Авто)'!RE"&amp;$J$42))/$D12)</f>
        <v>0</v>
      </c>
      <c r="RF12" s="137">
        <f ca="1">IF($D12=0,0,SUMIF('Полная ст-ть с уч.НЗС (Авто)'!$YP$11:INDIRECT("'Полная ст-ть с уч.НЗС (Авто)'!YP"&amp;$J$42),$C12,'Полная ст-ть с уч.НЗС (Авто)'!RF$11:INDIRECT("'Полная ст-ть с уч.НЗС (Авто)'!RF"&amp;$J$42))/$D12)</f>
        <v>0</v>
      </c>
      <c r="RG12" s="137">
        <f ca="1">IF($D12=0,0,SUMIF('Полная ст-ть с уч.НЗС (Авто)'!$YP$11:INDIRECT("'Полная ст-ть с уч.НЗС (Авто)'!YP"&amp;$J$42),$C12,'Полная ст-ть с уч.НЗС (Авто)'!RG$11:INDIRECT("'Полная ст-ть с уч.НЗС (Авто)'!RG"&amp;$J$42))/$D12)</f>
        <v>0</v>
      </c>
      <c r="RH12" s="137">
        <f ca="1">IF($D12=0,0,SUMIF('Полная ст-ть с уч.НЗС (Авто)'!$YP$11:INDIRECT("'Полная ст-ть с уч.НЗС (Авто)'!YP"&amp;$J$42),$C12,'Полная ст-ть с уч.НЗС (Авто)'!RH$11:INDIRECT("'Полная ст-ть с уч.НЗС (Авто)'!RH"&amp;$J$42))/$D12)</f>
        <v>0</v>
      </c>
      <c r="RI12" s="137">
        <f ca="1">IF($D12=0,0,SUMIF('Полная ст-ть с уч.НЗС (Авто)'!$YP$11:INDIRECT("'Полная ст-ть с уч.НЗС (Авто)'!YP"&amp;$J$42),$C12,'Полная ст-ть с уч.НЗС (Авто)'!RI$11:INDIRECT("'Полная ст-ть с уч.НЗС (Авто)'!RI"&amp;$J$42))/$D12)</f>
        <v>0</v>
      </c>
      <c r="RJ12" s="137">
        <f ca="1">IF($D12=0,0,SUMIF('Полная ст-ть с уч.НЗС (Авто)'!$YP$11:INDIRECT("'Полная ст-ть с уч.НЗС (Авто)'!YP"&amp;$J$42),$C12,'Полная ст-ть с уч.НЗС (Авто)'!RJ$11:INDIRECT("'Полная ст-ть с уч.НЗС (Авто)'!RJ"&amp;$J$42))/$D12)</f>
        <v>0</v>
      </c>
      <c r="RK12" s="137">
        <f ca="1">IF($D12=0,0,SUMIF('Полная ст-ть с уч.НЗС (Авто)'!$YP$11:INDIRECT("'Полная ст-ть с уч.НЗС (Авто)'!YP"&amp;$J$42),$C12,'Полная ст-ть с уч.НЗС (Авто)'!RK$11:INDIRECT("'Полная ст-ть с уч.НЗС (Авто)'!RK"&amp;$J$42))/$D12)</f>
        <v>0</v>
      </c>
      <c r="RL12" s="137">
        <f ca="1">IF($D12=0,0,SUMIF('Полная ст-ть с уч.НЗС (Авто)'!$YP$11:INDIRECT("'Полная ст-ть с уч.НЗС (Авто)'!YP"&amp;$J$42),$C12,'Полная ст-ть с уч.НЗС (Авто)'!RL$11:INDIRECT("'Полная ст-ть с уч.НЗС (Авто)'!RL"&amp;$J$42))/$D12)</f>
        <v>0</v>
      </c>
      <c r="RM12" s="137">
        <f ca="1">IF($D12=0,0,SUMIF('Полная ст-ть с уч.НЗС (Авто)'!$YP$11:INDIRECT("'Полная ст-ть с уч.НЗС (Авто)'!YP"&amp;$J$42),$C12,'Полная ст-ть с уч.НЗС (Авто)'!RM$11:INDIRECT("'Полная ст-ть с уч.НЗС (Авто)'!RM"&amp;$J$42))/$D12)</f>
        <v>0</v>
      </c>
      <c r="RN12" s="137">
        <f ca="1">IF($D12=0,0,SUMIF('Полная ст-ть с уч.НЗС (Авто)'!$YP$11:INDIRECT("'Полная ст-ть с уч.НЗС (Авто)'!YP"&amp;$J$42),$C12,'Полная ст-ть с уч.НЗС (Авто)'!RN$11:INDIRECT("'Полная ст-ть с уч.НЗС (Авто)'!RN"&amp;$J$42))/$D12)</f>
        <v>0</v>
      </c>
      <c r="RO12" s="137">
        <f ca="1">IF($D12=0,0,SUMIF('Полная ст-ть с уч.НЗС (Авто)'!$YP$11:INDIRECT("'Полная ст-ть с уч.НЗС (Авто)'!YP"&amp;$J$42),$C12,'Полная ст-ть с уч.НЗС (Авто)'!RO$11:INDIRECT("'Полная ст-ть с уч.НЗС (Авто)'!RO"&amp;$J$42))/$D12)</f>
        <v>0</v>
      </c>
      <c r="RP12" s="137">
        <f ca="1">IF($D12=0,0,SUMIF('Полная ст-ть с уч.НЗС (Авто)'!$YP$11:INDIRECT("'Полная ст-ть с уч.НЗС (Авто)'!YP"&amp;$J$42),$C12,'Полная ст-ть с уч.НЗС (Авто)'!RP$11:INDIRECT("'Полная ст-ть с уч.НЗС (Авто)'!RP"&amp;$J$42))/$D12)</f>
        <v>0</v>
      </c>
      <c r="RQ12" s="137">
        <f ca="1">IF($D12=0,0,SUMIF('Полная ст-ть с уч.НЗС (Авто)'!$YP$11:INDIRECT("'Полная ст-ть с уч.НЗС (Авто)'!YP"&amp;$J$42),$C12,'Полная ст-ть с уч.НЗС (Авто)'!RQ$11:INDIRECT("'Полная ст-ть с уч.НЗС (Авто)'!RQ"&amp;$J$42))/$D12)</f>
        <v>0</v>
      </c>
      <c r="RR12" s="137">
        <f ca="1">IF($D12=0,0,SUMIF('Полная ст-ть с уч.НЗС (Авто)'!$YP$11:INDIRECT("'Полная ст-ть с уч.НЗС (Авто)'!YP"&amp;$J$42),$C12,'Полная ст-ть с уч.НЗС (Авто)'!RR$11:INDIRECT("'Полная ст-ть с уч.НЗС (Авто)'!RR"&amp;$J$42))/$D12)</f>
        <v>0</v>
      </c>
      <c r="RS12" s="137">
        <f ca="1">IF($D12=0,0,SUMIF('Полная ст-ть с уч.НЗС (Авто)'!$YP$11:INDIRECT("'Полная ст-ть с уч.НЗС (Авто)'!YP"&amp;$J$42),$C12,'Полная ст-ть с уч.НЗС (Авто)'!RS$11:INDIRECT("'Полная ст-ть с уч.НЗС (Авто)'!RS"&amp;$J$42))/$D12)</f>
        <v>0</v>
      </c>
      <c r="RT12" s="137">
        <f ca="1">IF($D12=0,0,SUMIF('Полная ст-ть с уч.НЗС (Авто)'!$YP$11:INDIRECT("'Полная ст-ть с уч.НЗС (Авто)'!YP"&amp;$J$42),$C12,'Полная ст-ть с уч.НЗС (Авто)'!RT$11:INDIRECT("'Полная ст-ть с уч.НЗС (Авто)'!RT"&amp;$J$42))/$D12)</f>
        <v>0</v>
      </c>
      <c r="RU12" s="137">
        <f ca="1">IF($D12=0,0,SUMIF('Полная ст-ть с уч.НЗС (Авто)'!$YP$11:INDIRECT("'Полная ст-ть с уч.НЗС (Авто)'!YP"&amp;$J$42),$C12,'Полная ст-ть с уч.НЗС (Авто)'!RU$11:INDIRECT("'Полная ст-ть с уч.НЗС (Авто)'!RU"&amp;$J$42))/$D12)</f>
        <v>0</v>
      </c>
      <c r="RV12" s="137">
        <f ca="1">IF($D12=0,0,SUMIF('Полная ст-ть с уч.НЗС (Авто)'!$YP$11:INDIRECT("'Полная ст-ть с уч.НЗС (Авто)'!YP"&amp;$J$42),$C12,'Полная ст-ть с уч.НЗС (Авто)'!RV$11:INDIRECT("'Полная ст-ть с уч.НЗС (Авто)'!RV"&amp;$J$42))/$D12)</f>
        <v>0</v>
      </c>
      <c r="RW12" s="137">
        <f ca="1">IF($D12=0,0,SUMIF('Полная ст-ть с уч.НЗС (Авто)'!$YP$11:INDIRECT("'Полная ст-ть с уч.НЗС (Авто)'!YP"&amp;$J$42),$C12,'Полная ст-ть с уч.НЗС (Авто)'!RW$11:INDIRECT("'Полная ст-ть с уч.НЗС (Авто)'!RW"&amp;$J$42))/$D12)</f>
        <v>0</v>
      </c>
      <c r="RX12" s="137">
        <f ca="1">IF($D12=0,0,SUMIF('Полная ст-ть с уч.НЗС (Авто)'!$YP$11:INDIRECT("'Полная ст-ть с уч.НЗС (Авто)'!YP"&amp;$J$42),$C12,'Полная ст-ть с уч.НЗС (Авто)'!RX$11:INDIRECT("'Полная ст-ть с уч.НЗС (Авто)'!RX"&amp;$J$42))/$D12)</f>
        <v>0</v>
      </c>
      <c r="RY12" s="137">
        <f ca="1">IF($D12=0,0,SUMIF('Полная ст-ть с уч.НЗС (Авто)'!$YP$11:INDIRECT("'Полная ст-ть с уч.НЗС (Авто)'!YP"&amp;$J$42),$C12,'Полная ст-ть с уч.НЗС (Авто)'!RY$11:INDIRECT("'Полная ст-ть с уч.НЗС (Авто)'!RY"&amp;$J$42))/$D12)</f>
        <v>0</v>
      </c>
      <c r="RZ12" s="137">
        <f ca="1">IF($D12=0,0,SUMIF('Полная ст-ть с уч.НЗС (Авто)'!$YP$11:INDIRECT("'Полная ст-ть с уч.НЗС (Авто)'!YP"&amp;$J$42),$C12,'Полная ст-ть с уч.НЗС (Авто)'!RZ$11:INDIRECT("'Полная ст-ть с уч.НЗС (Авто)'!RZ"&amp;$J$42))/$D12)</f>
        <v>0</v>
      </c>
      <c r="SA12" s="137">
        <f ca="1">IF($D12=0,0,SUMIF('Полная ст-ть с уч.НЗС (Авто)'!$YP$11:INDIRECT("'Полная ст-ть с уч.НЗС (Авто)'!YP"&amp;$J$42),$C12,'Полная ст-ть с уч.НЗС (Авто)'!SA$11:INDIRECT("'Полная ст-ть с уч.НЗС (Авто)'!SA"&amp;$J$42))/$D12)</f>
        <v>0</v>
      </c>
      <c r="SB12" s="137">
        <f ca="1">IF($D12=0,0,SUMIF('Полная ст-ть с уч.НЗС (Авто)'!$YP$11:INDIRECT("'Полная ст-ть с уч.НЗС (Авто)'!YP"&amp;$J$42),$C12,'Полная ст-ть с уч.НЗС (Авто)'!SB$11:INDIRECT("'Полная ст-ть с уч.НЗС (Авто)'!SB"&amp;$J$42))/$D12)</f>
        <v>0</v>
      </c>
      <c r="SC12" s="137">
        <f ca="1">IF($D12=0,0,SUMIF('Полная ст-ть с уч.НЗС (Авто)'!$YP$11:INDIRECT("'Полная ст-ть с уч.НЗС (Авто)'!YP"&amp;$J$42),$C12,'Полная ст-ть с уч.НЗС (Авто)'!SC$11:INDIRECT("'Полная ст-ть с уч.НЗС (Авто)'!SC"&amp;$J$42))/$D12)</f>
        <v>0</v>
      </c>
      <c r="SD12" s="137">
        <f ca="1">IF($D12=0,0,SUMIF('Полная ст-ть с уч.НЗС (Авто)'!$YP$11:INDIRECT("'Полная ст-ть с уч.НЗС (Авто)'!YP"&amp;$J$42),$C12,'Полная ст-ть с уч.НЗС (Авто)'!SD$11:INDIRECT("'Полная ст-ть с уч.НЗС (Авто)'!SD"&amp;$J$42))/$D12)</f>
        <v>0</v>
      </c>
      <c r="SE12" s="137">
        <f ca="1">IF($D12=0,0,SUMIF('Полная ст-ть с уч.НЗС (Авто)'!$YP$11:INDIRECT("'Полная ст-ть с уч.НЗС (Авто)'!YP"&amp;$J$42),$C12,'Полная ст-ть с уч.НЗС (Авто)'!SE$11:INDIRECT("'Полная ст-ть с уч.НЗС (Авто)'!SE"&amp;$J$42))/$D12)</f>
        <v>0</v>
      </c>
      <c r="SF12" s="137">
        <f ca="1">IF($D12=0,0,SUMIF('Полная ст-ть с уч.НЗС (Авто)'!$YP$11:INDIRECT("'Полная ст-ть с уч.НЗС (Авто)'!YP"&amp;$J$42),$C12,'Полная ст-ть с уч.НЗС (Авто)'!SF$11:INDIRECT("'Полная ст-ть с уч.НЗС (Авто)'!SF"&amp;$J$42))/$D12)</f>
        <v>0</v>
      </c>
      <c r="SG12" s="137">
        <f ca="1">IF($D12=0,0,SUMIF('Полная ст-ть с уч.НЗС (Авто)'!$YP$11:INDIRECT("'Полная ст-ть с уч.НЗС (Авто)'!YP"&amp;$J$42),$C12,'Полная ст-ть с уч.НЗС (Авто)'!SG$11:INDIRECT("'Полная ст-ть с уч.НЗС (Авто)'!SG"&amp;$J$42))/$D12)</f>
        <v>0</v>
      </c>
      <c r="SH12" s="137">
        <f ca="1">IF($D12=0,0,SUMIF('Полная ст-ть с уч.НЗС (Авто)'!$YP$11:INDIRECT("'Полная ст-ть с уч.НЗС (Авто)'!YP"&amp;$J$42),$C12,'Полная ст-ть с уч.НЗС (Авто)'!SH$11:INDIRECT("'Полная ст-ть с уч.НЗС (Авто)'!SH"&amp;$J$42))/$D12)</f>
        <v>0</v>
      </c>
      <c r="SI12" s="137">
        <f ca="1">IF($D12=0,0,SUMIF('Полная ст-ть с уч.НЗС (Авто)'!$YP$11:INDIRECT("'Полная ст-ть с уч.НЗС (Авто)'!YP"&amp;$J$42),$C12,'Полная ст-ть с уч.НЗС (Авто)'!SI$11:INDIRECT("'Полная ст-ть с уч.НЗС (Авто)'!SI"&amp;$J$42))/$D12)</f>
        <v>0</v>
      </c>
      <c r="SJ12" s="137">
        <f ca="1">IF($D12=0,0,SUMIF('Полная ст-ть с уч.НЗС (Авто)'!$YP$11:INDIRECT("'Полная ст-ть с уч.НЗС (Авто)'!YP"&amp;$J$42),$C12,'Полная ст-ть с уч.НЗС (Авто)'!SJ$11:INDIRECT("'Полная ст-ть с уч.НЗС (Авто)'!SJ"&amp;$J$42))/$D12)</f>
        <v>0</v>
      </c>
      <c r="SK12" s="137">
        <f ca="1">IF($D12=0,0,SUMIF('Полная ст-ть с уч.НЗС (Авто)'!$YP$11:INDIRECT("'Полная ст-ть с уч.НЗС (Авто)'!YP"&amp;$J$42),$C12,'Полная ст-ть с уч.НЗС (Авто)'!SK$11:INDIRECT("'Полная ст-ть с уч.НЗС (Авто)'!SK"&amp;$J$42))/$D12)</f>
        <v>0</v>
      </c>
      <c r="SL12" s="137">
        <f ca="1">IF($D12=0,0,SUMIF('Полная ст-ть с уч.НЗС (Авто)'!$YP$11:INDIRECT("'Полная ст-ть с уч.НЗС (Авто)'!YP"&amp;$J$42),$C12,'Полная ст-ть с уч.НЗС (Авто)'!SL$11:INDIRECT("'Полная ст-ть с уч.НЗС (Авто)'!SL"&amp;$J$42))/$D12)</f>
        <v>0</v>
      </c>
      <c r="SM12" s="137">
        <f ca="1">IF($D12=0,0,SUMIF('Полная ст-ть с уч.НЗС (Авто)'!$YP$11:INDIRECT("'Полная ст-ть с уч.НЗС (Авто)'!YP"&amp;$J$42),$C12,'Полная ст-ть с уч.НЗС (Авто)'!SM$11:INDIRECT("'Полная ст-ть с уч.НЗС (Авто)'!SM"&amp;$J$42))/$D12)</f>
        <v>0</v>
      </c>
      <c r="SN12" s="137">
        <f ca="1">IF($D12=0,0,SUMIF('Полная ст-ть с уч.НЗС (Авто)'!$YP$11:INDIRECT("'Полная ст-ть с уч.НЗС (Авто)'!YP"&amp;$J$42),$C12,'Полная ст-ть с уч.НЗС (Авто)'!SN$11:INDIRECT("'Полная ст-ть с уч.НЗС (Авто)'!SN"&amp;$J$42))/$D12)</f>
        <v>0</v>
      </c>
      <c r="SO12" s="137">
        <f ca="1">IF($D12=0,0,SUMIF('Полная ст-ть с уч.НЗС (Авто)'!$YP$11:INDIRECT("'Полная ст-ть с уч.НЗС (Авто)'!YP"&amp;$J$42),$C12,'Полная ст-ть с уч.НЗС (Авто)'!SO$11:INDIRECT("'Полная ст-ть с уч.НЗС (Авто)'!SO"&amp;$J$42))/$D12)</f>
        <v>0</v>
      </c>
      <c r="SP12" s="137">
        <f ca="1">IF($D12=0,0,SUMIF('Полная ст-ть с уч.НЗС (Авто)'!$YP$11:INDIRECT("'Полная ст-ть с уч.НЗС (Авто)'!YP"&amp;$J$42),$C12,'Полная ст-ть с уч.НЗС (Авто)'!SP$11:INDIRECT("'Полная ст-ть с уч.НЗС (Авто)'!SP"&amp;$J$42))/$D12)</f>
        <v>0</v>
      </c>
      <c r="SQ12" s="137">
        <f ca="1">IF($D12=0,0,SUMIF('Полная ст-ть с уч.НЗС (Авто)'!$YP$11:INDIRECT("'Полная ст-ть с уч.НЗС (Авто)'!YP"&amp;$J$42),$C12,'Полная ст-ть с уч.НЗС (Авто)'!SQ$11:INDIRECT("'Полная ст-ть с уч.НЗС (Авто)'!SQ"&amp;$J$42))/$D12)</f>
        <v>0</v>
      </c>
      <c r="SR12" s="137">
        <f ca="1">IF($D12=0,0,SUMIF('Полная ст-ть с уч.НЗС (Авто)'!$YP$11:INDIRECT("'Полная ст-ть с уч.НЗС (Авто)'!YP"&amp;$J$42),$C12,'Полная ст-ть с уч.НЗС (Авто)'!SR$11:INDIRECT("'Полная ст-ть с уч.НЗС (Авто)'!SR"&amp;$J$42))/$D12)</f>
        <v>0</v>
      </c>
      <c r="SS12" s="137">
        <f ca="1">IF($D12=0,0,SUMIF('Полная ст-ть с уч.НЗС (Авто)'!$YP$11:INDIRECT("'Полная ст-ть с уч.НЗС (Авто)'!YP"&amp;$J$42),$C12,'Полная ст-ть с уч.НЗС (Авто)'!SS$11:INDIRECT("'Полная ст-ть с уч.НЗС (Авто)'!SS"&amp;$J$42))/$D12)</f>
        <v>0</v>
      </c>
      <c r="ST12" s="137">
        <f ca="1">IF($D12=0,0,SUMIF('Полная ст-ть с уч.НЗС (Авто)'!$YP$11:INDIRECT("'Полная ст-ть с уч.НЗС (Авто)'!YP"&amp;$J$42),$C12,'Полная ст-ть с уч.НЗС (Авто)'!ST$11:INDIRECT("'Полная ст-ть с уч.НЗС (Авто)'!ST"&amp;$J$42))/$D12)</f>
        <v>0</v>
      </c>
      <c r="SU12" s="137">
        <f ca="1">IF($D12=0,0,SUMIF('Полная ст-ть с уч.НЗС (Авто)'!$YP$11:INDIRECT("'Полная ст-ть с уч.НЗС (Авто)'!YP"&amp;$J$42),$C12,'Полная ст-ть с уч.НЗС (Авто)'!SU$11:INDIRECT("'Полная ст-ть с уч.НЗС (Авто)'!SU"&amp;$J$42))/$D12)</f>
        <v>0</v>
      </c>
      <c r="SV12" s="137">
        <f ca="1">IF($D12=0,0,SUMIF('Полная ст-ть с уч.НЗС (Авто)'!$YP$11:INDIRECT("'Полная ст-ть с уч.НЗС (Авто)'!YP"&amp;$J$42),$C12,'Полная ст-ть с уч.НЗС (Авто)'!SV$11:INDIRECT("'Полная ст-ть с уч.НЗС (Авто)'!SV"&amp;$J$42))/$D12)</f>
        <v>0</v>
      </c>
      <c r="SW12" s="137">
        <f ca="1">IF($D12=0,0,SUMIF('Полная ст-ть с уч.НЗС (Авто)'!$YP$11:INDIRECT("'Полная ст-ть с уч.НЗС (Авто)'!YP"&amp;$J$42),$C12,'Полная ст-ть с уч.НЗС (Авто)'!SW$11:INDIRECT("'Полная ст-ть с уч.НЗС (Авто)'!SW"&amp;$J$42))/$D12)</f>
        <v>0</v>
      </c>
      <c r="SX12" s="137">
        <f ca="1">IF($D12=0,0,SUMIF('Полная ст-ть с уч.НЗС (Авто)'!$YP$11:INDIRECT("'Полная ст-ть с уч.НЗС (Авто)'!YP"&amp;$J$42),$C12,'Полная ст-ть с уч.НЗС (Авто)'!SX$11:INDIRECT("'Полная ст-ть с уч.НЗС (Авто)'!SX"&amp;$J$42))/$D12)</f>
        <v>0</v>
      </c>
      <c r="SY12" s="137">
        <f ca="1">IF($D12=0,0,SUMIF('Полная ст-ть с уч.НЗС (Авто)'!$YP$11:INDIRECT("'Полная ст-ть с уч.НЗС (Авто)'!YP"&amp;$J$42),$C12,'Полная ст-ть с уч.НЗС (Авто)'!SY$11:INDIRECT("'Полная ст-ть с уч.НЗС (Авто)'!SY"&amp;$J$42))/$D12)</f>
        <v>0</v>
      </c>
      <c r="SZ12" s="137">
        <f ca="1">IF($D12=0,0,SUMIF('Полная ст-ть с уч.НЗС (Авто)'!$YP$11:INDIRECT("'Полная ст-ть с уч.НЗС (Авто)'!YP"&amp;$J$42),$C12,'Полная ст-ть с уч.НЗС (Авто)'!SZ$11:INDIRECT("'Полная ст-ть с уч.НЗС (Авто)'!SZ"&amp;$J$42))/$D12)</f>
        <v>0</v>
      </c>
      <c r="TA12" s="137">
        <f ca="1">IF($D12=0,0,SUMIF('Полная ст-ть с уч.НЗС (Авто)'!$YP$11:INDIRECT("'Полная ст-ть с уч.НЗС (Авто)'!YP"&amp;$J$42),$C12,'Полная ст-ть с уч.НЗС (Авто)'!TA$11:INDIRECT("'Полная ст-ть с уч.НЗС (Авто)'!TA"&amp;$J$42))/$D12)</f>
        <v>0</v>
      </c>
      <c r="TB12" s="137">
        <f ca="1">IF($D12=0,0,SUMIF('Полная ст-ть с уч.НЗС (Авто)'!$YP$11:INDIRECT("'Полная ст-ть с уч.НЗС (Авто)'!YP"&amp;$J$42),$C12,'Полная ст-ть с уч.НЗС (Авто)'!TB$11:INDIRECT("'Полная ст-ть с уч.НЗС (Авто)'!TB"&amp;$J$42))/$D12)</f>
        <v>0</v>
      </c>
      <c r="TC12" s="137">
        <f ca="1">IF($D12=0,0,SUMIF('Полная ст-ть с уч.НЗС (Авто)'!$YP$11:INDIRECT("'Полная ст-ть с уч.НЗС (Авто)'!YP"&amp;$J$42),$C12,'Полная ст-ть с уч.НЗС (Авто)'!TC$11:INDIRECT("'Полная ст-ть с уч.НЗС (Авто)'!TC"&amp;$J$42))/$D12)</f>
        <v>0</v>
      </c>
      <c r="TD12" s="137">
        <f ca="1">IF($D12=0,0,SUMIF('Полная ст-ть с уч.НЗС (Авто)'!$YP$11:INDIRECT("'Полная ст-ть с уч.НЗС (Авто)'!YP"&amp;$J$42),$C12,'Полная ст-ть с уч.НЗС (Авто)'!TD$11:INDIRECT("'Полная ст-ть с уч.НЗС (Авто)'!TD"&amp;$J$42))/$D12)</f>
        <v>0</v>
      </c>
      <c r="TE12" s="137">
        <f ca="1">IF($D12=0,0,SUMIF('Полная ст-ть с уч.НЗС (Авто)'!$YP$11:INDIRECT("'Полная ст-ть с уч.НЗС (Авто)'!YP"&amp;$J$42),$C12,'Полная ст-ть с уч.НЗС (Авто)'!TE$11:INDIRECT("'Полная ст-ть с уч.НЗС (Авто)'!TE"&amp;$J$42))/$D12)</f>
        <v>0</v>
      </c>
      <c r="TF12" s="137">
        <f ca="1">IF($D12=0,0,SUMIF('Полная ст-ть с уч.НЗС (Авто)'!$YP$11:INDIRECT("'Полная ст-ть с уч.НЗС (Авто)'!YP"&amp;$J$42),$C12,'Полная ст-ть с уч.НЗС (Авто)'!TF$11:INDIRECT("'Полная ст-ть с уч.НЗС (Авто)'!TF"&amp;$J$42))/$D12)</f>
        <v>0</v>
      </c>
      <c r="TG12" s="137">
        <f ca="1">IF($D12=0,0,SUMIF('Полная ст-ть с уч.НЗС (Авто)'!$YP$11:INDIRECT("'Полная ст-ть с уч.НЗС (Авто)'!YP"&amp;$J$42),$C12,'Полная ст-ть с уч.НЗС (Авто)'!TG$11:INDIRECT("'Полная ст-ть с уч.НЗС (Авто)'!TG"&amp;$J$42))/$D12)</f>
        <v>0</v>
      </c>
      <c r="TH12" s="137">
        <f ca="1">IF($D12=0,0,SUMIF('Полная ст-ть с уч.НЗС (Авто)'!$YP$11:INDIRECT("'Полная ст-ть с уч.НЗС (Авто)'!YP"&amp;$J$42),$C12,'Полная ст-ть с уч.НЗС (Авто)'!TH$11:INDIRECT("'Полная ст-ть с уч.НЗС (Авто)'!TH"&amp;$J$42))/$D12)</f>
        <v>0</v>
      </c>
      <c r="TI12" s="137">
        <f ca="1">IF($D12=0,0,SUMIF('Полная ст-ть с уч.НЗС (Авто)'!$YP$11:INDIRECT("'Полная ст-ть с уч.НЗС (Авто)'!YP"&amp;$J$42),$C12,'Полная ст-ть с уч.НЗС (Авто)'!TI$11:INDIRECT("'Полная ст-ть с уч.НЗС (Авто)'!TI"&amp;$J$42))/$D12)</f>
        <v>0</v>
      </c>
      <c r="TJ12" s="137">
        <f ca="1">IF($D12=0,0,SUMIF('Полная ст-ть с уч.НЗС (Авто)'!$YP$11:INDIRECT("'Полная ст-ть с уч.НЗС (Авто)'!YP"&amp;$J$42),$C12,'Полная ст-ть с уч.НЗС (Авто)'!TJ$11:INDIRECT("'Полная ст-ть с уч.НЗС (Авто)'!TJ"&amp;$J$42))/$D12)</f>
        <v>0</v>
      </c>
      <c r="TK12" s="137">
        <f ca="1">IF($D12=0,0,SUMIF('Полная ст-ть с уч.НЗС (Авто)'!$YP$11:INDIRECT("'Полная ст-ть с уч.НЗС (Авто)'!YP"&amp;$J$42),$C12,'Полная ст-ть с уч.НЗС (Авто)'!TK$11:INDIRECT("'Полная ст-ть с уч.НЗС (Авто)'!TK"&amp;$J$42))/$D12)</f>
        <v>0</v>
      </c>
      <c r="TL12" s="137">
        <f ca="1">IF($D12=0,0,SUMIF('Полная ст-ть с уч.НЗС (Авто)'!$YP$11:INDIRECT("'Полная ст-ть с уч.НЗС (Авто)'!YP"&amp;$J$42),$C12,'Полная ст-ть с уч.НЗС (Авто)'!TL$11:INDIRECT("'Полная ст-ть с уч.НЗС (Авто)'!TL"&amp;$J$42))/$D12)</f>
        <v>0</v>
      </c>
      <c r="TM12" s="137">
        <f ca="1">IF($D12=0,0,SUMIF('Полная ст-ть с уч.НЗС (Авто)'!$YP$11:INDIRECT("'Полная ст-ть с уч.НЗС (Авто)'!YP"&amp;$J$42),$C12,'Полная ст-ть с уч.НЗС (Авто)'!TM$11:INDIRECT("'Полная ст-ть с уч.НЗС (Авто)'!TM"&amp;$J$42))/$D12)</f>
        <v>0</v>
      </c>
      <c r="TN12" s="137">
        <f ca="1">IF($D12=0,0,SUMIF('Полная ст-ть с уч.НЗС (Авто)'!$YP$11:INDIRECT("'Полная ст-ть с уч.НЗС (Авто)'!YP"&amp;$J$42),$C12,'Полная ст-ть с уч.НЗС (Авто)'!TN$11:INDIRECT("'Полная ст-ть с уч.НЗС (Авто)'!TN"&amp;$J$42))/$D12)</f>
        <v>0</v>
      </c>
      <c r="TO12" s="137">
        <f ca="1">IF($D12=0,0,SUMIF('Полная ст-ть с уч.НЗС (Авто)'!$YP$11:INDIRECT("'Полная ст-ть с уч.НЗС (Авто)'!YP"&amp;$J$42),$C12,'Полная ст-ть с уч.НЗС (Авто)'!TO$11:INDIRECT("'Полная ст-ть с уч.НЗС (Авто)'!TO"&amp;$J$42))/$D12)</f>
        <v>0</v>
      </c>
      <c r="TP12" s="137">
        <f ca="1">IF($D12=0,0,SUMIF('Полная ст-ть с уч.НЗС (Авто)'!$YP$11:INDIRECT("'Полная ст-ть с уч.НЗС (Авто)'!YP"&amp;$J$42),$C12,'Полная ст-ть с уч.НЗС (Авто)'!TP$11:INDIRECT("'Полная ст-ть с уч.НЗС (Авто)'!TP"&amp;$J$42))/$D12)</f>
        <v>0</v>
      </c>
      <c r="TQ12" s="137">
        <f ca="1">IF($D12=0,0,SUMIF('Полная ст-ть с уч.НЗС (Авто)'!$YP$11:INDIRECT("'Полная ст-ть с уч.НЗС (Авто)'!YP"&amp;$J$42),$C12,'Полная ст-ть с уч.НЗС (Авто)'!TQ$11:INDIRECT("'Полная ст-ть с уч.НЗС (Авто)'!TQ"&amp;$J$42))/$D12)</f>
        <v>0</v>
      </c>
      <c r="TR12" s="137">
        <f ca="1">IF($D12=0,0,SUMIF('Полная ст-ть с уч.НЗС (Авто)'!$YP$11:INDIRECT("'Полная ст-ть с уч.НЗС (Авто)'!YP"&amp;$J$42),$C12,'Полная ст-ть с уч.НЗС (Авто)'!TR$11:INDIRECT("'Полная ст-ть с уч.НЗС (Авто)'!TR"&amp;$J$42))/$D12)</f>
        <v>0</v>
      </c>
      <c r="TS12" s="137">
        <f ca="1">IF($D12=0,0,SUMIF('Полная ст-ть с уч.НЗС (Авто)'!$YP$11:INDIRECT("'Полная ст-ть с уч.НЗС (Авто)'!YP"&amp;$J$42),$C12,'Полная ст-ть с уч.НЗС (Авто)'!TS$11:INDIRECT("'Полная ст-ть с уч.НЗС (Авто)'!TS"&amp;$J$42))/$D12)</f>
        <v>0</v>
      </c>
      <c r="TT12" s="137">
        <f ca="1">IF($D12=0,0,SUMIF('Полная ст-ть с уч.НЗС (Авто)'!$YP$11:INDIRECT("'Полная ст-ть с уч.НЗС (Авто)'!YP"&amp;$J$42),$C12,'Полная ст-ть с уч.НЗС (Авто)'!TT$11:INDIRECT("'Полная ст-ть с уч.НЗС (Авто)'!TT"&amp;$J$42))/$D12)</f>
        <v>0</v>
      </c>
      <c r="TU12" s="137">
        <f ca="1">IF($D12=0,0,SUMIF('Полная ст-ть с уч.НЗС (Авто)'!$YP$11:INDIRECT("'Полная ст-ть с уч.НЗС (Авто)'!YP"&amp;$J$42),$C12,'Полная ст-ть с уч.НЗС (Авто)'!TU$11:INDIRECT("'Полная ст-ть с уч.НЗС (Авто)'!TU"&amp;$J$42))/$D12)</f>
        <v>0</v>
      </c>
      <c r="TV12" s="137">
        <f ca="1">IF($D12=0,0,SUMIF('Полная ст-ть с уч.НЗС (Авто)'!$YP$11:INDIRECT("'Полная ст-ть с уч.НЗС (Авто)'!YP"&amp;$J$42),$C12,'Полная ст-ть с уч.НЗС (Авто)'!TV$11:INDIRECT("'Полная ст-ть с уч.НЗС (Авто)'!TV"&amp;$J$42))/$D12)</f>
        <v>0</v>
      </c>
      <c r="TW12" s="137">
        <f ca="1">IF($D12=0,0,SUMIF('Полная ст-ть с уч.НЗС (Авто)'!$YP$11:INDIRECT("'Полная ст-ть с уч.НЗС (Авто)'!YP"&amp;$J$42),$C12,'Полная ст-ть с уч.НЗС (Авто)'!TW$11:INDIRECT("'Полная ст-ть с уч.НЗС (Авто)'!TW"&amp;$J$42))/$D12)</f>
        <v>0</v>
      </c>
      <c r="TX12" s="137">
        <f ca="1">IF($D12=0,0,SUMIF('Полная ст-ть с уч.НЗС (Авто)'!$YP$11:INDIRECT("'Полная ст-ть с уч.НЗС (Авто)'!YP"&amp;$J$42),$C12,'Полная ст-ть с уч.НЗС (Авто)'!TX$11:INDIRECT("'Полная ст-ть с уч.НЗС (Авто)'!TX"&amp;$J$42))/$D12)</f>
        <v>0</v>
      </c>
      <c r="TY12" s="137">
        <f ca="1">IF($D12=0,0,SUMIF('Полная ст-ть с уч.НЗС (Авто)'!$YP$11:INDIRECT("'Полная ст-ть с уч.НЗС (Авто)'!YP"&amp;$J$42),$C12,'Полная ст-ть с уч.НЗС (Авто)'!TY$11:INDIRECT("'Полная ст-ть с уч.НЗС (Авто)'!TY"&amp;$J$42))/$D12)</f>
        <v>0</v>
      </c>
      <c r="TZ12" s="137">
        <f ca="1">IF($D12=0,0,SUMIF('Полная ст-ть с уч.НЗС (Авто)'!$YP$11:INDIRECT("'Полная ст-ть с уч.НЗС (Авто)'!YP"&amp;$J$42),$C12,'Полная ст-ть с уч.НЗС (Авто)'!TZ$11:INDIRECT("'Полная ст-ть с уч.НЗС (Авто)'!TZ"&amp;$J$42))/$D12)</f>
        <v>0</v>
      </c>
      <c r="UA12" s="137">
        <f ca="1">IF($D12=0,0,SUMIF('Полная ст-ть с уч.НЗС (Авто)'!$YP$11:INDIRECT("'Полная ст-ть с уч.НЗС (Авто)'!YP"&amp;$J$42),$C12,'Полная ст-ть с уч.НЗС (Авто)'!UA$11:INDIRECT("'Полная ст-ть с уч.НЗС (Авто)'!UA"&amp;$J$42))/$D12)</f>
        <v>0</v>
      </c>
      <c r="UB12" s="137">
        <f ca="1">IF($D12=0,0,SUMIF('Полная ст-ть с уч.НЗС (Авто)'!$YP$11:INDIRECT("'Полная ст-ть с уч.НЗС (Авто)'!YP"&amp;$J$42),$C12,'Полная ст-ть с уч.НЗС (Авто)'!UB$11:INDIRECT("'Полная ст-ть с уч.НЗС (Авто)'!UB"&amp;$J$42))/$D12)</f>
        <v>0</v>
      </c>
      <c r="UC12" s="137">
        <f ca="1">IF($D12=0,0,SUMIF('Полная ст-ть с уч.НЗС (Авто)'!$YP$11:INDIRECT("'Полная ст-ть с уч.НЗС (Авто)'!YP"&amp;$J$42),$C12,'Полная ст-ть с уч.НЗС (Авто)'!UC$11:INDIRECT("'Полная ст-ть с уч.НЗС (Авто)'!UC"&amp;$J$42))/$D12)</f>
        <v>0</v>
      </c>
      <c r="UD12" s="137">
        <f ca="1">IF($D12=0,0,SUMIF('Полная ст-ть с уч.НЗС (Авто)'!$YP$11:INDIRECT("'Полная ст-ть с уч.НЗС (Авто)'!YP"&amp;$J$42),$C12,'Полная ст-ть с уч.НЗС (Авто)'!UD$11:INDIRECT("'Полная ст-ть с уч.НЗС (Авто)'!UD"&amp;$J$42))/$D12)</f>
        <v>0</v>
      </c>
      <c r="UE12" s="137">
        <f ca="1">IF($D12=0,0,SUMIF('Полная ст-ть с уч.НЗС (Авто)'!$YP$11:INDIRECT("'Полная ст-ть с уч.НЗС (Авто)'!YP"&amp;$J$42),$C12,'Полная ст-ть с уч.НЗС (Авто)'!UE$11:INDIRECT("'Полная ст-ть с уч.НЗС (Авто)'!UE"&amp;$J$42))/$D12)</f>
        <v>0</v>
      </c>
      <c r="UF12" s="137">
        <f ca="1">IF($D12=0,0,SUMIF('Полная ст-ть с уч.НЗС (Авто)'!$YP$11:INDIRECT("'Полная ст-ть с уч.НЗС (Авто)'!YP"&amp;$J$42),$C12,'Полная ст-ть с уч.НЗС (Авто)'!UF$11:INDIRECT("'Полная ст-ть с уч.НЗС (Авто)'!UF"&amp;$J$42))/$D12)</f>
        <v>0</v>
      </c>
      <c r="UG12" s="137">
        <f ca="1">IF($D12=0,0,SUMIF('Полная ст-ть с уч.НЗС (Авто)'!$YP$11:INDIRECT("'Полная ст-ть с уч.НЗС (Авто)'!YP"&amp;$J$42),$C12,'Полная ст-ть с уч.НЗС (Авто)'!UG$11:INDIRECT("'Полная ст-ть с уч.НЗС (Авто)'!UG"&amp;$J$42))/$D12)</f>
        <v>0</v>
      </c>
      <c r="UH12" s="137">
        <f ca="1">IF($D12=0,0,SUMIF('Полная ст-ть с уч.НЗС (Авто)'!$YP$11:INDIRECT("'Полная ст-ть с уч.НЗС (Авто)'!YP"&amp;$J$42),$C12,'Полная ст-ть с уч.НЗС (Авто)'!UH$11:INDIRECT("'Полная ст-ть с уч.НЗС (Авто)'!UH"&amp;$J$42))/$D12)</f>
        <v>0</v>
      </c>
      <c r="UI12" s="137">
        <f ca="1">IF($D12=0,0,SUMIF('Полная ст-ть с уч.НЗС (Авто)'!$YP$11:INDIRECT("'Полная ст-ть с уч.НЗС (Авто)'!YP"&amp;$J$42),$C12,'Полная ст-ть с уч.НЗС (Авто)'!UI$11:INDIRECT("'Полная ст-ть с уч.НЗС (Авто)'!UI"&amp;$J$42))/$D12)</f>
        <v>0</v>
      </c>
      <c r="UJ12" s="137">
        <f ca="1">IF($D12=0,0,SUMIF('Полная ст-ть с уч.НЗС (Авто)'!$YP$11:INDIRECT("'Полная ст-ть с уч.НЗС (Авто)'!YP"&amp;$J$42),$C12,'Полная ст-ть с уч.НЗС (Авто)'!UJ$11:INDIRECT("'Полная ст-ть с уч.НЗС (Авто)'!UJ"&amp;$J$42))/$D12)</f>
        <v>0</v>
      </c>
      <c r="UK12" s="137">
        <f ca="1">IF($D12=0,0,SUMIF('Полная ст-ть с уч.НЗС (Авто)'!$YP$11:INDIRECT("'Полная ст-ть с уч.НЗС (Авто)'!YP"&amp;$J$42),$C12,'Полная ст-ть с уч.НЗС (Авто)'!UK$11:INDIRECT("'Полная ст-ть с уч.НЗС (Авто)'!UK"&amp;$J$42))/$D12)</f>
        <v>0</v>
      </c>
      <c r="UL12" s="137">
        <f ca="1">IF($D12=0,0,SUMIF('Полная ст-ть с уч.НЗС (Авто)'!$YP$11:INDIRECT("'Полная ст-ть с уч.НЗС (Авто)'!YP"&amp;$J$42),$C12,'Полная ст-ть с уч.НЗС (Авто)'!UL$11:INDIRECT("'Полная ст-ть с уч.НЗС (Авто)'!UL"&amp;$J$42))/$D12)</f>
        <v>0</v>
      </c>
      <c r="UM12" s="137">
        <f ca="1">IF($D12=0,0,SUMIF('Полная ст-ть с уч.НЗС (Авто)'!$YP$11:INDIRECT("'Полная ст-ть с уч.НЗС (Авто)'!YP"&amp;$J$42),$C12,'Полная ст-ть с уч.НЗС (Авто)'!UM$11:INDIRECT("'Полная ст-ть с уч.НЗС (Авто)'!UM"&amp;$J$42))/$D12)</f>
        <v>0</v>
      </c>
      <c r="UN12" s="137">
        <f ca="1">IF($D12=0,0,SUMIF('Полная ст-ть с уч.НЗС (Авто)'!$YP$11:INDIRECT("'Полная ст-ть с уч.НЗС (Авто)'!YP"&amp;$J$42),$C12,'Полная ст-ть с уч.НЗС (Авто)'!UN$11:INDIRECT("'Полная ст-ть с уч.НЗС (Авто)'!UN"&amp;$J$42))/$D12)</f>
        <v>0</v>
      </c>
      <c r="UO12" s="137">
        <f ca="1">IF($D12=0,0,SUMIF('Полная ст-ть с уч.НЗС (Авто)'!$YP$11:INDIRECT("'Полная ст-ть с уч.НЗС (Авто)'!YP"&amp;$J$42),$C12,'Полная ст-ть с уч.НЗС (Авто)'!UO$11:INDIRECT("'Полная ст-ть с уч.НЗС (Авто)'!UO"&amp;$J$42))/$D12)</f>
        <v>0</v>
      </c>
      <c r="UP12" s="137">
        <f ca="1">IF($D12=0,0,SUMIF('Полная ст-ть с уч.НЗС (Авто)'!$YP$11:INDIRECT("'Полная ст-ть с уч.НЗС (Авто)'!YP"&amp;$J$42),$C12,'Полная ст-ть с уч.НЗС (Авто)'!UP$11:INDIRECT("'Полная ст-ть с уч.НЗС (Авто)'!UP"&amp;$J$42))/$D12)</f>
        <v>0</v>
      </c>
      <c r="UQ12" s="137">
        <f ca="1">IF($D12=0,0,SUMIF('Полная ст-ть с уч.НЗС (Авто)'!$YP$11:INDIRECT("'Полная ст-ть с уч.НЗС (Авто)'!YP"&amp;$J$42),$C12,'Полная ст-ть с уч.НЗС (Авто)'!UQ$11:INDIRECT("'Полная ст-ть с уч.НЗС (Авто)'!UQ"&amp;$J$42))/$D12)</f>
        <v>0</v>
      </c>
      <c r="UR12" s="137">
        <f ca="1">IF($D12=0,0,SUMIF('Полная ст-ть с уч.НЗС (Авто)'!$YP$11:INDIRECT("'Полная ст-ть с уч.НЗС (Авто)'!YP"&amp;$J$42),$C12,'Полная ст-ть с уч.НЗС (Авто)'!UR$11:INDIRECT("'Полная ст-ть с уч.НЗС (Авто)'!UR"&amp;$J$42))/$D12)</f>
        <v>0</v>
      </c>
      <c r="US12" s="137">
        <f ca="1">IF($D12=0,0,SUMIF('Полная ст-ть с уч.НЗС (Авто)'!$YP$11:INDIRECT("'Полная ст-ть с уч.НЗС (Авто)'!YP"&amp;$J$42),$C12,'Полная ст-ть с уч.НЗС (Авто)'!US$11:INDIRECT("'Полная ст-ть с уч.НЗС (Авто)'!US"&amp;$J$42))/$D12)</f>
        <v>0</v>
      </c>
      <c r="UT12" s="137">
        <f ca="1">IF($D12=0,0,SUMIF('Полная ст-ть с уч.НЗС (Авто)'!$YP$11:INDIRECT("'Полная ст-ть с уч.НЗС (Авто)'!YP"&amp;$J$42),$C12,'Полная ст-ть с уч.НЗС (Авто)'!UT$11:INDIRECT("'Полная ст-ть с уч.НЗС (Авто)'!UT"&amp;$J$42))/$D12)</f>
        <v>0</v>
      </c>
      <c r="UU12" s="137">
        <f ca="1">IF($D12=0,0,SUMIF('Полная ст-ть с уч.НЗС (Авто)'!$YP$11:INDIRECT("'Полная ст-ть с уч.НЗС (Авто)'!YP"&amp;$J$42),$C12,'Полная ст-ть с уч.НЗС (Авто)'!UU$11:INDIRECT("'Полная ст-ть с уч.НЗС (Авто)'!UU"&amp;$J$42))/$D12)</f>
        <v>0</v>
      </c>
      <c r="UV12" s="137">
        <f ca="1">IF($D12=0,0,SUMIF('Полная ст-ть с уч.НЗС (Авто)'!$YP$11:INDIRECT("'Полная ст-ть с уч.НЗС (Авто)'!YP"&amp;$J$42),$C12,'Полная ст-ть с уч.НЗС (Авто)'!UV$11:INDIRECT("'Полная ст-ть с уч.НЗС (Авто)'!UV"&amp;$J$42))/$D12)</f>
        <v>0</v>
      </c>
      <c r="UW12" s="137">
        <f ca="1">IF($D12=0,0,SUMIF('Полная ст-ть с уч.НЗС (Авто)'!$YP$11:INDIRECT("'Полная ст-ть с уч.НЗС (Авто)'!YP"&amp;$J$42),$C12,'Полная ст-ть с уч.НЗС (Авто)'!UW$11:INDIRECT("'Полная ст-ть с уч.НЗС (Авто)'!UW"&amp;$J$42))/$D12)</f>
        <v>0</v>
      </c>
      <c r="UX12" s="137">
        <f ca="1">IF($D12=0,0,SUMIF('Полная ст-ть с уч.НЗС (Авто)'!$YP$11:INDIRECT("'Полная ст-ть с уч.НЗС (Авто)'!YP"&amp;$J$42),$C12,'Полная ст-ть с уч.НЗС (Авто)'!UX$11:INDIRECT("'Полная ст-ть с уч.НЗС (Авто)'!UX"&amp;$J$42))/$D12)</f>
        <v>0</v>
      </c>
      <c r="UY12" s="137">
        <f ca="1">IF($D12=0,0,SUMIF('Полная ст-ть с уч.НЗС (Авто)'!$YP$11:INDIRECT("'Полная ст-ть с уч.НЗС (Авто)'!YP"&amp;$J$42),$C12,'Полная ст-ть с уч.НЗС (Авто)'!UY$11:INDIRECT("'Полная ст-ть с уч.НЗС (Авто)'!UY"&amp;$J$42))/$D12)</f>
        <v>0</v>
      </c>
      <c r="UZ12" s="137">
        <f ca="1">IF($D12=0,0,SUMIF('Полная ст-ть с уч.НЗС (Авто)'!$YP$11:INDIRECT("'Полная ст-ть с уч.НЗС (Авто)'!YP"&amp;$J$42),$C12,'Полная ст-ть с уч.НЗС (Авто)'!UZ$11:INDIRECT("'Полная ст-ть с уч.НЗС (Авто)'!UZ"&amp;$J$42))/$D12)</f>
        <v>0</v>
      </c>
      <c r="VA12" s="137">
        <f ca="1">IF($D12=0,0,SUMIF('Полная ст-ть с уч.НЗС (Авто)'!$YP$11:INDIRECT("'Полная ст-ть с уч.НЗС (Авто)'!YP"&amp;$J$42),$C12,'Полная ст-ть с уч.НЗС (Авто)'!VA$11:INDIRECT("'Полная ст-ть с уч.НЗС (Авто)'!VA"&amp;$J$42))/$D12)</f>
        <v>0</v>
      </c>
      <c r="VB12" s="137">
        <f ca="1">IF($D12=0,0,SUMIF('Полная ст-ть с уч.НЗС (Авто)'!$YP$11:INDIRECT("'Полная ст-ть с уч.НЗС (Авто)'!YP"&amp;$J$42),$C12,'Полная ст-ть с уч.НЗС (Авто)'!VB$11:INDIRECT("'Полная ст-ть с уч.НЗС (Авто)'!VB"&amp;$J$42))/$D12)</f>
        <v>0</v>
      </c>
      <c r="VC12" s="137">
        <f ca="1">IF($D12=0,0,SUMIF('Полная ст-ть с уч.НЗС (Авто)'!$YP$11:INDIRECT("'Полная ст-ть с уч.НЗС (Авто)'!YP"&amp;$J$42),$C12,'Полная ст-ть с уч.НЗС (Авто)'!VC$11:INDIRECT("'Полная ст-ть с уч.НЗС (Авто)'!VC"&amp;$J$42))/$D12)</f>
        <v>0</v>
      </c>
      <c r="VD12" s="137">
        <f ca="1">IF($D12=0,0,SUMIF('Полная ст-ть с уч.НЗС (Авто)'!$YP$11:INDIRECT("'Полная ст-ть с уч.НЗС (Авто)'!YP"&amp;$J$42),$C12,'Полная ст-ть с уч.НЗС (Авто)'!VD$11:INDIRECT("'Полная ст-ть с уч.НЗС (Авто)'!VD"&amp;$J$42))/$D12)</f>
        <v>0</v>
      </c>
      <c r="VE12" s="137">
        <f ca="1">IF($D12=0,0,SUMIF('Полная ст-ть с уч.НЗС (Авто)'!$YP$11:INDIRECT("'Полная ст-ть с уч.НЗС (Авто)'!YP"&amp;$J$42),$C12,'Полная ст-ть с уч.НЗС (Авто)'!VE$11:INDIRECT("'Полная ст-ть с уч.НЗС (Авто)'!VE"&amp;$J$42))/$D12)</f>
        <v>0</v>
      </c>
      <c r="VF12" s="137">
        <f ca="1">IF($D12=0,0,SUMIF('Полная ст-ть с уч.НЗС (Авто)'!$YP$11:INDIRECT("'Полная ст-ть с уч.НЗС (Авто)'!YP"&amp;$J$42),$C12,'Полная ст-ть с уч.НЗС (Авто)'!VF$11:INDIRECT("'Полная ст-ть с уч.НЗС (Авто)'!VF"&amp;$J$42))/$D12)</f>
        <v>0</v>
      </c>
      <c r="VG12" s="137">
        <f ca="1">IF($D12=0,0,SUMIF('Полная ст-ть с уч.НЗС (Авто)'!$YP$11:INDIRECT("'Полная ст-ть с уч.НЗС (Авто)'!YP"&amp;$J$42),$C12,'Полная ст-ть с уч.НЗС (Авто)'!VG$11:INDIRECT("'Полная ст-ть с уч.НЗС (Авто)'!VG"&amp;$J$42))/$D12)</f>
        <v>0</v>
      </c>
      <c r="VH12" s="137">
        <f ca="1">IF($D12=0,0,SUMIF('Полная ст-ть с уч.НЗС (Авто)'!$YP$11:INDIRECT("'Полная ст-ть с уч.НЗС (Авто)'!YP"&amp;$J$42),$C12,'Полная ст-ть с уч.НЗС (Авто)'!VH$11:INDIRECT("'Полная ст-ть с уч.НЗС (Авто)'!VH"&amp;$J$42))/$D12)</f>
        <v>0</v>
      </c>
      <c r="VI12" s="137">
        <f ca="1">IF($D12=0,0,SUMIF('Полная ст-ть с уч.НЗС (Авто)'!$YP$11:INDIRECT("'Полная ст-ть с уч.НЗС (Авто)'!YP"&amp;$J$42),$C12,'Полная ст-ть с уч.НЗС (Авто)'!VI$11:INDIRECT("'Полная ст-ть с уч.НЗС (Авто)'!VI"&amp;$J$42))/$D12)</f>
        <v>0</v>
      </c>
      <c r="VJ12" s="137">
        <f ca="1">IF($D12=0,0,SUMIF('Полная ст-ть с уч.НЗС (Авто)'!$YP$11:INDIRECT("'Полная ст-ть с уч.НЗС (Авто)'!YP"&amp;$J$42),$C12,'Полная ст-ть с уч.НЗС (Авто)'!VJ$11:INDIRECT("'Полная ст-ть с уч.НЗС (Авто)'!VJ"&amp;$J$42))/$D12)</f>
        <v>0</v>
      </c>
      <c r="VK12" s="137">
        <f ca="1">IF($D12=0,0,SUMIF('Полная ст-ть с уч.НЗС (Авто)'!$YP$11:INDIRECT("'Полная ст-ть с уч.НЗС (Авто)'!YP"&amp;$J$42),$C12,'Полная ст-ть с уч.НЗС (Авто)'!VK$11:INDIRECT("'Полная ст-ть с уч.НЗС (Авто)'!VK"&amp;$J$42))/$D12)</f>
        <v>0</v>
      </c>
      <c r="VL12" s="137">
        <f ca="1">IF($D12=0,0,SUMIF('Полная ст-ть с уч.НЗС (Авто)'!$YP$11:INDIRECT("'Полная ст-ть с уч.НЗС (Авто)'!YP"&amp;$J$42),$C12,'Полная ст-ть с уч.НЗС (Авто)'!VL$11:INDIRECT("'Полная ст-ть с уч.НЗС (Авто)'!VL"&amp;$J$42))/$D12)</f>
        <v>0</v>
      </c>
      <c r="VM12" s="137">
        <f ca="1">IF($D12=0,0,SUMIF('Полная ст-ть с уч.НЗС (Авто)'!$YP$11:INDIRECT("'Полная ст-ть с уч.НЗС (Авто)'!YP"&amp;$J$42),$C12,'Полная ст-ть с уч.НЗС (Авто)'!VM$11:INDIRECT("'Полная ст-ть с уч.НЗС (Авто)'!VM"&amp;$J$42))/$D12)</f>
        <v>0</v>
      </c>
      <c r="VN12" s="137">
        <f ca="1">IF($D12=0,0,SUMIF('Полная ст-ть с уч.НЗС (Авто)'!$YP$11:INDIRECT("'Полная ст-ть с уч.НЗС (Авто)'!YP"&amp;$J$42),$C12,'Полная ст-ть с уч.НЗС (Авто)'!VN$11:INDIRECT("'Полная ст-ть с уч.НЗС (Авто)'!VN"&amp;$J$42))/$D12)</f>
        <v>0</v>
      </c>
      <c r="VO12" s="137">
        <f ca="1">IF($D12=0,0,SUMIF('Полная ст-ть с уч.НЗС (Авто)'!$YP$11:INDIRECT("'Полная ст-ть с уч.НЗС (Авто)'!YP"&amp;$J$42),$C12,'Полная ст-ть с уч.НЗС (Авто)'!VO$11:INDIRECT("'Полная ст-ть с уч.НЗС (Авто)'!VO"&amp;$J$42))/$D12)</f>
        <v>0</v>
      </c>
      <c r="VP12" s="137">
        <f ca="1">IF($D12=0,0,SUMIF('Полная ст-ть с уч.НЗС (Авто)'!$YP$11:INDIRECT("'Полная ст-ть с уч.НЗС (Авто)'!YP"&amp;$J$42),$C12,'Полная ст-ть с уч.НЗС (Авто)'!VP$11:INDIRECT("'Полная ст-ть с уч.НЗС (Авто)'!VP"&amp;$J$42))/$D12)</f>
        <v>0</v>
      </c>
      <c r="VQ12" s="137">
        <f ca="1">IF($D12=0,0,SUMIF('Полная ст-ть с уч.НЗС (Авто)'!$YP$11:INDIRECT("'Полная ст-ть с уч.НЗС (Авто)'!YP"&amp;$J$42),$C12,'Полная ст-ть с уч.НЗС (Авто)'!VQ$11:INDIRECT("'Полная ст-ть с уч.НЗС (Авто)'!VQ"&amp;$J$42))/$D12)</f>
        <v>0</v>
      </c>
      <c r="VR12" s="137">
        <f ca="1">IF($D12=0,0,SUMIF('Полная ст-ть с уч.НЗС (Авто)'!$YP$11:INDIRECT("'Полная ст-ть с уч.НЗС (Авто)'!YP"&amp;$J$42),$C12,'Полная ст-ть с уч.НЗС (Авто)'!VR$11:INDIRECT("'Полная ст-ть с уч.НЗС (Авто)'!VR"&amp;$J$42))/$D12)</f>
        <v>0</v>
      </c>
      <c r="VS12" s="137">
        <f ca="1">IF($D12=0,0,SUMIF('Полная ст-ть с уч.НЗС (Авто)'!$YP$11:INDIRECT("'Полная ст-ть с уч.НЗС (Авто)'!YP"&amp;$J$42),$C12,'Полная ст-ть с уч.НЗС (Авто)'!VS$11:INDIRECT("'Полная ст-ть с уч.НЗС (Авто)'!VS"&amp;$J$42))/$D12)</f>
        <v>0</v>
      </c>
      <c r="VT12" s="137">
        <f ca="1">IF($D12=0,0,SUMIF('Полная ст-ть с уч.НЗС (Авто)'!$YP$11:INDIRECT("'Полная ст-ть с уч.НЗС (Авто)'!YP"&amp;$J$42),$C12,'Полная ст-ть с уч.НЗС (Авто)'!VT$11:INDIRECT("'Полная ст-ть с уч.НЗС (Авто)'!VT"&amp;$J$42))/$D12)</f>
        <v>0</v>
      </c>
      <c r="VU12" s="137">
        <f ca="1">IF($D12=0,0,SUMIF('Полная ст-ть с уч.НЗС (Авто)'!$YP$11:INDIRECT("'Полная ст-ть с уч.НЗС (Авто)'!YP"&amp;$J$42),$C12,'Полная ст-ть с уч.НЗС (Авто)'!VU$11:INDIRECT("'Полная ст-ть с уч.НЗС (Авто)'!VU"&amp;$J$42))/$D12)</f>
        <v>0</v>
      </c>
      <c r="VV12" s="137">
        <f ca="1">IF($D12=0,0,SUMIF('Полная ст-ть с уч.НЗС (Авто)'!$YP$11:INDIRECT("'Полная ст-ть с уч.НЗС (Авто)'!YP"&amp;$J$42),$C12,'Полная ст-ть с уч.НЗС (Авто)'!VV$11:INDIRECT("'Полная ст-ть с уч.НЗС (Авто)'!VV"&amp;$J$42))/$D12)</f>
        <v>0</v>
      </c>
      <c r="VW12" s="137">
        <f ca="1">IF($D12=0,0,SUMIF('Полная ст-ть с уч.НЗС (Авто)'!$YP$11:INDIRECT("'Полная ст-ть с уч.НЗС (Авто)'!YP"&amp;$J$42),$C12,'Полная ст-ть с уч.НЗС (Авто)'!VW$11:INDIRECT("'Полная ст-ть с уч.НЗС (Авто)'!VW"&amp;$J$42))/$D12)</f>
        <v>0</v>
      </c>
      <c r="VX12" s="137">
        <f ca="1">IF($D12=0,0,SUMIF('Полная ст-ть с уч.НЗС (Авто)'!$YP$11:INDIRECT("'Полная ст-ть с уч.НЗС (Авто)'!YP"&amp;$J$42),$C12,'Полная ст-ть с уч.НЗС (Авто)'!VX$11:INDIRECT("'Полная ст-ть с уч.НЗС (Авто)'!VX"&amp;$J$42))/$D12)</f>
        <v>0</v>
      </c>
      <c r="VY12" s="137">
        <f ca="1">IF($D12=0,0,SUMIF('Полная ст-ть с уч.НЗС (Авто)'!$YP$11:INDIRECT("'Полная ст-ть с уч.НЗС (Авто)'!YP"&amp;$J$42),$C12,'Полная ст-ть с уч.НЗС (Авто)'!VY$11:INDIRECT("'Полная ст-ть с уч.НЗС (Авто)'!VY"&amp;$J$42))/$D12)</f>
        <v>0</v>
      </c>
      <c r="VZ12" s="137">
        <f ca="1">IF($D12=0,0,SUMIF('Полная ст-ть с уч.НЗС (Авто)'!$YP$11:INDIRECT("'Полная ст-ть с уч.НЗС (Авто)'!YP"&amp;$J$42),$C12,'Полная ст-ть с уч.НЗС (Авто)'!VZ$11:INDIRECT("'Полная ст-ть с уч.НЗС (Авто)'!VZ"&amp;$J$42))/$D12)</f>
        <v>0</v>
      </c>
      <c r="WA12" s="137">
        <f ca="1">IF($D12=0,0,SUMIF('Полная ст-ть с уч.НЗС (Авто)'!$YP$11:INDIRECT("'Полная ст-ть с уч.НЗС (Авто)'!YP"&amp;$J$42),$C12,'Полная ст-ть с уч.НЗС (Авто)'!WA$11:INDIRECT("'Полная ст-ть с уч.НЗС (Авто)'!WA"&amp;$J$42))/$D12)</f>
        <v>0</v>
      </c>
      <c r="WB12" s="137">
        <f ca="1">IF($D12=0,0,SUMIF('Полная ст-ть с уч.НЗС (Авто)'!$YP$11:INDIRECT("'Полная ст-ть с уч.НЗС (Авто)'!YP"&amp;$J$42),$C12,'Полная ст-ть с уч.НЗС (Авто)'!WB$11:INDIRECT("'Полная ст-ть с уч.НЗС (Авто)'!WB"&amp;$J$42))/$D12)</f>
        <v>0</v>
      </c>
      <c r="WC12" s="137">
        <f ca="1">IF($D12=0,0,SUMIF('Полная ст-ть с уч.НЗС (Авто)'!$YP$11:INDIRECT("'Полная ст-ть с уч.НЗС (Авто)'!YP"&amp;$J$42),$C12,'Полная ст-ть с уч.НЗС (Авто)'!WC$11:INDIRECT("'Полная ст-ть с уч.НЗС (Авто)'!WC"&amp;$J$42))/$D12)</f>
        <v>0</v>
      </c>
      <c r="WD12" s="137">
        <f ca="1">IF($D12=0,0,SUMIF('Полная ст-ть с уч.НЗС (Авто)'!$YP$11:INDIRECT("'Полная ст-ть с уч.НЗС (Авто)'!YP"&amp;$J$42),$C12,'Полная ст-ть с уч.НЗС (Авто)'!WD$11:INDIRECT("'Полная ст-ть с уч.НЗС (Авто)'!WD"&amp;$J$42))/$D12)</f>
        <v>0</v>
      </c>
      <c r="WE12" s="137">
        <f ca="1">IF($D12=0,0,SUMIF('Полная ст-ть с уч.НЗС (Авто)'!$YP$11:INDIRECT("'Полная ст-ть с уч.НЗС (Авто)'!YP"&amp;$J$42),$C12,'Полная ст-ть с уч.НЗС (Авто)'!WE$11:INDIRECT("'Полная ст-ть с уч.НЗС (Авто)'!WE"&amp;$J$42))/$D12)</f>
        <v>0</v>
      </c>
      <c r="WF12" s="137">
        <f ca="1">IF($D12=0,0,SUMIF('Полная ст-ть с уч.НЗС (Авто)'!$YP$11:INDIRECT("'Полная ст-ть с уч.НЗС (Авто)'!YP"&amp;$J$42),$C12,'Полная ст-ть с уч.НЗС (Авто)'!WF$11:INDIRECT("'Полная ст-ть с уч.НЗС (Авто)'!WF"&amp;$J$42))/$D12)</f>
        <v>0</v>
      </c>
      <c r="WG12" s="137">
        <f ca="1">IF($D12=0,0,SUMIF('Полная ст-ть с уч.НЗС (Авто)'!$YP$11:INDIRECT("'Полная ст-ть с уч.НЗС (Авто)'!YP"&amp;$J$42),$C12,'Полная ст-ть с уч.НЗС (Авто)'!WG$11:INDIRECT("'Полная ст-ть с уч.НЗС (Авто)'!WG"&amp;$J$42))/$D12)</f>
        <v>0</v>
      </c>
      <c r="WH12" s="137">
        <f ca="1">IF($D12=0,0,SUMIF('Полная ст-ть с уч.НЗС (Авто)'!$YP$11:INDIRECT("'Полная ст-ть с уч.НЗС (Авто)'!YP"&amp;$J$42),$C12,'Полная ст-ть с уч.НЗС (Авто)'!WH$11:INDIRECT("'Полная ст-ть с уч.НЗС (Авто)'!WH"&amp;$J$42))/$D12)</f>
        <v>0</v>
      </c>
      <c r="WI12" s="137">
        <f ca="1">IF($D12=0,0,SUMIF('Полная ст-ть с уч.НЗС (Авто)'!$YP$11:INDIRECT("'Полная ст-ть с уч.НЗС (Авто)'!YP"&amp;$J$42),$C12,'Полная ст-ть с уч.НЗС (Авто)'!WI$11:INDIRECT("'Полная ст-ть с уч.НЗС (Авто)'!WI"&amp;$J$42))/$D12)</f>
        <v>0</v>
      </c>
      <c r="WJ12" s="137">
        <f ca="1">IF($D12=0,0,SUMIF('Полная ст-ть с уч.НЗС (Авто)'!$YP$11:INDIRECT("'Полная ст-ть с уч.НЗС (Авто)'!YP"&amp;$J$42),$C12,'Полная ст-ть с уч.НЗС (Авто)'!WJ$11:INDIRECT("'Полная ст-ть с уч.НЗС (Авто)'!WJ"&amp;$J$42))/$D12)</f>
        <v>0</v>
      </c>
      <c r="WK12" s="137">
        <f ca="1">IF($D12=0,0,SUMIF('Полная ст-ть с уч.НЗС (Авто)'!$YP$11:INDIRECT("'Полная ст-ть с уч.НЗС (Авто)'!YP"&amp;$J$42),$C12,'Полная ст-ть с уч.НЗС (Авто)'!WK$11:INDIRECT("'Полная ст-ть с уч.НЗС (Авто)'!WK"&amp;$J$42))/$D12)</f>
        <v>0</v>
      </c>
      <c r="WL12" s="137">
        <f ca="1">IF($D12=0,0,SUMIF('Полная ст-ть с уч.НЗС (Авто)'!$YP$11:INDIRECT("'Полная ст-ть с уч.НЗС (Авто)'!YP"&amp;$J$42),$C12,'Полная ст-ть с уч.НЗС (Авто)'!WL$11:INDIRECT("'Полная ст-ть с уч.НЗС (Авто)'!WL"&amp;$J$42))/$D12)</f>
        <v>0</v>
      </c>
      <c r="WM12" s="137">
        <f ca="1">IF($D12=0,0,SUMIF('Полная ст-ть с уч.НЗС (Авто)'!$YP$11:INDIRECT("'Полная ст-ть с уч.НЗС (Авто)'!YP"&amp;$J$42),$C12,'Полная ст-ть с уч.НЗС (Авто)'!WM$11:INDIRECT("'Полная ст-ть с уч.НЗС (Авто)'!WM"&amp;$J$42))/$D12)</f>
        <v>0</v>
      </c>
      <c r="WN12" s="137">
        <f ca="1">IF($D12=0,0,SUMIF('Полная ст-ть с уч.НЗС (Авто)'!$YP$11:INDIRECT("'Полная ст-ть с уч.НЗС (Авто)'!YP"&amp;$J$42),$C12,'Полная ст-ть с уч.НЗС (Авто)'!WN$11:INDIRECT("'Полная ст-ть с уч.НЗС (Авто)'!WN"&amp;$J$42))/$D12)</f>
        <v>0</v>
      </c>
      <c r="WO12" s="137">
        <f ca="1">IF($D12=0,0,SUMIF('Полная ст-ть с уч.НЗС (Авто)'!$YP$11:INDIRECT("'Полная ст-ть с уч.НЗС (Авто)'!YP"&amp;$J$42),$C12,'Полная ст-ть с уч.НЗС (Авто)'!WO$11:INDIRECT("'Полная ст-ть с уч.НЗС (Авто)'!WO"&amp;$J$42))/$D12)</f>
        <v>0</v>
      </c>
      <c r="WP12" s="137">
        <f ca="1">IF($D12=0,0,SUMIF('Полная ст-ть с уч.НЗС (Авто)'!$YP$11:INDIRECT("'Полная ст-ть с уч.НЗС (Авто)'!YP"&amp;$J$42),$C12,'Полная ст-ть с уч.НЗС (Авто)'!WP$11:INDIRECT("'Полная ст-ть с уч.НЗС (Авто)'!WP"&amp;$J$42))/$D12)</f>
        <v>0</v>
      </c>
      <c r="WQ12" s="137">
        <f ca="1">IF($D12=0,0,SUMIF('Полная ст-ть с уч.НЗС (Авто)'!$YP$11:INDIRECT("'Полная ст-ть с уч.НЗС (Авто)'!YP"&amp;$J$42),$C12,'Полная ст-ть с уч.НЗС (Авто)'!WQ$11:INDIRECT("'Полная ст-ть с уч.НЗС (Авто)'!WQ"&amp;$J$42))/$D12)</f>
        <v>0</v>
      </c>
      <c r="WR12" s="137">
        <f ca="1">IF($D12=0,0,SUMIF('Полная ст-ть с уч.НЗС (Авто)'!$YP$11:INDIRECT("'Полная ст-ть с уч.НЗС (Авто)'!YP"&amp;$J$42),$C12,'Полная ст-ть с уч.НЗС (Авто)'!WR$11:INDIRECT("'Полная ст-ть с уч.НЗС (Авто)'!WR"&amp;$J$42))/$D12)</f>
        <v>0</v>
      </c>
      <c r="WS12" s="137">
        <f ca="1">IF($D12=0,0,SUMIF('Полная ст-ть с уч.НЗС (Авто)'!$YP$11:INDIRECT("'Полная ст-ть с уч.НЗС (Авто)'!YP"&amp;$J$42),$C12,'Полная ст-ть с уч.НЗС (Авто)'!WS$11:INDIRECT("'Полная ст-ть с уч.НЗС (Авто)'!WS"&amp;$J$42))/$D12)</f>
        <v>0</v>
      </c>
      <c r="WT12" s="137">
        <f ca="1">IF($D12=0,0,SUMIF('Полная ст-ть с уч.НЗС (Авто)'!$YP$11:INDIRECT("'Полная ст-ть с уч.НЗС (Авто)'!YP"&amp;$J$42),$C12,'Полная ст-ть с уч.НЗС (Авто)'!WT$11:INDIRECT("'Полная ст-ть с уч.НЗС (Авто)'!WT"&amp;$J$42))/$D12)</f>
        <v>0</v>
      </c>
      <c r="WU12" s="137">
        <f ca="1">IF($D12=0,0,SUMIF('Полная ст-ть с уч.НЗС (Авто)'!$YP$11:INDIRECT("'Полная ст-ть с уч.НЗС (Авто)'!YP"&amp;$J$42),$C12,'Полная ст-ть с уч.НЗС (Авто)'!WU$11:INDIRECT("'Полная ст-ть с уч.НЗС (Авто)'!WU"&amp;$J$42))/$D12)</f>
        <v>0</v>
      </c>
      <c r="WV12" s="137">
        <f ca="1">IF($D12=0,0,SUMIF('Полная ст-ть с уч.НЗС (Авто)'!$YP$11:INDIRECT("'Полная ст-ть с уч.НЗС (Авто)'!YP"&amp;$J$42),$C12,'Полная ст-ть с уч.НЗС (Авто)'!WV$11:INDIRECT("'Полная ст-ть с уч.НЗС (Авто)'!WV"&amp;$J$42))/$D12)</f>
        <v>0</v>
      </c>
      <c r="WW12" s="137">
        <f ca="1">IF($D12=0,0,SUMIF('Полная ст-ть с уч.НЗС (Авто)'!$YP$11:INDIRECT("'Полная ст-ть с уч.НЗС (Авто)'!YP"&amp;$J$42),$C12,'Полная ст-ть с уч.НЗС (Авто)'!WW$11:INDIRECT("'Полная ст-ть с уч.НЗС (Авто)'!WW"&amp;$J$42))/$D12)</f>
        <v>0</v>
      </c>
      <c r="WX12" s="137">
        <f ca="1">IF($D12=0,0,SUMIF('Полная ст-ть с уч.НЗС (Авто)'!$YP$11:INDIRECT("'Полная ст-ть с уч.НЗС (Авто)'!YP"&amp;$J$42),$C12,'Полная ст-ть с уч.НЗС (Авто)'!WX$11:INDIRECT("'Полная ст-ть с уч.НЗС (Авто)'!WX"&amp;$J$42))/$D12)</f>
        <v>0</v>
      </c>
      <c r="WY12" s="137">
        <f ca="1">IF($D12=0,0,SUMIF('Полная ст-ть с уч.НЗС (Авто)'!$YP$11:INDIRECT("'Полная ст-ть с уч.НЗС (Авто)'!YP"&amp;$J$42),$C12,'Полная ст-ть с уч.НЗС (Авто)'!WY$11:INDIRECT("'Полная ст-ть с уч.НЗС (Авто)'!WY"&amp;$J$42))/$D12)</f>
        <v>0</v>
      </c>
      <c r="WZ12" s="137">
        <f ca="1">IF($D12=0,0,SUMIF('Полная ст-ть с уч.НЗС (Авто)'!$YP$11:INDIRECT("'Полная ст-ть с уч.НЗС (Авто)'!YP"&amp;$J$42),$C12,'Полная ст-ть с уч.НЗС (Авто)'!WZ$11:INDIRECT("'Полная ст-ть с уч.НЗС (Авто)'!WZ"&amp;$J$42))/$D12)</f>
        <v>0</v>
      </c>
      <c r="XA12" s="137">
        <f ca="1">IF($D12=0,0,SUMIF('Полная ст-ть с уч.НЗС (Авто)'!$YP$11:INDIRECT("'Полная ст-ть с уч.НЗС (Авто)'!YP"&amp;$J$42),$C12,'Полная ст-ть с уч.НЗС (Авто)'!XA$11:INDIRECT("'Полная ст-ть с уч.НЗС (Авто)'!XA"&amp;$J$42))/$D12)</f>
        <v>0</v>
      </c>
      <c r="XB12" s="137">
        <f ca="1">IF($D12=0,0,SUMIF('Полная ст-ть с уч.НЗС (Авто)'!$YP$11:INDIRECT("'Полная ст-ть с уч.НЗС (Авто)'!YP"&amp;$J$42),$C12,'Полная ст-ть с уч.НЗС (Авто)'!XB$11:INDIRECT("'Полная ст-ть с уч.НЗС (Авто)'!XB"&amp;$J$42))/$D12)</f>
        <v>0</v>
      </c>
      <c r="XC12" s="137">
        <f ca="1">IF($D12=0,0,SUMIF('Полная ст-ть с уч.НЗС (Авто)'!$YP$11:INDIRECT("'Полная ст-ть с уч.НЗС (Авто)'!YP"&amp;$J$42),$C12,'Полная ст-ть с уч.НЗС (Авто)'!XC$11:INDIRECT("'Полная ст-ть с уч.НЗС (Авто)'!XC"&amp;$J$42))/$D12)</f>
        <v>0</v>
      </c>
      <c r="XD12" s="137">
        <f ca="1">IF($D12=0,0,SUMIF('Полная ст-ть с уч.НЗС (Авто)'!$YP$11:INDIRECT("'Полная ст-ть с уч.НЗС (Авто)'!YP"&amp;$J$42),$C12,'Полная ст-ть с уч.НЗС (Авто)'!XD$11:INDIRECT("'Полная ст-ть с уч.НЗС (Авто)'!XD"&amp;$J$42))/$D12)</f>
        <v>0</v>
      </c>
      <c r="XE12" s="137">
        <f ca="1">IF($D12=0,0,SUMIF('Полная ст-ть с уч.НЗС (Авто)'!$YP$11:INDIRECT("'Полная ст-ть с уч.НЗС (Авто)'!YP"&amp;$J$42),$C12,'Полная ст-ть с уч.НЗС (Авто)'!XE$11:INDIRECT("'Полная ст-ть с уч.НЗС (Авто)'!XE"&amp;$J$42))/$D12)</f>
        <v>0</v>
      </c>
      <c r="XF12" s="137">
        <f ca="1">IF($D12=0,0,SUMIF('Полная ст-ть с уч.НЗС (Авто)'!$YP$11:INDIRECT("'Полная ст-ть с уч.НЗС (Авто)'!YP"&amp;$J$42),$C12,'Полная ст-ть с уч.НЗС (Авто)'!XF$11:INDIRECT("'Полная ст-ть с уч.НЗС (Авто)'!XF"&amp;$J$42))/$D12)</f>
        <v>0</v>
      </c>
      <c r="XG12" s="137">
        <f ca="1">IF($D12=0,0,SUMIF('Полная ст-ть с уч.НЗС (Авто)'!$YP$11:INDIRECT("'Полная ст-ть с уч.НЗС (Авто)'!YP"&amp;$J$42),$C12,'Полная ст-ть с уч.НЗС (Авто)'!XG$11:INDIRECT("'Полная ст-ть с уч.НЗС (Авто)'!XG"&amp;$J$42))/$D12)</f>
        <v>0</v>
      </c>
      <c r="XH12" s="137">
        <f ca="1">IF($D12=0,0,SUMIF('Полная ст-ть с уч.НЗС (Авто)'!$YP$11:INDIRECT("'Полная ст-ть с уч.НЗС (Авто)'!YP"&amp;$J$42),$C12,'Полная ст-ть с уч.НЗС (Авто)'!XH$11:INDIRECT("'Полная ст-ть с уч.НЗС (Авто)'!XH"&amp;$J$42))/$D12)</f>
        <v>0</v>
      </c>
      <c r="XI12" s="137">
        <f ca="1">IF($D12=0,0,SUMIF('Полная ст-ть с уч.НЗС (Авто)'!$YP$11:INDIRECT("'Полная ст-ть с уч.НЗС (Авто)'!YP"&amp;$J$42),$C12,'Полная ст-ть с уч.НЗС (Авто)'!XI$11:INDIRECT("'Полная ст-ть с уч.НЗС (Авто)'!XI"&amp;$J$42))/$D12)</f>
        <v>0</v>
      </c>
      <c r="XJ12" s="137">
        <f ca="1">IF($D12=0,0,SUMIF('Полная ст-ть с уч.НЗС (Авто)'!$YP$11:INDIRECT("'Полная ст-ть с уч.НЗС (Авто)'!YP"&amp;$J$42),$C12,'Полная ст-ть с уч.НЗС (Авто)'!XJ$11:INDIRECT("'Полная ст-ть с уч.НЗС (Авто)'!XJ"&amp;$J$42))/$D12)</f>
        <v>0</v>
      </c>
      <c r="XK12" s="137">
        <f ca="1">IF($D12=0,0,SUMIF('Полная ст-ть с уч.НЗС (Авто)'!$YP$11:INDIRECT("'Полная ст-ть с уч.НЗС (Авто)'!YP"&amp;$J$42),$C12,'Полная ст-ть с уч.НЗС (Авто)'!XK$11:INDIRECT("'Полная ст-ть с уч.НЗС (Авто)'!XK"&amp;$J$42))/$D12)</f>
        <v>0</v>
      </c>
      <c r="XL12" s="137">
        <f ca="1">IF($D12=0,0,SUMIF('Полная ст-ть с уч.НЗС (Авто)'!$YP$11:INDIRECT("'Полная ст-ть с уч.НЗС (Авто)'!YP"&amp;$J$42),$C12,'Полная ст-ть с уч.НЗС (Авто)'!XL$11:INDIRECT("'Полная ст-ть с уч.НЗС (Авто)'!XL"&amp;$J$42))/$D12)</f>
        <v>0</v>
      </c>
      <c r="XM12" s="137">
        <f ca="1">IF($D12=0,0,SUMIF('Полная ст-ть с уч.НЗС (Авто)'!$YP$11:INDIRECT("'Полная ст-ть с уч.НЗС (Авто)'!YP"&amp;$J$42),$C12,'Полная ст-ть с уч.НЗС (Авто)'!XM$11:INDIRECT("'Полная ст-ть с уч.НЗС (Авто)'!XM"&amp;$J$42))/$D12)</f>
        <v>0</v>
      </c>
      <c r="XN12" s="137">
        <f ca="1">IF($D12=0,0,SUMIF('Полная ст-ть с уч.НЗС (Авто)'!$YP$11:INDIRECT("'Полная ст-ть с уч.НЗС (Авто)'!YP"&amp;$J$42),$C12,'Полная ст-ть с уч.НЗС (Авто)'!XN$11:INDIRECT("'Полная ст-ть с уч.НЗС (Авто)'!XN"&amp;$J$42))/$D12)</f>
        <v>0</v>
      </c>
      <c r="XO12" s="137">
        <f ca="1">IF($D12=0,0,SUMIF('Полная ст-ть с уч.НЗС (Авто)'!$YP$11:INDIRECT("'Полная ст-ть с уч.НЗС (Авто)'!YP"&amp;$J$42),$C12,'Полная ст-ть с уч.НЗС (Авто)'!XO$11:INDIRECT("'Полная ст-ть с уч.НЗС (Авто)'!XO"&amp;$J$42))/$D12)</f>
        <v>0</v>
      </c>
      <c r="XP12" s="141">
        <f ca="1">IF($D12=0,0,SUMIF('Полная ст-ть с уч.НЗС (Авто)'!$YP$11:INDIRECT("'Полная ст-ть с уч.НЗС (Авто)'!YP"&amp;$J$42),$C12,'Полная ст-ть с уч.НЗС (Авто)'!XP$11:INDIRECT("'Полная ст-ть с уч.НЗС (Авто)'!XP"&amp;$J$42))/$D12)</f>
        <v>0</v>
      </c>
      <c r="XQ12" s="137">
        <f ca="1">IF($D12=0,0,SUMIF('Полная ст-ть с уч.НЗС (Авто)'!$YP$11:INDIRECT("'Полная ст-ть с уч.НЗС (Авто)'!YP"&amp;$J$42),$C12,'Полная ст-ть с уч.НЗС (Авто)'!XQ$11:INDIRECT("'Полная ст-ть с уч.НЗС (Авто)'!XQ"&amp;$J$42))/$D12)</f>
        <v>0</v>
      </c>
      <c r="XR12" s="137">
        <f ca="1">IF($D12=0,0,SUMIF('Полная ст-ть с уч.НЗС (Авто)'!$YP$11:INDIRECT("'Полная ст-ть с уч.НЗС (Авто)'!YP"&amp;$J$42),$C12,'Полная ст-ть с уч.НЗС (Авто)'!XR$11:INDIRECT("'Полная ст-ть с уч.НЗС (Авто)'!XR"&amp;$J$42))/$D12)</f>
        <v>0</v>
      </c>
      <c r="XS12" s="137">
        <f ca="1">IF($D12=0,0,SUMIF('Полная ст-ть с уч.НЗС (Авто)'!$YP$11:INDIRECT("'Полная ст-ть с уч.НЗС (Авто)'!YP"&amp;$J$42),$C12,'Полная ст-ть с уч.НЗС (Авто)'!XS$11:INDIRECT("'Полная ст-ть с уч.НЗС (Авто)'!XS"&amp;$J$42))/$D12)</f>
        <v>0</v>
      </c>
      <c r="XT12" s="137">
        <f ca="1">IF($D12=0,0,SUMIF('Полная ст-ть с уч.НЗС (Авто)'!$YP$11:INDIRECT("'Полная ст-ть с уч.НЗС (Авто)'!YP"&amp;$J$42),$C12,'Полная ст-ть с уч.НЗС (Авто)'!XT$11:INDIRECT("'Полная ст-ть с уч.НЗС (Авто)'!XT"&amp;$J$42))/$D12)</f>
        <v>0</v>
      </c>
      <c r="XU12" s="137">
        <f ca="1">IF($D12=0,0,SUMIF('Полная ст-ть с уч.НЗС (Авто)'!$YP$11:INDIRECT("'Полная ст-ть с уч.НЗС (Авто)'!YP"&amp;$J$42),$C12,'Полная ст-ть с уч.НЗС (Авто)'!XU$11:INDIRECT("'Полная ст-ть с уч.НЗС (Авто)'!XU"&amp;$J$42))/$D12)</f>
        <v>0</v>
      </c>
      <c r="XV12" s="137">
        <f ca="1">IF($D12=0,0,SUMIF('Полная ст-ть с уч.НЗС (Авто)'!$YP$11:INDIRECT("'Полная ст-ть с уч.НЗС (Авто)'!YP"&amp;$J$42),$C12,'Полная ст-ть с уч.НЗС (Авто)'!XV$11:INDIRECT("'Полная ст-ть с уч.НЗС (Авто)'!XV"&amp;$J$42))/$D12)</f>
        <v>0</v>
      </c>
      <c r="XW12" s="137">
        <f ca="1">IF($D12=0,0,SUMIF('Полная ст-ть с уч.НЗС (Авто)'!$YP$11:INDIRECT("'Полная ст-ть с уч.НЗС (Авто)'!YP"&amp;$J$42),$C12,'Полная ст-ть с уч.НЗС (Авто)'!XW$11:INDIRECT("'Полная ст-ть с уч.НЗС (Авто)'!XW"&amp;$J$42))/$D12)</f>
        <v>0</v>
      </c>
      <c r="XX12" s="137">
        <f ca="1">IF($D12=0,0,SUMIF('Полная ст-ть с уч.НЗС (Авто)'!$YP$11:INDIRECT("'Полная ст-ть с уч.НЗС (Авто)'!YP"&amp;$J$42),$C12,'Полная ст-ть с уч.НЗС (Авто)'!XX$11:INDIRECT("'Полная ст-ть с уч.НЗС (Авто)'!XX"&amp;$J$42))/$D12)</f>
        <v>0</v>
      </c>
      <c r="XY12" s="137">
        <f ca="1">IF($D12=0,0,SUMIF('Полная ст-ть с уч.НЗС (Авто)'!$YP$11:INDIRECT("'Полная ст-ть с уч.НЗС (Авто)'!YP"&amp;$J$42),$C12,'Полная ст-ть с уч.НЗС (Авто)'!XY$11:INDIRECT("'Полная ст-ть с уч.НЗС (Авто)'!XY"&amp;$J$42))/$D12)</f>
        <v>0</v>
      </c>
      <c r="XZ12" s="137">
        <f ca="1">IF($D12=0,0,SUMIF('Полная ст-ть с уч.НЗС (Авто)'!$YP$11:INDIRECT("'Полная ст-ть с уч.НЗС (Авто)'!YP"&amp;$J$42),$C12,'Полная ст-ть с уч.НЗС (Авто)'!XZ$11:INDIRECT("'Полная ст-ть с уч.НЗС (Авто)'!XZ"&amp;$J$42))/$D12)</f>
        <v>0</v>
      </c>
      <c r="YA12" s="137">
        <f ca="1">IF($D12=0,0,SUMIF('Полная ст-ть с уч.НЗС (Авто)'!$YP$11:INDIRECT("'Полная ст-ть с уч.НЗС (Авто)'!YP"&amp;$J$42),$C12,'Полная ст-ть с уч.НЗС (Авто)'!YA$11:INDIRECT("'Полная ст-ть с уч.НЗС (Авто)'!YA"&amp;$J$42))/$D12)</f>
        <v>0</v>
      </c>
      <c r="YB12" s="137">
        <f ca="1">IF($D12=0,0,SUMIF('Полная ст-ть с уч.НЗС (Авто)'!$YP$11:INDIRECT("'Полная ст-ть с уч.НЗС (Авто)'!YP"&amp;$J$42),$C12,'Полная ст-ть с уч.НЗС (Авто)'!YB$11:INDIRECT("'Полная ст-ть с уч.НЗС (Авто)'!YB"&amp;$J$42))/$D12)</f>
        <v>0</v>
      </c>
      <c r="YC12" s="137">
        <f ca="1">IF($D12=0,0,SUMIF('Полная ст-ть с уч.НЗС (Авто)'!$YP$11:INDIRECT("'Полная ст-ть с уч.НЗС (Авто)'!YP"&amp;$J$42),$C12,'Полная ст-ть с уч.НЗС (Авто)'!YC$11:INDIRECT("'Полная ст-ть с уч.НЗС (Авто)'!YC"&amp;$J$42))/$D12)</f>
        <v>0</v>
      </c>
      <c r="YD12" s="137">
        <f ca="1">IF($D12=0,0,SUMIF('Полная ст-ть с уч.НЗС (Авто)'!$YP$11:INDIRECT("'Полная ст-ть с уч.НЗС (Авто)'!YP"&amp;$J$42),$C12,'Полная ст-ть с уч.НЗС (Авто)'!YD$11:INDIRECT("'Полная ст-ть с уч.НЗС (Авто)'!YD"&amp;$J$42))/$D12)</f>
        <v>0</v>
      </c>
      <c r="YE12" s="141">
        <f ca="1">IF($D12=0,0,SUMIF('Полная ст-ть с уч.НЗС (Авто)'!$YP$11:INDIRECT("'Полная ст-ть с уч.НЗС (Авто)'!YP"&amp;$J$42),$C12,'Полная ст-ть с уч.НЗС (Авто)'!YE$11:INDIRECT("'Полная ст-ть с уч.НЗС (Авто)'!YE"&amp;$J$42))/$D12)</f>
        <v>0</v>
      </c>
      <c r="YF12" s="104"/>
      <c r="YG12" s="94"/>
    </row>
    <row r="13" spans="1:657" s="105" customFormat="1" ht="15" customHeight="1" x14ac:dyDescent="0.25">
      <c r="A13" s="133">
        <v>3</v>
      </c>
      <c r="B13" s="134" t="s">
        <v>755</v>
      </c>
      <c r="C13" s="135" t="s">
        <v>756</v>
      </c>
      <c r="D13" s="136">
        <f ca="1">COUNTIF('Полная ст-ть с уч.НЗС (Авто)'!$YP$11:INDIRECT("'Полная ст-ть с уч.НЗС (Авто)'!YP"&amp;$J$42),C13)</f>
        <v>0</v>
      </c>
      <c r="E13" s="134"/>
      <c r="F13" s="134"/>
      <c r="G13" s="134"/>
      <c r="H13" s="134"/>
      <c r="I13" s="137">
        <f ca="1">IF($D13=0,0,SUMIF('Полная ст-ть с уч.НЗС (Авто)'!$YP$11:INDIRECT("'Полная ст-ть с уч.НЗС (Авто)'!YP"&amp;$J$42),$C13,'Полная ст-ть с уч.НЗС (Авто)'!I$11:INDIRECT("'Полная ст-ть с уч.НЗС (Авто)'!I"&amp;$J$42))/$D13)</f>
        <v>0</v>
      </c>
      <c r="J13" s="136"/>
      <c r="K13" s="137">
        <f ca="1">IF($D13=0,0,SUMIF('Полная ст-ть с уч.НЗС (Авто)'!$YP$11:INDIRECT("'Полная ст-ть с уч.НЗС (Авто)'!YP"&amp;$J$42),$C13,'Полная ст-ть с уч.НЗС (Авто)'!K$11:INDIRECT("'Полная ст-ть с уч.НЗС (Авто)'!K"&amp;$J$42))/$D13)</f>
        <v>0</v>
      </c>
      <c r="L13" s="134"/>
      <c r="M13" s="137">
        <f ca="1">IF($D13=0,0,SUMIF('Полная ст-ть с уч.НЗС (Авто)'!$YP$11:INDIRECT("'Полная ст-ть с уч.НЗС (Авто)'!YP"&amp;$J$42),$C13,'Полная ст-ть с уч.НЗС (Авто)'!M$11:INDIRECT("'Полная ст-ть с уч.НЗС (Авто)'!M"&amp;$J$42))/$D13)</f>
        <v>0</v>
      </c>
      <c r="N13" s="134"/>
      <c r="O13" s="137">
        <f ca="1">IF($D13=0,0,SUMIF('Полная ст-ть с уч.НЗС (Авто)'!$YP$11:INDIRECT("'Полная ст-ть с уч.НЗС (Авто)'!YP"&amp;$J$42),$C13,'Полная ст-ть с уч.НЗС (Авто)'!O$11:INDIRECT("'Полная ст-ть с уч.НЗС (Авто)'!O"&amp;$J$42))/$D13)</f>
        <v>0</v>
      </c>
      <c r="P13" s="134"/>
      <c r="Q13" s="137">
        <f ca="1">IF($D13=0,0,SUMIF('Полная ст-ть с уч.НЗС (Авто)'!$YP$11:INDIRECT("'Полная ст-ть с уч.НЗС (Авто)'!YP"&amp;$J$42),$C13,'Полная ст-ть с уч.НЗС (Авто)'!Q$11:INDIRECT("'Полная ст-ть с уч.НЗС (Авто)'!Q"&amp;$J$42))/$D13)</f>
        <v>0</v>
      </c>
      <c r="R13" s="137">
        <f ca="1">IF($D13=0,0,SUMIF('Полная ст-ть с уч.НЗС (Авто)'!$YP$11:INDIRECT("'Полная ст-ть с уч.НЗС (Авто)'!YP"&amp;$J$42),$C13,'Полная ст-ть с уч.НЗС (Авто)'!R$11:INDIRECT("'Полная ст-ть с уч.НЗС (Авто)'!R"&amp;$J$42))/$D13)</f>
        <v>0</v>
      </c>
      <c r="S13" s="137">
        <f ca="1">IF($D13=0,0,SUMIF('Полная ст-ть с уч.НЗС (Авто)'!$YP$11:INDIRECT("'Полная ст-ть с уч.НЗС (Авто)'!YP"&amp;$J$42),$C13,'Полная ст-ть с уч.НЗС (Авто)'!S$11:INDIRECT("'Полная ст-ть с уч.НЗС (Авто)'!S"&amp;$J$42))/$D13)</f>
        <v>0</v>
      </c>
      <c r="T13" s="137">
        <f ca="1">IF($D13=0,0,SUMIF('Полная ст-ть с уч.НЗС (Авто)'!$YP$11:INDIRECT("'Полная ст-ть с уч.НЗС (Авто)'!YP"&amp;$J$42),$C13,'Полная ст-ть с уч.НЗС (Авто)'!T$11:INDIRECT("'Полная ст-ть с уч.НЗС (Авто)'!T"&amp;$J$42))/$D13)</f>
        <v>0</v>
      </c>
      <c r="U13" s="137">
        <f ca="1">IF($D13=0,0,SUMIF('Полная ст-ть с уч.НЗС (Авто)'!$YP$11:INDIRECT("'Полная ст-ть с уч.НЗС (Авто)'!YP"&amp;$J$42),$C13,'Полная ст-ть с уч.НЗС (Авто)'!U$11:INDIRECT("'Полная ст-ть с уч.НЗС (Авто)'!U"&amp;$J$42))/$D13)</f>
        <v>0</v>
      </c>
      <c r="V13" s="137">
        <f ca="1">IF($D13=0,0,SUMIF('Полная ст-ть с уч.НЗС (Авто)'!$YP$11:INDIRECT("'Полная ст-ть с уч.НЗС (Авто)'!YP"&amp;$J$42),$C13,'Полная ст-ть с уч.НЗС (Авто)'!V$11:INDIRECT("'Полная ст-ть с уч.НЗС (Авто)'!V"&amp;$J$42))/$D13)</f>
        <v>0</v>
      </c>
      <c r="W13" s="137">
        <f ca="1">IF($D13=0,0,SUMIF('Полная ст-ть с уч.НЗС (Авто)'!$YP$11:INDIRECT("'Полная ст-ть с уч.НЗС (Авто)'!YP"&amp;$J$42),$C13,'Полная ст-ть с уч.НЗС (Авто)'!W$11:INDIRECT("'Полная ст-ть с уч.НЗС (Авто)'!W"&amp;$J$42))/$D13)</f>
        <v>0</v>
      </c>
      <c r="X13" s="137">
        <f ca="1">IF($D13=0,0,SUMIF('Полная ст-ть с уч.НЗС (Авто)'!$YP$11:INDIRECT("'Полная ст-ть с уч.НЗС (Авто)'!YP"&amp;$J$42),$C13,'Полная ст-ть с уч.НЗС (Авто)'!X$11:INDIRECT("'Полная ст-ть с уч.НЗС (Авто)'!X"&amp;$J$42))/$D13)</f>
        <v>0</v>
      </c>
      <c r="Y13" s="137">
        <f ca="1">IF($D13=0,0,SUMIF('Полная ст-ть с уч.НЗС (Авто)'!$YP$11:INDIRECT("'Полная ст-ть с уч.НЗС (Авто)'!YP"&amp;$J$42),$C13,'Полная ст-ть с уч.НЗС (Авто)'!Y$11:INDIRECT("'Полная ст-ть с уч.НЗС (Авто)'!Y"&amp;$J$42))/$D13)</f>
        <v>0</v>
      </c>
      <c r="Z13" s="137">
        <f ca="1">IF($D13=0,0,SUMIF('Полная ст-ть с уч.НЗС (Авто)'!$YP$11:INDIRECT("'Полная ст-ть с уч.НЗС (Авто)'!YP"&amp;$J$42),$C13,'Полная ст-ть с уч.НЗС (Авто)'!Z$11:INDIRECT("'Полная ст-ть с уч.НЗС (Авто)'!Z"&amp;$J$42))/$D13)</f>
        <v>0</v>
      </c>
      <c r="AA13" s="137">
        <f ca="1">IF($D13=0,0,SUMIF('Полная ст-ть с уч.НЗС (Авто)'!$YP$11:INDIRECT("'Полная ст-ть с уч.НЗС (Авто)'!YP"&amp;$J$42),$C13,'Полная ст-ть с уч.НЗС (Авто)'!AA$11:INDIRECT("'Полная ст-ть с уч.НЗС (Авто)'!AA"&amp;$J$42))/$D13)</f>
        <v>0</v>
      </c>
      <c r="AB13" s="137">
        <f ca="1">IF($D13=0,0,SUMIF('Полная ст-ть с уч.НЗС (Авто)'!$YP$11:INDIRECT("'Полная ст-ть с уч.НЗС (Авто)'!YP"&amp;$J$42),$C13,'Полная ст-ть с уч.НЗС (Авто)'!AB$11:INDIRECT("'Полная ст-ть с уч.НЗС (Авто)'!AB"&amp;$J$42))/$D13)</f>
        <v>0</v>
      </c>
      <c r="AC13" s="137">
        <f ca="1">IF($D13=0,0,SUMIF('Полная ст-ть с уч.НЗС (Авто)'!$YP$11:INDIRECT("'Полная ст-ть с уч.НЗС (Авто)'!YP"&amp;$J$42),$C13,'Полная ст-ть с уч.НЗС (Авто)'!AC$11:INDIRECT("'Полная ст-ть с уч.НЗС (Авто)'!AC"&amp;$J$42))/$D13)</f>
        <v>0</v>
      </c>
      <c r="AD13" s="137">
        <f ca="1">IF($D13=0,0,SUMIF('Полная ст-ть с уч.НЗС (Авто)'!$YP$11:INDIRECT("'Полная ст-ть с уч.НЗС (Авто)'!YP"&amp;$J$42),$C13,'Полная ст-ть с уч.НЗС (Авто)'!AD$11:INDIRECT("'Полная ст-ть с уч.НЗС (Авто)'!AD"&amp;$J$42))/$D13)</f>
        <v>0</v>
      </c>
      <c r="AE13" s="137">
        <f ca="1">IF($D13=0,0,SUMIF('Полная ст-ть с уч.НЗС (Авто)'!$YP$11:INDIRECT("'Полная ст-ть с уч.НЗС (Авто)'!YP"&amp;$J$42),$C13,'Полная ст-ть с уч.НЗС (Авто)'!AE$11:INDIRECT("'Полная ст-ть с уч.НЗС (Авто)'!AE"&amp;$J$42))/$D13)</f>
        <v>0</v>
      </c>
      <c r="AF13" s="137">
        <f ca="1">IF($D13=0,0,SUMIF('Полная ст-ть с уч.НЗС (Авто)'!$YP$11:INDIRECT("'Полная ст-ть с уч.НЗС (Авто)'!YP"&amp;$J$42),$C13,'Полная ст-ть с уч.НЗС (Авто)'!AF$11:INDIRECT("'Полная ст-ть с уч.НЗС (Авто)'!AF"&amp;$J$42))/$D13)</f>
        <v>0</v>
      </c>
      <c r="AG13" s="137">
        <f ca="1">IF($D13=0,0,SUMIF('Полная ст-ть с уч.НЗС (Авто)'!$YP$11:INDIRECT("'Полная ст-ть с уч.НЗС (Авто)'!YP"&amp;$J$42),$C13,'Полная ст-ть с уч.НЗС (Авто)'!AG$11:INDIRECT("'Полная ст-ть с уч.НЗС (Авто)'!AG"&amp;$J$42))/$D13)</f>
        <v>0</v>
      </c>
      <c r="AH13" s="137">
        <f ca="1">IF($D13=0,0,SUMIF('Полная ст-ть с уч.НЗС (Авто)'!$YP$11:INDIRECT("'Полная ст-ть с уч.НЗС (Авто)'!YP"&amp;$J$42),$C13,'Полная ст-ть с уч.НЗС (Авто)'!AH$11:INDIRECT("'Полная ст-ть с уч.НЗС (Авто)'!AH"&amp;$J$42))/$D13)</f>
        <v>0</v>
      </c>
      <c r="AI13" s="137">
        <f ca="1">IF($D13=0,0,SUMIF('Полная ст-ть с уч.НЗС (Авто)'!$YP$11:INDIRECT("'Полная ст-ть с уч.НЗС (Авто)'!YP"&amp;$J$42),$C13,'Полная ст-ть с уч.НЗС (Авто)'!AI$11:INDIRECT("'Полная ст-ть с уч.НЗС (Авто)'!AI"&amp;$J$42))/$D13)</f>
        <v>0</v>
      </c>
      <c r="AJ13" s="137">
        <f ca="1">IF($D13=0,0,SUMIF('Полная ст-ть с уч.НЗС (Авто)'!$YP$11:INDIRECT("'Полная ст-ть с уч.НЗС (Авто)'!YP"&amp;$J$42),$C13,'Полная ст-ть с уч.НЗС (Авто)'!AJ$11:INDIRECT("'Полная ст-ть с уч.НЗС (Авто)'!AJ"&amp;$J$42))/$D13)</f>
        <v>0</v>
      </c>
      <c r="AK13" s="137">
        <f ca="1">IF($D13=0,0,SUMIF('Полная ст-ть с уч.НЗС (Авто)'!$YP$11:INDIRECT("'Полная ст-ть с уч.НЗС (Авто)'!YP"&amp;$J$42),$C13,'Полная ст-ть с уч.НЗС (Авто)'!AK$11:INDIRECT("'Полная ст-ть с уч.НЗС (Авто)'!AK"&amp;$J$42))/$D13)</f>
        <v>0</v>
      </c>
      <c r="AL13" s="137">
        <f ca="1">IF($D13=0,0,SUMIF('Полная ст-ть с уч.НЗС (Авто)'!$YP$11:INDIRECT("'Полная ст-ть с уч.НЗС (Авто)'!YP"&amp;$J$42),$C13,'Полная ст-ть с уч.НЗС (Авто)'!AL$11:INDIRECT("'Полная ст-ть с уч.НЗС (Авто)'!AL"&amp;$J$42))/$D13)</f>
        <v>0</v>
      </c>
      <c r="AM13" s="137">
        <f ca="1">IF($D13=0,0,SUMIF('Полная ст-ть с уч.НЗС (Авто)'!$YP$11:INDIRECT("'Полная ст-ть с уч.НЗС (Авто)'!YP"&amp;$J$42),$C13,'Полная ст-ть с уч.НЗС (Авто)'!AM$11:INDIRECT("'Полная ст-ть с уч.НЗС (Авто)'!AM"&amp;$J$42))/$D13)</f>
        <v>0</v>
      </c>
      <c r="AN13" s="137">
        <f ca="1">IF($D13=0,0,SUMIF('Полная ст-ть с уч.НЗС (Авто)'!$YP$11:INDIRECT("'Полная ст-ть с уч.НЗС (Авто)'!YP"&amp;$J$42),$C13,'Полная ст-ть с уч.НЗС (Авто)'!AN$11:INDIRECT("'Полная ст-ть с уч.НЗС (Авто)'!AN"&amp;$J$42))/$D13)</f>
        <v>0</v>
      </c>
      <c r="AO13" s="137">
        <f ca="1">IF($D13=0,0,SUMIF('Полная ст-ть с уч.НЗС (Авто)'!$YP$11:INDIRECT("'Полная ст-ть с уч.НЗС (Авто)'!YP"&amp;$J$42),$C13,'Полная ст-ть с уч.НЗС (Авто)'!AO$11:INDIRECT("'Полная ст-ть с уч.НЗС (Авто)'!AO"&amp;$J$42))/$D13)</f>
        <v>0</v>
      </c>
      <c r="AP13" s="137">
        <f ca="1">IF($D13=0,0,SUMIF('Полная ст-ть с уч.НЗС (Авто)'!$YP$11:INDIRECT("'Полная ст-ть с уч.НЗС (Авто)'!YP"&amp;$J$42),$C13,'Полная ст-ть с уч.НЗС (Авто)'!AP$11:INDIRECT("'Полная ст-ть с уч.НЗС (Авто)'!AP"&amp;$J$42))/$D13)</f>
        <v>0</v>
      </c>
      <c r="AQ13" s="137">
        <f ca="1">IF($D13=0,0,SUMIF('Полная ст-ть с уч.НЗС (Авто)'!$YP$11:INDIRECT("'Полная ст-ть с уч.НЗС (Авто)'!YP"&amp;$J$42),$C13,'Полная ст-ть с уч.НЗС (Авто)'!AQ$11:INDIRECT("'Полная ст-ть с уч.НЗС (Авто)'!AQ"&amp;$J$42))/$D13)</f>
        <v>0</v>
      </c>
      <c r="AR13" s="186"/>
      <c r="AS13" s="186"/>
      <c r="AT13" s="187"/>
      <c r="AU13" s="421"/>
      <c r="AV13" s="187"/>
      <c r="AW13" s="421"/>
      <c r="AX13" s="137">
        <f ca="1">IF($D13=0,0,SUMIF('Полная ст-ть с уч.НЗС (Авто)'!$YP$11:INDIRECT("'Полная ст-ть с уч.НЗС (Авто)'!YP"&amp;$J$42),$C13,'Полная ст-ть с уч.НЗС (Авто)'!AX$11:INDIRECT("'Полная ст-ть с уч.НЗС (Авто)'!AX"&amp;$J$42))/$D13)</f>
        <v>0</v>
      </c>
      <c r="AY13" s="137">
        <f ca="1">IF($D13=0,0,SUMIF('Полная ст-ть с уч.НЗС (Авто)'!$YP$11:INDIRECT("'Полная ст-ть с уч.НЗС (Авто)'!YP"&amp;$J$42),$C13,'Полная ст-ть с уч.НЗС (Авто)'!AY$11:INDIRECT("'Полная ст-ть с уч.НЗС (Авто)'!AY"&amp;$J$42))/$D13)</f>
        <v>0</v>
      </c>
      <c r="AZ13" s="137">
        <f ca="1">IF($D13=0,0,SUMIF('Полная ст-ть с уч.НЗС (Авто)'!$YP$11:INDIRECT("'Полная ст-ть с уч.НЗС (Авто)'!YP"&amp;$J$42),$C13,'Полная ст-ть с уч.НЗС (Авто)'!AZ$11:INDIRECT("'Полная ст-ть с уч.НЗС (Авто)'!AZ"&amp;$J$42))/$D13)</f>
        <v>0</v>
      </c>
      <c r="BA13" s="137">
        <f ca="1">IF($D13=0,0,SUMIF('Полная ст-ть с уч.НЗС (Авто)'!$YP$11:INDIRECT("'Полная ст-ть с уч.НЗС (Авто)'!YP"&amp;$J$42),$C13,'Полная ст-ть с уч.НЗС (Авто)'!BA$11:INDIRECT("'Полная ст-ть с уч.НЗС (Авто)'!BA"&amp;$J$42))/$D13)</f>
        <v>0</v>
      </c>
      <c r="BB13" s="137">
        <f ca="1">IF($D13=0,0,SUMIF('Полная ст-ть с уч.НЗС (Авто)'!$YP$11:INDIRECT("'Полная ст-ть с уч.НЗС (Авто)'!YP"&amp;$J$42),$C13,'Полная ст-ть с уч.НЗС (Авто)'!BB$11:INDIRECT("'Полная ст-ть с уч.НЗС (Авто)'!BB"&amp;$J$42))/$D13)</f>
        <v>0</v>
      </c>
      <c r="BC13" s="137">
        <f ca="1">IF($D13=0,0,SUMIF('Полная ст-ть с уч.НЗС (Авто)'!$YP$11:INDIRECT("'Полная ст-ть с уч.НЗС (Авто)'!YP"&amp;$J$42),$C13,'Полная ст-ть с уч.НЗС (Авто)'!BC$11:INDIRECT("'Полная ст-ть с уч.НЗС (Авто)'!BC"&amp;$J$42))/$D13)</f>
        <v>0</v>
      </c>
      <c r="BD13" s="187"/>
      <c r="BE13" s="187"/>
      <c r="BF13" s="137">
        <f ca="1">IF($D13=0,0,SUMIF('Полная ст-ть с уч.НЗС (Авто)'!$YP$11:INDIRECT("'Полная ст-ть с уч.НЗС (Авто)'!YP"&amp;$J$42),$C13,'Полная ст-ть с уч.НЗС (Авто)'!BF$11:INDIRECT("'Полная ст-ть с уч.НЗС (Авто)'!BF"&amp;$J$42))/$D13)</f>
        <v>0</v>
      </c>
      <c r="BG13" s="137">
        <f ca="1">IF($D13=0,0,SUMIF('Полная ст-ть с уч.НЗС (Авто)'!$YP$11:INDIRECT("'Полная ст-ть с уч.НЗС (Авто)'!YP"&amp;$J$42),$C13,'Полная ст-ть с уч.НЗС (Авто)'!BG$11:INDIRECT("'Полная ст-ть с уч.НЗС (Авто)'!BG"&amp;$J$42))/$D13)</f>
        <v>0</v>
      </c>
      <c r="BH13" s="137">
        <f ca="1">IF($D13=0,0,SUMIF('Полная ст-ть с уч.НЗС (Авто)'!$YP$11:INDIRECT("'Полная ст-ть с уч.НЗС (Авто)'!YP"&amp;$J$42),$C13,'Полная ст-ть с уч.НЗС (Авто)'!BH$11:INDIRECT("'Полная ст-ть с уч.НЗС (Авто)'!BH"&amp;$J$42))/$D13)</f>
        <v>0</v>
      </c>
      <c r="BI13" s="137">
        <f ca="1">IF($D13=0,0,SUMIF('Полная ст-ть с уч.НЗС (Авто)'!$YP$11:INDIRECT("'Полная ст-ть с уч.НЗС (Авто)'!YP"&amp;$J$42),$C13,'Полная ст-ть с уч.НЗС (Авто)'!BI$11:INDIRECT("'Полная ст-ть с уч.НЗС (Авто)'!BI"&amp;$J$42))/$D13)</f>
        <v>0</v>
      </c>
      <c r="BJ13" s="137">
        <f ca="1">IF($D13=0,0,SUMIF('Полная ст-ть с уч.НЗС (Авто)'!$YP$11:INDIRECT("'Полная ст-ть с уч.НЗС (Авто)'!YP"&amp;$J$42),$C13,'Полная ст-ть с уч.НЗС (Авто)'!BJ$11:INDIRECT("'Полная ст-ть с уч.НЗС (Авто)'!BJ"&amp;$J$42))/$D13)</f>
        <v>0</v>
      </c>
      <c r="BK13" s="137">
        <f ca="1">IF($D13=0,0,SUMIF('Полная ст-ть с уч.НЗС (Авто)'!$YP$11:INDIRECT("'Полная ст-ть с уч.НЗС (Авто)'!YP"&amp;$J$42),$C13,'Полная ст-ть с уч.НЗС (Авто)'!BK$11:INDIRECT("'Полная ст-ть с уч.НЗС (Авто)'!BK"&amp;$J$42))/$D13)</f>
        <v>0</v>
      </c>
      <c r="BL13" s="187"/>
      <c r="BM13" s="137">
        <f ca="1">IF($D13=0,0,SUMIF('Полная ст-ть с уч.НЗС (Авто)'!$YP$11:INDIRECT("'Полная ст-ть с уч.НЗС (Авто)'!YP"&amp;$J$42),$C13,'Полная ст-ть с уч.НЗС (Авто)'!BM$11:INDIRECT("'Полная ст-ть с уч.НЗС (Авто)'!BM"&amp;$J$42))/$D13)</f>
        <v>0</v>
      </c>
      <c r="BN13" s="188"/>
      <c r="BO13" s="134"/>
      <c r="BP13" s="134"/>
      <c r="BQ13" s="137">
        <f ca="1">IF($D13=0,0,SUMIF('Полная ст-ть с уч.НЗС (Авто)'!$YP$11:INDIRECT("'Полная ст-ть с уч.НЗС (Авто)'!YP"&amp;$J$42),$C13,'Полная ст-ть с уч.НЗС (Авто)'!BQ$11:INDIRECT("'Полная ст-ть с уч.НЗС (Авто)'!BQ"&amp;$J$42))/$D13)</f>
        <v>0</v>
      </c>
      <c r="BR13" s="137"/>
      <c r="BS13" s="134"/>
      <c r="BT13" s="134"/>
      <c r="BU13" s="137"/>
      <c r="BV13" s="134"/>
      <c r="BW13" s="137"/>
      <c r="BX13" s="134"/>
      <c r="BY13" s="134"/>
      <c r="BZ13" s="134"/>
      <c r="CA13" s="134"/>
      <c r="CB13" s="134"/>
      <c r="CC13" s="134"/>
      <c r="CD13" s="134"/>
      <c r="CE13" s="134"/>
      <c r="CF13" s="134"/>
      <c r="CG13" s="134"/>
      <c r="CH13" s="134"/>
      <c r="CI13" s="134"/>
      <c r="CJ13" s="134"/>
      <c r="CK13" s="137">
        <f ca="1">IF($D13=0,0,SUMIF('Полная ст-ть с уч.НЗС (Авто)'!$YP$11:INDIRECT("'Полная ст-ть с уч.НЗС (Авто)'!YP"&amp;$J$42),$C13,'Полная ст-ть с уч.НЗС (Авто)'!CK$11:INDIRECT("'Полная ст-ть с уч.НЗС (Авто)'!CK"&amp;$J$42))/$D13)</f>
        <v>0</v>
      </c>
      <c r="CL13" s="137">
        <f ca="1">IF($D13=0,0,SUMIF('Полная ст-ть с уч.НЗС (Авто)'!$YP$11:INDIRECT("'Полная ст-ть с уч.НЗС (Авто)'!YP"&amp;$J$42),$C13,'Полная ст-ть с уч.НЗС (Авто)'!CL$11:INDIRECT("'Полная ст-ть с уч.НЗС (Авто)'!CL"&amp;$J$42))/$D13)</f>
        <v>0</v>
      </c>
      <c r="CM13" s="137">
        <f ca="1">IF($D13=0,0,SUMIF('Полная ст-ть с уч.НЗС (Авто)'!$YP$11:INDIRECT("'Полная ст-ть с уч.НЗС (Авто)'!YP"&amp;$J$42),$C13,'Полная ст-ть с уч.НЗС (Авто)'!CM$11:INDIRECT("'Полная ст-ть с уч.НЗС (Авто)'!CM"&amp;$J$42))/$D13)</f>
        <v>0</v>
      </c>
      <c r="CN13" s="137">
        <f ca="1">IF($D13=0,0,SUMIF('Полная ст-ть с уч.НЗС (Авто)'!$YP$11:INDIRECT("'Полная ст-ть с уч.НЗС (Авто)'!YP"&amp;$J$42),$C13,'Полная ст-ть с уч.НЗС (Авто)'!CN$11:INDIRECT("'Полная ст-ть с уч.НЗС (Авто)'!CN"&amp;$J$42))/$D13)</f>
        <v>0</v>
      </c>
      <c r="CO13" s="137">
        <f ca="1">IF($D13=0,0,SUMIF('Полная ст-ть с уч.НЗС (Авто)'!$YP$11:INDIRECT("'Полная ст-ть с уч.НЗС (Авто)'!YP"&amp;$J$42),$C13,'Полная ст-ть с уч.НЗС (Авто)'!CO$11:INDIRECT("'Полная ст-ть с уч.НЗС (Авто)'!CO"&amp;$J$42))/$D13)</f>
        <v>0</v>
      </c>
      <c r="CP13" s="137">
        <f ca="1">IF($D13=0,0,SUMIF('Полная ст-ть с уч.НЗС (Авто)'!$YP$11:INDIRECT("'Полная ст-ть с уч.НЗС (Авто)'!YP"&amp;$J$42),$C13,'Полная ст-ть с уч.НЗС (Авто)'!CP$11:INDIRECT("'Полная ст-ть с уч.НЗС (Авто)'!CP"&amp;$J$42))/$D13)</f>
        <v>0</v>
      </c>
      <c r="CQ13" s="134">
        <f ca="1">IF($D13=0,0,SUMIF('Полная ст-ть с уч.НЗС (Авто)'!$YP$11:INDIRECT("'Полная ст-ть с уч.НЗС (Авто)'!YP"&amp;$J$42),$C13,'Полная ст-ть с уч.НЗС (Авто)'!CQ$11:INDIRECT("'Полная ст-ть с уч.НЗС (Авто)'!CQ"&amp;$J$42))/$D13)</f>
        <v>0</v>
      </c>
      <c r="CR13" s="137">
        <f ca="1">IF($D13=0,0,SUMIF('Полная ст-ть с уч.НЗС (Авто)'!$YP$11:INDIRECT("'Полная ст-ть с уч.НЗС (Авто)'!YP"&amp;$J$42),$C13,'Полная ст-ть с уч.НЗС (Авто)'!CR$11:INDIRECT("'Полная ст-ть с уч.НЗС (Авто)'!CR"&amp;$J$42))/$D13)</f>
        <v>0</v>
      </c>
      <c r="CS13" s="137">
        <f ca="1">IF($D13=0,0,SUMIF('Полная ст-ть с уч.НЗС (Авто)'!$YP$11:INDIRECT("'Полная ст-ть с уч.НЗС (Авто)'!YP"&amp;$J$42),$C13,'Полная ст-ть с уч.НЗС (Авто)'!CS$11:INDIRECT("'Полная ст-ть с уч.НЗС (Авто)'!CS"&amp;$J$42))/$D13)</f>
        <v>0</v>
      </c>
      <c r="CT13" s="137">
        <f ca="1">IF($D13=0,0,SUMIF('Полная ст-ть с уч.НЗС (Авто)'!$YP$11:INDIRECT("'Полная ст-ть с уч.НЗС (Авто)'!YP"&amp;$J$42),$C13,'Полная ст-ть с уч.НЗС (Авто)'!CT$11:INDIRECT("'Полная ст-ть с уч.НЗС (Авто)'!CT"&amp;$J$42))/$D13)</f>
        <v>0</v>
      </c>
      <c r="CU13" s="137">
        <f ca="1">IF($D13=0,0,SUMIF('Полная ст-ть с уч.НЗС (Авто)'!$YP$11:INDIRECT("'Полная ст-ть с уч.НЗС (Авто)'!YP"&amp;$J$42),$C13,'Полная ст-ть с уч.НЗС (Авто)'!CU$11:INDIRECT("'Полная ст-ть с уч.НЗС (Авто)'!CU"&amp;$J$42))/$D13)</f>
        <v>0</v>
      </c>
      <c r="CV13" s="137">
        <f ca="1">IF($D13=0,0,SUMIF('Полная ст-ть с уч.НЗС (Авто)'!$YP$11:INDIRECT("'Полная ст-ть с уч.НЗС (Авто)'!YP"&amp;$J$42),$C13,'Полная ст-ть с уч.НЗС (Авто)'!CV$11:INDIRECT("'Полная ст-ть с уч.НЗС (Авто)'!CV"&amp;$J$42))/$D13)</f>
        <v>0</v>
      </c>
      <c r="CW13" s="137">
        <f ca="1">IF($D13=0,0,SUMIF('Полная ст-ть с уч.НЗС (Авто)'!$YP$11:INDIRECT("'Полная ст-ть с уч.НЗС (Авто)'!YP"&amp;$J$42),$C13,'Полная ст-ть с уч.НЗС (Авто)'!CW$11:INDIRECT("'Полная ст-ть с уч.НЗС (Авто)'!CW"&amp;$J$42))/$D13)</f>
        <v>0</v>
      </c>
      <c r="CX13" s="137">
        <f ca="1">IF($D13=0,0,SUMIF('Полная ст-ть с уч.НЗС (Авто)'!$YP$11:INDIRECT("'Полная ст-ть с уч.НЗС (Авто)'!YP"&amp;$J$42),$C13,'Полная ст-ть с уч.НЗС (Авто)'!CX$11:INDIRECT("'Полная ст-ть с уч.НЗС (Авто)'!CX"&amp;$J$42))/$D13)</f>
        <v>0</v>
      </c>
      <c r="CY13" s="134">
        <f ca="1">IF($D13=0,0,SUMIF('Полная ст-ть с уч.НЗС (Авто)'!$YP$11:INDIRECT("'Полная ст-ть с уч.НЗС (Авто)'!YP"&amp;$J$42),$C13,'Полная ст-ть с уч.НЗС (Авто)'!CY$11:INDIRECT("'Полная ст-ть с уч.НЗС (Авто)'!CY"&amp;$J$42))/$D13)</f>
        <v>0</v>
      </c>
      <c r="CZ13" s="137">
        <f ca="1">IF($D13=0,0,SUMIF('Полная ст-ть с уч.НЗС (Авто)'!$YP$11:INDIRECT("'Полная ст-ть с уч.НЗС (Авто)'!YP"&amp;$J$42),$C13,'Полная ст-ть с уч.НЗС (Авто)'!CZ$11:INDIRECT("'Полная ст-ть с уч.НЗС (Авто)'!CZ"&amp;$J$42))/$D13)</f>
        <v>0</v>
      </c>
      <c r="DA13" s="137">
        <f ca="1">IF($D13=0,0,SUMIF('Полная ст-ть с уч.НЗС (Авто)'!$YP$11:INDIRECT("'Полная ст-ть с уч.НЗС (Авто)'!YP"&amp;$J$42),$C13,'Полная ст-ть с уч.НЗС (Авто)'!DA$11:INDIRECT("'Полная ст-ть с уч.НЗС (Авто)'!DA"&amp;$J$42))/$D13)</f>
        <v>0</v>
      </c>
      <c r="DB13" s="137">
        <f ca="1">IF($D13=0,0,SUMIF('Полная ст-ть с уч.НЗС (Авто)'!$YP$11:INDIRECT("'Полная ст-ть с уч.НЗС (Авто)'!YP"&amp;$J$42),$C13,'Полная ст-ть с уч.НЗС (Авто)'!DB$11:INDIRECT("'Полная ст-ть с уч.НЗС (Авто)'!DB"&amp;$J$42))/$D13)</f>
        <v>0</v>
      </c>
      <c r="DC13" s="137">
        <f ca="1">IF($D13=0,0,SUMIF('Полная ст-ть с уч.НЗС (Авто)'!$YP$11:INDIRECT("'Полная ст-ть с уч.НЗС (Авто)'!YP"&amp;$J$42),$C13,'Полная ст-ть с уч.НЗС (Авто)'!DC$11:INDIRECT("'Полная ст-ть с уч.НЗС (Авто)'!DC"&amp;$J$42))/$D13)</f>
        <v>0</v>
      </c>
      <c r="DD13" s="134"/>
      <c r="DE13" s="137">
        <f ca="1">IF($D13=0,0,SUMIF('Полная ст-ть с уч.НЗС (Авто)'!$YP$11:INDIRECT("'Полная ст-ть с уч.НЗС (Авто)'!YP"&amp;$J$42),$C13,'Полная ст-ть с уч.НЗС (Авто)'!DE$11:INDIRECT("'Полная ст-ть с уч.НЗС (Авто)'!DE"&amp;$J$42))/$D13)</f>
        <v>0</v>
      </c>
      <c r="DF13" s="137"/>
      <c r="DG13" s="137">
        <f ca="1">IF($D13=0,0,SUMIF('Полная ст-ть с уч.НЗС (Авто)'!$YP$11:INDIRECT("'Полная ст-ть с уч.НЗС (Авто)'!YP"&amp;$J$42),$C13,'Полная ст-ть с уч.НЗС (Авто)'!DG$11:INDIRECT("'Полная ст-ть с уч.НЗС (Авто)'!DG"&amp;$J$42))/$D13)</f>
        <v>0</v>
      </c>
      <c r="DH13" s="137">
        <f ca="1">IF($D13=0,0,SUMIF('Полная ст-ть с уч.НЗС (Авто)'!$YP$11:INDIRECT("'Полная ст-ть с уч.НЗС (Авто)'!YP"&amp;$J$42),$C13,'Полная ст-ть с уч.НЗС (Авто)'!DH$11:INDIRECT("'Полная ст-ть с уч.НЗС (Авто)'!DH"&amp;$J$42))/$D13)</f>
        <v>0</v>
      </c>
      <c r="DI13" s="137">
        <f ca="1">IF($D13=0,0,SUMIF('Полная ст-ть с уч.НЗС (Авто)'!$YP$11:INDIRECT("'Полная ст-ть с уч.НЗС (Авто)'!YP"&amp;$J$42),$C13,'Полная ст-ть с уч.НЗС (Авто)'!DI$11:INDIRECT("'Полная ст-ть с уч.НЗС (Авто)'!DI"&amp;$J$42))/$D13)</f>
        <v>0</v>
      </c>
      <c r="DJ13" s="137">
        <f ca="1">IF($D13=0,0,SUMIF('Полная ст-ть с уч.НЗС (Авто)'!$YP$11:INDIRECT("'Полная ст-ть с уч.НЗС (Авто)'!YP"&amp;$J$42),$C13,'Полная ст-ть с уч.НЗС (Авто)'!DJ$11:INDIRECT("'Полная ст-ть с уч.НЗС (Авто)'!DJ"&amp;$J$42))/$D13)</f>
        <v>0</v>
      </c>
      <c r="DK13" s="137">
        <f ca="1">IF($D13=0,0,SUMIF('Полная ст-ть с уч.НЗС (Авто)'!$YP$11:INDIRECT("'Полная ст-ть с уч.НЗС (Авто)'!YP"&amp;$J$42),$C13,'Полная ст-ть с уч.НЗС (Авто)'!DK$11:INDIRECT("'Полная ст-ть с уч.НЗС (Авто)'!DK"&amp;$J$42))/$D13)</f>
        <v>0</v>
      </c>
      <c r="DL13" s="137">
        <f ca="1">IF($D13=0,0,SUMIF('Полная ст-ть с уч.НЗС (Авто)'!$YP$11:INDIRECT("'Полная ст-ть с уч.НЗС (Авто)'!YP"&amp;$J$42),$C13,'Полная ст-ть с уч.НЗС (Авто)'!DL$11:INDIRECT("'Полная ст-ть с уч.НЗС (Авто)'!DL"&amp;$J$42))/$D13)</f>
        <v>0</v>
      </c>
      <c r="DM13" s="137">
        <f ca="1">IF($D13=0,0,SUMIF('Полная ст-ть с уч.НЗС (Авто)'!$YP$11:INDIRECT("'Полная ст-ть с уч.НЗС (Авто)'!YP"&amp;$J$42),$C13,'Полная ст-ть с уч.НЗС (Авто)'!DM$11:INDIRECT("'Полная ст-ть с уч.НЗС (Авто)'!DM"&amp;$J$42))/$D13)</f>
        <v>0</v>
      </c>
      <c r="DN13" s="137">
        <f ca="1">IF($D13=0,0,SUMIF('Полная ст-ть с уч.НЗС (Авто)'!$YP$11:INDIRECT("'Полная ст-ть с уч.НЗС (Авто)'!YP"&amp;$J$42),$C13,'Полная ст-ть с уч.НЗС (Авто)'!DN$11:INDIRECT("'Полная ст-ть с уч.НЗС (Авто)'!DN"&amp;$J$42))/$D13)</f>
        <v>0</v>
      </c>
      <c r="DO13" s="137">
        <f ca="1">IF($D13=0,0,SUMIF('Полная ст-ть с уч.НЗС (Авто)'!$YP$11:INDIRECT("'Полная ст-ть с уч.НЗС (Авто)'!YP"&amp;$J$42),$C13,'Полная ст-ть с уч.НЗС (Авто)'!DO$11:INDIRECT("'Полная ст-ть с уч.НЗС (Авто)'!DO"&amp;$J$42))/$D13)</f>
        <v>0</v>
      </c>
      <c r="DP13" s="137">
        <f ca="1">IF($D13=0,0,SUMIF('Полная ст-ть с уч.НЗС (Авто)'!$YP$11:INDIRECT("'Полная ст-ть с уч.НЗС (Авто)'!YP"&amp;$J$42),$C13,'Полная ст-ть с уч.НЗС (Авто)'!DP$11:INDIRECT("'Полная ст-ть с уч.НЗС (Авто)'!DP"&amp;$J$42))/$D13)</f>
        <v>0</v>
      </c>
      <c r="DQ13" s="137">
        <f ca="1">IF($D13=0,0,SUMIF('Полная ст-ть с уч.НЗС (Авто)'!$YP$11:INDIRECT("'Полная ст-ть с уч.НЗС (Авто)'!YP"&amp;$J$42),$C13,'Полная ст-ть с уч.НЗС (Авто)'!DQ$11:INDIRECT("'Полная ст-ть с уч.НЗС (Авто)'!DQ"&amp;$J$42))/$D13)</f>
        <v>0</v>
      </c>
      <c r="DR13" s="137">
        <f ca="1">IF($D13=0,0,SUMIF('Полная ст-ть с уч.НЗС (Авто)'!$YP$11:INDIRECT("'Полная ст-ть с уч.НЗС (Авто)'!YP"&amp;$J$42),$C13,'Полная ст-ть с уч.НЗС (Авто)'!DR$11:INDIRECT("'Полная ст-ть с уч.НЗС (Авто)'!DR"&amp;$J$42))/$D13)</f>
        <v>0</v>
      </c>
      <c r="DS13" s="137">
        <f ca="1">IF($D13=0,0,SUMIF('Полная ст-ть с уч.НЗС (Авто)'!$YP$11:INDIRECT("'Полная ст-ть с уч.НЗС (Авто)'!YP"&amp;$J$42),$C13,'Полная ст-ть с уч.НЗС (Авто)'!DS$11:INDIRECT("'Полная ст-ть с уч.НЗС (Авто)'!DS"&amp;$J$42))/$D13)</f>
        <v>0</v>
      </c>
      <c r="DT13" s="137">
        <f ca="1">IF($D13=0,0,SUMIF('Полная ст-ть с уч.НЗС (Авто)'!$YP$11:INDIRECT("'Полная ст-ть с уч.НЗС (Авто)'!YP"&amp;$J$42),$C13,'Полная ст-ть с уч.НЗС (Авто)'!DT$11:INDIRECT("'Полная ст-ть с уч.НЗС (Авто)'!DT"&amp;$J$42))/$D13)</f>
        <v>0</v>
      </c>
      <c r="DU13" s="137">
        <f ca="1">IF($D13=0,0,SUMIF('Полная ст-ть с уч.НЗС (Авто)'!$YP$11:INDIRECT("'Полная ст-ть с уч.НЗС (Авто)'!YP"&amp;$J$42),$C13,'Полная ст-ть с уч.НЗС (Авто)'!DU$11:INDIRECT("'Полная ст-ть с уч.НЗС (Авто)'!DU"&amp;$J$42))/$D13)</f>
        <v>0</v>
      </c>
      <c r="DV13" s="137">
        <f ca="1">IF($D13=0,0,SUMIF('Полная ст-ть с уч.НЗС (Авто)'!$YP$11:INDIRECT("'Полная ст-ть с уч.НЗС (Авто)'!YP"&amp;$J$42),$C13,'Полная ст-ть с уч.НЗС (Авто)'!DV$11:INDIRECT("'Полная ст-ть с уч.НЗС (Авто)'!DV"&amp;$J$42))/$D13)</f>
        <v>0</v>
      </c>
      <c r="DW13" s="137">
        <f ca="1">IF($D13=0,0,SUMIF('Полная ст-ть с уч.НЗС (Авто)'!$YP$11:INDIRECT("'Полная ст-ть с уч.НЗС (Авто)'!YP"&amp;$J$42),$C13,'Полная ст-ть с уч.НЗС (Авто)'!DW$11:INDIRECT("'Полная ст-ть с уч.НЗС (Авто)'!DW"&amp;$J$42))/$D13)</f>
        <v>0</v>
      </c>
      <c r="DX13" s="137">
        <f ca="1">IF($D13=0,0,SUMIF('Полная ст-ть с уч.НЗС (Авто)'!$YP$11:INDIRECT("'Полная ст-ть с уч.НЗС (Авто)'!YP"&amp;$J$42),$C13,'Полная ст-ть с уч.НЗС (Авто)'!DX$11:INDIRECT("'Полная ст-ть с уч.НЗС (Авто)'!DX"&amp;$J$42))/$D13)</f>
        <v>0</v>
      </c>
      <c r="DY13" s="137">
        <f ca="1">IF($D13=0,0,SUMIF('Полная ст-ть с уч.НЗС (Авто)'!$YP$11:INDIRECT("'Полная ст-ть с уч.НЗС (Авто)'!YP"&amp;$J$42),$C13,'Полная ст-ть с уч.НЗС (Авто)'!DY$11:INDIRECT("'Полная ст-ть с уч.НЗС (Авто)'!DY"&amp;$J$42))/$D13)</f>
        <v>0</v>
      </c>
      <c r="DZ13" s="137">
        <f ca="1">IF($D13=0,0,SUMIF('Полная ст-ть с уч.НЗС (Авто)'!$YP$11:INDIRECT("'Полная ст-ть с уч.НЗС (Авто)'!YP"&amp;$J$42),$C13,'Полная ст-ть с уч.НЗС (Авто)'!DZ$11:INDIRECT("'Полная ст-ть с уч.НЗС (Авто)'!DZ"&amp;$J$42))/$D13)</f>
        <v>0</v>
      </c>
      <c r="EA13" s="137">
        <f ca="1">IF($D13=0,0,SUMIF('Полная ст-ть с уч.НЗС (Авто)'!$YP$11:INDIRECT("'Полная ст-ть с уч.НЗС (Авто)'!YP"&amp;$J$42),$C13,'Полная ст-ть с уч.НЗС (Авто)'!EA$11:INDIRECT("'Полная ст-ть с уч.НЗС (Авто)'!EA"&amp;$J$42))/$D13)</f>
        <v>0</v>
      </c>
      <c r="EB13" s="137">
        <f ca="1">IF($D13=0,0,SUMIF('Полная ст-ть с уч.НЗС (Авто)'!$YP$11:INDIRECT("'Полная ст-ть с уч.НЗС (Авто)'!YP"&amp;$J$42),$C13,'Полная ст-ть с уч.НЗС (Авто)'!EB$11:INDIRECT("'Полная ст-ть с уч.НЗС (Авто)'!EB"&amp;$J$42))/$D13)</f>
        <v>0</v>
      </c>
      <c r="EC13" s="137">
        <f ca="1">IF($D13=0,0,SUMIF('Полная ст-ть с уч.НЗС (Авто)'!$YP$11:INDIRECT("'Полная ст-ть с уч.НЗС (Авто)'!YP"&amp;$J$42),$C13,'Полная ст-ть с уч.НЗС (Авто)'!EC$11:INDIRECT("'Полная ст-ть с уч.НЗС (Авто)'!EC"&amp;$J$42))/$D13)</f>
        <v>0</v>
      </c>
      <c r="ED13" s="137">
        <f ca="1">IF($D13=0,0,SUMIF('Полная ст-ть с уч.НЗС (Авто)'!$YP$11:INDIRECT("'Полная ст-ть с уч.НЗС (Авто)'!YP"&amp;$J$42),$C13,'Полная ст-ть с уч.НЗС (Авто)'!ED$11:INDIRECT("'Полная ст-ть с уч.НЗС (Авто)'!ED"&amp;$J$42))/$D13)</f>
        <v>0</v>
      </c>
      <c r="EE13" s="137">
        <f ca="1">IF($D13=0,0,SUMIF('Полная ст-ть с уч.НЗС (Авто)'!$YP$11:INDIRECT("'Полная ст-ть с уч.НЗС (Авто)'!YP"&amp;$J$42),$C13,'Полная ст-ть с уч.НЗС (Авто)'!EE$11:INDIRECT("'Полная ст-ть с уч.НЗС (Авто)'!EE"&amp;$J$42))/$D13)</f>
        <v>0</v>
      </c>
      <c r="EF13" s="137">
        <f ca="1">IF($D13=0,0,SUMIF('Полная ст-ть с уч.НЗС (Авто)'!$YP$11:INDIRECT("'Полная ст-ть с уч.НЗС (Авто)'!YP"&amp;$J$42),$C13,'Полная ст-ть с уч.НЗС (Авто)'!EF$11:INDIRECT("'Полная ст-ть с уч.НЗС (Авто)'!EF"&amp;$J$42))/$D13)</f>
        <v>0</v>
      </c>
      <c r="EG13" s="137">
        <f ca="1">IF($D13=0,0,SUMIF('Полная ст-ть с уч.НЗС (Авто)'!$YP$11:INDIRECT("'Полная ст-ть с уч.НЗС (Авто)'!YP"&amp;$J$42),$C13,'Полная ст-ть с уч.НЗС (Авто)'!EG$11:INDIRECT("'Полная ст-ть с уч.НЗС (Авто)'!EG"&amp;$J$42))/$D13)</f>
        <v>0</v>
      </c>
      <c r="EH13" s="137">
        <f ca="1">IF($D13=0,0,SUMIF('Полная ст-ть с уч.НЗС (Авто)'!$YP$11:INDIRECT("'Полная ст-ть с уч.НЗС (Авто)'!YP"&amp;$J$42),$C13,'Полная ст-ть с уч.НЗС (Авто)'!EH$11:INDIRECT("'Полная ст-ть с уч.НЗС (Авто)'!EH"&amp;$J$42))/$D13)</f>
        <v>0</v>
      </c>
      <c r="EI13" s="137">
        <f ca="1">IF($D13=0,0,SUMIF('Полная ст-ть с уч.НЗС (Авто)'!$YP$11:INDIRECT("'Полная ст-ть с уч.НЗС (Авто)'!YP"&amp;$J$42),$C13,'Полная ст-ть с уч.НЗС (Авто)'!EI$11:INDIRECT("'Полная ст-ть с уч.НЗС (Авто)'!EI"&amp;$J$42))/$D13)</f>
        <v>0</v>
      </c>
      <c r="EJ13" s="137">
        <f ca="1">IF($D13=0,0,SUMIF('Полная ст-ть с уч.НЗС (Авто)'!$YP$11:INDIRECT("'Полная ст-ть с уч.НЗС (Авто)'!YP"&amp;$J$42),$C13,'Полная ст-ть с уч.НЗС (Авто)'!EJ$11:INDIRECT("'Полная ст-ть с уч.НЗС (Авто)'!EJ"&amp;$J$42))/$D13)</f>
        <v>0</v>
      </c>
      <c r="EK13" s="137">
        <f ca="1">IF($D13=0,0,SUMIF('Полная ст-ть с уч.НЗС (Авто)'!$YP$11:INDIRECT("'Полная ст-ть с уч.НЗС (Авто)'!YP"&amp;$J$42),$C13,'Полная ст-ть с уч.НЗС (Авто)'!EK$11:INDIRECT("'Полная ст-ть с уч.НЗС (Авто)'!EK"&amp;$J$42))/$D13)</f>
        <v>0</v>
      </c>
      <c r="EL13" s="137">
        <f ca="1">IF($D13=0,0,SUMIF('Полная ст-ть с уч.НЗС (Авто)'!$YP$11:INDIRECT("'Полная ст-ть с уч.НЗС (Авто)'!YP"&amp;$J$42),$C13,'Полная ст-ть с уч.НЗС (Авто)'!EL$11:INDIRECT("'Полная ст-ть с уч.НЗС (Авто)'!EL"&amp;$J$42))/$D13)</f>
        <v>0</v>
      </c>
      <c r="EM13" s="137">
        <f ca="1">IF($D13=0,0,SUMIF('Полная ст-ть с уч.НЗС (Авто)'!$YP$11:INDIRECT("'Полная ст-ть с уч.НЗС (Авто)'!YP"&amp;$J$42),$C13,'Полная ст-ть с уч.НЗС (Авто)'!EM$11:INDIRECT("'Полная ст-ть с уч.НЗС (Авто)'!EM"&amp;$J$42))/$D13)</f>
        <v>0</v>
      </c>
      <c r="EN13" s="137">
        <f ca="1">IF($D13=0,0,SUMIF('Полная ст-ть с уч.НЗС (Авто)'!$YP$11:INDIRECT("'Полная ст-ть с уч.НЗС (Авто)'!YP"&amp;$J$42),$C13,'Полная ст-ть с уч.НЗС (Авто)'!EN$11:INDIRECT("'Полная ст-ть с уч.НЗС (Авто)'!EN"&amp;$J$42))/$D13)</f>
        <v>0</v>
      </c>
      <c r="EO13" s="137">
        <f ca="1">IF($D13=0,0,SUMIF('Полная ст-ть с уч.НЗС (Авто)'!$YP$11:INDIRECT("'Полная ст-ть с уч.НЗС (Авто)'!YP"&amp;$J$42),$C13,'Полная ст-ть с уч.НЗС (Авто)'!EO$11:INDIRECT("'Полная ст-ть с уч.НЗС (Авто)'!EO"&amp;$J$42))/$D13)</f>
        <v>0</v>
      </c>
      <c r="EP13" s="137">
        <f ca="1">IF($D13=0,0,SUMIF('Полная ст-ть с уч.НЗС (Авто)'!$YP$11:INDIRECT("'Полная ст-ть с уч.НЗС (Авто)'!YP"&amp;$J$42),$C13,'Полная ст-ть с уч.НЗС (Авто)'!EP$11:INDIRECT("'Полная ст-ть с уч.НЗС (Авто)'!EP"&amp;$J$42))/$D13)</f>
        <v>0</v>
      </c>
      <c r="EQ13" s="137">
        <f ca="1">IF($D13=0,0,SUMIF('Полная ст-ть с уч.НЗС (Авто)'!$YP$11:INDIRECT("'Полная ст-ть с уч.НЗС (Авто)'!YP"&amp;$J$42),$C13,'Полная ст-ть с уч.НЗС (Авто)'!EQ$11:INDIRECT("'Полная ст-ть с уч.НЗС (Авто)'!EQ"&amp;$J$42))/$D13)</f>
        <v>0</v>
      </c>
      <c r="ER13" s="137">
        <f ca="1">IF($D13=0,0,SUMIF('Полная ст-ть с уч.НЗС (Авто)'!$YP$11:INDIRECT("'Полная ст-ть с уч.НЗС (Авто)'!YP"&amp;$J$42),$C13,'Полная ст-ть с уч.НЗС (Авто)'!ER$11:INDIRECT("'Полная ст-ть с уч.НЗС (Авто)'!ER"&amp;$J$42))/$D13)</f>
        <v>0</v>
      </c>
      <c r="ES13" s="137">
        <f ca="1">IF($D13=0,0,SUMIF('Полная ст-ть с уч.НЗС (Авто)'!$YP$11:INDIRECT("'Полная ст-ть с уч.НЗС (Авто)'!YP"&amp;$J$42),$C13,'Полная ст-ть с уч.НЗС (Авто)'!ES$11:INDIRECT("'Полная ст-ть с уч.НЗС (Авто)'!ES"&amp;$J$42))/$D13)</f>
        <v>0</v>
      </c>
      <c r="ET13" s="137">
        <f ca="1">IF($D13=0,0,SUMIF('Полная ст-ть с уч.НЗС (Авто)'!$YP$11:INDIRECT("'Полная ст-ть с уч.НЗС (Авто)'!YP"&amp;$J$42),$C13,'Полная ст-ть с уч.НЗС (Авто)'!ET$11:INDIRECT("'Полная ст-ть с уч.НЗС (Авто)'!ET"&amp;$J$42))/$D13)</f>
        <v>0</v>
      </c>
      <c r="EU13" s="137">
        <f ca="1">IF($D13=0,0,SUMIF('Полная ст-ть с уч.НЗС (Авто)'!$YP$11:INDIRECT("'Полная ст-ть с уч.НЗС (Авто)'!YP"&amp;$J$42),$C13,'Полная ст-ть с уч.НЗС (Авто)'!EU$11:INDIRECT("'Полная ст-ть с уч.НЗС (Авто)'!EU"&amp;$J$42))/$D13)</f>
        <v>0</v>
      </c>
      <c r="EV13" s="137">
        <f ca="1">IF($D13=0,0,SUMIF('Полная ст-ть с уч.НЗС (Авто)'!$YP$11:INDIRECT("'Полная ст-ть с уч.НЗС (Авто)'!YP"&amp;$J$42),$C13,'Полная ст-ть с уч.НЗС (Авто)'!EV$11:INDIRECT("'Полная ст-ть с уч.НЗС (Авто)'!EV"&amp;$J$42))/$D13)</f>
        <v>0</v>
      </c>
      <c r="EW13" s="137">
        <f ca="1">IF($D13=0,0,SUMIF('Полная ст-ть с уч.НЗС (Авто)'!$YP$11:INDIRECT("'Полная ст-ть с уч.НЗС (Авто)'!YP"&amp;$J$42),$C13,'Полная ст-ть с уч.НЗС (Авто)'!EW$11:INDIRECT("'Полная ст-ть с уч.НЗС (Авто)'!EW"&amp;$J$42))/$D13)</f>
        <v>0</v>
      </c>
      <c r="EX13" s="137">
        <f ca="1">IF($D13=0,0,SUMIF('Полная ст-ть с уч.НЗС (Авто)'!$YP$11:INDIRECT("'Полная ст-ть с уч.НЗС (Авто)'!YP"&amp;$J$42),$C13,'Полная ст-ть с уч.НЗС (Авто)'!EX$11:INDIRECT("'Полная ст-ть с уч.НЗС (Авто)'!EX"&amp;$J$42))/$D13)</f>
        <v>0</v>
      </c>
      <c r="EY13" s="137">
        <f ca="1">IF($D13=0,0,SUMIF('Полная ст-ть с уч.НЗС (Авто)'!$YP$11:INDIRECT("'Полная ст-ть с уч.НЗС (Авто)'!YP"&amp;$J$42),$C13,'Полная ст-ть с уч.НЗС (Авто)'!EY$11:INDIRECT("'Полная ст-ть с уч.НЗС (Авто)'!EY"&amp;$J$42))/$D13)</f>
        <v>0</v>
      </c>
      <c r="EZ13" s="137">
        <f ca="1">IF($D13=0,0,SUMIF('Полная ст-ть с уч.НЗС (Авто)'!$YP$11:INDIRECT("'Полная ст-ть с уч.НЗС (Авто)'!YP"&amp;$J$42),$C13,'Полная ст-ть с уч.НЗС (Авто)'!EZ$11:INDIRECT("'Полная ст-ть с уч.НЗС (Авто)'!EZ"&amp;$J$42))/$D13)</f>
        <v>0</v>
      </c>
      <c r="FA13" s="137">
        <f ca="1">IF($D13=0,0,SUMIF('Полная ст-ть с уч.НЗС (Авто)'!$YP$11:INDIRECT("'Полная ст-ть с уч.НЗС (Авто)'!YP"&amp;$J$42),$C13,'Полная ст-ть с уч.НЗС (Авто)'!FA$11:INDIRECT("'Полная ст-ть с уч.НЗС (Авто)'!FA"&amp;$J$42))/$D13)</f>
        <v>0</v>
      </c>
      <c r="FB13" s="137">
        <f ca="1">IF($D13=0,0,SUMIF('Полная ст-ть с уч.НЗС (Авто)'!$YP$11:INDIRECT("'Полная ст-ть с уч.НЗС (Авто)'!YP"&amp;$J$42),$C13,'Полная ст-ть с уч.НЗС (Авто)'!FB$11:INDIRECT("'Полная ст-ть с уч.НЗС (Авто)'!FB"&amp;$J$42))/$D13)</f>
        <v>0</v>
      </c>
      <c r="FC13" s="137">
        <f ca="1">IF($D13=0,0,SUMIF('Полная ст-ть с уч.НЗС (Авто)'!$YP$11:INDIRECT("'Полная ст-ть с уч.НЗС (Авто)'!YP"&amp;$J$42),$C13,'Полная ст-ть с уч.НЗС (Авто)'!FC$11:INDIRECT("'Полная ст-ть с уч.НЗС (Авто)'!FC"&amp;$J$42))/$D13)</f>
        <v>0</v>
      </c>
      <c r="FD13" s="137">
        <f ca="1">IF($D13=0,0,SUMIF('Полная ст-ть с уч.НЗС (Авто)'!$YP$11:INDIRECT("'Полная ст-ть с уч.НЗС (Авто)'!YP"&amp;$J$42),$C13,'Полная ст-ть с уч.НЗС (Авто)'!FD$11:INDIRECT("'Полная ст-ть с уч.НЗС (Авто)'!FD"&amp;$J$42))/$D13)</f>
        <v>0</v>
      </c>
      <c r="FE13" s="137">
        <f ca="1">IF($D13=0,0,SUMIF('Полная ст-ть с уч.НЗС (Авто)'!$YP$11:INDIRECT("'Полная ст-ть с уч.НЗС (Авто)'!YP"&amp;$J$42),$C13,'Полная ст-ть с уч.НЗС (Авто)'!FE$11:INDIRECT("'Полная ст-ть с уч.НЗС (Авто)'!FE"&amp;$J$42))/$D13)</f>
        <v>0</v>
      </c>
      <c r="FF13" s="137">
        <f ca="1">IF($D13=0,0,SUMIF('Полная ст-ть с уч.НЗС (Авто)'!$YP$11:INDIRECT("'Полная ст-ть с уч.НЗС (Авто)'!YP"&amp;$J$42),$C13,'Полная ст-ть с уч.НЗС (Авто)'!FF$11:INDIRECT("'Полная ст-ть с уч.НЗС (Авто)'!FF"&amp;$J$42))/$D13)</f>
        <v>0</v>
      </c>
      <c r="FG13" s="137">
        <f ca="1">IF($D13=0,0,SUMIF('Полная ст-ть с уч.НЗС (Авто)'!$YP$11:INDIRECT("'Полная ст-ть с уч.НЗС (Авто)'!YP"&amp;$J$42),$C13,'Полная ст-ть с уч.НЗС (Авто)'!FG$11:INDIRECT("'Полная ст-ть с уч.НЗС (Авто)'!FG"&amp;$J$42))/$D13)</f>
        <v>0</v>
      </c>
      <c r="FH13" s="137">
        <f ca="1">IF($D13=0,0,SUMIF('Полная ст-ть с уч.НЗС (Авто)'!$YP$11:INDIRECT("'Полная ст-ть с уч.НЗС (Авто)'!YP"&amp;$J$42),$C13,'Полная ст-ть с уч.НЗС (Авто)'!FH$11:INDIRECT("'Полная ст-ть с уч.НЗС (Авто)'!FH"&amp;$J$42))/$D13)</f>
        <v>0</v>
      </c>
      <c r="FI13" s="137">
        <f ca="1">IF($D13=0,0,SUMIF('Полная ст-ть с уч.НЗС (Авто)'!$YP$11:INDIRECT("'Полная ст-ть с уч.НЗС (Авто)'!YP"&amp;$J$42),$C13,'Полная ст-ть с уч.НЗС (Авто)'!FI$11:INDIRECT("'Полная ст-ть с уч.НЗС (Авто)'!FI"&amp;$J$42))/$D13)</f>
        <v>0</v>
      </c>
      <c r="FJ13" s="137">
        <f ca="1">IF($D13=0,0,SUMIF('Полная ст-ть с уч.НЗС (Авто)'!$YP$11:INDIRECT("'Полная ст-ть с уч.НЗС (Авто)'!YP"&amp;$J$42),$C13,'Полная ст-ть с уч.НЗС (Авто)'!FJ$11:INDIRECT("'Полная ст-ть с уч.НЗС (Авто)'!FJ"&amp;$J$42))/$D13)</f>
        <v>0</v>
      </c>
      <c r="FK13" s="137">
        <f ca="1">IF($D13=0,0,SUMIF('Полная ст-ть с уч.НЗС (Авто)'!$YP$11:INDIRECT("'Полная ст-ть с уч.НЗС (Авто)'!YP"&amp;$J$42),$C13,'Полная ст-ть с уч.НЗС (Авто)'!FK$11:INDIRECT("'Полная ст-ть с уч.НЗС (Авто)'!FK"&amp;$J$42))/$D13)</f>
        <v>0</v>
      </c>
      <c r="FL13" s="137">
        <f ca="1">IF($D13=0,0,SUMIF('Полная ст-ть с уч.НЗС (Авто)'!$YP$11:INDIRECT("'Полная ст-ть с уч.НЗС (Авто)'!YP"&amp;$J$42),$C13,'Полная ст-ть с уч.НЗС (Авто)'!FL$11:INDIRECT("'Полная ст-ть с уч.НЗС (Авто)'!FL"&amp;$J$42))/$D13)</f>
        <v>0</v>
      </c>
      <c r="FM13" s="137">
        <f ca="1">IF($D13=0,0,SUMIF('Полная ст-ть с уч.НЗС (Авто)'!$YP$11:INDIRECT("'Полная ст-ть с уч.НЗС (Авто)'!YP"&amp;$J$42),$C13,'Полная ст-ть с уч.НЗС (Авто)'!FM$11:INDIRECT("'Полная ст-ть с уч.НЗС (Авто)'!FM"&amp;$J$42))/$D13)</f>
        <v>0</v>
      </c>
      <c r="FN13" s="137">
        <f ca="1">IF($D13=0,0,SUMIF('Полная ст-ть с уч.НЗС (Авто)'!$YP$11:INDIRECT("'Полная ст-ть с уч.НЗС (Авто)'!YP"&amp;$J$42),$C13,'Полная ст-ть с уч.НЗС (Авто)'!FN$11:INDIRECT("'Полная ст-ть с уч.НЗС (Авто)'!FN"&amp;$J$42))/$D13)</f>
        <v>0</v>
      </c>
      <c r="FO13" s="137">
        <f ca="1">IF($D13=0,0,SUMIF('Полная ст-ть с уч.НЗС (Авто)'!$YP$11:INDIRECT("'Полная ст-ть с уч.НЗС (Авто)'!YP"&amp;$J$42),$C13,'Полная ст-ть с уч.НЗС (Авто)'!FO$11:INDIRECT("'Полная ст-ть с уч.НЗС (Авто)'!FO"&amp;$J$42))/$D13)</f>
        <v>0</v>
      </c>
      <c r="FP13" s="137">
        <f ca="1">IF($D13=0,0,SUMIF('Полная ст-ть с уч.НЗС (Авто)'!$YP$11:INDIRECT("'Полная ст-ть с уч.НЗС (Авто)'!YP"&amp;$J$42),$C13,'Полная ст-ть с уч.НЗС (Авто)'!FP$11:INDIRECT("'Полная ст-ть с уч.НЗС (Авто)'!FP"&amp;$J$42))/$D13)</f>
        <v>0</v>
      </c>
      <c r="FQ13" s="137">
        <f ca="1">IF($D13=0,0,SUMIF('Полная ст-ть с уч.НЗС (Авто)'!$YP$11:INDIRECT("'Полная ст-ть с уч.НЗС (Авто)'!YP"&amp;$J$42),$C13,'Полная ст-ть с уч.НЗС (Авто)'!FQ$11:INDIRECT("'Полная ст-ть с уч.НЗС (Авто)'!FQ"&amp;$J$42))/$D13)</f>
        <v>0</v>
      </c>
      <c r="FR13" s="137">
        <f ca="1">IF($D13=0,0,SUMIF('Полная ст-ть с уч.НЗС (Авто)'!$YP$11:INDIRECT("'Полная ст-ть с уч.НЗС (Авто)'!YP"&amp;$J$42),$C13,'Полная ст-ть с уч.НЗС (Авто)'!FR$11:INDIRECT("'Полная ст-ть с уч.НЗС (Авто)'!FR"&amp;$J$42))/$D13)</f>
        <v>0</v>
      </c>
      <c r="FS13" s="137">
        <f ca="1">IF($D13=0,0,SUMIF('Полная ст-ть с уч.НЗС (Авто)'!$YP$11:INDIRECT("'Полная ст-ть с уч.НЗС (Авто)'!YP"&amp;$J$42),$C13,'Полная ст-ть с уч.НЗС (Авто)'!FS$11:INDIRECT("'Полная ст-ть с уч.НЗС (Авто)'!FS"&amp;$J$42))/$D13)</f>
        <v>0</v>
      </c>
      <c r="FT13" s="137">
        <f ca="1">IF($D13=0,0,SUMIF('Полная ст-ть с уч.НЗС (Авто)'!$YP$11:INDIRECT("'Полная ст-ть с уч.НЗС (Авто)'!YP"&amp;$J$42),$C13,'Полная ст-ть с уч.НЗС (Авто)'!FT$11:INDIRECT("'Полная ст-ть с уч.НЗС (Авто)'!FT"&amp;$J$42))/$D13)</f>
        <v>0</v>
      </c>
      <c r="FU13" s="137">
        <f ca="1">IF($D13=0,0,SUMIF('Полная ст-ть с уч.НЗС (Авто)'!$YP$11:INDIRECT("'Полная ст-ть с уч.НЗС (Авто)'!YP"&amp;$J$42),$C13,'Полная ст-ть с уч.НЗС (Авто)'!FU$11:INDIRECT("'Полная ст-ть с уч.НЗС (Авто)'!FU"&amp;$J$42))/$D13)</f>
        <v>0</v>
      </c>
      <c r="FV13" s="137">
        <f ca="1">IF($D13=0,0,SUMIF('Полная ст-ть с уч.НЗС (Авто)'!$YP$11:INDIRECT("'Полная ст-ть с уч.НЗС (Авто)'!YP"&amp;$J$42),$C13,'Полная ст-ть с уч.НЗС (Авто)'!FV$11:INDIRECT("'Полная ст-ть с уч.НЗС (Авто)'!FV"&amp;$J$42))/$D13)</f>
        <v>0</v>
      </c>
      <c r="FW13" s="137">
        <f ca="1">IF($D13=0,0,SUMIF('Полная ст-ть с уч.НЗС (Авто)'!$YP$11:INDIRECT("'Полная ст-ть с уч.НЗС (Авто)'!YP"&amp;$J$42),$C13,'Полная ст-ть с уч.НЗС (Авто)'!FW$11:INDIRECT("'Полная ст-ть с уч.НЗС (Авто)'!FW"&amp;$J$42))/$D13)</f>
        <v>0</v>
      </c>
      <c r="FX13" s="137">
        <f ca="1">IF($D13=0,0,SUMIF('Полная ст-ть с уч.НЗС (Авто)'!$YP$11:INDIRECT("'Полная ст-ть с уч.НЗС (Авто)'!YP"&amp;$J$42),$C13,'Полная ст-ть с уч.НЗС (Авто)'!FX$11:INDIRECT("'Полная ст-ть с уч.НЗС (Авто)'!FX"&amp;$J$42))/$D13)</f>
        <v>0</v>
      </c>
      <c r="FY13" s="137">
        <f ca="1">IF($D13=0,0,SUMIF('Полная ст-ть с уч.НЗС (Авто)'!$YP$11:INDIRECT("'Полная ст-ть с уч.НЗС (Авто)'!YP"&amp;$J$42),$C13,'Полная ст-ть с уч.НЗС (Авто)'!FY$11:INDIRECT("'Полная ст-ть с уч.НЗС (Авто)'!FY"&amp;$J$42))/$D13)</f>
        <v>0</v>
      </c>
      <c r="FZ13" s="137">
        <f ca="1">IF($D13=0,0,SUMIF('Полная ст-ть с уч.НЗС (Авто)'!$YP$11:INDIRECT("'Полная ст-ть с уч.НЗС (Авто)'!YP"&amp;$J$42),$C13,'Полная ст-ть с уч.НЗС (Авто)'!FZ$11:INDIRECT("'Полная ст-ть с уч.НЗС (Авто)'!FZ"&amp;$J$42))/$D13)</f>
        <v>0</v>
      </c>
      <c r="GA13" s="137">
        <f ca="1">IF($D13=0,0,SUMIF('Полная ст-ть с уч.НЗС (Авто)'!$YP$11:INDIRECT("'Полная ст-ть с уч.НЗС (Авто)'!YP"&amp;$J$42),$C13,'Полная ст-ть с уч.НЗС (Авто)'!GA$11:INDIRECT("'Полная ст-ть с уч.НЗС (Авто)'!GA"&amp;$J$42))/$D13)</f>
        <v>0</v>
      </c>
      <c r="GB13" s="137">
        <f ca="1">IF($D13=0,0,SUMIF('Полная ст-ть с уч.НЗС (Авто)'!$YP$11:INDIRECT("'Полная ст-ть с уч.НЗС (Авто)'!YP"&amp;$J$42),$C13,'Полная ст-ть с уч.НЗС (Авто)'!GB$11:INDIRECT("'Полная ст-ть с уч.НЗС (Авто)'!GB"&amp;$J$42))/$D13)</f>
        <v>0</v>
      </c>
      <c r="GC13" s="137">
        <f ca="1">IF($D13=0,0,SUMIF('Полная ст-ть с уч.НЗС (Авто)'!$YP$11:INDIRECT("'Полная ст-ть с уч.НЗС (Авто)'!YP"&amp;$J$42),$C13,'Полная ст-ть с уч.НЗС (Авто)'!GC$11:INDIRECT("'Полная ст-ть с уч.НЗС (Авто)'!GC"&amp;$J$42))/$D13)</f>
        <v>0</v>
      </c>
      <c r="GD13" s="137">
        <f ca="1">IF($D13=0,0,SUMIF('Полная ст-ть с уч.НЗС (Авто)'!$YP$11:INDIRECT("'Полная ст-ть с уч.НЗС (Авто)'!YP"&amp;$J$42),$C13,'Полная ст-ть с уч.НЗС (Авто)'!GD$11:INDIRECT("'Полная ст-ть с уч.НЗС (Авто)'!GD"&amp;$J$42))/$D13)</f>
        <v>0</v>
      </c>
      <c r="GE13" s="137">
        <f ca="1">IF($D13=0,0,SUMIF('Полная ст-ть с уч.НЗС (Авто)'!$YP$11:INDIRECT("'Полная ст-ть с уч.НЗС (Авто)'!YP"&amp;$J$42),$C13,'Полная ст-ть с уч.НЗС (Авто)'!GE$11:INDIRECT("'Полная ст-ть с уч.НЗС (Авто)'!GE"&amp;$J$42))/$D13)</f>
        <v>0</v>
      </c>
      <c r="GF13" s="137">
        <f ca="1">IF($D13=0,0,SUMIF('Полная ст-ть с уч.НЗС (Авто)'!$YP$11:INDIRECT("'Полная ст-ть с уч.НЗС (Авто)'!YP"&amp;$J$42),$C13,'Полная ст-ть с уч.НЗС (Авто)'!GF$11:INDIRECT("'Полная ст-ть с уч.НЗС (Авто)'!GF"&amp;$J$42))/$D13)</f>
        <v>0</v>
      </c>
      <c r="GG13" s="137">
        <f ca="1">IF($D13=0,0,SUMIF('Полная ст-ть с уч.НЗС (Авто)'!$YP$11:INDIRECT("'Полная ст-ть с уч.НЗС (Авто)'!YP"&amp;$J$42),$C13,'Полная ст-ть с уч.НЗС (Авто)'!GG$11:INDIRECT("'Полная ст-ть с уч.НЗС (Авто)'!GG"&amp;$J$42))/$D13)</f>
        <v>0</v>
      </c>
      <c r="GH13" s="137">
        <f ca="1">IF($D13=0,0,SUMIF('Полная ст-ть с уч.НЗС (Авто)'!$YP$11:INDIRECT("'Полная ст-ть с уч.НЗС (Авто)'!YP"&amp;$J$42),$C13,'Полная ст-ть с уч.НЗС (Авто)'!GH$11:INDIRECT("'Полная ст-ть с уч.НЗС (Авто)'!GH"&amp;$J$42))/$D13)</f>
        <v>0</v>
      </c>
      <c r="GI13" s="137">
        <f ca="1">IF($D13=0,0,SUMIF('Полная ст-ть с уч.НЗС (Авто)'!$YP$11:INDIRECT("'Полная ст-ть с уч.НЗС (Авто)'!YP"&amp;$J$42),$C13,'Полная ст-ть с уч.НЗС (Авто)'!GI$11:INDIRECT("'Полная ст-ть с уч.НЗС (Авто)'!GI"&amp;$J$42))/$D13)</f>
        <v>0</v>
      </c>
      <c r="GJ13" s="137">
        <f ca="1">IF($D13=0,0,SUMIF('Полная ст-ть с уч.НЗС (Авто)'!$YP$11:INDIRECT("'Полная ст-ть с уч.НЗС (Авто)'!YP"&amp;$J$42),$C13,'Полная ст-ть с уч.НЗС (Авто)'!GJ$11:INDIRECT("'Полная ст-ть с уч.НЗС (Авто)'!GJ"&amp;$J$42))/$D13)</f>
        <v>0</v>
      </c>
      <c r="GK13" s="137">
        <f ca="1">IF($D13=0,0,SUMIF('Полная ст-ть с уч.НЗС (Авто)'!$YP$11:INDIRECT("'Полная ст-ть с уч.НЗС (Авто)'!YP"&amp;$J$42),$C13,'Полная ст-ть с уч.НЗС (Авто)'!GK$11:INDIRECT("'Полная ст-ть с уч.НЗС (Авто)'!GK"&amp;$J$42))/$D13)</f>
        <v>0</v>
      </c>
      <c r="GL13" s="137">
        <f ca="1">IF($D13=0,0,SUMIF('Полная ст-ть с уч.НЗС (Авто)'!$YP$11:INDIRECT("'Полная ст-ть с уч.НЗС (Авто)'!YP"&amp;$J$42),$C13,'Полная ст-ть с уч.НЗС (Авто)'!GL$11:INDIRECT("'Полная ст-ть с уч.НЗС (Авто)'!GL"&amp;$J$42))/$D13)</f>
        <v>0</v>
      </c>
      <c r="GM13" s="137">
        <f ca="1">IF($D13=0,0,SUMIF('Полная ст-ть с уч.НЗС (Авто)'!$YP$11:INDIRECT("'Полная ст-ть с уч.НЗС (Авто)'!YP"&amp;$J$42),$C13,'Полная ст-ть с уч.НЗС (Авто)'!GM$11:INDIRECT("'Полная ст-ть с уч.НЗС (Авто)'!GM"&amp;$J$42))/$D13)</f>
        <v>0</v>
      </c>
      <c r="GN13" s="137">
        <f ca="1">IF($D13=0,0,SUMIF('Полная ст-ть с уч.НЗС (Авто)'!$YP$11:INDIRECT("'Полная ст-ть с уч.НЗС (Авто)'!YP"&amp;$J$42),$C13,'Полная ст-ть с уч.НЗС (Авто)'!GN$11:INDIRECT("'Полная ст-ть с уч.НЗС (Авто)'!GN"&amp;$J$42))/$D13)</f>
        <v>0</v>
      </c>
      <c r="GO13" s="137">
        <f ca="1">IF($D13=0,0,SUMIF('Полная ст-ть с уч.НЗС (Авто)'!$YP$11:INDIRECT("'Полная ст-ть с уч.НЗС (Авто)'!YP"&amp;$J$42),$C13,'Полная ст-ть с уч.НЗС (Авто)'!GO$11:INDIRECT("'Полная ст-ть с уч.НЗС (Авто)'!GO"&amp;$J$42))/$D13)</f>
        <v>0</v>
      </c>
      <c r="GP13" s="137">
        <f ca="1">IF($D13=0,0,SUMIF('Полная ст-ть с уч.НЗС (Авто)'!$YP$11:INDIRECT("'Полная ст-ть с уч.НЗС (Авто)'!YP"&amp;$J$42),$C13,'Полная ст-ть с уч.НЗС (Авто)'!GP$11:INDIRECT("'Полная ст-ть с уч.НЗС (Авто)'!GP"&amp;$J$42))/$D13)</f>
        <v>0</v>
      </c>
      <c r="GQ13" s="137">
        <f ca="1">IF($D13=0,0,SUMIF('Полная ст-ть с уч.НЗС (Авто)'!$YP$11:INDIRECT("'Полная ст-ть с уч.НЗС (Авто)'!YP"&amp;$J$42),$C13,'Полная ст-ть с уч.НЗС (Авто)'!GQ$11:INDIRECT("'Полная ст-ть с уч.НЗС (Авто)'!GQ"&amp;$J$42))/$D13)</f>
        <v>0</v>
      </c>
      <c r="GR13" s="137">
        <f ca="1">IF($D13=0,0,SUMIF('Полная ст-ть с уч.НЗС (Авто)'!$YP$11:INDIRECT("'Полная ст-ть с уч.НЗС (Авто)'!YP"&amp;$J$42),$C13,'Полная ст-ть с уч.НЗС (Авто)'!GR$11:INDIRECT("'Полная ст-ть с уч.НЗС (Авто)'!GR"&amp;$J$42))/$D13)</f>
        <v>0</v>
      </c>
      <c r="GS13" s="137">
        <f ca="1">IF($D13=0,0,SUMIF('Полная ст-ть с уч.НЗС (Авто)'!$YP$11:INDIRECT("'Полная ст-ть с уч.НЗС (Авто)'!YP"&amp;$J$42),$C13,'Полная ст-ть с уч.НЗС (Авто)'!GS$11:INDIRECT("'Полная ст-ть с уч.НЗС (Авто)'!GS"&amp;$J$42))/$D13)</f>
        <v>0</v>
      </c>
      <c r="GT13" s="137">
        <f ca="1">IF($D13=0,0,SUMIF('Полная ст-ть с уч.НЗС (Авто)'!$YP$11:INDIRECT("'Полная ст-ть с уч.НЗС (Авто)'!YP"&amp;$J$42),$C13,'Полная ст-ть с уч.НЗС (Авто)'!GT$11:INDIRECT("'Полная ст-ть с уч.НЗС (Авто)'!GT"&amp;$J$42))/$D13)</f>
        <v>0</v>
      </c>
      <c r="GU13" s="137">
        <f ca="1">IF($D13=0,0,SUMIF('Полная ст-ть с уч.НЗС (Авто)'!$YP$11:INDIRECT("'Полная ст-ть с уч.НЗС (Авто)'!YP"&amp;$J$42),$C13,'Полная ст-ть с уч.НЗС (Авто)'!GU$11:INDIRECT("'Полная ст-ть с уч.НЗС (Авто)'!GU"&amp;$J$42))/$D13)</f>
        <v>0</v>
      </c>
      <c r="GV13" s="137">
        <f ca="1">IF($D13=0,0,SUMIF('Полная ст-ть с уч.НЗС (Авто)'!$YP$11:INDIRECT("'Полная ст-ть с уч.НЗС (Авто)'!YP"&amp;$J$42),$C13,'Полная ст-ть с уч.НЗС (Авто)'!GV$11:INDIRECT("'Полная ст-ть с уч.НЗС (Авто)'!GV"&amp;$J$42))/$D13)</f>
        <v>0</v>
      </c>
      <c r="GW13" s="137">
        <f ca="1">IF($D13=0,0,SUMIF('Полная ст-ть с уч.НЗС (Авто)'!$YP$11:INDIRECT("'Полная ст-ть с уч.НЗС (Авто)'!YP"&amp;$J$42),$C13,'Полная ст-ть с уч.НЗС (Авто)'!GW$11:INDIRECT("'Полная ст-ть с уч.НЗС (Авто)'!GW"&amp;$J$42))/$D13)</f>
        <v>0</v>
      </c>
      <c r="GX13" s="137">
        <f ca="1">IF($D13=0,0,SUMIF('Полная ст-ть с уч.НЗС (Авто)'!$YP$11:INDIRECT("'Полная ст-ть с уч.НЗС (Авто)'!YP"&amp;$J$42),$C13,'Полная ст-ть с уч.НЗС (Авто)'!GX$11:INDIRECT("'Полная ст-ть с уч.НЗС (Авто)'!GX"&amp;$J$42))/$D13)</f>
        <v>0</v>
      </c>
      <c r="GY13" s="137">
        <f ca="1">IF($D13=0,0,SUMIF('Полная ст-ть с уч.НЗС (Авто)'!$YP$11:INDIRECT("'Полная ст-ть с уч.НЗС (Авто)'!YP"&amp;$J$42),$C13,'Полная ст-ть с уч.НЗС (Авто)'!GY$11:INDIRECT("'Полная ст-ть с уч.НЗС (Авто)'!GY"&amp;$J$42))/$D13)</f>
        <v>0</v>
      </c>
      <c r="GZ13" s="137">
        <f ca="1">IF($D13=0,0,SUMIF('Полная ст-ть с уч.НЗС (Авто)'!$YP$11:INDIRECT("'Полная ст-ть с уч.НЗС (Авто)'!YP"&amp;$J$42),$C13,'Полная ст-ть с уч.НЗС (Авто)'!GZ$11:INDIRECT("'Полная ст-ть с уч.НЗС (Авто)'!GZ"&amp;$J$42))/$D13)</f>
        <v>0</v>
      </c>
      <c r="HA13" s="137">
        <f ca="1">IF($D13=0,0,SUMIF('Полная ст-ть с уч.НЗС (Авто)'!$YP$11:INDIRECT("'Полная ст-ть с уч.НЗС (Авто)'!YP"&amp;$J$42),$C13,'Полная ст-ть с уч.НЗС (Авто)'!HA$11:INDIRECT("'Полная ст-ть с уч.НЗС (Авто)'!HA"&amp;$J$42))/$D13)</f>
        <v>0</v>
      </c>
      <c r="HB13" s="137">
        <f ca="1">IF($D13=0,0,SUMIF('Полная ст-ть с уч.НЗС (Авто)'!$YP$11:INDIRECT("'Полная ст-ть с уч.НЗС (Авто)'!YP"&amp;$J$42),$C13,'Полная ст-ть с уч.НЗС (Авто)'!HB$11:INDIRECT("'Полная ст-ть с уч.НЗС (Авто)'!HB"&amp;$J$42))/$D13)</f>
        <v>0</v>
      </c>
      <c r="HC13" s="137">
        <f ca="1">IF($D13=0,0,SUMIF('Полная ст-ть с уч.НЗС (Авто)'!$YP$11:INDIRECT("'Полная ст-ть с уч.НЗС (Авто)'!YP"&amp;$J$42),$C13,'Полная ст-ть с уч.НЗС (Авто)'!HC$11:INDIRECT("'Полная ст-ть с уч.НЗС (Авто)'!HC"&amp;$J$42))/$D13)</f>
        <v>0</v>
      </c>
      <c r="HD13" s="137">
        <f ca="1">IF($D13=0,0,SUMIF('Полная ст-ть с уч.НЗС (Авто)'!$YP$11:INDIRECT("'Полная ст-ть с уч.НЗС (Авто)'!YP"&amp;$J$42),$C13,'Полная ст-ть с уч.НЗС (Авто)'!HD$11:INDIRECT("'Полная ст-ть с уч.НЗС (Авто)'!HD"&amp;$J$42))/$D13)</f>
        <v>0</v>
      </c>
      <c r="HE13" s="137">
        <f ca="1">IF($D13=0,0,SUMIF('Полная ст-ть с уч.НЗС (Авто)'!$YP$11:INDIRECT("'Полная ст-ть с уч.НЗС (Авто)'!YP"&amp;$J$42),$C13,'Полная ст-ть с уч.НЗС (Авто)'!HE$11:INDIRECT("'Полная ст-ть с уч.НЗС (Авто)'!HE"&amp;$J$42))/$D13)</f>
        <v>0</v>
      </c>
      <c r="HF13" s="137">
        <f ca="1">IF($D13=0,0,SUMIF('Полная ст-ть с уч.НЗС (Авто)'!$YP$11:INDIRECT("'Полная ст-ть с уч.НЗС (Авто)'!YP"&amp;$J$42),$C13,'Полная ст-ть с уч.НЗС (Авто)'!HF$11:INDIRECT("'Полная ст-ть с уч.НЗС (Авто)'!HF"&amp;$J$42))/$D13)</f>
        <v>0</v>
      </c>
      <c r="HG13" s="137">
        <f ca="1">IF($D13=0,0,SUMIF('Полная ст-ть с уч.НЗС (Авто)'!$YP$11:INDIRECT("'Полная ст-ть с уч.НЗС (Авто)'!YP"&amp;$J$42),$C13,'Полная ст-ть с уч.НЗС (Авто)'!HG$11:INDIRECT("'Полная ст-ть с уч.НЗС (Авто)'!HG"&amp;$J$42))/$D13)</f>
        <v>0</v>
      </c>
      <c r="HH13" s="137">
        <f ca="1">IF($D13=0,0,SUMIF('Полная ст-ть с уч.НЗС (Авто)'!$YP$11:INDIRECT("'Полная ст-ть с уч.НЗС (Авто)'!YP"&amp;$J$42),$C13,'Полная ст-ть с уч.НЗС (Авто)'!HH$11:INDIRECT("'Полная ст-ть с уч.НЗС (Авто)'!HH"&amp;$J$42))/$D13)</f>
        <v>0</v>
      </c>
      <c r="HI13" s="137">
        <f ca="1">IF($D13=0,0,SUMIF('Полная ст-ть с уч.НЗС (Авто)'!$YP$11:INDIRECT("'Полная ст-ть с уч.НЗС (Авто)'!YP"&amp;$J$42),$C13,'Полная ст-ть с уч.НЗС (Авто)'!HI$11:INDIRECT("'Полная ст-ть с уч.НЗС (Авто)'!HI"&amp;$J$42))/$D13)</f>
        <v>0</v>
      </c>
      <c r="HJ13" s="137">
        <f ca="1">IF($D13=0,0,SUMIF('Полная ст-ть с уч.НЗС (Авто)'!$YP$11:INDIRECT("'Полная ст-ть с уч.НЗС (Авто)'!YP"&amp;$J$42),$C13,'Полная ст-ть с уч.НЗС (Авто)'!HJ$11:INDIRECT("'Полная ст-ть с уч.НЗС (Авто)'!HJ"&amp;$J$42))/$D13)</f>
        <v>0</v>
      </c>
      <c r="HK13" s="137">
        <f ca="1">IF($D13=0,0,SUMIF('Полная ст-ть с уч.НЗС (Авто)'!$YP$11:INDIRECT("'Полная ст-ть с уч.НЗС (Авто)'!YP"&amp;$J$42),$C13,'Полная ст-ть с уч.НЗС (Авто)'!HK$11:INDIRECT("'Полная ст-ть с уч.НЗС (Авто)'!HK"&amp;$J$42))/$D13)</f>
        <v>0</v>
      </c>
      <c r="HL13" s="137">
        <f ca="1">IF($D13=0,0,SUMIF('Полная ст-ть с уч.НЗС (Авто)'!$YP$11:INDIRECT("'Полная ст-ть с уч.НЗС (Авто)'!YP"&amp;$J$42),$C13,'Полная ст-ть с уч.НЗС (Авто)'!HL$11:INDIRECT("'Полная ст-ть с уч.НЗС (Авто)'!HL"&amp;$J$42))/$D13)</f>
        <v>0</v>
      </c>
      <c r="HM13" s="137">
        <f ca="1">IF($D13=0,0,SUMIF('Полная ст-ть с уч.НЗС (Авто)'!$YP$11:INDIRECT("'Полная ст-ть с уч.НЗС (Авто)'!YP"&amp;$J$42),$C13,'Полная ст-ть с уч.НЗС (Авто)'!HM$11:INDIRECT("'Полная ст-ть с уч.НЗС (Авто)'!HM"&amp;$J$42))/$D13)</f>
        <v>0</v>
      </c>
      <c r="HN13" s="137">
        <f ca="1">IF($D13=0,0,SUMIF('Полная ст-ть с уч.НЗС (Авто)'!$YP$11:INDIRECT("'Полная ст-ть с уч.НЗС (Авто)'!YP"&amp;$J$42),$C13,'Полная ст-ть с уч.НЗС (Авто)'!HN$11:INDIRECT("'Полная ст-ть с уч.НЗС (Авто)'!HN"&amp;$J$42))/$D13)</f>
        <v>0</v>
      </c>
      <c r="HO13" s="137">
        <f ca="1">IF($D13=0,0,SUMIF('Полная ст-ть с уч.НЗС (Авто)'!$YP$11:INDIRECT("'Полная ст-ть с уч.НЗС (Авто)'!YP"&amp;$J$42),$C13,'Полная ст-ть с уч.НЗС (Авто)'!HO$11:INDIRECT("'Полная ст-ть с уч.НЗС (Авто)'!HO"&amp;$J$42))/$D13)</f>
        <v>0</v>
      </c>
      <c r="HP13" s="137">
        <f ca="1">IF($D13=0,0,SUMIF('Полная ст-ть с уч.НЗС (Авто)'!$YP$11:INDIRECT("'Полная ст-ть с уч.НЗС (Авто)'!YP"&amp;$J$42),$C13,'Полная ст-ть с уч.НЗС (Авто)'!HP$11:INDIRECT("'Полная ст-ть с уч.НЗС (Авто)'!HP"&amp;$J$42))/$D13)</f>
        <v>0</v>
      </c>
      <c r="HQ13" s="137">
        <f ca="1">IF($D13=0,0,SUMIF('Полная ст-ть с уч.НЗС (Авто)'!$YP$11:INDIRECT("'Полная ст-ть с уч.НЗС (Авто)'!YP"&amp;$J$42),$C13,'Полная ст-ть с уч.НЗС (Авто)'!HQ$11:INDIRECT("'Полная ст-ть с уч.НЗС (Авто)'!HQ"&amp;$J$42))/$D13)</f>
        <v>0</v>
      </c>
      <c r="HR13" s="137">
        <f ca="1">IF($D13=0,0,SUMIF('Полная ст-ть с уч.НЗС (Авто)'!$YP$11:INDIRECT("'Полная ст-ть с уч.НЗС (Авто)'!YP"&amp;$J$42),$C13,'Полная ст-ть с уч.НЗС (Авто)'!HR$11:INDIRECT("'Полная ст-ть с уч.НЗС (Авто)'!HR"&amp;$J$42))/$D13)</f>
        <v>0</v>
      </c>
      <c r="HS13" s="137">
        <f ca="1">IF($D13=0,0,SUMIF('Полная ст-ть с уч.НЗС (Авто)'!$YP$11:INDIRECT("'Полная ст-ть с уч.НЗС (Авто)'!YP"&amp;$J$42),$C13,'Полная ст-ть с уч.НЗС (Авто)'!HS$11:INDIRECT("'Полная ст-ть с уч.НЗС (Авто)'!HS"&amp;$J$42))/$D13)</f>
        <v>0</v>
      </c>
      <c r="HT13" s="137">
        <f ca="1">IF($D13=0,0,SUMIF('Полная ст-ть с уч.НЗС (Авто)'!$YP$11:INDIRECT("'Полная ст-ть с уч.НЗС (Авто)'!YP"&amp;$J$42),$C13,'Полная ст-ть с уч.НЗС (Авто)'!HT$11:INDIRECT("'Полная ст-ть с уч.НЗС (Авто)'!HT"&amp;$J$42))/$D13)</f>
        <v>0</v>
      </c>
      <c r="HU13" s="137">
        <f ca="1">IF($D13=0,0,SUMIF('Полная ст-ть с уч.НЗС (Авто)'!$YP$11:INDIRECT("'Полная ст-ть с уч.НЗС (Авто)'!YP"&amp;$J$42),$C13,'Полная ст-ть с уч.НЗС (Авто)'!HU$11:INDIRECT("'Полная ст-ть с уч.НЗС (Авто)'!HU"&amp;$J$42))/$D13)</f>
        <v>0</v>
      </c>
      <c r="HV13" s="137">
        <f ca="1">IF($D13=0,0,SUMIF('Полная ст-ть с уч.НЗС (Авто)'!$YP$11:INDIRECT("'Полная ст-ть с уч.НЗС (Авто)'!YP"&amp;$J$42),$C13,'Полная ст-ть с уч.НЗС (Авто)'!HV$11:INDIRECT("'Полная ст-ть с уч.НЗС (Авто)'!HV"&amp;$J$42))/$D13)</f>
        <v>0</v>
      </c>
      <c r="HW13" s="137">
        <f ca="1">IF($D13=0,0,SUMIF('Полная ст-ть с уч.НЗС (Авто)'!$YP$11:INDIRECT("'Полная ст-ть с уч.НЗС (Авто)'!YP"&amp;$J$42),$C13,'Полная ст-ть с уч.НЗС (Авто)'!HW$11:INDIRECT("'Полная ст-ть с уч.НЗС (Авто)'!HW"&amp;$J$42))/$D13)</f>
        <v>0</v>
      </c>
      <c r="HX13" s="137">
        <f ca="1">IF($D13=0,0,SUMIF('Полная ст-ть с уч.НЗС (Авто)'!$YP$11:INDIRECT("'Полная ст-ть с уч.НЗС (Авто)'!YP"&amp;$J$42),$C13,'Полная ст-ть с уч.НЗС (Авто)'!HX$11:INDIRECT("'Полная ст-ть с уч.НЗС (Авто)'!HX"&amp;$J$42))/$D13)</f>
        <v>0</v>
      </c>
      <c r="HY13" s="137">
        <f ca="1">IF($D13=0,0,SUMIF('Полная ст-ть с уч.НЗС (Авто)'!$YP$11:INDIRECT("'Полная ст-ть с уч.НЗС (Авто)'!YP"&amp;$J$42),$C13,'Полная ст-ть с уч.НЗС (Авто)'!HY$11:INDIRECT("'Полная ст-ть с уч.НЗС (Авто)'!HY"&amp;$J$42))/$D13)</f>
        <v>0</v>
      </c>
      <c r="HZ13" s="137">
        <f ca="1">IF($D13=0,0,SUMIF('Полная ст-ть с уч.НЗС (Авто)'!$YP$11:INDIRECT("'Полная ст-ть с уч.НЗС (Авто)'!YP"&amp;$J$42),$C13,'Полная ст-ть с уч.НЗС (Авто)'!HZ$11:INDIRECT("'Полная ст-ть с уч.НЗС (Авто)'!HZ"&amp;$J$42))/$D13)</f>
        <v>0</v>
      </c>
      <c r="IA13" s="137">
        <f ca="1">IF($D13=0,0,SUMIF('Полная ст-ть с уч.НЗС (Авто)'!$YP$11:INDIRECT("'Полная ст-ть с уч.НЗС (Авто)'!YP"&amp;$J$42),$C13,'Полная ст-ть с уч.НЗС (Авто)'!IA$11:INDIRECT("'Полная ст-ть с уч.НЗС (Авто)'!IA"&amp;$J$42))/$D13)</f>
        <v>0</v>
      </c>
      <c r="IB13" s="137">
        <f ca="1">IF($D13=0,0,SUMIF('Полная ст-ть с уч.НЗС (Авто)'!$YP$11:INDIRECT("'Полная ст-ть с уч.НЗС (Авто)'!YP"&amp;$J$42),$C13,'Полная ст-ть с уч.НЗС (Авто)'!IB$11:INDIRECT("'Полная ст-ть с уч.НЗС (Авто)'!IB"&amp;$J$42))/$D13)</f>
        <v>0</v>
      </c>
      <c r="IC13" s="137">
        <f ca="1">IF($D13=0,0,SUMIF('Полная ст-ть с уч.НЗС (Авто)'!$YP$11:INDIRECT("'Полная ст-ть с уч.НЗС (Авто)'!YP"&amp;$J$42),$C13,'Полная ст-ть с уч.НЗС (Авто)'!IC$11:INDIRECT("'Полная ст-ть с уч.НЗС (Авто)'!IC"&amp;$J$42))/$D13)</f>
        <v>0</v>
      </c>
      <c r="ID13" s="137">
        <f ca="1">IF($D13=0,0,SUMIF('Полная ст-ть с уч.НЗС (Авто)'!$YP$11:INDIRECT("'Полная ст-ть с уч.НЗС (Авто)'!YP"&amp;$J$42),$C13,'Полная ст-ть с уч.НЗС (Авто)'!ID$11:INDIRECT("'Полная ст-ть с уч.НЗС (Авто)'!ID"&amp;$J$42))/$D13)</f>
        <v>0</v>
      </c>
      <c r="IE13" s="137">
        <f ca="1">IF($D13=0,0,SUMIF('Полная ст-ть с уч.НЗС (Авто)'!$YP$11:INDIRECT("'Полная ст-ть с уч.НЗС (Авто)'!YP"&amp;$J$42),$C13,'Полная ст-ть с уч.НЗС (Авто)'!IE$11:INDIRECT("'Полная ст-ть с уч.НЗС (Авто)'!IE"&amp;$J$42))/$D13)</f>
        <v>0</v>
      </c>
      <c r="IF13" s="137">
        <f ca="1">IF($D13=0,0,SUMIF('Полная ст-ть с уч.НЗС (Авто)'!$YP$11:INDIRECT("'Полная ст-ть с уч.НЗС (Авто)'!YP"&amp;$J$42),$C13,'Полная ст-ть с уч.НЗС (Авто)'!IF$11:INDIRECT("'Полная ст-ть с уч.НЗС (Авто)'!IF"&amp;$J$42))/$D13)</f>
        <v>0</v>
      </c>
      <c r="IG13" s="137">
        <f ca="1">IF($D13=0,0,SUMIF('Полная ст-ть с уч.НЗС (Авто)'!$YP$11:INDIRECT("'Полная ст-ть с уч.НЗС (Авто)'!YP"&amp;$J$42),$C13,'Полная ст-ть с уч.НЗС (Авто)'!IG$11:INDIRECT("'Полная ст-ть с уч.НЗС (Авто)'!IG"&amp;$J$42))/$D13)</f>
        <v>0</v>
      </c>
      <c r="IH13" s="137">
        <f ca="1">IF($D13=0,0,SUMIF('Полная ст-ть с уч.НЗС (Авто)'!$YP$11:INDIRECT("'Полная ст-ть с уч.НЗС (Авто)'!YP"&amp;$J$42),$C13,'Полная ст-ть с уч.НЗС (Авто)'!IH$11:INDIRECT("'Полная ст-ть с уч.НЗС (Авто)'!IH"&amp;$J$42))/$D13)</f>
        <v>0</v>
      </c>
      <c r="II13" s="137">
        <f ca="1">IF($D13=0,0,SUMIF('Полная ст-ть с уч.НЗС (Авто)'!$YP$11:INDIRECT("'Полная ст-ть с уч.НЗС (Авто)'!YP"&amp;$J$42),$C13,'Полная ст-ть с уч.НЗС (Авто)'!II$11:INDIRECT("'Полная ст-ть с уч.НЗС (Авто)'!II"&amp;$J$42))/$D13)</f>
        <v>0</v>
      </c>
      <c r="IJ13" s="137">
        <f ca="1">IF($D13=0,0,SUMIF('Полная ст-ть с уч.НЗС (Авто)'!$YP$11:INDIRECT("'Полная ст-ть с уч.НЗС (Авто)'!YP"&amp;$J$42),$C13,'Полная ст-ть с уч.НЗС (Авто)'!IJ$11:INDIRECT("'Полная ст-ть с уч.НЗС (Авто)'!IJ"&amp;$J$42))/$D13)</f>
        <v>0</v>
      </c>
      <c r="IK13" s="137">
        <f ca="1">IF($D13=0,0,SUMIF('Полная ст-ть с уч.НЗС (Авто)'!$YP$11:INDIRECT("'Полная ст-ть с уч.НЗС (Авто)'!YP"&amp;$J$42),$C13,'Полная ст-ть с уч.НЗС (Авто)'!IK$11:INDIRECT("'Полная ст-ть с уч.НЗС (Авто)'!IK"&amp;$J$42))/$D13)</f>
        <v>0</v>
      </c>
      <c r="IL13" s="137">
        <f ca="1">IF($D13=0,0,SUMIF('Полная ст-ть с уч.НЗС (Авто)'!$YP$11:INDIRECT("'Полная ст-ть с уч.НЗС (Авто)'!YP"&amp;$J$42),$C13,'Полная ст-ть с уч.НЗС (Авто)'!IL$11:INDIRECT("'Полная ст-ть с уч.НЗС (Авто)'!IL"&amp;$J$42))/$D13)</f>
        <v>0</v>
      </c>
      <c r="IM13" s="137">
        <f ca="1">IF($D13=0,0,SUMIF('Полная ст-ть с уч.НЗС (Авто)'!$YP$11:INDIRECT("'Полная ст-ть с уч.НЗС (Авто)'!YP"&amp;$J$42),$C13,'Полная ст-ть с уч.НЗС (Авто)'!IM$11:INDIRECT("'Полная ст-ть с уч.НЗС (Авто)'!IM"&amp;$J$42))/$D13)</f>
        <v>0</v>
      </c>
      <c r="IN13" s="137">
        <f ca="1">IF($D13=0,0,SUMIF('Полная ст-ть с уч.НЗС (Авто)'!$YP$11:INDIRECT("'Полная ст-ть с уч.НЗС (Авто)'!YP"&amp;$J$42),$C13,'Полная ст-ть с уч.НЗС (Авто)'!IN$11:INDIRECT("'Полная ст-ть с уч.НЗС (Авто)'!IN"&amp;$J$42))/$D13)</f>
        <v>0</v>
      </c>
      <c r="IO13" s="137">
        <f ca="1">IF($D13=0,0,SUMIF('Полная ст-ть с уч.НЗС (Авто)'!$YP$11:INDIRECT("'Полная ст-ть с уч.НЗС (Авто)'!YP"&amp;$J$42),$C13,'Полная ст-ть с уч.НЗС (Авто)'!IO$11:INDIRECT("'Полная ст-ть с уч.НЗС (Авто)'!IO"&amp;$J$42))/$D13)</f>
        <v>0</v>
      </c>
      <c r="IP13" s="137">
        <f ca="1">IF($D13=0,0,SUMIF('Полная ст-ть с уч.НЗС (Авто)'!$YP$11:INDIRECT("'Полная ст-ть с уч.НЗС (Авто)'!YP"&amp;$J$42),$C13,'Полная ст-ть с уч.НЗС (Авто)'!IP$11:INDIRECT("'Полная ст-ть с уч.НЗС (Авто)'!IP"&amp;$J$42))/$D13)</f>
        <v>0</v>
      </c>
      <c r="IQ13" s="137">
        <f ca="1">IF($D13=0,0,SUMIF('Полная ст-ть с уч.НЗС (Авто)'!$YP$11:INDIRECT("'Полная ст-ть с уч.НЗС (Авто)'!YP"&amp;$J$42),$C13,'Полная ст-ть с уч.НЗС (Авто)'!IQ$11:INDIRECT("'Полная ст-ть с уч.НЗС (Авто)'!IQ"&amp;$J$42))/$D13)</f>
        <v>0</v>
      </c>
      <c r="IR13" s="137">
        <f ca="1">IF($D13=0,0,SUMIF('Полная ст-ть с уч.НЗС (Авто)'!$YP$11:INDIRECT("'Полная ст-ть с уч.НЗС (Авто)'!YP"&amp;$J$42),$C13,'Полная ст-ть с уч.НЗС (Авто)'!IR$11:INDIRECT("'Полная ст-ть с уч.НЗС (Авто)'!IR"&amp;$J$42))/$D13)</f>
        <v>0</v>
      </c>
      <c r="IS13" s="137">
        <f ca="1">IF($D13=0,0,SUMIF('Полная ст-ть с уч.НЗС (Авто)'!$YP$11:INDIRECT("'Полная ст-ть с уч.НЗС (Авто)'!YP"&amp;$J$42),$C13,'Полная ст-ть с уч.НЗС (Авто)'!IS$11:INDIRECT("'Полная ст-ть с уч.НЗС (Авто)'!IS"&amp;$J$42))/$D13)</f>
        <v>0</v>
      </c>
      <c r="IT13" s="137">
        <f ca="1">IF($D13=0,0,SUMIF('Полная ст-ть с уч.НЗС (Авто)'!$YP$11:INDIRECT("'Полная ст-ть с уч.НЗС (Авто)'!YP"&amp;$J$42),$C13,'Полная ст-ть с уч.НЗС (Авто)'!IT$11:INDIRECT("'Полная ст-ть с уч.НЗС (Авто)'!IT"&amp;$J$42))/$D13)</f>
        <v>0</v>
      </c>
      <c r="IU13" s="137">
        <f ca="1">IF($D13=0,0,SUMIF('Полная ст-ть с уч.НЗС (Авто)'!$YP$11:INDIRECT("'Полная ст-ть с уч.НЗС (Авто)'!YP"&amp;$J$42),$C13,'Полная ст-ть с уч.НЗС (Авто)'!IU$11:INDIRECT("'Полная ст-ть с уч.НЗС (Авто)'!IU"&amp;$J$42))/$D13)</f>
        <v>0</v>
      </c>
      <c r="IV13" s="137">
        <f ca="1">IF($D13=0,0,SUMIF('Полная ст-ть с уч.НЗС (Авто)'!$YP$11:INDIRECT("'Полная ст-ть с уч.НЗС (Авто)'!YP"&amp;$J$42),$C13,'Полная ст-ть с уч.НЗС (Авто)'!IV$11:INDIRECT("'Полная ст-ть с уч.НЗС (Авто)'!IV"&amp;$J$42))/$D13)</f>
        <v>0</v>
      </c>
      <c r="IW13" s="137">
        <f ca="1">IF($D13=0,0,SUMIF('Полная ст-ть с уч.НЗС (Авто)'!$YP$11:INDIRECT("'Полная ст-ть с уч.НЗС (Авто)'!YP"&amp;$J$42),$C13,'Полная ст-ть с уч.НЗС (Авто)'!IW$11:INDIRECT("'Полная ст-ть с уч.НЗС (Авто)'!IW"&amp;$J$42))/$D13)</f>
        <v>0</v>
      </c>
      <c r="IX13" s="137">
        <f ca="1">IF($D13=0,0,SUMIF('Полная ст-ть с уч.НЗС (Авто)'!$YP$11:INDIRECT("'Полная ст-ть с уч.НЗС (Авто)'!YP"&amp;$J$42),$C13,'Полная ст-ть с уч.НЗС (Авто)'!IX$11:INDIRECT("'Полная ст-ть с уч.НЗС (Авто)'!IX"&amp;$J$42))/$D13)</f>
        <v>0</v>
      </c>
      <c r="IY13" s="137">
        <f ca="1">IF($D13=0,0,SUMIF('Полная ст-ть с уч.НЗС (Авто)'!$YP$11:INDIRECT("'Полная ст-ть с уч.НЗС (Авто)'!YP"&amp;$J$42),$C13,'Полная ст-ть с уч.НЗС (Авто)'!IY$11:INDIRECT("'Полная ст-ть с уч.НЗС (Авто)'!IY"&amp;$J$42))/$D13)</f>
        <v>0</v>
      </c>
      <c r="IZ13" s="137">
        <f ca="1">IF($D13=0,0,SUMIF('Полная ст-ть с уч.НЗС (Авто)'!$YP$11:INDIRECT("'Полная ст-ть с уч.НЗС (Авто)'!YP"&amp;$J$42),$C13,'Полная ст-ть с уч.НЗС (Авто)'!IZ$11:INDIRECT("'Полная ст-ть с уч.НЗС (Авто)'!IZ"&amp;$J$42))/$D13)</f>
        <v>0</v>
      </c>
      <c r="JA13" s="137">
        <f ca="1">IF($D13=0,0,SUMIF('Полная ст-ть с уч.НЗС (Авто)'!$YP$11:INDIRECT("'Полная ст-ть с уч.НЗС (Авто)'!YP"&amp;$J$42),$C13,'Полная ст-ть с уч.НЗС (Авто)'!JA$11:INDIRECT("'Полная ст-ть с уч.НЗС (Авто)'!JA"&amp;$J$42))/$D13)</f>
        <v>0</v>
      </c>
      <c r="JB13" s="137">
        <f ca="1">IF($D13=0,0,SUMIF('Полная ст-ть с уч.НЗС (Авто)'!$YP$11:INDIRECT("'Полная ст-ть с уч.НЗС (Авто)'!YP"&amp;$J$42),$C13,'Полная ст-ть с уч.НЗС (Авто)'!JB$11:INDIRECT("'Полная ст-ть с уч.НЗС (Авто)'!JB"&amp;$J$42))/$D13)</f>
        <v>0</v>
      </c>
      <c r="JC13" s="137">
        <f ca="1">IF($D13=0,0,SUMIF('Полная ст-ть с уч.НЗС (Авто)'!$YP$11:INDIRECT("'Полная ст-ть с уч.НЗС (Авто)'!YP"&amp;$J$42),$C13,'Полная ст-ть с уч.НЗС (Авто)'!JC$11:INDIRECT("'Полная ст-ть с уч.НЗС (Авто)'!JC"&amp;$J$42))/$D13)</f>
        <v>0</v>
      </c>
      <c r="JD13" s="137">
        <f ca="1">IF($D13=0,0,SUMIF('Полная ст-ть с уч.НЗС (Авто)'!$YP$11:INDIRECT("'Полная ст-ть с уч.НЗС (Авто)'!YP"&amp;$J$42),$C13,'Полная ст-ть с уч.НЗС (Авто)'!JD$11:INDIRECT("'Полная ст-ть с уч.НЗС (Авто)'!JD"&amp;$J$42))/$D13)</f>
        <v>0</v>
      </c>
      <c r="JE13" s="137">
        <f ca="1">IF($D13=0,0,SUMIF('Полная ст-ть с уч.НЗС (Авто)'!$YP$11:INDIRECT("'Полная ст-ть с уч.НЗС (Авто)'!YP"&amp;$J$42),$C13,'Полная ст-ть с уч.НЗС (Авто)'!JE$11:INDIRECT("'Полная ст-ть с уч.НЗС (Авто)'!JE"&amp;$J$42))/$D13)</f>
        <v>0</v>
      </c>
      <c r="JF13" s="137">
        <f ca="1">IF($D13=0,0,SUMIF('Полная ст-ть с уч.НЗС (Авто)'!$YP$11:INDIRECT("'Полная ст-ть с уч.НЗС (Авто)'!YP"&amp;$J$42),$C13,'Полная ст-ть с уч.НЗС (Авто)'!JF$11:INDIRECT("'Полная ст-ть с уч.НЗС (Авто)'!JF"&amp;$J$42))/$D13)</f>
        <v>0</v>
      </c>
      <c r="JG13" s="137">
        <f ca="1">IF($D13=0,0,SUMIF('Полная ст-ть с уч.НЗС (Авто)'!$YP$11:INDIRECT("'Полная ст-ть с уч.НЗС (Авто)'!YP"&amp;$J$42),$C13,'Полная ст-ть с уч.НЗС (Авто)'!JG$11:INDIRECT("'Полная ст-ть с уч.НЗС (Авто)'!JG"&amp;$J$42))/$D13)</f>
        <v>0</v>
      </c>
      <c r="JH13" s="137">
        <f ca="1">IF($D13=0,0,SUMIF('Полная ст-ть с уч.НЗС (Авто)'!$YP$11:INDIRECT("'Полная ст-ть с уч.НЗС (Авто)'!YP"&amp;$J$42),$C13,'Полная ст-ть с уч.НЗС (Авто)'!JH$11:INDIRECT("'Полная ст-ть с уч.НЗС (Авто)'!JH"&amp;$J$42))/$D13)</f>
        <v>0</v>
      </c>
      <c r="JI13" s="137">
        <f ca="1">IF($D13=0,0,SUMIF('Полная ст-ть с уч.НЗС (Авто)'!$YP$11:INDIRECT("'Полная ст-ть с уч.НЗС (Авто)'!YP"&amp;$J$42),$C13,'Полная ст-ть с уч.НЗС (Авто)'!JI$11:INDIRECT("'Полная ст-ть с уч.НЗС (Авто)'!JI"&amp;$J$42))/$D13)</f>
        <v>0</v>
      </c>
      <c r="JJ13" s="137">
        <f ca="1">IF($D13=0,0,SUMIF('Полная ст-ть с уч.НЗС (Авто)'!$YP$11:INDIRECT("'Полная ст-ть с уч.НЗС (Авто)'!YP"&amp;$J$42),$C13,'Полная ст-ть с уч.НЗС (Авто)'!JJ$11:INDIRECT("'Полная ст-ть с уч.НЗС (Авто)'!JJ"&amp;$J$42))/$D13)</f>
        <v>0</v>
      </c>
      <c r="JK13" s="137">
        <f ca="1">IF($D13=0,0,SUMIF('Полная ст-ть с уч.НЗС (Авто)'!$YP$11:INDIRECT("'Полная ст-ть с уч.НЗС (Авто)'!YP"&amp;$J$42),$C13,'Полная ст-ть с уч.НЗС (Авто)'!JK$11:INDIRECT("'Полная ст-ть с уч.НЗС (Авто)'!JK"&amp;$J$42))/$D13)</f>
        <v>0</v>
      </c>
      <c r="JL13" s="137">
        <f ca="1">IF($D13=0,0,SUMIF('Полная ст-ть с уч.НЗС (Авто)'!$YP$11:INDIRECT("'Полная ст-ть с уч.НЗС (Авто)'!YP"&amp;$J$42),$C13,'Полная ст-ть с уч.НЗС (Авто)'!JL$11:INDIRECT("'Полная ст-ть с уч.НЗС (Авто)'!JL"&amp;$J$42))/$D13)</f>
        <v>0</v>
      </c>
      <c r="JM13" s="137">
        <f ca="1">IF($D13=0,0,SUMIF('Полная ст-ть с уч.НЗС (Авто)'!$YP$11:INDIRECT("'Полная ст-ть с уч.НЗС (Авто)'!YP"&amp;$J$42),$C13,'Полная ст-ть с уч.НЗС (Авто)'!JM$11:INDIRECT("'Полная ст-ть с уч.НЗС (Авто)'!JM"&amp;$J$42))/$D13)</f>
        <v>0</v>
      </c>
      <c r="JN13" s="137">
        <f ca="1">IF($D13=0,0,SUMIF('Полная ст-ть с уч.НЗС (Авто)'!$YP$11:INDIRECT("'Полная ст-ть с уч.НЗС (Авто)'!YP"&amp;$J$42),$C13,'Полная ст-ть с уч.НЗС (Авто)'!JN$11:INDIRECT("'Полная ст-ть с уч.НЗС (Авто)'!JN"&amp;$J$42))/$D13)</f>
        <v>0</v>
      </c>
      <c r="JO13" s="137">
        <f ca="1">IF($D13=0,0,SUMIF('Полная ст-ть с уч.НЗС (Авто)'!$YP$11:INDIRECT("'Полная ст-ть с уч.НЗС (Авто)'!YP"&amp;$J$42),$C13,'Полная ст-ть с уч.НЗС (Авто)'!JO$11:INDIRECT("'Полная ст-ть с уч.НЗС (Авто)'!JO"&amp;$J$42))/$D13)</f>
        <v>0</v>
      </c>
      <c r="JP13" s="137">
        <f ca="1">IF($D13=0,0,SUMIF('Полная ст-ть с уч.НЗС (Авто)'!$YP$11:INDIRECT("'Полная ст-ть с уч.НЗС (Авто)'!YP"&amp;$J$42),$C13,'Полная ст-ть с уч.НЗС (Авто)'!JP$11:INDIRECT("'Полная ст-ть с уч.НЗС (Авто)'!JP"&amp;$J$42))/$D13)</f>
        <v>0</v>
      </c>
      <c r="JQ13" s="137">
        <f ca="1">IF($D13=0,0,SUMIF('Полная ст-ть с уч.НЗС (Авто)'!$YP$11:INDIRECT("'Полная ст-ть с уч.НЗС (Авто)'!YP"&amp;$J$42),$C13,'Полная ст-ть с уч.НЗС (Авто)'!JQ$11:INDIRECT("'Полная ст-ть с уч.НЗС (Авто)'!JQ"&amp;$J$42))/$D13)</f>
        <v>0</v>
      </c>
      <c r="JR13" s="137">
        <f ca="1">IF($D13=0,0,SUMIF('Полная ст-ть с уч.НЗС (Авто)'!$YP$11:INDIRECT("'Полная ст-ть с уч.НЗС (Авто)'!YP"&amp;$J$42),$C13,'Полная ст-ть с уч.НЗС (Авто)'!JR$11:INDIRECT("'Полная ст-ть с уч.НЗС (Авто)'!JR"&amp;$J$42))/$D13)</f>
        <v>0</v>
      </c>
      <c r="JS13" s="137">
        <f ca="1">IF($D13=0,0,SUMIF('Полная ст-ть с уч.НЗС (Авто)'!$YP$11:INDIRECT("'Полная ст-ть с уч.НЗС (Авто)'!YP"&amp;$J$42),$C13,'Полная ст-ть с уч.НЗС (Авто)'!JS$11:INDIRECT("'Полная ст-ть с уч.НЗС (Авто)'!JS"&amp;$J$42))/$D13)</f>
        <v>0</v>
      </c>
      <c r="JT13" s="137">
        <f ca="1">IF($D13=0,0,SUMIF('Полная ст-ть с уч.НЗС (Авто)'!$YP$11:INDIRECT("'Полная ст-ть с уч.НЗС (Авто)'!YP"&amp;$J$42),$C13,'Полная ст-ть с уч.НЗС (Авто)'!JT$11:INDIRECT("'Полная ст-ть с уч.НЗС (Авто)'!JT"&amp;$J$42))/$D13)</f>
        <v>0</v>
      </c>
      <c r="JU13" s="137">
        <f ca="1">IF($D13=0,0,SUMIF('Полная ст-ть с уч.НЗС (Авто)'!$YP$11:INDIRECT("'Полная ст-ть с уч.НЗС (Авто)'!YP"&amp;$J$42),$C13,'Полная ст-ть с уч.НЗС (Авто)'!JU$11:INDIRECT("'Полная ст-ть с уч.НЗС (Авто)'!JU"&amp;$J$42))/$D13)</f>
        <v>0</v>
      </c>
      <c r="JV13" s="137">
        <f ca="1">IF($D13=0,0,SUMIF('Полная ст-ть с уч.НЗС (Авто)'!$YP$11:INDIRECT("'Полная ст-ть с уч.НЗС (Авто)'!YP"&amp;$J$42),$C13,'Полная ст-ть с уч.НЗС (Авто)'!JV$11:INDIRECT("'Полная ст-ть с уч.НЗС (Авто)'!JV"&amp;$J$42))/$D13)</f>
        <v>0</v>
      </c>
      <c r="JW13" s="137">
        <f ca="1">IF($D13=0,0,SUMIF('Полная ст-ть с уч.НЗС (Авто)'!$YP$11:INDIRECT("'Полная ст-ть с уч.НЗС (Авто)'!YP"&amp;$J$42),$C13,'Полная ст-ть с уч.НЗС (Авто)'!JW$11:INDIRECT("'Полная ст-ть с уч.НЗС (Авто)'!JW"&amp;$J$42))/$D13)</f>
        <v>0</v>
      </c>
      <c r="JX13" s="137">
        <f ca="1">IF($D13=0,0,SUMIF('Полная ст-ть с уч.НЗС (Авто)'!$YP$11:INDIRECT("'Полная ст-ть с уч.НЗС (Авто)'!YP"&amp;$J$42),$C13,'Полная ст-ть с уч.НЗС (Авто)'!JX$11:INDIRECT("'Полная ст-ть с уч.НЗС (Авто)'!JX"&amp;$J$42))/$D13)</f>
        <v>0</v>
      </c>
      <c r="JY13" s="137">
        <f ca="1">IF($D13=0,0,SUMIF('Полная ст-ть с уч.НЗС (Авто)'!$YP$11:INDIRECT("'Полная ст-ть с уч.НЗС (Авто)'!YP"&amp;$J$42),$C13,'Полная ст-ть с уч.НЗС (Авто)'!JY$11:INDIRECT("'Полная ст-ть с уч.НЗС (Авто)'!JY"&amp;$J$42))/$D13)</f>
        <v>0</v>
      </c>
      <c r="JZ13" s="137">
        <f ca="1">IF($D13=0,0,SUMIF('Полная ст-ть с уч.НЗС (Авто)'!$YP$11:INDIRECT("'Полная ст-ть с уч.НЗС (Авто)'!YP"&amp;$J$42),$C13,'Полная ст-ть с уч.НЗС (Авто)'!JZ$11:INDIRECT("'Полная ст-ть с уч.НЗС (Авто)'!JZ"&amp;$J$42))/$D13)</f>
        <v>0</v>
      </c>
      <c r="KA13" s="137">
        <f ca="1">IF($D13=0,0,SUMIF('Полная ст-ть с уч.НЗС (Авто)'!$YP$11:INDIRECT("'Полная ст-ть с уч.НЗС (Авто)'!YP"&amp;$J$42),$C13,'Полная ст-ть с уч.НЗС (Авто)'!KA$11:INDIRECT("'Полная ст-ть с уч.НЗС (Авто)'!KA"&amp;$J$42))/$D13)</f>
        <v>0</v>
      </c>
      <c r="KB13" s="137">
        <f ca="1">IF($D13=0,0,SUMIF('Полная ст-ть с уч.НЗС (Авто)'!$YP$11:INDIRECT("'Полная ст-ть с уч.НЗС (Авто)'!YP"&amp;$J$42),$C13,'Полная ст-ть с уч.НЗС (Авто)'!KB$11:INDIRECT("'Полная ст-ть с уч.НЗС (Авто)'!KB"&amp;$J$42))/$D13)</f>
        <v>0</v>
      </c>
      <c r="KC13" s="137">
        <f ca="1">IF($D13=0,0,SUMIF('Полная ст-ть с уч.НЗС (Авто)'!$YP$11:INDIRECT("'Полная ст-ть с уч.НЗС (Авто)'!YP"&amp;$J$42),$C13,'Полная ст-ть с уч.НЗС (Авто)'!KC$11:INDIRECT("'Полная ст-ть с уч.НЗС (Авто)'!KC"&amp;$J$42))/$D13)</f>
        <v>0</v>
      </c>
      <c r="KD13" s="137">
        <f ca="1">IF($D13=0,0,SUMIF('Полная ст-ть с уч.НЗС (Авто)'!$YP$11:INDIRECT("'Полная ст-ть с уч.НЗС (Авто)'!YP"&amp;$J$42),$C13,'Полная ст-ть с уч.НЗС (Авто)'!KD$11:INDIRECT("'Полная ст-ть с уч.НЗС (Авто)'!KD"&amp;$J$42))/$D13)</f>
        <v>0</v>
      </c>
      <c r="KE13" s="137">
        <f ca="1">IF($D13=0,0,SUMIF('Полная ст-ть с уч.НЗС (Авто)'!$YP$11:INDIRECT("'Полная ст-ть с уч.НЗС (Авто)'!YP"&amp;$J$42),$C13,'Полная ст-ть с уч.НЗС (Авто)'!KE$11:INDIRECT("'Полная ст-ть с уч.НЗС (Авто)'!KE"&amp;$J$42))/$D13)</f>
        <v>0</v>
      </c>
      <c r="KF13" s="137">
        <f ca="1">IF($D13=0,0,SUMIF('Полная ст-ть с уч.НЗС (Авто)'!$YP$11:INDIRECT("'Полная ст-ть с уч.НЗС (Авто)'!YP"&amp;$J$42),$C13,'Полная ст-ть с уч.НЗС (Авто)'!KF$11:INDIRECT("'Полная ст-ть с уч.НЗС (Авто)'!KF"&amp;$J$42))/$D13)</f>
        <v>0</v>
      </c>
      <c r="KG13" s="137">
        <f ca="1">IF($D13=0,0,SUMIF('Полная ст-ть с уч.НЗС (Авто)'!$YP$11:INDIRECT("'Полная ст-ть с уч.НЗС (Авто)'!YP"&amp;$J$42),$C13,'Полная ст-ть с уч.НЗС (Авто)'!KG$11:INDIRECT("'Полная ст-ть с уч.НЗС (Авто)'!KG"&amp;$J$42))/$D13)</f>
        <v>0</v>
      </c>
      <c r="KH13" s="137">
        <f ca="1">IF($D13=0,0,SUMIF('Полная ст-ть с уч.НЗС (Авто)'!$YP$11:INDIRECT("'Полная ст-ть с уч.НЗС (Авто)'!YP"&amp;$J$42),$C13,'Полная ст-ть с уч.НЗС (Авто)'!KH$11:INDIRECT("'Полная ст-ть с уч.НЗС (Авто)'!KH"&amp;$J$42))/$D13)</f>
        <v>0</v>
      </c>
      <c r="KI13" s="137">
        <f ca="1">IF($D13=0,0,SUMIF('Полная ст-ть с уч.НЗС (Авто)'!$YP$11:INDIRECT("'Полная ст-ть с уч.НЗС (Авто)'!YP"&amp;$J$42),$C13,'Полная ст-ть с уч.НЗС (Авто)'!KI$11:INDIRECT("'Полная ст-ть с уч.НЗС (Авто)'!KI"&amp;$J$42))/$D13)</f>
        <v>0</v>
      </c>
      <c r="KJ13" s="137">
        <f ca="1">IF($D13=0,0,SUMIF('Полная ст-ть с уч.НЗС (Авто)'!$YP$11:INDIRECT("'Полная ст-ть с уч.НЗС (Авто)'!YP"&amp;$J$42),$C13,'Полная ст-ть с уч.НЗС (Авто)'!KJ$11:INDIRECT("'Полная ст-ть с уч.НЗС (Авто)'!KJ"&amp;$J$42))/$D13)</f>
        <v>0</v>
      </c>
      <c r="KK13" s="137">
        <f ca="1">IF($D13=0,0,SUMIF('Полная ст-ть с уч.НЗС (Авто)'!$YP$11:INDIRECT("'Полная ст-ть с уч.НЗС (Авто)'!YP"&amp;$J$42),$C13,'Полная ст-ть с уч.НЗС (Авто)'!KK$11:INDIRECT("'Полная ст-ть с уч.НЗС (Авто)'!KK"&amp;$J$42))/$D13)</f>
        <v>0</v>
      </c>
      <c r="KL13" s="137">
        <f ca="1">IF($D13=0,0,SUMIF('Полная ст-ть с уч.НЗС (Авто)'!$YP$11:INDIRECT("'Полная ст-ть с уч.НЗС (Авто)'!YP"&amp;$J$42),$C13,'Полная ст-ть с уч.НЗС (Авто)'!KL$11:INDIRECT("'Полная ст-ть с уч.НЗС (Авто)'!KL"&amp;$J$42))/$D13)</f>
        <v>0</v>
      </c>
      <c r="KM13" s="137">
        <f ca="1">IF($D13=0,0,SUMIF('Полная ст-ть с уч.НЗС (Авто)'!$YP$11:INDIRECT("'Полная ст-ть с уч.НЗС (Авто)'!YP"&amp;$J$42),$C13,'Полная ст-ть с уч.НЗС (Авто)'!KM$11:INDIRECT("'Полная ст-ть с уч.НЗС (Авто)'!KM"&amp;$J$42))/$D13)</f>
        <v>0</v>
      </c>
      <c r="KN13" s="137">
        <f ca="1">IF($D13=0,0,SUMIF('Полная ст-ть с уч.НЗС (Авто)'!$YP$11:INDIRECT("'Полная ст-ть с уч.НЗС (Авто)'!YP"&amp;$J$42),$C13,'Полная ст-ть с уч.НЗС (Авто)'!KN$11:INDIRECT("'Полная ст-ть с уч.НЗС (Авто)'!KN"&amp;$J$42))/$D13)</f>
        <v>0</v>
      </c>
      <c r="KO13" s="137">
        <f ca="1">IF($D13=0,0,SUMIF('Полная ст-ть с уч.НЗС (Авто)'!$YP$11:INDIRECT("'Полная ст-ть с уч.НЗС (Авто)'!YP"&amp;$J$42),$C13,'Полная ст-ть с уч.НЗС (Авто)'!KO$11:INDIRECT("'Полная ст-ть с уч.НЗС (Авто)'!KO"&amp;$J$42))/$D13)</f>
        <v>0</v>
      </c>
      <c r="KP13" s="137">
        <f ca="1">IF($D13=0,0,SUMIF('Полная ст-ть с уч.НЗС (Авто)'!$YP$11:INDIRECT("'Полная ст-ть с уч.НЗС (Авто)'!YP"&amp;$J$42),$C13,'Полная ст-ть с уч.НЗС (Авто)'!KP$11:INDIRECT("'Полная ст-ть с уч.НЗС (Авто)'!KP"&amp;$J$42))/$D13)</f>
        <v>0</v>
      </c>
      <c r="KQ13" s="137">
        <f ca="1">IF($D13=0,0,SUMIF('Полная ст-ть с уч.НЗС (Авто)'!$YP$11:INDIRECT("'Полная ст-ть с уч.НЗС (Авто)'!YP"&amp;$J$42),$C13,'Полная ст-ть с уч.НЗС (Авто)'!KQ$11:INDIRECT("'Полная ст-ть с уч.НЗС (Авто)'!KQ"&amp;$J$42))/$D13)</f>
        <v>0</v>
      </c>
      <c r="KR13" s="137">
        <f ca="1">IF($D13=0,0,SUMIF('Полная ст-ть с уч.НЗС (Авто)'!$YP$11:INDIRECT("'Полная ст-ть с уч.НЗС (Авто)'!YP"&amp;$J$42),$C13,'Полная ст-ть с уч.НЗС (Авто)'!KR$11:INDIRECT("'Полная ст-ть с уч.НЗС (Авто)'!KR"&amp;$J$42))/$D13)</f>
        <v>0</v>
      </c>
      <c r="KS13" s="137">
        <f ca="1">IF($D13=0,0,SUMIF('Полная ст-ть с уч.НЗС (Авто)'!$YP$11:INDIRECT("'Полная ст-ть с уч.НЗС (Авто)'!YP"&amp;$J$42),$C13,'Полная ст-ть с уч.НЗС (Авто)'!KS$11:INDIRECT("'Полная ст-ть с уч.НЗС (Авто)'!KS"&amp;$J$42))/$D13)</f>
        <v>0</v>
      </c>
      <c r="KT13" s="137">
        <f ca="1">IF($D13=0,0,SUMIF('Полная ст-ть с уч.НЗС (Авто)'!$YP$11:INDIRECT("'Полная ст-ть с уч.НЗС (Авто)'!YP"&amp;$J$42),$C13,'Полная ст-ть с уч.НЗС (Авто)'!KT$11:INDIRECT("'Полная ст-ть с уч.НЗС (Авто)'!KT"&amp;$J$42))/$D13)</f>
        <v>0</v>
      </c>
      <c r="KU13" s="137">
        <f ca="1">IF($D13=0,0,SUMIF('Полная ст-ть с уч.НЗС (Авто)'!$YP$11:INDIRECT("'Полная ст-ть с уч.НЗС (Авто)'!YP"&amp;$J$42),$C13,'Полная ст-ть с уч.НЗС (Авто)'!KU$11:INDIRECT("'Полная ст-ть с уч.НЗС (Авто)'!KU"&amp;$J$42))/$D13)</f>
        <v>0</v>
      </c>
      <c r="KV13" s="137">
        <f ca="1">IF($D13=0,0,SUMIF('Полная ст-ть с уч.НЗС (Авто)'!$YP$11:INDIRECT("'Полная ст-ть с уч.НЗС (Авто)'!YP"&amp;$J$42),$C13,'Полная ст-ть с уч.НЗС (Авто)'!KV$11:INDIRECT("'Полная ст-ть с уч.НЗС (Авто)'!KV"&amp;$J$42))/$D13)</f>
        <v>0</v>
      </c>
      <c r="KW13" s="137">
        <f ca="1">IF($D13=0,0,SUMIF('Полная ст-ть с уч.НЗС (Авто)'!$YP$11:INDIRECT("'Полная ст-ть с уч.НЗС (Авто)'!YP"&amp;$J$42),$C13,'Полная ст-ть с уч.НЗС (Авто)'!KW$11:INDIRECT("'Полная ст-ть с уч.НЗС (Авто)'!KW"&amp;$J$42))/$D13)</f>
        <v>0</v>
      </c>
      <c r="KX13" s="137">
        <f ca="1">IF($D13=0,0,SUMIF('Полная ст-ть с уч.НЗС (Авто)'!$YP$11:INDIRECT("'Полная ст-ть с уч.НЗС (Авто)'!YP"&amp;$J$42),$C13,'Полная ст-ть с уч.НЗС (Авто)'!KX$11:INDIRECT("'Полная ст-ть с уч.НЗС (Авто)'!KX"&amp;$J$42))/$D13)</f>
        <v>0</v>
      </c>
      <c r="KY13" s="137">
        <f ca="1">IF($D13=0,0,SUMIF('Полная ст-ть с уч.НЗС (Авто)'!$YP$11:INDIRECT("'Полная ст-ть с уч.НЗС (Авто)'!YP"&amp;$J$42),$C13,'Полная ст-ть с уч.НЗС (Авто)'!KY$11:INDIRECT("'Полная ст-ть с уч.НЗС (Авто)'!KY"&amp;$J$42))/$D13)</f>
        <v>0</v>
      </c>
      <c r="KZ13" s="137">
        <f ca="1">IF($D13=0,0,SUMIF('Полная ст-ть с уч.НЗС (Авто)'!$YP$11:INDIRECT("'Полная ст-ть с уч.НЗС (Авто)'!YP"&amp;$J$42),$C13,'Полная ст-ть с уч.НЗС (Авто)'!KZ$11:INDIRECT("'Полная ст-ть с уч.НЗС (Авто)'!KZ"&amp;$J$42))/$D13)</f>
        <v>0</v>
      </c>
      <c r="LA13" s="137">
        <f ca="1">IF($D13=0,0,SUMIF('Полная ст-ть с уч.НЗС (Авто)'!$YP$11:INDIRECT("'Полная ст-ть с уч.НЗС (Авто)'!YP"&amp;$J$42),$C13,'Полная ст-ть с уч.НЗС (Авто)'!LA$11:INDIRECT("'Полная ст-ть с уч.НЗС (Авто)'!LA"&amp;$J$42))/$D13)</f>
        <v>0</v>
      </c>
      <c r="LB13" s="137">
        <f ca="1">IF($D13=0,0,SUMIF('Полная ст-ть с уч.НЗС (Авто)'!$YP$11:INDIRECT("'Полная ст-ть с уч.НЗС (Авто)'!YP"&amp;$J$42),$C13,'Полная ст-ть с уч.НЗС (Авто)'!LB$11:INDIRECT("'Полная ст-ть с уч.НЗС (Авто)'!LB"&amp;$J$42))/$D13)</f>
        <v>0</v>
      </c>
      <c r="LC13" s="137">
        <f ca="1">IF($D13=0,0,SUMIF('Полная ст-ть с уч.НЗС (Авто)'!$YP$11:INDIRECT("'Полная ст-ть с уч.НЗС (Авто)'!YP"&amp;$J$42),$C13,'Полная ст-ть с уч.НЗС (Авто)'!LC$11:INDIRECT("'Полная ст-ть с уч.НЗС (Авто)'!LC"&amp;$J$42))/$D13)</f>
        <v>0</v>
      </c>
      <c r="LD13" s="137">
        <f ca="1">IF($D13=0,0,SUMIF('Полная ст-ть с уч.НЗС (Авто)'!$YP$11:INDIRECT("'Полная ст-ть с уч.НЗС (Авто)'!YP"&amp;$J$42),$C13,'Полная ст-ть с уч.НЗС (Авто)'!LD$11:INDIRECT("'Полная ст-ть с уч.НЗС (Авто)'!LD"&amp;$J$42))/$D13)</f>
        <v>0</v>
      </c>
      <c r="LE13" s="137">
        <f ca="1">IF($D13=0,0,SUMIF('Полная ст-ть с уч.НЗС (Авто)'!$YP$11:INDIRECT("'Полная ст-ть с уч.НЗС (Авто)'!YP"&amp;$J$42),$C13,'Полная ст-ть с уч.НЗС (Авто)'!LE$11:INDIRECT("'Полная ст-ть с уч.НЗС (Авто)'!LE"&amp;$J$42))/$D13)</f>
        <v>0</v>
      </c>
      <c r="LF13" s="137">
        <f ca="1">IF($D13=0,0,SUMIF('Полная ст-ть с уч.НЗС (Авто)'!$YP$11:INDIRECT("'Полная ст-ть с уч.НЗС (Авто)'!YP"&amp;$J$42),$C13,'Полная ст-ть с уч.НЗС (Авто)'!LF$11:INDIRECT("'Полная ст-ть с уч.НЗС (Авто)'!LF"&amp;$J$42))/$D13)</f>
        <v>0</v>
      </c>
      <c r="LG13" s="137">
        <f ca="1">IF($D13=0,0,SUMIF('Полная ст-ть с уч.НЗС (Авто)'!$YP$11:INDIRECT("'Полная ст-ть с уч.НЗС (Авто)'!YP"&amp;$J$42),$C13,'Полная ст-ть с уч.НЗС (Авто)'!LG$11:INDIRECT("'Полная ст-ть с уч.НЗС (Авто)'!LG"&amp;$J$42))/$D13)</f>
        <v>0</v>
      </c>
      <c r="LH13" s="137">
        <f ca="1">IF($D13=0,0,SUMIF('Полная ст-ть с уч.НЗС (Авто)'!$YP$11:INDIRECT("'Полная ст-ть с уч.НЗС (Авто)'!YP"&amp;$J$42),$C13,'Полная ст-ть с уч.НЗС (Авто)'!LH$11:INDIRECT("'Полная ст-ть с уч.НЗС (Авто)'!LH"&amp;$J$42))/$D13)</f>
        <v>0</v>
      </c>
      <c r="LI13" s="137">
        <f ca="1">IF($D13=0,0,SUMIF('Полная ст-ть с уч.НЗС (Авто)'!$YP$11:INDIRECT("'Полная ст-ть с уч.НЗС (Авто)'!YP"&amp;$J$42),$C13,'Полная ст-ть с уч.НЗС (Авто)'!LI$11:INDIRECT("'Полная ст-ть с уч.НЗС (Авто)'!LI"&amp;$J$42))/$D13)</f>
        <v>0</v>
      </c>
      <c r="LJ13" s="137">
        <f ca="1">IF($D13=0,0,SUMIF('Полная ст-ть с уч.НЗС (Авто)'!$YP$11:INDIRECT("'Полная ст-ть с уч.НЗС (Авто)'!YP"&amp;$J$42),$C13,'Полная ст-ть с уч.НЗС (Авто)'!LJ$11:INDIRECT("'Полная ст-ть с уч.НЗС (Авто)'!LJ"&amp;$J$42))/$D13)</f>
        <v>0</v>
      </c>
      <c r="LK13" s="137">
        <f ca="1">IF($D13=0,0,SUMIF('Полная ст-ть с уч.НЗС (Авто)'!$YP$11:INDIRECT("'Полная ст-ть с уч.НЗС (Авто)'!YP"&amp;$J$42),$C13,'Полная ст-ть с уч.НЗС (Авто)'!LK$11:INDIRECT("'Полная ст-ть с уч.НЗС (Авто)'!LK"&amp;$J$42))/$D13)</f>
        <v>0</v>
      </c>
      <c r="LL13" s="137">
        <f ca="1">IF($D13=0,0,SUMIF('Полная ст-ть с уч.НЗС (Авто)'!$YP$11:INDIRECT("'Полная ст-ть с уч.НЗС (Авто)'!YP"&amp;$J$42),$C13,'Полная ст-ть с уч.НЗС (Авто)'!LL$11:INDIRECT("'Полная ст-ть с уч.НЗС (Авто)'!LL"&amp;$J$42))/$D13)</f>
        <v>0</v>
      </c>
      <c r="LM13" s="137">
        <f ca="1">IF($D13=0,0,SUMIF('Полная ст-ть с уч.НЗС (Авто)'!$YP$11:INDIRECT("'Полная ст-ть с уч.НЗС (Авто)'!YP"&amp;$J$42),$C13,'Полная ст-ть с уч.НЗС (Авто)'!LM$11:INDIRECT("'Полная ст-ть с уч.НЗС (Авто)'!LM"&amp;$J$42))/$D13)</f>
        <v>0</v>
      </c>
      <c r="LN13" s="137">
        <f ca="1">IF($D13=0,0,SUMIF('Полная ст-ть с уч.НЗС (Авто)'!$YP$11:INDIRECT("'Полная ст-ть с уч.НЗС (Авто)'!YP"&amp;$J$42),$C13,'Полная ст-ть с уч.НЗС (Авто)'!LN$11:INDIRECT("'Полная ст-ть с уч.НЗС (Авто)'!LN"&amp;$J$42))/$D13)</f>
        <v>0</v>
      </c>
      <c r="LO13" s="137">
        <f ca="1">IF($D13=0,0,SUMIF('Полная ст-ть с уч.НЗС (Авто)'!$YP$11:INDIRECT("'Полная ст-ть с уч.НЗС (Авто)'!YP"&amp;$J$42),$C13,'Полная ст-ть с уч.НЗС (Авто)'!LO$11:INDIRECT("'Полная ст-ть с уч.НЗС (Авто)'!LO"&amp;$J$42))/$D13)</f>
        <v>0</v>
      </c>
      <c r="LP13" s="137">
        <f ca="1">IF($D13=0,0,SUMIF('Полная ст-ть с уч.НЗС (Авто)'!$YP$11:INDIRECT("'Полная ст-ть с уч.НЗС (Авто)'!YP"&amp;$J$42),$C13,'Полная ст-ть с уч.НЗС (Авто)'!LP$11:INDIRECT("'Полная ст-ть с уч.НЗС (Авто)'!LP"&amp;$J$42))/$D13)</f>
        <v>0</v>
      </c>
      <c r="LQ13" s="137">
        <f ca="1">IF($D13=0,0,SUMIF('Полная ст-ть с уч.НЗС (Авто)'!$YP$11:INDIRECT("'Полная ст-ть с уч.НЗС (Авто)'!YP"&amp;$J$42),$C13,'Полная ст-ть с уч.НЗС (Авто)'!LQ$11:INDIRECT("'Полная ст-ть с уч.НЗС (Авто)'!LQ"&amp;$J$42))/$D13)</f>
        <v>0</v>
      </c>
      <c r="LR13" s="137">
        <f ca="1">IF($D13=0,0,SUMIF('Полная ст-ть с уч.НЗС (Авто)'!$YP$11:INDIRECT("'Полная ст-ть с уч.НЗС (Авто)'!YP"&amp;$J$42),$C13,'Полная ст-ть с уч.НЗС (Авто)'!LR$11:INDIRECT("'Полная ст-ть с уч.НЗС (Авто)'!LR"&amp;$J$42))/$D13)</f>
        <v>0</v>
      </c>
      <c r="LS13" s="137">
        <f ca="1">IF($D13=0,0,SUMIF('Полная ст-ть с уч.НЗС (Авто)'!$YP$11:INDIRECT("'Полная ст-ть с уч.НЗС (Авто)'!YP"&amp;$J$42),$C13,'Полная ст-ть с уч.НЗС (Авто)'!LS$11:INDIRECT("'Полная ст-ть с уч.НЗС (Авто)'!LS"&amp;$J$42))/$D13)</f>
        <v>0</v>
      </c>
      <c r="LT13" s="137">
        <f ca="1">IF($D13=0,0,SUMIF('Полная ст-ть с уч.НЗС (Авто)'!$YP$11:INDIRECT("'Полная ст-ть с уч.НЗС (Авто)'!YP"&amp;$J$42),$C13,'Полная ст-ть с уч.НЗС (Авто)'!LT$11:INDIRECT("'Полная ст-ть с уч.НЗС (Авто)'!LT"&amp;$J$42))/$D13)</f>
        <v>0</v>
      </c>
      <c r="LU13" s="137">
        <f ca="1">IF($D13=0,0,SUMIF('Полная ст-ть с уч.НЗС (Авто)'!$YP$11:INDIRECT("'Полная ст-ть с уч.НЗС (Авто)'!YP"&amp;$J$42),$C13,'Полная ст-ть с уч.НЗС (Авто)'!LU$11:INDIRECT("'Полная ст-ть с уч.НЗС (Авто)'!LU"&amp;$J$42))/$D13)</f>
        <v>0</v>
      </c>
      <c r="LV13" s="137">
        <f ca="1">IF($D13=0,0,SUMIF('Полная ст-ть с уч.НЗС (Авто)'!$YP$11:INDIRECT("'Полная ст-ть с уч.НЗС (Авто)'!YP"&amp;$J$42),$C13,'Полная ст-ть с уч.НЗС (Авто)'!LV$11:INDIRECT("'Полная ст-ть с уч.НЗС (Авто)'!LV"&amp;$J$42))/$D13)</f>
        <v>0</v>
      </c>
      <c r="LW13" s="137">
        <f ca="1">IF($D13=0,0,SUMIF('Полная ст-ть с уч.НЗС (Авто)'!$YP$11:INDIRECT("'Полная ст-ть с уч.НЗС (Авто)'!YP"&amp;$J$42),$C13,'Полная ст-ть с уч.НЗС (Авто)'!LW$11:INDIRECT("'Полная ст-ть с уч.НЗС (Авто)'!LW"&amp;$J$42))/$D13)</f>
        <v>0</v>
      </c>
      <c r="LX13" s="137">
        <f ca="1">IF($D13=0,0,SUMIF('Полная ст-ть с уч.НЗС (Авто)'!$YP$11:INDIRECT("'Полная ст-ть с уч.НЗС (Авто)'!YP"&amp;$J$42),$C13,'Полная ст-ть с уч.НЗС (Авто)'!LX$11:INDIRECT("'Полная ст-ть с уч.НЗС (Авто)'!LX"&amp;$J$42))/$D13)</f>
        <v>0</v>
      </c>
      <c r="LY13" s="137">
        <f ca="1">IF($D13=0,0,SUMIF('Полная ст-ть с уч.НЗС (Авто)'!$YP$11:INDIRECT("'Полная ст-ть с уч.НЗС (Авто)'!YP"&amp;$J$42),$C13,'Полная ст-ть с уч.НЗС (Авто)'!LY$11:INDIRECT("'Полная ст-ть с уч.НЗС (Авто)'!LY"&amp;$J$42))/$D13)</f>
        <v>0</v>
      </c>
      <c r="LZ13" s="137">
        <f ca="1">IF($D13=0,0,SUMIF('Полная ст-ть с уч.НЗС (Авто)'!$YP$11:INDIRECT("'Полная ст-ть с уч.НЗС (Авто)'!YP"&amp;$J$42),$C13,'Полная ст-ть с уч.НЗС (Авто)'!LZ$11:INDIRECT("'Полная ст-ть с уч.НЗС (Авто)'!LZ"&amp;$J$42))/$D13)</f>
        <v>0</v>
      </c>
      <c r="MA13" s="137">
        <f ca="1">IF($D13=0,0,SUMIF('Полная ст-ть с уч.НЗС (Авто)'!$YP$11:INDIRECT("'Полная ст-ть с уч.НЗС (Авто)'!YP"&amp;$J$42),$C13,'Полная ст-ть с уч.НЗС (Авто)'!MA$11:INDIRECT("'Полная ст-ть с уч.НЗС (Авто)'!MA"&amp;$J$42))/$D13)</f>
        <v>0</v>
      </c>
      <c r="MB13" s="137">
        <f ca="1">IF($D13=0,0,SUMIF('Полная ст-ть с уч.НЗС (Авто)'!$YP$11:INDIRECT("'Полная ст-ть с уч.НЗС (Авто)'!YP"&amp;$J$42),$C13,'Полная ст-ть с уч.НЗС (Авто)'!MB$11:INDIRECT("'Полная ст-ть с уч.НЗС (Авто)'!MB"&amp;$J$42))/$D13)</f>
        <v>0</v>
      </c>
      <c r="MC13" s="137">
        <f ca="1">IF($D13=0,0,SUMIF('Полная ст-ть с уч.НЗС (Авто)'!$YP$11:INDIRECT("'Полная ст-ть с уч.НЗС (Авто)'!YP"&amp;$J$42),$C13,'Полная ст-ть с уч.НЗС (Авто)'!MC$11:INDIRECT("'Полная ст-ть с уч.НЗС (Авто)'!MC"&amp;$J$42))/$D13)</f>
        <v>0</v>
      </c>
      <c r="MD13" s="137">
        <f ca="1">IF($D13=0,0,SUMIF('Полная ст-ть с уч.НЗС (Авто)'!$YP$11:INDIRECT("'Полная ст-ть с уч.НЗС (Авто)'!YP"&amp;$J$42),$C13,'Полная ст-ть с уч.НЗС (Авто)'!MD$11:INDIRECT("'Полная ст-ть с уч.НЗС (Авто)'!MD"&amp;$J$42))/$D13)</f>
        <v>0</v>
      </c>
      <c r="ME13" s="137">
        <f ca="1">IF($D13=0,0,SUMIF('Полная ст-ть с уч.НЗС (Авто)'!$YP$11:INDIRECT("'Полная ст-ть с уч.НЗС (Авто)'!YP"&amp;$J$42),$C13,'Полная ст-ть с уч.НЗС (Авто)'!ME$11:INDIRECT("'Полная ст-ть с уч.НЗС (Авто)'!ME"&amp;$J$42))/$D13)</f>
        <v>0</v>
      </c>
      <c r="MF13" s="137">
        <f ca="1">IF($D13=0,0,SUMIF('Полная ст-ть с уч.НЗС (Авто)'!$YP$11:INDIRECT("'Полная ст-ть с уч.НЗС (Авто)'!YP"&amp;$J$42),$C13,'Полная ст-ть с уч.НЗС (Авто)'!MF$11:INDIRECT("'Полная ст-ть с уч.НЗС (Авто)'!MF"&amp;$J$42))/$D13)</f>
        <v>0</v>
      </c>
      <c r="MG13" s="137">
        <f ca="1">IF($D13=0,0,SUMIF('Полная ст-ть с уч.НЗС (Авто)'!$YP$11:INDIRECT("'Полная ст-ть с уч.НЗС (Авто)'!YP"&amp;$J$42),$C13,'Полная ст-ть с уч.НЗС (Авто)'!MG$11:INDIRECT("'Полная ст-ть с уч.НЗС (Авто)'!MG"&amp;$J$42))/$D13)</f>
        <v>0</v>
      </c>
      <c r="MH13" s="137">
        <f ca="1">IF($D13=0,0,SUMIF('Полная ст-ть с уч.НЗС (Авто)'!$YP$11:INDIRECT("'Полная ст-ть с уч.НЗС (Авто)'!YP"&amp;$J$42),$C13,'Полная ст-ть с уч.НЗС (Авто)'!MH$11:INDIRECT("'Полная ст-ть с уч.НЗС (Авто)'!MH"&amp;$J$42))/$D13)</f>
        <v>0</v>
      </c>
      <c r="MI13" s="137">
        <f ca="1">IF($D13=0,0,SUMIF('Полная ст-ть с уч.НЗС (Авто)'!$YP$11:INDIRECT("'Полная ст-ть с уч.НЗС (Авто)'!YP"&amp;$J$42),$C13,'Полная ст-ть с уч.НЗС (Авто)'!MI$11:INDIRECT("'Полная ст-ть с уч.НЗС (Авто)'!MI"&amp;$J$42))/$D13)</f>
        <v>0</v>
      </c>
      <c r="MJ13" s="137">
        <f ca="1">IF($D13=0,0,SUMIF('Полная ст-ть с уч.НЗС (Авто)'!$YP$11:INDIRECT("'Полная ст-ть с уч.НЗС (Авто)'!YP"&amp;$J$42),$C13,'Полная ст-ть с уч.НЗС (Авто)'!MJ$11:INDIRECT("'Полная ст-ть с уч.НЗС (Авто)'!MJ"&amp;$J$42))/$D13)</f>
        <v>0</v>
      </c>
      <c r="MK13" s="137">
        <f ca="1">IF($D13=0,0,SUMIF('Полная ст-ть с уч.НЗС (Авто)'!$YP$11:INDIRECT("'Полная ст-ть с уч.НЗС (Авто)'!YP"&amp;$J$42),$C13,'Полная ст-ть с уч.НЗС (Авто)'!MK$11:INDIRECT("'Полная ст-ть с уч.НЗС (Авто)'!MK"&amp;$J$42))/$D13)</f>
        <v>0</v>
      </c>
      <c r="ML13" s="137">
        <f ca="1">IF($D13=0,0,SUMIF('Полная ст-ть с уч.НЗС (Авто)'!$YP$11:INDIRECT("'Полная ст-ть с уч.НЗС (Авто)'!YP"&amp;$J$42),$C13,'Полная ст-ть с уч.НЗС (Авто)'!ML$11:INDIRECT("'Полная ст-ть с уч.НЗС (Авто)'!ML"&amp;$J$42))/$D13)</f>
        <v>0</v>
      </c>
      <c r="MM13" s="137">
        <f ca="1">IF($D13=0,0,SUMIF('Полная ст-ть с уч.НЗС (Авто)'!$YP$11:INDIRECT("'Полная ст-ть с уч.НЗС (Авто)'!YP"&amp;$J$42),$C13,'Полная ст-ть с уч.НЗС (Авто)'!MM$11:INDIRECT("'Полная ст-ть с уч.НЗС (Авто)'!MM"&amp;$J$42))/$D13)</f>
        <v>0</v>
      </c>
      <c r="MN13" s="137">
        <f ca="1">IF($D13=0,0,SUMIF('Полная ст-ть с уч.НЗС (Авто)'!$YP$11:INDIRECT("'Полная ст-ть с уч.НЗС (Авто)'!YP"&amp;$J$42),$C13,'Полная ст-ть с уч.НЗС (Авто)'!MN$11:INDIRECT("'Полная ст-ть с уч.НЗС (Авто)'!MN"&amp;$J$42))/$D13)</f>
        <v>0</v>
      </c>
      <c r="MO13" s="137">
        <f ca="1">IF($D13=0,0,SUMIF('Полная ст-ть с уч.НЗС (Авто)'!$YP$11:INDIRECT("'Полная ст-ть с уч.НЗС (Авто)'!YP"&amp;$J$42),$C13,'Полная ст-ть с уч.НЗС (Авто)'!MO$11:INDIRECT("'Полная ст-ть с уч.НЗС (Авто)'!MO"&amp;$J$42))/$D13)</f>
        <v>0</v>
      </c>
      <c r="MP13" s="137">
        <f ca="1">IF($D13=0,0,SUMIF('Полная ст-ть с уч.НЗС (Авто)'!$YP$11:INDIRECT("'Полная ст-ть с уч.НЗС (Авто)'!YP"&amp;$J$42),$C13,'Полная ст-ть с уч.НЗС (Авто)'!MP$11:INDIRECT("'Полная ст-ть с уч.НЗС (Авто)'!MP"&amp;$J$42))/$D13)</f>
        <v>0</v>
      </c>
      <c r="MQ13" s="137">
        <f ca="1">IF($D13=0,0,SUMIF('Полная ст-ть с уч.НЗС (Авто)'!$YP$11:INDIRECT("'Полная ст-ть с уч.НЗС (Авто)'!YP"&amp;$J$42),$C13,'Полная ст-ть с уч.НЗС (Авто)'!MQ$11:INDIRECT("'Полная ст-ть с уч.НЗС (Авто)'!MQ"&amp;$J$42))/$D13)</f>
        <v>0</v>
      </c>
      <c r="MR13" s="137">
        <f ca="1">IF($D13=0,0,SUMIF('Полная ст-ть с уч.НЗС (Авто)'!$YP$11:INDIRECT("'Полная ст-ть с уч.НЗС (Авто)'!YP"&amp;$J$42),$C13,'Полная ст-ть с уч.НЗС (Авто)'!MR$11:INDIRECT("'Полная ст-ть с уч.НЗС (Авто)'!MR"&amp;$J$42))/$D13)</f>
        <v>0</v>
      </c>
      <c r="MS13" s="137">
        <f ca="1">IF($D13=0,0,SUMIF('Полная ст-ть с уч.НЗС (Авто)'!$YP$11:INDIRECT("'Полная ст-ть с уч.НЗС (Авто)'!YP"&amp;$J$42),$C13,'Полная ст-ть с уч.НЗС (Авто)'!MS$11:INDIRECT("'Полная ст-ть с уч.НЗС (Авто)'!MS"&amp;$J$42))/$D13)</f>
        <v>0</v>
      </c>
      <c r="MT13" s="137">
        <f ca="1">IF($D13=0,0,SUMIF('Полная ст-ть с уч.НЗС (Авто)'!$YP$11:INDIRECT("'Полная ст-ть с уч.НЗС (Авто)'!YP"&amp;$J$42),$C13,'Полная ст-ть с уч.НЗС (Авто)'!MT$11:INDIRECT("'Полная ст-ть с уч.НЗС (Авто)'!MT"&amp;$J$42))/$D13)</f>
        <v>0</v>
      </c>
      <c r="MU13" s="137">
        <f ca="1">IF($D13=0,0,SUMIF('Полная ст-ть с уч.НЗС (Авто)'!$YP$11:INDIRECT("'Полная ст-ть с уч.НЗС (Авто)'!YP"&amp;$J$42),$C13,'Полная ст-ть с уч.НЗС (Авто)'!MU$11:INDIRECT("'Полная ст-ть с уч.НЗС (Авто)'!MU"&amp;$J$42))/$D13)</f>
        <v>0</v>
      </c>
      <c r="MV13" s="137">
        <f ca="1">IF($D13=0,0,SUMIF('Полная ст-ть с уч.НЗС (Авто)'!$YP$11:INDIRECT("'Полная ст-ть с уч.НЗС (Авто)'!YP"&amp;$J$42),$C13,'Полная ст-ть с уч.НЗС (Авто)'!MV$11:INDIRECT("'Полная ст-ть с уч.НЗС (Авто)'!MV"&amp;$J$42))/$D13)</f>
        <v>0</v>
      </c>
      <c r="MW13" s="137">
        <f ca="1">IF($D13=0,0,SUMIF('Полная ст-ть с уч.НЗС (Авто)'!$YP$11:INDIRECT("'Полная ст-ть с уч.НЗС (Авто)'!YP"&amp;$J$42),$C13,'Полная ст-ть с уч.НЗС (Авто)'!MW$11:INDIRECT("'Полная ст-ть с уч.НЗС (Авто)'!MW"&amp;$J$42))/$D13)</f>
        <v>0</v>
      </c>
      <c r="MX13" s="137">
        <f ca="1">IF($D13=0,0,SUMIF('Полная ст-ть с уч.НЗС (Авто)'!$YP$11:INDIRECT("'Полная ст-ть с уч.НЗС (Авто)'!YP"&amp;$J$42),$C13,'Полная ст-ть с уч.НЗС (Авто)'!MX$11:INDIRECT("'Полная ст-ть с уч.НЗС (Авто)'!MX"&amp;$J$42))/$D13)</f>
        <v>0</v>
      </c>
      <c r="MY13" s="137">
        <f ca="1">IF($D13=0,0,SUMIF('Полная ст-ть с уч.НЗС (Авто)'!$YP$11:INDIRECT("'Полная ст-ть с уч.НЗС (Авто)'!YP"&amp;$J$42),$C13,'Полная ст-ть с уч.НЗС (Авто)'!MY$11:INDIRECT("'Полная ст-ть с уч.НЗС (Авто)'!MY"&amp;$J$42))/$D13)</f>
        <v>0</v>
      </c>
      <c r="MZ13" s="137">
        <f ca="1">IF($D13=0,0,SUMIF('Полная ст-ть с уч.НЗС (Авто)'!$YP$11:INDIRECT("'Полная ст-ть с уч.НЗС (Авто)'!YP"&amp;$J$42),$C13,'Полная ст-ть с уч.НЗС (Авто)'!MZ$11:INDIRECT("'Полная ст-ть с уч.НЗС (Авто)'!MZ"&amp;$J$42))/$D13)</f>
        <v>0</v>
      </c>
      <c r="NA13" s="137">
        <f ca="1">IF($D13=0,0,SUMIF('Полная ст-ть с уч.НЗС (Авто)'!$YP$11:INDIRECT("'Полная ст-ть с уч.НЗС (Авто)'!YP"&amp;$J$42),$C13,'Полная ст-ть с уч.НЗС (Авто)'!NA$11:INDIRECT("'Полная ст-ть с уч.НЗС (Авто)'!NA"&amp;$J$42))/$D13)</f>
        <v>0</v>
      </c>
      <c r="NB13" s="137">
        <f ca="1">IF($D13=0,0,SUMIF('Полная ст-ть с уч.НЗС (Авто)'!$YP$11:INDIRECT("'Полная ст-ть с уч.НЗС (Авто)'!YP"&amp;$J$42),$C13,'Полная ст-ть с уч.НЗС (Авто)'!NB$11:INDIRECT("'Полная ст-ть с уч.НЗС (Авто)'!NB"&amp;$J$42))/$D13)</f>
        <v>0</v>
      </c>
      <c r="NC13" s="137">
        <f ca="1">IF($D13=0,0,SUMIF('Полная ст-ть с уч.НЗС (Авто)'!$YP$11:INDIRECT("'Полная ст-ть с уч.НЗС (Авто)'!YP"&amp;$J$42),$C13,'Полная ст-ть с уч.НЗС (Авто)'!NC$11:INDIRECT("'Полная ст-ть с уч.НЗС (Авто)'!NC"&amp;$J$42))/$D13)</f>
        <v>0</v>
      </c>
      <c r="ND13" s="137">
        <f ca="1">IF($D13=0,0,SUMIF('Полная ст-ть с уч.НЗС (Авто)'!$YP$11:INDIRECT("'Полная ст-ть с уч.НЗС (Авто)'!YP"&amp;$J$42),$C13,'Полная ст-ть с уч.НЗС (Авто)'!ND$11:INDIRECT("'Полная ст-ть с уч.НЗС (Авто)'!ND"&amp;$J$42))/$D13)</f>
        <v>0</v>
      </c>
      <c r="NE13" s="137">
        <f ca="1">IF($D13=0,0,SUMIF('Полная ст-ть с уч.НЗС (Авто)'!$YP$11:INDIRECT("'Полная ст-ть с уч.НЗС (Авто)'!YP"&amp;$J$42),$C13,'Полная ст-ть с уч.НЗС (Авто)'!NE$11:INDIRECT("'Полная ст-ть с уч.НЗС (Авто)'!NE"&amp;$J$42))/$D13)</f>
        <v>0</v>
      </c>
      <c r="NF13" s="137">
        <f ca="1">IF($D13=0,0,SUMIF('Полная ст-ть с уч.НЗС (Авто)'!$YP$11:INDIRECT("'Полная ст-ть с уч.НЗС (Авто)'!YP"&amp;$J$42),$C13,'Полная ст-ть с уч.НЗС (Авто)'!NF$11:INDIRECT("'Полная ст-ть с уч.НЗС (Авто)'!NF"&amp;$J$42))/$D13)</f>
        <v>0</v>
      </c>
      <c r="NG13" s="137">
        <f ca="1">IF($D13=0,0,SUMIF('Полная ст-ть с уч.НЗС (Авто)'!$YP$11:INDIRECT("'Полная ст-ть с уч.НЗС (Авто)'!YP"&amp;$J$42),$C13,'Полная ст-ть с уч.НЗС (Авто)'!NG$11:INDIRECT("'Полная ст-ть с уч.НЗС (Авто)'!NG"&amp;$J$42))/$D13)</f>
        <v>0</v>
      </c>
      <c r="NH13" s="137">
        <f ca="1">IF($D13=0,0,SUMIF('Полная ст-ть с уч.НЗС (Авто)'!$YP$11:INDIRECT("'Полная ст-ть с уч.НЗС (Авто)'!YP"&amp;$J$42),$C13,'Полная ст-ть с уч.НЗС (Авто)'!NH$11:INDIRECT("'Полная ст-ть с уч.НЗС (Авто)'!NH"&amp;$J$42))/$D13)</f>
        <v>0</v>
      </c>
      <c r="NI13" s="137">
        <f ca="1">IF($D13=0,0,SUMIF('Полная ст-ть с уч.НЗС (Авто)'!$YP$11:INDIRECT("'Полная ст-ть с уч.НЗС (Авто)'!YP"&amp;$J$42),$C13,'Полная ст-ть с уч.НЗС (Авто)'!NI$11:INDIRECT("'Полная ст-ть с уч.НЗС (Авто)'!NI"&amp;$J$42))/$D13)</f>
        <v>0</v>
      </c>
      <c r="NJ13" s="137">
        <f ca="1">IF($D13=0,0,SUMIF('Полная ст-ть с уч.НЗС (Авто)'!$YP$11:INDIRECT("'Полная ст-ть с уч.НЗС (Авто)'!YP"&amp;$J$42),$C13,'Полная ст-ть с уч.НЗС (Авто)'!NJ$11:INDIRECT("'Полная ст-ть с уч.НЗС (Авто)'!NJ"&amp;$J$42))/$D13)</f>
        <v>0</v>
      </c>
      <c r="NK13" s="137">
        <f ca="1">IF($D13=0,0,SUMIF('Полная ст-ть с уч.НЗС (Авто)'!$YP$11:INDIRECT("'Полная ст-ть с уч.НЗС (Авто)'!YP"&amp;$J$42),$C13,'Полная ст-ть с уч.НЗС (Авто)'!NK$11:INDIRECT("'Полная ст-ть с уч.НЗС (Авто)'!NK"&amp;$J$42))/$D13)</f>
        <v>0</v>
      </c>
      <c r="NL13" s="137">
        <f ca="1">IF($D13=0,0,SUMIF('Полная ст-ть с уч.НЗС (Авто)'!$YP$11:INDIRECT("'Полная ст-ть с уч.НЗС (Авто)'!YP"&amp;$J$42),$C13,'Полная ст-ть с уч.НЗС (Авто)'!NL$11:INDIRECT("'Полная ст-ть с уч.НЗС (Авто)'!NL"&amp;$J$42))/$D13)</f>
        <v>0</v>
      </c>
      <c r="NM13" s="137">
        <f ca="1">IF($D13=0,0,SUMIF('Полная ст-ть с уч.НЗС (Авто)'!$YP$11:INDIRECT("'Полная ст-ть с уч.НЗС (Авто)'!YP"&amp;$J$42),$C13,'Полная ст-ть с уч.НЗС (Авто)'!NM$11:INDIRECT("'Полная ст-ть с уч.НЗС (Авто)'!NM"&amp;$J$42))/$D13)</f>
        <v>0</v>
      </c>
      <c r="NN13" s="137">
        <f ca="1">IF($D13=0,0,SUMIF('Полная ст-ть с уч.НЗС (Авто)'!$YP$11:INDIRECT("'Полная ст-ть с уч.НЗС (Авто)'!YP"&amp;$J$42),$C13,'Полная ст-ть с уч.НЗС (Авто)'!NN$11:INDIRECT("'Полная ст-ть с уч.НЗС (Авто)'!NN"&amp;$J$42))/$D13)</f>
        <v>0</v>
      </c>
      <c r="NO13" s="137">
        <f ca="1">IF($D13=0,0,SUMIF('Полная ст-ть с уч.НЗС (Авто)'!$YP$11:INDIRECT("'Полная ст-ть с уч.НЗС (Авто)'!YP"&amp;$J$42),$C13,'Полная ст-ть с уч.НЗС (Авто)'!NO$11:INDIRECT("'Полная ст-ть с уч.НЗС (Авто)'!NO"&amp;$J$42))/$D13)</f>
        <v>0</v>
      </c>
      <c r="NP13" s="137">
        <f ca="1">IF($D13=0,0,SUMIF('Полная ст-ть с уч.НЗС (Авто)'!$YP$11:INDIRECT("'Полная ст-ть с уч.НЗС (Авто)'!YP"&amp;$J$42),$C13,'Полная ст-ть с уч.НЗС (Авто)'!NP$11:INDIRECT("'Полная ст-ть с уч.НЗС (Авто)'!NP"&amp;$J$42))/$D13)</f>
        <v>0</v>
      </c>
      <c r="NQ13" s="137">
        <f ca="1">IF($D13=0,0,SUMIF('Полная ст-ть с уч.НЗС (Авто)'!$YP$11:INDIRECT("'Полная ст-ть с уч.НЗС (Авто)'!YP"&amp;$J$42),$C13,'Полная ст-ть с уч.НЗС (Авто)'!NQ$11:INDIRECT("'Полная ст-ть с уч.НЗС (Авто)'!NQ"&amp;$J$42))/$D13)</f>
        <v>0</v>
      </c>
      <c r="NR13" s="137">
        <f ca="1">IF($D13=0,0,SUMIF('Полная ст-ть с уч.НЗС (Авто)'!$YP$11:INDIRECT("'Полная ст-ть с уч.НЗС (Авто)'!YP"&amp;$J$42),$C13,'Полная ст-ть с уч.НЗС (Авто)'!NR$11:INDIRECT("'Полная ст-ть с уч.НЗС (Авто)'!NR"&amp;$J$42))/$D13)</f>
        <v>0</v>
      </c>
      <c r="NS13" s="137">
        <f ca="1">IF($D13=0,0,SUMIF('Полная ст-ть с уч.НЗС (Авто)'!$YP$11:INDIRECT("'Полная ст-ть с уч.НЗС (Авто)'!YP"&amp;$J$42),$C13,'Полная ст-ть с уч.НЗС (Авто)'!NS$11:INDIRECT("'Полная ст-ть с уч.НЗС (Авто)'!NS"&amp;$J$42))/$D13)</f>
        <v>0</v>
      </c>
      <c r="NT13" s="137">
        <f ca="1">IF($D13=0,0,SUMIF('Полная ст-ть с уч.НЗС (Авто)'!$YP$11:INDIRECT("'Полная ст-ть с уч.НЗС (Авто)'!YP"&amp;$J$42),$C13,'Полная ст-ть с уч.НЗС (Авто)'!NT$11:INDIRECT("'Полная ст-ть с уч.НЗС (Авто)'!NT"&amp;$J$42))/$D13)</f>
        <v>0</v>
      </c>
      <c r="NU13" s="137">
        <f ca="1">IF($D13=0,0,SUMIF('Полная ст-ть с уч.НЗС (Авто)'!$YP$11:INDIRECT("'Полная ст-ть с уч.НЗС (Авто)'!YP"&amp;$J$42),$C13,'Полная ст-ть с уч.НЗС (Авто)'!NU$11:INDIRECT("'Полная ст-ть с уч.НЗС (Авто)'!NU"&amp;$J$42))/$D13)</f>
        <v>0</v>
      </c>
      <c r="NV13" s="137">
        <f ca="1">IF($D13=0,0,SUMIF('Полная ст-ть с уч.НЗС (Авто)'!$YP$11:INDIRECT("'Полная ст-ть с уч.НЗС (Авто)'!YP"&amp;$J$42),$C13,'Полная ст-ть с уч.НЗС (Авто)'!NV$11:INDIRECT("'Полная ст-ть с уч.НЗС (Авто)'!NV"&amp;$J$42))/$D13)</f>
        <v>0</v>
      </c>
      <c r="NW13" s="137">
        <f ca="1">IF($D13=0,0,SUMIF('Полная ст-ть с уч.НЗС (Авто)'!$YP$11:INDIRECT("'Полная ст-ть с уч.НЗС (Авто)'!YP"&amp;$J$42),$C13,'Полная ст-ть с уч.НЗС (Авто)'!NW$11:INDIRECT("'Полная ст-ть с уч.НЗС (Авто)'!NW"&amp;$J$42))/$D13)</f>
        <v>0</v>
      </c>
      <c r="NX13" s="137">
        <f ca="1">IF($D13=0,0,SUMIF('Полная ст-ть с уч.НЗС (Авто)'!$YP$11:INDIRECT("'Полная ст-ть с уч.НЗС (Авто)'!YP"&amp;$J$42),$C13,'Полная ст-ть с уч.НЗС (Авто)'!NX$11:INDIRECT("'Полная ст-ть с уч.НЗС (Авто)'!NX"&amp;$J$42))/$D13)</f>
        <v>0</v>
      </c>
      <c r="NY13" s="137">
        <f ca="1">IF($D13=0,0,SUMIF('Полная ст-ть с уч.НЗС (Авто)'!$YP$11:INDIRECT("'Полная ст-ть с уч.НЗС (Авто)'!YP"&amp;$J$42),$C13,'Полная ст-ть с уч.НЗС (Авто)'!NY$11:INDIRECT("'Полная ст-ть с уч.НЗС (Авто)'!NY"&amp;$J$42))/$D13)</f>
        <v>0</v>
      </c>
      <c r="NZ13" s="137">
        <f ca="1">IF($D13=0,0,SUMIF('Полная ст-ть с уч.НЗС (Авто)'!$YP$11:INDIRECT("'Полная ст-ть с уч.НЗС (Авто)'!YP"&amp;$J$42),$C13,'Полная ст-ть с уч.НЗС (Авто)'!NZ$11:INDIRECT("'Полная ст-ть с уч.НЗС (Авто)'!NZ"&amp;$J$42))/$D13)</f>
        <v>0</v>
      </c>
      <c r="OA13" s="137">
        <f ca="1">IF($D13=0,0,SUMIF('Полная ст-ть с уч.НЗС (Авто)'!$YP$11:INDIRECT("'Полная ст-ть с уч.НЗС (Авто)'!YP"&amp;$J$42),$C13,'Полная ст-ть с уч.НЗС (Авто)'!OA$11:INDIRECT("'Полная ст-ть с уч.НЗС (Авто)'!OA"&amp;$J$42))/$D13)</f>
        <v>0</v>
      </c>
      <c r="OB13" s="137">
        <f ca="1">IF($D13=0,0,SUMIF('Полная ст-ть с уч.НЗС (Авто)'!$YP$11:INDIRECT("'Полная ст-ть с уч.НЗС (Авто)'!YP"&amp;$J$42),$C13,'Полная ст-ть с уч.НЗС (Авто)'!OB$11:INDIRECT("'Полная ст-ть с уч.НЗС (Авто)'!OB"&amp;$J$42))/$D13)</f>
        <v>0</v>
      </c>
      <c r="OC13" s="137">
        <f ca="1">IF($D13=0,0,SUMIF('Полная ст-ть с уч.НЗС (Авто)'!$YP$11:INDIRECT("'Полная ст-ть с уч.НЗС (Авто)'!YP"&amp;$J$42),$C13,'Полная ст-ть с уч.НЗС (Авто)'!OC$11:INDIRECT("'Полная ст-ть с уч.НЗС (Авто)'!OC"&amp;$J$42))/$D13)</f>
        <v>0</v>
      </c>
      <c r="OD13" s="137">
        <f ca="1">IF($D13=0,0,SUMIF('Полная ст-ть с уч.НЗС (Авто)'!$YP$11:INDIRECT("'Полная ст-ть с уч.НЗС (Авто)'!YP"&amp;$J$42),$C13,'Полная ст-ть с уч.НЗС (Авто)'!OD$11:INDIRECT("'Полная ст-ть с уч.НЗС (Авто)'!OD"&amp;$J$42))/$D13)</f>
        <v>0</v>
      </c>
      <c r="OE13" s="137">
        <f ca="1">IF($D13=0,0,SUMIF('Полная ст-ть с уч.НЗС (Авто)'!$YP$11:INDIRECT("'Полная ст-ть с уч.НЗС (Авто)'!YP"&amp;$J$42),$C13,'Полная ст-ть с уч.НЗС (Авто)'!OE$11:INDIRECT("'Полная ст-ть с уч.НЗС (Авто)'!OE"&amp;$J$42))/$D13)</f>
        <v>0</v>
      </c>
      <c r="OF13" s="137">
        <f ca="1">IF($D13=0,0,SUMIF('Полная ст-ть с уч.НЗС (Авто)'!$YP$11:INDIRECT("'Полная ст-ть с уч.НЗС (Авто)'!YP"&amp;$J$42),$C13,'Полная ст-ть с уч.НЗС (Авто)'!OF$11:INDIRECT("'Полная ст-ть с уч.НЗС (Авто)'!OF"&amp;$J$42))/$D13)</f>
        <v>0</v>
      </c>
      <c r="OG13" s="137">
        <f ca="1">IF($D13=0,0,SUMIF('Полная ст-ть с уч.НЗС (Авто)'!$YP$11:INDIRECT("'Полная ст-ть с уч.НЗС (Авто)'!YP"&amp;$J$42),$C13,'Полная ст-ть с уч.НЗС (Авто)'!OG$11:INDIRECT("'Полная ст-ть с уч.НЗС (Авто)'!OG"&amp;$J$42))/$D13)</f>
        <v>0</v>
      </c>
      <c r="OH13" s="137">
        <f ca="1">IF($D13=0,0,SUMIF('Полная ст-ть с уч.НЗС (Авто)'!$YP$11:INDIRECT("'Полная ст-ть с уч.НЗС (Авто)'!YP"&amp;$J$42),$C13,'Полная ст-ть с уч.НЗС (Авто)'!OH$11:INDIRECT("'Полная ст-ть с уч.НЗС (Авто)'!OH"&amp;$J$42))/$D13)</f>
        <v>0</v>
      </c>
      <c r="OI13" s="137">
        <f ca="1">IF($D13=0,0,SUMIF('Полная ст-ть с уч.НЗС (Авто)'!$YP$11:INDIRECT("'Полная ст-ть с уч.НЗС (Авто)'!YP"&amp;$J$42),$C13,'Полная ст-ть с уч.НЗС (Авто)'!OI$11:INDIRECT("'Полная ст-ть с уч.НЗС (Авто)'!OI"&amp;$J$42))/$D13)</f>
        <v>0</v>
      </c>
      <c r="OJ13" s="137">
        <f ca="1">IF($D13=0,0,SUMIF('Полная ст-ть с уч.НЗС (Авто)'!$YP$11:INDIRECT("'Полная ст-ть с уч.НЗС (Авто)'!YP"&amp;$J$42),$C13,'Полная ст-ть с уч.НЗС (Авто)'!OJ$11:INDIRECT("'Полная ст-ть с уч.НЗС (Авто)'!OJ"&amp;$J$42))/$D13)</f>
        <v>0</v>
      </c>
      <c r="OK13" s="137">
        <f ca="1">IF($D13=0,0,SUMIF('Полная ст-ть с уч.НЗС (Авто)'!$YP$11:INDIRECT("'Полная ст-ть с уч.НЗС (Авто)'!YP"&amp;$J$42),$C13,'Полная ст-ть с уч.НЗС (Авто)'!OK$11:INDIRECT("'Полная ст-ть с уч.НЗС (Авто)'!OK"&amp;$J$42))/$D13)</f>
        <v>0</v>
      </c>
      <c r="OL13" s="137">
        <f ca="1">IF($D13=0,0,SUMIF('Полная ст-ть с уч.НЗС (Авто)'!$YP$11:INDIRECT("'Полная ст-ть с уч.НЗС (Авто)'!YP"&amp;$J$42),$C13,'Полная ст-ть с уч.НЗС (Авто)'!OL$11:INDIRECT("'Полная ст-ть с уч.НЗС (Авто)'!OL"&amp;$J$42))/$D13)</f>
        <v>0</v>
      </c>
      <c r="OM13" s="137">
        <f ca="1">IF($D13=0,0,SUMIF('Полная ст-ть с уч.НЗС (Авто)'!$YP$11:INDIRECT("'Полная ст-ть с уч.НЗС (Авто)'!YP"&amp;$J$42),$C13,'Полная ст-ть с уч.НЗС (Авто)'!OM$11:INDIRECT("'Полная ст-ть с уч.НЗС (Авто)'!OM"&amp;$J$42))/$D13)</f>
        <v>0</v>
      </c>
      <c r="ON13" s="137">
        <f ca="1">IF($D13=0,0,SUMIF('Полная ст-ть с уч.НЗС (Авто)'!$YP$11:INDIRECT("'Полная ст-ть с уч.НЗС (Авто)'!YP"&amp;$J$42),$C13,'Полная ст-ть с уч.НЗС (Авто)'!ON$11:INDIRECT("'Полная ст-ть с уч.НЗС (Авто)'!ON"&amp;$J$42))/$D13)</f>
        <v>0</v>
      </c>
      <c r="OO13" s="137">
        <f ca="1">IF($D13=0,0,SUMIF('Полная ст-ть с уч.НЗС (Авто)'!$YP$11:INDIRECT("'Полная ст-ть с уч.НЗС (Авто)'!YP"&amp;$J$42),$C13,'Полная ст-ть с уч.НЗС (Авто)'!OO$11:INDIRECT("'Полная ст-ть с уч.НЗС (Авто)'!OO"&amp;$J$42))/$D13)</f>
        <v>0</v>
      </c>
      <c r="OP13" s="137">
        <f ca="1">IF($D13=0,0,SUMIF('Полная ст-ть с уч.НЗС (Авто)'!$YP$11:INDIRECT("'Полная ст-ть с уч.НЗС (Авто)'!YP"&amp;$J$42),$C13,'Полная ст-ть с уч.НЗС (Авто)'!OP$11:INDIRECT("'Полная ст-ть с уч.НЗС (Авто)'!OP"&amp;$J$42))/$D13)</f>
        <v>0</v>
      </c>
      <c r="OQ13" s="137">
        <f ca="1">IF($D13=0,0,SUMIF('Полная ст-ть с уч.НЗС (Авто)'!$YP$11:INDIRECT("'Полная ст-ть с уч.НЗС (Авто)'!YP"&amp;$J$42),$C13,'Полная ст-ть с уч.НЗС (Авто)'!OQ$11:INDIRECT("'Полная ст-ть с уч.НЗС (Авто)'!OQ"&amp;$J$42))/$D13)</f>
        <v>0</v>
      </c>
      <c r="OR13" s="137">
        <f ca="1">IF($D13=0,0,SUMIF('Полная ст-ть с уч.НЗС (Авто)'!$YP$11:INDIRECT("'Полная ст-ть с уч.НЗС (Авто)'!YP"&amp;$J$42),$C13,'Полная ст-ть с уч.НЗС (Авто)'!OR$11:INDIRECT("'Полная ст-ть с уч.НЗС (Авто)'!OR"&amp;$J$42))/$D13)</f>
        <v>0</v>
      </c>
      <c r="OS13" s="137">
        <f ca="1">IF($D13=0,0,SUMIF('Полная ст-ть с уч.НЗС (Авто)'!$YP$11:INDIRECT("'Полная ст-ть с уч.НЗС (Авто)'!YP"&amp;$J$42),$C13,'Полная ст-ть с уч.НЗС (Авто)'!OS$11:INDIRECT("'Полная ст-ть с уч.НЗС (Авто)'!OS"&amp;$J$42))/$D13)</f>
        <v>0</v>
      </c>
      <c r="OT13" s="137">
        <f ca="1">IF($D13=0,0,SUMIF('Полная ст-ть с уч.НЗС (Авто)'!$YP$11:INDIRECT("'Полная ст-ть с уч.НЗС (Авто)'!YP"&amp;$J$42),$C13,'Полная ст-ть с уч.НЗС (Авто)'!OT$11:INDIRECT("'Полная ст-ть с уч.НЗС (Авто)'!OT"&amp;$J$42))/$D13)</f>
        <v>0</v>
      </c>
      <c r="OU13" s="137">
        <f ca="1">IF($D13=0,0,SUMIF('Полная ст-ть с уч.НЗС (Авто)'!$YP$11:INDIRECT("'Полная ст-ть с уч.НЗС (Авто)'!YP"&amp;$J$42),$C13,'Полная ст-ть с уч.НЗС (Авто)'!OU$11:INDIRECT("'Полная ст-ть с уч.НЗС (Авто)'!OU"&amp;$J$42))/$D13)</f>
        <v>0</v>
      </c>
      <c r="OV13" s="137">
        <f ca="1">IF($D13=0,0,SUMIF('Полная ст-ть с уч.НЗС (Авто)'!$YP$11:INDIRECT("'Полная ст-ть с уч.НЗС (Авто)'!YP"&amp;$J$42),$C13,'Полная ст-ть с уч.НЗС (Авто)'!OV$11:INDIRECT("'Полная ст-ть с уч.НЗС (Авто)'!OV"&amp;$J$42))/$D13)</f>
        <v>0</v>
      </c>
      <c r="OW13" s="137">
        <f ca="1">IF($D13=0,0,SUMIF('Полная ст-ть с уч.НЗС (Авто)'!$YP$11:INDIRECT("'Полная ст-ть с уч.НЗС (Авто)'!YP"&amp;$J$42),$C13,'Полная ст-ть с уч.НЗС (Авто)'!OW$11:INDIRECT("'Полная ст-ть с уч.НЗС (Авто)'!OW"&amp;$J$42))/$D13)</f>
        <v>0</v>
      </c>
      <c r="OX13" s="137">
        <f ca="1">IF($D13=0,0,SUMIF('Полная ст-ть с уч.НЗС (Авто)'!$YP$11:INDIRECT("'Полная ст-ть с уч.НЗС (Авто)'!YP"&amp;$J$42),$C13,'Полная ст-ть с уч.НЗС (Авто)'!OX$11:INDIRECT("'Полная ст-ть с уч.НЗС (Авто)'!OX"&amp;$J$42))/$D13)</f>
        <v>0</v>
      </c>
      <c r="OY13" s="137">
        <f ca="1">IF($D13=0,0,SUMIF('Полная ст-ть с уч.НЗС (Авто)'!$YP$11:INDIRECT("'Полная ст-ть с уч.НЗС (Авто)'!YP"&amp;$J$42),$C13,'Полная ст-ть с уч.НЗС (Авто)'!OY$11:INDIRECT("'Полная ст-ть с уч.НЗС (Авто)'!OY"&amp;$J$42))/$D13)</f>
        <v>0</v>
      </c>
      <c r="OZ13" s="137">
        <f ca="1">IF($D13=0,0,SUMIF('Полная ст-ть с уч.НЗС (Авто)'!$YP$11:INDIRECT("'Полная ст-ть с уч.НЗС (Авто)'!YP"&amp;$J$42),$C13,'Полная ст-ть с уч.НЗС (Авто)'!OZ$11:INDIRECT("'Полная ст-ть с уч.НЗС (Авто)'!OZ"&amp;$J$42))/$D13)</f>
        <v>0</v>
      </c>
      <c r="PA13" s="137">
        <f ca="1">IF($D13=0,0,SUMIF('Полная ст-ть с уч.НЗС (Авто)'!$YP$11:INDIRECT("'Полная ст-ть с уч.НЗС (Авто)'!YP"&amp;$J$42),$C13,'Полная ст-ть с уч.НЗС (Авто)'!PA$11:INDIRECT("'Полная ст-ть с уч.НЗС (Авто)'!PA"&amp;$J$42))/$D13)</f>
        <v>0</v>
      </c>
      <c r="PB13" s="137">
        <f ca="1">IF($D13=0,0,SUMIF('Полная ст-ть с уч.НЗС (Авто)'!$YP$11:INDIRECT("'Полная ст-ть с уч.НЗС (Авто)'!YP"&amp;$J$42),$C13,'Полная ст-ть с уч.НЗС (Авто)'!PB$11:INDIRECT("'Полная ст-ть с уч.НЗС (Авто)'!PB"&amp;$J$42))/$D13)</f>
        <v>0</v>
      </c>
      <c r="PC13" s="137">
        <f ca="1">IF($D13=0,0,SUMIF('Полная ст-ть с уч.НЗС (Авто)'!$YP$11:INDIRECT("'Полная ст-ть с уч.НЗС (Авто)'!YP"&amp;$J$42),$C13,'Полная ст-ть с уч.НЗС (Авто)'!PC$11:INDIRECT("'Полная ст-ть с уч.НЗС (Авто)'!PC"&amp;$J$42))/$D13)</f>
        <v>0</v>
      </c>
      <c r="PD13" s="137">
        <f ca="1">IF($D13=0,0,SUMIF('Полная ст-ть с уч.НЗС (Авто)'!$YP$11:INDIRECT("'Полная ст-ть с уч.НЗС (Авто)'!YP"&amp;$J$42),$C13,'Полная ст-ть с уч.НЗС (Авто)'!PD$11:INDIRECT("'Полная ст-ть с уч.НЗС (Авто)'!PD"&amp;$J$42))/$D13)</f>
        <v>0</v>
      </c>
      <c r="PE13" s="137">
        <f ca="1">IF($D13=0,0,SUMIF('Полная ст-ть с уч.НЗС (Авто)'!$YP$11:INDIRECT("'Полная ст-ть с уч.НЗС (Авто)'!YP"&amp;$J$42),$C13,'Полная ст-ть с уч.НЗС (Авто)'!PE$11:INDIRECT("'Полная ст-ть с уч.НЗС (Авто)'!PE"&amp;$J$42))/$D13)</f>
        <v>0</v>
      </c>
      <c r="PF13" s="137">
        <f ca="1">IF($D13=0,0,SUMIF('Полная ст-ть с уч.НЗС (Авто)'!$YP$11:INDIRECT("'Полная ст-ть с уч.НЗС (Авто)'!YP"&amp;$J$42),$C13,'Полная ст-ть с уч.НЗС (Авто)'!PF$11:INDIRECT("'Полная ст-ть с уч.НЗС (Авто)'!PF"&amp;$J$42))/$D13)</f>
        <v>0</v>
      </c>
      <c r="PG13" s="137">
        <f ca="1">IF($D13=0,0,SUMIF('Полная ст-ть с уч.НЗС (Авто)'!$YP$11:INDIRECT("'Полная ст-ть с уч.НЗС (Авто)'!YP"&amp;$J$42),$C13,'Полная ст-ть с уч.НЗС (Авто)'!PG$11:INDIRECT("'Полная ст-ть с уч.НЗС (Авто)'!PG"&amp;$J$42))/$D13)</f>
        <v>0</v>
      </c>
      <c r="PH13" s="137">
        <f ca="1">IF($D13=0,0,SUMIF('Полная ст-ть с уч.НЗС (Авто)'!$YP$11:INDIRECT("'Полная ст-ть с уч.НЗС (Авто)'!YP"&amp;$J$42),$C13,'Полная ст-ть с уч.НЗС (Авто)'!PH$11:INDIRECT("'Полная ст-ть с уч.НЗС (Авто)'!PH"&amp;$J$42))/$D13)</f>
        <v>0</v>
      </c>
      <c r="PI13" s="137">
        <f ca="1">IF($D13=0,0,SUMIF('Полная ст-ть с уч.НЗС (Авто)'!$YP$11:INDIRECT("'Полная ст-ть с уч.НЗС (Авто)'!YP"&amp;$J$42),$C13,'Полная ст-ть с уч.НЗС (Авто)'!PI$11:INDIRECT("'Полная ст-ть с уч.НЗС (Авто)'!PI"&amp;$J$42))/$D13)</f>
        <v>0</v>
      </c>
      <c r="PJ13" s="137">
        <f ca="1">IF($D13=0,0,SUMIF('Полная ст-ть с уч.НЗС (Авто)'!$YP$11:INDIRECT("'Полная ст-ть с уч.НЗС (Авто)'!YP"&amp;$J$42),$C13,'Полная ст-ть с уч.НЗС (Авто)'!PJ$11:INDIRECT("'Полная ст-ть с уч.НЗС (Авто)'!PJ"&amp;$J$42))/$D13)</f>
        <v>0</v>
      </c>
      <c r="PK13" s="137">
        <f ca="1">IF($D13=0,0,SUMIF('Полная ст-ть с уч.НЗС (Авто)'!$YP$11:INDIRECT("'Полная ст-ть с уч.НЗС (Авто)'!YP"&amp;$J$42),$C13,'Полная ст-ть с уч.НЗС (Авто)'!PK$11:INDIRECT("'Полная ст-ть с уч.НЗС (Авто)'!PK"&amp;$J$42))/$D13)</f>
        <v>0</v>
      </c>
      <c r="PL13" s="137">
        <f ca="1">IF($D13=0,0,SUMIF('Полная ст-ть с уч.НЗС (Авто)'!$YP$11:INDIRECT("'Полная ст-ть с уч.НЗС (Авто)'!YP"&amp;$J$42),$C13,'Полная ст-ть с уч.НЗС (Авто)'!PL$11:INDIRECT("'Полная ст-ть с уч.НЗС (Авто)'!PL"&amp;$J$42))/$D13)</f>
        <v>0</v>
      </c>
      <c r="PM13" s="137">
        <f ca="1">IF($D13=0,0,SUMIF('Полная ст-ть с уч.НЗС (Авто)'!$YP$11:INDIRECT("'Полная ст-ть с уч.НЗС (Авто)'!YP"&amp;$J$42),$C13,'Полная ст-ть с уч.НЗС (Авто)'!PM$11:INDIRECT("'Полная ст-ть с уч.НЗС (Авто)'!PM"&amp;$J$42))/$D13)</f>
        <v>0</v>
      </c>
      <c r="PN13" s="137">
        <f ca="1">IF($D13=0,0,SUMIF('Полная ст-ть с уч.НЗС (Авто)'!$YP$11:INDIRECT("'Полная ст-ть с уч.НЗС (Авто)'!YP"&amp;$J$42),$C13,'Полная ст-ть с уч.НЗС (Авто)'!PN$11:INDIRECT("'Полная ст-ть с уч.НЗС (Авто)'!PN"&amp;$J$42))/$D13)</f>
        <v>0</v>
      </c>
      <c r="PO13" s="137">
        <f ca="1">IF($D13=0,0,SUMIF('Полная ст-ть с уч.НЗС (Авто)'!$YP$11:INDIRECT("'Полная ст-ть с уч.НЗС (Авто)'!YP"&amp;$J$42),$C13,'Полная ст-ть с уч.НЗС (Авто)'!PO$11:INDIRECT("'Полная ст-ть с уч.НЗС (Авто)'!PO"&amp;$J$42))/$D13)</f>
        <v>0</v>
      </c>
      <c r="PP13" s="137">
        <f ca="1">IF($D13=0,0,SUMIF('Полная ст-ть с уч.НЗС (Авто)'!$YP$11:INDIRECT("'Полная ст-ть с уч.НЗС (Авто)'!YP"&amp;$J$42),$C13,'Полная ст-ть с уч.НЗС (Авто)'!PP$11:INDIRECT("'Полная ст-ть с уч.НЗС (Авто)'!PP"&amp;$J$42))/$D13)</f>
        <v>0</v>
      </c>
      <c r="PQ13" s="137">
        <f ca="1">IF($D13=0,0,SUMIF('Полная ст-ть с уч.НЗС (Авто)'!$YP$11:INDIRECT("'Полная ст-ть с уч.НЗС (Авто)'!YP"&amp;$J$42),$C13,'Полная ст-ть с уч.НЗС (Авто)'!PQ$11:INDIRECT("'Полная ст-ть с уч.НЗС (Авто)'!PQ"&amp;$J$42))/$D13)</f>
        <v>0</v>
      </c>
      <c r="PR13" s="137">
        <f ca="1">IF($D13=0,0,SUMIF('Полная ст-ть с уч.НЗС (Авто)'!$YP$11:INDIRECT("'Полная ст-ть с уч.НЗС (Авто)'!YP"&amp;$J$42),$C13,'Полная ст-ть с уч.НЗС (Авто)'!PR$11:INDIRECT("'Полная ст-ть с уч.НЗС (Авто)'!PR"&amp;$J$42))/$D13)</f>
        <v>0</v>
      </c>
      <c r="PS13" s="137">
        <f ca="1">IF($D13=0,0,SUMIF('Полная ст-ть с уч.НЗС (Авто)'!$YP$11:INDIRECT("'Полная ст-ть с уч.НЗС (Авто)'!YP"&amp;$J$42),$C13,'Полная ст-ть с уч.НЗС (Авто)'!PS$11:INDIRECT("'Полная ст-ть с уч.НЗС (Авто)'!PS"&amp;$J$42))/$D13)</f>
        <v>0</v>
      </c>
      <c r="PT13" s="137">
        <f ca="1">IF($D13=0,0,SUMIF('Полная ст-ть с уч.НЗС (Авто)'!$YP$11:INDIRECT("'Полная ст-ть с уч.НЗС (Авто)'!YP"&amp;$J$42),$C13,'Полная ст-ть с уч.НЗС (Авто)'!PT$11:INDIRECT("'Полная ст-ть с уч.НЗС (Авто)'!PT"&amp;$J$42))/$D13)</f>
        <v>0</v>
      </c>
      <c r="PU13" s="137">
        <f ca="1">IF($D13=0,0,SUMIF('Полная ст-ть с уч.НЗС (Авто)'!$YP$11:INDIRECT("'Полная ст-ть с уч.НЗС (Авто)'!YP"&amp;$J$42),$C13,'Полная ст-ть с уч.НЗС (Авто)'!PU$11:INDIRECT("'Полная ст-ть с уч.НЗС (Авто)'!PU"&amp;$J$42))/$D13)</f>
        <v>0</v>
      </c>
      <c r="PV13" s="137">
        <f ca="1">IF($D13=0,0,SUMIF('Полная ст-ть с уч.НЗС (Авто)'!$YP$11:INDIRECT("'Полная ст-ть с уч.НЗС (Авто)'!YP"&amp;$J$42),$C13,'Полная ст-ть с уч.НЗС (Авто)'!PV$11:INDIRECT("'Полная ст-ть с уч.НЗС (Авто)'!PV"&amp;$J$42))/$D13)</f>
        <v>0</v>
      </c>
      <c r="PW13" s="137">
        <f ca="1">IF($D13=0,0,SUMIF('Полная ст-ть с уч.НЗС (Авто)'!$YP$11:INDIRECT("'Полная ст-ть с уч.НЗС (Авто)'!YP"&amp;$J$42),$C13,'Полная ст-ть с уч.НЗС (Авто)'!PW$11:INDIRECT("'Полная ст-ть с уч.НЗС (Авто)'!PW"&amp;$J$42))/$D13)</f>
        <v>0</v>
      </c>
      <c r="PX13" s="137">
        <f ca="1">IF($D13=0,0,SUMIF('Полная ст-ть с уч.НЗС (Авто)'!$YP$11:INDIRECT("'Полная ст-ть с уч.НЗС (Авто)'!YP"&amp;$J$42),$C13,'Полная ст-ть с уч.НЗС (Авто)'!PX$11:INDIRECT("'Полная ст-ть с уч.НЗС (Авто)'!PX"&amp;$J$42))/$D13)</f>
        <v>0</v>
      </c>
      <c r="PY13" s="137">
        <f ca="1">IF($D13=0,0,SUMIF('Полная ст-ть с уч.НЗС (Авто)'!$YP$11:INDIRECT("'Полная ст-ть с уч.НЗС (Авто)'!YP"&amp;$J$42),$C13,'Полная ст-ть с уч.НЗС (Авто)'!PY$11:INDIRECT("'Полная ст-ть с уч.НЗС (Авто)'!PY"&amp;$J$42))/$D13)</f>
        <v>0</v>
      </c>
      <c r="PZ13" s="137">
        <f ca="1">IF($D13=0,0,SUMIF('Полная ст-ть с уч.НЗС (Авто)'!$YP$11:INDIRECT("'Полная ст-ть с уч.НЗС (Авто)'!YP"&amp;$J$42),$C13,'Полная ст-ть с уч.НЗС (Авто)'!PZ$11:INDIRECT("'Полная ст-ть с уч.НЗС (Авто)'!PZ"&amp;$J$42))/$D13)</f>
        <v>0</v>
      </c>
      <c r="QA13" s="137">
        <f ca="1">IF($D13=0,0,SUMIF('Полная ст-ть с уч.НЗС (Авто)'!$YP$11:INDIRECT("'Полная ст-ть с уч.НЗС (Авто)'!YP"&amp;$J$42),$C13,'Полная ст-ть с уч.НЗС (Авто)'!QA$11:INDIRECT("'Полная ст-ть с уч.НЗС (Авто)'!QA"&amp;$J$42))/$D13)</f>
        <v>0</v>
      </c>
      <c r="QB13" s="137">
        <f ca="1">IF($D13=0,0,SUMIF('Полная ст-ть с уч.НЗС (Авто)'!$YP$11:INDIRECT("'Полная ст-ть с уч.НЗС (Авто)'!YP"&amp;$J$42),$C13,'Полная ст-ть с уч.НЗС (Авто)'!QB$11:INDIRECT("'Полная ст-ть с уч.НЗС (Авто)'!QB"&amp;$J$42))/$D13)</f>
        <v>0</v>
      </c>
      <c r="QC13" s="137">
        <f ca="1">IF($D13=0,0,SUMIF('Полная ст-ть с уч.НЗС (Авто)'!$YP$11:INDIRECT("'Полная ст-ть с уч.НЗС (Авто)'!YP"&amp;$J$42),$C13,'Полная ст-ть с уч.НЗС (Авто)'!QC$11:INDIRECT("'Полная ст-ть с уч.НЗС (Авто)'!QC"&amp;$J$42))/$D13)</f>
        <v>0</v>
      </c>
      <c r="QD13" s="137">
        <f ca="1">IF($D13=0,0,SUMIF('Полная ст-ть с уч.НЗС (Авто)'!$YP$11:INDIRECT("'Полная ст-ть с уч.НЗС (Авто)'!YP"&amp;$J$42),$C13,'Полная ст-ть с уч.НЗС (Авто)'!QD$11:INDIRECT("'Полная ст-ть с уч.НЗС (Авто)'!QD"&amp;$J$42))/$D13)</f>
        <v>0</v>
      </c>
      <c r="QE13" s="137">
        <f ca="1">IF($D13=0,0,SUMIF('Полная ст-ть с уч.НЗС (Авто)'!$YP$11:INDIRECT("'Полная ст-ть с уч.НЗС (Авто)'!YP"&amp;$J$42),$C13,'Полная ст-ть с уч.НЗС (Авто)'!QE$11:INDIRECT("'Полная ст-ть с уч.НЗС (Авто)'!QE"&amp;$J$42))/$D13)</f>
        <v>0</v>
      </c>
      <c r="QF13" s="137">
        <f ca="1">IF($D13=0,0,SUMIF('Полная ст-ть с уч.НЗС (Авто)'!$YP$11:INDIRECT("'Полная ст-ть с уч.НЗС (Авто)'!YP"&amp;$J$42),$C13,'Полная ст-ть с уч.НЗС (Авто)'!QF$11:INDIRECT("'Полная ст-ть с уч.НЗС (Авто)'!QF"&amp;$J$42))/$D13)</f>
        <v>0</v>
      </c>
      <c r="QG13" s="137">
        <f ca="1">IF($D13=0,0,SUMIF('Полная ст-ть с уч.НЗС (Авто)'!$YP$11:INDIRECT("'Полная ст-ть с уч.НЗС (Авто)'!YP"&amp;$J$42),$C13,'Полная ст-ть с уч.НЗС (Авто)'!QG$11:INDIRECT("'Полная ст-ть с уч.НЗС (Авто)'!QG"&amp;$J$42))/$D13)</f>
        <v>0</v>
      </c>
      <c r="QH13" s="137">
        <f ca="1">IF($D13=0,0,SUMIF('Полная ст-ть с уч.НЗС (Авто)'!$YP$11:INDIRECT("'Полная ст-ть с уч.НЗС (Авто)'!YP"&amp;$J$42),$C13,'Полная ст-ть с уч.НЗС (Авто)'!QH$11:INDIRECT("'Полная ст-ть с уч.НЗС (Авто)'!QH"&amp;$J$42))/$D13)</f>
        <v>0</v>
      </c>
      <c r="QI13" s="137">
        <f ca="1">IF($D13=0,0,SUMIF('Полная ст-ть с уч.НЗС (Авто)'!$YP$11:INDIRECT("'Полная ст-ть с уч.НЗС (Авто)'!YP"&amp;$J$42),$C13,'Полная ст-ть с уч.НЗС (Авто)'!QI$11:INDIRECT("'Полная ст-ть с уч.НЗС (Авто)'!QI"&amp;$J$42))/$D13)</f>
        <v>0</v>
      </c>
      <c r="QJ13" s="137">
        <f ca="1">IF($D13=0,0,SUMIF('Полная ст-ть с уч.НЗС (Авто)'!$YP$11:INDIRECT("'Полная ст-ть с уч.НЗС (Авто)'!YP"&amp;$J$42),$C13,'Полная ст-ть с уч.НЗС (Авто)'!QJ$11:INDIRECT("'Полная ст-ть с уч.НЗС (Авто)'!QJ"&amp;$J$42))/$D13)</f>
        <v>0</v>
      </c>
      <c r="QK13" s="137">
        <f ca="1">IF($D13=0,0,SUMIF('Полная ст-ть с уч.НЗС (Авто)'!$YP$11:INDIRECT("'Полная ст-ть с уч.НЗС (Авто)'!YP"&amp;$J$42),$C13,'Полная ст-ть с уч.НЗС (Авто)'!QK$11:INDIRECT("'Полная ст-ть с уч.НЗС (Авто)'!QK"&amp;$J$42))/$D13)</f>
        <v>0</v>
      </c>
      <c r="QL13" s="137">
        <f ca="1">IF($D13=0,0,SUMIF('Полная ст-ть с уч.НЗС (Авто)'!$YP$11:INDIRECT("'Полная ст-ть с уч.НЗС (Авто)'!YP"&amp;$J$42),$C13,'Полная ст-ть с уч.НЗС (Авто)'!QL$11:INDIRECT("'Полная ст-ть с уч.НЗС (Авто)'!QL"&amp;$J$42))/$D13)</f>
        <v>0</v>
      </c>
      <c r="QM13" s="137">
        <f ca="1">IF($D13=0,0,SUMIF('Полная ст-ть с уч.НЗС (Авто)'!$YP$11:INDIRECT("'Полная ст-ть с уч.НЗС (Авто)'!YP"&amp;$J$42),$C13,'Полная ст-ть с уч.НЗС (Авто)'!QM$11:INDIRECT("'Полная ст-ть с уч.НЗС (Авто)'!QM"&amp;$J$42))/$D13)</f>
        <v>0</v>
      </c>
      <c r="QN13" s="137">
        <f ca="1">IF($D13=0,0,SUMIF('Полная ст-ть с уч.НЗС (Авто)'!$YP$11:INDIRECT("'Полная ст-ть с уч.НЗС (Авто)'!YP"&amp;$J$42),$C13,'Полная ст-ть с уч.НЗС (Авто)'!QN$11:INDIRECT("'Полная ст-ть с уч.НЗС (Авто)'!QN"&amp;$J$42))/$D13)</f>
        <v>0</v>
      </c>
      <c r="QO13" s="137">
        <f ca="1">IF($D13=0,0,SUMIF('Полная ст-ть с уч.НЗС (Авто)'!$YP$11:INDIRECT("'Полная ст-ть с уч.НЗС (Авто)'!YP"&amp;$J$42),$C13,'Полная ст-ть с уч.НЗС (Авто)'!QO$11:INDIRECT("'Полная ст-ть с уч.НЗС (Авто)'!QO"&amp;$J$42))/$D13)</f>
        <v>0</v>
      </c>
      <c r="QP13" s="137">
        <f ca="1">IF($D13=0,0,SUMIF('Полная ст-ть с уч.НЗС (Авто)'!$YP$11:INDIRECT("'Полная ст-ть с уч.НЗС (Авто)'!YP"&amp;$J$42),$C13,'Полная ст-ть с уч.НЗС (Авто)'!QP$11:INDIRECT("'Полная ст-ть с уч.НЗС (Авто)'!QP"&amp;$J$42))/$D13)</f>
        <v>0</v>
      </c>
      <c r="QQ13" s="137">
        <f ca="1">IF($D13=0,0,SUMIF('Полная ст-ть с уч.НЗС (Авто)'!$YP$11:INDIRECT("'Полная ст-ть с уч.НЗС (Авто)'!YP"&amp;$J$42),$C13,'Полная ст-ть с уч.НЗС (Авто)'!QQ$11:INDIRECT("'Полная ст-ть с уч.НЗС (Авто)'!QQ"&amp;$J$42))/$D13)</f>
        <v>0</v>
      </c>
      <c r="QR13" s="137">
        <f ca="1">IF($D13=0,0,SUMIF('Полная ст-ть с уч.НЗС (Авто)'!$YP$11:INDIRECT("'Полная ст-ть с уч.НЗС (Авто)'!YP"&amp;$J$42),$C13,'Полная ст-ть с уч.НЗС (Авто)'!QR$11:INDIRECT("'Полная ст-ть с уч.НЗС (Авто)'!QR"&amp;$J$42))/$D13)</f>
        <v>0</v>
      </c>
      <c r="QS13" s="137">
        <f ca="1">IF($D13=0,0,SUMIF('Полная ст-ть с уч.НЗС (Авто)'!$YP$11:INDIRECT("'Полная ст-ть с уч.НЗС (Авто)'!YP"&amp;$J$42),$C13,'Полная ст-ть с уч.НЗС (Авто)'!QS$11:INDIRECT("'Полная ст-ть с уч.НЗС (Авто)'!QS"&amp;$J$42))/$D13)</f>
        <v>0</v>
      </c>
      <c r="QT13" s="137">
        <f ca="1">IF($D13=0,0,SUMIF('Полная ст-ть с уч.НЗС (Авто)'!$YP$11:INDIRECT("'Полная ст-ть с уч.НЗС (Авто)'!YP"&amp;$J$42),$C13,'Полная ст-ть с уч.НЗС (Авто)'!QT$11:INDIRECT("'Полная ст-ть с уч.НЗС (Авто)'!QT"&amp;$J$42))/$D13)</f>
        <v>0</v>
      </c>
      <c r="QU13" s="137">
        <f ca="1">IF($D13=0,0,SUMIF('Полная ст-ть с уч.НЗС (Авто)'!$YP$11:INDIRECT("'Полная ст-ть с уч.НЗС (Авто)'!YP"&amp;$J$42),$C13,'Полная ст-ть с уч.НЗС (Авто)'!QU$11:INDIRECT("'Полная ст-ть с уч.НЗС (Авто)'!QU"&amp;$J$42))/$D13)</f>
        <v>0</v>
      </c>
      <c r="QV13" s="137">
        <f ca="1">IF($D13=0,0,SUMIF('Полная ст-ть с уч.НЗС (Авто)'!$YP$11:INDIRECT("'Полная ст-ть с уч.НЗС (Авто)'!YP"&amp;$J$42),$C13,'Полная ст-ть с уч.НЗС (Авто)'!QV$11:INDIRECT("'Полная ст-ть с уч.НЗС (Авто)'!QV"&amp;$J$42))/$D13)</f>
        <v>0</v>
      </c>
      <c r="QW13" s="137">
        <f ca="1">IF($D13=0,0,SUMIF('Полная ст-ть с уч.НЗС (Авто)'!$YP$11:INDIRECT("'Полная ст-ть с уч.НЗС (Авто)'!YP"&amp;$J$42),$C13,'Полная ст-ть с уч.НЗС (Авто)'!QW$11:INDIRECT("'Полная ст-ть с уч.НЗС (Авто)'!QW"&amp;$J$42))/$D13)</f>
        <v>0</v>
      </c>
      <c r="QX13" s="137">
        <f ca="1">IF($D13=0,0,SUMIF('Полная ст-ть с уч.НЗС (Авто)'!$YP$11:INDIRECT("'Полная ст-ть с уч.НЗС (Авто)'!YP"&amp;$J$42),$C13,'Полная ст-ть с уч.НЗС (Авто)'!QX$11:INDIRECT("'Полная ст-ть с уч.НЗС (Авто)'!QX"&amp;$J$42))/$D13)</f>
        <v>0</v>
      </c>
      <c r="QY13" s="137">
        <f ca="1">IF($D13=0,0,SUMIF('Полная ст-ть с уч.НЗС (Авто)'!$YP$11:INDIRECT("'Полная ст-ть с уч.НЗС (Авто)'!YP"&amp;$J$42),$C13,'Полная ст-ть с уч.НЗС (Авто)'!QY$11:INDIRECT("'Полная ст-ть с уч.НЗС (Авто)'!QY"&amp;$J$42))/$D13)</f>
        <v>0</v>
      </c>
      <c r="QZ13" s="137">
        <f ca="1">IF($D13=0,0,SUMIF('Полная ст-ть с уч.НЗС (Авто)'!$YP$11:INDIRECT("'Полная ст-ть с уч.НЗС (Авто)'!YP"&amp;$J$42),$C13,'Полная ст-ть с уч.НЗС (Авто)'!QZ$11:INDIRECT("'Полная ст-ть с уч.НЗС (Авто)'!QZ"&amp;$J$42))/$D13)</f>
        <v>0</v>
      </c>
      <c r="RA13" s="137">
        <f ca="1">IF($D13=0,0,SUMIF('Полная ст-ть с уч.НЗС (Авто)'!$YP$11:INDIRECT("'Полная ст-ть с уч.НЗС (Авто)'!YP"&amp;$J$42),$C13,'Полная ст-ть с уч.НЗС (Авто)'!RA$11:INDIRECT("'Полная ст-ть с уч.НЗС (Авто)'!RA"&amp;$J$42))/$D13)</f>
        <v>0</v>
      </c>
      <c r="RB13" s="137">
        <f ca="1">IF($D13=0,0,SUMIF('Полная ст-ть с уч.НЗС (Авто)'!$YP$11:INDIRECT("'Полная ст-ть с уч.НЗС (Авто)'!YP"&amp;$J$42),$C13,'Полная ст-ть с уч.НЗС (Авто)'!RB$11:INDIRECT("'Полная ст-ть с уч.НЗС (Авто)'!RB"&amp;$J$42))/$D13)</f>
        <v>0</v>
      </c>
      <c r="RC13" s="137">
        <f ca="1">IF($D13=0,0,SUMIF('Полная ст-ть с уч.НЗС (Авто)'!$YP$11:INDIRECT("'Полная ст-ть с уч.НЗС (Авто)'!YP"&amp;$J$42),$C13,'Полная ст-ть с уч.НЗС (Авто)'!RC$11:INDIRECT("'Полная ст-ть с уч.НЗС (Авто)'!RC"&amp;$J$42))/$D13)</f>
        <v>0</v>
      </c>
      <c r="RD13" s="137">
        <f ca="1">IF($D13=0,0,SUMIF('Полная ст-ть с уч.НЗС (Авто)'!$YP$11:INDIRECT("'Полная ст-ть с уч.НЗС (Авто)'!YP"&amp;$J$42),$C13,'Полная ст-ть с уч.НЗС (Авто)'!RD$11:INDIRECT("'Полная ст-ть с уч.НЗС (Авто)'!RD"&amp;$J$42))/$D13)</f>
        <v>0</v>
      </c>
      <c r="RE13" s="137">
        <f ca="1">IF($D13=0,0,SUMIF('Полная ст-ть с уч.НЗС (Авто)'!$YP$11:INDIRECT("'Полная ст-ть с уч.НЗС (Авто)'!YP"&amp;$J$42),$C13,'Полная ст-ть с уч.НЗС (Авто)'!RE$11:INDIRECT("'Полная ст-ть с уч.НЗС (Авто)'!RE"&amp;$J$42))/$D13)</f>
        <v>0</v>
      </c>
      <c r="RF13" s="137">
        <f ca="1">IF($D13=0,0,SUMIF('Полная ст-ть с уч.НЗС (Авто)'!$YP$11:INDIRECT("'Полная ст-ть с уч.НЗС (Авто)'!YP"&amp;$J$42),$C13,'Полная ст-ть с уч.НЗС (Авто)'!RF$11:INDIRECT("'Полная ст-ть с уч.НЗС (Авто)'!RF"&amp;$J$42))/$D13)</f>
        <v>0</v>
      </c>
      <c r="RG13" s="137">
        <f ca="1">IF($D13=0,0,SUMIF('Полная ст-ть с уч.НЗС (Авто)'!$YP$11:INDIRECT("'Полная ст-ть с уч.НЗС (Авто)'!YP"&amp;$J$42),$C13,'Полная ст-ть с уч.НЗС (Авто)'!RG$11:INDIRECT("'Полная ст-ть с уч.НЗС (Авто)'!RG"&amp;$J$42))/$D13)</f>
        <v>0</v>
      </c>
      <c r="RH13" s="137">
        <f ca="1">IF($D13=0,0,SUMIF('Полная ст-ть с уч.НЗС (Авто)'!$YP$11:INDIRECT("'Полная ст-ть с уч.НЗС (Авто)'!YP"&amp;$J$42),$C13,'Полная ст-ть с уч.НЗС (Авто)'!RH$11:INDIRECT("'Полная ст-ть с уч.НЗС (Авто)'!RH"&amp;$J$42))/$D13)</f>
        <v>0</v>
      </c>
      <c r="RI13" s="137">
        <f ca="1">IF($D13=0,0,SUMIF('Полная ст-ть с уч.НЗС (Авто)'!$YP$11:INDIRECT("'Полная ст-ть с уч.НЗС (Авто)'!YP"&amp;$J$42),$C13,'Полная ст-ть с уч.НЗС (Авто)'!RI$11:INDIRECT("'Полная ст-ть с уч.НЗС (Авто)'!RI"&amp;$J$42))/$D13)</f>
        <v>0</v>
      </c>
      <c r="RJ13" s="137">
        <f ca="1">IF($D13=0,0,SUMIF('Полная ст-ть с уч.НЗС (Авто)'!$YP$11:INDIRECT("'Полная ст-ть с уч.НЗС (Авто)'!YP"&amp;$J$42),$C13,'Полная ст-ть с уч.НЗС (Авто)'!RJ$11:INDIRECT("'Полная ст-ть с уч.НЗС (Авто)'!RJ"&amp;$J$42))/$D13)</f>
        <v>0</v>
      </c>
      <c r="RK13" s="137">
        <f ca="1">IF($D13=0,0,SUMIF('Полная ст-ть с уч.НЗС (Авто)'!$YP$11:INDIRECT("'Полная ст-ть с уч.НЗС (Авто)'!YP"&amp;$J$42),$C13,'Полная ст-ть с уч.НЗС (Авто)'!RK$11:INDIRECT("'Полная ст-ть с уч.НЗС (Авто)'!RK"&amp;$J$42))/$D13)</f>
        <v>0</v>
      </c>
      <c r="RL13" s="137">
        <f ca="1">IF($D13=0,0,SUMIF('Полная ст-ть с уч.НЗС (Авто)'!$YP$11:INDIRECT("'Полная ст-ть с уч.НЗС (Авто)'!YP"&amp;$J$42),$C13,'Полная ст-ть с уч.НЗС (Авто)'!RL$11:INDIRECT("'Полная ст-ть с уч.НЗС (Авто)'!RL"&amp;$J$42))/$D13)</f>
        <v>0</v>
      </c>
      <c r="RM13" s="137">
        <f ca="1">IF($D13=0,0,SUMIF('Полная ст-ть с уч.НЗС (Авто)'!$YP$11:INDIRECT("'Полная ст-ть с уч.НЗС (Авто)'!YP"&amp;$J$42),$C13,'Полная ст-ть с уч.НЗС (Авто)'!RM$11:INDIRECT("'Полная ст-ть с уч.НЗС (Авто)'!RM"&amp;$J$42))/$D13)</f>
        <v>0</v>
      </c>
      <c r="RN13" s="137">
        <f ca="1">IF($D13=0,0,SUMIF('Полная ст-ть с уч.НЗС (Авто)'!$YP$11:INDIRECT("'Полная ст-ть с уч.НЗС (Авто)'!YP"&amp;$J$42),$C13,'Полная ст-ть с уч.НЗС (Авто)'!RN$11:INDIRECT("'Полная ст-ть с уч.НЗС (Авто)'!RN"&amp;$J$42))/$D13)</f>
        <v>0</v>
      </c>
      <c r="RO13" s="137">
        <f ca="1">IF($D13=0,0,SUMIF('Полная ст-ть с уч.НЗС (Авто)'!$YP$11:INDIRECT("'Полная ст-ть с уч.НЗС (Авто)'!YP"&amp;$J$42),$C13,'Полная ст-ть с уч.НЗС (Авто)'!RO$11:INDIRECT("'Полная ст-ть с уч.НЗС (Авто)'!RO"&amp;$J$42))/$D13)</f>
        <v>0</v>
      </c>
      <c r="RP13" s="137">
        <f ca="1">IF($D13=0,0,SUMIF('Полная ст-ть с уч.НЗС (Авто)'!$YP$11:INDIRECT("'Полная ст-ть с уч.НЗС (Авто)'!YP"&amp;$J$42),$C13,'Полная ст-ть с уч.НЗС (Авто)'!RP$11:INDIRECT("'Полная ст-ть с уч.НЗС (Авто)'!RP"&amp;$J$42))/$D13)</f>
        <v>0</v>
      </c>
      <c r="RQ13" s="137">
        <f ca="1">IF($D13=0,0,SUMIF('Полная ст-ть с уч.НЗС (Авто)'!$YP$11:INDIRECT("'Полная ст-ть с уч.НЗС (Авто)'!YP"&amp;$J$42),$C13,'Полная ст-ть с уч.НЗС (Авто)'!RQ$11:INDIRECT("'Полная ст-ть с уч.НЗС (Авто)'!RQ"&amp;$J$42))/$D13)</f>
        <v>0</v>
      </c>
      <c r="RR13" s="137">
        <f ca="1">IF($D13=0,0,SUMIF('Полная ст-ть с уч.НЗС (Авто)'!$YP$11:INDIRECT("'Полная ст-ть с уч.НЗС (Авто)'!YP"&amp;$J$42),$C13,'Полная ст-ть с уч.НЗС (Авто)'!RR$11:INDIRECT("'Полная ст-ть с уч.НЗС (Авто)'!RR"&amp;$J$42))/$D13)</f>
        <v>0</v>
      </c>
      <c r="RS13" s="137">
        <f ca="1">IF($D13=0,0,SUMIF('Полная ст-ть с уч.НЗС (Авто)'!$YP$11:INDIRECT("'Полная ст-ть с уч.НЗС (Авто)'!YP"&amp;$J$42),$C13,'Полная ст-ть с уч.НЗС (Авто)'!RS$11:INDIRECT("'Полная ст-ть с уч.НЗС (Авто)'!RS"&amp;$J$42))/$D13)</f>
        <v>0</v>
      </c>
      <c r="RT13" s="137">
        <f ca="1">IF($D13=0,0,SUMIF('Полная ст-ть с уч.НЗС (Авто)'!$YP$11:INDIRECT("'Полная ст-ть с уч.НЗС (Авто)'!YP"&amp;$J$42),$C13,'Полная ст-ть с уч.НЗС (Авто)'!RT$11:INDIRECT("'Полная ст-ть с уч.НЗС (Авто)'!RT"&amp;$J$42))/$D13)</f>
        <v>0</v>
      </c>
      <c r="RU13" s="137">
        <f ca="1">IF($D13=0,0,SUMIF('Полная ст-ть с уч.НЗС (Авто)'!$YP$11:INDIRECT("'Полная ст-ть с уч.НЗС (Авто)'!YP"&amp;$J$42),$C13,'Полная ст-ть с уч.НЗС (Авто)'!RU$11:INDIRECT("'Полная ст-ть с уч.НЗС (Авто)'!RU"&amp;$J$42))/$D13)</f>
        <v>0</v>
      </c>
      <c r="RV13" s="137">
        <f ca="1">IF($D13=0,0,SUMIF('Полная ст-ть с уч.НЗС (Авто)'!$YP$11:INDIRECT("'Полная ст-ть с уч.НЗС (Авто)'!YP"&amp;$J$42),$C13,'Полная ст-ть с уч.НЗС (Авто)'!RV$11:INDIRECT("'Полная ст-ть с уч.НЗС (Авто)'!RV"&amp;$J$42))/$D13)</f>
        <v>0</v>
      </c>
      <c r="RW13" s="137">
        <f ca="1">IF($D13=0,0,SUMIF('Полная ст-ть с уч.НЗС (Авто)'!$YP$11:INDIRECT("'Полная ст-ть с уч.НЗС (Авто)'!YP"&amp;$J$42),$C13,'Полная ст-ть с уч.НЗС (Авто)'!RW$11:INDIRECT("'Полная ст-ть с уч.НЗС (Авто)'!RW"&amp;$J$42))/$D13)</f>
        <v>0</v>
      </c>
      <c r="RX13" s="137">
        <f ca="1">IF($D13=0,0,SUMIF('Полная ст-ть с уч.НЗС (Авто)'!$YP$11:INDIRECT("'Полная ст-ть с уч.НЗС (Авто)'!YP"&amp;$J$42),$C13,'Полная ст-ть с уч.НЗС (Авто)'!RX$11:INDIRECT("'Полная ст-ть с уч.НЗС (Авто)'!RX"&amp;$J$42))/$D13)</f>
        <v>0</v>
      </c>
      <c r="RY13" s="137">
        <f ca="1">IF($D13=0,0,SUMIF('Полная ст-ть с уч.НЗС (Авто)'!$YP$11:INDIRECT("'Полная ст-ть с уч.НЗС (Авто)'!YP"&amp;$J$42),$C13,'Полная ст-ть с уч.НЗС (Авто)'!RY$11:INDIRECT("'Полная ст-ть с уч.НЗС (Авто)'!RY"&amp;$J$42))/$D13)</f>
        <v>0</v>
      </c>
      <c r="RZ13" s="137">
        <f ca="1">IF($D13=0,0,SUMIF('Полная ст-ть с уч.НЗС (Авто)'!$YP$11:INDIRECT("'Полная ст-ть с уч.НЗС (Авто)'!YP"&amp;$J$42),$C13,'Полная ст-ть с уч.НЗС (Авто)'!RZ$11:INDIRECT("'Полная ст-ть с уч.НЗС (Авто)'!RZ"&amp;$J$42))/$D13)</f>
        <v>0</v>
      </c>
      <c r="SA13" s="137">
        <f ca="1">IF($D13=0,0,SUMIF('Полная ст-ть с уч.НЗС (Авто)'!$YP$11:INDIRECT("'Полная ст-ть с уч.НЗС (Авто)'!YP"&amp;$J$42),$C13,'Полная ст-ть с уч.НЗС (Авто)'!SA$11:INDIRECT("'Полная ст-ть с уч.НЗС (Авто)'!SA"&amp;$J$42))/$D13)</f>
        <v>0</v>
      </c>
      <c r="SB13" s="137">
        <f ca="1">IF($D13=0,0,SUMIF('Полная ст-ть с уч.НЗС (Авто)'!$YP$11:INDIRECT("'Полная ст-ть с уч.НЗС (Авто)'!YP"&amp;$J$42),$C13,'Полная ст-ть с уч.НЗС (Авто)'!SB$11:INDIRECT("'Полная ст-ть с уч.НЗС (Авто)'!SB"&amp;$J$42))/$D13)</f>
        <v>0</v>
      </c>
      <c r="SC13" s="137">
        <f ca="1">IF($D13=0,0,SUMIF('Полная ст-ть с уч.НЗС (Авто)'!$YP$11:INDIRECT("'Полная ст-ть с уч.НЗС (Авто)'!YP"&amp;$J$42),$C13,'Полная ст-ть с уч.НЗС (Авто)'!SC$11:INDIRECT("'Полная ст-ть с уч.НЗС (Авто)'!SC"&amp;$J$42))/$D13)</f>
        <v>0</v>
      </c>
      <c r="SD13" s="137">
        <f ca="1">IF($D13=0,0,SUMIF('Полная ст-ть с уч.НЗС (Авто)'!$YP$11:INDIRECT("'Полная ст-ть с уч.НЗС (Авто)'!YP"&amp;$J$42),$C13,'Полная ст-ть с уч.НЗС (Авто)'!SD$11:INDIRECT("'Полная ст-ть с уч.НЗС (Авто)'!SD"&amp;$J$42))/$D13)</f>
        <v>0</v>
      </c>
      <c r="SE13" s="137">
        <f ca="1">IF($D13=0,0,SUMIF('Полная ст-ть с уч.НЗС (Авто)'!$YP$11:INDIRECT("'Полная ст-ть с уч.НЗС (Авто)'!YP"&amp;$J$42),$C13,'Полная ст-ть с уч.НЗС (Авто)'!SE$11:INDIRECT("'Полная ст-ть с уч.НЗС (Авто)'!SE"&amp;$J$42))/$D13)</f>
        <v>0</v>
      </c>
      <c r="SF13" s="137">
        <f ca="1">IF($D13=0,0,SUMIF('Полная ст-ть с уч.НЗС (Авто)'!$YP$11:INDIRECT("'Полная ст-ть с уч.НЗС (Авто)'!YP"&amp;$J$42),$C13,'Полная ст-ть с уч.НЗС (Авто)'!SF$11:INDIRECT("'Полная ст-ть с уч.НЗС (Авто)'!SF"&amp;$J$42))/$D13)</f>
        <v>0</v>
      </c>
      <c r="SG13" s="137">
        <f ca="1">IF($D13=0,0,SUMIF('Полная ст-ть с уч.НЗС (Авто)'!$YP$11:INDIRECT("'Полная ст-ть с уч.НЗС (Авто)'!YP"&amp;$J$42),$C13,'Полная ст-ть с уч.НЗС (Авто)'!SG$11:INDIRECT("'Полная ст-ть с уч.НЗС (Авто)'!SG"&amp;$J$42))/$D13)</f>
        <v>0</v>
      </c>
      <c r="SH13" s="137">
        <f ca="1">IF($D13=0,0,SUMIF('Полная ст-ть с уч.НЗС (Авто)'!$YP$11:INDIRECT("'Полная ст-ть с уч.НЗС (Авто)'!YP"&amp;$J$42),$C13,'Полная ст-ть с уч.НЗС (Авто)'!SH$11:INDIRECT("'Полная ст-ть с уч.НЗС (Авто)'!SH"&amp;$J$42))/$D13)</f>
        <v>0</v>
      </c>
      <c r="SI13" s="137">
        <f ca="1">IF($D13=0,0,SUMIF('Полная ст-ть с уч.НЗС (Авто)'!$YP$11:INDIRECT("'Полная ст-ть с уч.НЗС (Авто)'!YP"&amp;$J$42),$C13,'Полная ст-ть с уч.НЗС (Авто)'!SI$11:INDIRECT("'Полная ст-ть с уч.НЗС (Авто)'!SI"&amp;$J$42))/$D13)</f>
        <v>0</v>
      </c>
      <c r="SJ13" s="137">
        <f ca="1">IF($D13=0,0,SUMIF('Полная ст-ть с уч.НЗС (Авто)'!$YP$11:INDIRECT("'Полная ст-ть с уч.НЗС (Авто)'!YP"&amp;$J$42),$C13,'Полная ст-ть с уч.НЗС (Авто)'!SJ$11:INDIRECT("'Полная ст-ть с уч.НЗС (Авто)'!SJ"&amp;$J$42))/$D13)</f>
        <v>0</v>
      </c>
      <c r="SK13" s="137">
        <f ca="1">IF($D13=0,0,SUMIF('Полная ст-ть с уч.НЗС (Авто)'!$YP$11:INDIRECT("'Полная ст-ть с уч.НЗС (Авто)'!YP"&amp;$J$42),$C13,'Полная ст-ть с уч.НЗС (Авто)'!SK$11:INDIRECT("'Полная ст-ть с уч.НЗС (Авто)'!SK"&amp;$J$42))/$D13)</f>
        <v>0</v>
      </c>
      <c r="SL13" s="137">
        <f ca="1">IF($D13=0,0,SUMIF('Полная ст-ть с уч.НЗС (Авто)'!$YP$11:INDIRECT("'Полная ст-ть с уч.НЗС (Авто)'!YP"&amp;$J$42),$C13,'Полная ст-ть с уч.НЗС (Авто)'!SL$11:INDIRECT("'Полная ст-ть с уч.НЗС (Авто)'!SL"&amp;$J$42))/$D13)</f>
        <v>0</v>
      </c>
      <c r="SM13" s="137">
        <f ca="1">IF($D13=0,0,SUMIF('Полная ст-ть с уч.НЗС (Авто)'!$YP$11:INDIRECT("'Полная ст-ть с уч.НЗС (Авто)'!YP"&amp;$J$42),$C13,'Полная ст-ть с уч.НЗС (Авто)'!SM$11:INDIRECT("'Полная ст-ть с уч.НЗС (Авто)'!SM"&amp;$J$42))/$D13)</f>
        <v>0</v>
      </c>
      <c r="SN13" s="137">
        <f ca="1">IF($D13=0,0,SUMIF('Полная ст-ть с уч.НЗС (Авто)'!$YP$11:INDIRECT("'Полная ст-ть с уч.НЗС (Авто)'!YP"&amp;$J$42),$C13,'Полная ст-ть с уч.НЗС (Авто)'!SN$11:INDIRECT("'Полная ст-ть с уч.НЗС (Авто)'!SN"&amp;$J$42))/$D13)</f>
        <v>0</v>
      </c>
      <c r="SO13" s="137">
        <f ca="1">IF($D13=0,0,SUMIF('Полная ст-ть с уч.НЗС (Авто)'!$YP$11:INDIRECT("'Полная ст-ть с уч.НЗС (Авто)'!YP"&amp;$J$42),$C13,'Полная ст-ть с уч.НЗС (Авто)'!SO$11:INDIRECT("'Полная ст-ть с уч.НЗС (Авто)'!SO"&amp;$J$42))/$D13)</f>
        <v>0</v>
      </c>
      <c r="SP13" s="137">
        <f ca="1">IF($D13=0,0,SUMIF('Полная ст-ть с уч.НЗС (Авто)'!$YP$11:INDIRECT("'Полная ст-ть с уч.НЗС (Авто)'!YP"&amp;$J$42),$C13,'Полная ст-ть с уч.НЗС (Авто)'!SP$11:INDIRECT("'Полная ст-ть с уч.НЗС (Авто)'!SP"&amp;$J$42))/$D13)</f>
        <v>0</v>
      </c>
      <c r="SQ13" s="137">
        <f ca="1">IF($D13=0,0,SUMIF('Полная ст-ть с уч.НЗС (Авто)'!$YP$11:INDIRECT("'Полная ст-ть с уч.НЗС (Авто)'!YP"&amp;$J$42),$C13,'Полная ст-ть с уч.НЗС (Авто)'!SQ$11:INDIRECT("'Полная ст-ть с уч.НЗС (Авто)'!SQ"&amp;$J$42))/$D13)</f>
        <v>0</v>
      </c>
      <c r="SR13" s="137">
        <f ca="1">IF($D13=0,0,SUMIF('Полная ст-ть с уч.НЗС (Авто)'!$YP$11:INDIRECT("'Полная ст-ть с уч.НЗС (Авто)'!YP"&amp;$J$42),$C13,'Полная ст-ть с уч.НЗС (Авто)'!SR$11:INDIRECT("'Полная ст-ть с уч.НЗС (Авто)'!SR"&amp;$J$42))/$D13)</f>
        <v>0</v>
      </c>
      <c r="SS13" s="137">
        <f ca="1">IF($D13=0,0,SUMIF('Полная ст-ть с уч.НЗС (Авто)'!$YP$11:INDIRECT("'Полная ст-ть с уч.НЗС (Авто)'!YP"&amp;$J$42),$C13,'Полная ст-ть с уч.НЗС (Авто)'!SS$11:INDIRECT("'Полная ст-ть с уч.НЗС (Авто)'!SS"&amp;$J$42))/$D13)</f>
        <v>0</v>
      </c>
      <c r="ST13" s="137">
        <f ca="1">IF($D13=0,0,SUMIF('Полная ст-ть с уч.НЗС (Авто)'!$YP$11:INDIRECT("'Полная ст-ть с уч.НЗС (Авто)'!YP"&amp;$J$42),$C13,'Полная ст-ть с уч.НЗС (Авто)'!ST$11:INDIRECT("'Полная ст-ть с уч.НЗС (Авто)'!ST"&amp;$J$42))/$D13)</f>
        <v>0</v>
      </c>
      <c r="SU13" s="137">
        <f ca="1">IF($D13=0,0,SUMIF('Полная ст-ть с уч.НЗС (Авто)'!$YP$11:INDIRECT("'Полная ст-ть с уч.НЗС (Авто)'!YP"&amp;$J$42),$C13,'Полная ст-ть с уч.НЗС (Авто)'!SU$11:INDIRECT("'Полная ст-ть с уч.НЗС (Авто)'!SU"&amp;$J$42))/$D13)</f>
        <v>0</v>
      </c>
      <c r="SV13" s="137">
        <f ca="1">IF($D13=0,0,SUMIF('Полная ст-ть с уч.НЗС (Авто)'!$YP$11:INDIRECT("'Полная ст-ть с уч.НЗС (Авто)'!YP"&amp;$J$42),$C13,'Полная ст-ть с уч.НЗС (Авто)'!SV$11:INDIRECT("'Полная ст-ть с уч.НЗС (Авто)'!SV"&amp;$J$42))/$D13)</f>
        <v>0</v>
      </c>
      <c r="SW13" s="137">
        <f ca="1">IF($D13=0,0,SUMIF('Полная ст-ть с уч.НЗС (Авто)'!$YP$11:INDIRECT("'Полная ст-ть с уч.НЗС (Авто)'!YP"&amp;$J$42),$C13,'Полная ст-ть с уч.НЗС (Авто)'!SW$11:INDIRECT("'Полная ст-ть с уч.НЗС (Авто)'!SW"&amp;$J$42))/$D13)</f>
        <v>0</v>
      </c>
      <c r="SX13" s="137">
        <f ca="1">IF($D13=0,0,SUMIF('Полная ст-ть с уч.НЗС (Авто)'!$YP$11:INDIRECT("'Полная ст-ть с уч.НЗС (Авто)'!YP"&amp;$J$42),$C13,'Полная ст-ть с уч.НЗС (Авто)'!SX$11:INDIRECT("'Полная ст-ть с уч.НЗС (Авто)'!SX"&amp;$J$42))/$D13)</f>
        <v>0</v>
      </c>
      <c r="SY13" s="137">
        <f ca="1">IF($D13=0,0,SUMIF('Полная ст-ть с уч.НЗС (Авто)'!$YP$11:INDIRECT("'Полная ст-ть с уч.НЗС (Авто)'!YP"&amp;$J$42),$C13,'Полная ст-ть с уч.НЗС (Авто)'!SY$11:INDIRECT("'Полная ст-ть с уч.НЗС (Авто)'!SY"&amp;$J$42))/$D13)</f>
        <v>0</v>
      </c>
      <c r="SZ13" s="137">
        <f ca="1">IF($D13=0,0,SUMIF('Полная ст-ть с уч.НЗС (Авто)'!$YP$11:INDIRECT("'Полная ст-ть с уч.НЗС (Авто)'!YP"&amp;$J$42),$C13,'Полная ст-ть с уч.НЗС (Авто)'!SZ$11:INDIRECT("'Полная ст-ть с уч.НЗС (Авто)'!SZ"&amp;$J$42))/$D13)</f>
        <v>0</v>
      </c>
      <c r="TA13" s="137">
        <f ca="1">IF($D13=0,0,SUMIF('Полная ст-ть с уч.НЗС (Авто)'!$YP$11:INDIRECT("'Полная ст-ть с уч.НЗС (Авто)'!YP"&amp;$J$42),$C13,'Полная ст-ть с уч.НЗС (Авто)'!TA$11:INDIRECT("'Полная ст-ть с уч.НЗС (Авто)'!TA"&amp;$J$42))/$D13)</f>
        <v>0</v>
      </c>
      <c r="TB13" s="137">
        <f ca="1">IF($D13=0,0,SUMIF('Полная ст-ть с уч.НЗС (Авто)'!$YP$11:INDIRECT("'Полная ст-ть с уч.НЗС (Авто)'!YP"&amp;$J$42),$C13,'Полная ст-ть с уч.НЗС (Авто)'!TB$11:INDIRECT("'Полная ст-ть с уч.НЗС (Авто)'!TB"&amp;$J$42))/$D13)</f>
        <v>0</v>
      </c>
      <c r="TC13" s="137">
        <f ca="1">IF($D13=0,0,SUMIF('Полная ст-ть с уч.НЗС (Авто)'!$YP$11:INDIRECT("'Полная ст-ть с уч.НЗС (Авто)'!YP"&amp;$J$42),$C13,'Полная ст-ть с уч.НЗС (Авто)'!TC$11:INDIRECT("'Полная ст-ть с уч.НЗС (Авто)'!TC"&amp;$J$42))/$D13)</f>
        <v>0</v>
      </c>
      <c r="TD13" s="137">
        <f ca="1">IF($D13=0,0,SUMIF('Полная ст-ть с уч.НЗС (Авто)'!$YP$11:INDIRECT("'Полная ст-ть с уч.НЗС (Авто)'!YP"&amp;$J$42),$C13,'Полная ст-ть с уч.НЗС (Авто)'!TD$11:INDIRECT("'Полная ст-ть с уч.НЗС (Авто)'!TD"&amp;$J$42))/$D13)</f>
        <v>0</v>
      </c>
      <c r="TE13" s="137">
        <f ca="1">IF($D13=0,0,SUMIF('Полная ст-ть с уч.НЗС (Авто)'!$YP$11:INDIRECT("'Полная ст-ть с уч.НЗС (Авто)'!YP"&amp;$J$42),$C13,'Полная ст-ть с уч.НЗС (Авто)'!TE$11:INDIRECT("'Полная ст-ть с уч.НЗС (Авто)'!TE"&amp;$J$42))/$D13)</f>
        <v>0</v>
      </c>
      <c r="TF13" s="137">
        <f ca="1">IF($D13=0,0,SUMIF('Полная ст-ть с уч.НЗС (Авто)'!$YP$11:INDIRECT("'Полная ст-ть с уч.НЗС (Авто)'!YP"&amp;$J$42),$C13,'Полная ст-ть с уч.НЗС (Авто)'!TF$11:INDIRECT("'Полная ст-ть с уч.НЗС (Авто)'!TF"&amp;$J$42))/$D13)</f>
        <v>0</v>
      </c>
      <c r="TG13" s="137">
        <f ca="1">IF($D13=0,0,SUMIF('Полная ст-ть с уч.НЗС (Авто)'!$YP$11:INDIRECT("'Полная ст-ть с уч.НЗС (Авто)'!YP"&amp;$J$42),$C13,'Полная ст-ть с уч.НЗС (Авто)'!TG$11:INDIRECT("'Полная ст-ть с уч.НЗС (Авто)'!TG"&amp;$J$42))/$D13)</f>
        <v>0</v>
      </c>
      <c r="TH13" s="137">
        <f ca="1">IF($D13=0,0,SUMIF('Полная ст-ть с уч.НЗС (Авто)'!$YP$11:INDIRECT("'Полная ст-ть с уч.НЗС (Авто)'!YP"&amp;$J$42),$C13,'Полная ст-ть с уч.НЗС (Авто)'!TH$11:INDIRECT("'Полная ст-ть с уч.НЗС (Авто)'!TH"&amp;$J$42))/$D13)</f>
        <v>0</v>
      </c>
      <c r="TI13" s="137">
        <f ca="1">IF($D13=0,0,SUMIF('Полная ст-ть с уч.НЗС (Авто)'!$YP$11:INDIRECT("'Полная ст-ть с уч.НЗС (Авто)'!YP"&amp;$J$42),$C13,'Полная ст-ть с уч.НЗС (Авто)'!TI$11:INDIRECT("'Полная ст-ть с уч.НЗС (Авто)'!TI"&amp;$J$42))/$D13)</f>
        <v>0</v>
      </c>
      <c r="TJ13" s="137">
        <f ca="1">IF($D13=0,0,SUMIF('Полная ст-ть с уч.НЗС (Авто)'!$YP$11:INDIRECT("'Полная ст-ть с уч.НЗС (Авто)'!YP"&amp;$J$42),$C13,'Полная ст-ть с уч.НЗС (Авто)'!TJ$11:INDIRECT("'Полная ст-ть с уч.НЗС (Авто)'!TJ"&amp;$J$42))/$D13)</f>
        <v>0</v>
      </c>
      <c r="TK13" s="137">
        <f ca="1">IF($D13=0,0,SUMIF('Полная ст-ть с уч.НЗС (Авто)'!$YP$11:INDIRECT("'Полная ст-ть с уч.НЗС (Авто)'!YP"&amp;$J$42),$C13,'Полная ст-ть с уч.НЗС (Авто)'!TK$11:INDIRECT("'Полная ст-ть с уч.НЗС (Авто)'!TK"&amp;$J$42))/$D13)</f>
        <v>0</v>
      </c>
      <c r="TL13" s="137">
        <f ca="1">IF($D13=0,0,SUMIF('Полная ст-ть с уч.НЗС (Авто)'!$YP$11:INDIRECT("'Полная ст-ть с уч.НЗС (Авто)'!YP"&amp;$J$42),$C13,'Полная ст-ть с уч.НЗС (Авто)'!TL$11:INDIRECT("'Полная ст-ть с уч.НЗС (Авто)'!TL"&amp;$J$42))/$D13)</f>
        <v>0</v>
      </c>
      <c r="TM13" s="137">
        <f ca="1">IF($D13=0,0,SUMIF('Полная ст-ть с уч.НЗС (Авто)'!$YP$11:INDIRECT("'Полная ст-ть с уч.НЗС (Авто)'!YP"&amp;$J$42),$C13,'Полная ст-ть с уч.НЗС (Авто)'!TM$11:INDIRECT("'Полная ст-ть с уч.НЗС (Авто)'!TM"&amp;$J$42))/$D13)</f>
        <v>0</v>
      </c>
      <c r="TN13" s="137">
        <f ca="1">IF($D13=0,0,SUMIF('Полная ст-ть с уч.НЗС (Авто)'!$YP$11:INDIRECT("'Полная ст-ть с уч.НЗС (Авто)'!YP"&amp;$J$42),$C13,'Полная ст-ть с уч.НЗС (Авто)'!TN$11:INDIRECT("'Полная ст-ть с уч.НЗС (Авто)'!TN"&amp;$J$42))/$D13)</f>
        <v>0</v>
      </c>
      <c r="TO13" s="137">
        <f ca="1">IF($D13=0,0,SUMIF('Полная ст-ть с уч.НЗС (Авто)'!$YP$11:INDIRECT("'Полная ст-ть с уч.НЗС (Авто)'!YP"&amp;$J$42),$C13,'Полная ст-ть с уч.НЗС (Авто)'!TO$11:INDIRECT("'Полная ст-ть с уч.НЗС (Авто)'!TO"&amp;$J$42))/$D13)</f>
        <v>0</v>
      </c>
      <c r="TP13" s="137">
        <f ca="1">IF($D13=0,0,SUMIF('Полная ст-ть с уч.НЗС (Авто)'!$YP$11:INDIRECT("'Полная ст-ть с уч.НЗС (Авто)'!YP"&amp;$J$42),$C13,'Полная ст-ть с уч.НЗС (Авто)'!TP$11:INDIRECT("'Полная ст-ть с уч.НЗС (Авто)'!TP"&amp;$J$42))/$D13)</f>
        <v>0</v>
      </c>
      <c r="TQ13" s="137">
        <f ca="1">IF($D13=0,0,SUMIF('Полная ст-ть с уч.НЗС (Авто)'!$YP$11:INDIRECT("'Полная ст-ть с уч.НЗС (Авто)'!YP"&amp;$J$42),$C13,'Полная ст-ть с уч.НЗС (Авто)'!TQ$11:INDIRECT("'Полная ст-ть с уч.НЗС (Авто)'!TQ"&amp;$J$42))/$D13)</f>
        <v>0</v>
      </c>
      <c r="TR13" s="137">
        <f ca="1">IF($D13=0,0,SUMIF('Полная ст-ть с уч.НЗС (Авто)'!$YP$11:INDIRECT("'Полная ст-ть с уч.НЗС (Авто)'!YP"&amp;$J$42),$C13,'Полная ст-ть с уч.НЗС (Авто)'!TR$11:INDIRECT("'Полная ст-ть с уч.НЗС (Авто)'!TR"&amp;$J$42))/$D13)</f>
        <v>0</v>
      </c>
      <c r="TS13" s="137">
        <f ca="1">IF($D13=0,0,SUMIF('Полная ст-ть с уч.НЗС (Авто)'!$YP$11:INDIRECT("'Полная ст-ть с уч.НЗС (Авто)'!YP"&amp;$J$42),$C13,'Полная ст-ть с уч.НЗС (Авто)'!TS$11:INDIRECT("'Полная ст-ть с уч.НЗС (Авто)'!TS"&amp;$J$42))/$D13)</f>
        <v>0</v>
      </c>
      <c r="TT13" s="137">
        <f ca="1">IF($D13=0,0,SUMIF('Полная ст-ть с уч.НЗС (Авто)'!$YP$11:INDIRECT("'Полная ст-ть с уч.НЗС (Авто)'!YP"&amp;$J$42),$C13,'Полная ст-ть с уч.НЗС (Авто)'!TT$11:INDIRECT("'Полная ст-ть с уч.НЗС (Авто)'!TT"&amp;$J$42))/$D13)</f>
        <v>0</v>
      </c>
      <c r="TU13" s="137">
        <f ca="1">IF($D13=0,0,SUMIF('Полная ст-ть с уч.НЗС (Авто)'!$YP$11:INDIRECT("'Полная ст-ть с уч.НЗС (Авто)'!YP"&amp;$J$42),$C13,'Полная ст-ть с уч.НЗС (Авто)'!TU$11:INDIRECT("'Полная ст-ть с уч.НЗС (Авто)'!TU"&amp;$J$42))/$D13)</f>
        <v>0</v>
      </c>
      <c r="TV13" s="137">
        <f ca="1">IF($D13=0,0,SUMIF('Полная ст-ть с уч.НЗС (Авто)'!$YP$11:INDIRECT("'Полная ст-ть с уч.НЗС (Авто)'!YP"&amp;$J$42),$C13,'Полная ст-ть с уч.НЗС (Авто)'!TV$11:INDIRECT("'Полная ст-ть с уч.НЗС (Авто)'!TV"&amp;$J$42))/$D13)</f>
        <v>0</v>
      </c>
      <c r="TW13" s="137">
        <f ca="1">IF($D13=0,0,SUMIF('Полная ст-ть с уч.НЗС (Авто)'!$YP$11:INDIRECT("'Полная ст-ть с уч.НЗС (Авто)'!YP"&amp;$J$42),$C13,'Полная ст-ть с уч.НЗС (Авто)'!TW$11:INDIRECT("'Полная ст-ть с уч.НЗС (Авто)'!TW"&amp;$J$42))/$D13)</f>
        <v>0</v>
      </c>
      <c r="TX13" s="137">
        <f ca="1">IF($D13=0,0,SUMIF('Полная ст-ть с уч.НЗС (Авто)'!$YP$11:INDIRECT("'Полная ст-ть с уч.НЗС (Авто)'!YP"&amp;$J$42),$C13,'Полная ст-ть с уч.НЗС (Авто)'!TX$11:INDIRECT("'Полная ст-ть с уч.НЗС (Авто)'!TX"&amp;$J$42))/$D13)</f>
        <v>0</v>
      </c>
      <c r="TY13" s="137">
        <f ca="1">IF($D13=0,0,SUMIF('Полная ст-ть с уч.НЗС (Авто)'!$YP$11:INDIRECT("'Полная ст-ть с уч.НЗС (Авто)'!YP"&amp;$J$42),$C13,'Полная ст-ть с уч.НЗС (Авто)'!TY$11:INDIRECT("'Полная ст-ть с уч.НЗС (Авто)'!TY"&amp;$J$42))/$D13)</f>
        <v>0</v>
      </c>
      <c r="TZ13" s="137">
        <f ca="1">IF($D13=0,0,SUMIF('Полная ст-ть с уч.НЗС (Авто)'!$YP$11:INDIRECT("'Полная ст-ть с уч.НЗС (Авто)'!YP"&amp;$J$42),$C13,'Полная ст-ть с уч.НЗС (Авто)'!TZ$11:INDIRECT("'Полная ст-ть с уч.НЗС (Авто)'!TZ"&amp;$J$42))/$D13)</f>
        <v>0</v>
      </c>
      <c r="UA13" s="137">
        <f ca="1">IF($D13=0,0,SUMIF('Полная ст-ть с уч.НЗС (Авто)'!$YP$11:INDIRECT("'Полная ст-ть с уч.НЗС (Авто)'!YP"&amp;$J$42),$C13,'Полная ст-ть с уч.НЗС (Авто)'!UA$11:INDIRECT("'Полная ст-ть с уч.НЗС (Авто)'!UA"&amp;$J$42))/$D13)</f>
        <v>0</v>
      </c>
      <c r="UB13" s="137">
        <f ca="1">IF($D13=0,0,SUMIF('Полная ст-ть с уч.НЗС (Авто)'!$YP$11:INDIRECT("'Полная ст-ть с уч.НЗС (Авто)'!YP"&amp;$J$42),$C13,'Полная ст-ть с уч.НЗС (Авто)'!UB$11:INDIRECT("'Полная ст-ть с уч.НЗС (Авто)'!UB"&amp;$J$42))/$D13)</f>
        <v>0</v>
      </c>
      <c r="UC13" s="137">
        <f ca="1">IF($D13=0,0,SUMIF('Полная ст-ть с уч.НЗС (Авто)'!$YP$11:INDIRECT("'Полная ст-ть с уч.НЗС (Авто)'!YP"&amp;$J$42),$C13,'Полная ст-ть с уч.НЗС (Авто)'!UC$11:INDIRECT("'Полная ст-ть с уч.НЗС (Авто)'!UC"&amp;$J$42))/$D13)</f>
        <v>0</v>
      </c>
      <c r="UD13" s="137">
        <f ca="1">IF($D13=0,0,SUMIF('Полная ст-ть с уч.НЗС (Авто)'!$YP$11:INDIRECT("'Полная ст-ть с уч.НЗС (Авто)'!YP"&amp;$J$42),$C13,'Полная ст-ть с уч.НЗС (Авто)'!UD$11:INDIRECT("'Полная ст-ть с уч.НЗС (Авто)'!UD"&amp;$J$42))/$D13)</f>
        <v>0</v>
      </c>
      <c r="UE13" s="137">
        <f ca="1">IF($D13=0,0,SUMIF('Полная ст-ть с уч.НЗС (Авто)'!$YP$11:INDIRECT("'Полная ст-ть с уч.НЗС (Авто)'!YP"&amp;$J$42),$C13,'Полная ст-ть с уч.НЗС (Авто)'!UE$11:INDIRECT("'Полная ст-ть с уч.НЗС (Авто)'!UE"&amp;$J$42))/$D13)</f>
        <v>0</v>
      </c>
      <c r="UF13" s="137">
        <f ca="1">IF($D13=0,0,SUMIF('Полная ст-ть с уч.НЗС (Авто)'!$YP$11:INDIRECT("'Полная ст-ть с уч.НЗС (Авто)'!YP"&amp;$J$42),$C13,'Полная ст-ть с уч.НЗС (Авто)'!UF$11:INDIRECT("'Полная ст-ть с уч.НЗС (Авто)'!UF"&amp;$J$42))/$D13)</f>
        <v>0</v>
      </c>
      <c r="UG13" s="137">
        <f ca="1">IF($D13=0,0,SUMIF('Полная ст-ть с уч.НЗС (Авто)'!$YP$11:INDIRECT("'Полная ст-ть с уч.НЗС (Авто)'!YP"&amp;$J$42),$C13,'Полная ст-ть с уч.НЗС (Авто)'!UG$11:INDIRECT("'Полная ст-ть с уч.НЗС (Авто)'!UG"&amp;$J$42))/$D13)</f>
        <v>0</v>
      </c>
      <c r="UH13" s="137">
        <f ca="1">IF($D13=0,0,SUMIF('Полная ст-ть с уч.НЗС (Авто)'!$YP$11:INDIRECT("'Полная ст-ть с уч.НЗС (Авто)'!YP"&amp;$J$42),$C13,'Полная ст-ть с уч.НЗС (Авто)'!UH$11:INDIRECT("'Полная ст-ть с уч.НЗС (Авто)'!UH"&amp;$J$42))/$D13)</f>
        <v>0</v>
      </c>
      <c r="UI13" s="137">
        <f ca="1">IF($D13=0,0,SUMIF('Полная ст-ть с уч.НЗС (Авто)'!$YP$11:INDIRECT("'Полная ст-ть с уч.НЗС (Авто)'!YP"&amp;$J$42),$C13,'Полная ст-ть с уч.НЗС (Авто)'!UI$11:INDIRECT("'Полная ст-ть с уч.НЗС (Авто)'!UI"&amp;$J$42))/$D13)</f>
        <v>0</v>
      </c>
      <c r="UJ13" s="137">
        <f ca="1">IF($D13=0,0,SUMIF('Полная ст-ть с уч.НЗС (Авто)'!$YP$11:INDIRECT("'Полная ст-ть с уч.НЗС (Авто)'!YP"&amp;$J$42),$C13,'Полная ст-ть с уч.НЗС (Авто)'!UJ$11:INDIRECT("'Полная ст-ть с уч.НЗС (Авто)'!UJ"&amp;$J$42))/$D13)</f>
        <v>0</v>
      </c>
      <c r="UK13" s="137">
        <f ca="1">IF($D13=0,0,SUMIF('Полная ст-ть с уч.НЗС (Авто)'!$YP$11:INDIRECT("'Полная ст-ть с уч.НЗС (Авто)'!YP"&amp;$J$42),$C13,'Полная ст-ть с уч.НЗС (Авто)'!UK$11:INDIRECT("'Полная ст-ть с уч.НЗС (Авто)'!UK"&amp;$J$42))/$D13)</f>
        <v>0</v>
      </c>
      <c r="UL13" s="137">
        <f ca="1">IF($D13=0,0,SUMIF('Полная ст-ть с уч.НЗС (Авто)'!$YP$11:INDIRECT("'Полная ст-ть с уч.НЗС (Авто)'!YP"&amp;$J$42),$C13,'Полная ст-ть с уч.НЗС (Авто)'!UL$11:INDIRECT("'Полная ст-ть с уч.НЗС (Авто)'!UL"&amp;$J$42))/$D13)</f>
        <v>0</v>
      </c>
      <c r="UM13" s="137">
        <f ca="1">IF($D13=0,0,SUMIF('Полная ст-ть с уч.НЗС (Авто)'!$YP$11:INDIRECT("'Полная ст-ть с уч.НЗС (Авто)'!YP"&amp;$J$42),$C13,'Полная ст-ть с уч.НЗС (Авто)'!UM$11:INDIRECT("'Полная ст-ть с уч.НЗС (Авто)'!UM"&amp;$J$42))/$D13)</f>
        <v>0</v>
      </c>
      <c r="UN13" s="137">
        <f ca="1">IF($D13=0,0,SUMIF('Полная ст-ть с уч.НЗС (Авто)'!$YP$11:INDIRECT("'Полная ст-ть с уч.НЗС (Авто)'!YP"&amp;$J$42),$C13,'Полная ст-ть с уч.НЗС (Авто)'!UN$11:INDIRECT("'Полная ст-ть с уч.НЗС (Авто)'!UN"&amp;$J$42))/$D13)</f>
        <v>0</v>
      </c>
      <c r="UO13" s="137">
        <f ca="1">IF($D13=0,0,SUMIF('Полная ст-ть с уч.НЗС (Авто)'!$YP$11:INDIRECT("'Полная ст-ть с уч.НЗС (Авто)'!YP"&amp;$J$42),$C13,'Полная ст-ть с уч.НЗС (Авто)'!UO$11:INDIRECT("'Полная ст-ть с уч.НЗС (Авто)'!UO"&amp;$J$42))/$D13)</f>
        <v>0</v>
      </c>
      <c r="UP13" s="137">
        <f ca="1">IF($D13=0,0,SUMIF('Полная ст-ть с уч.НЗС (Авто)'!$YP$11:INDIRECT("'Полная ст-ть с уч.НЗС (Авто)'!YP"&amp;$J$42),$C13,'Полная ст-ть с уч.НЗС (Авто)'!UP$11:INDIRECT("'Полная ст-ть с уч.НЗС (Авто)'!UP"&amp;$J$42))/$D13)</f>
        <v>0</v>
      </c>
      <c r="UQ13" s="137">
        <f ca="1">IF($D13=0,0,SUMIF('Полная ст-ть с уч.НЗС (Авто)'!$YP$11:INDIRECT("'Полная ст-ть с уч.НЗС (Авто)'!YP"&amp;$J$42),$C13,'Полная ст-ть с уч.НЗС (Авто)'!UQ$11:INDIRECT("'Полная ст-ть с уч.НЗС (Авто)'!UQ"&amp;$J$42))/$D13)</f>
        <v>0</v>
      </c>
      <c r="UR13" s="137">
        <f ca="1">IF($D13=0,0,SUMIF('Полная ст-ть с уч.НЗС (Авто)'!$YP$11:INDIRECT("'Полная ст-ть с уч.НЗС (Авто)'!YP"&amp;$J$42),$C13,'Полная ст-ть с уч.НЗС (Авто)'!UR$11:INDIRECT("'Полная ст-ть с уч.НЗС (Авто)'!UR"&amp;$J$42))/$D13)</f>
        <v>0</v>
      </c>
      <c r="US13" s="137">
        <f ca="1">IF($D13=0,0,SUMIF('Полная ст-ть с уч.НЗС (Авто)'!$YP$11:INDIRECT("'Полная ст-ть с уч.НЗС (Авто)'!YP"&amp;$J$42),$C13,'Полная ст-ть с уч.НЗС (Авто)'!US$11:INDIRECT("'Полная ст-ть с уч.НЗС (Авто)'!US"&amp;$J$42))/$D13)</f>
        <v>0</v>
      </c>
      <c r="UT13" s="137">
        <f ca="1">IF($D13=0,0,SUMIF('Полная ст-ть с уч.НЗС (Авто)'!$YP$11:INDIRECT("'Полная ст-ть с уч.НЗС (Авто)'!YP"&amp;$J$42),$C13,'Полная ст-ть с уч.НЗС (Авто)'!UT$11:INDIRECT("'Полная ст-ть с уч.НЗС (Авто)'!UT"&amp;$J$42))/$D13)</f>
        <v>0</v>
      </c>
      <c r="UU13" s="137">
        <f ca="1">IF($D13=0,0,SUMIF('Полная ст-ть с уч.НЗС (Авто)'!$YP$11:INDIRECT("'Полная ст-ть с уч.НЗС (Авто)'!YP"&amp;$J$42),$C13,'Полная ст-ть с уч.НЗС (Авто)'!UU$11:INDIRECT("'Полная ст-ть с уч.НЗС (Авто)'!UU"&amp;$J$42))/$D13)</f>
        <v>0</v>
      </c>
      <c r="UV13" s="137">
        <f ca="1">IF($D13=0,0,SUMIF('Полная ст-ть с уч.НЗС (Авто)'!$YP$11:INDIRECT("'Полная ст-ть с уч.НЗС (Авто)'!YP"&amp;$J$42),$C13,'Полная ст-ть с уч.НЗС (Авто)'!UV$11:INDIRECT("'Полная ст-ть с уч.НЗС (Авто)'!UV"&amp;$J$42))/$D13)</f>
        <v>0</v>
      </c>
      <c r="UW13" s="137">
        <f ca="1">IF($D13=0,0,SUMIF('Полная ст-ть с уч.НЗС (Авто)'!$YP$11:INDIRECT("'Полная ст-ть с уч.НЗС (Авто)'!YP"&amp;$J$42),$C13,'Полная ст-ть с уч.НЗС (Авто)'!UW$11:INDIRECT("'Полная ст-ть с уч.НЗС (Авто)'!UW"&amp;$J$42))/$D13)</f>
        <v>0</v>
      </c>
      <c r="UX13" s="137">
        <f ca="1">IF($D13=0,0,SUMIF('Полная ст-ть с уч.НЗС (Авто)'!$YP$11:INDIRECT("'Полная ст-ть с уч.НЗС (Авто)'!YP"&amp;$J$42),$C13,'Полная ст-ть с уч.НЗС (Авто)'!UX$11:INDIRECT("'Полная ст-ть с уч.НЗС (Авто)'!UX"&amp;$J$42))/$D13)</f>
        <v>0</v>
      </c>
      <c r="UY13" s="137">
        <f ca="1">IF($D13=0,0,SUMIF('Полная ст-ть с уч.НЗС (Авто)'!$YP$11:INDIRECT("'Полная ст-ть с уч.НЗС (Авто)'!YP"&amp;$J$42),$C13,'Полная ст-ть с уч.НЗС (Авто)'!UY$11:INDIRECT("'Полная ст-ть с уч.НЗС (Авто)'!UY"&amp;$J$42))/$D13)</f>
        <v>0</v>
      </c>
      <c r="UZ13" s="137">
        <f ca="1">IF($D13=0,0,SUMIF('Полная ст-ть с уч.НЗС (Авто)'!$YP$11:INDIRECT("'Полная ст-ть с уч.НЗС (Авто)'!YP"&amp;$J$42),$C13,'Полная ст-ть с уч.НЗС (Авто)'!UZ$11:INDIRECT("'Полная ст-ть с уч.НЗС (Авто)'!UZ"&amp;$J$42))/$D13)</f>
        <v>0</v>
      </c>
      <c r="VA13" s="137">
        <f ca="1">IF($D13=0,0,SUMIF('Полная ст-ть с уч.НЗС (Авто)'!$YP$11:INDIRECT("'Полная ст-ть с уч.НЗС (Авто)'!YP"&amp;$J$42),$C13,'Полная ст-ть с уч.НЗС (Авто)'!VA$11:INDIRECT("'Полная ст-ть с уч.НЗС (Авто)'!VA"&amp;$J$42))/$D13)</f>
        <v>0</v>
      </c>
      <c r="VB13" s="137">
        <f ca="1">IF($D13=0,0,SUMIF('Полная ст-ть с уч.НЗС (Авто)'!$YP$11:INDIRECT("'Полная ст-ть с уч.НЗС (Авто)'!YP"&amp;$J$42),$C13,'Полная ст-ть с уч.НЗС (Авто)'!VB$11:INDIRECT("'Полная ст-ть с уч.НЗС (Авто)'!VB"&amp;$J$42))/$D13)</f>
        <v>0</v>
      </c>
      <c r="VC13" s="137">
        <f ca="1">IF($D13=0,0,SUMIF('Полная ст-ть с уч.НЗС (Авто)'!$YP$11:INDIRECT("'Полная ст-ть с уч.НЗС (Авто)'!YP"&amp;$J$42),$C13,'Полная ст-ть с уч.НЗС (Авто)'!VC$11:INDIRECT("'Полная ст-ть с уч.НЗС (Авто)'!VC"&amp;$J$42))/$D13)</f>
        <v>0</v>
      </c>
      <c r="VD13" s="137">
        <f ca="1">IF($D13=0,0,SUMIF('Полная ст-ть с уч.НЗС (Авто)'!$YP$11:INDIRECT("'Полная ст-ть с уч.НЗС (Авто)'!YP"&amp;$J$42),$C13,'Полная ст-ть с уч.НЗС (Авто)'!VD$11:INDIRECT("'Полная ст-ть с уч.НЗС (Авто)'!VD"&amp;$J$42))/$D13)</f>
        <v>0</v>
      </c>
      <c r="VE13" s="137">
        <f ca="1">IF($D13=0,0,SUMIF('Полная ст-ть с уч.НЗС (Авто)'!$YP$11:INDIRECT("'Полная ст-ть с уч.НЗС (Авто)'!YP"&amp;$J$42),$C13,'Полная ст-ть с уч.НЗС (Авто)'!VE$11:INDIRECT("'Полная ст-ть с уч.НЗС (Авто)'!VE"&amp;$J$42))/$D13)</f>
        <v>0</v>
      </c>
      <c r="VF13" s="137">
        <f ca="1">IF($D13=0,0,SUMIF('Полная ст-ть с уч.НЗС (Авто)'!$YP$11:INDIRECT("'Полная ст-ть с уч.НЗС (Авто)'!YP"&amp;$J$42),$C13,'Полная ст-ть с уч.НЗС (Авто)'!VF$11:INDIRECT("'Полная ст-ть с уч.НЗС (Авто)'!VF"&amp;$J$42))/$D13)</f>
        <v>0</v>
      </c>
      <c r="VG13" s="137">
        <f ca="1">IF($D13=0,0,SUMIF('Полная ст-ть с уч.НЗС (Авто)'!$YP$11:INDIRECT("'Полная ст-ть с уч.НЗС (Авто)'!YP"&amp;$J$42),$C13,'Полная ст-ть с уч.НЗС (Авто)'!VG$11:INDIRECT("'Полная ст-ть с уч.НЗС (Авто)'!VG"&amp;$J$42))/$D13)</f>
        <v>0</v>
      </c>
      <c r="VH13" s="137">
        <f ca="1">IF($D13=0,0,SUMIF('Полная ст-ть с уч.НЗС (Авто)'!$YP$11:INDIRECT("'Полная ст-ть с уч.НЗС (Авто)'!YP"&amp;$J$42),$C13,'Полная ст-ть с уч.НЗС (Авто)'!VH$11:INDIRECT("'Полная ст-ть с уч.НЗС (Авто)'!VH"&amp;$J$42))/$D13)</f>
        <v>0</v>
      </c>
      <c r="VI13" s="137">
        <f ca="1">IF($D13=0,0,SUMIF('Полная ст-ть с уч.НЗС (Авто)'!$YP$11:INDIRECT("'Полная ст-ть с уч.НЗС (Авто)'!YP"&amp;$J$42),$C13,'Полная ст-ть с уч.НЗС (Авто)'!VI$11:INDIRECT("'Полная ст-ть с уч.НЗС (Авто)'!VI"&amp;$J$42))/$D13)</f>
        <v>0</v>
      </c>
      <c r="VJ13" s="137">
        <f ca="1">IF($D13=0,0,SUMIF('Полная ст-ть с уч.НЗС (Авто)'!$YP$11:INDIRECT("'Полная ст-ть с уч.НЗС (Авто)'!YP"&amp;$J$42),$C13,'Полная ст-ть с уч.НЗС (Авто)'!VJ$11:INDIRECT("'Полная ст-ть с уч.НЗС (Авто)'!VJ"&amp;$J$42))/$D13)</f>
        <v>0</v>
      </c>
      <c r="VK13" s="137">
        <f ca="1">IF($D13=0,0,SUMIF('Полная ст-ть с уч.НЗС (Авто)'!$YP$11:INDIRECT("'Полная ст-ть с уч.НЗС (Авто)'!YP"&amp;$J$42),$C13,'Полная ст-ть с уч.НЗС (Авто)'!VK$11:INDIRECT("'Полная ст-ть с уч.НЗС (Авто)'!VK"&amp;$J$42))/$D13)</f>
        <v>0</v>
      </c>
      <c r="VL13" s="137">
        <f ca="1">IF($D13=0,0,SUMIF('Полная ст-ть с уч.НЗС (Авто)'!$YP$11:INDIRECT("'Полная ст-ть с уч.НЗС (Авто)'!YP"&amp;$J$42),$C13,'Полная ст-ть с уч.НЗС (Авто)'!VL$11:INDIRECT("'Полная ст-ть с уч.НЗС (Авто)'!VL"&amp;$J$42))/$D13)</f>
        <v>0</v>
      </c>
      <c r="VM13" s="137">
        <f ca="1">IF($D13=0,0,SUMIF('Полная ст-ть с уч.НЗС (Авто)'!$YP$11:INDIRECT("'Полная ст-ть с уч.НЗС (Авто)'!YP"&amp;$J$42),$C13,'Полная ст-ть с уч.НЗС (Авто)'!VM$11:INDIRECT("'Полная ст-ть с уч.НЗС (Авто)'!VM"&amp;$J$42))/$D13)</f>
        <v>0</v>
      </c>
      <c r="VN13" s="137">
        <f ca="1">IF($D13=0,0,SUMIF('Полная ст-ть с уч.НЗС (Авто)'!$YP$11:INDIRECT("'Полная ст-ть с уч.НЗС (Авто)'!YP"&amp;$J$42),$C13,'Полная ст-ть с уч.НЗС (Авто)'!VN$11:INDIRECT("'Полная ст-ть с уч.НЗС (Авто)'!VN"&amp;$J$42))/$D13)</f>
        <v>0</v>
      </c>
      <c r="VO13" s="137">
        <f ca="1">IF($D13=0,0,SUMIF('Полная ст-ть с уч.НЗС (Авто)'!$YP$11:INDIRECT("'Полная ст-ть с уч.НЗС (Авто)'!YP"&amp;$J$42),$C13,'Полная ст-ть с уч.НЗС (Авто)'!VO$11:INDIRECT("'Полная ст-ть с уч.НЗС (Авто)'!VO"&amp;$J$42))/$D13)</f>
        <v>0</v>
      </c>
      <c r="VP13" s="137">
        <f ca="1">IF($D13=0,0,SUMIF('Полная ст-ть с уч.НЗС (Авто)'!$YP$11:INDIRECT("'Полная ст-ть с уч.НЗС (Авто)'!YP"&amp;$J$42),$C13,'Полная ст-ть с уч.НЗС (Авто)'!VP$11:INDIRECT("'Полная ст-ть с уч.НЗС (Авто)'!VP"&amp;$J$42))/$D13)</f>
        <v>0</v>
      </c>
      <c r="VQ13" s="137">
        <f ca="1">IF($D13=0,0,SUMIF('Полная ст-ть с уч.НЗС (Авто)'!$YP$11:INDIRECT("'Полная ст-ть с уч.НЗС (Авто)'!YP"&amp;$J$42),$C13,'Полная ст-ть с уч.НЗС (Авто)'!VQ$11:INDIRECT("'Полная ст-ть с уч.НЗС (Авто)'!VQ"&amp;$J$42))/$D13)</f>
        <v>0</v>
      </c>
      <c r="VR13" s="137">
        <f ca="1">IF($D13=0,0,SUMIF('Полная ст-ть с уч.НЗС (Авто)'!$YP$11:INDIRECT("'Полная ст-ть с уч.НЗС (Авто)'!YP"&amp;$J$42),$C13,'Полная ст-ть с уч.НЗС (Авто)'!VR$11:INDIRECT("'Полная ст-ть с уч.НЗС (Авто)'!VR"&amp;$J$42))/$D13)</f>
        <v>0</v>
      </c>
      <c r="VS13" s="137">
        <f ca="1">IF($D13=0,0,SUMIF('Полная ст-ть с уч.НЗС (Авто)'!$YP$11:INDIRECT("'Полная ст-ть с уч.НЗС (Авто)'!YP"&amp;$J$42),$C13,'Полная ст-ть с уч.НЗС (Авто)'!VS$11:INDIRECT("'Полная ст-ть с уч.НЗС (Авто)'!VS"&amp;$J$42))/$D13)</f>
        <v>0</v>
      </c>
      <c r="VT13" s="137">
        <f ca="1">IF($D13=0,0,SUMIF('Полная ст-ть с уч.НЗС (Авто)'!$YP$11:INDIRECT("'Полная ст-ть с уч.НЗС (Авто)'!YP"&amp;$J$42),$C13,'Полная ст-ть с уч.НЗС (Авто)'!VT$11:INDIRECT("'Полная ст-ть с уч.НЗС (Авто)'!VT"&amp;$J$42))/$D13)</f>
        <v>0</v>
      </c>
      <c r="VU13" s="137">
        <f ca="1">IF($D13=0,0,SUMIF('Полная ст-ть с уч.НЗС (Авто)'!$YP$11:INDIRECT("'Полная ст-ть с уч.НЗС (Авто)'!YP"&amp;$J$42),$C13,'Полная ст-ть с уч.НЗС (Авто)'!VU$11:INDIRECT("'Полная ст-ть с уч.НЗС (Авто)'!VU"&amp;$J$42))/$D13)</f>
        <v>0</v>
      </c>
      <c r="VV13" s="137">
        <f ca="1">IF($D13=0,0,SUMIF('Полная ст-ть с уч.НЗС (Авто)'!$YP$11:INDIRECT("'Полная ст-ть с уч.НЗС (Авто)'!YP"&amp;$J$42),$C13,'Полная ст-ть с уч.НЗС (Авто)'!VV$11:INDIRECT("'Полная ст-ть с уч.НЗС (Авто)'!VV"&amp;$J$42))/$D13)</f>
        <v>0</v>
      </c>
      <c r="VW13" s="137">
        <f ca="1">IF($D13=0,0,SUMIF('Полная ст-ть с уч.НЗС (Авто)'!$YP$11:INDIRECT("'Полная ст-ть с уч.НЗС (Авто)'!YP"&amp;$J$42),$C13,'Полная ст-ть с уч.НЗС (Авто)'!VW$11:INDIRECT("'Полная ст-ть с уч.НЗС (Авто)'!VW"&amp;$J$42))/$D13)</f>
        <v>0</v>
      </c>
      <c r="VX13" s="137">
        <f ca="1">IF($D13=0,0,SUMIF('Полная ст-ть с уч.НЗС (Авто)'!$YP$11:INDIRECT("'Полная ст-ть с уч.НЗС (Авто)'!YP"&amp;$J$42),$C13,'Полная ст-ть с уч.НЗС (Авто)'!VX$11:INDIRECT("'Полная ст-ть с уч.НЗС (Авто)'!VX"&amp;$J$42))/$D13)</f>
        <v>0</v>
      </c>
      <c r="VY13" s="137">
        <f ca="1">IF($D13=0,0,SUMIF('Полная ст-ть с уч.НЗС (Авто)'!$YP$11:INDIRECT("'Полная ст-ть с уч.НЗС (Авто)'!YP"&amp;$J$42),$C13,'Полная ст-ть с уч.НЗС (Авто)'!VY$11:INDIRECT("'Полная ст-ть с уч.НЗС (Авто)'!VY"&amp;$J$42))/$D13)</f>
        <v>0</v>
      </c>
      <c r="VZ13" s="137">
        <f ca="1">IF($D13=0,0,SUMIF('Полная ст-ть с уч.НЗС (Авто)'!$YP$11:INDIRECT("'Полная ст-ть с уч.НЗС (Авто)'!YP"&amp;$J$42),$C13,'Полная ст-ть с уч.НЗС (Авто)'!VZ$11:INDIRECT("'Полная ст-ть с уч.НЗС (Авто)'!VZ"&amp;$J$42))/$D13)</f>
        <v>0</v>
      </c>
      <c r="WA13" s="137">
        <f ca="1">IF($D13=0,0,SUMIF('Полная ст-ть с уч.НЗС (Авто)'!$YP$11:INDIRECT("'Полная ст-ть с уч.НЗС (Авто)'!YP"&amp;$J$42),$C13,'Полная ст-ть с уч.НЗС (Авто)'!WA$11:INDIRECT("'Полная ст-ть с уч.НЗС (Авто)'!WA"&amp;$J$42))/$D13)</f>
        <v>0</v>
      </c>
      <c r="WB13" s="137">
        <f ca="1">IF($D13=0,0,SUMIF('Полная ст-ть с уч.НЗС (Авто)'!$YP$11:INDIRECT("'Полная ст-ть с уч.НЗС (Авто)'!YP"&amp;$J$42),$C13,'Полная ст-ть с уч.НЗС (Авто)'!WB$11:INDIRECT("'Полная ст-ть с уч.НЗС (Авто)'!WB"&amp;$J$42))/$D13)</f>
        <v>0</v>
      </c>
      <c r="WC13" s="137">
        <f ca="1">IF($D13=0,0,SUMIF('Полная ст-ть с уч.НЗС (Авто)'!$YP$11:INDIRECT("'Полная ст-ть с уч.НЗС (Авто)'!YP"&amp;$J$42),$C13,'Полная ст-ть с уч.НЗС (Авто)'!WC$11:INDIRECT("'Полная ст-ть с уч.НЗС (Авто)'!WC"&amp;$J$42))/$D13)</f>
        <v>0</v>
      </c>
      <c r="WD13" s="137">
        <f ca="1">IF($D13=0,0,SUMIF('Полная ст-ть с уч.НЗС (Авто)'!$YP$11:INDIRECT("'Полная ст-ть с уч.НЗС (Авто)'!YP"&amp;$J$42),$C13,'Полная ст-ть с уч.НЗС (Авто)'!WD$11:INDIRECT("'Полная ст-ть с уч.НЗС (Авто)'!WD"&amp;$J$42))/$D13)</f>
        <v>0</v>
      </c>
      <c r="WE13" s="137">
        <f ca="1">IF($D13=0,0,SUMIF('Полная ст-ть с уч.НЗС (Авто)'!$YP$11:INDIRECT("'Полная ст-ть с уч.НЗС (Авто)'!YP"&amp;$J$42),$C13,'Полная ст-ть с уч.НЗС (Авто)'!WE$11:INDIRECT("'Полная ст-ть с уч.НЗС (Авто)'!WE"&amp;$J$42))/$D13)</f>
        <v>0</v>
      </c>
      <c r="WF13" s="137">
        <f ca="1">IF($D13=0,0,SUMIF('Полная ст-ть с уч.НЗС (Авто)'!$YP$11:INDIRECT("'Полная ст-ть с уч.НЗС (Авто)'!YP"&amp;$J$42),$C13,'Полная ст-ть с уч.НЗС (Авто)'!WF$11:INDIRECT("'Полная ст-ть с уч.НЗС (Авто)'!WF"&amp;$J$42))/$D13)</f>
        <v>0</v>
      </c>
      <c r="WG13" s="137">
        <f ca="1">IF($D13=0,0,SUMIF('Полная ст-ть с уч.НЗС (Авто)'!$YP$11:INDIRECT("'Полная ст-ть с уч.НЗС (Авто)'!YP"&amp;$J$42),$C13,'Полная ст-ть с уч.НЗС (Авто)'!WG$11:INDIRECT("'Полная ст-ть с уч.НЗС (Авто)'!WG"&amp;$J$42))/$D13)</f>
        <v>0</v>
      </c>
      <c r="WH13" s="137">
        <f ca="1">IF($D13=0,0,SUMIF('Полная ст-ть с уч.НЗС (Авто)'!$YP$11:INDIRECT("'Полная ст-ть с уч.НЗС (Авто)'!YP"&amp;$J$42),$C13,'Полная ст-ть с уч.НЗС (Авто)'!WH$11:INDIRECT("'Полная ст-ть с уч.НЗС (Авто)'!WH"&amp;$J$42))/$D13)</f>
        <v>0</v>
      </c>
      <c r="WI13" s="137">
        <f ca="1">IF($D13=0,0,SUMIF('Полная ст-ть с уч.НЗС (Авто)'!$YP$11:INDIRECT("'Полная ст-ть с уч.НЗС (Авто)'!YP"&amp;$J$42),$C13,'Полная ст-ть с уч.НЗС (Авто)'!WI$11:INDIRECT("'Полная ст-ть с уч.НЗС (Авто)'!WI"&amp;$J$42))/$D13)</f>
        <v>0</v>
      </c>
      <c r="WJ13" s="137">
        <f ca="1">IF($D13=0,0,SUMIF('Полная ст-ть с уч.НЗС (Авто)'!$YP$11:INDIRECT("'Полная ст-ть с уч.НЗС (Авто)'!YP"&amp;$J$42),$C13,'Полная ст-ть с уч.НЗС (Авто)'!WJ$11:INDIRECT("'Полная ст-ть с уч.НЗС (Авто)'!WJ"&amp;$J$42))/$D13)</f>
        <v>0</v>
      </c>
      <c r="WK13" s="137">
        <f ca="1">IF($D13=0,0,SUMIF('Полная ст-ть с уч.НЗС (Авто)'!$YP$11:INDIRECT("'Полная ст-ть с уч.НЗС (Авто)'!YP"&amp;$J$42),$C13,'Полная ст-ть с уч.НЗС (Авто)'!WK$11:INDIRECT("'Полная ст-ть с уч.НЗС (Авто)'!WK"&amp;$J$42))/$D13)</f>
        <v>0</v>
      </c>
      <c r="WL13" s="137">
        <f ca="1">IF($D13=0,0,SUMIF('Полная ст-ть с уч.НЗС (Авто)'!$YP$11:INDIRECT("'Полная ст-ть с уч.НЗС (Авто)'!YP"&amp;$J$42),$C13,'Полная ст-ть с уч.НЗС (Авто)'!WL$11:INDIRECT("'Полная ст-ть с уч.НЗС (Авто)'!WL"&amp;$J$42))/$D13)</f>
        <v>0</v>
      </c>
      <c r="WM13" s="137">
        <f ca="1">IF($D13=0,0,SUMIF('Полная ст-ть с уч.НЗС (Авто)'!$YP$11:INDIRECT("'Полная ст-ть с уч.НЗС (Авто)'!YP"&amp;$J$42),$C13,'Полная ст-ть с уч.НЗС (Авто)'!WM$11:INDIRECT("'Полная ст-ть с уч.НЗС (Авто)'!WM"&amp;$J$42))/$D13)</f>
        <v>0</v>
      </c>
      <c r="WN13" s="137">
        <f ca="1">IF($D13=0,0,SUMIF('Полная ст-ть с уч.НЗС (Авто)'!$YP$11:INDIRECT("'Полная ст-ть с уч.НЗС (Авто)'!YP"&amp;$J$42),$C13,'Полная ст-ть с уч.НЗС (Авто)'!WN$11:INDIRECT("'Полная ст-ть с уч.НЗС (Авто)'!WN"&amp;$J$42))/$D13)</f>
        <v>0</v>
      </c>
      <c r="WO13" s="137">
        <f ca="1">IF($D13=0,0,SUMIF('Полная ст-ть с уч.НЗС (Авто)'!$YP$11:INDIRECT("'Полная ст-ть с уч.НЗС (Авто)'!YP"&amp;$J$42),$C13,'Полная ст-ть с уч.НЗС (Авто)'!WO$11:INDIRECT("'Полная ст-ть с уч.НЗС (Авто)'!WO"&amp;$J$42))/$D13)</f>
        <v>0</v>
      </c>
      <c r="WP13" s="137">
        <f ca="1">IF($D13=0,0,SUMIF('Полная ст-ть с уч.НЗС (Авто)'!$YP$11:INDIRECT("'Полная ст-ть с уч.НЗС (Авто)'!YP"&amp;$J$42),$C13,'Полная ст-ть с уч.НЗС (Авто)'!WP$11:INDIRECT("'Полная ст-ть с уч.НЗС (Авто)'!WP"&amp;$J$42))/$D13)</f>
        <v>0</v>
      </c>
      <c r="WQ13" s="137">
        <f ca="1">IF($D13=0,0,SUMIF('Полная ст-ть с уч.НЗС (Авто)'!$YP$11:INDIRECT("'Полная ст-ть с уч.НЗС (Авто)'!YP"&amp;$J$42),$C13,'Полная ст-ть с уч.НЗС (Авто)'!WQ$11:INDIRECT("'Полная ст-ть с уч.НЗС (Авто)'!WQ"&amp;$J$42))/$D13)</f>
        <v>0</v>
      </c>
      <c r="WR13" s="137">
        <f ca="1">IF($D13=0,0,SUMIF('Полная ст-ть с уч.НЗС (Авто)'!$YP$11:INDIRECT("'Полная ст-ть с уч.НЗС (Авто)'!YP"&amp;$J$42),$C13,'Полная ст-ть с уч.НЗС (Авто)'!WR$11:INDIRECT("'Полная ст-ть с уч.НЗС (Авто)'!WR"&amp;$J$42))/$D13)</f>
        <v>0</v>
      </c>
      <c r="WS13" s="137">
        <f ca="1">IF($D13=0,0,SUMIF('Полная ст-ть с уч.НЗС (Авто)'!$YP$11:INDIRECT("'Полная ст-ть с уч.НЗС (Авто)'!YP"&amp;$J$42),$C13,'Полная ст-ть с уч.НЗС (Авто)'!WS$11:INDIRECT("'Полная ст-ть с уч.НЗС (Авто)'!WS"&amp;$J$42))/$D13)</f>
        <v>0</v>
      </c>
      <c r="WT13" s="137">
        <f ca="1">IF($D13=0,0,SUMIF('Полная ст-ть с уч.НЗС (Авто)'!$YP$11:INDIRECT("'Полная ст-ть с уч.НЗС (Авто)'!YP"&amp;$J$42),$C13,'Полная ст-ть с уч.НЗС (Авто)'!WT$11:INDIRECT("'Полная ст-ть с уч.НЗС (Авто)'!WT"&amp;$J$42))/$D13)</f>
        <v>0</v>
      </c>
      <c r="WU13" s="137">
        <f ca="1">IF($D13=0,0,SUMIF('Полная ст-ть с уч.НЗС (Авто)'!$YP$11:INDIRECT("'Полная ст-ть с уч.НЗС (Авто)'!YP"&amp;$J$42),$C13,'Полная ст-ть с уч.НЗС (Авто)'!WU$11:INDIRECT("'Полная ст-ть с уч.НЗС (Авто)'!WU"&amp;$J$42))/$D13)</f>
        <v>0</v>
      </c>
      <c r="WV13" s="137">
        <f ca="1">IF($D13=0,0,SUMIF('Полная ст-ть с уч.НЗС (Авто)'!$YP$11:INDIRECT("'Полная ст-ть с уч.НЗС (Авто)'!YP"&amp;$J$42),$C13,'Полная ст-ть с уч.НЗС (Авто)'!WV$11:INDIRECT("'Полная ст-ть с уч.НЗС (Авто)'!WV"&amp;$J$42))/$D13)</f>
        <v>0</v>
      </c>
      <c r="WW13" s="137">
        <f ca="1">IF($D13=0,0,SUMIF('Полная ст-ть с уч.НЗС (Авто)'!$YP$11:INDIRECT("'Полная ст-ть с уч.НЗС (Авто)'!YP"&amp;$J$42),$C13,'Полная ст-ть с уч.НЗС (Авто)'!WW$11:INDIRECT("'Полная ст-ть с уч.НЗС (Авто)'!WW"&amp;$J$42))/$D13)</f>
        <v>0</v>
      </c>
      <c r="WX13" s="137">
        <f ca="1">IF($D13=0,0,SUMIF('Полная ст-ть с уч.НЗС (Авто)'!$YP$11:INDIRECT("'Полная ст-ть с уч.НЗС (Авто)'!YP"&amp;$J$42),$C13,'Полная ст-ть с уч.НЗС (Авто)'!WX$11:INDIRECT("'Полная ст-ть с уч.НЗС (Авто)'!WX"&amp;$J$42))/$D13)</f>
        <v>0</v>
      </c>
      <c r="WY13" s="137">
        <f ca="1">IF($D13=0,0,SUMIF('Полная ст-ть с уч.НЗС (Авто)'!$YP$11:INDIRECT("'Полная ст-ть с уч.НЗС (Авто)'!YP"&amp;$J$42),$C13,'Полная ст-ть с уч.НЗС (Авто)'!WY$11:INDIRECT("'Полная ст-ть с уч.НЗС (Авто)'!WY"&amp;$J$42))/$D13)</f>
        <v>0</v>
      </c>
      <c r="WZ13" s="137">
        <f ca="1">IF($D13=0,0,SUMIF('Полная ст-ть с уч.НЗС (Авто)'!$YP$11:INDIRECT("'Полная ст-ть с уч.НЗС (Авто)'!YP"&amp;$J$42),$C13,'Полная ст-ть с уч.НЗС (Авто)'!WZ$11:INDIRECT("'Полная ст-ть с уч.НЗС (Авто)'!WZ"&amp;$J$42))/$D13)</f>
        <v>0</v>
      </c>
      <c r="XA13" s="137">
        <f ca="1">IF($D13=0,0,SUMIF('Полная ст-ть с уч.НЗС (Авто)'!$YP$11:INDIRECT("'Полная ст-ть с уч.НЗС (Авто)'!YP"&amp;$J$42),$C13,'Полная ст-ть с уч.НЗС (Авто)'!XA$11:INDIRECT("'Полная ст-ть с уч.НЗС (Авто)'!XA"&amp;$J$42))/$D13)</f>
        <v>0</v>
      </c>
      <c r="XB13" s="137">
        <f ca="1">IF($D13=0,0,SUMIF('Полная ст-ть с уч.НЗС (Авто)'!$YP$11:INDIRECT("'Полная ст-ть с уч.НЗС (Авто)'!YP"&amp;$J$42),$C13,'Полная ст-ть с уч.НЗС (Авто)'!XB$11:INDIRECT("'Полная ст-ть с уч.НЗС (Авто)'!XB"&amp;$J$42))/$D13)</f>
        <v>0</v>
      </c>
      <c r="XC13" s="137">
        <f ca="1">IF($D13=0,0,SUMIF('Полная ст-ть с уч.НЗС (Авто)'!$YP$11:INDIRECT("'Полная ст-ть с уч.НЗС (Авто)'!YP"&amp;$J$42),$C13,'Полная ст-ть с уч.НЗС (Авто)'!XC$11:INDIRECT("'Полная ст-ть с уч.НЗС (Авто)'!XC"&amp;$J$42))/$D13)</f>
        <v>0</v>
      </c>
      <c r="XD13" s="137">
        <f ca="1">IF($D13=0,0,SUMIF('Полная ст-ть с уч.НЗС (Авто)'!$YP$11:INDIRECT("'Полная ст-ть с уч.НЗС (Авто)'!YP"&amp;$J$42),$C13,'Полная ст-ть с уч.НЗС (Авто)'!XD$11:INDIRECT("'Полная ст-ть с уч.НЗС (Авто)'!XD"&amp;$J$42))/$D13)</f>
        <v>0</v>
      </c>
      <c r="XE13" s="137">
        <f ca="1">IF($D13=0,0,SUMIF('Полная ст-ть с уч.НЗС (Авто)'!$YP$11:INDIRECT("'Полная ст-ть с уч.НЗС (Авто)'!YP"&amp;$J$42),$C13,'Полная ст-ть с уч.НЗС (Авто)'!XE$11:INDIRECT("'Полная ст-ть с уч.НЗС (Авто)'!XE"&amp;$J$42))/$D13)</f>
        <v>0</v>
      </c>
      <c r="XF13" s="137">
        <f ca="1">IF($D13=0,0,SUMIF('Полная ст-ть с уч.НЗС (Авто)'!$YP$11:INDIRECT("'Полная ст-ть с уч.НЗС (Авто)'!YP"&amp;$J$42),$C13,'Полная ст-ть с уч.НЗС (Авто)'!XF$11:INDIRECT("'Полная ст-ть с уч.НЗС (Авто)'!XF"&amp;$J$42))/$D13)</f>
        <v>0</v>
      </c>
      <c r="XG13" s="137">
        <f ca="1">IF($D13=0,0,SUMIF('Полная ст-ть с уч.НЗС (Авто)'!$YP$11:INDIRECT("'Полная ст-ть с уч.НЗС (Авто)'!YP"&amp;$J$42),$C13,'Полная ст-ть с уч.НЗС (Авто)'!XG$11:INDIRECT("'Полная ст-ть с уч.НЗС (Авто)'!XG"&amp;$J$42))/$D13)</f>
        <v>0</v>
      </c>
      <c r="XH13" s="137">
        <f ca="1">IF($D13=0,0,SUMIF('Полная ст-ть с уч.НЗС (Авто)'!$YP$11:INDIRECT("'Полная ст-ть с уч.НЗС (Авто)'!YP"&amp;$J$42),$C13,'Полная ст-ть с уч.НЗС (Авто)'!XH$11:INDIRECT("'Полная ст-ть с уч.НЗС (Авто)'!XH"&amp;$J$42))/$D13)</f>
        <v>0</v>
      </c>
      <c r="XI13" s="137">
        <f ca="1">IF($D13=0,0,SUMIF('Полная ст-ть с уч.НЗС (Авто)'!$YP$11:INDIRECT("'Полная ст-ть с уч.НЗС (Авто)'!YP"&amp;$J$42),$C13,'Полная ст-ть с уч.НЗС (Авто)'!XI$11:INDIRECT("'Полная ст-ть с уч.НЗС (Авто)'!XI"&amp;$J$42))/$D13)</f>
        <v>0</v>
      </c>
      <c r="XJ13" s="137">
        <f ca="1">IF($D13=0,0,SUMIF('Полная ст-ть с уч.НЗС (Авто)'!$YP$11:INDIRECT("'Полная ст-ть с уч.НЗС (Авто)'!YP"&amp;$J$42),$C13,'Полная ст-ть с уч.НЗС (Авто)'!XJ$11:INDIRECT("'Полная ст-ть с уч.НЗС (Авто)'!XJ"&amp;$J$42))/$D13)</f>
        <v>0</v>
      </c>
      <c r="XK13" s="137">
        <f ca="1">IF($D13=0,0,SUMIF('Полная ст-ть с уч.НЗС (Авто)'!$YP$11:INDIRECT("'Полная ст-ть с уч.НЗС (Авто)'!YP"&amp;$J$42),$C13,'Полная ст-ть с уч.НЗС (Авто)'!XK$11:INDIRECT("'Полная ст-ть с уч.НЗС (Авто)'!XK"&amp;$J$42))/$D13)</f>
        <v>0</v>
      </c>
      <c r="XL13" s="137">
        <f ca="1">IF($D13=0,0,SUMIF('Полная ст-ть с уч.НЗС (Авто)'!$YP$11:INDIRECT("'Полная ст-ть с уч.НЗС (Авто)'!YP"&amp;$J$42),$C13,'Полная ст-ть с уч.НЗС (Авто)'!XL$11:INDIRECT("'Полная ст-ть с уч.НЗС (Авто)'!XL"&amp;$J$42))/$D13)</f>
        <v>0</v>
      </c>
      <c r="XM13" s="137">
        <f ca="1">IF($D13=0,0,SUMIF('Полная ст-ть с уч.НЗС (Авто)'!$YP$11:INDIRECT("'Полная ст-ть с уч.НЗС (Авто)'!YP"&amp;$J$42),$C13,'Полная ст-ть с уч.НЗС (Авто)'!XM$11:INDIRECT("'Полная ст-ть с уч.НЗС (Авто)'!XM"&amp;$J$42))/$D13)</f>
        <v>0</v>
      </c>
      <c r="XN13" s="137">
        <f ca="1">IF($D13=0,0,SUMIF('Полная ст-ть с уч.НЗС (Авто)'!$YP$11:INDIRECT("'Полная ст-ть с уч.НЗС (Авто)'!YP"&amp;$J$42),$C13,'Полная ст-ть с уч.НЗС (Авто)'!XN$11:INDIRECT("'Полная ст-ть с уч.НЗС (Авто)'!XN"&amp;$J$42))/$D13)</f>
        <v>0</v>
      </c>
      <c r="XO13" s="137">
        <f ca="1">IF($D13=0,0,SUMIF('Полная ст-ть с уч.НЗС (Авто)'!$YP$11:INDIRECT("'Полная ст-ть с уч.НЗС (Авто)'!YP"&amp;$J$42),$C13,'Полная ст-ть с уч.НЗС (Авто)'!XO$11:INDIRECT("'Полная ст-ть с уч.НЗС (Авто)'!XO"&amp;$J$42))/$D13)</f>
        <v>0</v>
      </c>
      <c r="XP13" s="141">
        <f ca="1">IF($D13=0,0,SUMIF('Полная ст-ть с уч.НЗС (Авто)'!$YP$11:INDIRECT("'Полная ст-ть с уч.НЗС (Авто)'!YP"&amp;$J$42),$C13,'Полная ст-ть с уч.НЗС (Авто)'!XP$11:INDIRECT("'Полная ст-ть с уч.НЗС (Авто)'!XP"&amp;$J$42))/$D13)</f>
        <v>0</v>
      </c>
      <c r="XQ13" s="137">
        <f ca="1">IF($D13=0,0,SUMIF('Полная ст-ть с уч.НЗС (Авто)'!$YP$11:INDIRECT("'Полная ст-ть с уч.НЗС (Авто)'!YP"&amp;$J$42),$C13,'Полная ст-ть с уч.НЗС (Авто)'!XQ$11:INDIRECT("'Полная ст-ть с уч.НЗС (Авто)'!XQ"&amp;$J$42))/$D13)</f>
        <v>0</v>
      </c>
      <c r="XR13" s="137">
        <f ca="1">IF($D13=0,0,SUMIF('Полная ст-ть с уч.НЗС (Авто)'!$YP$11:INDIRECT("'Полная ст-ть с уч.НЗС (Авто)'!YP"&amp;$J$42),$C13,'Полная ст-ть с уч.НЗС (Авто)'!XR$11:INDIRECT("'Полная ст-ть с уч.НЗС (Авто)'!XR"&amp;$J$42))/$D13)</f>
        <v>0</v>
      </c>
      <c r="XS13" s="137">
        <f ca="1">IF($D13=0,0,SUMIF('Полная ст-ть с уч.НЗС (Авто)'!$YP$11:INDIRECT("'Полная ст-ть с уч.НЗС (Авто)'!YP"&amp;$J$42),$C13,'Полная ст-ть с уч.НЗС (Авто)'!XS$11:INDIRECT("'Полная ст-ть с уч.НЗС (Авто)'!XS"&amp;$J$42))/$D13)</f>
        <v>0</v>
      </c>
      <c r="XT13" s="137">
        <f ca="1">IF($D13=0,0,SUMIF('Полная ст-ть с уч.НЗС (Авто)'!$YP$11:INDIRECT("'Полная ст-ть с уч.НЗС (Авто)'!YP"&amp;$J$42),$C13,'Полная ст-ть с уч.НЗС (Авто)'!XT$11:INDIRECT("'Полная ст-ть с уч.НЗС (Авто)'!XT"&amp;$J$42))/$D13)</f>
        <v>0</v>
      </c>
      <c r="XU13" s="137">
        <f ca="1">IF($D13=0,0,SUMIF('Полная ст-ть с уч.НЗС (Авто)'!$YP$11:INDIRECT("'Полная ст-ть с уч.НЗС (Авто)'!YP"&amp;$J$42),$C13,'Полная ст-ть с уч.НЗС (Авто)'!XU$11:INDIRECT("'Полная ст-ть с уч.НЗС (Авто)'!XU"&amp;$J$42))/$D13)</f>
        <v>0</v>
      </c>
      <c r="XV13" s="137">
        <f ca="1">IF($D13=0,0,SUMIF('Полная ст-ть с уч.НЗС (Авто)'!$YP$11:INDIRECT("'Полная ст-ть с уч.НЗС (Авто)'!YP"&amp;$J$42),$C13,'Полная ст-ть с уч.НЗС (Авто)'!XV$11:INDIRECT("'Полная ст-ть с уч.НЗС (Авто)'!XV"&amp;$J$42))/$D13)</f>
        <v>0</v>
      </c>
      <c r="XW13" s="137">
        <f ca="1">IF($D13=0,0,SUMIF('Полная ст-ть с уч.НЗС (Авто)'!$YP$11:INDIRECT("'Полная ст-ть с уч.НЗС (Авто)'!YP"&amp;$J$42),$C13,'Полная ст-ть с уч.НЗС (Авто)'!XW$11:INDIRECT("'Полная ст-ть с уч.НЗС (Авто)'!XW"&amp;$J$42))/$D13)</f>
        <v>0</v>
      </c>
      <c r="XX13" s="137">
        <f ca="1">IF($D13=0,0,SUMIF('Полная ст-ть с уч.НЗС (Авто)'!$YP$11:INDIRECT("'Полная ст-ть с уч.НЗС (Авто)'!YP"&amp;$J$42),$C13,'Полная ст-ть с уч.НЗС (Авто)'!XX$11:INDIRECT("'Полная ст-ть с уч.НЗС (Авто)'!XX"&amp;$J$42))/$D13)</f>
        <v>0</v>
      </c>
      <c r="XY13" s="137">
        <f ca="1">IF($D13=0,0,SUMIF('Полная ст-ть с уч.НЗС (Авто)'!$YP$11:INDIRECT("'Полная ст-ть с уч.НЗС (Авто)'!YP"&amp;$J$42),$C13,'Полная ст-ть с уч.НЗС (Авто)'!XY$11:INDIRECT("'Полная ст-ть с уч.НЗС (Авто)'!XY"&amp;$J$42))/$D13)</f>
        <v>0</v>
      </c>
      <c r="XZ13" s="137">
        <f ca="1">IF($D13=0,0,SUMIF('Полная ст-ть с уч.НЗС (Авто)'!$YP$11:INDIRECT("'Полная ст-ть с уч.НЗС (Авто)'!YP"&amp;$J$42),$C13,'Полная ст-ть с уч.НЗС (Авто)'!XZ$11:INDIRECT("'Полная ст-ть с уч.НЗС (Авто)'!XZ"&amp;$J$42))/$D13)</f>
        <v>0</v>
      </c>
      <c r="YA13" s="137">
        <f ca="1">IF($D13=0,0,SUMIF('Полная ст-ть с уч.НЗС (Авто)'!$YP$11:INDIRECT("'Полная ст-ть с уч.НЗС (Авто)'!YP"&amp;$J$42),$C13,'Полная ст-ть с уч.НЗС (Авто)'!YA$11:INDIRECT("'Полная ст-ть с уч.НЗС (Авто)'!YA"&amp;$J$42))/$D13)</f>
        <v>0</v>
      </c>
      <c r="YB13" s="137">
        <f ca="1">IF($D13=0,0,SUMIF('Полная ст-ть с уч.НЗС (Авто)'!$YP$11:INDIRECT("'Полная ст-ть с уч.НЗС (Авто)'!YP"&amp;$J$42),$C13,'Полная ст-ть с уч.НЗС (Авто)'!YB$11:INDIRECT("'Полная ст-ть с уч.НЗС (Авто)'!YB"&amp;$J$42))/$D13)</f>
        <v>0</v>
      </c>
      <c r="YC13" s="137">
        <f ca="1">IF($D13=0,0,SUMIF('Полная ст-ть с уч.НЗС (Авто)'!$YP$11:INDIRECT("'Полная ст-ть с уч.НЗС (Авто)'!YP"&amp;$J$42),$C13,'Полная ст-ть с уч.НЗС (Авто)'!YC$11:INDIRECT("'Полная ст-ть с уч.НЗС (Авто)'!YC"&amp;$J$42))/$D13)</f>
        <v>0</v>
      </c>
      <c r="YD13" s="137">
        <f ca="1">IF($D13=0,0,SUMIF('Полная ст-ть с уч.НЗС (Авто)'!$YP$11:INDIRECT("'Полная ст-ть с уч.НЗС (Авто)'!YP"&amp;$J$42),$C13,'Полная ст-ть с уч.НЗС (Авто)'!YD$11:INDIRECT("'Полная ст-ть с уч.НЗС (Авто)'!YD"&amp;$J$42))/$D13)</f>
        <v>0</v>
      </c>
      <c r="YE13" s="141">
        <f ca="1">IF($D13=0,0,SUMIF('Полная ст-ть с уч.НЗС (Авто)'!$YP$11:INDIRECT("'Полная ст-ть с уч.НЗС (Авто)'!YP"&amp;$J$42),$C13,'Полная ст-ть с уч.НЗС (Авто)'!YE$11:INDIRECT("'Полная ст-ть с уч.НЗС (Авто)'!YE"&amp;$J$42))/$D13)</f>
        <v>0</v>
      </c>
      <c r="YF13" s="104"/>
      <c r="YG13" s="94"/>
    </row>
    <row r="14" spans="1:657" s="105" customFormat="1" ht="15" customHeight="1" x14ac:dyDescent="0.25">
      <c r="A14" s="133">
        <v>4</v>
      </c>
      <c r="B14" s="134" t="s">
        <v>738</v>
      </c>
      <c r="C14" s="135" t="s">
        <v>739</v>
      </c>
      <c r="D14" s="136">
        <f ca="1">COUNTIF('Полная ст-ть с уч.НЗС (Авто)'!$YP$11:INDIRECT("'Полная ст-ть с уч.НЗС (Авто)'!YP"&amp;$J$42),C14)</f>
        <v>0</v>
      </c>
      <c r="E14" s="134"/>
      <c r="F14" s="134"/>
      <c r="G14" s="134"/>
      <c r="H14" s="134"/>
      <c r="I14" s="137">
        <f ca="1">IF($D14=0,0,SUMIF('Полная ст-ть с уч.НЗС (Авто)'!$YP$11:INDIRECT("'Полная ст-ть с уч.НЗС (Авто)'!YP"&amp;$J$42),$C14,'Полная ст-ть с уч.НЗС (Авто)'!I$11:INDIRECT("'Полная ст-ть с уч.НЗС (Авто)'!I"&amp;$J$42))/$D14)</f>
        <v>0</v>
      </c>
      <c r="J14" s="136"/>
      <c r="K14" s="137">
        <f ca="1">IF($D14=0,0,SUMIF('Полная ст-ть с уч.НЗС (Авто)'!$YP$11:INDIRECT("'Полная ст-ть с уч.НЗС (Авто)'!YP"&amp;$J$42),$C14,'Полная ст-ть с уч.НЗС (Авто)'!K$11:INDIRECT("'Полная ст-ть с уч.НЗС (Авто)'!K"&amp;$J$42))/$D14)</f>
        <v>0</v>
      </c>
      <c r="L14" s="134"/>
      <c r="M14" s="137">
        <f ca="1">IF($D14=0,0,SUMIF('Полная ст-ть с уч.НЗС (Авто)'!$YP$11:INDIRECT("'Полная ст-ть с уч.НЗС (Авто)'!YP"&amp;$J$42),$C14,'Полная ст-ть с уч.НЗС (Авто)'!M$11:INDIRECT("'Полная ст-ть с уч.НЗС (Авто)'!M"&amp;$J$42))/$D14)</f>
        <v>0</v>
      </c>
      <c r="N14" s="134"/>
      <c r="O14" s="137">
        <f ca="1">IF($D14=0,0,SUMIF('Полная ст-ть с уч.НЗС (Авто)'!$YP$11:INDIRECT("'Полная ст-ть с уч.НЗС (Авто)'!YP"&amp;$J$42),$C14,'Полная ст-ть с уч.НЗС (Авто)'!O$11:INDIRECT("'Полная ст-ть с уч.НЗС (Авто)'!O"&amp;$J$42))/$D14)</f>
        <v>0</v>
      </c>
      <c r="P14" s="134"/>
      <c r="Q14" s="137">
        <f ca="1">IF($D14=0,0,SUMIF('Полная ст-ть с уч.НЗС (Авто)'!$YP$11:INDIRECT("'Полная ст-ть с уч.НЗС (Авто)'!YP"&amp;$J$42),$C14,'Полная ст-ть с уч.НЗС (Авто)'!Q$11:INDIRECT("'Полная ст-ть с уч.НЗС (Авто)'!Q"&amp;$J$42))/$D14)</f>
        <v>0</v>
      </c>
      <c r="R14" s="137">
        <f ca="1">IF($D14=0,0,SUMIF('Полная ст-ть с уч.НЗС (Авто)'!$YP$11:INDIRECT("'Полная ст-ть с уч.НЗС (Авто)'!YP"&amp;$J$42),$C14,'Полная ст-ть с уч.НЗС (Авто)'!R$11:INDIRECT("'Полная ст-ть с уч.НЗС (Авто)'!R"&amp;$J$42))/$D14)</f>
        <v>0</v>
      </c>
      <c r="S14" s="137">
        <f ca="1">IF($D14=0,0,SUMIF('Полная ст-ть с уч.НЗС (Авто)'!$YP$11:INDIRECT("'Полная ст-ть с уч.НЗС (Авто)'!YP"&amp;$J$42),$C14,'Полная ст-ть с уч.НЗС (Авто)'!S$11:INDIRECT("'Полная ст-ть с уч.НЗС (Авто)'!S"&amp;$J$42))/$D14)</f>
        <v>0</v>
      </c>
      <c r="T14" s="137">
        <f ca="1">IF($D14=0,0,SUMIF('Полная ст-ть с уч.НЗС (Авто)'!$YP$11:INDIRECT("'Полная ст-ть с уч.НЗС (Авто)'!YP"&amp;$J$42),$C14,'Полная ст-ть с уч.НЗС (Авто)'!T$11:INDIRECT("'Полная ст-ть с уч.НЗС (Авто)'!T"&amp;$J$42))/$D14)</f>
        <v>0</v>
      </c>
      <c r="U14" s="137">
        <f ca="1">IF($D14=0,0,SUMIF('Полная ст-ть с уч.НЗС (Авто)'!$YP$11:INDIRECT("'Полная ст-ть с уч.НЗС (Авто)'!YP"&amp;$J$42),$C14,'Полная ст-ть с уч.НЗС (Авто)'!U$11:INDIRECT("'Полная ст-ть с уч.НЗС (Авто)'!U"&amp;$J$42))/$D14)</f>
        <v>0</v>
      </c>
      <c r="V14" s="137">
        <f ca="1">IF($D14=0,0,SUMIF('Полная ст-ть с уч.НЗС (Авто)'!$YP$11:INDIRECT("'Полная ст-ть с уч.НЗС (Авто)'!YP"&amp;$J$42),$C14,'Полная ст-ть с уч.НЗС (Авто)'!V$11:INDIRECT("'Полная ст-ть с уч.НЗС (Авто)'!V"&amp;$J$42))/$D14)</f>
        <v>0</v>
      </c>
      <c r="W14" s="137">
        <f ca="1">IF($D14=0,0,SUMIF('Полная ст-ть с уч.НЗС (Авто)'!$YP$11:INDIRECT("'Полная ст-ть с уч.НЗС (Авто)'!YP"&amp;$J$42),$C14,'Полная ст-ть с уч.НЗС (Авто)'!W$11:INDIRECT("'Полная ст-ть с уч.НЗС (Авто)'!W"&amp;$J$42))/$D14)</f>
        <v>0</v>
      </c>
      <c r="X14" s="137">
        <f ca="1">IF($D14=0,0,SUMIF('Полная ст-ть с уч.НЗС (Авто)'!$YP$11:INDIRECT("'Полная ст-ть с уч.НЗС (Авто)'!YP"&amp;$J$42),$C14,'Полная ст-ть с уч.НЗС (Авто)'!X$11:INDIRECT("'Полная ст-ть с уч.НЗС (Авто)'!X"&amp;$J$42))/$D14)</f>
        <v>0</v>
      </c>
      <c r="Y14" s="137">
        <f ca="1">IF($D14=0,0,SUMIF('Полная ст-ть с уч.НЗС (Авто)'!$YP$11:INDIRECT("'Полная ст-ть с уч.НЗС (Авто)'!YP"&amp;$J$42),$C14,'Полная ст-ть с уч.НЗС (Авто)'!Y$11:INDIRECT("'Полная ст-ть с уч.НЗС (Авто)'!Y"&amp;$J$42))/$D14)</f>
        <v>0</v>
      </c>
      <c r="Z14" s="137">
        <f ca="1">IF($D14=0,0,SUMIF('Полная ст-ть с уч.НЗС (Авто)'!$YP$11:INDIRECT("'Полная ст-ть с уч.НЗС (Авто)'!YP"&amp;$J$42),$C14,'Полная ст-ть с уч.НЗС (Авто)'!Z$11:INDIRECT("'Полная ст-ть с уч.НЗС (Авто)'!Z"&amp;$J$42))/$D14)</f>
        <v>0</v>
      </c>
      <c r="AA14" s="137">
        <f ca="1">IF($D14=0,0,SUMIF('Полная ст-ть с уч.НЗС (Авто)'!$YP$11:INDIRECT("'Полная ст-ть с уч.НЗС (Авто)'!YP"&amp;$J$42),$C14,'Полная ст-ть с уч.НЗС (Авто)'!AA$11:INDIRECT("'Полная ст-ть с уч.НЗС (Авто)'!AA"&amp;$J$42))/$D14)</f>
        <v>0</v>
      </c>
      <c r="AB14" s="137">
        <f ca="1">IF($D14=0,0,SUMIF('Полная ст-ть с уч.НЗС (Авто)'!$YP$11:INDIRECT("'Полная ст-ть с уч.НЗС (Авто)'!YP"&amp;$J$42),$C14,'Полная ст-ть с уч.НЗС (Авто)'!AB$11:INDIRECT("'Полная ст-ть с уч.НЗС (Авто)'!AB"&amp;$J$42))/$D14)</f>
        <v>0</v>
      </c>
      <c r="AC14" s="137">
        <f ca="1">IF($D14=0,0,SUMIF('Полная ст-ть с уч.НЗС (Авто)'!$YP$11:INDIRECT("'Полная ст-ть с уч.НЗС (Авто)'!YP"&amp;$J$42),$C14,'Полная ст-ть с уч.НЗС (Авто)'!AC$11:INDIRECT("'Полная ст-ть с уч.НЗС (Авто)'!AC"&amp;$J$42))/$D14)</f>
        <v>0</v>
      </c>
      <c r="AD14" s="137">
        <f ca="1">IF($D14=0,0,SUMIF('Полная ст-ть с уч.НЗС (Авто)'!$YP$11:INDIRECT("'Полная ст-ть с уч.НЗС (Авто)'!YP"&amp;$J$42),$C14,'Полная ст-ть с уч.НЗС (Авто)'!AD$11:INDIRECT("'Полная ст-ть с уч.НЗС (Авто)'!AD"&amp;$J$42))/$D14)</f>
        <v>0</v>
      </c>
      <c r="AE14" s="137">
        <f ca="1">IF($D14=0,0,SUMIF('Полная ст-ть с уч.НЗС (Авто)'!$YP$11:INDIRECT("'Полная ст-ть с уч.НЗС (Авто)'!YP"&amp;$J$42),$C14,'Полная ст-ть с уч.НЗС (Авто)'!AE$11:INDIRECT("'Полная ст-ть с уч.НЗС (Авто)'!AE"&amp;$J$42))/$D14)</f>
        <v>0</v>
      </c>
      <c r="AF14" s="137">
        <f ca="1">IF($D14=0,0,SUMIF('Полная ст-ть с уч.НЗС (Авто)'!$YP$11:INDIRECT("'Полная ст-ть с уч.НЗС (Авто)'!YP"&amp;$J$42),$C14,'Полная ст-ть с уч.НЗС (Авто)'!AF$11:INDIRECT("'Полная ст-ть с уч.НЗС (Авто)'!AF"&amp;$J$42))/$D14)</f>
        <v>0</v>
      </c>
      <c r="AG14" s="137">
        <f ca="1">IF($D14=0,0,SUMIF('Полная ст-ть с уч.НЗС (Авто)'!$YP$11:INDIRECT("'Полная ст-ть с уч.НЗС (Авто)'!YP"&amp;$J$42),$C14,'Полная ст-ть с уч.НЗС (Авто)'!AG$11:INDIRECT("'Полная ст-ть с уч.НЗС (Авто)'!AG"&amp;$J$42))/$D14)</f>
        <v>0</v>
      </c>
      <c r="AH14" s="137">
        <f ca="1">IF($D14=0,0,SUMIF('Полная ст-ть с уч.НЗС (Авто)'!$YP$11:INDIRECT("'Полная ст-ть с уч.НЗС (Авто)'!YP"&amp;$J$42),$C14,'Полная ст-ть с уч.НЗС (Авто)'!AH$11:INDIRECT("'Полная ст-ть с уч.НЗС (Авто)'!AH"&amp;$J$42))/$D14)</f>
        <v>0</v>
      </c>
      <c r="AI14" s="137">
        <f ca="1">IF($D14=0,0,SUMIF('Полная ст-ть с уч.НЗС (Авто)'!$YP$11:INDIRECT("'Полная ст-ть с уч.НЗС (Авто)'!YP"&amp;$J$42),$C14,'Полная ст-ть с уч.НЗС (Авто)'!AI$11:INDIRECT("'Полная ст-ть с уч.НЗС (Авто)'!AI"&amp;$J$42))/$D14)</f>
        <v>0</v>
      </c>
      <c r="AJ14" s="137">
        <f ca="1">IF($D14=0,0,SUMIF('Полная ст-ть с уч.НЗС (Авто)'!$YP$11:INDIRECT("'Полная ст-ть с уч.НЗС (Авто)'!YP"&amp;$J$42),$C14,'Полная ст-ть с уч.НЗС (Авто)'!AJ$11:INDIRECT("'Полная ст-ть с уч.НЗС (Авто)'!AJ"&amp;$J$42))/$D14)</f>
        <v>0</v>
      </c>
      <c r="AK14" s="137">
        <f ca="1">IF($D14=0,0,SUMIF('Полная ст-ть с уч.НЗС (Авто)'!$YP$11:INDIRECT("'Полная ст-ть с уч.НЗС (Авто)'!YP"&amp;$J$42),$C14,'Полная ст-ть с уч.НЗС (Авто)'!AK$11:INDIRECT("'Полная ст-ть с уч.НЗС (Авто)'!AK"&amp;$J$42))/$D14)</f>
        <v>0</v>
      </c>
      <c r="AL14" s="137">
        <f ca="1">IF($D14=0,0,SUMIF('Полная ст-ть с уч.НЗС (Авто)'!$YP$11:INDIRECT("'Полная ст-ть с уч.НЗС (Авто)'!YP"&amp;$J$42),$C14,'Полная ст-ть с уч.НЗС (Авто)'!AL$11:INDIRECT("'Полная ст-ть с уч.НЗС (Авто)'!AL"&amp;$J$42))/$D14)</f>
        <v>0</v>
      </c>
      <c r="AM14" s="137">
        <f ca="1">IF($D14=0,0,SUMIF('Полная ст-ть с уч.НЗС (Авто)'!$YP$11:INDIRECT("'Полная ст-ть с уч.НЗС (Авто)'!YP"&amp;$J$42),$C14,'Полная ст-ть с уч.НЗС (Авто)'!AM$11:INDIRECT("'Полная ст-ть с уч.НЗС (Авто)'!AM"&amp;$J$42))/$D14)</f>
        <v>0</v>
      </c>
      <c r="AN14" s="137">
        <f ca="1">IF($D14=0,0,SUMIF('Полная ст-ть с уч.НЗС (Авто)'!$YP$11:INDIRECT("'Полная ст-ть с уч.НЗС (Авто)'!YP"&amp;$J$42),$C14,'Полная ст-ть с уч.НЗС (Авто)'!AN$11:INDIRECT("'Полная ст-ть с уч.НЗС (Авто)'!AN"&amp;$J$42))/$D14)</f>
        <v>0</v>
      </c>
      <c r="AO14" s="137">
        <f ca="1">IF($D14=0,0,SUMIF('Полная ст-ть с уч.НЗС (Авто)'!$YP$11:INDIRECT("'Полная ст-ть с уч.НЗС (Авто)'!YP"&amp;$J$42),$C14,'Полная ст-ть с уч.НЗС (Авто)'!AO$11:INDIRECT("'Полная ст-ть с уч.НЗС (Авто)'!AO"&amp;$J$42))/$D14)</f>
        <v>0</v>
      </c>
      <c r="AP14" s="137">
        <f ca="1">IF($D14=0,0,SUMIF('Полная ст-ть с уч.НЗС (Авто)'!$YP$11:INDIRECT("'Полная ст-ть с уч.НЗС (Авто)'!YP"&amp;$J$42),$C14,'Полная ст-ть с уч.НЗС (Авто)'!AP$11:INDIRECT("'Полная ст-ть с уч.НЗС (Авто)'!AP"&amp;$J$42))/$D14)</f>
        <v>0</v>
      </c>
      <c r="AQ14" s="137">
        <f ca="1">IF($D14=0,0,SUMIF('Полная ст-ть с уч.НЗС (Авто)'!$YP$11:INDIRECT("'Полная ст-ть с уч.НЗС (Авто)'!YP"&amp;$J$42),$C14,'Полная ст-ть с уч.НЗС (Авто)'!AQ$11:INDIRECT("'Полная ст-ть с уч.НЗС (Авто)'!AQ"&amp;$J$42))/$D14)</f>
        <v>0</v>
      </c>
      <c r="AR14" s="186"/>
      <c r="AS14" s="186"/>
      <c r="AT14" s="187"/>
      <c r="AU14" s="421"/>
      <c r="AV14" s="187"/>
      <c r="AW14" s="421"/>
      <c r="AX14" s="137">
        <f ca="1">IF($D14=0,0,SUMIF('Полная ст-ть с уч.НЗС (Авто)'!$YP$11:INDIRECT("'Полная ст-ть с уч.НЗС (Авто)'!YP"&amp;$J$42),$C14,'Полная ст-ть с уч.НЗС (Авто)'!AX$11:INDIRECT("'Полная ст-ть с уч.НЗС (Авто)'!AX"&amp;$J$42))/$D14)</f>
        <v>0</v>
      </c>
      <c r="AY14" s="137">
        <f ca="1">IF($D14=0,0,SUMIF('Полная ст-ть с уч.НЗС (Авто)'!$YP$11:INDIRECT("'Полная ст-ть с уч.НЗС (Авто)'!YP"&amp;$J$42),$C14,'Полная ст-ть с уч.НЗС (Авто)'!AY$11:INDIRECT("'Полная ст-ть с уч.НЗС (Авто)'!AY"&amp;$J$42))/$D14)</f>
        <v>0</v>
      </c>
      <c r="AZ14" s="137">
        <f ca="1">IF($D14=0,0,SUMIF('Полная ст-ть с уч.НЗС (Авто)'!$YP$11:INDIRECT("'Полная ст-ть с уч.НЗС (Авто)'!YP"&amp;$J$42),$C14,'Полная ст-ть с уч.НЗС (Авто)'!AZ$11:INDIRECT("'Полная ст-ть с уч.НЗС (Авто)'!AZ"&amp;$J$42))/$D14)</f>
        <v>0</v>
      </c>
      <c r="BA14" s="137">
        <f ca="1">IF($D14=0,0,SUMIF('Полная ст-ть с уч.НЗС (Авто)'!$YP$11:INDIRECT("'Полная ст-ть с уч.НЗС (Авто)'!YP"&amp;$J$42),$C14,'Полная ст-ть с уч.НЗС (Авто)'!BA$11:INDIRECT("'Полная ст-ть с уч.НЗС (Авто)'!BA"&amp;$J$42))/$D14)</f>
        <v>0</v>
      </c>
      <c r="BB14" s="137">
        <f ca="1">IF($D14=0,0,SUMIF('Полная ст-ть с уч.НЗС (Авто)'!$YP$11:INDIRECT("'Полная ст-ть с уч.НЗС (Авто)'!YP"&amp;$J$42),$C14,'Полная ст-ть с уч.НЗС (Авто)'!BB$11:INDIRECT("'Полная ст-ть с уч.НЗС (Авто)'!BB"&amp;$J$42))/$D14)</f>
        <v>0</v>
      </c>
      <c r="BC14" s="137">
        <f ca="1">IF($D14=0,0,SUMIF('Полная ст-ть с уч.НЗС (Авто)'!$YP$11:INDIRECT("'Полная ст-ть с уч.НЗС (Авто)'!YP"&amp;$J$42),$C14,'Полная ст-ть с уч.НЗС (Авто)'!BC$11:INDIRECT("'Полная ст-ть с уч.НЗС (Авто)'!BC"&amp;$J$42))/$D14)</f>
        <v>0</v>
      </c>
      <c r="BD14" s="187"/>
      <c r="BE14" s="187"/>
      <c r="BF14" s="137">
        <f ca="1">IF($D14=0,0,SUMIF('Полная ст-ть с уч.НЗС (Авто)'!$YP$11:INDIRECT("'Полная ст-ть с уч.НЗС (Авто)'!YP"&amp;$J$42),$C14,'Полная ст-ть с уч.НЗС (Авто)'!BF$11:INDIRECT("'Полная ст-ть с уч.НЗС (Авто)'!BF"&amp;$J$42))/$D14)</f>
        <v>0</v>
      </c>
      <c r="BG14" s="137">
        <f ca="1">IF($D14=0,0,SUMIF('Полная ст-ть с уч.НЗС (Авто)'!$YP$11:INDIRECT("'Полная ст-ть с уч.НЗС (Авто)'!YP"&amp;$J$42),$C14,'Полная ст-ть с уч.НЗС (Авто)'!BG$11:INDIRECT("'Полная ст-ть с уч.НЗС (Авто)'!BG"&amp;$J$42))/$D14)</f>
        <v>0</v>
      </c>
      <c r="BH14" s="137">
        <f ca="1">IF($D14=0,0,SUMIF('Полная ст-ть с уч.НЗС (Авто)'!$YP$11:INDIRECT("'Полная ст-ть с уч.НЗС (Авто)'!YP"&amp;$J$42),$C14,'Полная ст-ть с уч.НЗС (Авто)'!BH$11:INDIRECT("'Полная ст-ть с уч.НЗС (Авто)'!BH"&amp;$J$42))/$D14)</f>
        <v>0</v>
      </c>
      <c r="BI14" s="137">
        <f ca="1">IF($D14=0,0,SUMIF('Полная ст-ть с уч.НЗС (Авто)'!$YP$11:INDIRECT("'Полная ст-ть с уч.НЗС (Авто)'!YP"&amp;$J$42),$C14,'Полная ст-ть с уч.НЗС (Авто)'!BI$11:INDIRECT("'Полная ст-ть с уч.НЗС (Авто)'!BI"&amp;$J$42))/$D14)</f>
        <v>0</v>
      </c>
      <c r="BJ14" s="137">
        <f ca="1">IF($D14=0,0,SUMIF('Полная ст-ть с уч.НЗС (Авто)'!$YP$11:INDIRECT("'Полная ст-ть с уч.НЗС (Авто)'!YP"&amp;$J$42),$C14,'Полная ст-ть с уч.НЗС (Авто)'!BJ$11:INDIRECT("'Полная ст-ть с уч.НЗС (Авто)'!BJ"&amp;$J$42))/$D14)</f>
        <v>0</v>
      </c>
      <c r="BK14" s="137">
        <f ca="1">IF($D14=0,0,SUMIF('Полная ст-ть с уч.НЗС (Авто)'!$YP$11:INDIRECT("'Полная ст-ть с уч.НЗС (Авто)'!YP"&amp;$J$42),$C14,'Полная ст-ть с уч.НЗС (Авто)'!BK$11:INDIRECT("'Полная ст-ть с уч.НЗС (Авто)'!BK"&amp;$J$42))/$D14)</f>
        <v>0</v>
      </c>
      <c r="BL14" s="187"/>
      <c r="BM14" s="137">
        <f ca="1">IF($D14=0,0,SUMIF('Полная ст-ть с уч.НЗС (Авто)'!$YP$11:INDIRECT("'Полная ст-ть с уч.НЗС (Авто)'!YP"&amp;$J$42),$C14,'Полная ст-ть с уч.НЗС (Авто)'!BM$11:INDIRECT("'Полная ст-ть с уч.НЗС (Авто)'!BM"&amp;$J$42))/$D14)</f>
        <v>0</v>
      </c>
      <c r="BN14" s="188"/>
      <c r="BO14" s="134"/>
      <c r="BP14" s="134"/>
      <c r="BQ14" s="137">
        <f ca="1">IF($D14=0,0,SUMIF('Полная ст-ть с уч.НЗС (Авто)'!$YP$11:INDIRECT("'Полная ст-ть с уч.НЗС (Авто)'!YP"&amp;$J$42),$C14,'Полная ст-ть с уч.НЗС (Авто)'!BQ$11:INDIRECT("'Полная ст-ть с уч.НЗС (Авто)'!BQ"&amp;$J$42))/$D14)</f>
        <v>0</v>
      </c>
      <c r="BR14" s="137"/>
      <c r="BS14" s="134"/>
      <c r="BT14" s="134"/>
      <c r="BU14" s="137"/>
      <c r="BV14" s="134"/>
      <c r="BW14" s="137"/>
      <c r="BX14" s="134"/>
      <c r="BY14" s="134"/>
      <c r="BZ14" s="134"/>
      <c r="CA14" s="134"/>
      <c r="CB14" s="134"/>
      <c r="CC14" s="134"/>
      <c r="CD14" s="134"/>
      <c r="CE14" s="134"/>
      <c r="CF14" s="134"/>
      <c r="CG14" s="134"/>
      <c r="CH14" s="134"/>
      <c r="CI14" s="134"/>
      <c r="CJ14" s="134"/>
      <c r="CK14" s="137">
        <f ca="1">IF($D14=0,0,SUMIF('Полная ст-ть с уч.НЗС (Авто)'!$YP$11:INDIRECT("'Полная ст-ть с уч.НЗС (Авто)'!YP"&amp;$J$42),$C14,'Полная ст-ть с уч.НЗС (Авто)'!CK$11:INDIRECT("'Полная ст-ть с уч.НЗС (Авто)'!CK"&amp;$J$42))/$D14)</f>
        <v>0</v>
      </c>
      <c r="CL14" s="137">
        <f ca="1">IF($D14=0,0,SUMIF('Полная ст-ть с уч.НЗС (Авто)'!$YP$11:INDIRECT("'Полная ст-ть с уч.НЗС (Авто)'!YP"&amp;$J$42),$C14,'Полная ст-ть с уч.НЗС (Авто)'!CL$11:INDIRECT("'Полная ст-ть с уч.НЗС (Авто)'!CL"&amp;$J$42))/$D14)</f>
        <v>0</v>
      </c>
      <c r="CM14" s="137">
        <f ca="1">IF($D14=0,0,SUMIF('Полная ст-ть с уч.НЗС (Авто)'!$YP$11:INDIRECT("'Полная ст-ть с уч.НЗС (Авто)'!YP"&amp;$J$42),$C14,'Полная ст-ть с уч.НЗС (Авто)'!CM$11:INDIRECT("'Полная ст-ть с уч.НЗС (Авто)'!CM"&amp;$J$42))/$D14)</f>
        <v>0</v>
      </c>
      <c r="CN14" s="137">
        <f ca="1">IF($D14=0,0,SUMIF('Полная ст-ть с уч.НЗС (Авто)'!$YP$11:INDIRECT("'Полная ст-ть с уч.НЗС (Авто)'!YP"&amp;$J$42),$C14,'Полная ст-ть с уч.НЗС (Авто)'!CN$11:INDIRECT("'Полная ст-ть с уч.НЗС (Авто)'!CN"&amp;$J$42))/$D14)</f>
        <v>0</v>
      </c>
      <c r="CO14" s="137">
        <f ca="1">IF($D14=0,0,SUMIF('Полная ст-ть с уч.НЗС (Авто)'!$YP$11:INDIRECT("'Полная ст-ть с уч.НЗС (Авто)'!YP"&amp;$J$42),$C14,'Полная ст-ть с уч.НЗС (Авто)'!CO$11:INDIRECT("'Полная ст-ть с уч.НЗС (Авто)'!CO"&amp;$J$42))/$D14)</f>
        <v>0</v>
      </c>
      <c r="CP14" s="137">
        <f ca="1">IF($D14=0,0,SUMIF('Полная ст-ть с уч.НЗС (Авто)'!$YP$11:INDIRECT("'Полная ст-ть с уч.НЗС (Авто)'!YP"&amp;$J$42),$C14,'Полная ст-ть с уч.НЗС (Авто)'!CP$11:INDIRECT("'Полная ст-ть с уч.НЗС (Авто)'!CP"&amp;$J$42))/$D14)</f>
        <v>0</v>
      </c>
      <c r="CQ14" s="134">
        <f ca="1">IF($D14=0,0,SUMIF('Полная ст-ть с уч.НЗС (Авто)'!$YP$11:INDIRECT("'Полная ст-ть с уч.НЗС (Авто)'!YP"&amp;$J$42),$C14,'Полная ст-ть с уч.НЗС (Авто)'!CQ$11:INDIRECT("'Полная ст-ть с уч.НЗС (Авто)'!CQ"&amp;$J$42))/$D14)</f>
        <v>0</v>
      </c>
      <c r="CR14" s="137">
        <f ca="1">IF($D14=0,0,SUMIF('Полная ст-ть с уч.НЗС (Авто)'!$YP$11:INDIRECT("'Полная ст-ть с уч.НЗС (Авто)'!YP"&amp;$J$42),$C14,'Полная ст-ть с уч.НЗС (Авто)'!CR$11:INDIRECT("'Полная ст-ть с уч.НЗС (Авто)'!CR"&amp;$J$42))/$D14)</f>
        <v>0</v>
      </c>
      <c r="CS14" s="137">
        <f ca="1">IF($D14=0,0,SUMIF('Полная ст-ть с уч.НЗС (Авто)'!$YP$11:INDIRECT("'Полная ст-ть с уч.НЗС (Авто)'!YP"&amp;$J$42),$C14,'Полная ст-ть с уч.НЗС (Авто)'!CS$11:INDIRECT("'Полная ст-ть с уч.НЗС (Авто)'!CS"&amp;$J$42))/$D14)</f>
        <v>0</v>
      </c>
      <c r="CT14" s="137">
        <f ca="1">IF($D14=0,0,SUMIF('Полная ст-ть с уч.НЗС (Авто)'!$YP$11:INDIRECT("'Полная ст-ть с уч.НЗС (Авто)'!YP"&amp;$J$42),$C14,'Полная ст-ть с уч.НЗС (Авто)'!CT$11:INDIRECT("'Полная ст-ть с уч.НЗС (Авто)'!CT"&amp;$J$42))/$D14)</f>
        <v>0</v>
      </c>
      <c r="CU14" s="137">
        <f ca="1">IF($D14=0,0,SUMIF('Полная ст-ть с уч.НЗС (Авто)'!$YP$11:INDIRECT("'Полная ст-ть с уч.НЗС (Авто)'!YP"&amp;$J$42),$C14,'Полная ст-ть с уч.НЗС (Авто)'!CU$11:INDIRECT("'Полная ст-ть с уч.НЗС (Авто)'!CU"&amp;$J$42))/$D14)</f>
        <v>0</v>
      </c>
      <c r="CV14" s="137">
        <f ca="1">IF($D14=0,0,SUMIF('Полная ст-ть с уч.НЗС (Авто)'!$YP$11:INDIRECT("'Полная ст-ть с уч.НЗС (Авто)'!YP"&amp;$J$42),$C14,'Полная ст-ть с уч.НЗС (Авто)'!CV$11:INDIRECT("'Полная ст-ть с уч.НЗС (Авто)'!CV"&amp;$J$42))/$D14)</f>
        <v>0</v>
      </c>
      <c r="CW14" s="137">
        <f ca="1">IF($D14=0,0,SUMIF('Полная ст-ть с уч.НЗС (Авто)'!$YP$11:INDIRECT("'Полная ст-ть с уч.НЗС (Авто)'!YP"&amp;$J$42),$C14,'Полная ст-ть с уч.НЗС (Авто)'!CW$11:INDIRECT("'Полная ст-ть с уч.НЗС (Авто)'!CW"&amp;$J$42))/$D14)</f>
        <v>0</v>
      </c>
      <c r="CX14" s="137">
        <f ca="1">IF($D14=0,0,SUMIF('Полная ст-ть с уч.НЗС (Авто)'!$YP$11:INDIRECT("'Полная ст-ть с уч.НЗС (Авто)'!YP"&amp;$J$42),$C14,'Полная ст-ть с уч.НЗС (Авто)'!CX$11:INDIRECT("'Полная ст-ть с уч.НЗС (Авто)'!CX"&amp;$J$42))/$D14)</f>
        <v>0</v>
      </c>
      <c r="CY14" s="134">
        <f ca="1">IF($D14=0,0,SUMIF('Полная ст-ть с уч.НЗС (Авто)'!$YP$11:INDIRECT("'Полная ст-ть с уч.НЗС (Авто)'!YP"&amp;$J$42),$C14,'Полная ст-ть с уч.НЗС (Авто)'!CY$11:INDIRECT("'Полная ст-ть с уч.НЗС (Авто)'!CY"&amp;$J$42))/$D14)</f>
        <v>0</v>
      </c>
      <c r="CZ14" s="137">
        <f ca="1">IF($D14=0,0,SUMIF('Полная ст-ть с уч.НЗС (Авто)'!$YP$11:INDIRECT("'Полная ст-ть с уч.НЗС (Авто)'!YP"&amp;$J$42),$C14,'Полная ст-ть с уч.НЗС (Авто)'!CZ$11:INDIRECT("'Полная ст-ть с уч.НЗС (Авто)'!CZ"&amp;$J$42))/$D14)</f>
        <v>0</v>
      </c>
      <c r="DA14" s="137">
        <f ca="1">IF($D14=0,0,SUMIF('Полная ст-ть с уч.НЗС (Авто)'!$YP$11:INDIRECT("'Полная ст-ть с уч.НЗС (Авто)'!YP"&amp;$J$42),$C14,'Полная ст-ть с уч.НЗС (Авто)'!DA$11:INDIRECT("'Полная ст-ть с уч.НЗС (Авто)'!DA"&amp;$J$42))/$D14)</f>
        <v>0</v>
      </c>
      <c r="DB14" s="137">
        <f ca="1">IF($D14=0,0,SUMIF('Полная ст-ть с уч.НЗС (Авто)'!$YP$11:INDIRECT("'Полная ст-ть с уч.НЗС (Авто)'!YP"&amp;$J$42),$C14,'Полная ст-ть с уч.НЗС (Авто)'!DB$11:INDIRECT("'Полная ст-ть с уч.НЗС (Авто)'!DB"&amp;$J$42))/$D14)</f>
        <v>0</v>
      </c>
      <c r="DC14" s="137">
        <f ca="1">IF($D14=0,0,SUMIF('Полная ст-ть с уч.НЗС (Авто)'!$YP$11:INDIRECT("'Полная ст-ть с уч.НЗС (Авто)'!YP"&amp;$J$42),$C14,'Полная ст-ть с уч.НЗС (Авто)'!DC$11:INDIRECT("'Полная ст-ть с уч.НЗС (Авто)'!DC"&amp;$J$42))/$D14)</f>
        <v>0</v>
      </c>
      <c r="DD14" s="134"/>
      <c r="DE14" s="137">
        <f ca="1">IF($D14=0,0,SUMIF('Полная ст-ть с уч.НЗС (Авто)'!$YP$11:INDIRECT("'Полная ст-ть с уч.НЗС (Авто)'!YP"&amp;$J$42),$C14,'Полная ст-ть с уч.НЗС (Авто)'!DE$11:INDIRECT("'Полная ст-ть с уч.НЗС (Авто)'!DE"&amp;$J$42))/$D14)</f>
        <v>0</v>
      </c>
      <c r="DF14" s="137"/>
      <c r="DG14" s="137">
        <f ca="1">IF($D14=0,0,SUMIF('Полная ст-ть с уч.НЗС (Авто)'!$YP$11:INDIRECT("'Полная ст-ть с уч.НЗС (Авто)'!YP"&amp;$J$42),$C14,'Полная ст-ть с уч.НЗС (Авто)'!DG$11:INDIRECT("'Полная ст-ть с уч.НЗС (Авто)'!DG"&amp;$J$42))/$D14)</f>
        <v>0</v>
      </c>
      <c r="DH14" s="137">
        <f ca="1">IF($D14=0,0,SUMIF('Полная ст-ть с уч.НЗС (Авто)'!$YP$11:INDIRECT("'Полная ст-ть с уч.НЗС (Авто)'!YP"&amp;$J$42),$C14,'Полная ст-ть с уч.НЗС (Авто)'!DH$11:INDIRECT("'Полная ст-ть с уч.НЗС (Авто)'!DH"&amp;$J$42))/$D14)</f>
        <v>0</v>
      </c>
      <c r="DI14" s="137">
        <f ca="1">IF($D14=0,0,SUMIF('Полная ст-ть с уч.НЗС (Авто)'!$YP$11:INDIRECT("'Полная ст-ть с уч.НЗС (Авто)'!YP"&amp;$J$42),$C14,'Полная ст-ть с уч.НЗС (Авто)'!DI$11:INDIRECT("'Полная ст-ть с уч.НЗС (Авто)'!DI"&amp;$J$42))/$D14)</f>
        <v>0</v>
      </c>
      <c r="DJ14" s="137">
        <f ca="1">IF($D14=0,0,SUMIF('Полная ст-ть с уч.НЗС (Авто)'!$YP$11:INDIRECT("'Полная ст-ть с уч.НЗС (Авто)'!YP"&amp;$J$42),$C14,'Полная ст-ть с уч.НЗС (Авто)'!DJ$11:INDIRECT("'Полная ст-ть с уч.НЗС (Авто)'!DJ"&amp;$J$42))/$D14)</f>
        <v>0</v>
      </c>
      <c r="DK14" s="137">
        <f ca="1">IF($D14=0,0,SUMIF('Полная ст-ть с уч.НЗС (Авто)'!$YP$11:INDIRECT("'Полная ст-ть с уч.НЗС (Авто)'!YP"&amp;$J$42),$C14,'Полная ст-ть с уч.НЗС (Авто)'!DK$11:INDIRECT("'Полная ст-ть с уч.НЗС (Авто)'!DK"&amp;$J$42))/$D14)</f>
        <v>0</v>
      </c>
      <c r="DL14" s="137">
        <f ca="1">IF($D14=0,0,SUMIF('Полная ст-ть с уч.НЗС (Авто)'!$YP$11:INDIRECT("'Полная ст-ть с уч.НЗС (Авто)'!YP"&amp;$J$42),$C14,'Полная ст-ть с уч.НЗС (Авто)'!DL$11:INDIRECT("'Полная ст-ть с уч.НЗС (Авто)'!DL"&amp;$J$42))/$D14)</f>
        <v>0</v>
      </c>
      <c r="DM14" s="137">
        <f ca="1">IF($D14=0,0,SUMIF('Полная ст-ть с уч.НЗС (Авто)'!$YP$11:INDIRECT("'Полная ст-ть с уч.НЗС (Авто)'!YP"&amp;$J$42),$C14,'Полная ст-ть с уч.НЗС (Авто)'!DM$11:INDIRECT("'Полная ст-ть с уч.НЗС (Авто)'!DM"&amp;$J$42))/$D14)</f>
        <v>0</v>
      </c>
      <c r="DN14" s="137">
        <f ca="1">IF($D14=0,0,SUMIF('Полная ст-ть с уч.НЗС (Авто)'!$YP$11:INDIRECT("'Полная ст-ть с уч.НЗС (Авто)'!YP"&amp;$J$42),$C14,'Полная ст-ть с уч.НЗС (Авто)'!DN$11:INDIRECT("'Полная ст-ть с уч.НЗС (Авто)'!DN"&amp;$J$42))/$D14)</f>
        <v>0</v>
      </c>
      <c r="DO14" s="137">
        <f ca="1">IF($D14=0,0,SUMIF('Полная ст-ть с уч.НЗС (Авто)'!$YP$11:INDIRECT("'Полная ст-ть с уч.НЗС (Авто)'!YP"&amp;$J$42),$C14,'Полная ст-ть с уч.НЗС (Авто)'!DO$11:INDIRECT("'Полная ст-ть с уч.НЗС (Авто)'!DO"&amp;$J$42))/$D14)</f>
        <v>0</v>
      </c>
      <c r="DP14" s="137">
        <f ca="1">IF($D14=0,0,SUMIF('Полная ст-ть с уч.НЗС (Авто)'!$YP$11:INDIRECT("'Полная ст-ть с уч.НЗС (Авто)'!YP"&amp;$J$42),$C14,'Полная ст-ть с уч.НЗС (Авто)'!DP$11:INDIRECT("'Полная ст-ть с уч.НЗС (Авто)'!DP"&amp;$J$42))/$D14)</f>
        <v>0</v>
      </c>
      <c r="DQ14" s="137">
        <f ca="1">IF($D14=0,0,SUMIF('Полная ст-ть с уч.НЗС (Авто)'!$YP$11:INDIRECT("'Полная ст-ть с уч.НЗС (Авто)'!YP"&amp;$J$42),$C14,'Полная ст-ть с уч.НЗС (Авто)'!DQ$11:INDIRECT("'Полная ст-ть с уч.НЗС (Авто)'!DQ"&amp;$J$42))/$D14)</f>
        <v>0</v>
      </c>
      <c r="DR14" s="137">
        <f ca="1">IF($D14=0,0,SUMIF('Полная ст-ть с уч.НЗС (Авто)'!$YP$11:INDIRECT("'Полная ст-ть с уч.НЗС (Авто)'!YP"&amp;$J$42),$C14,'Полная ст-ть с уч.НЗС (Авто)'!DR$11:INDIRECT("'Полная ст-ть с уч.НЗС (Авто)'!DR"&amp;$J$42))/$D14)</f>
        <v>0</v>
      </c>
      <c r="DS14" s="137">
        <f ca="1">IF($D14=0,0,SUMIF('Полная ст-ть с уч.НЗС (Авто)'!$YP$11:INDIRECT("'Полная ст-ть с уч.НЗС (Авто)'!YP"&amp;$J$42),$C14,'Полная ст-ть с уч.НЗС (Авто)'!DS$11:INDIRECT("'Полная ст-ть с уч.НЗС (Авто)'!DS"&amp;$J$42))/$D14)</f>
        <v>0</v>
      </c>
      <c r="DT14" s="137">
        <f ca="1">IF($D14=0,0,SUMIF('Полная ст-ть с уч.НЗС (Авто)'!$YP$11:INDIRECT("'Полная ст-ть с уч.НЗС (Авто)'!YP"&amp;$J$42),$C14,'Полная ст-ть с уч.НЗС (Авто)'!DT$11:INDIRECT("'Полная ст-ть с уч.НЗС (Авто)'!DT"&amp;$J$42))/$D14)</f>
        <v>0</v>
      </c>
      <c r="DU14" s="137">
        <f ca="1">IF($D14=0,0,SUMIF('Полная ст-ть с уч.НЗС (Авто)'!$YP$11:INDIRECT("'Полная ст-ть с уч.НЗС (Авто)'!YP"&amp;$J$42),$C14,'Полная ст-ть с уч.НЗС (Авто)'!DU$11:INDIRECT("'Полная ст-ть с уч.НЗС (Авто)'!DU"&amp;$J$42))/$D14)</f>
        <v>0</v>
      </c>
      <c r="DV14" s="137">
        <f ca="1">IF($D14=0,0,SUMIF('Полная ст-ть с уч.НЗС (Авто)'!$YP$11:INDIRECT("'Полная ст-ть с уч.НЗС (Авто)'!YP"&amp;$J$42),$C14,'Полная ст-ть с уч.НЗС (Авто)'!DV$11:INDIRECT("'Полная ст-ть с уч.НЗС (Авто)'!DV"&amp;$J$42))/$D14)</f>
        <v>0</v>
      </c>
      <c r="DW14" s="137">
        <f ca="1">IF($D14=0,0,SUMIF('Полная ст-ть с уч.НЗС (Авто)'!$YP$11:INDIRECT("'Полная ст-ть с уч.НЗС (Авто)'!YP"&amp;$J$42),$C14,'Полная ст-ть с уч.НЗС (Авто)'!DW$11:INDIRECT("'Полная ст-ть с уч.НЗС (Авто)'!DW"&amp;$J$42))/$D14)</f>
        <v>0</v>
      </c>
      <c r="DX14" s="137">
        <f ca="1">IF($D14=0,0,SUMIF('Полная ст-ть с уч.НЗС (Авто)'!$YP$11:INDIRECT("'Полная ст-ть с уч.НЗС (Авто)'!YP"&amp;$J$42),$C14,'Полная ст-ть с уч.НЗС (Авто)'!DX$11:INDIRECT("'Полная ст-ть с уч.НЗС (Авто)'!DX"&amp;$J$42))/$D14)</f>
        <v>0</v>
      </c>
      <c r="DY14" s="137">
        <f ca="1">IF($D14=0,0,SUMIF('Полная ст-ть с уч.НЗС (Авто)'!$YP$11:INDIRECT("'Полная ст-ть с уч.НЗС (Авто)'!YP"&amp;$J$42),$C14,'Полная ст-ть с уч.НЗС (Авто)'!DY$11:INDIRECT("'Полная ст-ть с уч.НЗС (Авто)'!DY"&amp;$J$42))/$D14)</f>
        <v>0</v>
      </c>
      <c r="DZ14" s="137">
        <f ca="1">IF($D14=0,0,SUMIF('Полная ст-ть с уч.НЗС (Авто)'!$YP$11:INDIRECT("'Полная ст-ть с уч.НЗС (Авто)'!YP"&amp;$J$42),$C14,'Полная ст-ть с уч.НЗС (Авто)'!DZ$11:INDIRECT("'Полная ст-ть с уч.НЗС (Авто)'!DZ"&amp;$J$42))/$D14)</f>
        <v>0</v>
      </c>
      <c r="EA14" s="137">
        <f ca="1">IF($D14=0,0,SUMIF('Полная ст-ть с уч.НЗС (Авто)'!$YP$11:INDIRECT("'Полная ст-ть с уч.НЗС (Авто)'!YP"&amp;$J$42),$C14,'Полная ст-ть с уч.НЗС (Авто)'!EA$11:INDIRECT("'Полная ст-ть с уч.НЗС (Авто)'!EA"&amp;$J$42))/$D14)</f>
        <v>0</v>
      </c>
      <c r="EB14" s="137">
        <f ca="1">IF($D14=0,0,SUMIF('Полная ст-ть с уч.НЗС (Авто)'!$YP$11:INDIRECT("'Полная ст-ть с уч.НЗС (Авто)'!YP"&amp;$J$42),$C14,'Полная ст-ть с уч.НЗС (Авто)'!EB$11:INDIRECT("'Полная ст-ть с уч.НЗС (Авто)'!EB"&amp;$J$42))/$D14)</f>
        <v>0</v>
      </c>
      <c r="EC14" s="137">
        <f ca="1">IF($D14=0,0,SUMIF('Полная ст-ть с уч.НЗС (Авто)'!$YP$11:INDIRECT("'Полная ст-ть с уч.НЗС (Авто)'!YP"&amp;$J$42),$C14,'Полная ст-ть с уч.НЗС (Авто)'!EC$11:INDIRECT("'Полная ст-ть с уч.НЗС (Авто)'!EC"&amp;$J$42))/$D14)</f>
        <v>0</v>
      </c>
      <c r="ED14" s="137">
        <f ca="1">IF($D14=0,0,SUMIF('Полная ст-ть с уч.НЗС (Авто)'!$YP$11:INDIRECT("'Полная ст-ть с уч.НЗС (Авто)'!YP"&amp;$J$42),$C14,'Полная ст-ть с уч.НЗС (Авто)'!ED$11:INDIRECT("'Полная ст-ть с уч.НЗС (Авто)'!ED"&amp;$J$42))/$D14)</f>
        <v>0</v>
      </c>
      <c r="EE14" s="137">
        <f ca="1">IF($D14=0,0,SUMIF('Полная ст-ть с уч.НЗС (Авто)'!$YP$11:INDIRECT("'Полная ст-ть с уч.НЗС (Авто)'!YP"&amp;$J$42),$C14,'Полная ст-ть с уч.НЗС (Авто)'!EE$11:INDIRECT("'Полная ст-ть с уч.НЗС (Авто)'!EE"&amp;$J$42))/$D14)</f>
        <v>0</v>
      </c>
      <c r="EF14" s="137">
        <f ca="1">IF($D14=0,0,SUMIF('Полная ст-ть с уч.НЗС (Авто)'!$YP$11:INDIRECT("'Полная ст-ть с уч.НЗС (Авто)'!YP"&amp;$J$42),$C14,'Полная ст-ть с уч.НЗС (Авто)'!EF$11:INDIRECT("'Полная ст-ть с уч.НЗС (Авто)'!EF"&amp;$J$42))/$D14)</f>
        <v>0</v>
      </c>
      <c r="EG14" s="137">
        <f ca="1">IF($D14=0,0,SUMIF('Полная ст-ть с уч.НЗС (Авто)'!$YP$11:INDIRECT("'Полная ст-ть с уч.НЗС (Авто)'!YP"&amp;$J$42),$C14,'Полная ст-ть с уч.НЗС (Авто)'!EG$11:INDIRECT("'Полная ст-ть с уч.НЗС (Авто)'!EG"&amp;$J$42))/$D14)</f>
        <v>0</v>
      </c>
      <c r="EH14" s="137">
        <f ca="1">IF($D14=0,0,SUMIF('Полная ст-ть с уч.НЗС (Авто)'!$YP$11:INDIRECT("'Полная ст-ть с уч.НЗС (Авто)'!YP"&amp;$J$42),$C14,'Полная ст-ть с уч.НЗС (Авто)'!EH$11:INDIRECT("'Полная ст-ть с уч.НЗС (Авто)'!EH"&amp;$J$42))/$D14)</f>
        <v>0</v>
      </c>
      <c r="EI14" s="137">
        <f ca="1">IF($D14=0,0,SUMIF('Полная ст-ть с уч.НЗС (Авто)'!$YP$11:INDIRECT("'Полная ст-ть с уч.НЗС (Авто)'!YP"&amp;$J$42),$C14,'Полная ст-ть с уч.НЗС (Авто)'!EI$11:INDIRECT("'Полная ст-ть с уч.НЗС (Авто)'!EI"&amp;$J$42))/$D14)</f>
        <v>0</v>
      </c>
      <c r="EJ14" s="137">
        <f ca="1">IF($D14=0,0,SUMIF('Полная ст-ть с уч.НЗС (Авто)'!$YP$11:INDIRECT("'Полная ст-ть с уч.НЗС (Авто)'!YP"&amp;$J$42),$C14,'Полная ст-ть с уч.НЗС (Авто)'!EJ$11:INDIRECT("'Полная ст-ть с уч.НЗС (Авто)'!EJ"&amp;$J$42))/$D14)</f>
        <v>0</v>
      </c>
      <c r="EK14" s="137">
        <f ca="1">IF($D14=0,0,SUMIF('Полная ст-ть с уч.НЗС (Авто)'!$YP$11:INDIRECT("'Полная ст-ть с уч.НЗС (Авто)'!YP"&amp;$J$42),$C14,'Полная ст-ть с уч.НЗС (Авто)'!EK$11:INDIRECT("'Полная ст-ть с уч.НЗС (Авто)'!EK"&amp;$J$42))/$D14)</f>
        <v>0</v>
      </c>
      <c r="EL14" s="137">
        <f ca="1">IF($D14=0,0,SUMIF('Полная ст-ть с уч.НЗС (Авто)'!$YP$11:INDIRECT("'Полная ст-ть с уч.НЗС (Авто)'!YP"&amp;$J$42),$C14,'Полная ст-ть с уч.НЗС (Авто)'!EL$11:INDIRECT("'Полная ст-ть с уч.НЗС (Авто)'!EL"&amp;$J$42))/$D14)</f>
        <v>0</v>
      </c>
      <c r="EM14" s="137">
        <f ca="1">IF($D14=0,0,SUMIF('Полная ст-ть с уч.НЗС (Авто)'!$YP$11:INDIRECT("'Полная ст-ть с уч.НЗС (Авто)'!YP"&amp;$J$42),$C14,'Полная ст-ть с уч.НЗС (Авто)'!EM$11:INDIRECT("'Полная ст-ть с уч.НЗС (Авто)'!EM"&amp;$J$42))/$D14)</f>
        <v>0</v>
      </c>
      <c r="EN14" s="137">
        <f ca="1">IF($D14=0,0,SUMIF('Полная ст-ть с уч.НЗС (Авто)'!$YP$11:INDIRECT("'Полная ст-ть с уч.НЗС (Авто)'!YP"&amp;$J$42),$C14,'Полная ст-ть с уч.НЗС (Авто)'!EN$11:INDIRECT("'Полная ст-ть с уч.НЗС (Авто)'!EN"&amp;$J$42))/$D14)</f>
        <v>0</v>
      </c>
      <c r="EO14" s="137">
        <f ca="1">IF($D14=0,0,SUMIF('Полная ст-ть с уч.НЗС (Авто)'!$YP$11:INDIRECT("'Полная ст-ть с уч.НЗС (Авто)'!YP"&amp;$J$42),$C14,'Полная ст-ть с уч.НЗС (Авто)'!EO$11:INDIRECT("'Полная ст-ть с уч.НЗС (Авто)'!EO"&amp;$J$42))/$D14)</f>
        <v>0</v>
      </c>
      <c r="EP14" s="137">
        <f ca="1">IF($D14=0,0,SUMIF('Полная ст-ть с уч.НЗС (Авто)'!$YP$11:INDIRECT("'Полная ст-ть с уч.НЗС (Авто)'!YP"&amp;$J$42),$C14,'Полная ст-ть с уч.НЗС (Авто)'!EP$11:INDIRECT("'Полная ст-ть с уч.НЗС (Авто)'!EP"&amp;$J$42))/$D14)</f>
        <v>0</v>
      </c>
      <c r="EQ14" s="137">
        <f ca="1">IF($D14=0,0,SUMIF('Полная ст-ть с уч.НЗС (Авто)'!$YP$11:INDIRECT("'Полная ст-ть с уч.НЗС (Авто)'!YP"&amp;$J$42),$C14,'Полная ст-ть с уч.НЗС (Авто)'!EQ$11:INDIRECT("'Полная ст-ть с уч.НЗС (Авто)'!EQ"&amp;$J$42))/$D14)</f>
        <v>0</v>
      </c>
      <c r="ER14" s="137">
        <f ca="1">IF($D14=0,0,SUMIF('Полная ст-ть с уч.НЗС (Авто)'!$YP$11:INDIRECT("'Полная ст-ть с уч.НЗС (Авто)'!YP"&amp;$J$42),$C14,'Полная ст-ть с уч.НЗС (Авто)'!ER$11:INDIRECT("'Полная ст-ть с уч.НЗС (Авто)'!ER"&amp;$J$42))/$D14)</f>
        <v>0</v>
      </c>
      <c r="ES14" s="137">
        <f ca="1">IF($D14=0,0,SUMIF('Полная ст-ть с уч.НЗС (Авто)'!$YP$11:INDIRECT("'Полная ст-ть с уч.НЗС (Авто)'!YP"&amp;$J$42),$C14,'Полная ст-ть с уч.НЗС (Авто)'!ES$11:INDIRECT("'Полная ст-ть с уч.НЗС (Авто)'!ES"&amp;$J$42))/$D14)</f>
        <v>0</v>
      </c>
      <c r="ET14" s="137">
        <f ca="1">IF($D14=0,0,SUMIF('Полная ст-ть с уч.НЗС (Авто)'!$YP$11:INDIRECT("'Полная ст-ть с уч.НЗС (Авто)'!YP"&amp;$J$42),$C14,'Полная ст-ть с уч.НЗС (Авто)'!ET$11:INDIRECT("'Полная ст-ть с уч.НЗС (Авто)'!ET"&amp;$J$42))/$D14)</f>
        <v>0</v>
      </c>
      <c r="EU14" s="137">
        <f ca="1">IF($D14=0,0,SUMIF('Полная ст-ть с уч.НЗС (Авто)'!$YP$11:INDIRECT("'Полная ст-ть с уч.НЗС (Авто)'!YP"&amp;$J$42),$C14,'Полная ст-ть с уч.НЗС (Авто)'!EU$11:INDIRECT("'Полная ст-ть с уч.НЗС (Авто)'!EU"&amp;$J$42))/$D14)</f>
        <v>0</v>
      </c>
      <c r="EV14" s="137">
        <f ca="1">IF($D14=0,0,SUMIF('Полная ст-ть с уч.НЗС (Авто)'!$YP$11:INDIRECT("'Полная ст-ть с уч.НЗС (Авто)'!YP"&amp;$J$42),$C14,'Полная ст-ть с уч.НЗС (Авто)'!EV$11:INDIRECT("'Полная ст-ть с уч.НЗС (Авто)'!EV"&amp;$J$42))/$D14)</f>
        <v>0</v>
      </c>
      <c r="EW14" s="137">
        <f ca="1">IF($D14=0,0,SUMIF('Полная ст-ть с уч.НЗС (Авто)'!$YP$11:INDIRECT("'Полная ст-ть с уч.НЗС (Авто)'!YP"&amp;$J$42),$C14,'Полная ст-ть с уч.НЗС (Авто)'!EW$11:INDIRECT("'Полная ст-ть с уч.НЗС (Авто)'!EW"&amp;$J$42))/$D14)</f>
        <v>0</v>
      </c>
      <c r="EX14" s="137">
        <f ca="1">IF($D14=0,0,SUMIF('Полная ст-ть с уч.НЗС (Авто)'!$YP$11:INDIRECT("'Полная ст-ть с уч.НЗС (Авто)'!YP"&amp;$J$42),$C14,'Полная ст-ть с уч.НЗС (Авто)'!EX$11:INDIRECT("'Полная ст-ть с уч.НЗС (Авто)'!EX"&amp;$J$42))/$D14)</f>
        <v>0</v>
      </c>
      <c r="EY14" s="137">
        <f ca="1">IF($D14=0,0,SUMIF('Полная ст-ть с уч.НЗС (Авто)'!$YP$11:INDIRECT("'Полная ст-ть с уч.НЗС (Авто)'!YP"&amp;$J$42),$C14,'Полная ст-ть с уч.НЗС (Авто)'!EY$11:INDIRECT("'Полная ст-ть с уч.НЗС (Авто)'!EY"&amp;$J$42))/$D14)</f>
        <v>0</v>
      </c>
      <c r="EZ14" s="137">
        <f ca="1">IF($D14=0,0,SUMIF('Полная ст-ть с уч.НЗС (Авто)'!$YP$11:INDIRECT("'Полная ст-ть с уч.НЗС (Авто)'!YP"&amp;$J$42),$C14,'Полная ст-ть с уч.НЗС (Авто)'!EZ$11:INDIRECT("'Полная ст-ть с уч.НЗС (Авто)'!EZ"&amp;$J$42))/$D14)</f>
        <v>0</v>
      </c>
      <c r="FA14" s="137">
        <f ca="1">IF($D14=0,0,SUMIF('Полная ст-ть с уч.НЗС (Авто)'!$YP$11:INDIRECT("'Полная ст-ть с уч.НЗС (Авто)'!YP"&amp;$J$42),$C14,'Полная ст-ть с уч.НЗС (Авто)'!FA$11:INDIRECT("'Полная ст-ть с уч.НЗС (Авто)'!FA"&amp;$J$42))/$D14)</f>
        <v>0</v>
      </c>
      <c r="FB14" s="137">
        <f ca="1">IF($D14=0,0,SUMIF('Полная ст-ть с уч.НЗС (Авто)'!$YP$11:INDIRECT("'Полная ст-ть с уч.НЗС (Авто)'!YP"&amp;$J$42),$C14,'Полная ст-ть с уч.НЗС (Авто)'!FB$11:INDIRECT("'Полная ст-ть с уч.НЗС (Авто)'!FB"&amp;$J$42))/$D14)</f>
        <v>0</v>
      </c>
      <c r="FC14" s="137">
        <f ca="1">IF($D14=0,0,SUMIF('Полная ст-ть с уч.НЗС (Авто)'!$YP$11:INDIRECT("'Полная ст-ть с уч.НЗС (Авто)'!YP"&amp;$J$42),$C14,'Полная ст-ть с уч.НЗС (Авто)'!FC$11:INDIRECT("'Полная ст-ть с уч.НЗС (Авто)'!FC"&amp;$J$42))/$D14)</f>
        <v>0</v>
      </c>
      <c r="FD14" s="137">
        <f ca="1">IF($D14=0,0,SUMIF('Полная ст-ть с уч.НЗС (Авто)'!$YP$11:INDIRECT("'Полная ст-ть с уч.НЗС (Авто)'!YP"&amp;$J$42),$C14,'Полная ст-ть с уч.НЗС (Авто)'!FD$11:INDIRECT("'Полная ст-ть с уч.НЗС (Авто)'!FD"&amp;$J$42))/$D14)</f>
        <v>0</v>
      </c>
      <c r="FE14" s="137">
        <f ca="1">IF($D14=0,0,SUMIF('Полная ст-ть с уч.НЗС (Авто)'!$YP$11:INDIRECT("'Полная ст-ть с уч.НЗС (Авто)'!YP"&amp;$J$42),$C14,'Полная ст-ть с уч.НЗС (Авто)'!FE$11:INDIRECT("'Полная ст-ть с уч.НЗС (Авто)'!FE"&amp;$J$42))/$D14)</f>
        <v>0</v>
      </c>
      <c r="FF14" s="137">
        <f ca="1">IF($D14=0,0,SUMIF('Полная ст-ть с уч.НЗС (Авто)'!$YP$11:INDIRECT("'Полная ст-ть с уч.НЗС (Авто)'!YP"&amp;$J$42),$C14,'Полная ст-ть с уч.НЗС (Авто)'!FF$11:INDIRECT("'Полная ст-ть с уч.НЗС (Авто)'!FF"&amp;$J$42))/$D14)</f>
        <v>0</v>
      </c>
      <c r="FG14" s="137">
        <f ca="1">IF($D14=0,0,SUMIF('Полная ст-ть с уч.НЗС (Авто)'!$YP$11:INDIRECT("'Полная ст-ть с уч.НЗС (Авто)'!YP"&amp;$J$42),$C14,'Полная ст-ть с уч.НЗС (Авто)'!FG$11:INDIRECT("'Полная ст-ть с уч.НЗС (Авто)'!FG"&amp;$J$42))/$D14)</f>
        <v>0</v>
      </c>
      <c r="FH14" s="137">
        <f ca="1">IF($D14=0,0,SUMIF('Полная ст-ть с уч.НЗС (Авто)'!$YP$11:INDIRECT("'Полная ст-ть с уч.НЗС (Авто)'!YP"&amp;$J$42),$C14,'Полная ст-ть с уч.НЗС (Авто)'!FH$11:INDIRECT("'Полная ст-ть с уч.НЗС (Авто)'!FH"&amp;$J$42))/$D14)</f>
        <v>0</v>
      </c>
      <c r="FI14" s="137">
        <f ca="1">IF($D14=0,0,SUMIF('Полная ст-ть с уч.НЗС (Авто)'!$YP$11:INDIRECT("'Полная ст-ть с уч.НЗС (Авто)'!YP"&amp;$J$42),$C14,'Полная ст-ть с уч.НЗС (Авто)'!FI$11:INDIRECT("'Полная ст-ть с уч.НЗС (Авто)'!FI"&amp;$J$42))/$D14)</f>
        <v>0</v>
      </c>
      <c r="FJ14" s="137">
        <f ca="1">IF($D14=0,0,SUMIF('Полная ст-ть с уч.НЗС (Авто)'!$YP$11:INDIRECT("'Полная ст-ть с уч.НЗС (Авто)'!YP"&amp;$J$42),$C14,'Полная ст-ть с уч.НЗС (Авто)'!FJ$11:INDIRECT("'Полная ст-ть с уч.НЗС (Авто)'!FJ"&amp;$J$42))/$D14)</f>
        <v>0</v>
      </c>
      <c r="FK14" s="137">
        <f ca="1">IF($D14=0,0,SUMIF('Полная ст-ть с уч.НЗС (Авто)'!$YP$11:INDIRECT("'Полная ст-ть с уч.НЗС (Авто)'!YP"&amp;$J$42),$C14,'Полная ст-ть с уч.НЗС (Авто)'!FK$11:INDIRECT("'Полная ст-ть с уч.НЗС (Авто)'!FK"&amp;$J$42))/$D14)</f>
        <v>0</v>
      </c>
      <c r="FL14" s="137">
        <f ca="1">IF($D14=0,0,SUMIF('Полная ст-ть с уч.НЗС (Авто)'!$YP$11:INDIRECT("'Полная ст-ть с уч.НЗС (Авто)'!YP"&amp;$J$42),$C14,'Полная ст-ть с уч.НЗС (Авто)'!FL$11:INDIRECT("'Полная ст-ть с уч.НЗС (Авто)'!FL"&amp;$J$42))/$D14)</f>
        <v>0</v>
      </c>
      <c r="FM14" s="137">
        <f ca="1">IF($D14=0,0,SUMIF('Полная ст-ть с уч.НЗС (Авто)'!$YP$11:INDIRECT("'Полная ст-ть с уч.НЗС (Авто)'!YP"&amp;$J$42),$C14,'Полная ст-ть с уч.НЗС (Авто)'!FM$11:INDIRECT("'Полная ст-ть с уч.НЗС (Авто)'!FM"&amp;$J$42))/$D14)</f>
        <v>0</v>
      </c>
      <c r="FN14" s="137">
        <f ca="1">IF($D14=0,0,SUMIF('Полная ст-ть с уч.НЗС (Авто)'!$YP$11:INDIRECT("'Полная ст-ть с уч.НЗС (Авто)'!YP"&amp;$J$42),$C14,'Полная ст-ть с уч.НЗС (Авто)'!FN$11:INDIRECT("'Полная ст-ть с уч.НЗС (Авто)'!FN"&amp;$J$42))/$D14)</f>
        <v>0</v>
      </c>
      <c r="FO14" s="137">
        <f ca="1">IF($D14=0,0,SUMIF('Полная ст-ть с уч.НЗС (Авто)'!$YP$11:INDIRECT("'Полная ст-ть с уч.НЗС (Авто)'!YP"&amp;$J$42),$C14,'Полная ст-ть с уч.НЗС (Авто)'!FO$11:INDIRECT("'Полная ст-ть с уч.НЗС (Авто)'!FO"&amp;$J$42))/$D14)</f>
        <v>0</v>
      </c>
      <c r="FP14" s="137">
        <f ca="1">IF($D14=0,0,SUMIF('Полная ст-ть с уч.НЗС (Авто)'!$YP$11:INDIRECT("'Полная ст-ть с уч.НЗС (Авто)'!YP"&amp;$J$42),$C14,'Полная ст-ть с уч.НЗС (Авто)'!FP$11:INDIRECT("'Полная ст-ть с уч.НЗС (Авто)'!FP"&amp;$J$42))/$D14)</f>
        <v>0</v>
      </c>
      <c r="FQ14" s="137">
        <f ca="1">IF($D14=0,0,SUMIF('Полная ст-ть с уч.НЗС (Авто)'!$YP$11:INDIRECT("'Полная ст-ть с уч.НЗС (Авто)'!YP"&amp;$J$42),$C14,'Полная ст-ть с уч.НЗС (Авто)'!FQ$11:INDIRECT("'Полная ст-ть с уч.НЗС (Авто)'!FQ"&amp;$J$42))/$D14)</f>
        <v>0</v>
      </c>
      <c r="FR14" s="137">
        <f ca="1">IF($D14=0,0,SUMIF('Полная ст-ть с уч.НЗС (Авто)'!$YP$11:INDIRECT("'Полная ст-ть с уч.НЗС (Авто)'!YP"&amp;$J$42),$C14,'Полная ст-ть с уч.НЗС (Авто)'!FR$11:INDIRECT("'Полная ст-ть с уч.НЗС (Авто)'!FR"&amp;$J$42))/$D14)</f>
        <v>0</v>
      </c>
      <c r="FS14" s="137">
        <f ca="1">IF($D14=0,0,SUMIF('Полная ст-ть с уч.НЗС (Авто)'!$YP$11:INDIRECT("'Полная ст-ть с уч.НЗС (Авто)'!YP"&amp;$J$42),$C14,'Полная ст-ть с уч.НЗС (Авто)'!FS$11:INDIRECT("'Полная ст-ть с уч.НЗС (Авто)'!FS"&amp;$J$42))/$D14)</f>
        <v>0</v>
      </c>
      <c r="FT14" s="137">
        <f ca="1">IF($D14=0,0,SUMIF('Полная ст-ть с уч.НЗС (Авто)'!$YP$11:INDIRECT("'Полная ст-ть с уч.НЗС (Авто)'!YP"&amp;$J$42),$C14,'Полная ст-ть с уч.НЗС (Авто)'!FT$11:INDIRECT("'Полная ст-ть с уч.НЗС (Авто)'!FT"&amp;$J$42))/$D14)</f>
        <v>0</v>
      </c>
      <c r="FU14" s="137">
        <f ca="1">IF($D14=0,0,SUMIF('Полная ст-ть с уч.НЗС (Авто)'!$YP$11:INDIRECT("'Полная ст-ть с уч.НЗС (Авто)'!YP"&amp;$J$42),$C14,'Полная ст-ть с уч.НЗС (Авто)'!FU$11:INDIRECT("'Полная ст-ть с уч.НЗС (Авто)'!FU"&amp;$J$42))/$D14)</f>
        <v>0</v>
      </c>
      <c r="FV14" s="137">
        <f ca="1">IF($D14=0,0,SUMIF('Полная ст-ть с уч.НЗС (Авто)'!$YP$11:INDIRECT("'Полная ст-ть с уч.НЗС (Авто)'!YP"&amp;$J$42),$C14,'Полная ст-ть с уч.НЗС (Авто)'!FV$11:INDIRECT("'Полная ст-ть с уч.НЗС (Авто)'!FV"&amp;$J$42))/$D14)</f>
        <v>0</v>
      </c>
      <c r="FW14" s="137">
        <f ca="1">IF($D14=0,0,SUMIF('Полная ст-ть с уч.НЗС (Авто)'!$YP$11:INDIRECT("'Полная ст-ть с уч.НЗС (Авто)'!YP"&amp;$J$42),$C14,'Полная ст-ть с уч.НЗС (Авто)'!FW$11:INDIRECT("'Полная ст-ть с уч.НЗС (Авто)'!FW"&amp;$J$42))/$D14)</f>
        <v>0</v>
      </c>
      <c r="FX14" s="137">
        <f ca="1">IF($D14=0,0,SUMIF('Полная ст-ть с уч.НЗС (Авто)'!$YP$11:INDIRECT("'Полная ст-ть с уч.НЗС (Авто)'!YP"&amp;$J$42),$C14,'Полная ст-ть с уч.НЗС (Авто)'!FX$11:INDIRECT("'Полная ст-ть с уч.НЗС (Авто)'!FX"&amp;$J$42))/$D14)</f>
        <v>0</v>
      </c>
      <c r="FY14" s="137">
        <f ca="1">IF($D14=0,0,SUMIF('Полная ст-ть с уч.НЗС (Авто)'!$YP$11:INDIRECT("'Полная ст-ть с уч.НЗС (Авто)'!YP"&amp;$J$42),$C14,'Полная ст-ть с уч.НЗС (Авто)'!FY$11:INDIRECT("'Полная ст-ть с уч.НЗС (Авто)'!FY"&amp;$J$42))/$D14)</f>
        <v>0</v>
      </c>
      <c r="FZ14" s="137">
        <f ca="1">IF($D14=0,0,SUMIF('Полная ст-ть с уч.НЗС (Авто)'!$YP$11:INDIRECT("'Полная ст-ть с уч.НЗС (Авто)'!YP"&amp;$J$42),$C14,'Полная ст-ть с уч.НЗС (Авто)'!FZ$11:INDIRECT("'Полная ст-ть с уч.НЗС (Авто)'!FZ"&amp;$J$42))/$D14)</f>
        <v>0</v>
      </c>
      <c r="GA14" s="137">
        <f ca="1">IF($D14=0,0,SUMIF('Полная ст-ть с уч.НЗС (Авто)'!$YP$11:INDIRECT("'Полная ст-ть с уч.НЗС (Авто)'!YP"&amp;$J$42),$C14,'Полная ст-ть с уч.НЗС (Авто)'!GA$11:INDIRECT("'Полная ст-ть с уч.НЗС (Авто)'!GA"&amp;$J$42))/$D14)</f>
        <v>0</v>
      </c>
      <c r="GB14" s="137">
        <f ca="1">IF($D14=0,0,SUMIF('Полная ст-ть с уч.НЗС (Авто)'!$YP$11:INDIRECT("'Полная ст-ть с уч.НЗС (Авто)'!YP"&amp;$J$42),$C14,'Полная ст-ть с уч.НЗС (Авто)'!GB$11:INDIRECT("'Полная ст-ть с уч.НЗС (Авто)'!GB"&amp;$J$42))/$D14)</f>
        <v>0</v>
      </c>
      <c r="GC14" s="137">
        <f ca="1">IF($D14=0,0,SUMIF('Полная ст-ть с уч.НЗС (Авто)'!$YP$11:INDIRECT("'Полная ст-ть с уч.НЗС (Авто)'!YP"&amp;$J$42),$C14,'Полная ст-ть с уч.НЗС (Авто)'!GC$11:INDIRECT("'Полная ст-ть с уч.НЗС (Авто)'!GC"&amp;$J$42))/$D14)</f>
        <v>0</v>
      </c>
      <c r="GD14" s="137">
        <f ca="1">IF($D14=0,0,SUMIF('Полная ст-ть с уч.НЗС (Авто)'!$YP$11:INDIRECT("'Полная ст-ть с уч.НЗС (Авто)'!YP"&amp;$J$42),$C14,'Полная ст-ть с уч.НЗС (Авто)'!GD$11:INDIRECT("'Полная ст-ть с уч.НЗС (Авто)'!GD"&amp;$J$42))/$D14)</f>
        <v>0</v>
      </c>
      <c r="GE14" s="137">
        <f ca="1">IF($D14=0,0,SUMIF('Полная ст-ть с уч.НЗС (Авто)'!$YP$11:INDIRECT("'Полная ст-ть с уч.НЗС (Авто)'!YP"&amp;$J$42),$C14,'Полная ст-ть с уч.НЗС (Авто)'!GE$11:INDIRECT("'Полная ст-ть с уч.НЗС (Авто)'!GE"&amp;$J$42))/$D14)</f>
        <v>0</v>
      </c>
      <c r="GF14" s="137">
        <f ca="1">IF($D14=0,0,SUMIF('Полная ст-ть с уч.НЗС (Авто)'!$YP$11:INDIRECT("'Полная ст-ть с уч.НЗС (Авто)'!YP"&amp;$J$42),$C14,'Полная ст-ть с уч.НЗС (Авто)'!GF$11:INDIRECT("'Полная ст-ть с уч.НЗС (Авто)'!GF"&amp;$J$42))/$D14)</f>
        <v>0</v>
      </c>
      <c r="GG14" s="137">
        <f ca="1">IF($D14=0,0,SUMIF('Полная ст-ть с уч.НЗС (Авто)'!$YP$11:INDIRECT("'Полная ст-ть с уч.НЗС (Авто)'!YP"&amp;$J$42),$C14,'Полная ст-ть с уч.НЗС (Авто)'!GG$11:INDIRECT("'Полная ст-ть с уч.НЗС (Авто)'!GG"&amp;$J$42))/$D14)</f>
        <v>0</v>
      </c>
      <c r="GH14" s="137">
        <f ca="1">IF($D14=0,0,SUMIF('Полная ст-ть с уч.НЗС (Авто)'!$YP$11:INDIRECT("'Полная ст-ть с уч.НЗС (Авто)'!YP"&amp;$J$42),$C14,'Полная ст-ть с уч.НЗС (Авто)'!GH$11:INDIRECT("'Полная ст-ть с уч.НЗС (Авто)'!GH"&amp;$J$42))/$D14)</f>
        <v>0</v>
      </c>
      <c r="GI14" s="137">
        <f ca="1">IF($D14=0,0,SUMIF('Полная ст-ть с уч.НЗС (Авто)'!$YP$11:INDIRECT("'Полная ст-ть с уч.НЗС (Авто)'!YP"&amp;$J$42),$C14,'Полная ст-ть с уч.НЗС (Авто)'!GI$11:INDIRECT("'Полная ст-ть с уч.НЗС (Авто)'!GI"&amp;$J$42))/$D14)</f>
        <v>0</v>
      </c>
      <c r="GJ14" s="137">
        <f ca="1">IF($D14=0,0,SUMIF('Полная ст-ть с уч.НЗС (Авто)'!$YP$11:INDIRECT("'Полная ст-ть с уч.НЗС (Авто)'!YP"&amp;$J$42),$C14,'Полная ст-ть с уч.НЗС (Авто)'!GJ$11:INDIRECT("'Полная ст-ть с уч.НЗС (Авто)'!GJ"&amp;$J$42))/$D14)</f>
        <v>0</v>
      </c>
      <c r="GK14" s="137">
        <f ca="1">IF($D14=0,0,SUMIF('Полная ст-ть с уч.НЗС (Авто)'!$YP$11:INDIRECT("'Полная ст-ть с уч.НЗС (Авто)'!YP"&amp;$J$42),$C14,'Полная ст-ть с уч.НЗС (Авто)'!GK$11:INDIRECT("'Полная ст-ть с уч.НЗС (Авто)'!GK"&amp;$J$42))/$D14)</f>
        <v>0</v>
      </c>
      <c r="GL14" s="137">
        <f ca="1">IF($D14=0,0,SUMIF('Полная ст-ть с уч.НЗС (Авто)'!$YP$11:INDIRECT("'Полная ст-ть с уч.НЗС (Авто)'!YP"&amp;$J$42),$C14,'Полная ст-ть с уч.НЗС (Авто)'!GL$11:INDIRECT("'Полная ст-ть с уч.НЗС (Авто)'!GL"&amp;$J$42))/$D14)</f>
        <v>0</v>
      </c>
      <c r="GM14" s="137">
        <f ca="1">IF($D14=0,0,SUMIF('Полная ст-ть с уч.НЗС (Авто)'!$YP$11:INDIRECT("'Полная ст-ть с уч.НЗС (Авто)'!YP"&amp;$J$42),$C14,'Полная ст-ть с уч.НЗС (Авто)'!GM$11:INDIRECT("'Полная ст-ть с уч.НЗС (Авто)'!GM"&amp;$J$42))/$D14)</f>
        <v>0</v>
      </c>
      <c r="GN14" s="137">
        <f ca="1">IF($D14=0,0,SUMIF('Полная ст-ть с уч.НЗС (Авто)'!$YP$11:INDIRECT("'Полная ст-ть с уч.НЗС (Авто)'!YP"&amp;$J$42),$C14,'Полная ст-ть с уч.НЗС (Авто)'!GN$11:INDIRECT("'Полная ст-ть с уч.НЗС (Авто)'!GN"&amp;$J$42))/$D14)</f>
        <v>0</v>
      </c>
      <c r="GO14" s="137">
        <f ca="1">IF($D14=0,0,SUMIF('Полная ст-ть с уч.НЗС (Авто)'!$YP$11:INDIRECT("'Полная ст-ть с уч.НЗС (Авто)'!YP"&amp;$J$42),$C14,'Полная ст-ть с уч.НЗС (Авто)'!GO$11:INDIRECT("'Полная ст-ть с уч.НЗС (Авто)'!GO"&amp;$J$42))/$D14)</f>
        <v>0</v>
      </c>
      <c r="GP14" s="137">
        <f ca="1">IF($D14=0,0,SUMIF('Полная ст-ть с уч.НЗС (Авто)'!$YP$11:INDIRECT("'Полная ст-ть с уч.НЗС (Авто)'!YP"&amp;$J$42),$C14,'Полная ст-ть с уч.НЗС (Авто)'!GP$11:INDIRECT("'Полная ст-ть с уч.НЗС (Авто)'!GP"&amp;$J$42))/$D14)</f>
        <v>0</v>
      </c>
      <c r="GQ14" s="137">
        <f ca="1">IF($D14=0,0,SUMIF('Полная ст-ть с уч.НЗС (Авто)'!$YP$11:INDIRECT("'Полная ст-ть с уч.НЗС (Авто)'!YP"&amp;$J$42),$C14,'Полная ст-ть с уч.НЗС (Авто)'!GQ$11:INDIRECT("'Полная ст-ть с уч.НЗС (Авто)'!GQ"&amp;$J$42))/$D14)</f>
        <v>0</v>
      </c>
      <c r="GR14" s="137">
        <f ca="1">IF($D14=0,0,SUMIF('Полная ст-ть с уч.НЗС (Авто)'!$YP$11:INDIRECT("'Полная ст-ть с уч.НЗС (Авто)'!YP"&amp;$J$42),$C14,'Полная ст-ть с уч.НЗС (Авто)'!GR$11:INDIRECT("'Полная ст-ть с уч.НЗС (Авто)'!GR"&amp;$J$42))/$D14)</f>
        <v>0</v>
      </c>
      <c r="GS14" s="137">
        <f ca="1">IF($D14=0,0,SUMIF('Полная ст-ть с уч.НЗС (Авто)'!$YP$11:INDIRECT("'Полная ст-ть с уч.НЗС (Авто)'!YP"&amp;$J$42),$C14,'Полная ст-ть с уч.НЗС (Авто)'!GS$11:INDIRECT("'Полная ст-ть с уч.НЗС (Авто)'!GS"&amp;$J$42))/$D14)</f>
        <v>0</v>
      </c>
      <c r="GT14" s="137">
        <f ca="1">IF($D14=0,0,SUMIF('Полная ст-ть с уч.НЗС (Авто)'!$YP$11:INDIRECT("'Полная ст-ть с уч.НЗС (Авто)'!YP"&amp;$J$42),$C14,'Полная ст-ть с уч.НЗС (Авто)'!GT$11:INDIRECT("'Полная ст-ть с уч.НЗС (Авто)'!GT"&amp;$J$42))/$D14)</f>
        <v>0</v>
      </c>
      <c r="GU14" s="137">
        <f ca="1">IF($D14=0,0,SUMIF('Полная ст-ть с уч.НЗС (Авто)'!$YP$11:INDIRECT("'Полная ст-ть с уч.НЗС (Авто)'!YP"&amp;$J$42),$C14,'Полная ст-ть с уч.НЗС (Авто)'!GU$11:INDIRECT("'Полная ст-ть с уч.НЗС (Авто)'!GU"&amp;$J$42))/$D14)</f>
        <v>0</v>
      </c>
      <c r="GV14" s="137">
        <f ca="1">IF($D14=0,0,SUMIF('Полная ст-ть с уч.НЗС (Авто)'!$YP$11:INDIRECT("'Полная ст-ть с уч.НЗС (Авто)'!YP"&amp;$J$42),$C14,'Полная ст-ть с уч.НЗС (Авто)'!GV$11:INDIRECT("'Полная ст-ть с уч.НЗС (Авто)'!GV"&amp;$J$42))/$D14)</f>
        <v>0</v>
      </c>
      <c r="GW14" s="137">
        <f ca="1">IF($D14=0,0,SUMIF('Полная ст-ть с уч.НЗС (Авто)'!$YP$11:INDIRECT("'Полная ст-ть с уч.НЗС (Авто)'!YP"&amp;$J$42),$C14,'Полная ст-ть с уч.НЗС (Авто)'!GW$11:INDIRECT("'Полная ст-ть с уч.НЗС (Авто)'!GW"&amp;$J$42))/$D14)</f>
        <v>0</v>
      </c>
      <c r="GX14" s="137">
        <f ca="1">IF($D14=0,0,SUMIF('Полная ст-ть с уч.НЗС (Авто)'!$YP$11:INDIRECT("'Полная ст-ть с уч.НЗС (Авто)'!YP"&amp;$J$42),$C14,'Полная ст-ть с уч.НЗС (Авто)'!GX$11:INDIRECT("'Полная ст-ть с уч.НЗС (Авто)'!GX"&amp;$J$42))/$D14)</f>
        <v>0</v>
      </c>
      <c r="GY14" s="137">
        <f ca="1">IF($D14=0,0,SUMIF('Полная ст-ть с уч.НЗС (Авто)'!$YP$11:INDIRECT("'Полная ст-ть с уч.НЗС (Авто)'!YP"&amp;$J$42),$C14,'Полная ст-ть с уч.НЗС (Авто)'!GY$11:INDIRECT("'Полная ст-ть с уч.НЗС (Авто)'!GY"&amp;$J$42))/$D14)</f>
        <v>0</v>
      </c>
      <c r="GZ14" s="137">
        <f ca="1">IF($D14=0,0,SUMIF('Полная ст-ть с уч.НЗС (Авто)'!$YP$11:INDIRECT("'Полная ст-ть с уч.НЗС (Авто)'!YP"&amp;$J$42),$C14,'Полная ст-ть с уч.НЗС (Авто)'!GZ$11:INDIRECT("'Полная ст-ть с уч.НЗС (Авто)'!GZ"&amp;$J$42))/$D14)</f>
        <v>0</v>
      </c>
      <c r="HA14" s="137">
        <f ca="1">IF($D14=0,0,SUMIF('Полная ст-ть с уч.НЗС (Авто)'!$YP$11:INDIRECT("'Полная ст-ть с уч.НЗС (Авто)'!YP"&amp;$J$42),$C14,'Полная ст-ть с уч.НЗС (Авто)'!HA$11:INDIRECT("'Полная ст-ть с уч.НЗС (Авто)'!HA"&amp;$J$42))/$D14)</f>
        <v>0</v>
      </c>
      <c r="HB14" s="137">
        <f ca="1">IF($D14=0,0,SUMIF('Полная ст-ть с уч.НЗС (Авто)'!$YP$11:INDIRECT("'Полная ст-ть с уч.НЗС (Авто)'!YP"&amp;$J$42),$C14,'Полная ст-ть с уч.НЗС (Авто)'!HB$11:INDIRECT("'Полная ст-ть с уч.НЗС (Авто)'!HB"&amp;$J$42))/$D14)</f>
        <v>0</v>
      </c>
      <c r="HC14" s="137">
        <f ca="1">IF($D14=0,0,SUMIF('Полная ст-ть с уч.НЗС (Авто)'!$YP$11:INDIRECT("'Полная ст-ть с уч.НЗС (Авто)'!YP"&amp;$J$42),$C14,'Полная ст-ть с уч.НЗС (Авто)'!HC$11:INDIRECT("'Полная ст-ть с уч.НЗС (Авто)'!HC"&amp;$J$42))/$D14)</f>
        <v>0</v>
      </c>
      <c r="HD14" s="137">
        <f ca="1">IF($D14=0,0,SUMIF('Полная ст-ть с уч.НЗС (Авто)'!$YP$11:INDIRECT("'Полная ст-ть с уч.НЗС (Авто)'!YP"&amp;$J$42),$C14,'Полная ст-ть с уч.НЗС (Авто)'!HD$11:INDIRECT("'Полная ст-ть с уч.НЗС (Авто)'!HD"&amp;$J$42))/$D14)</f>
        <v>0</v>
      </c>
      <c r="HE14" s="137">
        <f ca="1">IF($D14=0,0,SUMIF('Полная ст-ть с уч.НЗС (Авто)'!$YP$11:INDIRECT("'Полная ст-ть с уч.НЗС (Авто)'!YP"&amp;$J$42),$C14,'Полная ст-ть с уч.НЗС (Авто)'!HE$11:INDIRECT("'Полная ст-ть с уч.НЗС (Авто)'!HE"&amp;$J$42))/$D14)</f>
        <v>0</v>
      </c>
      <c r="HF14" s="137">
        <f ca="1">IF($D14=0,0,SUMIF('Полная ст-ть с уч.НЗС (Авто)'!$YP$11:INDIRECT("'Полная ст-ть с уч.НЗС (Авто)'!YP"&amp;$J$42),$C14,'Полная ст-ть с уч.НЗС (Авто)'!HF$11:INDIRECT("'Полная ст-ть с уч.НЗС (Авто)'!HF"&amp;$J$42))/$D14)</f>
        <v>0</v>
      </c>
      <c r="HG14" s="137">
        <f ca="1">IF($D14=0,0,SUMIF('Полная ст-ть с уч.НЗС (Авто)'!$YP$11:INDIRECT("'Полная ст-ть с уч.НЗС (Авто)'!YP"&amp;$J$42),$C14,'Полная ст-ть с уч.НЗС (Авто)'!HG$11:INDIRECT("'Полная ст-ть с уч.НЗС (Авто)'!HG"&amp;$J$42))/$D14)</f>
        <v>0</v>
      </c>
      <c r="HH14" s="137">
        <f ca="1">IF($D14=0,0,SUMIF('Полная ст-ть с уч.НЗС (Авто)'!$YP$11:INDIRECT("'Полная ст-ть с уч.НЗС (Авто)'!YP"&amp;$J$42),$C14,'Полная ст-ть с уч.НЗС (Авто)'!HH$11:INDIRECT("'Полная ст-ть с уч.НЗС (Авто)'!HH"&amp;$J$42))/$D14)</f>
        <v>0</v>
      </c>
      <c r="HI14" s="137">
        <f ca="1">IF($D14=0,0,SUMIF('Полная ст-ть с уч.НЗС (Авто)'!$YP$11:INDIRECT("'Полная ст-ть с уч.НЗС (Авто)'!YP"&amp;$J$42),$C14,'Полная ст-ть с уч.НЗС (Авто)'!HI$11:INDIRECT("'Полная ст-ть с уч.НЗС (Авто)'!HI"&amp;$J$42))/$D14)</f>
        <v>0</v>
      </c>
      <c r="HJ14" s="137">
        <f ca="1">IF($D14=0,0,SUMIF('Полная ст-ть с уч.НЗС (Авто)'!$YP$11:INDIRECT("'Полная ст-ть с уч.НЗС (Авто)'!YP"&amp;$J$42),$C14,'Полная ст-ть с уч.НЗС (Авто)'!HJ$11:INDIRECT("'Полная ст-ть с уч.НЗС (Авто)'!HJ"&amp;$J$42))/$D14)</f>
        <v>0</v>
      </c>
      <c r="HK14" s="137">
        <f ca="1">IF($D14=0,0,SUMIF('Полная ст-ть с уч.НЗС (Авто)'!$YP$11:INDIRECT("'Полная ст-ть с уч.НЗС (Авто)'!YP"&amp;$J$42),$C14,'Полная ст-ть с уч.НЗС (Авто)'!HK$11:INDIRECT("'Полная ст-ть с уч.НЗС (Авто)'!HK"&amp;$J$42))/$D14)</f>
        <v>0</v>
      </c>
      <c r="HL14" s="137">
        <f ca="1">IF($D14=0,0,SUMIF('Полная ст-ть с уч.НЗС (Авто)'!$YP$11:INDIRECT("'Полная ст-ть с уч.НЗС (Авто)'!YP"&amp;$J$42),$C14,'Полная ст-ть с уч.НЗС (Авто)'!HL$11:INDIRECT("'Полная ст-ть с уч.НЗС (Авто)'!HL"&amp;$J$42))/$D14)</f>
        <v>0</v>
      </c>
      <c r="HM14" s="137">
        <f ca="1">IF($D14=0,0,SUMIF('Полная ст-ть с уч.НЗС (Авто)'!$YP$11:INDIRECT("'Полная ст-ть с уч.НЗС (Авто)'!YP"&amp;$J$42),$C14,'Полная ст-ть с уч.НЗС (Авто)'!HM$11:INDIRECT("'Полная ст-ть с уч.НЗС (Авто)'!HM"&amp;$J$42))/$D14)</f>
        <v>0</v>
      </c>
      <c r="HN14" s="137">
        <f ca="1">IF($D14=0,0,SUMIF('Полная ст-ть с уч.НЗС (Авто)'!$YP$11:INDIRECT("'Полная ст-ть с уч.НЗС (Авто)'!YP"&amp;$J$42),$C14,'Полная ст-ть с уч.НЗС (Авто)'!HN$11:INDIRECT("'Полная ст-ть с уч.НЗС (Авто)'!HN"&amp;$J$42))/$D14)</f>
        <v>0</v>
      </c>
      <c r="HO14" s="137">
        <f ca="1">IF($D14=0,0,SUMIF('Полная ст-ть с уч.НЗС (Авто)'!$YP$11:INDIRECT("'Полная ст-ть с уч.НЗС (Авто)'!YP"&amp;$J$42),$C14,'Полная ст-ть с уч.НЗС (Авто)'!HO$11:INDIRECT("'Полная ст-ть с уч.НЗС (Авто)'!HO"&amp;$J$42))/$D14)</f>
        <v>0</v>
      </c>
      <c r="HP14" s="137">
        <f ca="1">IF($D14=0,0,SUMIF('Полная ст-ть с уч.НЗС (Авто)'!$YP$11:INDIRECT("'Полная ст-ть с уч.НЗС (Авто)'!YP"&amp;$J$42),$C14,'Полная ст-ть с уч.НЗС (Авто)'!HP$11:INDIRECT("'Полная ст-ть с уч.НЗС (Авто)'!HP"&amp;$J$42))/$D14)</f>
        <v>0</v>
      </c>
      <c r="HQ14" s="137">
        <f ca="1">IF($D14=0,0,SUMIF('Полная ст-ть с уч.НЗС (Авто)'!$YP$11:INDIRECT("'Полная ст-ть с уч.НЗС (Авто)'!YP"&amp;$J$42),$C14,'Полная ст-ть с уч.НЗС (Авто)'!HQ$11:INDIRECT("'Полная ст-ть с уч.НЗС (Авто)'!HQ"&amp;$J$42))/$D14)</f>
        <v>0</v>
      </c>
      <c r="HR14" s="137">
        <f ca="1">IF($D14=0,0,SUMIF('Полная ст-ть с уч.НЗС (Авто)'!$YP$11:INDIRECT("'Полная ст-ть с уч.НЗС (Авто)'!YP"&amp;$J$42),$C14,'Полная ст-ть с уч.НЗС (Авто)'!HR$11:INDIRECT("'Полная ст-ть с уч.НЗС (Авто)'!HR"&amp;$J$42))/$D14)</f>
        <v>0</v>
      </c>
      <c r="HS14" s="137">
        <f ca="1">IF($D14=0,0,SUMIF('Полная ст-ть с уч.НЗС (Авто)'!$YP$11:INDIRECT("'Полная ст-ть с уч.НЗС (Авто)'!YP"&amp;$J$42),$C14,'Полная ст-ть с уч.НЗС (Авто)'!HS$11:INDIRECT("'Полная ст-ть с уч.НЗС (Авто)'!HS"&amp;$J$42))/$D14)</f>
        <v>0</v>
      </c>
      <c r="HT14" s="137">
        <f ca="1">IF($D14=0,0,SUMIF('Полная ст-ть с уч.НЗС (Авто)'!$YP$11:INDIRECT("'Полная ст-ть с уч.НЗС (Авто)'!YP"&amp;$J$42),$C14,'Полная ст-ть с уч.НЗС (Авто)'!HT$11:INDIRECT("'Полная ст-ть с уч.НЗС (Авто)'!HT"&amp;$J$42))/$D14)</f>
        <v>0</v>
      </c>
      <c r="HU14" s="137">
        <f ca="1">IF($D14=0,0,SUMIF('Полная ст-ть с уч.НЗС (Авто)'!$YP$11:INDIRECT("'Полная ст-ть с уч.НЗС (Авто)'!YP"&amp;$J$42),$C14,'Полная ст-ть с уч.НЗС (Авто)'!HU$11:INDIRECT("'Полная ст-ть с уч.НЗС (Авто)'!HU"&amp;$J$42))/$D14)</f>
        <v>0</v>
      </c>
      <c r="HV14" s="137">
        <f ca="1">IF($D14=0,0,SUMIF('Полная ст-ть с уч.НЗС (Авто)'!$YP$11:INDIRECT("'Полная ст-ть с уч.НЗС (Авто)'!YP"&amp;$J$42),$C14,'Полная ст-ть с уч.НЗС (Авто)'!HV$11:INDIRECT("'Полная ст-ть с уч.НЗС (Авто)'!HV"&amp;$J$42))/$D14)</f>
        <v>0</v>
      </c>
      <c r="HW14" s="137">
        <f ca="1">IF($D14=0,0,SUMIF('Полная ст-ть с уч.НЗС (Авто)'!$YP$11:INDIRECT("'Полная ст-ть с уч.НЗС (Авто)'!YP"&amp;$J$42),$C14,'Полная ст-ть с уч.НЗС (Авто)'!HW$11:INDIRECT("'Полная ст-ть с уч.НЗС (Авто)'!HW"&amp;$J$42))/$D14)</f>
        <v>0</v>
      </c>
      <c r="HX14" s="137">
        <f ca="1">IF($D14=0,0,SUMIF('Полная ст-ть с уч.НЗС (Авто)'!$YP$11:INDIRECT("'Полная ст-ть с уч.НЗС (Авто)'!YP"&amp;$J$42),$C14,'Полная ст-ть с уч.НЗС (Авто)'!HX$11:INDIRECT("'Полная ст-ть с уч.НЗС (Авто)'!HX"&amp;$J$42))/$D14)</f>
        <v>0</v>
      </c>
      <c r="HY14" s="137">
        <f ca="1">IF($D14=0,0,SUMIF('Полная ст-ть с уч.НЗС (Авто)'!$YP$11:INDIRECT("'Полная ст-ть с уч.НЗС (Авто)'!YP"&amp;$J$42),$C14,'Полная ст-ть с уч.НЗС (Авто)'!HY$11:INDIRECT("'Полная ст-ть с уч.НЗС (Авто)'!HY"&amp;$J$42))/$D14)</f>
        <v>0</v>
      </c>
      <c r="HZ14" s="137">
        <f ca="1">IF($D14=0,0,SUMIF('Полная ст-ть с уч.НЗС (Авто)'!$YP$11:INDIRECT("'Полная ст-ть с уч.НЗС (Авто)'!YP"&amp;$J$42),$C14,'Полная ст-ть с уч.НЗС (Авто)'!HZ$11:INDIRECT("'Полная ст-ть с уч.НЗС (Авто)'!HZ"&amp;$J$42))/$D14)</f>
        <v>0</v>
      </c>
      <c r="IA14" s="137">
        <f ca="1">IF($D14=0,0,SUMIF('Полная ст-ть с уч.НЗС (Авто)'!$YP$11:INDIRECT("'Полная ст-ть с уч.НЗС (Авто)'!YP"&amp;$J$42),$C14,'Полная ст-ть с уч.НЗС (Авто)'!IA$11:INDIRECT("'Полная ст-ть с уч.НЗС (Авто)'!IA"&amp;$J$42))/$D14)</f>
        <v>0</v>
      </c>
      <c r="IB14" s="137">
        <f ca="1">IF($D14=0,0,SUMIF('Полная ст-ть с уч.НЗС (Авто)'!$YP$11:INDIRECT("'Полная ст-ть с уч.НЗС (Авто)'!YP"&amp;$J$42),$C14,'Полная ст-ть с уч.НЗС (Авто)'!IB$11:INDIRECT("'Полная ст-ть с уч.НЗС (Авто)'!IB"&amp;$J$42))/$D14)</f>
        <v>0</v>
      </c>
      <c r="IC14" s="137">
        <f ca="1">IF($D14=0,0,SUMIF('Полная ст-ть с уч.НЗС (Авто)'!$YP$11:INDIRECT("'Полная ст-ть с уч.НЗС (Авто)'!YP"&amp;$J$42),$C14,'Полная ст-ть с уч.НЗС (Авто)'!IC$11:INDIRECT("'Полная ст-ть с уч.НЗС (Авто)'!IC"&amp;$J$42))/$D14)</f>
        <v>0</v>
      </c>
      <c r="ID14" s="137">
        <f ca="1">IF($D14=0,0,SUMIF('Полная ст-ть с уч.НЗС (Авто)'!$YP$11:INDIRECT("'Полная ст-ть с уч.НЗС (Авто)'!YP"&amp;$J$42),$C14,'Полная ст-ть с уч.НЗС (Авто)'!ID$11:INDIRECT("'Полная ст-ть с уч.НЗС (Авто)'!ID"&amp;$J$42))/$D14)</f>
        <v>0</v>
      </c>
      <c r="IE14" s="137">
        <f ca="1">IF($D14=0,0,SUMIF('Полная ст-ть с уч.НЗС (Авто)'!$YP$11:INDIRECT("'Полная ст-ть с уч.НЗС (Авто)'!YP"&amp;$J$42),$C14,'Полная ст-ть с уч.НЗС (Авто)'!IE$11:INDIRECT("'Полная ст-ть с уч.НЗС (Авто)'!IE"&amp;$J$42))/$D14)</f>
        <v>0</v>
      </c>
      <c r="IF14" s="137">
        <f ca="1">IF($D14=0,0,SUMIF('Полная ст-ть с уч.НЗС (Авто)'!$YP$11:INDIRECT("'Полная ст-ть с уч.НЗС (Авто)'!YP"&amp;$J$42),$C14,'Полная ст-ть с уч.НЗС (Авто)'!IF$11:INDIRECT("'Полная ст-ть с уч.НЗС (Авто)'!IF"&amp;$J$42))/$D14)</f>
        <v>0</v>
      </c>
      <c r="IG14" s="137">
        <f ca="1">IF($D14=0,0,SUMIF('Полная ст-ть с уч.НЗС (Авто)'!$YP$11:INDIRECT("'Полная ст-ть с уч.НЗС (Авто)'!YP"&amp;$J$42),$C14,'Полная ст-ть с уч.НЗС (Авто)'!IG$11:INDIRECT("'Полная ст-ть с уч.НЗС (Авто)'!IG"&amp;$J$42))/$D14)</f>
        <v>0</v>
      </c>
      <c r="IH14" s="137">
        <f ca="1">IF($D14=0,0,SUMIF('Полная ст-ть с уч.НЗС (Авто)'!$YP$11:INDIRECT("'Полная ст-ть с уч.НЗС (Авто)'!YP"&amp;$J$42),$C14,'Полная ст-ть с уч.НЗС (Авто)'!IH$11:INDIRECT("'Полная ст-ть с уч.НЗС (Авто)'!IH"&amp;$J$42))/$D14)</f>
        <v>0</v>
      </c>
      <c r="II14" s="137">
        <f ca="1">IF($D14=0,0,SUMIF('Полная ст-ть с уч.НЗС (Авто)'!$YP$11:INDIRECT("'Полная ст-ть с уч.НЗС (Авто)'!YP"&amp;$J$42),$C14,'Полная ст-ть с уч.НЗС (Авто)'!II$11:INDIRECT("'Полная ст-ть с уч.НЗС (Авто)'!II"&amp;$J$42))/$D14)</f>
        <v>0</v>
      </c>
      <c r="IJ14" s="137">
        <f ca="1">IF($D14=0,0,SUMIF('Полная ст-ть с уч.НЗС (Авто)'!$YP$11:INDIRECT("'Полная ст-ть с уч.НЗС (Авто)'!YP"&amp;$J$42),$C14,'Полная ст-ть с уч.НЗС (Авто)'!IJ$11:INDIRECT("'Полная ст-ть с уч.НЗС (Авто)'!IJ"&amp;$J$42))/$D14)</f>
        <v>0</v>
      </c>
      <c r="IK14" s="137">
        <f ca="1">IF($D14=0,0,SUMIF('Полная ст-ть с уч.НЗС (Авто)'!$YP$11:INDIRECT("'Полная ст-ть с уч.НЗС (Авто)'!YP"&amp;$J$42),$C14,'Полная ст-ть с уч.НЗС (Авто)'!IK$11:INDIRECT("'Полная ст-ть с уч.НЗС (Авто)'!IK"&amp;$J$42))/$D14)</f>
        <v>0</v>
      </c>
      <c r="IL14" s="137">
        <f ca="1">IF($D14=0,0,SUMIF('Полная ст-ть с уч.НЗС (Авто)'!$YP$11:INDIRECT("'Полная ст-ть с уч.НЗС (Авто)'!YP"&amp;$J$42),$C14,'Полная ст-ть с уч.НЗС (Авто)'!IL$11:INDIRECT("'Полная ст-ть с уч.НЗС (Авто)'!IL"&amp;$J$42))/$D14)</f>
        <v>0</v>
      </c>
      <c r="IM14" s="137">
        <f ca="1">IF($D14=0,0,SUMIF('Полная ст-ть с уч.НЗС (Авто)'!$YP$11:INDIRECT("'Полная ст-ть с уч.НЗС (Авто)'!YP"&amp;$J$42),$C14,'Полная ст-ть с уч.НЗС (Авто)'!IM$11:INDIRECT("'Полная ст-ть с уч.НЗС (Авто)'!IM"&amp;$J$42))/$D14)</f>
        <v>0</v>
      </c>
      <c r="IN14" s="137">
        <f ca="1">IF($D14=0,0,SUMIF('Полная ст-ть с уч.НЗС (Авто)'!$YP$11:INDIRECT("'Полная ст-ть с уч.НЗС (Авто)'!YP"&amp;$J$42),$C14,'Полная ст-ть с уч.НЗС (Авто)'!IN$11:INDIRECT("'Полная ст-ть с уч.НЗС (Авто)'!IN"&amp;$J$42))/$D14)</f>
        <v>0</v>
      </c>
      <c r="IO14" s="137">
        <f ca="1">IF($D14=0,0,SUMIF('Полная ст-ть с уч.НЗС (Авто)'!$YP$11:INDIRECT("'Полная ст-ть с уч.НЗС (Авто)'!YP"&amp;$J$42),$C14,'Полная ст-ть с уч.НЗС (Авто)'!IO$11:INDIRECT("'Полная ст-ть с уч.НЗС (Авто)'!IO"&amp;$J$42))/$D14)</f>
        <v>0</v>
      </c>
      <c r="IP14" s="137">
        <f ca="1">IF($D14=0,0,SUMIF('Полная ст-ть с уч.НЗС (Авто)'!$YP$11:INDIRECT("'Полная ст-ть с уч.НЗС (Авто)'!YP"&amp;$J$42),$C14,'Полная ст-ть с уч.НЗС (Авто)'!IP$11:INDIRECT("'Полная ст-ть с уч.НЗС (Авто)'!IP"&amp;$J$42))/$D14)</f>
        <v>0</v>
      </c>
      <c r="IQ14" s="137">
        <f ca="1">IF($D14=0,0,SUMIF('Полная ст-ть с уч.НЗС (Авто)'!$YP$11:INDIRECT("'Полная ст-ть с уч.НЗС (Авто)'!YP"&amp;$J$42),$C14,'Полная ст-ть с уч.НЗС (Авто)'!IQ$11:INDIRECT("'Полная ст-ть с уч.НЗС (Авто)'!IQ"&amp;$J$42))/$D14)</f>
        <v>0</v>
      </c>
      <c r="IR14" s="137">
        <f ca="1">IF($D14=0,0,SUMIF('Полная ст-ть с уч.НЗС (Авто)'!$YP$11:INDIRECT("'Полная ст-ть с уч.НЗС (Авто)'!YP"&amp;$J$42),$C14,'Полная ст-ть с уч.НЗС (Авто)'!IR$11:INDIRECT("'Полная ст-ть с уч.НЗС (Авто)'!IR"&amp;$J$42))/$D14)</f>
        <v>0</v>
      </c>
      <c r="IS14" s="137">
        <f ca="1">IF($D14=0,0,SUMIF('Полная ст-ть с уч.НЗС (Авто)'!$YP$11:INDIRECT("'Полная ст-ть с уч.НЗС (Авто)'!YP"&amp;$J$42),$C14,'Полная ст-ть с уч.НЗС (Авто)'!IS$11:INDIRECT("'Полная ст-ть с уч.НЗС (Авто)'!IS"&amp;$J$42))/$D14)</f>
        <v>0</v>
      </c>
      <c r="IT14" s="137">
        <f ca="1">IF($D14=0,0,SUMIF('Полная ст-ть с уч.НЗС (Авто)'!$YP$11:INDIRECT("'Полная ст-ть с уч.НЗС (Авто)'!YP"&amp;$J$42),$C14,'Полная ст-ть с уч.НЗС (Авто)'!IT$11:INDIRECT("'Полная ст-ть с уч.НЗС (Авто)'!IT"&amp;$J$42))/$D14)</f>
        <v>0</v>
      </c>
      <c r="IU14" s="137">
        <f ca="1">IF($D14=0,0,SUMIF('Полная ст-ть с уч.НЗС (Авто)'!$YP$11:INDIRECT("'Полная ст-ть с уч.НЗС (Авто)'!YP"&amp;$J$42),$C14,'Полная ст-ть с уч.НЗС (Авто)'!IU$11:INDIRECT("'Полная ст-ть с уч.НЗС (Авто)'!IU"&amp;$J$42))/$D14)</f>
        <v>0</v>
      </c>
      <c r="IV14" s="137">
        <f ca="1">IF($D14=0,0,SUMIF('Полная ст-ть с уч.НЗС (Авто)'!$YP$11:INDIRECT("'Полная ст-ть с уч.НЗС (Авто)'!YP"&amp;$J$42),$C14,'Полная ст-ть с уч.НЗС (Авто)'!IV$11:INDIRECT("'Полная ст-ть с уч.НЗС (Авто)'!IV"&amp;$J$42))/$D14)</f>
        <v>0</v>
      </c>
      <c r="IW14" s="137">
        <f ca="1">IF($D14=0,0,SUMIF('Полная ст-ть с уч.НЗС (Авто)'!$YP$11:INDIRECT("'Полная ст-ть с уч.НЗС (Авто)'!YP"&amp;$J$42),$C14,'Полная ст-ть с уч.НЗС (Авто)'!IW$11:INDIRECT("'Полная ст-ть с уч.НЗС (Авто)'!IW"&amp;$J$42))/$D14)</f>
        <v>0</v>
      </c>
      <c r="IX14" s="137">
        <f ca="1">IF($D14=0,0,SUMIF('Полная ст-ть с уч.НЗС (Авто)'!$YP$11:INDIRECT("'Полная ст-ть с уч.НЗС (Авто)'!YP"&amp;$J$42),$C14,'Полная ст-ть с уч.НЗС (Авто)'!IX$11:INDIRECT("'Полная ст-ть с уч.НЗС (Авто)'!IX"&amp;$J$42))/$D14)</f>
        <v>0</v>
      </c>
      <c r="IY14" s="137">
        <f ca="1">IF($D14=0,0,SUMIF('Полная ст-ть с уч.НЗС (Авто)'!$YP$11:INDIRECT("'Полная ст-ть с уч.НЗС (Авто)'!YP"&amp;$J$42),$C14,'Полная ст-ть с уч.НЗС (Авто)'!IY$11:INDIRECT("'Полная ст-ть с уч.НЗС (Авто)'!IY"&amp;$J$42))/$D14)</f>
        <v>0</v>
      </c>
      <c r="IZ14" s="137">
        <f ca="1">IF($D14=0,0,SUMIF('Полная ст-ть с уч.НЗС (Авто)'!$YP$11:INDIRECT("'Полная ст-ть с уч.НЗС (Авто)'!YP"&amp;$J$42),$C14,'Полная ст-ть с уч.НЗС (Авто)'!IZ$11:INDIRECT("'Полная ст-ть с уч.НЗС (Авто)'!IZ"&amp;$J$42))/$D14)</f>
        <v>0</v>
      </c>
      <c r="JA14" s="137">
        <f ca="1">IF($D14=0,0,SUMIF('Полная ст-ть с уч.НЗС (Авто)'!$YP$11:INDIRECT("'Полная ст-ть с уч.НЗС (Авто)'!YP"&amp;$J$42),$C14,'Полная ст-ть с уч.НЗС (Авто)'!JA$11:INDIRECT("'Полная ст-ть с уч.НЗС (Авто)'!JA"&amp;$J$42))/$D14)</f>
        <v>0</v>
      </c>
      <c r="JB14" s="137">
        <f ca="1">IF($D14=0,0,SUMIF('Полная ст-ть с уч.НЗС (Авто)'!$YP$11:INDIRECT("'Полная ст-ть с уч.НЗС (Авто)'!YP"&amp;$J$42),$C14,'Полная ст-ть с уч.НЗС (Авто)'!JB$11:INDIRECT("'Полная ст-ть с уч.НЗС (Авто)'!JB"&amp;$J$42))/$D14)</f>
        <v>0</v>
      </c>
      <c r="JC14" s="137">
        <f ca="1">IF($D14=0,0,SUMIF('Полная ст-ть с уч.НЗС (Авто)'!$YP$11:INDIRECT("'Полная ст-ть с уч.НЗС (Авто)'!YP"&amp;$J$42),$C14,'Полная ст-ть с уч.НЗС (Авто)'!JC$11:INDIRECT("'Полная ст-ть с уч.НЗС (Авто)'!JC"&amp;$J$42))/$D14)</f>
        <v>0</v>
      </c>
      <c r="JD14" s="137">
        <f ca="1">IF($D14=0,0,SUMIF('Полная ст-ть с уч.НЗС (Авто)'!$YP$11:INDIRECT("'Полная ст-ть с уч.НЗС (Авто)'!YP"&amp;$J$42),$C14,'Полная ст-ть с уч.НЗС (Авто)'!JD$11:INDIRECT("'Полная ст-ть с уч.НЗС (Авто)'!JD"&amp;$J$42))/$D14)</f>
        <v>0</v>
      </c>
      <c r="JE14" s="137">
        <f ca="1">IF($D14=0,0,SUMIF('Полная ст-ть с уч.НЗС (Авто)'!$YP$11:INDIRECT("'Полная ст-ть с уч.НЗС (Авто)'!YP"&amp;$J$42),$C14,'Полная ст-ть с уч.НЗС (Авто)'!JE$11:INDIRECT("'Полная ст-ть с уч.НЗС (Авто)'!JE"&amp;$J$42))/$D14)</f>
        <v>0</v>
      </c>
      <c r="JF14" s="137">
        <f ca="1">IF($D14=0,0,SUMIF('Полная ст-ть с уч.НЗС (Авто)'!$YP$11:INDIRECT("'Полная ст-ть с уч.НЗС (Авто)'!YP"&amp;$J$42),$C14,'Полная ст-ть с уч.НЗС (Авто)'!JF$11:INDIRECT("'Полная ст-ть с уч.НЗС (Авто)'!JF"&amp;$J$42))/$D14)</f>
        <v>0</v>
      </c>
      <c r="JG14" s="137">
        <f ca="1">IF($D14=0,0,SUMIF('Полная ст-ть с уч.НЗС (Авто)'!$YP$11:INDIRECT("'Полная ст-ть с уч.НЗС (Авто)'!YP"&amp;$J$42),$C14,'Полная ст-ть с уч.НЗС (Авто)'!JG$11:INDIRECT("'Полная ст-ть с уч.НЗС (Авто)'!JG"&amp;$J$42))/$D14)</f>
        <v>0</v>
      </c>
      <c r="JH14" s="137">
        <f ca="1">IF($D14=0,0,SUMIF('Полная ст-ть с уч.НЗС (Авто)'!$YP$11:INDIRECT("'Полная ст-ть с уч.НЗС (Авто)'!YP"&amp;$J$42),$C14,'Полная ст-ть с уч.НЗС (Авто)'!JH$11:INDIRECT("'Полная ст-ть с уч.НЗС (Авто)'!JH"&amp;$J$42))/$D14)</f>
        <v>0</v>
      </c>
      <c r="JI14" s="137">
        <f ca="1">IF($D14=0,0,SUMIF('Полная ст-ть с уч.НЗС (Авто)'!$YP$11:INDIRECT("'Полная ст-ть с уч.НЗС (Авто)'!YP"&amp;$J$42),$C14,'Полная ст-ть с уч.НЗС (Авто)'!JI$11:INDIRECT("'Полная ст-ть с уч.НЗС (Авто)'!JI"&amp;$J$42))/$D14)</f>
        <v>0</v>
      </c>
      <c r="JJ14" s="137">
        <f ca="1">IF($D14=0,0,SUMIF('Полная ст-ть с уч.НЗС (Авто)'!$YP$11:INDIRECT("'Полная ст-ть с уч.НЗС (Авто)'!YP"&amp;$J$42),$C14,'Полная ст-ть с уч.НЗС (Авто)'!JJ$11:INDIRECT("'Полная ст-ть с уч.НЗС (Авто)'!JJ"&amp;$J$42))/$D14)</f>
        <v>0</v>
      </c>
      <c r="JK14" s="137">
        <f ca="1">IF($D14=0,0,SUMIF('Полная ст-ть с уч.НЗС (Авто)'!$YP$11:INDIRECT("'Полная ст-ть с уч.НЗС (Авто)'!YP"&amp;$J$42),$C14,'Полная ст-ть с уч.НЗС (Авто)'!JK$11:INDIRECT("'Полная ст-ть с уч.НЗС (Авто)'!JK"&amp;$J$42))/$D14)</f>
        <v>0</v>
      </c>
      <c r="JL14" s="137">
        <f ca="1">IF($D14=0,0,SUMIF('Полная ст-ть с уч.НЗС (Авто)'!$YP$11:INDIRECT("'Полная ст-ть с уч.НЗС (Авто)'!YP"&amp;$J$42),$C14,'Полная ст-ть с уч.НЗС (Авто)'!JL$11:INDIRECT("'Полная ст-ть с уч.НЗС (Авто)'!JL"&amp;$J$42))/$D14)</f>
        <v>0</v>
      </c>
      <c r="JM14" s="137">
        <f ca="1">IF($D14=0,0,SUMIF('Полная ст-ть с уч.НЗС (Авто)'!$YP$11:INDIRECT("'Полная ст-ть с уч.НЗС (Авто)'!YP"&amp;$J$42),$C14,'Полная ст-ть с уч.НЗС (Авто)'!JM$11:INDIRECT("'Полная ст-ть с уч.НЗС (Авто)'!JM"&amp;$J$42))/$D14)</f>
        <v>0</v>
      </c>
      <c r="JN14" s="137">
        <f ca="1">IF($D14=0,0,SUMIF('Полная ст-ть с уч.НЗС (Авто)'!$YP$11:INDIRECT("'Полная ст-ть с уч.НЗС (Авто)'!YP"&amp;$J$42),$C14,'Полная ст-ть с уч.НЗС (Авто)'!JN$11:INDIRECT("'Полная ст-ть с уч.НЗС (Авто)'!JN"&amp;$J$42))/$D14)</f>
        <v>0</v>
      </c>
      <c r="JO14" s="137">
        <f ca="1">IF($D14=0,0,SUMIF('Полная ст-ть с уч.НЗС (Авто)'!$YP$11:INDIRECT("'Полная ст-ть с уч.НЗС (Авто)'!YP"&amp;$J$42),$C14,'Полная ст-ть с уч.НЗС (Авто)'!JO$11:INDIRECT("'Полная ст-ть с уч.НЗС (Авто)'!JO"&amp;$J$42))/$D14)</f>
        <v>0</v>
      </c>
      <c r="JP14" s="137">
        <f ca="1">IF($D14=0,0,SUMIF('Полная ст-ть с уч.НЗС (Авто)'!$YP$11:INDIRECT("'Полная ст-ть с уч.НЗС (Авто)'!YP"&amp;$J$42),$C14,'Полная ст-ть с уч.НЗС (Авто)'!JP$11:INDIRECT("'Полная ст-ть с уч.НЗС (Авто)'!JP"&amp;$J$42))/$D14)</f>
        <v>0</v>
      </c>
      <c r="JQ14" s="137">
        <f ca="1">IF($D14=0,0,SUMIF('Полная ст-ть с уч.НЗС (Авто)'!$YP$11:INDIRECT("'Полная ст-ть с уч.НЗС (Авто)'!YP"&amp;$J$42),$C14,'Полная ст-ть с уч.НЗС (Авто)'!JQ$11:INDIRECT("'Полная ст-ть с уч.НЗС (Авто)'!JQ"&amp;$J$42))/$D14)</f>
        <v>0</v>
      </c>
      <c r="JR14" s="137">
        <f ca="1">IF($D14=0,0,SUMIF('Полная ст-ть с уч.НЗС (Авто)'!$YP$11:INDIRECT("'Полная ст-ть с уч.НЗС (Авто)'!YP"&amp;$J$42),$C14,'Полная ст-ть с уч.НЗС (Авто)'!JR$11:INDIRECT("'Полная ст-ть с уч.НЗС (Авто)'!JR"&amp;$J$42))/$D14)</f>
        <v>0</v>
      </c>
      <c r="JS14" s="137">
        <f ca="1">IF($D14=0,0,SUMIF('Полная ст-ть с уч.НЗС (Авто)'!$YP$11:INDIRECT("'Полная ст-ть с уч.НЗС (Авто)'!YP"&amp;$J$42),$C14,'Полная ст-ть с уч.НЗС (Авто)'!JS$11:INDIRECT("'Полная ст-ть с уч.НЗС (Авто)'!JS"&amp;$J$42))/$D14)</f>
        <v>0</v>
      </c>
      <c r="JT14" s="137">
        <f ca="1">IF($D14=0,0,SUMIF('Полная ст-ть с уч.НЗС (Авто)'!$YP$11:INDIRECT("'Полная ст-ть с уч.НЗС (Авто)'!YP"&amp;$J$42),$C14,'Полная ст-ть с уч.НЗС (Авто)'!JT$11:INDIRECT("'Полная ст-ть с уч.НЗС (Авто)'!JT"&amp;$J$42))/$D14)</f>
        <v>0</v>
      </c>
      <c r="JU14" s="137">
        <f ca="1">IF($D14=0,0,SUMIF('Полная ст-ть с уч.НЗС (Авто)'!$YP$11:INDIRECT("'Полная ст-ть с уч.НЗС (Авто)'!YP"&amp;$J$42),$C14,'Полная ст-ть с уч.НЗС (Авто)'!JU$11:INDIRECT("'Полная ст-ть с уч.НЗС (Авто)'!JU"&amp;$J$42))/$D14)</f>
        <v>0</v>
      </c>
      <c r="JV14" s="137">
        <f ca="1">IF($D14=0,0,SUMIF('Полная ст-ть с уч.НЗС (Авто)'!$YP$11:INDIRECT("'Полная ст-ть с уч.НЗС (Авто)'!YP"&amp;$J$42),$C14,'Полная ст-ть с уч.НЗС (Авто)'!JV$11:INDIRECT("'Полная ст-ть с уч.НЗС (Авто)'!JV"&amp;$J$42))/$D14)</f>
        <v>0</v>
      </c>
      <c r="JW14" s="137">
        <f ca="1">IF($D14=0,0,SUMIF('Полная ст-ть с уч.НЗС (Авто)'!$YP$11:INDIRECT("'Полная ст-ть с уч.НЗС (Авто)'!YP"&amp;$J$42),$C14,'Полная ст-ть с уч.НЗС (Авто)'!JW$11:INDIRECT("'Полная ст-ть с уч.НЗС (Авто)'!JW"&amp;$J$42))/$D14)</f>
        <v>0</v>
      </c>
      <c r="JX14" s="137">
        <f ca="1">IF($D14=0,0,SUMIF('Полная ст-ть с уч.НЗС (Авто)'!$YP$11:INDIRECT("'Полная ст-ть с уч.НЗС (Авто)'!YP"&amp;$J$42),$C14,'Полная ст-ть с уч.НЗС (Авто)'!JX$11:INDIRECT("'Полная ст-ть с уч.НЗС (Авто)'!JX"&amp;$J$42))/$D14)</f>
        <v>0</v>
      </c>
      <c r="JY14" s="137">
        <f ca="1">IF($D14=0,0,SUMIF('Полная ст-ть с уч.НЗС (Авто)'!$YP$11:INDIRECT("'Полная ст-ть с уч.НЗС (Авто)'!YP"&amp;$J$42),$C14,'Полная ст-ть с уч.НЗС (Авто)'!JY$11:INDIRECT("'Полная ст-ть с уч.НЗС (Авто)'!JY"&amp;$J$42))/$D14)</f>
        <v>0</v>
      </c>
      <c r="JZ14" s="137">
        <f ca="1">IF($D14=0,0,SUMIF('Полная ст-ть с уч.НЗС (Авто)'!$YP$11:INDIRECT("'Полная ст-ть с уч.НЗС (Авто)'!YP"&amp;$J$42),$C14,'Полная ст-ть с уч.НЗС (Авто)'!JZ$11:INDIRECT("'Полная ст-ть с уч.НЗС (Авто)'!JZ"&amp;$J$42))/$D14)</f>
        <v>0</v>
      </c>
      <c r="KA14" s="137">
        <f ca="1">IF($D14=0,0,SUMIF('Полная ст-ть с уч.НЗС (Авто)'!$YP$11:INDIRECT("'Полная ст-ть с уч.НЗС (Авто)'!YP"&amp;$J$42),$C14,'Полная ст-ть с уч.НЗС (Авто)'!KA$11:INDIRECT("'Полная ст-ть с уч.НЗС (Авто)'!KA"&amp;$J$42))/$D14)</f>
        <v>0</v>
      </c>
      <c r="KB14" s="137">
        <f ca="1">IF($D14=0,0,SUMIF('Полная ст-ть с уч.НЗС (Авто)'!$YP$11:INDIRECT("'Полная ст-ть с уч.НЗС (Авто)'!YP"&amp;$J$42),$C14,'Полная ст-ть с уч.НЗС (Авто)'!KB$11:INDIRECT("'Полная ст-ть с уч.НЗС (Авто)'!KB"&amp;$J$42))/$D14)</f>
        <v>0</v>
      </c>
      <c r="KC14" s="137">
        <f ca="1">IF($D14=0,0,SUMIF('Полная ст-ть с уч.НЗС (Авто)'!$YP$11:INDIRECT("'Полная ст-ть с уч.НЗС (Авто)'!YP"&amp;$J$42),$C14,'Полная ст-ть с уч.НЗС (Авто)'!KC$11:INDIRECT("'Полная ст-ть с уч.НЗС (Авто)'!KC"&amp;$J$42))/$D14)</f>
        <v>0</v>
      </c>
      <c r="KD14" s="137">
        <f ca="1">IF($D14=0,0,SUMIF('Полная ст-ть с уч.НЗС (Авто)'!$YP$11:INDIRECT("'Полная ст-ть с уч.НЗС (Авто)'!YP"&amp;$J$42),$C14,'Полная ст-ть с уч.НЗС (Авто)'!KD$11:INDIRECT("'Полная ст-ть с уч.НЗС (Авто)'!KD"&amp;$J$42))/$D14)</f>
        <v>0</v>
      </c>
      <c r="KE14" s="137">
        <f ca="1">IF($D14=0,0,SUMIF('Полная ст-ть с уч.НЗС (Авто)'!$YP$11:INDIRECT("'Полная ст-ть с уч.НЗС (Авто)'!YP"&amp;$J$42),$C14,'Полная ст-ть с уч.НЗС (Авто)'!KE$11:INDIRECT("'Полная ст-ть с уч.НЗС (Авто)'!KE"&amp;$J$42))/$D14)</f>
        <v>0</v>
      </c>
      <c r="KF14" s="137">
        <f ca="1">IF($D14=0,0,SUMIF('Полная ст-ть с уч.НЗС (Авто)'!$YP$11:INDIRECT("'Полная ст-ть с уч.НЗС (Авто)'!YP"&amp;$J$42),$C14,'Полная ст-ть с уч.НЗС (Авто)'!KF$11:INDIRECT("'Полная ст-ть с уч.НЗС (Авто)'!KF"&amp;$J$42))/$D14)</f>
        <v>0</v>
      </c>
      <c r="KG14" s="137">
        <f ca="1">IF($D14=0,0,SUMIF('Полная ст-ть с уч.НЗС (Авто)'!$YP$11:INDIRECT("'Полная ст-ть с уч.НЗС (Авто)'!YP"&amp;$J$42),$C14,'Полная ст-ть с уч.НЗС (Авто)'!KG$11:INDIRECT("'Полная ст-ть с уч.НЗС (Авто)'!KG"&amp;$J$42))/$D14)</f>
        <v>0</v>
      </c>
      <c r="KH14" s="137">
        <f ca="1">IF($D14=0,0,SUMIF('Полная ст-ть с уч.НЗС (Авто)'!$YP$11:INDIRECT("'Полная ст-ть с уч.НЗС (Авто)'!YP"&amp;$J$42),$C14,'Полная ст-ть с уч.НЗС (Авто)'!KH$11:INDIRECT("'Полная ст-ть с уч.НЗС (Авто)'!KH"&amp;$J$42))/$D14)</f>
        <v>0</v>
      </c>
      <c r="KI14" s="137">
        <f ca="1">IF($D14=0,0,SUMIF('Полная ст-ть с уч.НЗС (Авто)'!$YP$11:INDIRECT("'Полная ст-ть с уч.НЗС (Авто)'!YP"&amp;$J$42),$C14,'Полная ст-ть с уч.НЗС (Авто)'!KI$11:INDIRECT("'Полная ст-ть с уч.НЗС (Авто)'!KI"&amp;$J$42))/$D14)</f>
        <v>0</v>
      </c>
      <c r="KJ14" s="137">
        <f ca="1">IF($D14=0,0,SUMIF('Полная ст-ть с уч.НЗС (Авто)'!$YP$11:INDIRECT("'Полная ст-ть с уч.НЗС (Авто)'!YP"&amp;$J$42),$C14,'Полная ст-ть с уч.НЗС (Авто)'!KJ$11:INDIRECT("'Полная ст-ть с уч.НЗС (Авто)'!KJ"&amp;$J$42))/$D14)</f>
        <v>0</v>
      </c>
      <c r="KK14" s="137">
        <f ca="1">IF($D14=0,0,SUMIF('Полная ст-ть с уч.НЗС (Авто)'!$YP$11:INDIRECT("'Полная ст-ть с уч.НЗС (Авто)'!YP"&amp;$J$42),$C14,'Полная ст-ть с уч.НЗС (Авто)'!KK$11:INDIRECT("'Полная ст-ть с уч.НЗС (Авто)'!KK"&amp;$J$42))/$D14)</f>
        <v>0</v>
      </c>
      <c r="KL14" s="137">
        <f ca="1">IF($D14=0,0,SUMIF('Полная ст-ть с уч.НЗС (Авто)'!$YP$11:INDIRECT("'Полная ст-ть с уч.НЗС (Авто)'!YP"&amp;$J$42),$C14,'Полная ст-ть с уч.НЗС (Авто)'!KL$11:INDIRECT("'Полная ст-ть с уч.НЗС (Авто)'!KL"&amp;$J$42))/$D14)</f>
        <v>0</v>
      </c>
      <c r="KM14" s="137">
        <f ca="1">IF($D14=0,0,SUMIF('Полная ст-ть с уч.НЗС (Авто)'!$YP$11:INDIRECT("'Полная ст-ть с уч.НЗС (Авто)'!YP"&amp;$J$42),$C14,'Полная ст-ть с уч.НЗС (Авто)'!KM$11:INDIRECT("'Полная ст-ть с уч.НЗС (Авто)'!KM"&amp;$J$42))/$D14)</f>
        <v>0</v>
      </c>
      <c r="KN14" s="137">
        <f ca="1">IF($D14=0,0,SUMIF('Полная ст-ть с уч.НЗС (Авто)'!$YP$11:INDIRECT("'Полная ст-ть с уч.НЗС (Авто)'!YP"&amp;$J$42),$C14,'Полная ст-ть с уч.НЗС (Авто)'!KN$11:INDIRECT("'Полная ст-ть с уч.НЗС (Авто)'!KN"&amp;$J$42))/$D14)</f>
        <v>0</v>
      </c>
      <c r="KO14" s="137">
        <f ca="1">IF($D14=0,0,SUMIF('Полная ст-ть с уч.НЗС (Авто)'!$YP$11:INDIRECT("'Полная ст-ть с уч.НЗС (Авто)'!YP"&amp;$J$42),$C14,'Полная ст-ть с уч.НЗС (Авто)'!KO$11:INDIRECT("'Полная ст-ть с уч.НЗС (Авто)'!KO"&amp;$J$42))/$D14)</f>
        <v>0</v>
      </c>
      <c r="KP14" s="137">
        <f ca="1">IF($D14=0,0,SUMIF('Полная ст-ть с уч.НЗС (Авто)'!$YP$11:INDIRECT("'Полная ст-ть с уч.НЗС (Авто)'!YP"&amp;$J$42),$C14,'Полная ст-ть с уч.НЗС (Авто)'!KP$11:INDIRECT("'Полная ст-ть с уч.НЗС (Авто)'!KP"&amp;$J$42))/$D14)</f>
        <v>0</v>
      </c>
      <c r="KQ14" s="137">
        <f ca="1">IF($D14=0,0,SUMIF('Полная ст-ть с уч.НЗС (Авто)'!$YP$11:INDIRECT("'Полная ст-ть с уч.НЗС (Авто)'!YP"&amp;$J$42),$C14,'Полная ст-ть с уч.НЗС (Авто)'!KQ$11:INDIRECT("'Полная ст-ть с уч.НЗС (Авто)'!KQ"&amp;$J$42))/$D14)</f>
        <v>0</v>
      </c>
      <c r="KR14" s="137">
        <f ca="1">IF($D14=0,0,SUMIF('Полная ст-ть с уч.НЗС (Авто)'!$YP$11:INDIRECT("'Полная ст-ть с уч.НЗС (Авто)'!YP"&amp;$J$42),$C14,'Полная ст-ть с уч.НЗС (Авто)'!KR$11:INDIRECT("'Полная ст-ть с уч.НЗС (Авто)'!KR"&amp;$J$42))/$D14)</f>
        <v>0</v>
      </c>
      <c r="KS14" s="137">
        <f ca="1">IF($D14=0,0,SUMIF('Полная ст-ть с уч.НЗС (Авто)'!$YP$11:INDIRECT("'Полная ст-ть с уч.НЗС (Авто)'!YP"&amp;$J$42),$C14,'Полная ст-ть с уч.НЗС (Авто)'!KS$11:INDIRECT("'Полная ст-ть с уч.НЗС (Авто)'!KS"&amp;$J$42))/$D14)</f>
        <v>0</v>
      </c>
      <c r="KT14" s="137">
        <f ca="1">IF($D14=0,0,SUMIF('Полная ст-ть с уч.НЗС (Авто)'!$YP$11:INDIRECT("'Полная ст-ть с уч.НЗС (Авто)'!YP"&amp;$J$42),$C14,'Полная ст-ть с уч.НЗС (Авто)'!KT$11:INDIRECT("'Полная ст-ть с уч.НЗС (Авто)'!KT"&amp;$J$42))/$D14)</f>
        <v>0</v>
      </c>
      <c r="KU14" s="137">
        <f ca="1">IF($D14=0,0,SUMIF('Полная ст-ть с уч.НЗС (Авто)'!$YP$11:INDIRECT("'Полная ст-ть с уч.НЗС (Авто)'!YP"&amp;$J$42),$C14,'Полная ст-ть с уч.НЗС (Авто)'!KU$11:INDIRECT("'Полная ст-ть с уч.НЗС (Авто)'!KU"&amp;$J$42))/$D14)</f>
        <v>0</v>
      </c>
      <c r="KV14" s="137">
        <f ca="1">IF($D14=0,0,SUMIF('Полная ст-ть с уч.НЗС (Авто)'!$YP$11:INDIRECT("'Полная ст-ть с уч.НЗС (Авто)'!YP"&amp;$J$42),$C14,'Полная ст-ть с уч.НЗС (Авто)'!KV$11:INDIRECT("'Полная ст-ть с уч.НЗС (Авто)'!KV"&amp;$J$42))/$D14)</f>
        <v>0</v>
      </c>
      <c r="KW14" s="137">
        <f ca="1">IF($D14=0,0,SUMIF('Полная ст-ть с уч.НЗС (Авто)'!$YP$11:INDIRECT("'Полная ст-ть с уч.НЗС (Авто)'!YP"&amp;$J$42),$C14,'Полная ст-ть с уч.НЗС (Авто)'!KW$11:INDIRECT("'Полная ст-ть с уч.НЗС (Авто)'!KW"&amp;$J$42))/$D14)</f>
        <v>0</v>
      </c>
      <c r="KX14" s="137">
        <f ca="1">IF($D14=0,0,SUMIF('Полная ст-ть с уч.НЗС (Авто)'!$YP$11:INDIRECT("'Полная ст-ть с уч.НЗС (Авто)'!YP"&amp;$J$42),$C14,'Полная ст-ть с уч.НЗС (Авто)'!KX$11:INDIRECT("'Полная ст-ть с уч.НЗС (Авто)'!KX"&amp;$J$42))/$D14)</f>
        <v>0</v>
      </c>
      <c r="KY14" s="137">
        <f ca="1">IF($D14=0,0,SUMIF('Полная ст-ть с уч.НЗС (Авто)'!$YP$11:INDIRECT("'Полная ст-ть с уч.НЗС (Авто)'!YP"&amp;$J$42),$C14,'Полная ст-ть с уч.НЗС (Авто)'!KY$11:INDIRECT("'Полная ст-ть с уч.НЗС (Авто)'!KY"&amp;$J$42))/$D14)</f>
        <v>0</v>
      </c>
      <c r="KZ14" s="137">
        <f ca="1">IF($D14=0,0,SUMIF('Полная ст-ть с уч.НЗС (Авто)'!$YP$11:INDIRECT("'Полная ст-ть с уч.НЗС (Авто)'!YP"&amp;$J$42),$C14,'Полная ст-ть с уч.НЗС (Авто)'!KZ$11:INDIRECT("'Полная ст-ть с уч.НЗС (Авто)'!KZ"&amp;$J$42))/$D14)</f>
        <v>0</v>
      </c>
      <c r="LA14" s="137">
        <f ca="1">IF($D14=0,0,SUMIF('Полная ст-ть с уч.НЗС (Авто)'!$YP$11:INDIRECT("'Полная ст-ть с уч.НЗС (Авто)'!YP"&amp;$J$42),$C14,'Полная ст-ть с уч.НЗС (Авто)'!LA$11:INDIRECT("'Полная ст-ть с уч.НЗС (Авто)'!LA"&amp;$J$42))/$D14)</f>
        <v>0</v>
      </c>
      <c r="LB14" s="137">
        <f ca="1">IF($D14=0,0,SUMIF('Полная ст-ть с уч.НЗС (Авто)'!$YP$11:INDIRECT("'Полная ст-ть с уч.НЗС (Авто)'!YP"&amp;$J$42),$C14,'Полная ст-ть с уч.НЗС (Авто)'!LB$11:INDIRECT("'Полная ст-ть с уч.НЗС (Авто)'!LB"&amp;$J$42))/$D14)</f>
        <v>0</v>
      </c>
      <c r="LC14" s="137">
        <f ca="1">IF($D14=0,0,SUMIF('Полная ст-ть с уч.НЗС (Авто)'!$YP$11:INDIRECT("'Полная ст-ть с уч.НЗС (Авто)'!YP"&amp;$J$42),$C14,'Полная ст-ть с уч.НЗС (Авто)'!LC$11:INDIRECT("'Полная ст-ть с уч.НЗС (Авто)'!LC"&amp;$J$42))/$D14)</f>
        <v>0</v>
      </c>
      <c r="LD14" s="137">
        <f ca="1">IF($D14=0,0,SUMIF('Полная ст-ть с уч.НЗС (Авто)'!$YP$11:INDIRECT("'Полная ст-ть с уч.НЗС (Авто)'!YP"&amp;$J$42),$C14,'Полная ст-ть с уч.НЗС (Авто)'!LD$11:INDIRECT("'Полная ст-ть с уч.НЗС (Авто)'!LD"&amp;$J$42))/$D14)</f>
        <v>0</v>
      </c>
      <c r="LE14" s="137">
        <f ca="1">IF($D14=0,0,SUMIF('Полная ст-ть с уч.НЗС (Авто)'!$YP$11:INDIRECT("'Полная ст-ть с уч.НЗС (Авто)'!YP"&amp;$J$42),$C14,'Полная ст-ть с уч.НЗС (Авто)'!LE$11:INDIRECT("'Полная ст-ть с уч.НЗС (Авто)'!LE"&amp;$J$42))/$D14)</f>
        <v>0</v>
      </c>
      <c r="LF14" s="137">
        <f ca="1">IF($D14=0,0,SUMIF('Полная ст-ть с уч.НЗС (Авто)'!$YP$11:INDIRECT("'Полная ст-ть с уч.НЗС (Авто)'!YP"&amp;$J$42),$C14,'Полная ст-ть с уч.НЗС (Авто)'!LF$11:INDIRECT("'Полная ст-ть с уч.НЗС (Авто)'!LF"&amp;$J$42))/$D14)</f>
        <v>0</v>
      </c>
      <c r="LG14" s="137">
        <f ca="1">IF($D14=0,0,SUMIF('Полная ст-ть с уч.НЗС (Авто)'!$YP$11:INDIRECT("'Полная ст-ть с уч.НЗС (Авто)'!YP"&amp;$J$42),$C14,'Полная ст-ть с уч.НЗС (Авто)'!LG$11:INDIRECT("'Полная ст-ть с уч.НЗС (Авто)'!LG"&amp;$J$42))/$D14)</f>
        <v>0</v>
      </c>
      <c r="LH14" s="137">
        <f ca="1">IF($D14=0,0,SUMIF('Полная ст-ть с уч.НЗС (Авто)'!$YP$11:INDIRECT("'Полная ст-ть с уч.НЗС (Авто)'!YP"&amp;$J$42),$C14,'Полная ст-ть с уч.НЗС (Авто)'!LH$11:INDIRECT("'Полная ст-ть с уч.НЗС (Авто)'!LH"&amp;$J$42))/$D14)</f>
        <v>0</v>
      </c>
      <c r="LI14" s="137">
        <f ca="1">IF($D14=0,0,SUMIF('Полная ст-ть с уч.НЗС (Авто)'!$YP$11:INDIRECT("'Полная ст-ть с уч.НЗС (Авто)'!YP"&amp;$J$42),$C14,'Полная ст-ть с уч.НЗС (Авто)'!LI$11:INDIRECT("'Полная ст-ть с уч.НЗС (Авто)'!LI"&amp;$J$42))/$D14)</f>
        <v>0</v>
      </c>
      <c r="LJ14" s="137">
        <f ca="1">IF($D14=0,0,SUMIF('Полная ст-ть с уч.НЗС (Авто)'!$YP$11:INDIRECT("'Полная ст-ть с уч.НЗС (Авто)'!YP"&amp;$J$42),$C14,'Полная ст-ть с уч.НЗС (Авто)'!LJ$11:INDIRECT("'Полная ст-ть с уч.НЗС (Авто)'!LJ"&amp;$J$42))/$D14)</f>
        <v>0</v>
      </c>
      <c r="LK14" s="137">
        <f ca="1">IF($D14=0,0,SUMIF('Полная ст-ть с уч.НЗС (Авто)'!$YP$11:INDIRECT("'Полная ст-ть с уч.НЗС (Авто)'!YP"&amp;$J$42),$C14,'Полная ст-ть с уч.НЗС (Авто)'!LK$11:INDIRECT("'Полная ст-ть с уч.НЗС (Авто)'!LK"&amp;$J$42))/$D14)</f>
        <v>0</v>
      </c>
      <c r="LL14" s="137">
        <f ca="1">IF($D14=0,0,SUMIF('Полная ст-ть с уч.НЗС (Авто)'!$YP$11:INDIRECT("'Полная ст-ть с уч.НЗС (Авто)'!YP"&amp;$J$42),$C14,'Полная ст-ть с уч.НЗС (Авто)'!LL$11:INDIRECT("'Полная ст-ть с уч.НЗС (Авто)'!LL"&amp;$J$42))/$D14)</f>
        <v>0</v>
      </c>
      <c r="LM14" s="137">
        <f ca="1">IF($D14=0,0,SUMIF('Полная ст-ть с уч.НЗС (Авто)'!$YP$11:INDIRECT("'Полная ст-ть с уч.НЗС (Авто)'!YP"&amp;$J$42),$C14,'Полная ст-ть с уч.НЗС (Авто)'!LM$11:INDIRECT("'Полная ст-ть с уч.НЗС (Авто)'!LM"&amp;$J$42))/$D14)</f>
        <v>0</v>
      </c>
      <c r="LN14" s="137">
        <f ca="1">IF($D14=0,0,SUMIF('Полная ст-ть с уч.НЗС (Авто)'!$YP$11:INDIRECT("'Полная ст-ть с уч.НЗС (Авто)'!YP"&amp;$J$42),$C14,'Полная ст-ть с уч.НЗС (Авто)'!LN$11:INDIRECT("'Полная ст-ть с уч.НЗС (Авто)'!LN"&amp;$J$42))/$D14)</f>
        <v>0</v>
      </c>
      <c r="LO14" s="137">
        <f ca="1">IF($D14=0,0,SUMIF('Полная ст-ть с уч.НЗС (Авто)'!$YP$11:INDIRECT("'Полная ст-ть с уч.НЗС (Авто)'!YP"&amp;$J$42),$C14,'Полная ст-ть с уч.НЗС (Авто)'!LO$11:INDIRECT("'Полная ст-ть с уч.НЗС (Авто)'!LO"&amp;$J$42))/$D14)</f>
        <v>0</v>
      </c>
      <c r="LP14" s="137">
        <f ca="1">IF($D14=0,0,SUMIF('Полная ст-ть с уч.НЗС (Авто)'!$YP$11:INDIRECT("'Полная ст-ть с уч.НЗС (Авто)'!YP"&amp;$J$42),$C14,'Полная ст-ть с уч.НЗС (Авто)'!LP$11:INDIRECT("'Полная ст-ть с уч.НЗС (Авто)'!LP"&amp;$J$42))/$D14)</f>
        <v>0</v>
      </c>
      <c r="LQ14" s="137">
        <f ca="1">IF($D14=0,0,SUMIF('Полная ст-ть с уч.НЗС (Авто)'!$YP$11:INDIRECT("'Полная ст-ть с уч.НЗС (Авто)'!YP"&amp;$J$42),$C14,'Полная ст-ть с уч.НЗС (Авто)'!LQ$11:INDIRECT("'Полная ст-ть с уч.НЗС (Авто)'!LQ"&amp;$J$42))/$D14)</f>
        <v>0</v>
      </c>
      <c r="LR14" s="137">
        <f ca="1">IF($D14=0,0,SUMIF('Полная ст-ть с уч.НЗС (Авто)'!$YP$11:INDIRECT("'Полная ст-ть с уч.НЗС (Авто)'!YP"&amp;$J$42),$C14,'Полная ст-ть с уч.НЗС (Авто)'!LR$11:INDIRECT("'Полная ст-ть с уч.НЗС (Авто)'!LR"&amp;$J$42))/$D14)</f>
        <v>0</v>
      </c>
      <c r="LS14" s="137">
        <f ca="1">IF($D14=0,0,SUMIF('Полная ст-ть с уч.НЗС (Авто)'!$YP$11:INDIRECT("'Полная ст-ть с уч.НЗС (Авто)'!YP"&amp;$J$42),$C14,'Полная ст-ть с уч.НЗС (Авто)'!LS$11:INDIRECT("'Полная ст-ть с уч.НЗС (Авто)'!LS"&amp;$J$42))/$D14)</f>
        <v>0</v>
      </c>
      <c r="LT14" s="137">
        <f ca="1">IF($D14=0,0,SUMIF('Полная ст-ть с уч.НЗС (Авто)'!$YP$11:INDIRECT("'Полная ст-ть с уч.НЗС (Авто)'!YP"&amp;$J$42),$C14,'Полная ст-ть с уч.НЗС (Авто)'!LT$11:INDIRECT("'Полная ст-ть с уч.НЗС (Авто)'!LT"&amp;$J$42))/$D14)</f>
        <v>0</v>
      </c>
      <c r="LU14" s="137">
        <f ca="1">IF($D14=0,0,SUMIF('Полная ст-ть с уч.НЗС (Авто)'!$YP$11:INDIRECT("'Полная ст-ть с уч.НЗС (Авто)'!YP"&amp;$J$42),$C14,'Полная ст-ть с уч.НЗС (Авто)'!LU$11:INDIRECT("'Полная ст-ть с уч.НЗС (Авто)'!LU"&amp;$J$42))/$D14)</f>
        <v>0</v>
      </c>
      <c r="LV14" s="137">
        <f ca="1">IF($D14=0,0,SUMIF('Полная ст-ть с уч.НЗС (Авто)'!$YP$11:INDIRECT("'Полная ст-ть с уч.НЗС (Авто)'!YP"&amp;$J$42),$C14,'Полная ст-ть с уч.НЗС (Авто)'!LV$11:INDIRECT("'Полная ст-ть с уч.НЗС (Авто)'!LV"&amp;$J$42))/$D14)</f>
        <v>0</v>
      </c>
      <c r="LW14" s="137">
        <f ca="1">IF($D14=0,0,SUMIF('Полная ст-ть с уч.НЗС (Авто)'!$YP$11:INDIRECT("'Полная ст-ть с уч.НЗС (Авто)'!YP"&amp;$J$42),$C14,'Полная ст-ть с уч.НЗС (Авто)'!LW$11:INDIRECT("'Полная ст-ть с уч.НЗС (Авто)'!LW"&amp;$J$42))/$D14)</f>
        <v>0</v>
      </c>
      <c r="LX14" s="137">
        <f ca="1">IF($D14=0,0,SUMIF('Полная ст-ть с уч.НЗС (Авто)'!$YP$11:INDIRECT("'Полная ст-ть с уч.НЗС (Авто)'!YP"&amp;$J$42),$C14,'Полная ст-ть с уч.НЗС (Авто)'!LX$11:INDIRECT("'Полная ст-ть с уч.НЗС (Авто)'!LX"&amp;$J$42))/$D14)</f>
        <v>0</v>
      </c>
      <c r="LY14" s="137">
        <f ca="1">IF($D14=0,0,SUMIF('Полная ст-ть с уч.НЗС (Авто)'!$YP$11:INDIRECT("'Полная ст-ть с уч.НЗС (Авто)'!YP"&amp;$J$42),$C14,'Полная ст-ть с уч.НЗС (Авто)'!LY$11:INDIRECT("'Полная ст-ть с уч.НЗС (Авто)'!LY"&amp;$J$42))/$D14)</f>
        <v>0</v>
      </c>
      <c r="LZ14" s="137">
        <f ca="1">IF($D14=0,0,SUMIF('Полная ст-ть с уч.НЗС (Авто)'!$YP$11:INDIRECT("'Полная ст-ть с уч.НЗС (Авто)'!YP"&amp;$J$42),$C14,'Полная ст-ть с уч.НЗС (Авто)'!LZ$11:INDIRECT("'Полная ст-ть с уч.НЗС (Авто)'!LZ"&amp;$J$42))/$D14)</f>
        <v>0</v>
      </c>
      <c r="MA14" s="137">
        <f ca="1">IF($D14=0,0,SUMIF('Полная ст-ть с уч.НЗС (Авто)'!$YP$11:INDIRECT("'Полная ст-ть с уч.НЗС (Авто)'!YP"&amp;$J$42),$C14,'Полная ст-ть с уч.НЗС (Авто)'!MA$11:INDIRECT("'Полная ст-ть с уч.НЗС (Авто)'!MA"&amp;$J$42))/$D14)</f>
        <v>0</v>
      </c>
      <c r="MB14" s="137">
        <f ca="1">IF($D14=0,0,SUMIF('Полная ст-ть с уч.НЗС (Авто)'!$YP$11:INDIRECT("'Полная ст-ть с уч.НЗС (Авто)'!YP"&amp;$J$42),$C14,'Полная ст-ть с уч.НЗС (Авто)'!MB$11:INDIRECT("'Полная ст-ть с уч.НЗС (Авто)'!MB"&amp;$J$42))/$D14)</f>
        <v>0</v>
      </c>
      <c r="MC14" s="137">
        <f ca="1">IF($D14=0,0,SUMIF('Полная ст-ть с уч.НЗС (Авто)'!$YP$11:INDIRECT("'Полная ст-ть с уч.НЗС (Авто)'!YP"&amp;$J$42),$C14,'Полная ст-ть с уч.НЗС (Авто)'!MC$11:INDIRECT("'Полная ст-ть с уч.НЗС (Авто)'!MC"&amp;$J$42))/$D14)</f>
        <v>0</v>
      </c>
      <c r="MD14" s="137">
        <f ca="1">IF($D14=0,0,SUMIF('Полная ст-ть с уч.НЗС (Авто)'!$YP$11:INDIRECT("'Полная ст-ть с уч.НЗС (Авто)'!YP"&amp;$J$42),$C14,'Полная ст-ть с уч.НЗС (Авто)'!MD$11:INDIRECT("'Полная ст-ть с уч.НЗС (Авто)'!MD"&amp;$J$42))/$D14)</f>
        <v>0</v>
      </c>
      <c r="ME14" s="137">
        <f ca="1">IF($D14=0,0,SUMIF('Полная ст-ть с уч.НЗС (Авто)'!$YP$11:INDIRECT("'Полная ст-ть с уч.НЗС (Авто)'!YP"&amp;$J$42),$C14,'Полная ст-ть с уч.НЗС (Авто)'!ME$11:INDIRECT("'Полная ст-ть с уч.НЗС (Авто)'!ME"&amp;$J$42))/$D14)</f>
        <v>0</v>
      </c>
      <c r="MF14" s="137">
        <f ca="1">IF($D14=0,0,SUMIF('Полная ст-ть с уч.НЗС (Авто)'!$YP$11:INDIRECT("'Полная ст-ть с уч.НЗС (Авто)'!YP"&amp;$J$42),$C14,'Полная ст-ть с уч.НЗС (Авто)'!MF$11:INDIRECT("'Полная ст-ть с уч.НЗС (Авто)'!MF"&amp;$J$42))/$D14)</f>
        <v>0</v>
      </c>
      <c r="MG14" s="137">
        <f ca="1">IF($D14=0,0,SUMIF('Полная ст-ть с уч.НЗС (Авто)'!$YP$11:INDIRECT("'Полная ст-ть с уч.НЗС (Авто)'!YP"&amp;$J$42),$C14,'Полная ст-ть с уч.НЗС (Авто)'!MG$11:INDIRECT("'Полная ст-ть с уч.НЗС (Авто)'!MG"&amp;$J$42))/$D14)</f>
        <v>0</v>
      </c>
      <c r="MH14" s="137">
        <f ca="1">IF($D14=0,0,SUMIF('Полная ст-ть с уч.НЗС (Авто)'!$YP$11:INDIRECT("'Полная ст-ть с уч.НЗС (Авто)'!YP"&amp;$J$42),$C14,'Полная ст-ть с уч.НЗС (Авто)'!MH$11:INDIRECT("'Полная ст-ть с уч.НЗС (Авто)'!MH"&amp;$J$42))/$D14)</f>
        <v>0</v>
      </c>
      <c r="MI14" s="137">
        <f ca="1">IF($D14=0,0,SUMIF('Полная ст-ть с уч.НЗС (Авто)'!$YP$11:INDIRECT("'Полная ст-ть с уч.НЗС (Авто)'!YP"&amp;$J$42),$C14,'Полная ст-ть с уч.НЗС (Авто)'!MI$11:INDIRECT("'Полная ст-ть с уч.НЗС (Авто)'!MI"&amp;$J$42))/$D14)</f>
        <v>0</v>
      </c>
      <c r="MJ14" s="137">
        <f ca="1">IF($D14=0,0,SUMIF('Полная ст-ть с уч.НЗС (Авто)'!$YP$11:INDIRECT("'Полная ст-ть с уч.НЗС (Авто)'!YP"&amp;$J$42),$C14,'Полная ст-ть с уч.НЗС (Авто)'!MJ$11:INDIRECT("'Полная ст-ть с уч.НЗС (Авто)'!MJ"&amp;$J$42))/$D14)</f>
        <v>0</v>
      </c>
      <c r="MK14" s="137">
        <f ca="1">IF($D14=0,0,SUMIF('Полная ст-ть с уч.НЗС (Авто)'!$YP$11:INDIRECT("'Полная ст-ть с уч.НЗС (Авто)'!YP"&amp;$J$42),$C14,'Полная ст-ть с уч.НЗС (Авто)'!MK$11:INDIRECT("'Полная ст-ть с уч.НЗС (Авто)'!MK"&amp;$J$42))/$D14)</f>
        <v>0</v>
      </c>
      <c r="ML14" s="137">
        <f ca="1">IF($D14=0,0,SUMIF('Полная ст-ть с уч.НЗС (Авто)'!$YP$11:INDIRECT("'Полная ст-ть с уч.НЗС (Авто)'!YP"&amp;$J$42),$C14,'Полная ст-ть с уч.НЗС (Авто)'!ML$11:INDIRECT("'Полная ст-ть с уч.НЗС (Авто)'!ML"&amp;$J$42))/$D14)</f>
        <v>0</v>
      </c>
      <c r="MM14" s="137">
        <f ca="1">IF($D14=0,0,SUMIF('Полная ст-ть с уч.НЗС (Авто)'!$YP$11:INDIRECT("'Полная ст-ть с уч.НЗС (Авто)'!YP"&amp;$J$42),$C14,'Полная ст-ть с уч.НЗС (Авто)'!MM$11:INDIRECT("'Полная ст-ть с уч.НЗС (Авто)'!MM"&amp;$J$42))/$D14)</f>
        <v>0</v>
      </c>
      <c r="MN14" s="137">
        <f ca="1">IF($D14=0,0,SUMIF('Полная ст-ть с уч.НЗС (Авто)'!$YP$11:INDIRECT("'Полная ст-ть с уч.НЗС (Авто)'!YP"&amp;$J$42),$C14,'Полная ст-ть с уч.НЗС (Авто)'!MN$11:INDIRECT("'Полная ст-ть с уч.НЗС (Авто)'!MN"&amp;$J$42))/$D14)</f>
        <v>0</v>
      </c>
      <c r="MO14" s="137">
        <f ca="1">IF($D14=0,0,SUMIF('Полная ст-ть с уч.НЗС (Авто)'!$YP$11:INDIRECT("'Полная ст-ть с уч.НЗС (Авто)'!YP"&amp;$J$42),$C14,'Полная ст-ть с уч.НЗС (Авто)'!MO$11:INDIRECT("'Полная ст-ть с уч.НЗС (Авто)'!MO"&amp;$J$42))/$D14)</f>
        <v>0</v>
      </c>
      <c r="MP14" s="137">
        <f ca="1">IF($D14=0,0,SUMIF('Полная ст-ть с уч.НЗС (Авто)'!$YP$11:INDIRECT("'Полная ст-ть с уч.НЗС (Авто)'!YP"&amp;$J$42),$C14,'Полная ст-ть с уч.НЗС (Авто)'!MP$11:INDIRECT("'Полная ст-ть с уч.НЗС (Авто)'!MP"&amp;$J$42))/$D14)</f>
        <v>0</v>
      </c>
      <c r="MQ14" s="137">
        <f ca="1">IF($D14=0,0,SUMIF('Полная ст-ть с уч.НЗС (Авто)'!$YP$11:INDIRECT("'Полная ст-ть с уч.НЗС (Авто)'!YP"&amp;$J$42),$C14,'Полная ст-ть с уч.НЗС (Авто)'!MQ$11:INDIRECT("'Полная ст-ть с уч.НЗС (Авто)'!MQ"&amp;$J$42))/$D14)</f>
        <v>0</v>
      </c>
      <c r="MR14" s="137">
        <f ca="1">IF($D14=0,0,SUMIF('Полная ст-ть с уч.НЗС (Авто)'!$YP$11:INDIRECT("'Полная ст-ть с уч.НЗС (Авто)'!YP"&amp;$J$42),$C14,'Полная ст-ть с уч.НЗС (Авто)'!MR$11:INDIRECT("'Полная ст-ть с уч.НЗС (Авто)'!MR"&amp;$J$42))/$D14)</f>
        <v>0</v>
      </c>
      <c r="MS14" s="137">
        <f ca="1">IF($D14=0,0,SUMIF('Полная ст-ть с уч.НЗС (Авто)'!$YP$11:INDIRECT("'Полная ст-ть с уч.НЗС (Авто)'!YP"&amp;$J$42),$C14,'Полная ст-ть с уч.НЗС (Авто)'!MS$11:INDIRECT("'Полная ст-ть с уч.НЗС (Авто)'!MS"&amp;$J$42))/$D14)</f>
        <v>0</v>
      </c>
      <c r="MT14" s="137">
        <f ca="1">IF($D14=0,0,SUMIF('Полная ст-ть с уч.НЗС (Авто)'!$YP$11:INDIRECT("'Полная ст-ть с уч.НЗС (Авто)'!YP"&amp;$J$42),$C14,'Полная ст-ть с уч.НЗС (Авто)'!MT$11:INDIRECT("'Полная ст-ть с уч.НЗС (Авто)'!MT"&amp;$J$42))/$D14)</f>
        <v>0</v>
      </c>
      <c r="MU14" s="137">
        <f ca="1">IF($D14=0,0,SUMIF('Полная ст-ть с уч.НЗС (Авто)'!$YP$11:INDIRECT("'Полная ст-ть с уч.НЗС (Авто)'!YP"&amp;$J$42),$C14,'Полная ст-ть с уч.НЗС (Авто)'!MU$11:INDIRECT("'Полная ст-ть с уч.НЗС (Авто)'!MU"&amp;$J$42))/$D14)</f>
        <v>0</v>
      </c>
      <c r="MV14" s="137">
        <f ca="1">IF($D14=0,0,SUMIF('Полная ст-ть с уч.НЗС (Авто)'!$YP$11:INDIRECT("'Полная ст-ть с уч.НЗС (Авто)'!YP"&amp;$J$42),$C14,'Полная ст-ть с уч.НЗС (Авто)'!MV$11:INDIRECT("'Полная ст-ть с уч.НЗС (Авто)'!MV"&amp;$J$42))/$D14)</f>
        <v>0</v>
      </c>
      <c r="MW14" s="137">
        <f ca="1">IF($D14=0,0,SUMIF('Полная ст-ть с уч.НЗС (Авто)'!$YP$11:INDIRECT("'Полная ст-ть с уч.НЗС (Авто)'!YP"&amp;$J$42),$C14,'Полная ст-ть с уч.НЗС (Авто)'!MW$11:INDIRECT("'Полная ст-ть с уч.НЗС (Авто)'!MW"&amp;$J$42))/$D14)</f>
        <v>0</v>
      </c>
      <c r="MX14" s="137">
        <f ca="1">IF($D14=0,0,SUMIF('Полная ст-ть с уч.НЗС (Авто)'!$YP$11:INDIRECT("'Полная ст-ть с уч.НЗС (Авто)'!YP"&amp;$J$42),$C14,'Полная ст-ть с уч.НЗС (Авто)'!MX$11:INDIRECT("'Полная ст-ть с уч.НЗС (Авто)'!MX"&amp;$J$42))/$D14)</f>
        <v>0</v>
      </c>
      <c r="MY14" s="137">
        <f ca="1">IF($D14=0,0,SUMIF('Полная ст-ть с уч.НЗС (Авто)'!$YP$11:INDIRECT("'Полная ст-ть с уч.НЗС (Авто)'!YP"&amp;$J$42),$C14,'Полная ст-ть с уч.НЗС (Авто)'!MY$11:INDIRECT("'Полная ст-ть с уч.НЗС (Авто)'!MY"&amp;$J$42))/$D14)</f>
        <v>0</v>
      </c>
      <c r="MZ14" s="137">
        <f ca="1">IF($D14=0,0,SUMIF('Полная ст-ть с уч.НЗС (Авто)'!$YP$11:INDIRECT("'Полная ст-ть с уч.НЗС (Авто)'!YP"&amp;$J$42),$C14,'Полная ст-ть с уч.НЗС (Авто)'!MZ$11:INDIRECT("'Полная ст-ть с уч.НЗС (Авто)'!MZ"&amp;$J$42))/$D14)</f>
        <v>0</v>
      </c>
      <c r="NA14" s="137">
        <f ca="1">IF($D14=0,0,SUMIF('Полная ст-ть с уч.НЗС (Авто)'!$YP$11:INDIRECT("'Полная ст-ть с уч.НЗС (Авто)'!YP"&amp;$J$42),$C14,'Полная ст-ть с уч.НЗС (Авто)'!NA$11:INDIRECT("'Полная ст-ть с уч.НЗС (Авто)'!NA"&amp;$J$42))/$D14)</f>
        <v>0</v>
      </c>
      <c r="NB14" s="137">
        <f ca="1">IF($D14=0,0,SUMIF('Полная ст-ть с уч.НЗС (Авто)'!$YP$11:INDIRECT("'Полная ст-ть с уч.НЗС (Авто)'!YP"&amp;$J$42),$C14,'Полная ст-ть с уч.НЗС (Авто)'!NB$11:INDIRECT("'Полная ст-ть с уч.НЗС (Авто)'!NB"&amp;$J$42))/$D14)</f>
        <v>0</v>
      </c>
      <c r="NC14" s="137">
        <f ca="1">IF($D14=0,0,SUMIF('Полная ст-ть с уч.НЗС (Авто)'!$YP$11:INDIRECT("'Полная ст-ть с уч.НЗС (Авто)'!YP"&amp;$J$42),$C14,'Полная ст-ть с уч.НЗС (Авто)'!NC$11:INDIRECT("'Полная ст-ть с уч.НЗС (Авто)'!NC"&amp;$J$42))/$D14)</f>
        <v>0</v>
      </c>
      <c r="ND14" s="137">
        <f ca="1">IF($D14=0,0,SUMIF('Полная ст-ть с уч.НЗС (Авто)'!$YP$11:INDIRECT("'Полная ст-ть с уч.НЗС (Авто)'!YP"&amp;$J$42),$C14,'Полная ст-ть с уч.НЗС (Авто)'!ND$11:INDIRECT("'Полная ст-ть с уч.НЗС (Авто)'!ND"&amp;$J$42))/$D14)</f>
        <v>0</v>
      </c>
      <c r="NE14" s="137">
        <f ca="1">IF($D14=0,0,SUMIF('Полная ст-ть с уч.НЗС (Авто)'!$YP$11:INDIRECT("'Полная ст-ть с уч.НЗС (Авто)'!YP"&amp;$J$42),$C14,'Полная ст-ть с уч.НЗС (Авто)'!NE$11:INDIRECT("'Полная ст-ть с уч.НЗС (Авто)'!NE"&amp;$J$42))/$D14)</f>
        <v>0</v>
      </c>
      <c r="NF14" s="137">
        <f ca="1">IF($D14=0,0,SUMIF('Полная ст-ть с уч.НЗС (Авто)'!$YP$11:INDIRECT("'Полная ст-ть с уч.НЗС (Авто)'!YP"&amp;$J$42),$C14,'Полная ст-ть с уч.НЗС (Авто)'!NF$11:INDIRECT("'Полная ст-ть с уч.НЗС (Авто)'!NF"&amp;$J$42))/$D14)</f>
        <v>0</v>
      </c>
      <c r="NG14" s="137">
        <f ca="1">IF($D14=0,0,SUMIF('Полная ст-ть с уч.НЗС (Авто)'!$YP$11:INDIRECT("'Полная ст-ть с уч.НЗС (Авто)'!YP"&amp;$J$42),$C14,'Полная ст-ть с уч.НЗС (Авто)'!NG$11:INDIRECT("'Полная ст-ть с уч.НЗС (Авто)'!NG"&amp;$J$42))/$D14)</f>
        <v>0</v>
      </c>
      <c r="NH14" s="137">
        <f ca="1">IF($D14=0,0,SUMIF('Полная ст-ть с уч.НЗС (Авто)'!$YP$11:INDIRECT("'Полная ст-ть с уч.НЗС (Авто)'!YP"&amp;$J$42),$C14,'Полная ст-ть с уч.НЗС (Авто)'!NH$11:INDIRECT("'Полная ст-ть с уч.НЗС (Авто)'!NH"&amp;$J$42))/$D14)</f>
        <v>0</v>
      </c>
      <c r="NI14" s="137">
        <f ca="1">IF($D14=0,0,SUMIF('Полная ст-ть с уч.НЗС (Авто)'!$YP$11:INDIRECT("'Полная ст-ть с уч.НЗС (Авто)'!YP"&amp;$J$42),$C14,'Полная ст-ть с уч.НЗС (Авто)'!NI$11:INDIRECT("'Полная ст-ть с уч.НЗС (Авто)'!NI"&amp;$J$42))/$D14)</f>
        <v>0</v>
      </c>
      <c r="NJ14" s="137">
        <f ca="1">IF($D14=0,0,SUMIF('Полная ст-ть с уч.НЗС (Авто)'!$YP$11:INDIRECT("'Полная ст-ть с уч.НЗС (Авто)'!YP"&amp;$J$42),$C14,'Полная ст-ть с уч.НЗС (Авто)'!NJ$11:INDIRECT("'Полная ст-ть с уч.НЗС (Авто)'!NJ"&amp;$J$42))/$D14)</f>
        <v>0</v>
      </c>
      <c r="NK14" s="137">
        <f ca="1">IF($D14=0,0,SUMIF('Полная ст-ть с уч.НЗС (Авто)'!$YP$11:INDIRECT("'Полная ст-ть с уч.НЗС (Авто)'!YP"&amp;$J$42),$C14,'Полная ст-ть с уч.НЗС (Авто)'!NK$11:INDIRECT("'Полная ст-ть с уч.НЗС (Авто)'!NK"&amp;$J$42))/$D14)</f>
        <v>0</v>
      </c>
      <c r="NL14" s="137">
        <f ca="1">IF($D14=0,0,SUMIF('Полная ст-ть с уч.НЗС (Авто)'!$YP$11:INDIRECT("'Полная ст-ть с уч.НЗС (Авто)'!YP"&amp;$J$42),$C14,'Полная ст-ть с уч.НЗС (Авто)'!NL$11:INDIRECT("'Полная ст-ть с уч.НЗС (Авто)'!NL"&amp;$J$42))/$D14)</f>
        <v>0</v>
      </c>
      <c r="NM14" s="137">
        <f ca="1">IF($D14=0,0,SUMIF('Полная ст-ть с уч.НЗС (Авто)'!$YP$11:INDIRECT("'Полная ст-ть с уч.НЗС (Авто)'!YP"&amp;$J$42),$C14,'Полная ст-ть с уч.НЗС (Авто)'!NM$11:INDIRECT("'Полная ст-ть с уч.НЗС (Авто)'!NM"&amp;$J$42))/$D14)</f>
        <v>0</v>
      </c>
      <c r="NN14" s="137">
        <f ca="1">IF($D14=0,0,SUMIF('Полная ст-ть с уч.НЗС (Авто)'!$YP$11:INDIRECT("'Полная ст-ть с уч.НЗС (Авто)'!YP"&amp;$J$42),$C14,'Полная ст-ть с уч.НЗС (Авто)'!NN$11:INDIRECT("'Полная ст-ть с уч.НЗС (Авто)'!NN"&amp;$J$42))/$D14)</f>
        <v>0</v>
      </c>
      <c r="NO14" s="137">
        <f ca="1">IF($D14=0,0,SUMIF('Полная ст-ть с уч.НЗС (Авто)'!$YP$11:INDIRECT("'Полная ст-ть с уч.НЗС (Авто)'!YP"&amp;$J$42),$C14,'Полная ст-ть с уч.НЗС (Авто)'!NO$11:INDIRECT("'Полная ст-ть с уч.НЗС (Авто)'!NO"&amp;$J$42))/$D14)</f>
        <v>0</v>
      </c>
      <c r="NP14" s="137">
        <f ca="1">IF($D14=0,0,SUMIF('Полная ст-ть с уч.НЗС (Авто)'!$YP$11:INDIRECT("'Полная ст-ть с уч.НЗС (Авто)'!YP"&amp;$J$42),$C14,'Полная ст-ть с уч.НЗС (Авто)'!NP$11:INDIRECT("'Полная ст-ть с уч.НЗС (Авто)'!NP"&amp;$J$42))/$D14)</f>
        <v>0</v>
      </c>
      <c r="NQ14" s="137">
        <f ca="1">IF($D14=0,0,SUMIF('Полная ст-ть с уч.НЗС (Авто)'!$YP$11:INDIRECT("'Полная ст-ть с уч.НЗС (Авто)'!YP"&amp;$J$42),$C14,'Полная ст-ть с уч.НЗС (Авто)'!NQ$11:INDIRECT("'Полная ст-ть с уч.НЗС (Авто)'!NQ"&amp;$J$42))/$D14)</f>
        <v>0</v>
      </c>
      <c r="NR14" s="137">
        <f ca="1">IF($D14=0,0,SUMIF('Полная ст-ть с уч.НЗС (Авто)'!$YP$11:INDIRECT("'Полная ст-ть с уч.НЗС (Авто)'!YP"&amp;$J$42),$C14,'Полная ст-ть с уч.НЗС (Авто)'!NR$11:INDIRECT("'Полная ст-ть с уч.НЗС (Авто)'!NR"&amp;$J$42))/$D14)</f>
        <v>0</v>
      </c>
      <c r="NS14" s="137">
        <f ca="1">IF($D14=0,0,SUMIF('Полная ст-ть с уч.НЗС (Авто)'!$YP$11:INDIRECT("'Полная ст-ть с уч.НЗС (Авто)'!YP"&amp;$J$42),$C14,'Полная ст-ть с уч.НЗС (Авто)'!NS$11:INDIRECT("'Полная ст-ть с уч.НЗС (Авто)'!NS"&amp;$J$42))/$D14)</f>
        <v>0</v>
      </c>
      <c r="NT14" s="137">
        <f ca="1">IF($D14=0,0,SUMIF('Полная ст-ть с уч.НЗС (Авто)'!$YP$11:INDIRECT("'Полная ст-ть с уч.НЗС (Авто)'!YP"&amp;$J$42),$C14,'Полная ст-ть с уч.НЗС (Авто)'!NT$11:INDIRECT("'Полная ст-ть с уч.НЗС (Авто)'!NT"&amp;$J$42))/$D14)</f>
        <v>0</v>
      </c>
      <c r="NU14" s="137">
        <f ca="1">IF($D14=0,0,SUMIF('Полная ст-ть с уч.НЗС (Авто)'!$YP$11:INDIRECT("'Полная ст-ть с уч.НЗС (Авто)'!YP"&amp;$J$42),$C14,'Полная ст-ть с уч.НЗС (Авто)'!NU$11:INDIRECT("'Полная ст-ть с уч.НЗС (Авто)'!NU"&amp;$J$42))/$D14)</f>
        <v>0</v>
      </c>
      <c r="NV14" s="137">
        <f ca="1">IF($D14=0,0,SUMIF('Полная ст-ть с уч.НЗС (Авто)'!$YP$11:INDIRECT("'Полная ст-ть с уч.НЗС (Авто)'!YP"&amp;$J$42),$C14,'Полная ст-ть с уч.НЗС (Авто)'!NV$11:INDIRECT("'Полная ст-ть с уч.НЗС (Авто)'!NV"&amp;$J$42))/$D14)</f>
        <v>0</v>
      </c>
      <c r="NW14" s="137">
        <f ca="1">IF($D14=0,0,SUMIF('Полная ст-ть с уч.НЗС (Авто)'!$YP$11:INDIRECT("'Полная ст-ть с уч.НЗС (Авто)'!YP"&amp;$J$42),$C14,'Полная ст-ть с уч.НЗС (Авто)'!NW$11:INDIRECT("'Полная ст-ть с уч.НЗС (Авто)'!NW"&amp;$J$42))/$D14)</f>
        <v>0</v>
      </c>
      <c r="NX14" s="137">
        <f ca="1">IF($D14=0,0,SUMIF('Полная ст-ть с уч.НЗС (Авто)'!$YP$11:INDIRECT("'Полная ст-ть с уч.НЗС (Авто)'!YP"&amp;$J$42),$C14,'Полная ст-ть с уч.НЗС (Авто)'!NX$11:INDIRECT("'Полная ст-ть с уч.НЗС (Авто)'!NX"&amp;$J$42))/$D14)</f>
        <v>0</v>
      </c>
      <c r="NY14" s="137">
        <f ca="1">IF($D14=0,0,SUMIF('Полная ст-ть с уч.НЗС (Авто)'!$YP$11:INDIRECT("'Полная ст-ть с уч.НЗС (Авто)'!YP"&amp;$J$42),$C14,'Полная ст-ть с уч.НЗС (Авто)'!NY$11:INDIRECT("'Полная ст-ть с уч.НЗС (Авто)'!NY"&amp;$J$42))/$D14)</f>
        <v>0</v>
      </c>
      <c r="NZ14" s="137">
        <f ca="1">IF($D14=0,0,SUMIF('Полная ст-ть с уч.НЗС (Авто)'!$YP$11:INDIRECT("'Полная ст-ть с уч.НЗС (Авто)'!YP"&amp;$J$42),$C14,'Полная ст-ть с уч.НЗС (Авто)'!NZ$11:INDIRECT("'Полная ст-ть с уч.НЗС (Авто)'!NZ"&amp;$J$42))/$D14)</f>
        <v>0</v>
      </c>
      <c r="OA14" s="137">
        <f ca="1">IF($D14=0,0,SUMIF('Полная ст-ть с уч.НЗС (Авто)'!$YP$11:INDIRECT("'Полная ст-ть с уч.НЗС (Авто)'!YP"&amp;$J$42),$C14,'Полная ст-ть с уч.НЗС (Авто)'!OA$11:INDIRECT("'Полная ст-ть с уч.НЗС (Авто)'!OA"&amp;$J$42))/$D14)</f>
        <v>0</v>
      </c>
      <c r="OB14" s="137">
        <f ca="1">IF($D14=0,0,SUMIF('Полная ст-ть с уч.НЗС (Авто)'!$YP$11:INDIRECT("'Полная ст-ть с уч.НЗС (Авто)'!YP"&amp;$J$42),$C14,'Полная ст-ть с уч.НЗС (Авто)'!OB$11:INDIRECT("'Полная ст-ть с уч.НЗС (Авто)'!OB"&amp;$J$42))/$D14)</f>
        <v>0</v>
      </c>
      <c r="OC14" s="137">
        <f ca="1">IF($D14=0,0,SUMIF('Полная ст-ть с уч.НЗС (Авто)'!$YP$11:INDIRECT("'Полная ст-ть с уч.НЗС (Авто)'!YP"&amp;$J$42),$C14,'Полная ст-ть с уч.НЗС (Авто)'!OC$11:INDIRECT("'Полная ст-ть с уч.НЗС (Авто)'!OC"&amp;$J$42))/$D14)</f>
        <v>0</v>
      </c>
      <c r="OD14" s="137">
        <f ca="1">IF($D14=0,0,SUMIF('Полная ст-ть с уч.НЗС (Авто)'!$YP$11:INDIRECT("'Полная ст-ть с уч.НЗС (Авто)'!YP"&amp;$J$42),$C14,'Полная ст-ть с уч.НЗС (Авто)'!OD$11:INDIRECT("'Полная ст-ть с уч.НЗС (Авто)'!OD"&amp;$J$42))/$D14)</f>
        <v>0</v>
      </c>
      <c r="OE14" s="137">
        <f ca="1">IF($D14=0,0,SUMIF('Полная ст-ть с уч.НЗС (Авто)'!$YP$11:INDIRECT("'Полная ст-ть с уч.НЗС (Авто)'!YP"&amp;$J$42),$C14,'Полная ст-ть с уч.НЗС (Авто)'!OE$11:INDIRECT("'Полная ст-ть с уч.НЗС (Авто)'!OE"&amp;$J$42))/$D14)</f>
        <v>0</v>
      </c>
      <c r="OF14" s="137">
        <f ca="1">IF($D14=0,0,SUMIF('Полная ст-ть с уч.НЗС (Авто)'!$YP$11:INDIRECT("'Полная ст-ть с уч.НЗС (Авто)'!YP"&amp;$J$42),$C14,'Полная ст-ть с уч.НЗС (Авто)'!OF$11:INDIRECT("'Полная ст-ть с уч.НЗС (Авто)'!OF"&amp;$J$42))/$D14)</f>
        <v>0</v>
      </c>
      <c r="OG14" s="137">
        <f ca="1">IF($D14=0,0,SUMIF('Полная ст-ть с уч.НЗС (Авто)'!$YP$11:INDIRECT("'Полная ст-ть с уч.НЗС (Авто)'!YP"&amp;$J$42),$C14,'Полная ст-ть с уч.НЗС (Авто)'!OG$11:INDIRECT("'Полная ст-ть с уч.НЗС (Авто)'!OG"&amp;$J$42))/$D14)</f>
        <v>0</v>
      </c>
      <c r="OH14" s="137">
        <f ca="1">IF($D14=0,0,SUMIF('Полная ст-ть с уч.НЗС (Авто)'!$YP$11:INDIRECT("'Полная ст-ть с уч.НЗС (Авто)'!YP"&amp;$J$42),$C14,'Полная ст-ть с уч.НЗС (Авто)'!OH$11:INDIRECT("'Полная ст-ть с уч.НЗС (Авто)'!OH"&amp;$J$42))/$D14)</f>
        <v>0</v>
      </c>
      <c r="OI14" s="137">
        <f ca="1">IF($D14=0,0,SUMIF('Полная ст-ть с уч.НЗС (Авто)'!$YP$11:INDIRECT("'Полная ст-ть с уч.НЗС (Авто)'!YP"&amp;$J$42),$C14,'Полная ст-ть с уч.НЗС (Авто)'!OI$11:INDIRECT("'Полная ст-ть с уч.НЗС (Авто)'!OI"&amp;$J$42))/$D14)</f>
        <v>0</v>
      </c>
      <c r="OJ14" s="137">
        <f ca="1">IF($D14=0,0,SUMIF('Полная ст-ть с уч.НЗС (Авто)'!$YP$11:INDIRECT("'Полная ст-ть с уч.НЗС (Авто)'!YP"&amp;$J$42),$C14,'Полная ст-ть с уч.НЗС (Авто)'!OJ$11:INDIRECT("'Полная ст-ть с уч.НЗС (Авто)'!OJ"&amp;$J$42))/$D14)</f>
        <v>0</v>
      </c>
      <c r="OK14" s="137">
        <f ca="1">IF($D14=0,0,SUMIF('Полная ст-ть с уч.НЗС (Авто)'!$YP$11:INDIRECT("'Полная ст-ть с уч.НЗС (Авто)'!YP"&amp;$J$42),$C14,'Полная ст-ть с уч.НЗС (Авто)'!OK$11:INDIRECT("'Полная ст-ть с уч.НЗС (Авто)'!OK"&amp;$J$42))/$D14)</f>
        <v>0</v>
      </c>
      <c r="OL14" s="137">
        <f ca="1">IF($D14=0,0,SUMIF('Полная ст-ть с уч.НЗС (Авто)'!$YP$11:INDIRECT("'Полная ст-ть с уч.НЗС (Авто)'!YP"&amp;$J$42),$C14,'Полная ст-ть с уч.НЗС (Авто)'!OL$11:INDIRECT("'Полная ст-ть с уч.НЗС (Авто)'!OL"&amp;$J$42))/$D14)</f>
        <v>0</v>
      </c>
      <c r="OM14" s="137">
        <f ca="1">IF($D14=0,0,SUMIF('Полная ст-ть с уч.НЗС (Авто)'!$YP$11:INDIRECT("'Полная ст-ть с уч.НЗС (Авто)'!YP"&amp;$J$42),$C14,'Полная ст-ть с уч.НЗС (Авто)'!OM$11:INDIRECT("'Полная ст-ть с уч.НЗС (Авто)'!OM"&amp;$J$42))/$D14)</f>
        <v>0</v>
      </c>
      <c r="ON14" s="137">
        <f ca="1">IF($D14=0,0,SUMIF('Полная ст-ть с уч.НЗС (Авто)'!$YP$11:INDIRECT("'Полная ст-ть с уч.НЗС (Авто)'!YP"&amp;$J$42),$C14,'Полная ст-ть с уч.НЗС (Авто)'!ON$11:INDIRECT("'Полная ст-ть с уч.НЗС (Авто)'!ON"&amp;$J$42))/$D14)</f>
        <v>0</v>
      </c>
      <c r="OO14" s="137">
        <f ca="1">IF($D14=0,0,SUMIF('Полная ст-ть с уч.НЗС (Авто)'!$YP$11:INDIRECT("'Полная ст-ть с уч.НЗС (Авто)'!YP"&amp;$J$42),$C14,'Полная ст-ть с уч.НЗС (Авто)'!OO$11:INDIRECT("'Полная ст-ть с уч.НЗС (Авто)'!OO"&amp;$J$42))/$D14)</f>
        <v>0</v>
      </c>
      <c r="OP14" s="137">
        <f ca="1">IF($D14=0,0,SUMIF('Полная ст-ть с уч.НЗС (Авто)'!$YP$11:INDIRECT("'Полная ст-ть с уч.НЗС (Авто)'!YP"&amp;$J$42),$C14,'Полная ст-ть с уч.НЗС (Авто)'!OP$11:INDIRECT("'Полная ст-ть с уч.НЗС (Авто)'!OP"&amp;$J$42))/$D14)</f>
        <v>0</v>
      </c>
      <c r="OQ14" s="137">
        <f ca="1">IF($D14=0,0,SUMIF('Полная ст-ть с уч.НЗС (Авто)'!$YP$11:INDIRECT("'Полная ст-ть с уч.НЗС (Авто)'!YP"&amp;$J$42),$C14,'Полная ст-ть с уч.НЗС (Авто)'!OQ$11:INDIRECT("'Полная ст-ть с уч.НЗС (Авто)'!OQ"&amp;$J$42))/$D14)</f>
        <v>0</v>
      </c>
      <c r="OR14" s="137">
        <f ca="1">IF($D14=0,0,SUMIF('Полная ст-ть с уч.НЗС (Авто)'!$YP$11:INDIRECT("'Полная ст-ть с уч.НЗС (Авто)'!YP"&amp;$J$42),$C14,'Полная ст-ть с уч.НЗС (Авто)'!OR$11:INDIRECT("'Полная ст-ть с уч.НЗС (Авто)'!OR"&amp;$J$42))/$D14)</f>
        <v>0</v>
      </c>
      <c r="OS14" s="137">
        <f ca="1">IF($D14=0,0,SUMIF('Полная ст-ть с уч.НЗС (Авто)'!$YP$11:INDIRECT("'Полная ст-ть с уч.НЗС (Авто)'!YP"&amp;$J$42),$C14,'Полная ст-ть с уч.НЗС (Авто)'!OS$11:INDIRECT("'Полная ст-ть с уч.НЗС (Авто)'!OS"&amp;$J$42))/$D14)</f>
        <v>0</v>
      </c>
      <c r="OT14" s="137">
        <f ca="1">IF($D14=0,0,SUMIF('Полная ст-ть с уч.НЗС (Авто)'!$YP$11:INDIRECT("'Полная ст-ть с уч.НЗС (Авто)'!YP"&amp;$J$42),$C14,'Полная ст-ть с уч.НЗС (Авто)'!OT$11:INDIRECT("'Полная ст-ть с уч.НЗС (Авто)'!OT"&amp;$J$42))/$D14)</f>
        <v>0</v>
      </c>
      <c r="OU14" s="137">
        <f ca="1">IF($D14=0,0,SUMIF('Полная ст-ть с уч.НЗС (Авто)'!$YP$11:INDIRECT("'Полная ст-ть с уч.НЗС (Авто)'!YP"&amp;$J$42),$C14,'Полная ст-ть с уч.НЗС (Авто)'!OU$11:INDIRECT("'Полная ст-ть с уч.НЗС (Авто)'!OU"&amp;$J$42))/$D14)</f>
        <v>0</v>
      </c>
      <c r="OV14" s="137">
        <f ca="1">IF($D14=0,0,SUMIF('Полная ст-ть с уч.НЗС (Авто)'!$YP$11:INDIRECT("'Полная ст-ть с уч.НЗС (Авто)'!YP"&amp;$J$42),$C14,'Полная ст-ть с уч.НЗС (Авто)'!OV$11:INDIRECT("'Полная ст-ть с уч.НЗС (Авто)'!OV"&amp;$J$42))/$D14)</f>
        <v>0</v>
      </c>
      <c r="OW14" s="137">
        <f ca="1">IF($D14=0,0,SUMIF('Полная ст-ть с уч.НЗС (Авто)'!$YP$11:INDIRECT("'Полная ст-ть с уч.НЗС (Авто)'!YP"&amp;$J$42),$C14,'Полная ст-ть с уч.НЗС (Авто)'!OW$11:INDIRECT("'Полная ст-ть с уч.НЗС (Авто)'!OW"&amp;$J$42))/$D14)</f>
        <v>0</v>
      </c>
      <c r="OX14" s="137">
        <f ca="1">IF($D14=0,0,SUMIF('Полная ст-ть с уч.НЗС (Авто)'!$YP$11:INDIRECT("'Полная ст-ть с уч.НЗС (Авто)'!YP"&amp;$J$42),$C14,'Полная ст-ть с уч.НЗС (Авто)'!OX$11:INDIRECT("'Полная ст-ть с уч.НЗС (Авто)'!OX"&amp;$J$42))/$D14)</f>
        <v>0</v>
      </c>
      <c r="OY14" s="137">
        <f ca="1">IF($D14=0,0,SUMIF('Полная ст-ть с уч.НЗС (Авто)'!$YP$11:INDIRECT("'Полная ст-ть с уч.НЗС (Авто)'!YP"&amp;$J$42),$C14,'Полная ст-ть с уч.НЗС (Авто)'!OY$11:INDIRECT("'Полная ст-ть с уч.НЗС (Авто)'!OY"&amp;$J$42))/$D14)</f>
        <v>0</v>
      </c>
      <c r="OZ14" s="137">
        <f ca="1">IF($D14=0,0,SUMIF('Полная ст-ть с уч.НЗС (Авто)'!$YP$11:INDIRECT("'Полная ст-ть с уч.НЗС (Авто)'!YP"&amp;$J$42),$C14,'Полная ст-ть с уч.НЗС (Авто)'!OZ$11:INDIRECT("'Полная ст-ть с уч.НЗС (Авто)'!OZ"&amp;$J$42))/$D14)</f>
        <v>0</v>
      </c>
      <c r="PA14" s="137">
        <f ca="1">IF($D14=0,0,SUMIF('Полная ст-ть с уч.НЗС (Авто)'!$YP$11:INDIRECT("'Полная ст-ть с уч.НЗС (Авто)'!YP"&amp;$J$42),$C14,'Полная ст-ть с уч.НЗС (Авто)'!PA$11:INDIRECT("'Полная ст-ть с уч.НЗС (Авто)'!PA"&amp;$J$42))/$D14)</f>
        <v>0</v>
      </c>
      <c r="PB14" s="137">
        <f ca="1">IF($D14=0,0,SUMIF('Полная ст-ть с уч.НЗС (Авто)'!$YP$11:INDIRECT("'Полная ст-ть с уч.НЗС (Авто)'!YP"&amp;$J$42),$C14,'Полная ст-ть с уч.НЗС (Авто)'!PB$11:INDIRECT("'Полная ст-ть с уч.НЗС (Авто)'!PB"&amp;$J$42))/$D14)</f>
        <v>0</v>
      </c>
      <c r="PC14" s="137">
        <f ca="1">IF($D14=0,0,SUMIF('Полная ст-ть с уч.НЗС (Авто)'!$YP$11:INDIRECT("'Полная ст-ть с уч.НЗС (Авто)'!YP"&amp;$J$42),$C14,'Полная ст-ть с уч.НЗС (Авто)'!PC$11:INDIRECT("'Полная ст-ть с уч.НЗС (Авто)'!PC"&amp;$J$42))/$D14)</f>
        <v>0</v>
      </c>
      <c r="PD14" s="137">
        <f ca="1">IF($D14=0,0,SUMIF('Полная ст-ть с уч.НЗС (Авто)'!$YP$11:INDIRECT("'Полная ст-ть с уч.НЗС (Авто)'!YP"&amp;$J$42),$C14,'Полная ст-ть с уч.НЗС (Авто)'!PD$11:INDIRECT("'Полная ст-ть с уч.НЗС (Авто)'!PD"&amp;$J$42))/$D14)</f>
        <v>0</v>
      </c>
      <c r="PE14" s="137">
        <f ca="1">IF($D14=0,0,SUMIF('Полная ст-ть с уч.НЗС (Авто)'!$YP$11:INDIRECT("'Полная ст-ть с уч.НЗС (Авто)'!YP"&amp;$J$42),$C14,'Полная ст-ть с уч.НЗС (Авто)'!PE$11:INDIRECT("'Полная ст-ть с уч.НЗС (Авто)'!PE"&amp;$J$42))/$D14)</f>
        <v>0</v>
      </c>
      <c r="PF14" s="137">
        <f ca="1">IF($D14=0,0,SUMIF('Полная ст-ть с уч.НЗС (Авто)'!$YP$11:INDIRECT("'Полная ст-ть с уч.НЗС (Авто)'!YP"&amp;$J$42),$C14,'Полная ст-ть с уч.НЗС (Авто)'!PF$11:INDIRECT("'Полная ст-ть с уч.НЗС (Авто)'!PF"&amp;$J$42))/$D14)</f>
        <v>0</v>
      </c>
      <c r="PG14" s="137">
        <f ca="1">IF($D14=0,0,SUMIF('Полная ст-ть с уч.НЗС (Авто)'!$YP$11:INDIRECT("'Полная ст-ть с уч.НЗС (Авто)'!YP"&amp;$J$42),$C14,'Полная ст-ть с уч.НЗС (Авто)'!PG$11:INDIRECT("'Полная ст-ть с уч.НЗС (Авто)'!PG"&amp;$J$42))/$D14)</f>
        <v>0</v>
      </c>
      <c r="PH14" s="137">
        <f ca="1">IF($D14=0,0,SUMIF('Полная ст-ть с уч.НЗС (Авто)'!$YP$11:INDIRECT("'Полная ст-ть с уч.НЗС (Авто)'!YP"&amp;$J$42),$C14,'Полная ст-ть с уч.НЗС (Авто)'!PH$11:INDIRECT("'Полная ст-ть с уч.НЗС (Авто)'!PH"&amp;$J$42))/$D14)</f>
        <v>0</v>
      </c>
      <c r="PI14" s="137">
        <f ca="1">IF($D14=0,0,SUMIF('Полная ст-ть с уч.НЗС (Авто)'!$YP$11:INDIRECT("'Полная ст-ть с уч.НЗС (Авто)'!YP"&amp;$J$42),$C14,'Полная ст-ть с уч.НЗС (Авто)'!PI$11:INDIRECT("'Полная ст-ть с уч.НЗС (Авто)'!PI"&amp;$J$42))/$D14)</f>
        <v>0</v>
      </c>
      <c r="PJ14" s="137">
        <f ca="1">IF($D14=0,0,SUMIF('Полная ст-ть с уч.НЗС (Авто)'!$YP$11:INDIRECT("'Полная ст-ть с уч.НЗС (Авто)'!YP"&amp;$J$42),$C14,'Полная ст-ть с уч.НЗС (Авто)'!PJ$11:INDIRECT("'Полная ст-ть с уч.НЗС (Авто)'!PJ"&amp;$J$42))/$D14)</f>
        <v>0</v>
      </c>
      <c r="PK14" s="137">
        <f ca="1">IF($D14=0,0,SUMIF('Полная ст-ть с уч.НЗС (Авто)'!$YP$11:INDIRECT("'Полная ст-ть с уч.НЗС (Авто)'!YP"&amp;$J$42),$C14,'Полная ст-ть с уч.НЗС (Авто)'!PK$11:INDIRECT("'Полная ст-ть с уч.НЗС (Авто)'!PK"&amp;$J$42))/$D14)</f>
        <v>0</v>
      </c>
      <c r="PL14" s="137">
        <f ca="1">IF($D14=0,0,SUMIF('Полная ст-ть с уч.НЗС (Авто)'!$YP$11:INDIRECT("'Полная ст-ть с уч.НЗС (Авто)'!YP"&amp;$J$42),$C14,'Полная ст-ть с уч.НЗС (Авто)'!PL$11:INDIRECT("'Полная ст-ть с уч.НЗС (Авто)'!PL"&amp;$J$42))/$D14)</f>
        <v>0</v>
      </c>
      <c r="PM14" s="137">
        <f ca="1">IF($D14=0,0,SUMIF('Полная ст-ть с уч.НЗС (Авто)'!$YP$11:INDIRECT("'Полная ст-ть с уч.НЗС (Авто)'!YP"&amp;$J$42),$C14,'Полная ст-ть с уч.НЗС (Авто)'!PM$11:INDIRECT("'Полная ст-ть с уч.НЗС (Авто)'!PM"&amp;$J$42))/$D14)</f>
        <v>0</v>
      </c>
      <c r="PN14" s="137">
        <f ca="1">IF($D14=0,0,SUMIF('Полная ст-ть с уч.НЗС (Авто)'!$YP$11:INDIRECT("'Полная ст-ть с уч.НЗС (Авто)'!YP"&amp;$J$42),$C14,'Полная ст-ть с уч.НЗС (Авто)'!PN$11:INDIRECT("'Полная ст-ть с уч.НЗС (Авто)'!PN"&amp;$J$42))/$D14)</f>
        <v>0</v>
      </c>
      <c r="PO14" s="137">
        <f ca="1">IF($D14=0,0,SUMIF('Полная ст-ть с уч.НЗС (Авто)'!$YP$11:INDIRECT("'Полная ст-ть с уч.НЗС (Авто)'!YP"&amp;$J$42),$C14,'Полная ст-ть с уч.НЗС (Авто)'!PO$11:INDIRECT("'Полная ст-ть с уч.НЗС (Авто)'!PO"&amp;$J$42))/$D14)</f>
        <v>0</v>
      </c>
      <c r="PP14" s="137">
        <f ca="1">IF($D14=0,0,SUMIF('Полная ст-ть с уч.НЗС (Авто)'!$YP$11:INDIRECT("'Полная ст-ть с уч.НЗС (Авто)'!YP"&amp;$J$42),$C14,'Полная ст-ть с уч.НЗС (Авто)'!PP$11:INDIRECT("'Полная ст-ть с уч.НЗС (Авто)'!PP"&amp;$J$42))/$D14)</f>
        <v>0</v>
      </c>
      <c r="PQ14" s="137">
        <f ca="1">IF($D14=0,0,SUMIF('Полная ст-ть с уч.НЗС (Авто)'!$YP$11:INDIRECT("'Полная ст-ть с уч.НЗС (Авто)'!YP"&amp;$J$42),$C14,'Полная ст-ть с уч.НЗС (Авто)'!PQ$11:INDIRECT("'Полная ст-ть с уч.НЗС (Авто)'!PQ"&amp;$J$42))/$D14)</f>
        <v>0</v>
      </c>
      <c r="PR14" s="137">
        <f ca="1">IF($D14=0,0,SUMIF('Полная ст-ть с уч.НЗС (Авто)'!$YP$11:INDIRECT("'Полная ст-ть с уч.НЗС (Авто)'!YP"&amp;$J$42),$C14,'Полная ст-ть с уч.НЗС (Авто)'!PR$11:INDIRECT("'Полная ст-ть с уч.НЗС (Авто)'!PR"&amp;$J$42))/$D14)</f>
        <v>0</v>
      </c>
      <c r="PS14" s="137">
        <f ca="1">IF($D14=0,0,SUMIF('Полная ст-ть с уч.НЗС (Авто)'!$YP$11:INDIRECT("'Полная ст-ть с уч.НЗС (Авто)'!YP"&amp;$J$42),$C14,'Полная ст-ть с уч.НЗС (Авто)'!PS$11:INDIRECT("'Полная ст-ть с уч.НЗС (Авто)'!PS"&amp;$J$42))/$D14)</f>
        <v>0</v>
      </c>
      <c r="PT14" s="137">
        <f ca="1">IF($D14=0,0,SUMIF('Полная ст-ть с уч.НЗС (Авто)'!$YP$11:INDIRECT("'Полная ст-ть с уч.НЗС (Авто)'!YP"&amp;$J$42),$C14,'Полная ст-ть с уч.НЗС (Авто)'!PT$11:INDIRECT("'Полная ст-ть с уч.НЗС (Авто)'!PT"&amp;$J$42))/$D14)</f>
        <v>0</v>
      </c>
      <c r="PU14" s="137">
        <f ca="1">IF($D14=0,0,SUMIF('Полная ст-ть с уч.НЗС (Авто)'!$YP$11:INDIRECT("'Полная ст-ть с уч.НЗС (Авто)'!YP"&amp;$J$42),$C14,'Полная ст-ть с уч.НЗС (Авто)'!PU$11:INDIRECT("'Полная ст-ть с уч.НЗС (Авто)'!PU"&amp;$J$42))/$D14)</f>
        <v>0</v>
      </c>
      <c r="PV14" s="137">
        <f ca="1">IF($D14=0,0,SUMIF('Полная ст-ть с уч.НЗС (Авто)'!$YP$11:INDIRECT("'Полная ст-ть с уч.НЗС (Авто)'!YP"&amp;$J$42),$C14,'Полная ст-ть с уч.НЗС (Авто)'!PV$11:INDIRECT("'Полная ст-ть с уч.НЗС (Авто)'!PV"&amp;$J$42))/$D14)</f>
        <v>0</v>
      </c>
      <c r="PW14" s="137">
        <f ca="1">IF($D14=0,0,SUMIF('Полная ст-ть с уч.НЗС (Авто)'!$YP$11:INDIRECT("'Полная ст-ть с уч.НЗС (Авто)'!YP"&amp;$J$42),$C14,'Полная ст-ть с уч.НЗС (Авто)'!PW$11:INDIRECT("'Полная ст-ть с уч.НЗС (Авто)'!PW"&amp;$J$42))/$D14)</f>
        <v>0</v>
      </c>
      <c r="PX14" s="137">
        <f ca="1">IF($D14=0,0,SUMIF('Полная ст-ть с уч.НЗС (Авто)'!$YP$11:INDIRECT("'Полная ст-ть с уч.НЗС (Авто)'!YP"&amp;$J$42),$C14,'Полная ст-ть с уч.НЗС (Авто)'!PX$11:INDIRECT("'Полная ст-ть с уч.НЗС (Авто)'!PX"&amp;$J$42))/$D14)</f>
        <v>0</v>
      </c>
      <c r="PY14" s="137">
        <f ca="1">IF($D14=0,0,SUMIF('Полная ст-ть с уч.НЗС (Авто)'!$YP$11:INDIRECT("'Полная ст-ть с уч.НЗС (Авто)'!YP"&amp;$J$42),$C14,'Полная ст-ть с уч.НЗС (Авто)'!PY$11:INDIRECT("'Полная ст-ть с уч.НЗС (Авто)'!PY"&amp;$J$42))/$D14)</f>
        <v>0</v>
      </c>
      <c r="PZ14" s="137">
        <f ca="1">IF($D14=0,0,SUMIF('Полная ст-ть с уч.НЗС (Авто)'!$YP$11:INDIRECT("'Полная ст-ть с уч.НЗС (Авто)'!YP"&amp;$J$42),$C14,'Полная ст-ть с уч.НЗС (Авто)'!PZ$11:INDIRECT("'Полная ст-ть с уч.НЗС (Авто)'!PZ"&amp;$J$42))/$D14)</f>
        <v>0</v>
      </c>
      <c r="QA14" s="137">
        <f ca="1">IF($D14=0,0,SUMIF('Полная ст-ть с уч.НЗС (Авто)'!$YP$11:INDIRECT("'Полная ст-ть с уч.НЗС (Авто)'!YP"&amp;$J$42),$C14,'Полная ст-ть с уч.НЗС (Авто)'!QA$11:INDIRECT("'Полная ст-ть с уч.НЗС (Авто)'!QA"&amp;$J$42))/$D14)</f>
        <v>0</v>
      </c>
      <c r="QB14" s="137">
        <f ca="1">IF($D14=0,0,SUMIF('Полная ст-ть с уч.НЗС (Авто)'!$YP$11:INDIRECT("'Полная ст-ть с уч.НЗС (Авто)'!YP"&amp;$J$42),$C14,'Полная ст-ть с уч.НЗС (Авто)'!QB$11:INDIRECT("'Полная ст-ть с уч.НЗС (Авто)'!QB"&amp;$J$42))/$D14)</f>
        <v>0</v>
      </c>
      <c r="QC14" s="137">
        <f ca="1">IF($D14=0,0,SUMIF('Полная ст-ть с уч.НЗС (Авто)'!$YP$11:INDIRECT("'Полная ст-ть с уч.НЗС (Авто)'!YP"&amp;$J$42),$C14,'Полная ст-ть с уч.НЗС (Авто)'!QC$11:INDIRECT("'Полная ст-ть с уч.НЗС (Авто)'!QC"&amp;$J$42))/$D14)</f>
        <v>0</v>
      </c>
      <c r="QD14" s="137">
        <f ca="1">IF($D14=0,0,SUMIF('Полная ст-ть с уч.НЗС (Авто)'!$YP$11:INDIRECT("'Полная ст-ть с уч.НЗС (Авто)'!YP"&amp;$J$42),$C14,'Полная ст-ть с уч.НЗС (Авто)'!QD$11:INDIRECT("'Полная ст-ть с уч.НЗС (Авто)'!QD"&amp;$J$42))/$D14)</f>
        <v>0</v>
      </c>
      <c r="QE14" s="137">
        <f ca="1">IF($D14=0,0,SUMIF('Полная ст-ть с уч.НЗС (Авто)'!$YP$11:INDIRECT("'Полная ст-ть с уч.НЗС (Авто)'!YP"&amp;$J$42),$C14,'Полная ст-ть с уч.НЗС (Авто)'!QE$11:INDIRECT("'Полная ст-ть с уч.НЗС (Авто)'!QE"&amp;$J$42))/$D14)</f>
        <v>0</v>
      </c>
      <c r="QF14" s="137">
        <f ca="1">IF($D14=0,0,SUMIF('Полная ст-ть с уч.НЗС (Авто)'!$YP$11:INDIRECT("'Полная ст-ть с уч.НЗС (Авто)'!YP"&amp;$J$42),$C14,'Полная ст-ть с уч.НЗС (Авто)'!QF$11:INDIRECT("'Полная ст-ть с уч.НЗС (Авто)'!QF"&amp;$J$42))/$D14)</f>
        <v>0</v>
      </c>
      <c r="QG14" s="137">
        <f ca="1">IF($D14=0,0,SUMIF('Полная ст-ть с уч.НЗС (Авто)'!$YP$11:INDIRECT("'Полная ст-ть с уч.НЗС (Авто)'!YP"&amp;$J$42),$C14,'Полная ст-ть с уч.НЗС (Авто)'!QG$11:INDIRECT("'Полная ст-ть с уч.НЗС (Авто)'!QG"&amp;$J$42))/$D14)</f>
        <v>0</v>
      </c>
      <c r="QH14" s="137">
        <f ca="1">IF($D14=0,0,SUMIF('Полная ст-ть с уч.НЗС (Авто)'!$YP$11:INDIRECT("'Полная ст-ть с уч.НЗС (Авто)'!YP"&amp;$J$42),$C14,'Полная ст-ть с уч.НЗС (Авто)'!QH$11:INDIRECT("'Полная ст-ть с уч.НЗС (Авто)'!QH"&amp;$J$42))/$D14)</f>
        <v>0</v>
      </c>
      <c r="QI14" s="137">
        <f ca="1">IF($D14=0,0,SUMIF('Полная ст-ть с уч.НЗС (Авто)'!$YP$11:INDIRECT("'Полная ст-ть с уч.НЗС (Авто)'!YP"&amp;$J$42),$C14,'Полная ст-ть с уч.НЗС (Авто)'!QI$11:INDIRECT("'Полная ст-ть с уч.НЗС (Авто)'!QI"&amp;$J$42))/$D14)</f>
        <v>0</v>
      </c>
      <c r="QJ14" s="137">
        <f ca="1">IF($D14=0,0,SUMIF('Полная ст-ть с уч.НЗС (Авто)'!$YP$11:INDIRECT("'Полная ст-ть с уч.НЗС (Авто)'!YP"&amp;$J$42),$C14,'Полная ст-ть с уч.НЗС (Авто)'!QJ$11:INDIRECT("'Полная ст-ть с уч.НЗС (Авто)'!QJ"&amp;$J$42))/$D14)</f>
        <v>0</v>
      </c>
      <c r="QK14" s="137">
        <f ca="1">IF($D14=0,0,SUMIF('Полная ст-ть с уч.НЗС (Авто)'!$YP$11:INDIRECT("'Полная ст-ть с уч.НЗС (Авто)'!YP"&amp;$J$42),$C14,'Полная ст-ть с уч.НЗС (Авто)'!QK$11:INDIRECT("'Полная ст-ть с уч.НЗС (Авто)'!QK"&amp;$J$42))/$D14)</f>
        <v>0</v>
      </c>
      <c r="QL14" s="137">
        <f ca="1">IF($D14=0,0,SUMIF('Полная ст-ть с уч.НЗС (Авто)'!$YP$11:INDIRECT("'Полная ст-ть с уч.НЗС (Авто)'!YP"&amp;$J$42),$C14,'Полная ст-ть с уч.НЗС (Авто)'!QL$11:INDIRECT("'Полная ст-ть с уч.НЗС (Авто)'!QL"&amp;$J$42))/$D14)</f>
        <v>0</v>
      </c>
      <c r="QM14" s="137">
        <f ca="1">IF($D14=0,0,SUMIF('Полная ст-ть с уч.НЗС (Авто)'!$YP$11:INDIRECT("'Полная ст-ть с уч.НЗС (Авто)'!YP"&amp;$J$42),$C14,'Полная ст-ть с уч.НЗС (Авто)'!QM$11:INDIRECT("'Полная ст-ть с уч.НЗС (Авто)'!QM"&amp;$J$42))/$D14)</f>
        <v>0</v>
      </c>
      <c r="QN14" s="137">
        <f ca="1">IF($D14=0,0,SUMIF('Полная ст-ть с уч.НЗС (Авто)'!$YP$11:INDIRECT("'Полная ст-ть с уч.НЗС (Авто)'!YP"&amp;$J$42),$C14,'Полная ст-ть с уч.НЗС (Авто)'!QN$11:INDIRECT("'Полная ст-ть с уч.НЗС (Авто)'!QN"&amp;$J$42))/$D14)</f>
        <v>0</v>
      </c>
      <c r="QO14" s="137">
        <f ca="1">IF($D14=0,0,SUMIF('Полная ст-ть с уч.НЗС (Авто)'!$YP$11:INDIRECT("'Полная ст-ть с уч.НЗС (Авто)'!YP"&amp;$J$42),$C14,'Полная ст-ть с уч.НЗС (Авто)'!QO$11:INDIRECT("'Полная ст-ть с уч.НЗС (Авто)'!QO"&amp;$J$42))/$D14)</f>
        <v>0</v>
      </c>
      <c r="QP14" s="137">
        <f ca="1">IF($D14=0,0,SUMIF('Полная ст-ть с уч.НЗС (Авто)'!$YP$11:INDIRECT("'Полная ст-ть с уч.НЗС (Авто)'!YP"&amp;$J$42),$C14,'Полная ст-ть с уч.НЗС (Авто)'!QP$11:INDIRECT("'Полная ст-ть с уч.НЗС (Авто)'!QP"&amp;$J$42))/$D14)</f>
        <v>0</v>
      </c>
      <c r="QQ14" s="137">
        <f ca="1">IF($D14=0,0,SUMIF('Полная ст-ть с уч.НЗС (Авто)'!$YP$11:INDIRECT("'Полная ст-ть с уч.НЗС (Авто)'!YP"&amp;$J$42),$C14,'Полная ст-ть с уч.НЗС (Авто)'!QQ$11:INDIRECT("'Полная ст-ть с уч.НЗС (Авто)'!QQ"&amp;$J$42))/$D14)</f>
        <v>0</v>
      </c>
      <c r="QR14" s="137">
        <f ca="1">IF($D14=0,0,SUMIF('Полная ст-ть с уч.НЗС (Авто)'!$YP$11:INDIRECT("'Полная ст-ть с уч.НЗС (Авто)'!YP"&amp;$J$42),$C14,'Полная ст-ть с уч.НЗС (Авто)'!QR$11:INDIRECT("'Полная ст-ть с уч.НЗС (Авто)'!QR"&amp;$J$42))/$D14)</f>
        <v>0</v>
      </c>
      <c r="QS14" s="137">
        <f ca="1">IF($D14=0,0,SUMIF('Полная ст-ть с уч.НЗС (Авто)'!$YP$11:INDIRECT("'Полная ст-ть с уч.НЗС (Авто)'!YP"&amp;$J$42),$C14,'Полная ст-ть с уч.НЗС (Авто)'!QS$11:INDIRECT("'Полная ст-ть с уч.НЗС (Авто)'!QS"&amp;$J$42))/$D14)</f>
        <v>0</v>
      </c>
      <c r="QT14" s="137">
        <f ca="1">IF($D14=0,0,SUMIF('Полная ст-ть с уч.НЗС (Авто)'!$YP$11:INDIRECT("'Полная ст-ть с уч.НЗС (Авто)'!YP"&amp;$J$42),$C14,'Полная ст-ть с уч.НЗС (Авто)'!QT$11:INDIRECT("'Полная ст-ть с уч.НЗС (Авто)'!QT"&amp;$J$42))/$D14)</f>
        <v>0</v>
      </c>
      <c r="QU14" s="137">
        <f ca="1">IF($D14=0,0,SUMIF('Полная ст-ть с уч.НЗС (Авто)'!$YP$11:INDIRECT("'Полная ст-ть с уч.НЗС (Авто)'!YP"&amp;$J$42),$C14,'Полная ст-ть с уч.НЗС (Авто)'!QU$11:INDIRECT("'Полная ст-ть с уч.НЗС (Авто)'!QU"&amp;$J$42))/$D14)</f>
        <v>0</v>
      </c>
      <c r="QV14" s="137">
        <f ca="1">IF($D14=0,0,SUMIF('Полная ст-ть с уч.НЗС (Авто)'!$YP$11:INDIRECT("'Полная ст-ть с уч.НЗС (Авто)'!YP"&amp;$J$42),$C14,'Полная ст-ть с уч.НЗС (Авто)'!QV$11:INDIRECT("'Полная ст-ть с уч.НЗС (Авто)'!QV"&amp;$J$42))/$D14)</f>
        <v>0</v>
      </c>
      <c r="QW14" s="137">
        <f ca="1">IF($D14=0,0,SUMIF('Полная ст-ть с уч.НЗС (Авто)'!$YP$11:INDIRECT("'Полная ст-ть с уч.НЗС (Авто)'!YP"&amp;$J$42),$C14,'Полная ст-ть с уч.НЗС (Авто)'!QW$11:INDIRECT("'Полная ст-ть с уч.НЗС (Авто)'!QW"&amp;$J$42))/$D14)</f>
        <v>0</v>
      </c>
      <c r="QX14" s="137">
        <f ca="1">IF($D14=0,0,SUMIF('Полная ст-ть с уч.НЗС (Авто)'!$YP$11:INDIRECT("'Полная ст-ть с уч.НЗС (Авто)'!YP"&amp;$J$42),$C14,'Полная ст-ть с уч.НЗС (Авто)'!QX$11:INDIRECT("'Полная ст-ть с уч.НЗС (Авто)'!QX"&amp;$J$42))/$D14)</f>
        <v>0</v>
      </c>
      <c r="QY14" s="137">
        <f ca="1">IF($D14=0,0,SUMIF('Полная ст-ть с уч.НЗС (Авто)'!$YP$11:INDIRECT("'Полная ст-ть с уч.НЗС (Авто)'!YP"&amp;$J$42),$C14,'Полная ст-ть с уч.НЗС (Авто)'!QY$11:INDIRECT("'Полная ст-ть с уч.НЗС (Авто)'!QY"&amp;$J$42))/$D14)</f>
        <v>0</v>
      </c>
      <c r="QZ14" s="137">
        <f ca="1">IF($D14=0,0,SUMIF('Полная ст-ть с уч.НЗС (Авто)'!$YP$11:INDIRECT("'Полная ст-ть с уч.НЗС (Авто)'!YP"&amp;$J$42),$C14,'Полная ст-ть с уч.НЗС (Авто)'!QZ$11:INDIRECT("'Полная ст-ть с уч.НЗС (Авто)'!QZ"&amp;$J$42))/$D14)</f>
        <v>0</v>
      </c>
      <c r="RA14" s="137">
        <f ca="1">IF($D14=0,0,SUMIF('Полная ст-ть с уч.НЗС (Авто)'!$YP$11:INDIRECT("'Полная ст-ть с уч.НЗС (Авто)'!YP"&amp;$J$42),$C14,'Полная ст-ть с уч.НЗС (Авто)'!RA$11:INDIRECT("'Полная ст-ть с уч.НЗС (Авто)'!RA"&amp;$J$42))/$D14)</f>
        <v>0</v>
      </c>
      <c r="RB14" s="137">
        <f ca="1">IF($D14=0,0,SUMIF('Полная ст-ть с уч.НЗС (Авто)'!$YP$11:INDIRECT("'Полная ст-ть с уч.НЗС (Авто)'!YP"&amp;$J$42),$C14,'Полная ст-ть с уч.НЗС (Авто)'!RB$11:INDIRECT("'Полная ст-ть с уч.НЗС (Авто)'!RB"&amp;$J$42))/$D14)</f>
        <v>0</v>
      </c>
      <c r="RC14" s="137">
        <f ca="1">IF($D14=0,0,SUMIF('Полная ст-ть с уч.НЗС (Авто)'!$YP$11:INDIRECT("'Полная ст-ть с уч.НЗС (Авто)'!YP"&amp;$J$42),$C14,'Полная ст-ть с уч.НЗС (Авто)'!RC$11:INDIRECT("'Полная ст-ть с уч.НЗС (Авто)'!RC"&amp;$J$42))/$D14)</f>
        <v>0</v>
      </c>
      <c r="RD14" s="137">
        <f ca="1">IF($D14=0,0,SUMIF('Полная ст-ть с уч.НЗС (Авто)'!$YP$11:INDIRECT("'Полная ст-ть с уч.НЗС (Авто)'!YP"&amp;$J$42),$C14,'Полная ст-ть с уч.НЗС (Авто)'!RD$11:INDIRECT("'Полная ст-ть с уч.НЗС (Авто)'!RD"&amp;$J$42))/$D14)</f>
        <v>0</v>
      </c>
      <c r="RE14" s="137">
        <f ca="1">IF($D14=0,0,SUMIF('Полная ст-ть с уч.НЗС (Авто)'!$YP$11:INDIRECT("'Полная ст-ть с уч.НЗС (Авто)'!YP"&amp;$J$42),$C14,'Полная ст-ть с уч.НЗС (Авто)'!RE$11:INDIRECT("'Полная ст-ть с уч.НЗС (Авто)'!RE"&amp;$J$42))/$D14)</f>
        <v>0</v>
      </c>
      <c r="RF14" s="137">
        <f ca="1">IF($D14=0,0,SUMIF('Полная ст-ть с уч.НЗС (Авто)'!$YP$11:INDIRECT("'Полная ст-ть с уч.НЗС (Авто)'!YP"&amp;$J$42),$C14,'Полная ст-ть с уч.НЗС (Авто)'!RF$11:INDIRECT("'Полная ст-ть с уч.НЗС (Авто)'!RF"&amp;$J$42))/$D14)</f>
        <v>0</v>
      </c>
      <c r="RG14" s="137">
        <f ca="1">IF($D14=0,0,SUMIF('Полная ст-ть с уч.НЗС (Авто)'!$YP$11:INDIRECT("'Полная ст-ть с уч.НЗС (Авто)'!YP"&amp;$J$42),$C14,'Полная ст-ть с уч.НЗС (Авто)'!RG$11:INDIRECT("'Полная ст-ть с уч.НЗС (Авто)'!RG"&amp;$J$42))/$D14)</f>
        <v>0</v>
      </c>
      <c r="RH14" s="137">
        <f ca="1">IF($D14=0,0,SUMIF('Полная ст-ть с уч.НЗС (Авто)'!$YP$11:INDIRECT("'Полная ст-ть с уч.НЗС (Авто)'!YP"&amp;$J$42),$C14,'Полная ст-ть с уч.НЗС (Авто)'!RH$11:INDIRECT("'Полная ст-ть с уч.НЗС (Авто)'!RH"&amp;$J$42))/$D14)</f>
        <v>0</v>
      </c>
      <c r="RI14" s="137">
        <f ca="1">IF($D14=0,0,SUMIF('Полная ст-ть с уч.НЗС (Авто)'!$YP$11:INDIRECT("'Полная ст-ть с уч.НЗС (Авто)'!YP"&amp;$J$42),$C14,'Полная ст-ть с уч.НЗС (Авто)'!RI$11:INDIRECT("'Полная ст-ть с уч.НЗС (Авто)'!RI"&amp;$J$42))/$D14)</f>
        <v>0</v>
      </c>
      <c r="RJ14" s="137">
        <f ca="1">IF($D14=0,0,SUMIF('Полная ст-ть с уч.НЗС (Авто)'!$YP$11:INDIRECT("'Полная ст-ть с уч.НЗС (Авто)'!YP"&amp;$J$42),$C14,'Полная ст-ть с уч.НЗС (Авто)'!RJ$11:INDIRECT("'Полная ст-ть с уч.НЗС (Авто)'!RJ"&amp;$J$42))/$D14)</f>
        <v>0</v>
      </c>
      <c r="RK14" s="137">
        <f ca="1">IF($D14=0,0,SUMIF('Полная ст-ть с уч.НЗС (Авто)'!$YP$11:INDIRECT("'Полная ст-ть с уч.НЗС (Авто)'!YP"&amp;$J$42),$C14,'Полная ст-ть с уч.НЗС (Авто)'!RK$11:INDIRECT("'Полная ст-ть с уч.НЗС (Авто)'!RK"&amp;$J$42))/$D14)</f>
        <v>0</v>
      </c>
      <c r="RL14" s="137">
        <f ca="1">IF($D14=0,0,SUMIF('Полная ст-ть с уч.НЗС (Авто)'!$YP$11:INDIRECT("'Полная ст-ть с уч.НЗС (Авто)'!YP"&amp;$J$42),$C14,'Полная ст-ть с уч.НЗС (Авто)'!RL$11:INDIRECT("'Полная ст-ть с уч.НЗС (Авто)'!RL"&amp;$J$42))/$D14)</f>
        <v>0</v>
      </c>
      <c r="RM14" s="137">
        <f ca="1">IF($D14=0,0,SUMIF('Полная ст-ть с уч.НЗС (Авто)'!$YP$11:INDIRECT("'Полная ст-ть с уч.НЗС (Авто)'!YP"&amp;$J$42),$C14,'Полная ст-ть с уч.НЗС (Авто)'!RM$11:INDIRECT("'Полная ст-ть с уч.НЗС (Авто)'!RM"&amp;$J$42))/$D14)</f>
        <v>0</v>
      </c>
      <c r="RN14" s="137">
        <f ca="1">IF($D14=0,0,SUMIF('Полная ст-ть с уч.НЗС (Авто)'!$YP$11:INDIRECT("'Полная ст-ть с уч.НЗС (Авто)'!YP"&amp;$J$42),$C14,'Полная ст-ть с уч.НЗС (Авто)'!RN$11:INDIRECT("'Полная ст-ть с уч.НЗС (Авто)'!RN"&amp;$J$42))/$D14)</f>
        <v>0</v>
      </c>
      <c r="RO14" s="137">
        <f ca="1">IF($D14=0,0,SUMIF('Полная ст-ть с уч.НЗС (Авто)'!$YP$11:INDIRECT("'Полная ст-ть с уч.НЗС (Авто)'!YP"&amp;$J$42),$C14,'Полная ст-ть с уч.НЗС (Авто)'!RO$11:INDIRECT("'Полная ст-ть с уч.НЗС (Авто)'!RO"&amp;$J$42))/$D14)</f>
        <v>0</v>
      </c>
      <c r="RP14" s="137">
        <f ca="1">IF($D14=0,0,SUMIF('Полная ст-ть с уч.НЗС (Авто)'!$YP$11:INDIRECT("'Полная ст-ть с уч.НЗС (Авто)'!YP"&amp;$J$42),$C14,'Полная ст-ть с уч.НЗС (Авто)'!RP$11:INDIRECT("'Полная ст-ть с уч.НЗС (Авто)'!RP"&amp;$J$42))/$D14)</f>
        <v>0</v>
      </c>
      <c r="RQ14" s="137">
        <f ca="1">IF($D14=0,0,SUMIF('Полная ст-ть с уч.НЗС (Авто)'!$YP$11:INDIRECT("'Полная ст-ть с уч.НЗС (Авто)'!YP"&amp;$J$42),$C14,'Полная ст-ть с уч.НЗС (Авто)'!RQ$11:INDIRECT("'Полная ст-ть с уч.НЗС (Авто)'!RQ"&amp;$J$42))/$D14)</f>
        <v>0</v>
      </c>
      <c r="RR14" s="137">
        <f ca="1">IF($D14=0,0,SUMIF('Полная ст-ть с уч.НЗС (Авто)'!$YP$11:INDIRECT("'Полная ст-ть с уч.НЗС (Авто)'!YP"&amp;$J$42),$C14,'Полная ст-ть с уч.НЗС (Авто)'!RR$11:INDIRECT("'Полная ст-ть с уч.НЗС (Авто)'!RR"&amp;$J$42))/$D14)</f>
        <v>0</v>
      </c>
      <c r="RS14" s="137">
        <f ca="1">IF($D14=0,0,SUMIF('Полная ст-ть с уч.НЗС (Авто)'!$YP$11:INDIRECT("'Полная ст-ть с уч.НЗС (Авто)'!YP"&amp;$J$42),$C14,'Полная ст-ть с уч.НЗС (Авто)'!RS$11:INDIRECT("'Полная ст-ть с уч.НЗС (Авто)'!RS"&amp;$J$42))/$D14)</f>
        <v>0</v>
      </c>
      <c r="RT14" s="137">
        <f ca="1">IF($D14=0,0,SUMIF('Полная ст-ть с уч.НЗС (Авто)'!$YP$11:INDIRECT("'Полная ст-ть с уч.НЗС (Авто)'!YP"&amp;$J$42),$C14,'Полная ст-ть с уч.НЗС (Авто)'!RT$11:INDIRECT("'Полная ст-ть с уч.НЗС (Авто)'!RT"&amp;$J$42))/$D14)</f>
        <v>0</v>
      </c>
      <c r="RU14" s="137">
        <f ca="1">IF($D14=0,0,SUMIF('Полная ст-ть с уч.НЗС (Авто)'!$YP$11:INDIRECT("'Полная ст-ть с уч.НЗС (Авто)'!YP"&amp;$J$42),$C14,'Полная ст-ть с уч.НЗС (Авто)'!RU$11:INDIRECT("'Полная ст-ть с уч.НЗС (Авто)'!RU"&amp;$J$42))/$D14)</f>
        <v>0</v>
      </c>
      <c r="RV14" s="137">
        <f ca="1">IF($D14=0,0,SUMIF('Полная ст-ть с уч.НЗС (Авто)'!$YP$11:INDIRECT("'Полная ст-ть с уч.НЗС (Авто)'!YP"&amp;$J$42),$C14,'Полная ст-ть с уч.НЗС (Авто)'!RV$11:INDIRECT("'Полная ст-ть с уч.НЗС (Авто)'!RV"&amp;$J$42))/$D14)</f>
        <v>0</v>
      </c>
      <c r="RW14" s="137">
        <f ca="1">IF($D14=0,0,SUMIF('Полная ст-ть с уч.НЗС (Авто)'!$YP$11:INDIRECT("'Полная ст-ть с уч.НЗС (Авто)'!YP"&amp;$J$42),$C14,'Полная ст-ть с уч.НЗС (Авто)'!RW$11:INDIRECT("'Полная ст-ть с уч.НЗС (Авто)'!RW"&amp;$J$42))/$D14)</f>
        <v>0</v>
      </c>
      <c r="RX14" s="137">
        <f ca="1">IF($D14=0,0,SUMIF('Полная ст-ть с уч.НЗС (Авто)'!$YP$11:INDIRECT("'Полная ст-ть с уч.НЗС (Авто)'!YP"&amp;$J$42),$C14,'Полная ст-ть с уч.НЗС (Авто)'!RX$11:INDIRECT("'Полная ст-ть с уч.НЗС (Авто)'!RX"&amp;$J$42))/$D14)</f>
        <v>0</v>
      </c>
      <c r="RY14" s="137">
        <f ca="1">IF($D14=0,0,SUMIF('Полная ст-ть с уч.НЗС (Авто)'!$YP$11:INDIRECT("'Полная ст-ть с уч.НЗС (Авто)'!YP"&amp;$J$42),$C14,'Полная ст-ть с уч.НЗС (Авто)'!RY$11:INDIRECT("'Полная ст-ть с уч.НЗС (Авто)'!RY"&amp;$J$42))/$D14)</f>
        <v>0</v>
      </c>
      <c r="RZ14" s="137">
        <f ca="1">IF($D14=0,0,SUMIF('Полная ст-ть с уч.НЗС (Авто)'!$YP$11:INDIRECT("'Полная ст-ть с уч.НЗС (Авто)'!YP"&amp;$J$42),$C14,'Полная ст-ть с уч.НЗС (Авто)'!RZ$11:INDIRECT("'Полная ст-ть с уч.НЗС (Авто)'!RZ"&amp;$J$42))/$D14)</f>
        <v>0</v>
      </c>
      <c r="SA14" s="137">
        <f ca="1">IF($D14=0,0,SUMIF('Полная ст-ть с уч.НЗС (Авто)'!$YP$11:INDIRECT("'Полная ст-ть с уч.НЗС (Авто)'!YP"&amp;$J$42),$C14,'Полная ст-ть с уч.НЗС (Авто)'!SA$11:INDIRECT("'Полная ст-ть с уч.НЗС (Авто)'!SA"&amp;$J$42))/$D14)</f>
        <v>0</v>
      </c>
      <c r="SB14" s="137">
        <f ca="1">IF($D14=0,0,SUMIF('Полная ст-ть с уч.НЗС (Авто)'!$YP$11:INDIRECT("'Полная ст-ть с уч.НЗС (Авто)'!YP"&amp;$J$42),$C14,'Полная ст-ть с уч.НЗС (Авто)'!SB$11:INDIRECT("'Полная ст-ть с уч.НЗС (Авто)'!SB"&amp;$J$42))/$D14)</f>
        <v>0</v>
      </c>
      <c r="SC14" s="137">
        <f ca="1">IF($D14=0,0,SUMIF('Полная ст-ть с уч.НЗС (Авто)'!$YP$11:INDIRECT("'Полная ст-ть с уч.НЗС (Авто)'!YP"&amp;$J$42),$C14,'Полная ст-ть с уч.НЗС (Авто)'!SC$11:INDIRECT("'Полная ст-ть с уч.НЗС (Авто)'!SC"&amp;$J$42))/$D14)</f>
        <v>0</v>
      </c>
      <c r="SD14" s="137">
        <f ca="1">IF($D14=0,0,SUMIF('Полная ст-ть с уч.НЗС (Авто)'!$YP$11:INDIRECT("'Полная ст-ть с уч.НЗС (Авто)'!YP"&amp;$J$42),$C14,'Полная ст-ть с уч.НЗС (Авто)'!SD$11:INDIRECT("'Полная ст-ть с уч.НЗС (Авто)'!SD"&amp;$J$42))/$D14)</f>
        <v>0</v>
      </c>
      <c r="SE14" s="137">
        <f ca="1">IF($D14=0,0,SUMIF('Полная ст-ть с уч.НЗС (Авто)'!$YP$11:INDIRECT("'Полная ст-ть с уч.НЗС (Авто)'!YP"&amp;$J$42),$C14,'Полная ст-ть с уч.НЗС (Авто)'!SE$11:INDIRECT("'Полная ст-ть с уч.НЗС (Авто)'!SE"&amp;$J$42))/$D14)</f>
        <v>0</v>
      </c>
      <c r="SF14" s="137">
        <f ca="1">IF($D14=0,0,SUMIF('Полная ст-ть с уч.НЗС (Авто)'!$YP$11:INDIRECT("'Полная ст-ть с уч.НЗС (Авто)'!YP"&amp;$J$42),$C14,'Полная ст-ть с уч.НЗС (Авто)'!SF$11:INDIRECT("'Полная ст-ть с уч.НЗС (Авто)'!SF"&amp;$J$42))/$D14)</f>
        <v>0</v>
      </c>
      <c r="SG14" s="137">
        <f ca="1">IF($D14=0,0,SUMIF('Полная ст-ть с уч.НЗС (Авто)'!$YP$11:INDIRECT("'Полная ст-ть с уч.НЗС (Авто)'!YP"&amp;$J$42),$C14,'Полная ст-ть с уч.НЗС (Авто)'!SG$11:INDIRECT("'Полная ст-ть с уч.НЗС (Авто)'!SG"&amp;$J$42))/$D14)</f>
        <v>0</v>
      </c>
      <c r="SH14" s="137">
        <f ca="1">IF($D14=0,0,SUMIF('Полная ст-ть с уч.НЗС (Авто)'!$YP$11:INDIRECT("'Полная ст-ть с уч.НЗС (Авто)'!YP"&amp;$J$42),$C14,'Полная ст-ть с уч.НЗС (Авто)'!SH$11:INDIRECT("'Полная ст-ть с уч.НЗС (Авто)'!SH"&amp;$J$42))/$D14)</f>
        <v>0</v>
      </c>
      <c r="SI14" s="137">
        <f ca="1">IF($D14=0,0,SUMIF('Полная ст-ть с уч.НЗС (Авто)'!$YP$11:INDIRECT("'Полная ст-ть с уч.НЗС (Авто)'!YP"&amp;$J$42),$C14,'Полная ст-ть с уч.НЗС (Авто)'!SI$11:INDIRECT("'Полная ст-ть с уч.НЗС (Авто)'!SI"&amp;$J$42))/$D14)</f>
        <v>0</v>
      </c>
      <c r="SJ14" s="137">
        <f ca="1">IF($D14=0,0,SUMIF('Полная ст-ть с уч.НЗС (Авто)'!$YP$11:INDIRECT("'Полная ст-ть с уч.НЗС (Авто)'!YP"&amp;$J$42),$C14,'Полная ст-ть с уч.НЗС (Авто)'!SJ$11:INDIRECT("'Полная ст-ть с уч.НЗС (Авто)'!SJ"&amp;$J$42))/$D14)</f>
        <v>0</v>
      </c>
      <c r="SK14" s="137">
        <f ca="1">IF($D14=0,0,SUMIF('Полная ст-ть с уч.НЗС (Авто)'!$YP$11:INDIRECT("'Полная ст-ть с уч.НЗС (Авто)'!YP"&amp;$J$42),$C14,'Полная ст-ть с уч.НЗС (Авто)'!SK$11:INDIRECT("'Полная ст-ть с уч.НЗС (Авто)'!SK"&amp;$J$42))/$D14)</f>
        <v>0</v>
      </c>
      <c r="SL14" s="137">
        <f ca="1">IF($D14=0,0,SUMIF('Полная ст-ть с уч.НЗС (Авто)'!$YP$11:INDIRECT("'Полная ст-ть с уч.НЗС (Авто)'!YP"&amp;$J$42),$C14,'Полная ст-ть с уч.НЗС (Авто)'!SL$11:INDIRECT("'Полная ст-ть с уч.НЗС (Авто)'!SL"&amp;$J$42))/$D14)</f>
        <v>0</v>
      </c>
      <c r="SM14" s="137">
        <f ca="1">IF($D14=0,0,SUMIF('Полная ст-ть с уч.НЗС (Авто)'!$YP$11:INDIRECT("'Полная ст-ть с уч.НЗС (Авто)'!YP"&amp;$J$42),$C14,'Полная ст-ть с уч.НЗС (Авто)'!SM$11:INDIRECT("'Полная ст-ть с уч.НЗС (Авто)'!SM"&amp;$J$42))/$D14)</f>
        <v>0</v>
      </c>
      <c r="SN14" s="137">
        <f ca="1">IF($D14=0,0,SUMIF('Полная ст-ть с уч.НЗС (Авто)'!$YP$11:INDIRECT("'Полная ст-ть с уч.НЗС (Авто)'!YP"&amp;$J$42),$C14,'Полная ст-ть с уч.НЗС (Авто)'!SN$11:INDIRECT("'Полная ст-ть с уч.НЗС (Авто)'!SN"&amp;$J$42))/$D14)</f>
        <v>0</v>
      </c>
      <c r="SO14" s="137">
        <f ca="1">IF($D14=0,0,SUMIF('Полная ст-ть с уч.НЗС (Авто)'!$YP$11:INDIRECT("'Полная ст-ть с уч.НЗС (Авто)'!YP"&amp;$J$42),$C14,'Полная ст-ть с уч.НЗС (Авто)'!SO$11:INDIRECT("'Полная ст-ть с уч.НЗС (Авто)'!SO"&amp;$J$42))/$D14)</f>
        <v>0</v>
      </c>
      <c r="SP14" s="137">
        <f ca="1">IF($D14=0,0,SUMIF('Полная ст-ть с уч.НЗС (Авто)'!$YP$11:INDIRECT("'Полная ст-ть с уч.НЗС (Авто)'!YP"&amp;$J$42),$C14,'Полная ст-ть с уч.НЗС (Авто)'!SP$11:INDIRECT("'Полная ст-ть с уч.НЗС (Авто)'!SP"&amp;$J$42))/$D14)</f>
        <v>0</v>
      </c>
      <c r="SQ14" s="137">
        <f ca="1">IF($D14=0,0,SUMIF('Полная ст-ть с уч.НЗС (Авто)'!$YP$11:INDIRECT("'Полная ст-ть с уч.НЗС (Авто)'!YP"&amp;$J$42),$C14,'Полная ст-ть с уч.НЗС (Авто)'!SQ$11:INDIRECT("'Полная ст-ть с уч.НЗС (Авто)'!SQ"&amp;$J$42))/$D14)</f>
        <v>0</v>
      </c>
      <c r="SR14" s="137">
        <f ca="1">IF($D14=0,0,SUMIF('Полная ст-ть с уч.НЗС (Авто)'!$YP$11:INDIRECT("'Полная ст-ть с уч.НЗС (Авто)'!YP"&amp;$J$42),$C14,'Полная ст-ть с уч.НЗС (Авто)'!SR$11:INDIRECT("'Полная ст-ть с уч.НЗС (Авто)'!SR"&amp;$J$42))/$D14)</f>
        <v>0</v>
      </c>
      <c r="SS14" s="137">
        <f ca="1">IF($D14=0,0,SUMIF('Полная ст-ть с уч.НЗС (Авто)'!$YP$11:INDIRECT("'Полная ст-ть с уч.НЗС (Авто)'!YP"&amp;$J$42),$C14,'Полная ст-ть с уч.НЗС (Авто)'!SS$11:INDIRECT("'Полная ст-ть с уч.НЗС (Авто)'!SS"&amp;$J$42))/$D14)</f>
        <v>0</v>
      </c>
      <c r="ST14" s="137">
        <f ca="1">IF($D14=0,0,SUMIF('Полная ст-ть с уч.НЗС (Авто)'!$YP$11:INDIRECT("'Полная ст-ть с уч.НЗС (Авто)'!YP"&amp;$J$42),$C14,'Полная ст-ть с уч.НЗС (Авто)'!ST$11:INDIRECT("'Полная ст-ть с уч.НЗС (Авто)'!ST"&amp;$J$42))/$D14)</f>
        <v>0</v>
      </c>
      <c r="SU14" s="137">
        <f ca="1">IF($D14=0,0,SUMIF('Полная ст-ть с уч.НЗС (Авто)'!$YP$11:INDIRECT("'Полная ст-ть с уч.НЗС (Авто)'!YP"&amp;$J$42),$C14,'Полная ст-ть с уч.НЗС (Авто)'!SU$11:INDIRECT("'Полная ст-ть с уч.НЗС (Авто)'!SU"&amp;$J$42))/$D14)</f>
        <v>0</v>
      </c>
      <c r="SV14" s="137">
        <f ca="1">IF($D14=0,0,SUMIF('Полная ст-ть с уч.НЗС (Авто)'!$YP$11:INDIRECT("'Полная ст-ть с уч.НЗС (Авто)'!YP"&amp;$J$42),$C14,'Полная ст-ть с уч.НЗС (Авто)'!SV$11:INDIRECT("'Полная ст-ть с уч.НЗС (Авто)'!SV"&amp;$J$42))/$D14)</f>
        <v>0</v>
      </c>
      <c r="SW14" s="137">
        <f ca="1">IF($D14=0,0,SUMIF('Полная ст-ть с уч.НЗС (Авто)'!$YP$11:INDIRECT("'Полная ст-ть с уч.НЗС (Авто)'!YP"&amp;$J$42),$C14,'Полная ст-ть с уч.НЗС (Авто)'!SW$11:INDIRECT("'Полная ст-ть с уч.НЗС (Авто)'!SW"&amp;$J$42))/$D14)</f>
        <v>0</v>
      </c>
      <c r="SX14" s="137">
        <f ca="1">IF($D14=0,0,SUMIF('Полная ст-ть с уч.НЗС (Авто)'!$YP$11:INDIRECT("'Полная ст-ть с уч.НЗС (Авто)'!YP"&amp;$J$42),$C14,'Полная ст-ть с уч.НЗС (Авто)'!SX$11:INDIRECT("'Полная ст-ть с уч.НЗС (Авто)'!SX"&amp;$J$42))/$D14)</f>
        <v>0</v>
      </c>
      <c r="SY14" s="137">
        <f ca="1">IF($D14=0,0,SUMIF('Полная ст-ть с уч.НЗС (Авто)'!$YP$11:INDIRECT("'Полная ст-ть с уч.НЗС (Авто)'!YP"&amp;$J$42),$C14,'Полная ст-ть с уч.НЗС (Авто)'!SY$11:INDIRECT("'Полная ст-ть с уч.НЗС (Авто)'!SY"&amp;$J$42))/$D14)</f>
        <v>0</v>
      </c>
      <c r="SZ14" s="137">
        <f ca="1">IF($D14=0,0,SUMIF('Полная ст-ть с уч.НЗС (Авто)'!$YP$11:INDIRECT("'Полная ст-ть с уч.НЗС (Авто)'!YP"&amp;$J$42),$C14,'Полная ст-ть с уч.НЗС (Авто)'!SZ$11:INDIRECT("'Полная ст-ть с уч.НЗС (Авто)'!SZ"&amp;$J$42))/$D14)</f>
        <v>0</v>
      </c>
      <c r="TA14" s="137">
        <f ca="1">IF($D14=0,0,SUMIF('Полная ст-ть с уч.НЗС (Авто)'!$YP$11:INDIRECT("'Полная ст-ть с уч.НЗС (Авто)'!YP"&amp;$J$42),$C14,'Полная ст-ть с уч.НЗС (Авто)'!TA$11:INDIRECT("'Полная ст-ть с уч.НЗС (Авто)'!TA"&amp;$J$42))/$D14)</f>
        <v>0</v>
      </c>
      <c r="TB14" s="137">
        <f ca="1">IF($D14=0,0,SUMIF('Полная ст-ть с уч.НЗС (Авто)'!$YP$11:INDIRECT("'Полная ст-ть с уч.НЗС (Авто)'!YP"&amp;$J$42),$C14,'Полная ст-ть с уч.НЗС (Авто)'!TB$11:INDIRECT("'Полная ст-ть с уч.НЗС (Авто)'!TB"&amp;$J$42))/$D14)</f>
        <v>0</v>
      </c>
      <c r="TC14" s="137">
        <f ca="1">IF($D14=0,0,SUMIF('Полная ст-ть с уч.НЗС (Авто)'!$YP$11:INDIRECT("'Полная ст-ть с уч.НЗС (Авто)'!YP"&amp;$J$42),$C14,'Полная ст-ть с уч.НЗС (Авто)'!TC$11:INDIRECT("'Полная ст-ть с уч.НЗС (Авто)'!TC"&amp;$J$42))/$D14)</f>
        <v>0</v>
      </c>
      <c r="TD14" s="137">
        <f ca="1">IF($D14=0,0,SUMIF('Полная ст-ть с уч.НЗС (Авто)'!$YP$11:INDIRECT("'Полная ст-ть с уч.НЗС (Авто)'!YP"&amp;$J$42),$C14,'Полная ст-ть с уч.НЗС (Авто)'!TD$11:INDIRECT("'Полная ст-ть с уч.НЗС (Авто)'!TD"&amp;$J$42))/$D14)</f>
        <v>0</v>
      </c>
      <c r="TE14" s="137">
        <f ca="1">IF($D14=0,0,SUMIF('Полная ст-ть с уч.НЗС (Авто)'!$YP$11:INDIRECT("'Полная ст-ть с уч.НЗС (Авто)'!YP"&amp;$J$42),$C14,'Полная ст-ть с уч.НЗС (Авто)'!TE$11:INDIRECT("'Полная ст-ть с уч.НЗС (Авто)'!TE"&amp;$J$42))/$D14)</f>
        <v>0</v>
      </c>
      <c r="TF14" s="137">
        <f ca="1">IF($D14=0,0,SUMIF('Полная ст-ть с уч.НЗС (Авто)'!$YP$11:INDIRECT("'Полная ст-ть с уч.НЗС (Авто)'!YP"&amp;$J$42),$C14,'Полная ст-ть с уч.НЗС (Авто)'!TF$11:INDIRECT("'Полная ст-ть с уч.НЗС (Авто)'!TF"&amp;$J$42))/$D14)</f>
        <v>0</v>
      </c>
      <c r="TG14" s="137">
        <f ca="1">IF($D14=0,0,SUMIF('Полная ст-ть с уч.НЗС (Авто)'!$YP$11:INDIRECT("'Полная ст-ть с уч.НЗС (Авто)'!YP"&amp;$J$42),$C14,'Полная ст-ть с уч.НЗС (Авто)'!TG$11:INDIRECT("'Полная ст-ть с уч.НЗС (Авто)'!TG"&amp;$J$42))/$D14)</f>
        <v>0</v>
      </c>
      <c r="TH14" s="137">
        <f ca="1">IF($D14=0,0,SUMIF('Полная ст-ть с уч.НЗС (Авто)'!$YP$11:INDIRECT("'Полная ст-ть с уч.НЗС (Авто)'!YP"&amp;$J$42),$C14,'Полная ст-ть с уч.НЗС (Авто)'!TH$11:INDIRECT("'Полная ст-ть с уч.НЗС (Авто)'!TH"&amp;$J$42))/$D14)</f>
        <v>0</v>
      </c>
      <c r="TI14" s="137">
        <f ca="1">IF($D14=0,0,SUMIF('Полная ст-ть с уч.НЗС (Авто)'!$YP$11:INDIRECT("'Полная ст-ть с уч.НЗС (Авто)'!YP"&amp;$J$42),$C14,'Полная ст-ть с уч.НЗС (Авто)'!TI$11:INDIRECT("'Полная ст-ть с уч.НЗС (Авто)'!TI"&amp;$J$42))/$D14)</f>
        <v>0</v>
      </c>
      <c r="TJ14" s="137">
        <f ca="1">IF($D14=0,0,SUMIF('Полная ст-ть с уч.НЗС (Авто)'!$YP$11:INDIRECT("'Полная ст-ть с уч.НЗС (Авто)'!YP"&amp;$J$42),$C14,'Полная ст-ть с уч.НЗС (Авто)'!TJ$11:INDIRECT("'Полная ст-ть с уч.НЗС (Авто)'!TJ"&amp;$J$42))/$D14)</f>
        <v>0</v>
      </c>
      <c r="TK14" s="137">
        <f ca="1">IF($D14=0,0,SUMIF('Полная ст-ть с уч.НЗС (Авто)'!$YP$11:INDIRECT("'Полная ст-ть с уч.НЗС (Авто)'!YP"&amp;$J$42),$C14,'Полная ст-ть с уч.НЗС (Авто)'!TK$11:INDIRECT("'Полная ст-ть с уч.НЗС (Авто)'!TK"&amp;$J$42))/$D14)</f>
        <v>0</v>
      </c>
      <c r="TL14" s="137">
        <f ca="1">IF($D14=0,0,SUMIF('Полная ст-ть с уч.НЗС (Авто)'!$YP$11:INDIRECT("'Полная ст-ть с уч.НЗС (Авто)'!YP"&amp;$J$42),$C14,'Полная ст-ть с уч.НЗС (Авто)'!TL$11:INDIRECT("'Полная ст-ть с уч.НЗС (Авто)'!TL"&amp;$J$42))/$D14)</f>
        <v>0</v>
      </c>
      <c r="TM14" s="137">
        <f ca="1">IF($D14=0,0,SUMIF('Полная ст-ть с уч.НЗС (Авто)'!$YP$11:INDIRECT("'Полная ст-ть с уч.НЗС (Авто)'!YP"&amp;$J$42),$C14,'Полная ст-ть с уч.НЗС (Авто)'!TM$11:INDIRECT("'Полная ст-ть с уч.НЗС (Авто)'!TM"&amp;$J$42))/$D14)</f>
        <v>0</v>
      </c>
      <c r="TN14" s="137">
        <f ca="1">IF($D14=0,0,SUMIF('Полная ст-ть с уч.НЗС (Авто)'!$YP$11:INDIRECT("'Полная ст-ть с уч.НЗС (Авто)'!YP"&amp;$J$42),$C14,'Полная ст-ть с уч.НЗС (Авто)'!TN$11:INDIRECT("'Полная ст-ть с уч.НЗС (Авто)'!TN"&amp;$J$42))/$D14)</f>
        <v>0</v>
      </c>
      <c r="TO14" s="137">
        <f ca="1">IF($D14=0,0,SUMIF('Полная ст-ть с уч.НЗС (Авто)'!$YP$11:INDIRECT("'Полная ст-ть с уч.НЗС (Авто)'!YP"&amp;$J$42),$C14,'Полная ст-ть с уч.НЗС (Авто)'!TO$11:INDIRECT("'Полная ст-ть с уч.НЗС (Авто)'!TO"&amp;$J$42))/$D14)</f>
        <v>0</v>
      </c>
      <c r="TP14" s="137">
        <f ca="1">IF($D14=0,0,SUMIF('Полная ст-ть с уч.НЗС (Авто)'!$YP$11:INDIRECT("'Полная ст-ть с уч.НЗС (Авто)'!YP"&amp;$J$42),$C14,'Полная ст-ть с уч.НЗС (Авто)'!TP$11:INDIRECT("'Полная ст-ть с уч.НЗС (Авто)'!TP"&amp;$J$42))/$D14)</f>
        <v>0</v>
      </c>
      <c r="TQ14" s="137">
        <f ca="1">IF($D14=0,0,SUMIF('Полная ст-ть с уч.НЗС (Авто)'!$YP$11:INDIRECT("'Полная ст-ть с уч.НЗС (Авто)'!YP"&amp;$J$42),$C14,'Полная ст-ть с уч.НЗС (Авто)'!TQ$11:INDIRECT("'Полная ст-ть с уч.НЗС (Авто)'!TQ"&amp;$J$42))/$D14)</f>
        <v>0</v>
      </c>
      <c r="TR14" s="137">
        <f ca="1">IF($D14=0,0,SUMIF('Полная ст-ть с уч.НЗС (Авто)'!$YP$11:INDIRECT("'Полная ст-ть с уч.НЗС (Авто)'!YP"&amp;$J$42),$C14,'Полная ст-ть с уч.НЗС (Авто)'!TR$11:INDIRECT("'Полная ст-ть с уч.НЗС (Авто)'!TR"&amp;$J$42))/$D14)</f>
        <v>0</v>
      </c>
      <c r="TS14" s="137">
        <f ca="1">IF($D14=0,0,SUMIF('Полная ст-ть с уч.НЗС (Авто)'!$YP$11:INDIRECT("'Полная ст-ть с уч.НЗС (Авто)'!YP"&amp;$J$42),$C14,'Полная ст-ть с уч.НЗС (Авто)'!TS$11:INDIRECT("'Полная ст-ть с уч.НЗС (Авто)'!TS"&amp;$J$42))/$D14)</f>
        <v>0</v>
      </c>
      <c r="TT14" s="137">
        <f ca="1">IF($D14=0,0,SUMIF('Полная ст-ть с уч.НЗС (Авто)'!$YP$11:INDIRECT("'Полная ст-ть с уч.НЗС (Авто)'!YP"&amp;$J$42),$C14,'Полная ст-ть с уч.НЗС (Авто)'!TT$11:INDIRECT("'Полная ст-ть с уч.НЗС (Авто)'!TT"&amp;$J$42))/$D14)</f>
        <v>0</v>
      </c>
      <c r="TU14" s="137">
        <f ca="1">IF($D14=0,0,SUMIF('Полная ст-ть с уч.НЗС (Авто)'!$YP$11:INDIRECT("'Полная ст-ть с уч.НЗС (Авто)'!YP"&amp;$J$42),$C14,'Полная ст-ть с уч.НЗС (Авто)'!TU$11:INDIRECT("'Полная ст-ть с уч.НЗС (Авто)'!TU"&amp;$J$42))/$D14)</f>
        <v>0</v>
      </c>
      <c r="TV14" s="137">
        <f ca="1">IF($D14=0,0,SUMIF('Полная ст-ть с уч.НЗС (Авто)'!$YP$11:INDIRECT("'Полная ст-ть с уч.НЗС (Авто)'!YP"&amp;$J$42),$C14,'Полная ст-ть с уч.НЗС (Авто)'!TV$11:INDIRECT("'Полная ст-ть с уч.НЗС (Авто)'!TV"&amp;$J$42))/$D14)</f>
        <v>0</v>
      </c>
      <c r="TW14" s="137">
        <f ca="1">IF($D14=0,0,SUMIF('Полная ст-ть с уч.НЗС (Авто)'!$YP$11:INDIRECT("'Полная ст-ть с уч.НЗС (Авто)'!YP"&amp;$J$42),$C14,'Полная ст-ть с уч.НЗС (Авто)'!TW$11:INDIRECT("'Полная ст-ть с уч.НЗС (Авто)'!TW"&amp;$J$42))/$D14)</f>
        <v>0</v>
      </c>
      <c r="TX14" s="137">
        <f ca="1">IF($D14=0,0,SUMIF('Полная ст-ть с уч.НЗС (Авто)'!$YP$11:INDIRECT("'Полная ст-ть с уч.НЗС (Авто)'!YP"&amp;$J$42),$C14,'Полная ст-ть с уч.НЗС (Авто)'!TX$11:INDIRECT("'Полная ст-ть с уч.НЗС (Авто)'!TX"&amp;$J$42))/$D14)</f>
        <v>0</v>
      </c>
      <c r="TY14" s="137">
        <f ca="1">IF($D14=0,0,SUMIF('Полная ст-ть с уч.НЗС (Авто)'!$YP$11:INDIRECT("'Полная ст-ть с уч.НЗС (Авто)'!YP"&amp;$J$42),$C14,'Полная ст-ть с уч.НЗС (Авто)'!TY$11:INDIRECT("'Полная ст-ть с уч.НЗС (Авто)'!TY"&amp;$J$42))/$D14)</f>
        <v>0</v>
      </c>
      <c r="TZ14" s="137">
        <f ca="1">IF($D14=0,0,SUMIF('Полная ст-ть с уч.НЗС (Авто)'!$YP$11:INDIRECT("'Полная ст-ть с уч.НЗС (Авто)'!YP"&amp;$J$42),$C14,'Полная ст-ть с уч.НЗС (Авто)'!TZ$11:INDIRECT("'Полная ст-ть с уч.НЗС (Авто)'!TZ"&amp;$J$42))/$D14)</f>
        <v>0</v>
      </c>
      <c r="UA14" s="137">
        <f ca="1">IF($D14=0,0,SUMIF('Полная ст-ть с уч.НЗС (Авто)'!$YP$11:INDIRECT("'Полная ст-ть с уч.НЗС (Авто)'!YP"&amp;$J$42),$C14,'Полная ст-ть с уч.НЗС (Авто)'!UA$11:INDIRECT("'Полная ст-ть с уч.НЗС (Авто)'!UA"&amp;$J$42))/$D14)</f>
        <v>0</v>
      </c>
      <c r="UB14" s="137">
        <f ca="1">IF($D14=0,0,SUMIF('Полная ст-ть с уч.НЗС (Авто)'!$YP$11:INDIRECT("'Полная ст-ть с уч.НЗС (Авто)'!YP"&amp;$J$42),$C14,'Полная ст-ть с уч.НЗС (Авто)'!UB$11:INDIRECT("'Полная ст-ть с уч.НЗС (Авто)'!UB"&amp;$J$42))/$D14)</f>
        <v>0</v>
      </c>
      <c r="UC14" s="137">
        <f ca="1">IF($D14=0,0,SUMIF('Полная ст-ть с уч.НЗС (Авто)'!$YP$11:INDIRECT("'Полная ст-ть с уч.НЗС (Авто)'!YP"&amp;$J$42),$C14,'Полная ст-ть с уч.НЗС (Авто)'!UC$11:INDIRECT("'Полная ст-ть с уч.НЗС (Авто)'!UC"&amp;$J$42))/$D14)</f>
        <v>0</v>
      </c>
      <c r="UD14" s="137">
        <f ca="1">IF($D14=0,0,SUMIF('Полная ст-ть с уч.НЗС (Авто)'!$YP$11:INDIRECT("'Полная ст-ть с уч.НЗС (Авто)'!YP"&amp;$J$42),$C14,'Полная ст-ть с уч.НЗС (Авто)'!UD$11:INDIRECT("'Полная ст-ть с уч.НЗС (Авто)'!UD"&amp;$J$42))/$D14)</f>
        <v>0</v>
      </c>
      <c r="UE14" s="137">
        <f ca="1">IF($D14=0,0,SUMIF('Полная ст-ть с уч.НЗС (Авто)'!$YP$11:INDIRECT("'Полная ст-ть с уч.НЗС (Авто)'!YP"&amp;$J$42),$C14,'Полная ст-ть с уч.НЗС (Авто)'!UE$11:INDIRECT("'Полная ст-ть с уч.НЗС (Авто)'!UE"&amp;$J$42))/$D14)</f>
        <v>0</v>
      </c>
      <c r="UF14" s="137">
        <f ca="1">IF($D14=0,0,SUMIF('Полная ст-ть с уч.НЗС (Авто)'!$YP$11:INDIRECT("'Полная ст-ть с уч.НЗС (Авто)'!YP"&amp;$J$42),$C14,'Полная ст-ть с уч.НЗС (Авто)'!UF$11:INDIRECT("'Полная ст-ть с уч.НЗС (Авто)'!UF"&amp;$J$42))/$D14)</f>
        <v>0</v>
      </c>
      <c r="UG14" s="137">
        <f ca="1">IF($D14=0,0,SUMIF('Полная ст-ть с уч.НЗС (Авто)'!$YP$11:INDIRECT("'Полная ст-ть с уч.НЗС (Авто)'!YP"&amp;$J$42),$C14,'Полная ст-ть с уч.НЗС (Авто)'!UG$11:INDIRECT("'Полная ст-ть с уч.НЗС (Авто)'!UG"&amp;$J$42))/$D14)</f>
        <v>0</v>
      </c>
      <c r="UH14" s="137">
        <f ca="1">IF($D14=0,0,SUMIF('Полная ст-ть с уч.НЗС (Авто)'!$YP$11:INDIRECT("'Полная ст-ть с уч.НЗС (Авто)'!YP"&amp;$J$42),$C14,'Полная ст-ть с уч.НЗС (Авто)'!UH$11:INDIRECT("'Полная ст-ть с уч.НЗС (Авто)'!UH"&amp;$J$42))/$D14)</f>
        <v>0</v>
      </c>
      <c r="UI14" s="137">
        <f ca="1">IF($D14=0,0,SUMIF('Полная ст-ть с уч.НЗС (Авто)'!$YP$11:INDIRECT("'Полная ст-ть с уч.НЗС (Авто)'!YP"&amp;$J$42),$C14,'Полная ст-ть с уч.НЗС (Авто)'!UI$11:INDIRECT("'Полная ст-ть с уч.НЗС (Авто)'!UI"&amp;$J$42))/$D14)</f>
        <v>0</v>
      </c>
      <c r="UJ14" s="137">
        <f ca="1">IF($D14=0,0,SUMIF('Полная ст-ть с уч.НЗС (Авто)'!$YP$11:INDIRECT("'Полная ст-ть с уч.НЗС (Авто)'!YP"&amp;$J$42),$C14,'Полная ст-ть с уч.НЗС (Авто)'!UJ$11:INDIRECT("'Полная ст-ть с уч.НЗС (Авто)'!UJ"&amp;$J$42))/$D14)</f>
        <v>0</v>
      </c>
      <c r="UK14" s="137">
        <f ca="1">IF($D14=0,0,SUMIF('Полная ст-ть с уч.НЗС (Авто)'!$YP$11:INDIRECT("'Полная ст-ть с уч.НЗС (Авто)'!YP"&amp;$J$42),$C14,'Полная ст-ть с уч.НЗС (Авто)'!UK$11:INDIRECT("'Полная ст-ть с уч.НЗС (Авто)'!UK"&amp;$J$42))/$D14)</f>
        <v>0</v>
      </c>
      <c r="UL14" s="137">
        <f ca="1">IF($D14=0,0,SUMIF('Полная ст-ть с уч.НЗС (Авто)'!$YP$11:INDIRECT("'Полная ст-ть с уч.НЗС (Авто)'!YP"&amp;$J$42),$C14,'Полная ст-ть с уч.НЗС (Авто)'!UL$11:INDIRECT("'Полная ст-ть с уч.НЗС (Авто)'!UL"&amp;$J$42))/$D14)</f>
        <v>0</v>
      </c>
      <c r="UM14" s="137">
        <f ca="1">IF($D14=0,0,SUMIF('Полная ст-ть с уч.НЗС (Авто)'!$YP$11:INDIRECT("'Полная ст-ть с уч.НЗС (Авто)'!YP"&amp;$J$42),$C14,'Полная ст-ть с уч.НЗС (Авто)'!UM$11:INDIRECT("'Полная ст-ть с уч.НЗС (Авто)'!UM"&amp;$J$42))/$D14)</f>
        <v>0</v>
      </c>
      <c r="UN14" s="137">
        <f ca="1">IF($D14=0,0,SUMIF('Полная ст-ть с уч.НЗС (Авто)'!$YP$11:INDIRECT("'Полная ст-ть с уч.НЗС (Авто)'!YP"&amp;$J$42),$C14,'Полная ст-ть с уч.НЗС (Авто)'!UN$11:INDIRECT("'Полная ст-ть с уч.НЗС (Авто)'!UN"&amp;$J$42))/$D14)</f>
        <v>0</v>
      </c>
      <c r="UO14" s="137">
        <f ca="1">IF($D14=0,0,SUMIF('Полная ст-ть с уч.НЗС (Авто)'!$YP$11:INDIRECT("'Полная ст-ть с уч.НЗС (Авто)'!YP"&amp;$J$42),$C14,'Полная ст-ть с уч.НЗС (Авто)'!UO$11:INDIRECT("'Полная ст-ть с уч.НЗС (Авто)'!UO"&amp;$J$42))/$D14)</f>
        <v>0</v>
      </c>
      <c r="UP14" s="137">
        <f ca="1">IF($D14=0,0,SUMIF('Полная ст-ть с уч.НЗС (Авто)'!$YP$11:INDIRECT("'Полная ст-ть с уч.НЗС (Авто)'!YP"&amp;$J$42),$C14,'Полная ст-ть с уч.НЗС (Авто)'!UP$11:INDIRECT("'Полная ст-ть с уч.НЗС (Авто)'!UP"&amp;$J$42))/$D14)</f>
        <v>0</v>
      </c>
      <c r="UQ14" s="137">
        <f ca="1">IF($D14=0,0,SUMIF('Полная ст-ть с уч.НЗС (Авто)'!$YP$11:INDIRECT("'Полная ст-ть с уч.НЗС (Авто)'!YP"&amp;$J$42),$C14,'Полная ст-ть с уч.НЗС (Авто)'!UQ$11:INDIRECT("'Полная ст-ть с уч.НЗС (Авто)'!UQ"&amp;$J$42))/$D14)</f>
        <v>0</v>
      </c>
      <c r="UR14" s="137">
        <f ca="1">IF($D14=0,0,SUMIF('Полная ст-ть с уч.НЗС (Авто)'!$YP$11:INDIRECT("'Полная ст-ть с уч.НЗС (Авто)'!YP"&amp;$J$42),$C14,'Полная ст-ть с уч.НЗС (Авто)'!UR$11:INDIRECT("'Полная ст-ть с уч.НЗС (Авто)'!UR"&amp;$J$42))/$D14)</f>
        <v>0</v>
      </c>
      <c r="US14" s="137">
        <f ca="1">IF($D14=0,0,SUMIF('Полная ст-ть с уч.НЗС (Авто)'!$YP$11:INDIRECT("'Полная ст-ть с уч.НЗС (Авто)'!YP"&amp;$J$42),$C14,'Полная ст-ть с уч.НЗС (Авто)'!US$11:INDIRECT("'Полная ст-ть с уч.НЗС (Авто)'!US"&amp;$J$42))/$D14)</f>
        <v>0</v>
      </c>
      <c r="UT14" s="137">
        <f ca="1">IF($D14=0,0,SUMIF('Полная ст-ть с уч.НЗС (Авто)'!$YP$11:INDIRECT("'Полная ст-ть с уч.НЗС (Авто)'!YP"&amp;$J$42),$C14,'Полная ст-ть с уч.НЗС (Авто)'!UT$11:INDIRECT("'Полная ст-ть с уч.НЗС (Авто)'!UT"&amp;$J$42))/$D14)</f>
        <v>0</v>
      </c>
      <c r="UU14" s="137">
        <f ca="1">IF($D14=0,0,SUMIF('Полная ст-ть с уч.НЗС (Авто)'!$YP$11:INDIRECT("'Полная ст-ть с уч.НЗС (Авто)'!YP"&amp;$J$42),$C14,'Полная ст-ть с уч.НЗС (Авто)'!UU$11:INDIRECT("'Полная ст-ть с уч.НЗС (Авто)'!UU"&amp;$J$42))/$D14)</f>
        <v>0</v>
      </c>
      <c r="UV14" s="137">
        <f ca="1">IF($D14=0,0,SUMIF('Полная ст-ть с уч.НЗС (Авто)'!$YP$11:INDIRECT("'Полная ст-ть с уч.НЗС (Авто)'!YP"&amp;$J$42),$C14,'Полная ст-ть с уч.НЗС (Авто)'!UV$11:INDIRECT("'Полная ст-ть с уч.НЗС (Авто)'!UV"&amp;$J$42))/$D14)</f>
        <v>0</v>
      </c>
      <c r="UW14" s="137">
        <f ca="1">IF($D14=0,0,SUMIF('Полная ст-ть с уч.НЗС (Авто)'!$YP$11:INDIRECT("'Полная ст-ть с уч.НЗС (Авто)'!YP"&amp;$J$42),$C14,'Полная ст-ть с уч.НЗС (Авто)'!UW$11:INDIRECT("'Полная ст-ть с уч.НЗС (Авто)'!UW"&amp;$J$42))/$D14)</f>
        <v>0</v>
      </c>
      <c r="UX14" s="137">
        <f ca="1">IF($D14=0,0,SUMIF('Полная ст-ть с уч.НЗС (Авто)'!$YP$11:INDIRECT("'Полная ст-ть с уч.НЗС (Авто)'!YP"&amp;$J$42),$C14,'Полная ст-ть с уч.НЗС (Авто)'!UX$11:INDIRECT("'Полная ст-ть с уч.НЗС (Авто)'!UX"&amp;$J$42))/$D14)</f>
        <v>0</v>
      </c>
      <c r="UY14" s="137">
        <f ca="1">IF($D14=0,0,SUMIF('Полная ст-ть с уч.НЗС (Авто)'!$YP$11:INDIRECT("'Полная ст-ть с уч.НЗС (Авто)'!YP"&amp;$J$42),$C14,'Полная ст-ть с уч.НЗС (Авто)'!UY$11:INDIRECT("'Полная ст-ть с уч.НЗС (Авто)'!UY"&amp;$J$42))/$D14)</f>
        <v>0</v>
      </c>
      <c r="UZ14" s="137">
        <f ca="1">IF($D14=0,0,SUMIF('Полная ст-ть с уч.НЗС (Авто)'!$YP$11:INDIRECT("'Полная ст-ть с уч.НЗС (Авто)'!YP"&amp;$J$42),$C14,'Полная ст-ть с уч.НЗС (Авто)'!UZ$11:INDIRECT("'Полная ст-ть с уч.НЗС (Авто)'!UZ"&amp;$J$42))/$D14)</f>
        <v>0</v>
      </c>
      <c r="VA14" s="137">
        <f ca="1">IF($D14=0,0,SUMIF('Полная ст-ть с уч.НЗС (Авто)'!$YP$11:INDIRECT("'Полная ст-ть с уч.НЗС (Авто)'!YP"&amp;$J$42),$C14,'Полная ст-ть с уч.НЗС (Авто)'!VA$11:INDIRECT("'Полная ст-ть с уч.НЗС (Авто)'!VA"&amp;$J$42))/$D14)</f>
        <v>0</v>
      </c>
      <c r="VB14" s="137">
        <f ca="1">IF($D14=0,0,SUMIF('Полная ст-ть с уч.НЗС (Авто)'!$YP$11:INDIRECT("'Полная ст-ть с уч.НЗС (Авто)'!YP"&amp;$J$42),$C14,'Полная ст-ть с уч.НЗС (Авто)'!VB$11:INDIRECT("'Полная ст-ть с уч.НЗС (Авто)'!VB"&amp;$J$42))/$D14)</f>
        <v>0</v>
      </c>
      <c r="VC14" s="137">
        <f ca="1">IF($D14=0,0,SUMIF('Полная ст-ть с уч.НЗС (Авто)'!$YP$11:INDIRECT("'Полная ст-ть с уч.НЗС (Авто)'!YP"&amp;$J$42),$C14,'Полная ст-ть с уч.НЗС (Авто)'!VC$11:INDIRECT("'Полная ст-ть с уч.НЗС (Авто)'!VC"&amp;$J$42))/$D14)</f>
        <v>0</v>
      </c>
      <c r="VD14" s="137">
        <f ca="1">IF($D14=0,0,SUMIF('Полная ст-ть с уч.НЗС (Авто)'!$YP$11:INDIRECT("'Полная ст-ть с уч.НЗС (Авто)'!YP"&amp;$J$42),$C14,'Полная ст-ть с уч.НЗС (Авто)'!VD$11:INDIRECT("'Полная ст-ть с уч.НЗС (Авто)'!VD"&amp;$J$42))/$D14)</f>
        <v>0</v>
      </c>
      <c r="VE14" s="137">
        <f ca="1">IF($D14=0,0,SUMIF('Полная ст-ть с уч.НЗС (Авто)'!$YP$11:INDIRECT("'Полная ст-ть с уч.НЗС (Авто)'!YP"&amp;$J$42),$C14,'Полная ст-ть с уч.НЗС (Авто)'!VE$11:INDIRECT("'Полная ст-ть с уч.НЗС (Авто)'!VE"&amp;$J$42))/$D14)</f>
        <v>0</v>
      </c>
      <c r="VF14" s="137">
        <f ca="1">IF($D14=0,0,SUMIF('Полная ст-ть с уч.НЗС (Авто)'!$YP$11:INDIRECT("'Полная ст-ть с уч.НЗС (Авто)'!YP"&amp;$J$42),$C14,'Полная ст-ть с уч.НЗС (Авто)'!VF$11:INDIRECT("'Полная ст-ть с уч.НЗС (Авто)'!VF"&amp;$J$42))/$D14)</f>
        <v>0</v>
      </c>
      <c r="VG14" s="137">
        <f ca="1">IF($D14=0,0,SUMIF('Полная ст-ть с уч.НЗС (Авто)'!$YP$11:INDIRECT("'Полная ст-ть с уч.НЗС (Авто)'!YP"&amp;$J$42),$C14,'Полная ст-ть с уч.НЗС (Авто)'!VG$11:INDIRECT("'Полная ст-ть с уч.НЗС (Авто)'!VG"&amp;$J$42))/$D14)</f>
        <v>0</v>
      </c>
      <c r="VH14" s="137">
        <f ca="1">IF($D14=0,0,SUMIF('Полная ст-ть с уч.НЗС (Авто)'!$YP$11:INDIRECT("'Полная ст-ть с уч.НЗС (Авто)'!YP"&amp;$J$42),$C14,'Полная ст-ть с уч.НЗС (Авто)'!VH$11:INDIRECT("'Полная ст-ть с уч.НЗС (Авто)'!VH"&amp;$J$42))/$D14)</f>
        <v>0</v>
      </c>
      <c r="VI14" s="137">
        <f ca="1">IF($D14=0,0,SUMIF('Полная ст-ть с уч.НЗС (Авто)'!$YP$11:INDIRECT("'Полная ст-ть с уч.НЗС (Авто)'!YP"&amp;$J$42),$C14,'Полная ст-ть с уч.НЗС (Авто)'!VI$11:INDIRECT("'Полная ст-ть с уч.НЗС (Авто)'!VI"&amp;$J$42))/$D14)</f>
        <v>0</v>
      </c>
      <c r="VJ14" s="137">
        <f ca="1">IF($D14=0,0,SUMIF('Полная ст-ть с уч.НЗС (Авто)'!$YP$11:INDIRECT("'Полная ст-ть с уч.НЗС (Авто)'!YP"&amp;$J$42),$C14,'Полная ст-ть с уч.НЗС (Авто)'!VJ$11:INDIRECT("'Полная ст-ть с уч.НЗС (Авто)'!VJ"&amp;$J$42))/$D14)</f>
        <v>0</v>
      </c>
      <c r="VK14" s="137">
        <f ca="1">IF($D14=0,0,SUMIF('Полная ст-ть с уч.НЗС (Авто)'!$YP$11:INDIRECT("'Полная ст-ть с уч.НЗС (Авто)'!YP"&amp;$J$42),$C14,'Полная ст-ть с уч.НЗС (Авто)'!VK$11:INDIRECT("'Полная ст-ть с уч.НЗС (Авто)'!VK"&amp;$J$42))/$D14)</f>
        <v>0</v>
      </c>
      <c r="VL14" s="137">
        <f ca="1">IF($D14=0,0,SUMIF('Полная ст-ть с уч.НЗС (Авто)'!$YP$11:INDIRECT("'Полная ст-ть с уч.НЗС (Авто)'!YP"&amp;$J$42),$C14,'Полная ст-ть с уч.НЗС (Авто)'!VL$11:INDIRECT("'Полная ст-ть с уч.НЗС (Авто)'!VL"&amp;$J$42))/$D14)</f>
        <v>0</v>
      </c>
      <c r="VM14" s="137">
        <f ca="1">IF($D14=0,0,SUMIF('Полная ст-ть с уч.НЗС (Авто)'!$YP$11:INDIRECT("'Полная ст-ть с уч.НЗС (Авто)'!YP"&amp;$J$42),$C14,'Полная ст-ть с уч.НЗС (Авто)'!VM$11:INDIRECT("'Полная ст-ть с уч.НЗС (Авто)'!VM"&amp;$J$42))/$D14)</f>
        <v>0</v>
      </c>
      <c r="VN14" s="137">
        <f ca="1">IF($D14=0,0,SUMIF('Полная ст-ть с уч.НЗС (Авто)'!$YP$11:INDIRECT("'Полная ст-ть с уч.НЗС (Авто)'!YP"&amp;$J$42),$C14,'Полная ст-ть с уч.НЗС (Авто)'!VN$11:INDIRECT("'Полная ст-ть с уч.НЗС (Авто)'!VN"&amp;$J$42))/$D14)</f>
        <v>0</v>
      </c>
      <c r="VO14" s="137">
        <f ca="1">IF($D14=0,0,SUMIF('Полная ст-ть с уч.НЗС (Авто)'!$YP$11:INDIRECT("'Полная ст-ть с уч.НЗС (Авто)'!YP"&amp;$J$42),$C14,'Полная ст-ть с уч.НЗС (Авто)'!VO$11:INDIRECT("'Полная ст-ть с уч.НЗС (Авто)'!VO"&amp;$J$42))/$D14)</f>
        <v>0</v>
      </c>
      <c r="VP14" s="137">
        <f ca="1">IF($D14=0,0,SUMIF('Полная ст-ть с уч.НЗС (Авто)'!$YP$11:INDIRECT("'Полная ст-ть с уч.НЗС (Авто)'!YP"&amp;$J$42),$C14,'Полная ст-ть с уч.НЗС (Авто)'!VP$11:INDIRECT("'Полная ст-ть с уч.НЗС (Авто)'!VP"&amp;$J$42))/$D14)</f>
        <v>0</v>
      </c>
      <c r="VQ14" s="137">
        <f ca="1">IF($D14=0,0,SUMIF('Полная ст-ть с уч.НЗС (Авто)'!$YP$11:INDIRECT("'Полная ст-ть с уч.НЗС (Авто)'!YP"&amp;$J$42),$C14,'Полная ст-ть с уч.НЗС (Авто)'!VQ$11:INDIRECT("'Полная ст-ть с уч.НЗС (Авто)'!VQ"&amp;$J$42))/$D14)</f>
        <v>0</v>
      </c>
      <c r="VR14" s="137">
        <f ca="1">IF($D14=0,0,SUMIF('Полная ст-ть с уч.НЗС (Авто)'!$YP$11:INDIRECT("'Полная ст-ть с уч.НЗС (Авто)'!YP"&amp;$J$42),$C14,'Полная ст-ть с уч.НЗС (Авто)'!VR$11:INDIRECT("'Полная ст-ть с уч.НЗС (Авто)'!VR"&amp;$J$42))/$D14)</f>
        <v>0</v>
      </c>
      <c r="VS14" s="137">
        <f ca="1">IF($D14=0,0,SUMIF('Полная ст-ть с уч.НЗС (Авто)'!$YP$11:INDIRECT("'Полная ст-ть с уч.НЗС (Авто)'!YP"&amp;$J$42),$C14,'Полная ст-ть с уч.НЗС (Авто)'!VS$11:INDIRECT("'Полная ст-ть с уч.НЗС (Авто)'!VS"&amp;$J$42))/$D14)</f>
        <v>0</v>
      </c>
      <c r="VT14" s="137">
        <f ca="1">IF($D14=0,0,SUMIF('Полная ст-ть с уч.НЗС (Авто)'!$YP$11:INDIRECT("'Полная ст-ть с уч.НЗС (Авто)'!YP"&amp;$J$42),$C14,'Полная ст-ть с уч.НЗС (Авто)'!VT$11:INDIRECT("'Полная ст-ть с уч.НЗС (Авто)'!VT"&amp;$J$42))/$D14)</f>
        <v>0</v>
      </c>
      <c r="VU14" s="137">
        <f ca="1">IF($D14=0,0,SUMIF('Полная ст-ть с уч.НЗС (Авто)'!$YP$11:INDIRECT("'Полная ст-ть с уч.НЗС (Авто)'!YP"&amp;$J$42),$C14,'Полная ст-ть с уч.НЗС (Авто)'!VU$11:INDIRECT("'Полная ст-ть с уч.НЗС (Авто)'!VU"&amp;$J$42))/$D14)</f>
        <v>0</v>
      </c>
      <c r="VV14" s="137">
        <f ca="1">IF($D14=0,0,SUMIF('Полная ст-ть с уч.НЗС (Авто)'!$YP$11:INDIRECT("'Полная ст-ть с уч.НЗС (Авто)'!YP"&amp;$J$42),$C14,'Полная ст-ть с уч.НЗС (Авто)'!VV$11:INDIRECT("'Полная ст-ть с уч.НЗС (Авто)'!VV"&amp;$J$42))/$D14)</f>
        <v>0</v>
      </c>
      <c r="VW14" s="137">
        <f ca="1">IF($D14=0,0,SUMIF('Полная ст-ть с уч.НЗС (Авто)'!$YP$11:INDIRECT("'Полная ст-ть с уч.НЗС (Авто)'!YP"&amp;$J$42),$C14,'Полная ст-ть с уч.НЗС (Авто)'!VW$11:INDIRECT("'Полная ст-ть с уч.НЗС (Авто)'!VW"&amp;$J$42))/$D14)</f>
        <v>0</v>
      </c>
      <c r="VX14" s="137">
        <f ca="1">IF($D14=0,0,SUMIF('Полная ст-ть с уч.НЗС (Авто)'!$YP$11:INDIRECT("'Полная ст-ть с уч.НЗС (Авто)'!YP"&amp;$J$42),$C14,'Полная ст-ть с уч.НЗС (Авто)'!VX$11:INDIRECT("'Полная ст-ть с уч.НЗС (Авто)'!VX"&amp;$J$42))/$D14)</f>
        <v>0</v>
      </c>
      <c r="VY14" s="137">
        <f ca="1">IF($D14=0,0,SUMIF('Полная ст-ть с уч.НЗС (Авто)'!$YP$11:INDIRECT("'Полная ст-ть с уч.НЗС (Авто)'!YP"&amp;$J$42),$C14,'Полная ст-ть с уч.НЗС (Авто)'!VY$11:INDIRECT("'Полная ст-ть с уч.НЗС (Авто)'!VY"&amp;$J$42))/$D14)</f>
        <v>0</v>
      </c>
      <c r="VZ14" s="137">
        <f ca="1">IF($D14=0,0,SUMIF('Полная ст-ть с уч.НЗС (Авто)'!$YP$11:INDIRECT("'Полная ст-ть с уч.НЗС (Авто)'!YP"&amp;$J$42),$C14,'Полная ст-ть с уч.НЗС (Авто)'!VZ$11:INDIRECT("'Полная ст-ть с уч.НЗС (Авто)'!VZ"&amp;$J$42))/$D14)</f>
        <v>0</v>
      </c>
      <c r="WA14" s="137">
        <f ca="1">IF($D14=0,0,SUMIF('Полная ст-ть с уч.НЗС (Авто)'!$YP$11:INDIRECT("'Полная ст-ть с уч.НЗС (Авто)'!YP"&amp;$J$42),$C14,'Полная ст-ть с уч.НЗС (Авто)'!WA$11:INDIRECT("'Полная ст-ть с уч.НЗС (Авто)'!WA"&amp;$J$42))/$D14)</f>
        <v>0</v>
      </c>
      <c r="WB14" s="137">
        <f ca="1">IF($D14=0,0,SUMIF('Полная ст-ть с уч.НЗС (Авто)'!$YP$11:INDIRECT("'Полная ст-ть с уч.НЗС (Авто)'!YP"&amp;$J$42),$C14,'Полная ст-ть с уч.НЗС (Авто)'!WB$11:INDIRECT("'Полная ст-ть с уч.НЗС (Авто)'!WB"&amp;$J$42))/$D14)</f>
        <v>0</v>
      </c>
      <c r="WC14" s="137">
        <f ca="1">IF($D14=0,0,SUMIF('Полная ст-ть с уч.НЗС (Авто)'!$YP$11:INDIRECT("'Полная ст-ть с уч.НЗС (Авто)'!YP"&amp;$J$42),$C14,'Полная ст-ть с уч.НЗС (Авто)'!WC$11:INDIRECT("'Полная ст-ть с уч.НЗС (Авто)'!WC"&amp;$J$42))/$D14)</f>
        <v>0</v>
      </c>
      <c r="WD14" s="137">
        <f ca="1">IF($D14=0,0,SUMIF('Полная ст-ть с уч.НЗС (Авто)'!$YP$11:INDIRECT("'Полная ст-ть с уч.НЗС (Авто)'!YP"&amp;$J$42),$C14,'Полная ст-ть с уч.НЗС (Авто)'!WD$11:INDIRECT("'Полная ст-ть с уч.НЗС (Авто)'!WD"&amp;$J$42))/$D14)</f>
        <v>0</v>
      </c>
      <c r="WE14" s="137">
        <f ca="1">IF($D14=0,0,SUMIF('Полная ст-ть с уч.НЗС (Авто)'!$YP$11:INDIRECT("'Полная ст-ть с уч.НЗС (Авто)'!YP"&amp;$J$42),$C14,'Полная ст-ть с уч.НЗС (Авто)'!WE$11:INDIRECT("'Полная ст-ть с уч.НЗС (Авто)'!WE"&amp;$J$42))/$D14)</f>
        <v>0</v>
      </c>
      <c r="WF14" s="137">
        <f ca="1">IF($D14=0,0,SUMIF('Полная ст-ть с уч.НЗС (Авто)'!$YP$11:INDIRECT("'Полная ст-ть с уч.НЗС (Авто)'!YP"&amp;$J$42),$C14,'Полная ст-ть с уч.НЗС (Авто)'!WF$11:INDIRECT("'Полная ст-ть с уч.НЗС (Авто)'!WF"&amp;$J$42))/$D14)</f>
        <v>0</v>
      </c>
      <c r="WG14" s="137">
        <f ca="1">IF($D14=0,0,SUMIF('Полная ст-ть с уч.НЗС (Авто)'!$YP$11:INDIRECT("'Полная ст-ть с уч.НЗС (Авто)'!YP"&amp;$J$42),$C14,'Полная ст-ть с уч.НЗС (Авто)'!WG$11:INDIRECT("'Полная ст-ть с уч.НЗС (Авто)'!WG"&amp;$J$42))/$D14)</f>
        <v>0</v>
      </c>
      <c r="WH14" s="137">
        <f ca="1">IF($D14=0,0,SUMIF('Полная ст-ть с уч.НЗС (Авто)'!$YP$11:INDIRECT("'Полная ст-ть с уч.НЗС (Авто)'!YP"&amp;$J$42),$C14,'Полная ст-ть с уч.НЗС (Авто)'!WH$11:INDIRECT("'Полная ст-ть с уч.НЗС (Авто)'!WH"&amp;$J$42))/$D14)</f>
        <v>0</v>
      </c>
      <c r="WI14" s="137">
        <f ca="1">IF($D14=0,0,SUMIF('Полная ст-ть с уч.НЗС (Авто)'!$YP$11:INDIRECT("'Полная ст-ть с уч.НЗС (Авто)'!YP"&amp;$J$42),$C14,'Полная ст-ть с уч.НЗС (Авто)'!WI$11:INDIRECT("'Полная ст-ть с уч.НЗС (Авто)'!WI"&amp;$J$42))/$D14)</f>
        <v>0</v>
      </c>
      <c r="WJ14" s="137">
        <f ca="1">IF($D14=0,0,SUMIF('Полная ст-ть с уч.НЗС (Авто)'!$YP$11:INDIRECT("'Полная ст-ть с уч.НЗС (Авто)'!YP"&amp;$J$42),$C14,'Полная ст-ть с уч.НЗС (Авто)'!WJ$11:INDIRECT("'Полная ст-ть с уч.НЗС (Авто)'!WJ"&amp;$J$42))/$D14)</f>
        <v>0</v>
      </c>
      <c r="WK14" s="137">
        <f ca="1">IF($D14=0,0,SUMIF('Полная ст-ть с уч.НЗС (Авто)'!$YP$11:INDIRECT("'Полная ст-ть с уч.НЗС (Авто)'!YP"&amp;$J$42),$C14,'Полная ст-ть с уч.НЗС (Авто)'!WK$11:INDIRECT("'Полная ст-ть с уч.НЗС (Авто)'!WK"&amp;$J$42))/$D14)</f>
        <v>0</v>
      </c>
      <c r="WL14" s="137">
        <f ca="1">IF($D14=0,0,SUMIF('Полная ст-ть с уч.НЗС (Авто)'!$YP$11:INDIRECT("'Полная ст-ть с уч.НЗС (Авто)'!YP"&amp;$J$42),$C14,'Полная ст-ть с уч.НЗС (Авто)'!WL$11:INDIRECT("'Полная ст-ть с уч.НЗС (Авто)'!WL"&amp;$J$42))/$D14)</f>
        <v>0</v>
      </c>
      <c r="WM14" s="137">
        <f ca="1">IF($D14=0,0,SUMIF('Полная ст-ть с уч.НЗС (Авто)'!$YP$11:INDIRECT("'Полная ст-ть с уч.НЗС (Авто)'!YP"&amp;$J$42),$C14,'Полная ст-ть с уч.НЗС (Авто)'!WM$11:INDIRECT("'Полная ст-ть с уч.НЗС (Авто)'!WM"&amp;$J$42))/$D14)</f>
        <v>0</v>
      </c>
      <c r="WN14" s="137">
        <f ca="1">IF($D14=0,0,SUMIF('Полная ст-ть с уч.НЗС (Авто)'!$YP$11:INDIRECT("'Полная ст-ть с уч.НЗС (Авто)'!YP"&amp;$J$42),$C14,'Полная ст-ть с уч.НЗС (Авто)'!WN$11:INDIRECT("'Полная ст-ть с уч.НЗС (Авто)'!WN"&amp;$J$42))/$D14)</f>
        <v>0</v>
      </c>
      <c r="WO14" s="137">
        <f ca="1">IF($D14=0,0,SUMIF('Полная ст-ть с уч.НЗС (Авто)'!$YP$11:INDIRECT("'Полная ст-ть с уч.НЗС (Авто)'!YP"&amp;$J$42),$C14,'Полная ст-ть с уч.НЗС (Авто)'!WO$11:INDIRECT("'Полная ст-ть с уч.НЗС (Авто)'!WO"&amp;$J$42))/$D14)</f>
        <v>0</v>
      </c>
      <c r="WP14" s="137">
        <f ca="1">IF($D14=0,0,SUMIF('Полная ст-ть с уч.НЗС (Авто)'!$YP$11:INDIRECT("'Полная ст-ть с уч.НЗС (Авто)'!YP"&amp;$J$42),$C14,'Полная ст-ть с уч.НЗС (Авто)'!WP$11:INDIRECT("'Полная ст-ть с уч.НЗС (Авто)'!WP"&amp;$J$42))/$D14)</f>
        <v>0</v>
      </c>
      <c r="WQ14" s="137">
        <f ca="1">IF($D14=0,0,SUMIF('Полная ст-ть с уч.НЗС (Авто)'!$YP$11:INDIRECT("'Полная ст-ть с уч.НЗС (Авто)'!YP"&amp;$J$42),$C14,'Полная ст-ть с уч.НЗС (Авто)'!WQ$11:INDIRECT("'Полная ст-ть с уч.НЗС (Авто)'!WQ"&amp;$J$42))/$D14)</f>
        <v>0</v>
      </c>
      <c r="WR14" s="137">
        <f ca="1">IF($D14=0,0,SUMIF('Полная ст-ть с уч.НЗС (Авто)'!$YP$11:INDIRECT("'Полная ст-ть с уч.НЗС (Авто)'!YP"&amp;$J$42),$C14,'Полная ст-ть с уч.НЗС (Авто)'!WR$11:INDIRECT("'Полная ст-ть с уч.НЗС (Авто)'!WR"&amp;$J$42))/$D14)</f>
        <v>0</v>
      </c>
      <c r="WS14" s="137">
        <f ca="1">IF($D14=0,0,SUMIF('Полная ст-ть с уч.НЗС (Авто)'!$YP$11:INDIRECT("'Полная ст-ть с уч.НЗС (Авто)'!YP"&amp;$J$42),$C14,'Полная ст-ть с уч.НЗС (Авто)'!WS$11:INDIRECT("'Полная ст-ть с уч.НЗС (Авто)'!WS"&amp;$J$42))/$D14)</f>
        <v>0</v>
      </c>
      <c r="WT14" s="137">
        <f ca="1">IF($D14=0,0,SUMIF('Полная ст-ть с уч.НЗС (Авто)'!$YP$11:INDIRECT("'Полная ст-ть с уч.НЗС (Авто)'!YP"&amp;$J$42),$C14,'Полная ст-ть с уч.НЗС (Авто)'!WT$11:INDIRECT("'Полная ст-ть с уч.НЗС (Авто)'!WT"&amp;$J$42))/$D14)</f>
        <v>0</v>
      </c>
      <c r="WU14" s="137">
        <f ca="1">IF($D14=0,0,SUMIF('Полная ст-ть с уч.НЗС (Авто)'!$YP$11:INDIRECT("'Полная ст-ть с уч.НЗС (Авто)'!YP"&amp;$J$42),$C14,'Полная ст-ть с уч.НЗС (Авто)'!WU$11:INDIRECT("'Полная ст-ть с уч.НЗС (Авто)'!WU"&amp;$J$42))/$D14)</f>
        <v>0</v>
      </c>
      <c r="WV14" s="137">
        <f ca="1">IF($D14=0,0,SUMIF('Полная ст-ть с уч.НЗС (Авто)'!$YP$11:INDIRECT("'Полная ст-ть с уч.НЗС (Авто)'!YP"&amp;$J$42),$C14,'Полная ст-ть с уч.НЗС (Авто)'!WV$11:INDIRECT("'Полная ст-ть с уч.НЗС (Авто)'!WV"&amp;$J$42))/$D14)</f>
        <v>0</v>
      </c>
      <c r="WW14" s="137">
        <f ca="1">IF($D14=0,0,SUMIF('Полная ст-ть с уч.НЗС (Авто)'!$YP$11:INDIRECT("'Полная ст-ть с уч.НЗС (Авто)'!YP"&amp;$J$42),$C14,'Полная ст-ть с уч.НЗС (Авто)'!WW$11:INDIRECT("'Полная ст-ть с уч.НЗС (Авто)'!WW"&amp;$J$42))/$D14)</f>
        <v>0</v>
      </c>
      <c r="WX14" s="137">
        <f ca="1">IF($D14=0,0,SUMIF('Полная ст-ть с уч.НЗС (Авто)'!$YP$11:INDIRECT("'Полная ст-ть с уч.НЗС (Авто)'!YP"&amp;$J$42),$C14,'Полная ст-ть с уч.НЗС (Авто)'!WX$11:INDIRECT("'Полная ст-ть с уч.НЗС (Авто)'!WX"&amp;$J$42))/$D14)</f>
        <v>0</v>
      </c>
      <c r="WY14" s="137">
        <f ca="1">IF($D14=0,0,SUMIF('Полная ст-ть с уч.НЗС (Авто)'!$YP$11:INDIRECT("'Полная ст-ть с уч.НЗС (Авто)'!YP"&amp;$J$42),$C14,'Полная ст-ть с уч.НЗС (Авто)'!WY$11:INDIRECT("'Полная ст-ть с уч.НЗС (Авто)'!WY"&amp;$J$42))/$D14)</f>
        <v>0</v>
      </c>
      <c r="WZ14" s="137">
        <f ca="1">IF($D14=0,0,SUMIF('Полная ст-ть с уч.НЗС (Авто)'!$YP$11:INDIRECT("'Полная ст-ть с уч.НЗС (Авто)'!YP"&amp;$J$42),$C14,'Полная ст-ть с уч.НЗС (Авто)'!WZ$11:INDIRECT("'Полная ст-ть с уч.НЗС (Авто)'!WZ"&amp;$J$42))/$D14)</f>
        <v>0</v>
      </c>
      <c r="XA14" s="137">
        <f ca="1">IF($D14=0,0,SUMIF('Полная ст-ть с уч.НЗС (Авто)'!$YP$11:INDIRECT("'Полная ст-ть с уч.НЗС (Авто)'!YP"&amp;$J$42),$C14,'Полная ст-ть с уч.НЗС (Авто)'!XA$11:INDIRECT("'Полная ст-ть с уч.НЗС (Авто)'!XA"&amp;$J$42))/$D14)</f>
        <v>0</v>
      </c>
      <c r="XB14" s="137">
        <f ca="1">IF($D14=0,0,SUMIF('Полная ст-ть с уч.НЗС (Авто)'!$YP$11:INDIRECT("'Полная ст-ть с уч.НЗС (Авто)'!YP"&amp;$J$42),$C14,'Полная ст-ть с уч.НЗС (Авто)'!XB$11:INDIRECT("'Полная ст-ть с уч.НЗС (Авто)'!XB"&amp;$J$42))/$D14)</f>
        <v>0</v>
      </c>
      <c r="XC14" s="137">
        <f ca="1">IF($D14=0,0,SUMIF('Полная ст-ть с уч.НЗС (Авто)'!$YP$11:INDIRECT("'Полная ст-ть с уч.НЗС (Авто)'!YP"&amp;$J$42),$C14,'Полная ст-ть с уч.НЗС (Авто)'!XC$11:INDIRECT("'Полная ст-ть с уч.НЗС (Авто)'!XC"&amp;$J$42))/$D14)</f>
        <v>0</v>
      </c>
      <c r="XD14" s="137">
        <f ca="1">IF($D14=0,0,SUMIF('Полная ст-ть с уч.НЗС (Авто)'!$YP$11:INDIRECT("'Полная ст-ть с уч.НЗС (Авто)'!YP"&amp;$J$42),$C14,'Полная ст-ть с уч.НЗС (Авто)'!XD$11:INDIRECT("'Полная ст-ть с уч.НЗС (Авто)'!XD"&amp;$J$42))/$D14)</f>
        <v>0</v>
      </c>
      <c r="XE14" s="137">
        <f ca="1">IF($D14=0,0,SUMIF('Полная ст-ть с уч.НЗС (Авто)'!$YP$11:INDIRECT("'Полная ст-ть с уч.НЗС (Авто)'!YP"&amp;$J$42),$C14,'Полная ст-ть с уч.НЗС (Авто)'!XE$11:INDIRECT("'Полная ст-ть с уч.НЗС (Авто)'!XE"&amp;$J$42))/$D14)</f>
        <v>0</v>
      </c>
      <c r="XF14" s="137">
        <f ca="1">IF($D14=0,0,SUMIF('Полная ст-ть с уч.НЗС (Авто)'!$YP$11:INDIRECT("'Полная ст-ть с уч.НЗС (Авто)'!YP"&amp;$J$42),$C14,'Полная ст-ть с уч.НЗС (Авто)'!XF$11:INDIRECT("'Полная ст-ть с уч.НЗС (Авто)'!XF"&amp;$J$42))/$D14)</f>
        <v>0</v>
      </c>
      <c r="XG14" s="137">
        <f ca="1">IF($D14=0,0,SUMIF('Полная ст-ть с уч.НЗС (Авто)'!$YP$11:INDIRECT("'Полная ст-ть с уч.НЗС (Авто)'!YP"&amp;$J$42),$C14,'Полная ст-ть с уч.НЗС (Авто)'!XG$11:INDIRECT("'Полная ст-ть с уч.НЗС (Авто)'!XG"&amp;$J$42))/$D14)</f>
        <v>0</v>
      </c>
      <c r="XH14" s="137">
        <f ca="1">IF($D14=0,0,SUMIF('Полная ст-ть с уч.НЗС (Авто)'!$YP$11:INDIRECT("'Полная ст-ть с уч.НЗС (Авто)'!YP"&amp;$J$42),$C14,'Полная ст-ть с уч.НЗС (Авто)'!XH$11:INDIRECT("'Полная ст-ть с уч.НЗС (Авто)'!XH"&amp;$J$42))/$D14)</f>
        <v>0</v>
      </c>
      <c r="XI14" s="137">
        <f ca="1">IF($D14=0,0,SUMIF('Полная ст-ть с уч.НЗС (Авто)'!$YP$11:INDIRECT("'Полная ст-ть с уч.НЗС (Авто)'!YP"&amp;$J$42),$C14,'Полная ст-ть с уч.НЗС (Авто)'!XI$11:INDIRECT("'Полная ст-ть с уч.НЗС (Авто)'!XI"&amp;$J$42))/$D14)</f>
        <v>0</v>
      </c>
      <c r="XJ14" s="137">
        <f ca="1">IF($D14=0,0,SUMIF('Полная ст-ть с уч.НЗС (Авто)'!$YP$11:INDIRECT("'Полная ст-ть с уч.НЗС (Авто)'!YP"&amp;$J$42),$C14,'Полная ст-ть с уч.НЗС (Авто)'!XJ$11:INDIRECT("'Полная ст-ть с уч.НЗС (Авто)'!XJ"&amp;$J$42))/$D14)</f>
        <v>0</v>
      </c>
      <c r="XK14" s="137">
        <f ca="1">IF($D14=0,0,SUMIF('Полная ст-ть с уч.НЗС (Авто)'!$YP$11:INDIRECT("'Полная ст-ть с уч.НЗС (Авто)'!YP"&amp;$J$42),$C14,'Полная ст-ть с уч.НЗС (Авто)'!XK$11:INDIRECT("'Полная ст-ть с уч.НЗС (Авто)'!XK"&amp;$J$42))/$D14)</f>
        <v>0</v>
      </c>
      <c r="XL14" s="137">
        <f ca="1">IF($D14=0,0,SUMIF('Полная ст-ть с уч.НЗС (Авто)'!$YP$11:INDIRECT("'Полная ст-ть с уч.НЗС (Авто)'!YP"&amp;$J$42),$C14,'Полная ст-ть с уч.НЗС (Авто)'!XL$11:INDIRECT("'Полная ст-ть с уч.НЗС (Авто)'!XL"&amp;$J$42))/$D14)</f>
        <v>0</v>
      </c>
      <c r="XM14" s="137">
        <f ca="1">IF($D14=0,0,SUMIF('Полная ст-ть с уч.НЗС (Авто)'!$YP$11:INDIRECT("'Полная ст-ть с уч.НЗС (Авто)'!YP"&amp;$J$42),$C14,'Полная ст-ть с уч.НЗС (Авто)'!XM$11:INDIRECT("'Полная ст-ть с уч.НЗС (Авто)'!XM"&amp;$J$42))/$D14)</f>
        <v>0</v>
      </c>
      <c r="XN14" s="137">
        <f ca="1">IF($D14=0,0,SUMIF('Полная ст-ть с уч.НЗС (Авто)'!$YP$11:INDIRECT("'Полная ст-ть с уч.НЗС (Авто)'!YP"&amp;$J$42),$C14,'Полная ст-ть с уч.НЗС (Авто)'!XN$11:INDIRECT("'Полная ст-ть с уч.НЗС (Авто)'!XN"&amp;$J$42))/$D14)</f>
        <v>0</v>
      </c>
      <c r="XO14" s="137">
        <f ca="1">IF($D14=0,0,SUMIF('Полная ст-ть с уч.НЗС (Авто)'!$YP$11:INDIRECT("'Полная ст-ть с уч.НЗС (Авто)'!YP"&amp;$J$42),$C14,'Полная ст-ть с уч.НЗС (Авто)'!XO$11:INDIRECT("'Полная ст-ть с уч.НЗС (Авто)'!XO"&amp;$J$42))/$D14)</f>
        <v>0</v>
      </c>
      <c r="XP14" s="141">
        <f ca="1">IF($D14=0,0,SUMIF('Полная ст-ть с уч.НЗС (Авто)'!$YP$11:INDIRECT("'Полная ст-ть с уч.НЗС (Авто)'!YP"&amp;$J$42),$C14,'Полная ст-ть с уч.НЗС (Авто)'!XP$11:INDIRECT("'Полная ст-ть с уч.НЗС (Авто)'!XP"&amp;$J$42))/$D14)</f>
        <v>0</v>
      </c>
      <c r="XQ14" s="137">
        <f ca="1">IF($D14=0,0,SUMIF('Полная ст-ть с уч.НЗС (Авто)'!$YP$11:INDIRECT("'Полная ст-ть с уч.НЗС (Авто)'!YP"&amp;$J$42),$C14,'Полная ст-ть с уч.НЗС (Авто)'!XQ$11:INDIRECT("'Полная ст-ть с уч.НЗС (Авто)'!XQ"&amp;$J$42))/$D14)</f>
        <v>0</v>
      </c>
      <c r="XR14" s="137">
        <f ca="1">IF($D14=0,0,SUMIF('Полная ст-ть с уч.НЗС (Авто)'!$YP$11:INDIRECT("'Полная ст-ть с уч.НЗС (Авто)'!YP"&amp;$J$42),$C14,'Полная ст-ть с уч.НЗС (Авто)'!XR$11:INDIRECT("'Полная ст-ть с уч.НЗС (Авто)'!XR"&amp;$J$42))/$D14)</f>
        <v>0</v>
      </c>
      <c r="XS14" s="137">
        <f ca="1">IF($D14=0,0,SUMIF('Полная ст-ть с уч.НЗС (Авто)'!$YP$11:INDIRECT("'Полная ст-ть с уч.НЗС (Авто)'!YP"&amp;$J$42),$C14,'Полная ст-ть с уч.НЗС (Авто)'!XS$11:INDIRECT("'Полная ст-ть с уч.НЗС (Авто)'!XS"&amp;$J$42))/$D14)</f>
        <v>0</v>
      </c>
      <c r="XT14" s="137">
        <f ca="1">IF($D14=0,0,SUMIF('Полная ст-ть с уч.НЗС (Авто)'!$YP$11:INDIRECT("'Полная ст-ть с уч.НЗС (Авто)'!YP"&amp;$J$42),$C14,'Полная ст-ть с уч.НЗС (Авто)'!XT$11:INDIRECT("'Полная ст-ть с уч.НЗС (Авто)'!XT"&amp;$J$42))/$D14)</f>
        <v>0</v>
      </c>
      <c r="XU14" s="137">
        <f ca="1">IF($D14=0,0,SUMIF('Полная ст-ть с уч.НЗС (Авто)'!$YP$11:INDIRECT("'Полная ст-ть с уч.НЗС (Авто)'!YP"&amp;$J$42),$C14,'Полная ст-ть с уч.НЗС (Авто)'!XU$11:INDIRECT("'Полная ст-ть с уч.НЗС (Авто)'!XU"&amp;$J$42))/$D14)</f>
        <v>0</v>
      </c>
      <c r="XV14" s="137">
        <f ca="1">IF($D14=0,0,SUMIF('Полная ст-ть с уч.НЗС (Авто)'!$YP$11:INDIRECT("'Полная ст-ть с уч.НЗС (Авто)'!YP"&amp;$J$42),$C14,'Полная ст-ть с уч.НЗС (Авто)'!XV$11:INDIRECT("'Полная ст-ть с уч.НЗС (Авто)'!XV"&amp;$J$42))/$D14)</f>
        <v>0</v>
      </c>
      <c r="XW14" s="137">
        <f ca="1">IF($D14=0,0,SUMIF('Полная ст-ть с уч.НЗС (Авто)'!$YP$11:INDIRECT("'Полная ст-ть с уч.НЗС (Авто)'!YP"&amp;$J$42),$C14,'Полная ст-ть с уч.НЗС (Авто)'!XW$11:INDIRECT("'Полная ст-ть с уч.НЗС (Авто)'!XW"&amp;$J$42))/$D14)</f>
        <v>0</v>
      </c>
      <c r="XX14" s="137">
        <f ca="1">IF($D14=0,0,SUMIF('Полная ст-ть с уч.НЗС (Авто)'!$YP$11:INDIRECT("'Полная ст-ть с уч.НЗС (Авто)'!YP"&amp;$J$42),$C14,'Полная ст-ть с уч.НЗС (Авто)'!XX$11:INDIRECT("'Полная ст-ть с уч.НЗС (Авто)'!XX"&amp;$J$42))/$D14)</f>
        <v>0</v>
      </c>
      <c r="XY14" s="137">
        <f ca="1">IF($D14=0,0,SUMIF('Полная ст-ть с уч.НЗС (Авто)'!$YP$11:INDIRECT("'Полная ст-ть с уч.НЗС (Авто)'!YP"&amp;$J$42),$C14,'Полная ст-ть с уч.НЗС (Авто)'!XY$11:INDIRECT("'Полная ст-ть с уч.НЗС (Авто)'!XY"&amp;$J$42))/$D14)</f>
        <v>0</v>
      </c>
      <c r="XZ14" s="137">
        <f ca="1">IF($D14=0,0,SUMIF('Полная ст-ть с уч.НЗС (Авто)'!$YP$11:INDIRECT("'Полная ст-ть с уч.НЗС (Авто)'!YP"&amp;$J$42),$C14,'Полная ст-ть с уч.НЗС (Авто)'!XZ$11:INDIRECT("'Полная ст-ть с уч.НЗС (Авто)'!XZ"&amp;$J$42))/$D14)</f>
        <v>0</v>
      </c>
      <c r="YA14" s="137">
        <f ca="1">IF($D14=0,0,SUMIF('Полная ст-ть с уч.НЗС (Авто)'!$YP$11:INDIRECT("'Полная ст-ть с уч.НЗС (Авто)'!YP"&amp;$J$42),$C14,'Полная ст-ть с уч.НЗС (Авто)'!YA$11:INDIRECT("'Полная ст-ть с уч.НЗС (Авто)'!YA"&amp;$J$42))/$D14)</f>
        <v>0</v>
      </c>
      <c r="YB14" s="137">
        <f ca="1">IF($D14=0,0,SUMIF('Полная ст-ть с уч.НЗС (Авто)'!$YP$11:INDIRECT("'Полная ст-ть с уч.НЗС (Авто)'!YP"&amp;$J$42),$C14,'Полная ст-ть с уч.НЗС (Авто)'!YB$11:INDIRECT("'Полная ст-ть с уч.НЗС (Авто)'!YB"&amp;$J$42))/$D14)</f>
        <v>0</v>
      </c>
      <c r="YC14" s="137">
        <f ca="1">IF($D14=0,0,SUMIF('Полная ст-ть с уч.НЗС (Авто)'!$YP$11:INDIRECT("'Полная ст-ть с уч.НЗС (Авто)'!YP"&amp;$J$42),$C14,'Полная ст-ть с уч.НЗС (Авто)'!YC$11:INDIRECT("'Полная ст-ть с уч.НЗС (Авто)'!YC"&amp;$J$42))/$D14)</f>
        <v>0</v>
      </c>
      <c r="YD14" s="137">
        <f ca="1">IF($D14=0,0,SUMIF('Полная ст-ть с уч.НЗС (Авто)'!$YP$11:INDIRECT("'Полная ст-ть с уч.НЗС (Авто)'!YP"&amp;$J$42),$C14,'Полная ст-ть с уч.НЗС (Авто)'!YD$11:INDIRECT("'Полная ст-ть с уч.НЗС (Авто)'!YD"&amp;$J$42))/$D14)</f>
        <v>0</v>
      </c>
      <c r="YE14" s="141">
        <f ca="1">IF($D14=0,0,SUMIF('Полная ст-ть с уч.НЗС (Авто)'!$YP$11:INDIRECT("'Полная ст-ть с уч.НЗС (Авто)'!YP"&amp;$J$42),$C14,'Полная ст-ть с уч.НЗС (Авто)'!YE$11:INDIRECT("'Полная ст-ть с уч.НЗС (Авто)'!YE"&amp;$J$42))/$D14)</f>
        <v>0</v>
      </c>
      <c r="YF14" s="104"/>
      <c r="YG14" s="94"/>
    </row>
    <row r="15" spans="1:657" s="105" customFormat="1" ht="15" customHeight="1" x14ac:dyDescent="0.25">
      <c r="A15" s="133">
        <v>5</v>
      </c>
      <c r="B15" s="134" t="s">
        <v>757</v>
      </c>
      <c r="C15" s="135" t="s">
        <v>758</v>
      </c>
      <c r="D15" s="136">
        <f ca="1">COUNTIF('Полная ст-ть с уч.НЗС (Авто)'!$YP$11:INDIRECT("'Полная ст-ть с уч.НЗС (Авто)'!YP"&amp;$J$42),C15)</f>
        <v>0</v>
      </c>
      <c r="E15" s="134"/>
      <c r="F15" s="134"/>
      <c r="G15" s="134"/>
      <c r="H15" s="134"/>
      <c r="I15" s="137">
        <f ca="1">IF($D15=0,0,SUMIF('Полная ст-ть с уч.НЗС (Авто)'!$YP$11:INDIRECT("'Полная ст-ть с уч.НЗС (Авто)'!YP"&amp;$J$42),$C15,'Полная ст-ть с уч.НЗС (Авто)'!I$11:INDIRECT("'Полная ст-ть с уч.НЗС (Авто)'!I"&amp;$J$42))/$D15)</f>
        <v>0</v>
      </c>
      <c r="J15" s="136"/>
      <c r="K15" s="137">
        <f ca="1">IF($D15=0,0,SUMIF('Полная ст-ть с уч.НЗС (Авто)'!$YP$11:INDIRECT("'Полная ст-ть с уч.НЗС (Авто)'!YP"&amp;$J$42),$C15,'Полная ст-ть с уч.НЗС (Авто)'!K$11:INDIRECT("'Полная ст-ть с уч.НЗС (Авто)'!K"&amp;$J$42))/$D15)</f>
        <v>0</v>
      </c>
      <c r="L15" s="134"/>
      <c r="M15" s="137">
        <f ca="1">IF($D15=0,0,SUMIF('Полная ст-ть с уч.НЗС (Авто)'!$YP$11:INDIRECT("'Полная ст-ть с уч.НЗС (Авто)'!YP"&amp;$J$42),$C15,'Полная ст-ть с уч.НЗС (Авто)'!M$11:INDIRECT("'Полная ст-ть с уч.НЗС (Авто)'!M"&amp;$J$42))/$D15)</f>
        <v>0</v>
      </c>
      <c r="N15" s="134"/>
      <c r="O15" s="137">
        <f ca="1">IF($D15=0,0,SUMIF('Полная ст-ть с уч.НЗС (Авто)'!$YP$11:INDIRECT("'Полная ст-ть с уч.НЗС (Авто)'!YP"&amp;$J$42),$C15,'Полная ст-ть с уч.НЗС (Авто)'!O$11:INDIRECT("'Полная ст-ть с уч.НЗС (Авто)'!O"&amp;$J$42))/$D15)</f>
        <v>0</v>
      </c>
      <c r="P15" s="134"/>
      <c r="Q15" s="137">
        <f ca="1">IF($D15=0,0,SUMIF('Полная ст-ть с уч.НЗС (Авто)'!$YP$11:INDIRECT("'Полная ст-ть с уч.НЗС (Авто)'!YP"&amp;$J$42),$C15,'Полная ст-ть с уч.НЗС (Авто)'!Q$11:INDIRECT("'Полная ст-ть с уч.НЗС (Авто)'!Q"&amp;$J$42))/$D15)</f>
        <v>0</v>
      </c>
      <c r="R15" s="137">
        <f ca="1">IF($D15=0,0,SUMIF('Полная ст-ть с уч.НЗС (Авто)'!$YP$11:INDIRECT("'Полная ст-ть с уч.НЗС (Авто)'!YP"&amp;$J$42),$C15,'Полная ст-ть с уч.НЗС (Авто)'!R$11:INDIRECT("'Полная ст-ть с уч.НЗС (Авто)'!R"&amp;$J$42))/$D15)</f>
        <v>0</v>
      </c>
      <c r="S15" s="137">
        <f ca="1">IF($D15=0,0,SUMIF('Полная ст-ть с уч.НЗС (Авто)'!$YP$11:INDIRECT("'Полная ст-ть с уч.НЗС (Авто)'!YP"&amp;$J$42),$C15,'Полная ст-ть с уч.НЗС (Авто)'!S$11:INDIRECT("'Полная ст-ть с уч.НЗС (Авто)'!S"&amp;$J$42))/$D15)</f>
        <v>0</v>
      </c>
      <c r="T15" s="137">
        <f ca="1">IF($D15=0,0,SUMIF('Полная ст-ть с уч.НЗС (Авто)'!$YP$11:INDIRECT("'Полная ст-ть с уч.НЗС (Авто)'!YP"&amp;$J$42),$C15,'Полная ст-ть с уч.НЗС (Авто)'!T$11:INDIRECT("'Полная ст-ть с уч.НЗС (Авто)'!T"&amp;$J$42))/$D15)</f>
        <v>0</v>
      </c>
      <c r="U15" s="137">
        <f ca="1">IF($D15=0,0,SUMIF('Полная ст-ть с уч.НЗС (Авто)'!$YP$11:INDIRECT("'Полная ст-ть с уч.НЗС (Авто)'!YP"&amp;$J$42),$C15,'Полная ст-ть с уч.НЗС (Авто)'!U$11:INDIRECT("'Полная ст-ть с уч.НЗС (Авто)'!U"&amp;$J$42))/$D15)</f>
        <v>0</v>
      </c>
      <c r="V15" s="137">
        <f ca="1">IF($D15=0,0,SUMIF('Полная ст-ть с уч.НЗС (Авто)'!$YP$11:INDIRECT("'Полная ст-ть с уч.НЗС (Авто)'!YP"&amp;$J$42),$C15,'Полная ст-ть с уч.НЗС (Авто)'!V$11:INDIRECT("'Полная ст-ть с уч.НЗС (Авто)'!V"&amp;$J$42))/$D15)</f>
        <v>0</v>
      </c>
      <c r="W15" s="137">
        <f ca="1">IF($D15=0,0,SUMIF('Полная ст-ть с уч.НЗС (Авто)'!$YP$11:INDIRECT("'Полная ст-ть с уч.НЗС (Авто)'!YP"&amp;$J$42),$C15,'Полная ст-ть с уч.НЗС (Авто)'!W$11:INDIRECT("'Полная ст-ть с уч.НЗС (Авто)'!W"&amp;$J$42))/$D15)</f>
        <v>0</v>
      </c>
      <c r="X15" s="137">
        <f ca="1">IF($D15=0,0,SUMIF('Полная ст-ть с уч.НЗС (Авто)'!$YP$11:INDIRECT("'Полная ст-ть с уч.НЗС (Авто)'!YP"&amp;$J$42),$C15,'Полная ст-ть с уч.НЗС (Авто)'!X$11:INDIRECT("'Полная ст-ть с уч.НЗС (Авто)'!X"&amp;$J$42))/$D15)</f>
        <v>0</v>
      </c>
      <c r="Y15" s="137">
        <f ca="1">IF($D15=0,0,SUMIF('Полная ст-ть с уч.НЗС (Авто)'!$YP$11:INDIRECT("'Полная ст-ть с уч.НЗС (Авто)'!YP"&amp;$J$42),$C15,'Полная ст-ть с уч.НЗС (Авто)'!Y$11:INDIRECT("'Полная ст-ть с уч.НЗС (Авто)'!Y"&amp;$J$42))/$D15)</f>
        <v>0</v>
      </c>
      <c r="Z15" s="137">
        <f ca="1">IF($D15=0,0,SUMIF('Полная ст-ть с уч.НЗС (Авто)'!$YP$11:INDIRECT("'Полная ст-ть с уч.НЗС (Авто)'!YP"&amp;$J$42),$C15,'Полная ст-ть с уч.НЗС (Авто)'!Z$11:INDIRECT("'Полная ст-ть с уч.НЗС (Авто)'!Z"&amp;$J$42))/$D15)</f>
        <v>0</v>
      </c>
      <c r="AA15" s="137">
        <f ca="1">IF($D15=0,0,SUMIF('Полная ст-ть с уч.НЗС (Авто)'!$YP$11:INDIRECT("'Полная ст-ть с уч.НЗС (Авто)'!YP"&amp;$J$42),$C15,'Полная ст-ть с уч.НЗС (Авто)'!AA$11:INDIRECT("'Полная ст-ть с уч.НЗС (Авто)'!AA"&amp;$J$42))/$D15)</f>
        <v>0</v>
      </c>
      <c r="AB15" s="137">
        <f ca="1">IF($D15=0,0,SUMIF('Полная ст-ть с уч.НЗС (Авто)'!$YP$11:INDIRECT("'Полная ст-ть с уч.НЗС (Авто)'!YP"&amp;$J$42),$C15,'Полная ст-ть с уч.НЗС (Авто)'!AB$11:INDIRECT("'Полная ст-ть с уч.НЗС (Авто)'!AB"&amp;$J$42))/$D15)</f>
        <v>0</v>
      </c>
      <c r="AC15" s="137">
        <f ca="1">IF($D15=0,0,SUMIF('Полная ст-ть с уч.НЗС (Авто)'!$YP$11:INDIRECT("'Полная ст-ть с уч.НЗС (Авто)'!YP"&amp;$J$42),$C15,'Полная ст-ть с уч.НЗС (Авто)'!AC$11:INDIRECT("'Полная ст-ть с уч.НЗС (Авто)'!AC"&amp;$J$42))/$D15)</f>
        <v>0</v>
      </c>
      <c r="AD15" s="137">
        <f ca="1">IF($D15=0,0,SUMIF('Полная ст-ть с уч.НЗС (Авто)'!$YP$11:INDIRECT("'Полная ст-ть с уч.НЗС (Авто)'!YP"&amp;$J$42),$C15,'Полная ст-ть с уч.НЗС (Авто)'!AD$11:INDIRECT("'Полная ст-ть с уч.НЗС (Авто)'!AD"&amp;$J$42))/$D15)</f>
        <v>0</v>
      </c>
      <c r="AE15" s="137">
        <f ca="1">IF($D15=0,0,SUMIF('Полная ст-ть с уч.НЗС (Авто)'!$YP$11:INDIRECT("'Полная ст-ть с уч.НЗС (Авто)'!YP"&amp;$J$42),$C15,'Полная ст-ть с уч.НЗС (Авто)'!AE$11:INDIRECT("'Полная ст-ть с уч.НЗС (Авто)'!AE"&amp;$J$42))/$D15)</f>
        <v>0</v>
      </c>
      <c r="AF15" s="137">
        <f ca="1">IF($D15=0,0,SUMIF('Полная ст-ть с уч.НЗС (Авто)'!$YP$11:INDIRECT("'Полная ст-ть с уч.НЗС (Авто)'!YP"&amp;$J$42),$C15,'Полная ст-ть с уч.НЗС (Авто)'!AF$11:INDIRECT("'Полная ст-ть с уч.НЗС (Авто)'!AF"&amp;$J$42))/$D15)</f>
        <v>0</v>
      </c>
      <c r="AG15" s="137">
        <f ca="1">IF($D15=0,0,SUMIF('Полная ст-ть с уч.НЗС (Авто)'!$YP$11:INDIRECT("'Полная ст-ть с уч.НЗС (Авто)'!YP"&amp;$J$42),$C15,'Полная ст-ть с уч.НЗС (Авто)'!AG$11:INDIRECT("'Полная ст-ть с уч.НЗС (Авто)'!AG"&amp;$J$42))/$D15)</f>
        <v>0</v>
      </c>
      <c r="AH15" s="137">
        <f ca="1">IF($D15=0,0,SUMIF('Полная ст-ть с уч.НЗС (Авто)'!$YP$11:INDIRECT("'Полная ст-ть с уч.НЗС (Авто)'!YP"&amp;$J$42),$C15,'Полная ст-ть с уч.НЗС (Авто)'!AH$11:INDIRECT("'Полная ст-ть с уч.НЗС (Авто)'!AH"&amp;$J$42))/$D15)</f>
        <v>0</v>
      </c>
      <c r="AI15" s="137">
        <f ca="1">IF($D15=0,0,SUMIF('Полная ст-ть с уч.НЗС (Авто)'!$YP$11:INDIRECT("'Полная ст-ть с уч.НЗС (Авто)'!YP"&amp;$J$42),$C15,'Полная ст-ть с уч.НЗС (Авто)'!AI$11:INDIRECT("'Полная ст-ть с уч.НЗС (Авто)'!AI"&amp;$J$42))/$D15)</f>
        <v>0</v>
      </c>
      <c r="AJ15" s="137">
        <f ca="1">IF($D15=0,0,SUMIF('Полная ст-ть с уч.НЗС (Авто)'!$YP$11:INDIRECT("'Полная ст-ть с уч.НЗС (Авто)'!YP"&amp;$J$42),$C15,'Полная ст-ть с уч.НЗС (Авто)'!AJ$11:INDIRECT("'Полная ст-ть с уч.НЗС (Авто)'!AJ"&amp;$J$42))/$D15)</f>
        <v>0</v>
      </c>
      <c r="AK15" s="137">
        <f ca="1">IF($D15=0,0,SUMIF('Полная ст-ть с уч.НЗС (Авто)'!$YP$11:INDIRECT("'Полная ст-ть с уч.НЗС (Авто)'!YP"&amp;$J$42),$C15,'Полная ст-ть с уч.НЗС (Авто)'!AK$11:INDIRECT("'Полная ст-ть с уч.НЗС (Авто)'!AK"&amp;$J$42))/$D15)</f>
        <v>0</v>
      </c>
      <c r="AL15" s="137">
        <f ca="1">IF($D15=0,0,SUMIF('Полная ст-ть с уч.НЗС (Авто)'!$YP$11:INDIRECT("'Полная ст-ть с уч.НЗС (Авто)'!YP"&amp;$J$42),$C15,'Полная ст-ть с уч.НЗС (Авто)'!AL$11:INDIRECT("'Полная ст-ть с уч.НЗС (Авто)'!AL"&amp;$J$42))/$D15)</f>
        <v>0</v>
      </c>
      <c r="AM15" s="137">
        <f ca="1">IF($D15=0,0,SUMIF('Полная ст-ть с уч.НЗС (Авто)'!$YP$11:INDIRECT("'Полная ст-ть с уч.НЗС (Авто)'!YP"&amp;$J$42),$C15,'Полная ст-ть с уч.НЗС (Авто)'!AM$11:INDIRECT("'Полная ст-ть с уч.НЗС (Авто)'!AM"&amp;$J$42))/$D15)</f>
        <v>0</v>
      </c>
      <c r="AN15" s="137">
        <f ca="1">IF($D15=0,0,SUMIF('Полная ст-ть с уч.НЗС (Авто)'!$YP$11:INDIRECT("'Полная ст-ть с уч.НЗС (Авто)'!YP"&amp;$J$42),$C15,'Полная ст-ть с уч.НЗС (Авто)'!AN$11:INDIRECT("'Полная ст-ть с уч.НЗС (Авто)'!AN"&amp;$J$42))/$D15)</f>
        <v>0</v>
      </c>
      <c r="AO15" s="137">
        <f ca="1">IF($D15=0,0,SUMIF('Полная ст-ть с уч.НЗС (Авто)'!$YP$11:INDIRECT("'Полная ст-ть с уч.НЗС (Авто)'!YP"&amp;$J$42),$C15,'Полная ст-ть с уч.НЗС (Авто)'!AO$11:INDIRECT("'Полная ст-ть с уч.НЗС (Авто)'!AO"&amp;$J$42))/$D15)</f>
        <v>0</v>
      </c>
      <c r="AP15" s="137">
        <f ca="1">IF($D15=0,0,SUMIF('Полная ст-ть с уч.НЗС (Авто)'!$YP$11:INDIRECT("'Полная ст-ть с уч.НЗС (Авто)'!YP"&amp;$J$42),$C15,'Полная ст-ть с уч.НЗС (Авто)'!AP$11:INDIRECT("'Полная ст-ть с уч.НЗС (Авто)'!AP"&amp;$J$42))/$D15)</f>
        <v>0</v>
      </c>
      <c r="AQ15" s="137">
        <f ca="1">IF($D15=0,0,SUMIF('Полная ст-ть с уч.НЗС (Авто)'!$YP$11:INDIRECT("'Полная ст-ть с уч.НЗС (Авто)'!YP"&amp;$J$42),$C15,'Полная ст-ть с уч.НЗС (Авто)'!AQ$11:INDIRECT("'Полная ст-ть с уч.НЗС (Авто)'!AQ"&amp;$J$42))/$D15)</f>
        <v>0</v>
      </c>
      <c r="AR15" s="186"/>
      <c r="AS15" s="186"/>
      <c r="AT15" s="187"/>
      <c r="AU15" s="421"/>
      <c r="AV15" s="187"/>
      <c r="AW15" s="421"/>
      <c r="AX15" s="137">
        <f ca="1">IF($D15=0,0,SUMIF('Полная ст-ть с уч.НЗС (Авто)'!$YP$11:INDIRECT("'Полная ст-ть с уч.НЗС (Авто)'!YP"&amp;$J$42),$C15,'Полная ст-ть с уч.НЗС (Авто)'!AX$11:INDIRECT("'Полная ст-ть с уч.НЗС (Авто)'!AX"&amp;$J$42))/$D15)</f>
        <v>0</v>
      </c>
      <c r="AY15" s="137">
        <f ca="1">IF($D15=0,0,SUMIF('Полная ст-ть с уч.НЗС (Авто)'!$YP$11:INDIRECT("'Полная ст-ть с уч.НЗС (Авто)'!YP"&amp;$J$42),$C15,'Полная ст-ть с уч.НЗС (Авто)'!AY$11:INDIRECT("'Полная ст-ть с уч.НЗС (Авто)'!AY"&amp;$J$42))/$D15)</f>
        <v>0</v>
      </c>
      <c r="AZ15" s="137">
        <f ca="1">IF($D15=0,0,SUMIF('Полная ст-ть с уч.НЗС (Авто)'!$YP$11:INDIRECT("'Полная ст-ть с уч.НЗС (Авто)'!YP"&amp;$J$42),$C15,'Полная ст-ть с уч.НЗС (Авто)'!AZ$11:INDIRECT("'Полная ст-ть с уч.НЗС (Авто)'!AZ"&amp;$J$42))/$D15)</f>
        <v>0</v>
      </c>
      <c r="BA15" s="137">
        <f ca="1">IF($D15=0,0,SUMIF('Полная ст-ть с уч.НЗС (Авто)'!$YP$11:INDIRECT("'Полная ст-ть с уч.НЗС (Авто)'!YP"&amp;$J$42),$C15,'Полная ст-ть с уч.НЗС (Авто)'!BA$11:INDIRECT("'Полная ст-ть с уч.НЗС (Авто)'!BA"&amp;$J$42))/$D15)</f>
        <v>0</v>
      </c>
      <c r="BB15" s="137">
        <f ca="1">IF($D15=0,0,SUMIF('Полная ст-ть с уч.НЗС (Авто)'!$YP$11:INDIRECT("'Полная ст-ть с уч.НЗС (Авто)'!YP"&amp;$J$42),$C15,'Полная ст-ть с уч.НЗС (Авто)'!BB$11:INDIRECT("'Полная ст-ть с уч.НЗС (Авто)'!BB"&amp;$J$42))/$D15)</f>
        <v>0</v>
      </c>
      <c r="BC15" s="137">
        <f ca="1">IF($D15=0,0,SUMIF('Полная ст-ть с уч.НЗС (Авто)'!$YP$11:INDIRECT("'Полная ст-ть с уч.НЗС (Авто)'!YP"&amp;$J$42),$C15,'Полная ст-ть с уч.НЗС (Авто)'!BC$11:INDIRECT("'Полная ст-ть с уч.НЗС (Авто)'!BC"&amp;$J$42))/$D15)</f>
        <v>0</v>
      </c>
      <c r="BD15" s="187"/>
      <c r="BE15" s="187"/>
      <c r="BF15" s="137">
        <f ca="1">IF($D15=0,0,SUMIF('Полная ст-ть с уч.НЗС (Авто)'!$YP$11:INDIRECT("'Полная ст-ть с уч.НЗС (Авто)'!YP"&amp;$J$42),$C15,'Полная ст-ть с уч.НЗС (Авто)'!BF$11:INDIRECT("'Полная ст-ть с уч.НЗС (Авто)'!BF"&amp;$J$42))/$D15)</f>
        <v>0</v>
      </c>
      <c r="BG15" s="137">
        <f ca="1">IF($D15=0,0,SUMIF('Полная ст-ть с уч.НЗС (Авто)'!$YP$11:INDIRECT("'Полная ст-ть с уч.НЗС (Авто)'!YP"&amp;$J$42),$C15,'Полная ст-ть с уч.НЗС (Авто)'!BG$11:INDIRECT("'Полная ст-ть с уч.НЗС (Авто)'!BG"&amp;$J$42))/$D15)</f>
        <v>0</v>
      </c>
      <c r="BH15" s="137">
        <f ca="1">IF($D15=0,0,SUMIF('Полная ст-ть с уч.НЗС (Авто)'!$YP$11:INDIRECT("'Полная ст-ть с уч.НЗС (Авто)'!YP"&amp;$J$42),$C15,'Полная ст-ть с уч.НЗС (Авто)'!BH$11:INDIRECT("'Полная ст-ть с уч.НЗС (Авто)'!BH"&amp;$J$42))/$D15)</f>
        <v>0</v>
      </c>
      <c r="BI15" s="137">
        <f ca="1">IF($D15=0,0,SUMIF('Полная ст-ть с уч.НЗС (Авто)'!$YP$11:INDIRECT("'Полная ст-ть с уч.НЗС (Авто)'!YP"&amp;$J$42),$C15,'Полная ст-ть с уч.НЗС (Авто)'!BI$11:INDIRECT("'Полная ст-ть с уч.НЗС (Авто)'!BI"&amp;$J$42))/$D15)</f>
        <v>0</v>
      </c>
      <c r="BJ15" s="137">
        <f ca="1">IF($D15=0,0,SUMIF('Полная ст-ть с уч.НЗС (Авто)'!$YP$11:INDIRECT("'Полная ст-ть с уч.НЗС (Авто)'!YP"&amp;$J$42),$C15,'Полная ст-ть с уч.НЗС (Авто)'!BJ$11:INDIRECT("'Полная ст-ть с уч.НЗС (Авто)'!BJ"&amp;$J$42))/$D15)</f>
        <v>0</v>
      </c>
      <c r="BK15" s="137">
        <f ca="1">IF($D15=0,0,SUMIF('Полная ст-ть с уч.НЗС (Авто)'!$YP$11:INDIRECT("'Полная ст-ть с уч.НЗС (Авто)'!YP"&amp;$J$42),$C15,'Полная ст-ть с уч.НЗС (Авто)'!BK$11:INDIRECT("'Полная ст-ть с уч.НЗС (Авто)'!BK"&amp;$J$42))/$D15)</f>
        <v>0</v>
      </c>
      <c r="BL15" s="187"/>
      <c r="BM15" s="137">
        <f ca="1">IF($D15=0,0,SUMIF('Полная ст-ть с уч.НЗС (Авто)'!$YP$11:INDIRECT("'Полная ст-ть с уч.НЗС (Авто)'!YP"&amp;$J$42),$C15,'Полная ст-ть с уч.НЗС (Авто)'!BM$11:INDIRECT("'Полная ст-ть с уч.НЗС (Авто)'!BM"&amp;$J$42))/$D15)</f>
        <v>0</v>
      </c>
      <c r="BN15" s="188"/>
      <c r="BO15" s="134"/>
      <c r="BP15" s="134"/>
      <c r="BQ15" s="137">
        <f ca="1">IF($D15=0,0,SUMIF('Полная ст-ть с уч.НЗС (Авто)'!$YP$11:INDIRECT("'Полная ст-ть с уч.НЗС (Авто)'!YP"&amp;$J$42),$C15,'Полная ст-ть с уч.НЗС (Авто)'!BQ$11:INDIRECT("'Полная ст-ть с уч.НЗС (Авто)'!BQ"&amp;$J$42))/$D15)</f>
        <v>0</v>
      </c>
      <c r="BR15" s="137"/>
      <c r="BS15" s="134"/>
      <c r="BT15" s="134"/>
      <c r="BU15" s="137"/>
      <c r="BV15" s="134"/>
      <c r="BW15" s="137"/>
      <c r="BX15" s="134"/>
      <c r="BY15" s="134"/>
      <c r="BZ15" s="134"/>
      <c r="CA15" s="134"/>
      <c r="CB15" s="134"/>
      <c r="CC15" s="134"/>
      <c r="CD15" s="134"/>
      <c r="CE15" s="134"/>
      <c r="CF15" s="134"/>
      <c r="CG15" s="134"/>
      <c r="CH15" s="134"/>
      <c r="CI15" s="134"/>
      <c r="CJ15" s="134"/>
      <c r="CK15" s="137">
        <f ca="1">IF($D15=0,0,SUMIF('Полная ст-ть с уч.НЗС (Авто)'!$YP$11:INDIRECT("'Полная ст-ть с уч.НЗС (Авто)'!YP"&amp;$J$42),$C15,'Полная ст-ть с уч.НЗС (Авто)'!CK$11:INDIRECT("'Полная ст-ть с уч.НЗС (Авто)'!CK"&amp;$J$42))/$D15)</f>
        <v>0</v>
      </c>
      <c r="CL15" s="137">
        <f ca="1">IF($D15=0,0,SUMIF('Полная ст-ть с уч.НЗС (Авто)'!$YP$11:INDIRECT("'Полная ст-ть с уч.НЗС (Авто)'!YP"&amp;$J$42),$C15,'Полная ст-ть с уч.НЗС (Авто)'!CL$11:INDIRECT("'Полная ст-ть с уч.НЗС (Авто)'!CL"&amp;$J$42))/$D15)</f>
        <v>0</v>
      </c>
      <c r="CM15" s="137">
        <f ca="1">IF($D15=0,0,SUMIF('Полная ст-ть с уч.НЗС (Авто)'!$YP$11:INDIRECT("'Полная ст-ть с уч.НЗС (Авто)'!YP"&amp;$J$42),$C15,'Полная ст-ть с уч.НЗС (Авто)'!CM$11:INDIRECT("'Полная ст-ть с уч.НЗС (Авто)'!CM"&amp;$J$42))/$D15)</f>
        <v>0</v>
      </c>
      <c r="CN15" s="137">
        <f ca="1">IF($D15=0,0,SUMIF('Полная ст-ть с уч.НЗС (Авто)'!$YP$11:INDIRECT("'Полная ст-ть с уч.НЗС (Авто)'!YP"&amp;$J$42),$C15,'Полная ст-ть с уч.НЗС (Авто)'!CN$11:INDIRECT("'Полная ст-ть с уч.НЗС (Авто)'!CN"&amp;$J$42))/$D15)</f>
        <v>0</v>
      </c>
      <c r="CO15" s="137">
        <f ca="1">IF($D15=0,0,SUMIF('Полная ст-ть с уч.НЗС (Авто)'!$YP$11:INDIRECT("'Полная ст-ть с уч.НЗС (Авто)'!YP"&amp;$J$42),$C15,'Полная ст-ть с уч.НЗС (Авто)'!CO$11:INDIRECT("'Полная ст-ть с уч.НЗС (Авто)'!CO"&amp;$J$42))/$D15)</f>
        <v>0</v>
      </c>
      <c r="CP15" s="137">
        <f ca="1">IF($D15=0,0,SUMIF('Полная ст-ть с уч.НЗС (Авто)'!$YP$11:INDIRECT("'Полная ст-ть с уч.НЗС (Авто)'!YP"&amp;$J$42),$C15,'Полная ст-ть с уч.НЗС (Авто)'!CP$11:INDIRECT("'Полная ст-ть с уч.НЗС (Авто)'!CP"&amp;$J$42))/$D15)</f>
        <v>0</v>
      </c>
      <c r="CQ15" s="134">
        <f ca="1">IF($D15=0,0,SUMIF('Полная ст-ть с уч.НЗС (Авто)'!$YP$11:INDIRECT("'Полная ст-ть с уч.НЗС (Авто)'!YP"&amp;$J$42),$C15,'Полная ст-ть с уч.НЗС (Авто)'!CQ$11:INDIRECT("'Полная ст-ть с уч.НЗС (Авто)'!CQ"&amp;$J$42))/$D15)</f>
        <v>0</v>
      </c>
      <c r="CR15" s="137">
        <f ca="1">IF($D15=0,0,SUMIF('Полная ст-ть с уч.НЗС (Авто)'!$YP$11:INDIRECT("'Полная ст-ть с уч.НЗС (Авто)'!YP"&amp;$J$42),$C15,'Полная ст-ть с уч.НЗС (Авто)'!CR$11:INDIRECT("'Полная ст-ть с уч.НЗС (Авто)'!CR"&amp;$J$42))/$D15)</f>
        <v>0</v>
      </c>
      <c r="CS15" s="137">
        <f ca="1">IF($D15=0,0,SUMIF('Полная ст-ть с уч.НЗС (Авто)'!$YP$11:INDIRECT("'Полная ст-ть с уч.НЗС (Авто)'!YP"&amp;$J$42),$C15,'Полная ст-ть с уч.НЗС (Авто)'!CS$11:INDIRECT("'Полная ст-ть с уч.НЗС (Авто)'!CS"&amp;$J$42))/$D15)</f>
        <v>0</v>
      </c>
      <c r="CT15" s="137">
        <f ca="1">IF($D15=0,0,SUMIF('Полная ст-ть с уч.НЗС (Авто)'!$YP$11:INDIRECT("'Полная ст-ть с уч.НЗС (Авто)'!YP"&amp;$J$42),$C15,'Полная ст-ть с уч.НЗС (Авто)'!CT$11:INDIRECT("'Полная ст-ть с уч.НЗС (Авто)'!CT"&amp;$J$42))/$D15)</f>
        <v>0</v>
      </c>
      <c r="CU15" s="137">
        <f ca="1">IF($D15=0,0,SUMIF('Полная ст-ть с уч.НЗС (Авто)'!$YP$11:INDIRECT("'Полная ст-ть с уч.НЗС (Авто)'!YP"&amp;$J$42),$C15,'Полная ст-ть с уч.НЗС (Авто)'!CU$11:INDIRECT("'Полная ст-ть с уч.НЗС (Авто)'!CU"&amp;$J$42))/$D15)</f>
        <v>0</v>
      </c>
      <c r="CV15" s="137">
        <f ca="1">IF($D15=0,0,SUMIF('Полная ст-ть с уч.НЗС (Авто)'!$YP$11:INDIRECT("'Полная ст-ть с уч.НЗС (Авто)'!YP"&amp;$J$42),$C15,'Полная ст-ть с уч.НЗС (Авто)'!CV$11:INDIRECT("'Полная ст-ть с уч.НЗС (Авто)'!CV"&amp;$J$42))/$D15)</f>
        <v>0</v>
      </c>
      <c r="CW15" s="137">
        <f ca="1">IF($D15=0,0,SUMIF('Полная ст-ть с уч.НЗС (Авто)'!$YP$11:INDIRECT("'Полная ст-ть с уч.НЗС (Авто)'!YP"&amp;$J$42),$C15,'Полная ст-ть с уч.НЗС (Авто)'!CW$11:INDIRECT("'Полная ст-ть с уч.НЗС (Авто)'!CW"&amp;$J$42))/$D15)</f>
        <v>0</v>
      </c>
      <c r="CX15" s="137">
        <f ca="1">IF($D15=0,0,SUMIF('Полная ст-ть с уч.НЗС (Авто)'!$YP$11:INDIRECT("'Полная ст-ть с уч.НЗС (Авто)'!YP"&amp;$J$42),$C15,'Полная ст-ть с уч.НЗС (Авто)'!CX$11:INDIRECT("'Полная ст-ть с уч.НЗС (Авто)'!CX"&amp;$J$42))/$D15)</f>
        <v>0</v>
      </c>
      <c r="CY15" s="134">
        <f ca="1">IF($D15=0,0,SUMIF('Полная ст-ть с уч.НЗС (Авто)'!$YP$11:INDIRECT("'Полная ст-ть с уч.НЗС (Авто)'!YP"&amp;$J$42),$C15,'Полная ст-ть с уч.НЗС (Авто)'!CY$11:INDIRECT("'Полная ст-ть с уч.НЗС (Авто)'!CY"&amp;$J$42))/$D15)</f>
        <v>0</v>
      </c>
      <c r="CZ15" s="137">
        <f ca="1">IF($D15=0,0,SUMIF('Полная ст-ть с уч.НЗС (Авто)'!$YP$11:INDIRECT("'Полная ст-ть с уч.НЗС (Авто)'!YP"&amp;$J$42),$C15,'Полная ст-ть с уч.НЗС (Авто)'!CZ$11:INDIRECT("'Полная ст-ть с уч.НЗС (Авто)'!CZ"&amp;$J$42))/$D15)</f>
        <v>0</v>
      </c>
      <c r="DA15" s="137">
        <f ca="1">IF($D15=0,0,SUMIF('Полная ст-ть с уч.НЗС (Авто)'!$YP$11:INDIRECT("'Полная ст-ть с уч.НЗС (Авто)'!YP"&amp;$J$42),$C15,'Полная ст-ть с уч.НЗС (Авто)'!DA$11:INDIRECT("'Полная ст-ть с уч.НЗС (Авто)'!DA"&amp;$J$42))/$D15)</f>
        <v>0</v>
      </c>
      <c r="DB15" s="137">
        <f ca="1">IF($D15=0,0,SUMIF('Полная ст-ть с уч.НЗС (Авто)'!$YP$11:INDIRECT("'Полная ст-ть с уч.НЗС (Авто)'!YP"&amp;$J$42),$C15,'Полная ст-ть с уч.НЗС (Авто)'!DB$11:INDIRECT("'Полная ст-ть с уч.НЗС (Авто)'!DB"&amp;$J$42))/$D15)</f>
        <v>0</v>
      </c>
      <c r="DC15" s="137">
        <f ca="1">IF($D15=0,0,SUMIF('Полная ст-ть с уч.НЗС (Авто)'!$YP$11:INDIRECT("'Полная ст-ть с уч.НЗС (Авто)'!YP"&amp;$J$42),$C15,'Полная ст-ть с уч.НЗС (Авто)'!DC$11:INDIRECT("'Полная ст-ть с уч.НЗС (Авто)'!DC"&amp;$J$42))/$D15)</f>
        <v>0</v>
      </c>
      <c r="DD15" s="134"/>
      <c r="DE15" s="137">
        <f ca="1">IF($D15=0,0,SUMIF('Полная ст-ть с уч.НЗС (Авто)'!$YP$11:INDIRECT("'Полная ст-ть с уч.НЗС (Авто)'!YP"&amp;$J$42),$C15,'Полная ст-ть с уч.НЗС (Авто)'!DE$11:INDIRECT("'Полная ст-ть с уч.НЗС (Авто)'!DE"&amp;$J$42))/$D15)</f>
        <v>0</v>
      </c>
      <c r="DF15" s="137"/>
      <c r="DG15" s="137">
        <f ca="1">IF($D15=0,0,SUMIF('Полная ст-ть с уч.НЗС (Авто)'!$YP$11:INDIRECT("'Полная ст-ть с уч.НЗС (Авто)'!YP"&amp;$J$42),$C15,'Полная ст-ть с уч.НЗС (Авто)'!DG$11:INDIRECT("'Полная ст-ть с уч.НЗС (Авто)'!DG"&amp;$J$42))/$D15)</f>
        <v>0</v>
      </c>
      <c r="DH15" s="137">
        <f ca="1">IF($D15=0,0,SUMIF('Полная ст-ть с уч.НЗС (Авто)'!$YP$11:INDIRECT("'Полная ст-ть с уч.НЗС (Авто)'!YP"&amp;$J$42),$C15,'Полная ст-ть с уч.НЗС (Авто)'!DH$11:INDIRECT("'Полная ст-ть с уч.НЗС (Авто)'!DH"&amp;$J$42))/$D15)</f>
        <v>0</v>
      </c>
      <c r="DI15" s="137">
        <f ca="1">IF($D15=0,0,SUMIF('Полная ст-ть с уч.НЗС (Авто)'!$YP$11:INDIRECT("'Полная ст-ть с уч.НЗС (Авто)'!YP"&amp;$J$42),$C15,'Полная ст-ть с уч.НЗС (Авто)'!DI$11:INDIRECT("'Полная ст-ть с уч.НЗС (Авто)'!DI"&amp;$J$42))/$D15)</f>
        <v>0</v>
      </c>
      <c r="DJ15" s="137">
        <f ca="1">IF($D15=0,0,SUMIF('Полная ст-ть с уч.НЗС (Авто)'!$YP$11:INDIRECT("'Полная ст-ть с уч.НЗС (Авто)'!YP"&amp;$J$42),$C15,'Полная ст-ть с уч.НЗС (Авто)'!DJ$11:INDIRECT("'Полная ст-ть с уч.НЗС (Авто)'!DJ"&amp;$J$42))/$D15)</f>
        <v>0</v>
      </c>
      <c r="DK15" s="137">
        <f ca="1">IF($D15=0,0,SUMIF('Полная ст-ть с уч.НЗС (Авто)'!$YP$11:INDIRECT("'Полная ст-ть с уч.НЗС (Авто)'!YP"&amp;$J$42),$C15,'Полная ст-ть с уч.НЗС (Авто)'!DK$11:INDIRECT("'Полная ст-ть с уч.НЗС (Авто)'!DK"&amp;$J$42))/$D15)</f>
        <v>0</v>
      </c>
      <c r="DL15" s="137">
        <f ca="1">IF($D15=0,0,SUMIF('Полная ст-ть с уч.НЗС (Авто)'!$YP$11:INDIRECT("'Полная ст-ть с уч.НЗС (Авто)'!YP"&amp;$J$42),$C15,'Полная ст-ть с уч.НЗС (Авто)'!DL$11:INDIRECT("'Полная ст-ть с уч.НЗС (Авто)'!DL"&amp;$J$42))/$D15)</f>
        <v>0</v>
      </c>
      <c r="DM15" s="137">
        <f ca="1">IF($D15=0,0,SUMIF('Полная ст-ть с уч.НЗС (Авто)'!$YP$11:INDIRECT("'Полная ст-ть с уч.НЗС (Авто)'!YP"&amp;$J$42),$C15,'Полная ст-ть с уч.НЗС (Авто)'!DM$11:INDIRECT("'Полная ст-ть с уч.НЗС (Авто)'!DM"&amp;$J$42))/$D15)</f>
        <v>0</v>
      </c>
      <c r="DN15" s="137">
        <f ca="1">IF($D15=0,0,SUMIF('Полная ст-ть с уч.НЗС (Авто)'!$YP$11:INDIRECT("'Полная ст-ть с уч.НЗС (Авто)'!YP"&amp;$J$42),$C15,'Полная ст-ть с уч.НЗС (Авто)'!DN$11:INDIRECT("'Полная ст-ть с уч.НЗС (Авто)'!DN"&amp;$J$42))/$D15)</f>
        <v>0</v>
      </c>
      <c r="DO15" s="137">
        <f ca="1">IF($D15=0,0,SUMIF('Полная ст-ть с уч.НЗС (Авто)'!$YP$11:INDIRECT("'Полная ст-ть с уч.НЗС (Авто)'!YP"&amp;$J$42),$C15,'Полная ст-ть с уч.НЗС (Авто)'!DO$11:INDIRECT("'Полная ст-ть с уч.НЗС (Авто)'!DO"&amp;$J$42))/$D15)</f>
        <v>0</v>
      </c>
      <c r="DP15" s="137">
        <f ca="1">IF($D15=0,0,SUMIF('Полная ст-ть с уч.НЗС (Авто)'!$YP$11:INDIRECT("'Полная ст-ть с уч.НЗС (Авто)'!YP"&amp;$J$42),$C15,'Полная ст-ть с уч.НЗС (Авто)'!DP$11:INDIRECT("'Полная ст-ть с уч.НЗС (Авто)'!DP"&amp;$J$42))/$D15)</f>
        <v>0</v>
      </c>
      <c r="DQ15" s="137">
        <f ca="1">IF($D15=0,0,SUMIF('Полная ст-ть с уч.НЗС (Авто)'!$YP$11:INDIRECT("'Полная ст-ть с уч.НЗС (Авто)'!YP"&amp;$J$42),$C15,'Полная ст-ть с уч.НЗС (Авто)'!DQ$11:INDIRECT("'Полная ст-ть с уч.НЗС (Авто)'!DQ"&amp;$J$42))/$D15)</f>
        <v>0</v>
      </c>
      <c r="DR15" s="137">
        <f ca="1">IF($D15=0,0,SUMIF('Полная ст-ть с уч.НЗС (Авто)'!$YP$11:INDIRECT("'Полная ст-ть с уч.НЗС (Авто)'!YP"&amp;$J$42),$C15,'Полная ст-ть с уч.НЗС (Авто)'!DR$11:INDIRECT("'Полная ст-ть с уч.НЗС (Авто)'!DR"&amp;$J$42))/$D15)</f>
        <v>0</v>
      </c>
      <c r="DS15" s="137">
        <f ca="1">IF($D15=0,0,SUMIF('Полная ст-ть с уч.НЗС (Авто)'!$YP$11:INDIRECT("'Полная ст-ть с уч.НЗС (Авто)'!YP"&amp;$J$42),$C15,'Полная ст-ть с уч.НЗС (Авто)'!DS$11:INDIRECT("'Полная ст-ть с уч.НЗС (Авто)'!DS"&amp;$J$42))/$D15)</f>
        <v>0</v>
      </c>
      <c r="DT15" s="137">
        <f ca="1">IF($D15=0,0,SUMIF('Полная ст-ть с уч.НЗС (Авто)'!$YP$11:INDIRECT("'Полная ст-ть с уч.НЗС (Авто)'!YP"&amp;$J$42),$C15,'Полная ст-ть с уч.НЗС (Авто)'!DT$11:INDIRECT("'Полная ст-ть с уч.НЗС (Авто)'!DT"&amp;$J$42))/$D15)</f>
        <v>0</v>
      </c>
      <c r="DU15" s="137">
        <f ca="1">IF($D15=0,0,SUMIF('Полная ст-ть с уч.НЗС (Авто)'!$YP$11:INDIRECT("'Полная ст-ть с уч.НЗС (Авто)'!YP"&amp;$J$42),$C15,'Полная ст-ть с уч.НЗС (Авто)'!DU$11:INDIRECT("'Полная ст-ть с уч.НЗС (Авто)'!DU"&amp;$J$42))/$D15)</f>
        <v>0</v>
      </c>
      <c r="DV15" s="137">
        <f ca="1">IF($D15=0,0,SUMIF('Полная ст-ть с уч.НЗС (Авто)'!$YP$11:INDIRECT("'Полная ст-ть с уч.НЗС (Авто)'!YP"&amp;$J$42),$C15,'Полная ст-ть с уч.НЗС (Авто)'!DV$11:INDIRECT("'Полная ст-ть с уч.НЗС (Авто)'!DV"&amp;$J$42))/$D15)</f>
        <v>0</v>
      </c>
      <c r="DW15" s="137">
        <f ca="1">IF($D15=0,0,SUMIF('Полная ст-ть с уч.НЗС (Авто)'!$YP$11:INDIRECT("'Полная ст-ть с уч.НЗС (Авто)'!YP"&amp;$J$42),$C15,'Полная ст-ть с уч.НЗС (Авто)'!DW$11:INDIRECT("'Полная ст-ть с уч.НЗС (Авто)'!DW"&amp;$J$42))/$D15)</f>
        <v>0</v>
      </c>
      <c r="DX15" s="137">
        <f ca="1">IF($D15=0,0,SUMIF('Полная ст-ть с уч.НЗС (Авто)'!$YP$11:INDIRECT("'Полная ст-ть с уч.НЗС (Авто)'!YP"&amp;$J$42),$C15,'Полная ст-ть с уч.НЗС (Авто)'!DX$11:INDIRECT("'Полная ст-ть с уч.НЗС (Авто)'!DX"&amp;$J$42))/$D15)</f>
        <v>0</v>
      </c>
      <c r="DY15" s="137">
        <f ca="1">IF($D15=0,0,SUMIF('Полная ст-ть с уч.НЗС (Авто)'!$YP$11:INDIRECT("'Полная ст-ть с уч.НЗС (Авто)'!YP"&amp;$J$42),$C15,'Полная ст-ть с уч.НЗС (Авто)'!DY$11:INDIRECT("'Полная ст-ть с уч.НЗС (Авто)'!DY"&amp;$J$42))/$D15)</f>
        <v>0</v>
      </c>
      <c r="DZ15" s="137">
        <f ca="1">IF($D15=0,0,SUMIF('Полная ст-ть с уч.НЗС (Авто)'!$YP$11:INDIRECT("'Полная ст-ть с уч.НЗС (Авто)'!YP"&amp;$J$42),$C15,'Полная ст-ть с уч.НЗС (Авто)'!DZ$11:INDIRECT("'Полная ст-ть с уч.НЗС (Авто)'!DZ"&amp;$J$42))/$D15)</f>
        <v>0</v>
      </c>
      <c r="EA15" s="137">
        <f ca="1">IF($D15=0,0,SUMIF('Полная ст-ть с уч.НЗС (Авто)'!$YP$11:INDIRECT("'Полная ст-ть с уч.НЗС (Авто)'!YP"&amp;$J$42),$C15,'Полная ст-ть с уч.НЗС (Авто)'!EA$11:INDIRECT("'Полная ст-ть с уч.НЗС (Авто)'!EA"&amp;$J$42))/$D15)</f>
        <v>0</v>
      </c>
      <c r="EB15" s="137">
        <f ca="1">IF($D15=0,0,SUMIF('Полная ст-ть с уч.НЗС (Авто)'!$YP$11:INDIRECT("'Полная ст-ть с уч.НЗС (Авто)'!YP"&amp;$J$42),$C15,'Полная ст-ть с уч.НЗС (Авто)'!EB$11:INDIRECT("'Полная ст-ть с уч.НЗС (Авто)'!EB"&amp;$J$42))/$D15)</f>
        <v>0</v>
      </c>
      <c r="EC15" s="137">
        <f ca="1">IF($D15=0,0,SUMIF('Полная ст-ть с уч.НЗС (Авто)'!$YP$11:INDIRECT("'Полная ст-ть с уч.НЗС (Авто)'!YP"&amp;$J$42),$C15,'Полная ст-ть с уч.НЗС (Авто)'!EC$11:INDIRECT("'Полная ст-ть с уч.НЗС (Авто)'!EC"&amp;$J$42))/$D15)</f>
        <v>0</v>
      </c>
      <c r="ED15" s="137">
        <f ca="1">IF($D15=0,0,SUMIF('Полная ст-ть с уч.НЗС (Авто)'!$YP$11:INDIRECT("'Полная ст-ть с уч.НЗС (Авто)'!YP"&amp;$J$42),$C15,'Полная ст-ть с уч.НЗС (Авто)'!ED$11:INDIRECT("'Полная ст-ть с уч.НЗС (Авто)'!ED"&amp;$J$42))/$D15)</f>
        <v>0</v>
      </c>
      <c r="EE15" s="137">
        <f ca="1">IF($D15=0,0,SUMIF('Полная ст-ть с уч.НЗС (Авто)'!$YP$11:INDIRECT("'Полная ст-ть с уч.НЗС (Авто)'!YP"&amp;$J$42),$C15,'Полная ст-ть с уч.НЗС (Авто)'!EE$11:INDIRECT("'Полная ст-ть с уч.НЗС (Авто)'!EE"&amp;$J$42))/$D15)</f>
        <v>0</v>
      </c>
      <c r="EF15" s="137">
        <f ca="1">IF($D15=0,0,SUMIF('Полная ст-ть с уч.НЗС (Авто)'!$YP$11:INDIRECT("'Полная ст-ть с уч.НЗС (Авто)'!YP"&amp;$J$42),$C15,'Полная ст-ть с уч.НЗС (Авто)'!EF$11:INDIRECT("'Полная ст-ть с уч.НЗС (Авто)'!EF"&amp;$J$42))/$D15)</f>
        <v>0</v>
      </c>
      <c r="EG15" s="137">
        <f ca="1">IF($D15=0,0,SUMIF('Полная ст-ть с уч.НЗС (Авто)'!$YP$11:INDIRECT("'Полная ст-ть с уч.НЗС (Авто)'!YP"&amp;$J$42),$C15,'Полная ст-ть с уч.НЗС (Авто)'!EG$11:INDIRECT("'Полная ст-ть с уч.НЗС (Авто)'!EG"&amp;$J$42))/$D15)</f>
        <v>0</v>
      </c>
      <c r="EH15" s="137">
        <f ca="1">IF($D15=0,0,SUMIF('Полная ст-ть с уч.НЗС (Авто)'!$YP$11:INDIRECT("'Полная ст-ть с уч.НЗС (Авто)'!YP"&amp;$J$42),$C15,'Полная ст-ть с уч.НЗС (Авто)'!EH$11:INDIRECT("'Полная ст-ть с уч.НЗС (Авто)'!EH"&amp;$J$42))/$D15)</f>
        <v>0</v>
      </c>
      <c r="EI15" s="137">
        <f ca="1">IF($D15=0,0,SUMIF('Полная ст-ть с уч.НЗС (Авто)'!$YP$11:INDIRECT("'Полная ст-ть с уч.НЗС (Авто)'!YP"&amp;$J$42),$C15,'Полная ст-ть с уч.НЗС (Авто)'!EI$11:INDIRECT("'Полная ст-ть с уч.НЗС (Авто)'!EI"&amp;$J$42))/$D15)</f>
        <v>0</v>
      </c>
      <c r="EJ15" s="137">
        <f ca="1">IF($D15=0,0,SUMIF('Полная ст-ть с уч.НЗС (Авто)'!$YP$11:INDIRECT("'Полная ст-ть с уч.НЗС (Авто)'!YP"&amp;$J$42),$C15,'Полная ст-ть с уч.НЗС (Авто)'!EJ$11:INDIRECT("'Полная ст-ть с уч.НЗС (Авто)'!EJ"&amp;$J$42))/$D15)</f>
        <v>0</v>
      </c>
      <c r="EK15" s="137">
        <f ca="1">IF($D15=0,0,SUMIF('Полная ст-ть с уч.НЗС (Авто)'!$YP$11:INDIRECT("'Полная ст-ть с уч.НЗС (Авто)'!YP"&amp;$J$42),$C15,'Полная ст-ть с уч.НЗС (Авто)'!EK$11:INDIRECT("'Полная ст-ть с уч.НЗС (Авто)'!EK"&amp;$J$42))/$D15)</f>
        <v>0</v>
      </c>
      <c r="EL15" s="137">
        <f ca="1">IF($D15=0,0,SUMIF('Полная ст-ть с уч.НЗС (Авто)'!$YP$11:INDIRECT("'Полная ст-ть с уч.НЗС (Авто)'!YP"&amp;$J$42),$C15,'Полная ст-ть с уч.НЗС (Авто)'!EL$11:INDIRECT("'Полная ст-ть с уч.НЗС (Авто)'!EL"&amp;$J$42))/$D15)</f>
        <v>0</v>
      </c>
      <c r="EM15" s="137">
        <f ca="1">IF($D15=0,0,SUMIF('Полная ст-ть с уч.НЗС (Авто)'!$YP$11:INDIRECT("'Полная ст-ть с уч.НЗС (Авто)'!YP"&amp;$J$42),$C15,'Полная ст-ть с уч.НЗС (Авто)'!EM$11:INDIRECT("'Полная ст-ть с уч.НЗС (Авто)'!EM"&amp;$J$42))/$D15)</f>
        <v>0</v>
      </c>
      <c r="EN15" s="137">
        <f ca="1">IF($D15=0,0,SUMIF('Полная ст-ть с уч.НЗС (Авто)'!$YP$11:INDIRECT("'Полная ст-ть с уч.НЗС (Авто)'!YP"&amp;$J$42),$C15,'Полная ст-ть с уч.НЗС (Авто)'!EN$11:INDIRECT("'Полная ст-ть с уч.НЗС (Авто)'!EN"&amp;$J$42))/$D15)</f>
        <v>0</v>
      </c>
      <c r="EO15" s="137">
        <f ca="1">IF($D15=0,0,SUMIF('Полная ст-ть с уч.НЗС (Авто)'!$YP$11:INDIRECT("'Полная ст-ть с уч.НЗС (Авто)'!YP"&amp;$J$42),$C15,'Полная ст-ть с уч.НЗС (Авто)'!EO$11:INDIRECT("'Полная ст-ть с уч.НЗС (Авто)'!EO"&amp;$J$42))/$D15)</f>
        <v>0</v>
      </c>
      <c r="EP15" s="137">
        <f ca="1">IF($D15=0,0,SUMIF('Полная ст-ть с уч.НЗС (Авто)'!$YP$11:INDIRECT("'Полная ст-ть с уч.НЗС (Авто)'!YP"&amp;$J$42),$C15,'Полная ст-ть с уч.НЗС (Авто)'!EP$11:INDIRECT("'Полная ст-ть с уч.НЗС (Авто)'!EP"&amp;$J$42))/$D15)</f>
        <v>0</v>
      </c>
      <c r="EQ15" s="137">
        <f ca="1">IF($D15=0,0,SUMIF('Полная ст-ть с уч.НЗС (Авто)'!$YP$11:INDIRECT("'Полная ст-ть с уч.НЗС (Авто)'!YP"&amp;$J$42),$C15,'Полная ст-ть с уч.НЗС (Авто)'!EQ$11:INDIRECT("'Полная ст-ть с уч.НЗС (Авто)'!EQ"&amp;$J$42))/$D15)</f>
        <v>0</v>
      </c>
      <c r="ER15" s="137">
        <f ca="1">IF($D15=0,0,SUMIF('Полная ст-ть с уч.НЗС (Авто)'!$YP$11:INDIRECT("'Полная ст-ть с уч.НЗС (Авто)'!YP"&amp;$J$42),$C15,'Полная ст-ть с уч.НЗС (Авто)'!ER$11:INDIRECT("'Полная ст-ть с уч.НЗС (Авто)'!ER"&amp;$J$42))/$D15)</f>
        <v>0</v>
      </c>
      <c r="ES15" s="137">
        <f ca="1">IF($D15=0,0,SUMIF('Полная ст-ть с уч.НЗС (Авто)'!$YP$11:INDIRECT("'Полная ст-ть с уч.НЗС (Авто)'!YP"&amp;$J$42),$C15,'Полная ст-ть с уч.НЗС (Авто)'!ES$11:INDIRECT("'Полная ст-ть с уч.НЗС (Авто)'!ES"&amp;$J$42))/$D15)</f>
        <v>0</v>
      </c>
      <c r="ET15" s="137">
        <f ca="1">IF($D15=0,0,SUMIF('Полная ст-ть с уч.НЗС (Авто)'!$YP$11:INDIRECT("'Полная ст-ть с уч.НЗС (Авто)'!YP"&amp;$J$42),$C15,'Полная ст-ть с уч.НЗС (Авто)'!ET$11:INDIRECT("'Полная ст-ть с уч.НЗС (Авто)'!ET"&amp;$J$42))/$D15)</f>
        <v>0</v>
      </c>
      <c r="EU15" s="137">
        <f ca="1">IF($D15=0,0,SUMIF('Полная ст-ть с уч.НЗС (Авто)'!$YP$11:INDIRECT("'Полная ст-ть с уч.НЗС (Авто)'!YP"&amp;$J$42),$C15,'Полная ст-ть с уч.НЗС (Авто)'!EU$11:INDIRECT("'Полная ст-ть с уч.НЗС (Авто)'!EU"&amp;$J$42))/$D15)</f>
        <v>0</v>
      </c>
      <c r="EV15" s="137">
        <f ca="1">IF($D15=0,0,SUMIF('Полная ст-ть с уч.НЗС (Авто)'!$YP$11:INDIRECT("'Полная ст-ть с уч.НЗС (Авто)'!YP"&amp;$J$42),$C15,'Полная ст-ть с уч.НЗС (Авто)'!EV$11:INDIRECT("'Полная ст-ть с уч.НЗС (Авто)'!EV"&amp;$J$42))/$D15)</f>
        <v>0</v>
      </c>
      <c r="EW15" s="137">
        <f ca="1">IF($D15=0,0,SUMIF('Полная ст-ть с уч.НЗС (Авто)'!$YP$11:INDIRECT("'Полная ст-ть с уч.НЗС (Авто)'!YP"&amp;$J$42),$C15,'Полная ст-ть с уч.НЗС (Авто)'!EW$11:INDIRECT("'Полная ст-ть с уч.НЗС (Авто)'!EW"&amp;$J$42))/$D15)</f>
        <v>0</v>
      </c>
      <c r="EX15" s="137">
        <f ca="1">IF($D15=0,0,SUMIF('Полная ст-ть с уч.НЗС (Авто)'!$YP$11:INDIRECT("'Полная ст-ть с уч.НЗС (Авто)'!YP"&amp;$J$42),$C15,'Полная ст-ть с уч.НЗС (Авто)'!EX$11:INDIRECT("'Полная ст-ть с уч.НЗС (Авто)'!EX"&amp;$J$42))/$D15)</f>
        <v>0</v>
      </c>
      <c r="EY15" s="137">
        <f ca="1">IF($D15=0,0,SUMIF('Полная ст-ть с уч.НЗС (Авто)'!$YP$11:INDIRECT("'Полная ст-ть с уч.НЗС (Авто)'!YP"&amp;$J$42),$C15,'Полная ст-ть с уч.НЗС (Авто)'!EY$11:INDIRECT("'Полная ст-ть с уч.НЗС (Авто)'!EY"&amp;$J$42))/$D15)</f>
        <v>0</v>
      </c>
      <c r="EZ15" s="137">
        <f ca="1">IF($D15=0,0,SUMIF('Полная ст-ть с уч.НЗС (Авто)'!$YP$11:INDIRECT("'Полная ст-ть с уч.НЗС (Авто)'!YP"&amp;$J$42),$C15,'Полная ст-ть с уч.НЗС (Авто)'!EZ$11:INDIRECT("'Полная ст-ть с уч.НЗС (Авто)'!EZ"&amp;$J$42))/$D15)</f>
        <v>0</v>
      </c>
      <c r="FA15" s="137">
        <f ca="1">IF($D15=0,0,SUMIF('Полная ст-ть с уч.НЗС (Авто)'!$YP$11:INDIRECT("'Полная ст-ть с уч.НЗС (Авто)'!YP"&amp;$J$42),$C15,'Полная ст-ть с уч.НЗС (Авто)'!FA$11:INDIRECT("'Полная ст-ть с уч.НЗС (Авто)'!FA"&amp;$J$42))/$D15)</f>
        <v>0</v>
      </c>
      <c r="FB15" s="137">
        <f ca="1">IF($D15=0,0,SUMIF('Полная ст-ть с уч.НЗС (Авто)'!$YP$11:INDIRECT("'Полная ст-ть с уч.НЗС (Авто)'!YP"&amp;$J$42),$C15,'Полная ст-ть с уч.НЗС (Авто)'!FB$11:INDIRECT("'Полная ст-ть с уч.НЗС (Авто)'!FB"&amp;$J$42))/$D15)</f>
        <v>0</v>
      </c>
      <c r="FC15" s="137">
        <f ca="1">IF($D15=0,0,SUMIF('Полная ст-ть с уч.НЗС (Авто)'!$YP$11:INDIRECT("'Полная ст-ть с уч.НЗС (Авто)'!YP"&amp;$J$42),$C15,'Полная ст-ть с уч.НЗС (Авто)'!FC$11:INDIRECT("'Полная ст-ть с уч.НЗС (Авто)'!FC"&amp;$J$42))/$D15)</f>
        <v>0</v>
      </c>
      <c r="FD15" s="137">
        <f ca="1">IF($D15=0,0,SUMIF('Полная ст-ть с уч.НЗС (Авто)'!$YP$11:INDIRECT("'Полная ст-ть с уч.НЗС (Авто)'!YP"&amp;$J$42),$C15,'Полная ст-ть с уч.НЗС (Авто)'!FD$11:INDIRECT("'Полная ст-ть с уч.НЗС (Авто)'!FD"&amp;$J$42))/$D15)</f>
        <v>0</v>
      </c>
      <c r="FE15" s="137">
        <f ca="1">IF($D15=0,0,SUMIF('Полная ст-ть с уч.НЗС (Авто)'!$YP$11:INDIRECT("'Полная ст-ть с уч.НЗС (Авто)'!YP"&amp;$J$42),$C15,'Полная ст-ть с уч.НЗС (Авто)'!FE$11:INDIRECT("'Полная ст-ть с уч.НЗС (Авто)'!FE"&amp;$J$42))/$D15)</f>
        <v>0</v>
      </c>
      <c r="FF15" s="137">
        <f ca="1">IF($D15=0,0,SUMIF('Полная ст-ть с уч.НЗС (Авто)'!$YP$11:INDIRECT("'Полная ст-ть с уч.НЗС (Авто)'!YP"&amp;$J$42),$C15,'Полная ст-ть с уч.НЗС (Авто)'!FF$11:INDIRECT("'Полная ст-ть с уч.НЗС (Авто)'!FF"&amp;$J$42))/$D15)</f>
        <v>0</v>
      </c>
      <c r="FG15" s="137">
        <f ca="1">IF($D15=0,0,SUMIF('Полная ст-ть с уч.НЗС (Авто)'!$YP$11:INDIRECT("'Полная ст-ть с уч.НЗС (Авто)'!YP"&amp;$J$42),$C15,'Полная ст-ть с уч.НЗС (Авто)'!FG$11:INDIRECT("'Полная ст-ть с уч.НЗС (Авто)'!FG"&amp;$J$42))/$D15)</f>
        <v>0</v>
      </c>
      <c r="FH15" s="137">
        <f ca="1">IF($D15=0,0,SUMIF('Полная ст-ть с уч.НЗС (Авто)'!$YP$11:INDIRECT("'Полная ст-ть с уч.НЗС (Авто)'!YP"&amp;$J$42),$C15,'Полная ст-ть с уч.НЗС (Авто)'!FH$11:INDIRECT("'Полная ст-ть с уч.НЗС (Авто)'!FH"&amp;$J$42))/$D15)</f>
        <v>0</v>
      </c>
      <c r="FI15" s="137">
        <f ca="1">IF($D15=0,0,SUMIF('Полная ст-ть с уч.НЗС (Авто)'!$YP$11:INDIRECT("'Полная ст-ть с уч.НЗС (Авто)'!YP"&amp;$J$42),$C15,'Полная ст-ть с уч.НЗС (Авто)'!FI$11:INDIRECT("'Полная ст-ть с уч.НЗС (Авто)'!FI"&amp;$J$42))/$D15)</f>
        <v>0</v>
      </c>
      <c r="FJ15" s="137">
        <f ca="1">IF($D15=0,0,SUMIF('Полная ст-ть с уч.НЗС (Авто)'!$YP$11:INDIRECT("'Полная ст-ть с уч.НЗС (Авто)'!YP"&amp;$J$42),$C15,'Полная ст-ть с уч.НЗС (Авто)'!FJ$11:INDIRECT("'Полная ст-ть с уч.НЗС (Авто)'!FJ"&amp;$J$42))/$D15)</f>
        <v>0</v>
      </c>
      <c r="FK15" s="137">
        <f ca="1">IF($D15=0,0,SUMIF('Полная ст-ть с уч.НЗС (Авто)'!$YP$11:INDIRECT("'Полная ст-ть с уч.НЗС (Авто)'!YP"&amp;$J$42),$C15,'Полная ст-ть с уч.НЗС (Авто)'!FK$11:INDIRECT("'Полная ст-ть с уч.НЗС (Авто)'!FK"&amp;$J$42))/$D15)</f>
        <v>0</v>
      </c>
      <c r="FL15" s="137">
        <f ca="1">IF($D15=0,0,SUMIF('Полная ст-ть с уч.НЗС (Авто)'!$YP$11:INDIRECT("'Полная ст-ть с уч.НЗС (Авто)'!YP"&amp;$J$42),$C15,'Полная ст-ть с уч.НЗС (Авто)'!FL$11:INDIRECT("'Полная ст-ть с уч.НЗС (Авто)'!FL"&amp;$J$42))/$D15)</f>
        <v>0</v>
      </c>
      <c r="FM15" s="137">
        <f ca="1">IF($D15=0,0,SUMIF('Полная ст-ть с уч.НЗС (Авто)'!$YP$11:INDIRECT("'Полная ст-ть с уч.НЗС (Авто)'!YP"&amp;$J$42),$C15,'Полная ст-ть с уч.НЗС (Авто)'!FM$11:INDIRECT("'Полная ст-ть с уч.НЗС (Авто)'!FM"&amp;$J$42))/$D15)</f>
        <v>0</v>
      </c>
      <c r="FN15" s="137">
        <f ca="1">IF($D15=0,0,SUMIF('Полная ст-ть с уч.НЗС (Авто)'!$YP$11:INDIRECT("'Полная ст-ть с уч.НЗС (Авто)'!YP"&amp;$J$42),$C15,'Полная ст-ть с уч.НЗС (Авто)'!FN$11:INDIRECT("'Полная ст-ть с уч.НЗС (Авто)'!FN"&amp;$J$42))/$D15)</f>
        <v>0</v>
      </c>
      <c r="FO15" s="137">
        <f ca="1">IF($D15=0,0,SUMIF('Полная ст-ть с уч.НЗС (Авто)'!$YP$11:INDIRECT("'Полная ст-ть с уч.НЗС (Авто)'!YP"&amp;$J$42),$C15,'Полная ст-ть с уч.НЗС (Авто)'!FO$11:INDIRECT("'Полная ст-ть с уч.НЗС (Авто)'!FO"&amp;$J$42))/$D15)</f>
        <v>0</v>
      </c>
      <c r="FP15" s="137">
        <f ca="1">IF($D15=0,0,SUMIF('Полная ст-ть с уч.НЗС (Авто)'!$YP$11:INDIRECT("'Полная ст-ть с уч.НЗС (Авто)'!YP"&amp;$J$42),$C15,'Полная ст-ть с уч.НЗС (Авто)'!FP$11:INDIRECT("'Полная ст-ть с уч.НЗС (Авто)'!FP"&amp;$J$42))/$D15)</f>
        <v>0</v>
      </c>
      <c r="FQ15" s="137">
        <f ca="1">IF($D15=0,0,SUMIF('Полная ст-ть с уч.НЗС (Авто)'!$YP$11:INDIRECT("'Полная ст-ть с уч.НЗС (Авто)'!YP"&amp;$J$42),$C15,'Полная ст-ть с уч.НЗС (Авто)'!FQ$11:INDIRECT("'Полная ст-ть с уч.НЗС (Авто)'!FQ"&amp;$J$42))/$D15)</f>
        <v>0</v>
      </c>
      <c r="FR15" s="137">
        <f ca="1">IF($D15=0,0,SUMIF('Полная ст-ть с уч.НЗС (Авто)'!$YP$11:INDIRECT("'Полная ст-ть с уч.НЗС (Авто)'!YP"&amp;$J$42),$C15,'Полная ст-ть с уч.НЗС (Авто)'!FR$11:INDIRECT("'Полная ст-ть с уч.НЗС (Авто)'!FR"&amp;$J$42))/$D15)</f>
        <v>0</v>
      </c>
      <c r="FS15" s="137">
        <f ca="1">IF($D15=0,0,SUMIF('Полная ст-ть с уч.НЗС (Авто)'!$YP$11:INDIRECT("'Полная ст-ть с уч.НЗС (Авто)'!YP"&amp;$J$42),$C15,'Полная ст-ть с уч.НЗС (Авто)'!FS$11:INDIRECT("'Полная ст-ть с уч.НЗС (Авто)'!FS"&amp;$J$42))/$D15)</f>
        <v>0</v>
      </c>
      <c r="FT15" s="137">
        <f ca="1">IF($D15=0,0,SUMIF('Полная ст-ть с уч.НЗС (Авто)'!$YP$11:INDIRECT("'Полная ст-ть с уч.НЗС (Авто)'!YP"&amp;$J$42),$C15,'Полная ст-ть с уч.НЗС (Авто)'!FT$11:INDIRECT("'Полная ст-ть с уч.НЗС (Авто)'!FT"&amp;$J$42))/$D15)</f>
        <v>0</v>
      </c>
      <c r="FU15" s="137">
        <f ca="1">IF($D15=0,0,SUMIF('Полная ст-ть с уч.НЗС (Авто)'!$YP$11:INDIRECT("'Полная ст-ть с уч.НЗС (Авто)'!YP"&amp;$J$42),$C15,'Полная ст-ть с уч.НЗС (Авто)'!FU$11:INDIRECT("'Полная ст-ть с уч.НЗС (Авто)'!FU"&amp;$J$42))/$D15)</f>
        <v>0</v>
      </c>
      <c r="FV15" s="137">
        <f ca="1">IF($D15=0,0,SUMIF('Полная ст-ть с уч.НЗС (Авто)'!$YP$11:INDIRECT("'Полная ст-ть с уч.НЗС (Авто)'!YP"&amp;$J$42),$C15,'Полная ст-ть с уч.НЗС (Авто)'!FV$11:INDIRECT("'Полная ст-ть с уч.НЗС (Авто)'!FV"&amp;$J$42))/$D15)</f>
        <v>0</v>
      </c>
      <c r="FW15" s="137">
        <f ca="1">IF($D15=0,0,SUMIF('Полная ст-ть с уч.НЗС (Авто)'!$YP$11:INDIRECT("'Полная ст-ть с уч.НЗС (Авто)'!YP"&amp;$J$42),$C15,'Полная ст-ть с уч.НЗС (Авто)'!FW$11:INDIRECT("'Полная ст-ть с уч.НЗС (Авто)'!FW"&amp;$J$42))/$D15)</f>
        <v>0</v>
      </c>
      <c r="FX15" s="137">
        <f ca="1">IF($D15=0,0,SUMIF('Полная ст-ть с уч.НЗС (Авто)'!$YP$11:INDIRECT("'Полная ст-ть с уч.НЗС (Авто)'!YP"&amp;$J$42),$C15,'Полная ст-ть с уч.НЗС (Авто)'!FX$11:INDIRECT("'Полная ст-ть с уч.НЗС (Авто)'!FX"&amp;$J$42))/$D15)</f>
        <v>0</v>
      </c>
      <c r="FY15" s="137">
        <f ca="1">IF($D15=0,0,SUMIF('Полная ст-ть с уч.НЗС (Авто)'!$YP$11:INDIRECT("'Полная ст-ть с уч.НЗС (Авто)'!YP"&amp;$J$42),$C15,'Полная ст-ть с уч.НЗС (Авто)'!FY$11:INDIRECT("'Полная ст-ть с уч.НЗС (Авто)'!FY"&amp;$J$42))/$D15)</f>
        <v>0</v>
      </c>
      <c r="FZ15" s="137">
        <f ca="1">IF($D15=0,0,SUMIF('Полная ст-ть с уч.НЗС (Авто)'!$YP$11:INDIRECT("'Полная ст-ть с уч.НЗС (Авто)'!YP"&amp;$J$42),$C15,'Полная ст-ть с уч.НЗС (Авто)'!FZ$11:INDIRECT("'Полная ст-ть с уч.НЗС (Авто)'!FZ"&amp;$J$42))/$D15)</f>
        <v>0</v>
      </c>
      <c r="GA15" s="137">
        <f ca="1">IF($D15=0,0,SUMIF('Полная ст-ть с уч.НЗС (Авто)'!$YP$11:INDIRECT("'Полная ст-ть с уч.НЗС (Авто)'!YP"&amp;$J$42),$C15,'Полная ст-ть с уч.НЗС (Авто)'!GA$11:INDIRECT("'Полная ст-ть с уч.НЗС (Авто)'!GA"&amp;$J$42))/$D15)</f>
        <v>0</v>
      </c>
      <c r="GB15" s="137">
        <f ca="1">IF($D15=0,0,SUMIF('Полная ст-ть с уч.НЗС (Авто)'!$YP$11:INDIRECT("'Полная ст-ть с уч.НЗС (Авто)'!YP"&amp;$J$42),$C15,'Полная ст-ть с уч.НЗС (Авто)'!GB$11:INDIRECT("'Полная ст-ть с уч.НЗС (Авто)'!GB"&amp;$J$42))/$D15)</f>
        <v>0</v>
      </c>
      <c r="GC15" s="137">
        <f ca="1">IF($D15=0,0,SUMIF('Полная ст-ть с уч.НЗС (Авто)'!$YP$11:INDIRECT("'Полная ст-ть с уч.НЗС (Авто)'!YP"&amp;$J$42),$C15,'Полная ст-ть с уч.НЗС (Авто)'!GC$11:INDIRECT("'Полная ст-ть с уч.НЗС (Авто)'!GC"&amp;$J$42))/$D15)</f>
        <v>0</v>
      </c>
      <c r="GD15" s="137">
        <f ca="1">IF($D15=0,0,SUMIF('Полная ст-ть с уч.НЗС (Авто)'!$YP$11:INDIRECT("'Полная ст-ть с уч.НЗС (Авто)'!YP"&amp;$J$42),$C15,'Полная ст-ть с уч.НЗС (Авто)'!GD$11:INDIRECT("'Полная ст-ть с уч.НЗС (Авто)'!GD"&amp;$J$42))/$D15)</f>
        <v>0</v>
      </c>
      <c r="GE15" s="137">
        <f ca="1">IF($D15=0,0,SUMIF('Полная ст-ть с уч.НЗС (Авто)'!$YP$11:INDIRECT("'Полная ст-ть с уч.НЗС (Авто)'!YP"&amp;$J$42),$C15,'Полная ст-ть с уч.НЗС (Авто)'!GE$11:INDIRECT("'Полная ст-ть с уч.НЗС (Авто)'!GE"&amp;$J$42))/$D15)</f>
        <v>0</v>
      </c>
      <c r="GF15" s="137">
        <f ca="1">IF($D15=0,0,SUMIF('Полная ст-ть с уч.НЗС (Авто)'!$YP$11:INDIRECT("'Полная ст-ть с уч.НЗС (Авто)'!YP"&amp;$J$42),$C15,'Полная ст-ть с уч.НЗС (Авто)'!GF$11:INDIRECT("'Полная ст-ть с уч.НЗС (Авто)'!GF"&amp;$J$42))/$D15)</f>
        <v>0</v>
      </c>
      <c r="GG15" s="137">
        <f ca="1">IF($D15=0,0,SUMIF('Полная ст-ть с уч.НЗС (Авто)'!$YP$11:INDIRECT("'Полная ст-ть с уч.НЗС (Авто)'!YP"&amp;$J$42),$C15,'Полная ст-ть с уч.НЗС (Авто)'!GG$11:INDIRECT("'Полная ст-ть с уч.НЗС (Авто)'!GG"&amp;$J$42))/$D15)</f>
        <v>0</v>
      </c>
      <c r="GH15" s="137">
        <f ca="1">IF($D15=0,0,SUMIF('Полная ст-ть с уч.НЗС (Авто)'!$YP$11:INDIRECT("'Полная ст-ть с уч.НЗС (Авто)'!YP"&amp;$J$42),$C15,'Полная ст-ть с уч.НЗС (Авто)'!GH$11:INDIRECT("'Полная ст-ть с уч.НЗС (Авто)'!GH"&amp;$J$42))/$D15)</f>
        <v>0</v>
      </c>
      <c r="GI15" s="137">
        <f ca="1">IF($D15=0,0,SUMIF('Полная ст-ть с уч.НЗС (Авто)'!$YP$11:INDIRECT("'Полная ст-ть с уч.НЗС (Авто)'!YP"&amp;$J$42),$C15,'Полная ст-ть с уч.НЗС (Авто)'!GI$11:INDIRECT("'Полная ст-ть с уч.НЗС (Авто)'!GI"&amp;$J$42))/$D15)</f>
        <v>0</v>
      </c>
      <c r="GJ15" s="137">
        <f ca="1">IF($D15=0,0,SUMIF('Полная ст-ть с уч.НЗС (Авто)'!$YP$11:INDIRECT("'Полная ст-ть с уч.НЗС (Авто)'!YP"&amp;$J$42),$C15,'Полная ст-ть с уч.НЗС (Авто)'!GJ$11:INDIRECT("'Полная ст-ть с уч.НЗС (Авто)'!GJ"&amp;$J$42))/$D15)</f>
        <v>0</v>
      </c>
      <c r="GK15" s="137">
        <f ca="1">IF($D15=0,0,SUMIF('Полная ст-ть с уч.НЗС (Авто)'!$YP$11:INDIRECT("'Полная ст-ть с уч.НЗС (Авто)'!YP"&amp;$J$42),$C15,'Полная ст-ть с уч.НЗС (Авто)'!GK$11:INDIRECT("'Полная ст-ть с уч.НЗС (Авто)'!GK"&amp;$J$42))/$D15)</f>
        <v>0</v>
      </c>
      <c r="GL15" s="137">
        <f ca="1">IF($D15=0,0,SUMIF('Полная ст-ть с уч.НЗС (Авто)'!$YP$11:INDIRECT("'Полная ст-ть с уч.НЗС (Авто)'!YP"&amp;$J$42),$C15,'Полная ст-ть с уч.НЗС (Авто)'!GL$11:INDIRECT("'Полная ст-ть с уч.НЗС (Авто)'!GL"&amp;$J$42))/$D15)</f>
        <v>0</v>
      </c>
      <c r="GM15" s="137">
        <f ca="1">IF($D15=0,0,SUMIF('Полная ст-ть с уч.НЗС (Авто)'!$YP$11:INDIRECT("'Полная ст-ть с уч.НЗС (Авто)'!YP"&amp;$J$42),$C15,'Полная ст-ть с уч.НЗС (Авто)'!GM$11:INDIRECT("'Полная ст-ть с уч.НЗС (Авто)'!GM"&amp;$J$42))/$D15)</f>
        <v>0</v>
      </c>
      <c r="GN15" s="137">
        <f ca="1">IF($D15=0,0,SUMIF('Полная ст-ть с уч.НЗС (Авто)'!$YP$11:INDIRECT("'Полная ст-ть с уч.НЗС (Авто)'!YP"&amp;$J$42),$C15,'Полная ст-ть с уч.НЗС (Авто)'!GN$11:INDIRECT("'Полная ст-ть с уч.НЗС (Авто)'!GN"&amp;$J$42))/$D15)</f>
        <v>0</v>
      </c>
      <c r="GO15" s="137">
        <f ca="1">IF($D15=0,0,SUMIF('Полная ст-ть с уч.НЗС (Авто)'!$YP$11:INDIRECT("'Полная ст-ть с уч.НЗС (Авто)'!YP"&amp;$J$42),$C15,'Полная ст-ть с уч.НЗС (Авто)'!GO$11:INDIRECT("'Полная ст-ть с уч.НЗС (Авто)'!GO"&amp;$J$42))/$D15)</f>
        <v>0</v>
      </c>
      <c r="GP15" s="137">
        <f ca="1">IF($D15=0,0,SUMIF('Полная ст-ть с уч.НЗС (Авто)'!$YP$11:INDIRECT("'Полная ст-ть с уч.НЗС (Авто)'!YP"&amp;$J$42),$C15,'Полная ст-ть с уч.НЗС (Авто)'!GP$11:INDIRECT("'Полная ст-ть с уч.НЗС (Авто)'!GP"&amp;$J$42))/$D15)</f>
        <v>0</v>
      </c>
      <c r="GQ15" s="137">
        <f ca="1">IF($D15=0,0,SUMIF('Полная ст-ть с уч.НЗС (Авто)'!$YP$11:INDIRECT("'Полная ст-ть с уч.НЗС (Авто)'!YP"&amp;$J$42),$C15,'Полная ст-ть с уч.НЗС (Авто)'!GQ$11:INDIRECT("'Полная ст-ть с уч.НЗС (Авто)'!GQ"&amp;$J$42))/$D15)</f>
        <v>0</v>
      </c>
      <c r="GR15" s="137">
        <f ca="1">IF($D15=0,0,SUMIF('Полная ст-ть с уч.НЗС (Авто)'!$YP$11:INDIRECT("'Полная ст-ть с уч.НЗС (Авто)'!YP"&amp;$J$42),$C15,'Полная ст-ть с уч.НЗС (Авто)'!GR$11:INDIRECT("'Полная ст-ть с уч.НЗС (Авто)'!GR"&amp;$J$42))/$D15)</f>
        <v>0</v>
      </c>
      <c r="GS15" s="137">
        <f ca="1">IF($D15=0,0,SUMIF('Полная ст-ть с уч.НЗС (Авто)'!$YP$11:INDIRECT("'Полная ст-ть с уч.НЗС (Авто)'!YP"&amp;$J$42),$C15,'Полная ст-ть с уч.НЗС (Авто)'!GS$11:INDIRECT("'Полная ст-ть с уч.НЗС (Авто)'!GS"&amp;$J$42))/$D15)</f>
        <v>0</v>
      </c>
      <c r="GT15" s="137">
        <f ca="1">IF($D15=0,0,SUMIF('Полная ст-ть с уч.НЗС (Авто)'!$YP$11:INDIRECT("'Полная ст-ть с уч.НЗС (Авто)'!YP"&amp;$J$42),$C15,'Полная ст-ть с уч.НЗС (Авто)'!GT$11:INDIRECT("'Полная ст-ть с уч.НЗС (Авто)'!GT"&amp;$J$42))/$D15)</f>
        <v>0</v>
      </c>
      <c r="GU15" s="137">
        <f ca="1">IF($D15=0,0,SUMIF('Полная ст-ть с уч.НЗС (Авто)'!$YP$11:INDIRECT("'Полная ст-ть с уч.НЗС (Авто)'!YP"&amp;$J$42),$C15,'Полная ст-ть с уч.НЗС (Авто)'!GU$11:INDIRECT("'Полная ст-ть с уч.НЗС (Авто)'!GU"&amp;$J$42))/$D15)</f>
        <v>0</v>
      </c>
      <c r="GV15" s="137">
        <f ca="1">IF($D15=0,0,SUMIF('Полная ст-ть с уч.НЗС (Авто)'!$YP$11:INDIRECT("'Полная ст-ть с уч.НЗС (Авто)'!YP"&amp;$J$42),$C15,'Полная ст-ть с уч.НЗС (Авто)'!GV$11:INDIRECT("'Полная ст-ть с уч.НЗС (Авто)'!GV"&amp;$J$42))/$D15)</f>
        <v>0</v>
      </c>
      <c r="GW15" s="137">
        <f ca="1">IF($D15=0,0,SUMIF('Полная ст-ть с уч.НЗС (Авто)'!$YP$11:INDIRECT("'Полная ст-ть с уч.НЗС (Авто)'!YP"&amp;$J$42),$C15,'Полная ст-ть с уч.НЗС (Авто)'!GW$11:INDIRECT("'Полная ст-ть с уч.НЗС (Авто)'!GW"&amp;$J$42))/$D15)</f>
        <v>0</v>
      </c>
      <c r="GX15" s="137">
        <f ca="1">IF($D15=0,0,SUMIF('Полная ст-ть с уч.НЗС (Авто)'!$YP$11:INDIRECT("'Полная ст-ть с уч.НЗС (Авто)'!YP"&amp;$J$42),$C15,'Полная ст-ть с уч.НЗС (Авто)'!GX$11:INDIRECT("'Полная ст-ть с уч.НЗС (Авто)'!GX"&amp;$J$42))/$D15)</f>
        <v>0</v>
      </c>
      <c r="GY15" s="137">
        <f ca="1">IF($D15=0,0,SUMIF('Полная ст-ть с уч.НЗС (Авто)'!$YP$11:INDIRECT("'Полная ст-ть с уч.НЗС (Авто)'!YP"&amp;$J$42),$C15,'Полная ст-ть с уч.НЗС (Авто)'!GY$11:INDIRECT("'Полная ст-ть с уч.НЗС (Авто)'!GY"&amp;$J$42))/$D15)</f>
        <v>0</v>
      </c>
      <c r="GZ15" s="137">
        <f ca="1">IF($D15=0,0,SUMIF('Полная ст-ть с уч.НЗС (Авто)'!$YP$11:INDIRECT("'Полная ст-ть с уч.НЗС (Авто)'!YP"&amp;$J$42),$C15,'Полная ст-ть с уч.НЗС (Авто)'!GZ$11:INDIRECT("'Полная ст-ть с уч.НЗС (Авто)'!GZ"&amp;$J$42))/$D15)</f>
        <v>0</v>
      </c>
      <c r="HA15" s="137">
        <f ca="1">IF($D15=0,0,SUMIF('Полная ст-ть с уч.НЗС (Авто)'!$YP$11:INDIRECT("'Полная ст-ть с уч.НЗС (Авто)'!YP"&amp;$J$42),$C15,'Полная ст-ть с уч.НЗС (Авто)'!HA$11:INDIRECT("'Полная ст-ть с уч.НЗС (Авто)'!HA"&amp;$J$42))/$D15)</f>
        <v>0</v>
      </c>
      <c r="HB15" s="137">
        <f ca="1">IF($D15=0,0,SUMIF('Полная ст-ть с уч.НЗС (Авто)'!$YP$11:INDIRECT("'Полная ст-ть с уч.НЗС (Авто)'!YP"&amp;$J$42),$C15,'Полная ст-ть с уч.НЗС (Авто)'!HB$11:INDIRECT("'Полная ст-ть с уч.НЗС (Авто)'!HB"&amp;$J$42))/$D15)</f>
        <v>0</v>
      </c>
      <c r="HC15" s="137">
        <f ca="1">IF($D15=0,0,SUMIF('Полная ст-ть с уч.НЗС (Авто)'!$YP$11:INDIRECT("'Полная ст-ть с уч.НЗС (Авто)'!YP"&amp;$J$42),$C15,'Полная ст-ть с уч.НЗС (Авто)'!HC$11:INDIRECT("'Полная ст-ть с уч.НЗС (Авто)'!HC"&amp;$J$42))/$D15)</f>
        <v>0</v>
      </c>
      <c r="HD15" s="137">
        <f ca="1">IF($D15=0,0,SUMIF('Полная ст-ть с уч.НЗС (Авто)'!$YP$11:INDIRECT("'Полная ст-ть с уч.НЗС (Авто)'!YP"&amp;$J$42),$C15,'Полная ст-ть с уч.НЗС (Авто)'!HD$11:INDIRECT("'Полная ст-ть с уч.НЗС (Авто)'!HD"&amp;$J$42))/$D15)</f>
        <v>0</v>
      </c>
      <c r="HE15" s="137">
        <f ca="1">IF($D15=0,0,SUMIF('Полная ст-ть с уч.НЗС (Авто)'!$YP$11:INDIRECT("'Полная ст-ть с уч.НЗС (Авто)'!YP"&amp;$J$42),$C15,'Полная ст-ть с уч.НЗС (Авто)'!HE$11:INDIRECT("'Полная ст-ть с уч.НЗС (Авто)'!HE"&amp;$J$42))/$D15)</f>
        <v>0</v>
      </c>
      <c r="HF15" s="137">
        <f ca="1">IF($D15=0,0,SUMIF('Полная ст-ть с уч.НЗС (Авто)'!$YP$11:INDIRECT("'Полная ст-ть с уч.НЗС (Авто)'!YP"&amp;$J$42),$C15,'Полная ст-ть с уч.НЗС (Авто)'!HF$11:INDIRECT("'Полная ст-ть с уч.НЗС (Авто)'!HF"&amp;$J$42))/$D15)</f>
        <v>0</v>
      </c>
      <c r="HG15" s="137">
        <f ca="1">IF($D15=0,0,SUMIF('Полная ст-ть с уч.НЗС (Авто)'!$YP$11:INDIRECT("'Полная ст-ть с уч.НЗС (Авто)'!YP"&amp;$J$42),$C15,'Полная ст-ть с уч.НЗС (Авто)'!HG$11:INDIRECT("'Полная ст-ть с уч.НЗС (Авто)'!HG"&amp;$J$42))/$D15)</f>
        <v>0</v>
      </c>
      <c r="HH15" s="137">
        <f ca="1">IF($D15=0,0,SUMIF('Полная ст-ть с уч.НЗС (Авто)'!$YP$11:INDIRECT("'Полная ст-ть с уч.НЗС (Авто)'!YP"&amp;$J$42),$C15,'Полная ст-ть с уч.НЗС (Авто)'!HH$11:INDIRECT("'Полная ст-ть с уч.НЗС (Авто)'!HH"&amp;$J$42))/$D15)</f>
        <v>0</v>
      </c>
      <c r="HI15" s="137">
        <f ca="1">IF($D15=0,0,SUMIF('Полная ст-ть с уч.НЗС (Авто)'!$YP$11:INDIRECT("'Полная ст-ть с уч.НЗС (Авто)'!YP"&amp;$J$42),$C15,'Полная ст-ть с уч.НЗС (Авто)'!HI$11:INDIRECT("'Полная ст-ть с уч.НЗС (Авто)'!HI"&amp;$J$42))/$D15)</f>
        <v>0</v>
      </c>
      <c r="HJ15" s="137">
        <f ca="1">IF($D15=0,0,SUMIF('Полная ст-ть с уч.НЗС (Авто)'!$YP$11:INDIRECT("'Полная ст-ть с уч.НЗС (Авто)'!YP"&amp;$J$42),$C15,'Полная ст-ть с уч.НЗС (Авто)'!HJ$11:INDIRECT("'Полная ст-ть с уч.НЗС (Авто)'!HJ"&amp;$J$42))/$D15)</f>
        <v>0</v>
      </c>
      <c r="HK15" s="137">
        <f ca="1">IF($D15=0,0,SUMIF('Полная ст-ть с уч.НЗС (Авто)'!$YP$11:INDIRECT("'Полная ст-ть с уч.НЗС (Авто)'!YP"&amp;$J$42),$C15,'Полная ст-ть с уч.НЗС (Авто)'!HK$11:INDIRECT("'Полная ст-ть с уч.НЗС (Авто)'!HK"&amp;$J$42))/$D15)</f>
        <v>0</v>
      </c>
      <c r="HL15" s="137">
        <f ca="1">IF($D15=0,0,SUMIF('Полная ст-ть с уч.НЗС (Авто)'!$YP$11:INDIRECT("'Полная ст-ть с уч.НЗС (Авто)'!YP"&amp;$J$42),$C15,'Полная ст-ть с уч.НЗС (Авто)'!HL$11:INDIRECT("'Полная ст-ть с уч.НЗС (Авто)'!HL"&amp;$J$42))/$D15)</f>
        <v>0</v>
      </c>
      <c r="HM15" s="137">
        <f ca="1">IF($D15=0,0,SUMIF('Полная ст-ть с уч.НЗС (Авто)'!$YP$11:INDIRECT("'Полная ст-ть с уч.НЗС (Авто)'!YP"&amp;$J$42),$C15,'Полная ст-ть с уч.НЗС (Авто)'!HM$11:INDIRECT("'Полная ст-ть с уч.НЗС (Авто)'!HM"&amp;$J$42))/$D15)</f>
        <v>0</v>
      </c>
      <c r="HN15" s="137">
        <f ca="1">IF($D15=0,0,SUMIF('Полная ст-ть с уч.НЗС (Авто)'!$YP$11:INDIRECT("'Полная ст-ть с уч.НЗС (Авто)'!YP"&amp;$J$42),$C15,'Полная ст-ть с уч.НЗС (Авто)'!HN$11:INDIRECT("'Полная ст-ть с уч.НЗС (Авто)'!HN"&amp;$J$42))/$D15)</f>
        <v>0</v>
      </c>
      <c r="HO15" s="137">
        <f ca="1">IF($D15=0,0,SUMIF('Полная ст-ть с уч.НЗС (Авто)'!$YP$11:INDIRECT("'Полная ст-ть с уч.НЗС (Авто)'!YP"&amp;$J$42),$C15,'Полная ст-ть с уч.НЗС (Авто)'!HO$11:INDIRECT("'Полная ст-ть с уч.НЗС (Авто)'!HO"&amp;$J$42))/$D15)</f>
        <v>0</v>
      </c>
      <c r="HP15" s="137">
        <f ca="1">IF($D15=0,0,SUMIF('Полная ст-ть с уч.НЗС (Авто)'!$YP$11:INDIRECT("'Полная ст-ть с уч.НЗС (Авто)'!YP"&amp;$J$42),$C15,'Полная ст-ть с уч.НЗС (Авто)'!HP$11:INDIRECT("'Полная ст-ть с уч.НЗС (Авто)'!HP"&amp;$J$42))/$D15)</f>
        <v>0</v>
      </c>
      <c r="HQ15" s="137">
        <f ca="1">IF($D15=0,0,SUMIF('Полная ст-ть с уч.НЗС (Авто)'!$YP$11:INDIRECT("'Полная ст-ть с уч.НЗС (Авто)'!YP"&amp;$J$42),$C15,'Полная ст-ть с уч.НЗС (Авто)'!HQ$11:INDIRECT("'Полная ст-ть с уч.НЗС (Авто)'!HQ"&amp;$J$42))/$D15)</f>
        <v>0</v>
      </c>
      <c r="HR15" s="137">
        <f ca="1">IF($D15=0,0,SUMIF('Полная ст-ть с уч.НЗС (Авто)'!$YP$11:INDIRECT("'Полная ст-ть с уч.НЗС (Авто)'!YP"&amp;$J$42),$C15,'Полная ст-ть с уч.НЗС (Авто)'!HR$11:INDIRECT("'Полная ст-ть с уч.НЗС (Авто)'!HR"&amp;$J$42))/$D15)</f>
        <v>0</v>
      </c>
      <c r="HS15" s="137">
        <f ca="1">IF($D15=0,0,SUMIF('Полная ст-ть с уч.НЗС (Авто)'!$YP$11:INDIRECT("'Полная ст-ть с уч.НЗС (Авто)'!YP"&amp;$J$42),$C15,'Полная ст-ть с уч.НЗС (Авто)'!HS$11:INDIRECT("'Полная ст-ть с уч.НЗС (Авто)'!HS"&amp;$J$42))/$D15)</f>
        <v>0</v>
      </c>
      <c r="HT15" s="137">
        <f ca="1">IF($D15=0,0,SUMIF('Полная ст-ть с уч.НЗС (Авто)'!$YP$11:INDIRECT("'Полная ст-ть с уч.НЗС (Авто)'!YP"&amp;$J$42),$C15,'Полная ст-ть с уч.НЗС (Авто)'!HT$11:INDIRECT("'Полная ст-ть с уч.НЗС (Авто)'!HT"&amp;$J$42))/$D15)</f>
        <v>0</v>
      </c>
      <c r="HU15" s="137">
        <f ca="1">IF($D15=0,0,SUMIF('Полная ст-ть с уч.НЗС (Авто)'!$YP$11:INDIRECT("'Полная ст-ть с уч.НЗС (Авто)'!YP"&amp;$J$42),$C15,'Полная ст-ть с уч.НЗС (Авто)'!HU$11:INDIRECT("'Полная ст-ть с уч.НЗС (Авто)'!HU"&amp;$J$42))/$D15)</f>
        <v>0</v>
      </c>
      <c r="HV15" s="137">
        <f ca="1">IF($D15=0,0,SUMIF('Полная ст-ть с уч.НЗС (Авто)'!$YP$11:INDIRECT("'Полная ст-ть с уч.НЗС (Авто)'!YP"&amp;$J$42),$C15,'Полная ст-ть с уч.НЗС (Авто)'!HV$11:INDIRECT("'Полная ст-ть с уч.НЗС (Авто)'!HV"&amp;$J$42))/$D15)</f>
        <v>0</v>
      </c>
      <c r="HW15" s="137">
        <f ca="1">IF($D15=0,0,SUMIF('Полная ст-ть с уч.НЗС (Авто)'!$YP$11:INDIRECT("'Полная ст-ть с уч.НЗС (Авто)'!YP"&amp;$J$42),$C15,'Полная ст-ть с уч.НЗС (Авто)'!HW$11:INDIRECT("'Полная ст-ть с уч.НЗС (Авто)'!HW"&amp;$J$42))/$D15)</f>
        <v>0</v>
      </c>
      <c r="HX15" s="137">
        <f ca="1">IF($D15=0,0,SUMIF('Полная ст-ть с уч.НЗС (Авто)'!$YP$11:INDIRECT("'Полная ст-ть с уч.НЗС (Авто)'!YP"&amp;$J$42),$C15,'Полная ст-ть с уч.НЗС (Авто)'!HX$11:INDIRECT("'Полная ст-ть с уч.НЗС (Авто)'!HX"&amp;$J$42))/$D15)</f>
        <v>0</v>
      </c>
      <c r="HY15" s="137">
        <f ca="1">IF($D15=0,0,SUMIF('Полная ст-ть с уч.НЗС (Авто)'!$YP$11:INDIRECT("'Полная ст-ть с уч.НЗС (Авто)'!YP"&amp;$J$42),$C15,'Полная ст-ть с уч.НЗС (Авто)'!HY$11:INDIRECT("'Полная ст-ть с уч.НЗС (Авто)'!HY"&amp;$J$42))/$D15)</f>
        <v>0</v>
      </c>
      <c r="HZ15" s="137">
        <f ca="1">IF($D15=0,0,SUMIF('Полная ст-ть с уч.НЗС (Авто)'!$YP$11:INDIRECT("'Полная ст-ть с уч.НЗС (Авто)'!YP"&amp;$J$42),$C15,'Полная ст-ть с уч.НЗС (Авто)'!HZ$11:INDIRECT("'Полная ст-ть с уч.НЗС (Авто)'!HZ"&amp;$J$42))/$D15)</f>
        <v>0</v>
      </c>
      <c r="IA15" s="137">
        <f ca="1">IF($D15=0,0,SUMIF('Полная ст-ть с уч.НЗС (Авто)'!$YP$11:INDIRECT("'Полная ст-ть с уч.НЗС (Авто)'!YP"&amp;$J$42),$C15,'Полная ст-ть с уч.НЗС (Авто)'!IA$11:INDIRECT("'Полная ст-ть с уч.НЗС (Авто)'!IA"&amp;$J$42))/$D15)</f>
        <v>0</v>
      </c>
      <c r="IB15" s="137">
        <f ca="1">IF($D15=0,0,SUMIF('Полная ст-ть с уч.НЗС (Авто)'!$YP$11:INDIRECT("'Полная ст-ть с уч.НЗС (Авто)'!YP"&amp;$J$42),$C15,'Полная ст-ть с уч.НЗС (Авто)'!IB$11:INDIRECT("'Полная ст-ть с уч.НЗС (Авто)'!IB"&amp;$J$42))/$D15)</f>
        <v>0</v>
      </c>
      <c r="IC15" s="137">
        <f ca="1">IF($D15=0,0,SUMIF('Полная ст-ть с уч.НЗС (Авто)'!$YP$11:INDIRECT("'Полная ст-ть с уч.НЗС (Авто)'!YP"&amp;$J$42),$C15,'Полная ст-ть с уч.НЗС (Авто)'!IC$11:INDIRECT("'Полная ст-ть с уч.НЗС (Авто)'!IC"&amp;$J$42))/$D15)</f>
        <v>0</v>
      </c>
      <c r="ID15" s="137">
        <f ca="1">IF($D15=0,0,SUMIF('Полная ст-ть с уч.НЗС (Авто)'!$YP$11:INDIRECT("'Полная ст-ть с уч.НЗС (Авто)'!YP"&amp;$J$42),$C15,'Полная ст-ть с уч.НЗС (Авто)'!ID$11:INDIRECT("'Полная ст-ть с уч.НЗС (Авто)'!ID"&amp;$J$42))/$D15)</f>
        <v>0</v>
      </c>
      <c r="IE15" s="137">
        <f ca="1">IF($D15=0,0,SUMIF('Полная ст-ть с уч.НЗС (Авто)'!$YP$11:INDIRECT("'Полная ст-ть с уч.НЗС (Авто)'!YP"&amp;$J$42),$C15,'Полная ст-ть с уч.НЗС (Авто)'!IE$11:INDIRECT("'Полная ст-ть с уч.НЗС (Авто)'!IE"&amp;$J$42))/$D15)</f>
        <v>0</v>
      </c>
      <c r="IF15" s="137">
        <f ca="1">IF($D15=0,0,SUMIF('Полная ст-ть с уч.НЗС (Авто)'!$YP$11:INDIRECT("'Полная ст-ть с уч.НЗС (Авто)'!YP"&amp;$J$42),$C15,'Полная ст-ть с уч.НЗС (Авто)'!IF$11:INDIRECT("'Полная ст-ть с уч.НЗС (Авто)'!IF"&amp;$J$42))/$D15)</f>
        <v>0</v>
      </c>
      <c r="IG15" s="137">
        <f ca="1">IF($D15=0,0,SUMIF('Полная ст-ть с уч.НЗС (Авто)'!$YP$11:INDIRECT("'Полная ст-ть с уч.НЗС (Авто)'!YP"&amp;$J$42),$C15,'Полная ст-ть с уч.НЗС (Авто)'!IG$11:INDIRECT("'Полная ст-ть с уч.НЗС (Авто)'!IG"&amp;$J$42))/$D15)</f>
        <v>0</v>
      </c>
      <c r="IH15" s="137">
        <f ca="1">IF($D15=0,0,SUMIF('Полная ст-ть с уч.НЗС (Авто)'!$YP$11:INDIRECT("'Полная ст-ть с уч.НЗС (Авто)'!YP"&amp;$J$42),$C15,'Полная ст-ть с уч.НЗС (Авто)'!IH$11:INDIRECT("'Полная ст-ть с уч.НЗС (Авто)'!IH"&amp;$J$42))/$D15)</f>
        <v>0</v>
      </c>
      <c r="II15" s="137">
        <f ca="1">IF($D15=0,0,SUMIF('Полная ст-ть с уч.НЗС (Авто)'!$YP$11:INDIRECT("'Полная ст-ть с уч.НЗС (Авто)'!YP"&amp;$J$42),$C15,'Полная ст-ть с уч.НЗС (Авто)'!II$11:INDIRECT("'Полная ст-ть с уч.НЗС (Авто)'!II"&amp;$J$42))/$D15)</f>
        <v>0</v>
      </c>
      <c r="IJ15" s="137">
        <f ca="1">IF($D15=0,0,SUMIF('Полная ст-ть с уч.НЗС (Авто)'!$YP$11:INDIRECT("'Полная ст-ть с уч.НЗС (Авто)'!YP"&amp;$J$42),$C15,'Полная ст-ть с уч.НЗС (Авто)'!IJ$11:INDIRECT("'Полная ст-ть с уч.НЗС (Авто)'!IJ"&amp;$J$42))/$D15)</f>
        <v>0</v>
      </c>
      <c r="IK15" s="137">
        <f ca="1">IF($D15=0,0,SUMIF('Полная ст-ть с уч.НЗС (Авто)'!$YP$11:INDIRECT("'Полная ст-ть с уч.НЗС (Авто)'!YP"&amp;$J$42),$C15,'Полная ст-ть с уч.НЗС (Авто)'!IK$11:INDIRECT("'Полная ст-ть с уч.НЗС (Авто)'!IK"&amp;$J$42))/$D15)</f>
        <v>0</v>
      </c>
      <c r="IL15" s="137">
        <f ca="1">IF($D15=0,0,SUMIF('Полная ст-ть с уч.НЗС (Авто)'!$YP$11:INDIRECT("'Полная ст-ть с уч.НЗС (Авто)'!YP"&amp;$J$42),$C15,'Полная ст-ть с уч.НЗС (Авто)'!IL$11:INDIRECT("'Полная ст-ть с уч.НЗС (Авто)'!IL"&amp;$J$42))/$D15)</f>
        <v>0</v>
      </c>
      <c r="IM15" s="137">
        <f ca="1">IF($D15=0,0,SUMIF('Полная ст-ть с уч.НЗС (Авто)'!$YP$11:INDIRECT("'Полная ст-ть с уч.НЗС (Авто)'!YP"&amp;$J$42),$C15,'Полная ст-ть с уч.НЗС (Авто)'!IM$11:INDIRECT("'Полная ст-ть с уч.НЗС (Авто)'!IM"&amp;$J$42))/$D15)</f>
        <v>0</v>
      </c>
      <c r="IN15" s="137">
        <f ca="1">IF($D15=0,0,SUMIF('Полная ст-ть с уч.НЗС (Авто)'!$YP$11:INDIRECT("'Полная ст-ть с уч.НЗС (Авто)'!YP"&amp;$J$42),$C15,'Полная ст-ть с уч.НЗС (Авто)'!IN$11:INDIRECT("'Полная ст-ть с уч.НЗС (Авто)'!IN"&amp;$J$42))/$D15)</f>
        <v>0</v>
      </c>
      <c r="IO15" s="137">
        <f ca="1">IF($D15=0,0,SUMIF('Полная ст-ть с уч.НЗС (Авто)'!$YP$11:INDIRECT("'Полная ст-ть с уч.НЗС (Авто)'!YP"&amp;$J$42),$C15,'Полная ст-ть с уч.НЗС (Авто)'!IO$11:INDIRECT("'Полная ст-ть с уч.НЗС (Авто)'!IO"&amp;$J$42))/$D15)</f>
        <v>0</v>
      </c>
      <c r="IP15" s="137">
        <f ca="1">IF($D15=0,0,SUMIF('Полная ст-ть с уч.НЗС (Авто)'!$YP$11:INDIRECT("'Полная ст-ть с уч.НЗС (Авто)'!YP"&amp;$J$42),$C15,'Полная ст-ть с уч.НЗС (Авто)'!IP$11:INDIRECT("'Полная ст-ть с уч.НЗС (Авто)'!IP"&amp;$J$42))/$D15)</f>
        <v>0</v>
      </c>
      <c r="IQ15" s="137">
        <f ca="1">IF($D15=0,0,SUMIF('Полная ст-ть с уч.НЗС (Авто)'!$YP$11:INDIRECT("'Полная ст-ть с уч.НЗС (Авто)'!YP"&amp;$J$42),$C15,'Полная ст-ть с уч.НЗС (Авто)'!IQ$11:INDIRECT("'Полная ст-ть с уч.НЗС (Авто)'!IQ"&amp;$J$42))/$D15)</f>
        <v>0</v>
      </c>
      <c r="IR15" s="137">
        <f ca="1">IF($D15=0,0,SUMIF('Полная ст-ть с уч.НЗС (Авто)'!$YP$11:INDIRECT("'Полная ст-ть с уч.НЗС (Авто)'!YP"&amp;$J$42),$C15,'Полная ст-ть с уч.НЗС (Авто)'!IR$11:INDIRECT("'Полная ст-ть с уч.НЗС (Авто)'!IR"&amp;$J$42))/$D15)</f>
        <v>0</v>
      </c>
      <c r="IS15" s="137">
        <f ca="1">IF($D15=0,0,SUMIF('Полная ст-ть с уч.НЗС (Авто)'!$YP$11:INDIRECT("'Полная ст-ть с уч.НЗС (Авто)'!YP"&amp;$J$42),$C15,'Полная ст-ть с уч.НЗС (Авто)'!IS$11:INDIRECT("'Полная ст-ть с уч.НЗС (Авто)'!IS"&amp;$J$42))/$D15)</f>
        <v>0</v>
      </c>
      <c r="IT15" s="137">
        <f ca="1">IF($D15=0,0,SUMIF('Полная ст-ть с уч.НЗС (Авто)'!$YP$11:INDIRECT("'Полная ст-ть с уч.НЗС (Авто)'!YP"&amp;$J$42),$C15,'Полная ст-ть с уч.НЗС (Авто)'!IT$11:INDIRECT("'Полная ст-ть с уч.НЗС (Авто)'!IT"&amp;$J$42))/$D15)</f>
        <v>0</v>
      </c>
      <c r="IU15" s="137">
        <f ca="1">IF($D15=0,0,SUMIF('Полная ст-ть с уч.НЗС (Авто)'!$YP$11:INDIRECT("'Полная ст-ть с уч.НЗС (Авто)'!YP"&amp;$J$42),$C15,'Полная ст-ть с уч.НЗС (Авто)'!IU$11:INDIRECT("'Полная ст-ть с уч.НЗС (Авто)'!IU"&amp;$J$42))/$D15)</f>
        <v>0</v>
      </c>
      <c r="IV15" s="137">
        <f ca="1">IF($D15=0,0,SUMIF('Полная ст-ть с уч.НЗС (Авто)'!$YP$11:INDIRECT("'Полная ст-ть с уч.НЗС (Авто)'!YP"&amp;$J$42),$C15,'Полная ст-ть с уч.НЗС (Авто)'!IV$11:INDIRECT("'Полная ст-ть с уч.НЗС (Авто)'!IV"&amp;$J$42))/$D15)</f>
        <v>0</v>
      </c>
      <c r="IW15" s="137">
        <f ca="1">IF($D15=0,0,SUMIF('Полная ст-ть с уч.НЗС (Авто)'!$YP$11:INDIRECT("'Полная ст-ть с уч.НЗС (Авто)'!YP"&amp;$J$42),$C15,'Полная ст-ть с уч.НЗС (Авто)'!IW$11:INDIRECT("'Полная ст-ть с уч.НЗС (Авто)'!IW"&amp;$J$42))/$D15)</f>
        <v>0</v>
      </c>
      <c r="IX15" s="137">
        <f ca="1">IF($D15=0,0,SUMIF('Полная ст-ть с уч.НЗС (Авто)'!$YP$11:INDIRECT("'Полная ст-ть с уч.НЗС (Авто)'!YP"&amp;$J$42),$C15,'Полная ст-ть с уч.НЗС (Авто)'!IX$11:INDIRECT("'Полная ст-ть с уч.НЗС (Авто)'!IX"&amp;$J$42))/$D15)</f>
        <v>0</v>
      </c>
      <c r="IY15" s="137">
        <f ca="1">IF($D15=0,0,SUMIF('Полная ст-ть с уч.НЗС (Авто)'!$YP$11:INDIRECT("'Полная ст-ть с уч.НЗС (Авто)'!YP"&amp;$J$42),$C15,'Полная ст-ть с уч.НЗС (Авто)'!IY$11:INDIRECT("'Полная ст-ть с уч.НЗС (Авто)'!IY"&amp;$J$42))/$D15)</f>
        <v>0</v>
      </c>
      <c r="IZ15" s="137">
        <f ca="1">IF($D15=0,0,SUMIF('Полная ст-ть с уч.НЗС (Авто)'!$YP$11:INDIRECT("'Полная ст-ть с уч.НЗС (Авто)'!YP"&amp;$J$42),$C15,'Полная ст-ть с уч.НЗС (Авто)'!IZ$11:INDIRECT("'Полная ст-ть с уч.НЗС (Авто)'!IZ"&amp;$J$42))/$D15)</f>
        <v>0</v>
      </c>
      <c r="JA15" s="137">
        <f ca="1">IF($D15=0,0,SUMIF('Полная ст-ть с уч.НЗС (Авто)'!$YP$11:INDIRECT("'Полная ст-ть с уч.НЗС (Авто)'!YP"&amp;$J$42),$C15,'Полная ст-ть с уч.НЗС (Авто)'!JA$11:INDIRECT("'Полная ст-ть с уч.НЗС (Авто)'!JA"&amp;$J$42))/$D15)</f>
        <v>0</v>
      </c>
      <c r="JB15" s="137">
        <f ca="1">IF($D15=0,0,SUMIF('Полная ст-ть с уч.НЗС (Авто)'!$YP$11:INDIRECT("'Полная ст-ть с уч.НЗС (Авто)'!YP"&amp;$J$42),$C15,'Полная ст-ть с уч.НЗС (Авто)'!JB$11:INDIRECT("'Полная ст-ть с уч.НЗС (Авто)'!JB"&amp;$J$42))/$D15)</f>
        <v>0</v>
      </c>
      <c r="JC15" s="137">
        <f ca="1">IF($D15=0,0,SUMIF('Полная ст-ть с уч.НЗС (Авто)'!$YP$11:INDIRECT("'Полная ст-ть с уч.НЗС (Авто)'!YP"&amp;$J$42),$C15,'Полная ст-ть с уч.НЗС (Авто)'!JC$11:INDIRECT("'Полная ст-ть с уч.НЗС (Авто)'!JC"&amp;$J$42))/$D15)</f>
        <v>0</v>
      </c>
      <c r="JD15" s="137">
        <f ca="1">IF($D15=0,0,SUMIF('Полная ст-ть с уч.НЗС (Авто)'!$YP$11:INDIRECT("'Полная ст-ть с уч.НЗС (Авто)'!YP"&amp;$J$42),$C15,'Полная ст-ть с уч.НЗС (Авто)'!JD$11:INDIRECT("'Полная ст-ть с уч.НЗС (Авто)'!JD"&amp;$J$42))/$D15)</f>
        <v>0</v>
      </c>
      <c r="JE15" s="137">
        <f ca="1">IF($D15=0,0,SUMIF('Полная ст-ть с уч.НЗС (Авто)'!$YP$11:INDIRECT("'Полная ст-ть с уч.НЗС (Авто)'!YP"&amp;$J$42),$C15,'Полная ст-ть с уч.НЗС (Авто)'!JE$11:INDIRECT("'Полная ст-ть с уч.НЗС (Авто)'!JE"&amp;$J$42))/$D15)</f>
        <v>0</v>
      </c>
      <c r="JF15" s="137">
        <f ca="1">IF($D15=0,0,SUMIF('Полная ст-ть с уч.НЗС (Авто)'!$YP$11:INDIRECT("'Полная ст-ть с уч.НЗС (Авто)'!YP"&amp;$J$42),$C15,'Полная ст-ть с уч.НЗС (Авто)'!JF$11:INDIRECT("'Полная ст-ть с уч.НЗС (Авто)'!JF"&amp;$J$42))/$D15)</f>
        <v>0</v>
      </c>
      <c r="JG15" s="137">
        <f ca="1">IF($D15=0,0,SUMIF('Полная ст-ть с уч.НЗС (Авто)'!$YP$11:INDIRECT("'Полная ст-ть с уч.НЗС (Авто)'!YP"&amp;$J$42),$C15,'Полная ст-ть с уч.НЗС (Авто)'!JG$11:INDIRECT("'Полная ст-ть с уч.НЗС (Авто)'!JG"&amp;$J$42))/$D15)</f>
        <v>0</v>
      </c>
      <c r="JH15" s="137">
        <f ca="1">IF($D15=0,0,SUMIF('Полная ст-ть с уч.НЗС (Авто)'!$YP$11:INDIRECT("'Полная ст-ть с уч.НЗС (Авто)'!YP"&amp;$J$42),$C15,'Полная ст-ть с уч.НЗС (Авто)'!JH$11:INDIRECT("'Полная ст-ть с уч.НЗС (Авто)'!JH"&amp;$J$42))/$D15)</f>
        <v>0</v>
      </c>
      <c r="JI15" s="137">
        <f ca="1">IF($D15=0,0,SUMIF('Полная ст-ть с уч.НЗС (Авто)'!$YP$11:INDIRECT("'Полная ст-ть с уч.НЗС (Авто)'!YP"&amp;$J$42),$C15,'Полная ст-ть с уч.НЗС (Авто)'!JI$11:INDIRECT("'Полная ст-ть с уч.НЗС (Авто)'!JI"&amp;$J$42))/$D15)</f>
        <v>0</v>
      </c>
      <c r="JJ15" s="137">
        <f ca="1">IF($D15=0,0,SUMIF('Полная ст-ть с уч.НЗС (Авто)'!$YP$11:INDIRECT("'Полная ст-ть с уч.НЗС (Авто)'!YP"&amp;$J$42),$C15,'Полная ст-ть с уч.НЗС (Авто)'!JJ$11:INDIRECT("'Полная ст-ть с уч.НЗС (Авто)'!JJ"&amp;$J$42))/$D15)</f>
        <v>0</v>
      </c>
      <c r="JK15" s="137">
        <f ca="1">IF($D15=0,0,SUMIF('Полная ст-ть с уч.НЗС (Авто)'!$YP$11:INDIRECT("'Полная ст-ть с уч.НЗС (Авто)'!YP"&amp;$J$42),$C15,'Полная ст-ть с уч.НЗС (Авто)'!JK$11:INDIRECT("'Полная ст-ть с уч.НЗС (Авто)'!JK"&amp;$J$42))/$D15)</f>
        <v>0</v>
      </c>
      <c r="JL15" s="137">
        <f ca="1">IF($D15=0,0,SUMIF('Полная ст-ть с уч.НЗС (Авто)'!$YP$11:INDIRECT("'Полная ст-ть с уч.НЗС (Авто)'!YP"&amp;$J$42),$C15,'Полная ст-ть с уч.НЗС (Авто)'!JL$11:INDIRECT("'Полная ст-ть с уч.НЗС (Авто)'!JL"&amp;$J$42))/$D15)</f>
        <v>0</v>
      </c>
      <c r="JM15" s="137">
        <f ca="1">IF($D15=0,0,SUMIF('Полная ст-ть с уч.НЗС (Авто)'!$YP$11:INDIRECT("'Полная ст-ть с уч.НЗС (Авто)'!YP"&amp;$J$42),$C15,'Полная ст-ть с уч.НЗС (Авто)'!JM$11:INDIRECT("'Полная ст-ть с уч.НЗС (Авто)'!JM"&amp;$J$42))/$D15)</f>
        <v>0</v>
      </c>
      <c r="JN15" s="137">
        <f ca="1">IF($D15=0,0,SUMIF('Полная ст-ть с уч.НЗС (Авто)'!$YP$11:INDIRECT("'Полная ст-ть с уч.НЗС (Авто)'!YP"&amp;$J$42),$C15,'Полная ст-ть с уч.НЗС (Авто)'!JN$11:INDIRECT("'Полная ст-ть с уч.НЗС (Авто)'!JN"&amp;$J$42))/$D15)</f>
        <v>0</v>
      </c>
      <c r="JO15" s="137">
        <f ca="1">IF($D15=0,0,SUMIF('Полная ст-ть с уч.НЗС (Авто)'!$YP$11:INDIRECT("'Полная ст-ть с уч.НЗС (Авто)'!YP"&amp;$J$42),$C15,'Полная ст-ть с уч.НЗС (Авто)'!JO$11:INDIRECT("'Полная ст-ть с уч.НЗС (Авто)'!JO"&amp;$J$42))/$D15)</f>
        <v>0</v>
      </c>
      <c r="JP15" s="137">
        <f ca="1">IF($D15=0,0,SUMIF('Полная ст-ть с уч.НЗС (Авто)'!$YP$11:INDIRECT("'Полная ст-ть с уч.НЗС (Авто)'!YP"&amp;$J$42),$C15,'Полная ст-ть с уч.НЗС (Авто)'!JP$11:INDIRECT("'Полная ст-ть с уч.НЗС (Авто)'!JP"&amp;$J$42))/$D15)</f>
        <v>0</v>
      </c>
      <c r="JQ15" s="137">
        <f ca="1">IF($D15=0,0,SUMIF('Полная ст-ть с уч.НЗС (Авто)'!$YP$11:INDIRECT("'Полная ст-ть с уч.НЗС (Авто)'!YP"&amp;$J$42),$C15,'Полная ст-ть с уч.НЗС (Авто)'!JQ$11:INDIRECT("'Полная ст-ть с уч.НЗС (Авто)'!JQ"&amp;$J$42))/$D15)</f>
        <v>0</v>
      </c>
      <c r="JR15" s="137">
        <f ca="1">IF($D15=0,0,SUMIF('Полная ст-ть с уч.НЗС (Авто)'!$YP$11:INDIRECT("'Полная ст-ть с уч.НЗС (Авто)'!YP"&amp;$J$42),$C15,'Полная ст-ть с уч.НЗС (Авто)'!JR$11:INDIRECT("'Полная ст-ть с уч.НЗС (Авто)'!JR"&amp;$J$42))/$D15)</f>
        <v>0</v>
      </c>
      <c r="JS15" s="137">
        <f ca="1">IF($D15=0,0,SUMIF('Полная ст-ть с уч.НЗС (Авто)'!$YP$11:INDIRECT("'Полная ст-ть с уч.НЗС (Авто)'!YP"&amp;$J$42),$C15,'Полная ст-ть с уч.НЗС (Авто)'!JS$11:INDIRECT("'Полная ст-ть с уч.НЗС (Авто)'!JS"&amp;$J$42))/$D15)</f>
        <v>0</v>
      </c>
      <c r="JT15" s="137">
        <f ca="1">IF($D15=0,0,SUMIF('Полная ст-ть с уч.НЗС (Авто)'!$YP$11:INDIRECT("'Полная ст-ть с уч.НЗС (Авто)'!YP"&amp;$J$42),$C15,'Полная ст-ть с уч.НЗС (Авто)'!JT$11:INDIRECT("'Полная ст-ть с уч.НЗС (Авто)'!JT"&amp;$J$42))/$D15)</f>
        <v>0</v>
      </c>
      <c r="JU15" s="137">
        <f ca="1">IF($D15=0,0,SUMIF('Полная ст-ть с уч.НЗС (Авто)'!$YP$11:INDIRECT("'Полная ст-ть с уч.НЗС (Авто)'!YP"&amp;$J$42),$C15,'Полная ст-ть с уч.НЗС (Авто)'!JU$11:INDIRECT("'Полная ст-ть с уч.НЗС (Авто)'!JU"&amp;$J$42))/$D15)</f>
        <v>0</v>
      </c>
      <c r="JV15" s="137">
        <f ca="1">IF($D15=0,0,SUMIF('Полная ст-ть с уч.НЗС (Авто)'!$YP$11:INDIRECT("'Полная ст-ть с уч.НЗС (Авто)'!YP"&amp;$J$42),$C15,'Полная ст-ть с уч.НЗС (Авто)'!JV$11:INDIRECT("'Полная ст-ть с уч.НЗС (Авто)'!JV"&amp;$J$42))/$D15)</f>
        <v>0</v>
      </c>
      <c r="JW15" s="137">
        <f ca="1">IF($D15=0,0,SUMIF('Полная ст-ть с уч.НЗС (Авто)'!$YP$11:INDIRECT("'Полная ст-ть с уч.НЗС (Авто)'!YP"&amp;$J$42),$C15,'Полная ст-ть с уч.НЗС (Авто)'!JW$11:INDIRECT("'Полная ст-ть с уч.НЗС (Авто)'!JW"&amp;$J$42))/$D15)</f>
        <v>0</v>
      </c>
      <c r="JX15" s="137">
        <f ca="1">IF($D15=0,0,SUMIF('Полная ст-ть с уч.НЗС (Авто)'!$YP$11:INDIRECT("'Полная ст-ть с уч.НЗС (Авто)'!YP"&amp;$J$42),$C15,'Полная ст-ть с уч.НЗС (Авто)'!JX$11:INDIRECT("'Полная ст-ть с уч.НЗС (Авто)'!JX"&amp;$J$42))/$D15)</f>
        <v>0</v>
      </c>
      <c r="JY15" s="137">
        <f ca="1">IF($D15=0,0,SUMIF('Полная ст-ть с уч.НЗС (Авто)'!$YP$11:INDIRECT("'Полная ст-ть с уч.НЗС (Авто)'!YP"&amp;$J$42),$C15,'Полная ст-ть с уч.НЗС (Авто)'!JY$11:INDIRECT("'Полная ст-ть с уч.НЗС (Авто)'!JY"&amp;$J$42))/$D15)</f>
        <v>0</v>
      </c>
      <c r="JZ15" s="137">
        <f ca="1">IF($D15=0,0,SUMIF('Полная ст-ть с уч.НЗС (Авто)'!$YP$11:INDIRECT("'Полная ст-ть с уч.НЗС (Авто)'!YP"&amp;$J$42),$C15,'Полная ст-ть с уч.НЗС (Авто)'!JZ$11:INDIRECT("'Полная ст-ть с уч.НЗС (Авто)'!JZ"&amp;$J$42))/$D15)</f>
        <v>0</v>
      </c>
      <c r="KA15" s="137">
        <f ca="1">IF($D15=0,0,SUMIF('Полная ст-ть с уч.НЗС (Авто)'!$YP$11:INDIRECT("'Полная ст-ть с уч.НЗС (Авто)'!YP"&amp;$J$42),$C15,'Полная ст-ть с уч.НЗС (Авто)'!KA$11:INDIRECT("'Полная ст-ть с уч.НЗС (Авто)'!KA"&amp;$J$42))/$D15)</f>
        <v>0</v>
      </c>
      <c r="KB15" s="137">
        <f ca="1">IF($D15=0,0,SUMIF('Полная ст-ть с уч.НЗС (Авто)'!$YP$11:INDIRECT("'Полная ст-ть с уч.НЗС (Авто)'!YP"&amp;$J$42),$C15,'Полная ст-ть с уч.НЗС (Авто)'!KB$11:INDIRECT("'Полная ст-ть с уч.НЗС (Авто)'!KB"&amp;$J$42))/$D15)</f>
        <v>0</v>
      </c>
      <c r="KC15" s="137">
        <f ca="1">IF($D15=0,0,SUMIF('Полная ст-ть с уч.НЗС (Авто)'!$YP$11:INDIRECT("'Полная ст-ть с уч.НЗС (Авто)'!YP"&amp;$J$42),$C15,'Полная ст-ть с уч.НЗС (Авто)'!KC$11:INDIRECT("'Полная ст-ть с уч.НЗС (Авто)'!KC"&amp;$J$42))/$D15)</f>
        <v>0</v>
      </c>
      <c r="KD15" s="137">
        <f ca="1">IF($D15=0,0,SUMIF('Полная ст-ть с уч.НЗС (Авто)'!$YP$11:INDIRECT("'Полная ст-ть с уч.НЗС (Авто)'!YP"&amp;$J$42),$C15,'Полная ст-ть с уч.НЗС (Авто)'!KD$11:INDIRECT("'Полная ст-ть с уч.НЗС (Авто)'!KD"&amp;$J$42))/$D15)</f>
        <v>0</v>
      </c>
      <c r="KE15" s="137">
        <f ca="1">IF($D15=0,0,SUMIF('Полная ст-ть с уч.НЗС (Авто)'!$YP$11:INDIRECT("'Полная ст-ть с уч.НЗС (Авто)'!YP"&amp;$J$42),$C15,'Полная ст-ть с уч.НЗС (Авто)'!KE$11:INDIRECT("'Полная ст-ть с уч.НЗС (Авто)'!KE"&amp;$J$42))/$D15)</f>
        <v>0</v>
      </c>
      <c r="KF15" s="137">
        <f ca="1">IF($D15=0,0,SUMIF('Полная ст-ть с уч.НЗС (Авто)'!$YP$11:INDIRECT("'Полная ст-ть с уч.НЗС (Авто)'!YP"&amp;$J$42),$C15,'Полная ст-ть с уч.НЗС (Авто)'!KF$11:INDIRECT("'Полная ст-ть с уч.НЗС (Авто)'!KF"&amp;$J$42))/$D15)</f>
        <v>0</v>
      </c>
      <c r="KG15" s="137">
        <f ca="1">IF($D15=0,0,SUMIF('Полная ст-ть с уч.НЗС (Авто)'!$YP$11:INDIRECT("'Полная ст-ть с уч.НЗС (Авто)'!YP"&amp;$J$42),$C15,'Полная ст-ть с уч.НЗС (Авто)'!KG$11:INDIRECT("'Полная ст-ть с уч.НЗС (Авто)'!KG"&amp;$J$42))/$D15)</f>
        <v>0</v>
      </c>
      <c r="KH15" s="137">
        <f ca="1">IF($D15=0,0,SUMIF('Полная ст-ть с уч.НЗС (Авто)'!$YP$11:INDIRECT("'Полная ст-ть с уч.НЗС (Авто)'!YP"&amp;$J$42),$C15,'Полная ст-ть с уч.НЗС (Авто)'!KH$11:INDIRECT("'Полная ст-ть с уч.НЗС (Авто)'!KH"&amp;$J$42))/$D15)</f>
        <v>0</v>
      </c>
      <c r="KI15" s="137">
        <f ca="1">IF($D15=0,0,SUMIF('Полная ст-ть с уч.НЗС (Авто)'!$YP$11:INDIRECT("'Полная ст-ть с уч.НЗС (Авто)'!YP"&amp;$J$42),$C15,'Полная ст-ть с уч.НЗС (Авто)'!KI$11:INDIRECT("'Полная ст-ть с уч.НЗС (Авто)'!KI"&amp;$J$42))/$D15)</f>
        <v>0</v>
      </c>
      <c r="KJ15" s="137">
        <f ca="1">IF($D15=0,0,SUMIF('Полная ст-ть с уч.НЗС (Авто)'!$YP$11:INDIRECT("'Полная ст-ть с уч.НЗС (Авто)'!YP"&amp;$J$42),$C15,'Полная ст-ть с уч.НЗС (Авто)'!KJ$11:INDIRECT("'Полная ст-ть с уч.НЗС (Авто)'!KJ"&amp;$J$42))/$D15)</f>
        <v>0</v>
      </c>
      <c r="KK15" s="137">
        <f ca="1">IF($D15=0,0,SUMIF('Полная ст-ть с уч.НЗС (Авто)'!$YP$11:INDIRECT("'Полная ст-ть с уч.НЗС (Авто)'!YP"&amp;$J$42),$C15,'Полная ст-ть с уч.НЗС (Авто)'!KK$11:INDIRECT("'Полная ст-ть с уч.НЗС (Авто)'!KK"&amp;$J$42))/$D15)</f>
        <v>0</v>
      </c>
      <c r="KL15" s="137">
        <f ca="1">IF($D15=0,0,SUMIF('Полная ст-ть с уч.НЗС (Авто)'!$YP$11:INDIRECT("'Полная ст-ть с уч.НЗС (Авто)'!YP"&amp;$J$42),$C15,'Полная ст-ть с уч.НЗС (Авто)'!KL$11:INDIRECT("'Полная ст-ть с уч.НЗС (Авто)'!KL"&amp;$J$42))/$D15)</f>
        <v>0</v>
      </c>
      <c r="KM15" s="137">
        <f ca="1">IF($D15=0,0,SUMIF('Полная ст-ть с уч.НЗС (Авто)'!$YP$11:INDIRECT("'Полная ст-ть с уч.НЗС (Авто)'!YP"&amp;$J$42),$C15,'Полная ст-ть с уч.НЗС (Авто)'!KM$11:INDIRECT("'Полная ст-ть с уч.НЗС (Авто)'!KM"&amp;$J$42))/$D15)</f>
        <v>0</v>
      </c>
      <c r="KN15" s="137">
        <f ca="1">IF($D15=0,0,SUMIF('Полная ст-ть с уч.НЗС (Авто)'!$YP$11:INDIRECT("'Полная ст-ть с уч.НЗС (Авто)'!YP"&amp;$J$42),$C15,'Полная ст-ть с уч.НЗС (Авто)'!KN$11:INDIRECT("'Полная ст-ть с уч.НЗС (Авто)'!KN"&amp;$J$42))/$D15)</f>
        <v>0</v>
      </c>
      <c r="KO15" s="137">
        <f ca="1">IF($D15=0,0,SUMIF('Полная ст-ть с уч.НЗС (Авто)'!$YP$11:INDIRECT("'Полная ст-ть с уч.НЗС (Авто)'!YP"&amp;$J$42),$C15,'Полная ст-ть с уч.НЗС (Авто)'!KO$11:INDIRECT("'Полная ст-ть с уч.НЗС (Авто)'!KO"&amp;$J$42))/$D15)</f>
        <v>0</v>
      </c>
      <c r="KP15" s="137">
        <f ca="1">IF($D15=0,0,SUMIF('Полная ст-ть с уч.НЗС (Авто)'!$YP$11:INDIRECT("'Полная ст-ть с уч.НЗС (Авто)'!YP"&amp;$J$42),$C15,'Полная ст-ть с уч.НЗС (Авто)'!KP$11:INDIRECT("'Полная ст-ть с уч.НЗС (Авто)'!KP"&amp;$J$42))/$D15)</f>
        <v>0</v>
      </c>
      <c r="KQ15" s="137">
        <f ca="1">IF($D15=0,0,SUMIF('Полная ст-ть с уч.НЗС (Авто)'!$YP$11:INDIRECT("'Полная ст-ть с уч.НЗС (Авто)'!YP"&amp;$J$42),$C15,'Полная ст-ть с уч.НЗС (Авто)'!KQ$11:INDIRECT("'Полная ст-ть с уч.НЗС (Авто)'!KQ"&amp;$J$42))/$D15)</f>
        <v>0</v>
      </c>
      <c r="KR15" s="137">
        <f ca="1">IF($D15=0,0,SUMIF('Полная ст-ть с уч.НЗС (Авто)'!$YP$11:INDIRECT("'Полная ст-ть с уч.НЗС (Авто)'!YP"&amp;$J$42),$C15,'Полная ст-ть с уч.НЗС (Авто)'!KR$11:INDIRECT("'Полная ст-ть с уч.НЗС (Авто)'!KR"&amp;$J$42))/$D15)</f>
        <v>0</v>
      </c>
      <c r="KS15" s="137">
        <f ca="1">IF($D15=0,0,SUMIF('Полная ст-ть с уч.НЗС (Авто)'!$YP$11:INDIRECT("'Полная ст-ть с уч.НЗС (Авто)'!YP"&amp;$J$42),$C15,'Полная ст-ть с уч.НЗС (Авто)'!KS$11:INDIRECT("'Полная ст-ть с уч.НЗС (Авто)'!KS"&amp;$J$42))/$D15)</f>
        <v>0</v>
      </c>
      <c r="KT15" s="137">
        <f ca="1">IF($D15=0,0,SUMIF('Полная ст-ть с уч.НЗС (Авто)'!$YP$11:INDIRECT("'Полная ст-ть с уч.НЗС (Авто)'!YP"&amp;$J$42),$C15,'Полная ст-ть с уч.НЗС (Авто)'!KT$11:INDIRECT("'Полная ст-ть с уч.НЗС (Авто)'!KT"&amp;$J$42))/$D15)</f>
        <v>0</v>
      </c>
      <c r="KU15" s="137">
        <f ca="1">IF($D15=0,0,SUMIF('Полная ст-ть с уч.НЗС (Авто)'!$YP$11:INDIRECT("'Полная ст-ть с уч.НЗС (Авто)'!YP"&amp;$J$42),$C15,'Полная ст-ть с уч.НЗС (Авто)'!KU$11:INDIRECT("'Полная ст-ть с уч.НЗС (Авто)'!KU"&amp;$J$42))/$D15)</f>
        <v>0</v>
      </c>
      <c r="KV15" s="137">
        <f ca="1">IF($D15=0,0,SUMIF('Полная ст-ть с уч.НЗС (Авто)'!$YP$11:INDIRECT("'Полная ст-ть с уч.НЗС (Авто)'!YP"&amp;$J$42),$C15,'Полная ст-ть с уч.НЗС (Авто)'!KV$11:INDIRECT("'Полная ст-ть с уч.НЗС (Авто)'!KV"&amp;$J$42))/$D15)</f>
        <v>0</v>
      </c>
      <c r="KW15" s="137">
        <f ca="1">IF($D15=0,0,SUMIF('Полная ст-ть с уч.НЗС (Авто)'!$YP$11:INDIRECT("'Полная ст-ть с уч.НЗС (Авто)'!YP"&amp;$J$42),$C15,'Полная ст-ть с уч.НЗС (Авто)'!KW$11:INDIRECT("'Полная ст-ть с уч.НЗС (Авто)'!KW"&amp;$J$42))/$D15)</f>
        <v>0</v>
      </c>
      <c r="KX15" s="137">
        <f ca="1">IF($D15=0,0,SUMIF('Полная ст-ть с уч.НЗС (Авто)'!$YP$11:INDIRECT("'Полная ст-ть с уч.НЗС (Авто)'!YP"&amp;$J$42),$C15,'Полная ст-ть с уч.НЗС (Авто)'!KX$11:INDIRECT("'Полная ст-ть с уч.НЗС (Авто)'!KX"&amp;$J$42))/$D15)</f>
        <v>0</v>
      </c>
      <c r="KY15" s="137">
        <f ca="1">IF($D15=0,0,SUMIF('Полная ст-ть с уч.НЗС (Авто)'!$YP$11:INDIRECT("'Полная ст-ть с уч.НЗС (Авто)'!YP"&amp;$J$42),$C15,'Полная ст-ть с уч.НЗС (Авто)'!KY$11:INDIRECT("'Полная ст-ть с уч.НЗС (Авто)'!KY"&amp;$J$42))/$D15)</f>
        <v>0</v>
      </c>
      <c r="KZ15" s="137">
        <f ca="1">IF($D15=0,0,SUMIF('Полная ст-ть с уч.НЗС (Авто)'!$YP$11:INDIRECT("'Полная ст-ть с уч.НЗС (Авто)'!YP"&amp;$J$42),$C15,'Полная ст-ть с уч.НЗС (Авто)'!KZ$11:INDIRECT("'Полная ст-ть с уч.НЗС (Авто)'!KZ"&amp;$J$42))/$D15)</f>
        <v>0</v>
      </c>
      <c r="LA15" s="137">
        <f ca="1">IF($D15=0,0,SUMIF('Полная ст-ть с уч.НЗС (Авто)'!$YP$11:INDIRECT("'Полная ст-ть с уч.НЗС (Авто)'!YP"&amp;$J$42),$C15,'Полная ст-ть с уч.НЗС (Авто)'!LA$11:INDIRECT("'Полная ст-ть с уч.НЗС (Авто)'!LA"&amp;$J$42))/$D15)</f>
        <v>0</v>
      </c>
      <c r="LB15" s="137">
        <f ca="1">IF($D15=0,0,SUMIF('Полная ст-ть с уч.НЗС (Авто)'!$YP$11:INDIRECT("'Полная ст-ть с уч.НЗС (Авто)'!YP"&amp;$J$42),$C15,'Полная ст-ть с уч.НЗС (Авто)'!LB$11:INDIRECT("'Полная ст-ть с уч.НЗС (Авто)'!LB"&amp;$J$42))/$D15)</f>
        <v>0</v>
      </c>
      <c r="LC15" s="137">
        <f ca="1">IF($D15=0,0,SUMIF('Полная ст-ть с уч.НЗС (Авто)'!$YP$11:INDIRECT("'Полная ст-ть с уч.НЗС (Авто)'!YP"&amp;$J$42),$C15,'Полная ст-ть с уч.НЗС (Авто)'!LC$11:INDIRECT("'Полная ст-ть с уч.НЗС (Авто)'!LC"&amp;$J$42))/$D15)</f>
        <v>0</v>
      </c>
      <c r="LD15" s="137">
        <f ca="1">IF($D15=0,0,SUMIF('Полная ст-ть с уч.НЗС (Авто)'!$YP$11:INDIRECT("'Полная ст-ть с уч.НЗС (Авто)'!YP"&amp;$J$42),$C15,'Полная ст-ть с уч.НЗС (Авто)'!LD$11:INDIRECT("'Полная ст-ть с уч.НЗС (Авто)'!LD"&amp;$J$42))/$D15)</f>
        <v>0</v>
      </c>
      <c r="LE15" s="137">
        <f ca="1">IF($D15=0,0,SUMIF('Полная ст-ть с уч.НЗС (Авто)'!$YP$11:INDIRECT("'Полная ст-ть с уч.НЗС (Авто)'!YP"&amp;$J$42),$C15,'Полная ст-ть с уч.НЗС (Авто)'!LE$11:INDIRECT("'Полная ст-ть с уч.НЗС (Авто)'!LE"&amp;$J$42))/$D15)</f>
        <v>0</v>
      </c>
      <c r="LF15" s="137">
        <f ca="1">IF($D15=0,0,SUMIF('Полная ст-ть с уч.НЗС (Авто)'!$YP$11:INDIRECT("'Полная ст-ть с уч.НЗС (Авто)'!YP"&amp;$J$42),$C15,'Полная ст-ть с уч.НЗС (Авто)'!LF$11:INDIRECT("'Полная ст-ть с уч.НЗС (Авто)'!LF"&amp;$J$42))/$D15)</f>
        <v>0</v>
      </c>
      <c r="LG15" s="137">
        <f ca="1">IF($D15=0,0,SUMIF('Полная ст-ть с уч.НЗС (Авто)'!$YP$11:INDIRECT("'Полная ст-ть с уч.НЗС (Авто)'!YP"&amp;$J$42),$C15,'Полная ст-ть с уч.НЗС (Авто)'!LG$11:INDIRECT("'Полная ст-ть с уч.НЗС (Авто)'!LG"&amp;$J$42))/$D15)</f>
        <v>0</v>
      </c>
      <c r="LH15" s="137">
        <f ca="1">IF($D15=0,0,SUMIF('Полная ст-ть с уч.НЗС (Авто)'!$YP$11:INDIRECT("'Полная ст-ть с уч.НЗС (Авто)'!YP"&amp;$J$42),$C15,'Полная ст-ть с уч.НЗС (Авто)'!LH$11:INDIRECT("'Полная ст-ть с уч.НЗС (Авто)'!LH"&amp;$J$42))/$D15)</f>
        <v>0</v>
      </c>
      <c r="LI15" s="137">
        <f ca="1">IF($D15=0,0,SUMIF('Полная ст-ть с уч.НЗС (Авто)'!$YP$11:INDIRECT("'Полная ст-ть с уч.НЗС (Авто)'!YP"&amp;$J$42),$C15,'Полная ст-ть с уч.НЗС (Авто)'!LI$11:INDIRECT("'Полная ст-ть с уч.НЗС (Авто)'!LI"&amp;$J$42))/$D15)</f>
        <v>0</v>
      </c>
      <c r="LJ15" s="137">
        <f ca="1">IF($D15=0,0,SUMIF('Полная ст-ть с уч.НЗС (Авто)'!$YP$11:INDIRECT("'Полная ст-ть с уч.НЗС (Авто)'!YP"&amp;$J$42),$C15,'Полная ст-ть с уч.НЗС (Авто)'!LJ$11:INDIRECT("'Полная ст-ть с уч.НЗС (Авто)'!LJ"&amp;$J$42))/$D15)</f>
        <v>0</v>
      </c>
      <c r="LK15" s="137">
        <f ca="1">IF($D15=0,0,SUMIF('Полная ст-ть с уч.НЗС (Авто)'!$YP$11:INDIRECT("'Полная ст-ть с уч.НЗС (Авто)'!YP"&amp;$J$42),$C15,'Полная ст-ть с уч.НЗС (Авто)'!LK$11:INDIRECT("'Полная ст-ть с уч.НЗС (Авто)'!LK"&amp;$J$42))/$D15)</f>
        <v>0</v>
      </c>
      <c r="LL15" s="137">
        <f ca="1">IF($D15=0,0,SUMIF('Полная ст-ть с уч.НЗС (Авто)'!$YP$11:INDIRECT("'Полная ст-ть с уч.НЗС (Авто)'!YP"&amp;$J$42),$C15,'Полная ст-ть с уч.НЗС (Авто)'!LL$11:INDIRECT("'Полная ст-ть с уч.НЗС (Авто)'!LL"&amp;$J$42))/$D15)</f>
        <v>0</v>
      </c>
      <c r="LM15" s="137">
        <f ca="1">IF($D15=0,0,SUMIF('Полная ст-ть с уч.НЗС (Авто)'!$YP$11:INDIRECT("'Полная ст-ть с уч.НЗС (Авто)'!YP"&amp;$J$42),$C15,'Полная ст-ть с уч.НЗС (Авто)'!LM$11:INDIRECT("'Полная ст-ть с уч.НЗС (Авто)'!LM"&amp;$J$42))/$D15)</f>
        <v>0</v>
      </c>
      <c r="LN15" s="137">
        <f ca="1">IF($D15=0,0,SUMIF('Полная ст-ть с уч.НЗС (Авто)'!$YP$11:INDIRECT("'Полная ст-ть с уч.НЗС (Авто)'!YP"&amp;$J$42),$C15,'Полная ст-ть с уч.НЗС (Авто)'!LN$11:INDIRECT("'Полная ст-ть с уч.НЗС (Авто)'!LN"&amp;$J$42))/$D15)</f>
        <v>0</v>
      </c>
      <c r="LO15" s="137">
        <f ca="1">IF($D15=0,0,SUMIF('Полная ст-ть с уч.НЗС (Авто)'!$YP$11:INDIRECT("'Полная ст-ть с уч.НЗС (Авто)'!YP"&amp;$J$42),$C15,'Полная ст-ть с уч.НЗС (Авто)'!LO$11:INDIRECT("'Полная ст-ть с уч.НЗС (Авто)'!LO"&amp;$J$42))/$D15)</f>
        <v>0</v>
      </c>
      <c r="LP15" s="137">
        <f ca="1">IF($D15=0,0,SUMIF('Полная ст-ть с уч.НЗС (Авто)'!$YP$11:INDIRECT("'Полная ст-ть с уч.НЗС (Авто)'!YP"&amp;$J$42),$C15,'Полная ст-ть с уч.НЗС (Авто)'!LP$11:INDIRECT("'Полная ст-ть с уч.НЗС (Авто)'!LP"&amp;$J$42))/$D15)</f>
        <v>0</v>
      </c>
      <c r="LQ15" s="137">
        <f ca="1">IF($D15=0,0,SUMIF('Полная ст-ть с уч.НЗС (Авто)'!$YP$11:INDIRECT("'Полная ст-ть с уч.НЗС (Авто)'!YP"&amp;$J$42),$C15,'Полная ст-ть с уч.НЗС (Авто)'!LQ$11:INDIRECT("'Полная ст-ть с уч.НЗС (Авто)'!LQ"&amp;$J$42))/$D15)</f>
        <v>0</v>
      </c>
      <c r="LR15" s="137">
        <f ca="1">IF($D15=0,0,SUMIF('Полная ст-ть с уч.НЗС (Авто)'!$YP$11:INDIRECT("'Полная ст-ть с уч.НЗС (Авто)'!YP"&amp;$J$42),$C15,'Полная ст-ть с уч.НЗС (Авто)'!LR$11:INDIRECT("'Полная ст-ть с уч.НЗС (Авто)'!LR"&amp;$J$42))/$D15)</f>
        <v>0</v>
      </c>
      <c r="LS15" s="137">
        <f ca="1">IF($D15=0,0,SUMIF('Полная ст-ть с уч.НЗС (Авто)'!$YP$11:INDIRECT("'Полная ст-ть с уч.НЗС (Авто)'!YP"&amp;$J$42),$C15,'Полная ст-ть с уч.НЗС (Авто)'!LS$11:INDIRECT("'Полная ст-ть с уч.НЗС (Авто)'!LS"&amp;$J$42))/$D15)</f>
        <v>0</v>
      </c>
      <c r="LT15" s="137">
        <f ca="1">IF($D15=0,0,SUMIF('Полная ст-ть с уч.НЗС (Авто)'!$YP$11:INDIRECT("'Полная ст-ть с уч.НЗС (Авто)'!YP"&amp;$J$42),$C15,'Полная ст-ть с уч.НЗС (Авто)'!LT$11:INDIRECT("'Полная ст-ть с уч.НЗС (Авто)'!LT"&amp;$J$42))/$D15)</f>
        <v>0</v>
      </c>
      <c r="LU15" s="137">
        <f ca="1">IF($D15=0,0,SUMIF('Полная ст-ть с уч.НЗС (Авто)'!$YP$11:INDIRECT("'Полная ст-ть с уч.НЗС (Авто)'!YP"&amp;$J$42),$C15,'Полная ст-ть с уч.НЗС (Авто)'!LU$11:INDIRECT("'Полная ст-ть с уч.НЗС (Авто)'!LU"&amp;$J$42))/$D15)</f>
        <v>0</v>
      </c>
      <c r="LV15" s="137">
        <f ca="1">IF($D15=0,0,SUMIF('Полная ст-ть с уч.НЗС (Авто)'!$YP$11:INDIRECT("'Полная ст-ть с уч.НЗС (Авто)'!YP"&amp;$J$42),$C15,'Полная ст-ть с уч.НЗС (Авто)'!LV$11:INDIRECT("'Полная ст-ть с уч.НЗС (Авто)'!LV"&amp;$J$42))/$D15)</f>
        <v>0</v>
      </c>
      <c r="LW15" s="137">
        <f ca="1">IF($D15=0,0,SUMIF('Полная ст-ть с уч.НЗС (Авто)'!$YP$11:INDIRECT("'Полная ст-ть с уч.НЗС (Авто)'!YP"&amp;$J$42),$C15,'Полная ст-ть с уч.НЗС (Авто)'!LW$11:INDIRECT("'Полная ст-ть с уч.НЗС (Авто)'!LW"&amp;$J$42))/$D15)</f>
        <v>0</v>
      </c>
      <c r="LX15" s="137">
        <f ca="1">IF($D15=0,0,SUMIF('Полная ст-ть с уч.НЗС (Авто)'!$YP$11:INDIRECT("'Полная ст-ть с уч.НЗС (Авто)'!YP"&amp;$J$42),$C15,'Полная ст-ть с уч.НЗС (Авто)'!LX$11:INDIRECT("'Полная ст-ть с уч.НЗС (Авто)'!LX"&amp;$J$42))/$D15)</f>
        <v>0</v>
      </c>
      <c r="LY15" s="137">
        <f ca="1">IF($D15=0,0,SUMIF('Полная ст-ть с уч.НЗС (Авто)'!$YP$11:INDIRECT("'Полная ст-ть с уч.НЗС (Авто)'!YP"&amp;$J$42),$C15,'Полная ст-ть с уч.НЗС (Авто)'!LY$11:INDIRECT("'Полная ст-ть с уч.НЗС (Авто)'!LY"&amp;$J$42))/$D15)</f>
        <v>0</v>
      </c>
      <c r="LZ15" s="137">
        <f ca="1">IF($D15=0,0,SUMIF('Полная ст-ть с уч.НЗС (Авто)'!$YP$11:INDIRECT("'Полная ст-ть с уч.НЗС (Авто)'!YP"&amp;$J$42),$C15,'Полная ст-ть с уч.НЗС (Авто)'!LZ$11:INDIRECT("'Полная ст-ть с уч.НЗС (Авто)'!LZ"&amp;$J$42))/$D15)</f>
        <v>0</v>
      </c>
      <c r="MA15" s="137">
        <f ca="1">IF($D15=0,0,SUMIF('Полная ст-ть с уч.НЗС (Авто)'!$YP$11:INDIRECT("'Полная ст-ть с уч.НЗС (Авто)'!YP"&amp;$J$42),$C15,'Полная ст-ть с уч.НЗС (Авто)'!MA$11:INDIRECT("'Полная ст-ть с уч.НЗС (Авто)'!MA"&amp;$J$42))/$D15)</f>
        <v>0</v>
      </c>
      <c r="MB15" s="137">
        <f ca="1">IF($D15=0,0,SUMIF('Полная ст-ть с уч.НЗС (Авто)'!$YP$11:INDIRECT("'Полная ст-ть с уч.НЗС (Авто)'!YP"&amp;$J$42),$C15,'Полная ст-ть с уч.НЗС (Авто)'!MB$11:INDIRECT("'Полная ст-ть с уч.НЗС (Авто)'!MB"&amp;$J$42))/$D15)</f>
        <v>0</v>
      </c>
      <c r="MC15" s="137">
        <f ca="1">IF($D15=0,0,SUMIF('Полная ст-ть с уч.НЗС (Авто)'!$YP$11:INDIRECT("'Полная ст-ть с уч.НЗС (Авто)'!YP"&amp;$J$42),$C15,'Полная ст-ть с уч.НЗС (Авто)'!MC$11:INDIRECT("'Полная ст-ть с уч.НЗС (Авто)'!MC"&amp;$J$42))/$D15)</f>
        <v>0</v>
      </c>
      <c r="MD15" s="137">
        <f ca="1">IF($D15=0,0,SUMIF('Полная ст-ть с уч.НЗС (Авто)'!$YP$11:INDIRECT("'Полная ст-ть с уч.НЗС (Авто)'!YP"&amp;$J$42),$C15,'Полная ст-ть с уч.НЗС (Авто)'!MD$11:INDIRECT("'Полная ст-ть с уч.НЗС (Авто)'!MD"&amp;$J$42))/$D15)</f>
        <v>0</v>
      </c>
      <c r="ME15" s="137">
        <f ca="1">IF($D15=0,0,SUMIF('Полная ст-ть с уч.НЗС (Авто)'!$YP$11:INDIRECT("'Полная ст-ть с уч.НЗС (Авто)'!YP"&amp;$J$42),$C15,'Полная ст-ть с уч.НЗС (Авто)'!ME$11:INDIRECT("'Полная ст-ть с уч.НЗС (Авто)'!ME"&amp;$J$42))/$D15)</f>
        <v>0</v>
      </c>
      <c r="MF15" s="137">
        <f ca="1">IF($D15=0,0,SUMIF('Полная ст-ть с уч.НЗС (Авто)'!$YP$11:INDIRECT("'Полная ст-ть с уч.НЗС (Авто)'!YP"&amp;$J$42),$C15,'Полная ст-ть с уч.НЗС (Авто)'!MF$11:INDIRECT("'Полная ст-ть с уч.НЗС (Авто)'!MF"&amp;$J$42))/$D15)</f>
        <v>0</v>
      </c>
      <c r="MG15" s="137">
        <f ca="1">IF($D15=0,0,SUMIF('Полная ст-ть с уч.НЗС (Авто)'!$YP$11:INDIRECT("'Полная ст-ть с уч.НЗС (Авто)'!YP"&amp;$J$42),$C15,'Полная ст-ть с уч.НЗС (Авто)'!MG$11:INDIRECT("'Полная ст-ть с уч.НЗС (Авто)'!MG"&amp;$J$42))/$D15)</f>
        <v>0</v>
      </c>
      <c r="MH15" s="137">
        <f ca="1">IF($D15=0,0,SUMIF('Полная ст-ть с уч.НЗС (Авто)'!$YP$11:INDIRECT("'Полная ст-ть с уч.НЗС (Авто)'!YP"&amp;$J$42),$C15,'Полная ст-ть с уч.НЗС (Авто)'!MH$11:INDIRECT("'Полная ст-ть с уч.НЗС (Авто)'!MH"&amp;$J$42))/$D15)</f>
        <v>0</v>
      </c>
      <c r="MI15" s="137">
        <f ca="1">IF($D15=0,0,SUMIF('Полная ст-ть с уч.НЗС (Авто)'!$YP$11:INDIRECT("'Полная ст-ть с уч.НЗС (Авто)'!YP"&amp;$J$42),$C15,'Полная ст-ть с уч.НЗС (Авто)'!MI$11:INDIRECT("'Полная ст-ть с уч.НЗС (Авто)'!MI"&amp;$J$42))/$D15)</f>
        <v>0</v>
      </c>
      <c r="MJ15" s="137">
        <f ca="1">IF($D15=0,0,SUMIF('Полная ст-ть с уч.НЗС (Авто)'!$YP$11:INDIRECT("'Полная ст-ть с уч.НЗС (Авто)'!YP"&amp;$J$42),$C15,'Полная ст-ть с уч.НЗС (Авто)'!MJ$11:INDIRECT("'Полная ст-ть с уч.НЗС (Авто)'!MJ"&amp;$J$42))/$D15)</f>
        <v>0</v>
      </c>
      <c r="MK15" s="137">
        <f ca="1">IF($D15=0,0,SUMIF('Полная ст-ть с уч.НЗС (Авто)'!$YP$11:INDIRECT("'Полная ст-ть с уч.НЗС (Авто)'!YP"&amp;$J$42),$C15,'Полная ст-ть с уч.НЗС (Авто)'!MK$11:INDIRECT("'Полная ст-ть с уч.НЗС (Авто)'!MK"&amp;$J$42))/$D15)</f>
        <v>0</v>
      </c>
      <c r="ML15" s="137">
        <f ca="1">IF($D15=0,0,SUMIF('Полная ст-ть с уч.НЗС (Авто)'!$YP$11:INDIRECT("'Полная ст-ть с уч.НЗС (Авто)'!YP"&amp;$J$42),$C15,'Полная ст-ть с уч.НЗС (Авто)'!ML$11:INDIRECT("'Полная ст-ть с уч.НЗС (Авто)'!ML"&amp;$J$42))/$D15)</f>
        <v>0</v>
      </c>
      <c r="MM15" s="137">
        <f ca="1">IF($D15=0,0,SUMIF('Полная ст-ть с уч.НЗС (Авто)'!$YP$11:INDIRECT("'Полная ст-ть с уч.НЗС (Авто)'!YP"&amp;$J$42),$C15,'Полная ст-ть с уч.НЗС (Авто)'!MM$11:INDIRECT("'Полная ст-ть с уч.НЗС (Авто)'!MM"&amp;$J$42))/$D15)</f>
        <v>0</v>
      </c>
      <c r="MN15" s="137">
        <f ca="1">IF($D15=0,0,SUMIF('Полная ст-ть с уч.НЗС (Авто)'!$YP$11:INDIRECT("'Полная ст-ть с уч.НЗС (Авто)'!YP"&amp;$J$42),$C15,'Полная ст-ть с уч.НЗС (Авто)'!MN$11:INDIRECT("'Полная ст-ть с уч.НЗС (Авто)'!MN"&amp;$J$42))/$D15)</f>
        <v>0</v>
      </c>
      <c r="MO15" s="137">
        <f ca="1">IF($D15=0,0,SUMIF('Полная ст-ть с уч.НЗС (Авто)'!$YP$11:INDIRECT("'Полная ст-ть с уч.НЗС (Авто)'!YP"&amp;$J$42),$C15,'Полная ст-ть с уч.НЗС (Авто)'!MO$11:INDIRECT("'Полная ст-ть с уч.НЗС (Авто)'!MO"&amp;$J$42))/$D15)</f>
        <v>0</v>
      </c>
      <c r="MP15" s="137">
        <f ca="1">IF($D15=0,0,SUMIF('Полная ст-ть с уч.НЗС (Авто)'!$YP$11:INDIRECT("'Полная ст-ть с уч.НЗС (Авто)'!YP"&amp;$J$42),$C15,'Полная ст-ть с уч.НЗС (Авто)'!MP$11:INDIRECT("'Полная ст-ть с уч.НЗС (Авто)'!MP"&amp;$J$42))/$D15)</f>
        <v>0</v>
      </c>
      <c r="MQ15" s="137">
        <f ca="1">IF($D15=0,0,SUMIF('Полная ст-ть с уч.НЗС (Авто)'!$YP$11:INDIRECT("'Полная ст-ть с уч.НЗС (Авто)'!YP"&amp;$J$42),$C15,'Полная ст-ть с уч.НЗС (Авто)'!MQ$11:INDIRECT("'Полная ст-ть с уч.НЗС (Авто)'!MQ"&amp;$J$42))/$D15)</f>
        <v>0</v>
      </c>
      <c r="MR15" s="137">
        <f ca="1">IF($D15=0,0,SUMIF('Полная ст-ть с уч.НЗС (Авто)'!$YP$11:INDIRECT("'Полная ст-ть с уч.НЗС (Авто)'!YP"&amp;$J$42),$C15,'Полная ст-ть с уч.НЗС (Авто)'!MR$11:INDIRECT("'Полная ст-ть с уч.НЗС (Авто)'!MR"&amp;$J$42))/$D15)</f>
        <v>0</v>
      </c>
      <c r="MS15" s="137">
        <f ca="1">IF($D15=0,0,SUMIF('Полная ст-ть с уч.НЗС (Авто)'!$YP$11:INDIRECT("'Полная ст-ть с уч.НЗС (Авто)'!YP"&amp;$J$42),$C15,'Полная ст-ть с уч.НЗС (Авто)'!MS$11:INDIRECT("'Полная ст-ть с уч.НЗС (Авто)'!MS"&amp;$J$42))/$D15)</f>
        <v>0</v>
      </c>
      <c r="MT15" s="137">
        <f ca="1">IF($D15=0,0,SUMIF('Полная ст-ть с уч.НЗС (Авто)'!$YP$11:INDIRECT("'Полная ст-ть с уч.НЗС (Авто)'!YP"&amp;$J$42),$C15,'Полная ст-ть с уч.НЗС (Авто)'!MT$11:INDIRECT("'Полная ст-ть с уч.НЗС (Авто)'!MT"&amp;$J$42))/$D15)</f>
        <v>0</v>
      </c>
      <c r="MU15" s="137">
        <f ca="1">IF($D15=0,0,SUMIF('Полная ст-ть с уч.НЗС (Авто)'!$YP$11:INDIRECT("'Полная ст-ть с уч.НЗС (Авто)'!YP"&amp;$J$42),$C15,'Полная ст-ть с уч.НЗС (Авто)'!MU$11:INDIRECT("'Полная ст-ть с уч.НЗС (Авто)'!MU"&amp;$J$42))/$D15)</f>
        <v>0</v>
      </c>
      <c r="MV15" s="137">
        <f ca="1">IF($D15=0,0,SUMIF('Полная ст-ть с уч.НЗС (Авто)'!$YP$11:INDIRECT("'Полная ст-ть с уч.НЗС (Авто)'!YP"&amp;$J$42),$C15,'Полная ст-ть с уч.НЗС (Авто)'!MV$11:INDIRECT("'Полная ст-ть с уч.НЗС (Авто)'!MV"&amp;$J$42))/$D15)</f>
        <v>0</v>
      </c>
      <c r="MW15" s="137">
        <f ca="1">IF($D15=0,0,SUMIF('Полная ст-ть с уч.НЗС (Авто)'!$YP$11:INDIRECT("'Полная ст-ть с уч.НЗС (Авто)'!YP"&amp;$J$42),$C15,'Полная ст-ть с уч.НЗС (Авто)'!MW$11:INDIRECT("'Полная ст-ть с уч.НЗС (Авто)'!MW"&amp;$J$42))/$D15)</f>
        <v>0</v>
      </c>
      <c r="MX15" s="137">
        <f ca="1">IF($D15=0,0,SUMIF('Полная ст-ть с уч.НЗС (Авто)'!$YP$11:INDIRECT("'Полная ст-ть с уч.НЗС (Авто)'!YP"&amp;$J$42),$C15,'Полная ст-ть с уч.НЗС (Авто)'!MX$11:INDIRECT("'Полная ст-ть с уч.НЗС (Авто)'!MX"&amp;$J$42))/$D15)</f>
        <v>0</v>
      </c>
      <c r="MY15" s="137">
        <f ca="1">IF($D15=0,0,SUMIF('Полная ст-ть с уч.НЗС (Авто)'!$YP$11:INDIRECT("'Полная ст-ть с уч.НЗС (Авто)'!YP"&amp;$J$42),$C15,'Полная ст-ть с уч.НЗС (Авто)'!MY$11:INDIRECT("'Полная ст-ть с уч.НЗС (Авто)'!MY"&amp;$J$42))/$D15)</f>
        <v>0</v>
      </c>
      <c r="MZ15" s="137">
        <f ca="1">IF($D15=0,0,SUMIF('Полная ст-ть с уч.НЗС (Авто)'!$YP$11:INDIRECT("'Полная ст-ть с уч.НЗС (Авто)'!YP"&amp;$J$42),$C15,'Полная ст-ть с уч.НЗС (Авто)'!MZ$11:INDIRECT("'Полная ст-ть с уч.НЗС (Авто)'!MZ"&amp;$J$42))/$D15)</f>
        <v>0</v>
      </c>
      <c r="NA15" s="137">
        <f ca="1">IF($D15=0,0,SUMIF('Полная ст-ть с уч.НЗС (Авто)'!$YP$11:INDIRECT("'Полная ст-ть с уч.НЗС (Авто)'!YP"&amp;$J$42),$C15,'Полная ст-ть с уч.НЗС (Авто)'!NA$11:INDIRECT("'Полная ст-ть с уч.НЗС (Авто)'!NA"&amp;$J$42))/$D15)</f>
        <v>0</v>
      </c>
      <c r="NB15" s="137">
        <f ca="1">IF($D15=0,0,SUMIF('Полная ст-ть с уч.НЗС (Авто)'!$YP$11:INDIRECT("'Полная ст-ть с уч.НЗС (Авто)'!YP"&amp;$J$42),$C15,'Полная ст-ть с уч.НЗС (Авто)'!NB$11:INDIRECT("'Полная ст-ть с уч.НЗС (Авто)'!NB"&amp;$J$42))/$D15)</f>
        <v>0</v>
      </c>
      <c r="NC15" s="137">
        <f ca="1">IF($D15=0,0,SUMIF('Полная ст-ть с уч.НЗС (Авто)'!$YP$11:INDIRECT("'Полная ст-ть с уч.НЗС (Авто)'!YP"&amp;$J$42),$C15,'Полная ст-ть с уч.НЗС (Авто)'!NC$11:INDIRECT("'Полная ст-ть с уч.НЗС (Авто)'!NC"&amp;$J$42))/$D15)</f>
        <v>0</v>
      </c>
      <c r="ND15" s="137">
        <f ca="1">IF($D15=0,0,SUMIF('Полная ст-ть с уч.НЗС (Авто)'!$YP$11:INDIRECT("'Полная ст-ть с уч.НЗС (Авто)'!YP"&amp;$J$42),$C15,'Полная ст-ть с уч.НЗС (Авто)'!ND$11:INDIRECT("'Полная ст-ть с уч.НЗС (Авто)'!ND"&amp;$J$42))/$D15)</f>
        <v>0</v>
      </c>
      <c r="NE15" s="137">
        <f ca="1">IF($D15=0,0,SUMIF('Полная ст-ть с уч.НЗС (Авто)'!$YP$11:INDIRECT("'Полная ст-ть с уч.НЗС (Авто)'!YP"&amp;$J$42),$C15,'Полная ст-ть с уч.НЗС (Авто)'!NE$11:INDIRECT("'Полная ст-ть с уч.НЗС (Авто)'!NE"&amp;$J$42))/$D15)</f>
        <v>0</v>
      </c>
      <c r="NF15" s="137">
        <f ca="1">IF($D15=0,0,SUMIF('Полная ст-ть с уч.НЗС (Авто)'!$YP$11:INDIRECT("'Полная ст-ть с уч.НЗС (Авто)'!YP"&amp;$J$42),$C15,'Полная ст-ть с уч.НЗС (Авто)'!NF$11:INDIRECT("'Полная ст-ть с уч.НЗС (Авто)'!NF"&amp;$J$42))/$D15)</f>
        <v>0</v>
      </c>
      <c r="NG15" s="137">
        <f ca="1">IF($D15=0,0,SUMIF('Полная ст-ть с уч.НЗС (Авто)'!$YP$11:INDIRECT("'Полная ст-ть с уч.НЗС (Авто)'!YP"&amp;$J$42),$C15,'Полная ст-ть с уч.НЗС (Авто)'!NG$11:INDIRECT("'Полная ст-ть с уч.НЗС (Авто)'!NG"&amp;$J$42))/$D15)</f>
        <v>0</v>
      </c>
      <c r="NH15" s="137">
        <f ca="1">IF($D15=0,0,SUMIF('Полная ст-ть с уч.НЗС (Авто)'!$YP$11:INDIRECT("'Полная ст-ть с уч.НЗС (Авто)'!YP"&amp;$J$42),$C15,'Полная ст-ть с уч.НЗС (Авто)'!NH$11:INDIRECT("'Полная ст-ть с уч.НЗС (Авто)'!NH"&amp;$J$42))/$D15)</f>
        <v>0</v>
      </c>
      <c r="NI15" s="137">
        <f ca="1">IF($D15=0,0,SUMIF('Полная ст-ть с уч.НЗС (Авто)'!$YP$11:INDIRECT("'Полная ст-ть с уч.НЗС (Авто)'!YP"&amp;$J$42),$C15,'Полная ст-ть с уч.НЗС (Авто)'!NI$11:INDIRECT("'Полная ст-ть с уч.НЗС (Авто)'!NI"&amp;$J$42))/$D15)</f>
        <v>0</v>
      </c>
      <c r="NJ15" s="137">
        <f ca="1">IF($D15=0,0,SUMIF('Полная ст-ть с уч.НЗС (Авто)'!$YP$11:INDIRECT("'Полная ст-ть с уч.НЗС (Авто)'!YP"&amp;$J$42),$C15,'Полная ст-ть с уч.НЗС (Авто)'!NJ$11:INDIRECT("'Полная ст-ть с уч.НЗС (Авто)'!NJ"&amp;$J$42))/$D15)</f>
        <v>0</v>
      </c>
      <c r="NK15" s="137">
        <f ca="1">IF($D15=0,0,SUMIF('Полная ст-ть с уч.НЗС (Авто)'!$YP$11:INDIRECT("'Полная ст-ть с уч.НЗС (Авто)'!YP"&amp;$J$42),$C15,'Полная ст-ть с уч.НЗС (Авто)'!NK$11:INDIRECT("'Полная ст-ть с уч.НЗС (Авто)'!NK"&amp;$J$42))/$D15)</f>
        <v>0</v>
      </c>
      <c r="NL15" s="137">
        <f ca="1">IF($D15=0,0,SUMIF('Полная ст-ть с уч.НЗС (Авто)'!$YP$11:INDIRECT("'Полная ст-ть с уч.НЗС (Авто)'!YP"&amp;$J$42),$C15,'Полная ст-ть с уч.НЗС (Авто)'!NL$11:INDIRECT("'Полная ст-ть с уч.НЗС (Авто)'!NL"&amp;$J$42))/$D15)</f>
        <v>0</v>
      </c>
      <c r="NM15" s="137">
        <f ca="1">IF($D15=0,0,SUMIF('Полная ст-ть с уч.НЗС (Авто)'!$YP$11:INDIRECT("'Полная ст-ть с уч.НЗС (Авто)'!YP"&amp;$J$42),$C15,'Полная ст-ть с уч.НЗС (Авто)'!NM$11:INDIRECT("'Полная ст-ть с уч.НЗС (Авто)'!NM"&amp;$J$42))/$D15)</f>
        <v>0</v>
      </c>
      <c r="NN15" s="137">
        <f ca="1">IF($D15=0,0,SUMIF('Полная ст-ть с уч.НЗС (Авто)'!$YP$11:INDIRECT("'Полная ст-ть с уч.НЗС (Авто)'!YP"&amp;$J$42),$C15,'Полная ст-ть с уч.НЗС (Авто)'!NN$11:INDIRECT("'Полная ст-ть с уч.НЗС (Авто)'!NN"&amp;$J$42))/$D15)</f>
        <v>0</v>
      </c>
      <c r="NO15" s="137">
        <f ca="1">IF($D15=0,0,SUMIF('Полная ст-ть с уч.НЗС (Авто)'!$YP$11:INDIRECT("'Полная ст-ть с уч.НЗС (Авто)'!YP"&amp;$J$42),$C15,'Полная ст-ть с уч.НЗС (Авто)'!NO$11:INDIRECT("'Полная ст-ть с уч.НЗС (Авто)'!NO"&amp;$J$42))/$D15)</f>
        <v>0</v>
      </c>
      <c r="NP15" s="137">
        <f ca="1">IF($D15=0,0,SUMIF('Полная ст-ть с уч.НЗС (Авто)'!$YP$11:INDIRECT("'Полная ст-ть с уч.НЗС (Авто)'!YP"&amp;$J$42),$C15,'Полная ст-ть с уч.НЗС (Авто)'!NP$11:INDIRECT("'Полная ст-ть с уч.НЗС (Авто)'!NP"&amp;$J$42))/$D15)</f>
        <v>0</v>
      </c>
      <c r="NQ15" s="137">
        <f ca="1">IF($D15=0,0,SUMIF('Полная ст-ть с уч.НЗС (Авто)'!$YP$11:INDIRECT("'Полная ст-ть с уч.НЗС (Авто)'!YP"&amp;$J$42),$C15,'Полная ст-ть с уч.НЗС (Авто)'!NQ$11:INDIRECT("'Полная ст-ть с уч.НЗС (Авто)'!NQ"&amp;$J$42))/$D15)</f>
        <v>0</v>
      </c>
      <c r="NR15" s="137">
        <f ca="1">IF($D15=0,0,SUMIF('Полная ст-ть с уч.НЗС (Авто)'!$YP$11:INDIRECT("'Полная ст-ть с уч.НЗС (Авто)'!YP"&amp;$J$42),$C15,'Полная ст-ть с уч.НЗС (Авто)'!NR$11:INDIRECT("'Полная ст-ть с уч.НЗС (Авто)'!NR"&amp;$J$42))/$D15)</f>
        <v>0</v>
      </c>
      <c r="NS15" s="137">
        <f ca="1">IF($D15=0,0,SUMIF('Полная ст-ть с уч.НЗС (Авто)'!$YP$11:INDIRECT("'Полная ст-ть с уч.НЗС (Авто)'!YP"&amp;$J$42),$C15,'Полная ст-ть с уч.НЗС (Авто)'!NS$11:INDIRECT("'Полная ст-ть с уч.НЗС (Авто)'!NS"&amp;$J$42))/$D15)</f>
        <v>0</v>
      </c>
      <c r="NT15" s="137">
        <f ca="1">IF($D15=0,0,SUMIF('Полная ст-ть с уч.НЗС (Авто)'!$YP$11:INDIRECT("'Полная ст-ть с уч.НЗС (Авто)'!YP"&amp;$J$42),$C15,'Полная ст-ть с уч.НЗС (Авто)'!NT$11:INDIRECT("'Полная ст-ть с уч.НЗС (Авто)'!NT"&amp;$J$42))/$D15)</f>
        <v>0</v>
      </c>
      <c r="NU15" s="137">
        <f ca="1">IF($D15=0,0,SUMIF('Полная ст-ть с уч.НЗС (Авто)'!$YP$11:INDIRECT("'Полная ст-ть с уч.НЗС (Авто)'!YP"&amp;$J$42),$C15,'Полная ст-ть с уч.НЗС (Авто)'!NU$11:INDIRECT("'Полная ст-ть с уч.НЗС (Авто)'!NU"&amp;$J$42))/$D15)</f>
        <v>0</v>
      </c>
      <c r="NV15" s="137">
        <f ca="1">IF($D15=0,0,SUMIF('Полная ст-ть с уч.НЗС (Авто)'!$YP$11:INDIRECT("'Полная ст-ть с уч.НЗС (Авто)'!YP"&amp;$J$42),$C15,'Полная ст-ть с уч.НЗС (Авто)'!NV$11:INDIRECT("'Полная ст-ть с уч.НЗС (Авто)'!NV"&amp;$J$42))/$D15)</f>
        <v>0</v>
      </c>
      <c r="NW15" s="137">
        <f ca="1">IF($D15=0,0,SUMIF('Полная ст-ть с уч.НЗС (Авто)'!$YP$11:INDIRECT("'Полная ст-ть с уч.НЗС (Авто)'!YP"&amp;$J$42),$C15,'Полная ст-ть с уч.НЗС (Авто)'!NW$11:INDIRECT("'Полная ст-ть с уч.НЗС (Авто)'!NW"&amp;$J$42))/$D15)</f>
        <v>0</v>
      </c>
      <c r="NX15" s="137">
        <f ca="1">IF($D15=0,0,SUMIF('Полная ст-ть с уч.НЗС (Авто)'!$YP$11:INDIRECT("'Полная ст-ть с уч.НЗС (Авто)'!YP"&amp;$J$42),$C15,'Полная ст-ть с уч.НЗС (Авто)'!NX$11:INDIRECT("'Полная ст-ть с уч.НЗС (Авто)'!NX"&amp;$J$42))/$D15)</f>
        <v>0</v>
      </c>
      <c r="NY15" s="137">
        <f ca="1">IF($D15=0,0,SUMIF('Полная ст-ть с уч.НЗС (Авто)'!$YP$11:INDIRECT("'Полная ст-ть с уч.НЗС (Авто)'!YP"&amp;$J$42),$C15,'Полная ст-ть с уч.НЗС (Авто)'!NY$11:INDIRECT("'Полная ст-ть с уч.НЗС (Авто)'!NY"&amp;$J$42))/$D15)</f>
        <v>0</v>
      </c>
      <c r="NZ15" s="137">
        <f ca="1">IF($D15=0,0,SUMIF('Полная ст-ть с уч.НЗС (Авто)'!$YP$11:INDIRECT("'Полная ст-ть с уч.НЗС (Авто)'!YP"&amp;$J$42),$C15,'Полная ст-ть с уч.НЗС (Авто)'!NZ$11:INDIRECT("'Полная ст-ть с уч.НЗС (Авто)'!NZ"&amp;$J$42))/$D15)</f>
        <v>0</v>
      </c>
      <c r="OA15" s="137">
        <f ca="1">IF($D15=0,0,SUMIF('Полная ст-ть с уч.НЗС (Авто)'!$YP$11:INDIRECT("'Полная ст-ть с уч.НЗС (Авто)'!YP"&amp;$J$42),$C15,'Полная ст-ть с уч.НЗС (Авто)'!OA$11:INDIRECT("'Полная ст-ть с уч.НЗС (Авто)'!OA"&amp;$J$42))/$D15)</f>
        <v>0</v>
      </c>
      <c r="OB15" s="137">
        <f ca="1">IF($D15=0,0,SUMIF('Полная ст-ть с уч.НЗС (Авто)'!$YP$11:INDIRECT("'Полная ст-ть с уч.НЗС (Авто)'!YP"&amp;$J$42),$C15,'Полная ст-ть с уч.НЗС (Авто)'!OB$11:INDIRECT("'Полная ст-ть с уч.НЗС (Авто)'!OB"&amp;$J$42))/$D15)</f>
        <v>0</v>
      </c>
      <c r="OC15" s="137">
        <f ca="1">IF($D15=0,0,SUMIF('Полная ст-ть с уч.НЗС (Авто)'!$YP$11:INDIRECT("'Полная ст-ть с уч.НЗС (Авто)'!YP"&amp;$J$42),$C15,'Полная ст-ть с уч.НЗС (Авто)'!OC$11:INDIRECT("'Полная ст-ть с уч.НЗС (Авто)'!OC"&amp;$J$42))/$D15)</f>
        <v>0</v>
      </c>
      <c r="OD15" s="137">
        <f ca="1">IF($D15=0,0,SUMIF('Полная ст-ть с уч.НЗС (Авто)'!$YP$11:INDIRECT("'Полная ст-ть с уч.НЗС (Авто)'!YP"&amp;$J$42),$C15,'Полная ст-ть с уч.НЗС (Авто)'!OD$11:INDIRECT("'Полная ст-ть с уч.НЗС (Авто)'!OD"&amp;$J$42))/$D15)</f>
        <v>0</v>
      </c>
      <c r="OE15" s="137">
        <f ca="1">IF($D15=0,0,SUMIF('Полная ст-ть с уч.НЗС (Авто)'!$YP$11:INDIRECT("'Полная ст-ть с уч.НЗС (Авто)'!YP"&amp;$J$42),$C15,'Полная ст-ть с уч.НЗС (Авто)'!OE$11:INDIRECT("'Полная ст-ть с уч.НЗС (Авто)'!OE"&amp;$J$42))/$D15)</f>
        <v>0</v>
      </c>
      <c r="OF15" s="137">
        <f ca="1">IF($D15=0,0,SUMIF('Полная ст-ть с уч.НЗС (Авто)'!$YP$11:INDIRECT("'Полная ст-ть с уч.НЗС (Авто)'!YP"&amp;$J$42),$C15,'Полная ст-ть с уч.НЗС (Авто)'!OF$11:INDIRECT("'Полная ст-ть с уч.НЗС (Авто)'!OF"&amp;$J$42))/$D15)</f>
        <v>0</v>
      </c>
      <c r="OG15" s="137">
        <f ca="1">IF($D15=0,0,SUMIF('Полная ст-ть с уч.НЗС (Авто)'!$YP$11:INDIRECT("'Полная ст-ть с уч.НЗС (Авто)'!YP"&amp;$J$42),$C15,'Полная ст-ть с уч.НЗС (Авто)'!OG$11:INDIRECT("'Полная ст-ть с уч.НЗС (Авто)'!OG"&amp;$J$42))/$D15)</f>
        <v>0</v>
      </c>
      <c r="OH15" s="137">
        <f ca="1">IF($D15=0,0,SUMIF('Полная ст-ть с уч.НЗС (Авто)'!$YP$11:INDIRECT("'Полная ст-ть с уч.НЗС (Авто)'!YP"&amp;$J$42),$C15,'Полная ст-ть с уч.НЗС (Авто)'!OH$11:INDIRECT("'Полная ст-ть с уч.НЗС (Авто)'!OH"&amp;$J$42))/$D15)</f>
        <v>0</v>
      </c>
      <c r="OI15" s="137">
        <f ca="1">IF($D15=0,0,SUMIF('Полная ст-ть с уч.НЗС (Авто)'!$YP$11:INDIRECT("'Полная ст-ть с уч.НЗС (Авто)'!YP"&amp;$J$42),$C15,'Полная ст-ть с уч.НЗС (Авто)'!OI$11:INDIRECT("'Полная ст-ть с уч.НЗС (Авто)'!OI"&amp;$J$42))/$D15)</f>
        <v>0</v>
      </c>
      <c r="OJ15" s="137">
        <f ca="1">IF($D15=0,0,SUMIF('Полная ст-ть с уч.НЗС (Авто)'!$YP$11:INDIRECT("'Полная ст-ть с уч.НЗС (Авто)'!YP"&amp;$J$42),$C15,'Полная ст-ть с уч.НЗС (Авто)'!OJ$11:INDIRECT("'Полная ст-ть с уч.НЗС (Авто)'!OJ"&amp;$J$42))/$D15)</f>
        <v>0</v>
      </c>
      <c r="OK15" s="137">
        <f ca="1">IF($D15=0,0,SUMIF('Полная ст-ть с уч.НЗС (Авто)'!$YP$11:INDIRECT("'Полная ст-ть с уч.НЗС (Авто)'!YP"&amp;$J$42),$C15,'Полная ст-ть с уч.НЗС (Авто)'!OK$11:INDIRECT("'Полная ст-ть с уч.НЗС (Авто)'!OK"&amp;$J$42))/$D15)</f>
        <v>0</v>
      </c>
      <c r="OL15" s="137">
        <f ca="1">IF($D15=0,0,SUMIF('Полная ст-ть с уч.НЗС (Авто)'!$YP$11:INDIRECT("'Полная ст-ть с уч.НЗС (Авто)'!YP"&amp;$J$42),$C15,'Полная ст-ть с уч.НЗС (Авто)'!OL$11:INDIRECT("'Полная ст-ть с уч.НЗС (Авто)'!OL"&amp;$J$42))/$D15)</f>
        <v>0</v>
      </c>
      <c r="OM15" s="137">
        <f ca="1">IF($D15=0,0,SUMIF('Полная ст-ть с уч.НЗС (Авто)'!$YP$11:INDIRECT("'Полная ст-ть с уч.НЗС (Авто)'!YP"&amp;$J$42),$C15,'Полная ст-ть с уч.НЗС (Авто)'!OM$11:INDIRECT("'Полная ст-ть с уч.НЗС (Авто)'!OM"&amp;$J$42))/$D15)</f>
        <v>0</v>
      </c>
      <c r="ON15" s="137">
        <f ca="1">IF($D15=0,0,SUMIF('Полная ст-ть с уч.НЗС (Авто)'!$YP$11:INDIRECT("'Полная ст-ть с уч.НЗС (Авто)'!YP"&amp;$J$42),$C15,'Полная ст-ть с уч.НЗС (Авто)'!ON$11:INDIRECT("'Полная ст-ть с уч.НЗС (Авто)'!ON"&amp;$J$42))/$D15)</f>
        <v>0</v>
      </c>
      <c r="OO15" s="137">
        <f ca="1">IF($D15=0,0,SUMIF('Полная ст-ть с уч.НЗС (Авто)'!$YP$11:INDIRECT("'Полная ст-ть с уч.НЗС (Авто)'!YP"&amp;$J$42),$C15,'Полная ст-ть с уч.НЗС (Авто)'!OO$11:INDIRECT("'Полная ст-ть с уч.НЗС (Авто)'!OO"&amp;$J$42))/$D15)</f>
        <v>0</v>
      </c>
      <c r="OP15" s="137">
        <f ca="1">IF($D15=0,0,SUMIF('Полная ст-ть с уч.НЗС (Авто)'!$YP$11:INDIRECT("'Полная ст-ть с уч.НЗС (Авто)'!YP"&amp;$J$42),$C15,'Полная ст-ть с уч.НЗС (Авто)'!OP$11:INDIRECT("'Полная ст-ть с уч.НЗС (Авто)'!OP"&amp;$J$42))/$D15)</f>
        <v>0</v>
      </c>
      <c r="OQ15" s="137">
        <f ca="1">IF($D15=0,0,SUMIF('Полная ст-ть с уч.НЗС (Авто)'!$YP$11:INDIRECT("'Полная ст-ть с уч.НЗС (Авто)'!YP"&amp;$J$42),$C15,'Полная ст-ть с уч.НЗС (Авто)'!OQ$11:INDIRECT("'Полная ст-ть с уч.НЗС (Авто)'!OQ"&amp;$J$42))/$D15)</f>
        <v>0</v>
      </c>
      <c r="OR15" s="137">
        <f ca="1">IF($D15=0,0,SUMIF('Полная ст-ть с уч.НЗС (Авто)'!$YP$11:INDIRECT("'Полная ст-ть с уч.НЗС (Авто)'!YP"&amp;$J$42),$C15,'Полная ст-ть с уч.НЗС (Авто)'!OR$11:INDIRECT("'Полная ст-ть с уч.НЗС (Авто)'!OR"&amp;$J$42))/$D15)</f>
        <v>0</v>
      </c>
      <c r="OS15" s="137">
        <f ca="1">IF($D15=0,0,SUMIF('Полная ст-ть с уч.НЗС (Авто)'!$YP$11:INDIRECT("'Полная ст-ть с уч.НЗС (Авто)'!YP"&amp;$J$42),$C15,'Полная ст-ть с уч.НЗС (Авто)'!OS$11:INDIRECT("'Полная ст-ть с уч.НЗС (Авто)'!OS"&amp;$J$42))/$D15)</f>
        <v>0</v>
      </c>
      <c r="OT15" s="137">
        <f ca="1">IF($D15=0,0,SUMIF('Полная ст-ть с уч.НЗС (Авто)'!$YP$11:INDIRECT("'Полная ст-ть с уч.НЗС (Авто)'!YP"&amp;$J$42),$C15,'Полная ст-ть с уч.НЗС (Авто)'!OT$11:INDIRECT("'Полная ст-ть с уч.НЗС (Авто)'!OT"&amp;$J$42))/$D15)</f>
        <v>0</v>
      </c>
      <c r="OU15" s="137">
        <f ca="1">IF($D15=0,0,SUMIF('Полная ст-ть с уч.НЗС (Авто)'!$YP$11:INDIRECT("'Полная ст-ть с уч.НЗС (Авто)'!YP"&amp;$J$42),$C15,'Полная ст-ть с уч.НЗС (Авто)'!OU$11:INDIRECT("'Полная ст-ть с уч.НЗС (Авто)'!OU"&amp;$J$42))/$D15)</f>
        <v>0</v>
      </c>
      <c r="OV15" s="137">
        <f ca="1">IF($D15=0,0,SUMIF('Полная ст-ть с уч.НЗС (Авто)'!$YP$11:INDIRECT("'Полная ст-ть с уч.НЗС (Авто)'!YP"&amp;$J$42),$C15,'Полная ст-ть с уч.НЗС (Авто)'!OV$11:INDIRECT("'Полная ст-ть с уч.НЗС (Авто)'!OV"&amp;$J$42))/$D15)</f>
        <v>0</v>
      </c>
      <c r="OW15" s="137">
        <f ca="1">IF($D15=0,0,SUMIF('Полная ст-ть с уч.НЗС (Авто)'!$YP$11:INDIRECT("'Полная ст-ть с уч.НЗС (Авто)'!YP"&amp;$J$42),$C15,'Полная ст-ть с уч.НЗС (Авто)'!OW$11:INDIRECT("'Полная ст-ть с уч.НЗС (Авто)'!OW"&amp;$J$42))/$D15)</f>
        <v>0</v>
      </c>
      <c r="OX15" s="137">
        <f ca="1">IF($D15=0,0,SUMIF('Полная ст-ть с уч.НЗС (Авто)'!$YP$11:INDIRECT("'Полная ст-ть с уч.НЗС (Авто)'!YP"&amp;$J$42),$C15,'Полная ст-ть с уч.НЗС (Авто)'!OX$11:INDIRECT("'Полная ст-ть с уч.НЗС (Авто)'!OX"&amp;$J$42))/$D15)</f>
        <v>0</v>
      </c>
      <c r="OY15" s="137">
        <f ca="1">IF($D15=0,0,SUMIF('Полная ст-ть с уч.НЗС (Авто)'!$YP$11:INDIRECT("'Полная ст-ть с уч.НЗС (Авто)'!YP"&amp;$J$42),$C15,'Полная ст-ть с уч.НЗС (Авто)'!OY$11:INDIRECT("'Полная ст-ть с уч.НЗС (Авто)'!OY"&amp;$J$42))/$D15)</f>
        <v>0</v>
      </c>
      <c r="OZ15" s="137">
        <f ca="1">IF($D15=0,0,SUMIF('Полная ст-ть с уч.НЗС (Авто)'!$YP$11:INDIRECT("'Полная ст-ть с уч.НЗС (Авто)'!YP"&amp;$J$42),$C15,'Полная ст-ть с уч.НЗС (Авто)'!OZ$11:INDIRECT("'Полная ст-ть с уч.НЗС (Авто)'!OZ"&amp;$J$42))/$D15)</f>
        <v>0</v>
      </c>
      <c r="PA15" s="137">
        <f ca="1">IF($D15=0,0,SUMIF('Полная ст-ть с уч.НЗС (Авто)'!$YP$11:INDIRECT("'Полная ст-ть с уч.НЗС (Авто)'!YP"&amp;$J$42),$C15,'Полная ст-ть с уч.НЗС (Авто)'!PA$11:INDIRECT("'Полная ст-ть с уч.НЗС (Авто)'!PA"&amp;$J$42))/$D15)</f>
        <v>0</v>
      </c>
      <c r="PB15" s="137">
        <f ca="1">IF($D15=0,0,SUMIF('Полная ст-ть с уч.НЗС (Авто)'!$YP$11:INDIRECT("'Полная ст-ть с уч.НЗС (Авто)'!YP"&amp;$J$42),$C15,'Полная ст-ть с уч.НЗС (Авто)'!PB$11:INDIRECT("'Полная ст-ть с уч.НЗС (Авто)'!PB"&amp;$J$42))/$D15)</f>
        <v>0</v>
      </c>
      <c r="PC15" s="137">
        <f ca="1">IF($D15=0,0,SUMIF('Полная ст-ть с уч.НЗС (Авто)'!$YP$11:INDIRECT("'Полная ст-ть с уч.НЗС (Авто)'!YP"&amp;$J$42),$C15,'Полная ст-ть с уч.НЗС (Авто)'!PC$11:INDIRECT("'Полная ст-ть с уч.НЗС (Авто)'!PC"&amp;$J$42))/$D15)</f>
        <v>0</v>
      </c>
      <c r="PD15" s="137">
        <f ca="1">IF($D15=0,0,SUMIF('Полная ст-ть с уч.НЗС (Авто)'!$YP$11:INDIRECT("'Полная ст-ть с уч.НЗС (Авто)'!YP"&amp;$J$42),$C15,'Полная ст-ть с уч.НЗС (Авто)'!PD$11:INDIRECT("'Полная ст-ть с уч.НЗС (Авто)'!PD"&amp;$J$42))/$D15)</f>
        <v>0</v>
      </c>
      <c r="PE15" s="137">
        <f ca="1">IF($D15=0,0,SUMIF('Полная ст-ть с уч.НЗС (Авто)'!$YP$11:INDIRECT("'Полная ст-ть с уч.НЗС (Авто)'!YP"&amp;$J$42),$C15,'Полная ст-ть с уч.НЗС (Авто)'!PE$11:INDIRECT("'Полная ст-ть с уч.НЗС (Авто)'!PE"&amp;$J$42))/$D15)</f>
        <v>0</v>
      </c>
      <c r="PF15" s="137">
        <f ca="1">IF($D15=0,0,SUMIF('Полная ст-ть с уч.НЗС (Авто)'!$YP$11:INDIRECT("'Полная ст-ть с уч.НЗС (Авто)'!YP"&amp;$J$42),$C15,'Полная ст-ть с уч.НЗС (Авто)'!PF$11:INDIRECT("'Полная ст-ть с уч.НЗС (Авто)'!PF"&amp;$J$42))/$D15)</f>
        <v>0</v>
      </c>
      <c r="PG15" s="137">
        <f ca="1">IF($D15=0,0,SUMIF('Полная ст-ть с уч.НЗС (Авто)'!$YP$11:INDIRECT("'Полная ст-ть с уч.НЗС (Авто)'!YP"&amp;$J$42),$C15,'Полная ст-ть с уч.НЗС (Авто)'!PG$11:INDIRECT("'Полная ст-ть с уч.НЗС (Авто)'!PG"&amp;$J$42))/$D15)</f>
        <v>0</v>
      </c>
      <c r="PH15" s="137">
        <f ca="1">IF($D15=0,0,SUMIF('Полная ст-ть с уч.НЗС (Авто)'!$YP$11:INDIRECT("'Полная ст-ть с уч.НЗС (Авто)'!YP"&amp;$J$42),$C15,'Полная ст-ть с уч.НЗС (Авто)'!PH$11:INDIRECT("'Полная ст-ть с уч.НЗС (Авто)'!PH"&amp;$J$42))/$D15)</f>
        <v>0</v>
      </c>
      <c r="PI15" s="137">
        <f ca="1">IF($D15=0,0,SUMIF('Полная ст-ть с уч.НЗС (Авто)'!$YP$11:INDIRECT("'Полная ст-ть с уч.НЗС (Авто)'!YP"&amp;$J$42),$C15,'Полная ст-ть с уч.НЗС (Авто)'!PI$11:INDIRECT("'Полная ст-ть с уч.НЗС (Авто)'!PI"&amp;$J$42))/$D15)</f>
        <v>0</v>
      </c>
      <c r="PJ15" s="137">
        <f ca="1">IF($D15=0,0,SUMIF('Полная ст-ть с уч.НЗС (Авто)'!$YP$11:INDIRECT("'Полная ст-ть с уч.НЗС (Авто)'!YP"&amp;$J$42),$C15,'Полная ст-ть с уч.НЗС (Авто)'!PJ$11:INDIRECT("'Полная ст-ть с уч.НЗС (Авто)'!PJ"&amp;$J$42))/$D15)</f>
        <v>0</v>
      </c>
      <c r="PK15" s="137">
        <f ca="1">IF($D15=0,0,SUMIF('Полная ст-ть с уч.НЗС (Авто)'!$YP$11:INDIRECT("'Полная ст-ть с уч.НЗС (Авто)'!YP"&amp;$J$42),$C15,'Полная ст-ть с уч.НЗС (Авто)'!PK$11:INDIRECT("'Полная ст-ть с уч.НЗС (Авто)'!PK"&amp;$J$42))/$D15)</f>
        <v>0</v>
      </c>
      <c r="PL15" s="137">
        <f ca="1">IF($D15=0,0,SUMIF('Полная ст-ть с уч.НЗС (Авто)'!$YP$11:INDIRECT("'Полная ст-ть с уч.НЗС (Авто)'!YP"&amp;$J$42),$C15,'Полная ст-ть с уч.НЗС (Авто)'!PL$11:INDIRECT("'Полная ст-ть с уч.НЗС (Авто)'!PL"&amp;$J$42))/$D15)</f>
        <v>0</v>
      </c>
      <c r="PM15" s="137">
        <f ca="1">IF($D15=0,0,SUMIF('Полная ст-ть с уч.НЗС (Авто)'!$YP$11:INDIRECT("'Полная ст-ть с уч.НЗС (Авто)'!YP"&amp;$J$42),$C15,'Полная ст-ть с уч.НЗС (Авто)'!PM$11:INDIRECT("'Полная ст-ть с уч.НЗС (Авто)'!PM"&amp;$J$42))/$D15)</f>
        <v>0</v>
      </c>
      <c r="PN15" s="137">
        <f ca="1">IF($D15=0,0,SUMIF('Полная ст-ть с уч.НЗС (Авто)'!$YP$11:INDIRECT("'Полная ст-ть с уч.НЗС (Авто)'!YP"&amp;$J$42),$C15,'Полная ст-ть с уч.НЗС (Авто)'!PN$11:INDIRECT("'Полная ст-ть с уч.НЗС (Авто)'!PN"&amp;$J$42))/$D15)</f>
        <v>0</v>
      </c>
      <c r="PO15" s="137">
        <f ca="1">IF($D15=0,0,SUMIF('Полная ст-ть с уч.НЗС (Авто)'!$YP$11:INDIRECT("'Полная ст-ть с уч.НЗС (Авто)'!YP"&amp;$J$42),$C15,'Полная ст-ть с уч.НЗС (Авто)'!PO$11:INDIRECT("'Полная ст-ть с уч.НЗС (Авто)'!PO"&amp;$J$42))/$D15)</f>
        <v>0</v>
      </c>
      <c r="PP15" s="137">
        <f ca="1">IF($D15=0,0,SUMIF('Полная ст-ть с уч.НЗС (Авто)'!$YP$11:INDIRECT("'Полная ст-ть с уч.НЗС (Авто)'!YP"&amp;$J$42),$C15,'Полная ст-ть с уч.НЗС (Авто)'!PP$11:INDIRECT("'Полная ст-ть с уч.НЗС (Авто)'!PP"&amp;$J$42))/$D15)</f>
        <v>0</v>
      </c>
      <c r="PQ15" s="137">
        <f ca="1">IF($D15=0,0,SUMIF('Полная ст-ть с уч.НЗС (Авто)'!$YP$11:INDIRECT("'Полная ст-ть с уч.НЗС (Авто)'!YP"&amp;$J$42),$C15,'Полная ст-ть с уч.НЗС (Авто)'!PQ$11:INDIRECT("'Полная ст-ть с уч.НЗС (Авто)'!PQ"&amp;$J$42))/$D15)</f>
        <v>0</v>
      </c>
      <c r="PR15" s="137">
        <f ca="1">IF($D15=0,0,SUMIF('Полная ст-ть с уч.НЗС (Авто)'!$YP$11:INDIRECT("'Полная ст-ть с уч.НЗС (Авто)'!YP"&amp;$J$42),$C15,'Полная ст-ть с уч.НЗС (Авто)'!PR$11:INDIRECT("'Полная ст-ть с уч.НЗС (Авто)'!PR"&amp;$J$42))/$D15)</f>
        <v>0</v>
      </c>
      <c r="PS15" s="137">
        <f ca="1">IF($D15=0,0,SUMIF('Полная ст-ть с уч.НЗС (Авто)'!$YP$11:INDIRECT("'Полная ст-ть с уч.НЗС (Авто)'!YP"&amp;$J$42),$C15,'Полная ст-ть с уч.НЗС (Авто)'!PS$11:INDIRECT("'Полная ст-ть с уч.НЗС (Авто)'!PS"&amp;$J$42))/$D15)</f>
        <v>0</v>
      </c>
      <c r="PT15" s="137">
        <f ca="1">IF($D15=0,0,SUMIF('Полная ст-ть с уч.НЗС (Авто)'!$YP$11:INDIRECT("'Полная ст-ть с уч.НЗС (Авто)'!YP"&amp;$J$42),$C15,'Полная ст-ть с уч.НЗС (Авто)'!PT$11:INDIRECT("'Полная ст-ть с уч.НЗС (Авто)'!PT"&amp;$J$42))/$D15)</f>
        <v>0</v>
      </c>
      <c r="PU15" s="137">
        <f ca="1">IF($D15=0,0,SUMIF('Полная ст-ть с уч.НЗС (Авто)'!$YP$11:INDIRECT("'Полная ст-ть с уч.НЗС (Авто)'!YP"&amp;$J$42),$C15,'Полная ст-ть с уч.НЗС (Авто)'!PU$11:INDIRECT("'Полная ст-ть с уч.НЗС (Авто)'!PU"&amp;$J$42))/$D15)</f>
        <v>0</v>
      </c>
      <c r="PV15" s="137">
        <f ca="1">IF($D15=0,0,SUMIF('Полная ст-ть с уч.НЗС (Авто)'!$YP$11:INDIRECT("'Полная ст-ть с уч.НЗС (Авто)'!YP"&amp;$J$42),$C15,'Полная ст-ть с уч.НЗС (Авто)'!PV$11:INDIRECT("'Полная ст-ть с уч.НЗС (Авто)'!PV"&amp;$J$42))/$D15)</f>
        <v>0</v>
      </c>
      <c r="PW15" s="137">
        <f ca="1">IF($D15=0,0,SUMIF('Полная ст-ть с уч.НЗС (Авто)'!$YP$11:INDIRECT("'Полная ст-ть с уч.НЗС (Авто)'!YP"&amp;$J$42),$C15,'Полная ст-ть с уч.НЗС (Авто)'!PW$11:INDIRECT("'Полная ст-ть с уч.НЗС (Авто)'!PW"&amp;$J$42))/$D15)</f>
        <v>0</v>
      </c>
      <c r="PX15" s="137">
        <f ca="1">IF($D15=0,0,SUMIF('Полная ст-ть с уч.НЗС (Авто)'!$YP$11:INDIRECT("'Полная ст-ть с уч.НЗС (Авто)'!YP"&amp;$J$42),$C15,'Полная ст-ть с уч.НЗС (Авто)'!PX$11:INDIRECT("'Полная ст-ть с уч.НЗС (Авто)'!PX"&amp;$J$42))/$D15)</f>
        <v>0</v>
      </c>
      <c r="PY15" s="137">
        <f ca="1">IF($D15=0,0,SUMIF('Полная ст-ть с уч.НЗС (Авто)'!$YP$11:INDIRECT("'Полная ст-ть с уч.НЗС (Авто)'!YP"&amp;$J$42),$C15,'Полная ст-ть с уч.НЗС (Авто)'!PY$11:INDIRECT("'Полная ст-ть с уч.НЗС (Авто)'!PY"&amp;$J$42))/$D15)</f>
        <v>0</v>
      </c>
      <c r="PZ15" s="137">
        <f ca="1">IF($D15=0,0,SUMIF('Полная ст-ть с уч.НЗС (Авто)'!$YP$11:INDIRECT("'Полная ст-ть с уч.НЗС (Авто)'!YP"&amp;$J$42),$C15,'Полная ст-ть с уч.НЗС (Авто)'!PZ$11:INDIRECT("'Полная ст-ть с уч.НЗС (Авто)'!PZ"&amp;$J$42))/$D15)</f>
        <v>0</v>
      </c>
      <c r="QA15" s="137">
        <f ca="1">IF($D15=0,0,SUMIF('Полная ст-ть с уч.НЗС (Авто)'!$YP$11:INDIRECT("'Полная ст-ть с уч.НЗС (Авто)'!YP"&amp;$J$42),$C15,'Полная ст-ть с уч.НЗС (Авто)'!QA$11:INDIRECT("'Полная ст-ть с уч.НЗС (Авто)'!QA"&amp;$J$42))/$D15)</f>
        <v>0</v>
      </c>
      <c r="QB15" s="137">
        <f ca="1">IF($D15=0,0,SUMIF('Полная ст-ть с уч.НЗС (Авто)'!$YP$11:INDIRECT("'Полная ст-ть с уч.НЗС (Авто)'!YP"&amp;$J$42),$C15,'Полная ст-ть с уч.НЗС (Авто)'!QB$11:INDIRECT("'Полная ст-ть с уч.НЗС (Авто)'!QB"&amp;$J$42))/$D15)</f>
        <v>0</v>
      </c>
      <c r="QC15" s="137">
        <f ca="1">IF($D15=0,0,SUMIF('Полная ст-ть с уч.НЗС (Авто)'!$YP$11:INDIRECT("'Полная ст-ть с уч.НЗС (Авто)'!YP"&amp;$J$42),$C15,'Полная ст-ть с уч.НЗС (Авто)'!QC$11:INDIRECT("'Полная ст-ть с уч.НЗС (Авто)'!QC"&amp;$J$42))/$D15)</f>
        <v>0</v>
      </c>
      <c r="QD15" s="137">
        <f ca="1">IF($D15=0,0,SUMIF('Полная ст-ть с уч.НЗС (Авто)'!$YP$11:INDIRECT("'Полная ст-ть с уч.НЗС (Авто)'!YP"&amp;$J$42),$C15,'Полная ст-ть с уч.НЗС (Авто)'!QD$11:INDIRECT("'Полная ст-ть с уч.НЗС (Авто)'!QD"&amp;$J$42))/$D15)</f>
        <v>0</v>
      </c>
      <c r="QE15" s="137">
        <f ca="1">IF($D15=0,0,SUMIF('Полная ст-ть с уч.НЗС (Авто)'!$YP$11:INDIRECT("'Полная ст-ть с уч.НЗС (Авто)'!YP"&amp;$J$42),$C15,'Полная ст-ть с уч.НЗС (Авто)'!QE$11:INDIRECT("'Полная ст-ть с уч.НЗС (Авто)'!QE"&amp;$J$42))/$D15)</f>
        <v>0</v>
      </c>
      <c r="QF15" s="137">
        <f ca="1">IF($D15=0,0,SUMIF('Полная ст-ть с уч.НЗС (Авто)'!$YP$11:INDIRECT("'Полная ст-ть с уч.НЗС (Авто)'!YP"&amp;$J$42),$C15,'Полная ст-ть с уч.НЗС (Авто)'!QF$11:INDIRECT("'Полная ст-ть с уч.НЗС (Авто)'!QF"&amp;$J$42))/$D15)</f>
        <v>0</v>
      </c>
      <c r="QG15" s="137">
        <f ca="1">IF($D15=0,0,SUMIF('Полная ст-ть с уч.НЗС (Авто)'!$YP$11:INDIRECT("'Полная ст-ть с уч.НЗС (Авто)'!YP"&amp;$J$42),$C15,'Полная ст-ть с уч.НЗС (Авто)'!QG$11:INDIRECT("'Полная ст-ть с уч.НЗС (Авто)'!QG"&amp;$J$42))/$D15)</f>
        <v>0</v>
      </c>
      <c r="QH15" s="137">
        <f ca="1">IF($D15=0,0,SUMIF('Полная ст-ть с уч.НЗС (Авто)'!$YP$11:INDIRECT("'Полная ст-ть с уч.НЗС (Авто)'!YP"&amp;$J$42),$C15,'Полная ст-ть с уч.НЗС (Авто)'!QH$11:INDIRECT("'Полная ст-ть с уч.НЗС (Авто)'!QH"&amp;$J$42))/$D15)</f>
        <v>0</v>
      </c>
      <c r="QI15" s="137">
        <f ca="1">IF($D15=0,0,SUMIF('Полная ст-ть с уч.НЗС (Авто)'!$YP$11:INDIRECT("'Полная ст-ть с уч.НЗС (Авто)'!YP"&amp;$J$42),$C15,'Полная ст-ть с уч.НЗС (Авто)'!QI$11:INDIRECT("'Полная ст-ть с уч.НЗС (Авто)'!QI"&amp;$J$42))/$D15)</f>
        <v>0</v>
      </c>
      <c r="QJ15" s="137">
        <f ca="1">IF($D15=0,0,SUMIF('Полная ст-ть с уч.НЗС (Авто)'!$YP$11:INDIRECT("'Полная ст-ть с уч.НЗС (Авто)'!YP"&amp;$J$42),$C15,'Полная ст-ть с уч.НЗС (Авто)'!QJ$11:INDIRECT("'Полная ст-ть с уч.НЗС (Авто)'!QJ"&amp;$J$42))/$D15)</f>
        <v>0</v>
      </c>
      <c r="QK15" s="137">
        <f ca="1">IF($D15=0,0,SUMIF('Полная ст-ть с уч.НЗС (Авто)'!$YP$11:INDIRECT("'Полная ст-ть с уч.НЗС (Авто)'!YP"&amp;$J$42),$C15,'Полная ст-ть с уч.НЗС (Авто)'!QK$11:INDIRECT("'Полная ст-ть с уч.НЗС (Авто)'!QK"&amp;$J$42))/$D15)</f>
        <v>0</v>
      </c>
      <c r="QL15" s="137">
        <f ca="1">IF($D15=0,0,SUMIF('Полная ст-ть с уч.НЗС (Авто)'!$YP$11:INDIRECT("'Полная ст-ть с уч.НЗС (Авто)'!YP"&amp;$J$42),$C15,'Полная ст-ть с уч.НЗС (Авто)'!QL$11:INDIRECT("'Полная ст-ть с уч.НЗС (Авто)'!QL"&amp;$J$42))/$D15)</f>
        <v>0</v>
      </c>
      <c r="QM15" s="137">
        <f ca="1">IF($D15=0,0,SUMIF('Полная ст-ть с уч.НЗС (Авто)'!$YP$11:INDIRECT("'Полная ст-ть с уч.НЗС (Авто)'!YP"&amp;$J$42),$C15,'Полная ст-ть с уч.НЗС (Авто)'!QM$11:INDIRECT("'Полная ст-ть с уч.НЗС (Авто)'!QM"&amp;$J$42))/$D15)</f>
        <v>0</v>
      </c>
      <c r="QN15" s="137">
        <f ca="1">IF($D15=0,0,SUMIF('Полная ст-ть с уч.НЗС (Авто)'!$YP$11:INDIRECT("'Полная ст-ть с уч.НЗС (Авто)'!YP"&amp;$J$42),$C15,'Полная ст-ть с уч.НЗС (Авто)'!QN$11:INDIRECT("'Полная ст-ть с уч.НЗС (Авто)'!QN"&amp;$J$42))/$D15)</f>
        <v>0</v>
      </c>
      <c r="QO15" s="137">
        <f ca="1">IF($D15=0,0,SUMIF('Полная ст-ть с уч.НЗС (Авто)'!$YP$11:INDIRECT("'Полная ст-ть с уч.НЗС (Авто)'!YP"&amp;$J$42),$C15,'Полная ст-ть с уч.НЗС (Авто)'!QO$11:INDIRECT("'Полная ст-ть с уч.НЗС (Авто)'!QO"&amp;$J$42))/$D15)</f>
        <v>0</v>
      </c>
      <c r="QP15" s="137">
        <f ca="1">IF($D15=0,0,SUMIF('Полная ст-ть с уч.НЗС (Авто)'!$YP$11:INDIRECT("'Полная ст-ть с уч.НЗС (Авто)'!YP"&amp;$J$42),$C15,'Полная ст-ть с уч.НЗС (Авто)'!QP$11:INDIRECT("'Полная ст-ть с уч.НЗС (Авто)'!QP"&amp;$J$42))/$D15)</f>
        <v>0</v>
      </c>
      <c r="QQ15" s="137">
        <f ca="1">IF($D15=0,0,SUMIF('Полная ст-ть с уч.НЗС (Авто)'!$YP$11:INDIRECT("'Полная ст-ть с уч.НЗС (Авто)'!YP"&amp;$J$42),$C15,'Полная ст-ть с уч.НЗС (Авто)'!QQ$11:INDIRECT("'Полная ст-ть с уч.НЗС (Авто)'!QQ"&amp;$J$42))/$D15)</f>
        <v>0</v>
      </c>
      <c r="QR15" s="137">
        <f ca="1">IF($D15=0,0,SUMIF('Полная ст-ть с уч.НЗС (Авто)'!$YP$11:INDIRECT("'Полная ст-ть с уч.НЗС (Авто)'!YP"&amp;$J$42),$C15,'Полная ст-ть с уч.НЗС (Авто)'!QR$11:INDIRECT("'Полная ст-ть с уч.НЗС (Авто)'!QR"&amp;$J$42))/$D15)</f>
        <v>0</v>
      </c>
      <c r="QS15" s="137">
        <f ca="1">IF($D15=0,0,SUMIF('Полная ст-ть с уч.НЗС (Авто)'!$YP$11:INDIRECT("'Полная ст-ть с уч.НЗС (Авто)'!YP"&amp;$J$42),$C15,'Полная ст-ть с уч.НЗС (Авто)'!QS$11:INDIRECT("'Полная ст-ть с уч.НЗС (Авто)'!QS"&amp;$J$42))/$D15)</f>
        <v>0</v>
      </c>
      <c r="QT15" s="137">
        <f ca="1">IF($D15=0,0,SUMIF('Полная ст-ть с уч.НЗС (Авто)'!$YP$11:INDIRECT("'Полная ст-ть с уч.НЗС (Авто)'!YP"&amp;$J$42),$C15,'Полная ст-ть с уч.НЗС (Авто)'!QT$11:INDIRECT("'Полная ст-ть с уч.НЗС (Авто)'!QT"&amp;$J$42))/$D15)</f>
        <v>0</v>
      </c>
      <c r="QU15" s="137">
        <f ca="1">IF($D15=0,0,SUMIF('Полная ст-ть с уч.НЗС (Авто)'!$YP$11:INDIRECT("'Полная ст-ть с уч.НЗС (Авто)'!YP"&amp;$J$42),$C15,'Полная ст-ть с уч.НЗС (Авто)'!QU$11:INDIRECT("'Полная ст-ть с уч.НЗС (Авто)'!QU"&amp;$J$42))/$D15)</f>
        <v>0</v>
      </c>
      <c r="QV15" s="137">
        <f ca="1">IF($D15=0,0,SUMIF('Полная ст-ть с уч.НЗС (Авто)'!$YP$11:INDIRECT("'Полная ст-ть с уч.НЗС (Авто)'!YP"&amp;$J$42),$C15,'Полная ст-ть с уч.НЗС (Авто)'!QV$11:INDIRECT("'Полная ст-ть с уч.НЗС (Авто)'!QV"&amp;$J$42))/$D15)</f>
        <v>0</v>
      </c>
      <c r="QW15" s="137">
        <f ca="1">IF($D15=0,0,SUMIF('Полная ст-ть с уч.НЗС (Авто)'!$YP$11:INDIRECT("'Полная ст-ть с уч.НЗС (Авто)'!YP"&amp;$J$42),$C15,'Полная ст-ть с уч.НЗС (Авто)'!QW$11:INDIRECT("'Полная ст-ть с уч.НЗС (Авто)'!QW"&amp;$J$42))/$D15)</f>
        <v>0</v>
      </c>
      <c r="QX15" s="137">
        <f ca="1">IF($D15=0,0,SUMIF('Полная ст-ть с уч.НЗС (Авто)'!$YP$11:INDIRECT("'Полная ст-ть с уч.НЗС (Авто)'!YP"&amp;$J$42),$C15,'Полная ст-ть с уч.НЗС (Авто)'!QX$11:INDIRECT("'Полная ст-ть с уч.НЗС (Авто)'!QX"&amp;$J$42))/$D15)</f>
        <v>0</v>
      </c>
      <c r="QY15" s="137">
        <f ca="1">IF($D15=0,0,SUMIF('Полная ст-ть с уч.НЗС (Авто)'!$YP$11:INDIRECT("'Полная ст-ть с уч.НЗС (Авто)'!YP"&amp;$J$42),$C15,'Полная ст-ть с уч.НЗС (Авто)'!QY$11:INDIRECT("'Полная ст-ть с уч.НЗС (Авто)'!QY"&amp;$J$42))/$D15)</f>
        <v>0</v>
      </c>
      <c r="QZ15" s="137">
        <f ca="1">IF($D15=0,0,SUMIF('Полная ст-ть с уч.НЗС (Авто)'!$YP$11:INDIRECT("'Полная ст-ть с уч.НЗС (Авто)'!YP"&amp;$J$42),$C15,'Полная ст-ть с уч.НЗС (Авто)'!QZ$11:INDIRECT("'Полная ст-ть с уч.НЗС (Авто)'!QZ"&amp;$J$42))/$D15)</f>
        <v>0</v>
      </c>
      <c r="RA15" s="137">
        <f ca="1">IF($D15=0,0,SUMIF('Полная ст-ть с уч.НЗС (Авто)'!$YP$11:INDIRECT("'Полная ст-ть с уч.НЗС (Авто)'!YP"&amp;$J$42),$C15,'Полная ст-ть с уч.НЗС (Авто)'!RA$11:INDIRECT("'Полная ст-ть с уч.НЗС (Авто)'!RA"&amp;$J$42))/$D15)</f>
        <v>0</v>
      </c>
      <c r="RB15" s="137">
        <f ca="1">IF($D15=0,0,SUMIF('Полная ст-ть с уч.НЗС (Авто)'!$YP$11:INDIRECT("'Полная ст-ть с уч.НЗС (Авто)'!YP"&amp;$J$42),$C15,'Полная ст-ть с уч.НЗС (Авто)'!RB$11:INDIRECT("'Полная ст-ть с уч.НЗС (Авто)'!RB"&amp;$J$42))/$D15)</f>
        <v>0</v>
      </c>
      <c r="RC15" s="137">
        <f ca="1">IF($D15=0,0,SUMIF('Полная ст-ть с уч.НЗС (Авто)'!$YP$11:INDIRECT("'Полная ст-ть с уч.НЗС (Авто)'!YP"&amp;$J$42),$C15,'Полная ст-ть с уч.НЗС (Авто)'!RC$11:INDIRECT("'Полная ст-ть с уч.НЗС (Авто)'!RC"&amp;$J$42))/$D15)</f>
        <v>0</v>
      </c>
      <c r="RD15" s="137">
        <f ca="1">IF($D15=0,0,SUMIF('Полная ст-ть с уч.НЗС (Авто)'!$YP$11:INDIRECT("'Полная ст-ть с уч.НЗС (Авто)'!YP"&amp;$J$42),$C15,'Полная ст-ть с уч.НЗС (Авто)'!RD$11:INDIRECT("'Полная ст-ть с уч.НЗС (Авто)'!RD"&amp;$J$42))/$D15)</f>
        <v>0</v>
      </c>
      <c r="RE15" s="137">
        <f ca="1">IF($D15=0,0,SUMIF('Полная ст-ть с уч.НЗС (Авто)'!$YP$11:INDIRECT("'Полная ст-ть с уч.НЗС (Авто)'!YP"&amp;$J$42),$C15,'Полная ст-ть с уч.НЗС (Авто)'!RE$11:INDIRECT("'Полная ст-ть с уч.НЗС (Авто)'!RE"&amp;$J$42))/$D15)</f>
        <v>0</v>
      </c>
      <c r="RF15" s="137">
        <f ca="1">IF($D15=0,0,SUMIF('Полная ст-ть с уч.НЗС (Авто)'!$YP$11:INDIRECT("'Полная ст-ть с уч.НЗС (Авто)'!YP"&amp;$J$42),$C15,'Полная ст-ть с уч.НЗС (Авто)'!RF$11:INDIRECT("'Полная ст-ть с уч.НЗС (Авто)'!RF"&amp;$J$42))/$D15)</f>
        <v>0</v>
      </c>
      <c r="RG15" s="137">
        <f ca="1">IF($D15=0,0,SUMIF('Полная ст-ть с уч.НЗС (Авто)'!$YP$11:INDIRECT("'Полная ст-ть с уч.НЗС (Авто)'!YP"&amp;$J$42),$C15,'Полная ст-ть с уч.НЗС (Авто)'!RG$11:INDIRECT("'Полная ст-ть с уч.НЗС (Авто)'!RG"&amp;$J$42))/$D15)</f>
        <v>0</v>
      </c>
      <c r="RH15" s="137">
        <f ca="1">IF($D15=0,0,SUMIF('Полная ст-ть с уч.НЗС (Авто)'!$YP$11:INDIRECT("'Полная ст-ть с уч.НЗС (Авто)'!YP"&amp;$J$42),$C15,'Полная ст-ть с уч.НЗС (Авто)'!RH$11:INDIRECT("'Полная ст-ть с уч.НЗС (Авто)'!RH"&amp;$J$42))/$D15)</f>
        <v>0</v>
      </c>
      <c r="RI15" s="137">
        <f ca="1">IF($D15=0,0,SUMIF('Полная ст-ть с уч.НЗС (Авто)'!$YP$11:INDIRECT("'Полная ст-ть с уч.НЗС (Авто)'!YP"&amp;$J$42),$C15,'Полная ст-ть с уч.НЗС (Авто)'!RI$11:INDIRECT("'Полная ст-ть с уч.НЗС (Авто)'!RI"&amp;$J$42))/$D15)</f>
        <v>0</v>
      </c>
      <c r="RJ15" s="137">
        <f ca="1">IF($D15=0,0,SUMIF('Полная ст-ть с уч.НЗС (Авто)'!$YP$11:INDIRECT("'Полная ст-ть с уч.НЗС (Авто)'!YP"&amp;$J$42),$C15,'Полная ст-ть с уч.НЗС (Авто)'!RJ$11:INDIRECT("'Полная ст-ть с уч.НЗС (Авто)'!RJ"&amp;$J$42))/$D15)</f>
        <v>0</v>
      </c>
      <c r="RK15" s="137">
        <f ca="1">IF($D15=0,0,SUMIF('Полная ст-ть с уч.НЗС (Авто)'!$YP$11:INDIRECT("'Полная ст-ть с уч.НЗС (Авто)'!YP"&amp;$J$42),$C15,'Полная ст-ть с уч.НЗС (Авто)'!RK$11:INDIRECT("'Полная ст-ть с уч.НЗС (Авто)'!RK"&amp;$J$42))/$D15)</f>
        <v>0</v>
      </c>
      <c r="RL15" s="137">
        <f ca="1">IF($D15=0,0,SUMIF('Полная ст-ть с уч.НЗС (Авто)'!$YP$11:INDIRECT("'Полная ст-ть с уч.НЗС (Авто)'!YP"&amp;$J$42),$C15,'Полная ст-ть с уч.НЗС (Авто)'!RL$11:INDIRECT("'Полная ст-ть с уч.НЗС (Авто)'!RL"&amp;$J$42))/$D15)</f>
        <v>0</v>
      </c>
      <c r="RM15" s="137">
        <f ca="1">IF($D15=0,0,SUMIF('Полная ст-ть с уч.НЗС (Авто)'!$YP$11:INDIRECT("'Полная ст-ть с уч.НЗС (Авто)'!YP"&amp;$J$42),$C15,'Полная ст-ть с уч.НЗС (Авто)'!RM$11:INDIRECT("'Полная ст-ть с уч.НЗС (Авто)'!RM"&amp;$J$42))/$D15)</f>
        <v>0</v>
      </c>
      <c r="RN15" s="137">
        <f ca="1">IF($D15=0,0,SUMIF('Полная ст-ть с уч.НЗС (Авто)'!$YP$11:INDIRECT("'Полная ст-ть с уч.НЗС (Авто)'!YP"&amp;$J$42),$C15,'Полная ст-ть с уч.НЗС (Авто)'!RN$11:INDIRECT("'Полная ст-ть с уч.НЗС (Авто)'!RN"&amp;$J$42))/$D15)</f>
        <v>0</v>
      </c>
      <c r="RO15" s="137">
        <f ca="1">IF($D15=0,0,SUMIF('Полная ст-ть с уч.НЗС (Авто)'!$YP$11:INDIRECT("'Полная ст-ть с уч.НЗС (Авто)'!YP"&amp;$J$42),$C15,'Полная ст-ть с уч.НЗС (Авто)'!RO$11:INDIRECT("'Полная ст-ть с уч.НЗС (Авто)'!RO"&amp;$J$42))/$D15)</f>
        <v>0</v>
      </c>
      <c r="RP15" s="137">
        <f ca="1">IF($D15=0,0,SUMIF('Полная ст-ть с уч.НЗС (Авто)'!$YP$11:INDIRECT("'Полная ст-ть с уч.НЗС (Авто)'!YP"&amp;$J$42),$C15,'Полная ст-ть с уч.НЗС (Авто)'!RP$11:INDIRECT("'Полная ст-ть с уч.НЗС (Авто)'!RP"&amp;$J$42))/$D15)</f>
        <v>0</v>
      </c>
      <c r="RQ15" s="137">
        <f ca="1">IF($D15=0,0,SUMIF('Полная ст-ть с уч.НЗС (Авто)'!$YP$11:INDIRECT("'Полная ст-ть с уч.НЗС (Авто)'!YP"&amp;$J$42),$C15,'Полная ст-ть с уч.НЗС (Авто)'!RQ$11:INDIRECT("'Полная ст-ть с уч.НЗС (Авто)'!RQ"&amp;$J$42))/$D15)</f>
        <v>0</v>
      </c>
      <c r="RR15" s="137">
        <f ca="1">IF($D15=0,0,SUMIF('Полная ст-ть с уч.НЗС (Авто)'!$YP$11:INDIRECT("'Полная ст-ть с уч.НЗС (Авто)'!YP"&amp;$J$42),$C15,'Полная ст-ть с уч.НЗС (Авто)'!RR$11:INDIRECT("'Полная ст-ть с уч.НЗС (Авто)'!RR"&amp;$J$42))/$D15)</f>
        <v>0</v>
      </c>
      <c r="RS15" s="137">
        <f ca="1">IF($D15=0,0,SUMIF('Полная ст-ть с уч.НЗС (Авто)'!$YP$11:INDIRECT("'Полная ст-ть с уч.НЗС (Авто)'!YP"&amp;$J$42),$C15,'Полная ст-ть с уч.НЗС (Авто)'!RS$11:INDIRECT("'Полная ст-ть с уч.НЗС (Авто)'!RS"&amp;$J$42))/$D15)</f>
        <v>0</v>
      </c>
      <c r="RT15" s="137">
        <f ca="1">IF($D15=0,0,SUMIF('Полная ст-ть с уч.НЗС (Авто)'!$YP$11:INDIRECT("'Полная ст-ть с уч.НЗС (Авто)'!YP"&amp;$J$42),$C15,'Полная ст-ть с уч.НЗС (Авто)'!RT$11:INDIRECT("'Полная ст-ть с уч.НЗС (Авто)'!RT"&amp;$J$42))/$D15)</f>
        <v>0</v>
      </c>
      <c r="RU15" s="137">
        <f ca="1">IF($D15=0,0,SUMIF('Полная ст-ть с уч.НЗС (Авто)'!$YP$11:INDIRECT("'Полная ст-ть с уч.НЗС (Авто)'!YP"&amp;$J$42),$C15,'Полная ст-ть с уч.НЗС (Авто)'!RU$11:INDIRECT("'Полная ст-ть с уч.НЗС (Авто)'!RU"&amp;$J$42))/$D15)</f>
        <v>0</v>
      </c>
      <c r="RV15" s="137">
        <f ca="1">IF($D15=0,0,SUMIF('Полная ст-ть с уч.НЗС (Авто)'!$YP$11:INDIRECT("'Полная ст-ть с уч.НЗС (Авто)'!YP"&amp;$J$42),$C15,'Полная ст-ть с уч.НЗС (Авто)'!RV$11:INDIRECT("'Полная ст-ть с уч.НЗС (Авто)'!RV"&amp;$J$42))/$D15)</f>
        <v>0</v>
      </c>
      <c r="RW15" s="137">
        <f ca="1">IF($D15=0,0,SUMIF('Полная ст-ть с уч.НЗС (Авто)'!$YP$11:INDIRECT("'Полная ст-ть с уч.НЗС (Авто)'!YP"&amp;$J$42),$C15,'Полная ст-ть с уч.НЗС (Авто)'!RW$11:INDIRECT("'Полная ст-ть с уч.НЗС (Авто)'!RW"&amp;$J$42))/$D15)</f>
        <v>0</v>
      </c>
      <c r="RX15" s="137">
        <f ca="1">IF($D15=0,0,SUMIF('Полная ст-ть с уч.НЗС (Авто)'!$YP$11:INDIRECT("'Полная ст-ть с уч.НЗС (Авто)'!YP"&amp;$J$42),$C15,'Полная ст-ть с уч.НЗС (Авто)'!RX$11:INDIRECT("'Полная ст-ть с уч.НЗС (Авто)'!RX"&amp;$J$42))/$D15)</f>
        <v>0</v>
      </c>
      <c r="RY15" s="137">
        <f ca="1">IF($D15=0,0,SUMIF('Полная ст-ть с уч.НЗС (Авто)'!$YP$11:INDIRECT("'Полная ст-ть с уч.НЗС (Авто)'!YP"&amp;$J$42),$C15,'Полная ст-ть с уч.НЗС (Авто)'!RY$11:INDIRECT("'Полная ст-ть с уч.НЗС (Авто)'!RY"&amp;$J$42))/$D15)</f>
        <v>0</v>
      </c>
      <c r="RZ15" s="137">
        <f ca="1">IF($D15=0,0,SUMIF('Полная ст-ть с уч.НЗС (Авто)'!$YP$11:INDIRECT("'Полная ст-ть с уч.НЗС (Авто)'!YP"&amp;$J$42),$C15,'Полная ст-ть с уч.НЗС (Авто)'!RZ$11:INDIRECT("'Полная ст-ть с уч.НЗС (Авто)'!RZ"&amp;$J$42))/$D15)</f>
        <v>0</v>
      </c>
      <c r="SA15" s="137">
        <f ca="1">IF($D15=0,0,SUMIF('Полная ст-ть с уч.НЗС (Авто)'!$YP$11:INDIRECT("'Полная ст-ть с уч.НЗС (Авто)'!YP"&amp;$J$42),$C15,'Полная ст-ть с уч.НЗС (Авто)'!SA$11:INDIRECT("'Полная ст-ть с уч.НЗС (Авто)'!SA"&amp;$J$42))/$D15)</f>
        <v>0</v>
      </c>
      <c r="SB15" s="137">
        <f ca="1">IF($D15=0,0,SUMIF('Полная ст-ть с уч.НЗС (Авто)'!$YP$11:INDIRECT("'Полная ст-ть с уч.НЗС (Авто)'!YP"&amp;$J$42),$C15,'Полная ст-ть с уч.НЗС (Авто)'!SB$11:INDIRECT("'Полная ст-ть с уч.НЗС (Авто)'!SB"&amp;$J$42))/$D15)</f>
        <v>0</v>
      </c>
      <c r="SC15" s="137">
        <f ca="1">IF($D15=0,0,SUMIF('Полная ст-ть с уч.НЗС (Авто)'!$YP$11:INDIRECT("'Полная ст-ть с уч.НЗС (Авто)'!YP"&amp;$J$42),$C15,'Полная ст-ть с уч.НЗС (Авто)'!SC$11:INDIRECT("'Полная ст-ть с уч.НЗС (Авто)'!SC"&amp;$J$42))/$D15)</f>
        <v>0</v>
      </c>
      <c r="SD15" s="137">
        <f ca="1">IF($D15=0,0,SUMIF('Полная ст-ть с уч.НЗС (Авто)'!$YP$11:INDIRECT("'Полная ст-ть с уч.НЗС (Авто)'!YP"&amp;$J$42),$C15,'Полная ст-ть с уч.НЗС (Авто)'!SD$11:INDIRECT("'Полная ст-ть с уч.НЗС (Авто)'!SD"&amp;$J$42))/$D15)</f>
        <v>0</v>
      </c>
      <c r="SE15" s="137">
        <f ca="1">IF($D15=0,0,SUMIF('Полная ст-ть с уч.НЗС (Авто)'!$YP$11:INDIRECT("'Полная ст-ть с уч.НЗС (Авто)'!YP"&amp;$J$42),$C15,'Полная ст-ть с уч.НЗС (Авто)'!SE$11:INDIRECT("'Полная ст-ть с уч.НЗС (Авто)'!SE"&amp;$J$42))/$D15)</f>
        <v>0</v>
      </c>
      <c r="SF15" s="137">
        <f ca="1">IF($D15=0,0,SUMIF('Полная ст-ть с уч.НЗС (Авто)'!$YP$11:INDIRECT("'Полная ст-ть с уч.НЗС (Авто)'!YP"&amp;$J$42),$C15,'Полная ст-ть с уч.НЗС (Авто)'!SF$11:INDIRECT("'Полная ст-ть с уч.НЗС (Авто)'!SF"&amp;$J$42))/$D15)</f>
        <v>0</v>
      </c>
      <c r="SG15" s="137">
        <f ca="1">IF($D15=0,0,SUMIF('Полная ст-ть с уч.НЗС (Авто)'!$YP$11:INDIRECT("'Полная ст-ть с уч.НЗС (Авто)'!YP"&amp;$J$42),$C15,'Полная ст-ть с уч.НЗС (Авто)'!SG$11:INDIRECT("'Полная ст-ть с уч.НЗС (Авто)'!SG"&amp;$J$42))/$D15)</f>
        <v>0</v>
      </c>
      <c r="SH15" s="137">
        <f ca="1">IF($D15=0,0,SUMIF('Полная ст-ть с уч.НЗС (Авто)'!$YP$11:INDIRECT("'Полная ст-ть с уч.НЗС (Авто)'!YP"&amp;$J$42),$C15,'Полная ст-ть с уч.НЗС (Авто)'!SH$11:INDIRECT("'Полная ст-ть с уч.НЗС (Авто)'!SH"&amp;$J$42))/$D15)</f>
        <v>0</v>
      </c>
      <c r="SI15" s="137">
        <f ca="1">IF($D15=0,0,SUMIF('Полная ст-ть с уч.НЗС (Авто)'!$YP$11:INDIRECT("'Полная ст-ть с уч.НЗС (Авто)'!YP"&amp;$J$42),$C15,'Полная ст-ть с уч.НЗС (Авто)'!SI$11:INDIRECT("'Полная ст-ть с уч.НЗС (Авто)'!SI"&amp;$J$42))/$D15)</f>
        <v>0</v>
      </c>
      <c r="SJ15" s="137">
        <f ca="1">IF($D15=0,0,SUMIF('Полная ст-ть с уч.НЗС (Авто)'!$YP$11:INDIRECT("'Полная ст-ть с уч.НЗС (Авто)'!YP"&amp;$J$42),$C15,'Полная ст-ть с уч.НЗС (Авто)'!SJ$11:INDIRECT("'Полная ст-ть с уч.НЗС (Авто)'!SJ"&amp;$J$42))/$D15)</f>
        <v>0</v>
      </c>
      <c r="SK15" s="137">
        <f ca="1">IF($D15=0,0,SUMIF('Полная ст-ть с уч.НЗС (Авто)'!$YP$11:INDIRECT("'Полная ст-ть с уч.НЗС (Авто)'!YP"&amp;$J$42),$C15,'Полная ст-ть с уч.НЗС (Авто)'!SK$11:INDIRECT("'Полная ст-ть с уч.НЗС (Авто)'!SK"&amp;$J$42))/$D15)</f>
        <v>0</v>
      </c>
      <c r="SL15" s="137">
        <f ca="1">IF($D15=0,0,SUMIF('Полная ст-ть с уч.НЗС (Авто)'!$YP$11:INDIRECT("'Полная ст-ть с уч.НЗС (Авто)'!YP"&amp;$J$42),$C15,'Полная ст-ть с уч.НЗС (Авто)'!SL$11:INDIRECT("'Полная ст-ть с уч.НЗС (Авто)'!SL"&amp;$J$42))/$D15)</f>
        <v>0</v>
      </c>
      <c r="SM15" s="137">
        <f ca="1">IF($D15=0,0,SUMIF('Полная ст-ть с уч.НЗС (Авто)'!$YP$11:INDIRECT("'Полная ст-ть с уч.НЗС (Авто)'!YP"&amp;$J$42),$C15,'Полная ст-ть с уч.НЗС (Авто)'!SM$11:INDIRECT("'Полная ст-ть с уч.НЗС (Авто)'!SM"&amp;$J$42))/$D15)</f>
        <v>0</v>
      </c>
      <c r="SN15" s="137">
        <f ca="1">IF($D15=0,0,SUMIF('Полная ст-ть с уч.НЗС (Авто)'!$YP$11:INDIRECT("'Полная ст-ть с уч.НЗС (Авто)'!YP"&amp;$J$42),$C15,'Полная ст-ть с уч.НЗС (Авто)'!SN$11:INDIRECT("'Полная ст-ть с уч.НЗС (Авто)'!SN"&amp;$J$42))/$D15)</f>
        <v>0</v>
      </c>
      <c r="SO15" s="137">
        <f ca="1">IF($D15=0,0,SUMIF('Полная ст-ть с уч.НЗС (Авто)'!$YP$11:INDIRECT("'Полная ст-ть с уч.НЗС (Авто)'!YP"&amp;$J$42),$C15,'Полная ст-ть с уч.НЗС (Авто)'!SO$11:INDIRECT("'Полная ст-ть с уч.НЗС (Авто)'!SO"&amp;$J$42))/$D15)</f>
        <v>0</v>
      </c>
      <c r="SP15" s="137">
        <f ca="1">IF($D15=0,0,SUMIF('Полная ст-ть с уч.НЗС (Авто)'!$YP$11:INDIRECT("'Полная ст-ть с уч.НЗС (Авто)'!YP"&amp;$J$42),$C15,'Полная ст-ть с уч.НЗС (Авто)'!SP$11:INDIRECT("'Полная ст-ть с уч.НЗС (Авто)'!SP"&amp;$J$42))/$D15)</f>
        <v>0</v>
      </c>
      <c r="SQ15" s="137">
        <f ca="1">IF($D15=0,0,SUMIF('Полная ст-ть с уч.НЗС (Авто)'!$YP$11:INDIRECT("'Полная ст-ть с уч.НЗС (Авто)'!YP"&amp;$J$42),$C15,'Полная ст-ть с уч.НЗС (Авто)'!SQ$11:INDIRECT("'Полная ст-ть с уч.НЗС (Авто)'!SQ"&amp;$J$42))/$D15)</f>
        <v>0</v>
      </c>
      <c r="SR15" s="137">
        <f ca="1">IF($D15=0,0,SUMIF('Полная ст-ть с уч.НЗС (Авто)'!$YP$11:INDIRECT("'Полная ст-ть с уч.НЗС (Авто)'!YP"&amp;$J$42),$C15,'Полная ст-ть с уч.НЗС (Авто)'!SR$11:INDIRECT("'Полная ст-ть с уч.НЗС (Авто)'!SR"&amp;$J$42))/$D15)</f>
        <v>0</v>
      </c>
      <c r="SS15" s="137">
        <f ca="1">IF($D15=0,0,SUMIF('Полная ст-ть с уч.НЗС (Авто)'!$YP$11:INDIRECT("'Полная ст-ть с уч.НЗС (Авто)'!YP"&amp;$J$42),$C15,'Полная ст-ть с уч.НЗС (Авто)'!SS$11:INDIRECT("'Полная ст-ть с уч.НЗС (Авто)'!SS"&amp;$J$42))/$D15)</f>
        <v>0</v>
      </c>
      <c r="ST15" s="137">
        <f ca="1">IF($D15=0,0,SUMIF('Полная ст-ть с уч.НЗС (Авто)'!$YP$11:INDIRECT("'Полная ст-ть с уч.НЗС (Авто)'!YP"&amp;$J$42),$C15,'Полная ст-ть с уч.НЗС (Авто)'!ST$11:INDIRECT("'Полная ст-ть с уч.НЗС (Авто)'!ST"&amp;$J$42))/$D15)</f>
        <v>0</v>
      </c>
      <c r="SU15" s="137">
        <f ca="1">IF($D15=0,0,SUMIF('Полная ст-ть с уч.НЗС (Авто)'!$YP$11:INDIRECT("'Полная ст-ть с уч.НЗС (Авто)'!YP"&amp;$J$42),$C15,'Полная ст-ть с уч.НЗС (Авто)'!SU$11:INDIRECT("'Полная ст-ть с уч.НЗС (Авто)'!SU"&amp;$J$42))/$D15)</f>
        <v>0</v>
      </c>
      <c r="SV15" s="137">
        <f ca="1">IF($D15=0,0,SUMIF('Полная ст-ть с уч.НЗС (Авто)'!$YP$11:INDIRECT("'Полная ст-ть с уч.НЗС (Авто)'!YP"&amp;$J$42),$C15,'Полная ст-ть с уч.НЗС (Авто)'!SV$11:INDIRECT("'Полная ст-ть с уч.НЗС (Авто)'!SV"&amp;$J$42))/$D15)</f>
        <v>0</v>
      </c>
      <c r="SW15" s="137">
        <f ca="1">IF($D15=0,0,SUMIF('Полная ст-ть с уч.НЗС (Авто)'!$YP$11:INDIRECT("'Полная ст-ть с уч.НЗС (Авто)'!YP"&amp;$J$42),$C15,'Полная ст-ть с уч.НЗС (Авто)'!SW$11:INDIRECT("'Полная ст-ть с уч.НЗС (Авто)'!SW"&amp;$J$42))/$D15)</f>
        <v>0</v>
      </c>
      <c r="SX15" s="137">
        <f ca="1">IF($D15=0,0,SUMIF('Полная ст-ть с уч.НЗС (Авто)'!$YP$11:INDIRECT("'Полная ст-ть с уч.НЗС (Авто)'!YP"&amp;$J$42),$C15,'Полная ст-ть с уч.НЗС (Авто)'!SX$11:INDIRECT("'Полная ст-ть с уч.НЗС (Авто)'!SX"&amp;$J$42))/$D15)</f>
        <v>0</v>
      </c>
      <c r="SY15" s="137">
        <f ca="1">IF($D15=0,0,SUMIF('Полная ст-ть с уч.НЗС (Авто)'!$YP$11:INDIRECT("'Полная ст-ть с уч.НЗС (Авто)'!YP"&amp;$J$42),$C15,'Полная ст-ть с уч.НЗС (Авто)'!SY$11:INDIRECT("'Полная ст-ть с уч.НЗС (Авто)'!SY"&amp;$J$42))/$D15)</f>
        <v>0</v>
      </c>
      <c r="SZ15" s="137">
        <f ca="1">IF($D15=0,0,SUMIF('Полная ст-ть с уч.НЗС (Авто)'!$YP$11:INDIRECT("'Полная ст-ть с уч.НЗС (Авто)'!YP"&amp;$J$42),$C15,'Полная ст-ть с уч.НЗС (Авто)'!SZ$11:INDIRECT("'Полная ст-ть с уч.НЗС (Авто)'!SZ"&amp;$J$42))/$D15)</f>
        <v>0</v>
      </c>
      <c r="TA15" s="137">
        <f ca="1">IF($D15=0,0,SUMIF('Полная ст-ть с уч.НЗС (Авто)'!$YP$11:INDIRECT("'Полная ст-ть с уч.НЗС (Авто)'!YP"&amp;$J$42),$C15,'Полная ст-ть с уч.НЗС (Авто)'!TA$11:INDIRECT("'Полная ст-ть с уч.НЗС (Авто)'!TA"&amp;$J$42))/$D15)</f>
        <v>0</v>
      </c>
      <c r="TB15" s="137">
        <f ca="1">IF($D15=0,0,SUMIF('Полная ст-ть с уч.НЗС (Авто)'!$YP$11:INDIRECT("'Полная ст-ть с уч.НЗС (Авто)'!YP"&amp;$J$42),$C15,'Полная ст-ть с уч.НЗС (Авто)'!TB$11:INDIRECT("'Полная ст-ть с уч.НЗС (Авто)'!TB"&amp;$J$42))/$D15)</f>
        <v>0</v>
      </c>
      <c r="TC15" s="137">
        <f ca="1">IF($D15=0,0,SUMIF('Полная ст-ть с уч.НЗС (Авто)'!$YP$11:INDIRECT("'Полная ст-ть с уч.НЗС (Авто)'!YP"&amp;$J$42),$C15,'Полная ст-ть с уч.НЗС (Авто)'!TC$11:INDIRECT("'Полная ст-ть с уч.НЗС (Авто)'!TC"&amp;$J$42))/$D15)</f>
        <v>0</v>
      </c>
      <c r="TD15" s="137">
        <f ca="1">IF($D15=0,0,SUMIF('Полная ст-ть с уч.НЗС (Авто)'!$YP$11:INDIRECT("'Полная ст-ть с уч.НЗС (Авто)'!YP"&amp;$J$42),$C15,'Полная ст-ть с уч.НЗС (Авто)'!TD$11:INDIRECT("'Полная ст-ть с уч.НЗС (Авто)'!TD"&amp;$J$42))/$D15)</f>
        <v>0</v>
      </c>
      <c r="TE15" s="137">
        <f ca="1">IF($D15=0,0,SUMIF('Полная ст-ть с уч.НЗС (Авто)'!$YP$11:INDIRECT("'Полная ст-ть с уч.НЗС (Авто)'!YP"&amp;$J$42),$C15,'Полная ст-ть с уч.НЗС (Авто)'!TE$11:INDIRECT("'Полная ст-ть с уч.НЗС (Авто)'!TE"&amp;$J$42))/$D15)</f>
        <v>0</v>
      </c>
      <c r="TF15" s="137">
        <f ca="1">IF($D15=0,0,SUMIF('Полная ст-ть с уч.НЗС (Авто)'!$YP$11:INDIRECT("'Полная ст-ть с уч.НЗС (Авто)'!YP"&amp;$J$42),$C15,'Полная ст-ть с уч.НЗС (Авто)'!TF$11:INDIRECT("'Полная ст-ть с уч.НЗС (Авто)'!TF"&amp;$J$42))/$D15)</f>
        <v>0</v>
      </c>
      <c r="TG15" s="137">
        <f ca="1">IF($D15=0,0,SUMIF('Полная ст-ть с уч.НЗС (Авто)'!$YP$11:INDIRECT("'Полная ст-ть с уч.НЗС (Авто)'!YP"&amp;$J$42),$C15,'Полная ст-ть с уч.НЗС (Авто)'!TG$11:INDIRECT("'Полная ст-ть с уч.НЗС (Авто)'!TG"&amp;$J$42))/$D15)</f>
        <v>0</v>
      </c>
      <c r="TH15" s="137">
        <f ca="1">IF($D15=0,0,SUMIF('Полная ст-ть с уч.НЗС (Авто)'!$YP$11:INDIRECT("'Полная ст-ть с уч.НЗС (Авто)'!YP"&amp;$J$42),$C15,'Полная ст-ть с уч.НЗС (Авто)'!TH$11:INDIRECT("'Полная ст-ть с уч.НЗС (Авто)'!TH"&amp;$J$42))/$D15)</f>
        <v>0</v>
      </c>
      <c r="TI15" s="137">
        <f ca="1">IF($D15=0,0,SUMIF('Полная ст-ть с уч.НЗС (Авто)'!$YP$11:INDIRECT("'Полная ст-ть с уч.НЗС (Авто)'!YP"&amp;$J$42),$C15,'Полная ст-ть с уч.НЗС (Авто)'!TI$11:INDIRECT("'Полная ст-ть с уч.НЗС (Авто)'!TI"&amp;$J$42))/$D15)</f>
        <v>0</v>
      </c>
      <c r="TJ15" s="137">
        <f ca="1">IF($D15=0,0,SUMIF('Полная ст-ть с уч.НЗС (Авто)'!$YP$11:INDIRECT("'Полная ст-ть с уч.НЗС (Авто)'!YP"&amp;$J$42),$C15,'Полная ст-ть с уч.НЗС (Авто)'!TJ$11:INDIRECT("'Полная ст-ть с уч.НЗС (Авто)'!TJ"&amp;$J$42))/$D15)</f>
        <v>0</v>
      </c>
      <c r="TK15" s="137">
        <f ca="1">IF($D15=0,0,SUMIF('Полная ст-ть с уч.НЗС (Авто)'!$YP$11:INDIRECT("'Полная ст-ть с уч.НЗС (Авто)'!YP"&amp;$J$42),$C15,'Полная ст-ть с уч.НЗС (Авто)'!TK$11:INDIRECT("'Полная ст-ть с уч.НЗС (Авто)'!TK"&amp;$J$42))/$D15)</f>
        <v>0</v>
      </c>
      <c r="TL15" s="137">
        <f ca="1">IF($D15=0,0,SUMIF('Полная ст-ть с уч.НЗС (Авто)'!$YP$11:INDIRECT("'Полная ст-ть с уч.НЗС (Авто)'!YP"&amp;$J$42),$C15,'Полная ст-ть с уч.НЗС (Авто)'!TL$11:INDIRECT("'Полная ст-ть с уч.НЗС (Авто)'!TL"&amp;$J$42))/$D15)</f>
        <v>0</v>
      </c>
      <c r="TM15" s="137">
        <f ca="1">IF($D15=0,0,SUMIF('Полная ст-ть с уч.НЗС (Авто)'!$YP$11:INDIRECT("'Полная ст-ть с уч.НЗС (Авто)'!YP"&amp;$J$42),$C15,'Полная ст-ть с уч.НЗС (Авто)'!TM$11:INDIRECT("'Полная ст-ть с уч.НЗС (Авто)'!TM"&amp;$J$42))/$D15)</f>
        <v>0</v>
      </c>
      <c r="TN15" s="137">
        <f ca="1">IF($D15=0,0,SUMIF('Полная ст-ть с уч.НЗС (Авто)'!$YP$11:INDIRECT("'Полная ст-ть с уч.НЗС (Авто)'!YP"&amp;$J$42),$C15,'Полная ст-ть с уч.НЗС (Авто)'!TN$11:INDIRECT("'Полная ст-ть с уч.НЗС (Авто)'!TN"&amp;$J$42))/$D15)</f>
        <v>0</v>
      </c>
      <c r="TO15" s="137">
        <f ca="1">IF($D15=0,0,SUMIF('Полная ст-ть с уч.НЗС (Авто)'!$YP$11:INDIRECT("'Полная ст-ть с уч.НЗС (Авто)'!YP"&amp;$J$42),$C15,'Полная ст-ть с уч.НЗС (Авто)'!TO$11:INDIRECT("'Полная ст-ть с уч.НЗС (Авто)'!TO"&amp;$J$42))/$D15)</f>
        <v>0</v>
      </c>
      <c r="TP15" s="137">
        <f ca="1">IF($D15=0,0,SUMIF('Полная ст-ть с уч.НЗС (Авто)'!$YP$11:INDIRECT("'Полная ст-ть с уч.НЗС (Авто)'!YP"&amp;$J$42),$C15,'Полная ст-ть с уч.НЗС (Авто)'!TP$11:INDIRECT("'Полная ст-ть с уч.НЗС (Авто)'!TP"&amp;$J$42))/$D15)</f>
        <v>0</v>
      </c>
      <c r="TQ15" s="137">
        <f ca="1">IF($D15=0,0,SUMIF('Полная ст-ть с уч.НЗС (Авто)'!$YP$11:INDIRECT("'Полная ст-ть с уч.НЗС (Авто)'!YP"&amp;$J$42),$C15,'Полная ст-ть с уч.НЗС (Авто)'!TQ$11:INDIRECT("'Полная ст-ть с уч.НЗС (Авто)'!TQ"&amp;$J$42))/$D15)</f>
        <v>0</v>
      </c>
      <c r="TR15" s="137">
        <f ca="1">IF($D15=0,0,SUMIF('Полная ст-ть с уч.НЗС (Авто)'!$YP$11:INDIRECT("'Полная ст-ть с уч.НЗС (Авто)'!YP"&amp;$J$42),$C15,'Полная ст-ть с уч.НЗС (Авто)'!TR$11:INDIRECT("'Полная ст-ть с уч.НЗС (Авто)'!TR"&amp;$J$42))/$D15)</f>
        <v>0</v>
      </c>
      <c r="TS15" s="137">
        <f ca="1">IF($D15=0,0,SUMIF('Полная ст-ть с уч.НЗС (Авто)'!$YP$11:INDIRECT("'Полная ст-ть с уч.НЗС (Авто)'!YP"&amp;$J$42),$C15,'Полная ст-ть с уч.НЗС (Авто)'!TS$11:INDIRECT("'Полная ст-ть с уч.НЗС (Авто)'!TS"&amp;$J$42))/$D15)</f>
        <v>0</v>
      </c>
      <c r="TT15" s="137">
        <f ca="1">IF($D15=0,0,SUMIF('Полная ст-ть с уч.НЗС (Авто)'!$YP$11:INDIRECT("'Полная ст-ть с уч.НЗС (Авто)'!YP"&amp;$J$42),$C15,'Полная ст-ть с уч.НЗС (Авто)'!TT$11:INDIRECT("'Полная ст-ть с уч.НЗС (Авто)'!TT"&amp;$J$42))/$D15)</f>
        <v>0</v>
      </c>
      <c r="TU15" s="137">
        <f ca="1">IF($D15=0,0,SUMIF('Полная ст-ть с уч.НЗС (Авто)'!$YP$11:INDIRECT("'Полная ст-ть с уч.НЗС (Авто)'!YP"&amp;$J$42),$C15,'Полная ст-ть с уч.НЗС (Авто)'!TU$11:INDIRECT("'Полная ст-ть с уч.НЗС (Авто)'!TU"&amp;$J$42))/$D15)</f>
        <v>0</v>
      </c>
      <c r="TV15" s="137">
        <f ca="1">IF($D15=0,0,SUMIF('Полная ст-ть с уч.НЗС (Авто)'!$YP$11:INDIRECT("'Полная ст-ть с уч.НЗС (Авто)'!YP"&amp;$J$42),$C15,'Полная ст-ть с уч.НЗС (Авто)'!TV$11:INDIRECT("'Полная ст-ть с уч.НЗС (Авто)'!TV"&amp;$J$42))/$D15)</f>
        <v>0</v>
      </c>
      <c r="TW15" s="137">
        <f ca="1">IF($D15=0,0,SUMIF('Полная ст-ть с уч.НЗС (Авто)'!$YP$11:INDIRECT("'Полная ст-ть с уч.НЗС (Авто)'!YP"&amp;$J$42),$C15,'Полная ст-ть с уч.НЗС (Авто)'!TW$11:INDIRECT("'Полная ст-ть с уч.НЗС (Авто)'!TW"&amp;$J$42))/$D15)</f>
        <v>0</v>
      </c>
      <c r="TX15" s="137">
        <f ca="1">IF($D15=0,0,SUMIF('Полная ст-ть с уч.НЗС (Авто)'!$YP$11:INDIRECT("'Полная ст-ть с уч.НЗС (Авто)'!YP"&amp;$J$42),$C15,'Полная ст-ть с уч.НЗС (Авто)'!TX$11:INDIRECT("'Полная ст-ть с уч.НЗС (Авто)'!TX"&amp;$J$42))/$D15)</f>
        <v>0</v>
      </c>
      <c r="TY15" s="137">
        <f ca="1">IF($D15=0,0,SUMIF('Полная ст-ть с уч.НЗС (Авто)'!$YP$11:INDIRECT("'Полная ст-ть с уч.НЗС (Авто)'!YP"&amp;$J$42),$C15,'Полная ст-ть с уч.НЗС (Авто)'!TY$11:INDIRECT("'Полная ст-ть с уч.НЗС (Авто)'!TY"&amp;$J$42))/$D15)</f>
        <v>0</v>
      </c>
      <c r="TZ15" s="137">
        <f ca="1">IF($D15=0,0,SUMIF('Полная ст-ть с уч.НЗС (Авто)'!$YP$11:INDIRECT("'Полная ст-ть с уч.НЗС (Авто)'!YP"&amp;$J$42),$C15,'Полная ст-ть с уч.НЗС (Авто)'!TZ$11:INDIRECT("'Полная ст-ть с уч.НЗС (Авто)'!TZ"&amp;$J$42))/$D15)</f>
        <v>0</v>
      </c>
      <c r="UA15" s="137">
        <f ca="1">IF($D15=0,0,SUMIF('Полная ст-ть с уч.НЗС (Авто)'!$YP$11:INDIRECT("'Полная ст-ть с уч.НЗС (Авто)'!YP"&amp;$J$42),$C15,'Полная ст-ть с уч.НЗС (Авто)'!UA$11:INDIRECT("'Полная ст-ть с уч.НЗС (Авто)'!UA"&amp;$J$42))/$D15)</f>
        <v>0</v>
      </c>
      <c r="UB15" s="137">
        <f ca="1">IF($D15=0,0,SUMIF('Полная ст-ть с уч.НЗС (Авто)'!$YP$11:INDIRECT("'Полная ст-ть с уч.НЗС (Авто)'!YP"&amp;$J$42),$C15,'Полная ст-ть с уч.НЗС (Авто)'!UB$11:INDIRECT("'Полная ст-ть с уч.НЗС (Авто)'!UB"&amp;$J$42))/$D15)</f>
        <v>0</v>
      </c>
      <c r="UC15" s="137">
        <f ca="1">IF($D15=0,0,SUMIF('Полная ст-ть с уч.НЗС (Авто)'!$YP$11:INDIRECT("'Полная ст-ть с уч.НЗС (Авто)'!YP"&amp;$J$42),$C15,'Полная ст-ть с уч.НЗС (Авто)'!UC$11:INDIRECT("'Полная ст-ть с уч.НЗС (Авто)'!UC"&amp;$J$42))/$D15)</f>
        <v>0</v>
      </c>
      <c r="UD15" s="137">
        <f ca="1">IF($D15=0,0,SUMIF('Полная ст-ть с уч.НЗС (Авто)'!$YP$11:INDIRECT("'Полная ст-ть с уч.НЗС (Авто)'!YP"&amp;$J$42),$C15,'Полная ст-ть с уч.НЗС (Авто)'!UD$11:INDIRECT("'Полная ст-ть с уч.НЗС (Авто)'!UD"&amp;$J$42))/$D15)</f>
        <v>0</v>
      </c>
      <c r="UE15" s="137">
        <f ca="1">IF($D15=0,0,SUMIF('Полная ст-ть с уч.НЗС (Авто)'!$YP$11:INDIRECT("'Полная ст-ть с уч.НЗС (Авто)'!YP"&amp;$J$42),$C15,'Полная ст-ть с уч.НЗС (Авто)'!UE$11:INDIRECT("'Полная ст-ть с уч.НЗС (Авто)'!UE"&amp;$J$42))/$D15)</f>
        <v>0</v>
      </c>
      <c r="UF15" s="137">
        <f ca="1">IF($D15=0,0,SUMIF('Полная ст-ть с уч.НЗС (Авто)'!$YP$11:INDIRECT("'Полная ст-ть с уч.НЗС (Авто)'!YP"&amp;$J$42),$C15,'Полная ст-ть с уч.НЗС (Авто)'!UF$11:INDIRECT("'Полная ст-ть с уч.НЗС (Авто)'!UF"&amp;$J$42))/$D15)</f>
        <v>0</v>
      </c>
      <c r="UG15" s="137">
        <f ca="1">IF($D15=0,0,SUMIF('Полная ст-ть с уч.НЗС (Авто)'!$YP$11:INDIRECT("'Полная ст-ть с уч.НЗС (Авто)'!YP"&amp;$J$42),$C15,'Полная ст-ть с уч.НЗС (Авто)'!UG$11:INDIRECT("'Полная ст-ть с уч.НЗС (Авто)'!UG"&amp;$J$42))/$D15)</f>
        <v>0</v>
      </c>
      <c r="UH15" s="137">
        <f ca="1">IF($D15=0,0,SUMIF('Полная ст-ть с уч.НЗС (Авто)'!$YP$11:INDIRECT("'Полная ст-ть с уч.НЗС (Авто)'!YP"&amp;$J$42),$C15,'Полная ст-ть с уч.НЗС (Авто)'!UH$11:INDIRECT("'Полная ст-ть с уч.НЗС (Авто)'!UH"&amp;$J$42))/$D15)</f>
        <v>0</v>
      </c>
      <c r="UI15" s="137">
        <f ca="1">IF($D15=0,0,SUMIF('Полная ст-ть с уч.НЗС (Авто)'!$YP$11:INDIRECT("'Полная ст-ть с уч.НЗС (Авто)'!YP"&amp;$J$42),$C15,'Полная ст-ть с уч.НЗС (Авто)'!UI$11:INDIRECT("'Полная ст-ть с уч.НЗС (Авто)'!UI"&amp;$J$42))/$D15)</f>
        <v>0</v>
      </c>
      <c r="UJ15" s="137">
        <f ca="1">IF($D15=0,0,SUMIF('Полная ст-ть с уч.НЗС (Авто)'!$YP$11:INDIRECT("'Полная ст-ть с уч.НЗС (Авто)'!YP"&amp;$J$42),$C15,'Полная ст-ть с уч.НЗС (Авто)'!UJ$11:INDIRECT("'Полная ст-ть с уч.НЗС (Авто)'!UJ"&amp;$J$42))/$D15)</f>
        <v>0</v>
      </c>
      <c r="UK15" s="137">
        <f ca="1">IF($D15=0,0,SUMIF('Полная ст-ть с уч.НЗС (Авто)'!$YP$11:INDIRECT("'Полная ст-ть с уч.НЗС (Авто)'!YP"&amp;$J$42),$C15,'Полная ст-ть с уч.НЗС (Авто)'!UK$11:INDIRECT("'Полная ст-ть с уч.НЗС (Авто)'!UK"&amp;$J$42))/$D15)</f>
        <v>0</v>
      </c>
      <c r="UL15" s="137">
        <f ca="1">IF($D15=0,0,SUMIF('Полная ст-ть с уч.НЗС (Авто)'!$YP$11:INDIRECT("'Полная ст-ть с уч.НЗС (Авто)'!YP"&amp;$J$42),$C15,'Полная ст-ть с уч.НЗС (Авто)'!UL$11:INDIRECT("'Полная ст-ть с уч.НЗС (Авто)'!UL"&amp;$J$42))/$D15)</f>
        <v>0</v>
      </c>
      <c r="UM15" s="137">
        <f ca="1">IF($D15=0,0,SUMIF('Полная ст-ть с уч.НЗС (Авто)'!$YP$11:INDIRECT("'Полная ст-ть с уч.НЗС (Авто)'!YP"&amp;$J$42),$C15,'Полная ст-ть с уч.НЗС (Авто)'!UM$11:INDIRECT("'Полная ст-ть с уч.НЗС (Авто)'!UM"&amp;$J$42))/$D15)</f>
        <v>0</v>
      </c>
      <c r="UN15" s="137">
        <f ca="1">IF($D15=0,0,SUMIF('Полная ст-ть с уч.НЗС (Авто)'!$YP$11:INDIRECT("'Полная ст-ть с уч.НЗС (Авто)'!YP"&amp;$J$42),$C15,'Полная ст-ть с уч.НЗС (Авто)'!UN$11:INDIRECT("'Полная ст-ть с уч.НЗС (Авто)'!UN"&amp;$J$42))/$D15)</f>
        <v>0</v>
      </c>
      <c r="UO15" s="137">
        <f ca="1">IF($D15=0,0,SUMIF('Полная ст-ть с уч.НЗС (Авто)'!$YP$11:INDIRECT("'Полная ст-ть с уч.НЗС (Авто)'!YP"&amp;$J$42),$C15,'Полная ст-ть с уч.НЗС (Авто)'!UO$11:INDIRECT("'Полная ст-ть с уч.НЗС (Авто)'!UO"&amp;$J$42))/$D15)</f>
        <v>0</v>
      </c>
      <c r="UP15" s="137">
        <f ca="1">IF($D15=0,0,SUMIF('Полная ст-ть с уч.НЗС (Авто)'!$YP$11:INDIRECT("'Полная ст-ть с уч.НЗС (Авто)'!YP"&amp;$J$42),$C15,'Полная ст-ть с уч.НЗС (Авто)'!UP$11:INDIRECT("'Полная ст-ть с уч.НЗС (Авто)'!UP"&amp;$J$42))/$D15)</f>
        <v>0</v>
      </c>
      <c r="UQ15" s="137">
        <f ca="1">IF($D15=0,0,SUMIF('Полная ст-ть с уч.НЗС (Авто)'!$YP$11:INDIRECT("'Полная ст-ть с уч.НЗС (Авто)'!YP"&amp;$J$42),$C15,'Полная ст-ть с уч.НЗС (Авто)'!UQ$11:INDIRECT("'Полная ст-ть с уч.НЗС (Авто)'!UQ"&amp;$J$42))/$D15)</f>
        <v>0</v>
      </c>
      <c r="UR15" s="137">
        <f ca="1">IF($D15=0,0,SUMIF('Полная ст-ть с уч.НЗС (Авто)'!$YP$11:INDIRECT("'Полная ст-ть с уч.НЗС (Авто)'!YP"&amp;$J$42),$C15,'Полная ст-ть с уч.НЗС (Авто)'!UR$11:INDIRECT("'Полная ст-ть с уч.НЗС (Авто)'!UR"&amp;$J$42))/$D15)</f>
        <v>0</v>
      </c>
      <c r="US15" s="137">
        <f ca="1">IF($D15=0,0,SUMIF('Полная ст-ть с уч.НЗС (Авто)'!$YP$11:INDIRECT("'Полная ст-ть с уч.НЗС (Авто)'!YP"&amp;$J$42),$C15,'Полная ст-ть с уч.НЗС (Авто)'!US$11:INDIRECT("'Полная ст-ть с уч.НЗС (Авто)'!US"&amp;$J$42))/$D15)</f>
        <v>0</v>
      </c>
      <c r="UT15" s="137">
        <f ca="1">IF($D15=0,0,SUMIF('Полная ст-ть с уч.НЗС (Авто)'!$YP$11:INDIRECT("'Полная ст-ть с уч.НЗС (Авто)'!YP"&amp;$J$42),$C15,'Полная ст-ть с уч.НЗС (Авто)'!UT$11:INDIRECT("'Полная ст-ть с уч.НЗС (Авто)'!UT"&amp;$J$42))/$D15)</f>
        <v>0</v>
      </c>
      <c r="UU15" s="137">
        <f ca="1">IF($D15=0,0,SUMIF('Полная ст-ть с уч.НЗС (Авто)'!$YP$11:INDIRECT("'Полная ст-ть с уч.НЗС (Авто)'!YP"&amp;$J$42),$C15,'Полная ст-ть с уч.НЗС (Авто)'!UU$11:INDIRECT("'Полная ст-ть с уч.НЗС (Авто)'!UU"&amp;$J$42))/$D15)</f>
        <v>0</v>
      </c>
      <c r="UV15" s="137">
        <f ca="1">IF($D15=0,0,SUMIF('Полная ст-ть с уч.НЗС (Авто)'!$YP$11:INDIRECT("'Полная ст-ть с уч.НЗС (Авто)'!YP"&amp;$J$42),$C15,'Полная ст-ть с уч.НЗС (Авто)'!UV$11:INDIRECT("'Полная ст-ть с уч.НЗС (Авто)'!UV"&amp;$J$42))/$D15)</f>
        <v>0</v>
      </c>
      <c r="UW15" s="137">
        <f ca="1">IF($D15=0,0,SUMIF('Полная ст-ть с уч.НЗС (Авто)'!$YP$11:INDIRECT("'Полная ст-ть с уч.НЗС (Авто)'!YP"&amp;$J$42),$C15,'Полная ст-ть с уч.НЗС (Авто)'!UW$11:INDIRECT("'Полная ст-ть с уч.НЗС (Авто)'!UW"&amp;$J$42))/$D15)</f>
        <v>0</v>
      </c>
      <c r="UX15" s="137">
        <f ca="1">IF($D15=0,0,SUMIF('Полная ст-ть с уч.НЗС (Авто)'!$YP$11:INDIRECT("'Полная ст-ть с уч.НЗС (Авто)'!YP"&amp;$J$42),$C15,'Полная ст-ть с уч.НЗС (Авто)'!UX$11:INDIRECT("'Полная ст-ть с уч.НЗС (Авто)'!UX"&amp;$J$42))/$D15)</f>
        <v>0</v>
      </c>
      <c r="UY15" s="137">
        <f ca="1">IF($D15=0,0,SUMIF('Полная ст-ть с уч.НЗС (Авто)'!$YP$11:INDIRECT("'Полная ст-ть с уч.НЗС (Авто)'!YP"&amp;$J$42),$C15,'Полная ст-ть с уч.НЗС (Авто)'!UY$11:INDIRECT("'Полная ст-ть с уч.НЗС (Авто)'!UY"&amp;$J$42))/$D15)</f>
        <v>0</v>
      </c>
      <c r="UZ15" s="137">
        <f ca="1">IF($D15=0,0,SUMIF('Полная ст-ть с уч.НЗС (Авто)'!$YP$11:INDIRECT("'Полная ст-ть с уч.НЗС (Авто)'!YP"&amp;$J$42),$C15,'Полная ст-ть с уч.НЗС (Авто)'!UZ$11:INDIRECT("'Полная ст-ть с уч.НЗС (Авто)'!UZ"&amp;$J$42))/$D15)</f>
        <v>0</v>
      </c>
      <c r="VA15" s="137">
        <f ca="1">IF($D15=0,0,SUMIF('Полная ст-ть с уч.НЗС (Авто)'!$YP$11:INDIRECT("'Полная ст-ть с уч.НЗС (Авто)'!YP"&amp;$J$42),$C15,'Полная ст-ть с уч.НЗС (Авто)'!VA$11:INDIRECT("'Полная ст-ть с уч.НЗС (Авто)'!VA"&amp;$J$42))/$D15)</f>
        <v>0</v>
      </c>
      <c r="VB15" s="137">
        <f ca="1">IF($D15=0,0,SUMIF('Полная ст-ть с уч.НЗС (Авто)'!$YP$11:INDIRECT("'Полная ст-ть с уч.НЗС (Авто)'!YP"&amp;$J$42),$C15,'Полная ст-ть с уч.НЗС (Авто)'!VB$11:INDIRECT("'Полная ст-ть с уч.НЗС (Авто)'!VB"&amp;$J$42))/$D15)</f>
        <v>0</v>
      </c>
      <c r="VC15" s="137">
        <f ca="1">IF($D15=0,0,SUMIF('Полная ст-ть с уч.НЗС (Авто)'!$YP$11:INDIRECT("'Полная ст-ть с уч.НЗС (Авто)'!YP"&amp;$J$42),$C15,'Полная ст-ть с уч.НЗС (Авто)'!VC$11:INDIRECT("'Полная ст-ть с уч.НЗС (Авто)'!VC"&amp;$J$42))/$D15)</f>
        <v>0</v>
      </c>
      <c r="VD15" s="137">
        <f ca="1">IF($D15=0,0,SUMIF('Полная ст-ть с уч.НЗС (Авто)'!$YP$11:INDIRECT("'Полная ст-ть с уч.НЗС (Авто)'!YP"&amp;$J$42),$C15,'Полная ст-ть с уч.НЗС (Авто)'!VD$11:INDIRECT("'Полная ст-ть с уч.НЗС (Авто)'!VD"&amp;$J$42))/$D15)</f>
        <v>0</v>
      </c>
      <c r="VE15" s="137">
        <f ca="1">IF($D15=0,0,SUMIF('Полная ст-ть с уч.НЗС (Авто)'!$YP$11:INDIRECT("'Полная ст-ть с уч.НЗС (Авто)'!YP"&amp;$J$42),$C15,'Полная ст-ть с уч.НЗС (Авто)'!VE$11:INDIRECT("'Полная ст-ть с уч.НЗС (Авто)'!VE"&amp;$J$42))/$D15)</f>
        <v>0</v>
      </c>
      <c r="VF15" s="137">
        <f ca="1">IF($D15=0,0,SUMIF('Полная ст-ть с уч.НЗС (Авто)'!$YP$11:INDIRECT("'Полная ст-ть с уч.НЗС (Авто)'!YP"&amp;$J$42),$C15,'Полная ст-ть с уч.НЗС (Авто)'!VF$11:INDIRECT("'Полная ст-ть с уч.НЗС (Авто)'!VF"&amp;$J$42))/$D15)</f>
        <v>0</v>
      </c>
      <c r="VG15" s="137">
        <f ca="1">IF($D15=0,0,SUMIF('Полная ст-ть с уч.НЗС (Авто)'!$YP$11:INDIRECT("'Полная ст-ть с уч.НЗС (Авто)'!YP"&amp;$J$42),$C15,'Полная ст-ть с уч.НЗС (Авто)'!VG$11:INDIRECT("'Полная ст-ть с уч.НЗС (Авто)'!VG"&amp;$J$42))/$D15)</f>
        <v>0</v>
      </c>
      <c r="VH15" s="137">
        <f ca="1">IF($D15=0,0,SUMIF('Полная ст-ть с уч.НЗС (Авто)'!$YP$11:INDIRECT("'Полная ст-ть с уч.НЗС (Авто)'!YP"&amp;$J$42),$C15,'Полная ст-ть с уч.НЗС (Авто)'!VH$11:INDIRECT("'Полная ст-ть с уч.НЗС (Авто)'!VH"&amp;$J$42))/$D15)</f>
        <v>0</v>
      </c>
      <c r="VI15" s="137">
        <f ca="1">IF($D15=0,0,SUMIF('Полная ст-ть с уч.НЗС (Авто)'!$YP$11:INDIRECT("'Полная ст-ть с уч.НЗС (Авто)'!YP"&amp;$J$42),$C15,'Полная ст-ть с уч.НЗС (Авто)'!VI$11:INDIRECT("'Полная ст-ть с уч.НЗС (Авто)'!VI"&amp;$J$42))/$D15)</f>
        <v>0</v>
      </c>
      <c r="VJ15" s="137">
        <f ca="1">IF($D15=0,0,SUMIF('Полная ст-ть с уч.НЗС (Авто)'!$YP$11:INDIRECT("'Полная ст-ть с уч.НЗС (Авто)'!YP"&amp;$J$42),$C15,'Полная ст-ть с уч.НЗС (Авто)'!VJ$11:INDIRECT("'Полная ст-ть с уч.НЗС (Авто)'!VJ"&amp;$J$42))/$D15)</f>
        <v>0</v>
      </c>
      <c r="VK15" s="137">
        <f ca="1">IF($D15=0,0,SUMIF('Полная ст-ть с уч.НЗС (Авто)'!$YP$11:INDIRECT("'Полная ст-ть с уч.НЗС (Авто)'!YP"&amp;$J$42),$C15,'Полная ст-ть с уч.НЗС (Авто)'!VK$11:INDIRECT("'Полная ст-ть с уч.НЗС (Авто)'!VK"&amp;$J$42))/$D15)</f>
        <v>0</v>
      </c>
      <c r="VL15" s="137">
        <f ca="1">IF($D15=0,0,SUMIF('Полная ст-ть с уч.НЗС (Авто)'!$YP$11:INDIRECT("'Полная ст-ть с уч.НЗС (Авто)'!YP"&amp;$J$42),$C15,'Полная ст-ть с уч.НЗС (Авто)'!VL$11:INDIRECT("'Полная ст-ть с уч.НЗС (Авто)'!VL"&amp;$J$42))/$D15)</f>
        <v>0</v>
      </c>
      <c r="VM15" s="137">
        <f ca="1">IF($D15=0,0,SUMIF('Полная ст-ть с уч.НЗС (Авто)'!$YP$11:INDIRECT("'Полная ст-ть с уч.НЗС (Авто)'!YP"&amp;$J$42),$C15,'Полная ст-ть с уч.НЗС (Авто)'!VM$11:INDIRECT("'Полная ст-ть с уч.НЗС (Авто)'!VM"&amp;$J$42))/$D15)</f>
        <v>0</v>
      </c>
      <c r="VN15" s="137">
        <f ca="1">IF($D15=0,0,SUMIF('Полная ст-ть с уч.НЗС (Авто)'!$YP$11:INDIRECT("'Полная ст-ть с уч.НЗС (Авто)'!YP"&amp;$J$42),$C15,'Полная ст-ть с уч.НЗС (Авто)'!VN$11:INDIRECT("'Полная ст-ть с уч.НЗС (Авто)'!VN"&amp;$J$42))/$D15)</f>
        <v>0</v>
      </c>
      <c r="VO15" s="137">
        <f ca="1">IF($D15=0,0,SUMIF('Полная ст-ть с уч.НЗС (Авто)'!$YP$11:INDIRECT("'Полная ст-ть с уч.НЗС (Авто)'!YP"&amp;$J$42),$C15,'Полная ст-ть с уч.НЗС (Авто)'!VO$11:INDIRECT("'Полная ст-ть с уч.НЗС (Авто)'!VO"&amp;$J$42))/$D15)</f>
        <v>0</v>
      </c>
      <c r="VP15" s="137">
        <f ca="1">IF($D15=0,0,SUMIF('Полная ст-ть с уч.НЗС (Авто)'!$YP$11:INDIRECT("'Полная ст-ть с уч.НЗС (Авто)'!YP"&amp;$J$42),$C15,'Полная ст-ть с уч.НЗС (Авто)'!VP$11:INDIRECT("'Полная ст-ть с уч.НЗС (Авто)'!VP"&amp;$J$42))/$D15)</f>
        <v>0</v>
      </c>
      <c r="VQ15" s="137">
        <f ca="1">IF($D15=0,0,SUMIF('Полная ст-ть с уч.НЗС (Авто)'!$YP$11:INDIRECT("'Полная ст-ть с уч.НЗС (Авто)'!YP"&amp;$J$42),$C15,'Полная ст-ть с уч.НЗС (Авто)'!VQ$11:INDIRECT("'Полная ст-ть с уч.НЗС (Авто)'!VQ"&amp;$J$42))/$D15)</f>
        <v>0</v>
      </c>
      <c r="VR15" s="137">
        <f ca="1">IF($D15=0,0,SUMIF('Полная ст-ть с уч.НЗС (Авто)'!$YP$11:INDIRECT("'Полная ст-ть с уч.НЗС (Авто)'!YP"&amp;$J$42),$C15,'Полная ст-ть с уч.НЗС (Авто)'!VR$11:INDIRECT("'Полная ст-ть с уч.НЗС (Авто)'!VR"&amp;$J$42))/$D15)</f>
        <v>0</v>
      </c>
      <c r="VS15" s="137">
        <f ca="1">IF($D15=0,0,SUMIF('Полная ст-ть с уч.НЗС (Авто)'!$YP$11:INDIRECT("'Полная ст-ть с уч.НЗС (Авто)'!YP"&amp;$J$42),$C15,'Полная ст-ть с уч.НЗС (Авто)'!VS$11:INDIRECT("'Полная ст-ть с уч.НЗС (Авто)'!VS"&amp;$J$42))/$D15)</f>
        <v>0</v>
      </c>
      <c r="VT15" s="137">
        <f ca="1">IF($D15=0,0,SUMIF('Полная ст-ть с уч.НЗС (Авто)'!$YP$11:INDIRECT("'Полная ст-ть с уч.НЗС (Авто)'!YP"&amp;$J$42),$C15,'Полная ст-ть с уч.НЗС (Авто)'!VT$11:INDIRECT("'Полная ст-ть с уч.НЗС (Авто)'!VT"&amp;$J$42))/$D15)</f>
        <v>0</v>
      </c>
      <c r="VU15" s="137">
        <f ca="1">IF($D15=0,0,SUMIF('Полная ст-ть с уч.НЗС (Авто)'!$YP$11:INDIRECT("'Полная ст-ть с уч.НЗС (Авто)'!YP"&amp;$J$42),$C15,'Полная ст-ть с уч.НЗС (Авто)'!VU$11:INDIRECT("'Полная ст-ть с уч.НЗС (Авто)'!VU"&amp;$J$42))/$D15)</f>
        <v>0</v>
      </c>
      <c r="VV15" s="137">
        <f ca="1">IF($D15=0,0,SUMIF('Полная ст-ть с уч.НЗС (Авто)'!$YP$11:INDIRECT("'Полная ст-ть с уч.НЗС (Авто)'!YP"&amp;$J$42),$C15,'Полная ст-ть с уч.НЗС (Авто)'!VV$11:INDIRECT("'Полная ст-ть с уч.НЗС (Авто)'!VV"&amp;$J$42))/$D15)</f>
        <v>0</v>
      </c>
      <c r="VW15" s="137">
        <f ca="1">IF($D15=0,0,SUMIF('Полная ст-ть с уч.НЗС (Авто)'!$YP$11:INDIRECT("'Полная ст-ть с уч.НЗС (Авто)'!YP"&amp;$J$42),$C15,'Полная ст-ть с уч.НЗС (Авто)'!VW$11:INDIRECT("'Полная ст-ть с уч.НЗС (Авто)'!VW"&amp;$J$42))/$D15)</f>
        <v>0</v>
      </c>
      <c r="VX15" s="137">
        <f ca="1">IF($D15=0,0,SUMIF('Полная ст-ть с уч.НЗС (Авто)'!$YP$11:INDIRECT("'Полная ст-ть с уч.НЗС (Авто)'!YP"&amp;$J$42),$C15,'Полная ст-ть с уч.НЗС (Авто)'!VX$11:INDIRECT("'Полная ст-ть с уч.НЗС (Авто)'!VX"&amp;$J$42))/$D15)</f>
        <v>0</v>
      </c>
      <c r="VY15" s="137">
        <f ca="1">IF($D15=0,0,SUMIF('Полная ст-ть с уч.НЗС (Авто)'!$YP$11:INDIRECT("'Полная ст-ть с уч.НЗС (Авто)'!YP"&amp;$J$42),$C15,'Полная ст-ть с уч.НЗС (Авто)'!VY$11:INDIRECT("'Полная ст-ть с уч.НЗС (Авто)'!VY"&amp;$J$42))/$D15)</f>
        <v>0</v>
      </c>
      <c r="VZ15" s="137">
        <f ca="1">IF($D15=0,0,SUMIF('Полная ст-ть с уч.НЗС (Авто)'!$YP$11:INDIRECT("'Полная ст-ть с уч.НЗС (Авто)'!YP"&amp;$J$42),$C15,'Полная ст-ть с уч.НЗС (Авто)'!VZ$11:INDIRECT("'Полная ст-ть с уч.НЗС (Авто)'!VZ"&amp;$J$42))/$D15)</f>
        <v>0</v>
      </c>
      <c r="WA15" s="137">
        <f ca="1">IF($D15=0,0,SUMIF('Полная ст-ть с уч.НЗС (Авто)'!$YP$11:INDIRECT("'Полная ст-ть с уч.НЗС (Авто)'!YP"&amp;$J$42),$C15,'Полная ст-ть с уч.НЗС (Авто)'!WA$11:INDIRECT("'Полная ст-ть с уч.НЗС (Авто)'!WA"&amp;$J$42))/$D15)</f>
        <v>0</v>
      </c>
      <c r="WB15" s="137">
        <f ca="1">IF($D15=0,0,SUMIF('Полная ст-ть с уч.НЗС (Авто)'!$YP$11:INDIRECT("'Полная ст-ть с уч.НЗС (Авто)'!YP"&amp;$J$42),$C15,'Полная ст-ть с уч.НЗС (Авто)'!WB$11:INDIRECT("'Полная ст-ть с уч.НЗС (Авто)'!WB"&amp;$J$42))/$D15)</f>
        <v>0</v>
      </c>
      <c r="WC15" s="137">
        <f ca="1">IF($D15=0,0,SUMIF('Полная ст-ть с уч.НЗС (Авто)'!$YP$11:INDIRECT("'Полная ст-ть с уч.НЗС (Авто)'!YP"&amp;$J$42),$C15,'Полная ст-ть с уч.НЗС (Авто)'!WC$11:INDIRECT("'Полная ст-ть с уч.НЗС (Авто)'!WC"&amp;$J$42))/$D15)</f>
        <v>0</v>
      </c>
      <c r="WD15" s="137">
        <f ca="1">IF($D15=0,0,SUMIF('Полная ст-ть с уч.НЗС (Авто)'!$YP$11:INDIRECT("'Полная ст-ть с уч.НЗС (Авто)'!YP"&amp;$J$42),$C15,'Полная ст-ть с уч.НЗС (Авто)'!WD$11:INDIRECT("'Полная ст-ть с уч.НЗС (Авто)'!WD"&amp;$J$42))/$D15)</f>
        <v>0</v>
      </c>
      <c r="WE15" s="137">
        <f ca="1">IF($D15=0,0,SUMIF('Полная ст-ть с уч.НЗС (Авто)'!$YP$11:INDIRECT("'Полная ст-ть с уч.НЗС (Авто)'!YP"&amp;$J$42),$C15,'Полная ст-ть с уч.НЗС (Авто)'!WE$11:INDIRECT("'Полная ст-ть с уч.НЗС (Авто)'!WE"&amp;$J$42))/$D15)</f>
        <v>0</v>
      </c>
      <c r="WF15" s="137">
        <f ca="1">IF($D15=0,0,SUMIF('Полная ст-ть с уч.НЗС (Авто)'!$YP$11:INDIRECT("'Полная ст-ть с уч.НЗС (Авто)'!YP"&amp;$J$42),$C15,'Полная ст-ть с уч.НЗС (Авто)'!WF$11:INDIRECT("'Полная ст-ть с уч.НЗС (Авто)'!WF"&amp;$J$42))/$D15)</f>
        <v>0</v>
      </c>
      <c r="WG15" s="137">
        <f ca="1">IF($D15=0,0,SUMIF('Полная ст-ть с уч.НЗС (Авто)'!$YP$11:INDIRECT("'Полная ст-ть с уч.НЗС (Авто)'!YP"&amp;$J$42),$C15,'Полная ст-ть с уч.НЗС (Авто)'!WG$11:INDIRECT("'Полная ст-ть с уч.НЗС (Авто)'!WG"&amp;$J$42))/$D15)</f>
        <v>0</v>
      </c>
      <c r="WH15" s="137">
        <f ca="1">IF($D15=0,0,SUMIF('Полная ст-ть с уч.НЗС (Авто)'!$YP$11:INDIRECT("'Полная ст-ть с уч.НЗС (Авто)'!YP"&amp;$J$42),$C15,'Полная ст-ть с уч.НЗС (Авто)'!WH$11:INDIRECT("'Полная ст-ть с уч.НЗС (Авто)'!WH"&amp;$J$42))/$D15)</f>
        <v>0</v>
      </c>
      <c r="WI15" s="137">
        <f ca="1">IF($D15=0,0,SUMIF('Полная ст-ть с уч.НЗС (Авто)'!$YP$11:INDIRECT("'Полная ст-ть с уч.НЗС (Авто)'!YP"&amp;$J$42),$C15,'Полная ст-ть с уч.НЗС (Авто)'!WI$11:INDIRECT("'Полная ст-ть с уч.НЗС (Авто)'!WI"&amp;$J$42))/$D15)</f>
        <v>0</v>
      </c>
      <c r="WJ15" s="137">
        <f ca="1">IF($D15=0,0,SUMIF('Полная ст-ть с уч.НЗС (Авто)'!$YP$11:INDIRECT("'Полная ст-ть с уч.НЗС (Авто)'!YP"&amp;$J$42),$C15,'Полная ст-ть с уч.НЗС (Авто)'!WJ$11:INDIRECT("'Полная ст-ть с уч.НЗС (Авто)'!WJ"&amp;$J$42))/$D15)</f>
        <v>0</v>
      </c>
      <c r="WK15" s="137">
        <f ca="1">IF($D15=0,0,SUMIF('Полная ст-ть с уч.НЗС (Авто)'!$YP$11:INDIRECT("'Полная ст-ть с уч.НЗС (Авто)'!YP"&amp;$J$42),$C15,'Полная ст-ть с уч.НЗС (Авто)'!WK$11:INDIRECT("'Полная ст-ть с уч.НЗС (Авто)'!WK"&amp;$J$42))/$D15)</f>
        <v>0</v>
      </c>
      <c r="WL15" s="137">
        <f ca="1">IF($D15=0,0,SUMIF('Полная ст-ть с уч.НЗС (Авто)'!$YP$11:INDIRECT("'Полная ст-ть с уч.НЗС (Авто)'!YP"&amp;$J$42),$C15,'Полная ст-ть с уч.НЗС (Авто)'!WL$11:INDIRECT("'Полная ст-ть с уч.НЗС (Авто)'!WL"&amp;$J$42))/$D15)</f>
        <v>0</v>
      </c>
      <c r="WM15" s="137">
        <f ca="1">IF($D15=0,0,SUMIF('Полная ст-ть с уч.НЗС (Авто)'!$YP$11:INDIRECT("'Полная ст-ть с уч.НЗС (Авто)'!YP"&amp;$J$42),$C15,'Полная ст-ть с уч.НЗС (Авто)'!WM$11:INDIRECT("'Полная ст-ть с уч.НЗС (Авто)'!WM"&amp;$J$42))/$D15)</f>
        <v>0</v>
      </c>
      <c r="WN15" s="137">
        <f ca="1">IF($D15=0,0,SUMIF('Полная ст-ть с уч.НЗС (Авто)'!$YP$11:INDIRECT("'Полная ст-ть с уч.НЗС (Авто)'!YP"&amp;$J$42),$C15,'Полная ст-ть с уч.НЗС (Авто)'!WN$11:INDIRECT("'Полная ст-ть с уч.НЗС (Авто)'!WN"&amp;$J$42))/$D15)</f>
        <v>0</v>
      </c>
      <c r="WO15" s="137">
        <f ca="1">IF($D15=0,0,SUMIF('Полная ст-ть с уч.НЗС (Авто)'!$YP$11:INDIRECT("'Полная ст-ть с уч.НЗС (Авто)'!YP"&amp;$J$42),$C15,'Полная ст-ть с уч.НЗС (Авто)'!WO$11:INDIRECT("'Полная ст-ть с уч.НЗС (Авто)'!WO"&amp;$J$42))/$D15)</f>
        <v>0</v>
      </c>
      <c r="WP15" s="137">
        <f ca="1">IF($D15=0,0,SUMIF('Полная ст-ть с уч.НЗС (Авто)'!$YP$11:INDIRECT("'Полная ст-ть с уч.НЗС (Авто)'!YP"&amp;$J$42),$C15,'Полная ст-ть с уч.НЗС (Авто)'!WP$11:INDIRECT("'Полная ст-ть с уч.НЗС (Авто)'!WP"&amp;$J$42))/$D15)</f>
        <v>0</v>
      </c>
      <c r="WQ15" s="137">
        <f ca="1">IF($D15=0,0,SUMIF('Полная ст-ть с уч.НЗС (Авто)'!$YP$11:INDIRECT("'Полная ст-ть с уч.НЗС (Авто)'!YP"&amp;$J$42),$C15,'Полная ст-ть с уч.НЗС (Авто)'!WQ$11:INDIRECT("'Полная ст-ть с уч.НЗС (Авто)'!WQ"&amp;$J$42))/$D15)</f>
        <v>0</v>
      </c>
      <c r="WR15" s="137">
        <f ca="1">IF($D15=0,0,SUMIF('Полная ст-ть с уч.НЗС (Авто)'!$YP$11:INDIRECT("'Полная ст-ть с уч.НЗС (Авто)'!YP"&amp;$J$42),$C15,'Полная ст-ть с уч.НЗС (Авто)'!WR$11:INDIRECT("'Полная ст-ть с уч.НЗС (Авто)'!WR"&amp;$J$42))/$D15)</f>
        <v>0</v>
      </c>
      <c r="WS15" s="137">
        <f ca="1">IF($D15=0,0,SUMIF('Полная ст-ть с уч.НЗС (Авто)'!$YP$11:INDIRECT("'Полная ст-ть с уч.НЗС (Авто)'!YP"&amp;$J$42),$C15,'Полная ст-ть с уч.НЗС (Авто)'!WS$11:INDIRECT("'Полная ст-ть с уч.НЗС (Авто)'!WS"&amp;$J$42))/$D15)</f>
        <v>0</v>
      </c>
      <c r="WT15" s="137">
        <f ca="1">IF($D15=0,0,SUMIF('Полная ст-ть с уч.НЗС (Авто)'!$YP$11:INDIRECT("'Полная ст-ть с уч.НЗС (Авто)'!YP"&amp;$J$42),$C15,'Полная ст-ть с уч.НЗС (Авто)'!WT$11:INDIRECT("'Полная ст-ть с уч.НЗС (Авто)'!WT"&amp;$J$42))/$D15)</f>
        <v>0</v>
      </c>
      <c r="WU15" s="137">
        <f ca="1">IF($D15=0,0,SUMIF('Полная ст-ть с уч.НЗС (Авто)'!$YP$11:INDIRECT("'Полная ст-ть с уч.НЗС (Авто)'!YP"&amp;$J$42),$C15,'Полная ст-ть с уч.НЗС (Авто)'!WU$11:INDIRECT("'Полная ст-ть с уч.НЗС (Авто)'!WU"&amp;$J$42))/$D15)</f>
        <v>0</v>
      </c>
      <c r="WV15" s="137">
        <f ca="1">IF($D15=0,0,SUMIF('Полная ст-ть с уч.НЗС (Авто)'!$YP$11:INDIRECT("'Полная ст-ть с уч.НЗС (Авто)'!YP"&amp;$J$42),$C15,'Полная ст-ть с уч.НЗС (Авто)'!WV$11:INDIRECT("'Полная ст-ть с уч.НЗС (Авто)'!WV"&amp;$J$42))/$D15)</f>
        <v>0</v>
      </c>
      <c r="WW15" s="137">
        <f ca="1">IF($D15=0,0,SUMIF('Полная ст-ть с уч.НЗС (Авто)'!$YP$11:INDIRECT("'Полная ст-ть с уч.НЗС (Авто)'!YP"&amp;$J$42),$C15,'Полная ст-ть с уч.НЗС (Авто)'!WW$11:INDIRECT("'Полная ст-ть с уч.НЗС (Авто)'!WW"&amp;$J$42))/$D15)</f>
        <v>0</v>
      </c>
      <c r="WX15" s="137">
        <f ca="1">IF($D15=0,0,SUMIF('Полная ст-ть с уч.НЗС (Авто)'!$YP$11:INDIRECT("'Полная ст-ть с уч.НЗС (Авто)'!YP"&amp;$J$42),$C15,'Полная ст-ть с уч.НЗС (Авто)'!WX$11:INDIRECT("'Полная ст-ть с уч.НЗС (Авто)'!WX"&amp;$J$42))/$D15)</f>
        <v>0</v>
      </c>
      <c r="WY15" s="137">
        <f ca="1">IF($D15=0,0,SUMIF('Полная ст-ть с уч.НЗС (Авто)'!$YP$11:INDIRECT("'Полная ст-ть с уч.НЗС (Авто)'!YP"&amp;$J$42),$C15,'Полная ст-ть с уч.НЗС (Авто)'!WY$11:INDIRECT("'Полная ст-ть с уч.НЗС (Авто)'!WY"&amp;$J$42))/$D15)</f>
        <v>0</v>
      </c>
      <c r="WZ15" s="137">
        <f ca="1">IF($D15=0,0,SUMIF('Полная ст-ть с уч.НЗС (Авто)'!$YP$11:INDIRECT("'Полная ст-ть с уч.НЗС (Авто)'!YP"&amp;$J$42),$C15,'Полная ст-ть с уч.НЗС (Авто)'!WZ$11:INDIRECT("'Полная ст-ть с уч.НЗС (Авто)'!WZ"&amp;$J$42))/$D15)</f>
        <v>0</v>
      </c>
      <c r="XA15" s="137">
        <f ca="1">IF($D15=0,0,SUMIF('Полная ст-ть с уч.НЗС (Авто)'!$YP$11:INDIRECT("'Полная ст-ть с уч.НЗС (Авто)'!YP"&amp;$J$42),$C15,'Полная ст-ть с уч.НЗС (Авто)'!XA$11:INDIRECT("'Полная ст-ть с уч.НЗС (Авто)'!XA"&amp;$J$42))/$D15)</f>
        <v>0</v>
      </c>
      <c r="XB15" s="137">
        <f ca="1">IF($D15=0,0,SUMIF('Полная ст-ть с уч.НЗС (Авто)'!$YP$11:INDIRECT("'Полная ст-ть с уч.НЗС (Авто)'!YP"&amp;$J$42),$C15,'Полная ст-ть с уч.НЗС (Авто)'!XB$11:INDIRECT("'Полная ст-ть с уч.НЗС (Авто)'!XB"&amp;$J$42))/$D15)</f>
        <v>0</v>
      </c>
      <c r="XC15" s="137">
        <f ca="1">IF($D15=0,0,SUMIF('Полная ст-ть с уч.НЗС (Авто)'!$YP$11:INDIRECT("'Полная ст-ть с уч.НЗС (Авто)'!YP"&amp;$J$42),$C15,'Полная ст-ть с уч.НЗС (Авто)'!XC$11:INDIRECT("'Полная ст-ть с уч.НЗС (Авто)'!XC"&amp;$J$42))/$D15)</f>
        <v>0</v>
      </c>
      <c r="XD15" s="137">
        <f ca="1">IF($D15=0,0,SUMIF('Полная ст-ть с уч.НЗС (Авто)'!$YP$11:INDIRECT("'Полная ст-ть с уч.НЗС (Авто)'!YP"&amp;$J$42),$C15,'Полная ст-ть с уч.НЗС (Авто)'!XD$11:INDIRECT("'Полная ст-ть с уч.НЗС (Авто)'!XD"&amp;$J$42))/$D15)</f>
        <v>0</v>
      </c>
      <c r="XE15" s="137">
        <f ca="1">IF($D15=0,0,SUMIF('Полная ст-ть с уч.НЗС (Авто)'!$YP$11:INDIRECT("'Полная ст-ть с уч.НЗС (Авто)'!YP"&amp;$J$42),$C15,'Полная ст-ть с уч.НЗС (Авто)'!XE$11:INDIRECT("'Полная ст-ть с уч.НЗС (Авто)'!XE"&amp;$J$42))/$D15)</f>
        <v>0</v>
      </c>
      <c r="XF15" s="137">
        <f ca="1">IF($D15=0,0,SUMIF('Полная ст-ть с уч.НЗС (Авто)'!$YP$11:INDIRECT("'Полная ст-ть с уч.НЗС (Авто)'!YP"&amp;$J$42),$C15,'Полная ст-ть с уч.НЗС (Авто)'!XF$11:INDIRECT("'Полная ст-ть с уч.НЗС (Авто)'!XF"&amp;$J$42))/$D15)</f>
        <v>0</v>
      </c>
      <c r="XG15" s="137">
        <f ca="1">IF($D15=0,0,SUMIF('Полная ст-ть с уч.НЗС (Авто)'!$YP$11:INDIRECT("'Полная ст-ть с уч.НЗС (Авто)'!YP"&amp;$J$42),$C15,'Полная ст-ть с уч.НЗС (Авто)'!XG$11:INDIRECT("'Полная ст-ть с уч.НЗС (Авто)'!XG"&amp;$J$42))/$D15)</f>
        <v>0</v>
      </c>
      <c r="XH15" s="137">
        <f ca="1">IF($D15=0,0,SUMIF('Полная ст-ть с уч.НЗС (Авто)'!$YP$11:INDIRECT("'Полная ст-ть с уч.НЗС (Авто)'!YP"&amp;$J$42),$C15,'Полная ст-ть с уч.НЗС (Авто)'!XH$11:INDIRECT("'Полная ст-ть с уч.НЗС (Авто)'!XH"&amp;$J$42))/$D15)</f>
        <v>0</v>
      </c>
      <c r="XI15" s="137">
        <f ca="1">IF($D15=0,0,SUMIF('Полная ст-ть с уч.НЗС (Авто)'!$YP$11:INDIRECT("'Полная ст-ть с уч.НЗС (Авто)'!YP"&amp;$J$42),$C15,'Полная ст-ть с уч.НЗС (Авто)'!XI$11:INDIRECT("'Полная ст-ть с уч.НЗС (Авто)'!XI"&amp;$J$42))/$D15)</f>
        <v>0</v>
      </c>
      <c r="XJ15" s="137">
        <f ca="1">IF($D15=0,0,SUMIF('Полная ст-ть с уч.НЗС (Авто)'!$YP$11:INDIRECT("'Полная ст-ть с уч.НЗС (Авто)'!YP"&amp;$J$42),$C15,'Полная ст-ть с уч.НЗС (Авто)'!XJ$11:INDIRECT("'Полная ст-ть с уч.НЗС (Авто)'!XJ"&amp;$J$42))/$D15)</f>
        <v>0</v>
      </c>
      <c r="XK15" s="137">
        <f ca="1">IF($D15=0,0,SUMIF('Полная ст-ть с уч.НЗС (Авто)'!$YP$11:INDIRECT("'Полная ст-ть с уч.НЗС (Авто)'!YP"&amp;$J$42),$C15,'Полная ст-ть с уч.НЗС (Авто)'!XK$11:INDIRECT("'Полная ст-ть с уч.НЗС (Авто)'!XK"&amp;$J$42))/$D15)</f>
        <v>0</v>
      </c>
      <c r="XL15" s="137">
        <f ca="1">IF($D15=0,0,SUMIF('Полная ст-ть с уч.НЗС (Авто)'!$YP$11:INDIRECT("'Полная ст-ть с уч.НЗС (Авто)'!YP"&amp;$J$42),$C15,'Полная ст-ть с уч.НЗС (Авто)'!XL$11:INDIRECT("'Полная ст-ть с уч.НЗС (Авто)'!XL"&amp;$J$42))/$D15)</f>
        <v>0</v>
      </c>
      <c r="XM15" s="137">
        <f ca="1">IF($D15=0,0,SUMIF('Полная ст-ть с уч.НЗС (Авто)'!$YP$11:INDIRECT("'Полная ст-ть с уч.НЗС (Авто)'!YP"&amp;$J$42),$C15,'Полная ст-ть с уч.НЗС (Авто)'!XM$11:INDIRECT("'Полная ст-ть с уч.НЗС (Авто)'!XM"&amp;$J$42))/$D15)</f>
        <v>0</v>
      </c>
      <c r="XN15" s="137">
        <f ca="1">IF($D15=0,0,SUMIF('Полная ст-ть с уч.НЗС (Авто)'!$YP$11:INDIRECT("'Полная ст-ть с уч.НЗС (Авто)'!YP"&amp;$J$42),$C15,'Полная ст-ть с уч.НЗС (Авто)'!XN$11:INDIRECT("'Полная ст-ть с уч.НЗС (Авто)'!XN"&amp;$J$42))/$D15)</f>
        <v>0</v>
      </c>
      <c r="XO15" s="137">
        <f ca="1">IF($D15=0,0,SUMIF('Полная ст-ть с уч.НЗС (Авто)'!$YP$11:INDIRECT("'Полная ст-ть с уч.НЗС (Авто)'!YP"&amp;$J$42),$C15,'Полная ст-ть с уч.НЗС (Авто)'!XO$11:INDIRECT("'Полная ст-ть с уч.НЗС (Авто)'!XO"&amp;$J$42))/$D15)</f>
        <v>0</v>
      </c>
      <c r="XP15" s="141">
        <f ca="1">IF($D15=0,0,SUMIF('Полная ст-ть с уч.НЗС (Авто)'!$YP$11:INDIRECT("'Полная ст-ть с уч.НЗС (Авто)'!YP"&amp;$J$42),$C15,'Полная ст-ть с уч.НЗС (Авто)'!XP$11:INDIRECT("'Полная ст-ть с уч.НЗС (Авто)'!XP"&amp;$J$42))/$D15)</f>
        <v>0</v>
      </c>
      <c r="XQ15" s="137">
        <f ca="1">IF($D15=0,0,SUMIF('Полная ст-ть с уч.НЗС (Авто)'!$YP$11:INDIRECT("'Полная ст-ть с уч.НЗС (Авто)'!YP"&amp;$J$42),$C15,'Полная ст-ть с уч.НЗС (Авто)'!XQ$11:INDIRECT("'Полная ст-ть с уч.НЗС (Авто)'!XQ"&amp;$J$42))/$D15)</f>
        <v>0</v>
      </c>
      <c r="XR15" s="137">
        <f ca="1">IF($D15=0,0,SUMIF('Полная ст-ть с уч.НЗС (Авто)'!$YP$11:INDIRECT("'Полная ст-ть с уч.НЗС (Авто)'!YP"&amp;$J$42),$C15,'Полная ст-ть с уч.НЗС (Авто)'!XR$11:INDIRECT("'Полная ст-ть с уч.НЗС (Авто)'!XR"&amp;$J$42))/$D15)</f>
        <v>0</v>
      </c>
      <c r="XS15" s="137">
        <f ca="1">IF($D15=0,0,SUMIF('Полная ст-ть с уч.НЗС (Авто)'!$YP$11:INDIRECT("'Полная ст-ть с уч.НЗС (Авто)'!YP"&amp;$J$42),$C15,'Полная ст-ть с уч.НЗС (Авто)'!XS$11:INDIRECT("'Полная ст-ть с уч.НЗС (Авто)'!XS"&amp;$J$42))/$D15)</f>
        <v>0</v>
      </c>
      <c r="XT15" s="137">
        <f ca="1">IF($D15=0,0,SUMIF('Полная ст-ть с уч.НЗС (Авто)'!$YP$11:INDIRECT("'Полная ст-ть с уч.НЗС (Авто)'!YP"&amp;$J$42),$C15,'Полная ст-ть с уч.НЗС (Авто)'!XT$11:INDIRECT("'Полная ст-ть с уч.НЗС (Авто)'!XT"&amp;$J$42))/$D15)</f>
        <v>0</v>
      </c>
      <c r="XU15" s="137">
        <f ca="1">IF($D15=0,0,SUMIF('Полная ст-ть с уч.НЗС (Авто)'!$YP$11:INDIRECT("'Полная ст-ть с уч.НЗС (Авто)'!YP"&amp;$J$42),$C15,'Полная ст-ть с уч.НЗС (Авто)'!XU$11:INDIRECT("'Полная ст-ть с уч.НЗС (Авто)'!XU"&amp;$J$42))/$D15)</f>
        <v>0</v>
      </c>
      <c r="XV15" s="137">
        <f ca="1">IF($D15=0,0,SUMIF('Полная ст-ть с уч.НЗС (Авто)'!$YP$11:INDIRECT("'Полная ст-ть с уч.НЗС (Авто)'!YP"&amp;$J$42),$C15,'Полная ст-ть с уч.НЗС (Авто)'!XV$11:INDIRECT("'Полная ст-ть с уч.НЗС (Авто)'!XV"&amp;$J$42))/$D15)</f>
        <v>0</v>
      </c>
      <c r="XW15" s="137">
        <f ca="1">IF($D15=0,0,SUMIF('Полная ст-ть с уч.НЗС (Авто)'!$YP$11:INDIRECT("'Полная ст-ть с уч.НЗС (Авто)'!YP"&amp;$J$42),$C15,'Полная ст-ть с уч.НЗС (Авто)'!XW$11:INDIRECT("'Полная ст-ть с уч.НЗС (Авто)'!XW"&amp;$J$42))/$D15)</f>
        <v>0</v>
      </c>
      <c r="XX15" s="137">
        <f ca="1">IF($D15=0,0,SUMIF('Полная ст-ть с уч.НЗС (Авто)'!$YP$11:INDIRECT("'Полная ст-ть с уч.НЗС (Авто)'!YP"&amp;$J$42),$C15,'Полная ст-ть с уч.НЗС (Авто)'!XX$11:INDIRECT("'Полная ст-ть с уч.НЗС (Авто)'!XX"&amp;$J$42))/$D15)</f>
        <v>0</v>
      </c>
      <c r="XY15" s="137">
        <f ca="1">IF($D15=0,0,SUMIF('Полная ст-ть с уч.НЗС (Авто)'!$YP$11:INDIRECT("'Полная ст-ть с уч.НЗС (Авто)'!YP"&amp;$J$42),$C15,'Полная ст-ть с уч.НЗС (Авто)'!XY$11:INDIRECT("'Полная ст-ть с уч.НЗС (Авто)'!XY"&amp;$J$42))/$D15)</f>
        <v>0</v>
      </c>
      <c r="XZ15" s="137">
        <f ca="1">IF($D15=0,0,SUMIF('Полная ст-ть с уч.НЗС (Авто)'!$YP$11:INDIRECT("'Полная ст-ть с уч.НЗС (Авто)'!YP"&amp;$J$42),$C15,'Полная ст-ть с уч.НЗС (Авто)'!XZ$11:INDIRECT("'Полная ст-ть с уч.НЗС (Авто)'!XZ"&amp;$J$42))/$D15)</f>
        <v>0</v>
      </c>
      <c r="YA15" s="137">
        <f ca="1">IF($D15=0,0,SUMIF('Полная ст-ть с уч.НЗС (Авто)'!$YP$11:INDIRECT("'Полная ст-ть с уч.НЗС (Авто)'!YP"&amp;$J$42),$C15,'Полная ст-ть с уч.НЗС (Авто)'!YA$11:INDIRECT("'Полная ст-ть с уч.НЗС (Авто)'!YA"&amp;$J$42))/$D15)</f>
        <v>0</v>
      </c>
      <c r="YB15" s="137">
        <f ca="1">IF($D15=0,0,SUMIF('Полная ст-ть с уч.НЗС (Авто)'!$YP$11:INDIRECT("'Полная ст-ть с уч.НЗС (Авто)'!YP"&amp;$J$42),$C15,'Полная ст-ть с уч.НЗС (Авто)'!YB$11:INDIRECT("'Полная ст-ть с уч.НЗС (Авто)'!YB"&amp;$J$42))/$D15)</f>
        <v>0</v>
      </c>
      <c r="YC15" s="137">
        <f ca="1">IF($D15=0,0,SUMIF('Полная ст-ть с уч.НЗС (Авто)'!$YP$11:INDIRECT("'Полная ст-ть с уч.НЗС (Авто)'!YP"&amp;$J$42),$C15,'Полная ст-ть с уч.НЗС (Авто)'!YC$11:INDIRECT("'Полная ст-ть с уч.НЗС (Авто)'!YC"&amp;$J$42))/$D15)</f>
        <v>0</v>
      </c>
      <c r="YD15" s="137">
        <f ca="1">IF($D15=0,0,SUMIF('Полная ст-ть с уч.НЗС (Авто)'!$YP$11:INDIRECT("'Полная ст-ть с уч.НЗС (Авто)'!YP"&amp;$J$42),$C15,'Полная ст-ть с уч.НЗС (Авто)'!YD$11:INDIRECT("'Полная ст-ть с уч.НЗС (Авто)'!YD"&amp;$J$42))/$D15)</f>
        <v>0</v>
      </c>
      <c r="YE15" s="141">
        <f ca="1">IF($D15=0,0,SUMIF('Полная ст-ть с уч.НЗС (Авто)'!$YP$11:INDIRECT("'Полная ст-ть с уч.НЗС (Авто)'!YP"&amp;$J$42),$C15,'Полная ст-ть с уч.НЗС (Авто)'!YE$11:INDIRECT("'Полная ст-ть с уч.НЗС (Авто)'!YE"&amp;$J$42))/$D15)</f>
        <v>0</v>
      </c>
      <c r="YF15" s="104"/>
      <c r="YG15" s="94"/>
    </row>
    <row r="16" spans="1:657" s="105" customFormat="1" ht="15" customHeight="1" x14ac:dyDescent="0.25">
      <c r="A16" s="133">
        <v>6</v>
      </c>
      <c r="B16" s="134" t="s">
        <v>759</v>
      </c>
      <c r="C16" s="135" t="s">
        <v>760</v>
      </c>
      <c r="D16" s="136">
        <f ca="1">COUNTIF('Полная ст-ть с уч.НЗС (Авто)'!$YP$11:INDIRECT("'Полная ст-ть с уч.НЗС (Авто)'!YP"&amp;$J$42),C16)</f>
        <v>0</v>
      </c>
      <c r="E16" s="134"/>
      <c r="F16" s="134"/>
      <c r="G16" s="134"/>
      <c r="H16" s="134"/>
      <c r="I16" s="137">
        <f ca="1">IF($D16=0,0,SUMIF('Полная ст-ть с уч.НЗС (Авто)'!$YP$11:INDIRECT("'Полная ст-ть с уч.НЗС (Авто)'!YP"&amp;$J$42),$C16,'Полная ст-ть с уч.НЗС (Авто)'!I$11:INDIRECT("'Полная ст-ть с уч.НЗС (Авто)'!I"&amp;$J$42))/$D16)</f>
        <v>0</v>
      </c>
      <c r="J16" s="136"/>
      <c r="K16" s="137">
        <f ca="1">IF($D16=0,0,SUMIF('Полная ст-ть с уч.НЗС (Авто)'!$YP$11:INDIRECT("'Полная ст-ть с уч.НЗС (Авто)'!YP"&amp;$J$42),$C16,'Полная ст-ть с уч.НЗС (Авто)'!K$11:INDIRECT("'Полная ст-ть с уч.НЗС (Авто)'!K"&amp;$J$42))/$D16)</f>
        <v>0</v>
      </c>
      <c r="L16" s="134"/>
      <c r="M16" s="137">
        <f ca="1">IF($D16=0,0,SUMIF('Полная ст-ть с уч.НЗС (Авто)'!$YP$11:INDIRECT("'Полная ст-ть с уч.НЗС (Авто)'!YP"&amp;$J$42),$C16,'Полная ст-ть с уч.НЗС (Авто)'!M$11:INDIRECT("'Полная ст-ть с уч.НЗС (Авто)'!M"&amp;$J$42))/$D16)</f>
        <v>0</v>
      </c>
      <c r="N16" s="134"/>
      <c r="O16" s="137">
        <f ca="1">IF($D16=0,0,SUMIF('Полная ст-ть с уч.НЗС (Авто)'!$YP$11:INDIRECT("'Полная ст-ть с уч.НЗС (Авто)'!YP"&amp;$J$42),$C16,'Полная ст-ть с уч.НЗС (Авто)'!O$11:INDIRECT("'Полная ст-ть с уч.НЗС (Авто)'!O"&amp;$J$42))/$D16)</f>
        <v>0</v>
      </c>
      <c r="P16" s="134"/>
      <c r="Q16" s="137">
        <f ca="1">IF($D16=0,0,SUMIF('Полная ст-ть с уч.НЗС (Авто)'!$YP$11:INDIRECT("'Полная ст-ть с уч.НЗС (Авто)'!YP"&amp;$J$42),$C16,'Полная ст-ть с уч.НЗС (Авто)'!Q$11:INDIRECT("'Полная ст-ть с уч.НЗС (Авто)'!Q"&amp;$J$42))/$D16)</f>
        <v>0</v>
      </c>
      <c r="R16" s="137">
        <f ca="1">IF($D16=0,0,SUMIF('Полная ст-ть с уч.НЗС (Авто)'!$YP$11:INDIRECT("'Полная ст-ть с уч.НЗС (Авто)'!YP"&amp;$J$42),$C16,'Полная ст-ть с уч.НЗС (Авто)'!R$11:INDIRECT("'Полная ст-ть с уч.НЗС (Авто)'!R"&amp;$J$42))/$D16)</f>
        <v>0</v>
      </c>
      <c r="S16" s="137">
        <f ca="1">IF($D16=0,0,SUMIF('Полная ст-ть с уч.НЗС (Авто)'!$YP$11:INDIRECT("'Полная ст-ть с уч.НЗС (Авто)'!YP"&amp;$J$42),$C16,'Полная ст-ть с уч.НЗС (Авто)'!S$11:INDIRECT("'Полная ст-ть с уч.НЗС (Авто)'!S"&amp;$J$42))/$D16)</f>
        <v>0</v>
      </c>
      <c r="T16" s="137">
        <f ca="1">IF($D16=0,0,SUMIF('Полная ст-ть с уч.НЗС (Авто)'!$YP$11:INDIRECT("'Полная ст-ть с уч.НЗС (Авто)'!YP"&amp;$J$42),$C16,'Полная ст-ть с уч.НЗС (Авто)'!T$11:INDIRECT("'Полная ст-ть с уч.НЗС (Авто)'!T"&amp;$J$42))/$D16)</f>
        <v>0</v>
      </c>
      <c r="U16" s="137">
        <f ca="1">IF($D16=0,0,SUMIF('Полная ст-ть с уч.НЗС (Авто)'!$YP$11:INDIRECT("'Полная ст-ть с уч.НЗС (Авто)'!YP"&amp;$J$42),$C16,'Полная ст-ть с уч.НЗС (Авто)'!U$11:INDIRECT("'Полная ст-ть с уч.НЗС (Авто)'!U"&amp;$J$42))/$D16)</f>
        <v>0</v>
      </c>
      <c r="V16" s="137">
        <f ca="1">IF($D16=0,0,SUMIF('Полная ст-ть с уч.НЗС (Авто)'!$YP$11:INDIRECT("'Полная ст-ть с уч.НЗС (Авто)'!YP"&amp;$J$42),$C16,'Полная ст-ть с уч.НЗС (Авто)'!V$11:INDIRECT("'Полная ст-ть с уч.НЗС (Авто)'!V"&amp;$J$42))/$D16)</f>
        <v>0</v>
      </c>
      <c r="W16" s="137">
        <f ca="1">IF($D16=0,0,SUMIF('Полная ст-ть с уч.НЗС (Авто)'!$YP$11:INDIRECT("'Полная ст-ть с уч.НЗС (Авто)'!YP"&amp;$J$42),$C16,'Полная ст-ть с уч.НЗС (Авто)'!W$11:INDIRECT("'Полная ст-ть с уч.НЗС (Авто)'!W"&amp;$J$42))/$D16)</f>
        <v>0</v>
      </c>
      <c r="X16" s="137">
        <f ca="1">IF($D16=0,0,SUMIF('Полная ст-ть с уч.НЗС (Авто)'!$YP$11:INDIRECT("'Полная ст-ть с уч.НЗС (Авто)'!YP"&amp;$J$42),$C16,'Полная ст-ть с уч.НЗС (Авто)'!X$11:INDIRECT("'Полная ст-ть с уч.НЗС (Авто)'!X"&amp;$J$42))/$D16)</f>
        <v>0</v>
      </c>
      <c r="Y16" s="137">
        <f ca="1">IF($D16=0,0,SUMIF('Полная ст-ть с уч.НЗС (Авто)'!$YP$11:INDIRECT("'Полная ст-ть с уч.НЗС (Авто)'!YP"&amp;$J$42),$C16,'Полная ст-ть с уч.НЗС (Авто)'!Y$11:INDIRECT("'Полная ст-ть с уч.НЗС (Авто)'!Y"&amp;$J$42))/$D16)</f>
        <v>0</v>
      </c>
      <c r="Z16" s="137">
        <f ca="1">IF($D16=0,0,SUMIF('Полная ст-ть с уч.НЗС (Авто)'!$YP$11:INDIRECT("'Полная ст-ть с уч.НЗС (Авто)'!YP"&amp;$J$42),$C16,'Полная ст-ть с уч.НЗС (Авто)'!Z$11:INDIRECT("'Полная ст-ть с уч.НЗС (Авто)'!Z"&amp;$J$42))/$D16)</f>
        <v>0</v>
      </c>
      <c r="AA16" s="137">
        <f ca="1">IF($D16=0,0,SUMIF('Полная ст-ть с уч.НЗС (Авто)'!$YP$11:INDIRECT("'Полная ст-ть с уч.НЗС (Авто)'!YP"&amp;$J$42),$C16,'Полная ст-ть с уч.НЗС (Авто)'!AA$11:INDIRECT("'Полная ст-ть с уч.НЗС (Авто)'!AA"&amp;$J$42))/$D16)</f>
        <v>0</v>
      </c>
      <c r="AB16" s="137">
        <f ca="1">IF($D16=0,0,SUMIF('Полная ст-ть с уч.НЗС (Авто)'!$YP$11:INDIRECT("'Полная ст-ть с уч.НЗС (Авто)'!YP"&amp;$J$42),$C16,'Полная ст-ть с уч.НЗС (Авто)'!AB$11:INDIRECT("'Полная ст-ть с уч.НЗС (Авто)'!AB"&amp;$J$42))/$D16)</f>
        <v>0</v>
      </c>
      <c r="AC16" s="137">
        <f ca="1">IF($D16=0,0,SUMIF('Полная ст-ть с уч.НЗС (Авто)'!$YP$11:INDIRECT("'Полная ст-ть с уч.НЗС (Авто)'!YP"&amp;$J$42),$C16,'Полная ст-ть с уч.НЗС (Авто)'!AC$11:INDIRECT("'Полная ст-ть с уч.НЗС (Авто)'!AC"&amp;$J$42))/$D16)</f>
        <v>0</v>
      </c>
      <c r="AD16" s="137">
        <f ca="1">IF($D16=0,0,SUMIF('Полная ст-ть с уч.НЗС (Авто)'!$YP$11:INDIRECT("'Полная ст-ть с уч.НЗС (Авто)'!YP"&amp;$J$42),$C16,'Полная ст-ть с уч.НЗС (Авто)'!AD$11:INDIRECT("'Полная ст-ть с уч.НЗС (Авто)'!AD"&amp;$J$42))/$D16)</f>
        <v>0</v>
      </c>
      <c r="AE16" s="137">
        <f ca="1">IF($D16=0,0,SUMIF('Полная ст-ть с уч.НЗС (Авто)'!$YP$11:INDIRECT("'Полная ст-ть с уч.НЗС (Авто)'!YP"&amp;$J$42),$C16,'Полная ст-ть с уч.НЗС (Авто)'!AE$11:INDIRECT("'Полная ст-ть с уч.НЗС (Авто)'!AE"&amp;$J$42))/$D16)</f>
        <v>0</v>
      </c>
      <c r="AF16" s="137">
        <f ca="1">IF($D16=0,0,SUMIF('Полная ст-ть с уч.НЗС (Авто)'!$YP$11:INDIRECT("'Полная ст-ть с уч.НЗС (Авто)'!YP"&amp;$J$42),$C16,'Полная ст-ть с уч.НЗС (Авто)'!AF$11:INDIRECT("'Полная ст-ть с уч.НЗС (Авто)'!AF"&amp;$J$42))/$D16)</f>
        <v>0</v>
      </c>
      <c r="AG16" s="137">
        <f ca="1">IF($D16=0,0,SUMIF('Полная ст-ть с уч.НЗС (Авто)'!$YP$11:INDIRECT("'Полная ст-ть с уч.НЗС (Авто)'!YP"&amp;$J$42),$C16,'Полная ст-ть с уч.НЗС (Авто)'!AG$11:INDIRECT("'Полная ст-ть с уч.НЗС (Авто)'!AG"&amp;$J$42))/$D16)</f>
        <v>0</v>
      </c>
      <c r="AH16" s="137">
        <f ca="1">IF($D16=0,0,SUMIF('Полная ст-ть с уч.НЗС (Авто)'!$YP$11:INDIRECT("'Полная ст-ть с уч.НЗС (Авто)'!YP"&amp;$J$42),$C16,'Полная ст-ть с уч.НЗС (Авто)'!AH$11:INDIRECT("'Полная ст-ть с уч.НЗС (Авто)'!AH"&amp;$J$42))/$D16)</f>
        <v>0</v>
      </c>
      <c r="AI16" s="137">
        <f ca="1">IF($D16=0,0,SUMIF('Полная ст-ть с уч.НЗС (Авто)'!$YP$11:INDIRECT("'Полная ст-ть с уч.НЗС (Авто)'!YP"&amp;$J$42),$C16,'Полная ст-ть с уч.НЗС (Авто)'!AI$11:INDIRECT("'Полная ст-ть с уч.НЗС (Авто)'!AI"&amp;$J$42))/$D16)</f>
        <v>0</v>
      </c>
      <c r="AJ16" s="137">
        <f ca="1">IF($D16=0,0,SUMIF('Полная ст-ть с уч.НЗС (Авто)'!$YP$11:INDIRECT("'Полная ст-ть с уч.НЗС (Авто)'!YP"&amp;$J$42),$C16,'Полная ст-ть с уч.НЗС (Авто)'!AJ$11:INDIRECT("'Полная ст-ть с уч.НЗС (Авто)'!AJ"&amp;$J$42))/$D16)</f>
        <v>0</v>
      </c>
      <c r="AK16" s="137">
        <f ca="1">IF($D16=0,0,SUMIF('Полная ст-ть с уч.НЗС (Авто)'!$YP$11:INDIRECT("'Полная ст-ть с уч.НЗС (Авто)'!YP"&amp;$J$42),$C16,'Полная ст-ть с уч.НЗС (Авто)'!AK$11:INDIRECT("'Полная ст-ть с уч.НЗС (Авто)'!AK"&amp;$J$42))/$D16)</f>
        <v>0</v>
      </c>
      <c r="AL16" s="137">
        <f ca="1">IF($D16=0,0,SUMIF('Полная ст-ть с уч.НЗС (Авто)'!$YP$11:INDIRECT("'Полная ст-ть с уч.НЗС (Авто)'!YP"&amp;$J$42),$C16,'Полная ст-ть с уч.НЗС (Авто)'!AL$11:INDIRECT("'Полная ст-ть с уч.НЗС (Авто)'!AL"&amp;$J$42))/$D16)</f>
        <v>0</v>
      </c>
      <c r="AM16" s="137">
        <f ca="1">IF($D16=0,0,SUMIF('Полная ст-ть с уч.НЗС (Авто)'!$YP$11:INDIRECT("'Полная ст-ть с уч.НЗС (Авто)'!YP"&amp;$J$42),$C16,'Полная ст-ть с уч.НЗС (Авто)'!AM$11:INDIRECT("'Полная ст-ть с уч.НЗС (Авто)'!AM"&amp;$J$42))/$D16)</f>
        <v>0</v>
      </c>
      <c r="AN16" s="137">
        <f ca="1">IF($D16=0,0,SUMIF('Полная ст-ть с уч.НЗС (Авто)'!$YP$11:INDIRECT("'Полная ст-ть с уч.НЗС (Авто)'!YP"&amp;$J$42),$C16,'Полная ст-ть с уч.НЗС (Авто)'!AN$11:INDIRECT("'Полная ст-ть с уч.НЗС (Авто)'!AN"&amp;$J$42))/$D16)</f>
        <v>0</v>
      </c>
      <c r="AO16" s="137">
        <f ca="1">IF($D16=0,0,SUMIF('Полная ст-ть с уч.НЗС (Авто)'!$YP$11:INDIRECT("'Полная ст-ть с уч.НЗС (Авто)'!YP"&amp;$J$42),$C16,'Полная ст-ть с уч.НЗС (Авто)'!AO$11:INDIRECT("'Полная ст-ть с уч.НЗС (Авто)'!AO"&amp;$J$42))/$D16)</f>
        <v>0</v>
      </c>
      <c r="AP16" s="137">
        <f ca="1">IF($D16=0,0,SUMIF('Полная ст-ть с уч.НЗС (Авто)'!$YP$11:INDIRECT("'Полная ст-ть с уч.НЗС (Авто)'!YP"&amp;$J$42),$C16,'Полная ст-ть с уч.НЗС (Авто)'!AP$11:INDIRECT("'Полная ст-ть с уч.НЗС (Авто)'!AP"&amp;$J$42))/$D16)</f>
        <v>0</v>
      </c>
      <c r="AQ16" s="137">
        <f ca="1">IF($D16=0,0,SUMIF('Полная ст-ть с уч.НЗС (Авто)'!$YP$11:INDIRECT("'Полная ст-ть с уч.НЗС (Авто)'!YP"&amp;$J$42),$C16,'Полная ст-ть с уч.НЗС (Авто)'!AQ$11:INDIRECT("'Полная ст-ть с уч.НЗС (Авто)'!AQ"&amp;$J$42))/$D16)</f>
        <v>0</v>
      </c>
      <c r="AR16" s="186"/>
      <c r="AS16" s="186"/>
      <c r="AT16" s="187"/>
      <c r="AU16" s="421"/>
      <c r="AV16" s="187"/>
      <c r="AW16" s="421"/>
      <c r="AX16" s="137">
        <f ca="1">IF($D16=0,0,SUMIF('Полная ст-ть с уч.НЗС (Авто)'!$YP$11:INDIRECT("'Полная ст-ть с уч.НЗС (Авто)'!YP"&amp;$J$42),$C16,'Полная ст-ть с уч.НЗС (Авто)'!AX$11:INDIRECT("'Полная ст-ть с уч.НЗС (Авто)'!AX"&amp;$J$42))/$D16)</f>
        <v>0</v>
      </c>
      <c r="AY16" s="137">
        <f ca="1">IF($D16=0,0,SUMIF('Полная ст-ть с уч.НЗС (Авто)'!$YP$11:INDIRECT("'Полная ст-ть с уч.НЗС (Авто)'!YP"&amp;$J$42),$C16,'Полная ст-ть с уч.НЗС (Авто)'!AY$11:INDIRECT("'Полная ст-ть с уч.НЗС (Авто)'!AY"&amp;$J$42))/$D16)</f>
        <v>0</v>
      </c>
      <c r="AZ16" s="137">
        <f ca="1">IF($D16=0,0,SUMIF('Полная ст-ть с уч.НЗС (Авто)'!$YP$11:INDIRECT("'Полная ст-ть с уч.НЗС (Авто)'!YP"&amp;$J$42),$C16,'Полная ст-ть с уч.НЗС (Авто)'!AZ$11:INDIRECT("'Полная ст-ть с уч.НЗС (Авто)'!AZ"&amp;$J$42))/$D16)</f>
        <v>0</v>
      </c>
      <c r="BA16" s="137">
        <f ca="1">IF($D16=0,0,SUMIF('Полная ст-ть с уч.НЗС (Авто)'!$YP$11:INDIRECT("'Полная ст-ть с уч.НЗС (Авто)'!YP"&amp;$J$42),$C16,'Полная ст-ть с уч.НЗС (Авто)'!BA$11:INDIRECT("'Полная ст-ть с уч.НЗС (Авто)'!BA"&amp;$J$42))/$D16)</f>
        <v>0</v>
      </c>
      <c r="BB16" s="137">
        <f ca="1">IF($D16=0,0,SUMIF('Полная ст-ть с уч.НЗС (Авто)'!$YP$11:INDIRECT("'Полная ст-ть с уч.НЗС (Авто)'!YP"&amp;$J$42),$C16,'Полная ст-ть с уч.НЗС (Авто)'!BB$11:INDIRECT("'Полная ст-ть с уч.НЗС (Авто)'!BB"&amp;$J$42))/$D16)</f>
        <v>0</v>
      </c>
      <c r="BC16" s="137">
        <f ca="1">IF($D16=0,0,SUMIF('Полная ст-ть с уч.НЗС (Авто)'!$YP$11:INDIRECT("'Полная ст-ть с уч.НЗС (Авто)'!YP"&amp;$J$42),$C16,'Полная ст-ть с уч.НЗС (Авто)'!BC$11:INDIRECT("'Полная ст-ть с уч.НЗС (Авто)'!BC"&amp;$J$42))/$D16)</f>
        <v>0</v>
      </c>
      <c r="BD16" s="187"/>
      <c r="BE16" s="187"/>
      <c r="BF16" s="137">
        <f ca="1">IF($D16=0,0,SUMIF('Полная ст-ть с уч.НЗС (Авто)'!$YP$11:INDIRECT("'Полная ст-ть с уч.НЗС (Авто)'!YP"&amp;$J$42),$C16,'Полная ст-ть с уч.НЗС (Авто)'!BF$11:INDIRECT("'Полная ст-ть с уч.НЗС (Авто)'!BF"&amp;$J$42))/$D16)</f>
        <v>0</v>
      </c>
      <c r="BG16" s="137">
        <f ca="1">IF($D16=0,0,SUMIF('Полная ст-ть с уч.НЗС (Авто)'!$YP$11:INDIRECT("'Полная ст-ть с уч.НЗС (Авто)'!YP"&amp;$J$42),$C16,'Полная ст-ть с уч.НЗС (Авто)'!BG$11:INDIRECT("'Полная ст-ть с уч.НЗС (Авто)'!BG"&amp;$J$42))/$D16)</f>
        <v>0</v>
      </c>
      <c r="BH16" s="137">
        <f ca="1">IF($D16=0,0,SUMIF('Полная ст-ть с уч.НЗС (Авто)'!$YP$11:INDIRECT("'Полная ст-ть с уч.НЗС (Авто)'!YP"&amp;$J$42),$C16,'Полная ст-ть с уч.НЗС (Авто)'!BH$11:INDIRECT("'Полная ст-ть с уч.НЗС (Авто)'!BH"&amp;$J$42))/$D16)</f>
        <v>0</v>
      </c>
      <c r="BI16" s="137">
        <f ca="1">IF($D16=0,0,SUMIF('Полная ст-ть с уч.НЗС (Авто)'!$YP$11:INDIRECT("'Полная ст-ть с уч.НЗС (Авто)'!YP"&amp;$J$42),$C16,'Полная ст-ть с уч.НЗС (Авто)'!BI$11:INDIRECT("'Полная ст-ть с уч.НЗС (Авто)'!BI"&amp;$J$42))/$D16)</f>
        <v>0</v>
      </c>
      <c r="BJ16" s="137">
        <f ca="1">IF($D16=0,0,SUMIF('Полная ст-ть с уч.НЗС (Авто)'!$YP$11:INDIRECT("'Полная ст-ть с уч.НЗС (Авто)'!YP"&amp;$J$42),$C16,'Полная ст-ть с уч.НЗС (Авто)'!BJ$11:INDIRECT("'Полная ст-ть с уч.НЗС (Авто)'!BJ"&amp;$J$42))/$D16)</f>
        <v>0</v>
      </c>
      <c r="BK16" s="137">
        <f ca="1">IF($D16=0,0,SUMIF('Полная ст-ть с уч.НЗС (Авто)'!$YP$11:INDIRECT("'Полная ст-ть с уч.НЗС (Авто)'!YP"&amp;$J$42),$C16,'Полная ст-ть с уч.НЗС (Авто)'!BK$11:INDIRECT("'Полная ст-ть с уч.НЗС (Авто)'!BK"&amp;$J$42))/$D16)</f>
        <v>0</v>
      </c>
      <c r="BL16" s="187"/>
      <c r="BM16" s="137">
        <f ca="1">IF($D16=0,0,SUMIF('Полная ст-ть с уч.НЗС (Авто)'!$YP$11:INDIRECT("'Полная ст-ть с уч.НЗС (Авто)'!YP"&amp;$J$42),$C16,'Полная ст-ть с уч.НЗС (Авто)'!BM$11:INDIRECT("'Полная ст-ть с уч.НЗС (Авто)'!BM"&amp;$J$42))/$D16)</f>
        <v>0</v>
      </c>
      <c r="BN16" s="188"/>
      <c r="BO16" s="134"/>
      <c r="BP16" s="134"/>
      <c r="BQ16" s="137">
        <f ca="1">IF($D16=0,0,SUMIF('Полная ст-ть с уч.НЗС (Авто)'!$YP$11:INDIRECT("'Полная ст-ть с уч.НЗС (Авто)'!YP"&amp;$J$42),$C16,'Полная ст-ть с уч.НЗС (Авто)'!BQ$11:INDIRECT("'Полная ст-ть с уч.НЗС (Авто)'!BQ"&amp;$J$42))/$D16)</f>
        <v>0</v>
      </c>
      <c r="BR16" s="137"/>
      <c r="BS16" s="134"/>
      <c r="BT16" s="134"/>
      <c r="BU16" s="137"/>
      <c r="BV16" s="134"/>
      <c r="BW16" s="137"/>
      <c r="BX16" s="134"/>
      <c r="BY16" s="134"/>
      <c r="BZ16" s="134"/>
      <c r="CA16" s="134"/>
      <c r="CB16" s="134"/>
      <c r="CC16" s="134"/>
      <c r="CD16" s="134"/>
      <c r="CE16" s="134"/>
      <c r="CF16" s="134"/>
      <c r="CG16" s="134"/>
      <c r="CH16" s="134"/>
      <c r="CI16" s="134"/>
      <c r="CJ16" s="134"/>
      <c r="CK16" s="137">
        <f ca="1">IF($D16=0,0,SUMIF('Полная ст-ть с уч.НЗС (Авто)'!$YP$11:INDIRECT("'Полная ст-ть с уч.НЗС (Авто)'!YP"&amp;$J$42),$C16,'Полная ст-ть с уч.НЗС (Авто)'!CK$11:INDIRECT("'Полная ст-ть с уч.НЗС (Авто)'!CK"&amp;$J$42))/$D16)</f>
        <v>0</v>
      </c>
      <c r="CL16" s="137">
        <f ca="1">IF($D16=0,0,SUMIF('Полная ст-ть с уч.НЗС (Авто)'!$YP$11:INDIRECT("'Полная ст-ть с уч.НЗС (Авто)'!YP"&amp;$J$42),$C16,'Полная ст-ть с уч.НЗС (Авто)'!CL$11:INDIRECT("'Полная ст-ть с уч.НЗС (Авто)'!CL"&amp;$J$42))/$D16)</f>
        <v>0</v>
      </c>
      <c r="CM16" s="137">
        <f ca="1">IF($D16=0,0,SUMIF('Полная ст-ть с уч.НЗС (Авто)'!$YP$11:INDIRECT("'Полная ст-ть с уч.НЗС (Авто)'!YP"&amp;$J$42),$C16,'Полная ст-ть с уч.НЗС (Авто)'!CM$11:INDIRECT("'Полная ст-ть с уч.НЗС (Авто)'!CM"&amp;$J$42))/$D16)</f>
        <v>0</v>
      </c>
      <c r="CN16" s="137">
        <f ca="1">IF($D16=0,0,SUMIF('Полная ст-ть с уч.НЗС (Авто)'!$YP$11:INDIRECT("'Полная ст-ть с уч.НЗС (Авто)'!YP"&amp;$J$42),$C16,'Полная ст-ть с уч.НЗС (Авто)'!CN$11:INDIRECT("'Полная ст-ть с уч.НЗС (Авто)'!CN"&amp;$J$42))/$D16)</f>
        <v>0</v>
      </c>
      <c r="CO16" s="137">
        <f ca="1">IF($D16=0,0,SUMIF('Полная ст-ть с уч.НЗС (Авто)'!$YP$11:INDIRECT("'Полная ст-ть с уч.НЗС (Авто)'!YP"&amp;$J$42),$C16,'Полная ст-ть с уч.НЗС (Авто)'!CO$11:INDIRECT("'Полная ст-ть с уч.НЗС (Авто)'!CO"&amp;$J$42))/$D16)</f>
        <v>0</v>
      </c>
      <c r="CP16" s="137">
        <f ca="1">IF($D16=0,0,SUMIF('Полная ст-ть с уч.НЗС (Авто)'!$YP$11:INDIRECT("'Полная ст-ть с уч.НЗС (Авто)'!YP"&amp;$J$42),$C16,'Полная ст-ть с уч.НЗС (Авто)'!CP$11:INDIRECT("'Полная ст-ть с уч.НЗС (Авто)'!CP"&amp;$J$42))/$D16)</f>
        <v>0</v>
      </c>
      <c r="CQ16" s="134">
        <f ca="1">IF($D16=0,0,SUMIF('Полная ст-ть с уч.НЗС (Авто)'!$YP$11:INDIRECT("'Полная ст-ть с уч.НЗС (Авто)'!YP"&amp;$J$42),$C16,'Полная ст-ть с уч.НЗС (Авто)'!CQ$11:INDIRECT("'Полная ст-ть с уч.НЗС (Авто)'!CQ"&amp;$J$42))/$D16)</f>
        <v>0</v>
      </c>
      <c r="CR16" s="137">
        <f ca="1">IF($D16=0,0,SUMIF('Полная ст-ть с уч.НЗС (Авто)'!$YP$11:INDIRECT("'Полная ст-ть с уч.НЗС (Авто)'!YP"&amp;$J$42),$C16,'Полная ст-ть с уч.НЗС (Авто)'!CR$11:INDIRECT("'Полная ст-ть с уч.НЗС (Авто)'!CR"&amp;$J$42))/$D16)</f>
        <v>0</v>
      </c>
      <c r="CS16" s="137">
        <f ca="1">IF($D16=0,0,SUMIF('Полная ст-ть с уч.НЗС (Авто)'!$YP$11:INDIRECT("'Полная ст-ть с уч.НЗС (Авто)'!YP"&amp;$J$42),$C16,'Полная ст-ть с уч.НЗС (Авто)'!CS$11:INDIRECT("'Полная ст-ть с уч.НЗС (Авто)'!CS"&amp;$J$42))/$D16)</f>
        <v>0</v>
      </c>
      <c r="CT16" s="137">
        <f ca="1">IF($D16=0,0,SUMIF('Полная ст-ть с уч.НЗС (Авто)'!$YP$11:INDIRECT("'Полная ст-ть с уч.НЗС (Авто)'!YP"&amp;$J$42),$C16,'Полная ст-ть с уч.НЗС (Авто)'!CT$11:INDIRECT("'Полная ст-ть с уч.НЗС (Авто)'!CT"&amp;$J$42))/$D16)</f>
        <v>0</v>
      </c>
      <c r="CU16" s="137">
        <f ca="1">IF($D16=0,0,SUMIF('Полная ст-ть с уч.НЗС (Авто)'!$YP$11:INDIRECT("'Полная ст-ть с уч.НЗС (Авто)'!YP"&amp;$J$42),$C16,'Полная ст-ть с уч.НЗС (Авто)'!CU$11:INDIRECT("'Полная ст-ть с уч.НЗС (Авто)'!CU"&amp;$J$42))/$D16)</f>
        <v>0</v>
      </c>
      <c r="CV16" s="137">
        <f ca="1">IF($D16=0,0,SUMIF('Полная ст-ть с уч.НЗС (Авто)'!$YP$11:INDIRECT("'Полная ст-ть с уч.НЗС (Авто)'!YP"&amp;$J$42),$C16,'Полная ст-ть с уч.НЗС (Авто)'!CV$11:INDIRECT("'Полная ст-ть с уч.НЗС (Авто)'!CV"&amp;$J$42))/$D16)</f>
        <v>0</v>
      </c>
      <c r="CW16" s="137">
        <f ca="1">IF($D16=0,0,SUMIF('Полная ст-ть с уч.НЗС (Авто)'!$YP$11:INDIRECT("'Полная ст-ть с уч.НЗС (Авто)'!YP"&amp;$J$42),$C16,'Полная ст-ть с уч.НЗС (Авто)'!CW$11:INDIRECT("'Полная ст-ть с уч.НЗС (Авто)'!CW"&amp;$J$42))/$D16)</f>
        <v>0</v>
      </c>
      <c r="CX16" s="137">
        <f ca="1">IF($D16=0,0,SUMIF('Полная ст-ть с уч.НЗС (Авто)'!$YP$11:INDIRECT("'Полная ст-ть с уч.НЗС (Авто)'!YP"&amp;$J$42),$C16,'Полная ст-ть с уч.НЗС (Авто)'!CX$11:INDIRECT("'Полная ст-ть с уч.НЗС (Авто)'!CX"&amp;$J$42))/$D16)</f>
        <v>0</v>
      </c>
      <c r="CY16" s="134">
        <f ca="1">IF($D16=0,0,SUMIF('Полная ст-ть с уч.НЗС (Авто)'!$YP$11:INDIRECT("'Полная ст-ть с уч.НЗС (Авто)'!YP"&amp;$J$42),$C16,'Полная ст-ть с уч.НЗС (Авто)'!CY$11:INDIRECT("'Полная ст-ть с уч.НЗС (Авто)'!CY"&amp;$J$42))/$D16)</f>
        <v>0</v>
      </c>
      <c r="CZ16" s="137">
        <f ca="1">IF($D16=0,0,SUMIF('Полная ст-ть с уч.НЗС (Авто)'!$YP$11:INDIRECT("'Полная ст-ть с уч.НЗС (Авто)'!YP"&amp;$J$42),$C16,'Полная ст-ть с уч.НЗС (Авто)'!CZ$11:INDIRECT("'Полная ст-ть с уч.НЗС (Авто)'!CZ"&amp;$J$42))/$D16)</f>
        <v>0</v>
      </c>
      <c r="DA16" s="137">
        <f ca="1">IF($D16=0,0,SUMIF('Полная ст-ть с уч.НЗС (Авто)'!$YP$11:INDIRECT("'Полная ст-ть с уч.НЗС (Авто)'!YP"&amp;$J$42),$C16,'Полная ст-ть с уч.НЗС (Авто)'!DA$11:INDIRECT("'Полная ст-ть с уч.НЗС (Авто)'!DA"&amp;$J$42))/$D16)</f>
        <v>0</v>
      </c>
      <c r="DB16" s="137">
        <f ca="1">IF($D16=0,0,SUMIF('Полная ст-ть с уч.НЗС (Авто)'!$YP$11:INDIRECT("'Полная ст-ть с уч.НЗС (Авто)'!YP"&amp;$J$42),$C16,'Полная ст-ть с уч.НЗС (Авто)'!DB$11:INDIRECT("'Полная ст-ть с уч.НЗС (Авто)'!DB"&amp;$J$42))/$D16)</f>
        <v>0</v>
      </c>
      <c r="DC16" s="137">
        <f ca="1">IF($D16=0,0,SUMIF('Полная ст-ть с уч.НЗС (Авто)'!$YP$11:INDIRECT("'Полная ст-ть с уч.НЗС (Авто)'!YP"&amp;$J$42),$C16,'Полная ст-ть с уч.НЗС (Авто)'!DC$11:INDIRECT("'Полная ст-ть с уч.НЗС (Авто)'!DC"&amp;$J$42))/$D16)</f>
        <v>0</v>
      </c>
      <c r="DD16" s="134"/>
      <c r="DE16" s="137">
        <f ca="1">IF($D16=0,0,SUMIF('Полная ст-ть с уч.НЗС (Авто)'!$YP$11:INDIRECT("'Полная ст-ть с уч.НЗС (Авто)'!YP"&amp;$J$42),$C16,'Полная ст-ть с уч.НЗС (Авто)'!DE$11:INDIRECT("'Полная ст-ть с уч.НЗС (Авто)'!DE"&amp;$J$42))/$D16)</f>
        <v>0</v>
      </c>
      <c r="DF16" s="137"/>
      <c r="DG16" s="137">
        <f ca="1">IF($D16=0,0,SUMIF('Полная ст-ть с уч.НЗС (Авто)'!$YP$11:INDIRECT("'Полная ст-ть с уч.НЗС (Авто)'!YP"&amp;$J$42),$C16,'Полная ст-ть с уч.НЗС (Авто)'!DG$11:INDIRECT("'Полная ст-ть с уч.НЗС (Авто)'!DG"&amp;$J$42))/$D16)</f>
        <v>0</v>
      </c>
      <c r="DH16" s="137">
        <f ca="1">IF($D16=0,0,SUMIF('Полная ст-ть с уч.НЗС (Авто)'!$YP$11:INDIRECT("'Полная ст-ть с уч.НЗС (Авто)'!YP"&amp;$J$42),$C16,'Полная ст-ть с уч.НЗС (Авто)'!DH$11:INDIRECT("'Полная ст-ть с уч.НЗС (Авто)'!DH"&amp;$J$42))/$D16)</f>
        <v>0</v>
      </c>
      <c r="DI16" s="137">
        <f ca="1">IF($D16=0,0,SUMIF('Полная ст-ть с уч.НЗС (Авто)'!$YP$11:INDIRECT("'Полная ст-ть с уч.НЗС (Авто)'!YP"&amp;$J$42),$C16,'Полная ст-ть с уч.НЗС (Авто)'!DI$11:INDIRECT("'Полная ст-ть с уч.НЗС (Авто)'!DI"&amp;$J$42))/$D16)</f>
        <v>0</v>
      </c>
      <c r="DJ16" s="137">
        <f ca="1">IF($D16=0,0,SUMIF('Полная ст-ть с уч.НЗС (Авто)'!$YP$11:INDIRECT("'Полная ст-ть с уч.НЗС (Авто)'!YP"&amp;$J$42),$C16,'Полная ст-ть с уч.НЗС (Авто)'!DJ$11:INDIRECT("'Полная ст-ть с уч.НЗС (Авто)'!DJ"&amp;$J$42))/$D16)</f>
        <v>0</v>
      </c>
      <c r="DK16" s="137">
        <f ca="1">IF($D16=0,0,SUMIF('Полная ст-ть с уч.НЗС (Авто)'!$YP$11:INDIRECT("'Полная ст-ть с уч.НЗС (Авто)'!YP"&amp;$J$42),$C16,'Полная ст-ть с уч.НЗС (Авто)'!DK$11:INDIRECT("'Полная ст-ть с уч.НЗС (Авто)'!DK"&amp;$J$42))/$D16)</f>
        <v>0</v>
      </c>
      <c r="DL16" s="137">
        <f ca="1">IF($D16=0,0,SUMIF('Полная ст-ть с уч.НЗС (Авто)'!$YP$11:INDIRECT("'Полная ст-ть с уч.НЗС (Авто)'!YP"&amp;$J$42),$C16,'Полная ст-ть с уч.НЗС (Авто)'!DL$11:INDIRECT("'Полная ст-ть с уч.НЗС (Авто)'!DL"&amp;$J$42))/$D16)</f>
        <v>0</v>
      </c>
      <c r="DM16" s="137">
        <f ca="1">IF($D16=0,0,SUMIF('Полная ст-ть с уч.НЗС (Авто)'!$YP$11:INDIRECT("'Полная ст-ть с уч.НЗС (Авто)'!YP"&amp;$J$42),$C16,'Полная ст-ть с уч.НЗС (Авто)'!DM$11:INDIRECT("'Полная ст-ть с уч.НЗС (Авто)'!DM"&amp;$J$42))/$D16)</f>
        <v>0</v>
      </c>
      <c r="DN16" s="137">
        <f ca="1">IF($D16=0,0,SUMIF('Полная ст-ть с уч.НЗС (Авто)'!$YP$11:INDIRECT("'Полная ст-ть с уч.НЗС (Авто)'!YP"&amp;$J$42),$C16,'Полная ст-ть с уч.НЗС (Авто)'!DN$11:INDIRECT("'Полная ст-ть с уч.НЗС (Авто)'!DN"&amp;$J$42))/$D16)</f>
        <v>0</v>
      </c>
      <c r="DO16" s="137">
        <f ca="1">IF($D16=0,0,SUMIF('Полная ст-ть с уч.НЗС (Авто)'!$YP$11:INDIRECT("'Полная ст-ть с уч.НЗС (Авто)'!YP"&amp;$J$42),$C16,'Полная ст-ть с уч.НЗС (Авто)'!DO$11:INDIRECT("'Полная ст-ть с уч.НЗС (Авто)'!DO"&amp;$J$42))/$D16)</f>
        <v>0</v>
      </c>
      <c r="DP16" s="137">
        <f ca="1">IF($D16=0,0,SUMIF('Полная ст-ть с уч.НЗС (Авто)'!$YP$11:INDIRECT("'Полная ст-ть с уч.НЗС (Авто)'!YP"&amp;$J$42),$C16,'Полная ст-ть с уч.НЗС (Авто)'!DP$11:INDIRECT("'Полная ст-ть с уч.НЗС (Авто)'!DP"&amp;$J$42))/$D16)</f>
        <v>0</v>
      </c>
      <c r="DQ16" s="137">
        <f ca="1">IF($D16=0,0,SUMIF('Полная ст-ть с уч.НЗС (Авто)'!$YP$11:INDIRECT("'Полная ст-ть с уч.НЗС (Авто)'!YP"&amp;$J$42),$C16,'Полная ст-ть с уч.НЗС (Авто)'!DQ$11:INDIRECT("'Полная ст-ть с уч.НЗС (Авто)'!DQ"&amp;$J$42))/$D16)</f>
        <v>0</v>
      </c>
      <c r="DR16" s="137">
        <f ca="1">IF($D16=0,0,SUMIF('Полная ст-ть с уч.НЗС (Авто)'!$YP$11:INDIRECT("'Полная ст-ть с уч.НЗС (Авто)'!YP"&amp;$J$42),$C16,'Полная ст-ть с уч.НЗС (Авто)'!DR$11:INDIRECT("'Полная ст-ть с уч.НЗС (Авто)'!DR"&amp;$J$42))/$D16)</f>
        <v>0</v>
      </c>
      <c r="DS16" s="137">
        <f ca="1">IF($D16=0,0,SUMIF('Полная ст-ть с уч.НЗС (Авто)'!$YP$11:INDIRECT("'Полная ст-ть с уч.НЗС (Авто)'!YP"&amp;$J$42),$C16,'Полная ст-ть с уч.НЗС (Авто)'!DS$11:INDIRECT("'Полная ст-ть с уч.НЗС (Авто)'!DS"&amp;$J$42))/$D16)</f>
        <v>0</v>
      </c>
      <c r="DT16" s="137">
        <f ca="1">IF($D16=0,0,SUMIF('Полная ст-ть с уч.НЗС (Авто)'!$YP$11:INDIRECT("'Полная ст-ть с уч.НЗС (Авто)'!YP"&amp;$J$42),$C16,'Полная ст-ть с уч.НЗС (Авто)'!DT$11:INDIRECT("'Полная ст-ть с уч.НЗС (Авто)'!DT"&amp;$J$42))/$D16)</f>
        <v>0</v>
      </c>
      <c r="DU16" s="137">
        <f ca="1">IF($D16=0,0,SUMIF('Полная ст-ть с уч.НЗС (Авто)'!$YP$11:INDIRECT("'Полная ст-ть с уч.НЗС (Авто)'!YP"&amp;$J$42),$C16,'Полная ст-ть с уч.НЗС (Авто)'!DU$11:INDIRECT("'Полная ст-ть с уч.НЗС (Авто)'!DU"&amp;$J$42))/$D16)</f>
        <v>0</v>
      </c>
      <c r="DV16" s="137">
        <f ca="1">IF($D16=0,0,SUMIF('Полная ст-ть с уч.НЗС (Авто)'!$YP$11:INDIRECT("'Полная ст-ть с уч.НЗС (Авто)'!YP"&amp;$J$42),$C16,'Полная ст-ть с уч.НЗС (Авто)'!DV$11:INDIRECT("'Полная ст-ть с уч.НЗС (Авто)'!DV"&amp;$J$42))/$D16)</f>
        <v>0</v>
      </c>
      <c r="DW16" s="137">
        <f ca="1">IF($D16=0,0,SUMIF('Полная ст-ть с уч.НЗС (Авто)'!$YP$11:INDIRECT("'Полная ст-ть с уч.НЗС (Авто)'!YP"&amp;$J$42),$C16,'Полная ст-ть с уч.НЗС (Авто)'!DW$11:INDIRECT("'Полная ст-ть с уч.НЗС (Авто)'!DW"&amp;$J$42))/$D16)</f>
        <v>0</v>
      </c>
      <c r="DX16" s="137">
        <f ca="1">IF($D16=0,0,SUMIF('Полная ст-ть с уч.НЗС (Авто)'!$YP$11:INDIRECT("'Полная ст-ть с уч.НЗС (Авто)'!YP"&amp;$J$42),$C16,'Полная ст-ть с уч.НЗС (Авто)'!DX$11:INDIRECT("'Полная ст-ть с уч.НЗС (Авто)'!DX"&amp;$J$42))/$D16)</f>
        <v>0</v>
      </c>
      <c r="DY16" s="137">
        <f ca="1">IF($D16=0,0,SUMIF('Полная ст-ть с уч.НЗС (Авто)'!$YP$11:INDIRECT("'Полная ст-ть с уч.НЗС (Авто)'!YP"&amp;$J$42),$C16,'Полная ст-ть с уч.НЗС (Авто)'!DY$11:INDIRECT("'Полная ст-ть с уч.НЗС (Авто)'!DY"&amp;$J$42))/$D16)</f>
        <v>0</v>
      </c>
      <c r="DZ16" s="137">
        <f ca="1">IF($D16=0,0,SUMIF('Полная ст-ть с уч.НЗС (Авто)'!$YP$11:INDIRECT("'Полная ст-ть с уч.НЗС (Авто)'!YP"&amp;$J$42),$C16,'Полная ст-ть с уч.НЗС (Авто)'!DZ$11:INDIRECT("'Полная ст-ть с уч.НЗС (Авто)'!DZ"&amp;$J$42))/$D16)</f>
        <v>0</v>
      </c>
      <c r="EA16" s="137">
        <f ca="1">IF($D16=0,0,SUMIF('Полная ст-ть с уч.НЗС (Авто)'!$YP$11:INDIRECT("'Полная ст-ть с уч.НЗС (Авто)'!YP"&amp;$J$42),$C16,'Полная ст-ть с уч.НЗС (Авто)'!EA$11:INDIRECT("'Полная ст-ть с уч.НЗС (Авто)'!EA"&amp;$J$42))/$D16)</f>
        <v>0</v>
      </c>
      <c r="EB16" s="137">
        <f ca="1">IF($D16=0,0,SUMIF('Полная ст-ть с уч.НЗС (Авто)'!$YP$11:INDIRECT("'Полная ст-ть с уч.НЗС (Авто)'!YP"&amp;$J$42),$C16,'Полная ст-ть с уч.НЗС (Авто)'!EB$11:INDIRECT("'Полная ст-ть с уч.НЗС (Авто)'!EB"&amp;$J$42))/$D16)</f>
        <v>0</v>
      </c>
      <c r="EC16" s="137">
        <f ca="1">IF($D16=0,0,SUMIF('Полная ст-ть с уч.НЗС (Авто)'!$YP$11:INDIRECT("'Полная ст-ть с уч.НЗС (Авто)'!YP"&amp;$J$42),$C16,'Полная ст-ть с уч.НЗС (Авто)'!EC$11:INDIRECT("'Полная ст-ть с уч.НЗС (Авто)'!EC"&amp;$J$42))/$D16)</f>
        <v>0</v>
      </c>
      <c r="ED16" s="137">
        <f ca="1">IF($D16=0,0,SUMIF('Полная ст-ть с уч.НЗС (Авто)'!$YP$11:INDIRECT("'Полная ст-ть с уч.НЗС (Авто)'!YP"&amp;$J$42),$C16,'Полная ст-ть с уч.НЗС (Авто)'!ED$11:INDIRECT("'Полная ст-ть с уч.НЗС (Авто)'!ED"&amp;$J$42))/$D16)</f>
        <v>0</v>
      </c>
      <c r="EE16" s="137">
        <f ca="1">IF($D16=0,0,SUMIF('Полная ст-ть с уч.НЗС (Авто)'!$YP$11:INDIRECT("'Полная ст-ть с уч.НЗС (Авто)'!YP"&amp;$J$42),$C16,'Полная ст-ть с уч.НЗС (Авто)'!EE$11:INDIRECT("'Полная ст-ть с уч.НЗС (Авто)'!EE"&amp;$J$42))/$D16)</f>
        <v>0</v>
      </c>
      <c r="EF16" s="137">
        <f ca="1">IF($D16=0,0,SUMIF('Полная ст-ть с уч.НЗС (Авто)'!$YP$11:INDIRECT("'Полная ст-ть с уч.НЗС (Авто)'!YP"&amp;$J$42),$C16,'Полная ст-ть с уч.НЗС (Авто)'!EF$11:INDIRECT("'Полная ст-ть с уч.НЗС (Авто)'!EF"&amp;$J$42))/$D16)</f>
        <v>0</v>
      </c>
      <c r="EG16" s="137">
        <f ca="1">IF($D16=0,0,SUMIF('Полная ст-ть с уч.НЗС (Авто)'!$YP$11:INDIRECT("'Полная ст-ть с уч.НЗС (Авто)'!YP"&amp;$J$42),$C16,'Полная ст-ть с уч.НЗС (Авто)'!EG$11:INDIRECT("'Полная ст-ть с уч.НЗС (Авто)'!EG"&amp;$J$42))/$D16)</f>
        <v>0</v>
      </c>
      <c r="EH16" s="137">
        <f ca="1">IF($D16=0,0,SUMIF('Полная ст-ть с уч.НЗС (Авто)'!$YP$11:INDIRECT("'Полная ст-ть с уч.НЗС (Авто)'!YP"&amp;$J$42),$C16,'Полная ст-ть с уч.НЗС (Авто)'!EH$11:INDIRECT("'Полная ст-ть с уч.НЗС (Авто)'!EH"&amp;$J$42))/$D16)</f>
        <v>0</v>
      </c>
      <c r="EI16" s="137">
        <f ca="1">IF($D16=0,0,SUMIF('Полная ст-ть с уч.НЗС (Авто)'!$YP$11:INDIRECT("'Полная ст-ть с уч.НЗС (Авто)'!YP"&amp;$J$42),$C16,'Полная ст-ть с уч.НЗС (Авто)'!EI$11:INDIRECT("'Полная ст-ть с уч.НЗС (Авто)'!EI"&amp;$J$42))/$D16)</f>
        <v>0</v>
      </c>
      <c r="EJ16" s="137">
        <f ca="1">IF($D16=0,0,SUMIF('Полная ст-ть с уч.НЗС (Авто)'!$YP$11:INDIRECT("'Полная ст-ть с уч.НЗС (Авто)'!YP"&amp;$J$42),$C16,'Полная ст-ть с уч.НЗС (Авто)'!EJ$11:INDIRECT("'Полная ст-ть с уч.НЗС (Авто)'!EJ"&amp;$J$42))/$D16)</f>
        <v>0</v>
      </c>
      <c r="EK16" s="137">
        <f ca="1">IF($D16=0,0,SUMIF('Полная ст-ть с уч.НЗС (Авто)'!$YP$11:INDIRECT("'Полная ст-ть с уч.НЗС (Авто)'!YP"&amp;$J$42),$C16,'Полная ст-ть с уч.НЗС (Авто)'!EK$11:INDIRECT("'Полная ст-ть с уч.НЗС (Авто)'!EK"&amp;$J$42))/$D16)</f>
        <v>0</v>
      </c>
      <c r="EL16" s="137">
        <f ca="1">IF($D16=0,0,SUMIF('Полная ст-ть с уч.НЗС (Авто)'!$YP$11:INDIRECT("'Полная ст-ть с уч.НЗС (Авто)'!YP"&amp;$J$42),$C16,'Полная ст-ть с уч.НЗС (Авто)'!EL$11:INDIRECT("'Полная ст-ть с уч.НЗС (Авто)'!EL"&amp;$J$42))/$D16)</f>
        <v>0</v>
      </c>
      <c r="EM16" s="137">
        <f ca="1">IF($D16=0,0,SUMIF('Полная ст-ть с уч.НЗС (Авто)'!$YP$11:INDIRECT("'Полная ст-ть с уч.НЗС (Авто)'!YP"&amp;$J$42),$C16,'Полная ст-ть с уч.НЗС (Авто)'!EM$11:INDIRECT("'Полная ст-ть с уч.НЗС (Авто)'!EM"&amp;$J$42))/$D16)</f>
        <v>0</v>
      </c>
      <c r="EN16" s="137">
        <f ca="1">IF($D16=0,0,SUMIF('Полная ст-ть с уч.НЗС (Авто)'!$YP$11:INDIRECT("'Полная ст-ть с уч.НЗС (Авто)'!YP"&amp;$J$42),$C16,'Полная ст-ть с уч.НЗС (Авто)'!EN$11:INDIRECT("'Полная ст-ть с уч.НЗС (Авто)'!EN"&amp;$J$42))/$D16)</f>
        <v>0</v>
      </c>
      <c r="EO16" s="137">
        <f ca="1">IF($D16=0,0,SUMIF('Полная ст-ть с уч.НЗС (Авто)'!$YP$11:INDIRECT("'Полная ст-ть с уч.НЗС (Авто)'!YP"&amp;$J$42),$C16,'Полная ст-ть с уч.НЗС (Авто)'!EO$11:INDIRECT("'Полная ст-ть с уч.НЗС (Авто)'!EO"&amp;$J$42))/$D16)</f>
        <v>0</v>
      </c>
      <c r="EP16" s="137">
        <f ca="1">IF($D16=0,0,SUMIF('Полная ст-ть с уч.НЗС (Авто)'!$YP$11:INDIRECT("'Полная ст-ть с уч.НЗС (Авто)'!YP"&amp;$J$42),$C16,'Полная ст-ть с уч.НЗС (Авто)'!EP$11:INDIRECT("'Полная ст-ть с уч.НЗС (Авто)'!EP"&amp;$J$42))/$D16)</f>
        <v>0</v>
      </c>
      <c r="EQ16" s="137">
        <f ca="1">IF($D16=0,0,SUMIF('Полная ст-ть с уч.НЗС (Авто)'!$YP$11:INDIRECT("'Полная ст-ть с уч.НЗС (Авто)'!YP"&amp;$J$42),$C16,'Полная ст-ть с уч.НЗС (Авто)'!EQ$11:INDIRECT("'Полная ст-ть с уч.НЗС (Авто)'!EQ"&amp;$J$42))/$D16)</f>
        <v>0</v>
      </c>
      <c r="ER16" s="137">
        <f ca="1">IF($D16=0,0,SUMIF('Полная ст-ть с уч.НЗС (Авто)'!$YP$11:INDIRECT("'Полная ст-ть с уч.НЗС (Авто)'!YP"&amp;$J$42),$C16,'Полная ст-ть с уч.НЗС (Авто)'!ER$11:INDIRECT("'Полная ст-ть с уч.НЗС (Авто)'!ER"&amp;$J$42))/$D16)</f>
        <v>0</v>
      </c>
      <c r="ES16" s="137">
        <f ca="1">IF($D16=0,0,SUMIF('Полная ст-ть с уч.НЗС (Авто)'!$YP$11:INDIRECT("'Полная ст-ть с уч.НЗС (Авто)'!YP"&amp;$J$42),$C16,'Полная ст-ть с уч.НЗС (Авто)'!ES$11:INDIRECT("'Полная ст-ть с уч.НЗС (Авто)'!ES"&amp;$J$42))/$D16)</f>
        <v>0</v>
      </c>
      <c r="ET16" s="137">
        <f ca="1">IF($D16=0,0,SUMIF('Полная ст-ть с уч.НЗС (Авто)'!$YP$11:INDIRECT("'Полная ст-ть с уч.НЗС (Авто)'!YP"&amp;$J$42),$C16,'Полная ст-ть с уч.НЗС (Авто)'!ET$11:INDIRECT("'Полная ст-ть с уч.НЗС (Авто)'!ET"&amp;$J$42))/$D16)</f>
        <v>0</v>
      </c>
      <c r="EU16" s="137">
        <f ca="1">IF($D16=0,0,SUMIF('Полная ст-ть с уч.НЗС (Авто)'!$YP$11:INDIRECT("'Полная ст-ть с уч.НЗС (Авто)'!YP"&amp;$J$42),$C16,'Полная ст-ть с уч.НЗС (Авто)'!EU$11:INDIRECT("'Полная ст-ть с уч.НЗС (Авто)'!EU"&amp;$J$42))/$D16)</f>
        <v>0</v>
      </c>
      <c r="EV16" s="137">
        <f ca="1">IF($D16=0,0,SUMIF('Полная ст-ть с уч.НЗС (Авто)'!$YP$11:INDIRECT("'Полная ст-ть с уч.НЗС (Авто)'!YP"&amp;$J$42),$C16,'Полная ст-ть с уч.НЗС (Авто)'!EV$11:INDIRECT("'Полная ст-ть с уч.НЗС (Авто)'!EV"&amp;$J$42))/$D16)</f>
        <v>0</v>
      </c>
      <c r="EW16" s="137">
        <f ca="1">IF($D16=0,0,SUMIF('Полная ст-ть с уч.НЗС (Авто)'!$YP$11:INDIRECT("'Полная ст-ть с уч.НЗС (Авто)'!YP"&amp;$J$42),$C16,'Полная ст-ть с уч.НЗС (Авто)'!EW$11:INDIRECT("'Полная ст-ть с уч.НЗС (Авто)'!EW"&amp;$J$42))/$D16)</f>
        <v>0</v>
      </c>
      <c r="EX16" s="137">
        <f ca="1">IF($D16=0,0,SUMIF('Полная ст-ть с уч.НЗС (Авто)'!$YP$11:INDIRECT("'Полная ст-ть с уч.НЗС (Авто)'!YP"&amp;$J$42),$C16,'Полная ст-ть с уч.НЗС (Авто)'!EX$11:INDIRECT("'Полная ст-ть с уч.НЗС (Авто)'!EX"&amp;$J$42))/$D16)</f>
        <v>0</v>
      </c>
      <c r="EY16" s="137">
        <f ca="1">IF($D16=0,0,SUMIF('Полная ст-ть с уч.НЗС (Авто)'!$YP$11:INDIRECT("'Полная ст-ть с уч.НЗС (Авто)'!YP"&amp;$J$42),$C16,'Полная ст-ть с уч.НЗС (Авто)'!EY$11:INDIRECT("'Полная ст-ть с уч.НЗС (Авто)'!EY"&amp;$J$42))/$D16)</f>
        <v>0</v>
      </c>
      <c r="EZ16" s="137">
        <f ca="1">IF($D16=0,0,SUMIF('Полная ст-ть с уч.НЗС (Авто)'!$YP$11:INDIRECT("'Полная ст-ть с уч.НЗС (Авто)'!YP"&amp;$J$42),$C16,'Полная ст-ть с уч.НЗС (Авто)'!EZ$11:INDIRECT("'Полная ст-ть с уч.НЗС (Авто)'!EZ"&amp;$J$42))/$D16)</f>
        <v>0</v>
      </c>
      <c r="FA16" s="137">
        <f ca="1">IF($D16=0,0,SUMIF('Полная ст-ть с уч.НЗС (Авто)'!$YP$11:INDIRECT("'Полная ст-ть с уч.НЗС (Авто)'!YP"&amp;$J$42),$C16,'Полная ст-ть с уч.НЗС (Авто)'!FA$11:INDIRECT("'Полная ст-ть с уч.НЗС (Авто)'!FA"&amp;$J$42))/$D16)</f>
        <v>0</v>
      </c>
      <c r="FB16" s="137">
        <f ca="1">IF($D16=0,0,SUMIF('Полная ст-ть с уч.НЗС (Авто)'!$YP$11:INDIRECT("'Полная ст-ть с уч.НЗС (Авто)'!YP"&amp;$J$42),$C16,'Полная ст-ть с уч.НЗС (Авто)'!FB$11:INDIRECT("'Полная ст-ть с уч.НЗС (Авто)'!FB"&amp;$J$42))/$D16)</f>
        <v>0</v>
      </c>
      <c r="FC16" s="137">
        <f ca="1">IF($D16=0,0,SUMIF('Полная ст-ть с уч.НЗС (Авто)'!$YP$11:INDIRECT("'Полная ст-ть с уч.НЗС (Авто)'!YP"&amp;$J$42),$C16,'Полная ст-ть с уч.НЗС (Авто)'!FC$11:INDIRECT("'Полная ст-ть с уч.НЗС (Авто)'!FC"&amp;$J$42))/$D16)</f>
        <v>0</v>
      </c>
      <c r="FD16" s="137">
        <f ca="1">IF($D16=0,0,SUMIF('Полная ст-ть с уч.НЗС (Авто)'!$YP$11:INDIRECT("'Полная ст-ть с уч.НЗС (Авто)'!YP"&amp;$J$42),$C16,'Полная ст-ть с уч.НЗС (Авто)'!FD$11:INDIRECT("'Полная ст-ть с уч.НЗС (Авто)'!FD"&amp;$J$42))/$D16)</f>
        <v>0</v>
      </c>
      <c r="FE16" s="137">
        <f ca="1">IF($D16=0,0,SUMIF('Полная ст-ть с уч.НЗС (Авто)'!$YP$11:INDIRECT("'Полная ст-ть с уч.НЗС (Авто)'!YP"&amp;$J$42),$C16,'Полная ст-ть с уч.НЗС (Авто)'!FE$11:INDIRECT("'Полная ст-ть с уч.НЗС (Авто)'!FE"&amp;$J$42))/$D16)</f>
        <v>0</v>
      </c>
      <c r="FF16" s="137">
        <f ca="1">IF($D16=0,0,SUMIF('Полная ст-ть с уч.НЗС (Авто)'!$YP$11:INDIRECT("'Полная ст-ть с уч.НЗС (Авто)'!YP"&amp;$J$42),$C16,'Полная ст-ть с уч.НЗС (Авто)'!FF$11:INDIRECT("'Полная ст-ть с уч.НЗС (Авто)'!FF"&amp;$J$42))/$D16)</f>
        <v>0</v>
      </c>
      <c r="FG16" s="137">
        <f ca="1">IF($D16=0,0,SUMIF('Полная ст-ть с уч.НЗС (Авто)'!$YP$11:INDIRECT("'Полная ст-ть с уч.НЗС (Авто)'!YP"&amp;$J$42),$C16,'Полная ст-ть с уч.НЗС (Авто)'!FG$11:INDIRECT("'Полная ст-ть с уч.НЗС (Авто)'!FG"&amp;$J$42))/$D16)</f>
        <v>0</v>
      </c>
      <c r="FH16" s="137">
        <f ca="1">IF($D16=0,0,SUMIF('Полная ст-ть с уч.НЗС (Авто)'!$YP$11:INDIRECT("'Полная ст-ть с уч.НЗС (Авто)'!YP"&amp;$J$42),$C16,'Полная ст-ть с уч.НЗС (Авто)'!FH$11:INDIRECT("'Полная ст-ть с уч.НЗС (Авто)'!FH"&amp;$J$42))/$D16)</f>
        <v>0</v>
      </c>
      <c r="FI16" s="137">
        <f ca="1">IF($D16=0,0,SUMIF('Полная ст-ть с уч.НЗС (Авто)'!$YP$11:INDIRECT("'Полная ст-ть с уч.НЗС (Авто)'!YP"&amp;$J$42),$C16,'Полная ст-ть с уч.НЗС (Авто)'!FI$11:INDIRECT("'Полная ст-ть с уч.НЗС (Авто)'!FI"&amp;$J$42))/$D16)</f>
        <v>0</v>
      </c>
      <c r="FJ16" s="137">
        <f ca="1">IF($D16=0,0,SUMIF('Полная ст-ть с уч.НЗС (Авто)'!$YP$11:INDIRECT("'Полная ст-ть с уч.НЗС (Авто)'!YP"&amp;$J$42),$C16,'Полная ст-ть с уч.НЗС (Авто)'!FJ$11:INDIRECT("'Полная ст-ть с уч.НЗС (Авто)'!FJ"&amp;$J$42))/$D16)</f>
        <v>0</v>
      </c>
      <c r="FK16" s="137">
        <f ca="1">IF($D16=0,0,SUMIF('Полная ст-ть с уч.НЗС (Авто)'!$YP$11:INDIRECT("'Полная ст-ть с уч.НЗС (Авто)'!YP"&amp;$J$42),$C16,'Полная ст-ть с уч.НЗС (Авто)'!FK$11:INDIRECT("'Полная ст-ть с уч.НЗС (Авто)'!FK"&amp;$J$42))/$D16)</f>
        <v>0</v>
      </c>
      <c r="FL16" s="137">
        <f ca="1">IF($D16=0,0,SUMIF('Полная ст-ть с уч.НЗС (Авто)'!$YP$11:INDIRECT("'Полная ст-ть с уч.НЗС (Авто)'!YP"&amp;$J$42),$C16,'Полная ст-ть с уч.НЗС (Авто)'!FL$11:INDIRECT("'Полная ст-ть с уч.НЗС (Авто)'!FL"&amp;$J$42))/$D16)</f>
        <v>0</v>
      </c>
      <c r="FM16" s="137">
        <f ca="1">IF($D16=0,0,SUMIF('Полная ст-ть с уч.НЗС (Авто)'!$YP$11:INDIRECT("'Полная ст-ть с уч.НЗС (Авто)'!YP"&amp;$J$42),$C16,'Полная ст-ть с уч.НЗС (Авто)'!FM$11:INDIRECT("'Полная ст-ть с уч.НЗС (Авто)'!FM"&amp;$J$42))/$D16)</f>
        <v>0</v>
      </c>
      <c r="FN16" s="137">
        <f ca="1">IF($D16=0,0,SUMIF('Полная ст-ть с уч.НЗС (Авто)'!$YP$11:INDIRECT("'Полная ст-ть с уч.НЗС (Авто)'!YP"&amp;$J$42),$C16,'Полная ст-ть с уч.НЗС (Авто)'!FN$11:INDIRECT("'Полная ст-ть с уч.НЗС (Авто)'!FN"&amp;$J$42))/$D16)</f>
        <v>0</v>
      </c>
      <c r="FO16" s="137">
        <f ca="1">IF($D16=0,0,SUMIF('Полная ст-ть с уч.НЗС (Авто)'!$YP$11:INDIRECT("'Полная ст-ть с уч.НЗС (Авто)'!YP"&amp;$J$42),$C16,'Полная ст-ть с уч.НЗС (Авто)'!FO$11:INDIRECT("'Полная ст-ть с уч.НЗС (Авто)'!FO"&amp;$J$42))/$D16)</f>
        <v>0</v>
      </c>
      <c r="FP16" s="137">
        <f ca="1">IF($D16=0,0,SUMIF('Полная ст-ть с уч.НЗС (Авто)'!$YP$11:INDIRECT("'Полная ст-ть с уч.НЗС (Авто)'!YP"&amp;$J$42),$C16,'Полная ст-ть с уч.НЗС (Авто)'!FP$11:INDIRECT("'Полная ст-ть с уч.НЗС (Авто)'!FP"&amp;$J$42))/$D16)</f>
        <v>0</v>
      </c>
      <c r="FQ16" s="137">
        <f ca="1">IF($D16=0,0,SUMIF('Полная ст-ть с уч.НЗС (Авто)'!$YP$11:INDIRECT("'Полная ст-ть с уч.НЗС (Авто)'!YP"&amp;$J$42),$C16,'Полная ст-ть с уч.НЗС (Авто)'!FQ$11:INDIRECT("'Полная ст-ть с уч.НЗС (Авто)'!FQ"&amp;$J$42))/$D16)</f>
        <v>0</v>
      </c>
      <c r="FR16" s="137">
        <f ca="1">IF($D16=0,0,SUMIF('Полная ст-ть с уч.НЗС (Авто)'!$YP$11:INDIRECT("'Полная ст-ть с уч.НЗС (Авто)'!YP"&amp;$J$42),$C16,'Полная ст-ть с уч.НЗС (Авто)'!FR$11:INDIRECT("'Полная ст-ть с уч.НЗС (Авто)'!FR"&amp;$J$42))/$D16)</f>
        <v>0</v>
      </c>
      <c r="FS16" s="137">
        <f ca="1">IF($D16=0,0,SUMIF('Полная ст-ть с уч.НЗС (Авто)'!$YP$11:INDIRECT("'Полная ст-ть с уч.НЗС (Авто)'!YP"&amp;$J$42),$C16,'Полная ст-ть с уч.НЗС (Авто)'!FS$11:INDIRECT("'Полная ст-ть с уч.НЗС (Авто)'!FS"&amp;$J$42))/$D16)</f>
        <v>0</v>
      </c>
      <c r="FT16" s="137">
        <f ca="1">IF($D16=0,0,SUMIF('Полная ст-ть с уч.НЗС (Авто)'!$YP$11:INDIRECT("'Полная ст-ть с уч.НЗС (Авто)'!YP"&amp;$J$42),$C16,'Полная ст-ть с уч.НЗС (Авто)'!FT$11:INDIRECT("'Полная ст-ть с уч.НЗС (Авто)'!FT"&amp;$J$42))/$D16)</f>
        <v>0</v>
      </c>
      <c r="FU16" s="137">
        <f ca="1">IF($D16=0,0,SUMIF('Полная ст-ть с уч.НЗС (Авто)'!$YP$11:INDIRECT("'Полная ст-ть с уч.НЗС (Авто)'!YP"&amp;$J$42),$C16,'Полная ст-ть с уч.НЗС (Авто)'!FU$11:INDIRECT("'Полная ст-ть с уч.НЗС (Авто)'!FU"&amp;$J$42))/$D16)</f>
        <v>0</v>
      </c>
      <c r="FV16" s="137">
        <f ca="1">IF($D16=0,0,SUMIF('Полная ст-ть с уч.НЗС (Авто)'!$YP$11:INDIRECT("'Полная ст-ть с уч.НЗС (Авто)'!YP"&amp;$J$42),$C16,'Полная ст-ть с уч.НЗС (Авто)'!FV$11:INDIRECT("'Полная ст-ть с уч.НЗС (Авто)'!FV"&amp;$J$42))/$D16)</f>
        <v>0</v>
      </c>
      <c r="FW16" s="137">
        <f ca="1">IF($D16=0,0,SUMIF('Полная ст-ть с уч.НЗС (Авто)'!$YP$11:INDIRECT("'Полная ст-ть с уч.НЗС (Авто)'!YP"&amp;$J$42),$C16,'Полная ст-ть с уч.НЗС (Авто)'!FW$11:INDIRECT("'Полная ст-ть с уч.НЗС (Авто)'!FW"&amp;$J$42))/$D16)</f>
        <v>0</v>
      </c>
      <c r="FX16" s="137">
        <f ca="1">IF($D16=0,0,SUMIF('Полная ст-ть с уч.НЗС (Авто)'!$YP$11:INDIRECT("'Полная ст-ть с уч.НЗС (Авто)'!YP"&amp;$J$42),$C16,'Полная ст-ть с уч.НЗС (Авто)'!FX$11:INDIRECT("'Полная ст-ть с уч.НЗС (Авто)'!FX"&amp;$J$42))/$D16)</f>
        <v>0</v>
      </c>
      <c r="FY16" s="137">
        <f ca="1">IF($D16=0,0,SUMIF('Полная ст-ть с уч.НЗС (Авто)'!$YP$11:INDIRECT("'Полная ст-ть с уч.НЗС (Авто)'!YP"&amp;$J$42),$C16,'Полная ст-ть с уч.НЗС (Авто)'!FY$11:INDIRECT("'Полная ст-ть с уч.НЗС (Авто)'!FY"&amp;$J$42))/$D16)</f>
        <v>0</v>
      </c>
      <c r="FZ16" s="137">
        <f ca="1">IF($D16=0,0,SUMIF('Полная ст-ть с уч.НЗС (Авто)'!$YP$11:INDIRECT("'Полная ст-ть с уч.НЗС (Авто)'!YP"&amp;$J$42),$C16,'Полная ст-ть с уч.НЗС (Авто)'!FZ$11:INDIRECT("'Полная ст-ть с уч.НЗС (Авто)'!FZ"&amp;$J$42))/$D16)</f>
        <v>0</v>
      </c>
      <c r="GA16" s="137">
        <f ca="1">IF($D16=0,0,SUMIF('Полная ст-ть с уч.НЗС (Авто)'!$YP$11:INDIRECT("'Полная ст-ть с уч.НЗС (Авто)'!YP"&amp;$J$42),$C16,'Полная ст-ть с уч.НЗС (Авто)'!GA$11:INDIRECT("'Полная ст-ть с уч.НЗС (Авто)'!GA"&amp;$J$42))/$D16)</f>
        <v>0</v>
      </c>
      <c r="GB16" s="137">
        <f ca="1">IF($D16=0,0,SUMIF('Полная ст-ть с уч.НЗС (Авто)'!$YP$11:INDIRECT("'Полная ст-ть с уч.НЗС (Авто)'!YP"&amp;$J$42),$C16,'Полная ст-ть с уч.НЗС (Авто)'!GB$11:INDIRECT("'Полная ст-ть с уч.НЗС (Авто)'!GB"&amp;$J$42))/$D16)</f>
        <v>0</v>
      </c>
      <c r="GC16" s="137">
        <f ca="1">IF($D16=0,0,SUMIF('Полная ст-ть с уч.НЗС (Авто)'!$YP$11:INDIRECT("'Полная ст-ть с уч.НЗС (Авто)'!YP"&amp;$J$42),$C16,'Полная ст-ть с уч.НЗС (Авто)'!GC$11:INDIRECT("'Полная ст-ть с уч.НЗС (Авто)'!GC"&amp;$J$42))/$D16)</f>
        <v>0</v>
      </c>
      <c r="GD16" s="137">
        <f ca="1">IF($D16=0,0,SUMIF('Полная ст-ть с уч.НЗС (Авто)'!$YP$11:INDIRECT("'Полная ст-ть с уч.НЗС (Авто)'!YP"&amp;$J$42),$C16,'Полная ст-ть с уч.НЗС (Авто)'!GD$11:INDIRECT("'Полная ст-ть с уч.НЗС (Авто)'!GD"&amp;$J$42))/$D16)</f>
        <v>0</v>
      </c>
      <c r="GE16" s="137">
        <f ca="1">IF($D16=0,0,SUMIF('Полная ст-ть с уч.НЗС (Авто)'!$YP$11:INDIRECT("'Полная ст-ть с уч.НЗС (Авто)'!YP"&amp;$J$42),$C16,'Полная ст-ть с уч.НЗС (Авто)'!GE$11:INDIRECT("'Полная ст-ть с уч.НЗС (Авто)'!GE"&amp;$J$42))/$D16)</f>
        <v>0</v>
      </c>
      <c r="GF16" s="137">
        <f ca="1">IF($D16=0,0,SUMIF('Полная ст-ть с уч.НЗС (Авто)'!$YP$11:INDIRECT("'Полная ст-ть с уч.НЗС (Авто)'!YP"&amp;$J$42),$C16,'Полная ст-ть с уч.НЗС (Авто)'!GF$11:INDIRECT("'Полная ст-ть с уч.НЗС (Авто)'!GF"&amp;$J$42))/$D16)</f>
        <v>0</v>
      </c>
      <c r="GG16" s="137">
        <f ca="1">IF($D16=0,0,SUMIF('Полная ст-ть с уч.НЗС (Авто)'!$YP$11:INDIRECT("'Полная ст-ть с уч.НЗС (Авто)'!YP"&amp;$J$42),$C16,'Полная ст-ть с уч.НЗС (Авто)'!GG$11:INDIRECT("'Полная ст-ть с уч.НЗС (Авто)'!GG"&amp;$J$42))/$D16)</f>
        <v>0</v>
      </c>
      <c r="GH16" s="137">
        <f ca="1">IF($D16=0,0,SUMIF('Полная ст-ть с уч.НЗС (Авто)'!$YP$11:INDIRECT("'Полная ст-ть с уч.НЗС (Авто)'!YP"&amp;$J$42),$C16,'Полная ст-ть с уч.НЗС (Авто)'!GH$11:INDIRECT("'Полная ст-ть с уч.НЗС (Авто)'!GH"&amp;$J$42))/$D16)</f>
        <v>0</v>
      </c>
      <c r="GI16" s="137">
        <f ca="1">IF($D16=0,0,SUMIF('Полная ст-ть с уч.НЗС (Авто)'!$YP$11:INDIRECT("'Полная ст-ть с уч.НЗС (Авто)'!YP"&amp;$J$42),$C16,'Полная ст-ть с уч.НЗС (Авто)'!GI$11:INDIRECT("'Полная ст-ть с уч.НЗС (Авто)'!GI"&amp;$J$42))/$D16)</f>
        <v>0</v>
      </c>
      <c r="GJ16" s="137">
        <f ca="1">IF($D16=0,0,SUMIF('Полная ст-ть с уч.НЗС (Авто)'!$YP$11:INDIRECT("'Полная ст-ть с уч.НЗС (Авто)'!YP"&amp;$J$42),$C16,'Полная ст-ть с уч.НЗС (Авто)'!GJ$11:INDIRECT("'Полная ст-ть с уч.НЗС (Авто)'!GJ"&amp;$J$42))/$D16)</f>
        <v>0</v>
      </c>
      <c r="GK16" s="137">
        <f ca="1">IF($D16=0,0,SUMIF('Полная ст-ть с уч.НЗС (Авто)'!$YP$11:INDIRECT("'Полная ст-ть с уч.НЗС (Авто)'!YP"&amp;$J$42),$C16,'Полная ст-ть с уч.НЗС (Авто)'!GK$11:INDIRECT("'Полная ст-ть с уч.НЗС (Авто)'!GK"&amp;$J$42))/$D16)</f>
        <v>0</v>
      </c>
      <c r="GL16" s="137">
        <f ca="1">IF($D16=0,0,SUMIF('Полная ст-ть с уч.НЗС (Авто)'!$YP$11:INDIRECT("'Полная ст-ть с уч.НЗС (Авто)'!YP"&amp;$J$42),$C16,'Полная ст-ть с уч.НЗС (Авто)'!GL$11:INDIRECT("'Полная ст-ть с уч.НЗС (Авто)'!GL"&amp;$J$42))/$D16)</f>
        <v>0</v>
      </c>
      <c r="GM16" s="137">
        <f ca="1">IF($D16=0,0,SUMIF('Полная ст-ть с уч.НЗС (Авто)'!$YP$11:INDIRECT("'Полная ст-ть с уч.НЗС (Авто)'!YP"&amp;$J$42),$C16,'Полная ст-ть с уч.НЗС (Авто)'!GM$11:INDIRECT("'Полная ст-ть с уч.НЗС (Авто)'!GM"&amp;$J$42))/$D16)</f>
        <v>0</v>
      </c>
      <c r="GN16" s="137">
        <f ca="1">IF($D16=0,0,SUMIF('Полная ст-ть с уч.НЗС (Авто)'!$YP$11:INDIRECT("'Полная ст-ть с уч.НЗС (Авто)'!YP"&amp;$J$42),$C16,'Полная ст-ть с уч.НЗС (Авто)'!GN$11:INDIRECT("'Полная ст-ть с уч.НЗС (Авто)'!GN"&amp;$J$42))/$D16)</f>
        <v>0</v>
      </c>
      <c r="GO16" s="137">
        <f ca="1">IF($D16=0,0,SUMIF('Полная ст-ть с уч.НЗС (Авто)'!$YP$11:INDIRECT("'Полная ст-ть с уч.НЗС (Авто)'!YP"&amp;$J$42),$C16,'Полная ст-ть с уч.НЗС (Авто)'!GO$11:INDIRECT("'Полная ст-ть с уч.НЗС (Авто)'!GO"&amp;$J$42))/$D16)</f>
        <v>0</v>
      </c>
      <c r="GP16" s="137">
        <f ca="1">IF($D16=0,0,SUMIF('Полная ст-ть с уч.НЗС (Авто)'!$YP$11:INDIRECT("'Полная ст-ть с уч.НЗС (Авто)'!YP"&amp;$J$42),$C16,'Полная ст-ть с уч.НЗС (Авто)'!GP$11:INDIRECT("'Полная ст-ть с уч.НЗС (Авто)'!GP"&amp;$J$42))/$D16)</f>
        <v>0</v>
      </c>
      <c r="GQ16" s="137">
        <f ca="1">IF($D16=0,0,SUMIF('Полная ст-ть с уч.НЗС (Авто)'!$YP$11:INDIRECT("'Полная ст-ть с уч.НЗС (Авто)'!YP"&amp;$J$42),$C16,'Полная ст-ть с уч.НЗС (Авто)'!GQ$11:INDIRECT("'Полная ст-ть с уч.НЗС (Авто)'!GQ"&amp;$J$42))/$D16)</f>
        <v>0</v>
      </c>
      <c r="GR16" s="137">
        <f ca="1">IF($D16=0,0,SUMIF('Полная ст-ть с уч.НЗС (Авто)'!$YP$11:INDIRECT("'Полная ст-ть с уч.НЗС (Авто)'!YP"&amp;$J$42),$C16,'Полная ст-ть с уч.НЗС (Авто)'!GR$11:INDIRECT("'Полная ст-ть с уч.НЗС (Авто)'!GR"&amp;$J$42))/$D16)</f>
        <v>0</v>
      </c>
      <c r="GS16" s="137">
        <f ca="1">IF($D16=0,0,SUMIF('Полная ст-ть с уч.НЗС (Авто)'!$YP$11:INDIRECT("'Полная ст-ть с уч.НЗС (Авто)'!YP"&amp;$J$42),$C16,'Полная ст-ть с уч.НЗС (Авто)'!GS$11:INDIRECT("'Полная ст-ть с уч.НЗС (Авто)'!GS"&amp;$J$42))/$D16)</f>
        <v>0</v>
      </c>
      <c r="GT16" s="137">
        <f ca="1">IF($D16=0,0,SUMIF('Полная ст-ть с уч.НЗС (Авто)'!$YP$11:INDIRECT("'Полная ст-ть с уч.НЗС (Авто)'!YP"&amp;$J$42),$C16,'Полная ст-ть с уч.НЗС (Авто)'!GT$11:INDIRECT("'Полная ст-ть с уч.НЗС (Авто)'!GT"&amp;$J$42))/$D16)</f>
        <v>0</v>
      </c>
      <c r="GU16" s="137">
        <f ca="1">IF($D16=0,0,SUMIF('Полная ст-ть с уч.НЗС (Авто)'!$YP$11:INDIRECT("'Полная ст-ть с уч.НЗС (Авто)'!YP"&amp;$J$42),$C16,'Полная ст-ть с уч.НЗС (Авто)'!GU$11:INDIRECT("'Полная ст-ть с уч.НЗС (Авто)'!GU"&amp;$J$42))/$D16)</f>
        <v>0</v>
      </c>
      <c r="GV16" s="137">
        <f ca="1">IF($D16=0,0,SUMIF('Полная ст-ть с уч.НЗС (Авто)'!$YP$11:INDIRECT("'Полная ст-ть с уч.НЗС (Авто)'!YP"&amp;$J$42),$C16,'Полная ст-ть с уч.НЗС (Авто)'!GV$11:INDIRECT("'Полная ст-ть с уч.НЗС (Авто)'!GV"&amp;$J$42))/$D16)</f>
        <v>0</v>
      </c>
      <c r="GW16" s="137">
        <f ca="1">IF($D16=0,0,SUMIF('Полная ст-ть с уч.НЗС (Авто)'!$YP$11:INDIRECT("'Полная ст-ть с уч.НЗС (Авто)'!YP"&amp;$J$42),$C16,'Полная ст-ть с уч.НЗС (Авто)'!GW$11:INDIRECT("'Полная ст-ть с уч.НЗС (Авто)'!GW"&amp;$J$42))/$D16)</f>
        <v>0</v>
      </c>
      <c r="GX16" s="137">
        <f ca="1">IF($D16=0,0,SUMIF('Полная ст-ть с уч.НЗС (Авто)'!$YP$11:INDIRECT("'Полная ст-ть с уч.НЗС (Авто)'!YP"&amp;$J$42),$C16,'Полная ст-ть с уч.НЗС (Авто)'!GX$11:INDIRECT("'Полная ст-ть с уч.НЗС (Авто)'!GX"&amp;$J$42))/$D16)</f>
        <v>0</v>
      </c>
      <c r="GY16" s="137">
        <f ca="1">IF($D16=0,0,SUMIF('Полная ст-ть с уч.НЗС (Авто)'!$YP$11:INDIRECT("'Полная ст-ть с уч.НЗС (Авто)'!YP"&amp;$J$42),$C16,'Полная ст-ть с уч.НЗС (Авто)'!GY$11:INDIRECT("'Полная ст-ть с уч.НЗС (Авто)'!GY"&amp;$J$42))/$D16)</f>
        <v>0</v>
      </c>
      <c r="GZ16" s="137">
        <f ca="1">IF($D16=0,0,SUMIF('Полная ст-ть с уч.НЗС (Авто)'!$YP$11:INDIRECT("'Полная ст-ть с уч.НЗС (Авто)'!YP"&amp;$J$42),$C16,'Полная ст-ть с уч.НЗС (Авто)'!GZ$11:INDIRECT("'Полная ст-ть с уч.НЗС (Авто)'!GZ"&amp;$J$42))/$D16)</f>
        <v>0</v>
      </c>
      <c r="HA16" s="137">
        <f ca="1">IF($D16=0,0,SUMIF('Полная ст-ть с уч.НЗС (Авто)'!$YP$11:INDIRECT("'Полная ст-ть с уч.НЗС (Авто)'!YP"&amp;$J$42),$C16,'Полная ст-ть с уч.НЗС (Авто)'!HA$11:INDIRECT("'Полная ст-ть с уч.НЗС (Авто)'!HA"&amp;$J$42))/$D16)</f>
        <v>0</v>
      </c>
      <c r="HB16" s="137">
        <f ca="1">IF($D16=0,0,SUMIF('Полная ст-ть с уч.НЗС (Авто)'!$YP$11:INDIRECT("'Полная ст-ть с уч.НЗС (Авто)'!YP"&amp;$J$42),$C16,'Полная ст-ть с уч.НЗС (Авто)'!HB$11:INDIRECT("'Полная ст-ть с уч.НЗС (Авто)'!HB"&amp;$J$42))/$D16)</f>
        <v>0</v>
      </c>
      <c r="HC16" s="137">
        <f ca="1">IF($D16=0,0,SUMIF('Полная ст-ть с уч.НЗС (Авто)'!$YP$11:INDIRECT("'Полная ст-ть с уч.НЗС (Авто)'!YP"&amp;$J$42),$C16,'Полная ст-ть с уч.НЗС (Авто)'!HC$11:INDIRECT("'Полная ст-ть с уч.НЗС (Авто)'!HC"&amp;$J$42))/$D16)</f>
        <v>0</v>
      </c>
      <c r="HD16" s="137">
        <f ca="1">IF($D16=0,0,SUMIF('Полная ст-ть с уч.НЗС (Авто)'!$YP$11:INDIRECT("'Полная ст-ть с уч.НЗС (Авто)'!YP"&amp;$J$42),$C16,'Полная ст-ть с уч.НЗС (Авто)'!HD$11:INDIRECT("'Полная ст-ть с уч.НЗС (Авто)'!HD"&amp;$J$42))/$D16)</f>
        <v>0</v>
      </c>
      <c r="HE16" s="137">
        <f ca="1">IF($D16=0,0,SUMIF('Полная ст-ть с уч.НЗС (Авто)'!$YP$11:INDIRECT("'Полная ст-ть с уч.НЗС (Авто)'!YP"&amp;$J$42),$C16,'Полная ст-ть с уч.НЗС (Авто)'!HE$11:INDIRECT("'Полная ст-ть с уч.НЗС (Авто)'!HE"&amp;$J$42))/$D16)</f>
        <v>0</v>
      </c>
      <c r="HF16" s="137">
        <f ca="1">IF($D16=0,0,SUMIF('Полная ст-ть с уч.НЗС (Авто)'!$YP$11:INDIRECT("'Полная ст-ть с уч.НЗС (Авто)'!YP"&amp;$J$42),$C16,'Полная ст-ть с уч.НЗС (Авто)'!HF$11:INDIRECT("'Полная ст-ть с уч.НЗС (Авто)'!HF"&amp;$J$42))/$D16)</f>
        <v>0</v>
      </c>
      <c r="HG16" s="137">
        <f ca="1">IF($D16=0,0,SUMIF('Полная ст-ть с уч.НЗС (Авто)'!$YP$11:INDIRECT("'Полная ст-ть с уч.НЗС (Авто)'!YP"&amp;$J$42),$C16,'Полная ст-ть с уч.НЗС (Авто)'!HG$11:INDIRECT("'Полная ст-ть с уч.НЗС (Авто)'!HG"&amp;$J$42))/$D16)</f>
        <v>0</v>
      </c>
      <c r="HH16" s="137">
        <f ca="1">IF($D16=0,0,SUMIF('Полная ст-ть с уч.НЗС (Авто)'!$YP$11:INDIRECT("'Полная ст-ть с уч.НЗС (Авто)'!YP"&amp;$J$42),$C16,'Полная ст-ть с уч.НЗС (Авто)'!HH$11:INDIRECT("'Полная ст-ть с уч.НЗС (Авто)'!HH"&amp;$J$42))/$D16)</f>
        <v>0</v>
      </c>
      <c r="HI16" s="137">
        <f ca="1">IF($D16=0,0,SUMIF('Полная ст-ть с уч.НЗС (Авто)'!$YP$11:INDIRECT("'Полная ст-ть с уч.НЗС (Авто)'!YP"&amp;$J$42),$C16,'Полная ст-ть с уч.НЗС (Авто)'!HI$11:INDIRECT("'Полная ст-ть с уч.НЗС (Авто)'!HI"&amp;$J$42))/$D16)</f>
        <v>0</v>
      </c>
      <c r="HJ16" s="137">
        <f ca="1">IF($D16=0,0,SUMIF('Полная ст-ть с уч.НЗС (Авто)'!$YP$11:INDIRECT("'Полная ст-ть с уч.НЗС (Авто)'!YP"&amp;$J$42),$C16,'Полная ст-ть с уч.НЗС (Авто)'!HJ$11:INDIRECT("'Полная ст-ть с уч.НЗС (Авто)'!HJ"&amp;$J$42))/$D16)</f>
        <v>0</v>
      </c>
      <c r="HK16" s="137">
        <f ca="1">IF($D16=0,0,SUMIF('Полная ст-ть с уч.НЗС (Авто)'!$YP$11:INDIRECT("'Полная ст-ть с уч.НЗС (Авто)'!YP"&amp;$J$42),$C16,'Полная ст-ть с уч.НЗС (Авто)'!HK$11:INDIRECT("'Полная ст-ть с уч.НЗС (Авто)'!HK"&amp;$J$42))/$D16)</f>
        <v>0</v>
      </c>
      <c r="HL16" s="137">
        <f ca="1">IF($D16=0,0,SUMIF('Полная ст-ть с уч.НЗС (Авто)'!$YP$11:INDIRECT("'Полная ст-ть с уч.НЗС (Авто)'!YP"&amp;$J$42),$C16,'Полная ст-ть с уч.НЗС (Авто)'!HL$11:INDIRECT("'Полная ст-ть с уч.НЗС (Авто)'!HL"&amp;$J$42))/$D16)</f>
        <v>0</v>
      </c>
      <c r="HM16" s="137">
        <f ca="1">IF($D16=0,0,SUMIF('Полная ст-ть с уч.НЗС (Авто)'!$YP$11:INDIRECT("'Полная ст-ть с уч.НЗС (Авто)'!YP"&amp;$J$42),$C16,'Полная ст-ть с уч.НЗС (Авто)'!HM$11:INDIRECT("'Полная ст-ть с уч.НЗС (Авто)'!HM"&amp;$J$42))/$D16)</f>
        <v>0</v>
      </c>
      <c r="HN16" s="137">
        <f ca="1">IF($D16=0,0,SUMIF('Полная ст-ть с уч.НЗС (Авто)'!$YP$11:INDIRECT("'Полная ст-ть с уч.НЗС (Авто)'!YP"&amp;$J$42),$C16,'Полная ст-ть с уч.НЗС (Авто)'!HN$11:INDIRECT("'Полная ст-ть с уч.НЗС (Авто)'!HN"&amp;$J$42))/$D16)</f>
        <v>0</v>
      </c>
      <c r="HO16" s="137">
        <f ca="1">IF($D16=0,0,SUMIF('Полная ст-ть с уч.НЗС (Авто)'!$YP$11:INDIRECT("'Полная ст-ть с уч.НЗС (Авто)'!YP"&amp;$J$42),$C16,'Полная ст-ть с уч.НЗС (Авто)'!HO$11:INDIRECT("'Полная ст-ть с уч.НЗС (Авто)'!HO"&amp;$J$42))/$D16)</f>
        <v>0</v>
      </c>
      <c r="HP16" s="137">
        <f ca="1">IF($D16=0,0,SUMIF('Полная ст-ть с уч.НЗС (Авто)'!$YP$11:INDIRECT("'Полная ст-ть с уч.НЗС (Авто)'!YP"&amp;$J$42),$C16,'Полная ст-ть с уч.НЗС (Авто)'!HP$11:INDIRECT("'Полная ст-ть с уч.НЗС (Авто)'!HP"&amp;$J$42))/$D16)</f>
        <v>0</v>
      </c>
      <c r="HQ16" s="137">
        <f ca="1">IF($D16=0,0,SUMIF('Полная ст-ть с уч.НЗС (Авто)'!$YP$11:INDIRECT("'Полная ст-ть с уч.НЗС (Авто)'!YP"&amp;$J$42),$C16,'Полная ст-ть с уч.НЗС (Авто)'!HQ$11:INDIRECT("'Полная ст-ть с уч.НЗС (Авто)'!HQ"&amp;$J$42))/$D16)</f>
        <v>0</v>
      </c>
      <c r="HR16" s="137">
        <f ca="1">IF($D16=0,0,SUMIF('Полная ст-ть с уч.НЗС (Авто)'!$YP$11:INDIRECT("'Полная ст-ть с уч.НЗС (Авто)'!YP"&amp;$J$42),$C16,'Полная ст-ть с уч.НЗС (Авто)'!HR$11:INDIRECT("'Полная ст-ть с уч.НЗС (Авто)'!HR"&amp;$J$42))/$D16)</f>
        <v>0</v>
      </c>
      <c r="HS16" s="137">
        <f ca="1">IF($D16=0,0,SUMIF('Полная ст-ть с уч.НЗС (Авто)'!$YP$11:INDIRECT("'Полная ст-ть с уч.НЗС (Авто)'!YP"&amp;$J$42),$C16,'Полная ст-ть с уч.НЗС (Авто)'!HS$11:INDIRECT("'Полная ст-ть с уч.НЗС (Авто)'!HS"&amp;$J$42))/$D16)</f>
        <v>0</v>
      </c>
      <c r="HT16" s="137">
        <f ca="1">IF($D16=0,0,SUMIF('Полная ст-ть с уч.НЗС (Авто)'!$YP$11:INDIRECT("'Полная ст-ть с уч.НЗС (Авто)'!YP"&amp;$J$42),$C16,'Полная ст-ть с уч.НЗС (Авто)'!HT$11:INDIRECT("'Полная ст-ть с уч.НЗС (Авто)'!HT"&amp;$J$42))/$D16)</f>
        <v>0</v>
      </c>
      <c r="HU16" s="137">
        <f ca="1">IF($D16=0,0,SUMIF('Полная ст-ть с уч.НЗС (Авто)'!$YP$11:INDIRECT("'Полная ст-ть с уч.НЗС (Авто)'!YP"&amp;$J$42),$C16,'Полная ст-ть с уч.НЗС (Авто)'!HU$11:INDIRECT("'Полная ст-ть с уч.НЗС (Авто)'!HU"&amp;$J$42))/$D16)</f>
        <v>0</v>
      </c>
      <c r="HV16" s="137">
        <f ca="1">IF($D16=0,0,SUMIF('Полная ст-ть с уч.НЗС (Авто)'!$YP$11:INDIRECT("'Полная ст-ть с уч.НЗС (Авто)'!YP"&amp;$J$42),$C16,'Полная ст-ть с уч.НЗС (Авто)'!HV$11:INDIRECT("'Полная ст-ть с уч.НЗС (Авто)'!HV"&amp;$J$42))/$D16)</f>
        <v>0</v>
      </c>
      <c r="HW16" s="137">
        <f ca="1">IF($D16=0,0,SUMIF('Полная ст-ть с уч.НЗС (Авто)'!$YP$11:INDIRECT("'Полная ст-ть с уч.НЗС (Авто)'!YP"&amp;$J$42),$C16,'Полная ст-ть с уч.НЗС (Авто)'!HW$11:INDIRECT("'Полная ст-ть с уч.НЗС (Авто)'!HW"&amp;$J$42))/$D16)</f>
        <v>0</v>
      </c>
      <c r="HX16" s="137">
        <f ca="1">IF($D16=0,0,SUMIF('Полная ст-ть с уч.НЗС (Авто)'!$YP$11:INDIRECT("'Полная ст-ть с уч.НЗС (Авто)'!YP"&amp;$J$42),$C16,'Полная ст-ть с уч.НЗС (Авто)'!HX$11:INDIRECT("'Полная ст-ть с уч.НЗС (Авто)'!HX"&amp;$J$42))/$D16)</f>
        <v>0</v>
      </c>
      <c r="HY16" s="137">
        <f ca="1">IF($D16=0,0,SUMIF('Полная ст-ть с уч.НЗС (Авто)'!$YP$11:INDIRECT("'Полная ст-ть с уч.НЗС (Авто)'!YP"&amp;$J$42),$C16,'Полная ст-ть с уч.НЗС (Авто)'!HY$11:INDIRECT("'Полная ст-ть с уч.НЗС (Авто)'!HY"&amp;$J$42))/$D16)</f>
        <v>0</v>
      </c>
      <c r="HZ16" s="137">
        <f ca="1">IF($D16=0,0,SUMIF('Полная ст-ть с уч.НЗС (Авто)'!$YP$11:INDIRECT("'Полная ст-ть с уч.НЗС (Авто)'!YP"&amp;$J$42),$C16,'Полная ст-ть с уч.НЗС (Авто)'!HZ$11:INDIRECT("'Полная ст-ть с уч.НЗС (Авто)'!HZ"&amp;$J$42))/$D16)</f>
        <v>0</v>
      </c>
      <c r="IA16" s="137">
        <f ca="1">IF($D16=0,0,SUMIF('Полная ст-ть с уч.НЗС (Авто)'!$YP$11:INDIRECT("'Полная ст-ть с уч.НЗС (Авто)'!YP"&amp;$J$42),$C16,'Полная ст-ть с уч.НЗС (Авто)'!IA$11:INDIRECT("'Полная ст-ть с уч.НЗС (Авто)'!IA"&amp;$J$42))/$D16)</f>
        <v>0</v>
      </c>
      <c r="IB16" s="137">
        <f ca="1">IF($D16=0,0,SUMIF('Полная ст-ть с уч.НЗС (Авто)'!$YP$11:INDIRECT("'Полная ст-ть с уч.НЗС (Авто)'!YP"&amp;$J$42),$C16,'Полная ст-ть с уч.НЗС (Авто)'!IB$11:INDIRECT("'Полная ст-ть с уч.НЗС (Авто)'!IB"&amp;$J$42))/$D16)</f>
        <v>0</v>
      </c>
      <c r="IC16" s="137">
        <f ca="1">IF($D16=0,0,SUMIF('Полная ст-ть с уч.НЗС (Авто)'!$YP$11:INDIRECT("'Полная ст-ть с уч.НЗС (Авто)'!YP"&amp;$J$42),$C16,'Полная ст-ть с уч.НЗС (Авто)'!IC$11:INDIRECT("'Полная ст-ть с уч.НЗС (Авто)'!IC"&amp;$J$42))/$D16)</f>
        <v>0</v>
      </c>
      <c r="ID16" s="137">
        <f ca="1">IF($D16=0,0,SUMIF('Полная ст-ть с уч.НЗС (Авто)'!$YP$11:INDIRECT("'Полная ст-ть с уч.НЗС (Авто)'!YP"&amp;$J$42),$C16,'Полная ст-ть с уч.НЗС (Авто)'!ID$11:INDIRECT("'Полная ст-ть с уч.НЗС (Авто)'!ID"&amp;$J$42))/$D16)</f>
        <v>0</v>
      </c>
      <c r="IE16" s="137">
        <f ca="1">IF($D16=0,0,SUMIF('Полная ст-ть с уч.НЗС (Авто)'!$YP$11:INDIRECT("'Полная ст-ть с уч.НЗС (Авто)'!YP"&amp;$J$42),$C16,'Полная ст-ть с уч.НЗС (Авто)'!IE$11:INDIRECT("'Полная ст-ть с уч.НЗС (Авто)'!IE"&amp;$J$42))/$D16)</f>
        <v>0</v>
      </c>
      <c r="IF16" s="137">
        <f ca="1">IF($D16=0,0,SUMIF('Полная ст-ть с уч.НЗС (Авто)'!$YP$11:INDIRECT("'Полная ст-ть с уч.НЗС (Авто)'!YP"&amp;$J$42),$C16,'Полная ст-ть с уч.НЗС (Авто)'!IF$11:INDIRECT("'Полная ст-ть с уч.НЗС (Авто)'!IF"&amp;$J$42))/$D16)</f>
        <v>0</v>
      </c>
      <c r="IG16" s="137">
        <f ca="1">IF($D16=0,0,SUMIF('Полная ст-ть с уч.НЗС (Авто)'!$YP$11:INDIRECT("'Полная ст-ть с уч.НЗС (Авто)'!YP"&amp;$J$42),$C16,'Полная ст-ть с уч.НЗС (Авто)'!IG$11:INDIRECT("'Полная ст-ть с уч.НЗС (Авто)'!IG"&amp;$J$42))/$D16)</f>
        <v>0</v>
      </c>
      <c r="IH16" s="137">
        <f ca="1">IF($D16=0,0,SUMIF('Полная ст-ть с уч.НЗС (Авто)'!$YP$11:INDIRECT("'Полная ст-ть с уч.НЗС (Авто)'!YP"&amp;$J$42),$C16,'Полная ст-ть с уч.НЗС (Авто)'!IH$11:INDIRECT("'Полная ст-ть с уч.НЗС (Авто)'!IH"&amp;$J$42))/$D16)</f>
        <v>0</v>
      </c>
      <c r="II16" s="137">
        <f ca="1">IF($D16=0,0,SUMIF('Полная ст-ть с уч.НЗС (Авто)'!$YP$11:INDIRECT("'Полная ст-ть с уч.НЗС (Авто)'!YP"&amp;$J$42),$C16,'Полная ст-ть с уч.НЗС (Авто)'!II$11:INDIRECT("'Полная ст-ть с уч.НЗС (Авто)'!II"&amp;$J$42))/$D16)</f>
        <v>0</v>
      </c>
      <c r="IJ16" s="137">
        <f ca="1">IF($D16=0,0,SUMIF('Полная ст-ть с уч.НЗС (Авто)'!$YP$11:INDIRECT("'Полная ст-ть с уч.НЗС (Авто)'!YP"&amp;$J$42),$C16,'Полная ст-ть с уч.НЗС (Авто)'!IJ$11:INDIRECT("'Полная ст-ть с уч.НЗС (Авто)'!IJ"&amp;$J$42))/$D16)</f>
        <v>0</v>
      </c>
      <c r="IK16" s="137">
        <f ca="1">IF($D16=0,0,SUMIF('Полная ст-ть с уч.НЗС (Авто)'!$YP$11:INDIRECT("'Полная ст-ть с уч.НЗС (Авто)'!YP"&amp;$J$42),$C16,'Полная ст-ть с уч.НЗС (Авто)'!IK$11:INDIRECT("'Полная ст-ть с уч.НЗС (Авто)'!IK"&amp;$J$42))/$D16)</f>
        <v>0</v>
      </c>
      <c r="IL16" s="137">
        <f ca="1">IF($D16=0,0,SUMIF('Полная ст-ть с уч.НЗС (Авто)'!$YP$11:INDIRECT("'Полная ст-ть с уч.НЗС (Авто)'!YP"&amp;$J$42),$C16,'Полная ст-ть с уч.НЗС (Авто)'!IL$11:INDIRECT("'Полная ст-ть с уч.НЗС (Авто)'!IL"&amp;$J$42))/$D16)</f>
        <v>0</v>
      </c>
      <c r="IM16" s="137">
        <f ca="1">IF($D16=0,0,SUMIF('Полная ст-ть с уч.НЗС (Авто)'!$YP$11:INDIRECT("'Полная ст-ть с уч.НЗС (Авто)'!YP"&amp;$J$42),$C16,'Полная ст-ть с уч.НЗС (Авто)'!IM$11:INDIRECT("'Полная ст-ть с уч.НЗС (Авто)'!IM"&amp;$J$42))/$D16)</f>
        <v>0</v>
      </c>
      <c r="IN16" s="137">
        <f ca="1">IF($D16=0,0,SUMIF('Полная ст-ть с уч.НЗС (Авто)'!$YP$11:INDIRECT("'Полная ст-ть с уч.НЗС (Авто)'!YP"&amp;$J$42),$C16,'Полная ст-ть с уч.НЗС (Авто)'!IN$11:INDIRECT("'Полная ст-ть с уч.НЗС (Авто)'!IN"&amp;$J$42))/$D16)</f>
        <v>0</v>
      </c>
      <c r="IO16" s="137">
        <f ca="1">IF($D16=0,0,SUMIF('Полная ст-ть с уч.НЗС (Авто)'!$YP$11:INDIRECT("'Полная ст-ть с уч.НЗС (Авто)'!YP"&amp;$J$42),$C16,'Полная ст-ть с уч.НЗС (Авто)'!IO$11:INDIRECT("'Полная ст-ть с уч.НЗС (Авто)'!IO"&amp;$J$42))/$D16)</f>
        <v>0</v>
      </c>
      <c r="IP16" s="137">
        <f ca="1">IF($D16=0,0,SUMIF('Полная ст-ть с уч.НЗС (Авто)'!$YP$11:INDIRECT("'Полная ст-ть с уч.НЗС (Авто)'!YP"&amp;$J$42),$C16,'Полная ст-ть с уч.НЗС (Авто)'!IP$11:INDIRECT("'Полная ст-ть с уч.НЗС (Авто)'!IP"&amp;$J$42))/$D16)</f>
        <v>0</v>
      </c>
      <c r="IQ16" s="137">
        <f ca="1">IF($D16=0,0,SUMIF('Полная ст-ть с уч.НЗС (Авто)'!$YP$11:INDIRECT("'Полная ст-ть с уч.НЗС (Авто)'!YP"&amp;$J$42),$C16,'Полная ст-ть с уч.НЗС (Авто)'!IQ$11:INDIRECT("'Полная ст-ть с уч.НЗС (Авто)'!IQ"&amp;$J$42))/$D16)</f>
        <v>0</v>
      </c>
      <c r="IR16" s="137">
        <f ca="1">IF($D16=0,0,SUMIF('Полная ст-ть с уч.НЗС (Авто)'!$YP$11:INDIRECT("'Полная ст-ть с уч.НЗС (Авто)'!YP"&amp;$J$42),$C16,'Полная ст-ть с уч.НЗС (Авто)'!IR$11:INDIRECT("'Полная ст-ть с уч.НЗС (Авто)'!IR"&amp;$J$42))/$D16)</f>
        <v>0</v>
      </c>
      <c r="IS16" s="137">
        <f ca="1">IF($D16=0,0,SUMIF('Полная ст-ть с уч.НЗС (Авто)'!$YP$11:INDIRECT("'Полная ст-ть с уч.НЗС (Авто)'!YP"&amp;$J$42),$C16,'Полная ст-ть с уч.НЗС (Авто)'!IS$11:INDIRECT("'Полная ст-ть с уч.НЗС (Авто)'!IS"&amp;$J$42))/$D16)</f>
        <v>0</v>
      </c>
      <c r="IT16" s="137">
        <f ca="1">IF($D16=0,0,SUMIF('Полная ст-ть с уч.НЗС (Авто)'!$YP$11:INDIRECT("'Полная ст-ть с уч.НЗС (Авто)'!YP"&amp;$J$42),$C16,'Полная ст-ть с уч.НЗС (Авто)'!IT$11:INDIRECT("'Полная ст-ть с уч.НЗС (Авто)'!IT"&amp;$J$42))/$D16)</f>
        <v>0</v>
      </c>
      <c r="IU16" s="137">
        <f ca="1">IF($D16=0,0,SUMIF('Полная ст-ть с уч.НЗС (Авто)'!$YP$11:INDIRECT("'Полная ст-ть с уч.НЗС (Авто)'!YP"&amp;$J$42),$C16,'Полная ст-ть с уч.НЗС (Авто)'!IU$11:INDIRECT("'Полная ст-ть с уч.НЗС (Авто)'!IU"&amp;$J$42))/$D16)</f>
        <v>0</v>
      </c>
      <c r="IV16" s="137">
        <f ca="1">IF($D16=0,0,SUMIF('Полная ст-ть с уч.НЗС (Авто)'!$YP$11:INDIRECT("'Полная ст-ть с уч.НЗС (Авто)'!YP"&amp;$J$42),$C16,'Полная ст-ть с уч.НЗС (Авто)'!IV$11:INDIRECT("'Полная ст-ть с уч.НЗС (Авто)'!IV"&amp;$J$42))/$D16)</f>
        <v>0</v>
      </c>
      <c r="IW16" s="137">
        <f ca="1">IF($D16=0,0,SUMIF('Полная ст-ть с уч.НЗС (Авто)'!$YP$11:INDIRECT("'Полная ст-ть с уч.НЗС (Авто)'!YP"&amp;$J$42),$C16,'Полная ст-ть с уч.НЗС (Авто)'!IW$11:INDIRECT("'Полная ст-ть с уч.НЗС (Авто)'!IW"&amp;$J$42))/$D16)</f>
        <v>0</v>
      </c>
      <c r="IX16" s="137">
        <f ca="1">IF($D16=0,0,SUMIF('Полная ст-ть с уч.НЗС (Авто)'!$YP$11:INDIRECT("'Полная ст-ть с уч.НЗС (Авто)'!YP"&amp;$J$42),$C16,'Полная ст-ть с уч.НЗС (Авто)'!IX$11:INDIRECT("'Полная ст-ть с уч.НЗС (Авто)'!IX"&amp;$J$42))/$D16)</f>
        <v>0</v>
      </c>
      <c r="IY16" s="137">
        <f ca="1">IF($D16=0,0,SUMIF('Полная ст-ть с уч.НЗС (Авто)'!$YP$11:INDIRECT("'Полная ст-ть с уч.НЗС (Авто)'!YP"&amp;$J$42),$C16,'Полная ст-ть с уч.НЗС (Авто)'!IY$11:INDIRECT("'Полная ст-ть с уч.НЗС (Авто)'!IY"&amp;$J$42))/$D16)</f>
        <v>0</v>
      </c>
      <c r="IZ16" s="137">
        <f ca="1">IF($D16=0,0,SUMIF('Полная ст-ть с уч.НЗС (Авто)'!$YP$11:INDIRECT("'Полная ст-ть с уч.НЗС (Авто)'!YP"&amp;$J$42),$C16,'Полная ст-ть с уч.НЗС (Авто)'!IZ$11:INDIRECT("'Полная ст-ть с уч.НЗС (Авто)'!IZ"&amp;$J$42))/$D16)</f>
        <v>0</v>
      </c>
      <c r="JA16" s="137">
        <f ca="1">IF($D16=0,0,SUMIF('Полная ст-ть с уч.НЗС (Авто)'!$YP$11:INDIRECT("'Полная ст-ть с уч.НЗС (Авто)'!YP"&amp;$J$42),$C16,'Полная ст-ть с уч.НЗС (Авто)'!JA$11:INDIRECT("'Полная ст-ть с уч.НЗС (Авто)'!JA"&amp;$J$42))/$D16)</f>
        <v>0</v>
      </c>
      <c r="JB16" s="137">
        <f ca="1">IF($D16=0,0,SUMIF('Полная ст-ть с уч.НЗС (Авто)'!$YP$11:INDIRECT("'Полная ст-ть с уч.НЗС (Авто)'!YP"&amp;$J$42),$C16,'Полная ст-ть с уч.НЗС (Авто)'!JB$11:INDIRECT("'Полная ст-ть с уч.НЗС (Авто)'!JB"&amp;$J$42))/$D16)</f>
        <v>0</v>
      </c>
      <c r="JC16" s="137">
        <f ca="1">IF($D16=0,0,SUMIF('Полная ст-ть с уч.НЗС (Авто)'!$YP$11:INDIRECT("'Полная ст-ть с уч.НЗС (Авто)'!YP"&amp;$J$42),$C16,'Полная ст-ть с уч.НЗС (Авто)'!JC$11:INDIRECT("'Полная ст-ть с уч.НЗС (Авто)'!JC"&amp;$J$42))/$D16)</f>
        <v>0</v>
      </c>
      <c r="JD16" s="137">
        <f ca="1">IF($D16=0,0,SUMIF('Полная ст-ть с уч.НЗС (Авто)'!$YP$11:INDIRECT("'Полная ст-ть с уч.НЗС (Авто)'!YP"&amp;$J$42),$C16,'Полная ст-ть с уч.НЗС (Авто)'!JD$11:INDIRECT("'Полная ст-ть с уч.НЗС (Авто)'!JD"&amp;$J$42))/$D16)</f>
        <v>0</v>
      </c>
      <c r="JE16" s="137">
        <f ca="1">IF($D16=0,0,SUMIF('Полная ст-ть с уч.НЗС (Авто)'!$YP$11:INDIRECT("'Полная ст-ть с уч.НЗС (Авто)'!YP"&amp;$J$42),$C16,'Полная ст-ть с уч.НЗС (Авто)'!JE$11:INDIRECT("'Полная ст-ть с уч.НЗС (Авто)'!JE"&amp;$J$42))/$D16)</f>
        <v>0</v>
      </c>
      <c r="JF16" s="137">
        <f ca="1">IF($D16=0,0,SUMIF('Полная ст-ть с уч.НЗС (Авто)'!$YP$11:INDIRECT("'Полная ст-ть с уч.НЗС (Авто)'!YP"&amp;$J$42),$C16,'Полная ст-ть с уч.НЗС (Авто)'!JF$11:INDIRECT("'Полная ст-ть с уч.НЗС (Авто)'!JF"&amp;$J$42))/$D16)</f>
        <v>0</v>
      </c>
      <c r="JG16" s="137">
        <f ca="1">IF($D16=0,0,SUMIF('Полная ст-ть с уч.НЗС (Авто)'!$YP$11:INDIRECT("'Полная ст-ть с уч.НЗС (Авто)'!YP"&amp;$J$42),$C16,'Полная ст-ть с уч.НЗС (Авто)'!JG$11:INDIRECT("'Полная ст-ть с уч.НЗС (Авто)'!JG"&amp;$J$42))/$D16)</f>
        <v>0</v>
      </c>
      <c r="JH16" s="137">
        <f ca="1">IF($D16=0,0,SUMIF('Полная ст-ть с уч.НЗС (Авто)'!$YP$11:INDIRECT("'Полная ст-ть с уч.НЗС (Авто)'!YP"&amp;$J$42),$C16,'Полная ст-ть с уч.НЗС (Авто)'!JH$11:INDIRECT("'Полная ст-ть с уч.НЗС (Авто)'!JH"&amp;$J$42))/$D16)</f>
        <v>0</v>
      </c>
      <c r="JI16" s="137">
        <f ca="1">IF($D16=0,0,SUMIF('Полная ст-ть с уч.НЗС (Авто)'!$YP$11:INDIRECT("'Полная ст-ть с уч.НЗС (Авто)'!YP"&amp;$J$42),$C16,'Полная ст-ть с уч.НЗС (Авто)'!JI$11:INDIRECT("'Полная ст-ть с уч.НЗС (Авто)'!JI"&amp;$J$42))/$D16)</f>
        <v>0</v>
      </c>
      <c r="JJ16" s="137">
        <f ca="1">IF($D16=0,0,SUMIF('Полная ст-ть с уч.НЗС (Авто)'!$YP$11:INDIRECT("'Полная ст-ть с уч.НЗС (Авто)'!YP"&amp;$J$42),$C16,'Полная ст-ть с уч.НЗС (Авто)'!JJ$11:INDIRECT("'Полная ст-ть с уч.НЗС (Авто)'!JJ"&amp;$J$42))/$D16)</f>
        <v>0</v>
      </c>
      <c r="JK16" s="137">
        <f ca="1">IF($D16=0,0,SUMIF('Полная ст-ть с уч.НЗС (Авто)'!$YP$11:INDIRECT("'Полная ст-ть с уч.НЗС (Авто)'!YP"&amp;$J$42),$C16,'Полная ст-ть с уч.НЗС (Авто)'!JK$11:INDIRECT("'Полная ст-ть с уч.НЗС (Авто)'!JK"&amp;$J$42))/$D16)</f>
        <v>0</v>
      </c>
      <c r="JL16" s="137">
        <f ca="1">IF($D16=0,0,SUMIF('Полная ст-ть с уч.НЗС (Авто)'!$YP$11:INDIRECT("'Полная ст-ть с уч.НЗС (Авто)'!YP"&amp;$J$42),$C16,'Полная ст-ть с уч.НЗС (Авто)'!JL$11:INDIRECT("'Полная ст-ть с уч.НЗС (Авто)'!JL"&amp;$J$42))/$D16)</f>
        <v>0</v>
      </c>
      <c r="JM16" s="137">
        <f ca="1">IF($D16=0,0,SUMIF('Полная ст-ть с уч.НЗС (Авто)'!$YP$11:INDIRECT("'Полная ст-ть с уч.НЗС (Авто)'!YP"&amp;$J$42),$C16,'Полная ст-ть с уч.НЗС (Авто)'!JM$11:INDIRECT("'Полная ст-ть с уч.НЗС (Авто)'!JM"&amp;$J$42))/$D16)</f>
        <v>0</v>
      </c>
      <c r="JN16" s="137">
        <f ca="1">IF($D16=0,0,SUMIF('Полная ст-ть с уч.НЗС (Авто)'!$YP$11:INDIRECT("'Полная ст-ть с уч.НЗС (Авто)'!YP"&amp;$J$42),$C16,'Полная ст-ть с уч.НЗС (Авто)'!JN$11:INDIRECT("'Полная ст-ть с уч.НЗС (Авто)'!JN"&amp;$J$42))/$D16)</f>
        <v>0</v>
      </c>
      <c r="JO16" s="137">
        <f ca="1">IF($D16=0,0,SUMIF('Полная ст-ть с уч.НЗС (Авто)'!$YP$11:INDIRECT("'Полная ст-ть с уч.НЗС (Авто)'!YP"&amp;$J$42),$C16,'Полная ст-ть с уч.НЗС (Авто)'!JO$11:INDIRECT("'Полная ст-ть с уч.НЗС (Авто)'!JO"&amp;$J$42))/$D16)</f>
        <v>0</v>
      </c>
      <c r="JP16" s="137">
        <f ca="1">IF($D16=0,0,SUMIF('Полная ст-ть с уч.НЗС (Авто)'!$YP$11:INDIRECT("'Полная ст-ть с уч.НЗС (Авто)'!YP"&amp;$J$42),$C16,'Полная ст-ть с уч.НЗС (Авто)'!JP$11:INDIRECT("'Полная ст-ть с уч.НЗС (Авто)'!JP"&amp;$J$42))/$D16)</f>
        <v>0</v>
      </c>
      <c r="JQ16" s="137">
        <f ca="1">IF($D16=0,0,SUMIF('Полная ст-ть с уч.НЗС (Авто)'!$YP$11:INDIRECT("'Полная ст-ть с уч.НЗС (Авто)'!YP"&amp;$J$42),$C16,'Полная ст-ть с уч.НЗС (Авто)'!JQ$11:INDIRECT("'Полная ст-ть с уч.НЗС (Авто)'!JQ"&amp;$J$42))/$D16)</f>
        <v>0</v>
      </c>
      <c r="JR16" s="137">
        <f ca="1">IF($D16=0,0,SUMIF('Полная ст-ть с уч.НЗС (Авто)'!$YP$11:INDIRECT("'Полная ст-ть с уч.НЗС (Авто)'!YP"&amp;$J$42),$C16,'Полная ст-ть с уч.НЗС (Авто)'!JR$11:INDIRECT("'Полная ст-ть с уч.НЗС (Авто)'!JR"&amp;$J$42))/$D16)</f>
        <v>0</v>
      </c>
      <c r="JS16" s="137">
        <f ca="1">IF($D16=0,0,SUMIF('Полная ст-ть с уч.НЗС (Авто)'!$YP$11:INDIRECT("'Полная ст-ть с уч.НЗС (Авто)'!YP"&amp;$J$42),$C16,'Полная ст-ть с уч.НЗС (Авто)'!JS$11:INDIRECT("'Полная ст-ть с уч.НЗС (Авто)'!JS"&amp;$J$42))/$D16)</f>
        <v>0</v>
      </c>
      <c r="JT16" s="137">
        <f ca="1">IF($D16=0,0,SUMIF('Полная ст-ть с уч.НЗС (Авто)'!$YP$11:INDIRECT("'Полная ст-ть с уч.НЗС (Авто)'!YP"&amp;$J$42),$C16,'Полная ст-ть с уч.НЗС (Авто)'!JT$11:INDIRECT("'Полная ст-ть с уч.НЗС (Авто)'!JT"&amp;$J$42))/$D16)</f>
        <v>0</v>
      </c>
      <c r="JU16" s="137">
        <f ca="1">IF($D16=0,0,SUMIF('Полная ст-ть с уч.НЗС (Авто)'!$YP$11:INDIRECT("'Полная ст-ть с уч.НЗС (Авто)'!YP"&amp;$J$42),$C16,'Полная ст-ть с уч.НЗС (Авто)'!JU$11:INDIRECT("'Полная ст-ть с уч.НЗС (Авто)'!JU"&amp;$J$42))/$D16)</f>
        <v>0</v>
      </c>
      <c r="JV16" s="137">
        <f ca="1">IF($D16=0,0,SUMIF('Полная ст-ть с уч.НЗС (Авто)'!$YP$11:INDIRECT("'Полная ст-ть с уч.НЗС (Авто)'!YP"&amp;$J$42),$C16,'Полная ст-ть с уч.НЗС (Авто)'!JV$11:INDIRECT("'Полная ст-ть с уч.НЗС (Авто)'!JV"&amp;$J$42))/$D16)</f>
        <v>0</v>
      </c>
      <c r="JW16" s="137">
        <f ca="1">IF($D16=0,0,SUMIF('Полная ст-ть с уч.НЗС (Авто)'!$YP$11:INDIRECT("'Полная ст-ть с уч.НЗС (Авто)'!YP"&amp;$J$42),$C16,'Полная ст-ть с уч.НЗС (Авто)'!JW$11:INDIRECT("'Полная ст-ть с уч.НЗС (Авто)'!JW"&amp;$J$42))/$D16)</f>
        <v>0</v>
      </c>
      <c r="JX16" s="137">
        <f ca="1">IF($D16=0,0,SUMIF('Полная ст-ть с уч.НЗС (Авто)'!$YP$11:INDIRECT("'Полная ст-ть с уч.НЗС (Авто)'!YP"&amp;$J$42),$C16,'Полная ст-ть с уч.НЗС (Авто)'!JX$11:INDIRECT("'Полная ст-ть с уч.НЗС (Авто)'!JX"&amp;$J$42))/$D16)</f>
        <v>0</v>
      </c>
      <c r="JY16" s="137">
        <f ca="1">IF($D16=0,0,SUMIF('Полная ст-ть с уч.НЗС (Авто)'!$YP$11:INDIRECT("'Полная ст-ть с уч.НЗС (Авто)'!YP"&amp;$J$42),$C16,'Полная ст-ть с уч.НЗС (Авто)'!JY$11:INDIRECT("'Полная ст-ть с уч.НЗС (Авто)'!JY"&amp;$J$42))/$D16)</f>
        <v>0</v>
      </c>
      <c r="JZ16" s="137">
        <f ca="1">IF($D16=0,0,SUMIF('Полная ст-ть с уч.НЗС (Авто)'!$YP$11:INDIRECT("'Полная ст-ть с уч.НЗС (Авто)'!YP"&amp;$J$42),$C16,'Полная ст-ть с уч.НЗС (Авто)'!JZ$11:INDIRECT("'Полная ст-ть с уч.НЗС (Авто)'!JZ"&amp;$J$42))/$D16)</f>
        <v>0</v>
      </c>
      <c r="KA16" s="137">
        <f ca="1">IF($D16=0,0,SUMIF('Полная ст-ть с уч.НЗС (Авто)'!$YP$11:INDIRECT("'Полная ст-ть с уч.НЗС (Авто)'!YP"&amp;$J$42),$C16,'Полная ст-ть с уч.НЗС (Авто)'!KA$11:INDIRECT("'Полная ст-ть с уч.НЗС (Авто)'!KA"&amp;$J$42))/$D16)</f>
        <v>0</v>
      </c>
      <c r="KB16" s="137">
        <f ca="1">IF($D16=0,0,SUMIF('Полная ст-ть с уч.НЗС (Авто)'!$YP$11:INDIRECT("'Полная ст-ть с уч.НЗС (Авто)'!YP"&amp;$J$42),$C16,'Полная ст-ть с уч.НЗС (Авто)'!KB$11:INDIRECT("'Полная ст-ть с уч.НЗС (Авто)'!KB"&amp;$J$42))/$D16)</f>
        <v>0</v>
      </c>
      <c r="KC16" s="137">
        <f ca="1">IF($D16=0,0,SUMIF('Полная ст-ть с уч.НЗС (Авто)'!$YP$11:INDIRECT("'Полная ст-ть с уч.НЗС (Авто)'!YP"&amp;$J$42),$C16,'Полная ст-ть с уч.НЗС (Авто)'!KC$11:INDIRECT("'Полная ст-ть с уч.НЗС (Авто)'!KC"&amp;$J$42))/$D16)</f>
        <v>0</v>
      </c>
      <c r="KD16" s="137">
        <f ca="1">IF($D16=0,0,SUMIF('Полная ст-ть с уч.НЗС (Авто)'!$YP$11:INDIRECT("'Полная ст-ть с уч.НЗС (Авто)'!YP"&amp;$J$42),$C16,'Полная ст-ть с уч.НЗС (Авто)'!KD$11:INDIRECT("'Полная ст-ть с уч.НЗС (Авто)'!KD"&amp;$J$42))/$D16)</f>
        <v>0</v>
      </c>
      <c r="KE16" s="137">
        <f ca="1">IF($D16=0,0,SUMIF('Полная ст-ть с уч.НЗС (Авто)'!$YP$11:INDIRECT("'Полная ст-ть с уч.НЗС (Авто)'!YP"&amp;$J$42),$C16,'Полная ст-ть с уч.НЗС (Авто)'!KE$11:INDIRECT("'Полная ст-ть с уч.НЗС (Авто)'!KE"&amp;$J$42))/$D16)</f>
        <v>0</v>
      </c>
      <c r="KF16" s="137">
        <f ca="1">IF($D16=0,0,SUMIF('Полная ст-ть с уч.НЗС (Авто)'!$YP$11:INDIRECT("'Полная ст-ть с уч.НЗС (Авто)'!YP"&amp;$J$42),$C16,'Полная ст-ть с уч.НЗС (Авто)'!KF$11:INDIRECT("'Полная ст-ть с уч.НЗС (Авто)'!KF"&amp;$J$42))/$D16)</f>
        <v>0</v>
      </c>
      <c r="KG16" s="137">
        <f ca="1">IF($D16=0,0,SUMIF('Полная ст-ть с уч.НЗС (Авто)'!$YP$11:INDIRECT("'Полная ст-ть с уч.НЗС (Авто)'!YP"&amp;$J$42),$C16,'Полная ст-ть с уч.НЗС (Авто)'!KG$11:INDIRECT("'Полная ст-ть с уч.НЗС (Авто)'!KG"&amp;$J$42))/$D16)</f>
        <v>0</v>
      </c>
      <c r="KH16" s="137">
        <f ca="1">IF($D16=0,0,SUMIF('Полная ст-ть с уч.НЗС (Авто)'!$YP$11:INDIRECT("'Полная ст-ть с уч.НЗС (Авто)'!YP"&amp;$J$42),$C16,'Полная ст-ть с уч.НЗС (Авто)'!KH$11:INDIRECT("'Полная ст-ть с уч.НЗС (Авто)'!KH"&amp;$J$42))/$D16)</f>
        <v>0</v>
      </c>
      <c r="KI16" s="137">
        <f ca="1">IF($D16=0,0,SUMIF('Полная ст-ть с уч.НЗС (Авто)'!$YP$11:INDIRECT("'Полная ст-ть с уч.НЗС (Авто)'!YP"&amp;$J$42),$C16,'Полная ст-ть с уч.НЗС (Авто)'!KI$11:INDIRECT("'Полная ст-ть с уч.НЗС (Авто)'!KI"&amp;$J$42))/$D16)</f>
        <v>0</v>
      </c>
      <c r="KJ16" s="137">
        <f ca="1">IF($D16=0,0,SUMIF('Полная ст-ть с уч.НЗС (Авто)'!$YP$11:INDIRECT("'Полная ст-ть с уч.НЗС (Авто)'!YP"&amp;$J$42),$C16,'Полная ст-ть с уч.НЗС (Авто)'!KJ$11:INDIRECT("'Полная ст-ть с уч.НЗС (Авто)'!KJ"&amp;$J$42))/$D16)</f>
        <v>0</v>
      </c>
      <c r="KK16" s="137">
        <f ca="1">IF($D16=0,0,SUMIF('Полная ст-ть с уч.НЗС (Авто)'!$YP$11:INDIRECT("'Полная ст-ть с уч.НЗС (Авто)'!YP"&amp;$J$42),$C16,'Полная ст-ть с уч.НЗС (Авто)'!KK$11:INDIRECT("'Полная ст-ть с уч.НЗС (Авто)'!KK"&amp;$J$42))/$D16)</f>
        <v>0</v>
      </c>
      <c r="KL16" s="137">
        <f ca="1">IF($D16=0,0,SUMIF('Полная ст-ть с уч.НЗС (Авто)'!$YP$11:INDIRECT("'Полная ст-ть с уч.НЗС (Авто)'!YP"&amp;$J$42),$C16,'Полная ст-ть с уч.НЗС (Авто)'!KL$11:INDIRECT("'Полная ст-ть с уч.НЗС (Авто)'!KL"&amp;$J$42))/$D16)</f>
        <v>0</v>
      </c>
      <c r="KM16" s="137">
        <f ca="1">IF($D16=0,0,SUMIF('Полная ст-ть с уч.НЗС (Авто)'!$YP$11:INDIRECT("'Полная ст-ть с уч.НЗС (Авто)'!YP"&amp;$J$42),$C16,'Полная ст-ть с уч.НЗС (Авто)'!KM$11:INDIRECT("'Полная ст-ть с уч.НЗС (Авто)'!KM"&amp;$J$42))/$D16)</f>
        <v>0</v>
      </c>
      <c r="KN16" s="137">
        <f ca="1">IF($D16=0,0,SUMIF('Полная ст-ть с уч.НЗС (Авто)'!$YP$11:INDIRECT("'Полная ст-ть с уч.НЗС (Авто)'!YP"&amp;$J$42),$C16,'Полная ст-ть с уч.НЗС (Авто)'!KN$11:INDIRECT("'Полная ст-ть с уч.НЗС (Авто)'!KN"&amp;$J$42))/$D16)</f>
        <v>0</v>
      </c>
      <c r="KO16" s="137">
        <f ca="1">IF($D16=0,0,SUMIF('Полная ст-ть с уч.НЗС (Авто)'!$YP$11:INDIRECT("'Полная ст-ть с уч.НЗС (Авто)'!YP"&amp;$J$42),$C16,'Полная ст-ть с уч.НЗС (Авто)'!KO$11:INDIRECT("'Полная ст-ть с уч.НЗС (Авто)'!KO"&amp;$J$42))/$D16)</f>
        <v>0</v>
      </c>
      <c r="KP16" s="137">
        <f ca="1">IF($D16=0,0,SUMIF('Полная ст-ть с уч.НЗС (Авто)'!$YP$11:INDIRECT("'Полная ст-ть с уч.НЗС (Авто)'!YP"&amp;$J$42),$C16,'Полная ст-ть с уч.НЗС (Авто)'!KP$11:INDIRECT("'Полная ст-ть с уч.НЗС (Авто)'!KP"&amp;$J$42))/$D16)</f>
        <v>0</v>
      </c>
      <c r="KQ16" s="137">
        <f ca="1">IF($D16=0,0,SUMIF('Полная ст-ть с уч.НЗС (Авто)'!$YP$11:INDIRECT("'Полная ст-ть с уч.НЗС (Авто)'!YP"&amp;$J$42),$C16,'Полная ст-ть с уч.НЗС (Авто)'!KQ$11:INDIRECT("'Полная ст-ть с уч.НЗС (Авто)'!KQ"&amp;$J$42))/$D16)</f>
        <v>0</v>
      </c>
      <c r="KR16" s="137">
        <f ca="1">IF($D16=0,0,SUMIF('Полная ст-ть с уч.НЗС (Авто)'!$YP$11:INDIRECT("'Полная ст-ть с уч.НЗС (Авто)'!YP"&amp;$J$42),$C16,'Полная ст-ть с уч.НЗС (Авто)'!KR$11:INDIRECT("'Полная ст-ть с уч.НЗС (Авто)'!KR"&amp;$J$42))/$D16)</f>
        <v>0</v>
      </c>
      <c r="KS16" s="137">
        <f ca="1">IF($D16=0,0,SUMIF('Полная ст-ть с уч.НЗС (Авто)'!$YP$11:INDIRECT("'Полная ст-ть с уч.НЗС (Авто)'!YP"&amp;$J$42),$C16,'Полная ст-ть с уч.НЗС (Авто)'!KS$11:INDIRECT("'Полная ст-ть с уч.НЗС (Авто)'!KS"&amp;$J$42))/$D16)</f>
        <v>0</v>
      </c>
      <c r="KT16" s="137">
        <f ca="1">IF($D16=0,0,SUMIF('Полная ст-ть с уч.НЗС (Авто)'!$YP$11:INDIRECT("'Полная ст-ть с уч.НЗС (Авто)'!YP"&amp;$J$42),$C16,'Полная ст-ть с уч.НЗС (Авто)'!KT$11:INDIRECT("'Полная ст-ть с уч.НЗС (Авто)'!KT"&amp;$J$42))/$D16)</f>
        <v>0</v>
      </c>
      <c r="KU16" s="137">
        <f ca="1">IF($D16=0,0,SUMIF('Полная ст-ть с уч.НЗС (Авто)'!$YP$11:INDIRECT("'Полная ст-ть с уч.НЗС (Авто)'!YP"&amp;$J$42),$C16,'Полная ст-ть с уч.НЗС (Авто)'!KU$11:INDIRECT("'Полная ст-ть с уч.НЗС (Авто)'!KU"&amp;$J$42))/$D16)</f>
        <v>0</v>
      </c>
      <c r="KV16" s="137">
        <f ca="1">IF($D16=0,0,SUMIF('Полная ст-ть с уч.НЗС (Авто)'!$YP$11:INDIRECT("'Полная ст-ть с уч.НЗС (Авто)'!YP"&amp;$J$42),$C16,'Полная ст-ть с уч.НЗС (Авто)'!KV$11:INDIRECT("'Полная ст-ть с уч.НЗС (Авто)'!KV"&amp;$J$42))/$D16)</f>
        <v>0</v>
      </c>
      <c r="KW16" s="137">
        <f ca="1">IF($D16=0,0,SUMIF('Полная ст-ть с уч.НЗС (Авто)'!$YP$11:INDIRECT("'Полная ст-ть с уч.НЗС (Авто)'!YP"&amp;$J$42),$C16,'Полная ст-ть с уч.НЗС (Авто)'!KW$11:INDIRECT("'Полная ст-ть с уч.НЗС (Авто)'!KW"&amp;$J$42))/$D16)</f>
        <v>0</v>
      </c>
      <c r="KX16" s="137">
        <f ca="1">IF($D16=0,0,SUMIF('Полная ст-ть с уч.НЗС (Авто)'!$YP$11:INDIRECT("'Полная ст-ть с уч.НЗС (Авто)'!YP"&amp;$J$42),$C16,'Полная ст-ть с уч.НЗС (Авто)'!KX$11:INDIRECT("'Полная ст-ть с уч.НЗС (Авто)'!KX"&amp;$J$42))/$D16)</f>
        <v>0</v>
      </c>
      <c r="KY16" s="137">
        <f ca="1">IF($D16=0,0,SUMIF('Полная ст-ть с уч.НЗС (Авто)'!$YP$11:INDIRECT("'Полная ст-ть с уч.НЗС (Авто)'!YP"&amp;$J$42),$C16,'Полная ст-ть с уч.НЗС (Авто)'!KY$11:INDIRECT("'Полная ст-ть с уч.НЗС (Авто)'!KY"&amp;$J$42))/$D16)</f>
        <v>0</v>
      </c>
      <c r="KZ16" s="137">
        <f ca="1">IF($D16=0,0,SUMIF('Полная ст-ть с уч.НЗС (Авто)'!$YP$11:INDIRECT("'Полная ст-ть с уч.НЗС (Авто)'!YP"&amp;$J$42),$C16,'Полная ст-ть с уч.НЗС (Авто)'!KZ$11:INDIRECT("'Полная ст-ть с уч.НЗС (Авто)'!KZ"&amp;$J$42))/$D16)</f>
        <v>0</v>
      </c>
      <c r="LA16" s="137">
        <f ca="1">IF($D16=0,0,SUMIF('Полная ст-ть с уч.НЗС (Авто)'!$YP$11:INDIRECT("'Полная ст-ть с уч.НЗС (Авто)'!YP"&amp;$J$42),$C16,'Полная ст-ть с уч.НЗС (Авто)'!LA$11:INDIRECT("'Полная ст-ть с уч.НЗС (Авто)'!LA"&amp;$J$42))/$D16)</f>
        <v>0</v>
      </c>
      <c r="LB16" s="137">
        <f ca="1">IF($D16=0,0,SUMIF('Полная ст-ть с уч.НЗС (Авто)'!$YP$11:INDIRECT("'Полная ст-ть с уч.НЗС (Авто)'!YP"&amp;$J$42),$C16,'Полная ст-ть с уч.НЗС (Авто)'!LB$11:INDIRECT("'Полная ст-ть с уч.НЗС (Авто)'!LB"&amp;$J$42))/$D16)</f>
        <v>0</v>
      </c>
      <c r="LC16" s="137">
        <f ca="1">IF($D16=0,0,SUMIF('Полная ст-ть с уч.НЗС (Авто)'!$YP$11:INDIRECT("'Полная ст-ть с уч.НЗС (Авто)'!YP"&amp;$J$42),$C16,'Полная ст-ть с уч.НЗС (Авто)'!LC$11:INDIRECT("'Полная ст-ть с уч.НЗС (Авто)'!LC"&amp;$J$42))/$D16)</f>
        <v>0</v>
      </c>
      <c r="LD16" s="137">
        <f ca="1">IF($D16=0,0,SUMIF('Полная ст-ть с уч.НЗС (Авто)'!$YP$11:INDIRECT("'Полная ст-ть с уч.НЗС (Авто)'!YP"&amp;$J$42),$C16,'Полная ст-ть с уч.НЗС (Авто)'!LD$11:INDIRECT("'Полная ст-ть с уч.НЗС (Авто)'!LD"&amp;$J$42))/$D16)</f>
        <v>0</v>
      </c>
      <c r="LE16" s="137">
        <f ca="1">IF($D16=0,0,SUMIF('Полная ст-ть с уч.НЗС (Авто)'!$YP$11:INDIRECT("'Полная ст-ть с уч.НЗС (Авто)'!YP"&amp;$J$42),$C16,'Полная ст-ть с уч.НЗС (Авто)'!LE$11:INDIRECT("'Полная ст-ть с уч.НЗС (Авто)'!LE"&amp;$J$42))/$D16)</f>
        <v>0</v>
      </c>
      <c r="LF16" s="137">
        <f ca="1">IF($D16=0,0,SUMIF('Полная ст-ть с уч.НЗС (Авто)'!$YP$11:INDIRECT("'Полная ст-ть с уч.НЗС (Авто)'!YP"&amp;$J$42),$C16,'Полная ст-ть с уч.НЗС (Авто)'!LF$11:INDIRECT("'Полная ст-ть с уч.НЗС (Авто)'!LF"&amp;$J$42))/$D16)</f>
        <v>0</v>
      </c>
      <c r="LG16" s="137">
        <f ca="1">IF($D16=0,0,SUMIF('Полная ст-ть с уч.НЗС (Авто)'!$YP$11:INDIRECT("'Полная ст-ть с уч.НЗС (Авто)'!YP"&amp;$J$42),$C16,'Полная ст-ть с уч.НЗС (Авто)'!LG$11:INDIRECT("'Полная ст-ть с уч.НЗС (Авто)'!LG"&amp;$J$42))/$D16)</f>
        <v>0</v>
      </c>
      <c r="LH16" s="137">
        <f ca="1">IF($D16=0,0,SUMIF('Полная ст-ть с уч.НЗС (Авто)'!$YP$11:INDIRECT("'Полная ст-ть с уч.НЗС (Авто)'!YP"&amp;$J$42),$C16,'Полная ст-ть с уч.НЗС (Авто)'!LH$11:INDIRECT("'Полная ст-ть с уч.НЗС (Авто)'!LH"&amp;$J$42))/$D16)</f>
        <v>0</v>
      </c>
      <c r="LI16" s="137">
        <f ca="1">IF($D16=0,0,SUMIF('Полная ст-ть с уч.НЗС (Авто)'!$YP$11:INDIRECT("'Полная ст-ть с уч.НЗС (Авто)'!YP"&amp;$J$42),$C16,'Полная ст-ть с уч.НЗС (Авто)'!LI$11:INDIRECT("'Полная ст-ть с уч.НЗС (Авто)'!LI"&amp;$J$42))/$D16)</f>
        <v>0</v>
      </c>
      <c r="LJ16" s="137">
        <f ca="1">IF($D16=0,0,SUMIF('Полная ст-ть с уч.НЗС (Авто)'!$YP$11:INDIRECT("'Полная ст-ть с уч.НЗС (Авто)'!YP"&amp;$J$42),$C16,'Полная ст-ть с уч.НЗС (Авто)'!LJ$11:INDIRECT("'Полная ст-ть с уч.НЗС (Авто)'!LJ"&amp;$J$42))/$D16)</f>
        <v>0</v>
      </c>
      <c r="LK16" s="137">
        <f ca="1">IF($D16=0,0,SUMIF('Полная ст-ть с уч.НЗС (Авто)'!$YP$11:INDIRECT("'Полная ст-ть с уч.НЗС (Авто)'!YP"&amp;$J$42),$C16,'Полная ст-ть с уч.НЗС (Авто)'!LK$11:INDIRECT("'Полная ст-ть с уч.НЗС (Авто)'!LK"&amp;$J$42))/$D16)</f>
        <v>0</v>
      </c>
      <c r="LL16" s="137">
        <f ca="1">IF($D16=0,0,SUMIF('Полная ст-ть с уч.НЗС (Авто)'!$YP$11:INDIRECT("'Полная ст-ть с уч.НЗС (Авто)'!YP"&amp;$J$42),$C16,'Полная ст-ть с уч.НЗС (Авто)'!LL$11:INDIRECT("'Полная ст-ть с уч.НЗС (Авто)'!LL"&amp;$J$42))/$D16)</f>
        <v>0</v>
      </c>
      <c r="LM16" s="137">
        <f ca="1">IF($D16=0,0,SUMIF('Полная ст-ть с уч.НЗС (Авто)'!$YP$11:INDIRECT("'Полная ст-ть с уч.НЗС (Авто)'!YP"&amp;$J$42),$C16,'Полная ст-ть с уч.НЗС (Авто)'!LM$11:INDIRECT("'Полная ст-ть с уч.НЗС (Авто)'!LM"&amp;$J$42))/$D16)</f>
        <v>0</v>
      </c>
      <c r="LN16" s="137">
        <f ca="1">IF($D16=0,0,SUMIF('Полная ст-ть с уч.НЗС (Авто)'!$YP$11:INDIRECT("'Полная ст-ть с уч.НЗС (Авто)'!YP"&amp;$J$42),$C16,'Полная ст-ть с уч.НЗС (Авто)'!LN$11:INDIRECT("'Полная ст-ть с уч.НЗС (Авто)'!LN"&amp;$J$42))/$D16)</f>
        <v>0</v>
      </c>
      <c r="LO16" s="137">
        <f ca="1">IF($D16=0,0,SUMIF('Полная ст-ть с уч.НЗС (Авто)'!$YP$11:INDIRECT("'Полная ст-ть с уч.НЗС (Авто)'!YP"&amp;$J$42),$C16,'Полная ст-ть с уч.НЗС (Авто)'!LO$11:INDIRECT("'Полная ст-ть с уч.НЗС (Авто)'!LO"&amp;$J$42))/$D16)</f>
        <v>0</v>
      </c>
      <c r="LP16" s="137">
        <f ca="1">IF($D16=0,0,SUMIF('Полная ст-ть с уч.НЗС (Авто)'!$YP$11:INDIRECT("'Полная ст-ть с уч.НЗС (Авто)'!YP"&amp;$J$42),$C16,'Полная ст-ть с уч.НЗС (Авто)'!LP$11:INDIRECT("'Полная ст-ть с уч.НЗС (Авто)'!LP"&amp;$J$42))/$D16)</f>
        <v>0</v>
      </c>
      <c r="LQ16" s="137">
        <f ca="1">IF($D16=0,0,SUMIF('Полная ст-ть с уч.НЗС (Авто)'!$YP$11:INDIRECT("'Полная ст-ть с уч.НЗС (Авто)'!YP"&amp;$J$42),$C16,'Полная ст-ть с уч.НЗС (Авто)'!LQ$11:INDIRECT("'Полная ст-ть с уч.НЗС (Авто)'!LQ"&amp;$J$42))/$D16)</f>
        <v>0</v>
      </c>
      <c r="LR16" s="137">
        <f ca="1">IF($D16=0,0,SUMIF('Полная ст-ть с уч.НЗС (Авто)'!$YP$11:INDIRECT("'Полная ст-ть с уч.НЗС (Авто)'!YP"&amp;$J$42),$C16,'Полная ст-ть с уч.НЗС (Авто)'!LR$11:INDIRECT("'Полная ст-ть с уч.НЗС (Авто)'!LR"&amp;$J$42))/$D16)</f>
        <v>0</v>
      </c>
      <c r="LS16" s="137">
        <f ca="1">IF($D16=0,0,SUMIF('Полная ст-ть с уч.НЗС (Авто)'!$YP$11:INDIRECT("'Полная ст-ть с уч.НЗС (Авто)'!YP"&amp;$J$42),$C16,'Полная ст-ть с уч.НЗС (Авто)'!LS$11:INDIRECT("'Полная ст-ть с уч.НЗС (Авто)'!LS"&amp;$J$42))/$D16)</f>
        <v>0</v>
      </c>
      <c r="LT16" s="137">
        <f ca="1">IF($D16=0,0,SUMIF('Полная ст-ть с уч.НЗС (Авто)'!$YP$11:INDIRECT("'Полная ст-ть с уч.НЗС (Авто)'!YP"&amp;$J$42),$C16,'Полная ст-ть с уч.НЗС (Авто)'!LT$11:INDIRECT("'Полная ст-ть с уч.НЗС (Авто)'!LT"&amp;$J$42))/$D16)</f>
        <v>0</v>
      </c>
      <c r="LU16" s="137">
        <f ca="1">IF($D16=0,0,SUMIF('Полная ст-ть с уч.НЗС (Авто)'!$YP$11:INDIRECT("'Полная ст-ть с уч.НЗС (Авто)'!YP"&amp;$J$42),$C16,'Полная ст-ть с уч.НЗС (Авто)'!LU$11:INDIRECT("'Полная ст-ть с уч.НЗС (Авто)'!LU"&amp;$J$42))/$D16)</f>
        <v>0</v>
      </c>
      <c r="LV16" s="137">
        <f ca="1">IF($D16=0,0,SUMIF('Полная ст-ть с уч.НЗС (Авто)'!$YP$11:INDIRECT("'Полная ст-ть с уч.НЗС (Авто)'!YP"&amp;$J$42),$C16,'Полная ст-ть с уч.НЗС (Авто)'!LV$11:INDIRECT("'Полная ст-ть с уч.НЗС (Авто)'!LV"&amp;$J$42))/$D16)</f>
        <v>0</v>
      </c>
      <c r="LW16" s="137">
        <f ca="1">IF($D16=0,0,SUMIF('Полная ст-ть с уч.НЗС (Авто)'!$YP$11:INDIRECT("'Полная ст-ть с уч.НЗС (Авто)'!YP"&amp;$J$42),$C16,'Полная ст-ть с уч.НЗС (Авто)'!LW$11:INDIRECT("'Полная ст-ть с уч.НЗС (Авто)'!LW"&amp;$J$42))/$D16)</f>
        <v>0</v>
      </c>
      <c r="LX16" s="137">
        <f ca="1">IF($D16=0,0,SUMIF('Полная ст-ть с уч.НЗС (Авто)'!$YP$11:INDIRECT("'Полная ст-ть с уч.НЗС (Авто)'!YP"&amp;$J$42),$C16,'Полная ст-ть с уч.НЗС (Авто)'!LX$11:INDIRECT("'Полная ст-ть с уч.НЗС (Авто)'!LX"&amp;$J$42))/$D16)</f>
        <v>0</v>
      </c>
      <c r="LY16" s="137">
        <f ca="1">IF($D16=0,0,SUMIF('Полная ст-ть с уч.НЗС (Авто)'!$YP$11:INDIRECT("'Полная ст-ть с уч.НЗС (Авто)'!YP"&amp;$J$42),$C16,'Полная ст-ть с уч.НЗС (Авто)'!LY$11:INDIRECT("'Полная ст-ть с уч.НЗС (Авто)'!LY"&amp;$J$42))/$D16)</f>
        <v>0</v>
      </c>
      <c r="LZ16" s="137">
        <f ca="1">IF($D16=0,0,SUMIF('Полная ст-ть с уч.НЗС (Авто)'!$YP$11:INDIRECT("'Полная ст-ть с уч.НЗС (Авто)'!YP"&amp;$J$42),$C16,'Полная ст-ть с уч.НЗС (Авто)'!LZ$11:INDIRECT("'Полная ст-ть с уч.НЗС (Авто)'!LZ"&amp;$J$42))/$D16)</f>
        <v>0</v>
      </c>
      <c r="MA16" s="137">
        <f ca="1">IF($D16=0,0,SUMIF('Полная ст-ть с уч.НЗС (Авто)'!$YP$11:INDIRECT("'Полная ст-ть с уч.НЗС (Авто)'!YP"&amp;$J$42),$C16,'Полная ст-ть с уч.НЗС (Авто)'!MA$11:INDIRECT("'Полная ст-ть с уч.НЗС (Авто)'!MA"&amp;$J$42))/$D16)</f>
        <v>0</v>
      </c>
      <c r="MB16" s="137">
        <f ca="1">IF($D16=0,0,SUMIF('Полная ст-ть с уч.НЗС (Авто)'!$YP$11:INDIRECT("'Полная ст-ть с уч.НЗС (Авто)'!YP"&amp;$J$42),$C16,'Полная ст-ть с уч.НЗС (Авто)'!MB$11:INDIRECT("'Полная ст-ть с уч.НЗС (Авто)'!MB"&amp;$J$42))/$D16)</f>
        <v>0</v>
      </c>
      <c r="MC16" s="137">
        <f ca="1">IF($D16=0,0,SUMIF('Полная ст-ть с уч.НЗС (Авто)'!$YP$11:INDIRECT("'Полная ст-ть с уч.НЗС (Авто)'!YP"&amp;$J$42),$C16,'Полная ст-ть с уч.НЗС (Авто)'!MC$11:INDIRECT("'Полная ст-ть с уч.НЗС (Авто)'!MC"&amp;$J$42))/$D16)</f>
        <v>0</v>
      </c>
      <c r="MD16" s="137">
        <f ca="1">IF($D16=0,0,SUMIF('Полная ст-ть с уч.НЗС (Авто)'!$YP$11:INDIRECT("'Полная ст-ть с уч.НЗС (Авто)'!YP"&amp;$J$42),$C16,'Полная ст-ть с уч.НЗС (Авто)'!MD$11:INDIRECT("'Полная ст-ть с уч.НЗС (Авто)'!MD"&amp;$J$42))/$D16)</f>
        <v>0</v>
      </c>
      <c r="ME16" s="137">
        <f ca="1">IF($D16=0,0,SUMIF('Полная ст-ть с уч.НЗС (Авто)'!$YP$11:INDIRECT("'Полная ст-ть с уч.НЗС (Авто)'!YP"&amp;$J$42),$C16,'Полная ст-ть с уч.НЗС (Авто)'!ME$11:INDIRECT("'Полная ст-ть с уч.НЗС (Авто)'!ME"&amp;$J$42))/$D16)</f>
        <v>0</v>
      </c>
      <c r="MF16" s="137">
        <f ca="1">IF($D16=0,0,SUMIF('Полная ст-ть с уч.НЗС (Авто)'!$YP$11:INDIRECT("'Полная ст-ть с уч.НЗС (Авто)'!YP"&amp;$J$42),$C16,'Полная ст-ть с уч.НЗС (Авто)'!MF$11:INDIRECT("'Полная ст-ть с уч.НЗС (Авто)'!MF"&amp;$J$42))/$D16)</f>
        <v>0</v>
      </c>
      <c r="MG16" s="137">
        <f ca="1">IF($D16=0,0,SUMIF('Полная ст-ть с уч.НЗС (Авто)'!$YP$11:INDIRECT("'Полная ст-ть с уч.НЗС (Авто)'!YP"&amp;$J$42),$C16,'Полная ст-ть с уч.НЗС (Авто)'!MG$11:INDIRECT("'Полная ст-ть с уч.НЗС (Авто)'!MG"&amp;$J$42))/$D16)</f>
        <v>0</v>
      </c>
      <c r="MH16" s="137">
        <f ca="1">IF($D16=0,0,SUMIF('Полная ст-ть с уч.НЗС (Авто)'!$YP$11:INDIRECT("'Полная ст-ть с уч.НЗС (Авто)'!YP"&amp;$J$42),$C16,'Полная ст-ть с уч.НЗС (Авто)'!MH$11:INDIRECT("'Полная ст-ть с уч.НЗС (Авто)'!MH"&amp;$J$42))/$D16)</f>
        <v>0</v>
      </c>
      <c r="MI16" s="137">
        <f ca="1">IF($D16=0,0,SUMIF('Полная ст-ть с уч.НЗС (Авто)'!$YP$11:INDIRECT("'Полная ст-ть с уч.НЗС (Авто)'!YP"&amp;$J$42),$C16,'Полная ст-ть с уч.НЗС (Авто)'!MI$11:INDIRECT("'Полная ст-ть с уч.НЗС (Авто)'!MI"&amp;$J$42))/$D16)</f>
        <v>0</v>
      </c>
      <c r="MJ16" s="137">
        <f ca="1">IF($D16=0,0,SUMIF('Полная ст-ть с уч.НЗС (Авто)'!$YP$11:INDIRECT("'Полная ст-ть с уч.НЗС (Авто)'!YP"&amp;$J$42),$C16,'Полная ст-ть с уч.НЗС (Авто)'!MJ$11:INDIRECT("'Полная ст-ть с уч.НЗС (Авто)'!MJ"&amp;$J$42))/$D16)</f>
        <v>0</v>
      </c>
      <c r="MK16" s="137">
        <f ca="1">IF($D16=0,0,SUMIF('Полная ст-ть с уч.НЗС (Авто)'!$YP$11:INDIRECT("'Полная ст-ть с уч.НЗС (Авто)'!YP"&amp;$J$42),$C16,'Полная ст-ть с уч.НЗС (Авто)'!MK$11:INDIRECT("'Полная ст-ть с уч.НЗС (Авто)'!MK"&amp;$J$42))/$D16)</f>
        <v>0</v>
      </c>
      <c r="ML16" s="137">
        <f ca="1">IF($D16=0,0,SUMIF('Полная ст-ть с уч.НЗС (Авто)'!$YP$11:INDIRECT("'Полная ст-ть с уч.НЗС (Авто)'!YP"&amp;$J$42),$C16,'Полная ст-ть с уч.НЗС (Авто)'!ML$11:INDIRECT("'Полная ст-ть с уч.НЗС (Авто)'!ML"&amp;$J$42))/$D16)</f>
        <v>0</v>
      </c>
      <c r="MM16" s="137">
        <f ca="1">IF($D16=0,0,SUMIF('Полная ст-ть с уч.НЗС (Авто)'!$YP$11:INDIRECT("'Полная ст-ть с уч.НЗС (Авто)'!YP"&amp;$J$42),$C16,'Полная ст-ть с уч.НЗС (Авто)'!MM$11:INDIRECT("'Полная ст-ть с уч.НЗС (Авто)'!MM"&amp;$J$42))/$D16)</f>
        <v>0</v>
      </c>
      <c r="MN16" s="137">
        <f ca="1">IF($D16=0,0,SUMIF('Полная ст-ть с уч.НЗС (Авто)'!$YP$11:INDIRECT("'Полная ст-ть с уч.НЗС (Авто)'!YP"&amp;$J$42),$C16,'Полная ст-ть с уч.НЗС (Авто)'!MN$11:INDIRECT("'Полная ст-ть с уч.НЗС (Авто)'!MN"&amp;$J$42))/$D16)</f>
        <v>0</v>
      </c>
      <c r="MO16" s="137">
        <f ca="1">IF($D16=0,0,SUMIF('Полная ст-ть с уч.НЗС (Авто)'!$YP$11:INDIRECT("'Полная ст-ть с уч.НЗС (Авто)'!YP"&amp;$J$42),$C16,'Полная ст-ть с уч.НЗС (Авто)'!MO$11:INDIRECT("'Полная ст-ть с уч.НЗС (Авто)'!MO"&amp;$J$42))/$D16)</f>
        <v>0</v>
      </c>
      <c r="MP16" s="137">
        <f ca="1">IF($D16=0,0,SUMIF('Полная ст-ть с уч.НЗС (Авто)'!$YP$11:INDIRECT("'Полная ст-ть с уч.НЗС (Авто)'!YP"&amp;$J$42),$C16,'Полная ст-ть с уч.НЗС (Авто)'!MP$11:INDIRECT("'Полная ст-ть с уч.НЗС (Авто)'!MP"&amp;$J$42))/$D16)</f>
        <v>0</v>
      </c>
      <c r="MQ16" s="137">
        <f ca="1">IF($D16=0,0,SUMIF('Полная ст-ть с уч.НЗС (Авто)'!$YP$11:INDIRECT("'Полная ст-ть с уч.НЗС (Авто)'!YP"&amp;$J$42),$C16,'Полная ст-ть с уч.НЗС (Авто)'!MQ$11:INDIRECT("'Полная ст-ть с уч.НЗС (Авто)'!MQ"&amp;$J$42))/$D16)</f>
        <v>0</v>
      </c>
      <c r="MR16" s="137">
        <f ca="1">IF($D16=0,0,SUMIF('Полная ст-ть с уч.НЗС (Авто)'!$YP$11:INDIRECT("'Полная ст-ть с уч.НЗС (Авто)'!YP"&amp;$J$42),$C16,'Полная ст-ть с уч.НЗС (Авто)'!MR$11:INDIRECT("'Полная ст-ть с уч.НЗС (Авто)'!MR"&amp;$J$42))/$D16)</f>
        <v>0</v>
      </c>
      <c r="MS16" s="137">
        <f ca="1">IF($D16=0,0,SUMIF('Полная ст-ть с уч.НЗС (Авто)'!$YP$11:INDIRECT("'Полная ст-ть с уч.НЗС (Авто)'!YP"&amp;$J$42),$C16,'Полная ст-ть с уч.НЗС (Авто)'!MS$11:INDIRECT("'Полная ст-ть с уч.НЗС (Авто)'!MS"&amp;$J$42))/$D16)</f>
        <v>0</v>
      </c>
      <c r="MT16" s="137">
        <f ca="1">IF($D16=0,0,SUMIF('Полная ст-ть с уч.НЗС (Авто)'!$YP$11:INDIRECT("'Полная ст-ть с уч.НЗС (Авто)'!YP"&amp;$J$42),$C16,'Полная ст-ть с уч.НЗС (Авто)'!MT$11:INDIRECT("'Полная ст-ть с уч.НЗС (Авто)'!MT"&amp;$J$42))/$D16)</f>
        <v>0</v>
      </c>
      <c r="MU16" s="137">
        <f ca="1">IF($D16=0,0,SUMIF('Полная ст-ть с уч.НЗС (Авто)'!$YP$11:INDIRECT("'Полная ст-ть с уч.НЗС (Авто)'!YP"&amp;$J$42),$C16,'Полная ст-ть с уч.НЗС (Авто)'!MU$11:INDIRECT("'Полная ст-ть с уч.НЗС (Авто)'!MU"&amp;$J$42))/$D16)</f>
        <v>0</v>
      </c>
      <c r="MV16" s="137">
        <f ca="1">IF($D16=0,0,SUMIF('Полная ст-ть с уч.НЗС (Авто)'!$YP$11:INDIRECT("'Полная ст-ть с уч.НЗС (Авто)'!YP"&amp;$J$42),$C16,'Полная ст-ть с уч.НЗС (Авто)'!MV$11:INDIRECT("'Полная ст-ть с уч.НЗС (Авто)'!MV"&amp;$J$42))/$D16)</f>
        <v>0</v>
      </c>
      <c r="MW16" s="137">
        <f ca="1">IF($D16=0,0,SUMIF('Полная ст-ть с уч.НЗС (Авто)'!$YP$11:INDIRECT("'Полная ст-ть с уч.НЗС (Авто)'!YP"&amp;$J$42),$C16,'Полная ст-ть с уч.НЗС (Авто)'!MW$11:INDIRECT("'Полная ст-ть с уч.НЗС (Авто)'!MW"&amp;$J$42))/$D16)</f>
        <v>0</v>
      </c>
      <c r="MX16" s="137">
        <f ca="1">IF($D16=0,0,SUMIF('Полная ст-ть с уч.НЗС (Авто)'!$YP$11:INDIRECT("'Полная ст-ть с уч.НЗС (Авто)'!YP"&amp;$J$42),$C16,'Полная ст-ть с уч.НЗС (Авто)'!MX$11:INDIRECT("'Полная ст-ть с уч.НЗС (Авто)'!MX"&amp;$J$42))/$D16)</f>
        <v>0</v>
      </c>
      <c r="MY16" s="137">
        <f ca="1">IF($D16=0,0,SUMIF('Полная ст-ть с уч.НЗС (Авто)'!$YP$11:INDIRECT("'Полная ст-ть с уч.НЗС (Авто)'!YP"&amp;$J$42),$C16,'Полная ст-ть с уч.НЗС (Авто)'!MY$11:INDIRECT("'Полная ст-ть с уч.НЗС (Авто)'!MY"&amp;$J$42))/$D16)</f>
        <v>0</v>
      </c>
      <c r="MZ16" s="137">
        <f ca="1">IF($D16=0,0,SUMIF('Полная ст-ть с уч.НЗС (Авто)'!$YP$11:INDIRECT("'Полная ст-ть с уч.НЗС (Авто)'!YP"&amp;$J$42),$C16,'Полная ст-ть с уч.НЗС (Авто)'!MZ$11:INDIRECT("'Полная ст-ть с уч.НЗС (Авто)'!MZ"&amp;$J$42))/$D16)</f>
        <v>0</v>
      </c>
      <c r="NA16" s="137">
        <f ca="1">IF($D16=0,0,SUMIF('Полная ст-ть с уч.НЗС (Авто)'!$YP$11:INDIRECT("'Полная ст-ть с уч.НЗС (Авто)'!YP"&amp;$J$42),$C16,'Полная ст-ть с уч.НЗС (Авто)'!NA$11:INDIRECT("'Полная ст-ть с уч.НЗС (Авто)'!NA"&amp;$J$42))/$D16)</f>
        <v>0</v>
      </c>
      <c r="NB16" s="137">
        <f ca="1">IF($D16=0,0,SUMIF('Полная ст-ть с уч.НЗС (Авто)'!$YP$11:INDIRECT("'Полная ст-ть с уч.НЗС (Авто)'!YP"&amp;$J$42),$C16,'Полная ст-ть с уч.НЗС (Авто)'!NB$11:INDIRECT("'Полная ст-ть с уч.НЗС (Авто)'!NB"&amp;$J$42))/$D16)</f>
        <v>0</v>
      </c>
      <c r="NC16" s="137">
        <f ca="1">IF($D16=0,0,SUMIF('Полная ст-ть с уч.НЗС (Авто)'!$YP$11:INDIRECT("'Полная ст-ть с уч.НЗС (Авто)'!YP"&amp;$J$42),$C16,'Полная ст-ть с уч.НЗС (Авто)'!NC$11:INDIRECT("'Полная ст-ть с уч.НЗС (Авто)'!NC"&amp;$J$42))/$D16)</f>
        <v>0</v>
      </c>
      <c r="ND16" s="137">
        <f ca="1">IF($D16=0,0,SUMIF('Полная ст-ть с уч.НЗС (Авто)'!$YP$11:INDIRECT("'Полная ст-ть с уч.НЗС (Авто)'!YP"&amp;$J$42),$C16,'Полная ст-ть с уч.НЗС (Авто)'!ND$11:INDIRECT("'Полная ст-ть с уч.НЗС (Авто)'!ND"&amp;$J$42))/$D16)</f>
        <v>0</v>
      </c>
      <c r="NE16" s="137">
        <f ca="1">IF($D16=0,0,SUMIF('Полная ст-ть с уч.НЗС (Авто)'!$YP$11:INDIRECT("'Полная ст-ть с уч.НЗС (Авто)'!YP"&amp;$J$42),$C16,'Полная ст-ть с уч.НЗС (Авто)'!NE$11:INDIRECT("'Полная ст-ть с уч.НЗС (Авто)'!NE"&amp;$J$42))/$D16)</f>
        <v>0</v>
      </c>
      <c r="NF16" s="137">
        <f ca="1">IF($D16=0,0,SUMIF('Полная ст-ть с уч.НЗС (Авто)'!$YP$11:INDIRECT("'Полная ст-ть с уч.НЗС (Авто)'!YP"&amp;$J$42),$C16,'Полная ст-ть с уч.НЗС (Авто)'!NF$11:INDIRECT("'Полная ст-ть с уч.НЗС (Авто)'!NF"&amp;$J$42))/$D16)</f>
        <v>0</v>
      </c>
      <c r="NG16" s="137">
        <f ca="1">IF($D16=0,0,SUMIF('Полная ст-ть с уч.НЗС (Авто)'!$YP$11:INDIRECT("'Полная ст-ть с уч.НЗС (Авто)'!YP"&amp;$J$42),$C16,'Полная ст-ть с уч.НЗС (Авто)'!NG$11:INDIRECT("'Полная ст-ть с уч.НЗС (Авто)'!NG"&amp;$J$42))/$D16)</f>
        <v>0</v>
      </c>
      <c r="NH16" s="137">
        <f ca="1">IF($D16=0,0,SUMIF('Полная ст-ть с уч.НЗС (Авто)'!$YP$11:INDIRECT("'Полная ст-ть с уч.НЗС (Авто)'!YP"&amp;$J$42),$C16,'Полная ст-ть с уч.НЗС (Авто)'!NH$11:INDIRECT("'Полная ст-ть с уч.НЗС (Авто)'!NH"&amp;$J$42))/$D16)</f>
        <v>0</v>
      </c>
      <c r="NI16" s="137">
        <f ca="1">IF($D16=0,0,SUMIF('Полная ст-ть с уч.НЗС (Авто)'!$YP$11:INDIRECT("'Полная ст-ть с уч.НЗС (Авто)'!YP"&amp;$J$42),$C16,'Полная ст-ть с уч.НЗС (Авто)'!NI$11:INDIRECT("'Полная ст-ть с уч.НЗС (Авто)'!NI"&amp;$J$42))/$D16)</f>
        <v>0</v>
      </c>
      <c r="NJ16" s="137">
        <f ca="1">IF($D16=0,0,SUMIF('Полная ст-ть с уч.НЗС (Авто)'!$YP$11:INDIRECT("'Полная ст-ть с уч.НЗС (Авто)'!YP"&amp;$J$42),$C16,'Полная ст-ть с уч.НЗС (Авто)'!NJ$11:INDIRECT("'Полная ст-ть с уч.НЗС (Авто)'!NJ"&amp;$J$42))/$D16)</f>
        <v>0</v>
      </c>
      <c r="NK16" s="137">
        <f ca="1">IF($D16=0,0,SUMIF('Полная ст-ть с уч.НЗС (Авто)'!$YP$11:INDIRECT("'Полная ст-ть с уч.НЗС (Авто)'!YP"&amp;$J$42),$C16,'Полная ст-ть с уч.НЗС (Авто)'!NK$11:INDIRECT("'Полная ст-ть с уч.НЗС (Авто)'!NK"&amp;$J$42))/$D16)</f>
        <v>0</v>
      </c>
      <c r="NL16" s="137">
        <f ca="1">IF($D16=0,0,SUMIF('Полная ст-ть с уч.НЗС (Авто)'!$YP$11:INDIRECT("'Полная ст-ть с уч.НЗС (Авто)'!YP"&amp;$J$42),$C16,'Полная ст-ть с уч.НЗС (Авто)'!NL$11:INDIRECT("'Полная ст-ть с уч.НЗС (Авто)'!NL"&amp;$J$42))/$D16)</f>
        <v>0</v>
      </c>
      <c r="NM16" s="137">
        <f ca="1">IF($D16=0,0,SUMIF('Полная ст-ть с уч.НЗС (Авто)'!$YP$11:INDIRECT("'Полная ст-ть с уч.НЗС (Авто)'!YP"&amp;$J$42),$C16,'Полная ст-ть с уч.НЗС (Авто)'!NM$11:INDIRECT("'Полная ст-ть с уч.НЗС (Авто)'!NM"&amp;$J$42))/$D16)</f>
        <v>0</v>
      </c>
      <c r="NN16" s="137">
        <f ca="1">IF($D16=0,0,SUMIF('Полная ст-ть с уч.НЗС (Авто)'!$YP$11:INDIRECT("'Полная ст-ть с уч.НЗС (Авто)'!YP"&amp;$J$42),$C16,'Полная ст-ть с уч.НЗС (Авто)'!NN$11:INDIRECT("'Полная ст-ть с уч.НЗС (Авто)'!NN"&amp;$J$42))/$D16)</f>
        <v>0</v>
      </c>
      <c r="NO16" s="137">
        <f ca="1">IF($D16=0,0,SUMIF('Полная ст-ть с уч.НЗС (Авто)'!$YP$11:INDIRECT("'Полная ст-ть с уч.НЗС (Авто)'!YP"&amp;$J$42),$C16,'Полная ст-ть с уч.НЗС (Авто)'!NO$11:INDIRECT("'Полная ст-ть с уч.НЗС (Авто)'!NO"&amp;$J$42))/$D16)</f>
        <v>0</v>
      </c>
      <c r="NP16" s="137">
        <f ca="1">IF($D16=0,0,SUMIF('Полная ст-ть с уч.НЗС (Авто)'!$YP$11:INDIRECT("'Полная ст-ть с уч.НЗС (Авто)'!YP"&amp;$J$42),$C16,'Полная ст-ть с уч.НЗС (Авто)'!NP$11:INDIRECT("'Полная ст-ть с уч.НЗС (Авто)'!NP"&amp;$J$42))/$D16)</f>
        <v>0</v>
      </c>
      <c r="NQ16" s="137">
        <f ca="1">IF($D16=0,0,SUMIF('Полная ст-ть с уч.НЗС (Авто)'!$YP$11:INDIRECT("'Полная ст-ть с уч.НЗС (Авто)'!YP"&amp;$J$42),$C16,'Полная ст-ть с уч.НЗС (Авто)'!NQ$11:INDIRECT("'Полная ст-ть с уч.НЗС (Авто)'!NQ"&amp;$J$42))/$D16)</f>
        <v>0</v>
      </c>
      <c r="NR16" s="137">
        <f ca="1">IF($D16=0,0,SUMIF('Полная ст-ть с уч.НЗС (Авто)'!$YP$11:INDIRECT("'Полная ст-ть с уч.НЗС (Авто)'!YP"&amp;$J$42),$C16,'Полная ст-ть с уч.НЗС (Авто)'!NR$11:INDIRECT("'Полная ст-ть с уч.НЗС (Авто)'!NR"&amp;$J$42))/$D16)</f>
        <v>0</v>
      </c>
      <c r="NS16" s="137">
        <f ca="1">IF($D16=0,0,SUMIF('Полная ст-ть с уч.НЗС (Авто)'!$YP$11:INDIRECT("'Полная ст-ть с уч.НЗС (Авто)'!YP"&amp;$J$42),$C16,'Полная ст-ть с уч.НЗС (Авто)'!NS$11:INDIRECT("'Полная ст-ть с уч.НЗС (Авто)'!NS"&amp;$J$42))/$D16)</f>
        <v>0</v>
      </c>
      <c r="NT16" s="137">
        <f ca="1">IF($D16=0,0,SUMIF('Полная ст-ть с уч.НЗС (Авто)'!$YP$11:INDIRECT("'Полная ст-ть с уч.НЗС (Авто)'!YP"&amp;$J$42),$C16,'Полная ст-ть с уч.НЗС (Авто)'!NT$11:INDIRECT("'Полная ст-ть с уч.НЗС (Авто)'!NT"&amp;$J$42))/$D16)</f>
        <v>0</v>
      </c>
      <c r="NU16" s="137">
        <f ca="1">IF($D16=0,0,SUMIF('Полная ст-ть с уч.НЗС (Авто)'!$YP$11:INDIRECT("'Полная ст-ть с уч.НЗС (Авто)'!YP"&amp;$J$42),$C16,'Полная ст-ть с уч.НЗС (Авто)'!NU$11:INDIRECT("'Полная ст-ть с уч.НЗС (Авто)'!NU"&amp;$J$42))/$D16)</f>
        <v>0</v>
      </c>
      <c r="NV16" s="137">
        <f ca="1">IF($D16=0,0,SUMIF('Полная ст-ть с уч.НЗС (Авто)'!$YP$11:INDIRECT("'Полная ст-ть с уч.НЗС (Авто)'!YP"&amp;$J$42),$C16,'Полная ст-ть с уч.НЗС (Авто)'!NV$11:INDIRECT("'Полная ст-ть с уч.НЗС (Авто)'!NV"&amp;$J$42))/$D16)</f>
        <v>0</v>
      </c>
      <c r="NW16" s="137">
        <f ca="1">IF($D16=0,0,SUMIF('Полная ст-ть с уч.НЗС (Авто)'!$YP$11:INDIRECT("'Полная ст-ть с уч.НЗС (Авто)'!YP"&amp;$J$42),$C16,'Полная ст-ть с уч.НЗС (Авто)'!NW$11:INDIRECT("'Полная ст-ть с уч.НЗС (Авто)'!NW"&amp;$J$42))/$D16)</f>
        <v>0</v>
      </c>
      <c r="NX16" s="137">
        <f ca="1">IF($D16=0,0,SUMIF('Полная ст-ть с уч.НЗС (Авто)'!$YP$11:INDIRECT("'Полная ст-ть с уч.НЗС (Авто)'!YP"&amp;$J$42),$C16,'Полная ст-ть с уч.НЗС (Авто)'!NX$11:INDIRECT("'Полная ст-ть с уч.НЗС (Авто)'!NX"&amp;$J$42))/$D16)</f>
        <v>0</v>
      </c>
      <c r="NY16" s="137">
        <f ca="1">IF($D16=0,0,SUMIF('Полная ст-ть с уч.НЗС (Авто)'!$YP$11:INDIRECT("'Полная ст-ть с уч.НЗС (Авто)'!YP"&amp;$J$42),$C16,'Полная ст-ть с уч.НЗС (Авто)'!NY$11:INDIRECT("'Полная ст-ть с уч.НЗС (Авто)'!NY"&amp;$J$42))/$D16)</f>
        <v>0</v>
      </c>
      <c r="NZ16" s="137">
        <f ca="1">IF($D16=0,0,SUMIF('Полная ст-ть с уч.НЗС (Авто)'!$YP$11:INDIRECT("'Полная ст-ть с уч.НЗС (Авто)'!YP"&amp;$J$42),$C16,'Полная ст-ть с уч.НЗС (Авто)'!NZ$11:INDIRECT("'Полная ст-ть с уч.НЗС (Авто)'!NZ"&amp;$J$42))/$D16)</f>
        <v>0</v>
      </c>
      <c r="OA16" s="137">
        <f ca="1">IF($D16=0,0,SUMIF('Полная ст-ть с уч.НЗС (Авто)'!$YP$11:INDIRECT("'Полная ст-ть с уч.НЗС (Авто)'!YP"&amp;$J$42),$C16,'Полная ст-ть с уч.НЗС (Авто)'!OA$11:INDIRECT("'Полная ст-ть с уч.НЗС (Авто)'!OA"&amp;$J$42))/$D16)</f>
        <v>0</v>
      </c>
      <c r="OB16" s="137">
        <f ca="1">IF($D16=0,0,SUMIF('Полная ст-ть с уч.НЗС (Авто)'!$YP$11:INDIRECT("'Полная ст-ть с уч.НЗС (Авто)'!YP"&amp;$J$42),$C16,'Полная ст-ть с уч.НЗС (Авто)'!OB$11:INDIRECT("'Полная ст-ть с уч.НЗС (Авто)'!OB"&amp;$J$42))/$D16)</f>
        <v>0</v>
      </c>
      <c r="OC16" s="137">
        <f ca="1">IF($D16=0,0,SUMIF('Полная ст-ть с уч.НЗС (Авто)'!$YP$11:INDIRECT("'Полная ст-ть с уч.НЗС (Авто)'!YP"&amp;$J$42),$C16,'Полная ст-ть с уч.НЗС (Авто)'!OC$11:INDIRECT("'Полная ст-ть с уч.НЗС (Авто)'!OC"&amp;$J$42))/$D16)</f>
        <v>0</v>
      </c>
      <c r="OD16" s="137">
        <f ca="1">IF($D16=0,0,SUMIF('Полная ст-ть с уч.НЗС (Авто)'!$YP$11:INDIRECT("'Полная ст-ть с уч.НЗС (Авто)'!YP"&amp;$J$42),$C16,'Полная ст-ть с уч.НЗС (Авто)'!OD$11:INDIRECT("'Полная ст-ть с уч.НЗС (Авто)'!OD"&amp;$J$42))/$D16)</f>
        <v>0</v>
      </c>
      <c r="OE16" s="137">
        <f ca="1">IF($D16=0,0,SUMIF('Полная ст-ть с уч.НЗС (Авто)'!$YP$11:INDIRECT("'Полная ст-ть с уч.НЗС (Авто)'!YP"&amp;$J$42),$C16,'Полная ст-ть с уч.НЗС (Авто)'!OE$11:INDIRECT("'Полная ст-ть с уч.НЗС (Авто)'!OE"&amp;$J$42))/$D16)</f>
        <v>0</v>
      </c>
      <c r="OF16" s="137">
        <f ca="1">IF($D16=0,0,SUMIF('Полная ст-ть с уч.НЗС (Авто)'!$YP$11:INDIRECT("'Полная ст-ть с уч.НЗС (Авто)'!YP"&amp;$J$42),$C16,'Полная ст-ть с уч.НЗС (Авто)'!OF$11:INDIRECT("'Полная ст-ть с уч.НЗС (Авто)'!OF"&amp;$J$42))/$D16)</f>
        <v>0</v>
      </c>
      <c r="OG16" s="137">
        <f ca="1">IF($D16=0,0,SUMIF('Полная ст-ть с уч.НЗС (Авто)'!$YP$11:INDIRECT("'Полная ст-ть с уч.НЗС (Авто)'!YP"&amp;$J$42),$C16,'Полная ст-ть с уч.НЗС (Авто)'!OG$11:INDIRECT("'Полная ст-ть с уч.НЗС (Авто)'!OG"&amp;$J$42))/$D16)</f>
        <v>0</v>
      </c>
      <c r="OH16" s="137">
        <f ca="1">IF($D16=0,0,SUMIF('Полная ст-ть с уч.НЗС (Авто)'!$YP$11:INDIRECT("'Полная ст-ть с уч.НЗС (Авто)'!YP"&amp;$J$42),$C16,'Полная ст-ть с уч.НЗС (Авто)'!OH$11:INDIRECT("'Полная ст-ть с уч.НЗС (Авто)'!OH"&amp;$J$42))/$D16)</f>
        <v>0</v>
      </c>
      <c r="OI16" s="137">
        <f ca="1">IF($D16=0,0,SUMIF('Полная ст-ть с уч.НЗС (Авто)'!$YP$11:INDIRECT("'Полная ст-ть с уч.НЗС (Авто)'!YP"&amp;$J$42),$C16,'Полная ст-ть с уч.НЗС (Авто)'!OI$11:INDIRECT("'Полная ст-ть с уч.НЗС (Авто)'!OI"&amp;$J$42))/$D16)</f>
        <v>0</v>
      </c>
      <c r="OJ16" s="137">
        <f ca="1">IF($D16=0,0,SUMIF('Полная ст-ть с уч.НЗС (Авто)'!$YP$11:INDIRECT("'Полная ст-ть с уч.НЗС (Авто)'!YP"&amp;$J$42),$C16,'Полная ст-ть с уч.НЗС (Авто)'!OJ$11:INDIRECT("'Полная ст-ть с уч.НЗС (Авто)'!OJ"&amp;$J$42))/$D16)</f>
        <v>0</v>
      </c>
      <c r="OK16" s="137">
        <f ca="1">IF($D16=0,0,SUMIF('Полная ст-ть с уч.НЗС (Авто)'!$YP$11:INDIRECT("'Полная ст-ть с уч.НЗС (Авто)'!YP"&amp;$J$42),$C16,'Полная ст-ть с уч.НЗС (Авто)'!OK$11:INDIRECT("'Полная ст-ть с уч.НЗС (Авто)'!OK"&amp;$J$42))/$D16)</f>
        <v>0</v>
      </c>
      <c r="OL16" s="137">
        <f ca="1">IF($D16=0,0,SUMIF('Полная ст-ть с уч.НЗС (Авто)'!$YP$11:INDIRECT("'Полная ст-ть с уч.НЗС (Авто)'!YP"&amp;$J$42),$C16,'Полная ст-ть с уч.НЗС (Авто)'!OL$11:INDIRECT("'Полная ст-ть с уч.НЗС (Авто)'!OL"&amp;$J$42))/$D16)</f>
        <v>0</v>
      </c>
      <c r="OM16" s="137">
        <f ca="1">IF($D16=0,0,SUMIF('Полная ст-ть с уч.НЗС (Авто)'!$YP$11:INDIRECT("'Полная ст-ть с уч.НЗС (Авто)'!YP"&amp;$J$42),$C16,'Полная ст-ть с уч.НЗС (Авто)'!OM$11:INDIRECT("'Полная ст-ть с уч.НЗС (Авто)'!OM"&amp;$J$42))/$D16)</f>
        <v>0</v>
      </c>
      <c r="ON16" s="137">
        <f ca="1">IF($D16=0,0,SUMIF('Полная ст-ть с уч.НЗС (Авто)'!$YP$11:INDIRECT("'Полная ст-ть с уч.НЗС (Авто)'!YP"&amp;$J$42),$C16,'Полная ст-ть с уч.НЗС (Авто)'!ON$11:INDIRECT("'Полная ст-ть с уч.НЗС (Авто)'!ON"&amp;$J$42))/$D16)</f>
        <v>0</v>
      </c>
      <c r="OO16" s="137">
        <f ca="1">IF($D16=0,0,SUMIF('Полная ст-ть с уч.НЗС (Авто)'!$YP$11:INDIRECT("'Полная ст-ть с уч.НЗС (Авто)'!YP"&amp;$J$42),$C16,'Полная ст-ть с уч.НЗС (Авто)'!OO$11:INDIRECT("'Полная ст-ть с уч.НЗС (Авто)'!OO"&amp;$J$42))/$D16)</f>
        <v>0</v>
      </c>
      <c r="OP16" s="137">
        <f ca="1">IF($D16=0,0,SUMIF('Полная ст-ть с уч.НЗС (Авто)'!$YP$11:INDIRECT("'Полная ст-ть с уч.НЗС (Авто)'!YP"&amp;$J$42),$C16,'Полная ст-ть с уч.НЗС (Авто)'!OP$11:INDIRECT("'Полная ст-ть с уч.НЗС (Авто)'!OP"&amp;$J$42))/$D16)</f>
        <v>0</v>
      </c>
      <c r="OQ16" s="137">
        <f ca="1">IF($D16=0,0,SUMIF('Полная ст-ть с уч.НЗС (Авто)'!$YP$11:INDIRECT("'Полная ст-ть с уч.НЗС (Авто)'!YP"&amp;$J$42),$C16,'Полная ст-ть с уч.НЗС (Авто)'!OQ$11:INDIRECT("'Полная ст-ть с уч.НЗС (Авто)'!OQ"&amp;$J$42))/$D16)</f>
        <v>0</v>
      </c>
      <c r="OR16" s="137">
        <f ca="1">IF($D16=0,0,SUMIF('Полная ст-ть с уч.НЗС (Авто)'!$YP$11:INDIRECT("'Полная ст-ть с уч.НЗС (Авто)'!YP"&amp;$J$42),$C16,'Полная ст-ть с уч.НЗС (Авто)'!OR$11:INDIRECT("'Полная ст-ть с уч.НЗС (Авто)'!OR"&amp;$J$42))/$D16)</f>
        <v>0</v>
      </c>
      <c r="OS16" s="137">
        <f ca="1">IF($D16=0,0,SUMIF('Полная ст-ть с уч.НЗС (Авто)'!$YP$11:INDIRECT("'Полная ст-ть с уч.НЗС (Авто)'!YP"&amp;$J$42),$C16,'Полная ст-ть с уч.НЗС (Авто)'!OS$11:INDIRECT("'Полная ст-ть с уч.НЗС (Авто)'!OS"&amp;$J$42))/$D16)</f>
        <v>0</v>
      </c>
      <c r="OT16" s="137">
        <f ca="1">IF($D16=0,0,SUMIF('Полная ст-ть с уч.НЗС (Авто)'!$YP$11:INDIRECT("'Полная ст-ть с уч.НЗС (Авто)'!YP"&amp;$J$42),$C16,'Полная ст-ть с уч.НЗС (Авто)'!OT$11:INDIRECT("'Полная ст-ть с уч.НЗС (Авто)'!OT"&amp;$J$42))/$D16)</f>
        <v>0</v>
      </c>
      <c r="OU16" s="137">
        <f ca="1">IF($D16=0,0,SUMIF('Полная ст-ть с уч.НЗС (Авто)'!$YP$11:INDIRECT("'Полная ст-ть с уч.НЗС (Авто)'!YP"&amp;$J$42),$C16,'Полная ст-ть с уч.НЗС (Авто)'!OU$11:INDIRECT("'Полная ст-ть с уч.НЗС (Авто)'!OU"&amp;$J$42))/$D16)</f>
        <v>0</v>
      </c>
      <c r="OV16" s="137">
        <f ca="1">IF($D16=0,0,SUMIF('Полная ст-ть с уч.НЗС (Авто)'!$YP$11:INDIRECT("'Полная ст-ть с уч.НЗС (Авто)'!YP"&amp;$J$42),$C16,'Полная ст-ть с уч.НЗС (Авто)'!OV$11:INDIRECT("'Полная ст-ть с уч.НЗС (Авто)'!OV"&amp;$J$42))/$D16)</f>
        <v>0</v>
      </c>
      <c r="OW16" s="137">
        <f ca="1">IF($D16=0,0,SUMIF('Полная ст-ть с уч.НЗС (Авто)'!$YP$11:INDIRECT("'Полная ст-ть с уч.НЗС (Авто)'!YP"&amp;$J$42),$C16,'Полная ст-ть с уч.НЗС (Авто)'!OW$11:INDIRECT("'Полная ст-ть с уч.НЗС (Авто)'!OW"&amp;$J$42))/$D16)</f>
        <v>0</v>
      </c>
      <c r="OX16" s="137">
        <f ca="1">IF($D16=0,0,SUMIF('Полная ст-ть с уч.НЗС (Авто)'!$YP$11:INDIRECT("'Полная ст-ть с уч.НЗС (Авто)'!YP"&amp;$J$42),$C16,'Полная ст-ть с уч.НЗС (Авто)'!OX$11:INDIRECT("'Полная ст-ть с уч.НЗС (Авто)'!OX"&amp;$J$42))/$D16)</f>
        <v>0</v>
      </c>
      <c r="OY16" s="137">
        <f ca="1">IF($D16=0,0,SUMIF('Полная ст-ть с уч.НЗС (Авто)'!$YP$11:INDIRECT("'Полная ст-ть с уч.НЗС (Авто)'!YP"&amp;$J$42),$C16,'Полная ст-ть с уч.НЗС (Авто)'!OY$11:INDIRECT("'Полная ст-ть с уч.НЗС (Авто)'!OY"&amp;$J$42))/$D16)</f>
        <v>0</v>
      </c>
      <c r="OZ16" s="137">
        <f ca="1">IF($D16=0,0,SUMIF('Полная ст-ть с уч.НЗС (Авто)'!$YP$11:INDIRECT("'Полная ст-ть с уч.НЗС (Авто)'!YP"&amp;$J$42),$C16,'Полная ст-ть с уч.НЗС (Авто)'!OZ$11:INDIRECT("'Полная ст-ть с уч.НЗС (Авто)'!OZ"&amp;$J$42))/$D16)</f>
        <v>0</v>
      </c>
      <c r="PA16" s="137">
        <f ca="1">IF($D16=0,0,SUMIF('Полная ст-ть с уч.НЗС (Авто)'!$YP$11:INDIRECT("'Полная ст-ть с уч.НЗС (Авто)'!YP"&amp;$J$42),$C16,'Полная ст-ть с уч.НЗС (Авто)'!PA$11:INDIRECT("'Полная ст-ть с уч.НЗС (Авто)'!PA"&amp;$J$42))/$D16)</f>
        <v>0</v>
      </c>
      <c r="PB16" s="137">
        <f ca="1">IF($D16=0,0,SUMIF('Полная ст-ть с уч.НЗС (Авто)'!$YP$11:INDIRECT("'Полная ст-ть с уч.НЗС (Авто)'!YP"&amp;$J$42),$C16,'Полная ст-ть с уч.НЗС (Авто)'!PB$11:INDIRECT("'Полная ст-ть с уч.НЗС (Авто)'!PB"&amp;$J$42))/$D16)</f>
        <v>0</v>
      </c>
      <c r="PC16" s="137">
        <f ca="1">IF($D16=0,0,SUMIF('Полная ст-ть с уч.НЗС (Авто)'!$YP$11:INDIRECT("'Полная ст-ть с уч.НЗС (Авто)'!YP"&amp;$J$42),$C16,'Полная ст-ть с уч.НЗС (Авто)'!PC$11:INDIRECT("'Полная ст-ть с уч.НЗС (Авто)'!PC"&amp;$J$42))/$D16)</f>
        <v>0</v>
      </c>
      <c r="PD16" s="137">
        <f ca="1">IF($D16=0,0,SUMIF('Полная ст-ть с уч.НЗС (Авто)'!$YP$11:INDIRECT("'Полная ст-ть с уч.НЗС (Авто)'!YP"&amp;$J$42),$C16,'Полная ст-ть с уч.НЗС (Авто)'!PD$11:INDIRECT("'Полная ст-ть с уч.НЗС (Авто)'!PD"&amp;$J$42))/$D16)</f>
        <v>0</v>
      </c>
      <c r="PE16" s="137">
        <f ca="1">IF($D16=0,0,SUMIF('Полная ст-ть с уч.НЗС (Авто)'!$YP$11:INDIRECT("'Полная ст-ть с уч.НЗС (Авто)'!YP"&amp;$J$42),$C16,'Полная ст-ть с уч.НЗС (Авто)'!PE$11:INDIRECT("'Полная ст-ть с уч.НЗС (Авто)'!PE"&amp;$J$42))/$D16)</f>
        <v>0</v>
      </c>
      <c r="PF16" s="137">
        <f ca="1">IF($D16=0,0,SUMIF('Полная ст-ть с уч.НЗС (Авто)'!$YP$11:INDIRECT("'Полная ст-ть с уч.НЗС (Авто)'!YP"&amp;$J$42),$C16,'Полная ст-ть с уч.НЗС (Авто)'!PF$11:INDIRECT("'Полная ст-ть с уч.НЗС (Авто)'!PF"&amp;$J$42))/$D16)</f>
        <v>0</v>
      </c>
      <c r="PG16" s="137">
        <f ca="1">IF($D16=0,0,SUMIF('Полная ст-ть с уч.НЗС (Авто)'!$YP$11:INDIRECT("'Полная ст-ть с уч.НЗС (Авто)'!YP"&amp;$J$42),$C16,'Полная ст-ть с уч.НЗС (Авто)'!PG$11:INDIRECT("'Полная ст-ть с уч.НЗС (Авто)'!PG"&amp;$J$42))/$D16)</f>
        <v>0</v>
      </c>
      <c r="PH16" s="137">
        <f ca="1">IF($D16=0,0,SUMIF('Полная ст-ть с уч.НЗС (Авто)'!$YP$11:INDIRECT("'Полная ст-ть с уч.НЗС (Авто)'!YP"&amp;$J$42),$C16,'Полная ст-ть с уч.НЗС (Авто)'!PH$11:INDIRECT("'Полная ст-ть с уч.НЗС (Авто)'!PH"&amp;$J$42))/$D16)</f>
        <v>0</v>
      </c>
      <c r="PI16" s="137">
        <f ca="1">IF($D16=0,0,SUMIF('Полная ст-ть с уч.НЗС (Авто)'!$YP$11:INDIRECT("'Полная ст-ть с уч.НЗС (Авто)'!YP"&amp;$J$42),$C16,'Полная ст-ть с уч.НЗС (Авто)'!PI$11:INDIRECT("'Полная ст-ть с уч.НЗС (Авто)'!PI"&amp;$J$42))/$D16)</f>
        <v>0</v>
      </c>
      <c r="PJ16" s="137">
        <f ca="1">IF($D16=0,0,SUMIF('Полная ст-ть с уч.НЗС (Авто)'!$YP$11:INDIRECT("'Полная ст-ть с уч.НЗС (Авто)'!YP"&amp;$J$42),$C16,'Полная ст-ть с уч.НЗС (Авто)'!PJ$11:INDIRECT("'Полная ст-ть с уч.НЗС (Авто)'!PJ"&amp;$J$42))/$D16)</f>
        <v>0</v>
      </c>
      <c r="PK16" s="137">
        <f ca="1">IF($D16=0,0,SUMIF('Полная ст-ть с уч.НЗС (Авто)'!$YP$11:INDIRECT("'Полная ст-ть с уч.НЗС (Авто)'!YP"&amp;$J$42),$C16,'Полная ст-ть с уч.НЗС (Авто)'!PK$11:INDIRECT("'Полная ст-ть с уч.НЗС (Авто)'!PK"&amp;$J$42))/$D16)</f>
        <v>0</v>
      </c>
      <c r="PL16" s="137">
        <f ca="1">IF($D16=0,0,SUMIF('Полная ст-ть с уч.НЗС (Авто)'!$YP$11:INDIRECT("'Полная ст-ть с уч.НЗС (Авто)'!YP"&amp;$J$42),$C16,'Полная ст-ть с уч.НЗС (Авто)'!PL$11:INDIRECT("'Полная ст-ть с уч.НЗС (Авто)'!PL"&amp;$J$42))/$D16)</f>
        <v>0</v>
      </c>
      <c r="PM16" s="137">
        <f ca="1">IF($D16=0,0,SUMIF('Полная ст-ть с уч.НЗС (Авто)'!$YP$11:INDIRECT("'Полная ст-ть с уч.НЗС (Авто)'!YP"&amp;$J$42),$C16,'Полная ст-ть с уч.НЗС (Авто)'!PM$11:INDIRECT("'Полная ст-ть с уч.НЗС (Авто)'!PM"&amp;$J$42))/$D16)</f>
        <v>0</v>
      </c>
      <c r="PN16" s="137">
        <f ca="1">IF($D16=0,0,SUMIF('Полная ст-ть с уч.НЗС (Авто)'!$YP$11:INDIRECT("'Полная ст-ть с уч.НЗС (Авто)'!YP"&amp;$J$42),$C16,'Полная ст-ть с уч.НЗС (Авто)'!PN$11:INDIRECT("'Полная ст-ть с уч.НЗС (Авто)'!PN"&amp;$J$42))/$D16)</f>
        <v>0</v>
      </c>
      <c r="PO16" s="137">
        <f ca="1">IF($D16=0,0,SUMIF('Полная ст-ть с уч.НЗС (Авто)'!$YP$11:INDIRECT("'Полная ст-ть с уч.НЗС (Авто)'!YP"&amp;$J$42),$C16,'Полная ст-ть с уч.НЗС (Авто)'!PO$11:INDIRECT("'Полная ст-ть с уч.НЗС (Авто)'!PO"&amp;$J$42))/$D16)</f>
        <v>0</v>
      </c>
      <c r="PP16" s="137">
        <f ca="1">IF($D16=0,0,SUMIF('Полная ст-ть с уч.НЗС (Авто)'!$YP$11:INDIRECT("'Полная ст-ть с уч.НЗС (Авто)'!YP"&amp;$J$42),$C16,'Полная ст-ть с уч.НЗС (Авто)'!PP$11:INDIRECT("'Полная ст-ть с уч.НЗС (Авто)'!PP"&amp;$J$42))/$D16)</f>
        <v>0</v>
      </c>
      <c r="PQ16" s="137">
        <f ca="1">IF($D16=0,0,SUMIF('Полная ст-ть с уч.НЗС (Авто)'!$YP$11:INDIRECT("'Полная ст-ть с уч.НЗС (Авто)'!YP"&amp;$J$42),$C16,'Полная ст-ть с уч.НЗС (Авто)'!PQ$11:INDIRECT("'Полная ст-ть с уч.НЗС (Авто)'!PQ"&amp;$J$42))/$D16)</f>
        <v>0</v>
      </c>
      <c r="PR16" s="137">
        <f ca="1">IF($D16=0,0,SUMIF('Полная ст-ть с уч.НЗС (Авто)'!$YP$11:INDIRECT("'Полная ст-ть с уч.НЗС (Авто)'!YP"&amp;$J$42),$C16,'Полная ст-ть с уч.НЗС (Авто)'!PR$11:INDIRECT("'Полная ст-ть с уч.НЗС (Авто)'!PR"&amp;$J$42))/$D16)</f>
        <v>0</v>
      </c>
      <c r="PS16" s="137">
        <f ca="1">IF($D16=0,0,SUMIF('Полная ст-ть с уч.НЗС (Авто)'!$YP$11:INDIRECT("'Полная ст-ть с уч.НЗС (Авто)'!YP"&amp;$J$42),$C16,'Полная ст-ть с уч.НЗС (Авто)'!PS$11:INDIRECT("'Полная ст-ть с уч.НЗС (Авто)'!PS"&amp;$J$42))/$D16)</f>
        <v>0</v>
      </c>
      <c r="PT16" s="137">
        <f ca="1">IF($D16=0,0,SUMIF('Полная ст-ть с уч.НЗС (Авто)'!$YP$11:INDIRECT("'Полная ст-ть с уч.НЗС (Авто)'!YP"&amp;$J$42),$C16,'Полная ст-ть с уч.НЗС (Авто)'!PT$11:INDIRECT("'Полная ст-ть с уч.НЗС (Авто)'!PT"&amp;$J$42))/$D16)</f>
        <v>0</v>
      </c>
      <c r="PU16" s="137">
        <f ca="1">IF($D16=0,0,SUMIF('Полная ст-ть с уч.НЗС (Авто)'!$YP$11:INDIRECT("'Полная ст-ть с уч.НЗС (Авто)'!YP"&amp;$J$42),$C16,'Полная ст-ть с уч.НЗС (Авто)'!PU$11:INDIRECT("'Полная ст-ть с уч.НЗС (Авто)'!PU"&amp;$J$42))/$D16)</f>
        <v>0</v>
      </c>
      <c r="PV16" s="137">
        <f ca="1">IF($D16=0,0,SUMIF('Полная ст-ть с уч.НЗС (Авто)'!$YP$11:INDIRECT("'Полная ст-ть с уч.НЗС (Авто)'!YP"&amp;$J$42),$C16,'Полная ст-ть с уч.НЗС (Авто)'!PV$11:INDIRECT("'Полная ст-ть с уч.НЗС (Авто)'!PV"&amp;$J$42))/$D16)</f>
        <v>0</v>
      </c>
      <c r="PW16" s="137">
        <f ca="1">IF($D16=0,0,SUMIF('Полная ст-ть с уч.НЗС (Авто)'!$YP$11:INDIRECT("'Полная ст-ть с уч.НЗС (Авто)'!YP"&amp;$J$42),$C16,'Полная ст-ть с уч.НЗС (Авто)'!PW$11:INDIRECT("'Полная ст-ть с уч.НЗС (Авто)'!PW"&amp;$J$42))/$D16)</f>
        <v>0</v>
      </c>
      <c r="PX16" s="137">
        <f ca="1">IF($D16=0,0,SUMIF('Полная ст-ть с уч.НЗС (Авто)'!$YP$11:INDIRECT("'Полная ст-ть с уч.НЗС (Авто)'!YP"&amp;$J$42),$C16,'Полная ст-ть с уч.НЗС (Авто)'!PX$11:INDIRECT("'Полная ст-ть с уч.НЗС (Авто)'!PX"&amp;$J$42))/$D16)</f>
        <v>0</v>
      </c>
      <c r="PY16" s="137">
        <f ca="1">IF($D16=0,0,SUMIF('Полная ст-ть с уч.НЗС (Авто)'!$YP$11:INDIRECT("'Полная ст-ть с уч.НЗС (Авто)'!YP"&amp;$J$42),$C16,'Полная ст-ть с уч.НЗС (Авто)'!PY$11:INDIRECT("'Полная ст-ть с уч.НЗС (Авто)'!PY"&amp;$J$42))/$D16)</f>
        <v>0</v>
      </c>
      <c r="PZ16" s="137">
        <f ca="1">IF($D16=0,0,SUMIF('Полная ст-ть с уч.НЗС (Авто)'!$YP$11:INDIRECT("'Полная ст-ть с уч.НЗС (Авто)'!YP"&amp;$J$42),$C16,'Полная ст-ть с уч.НЗС (Авто)'!PZ$11:INDIRECT("'Полная ст-ть с уч.НЗС (Авто)'!PZ"&amp;$J$42))/$D16)</f>
        <v>0</v>
      </c>
      <c r="QA16" s="137">
        <f ca="1">IF($D16=0,0,SUMIF('Полная ст-ть с уч.НЗС (Авто)'!$YP$11:INDIRECT("'Полная ст-ть с уч.НЗС (Авто)'!YP"&amp;$J$42),$C16,'Полная ст-ть с уч.НЗС (Авто)'!QA$11:INDIRECT("'Полная ст-ть с уч.НЗС (Авто)'!QA"&amp;$J$42))/$D16)</f>
        <v>0</v>
      </c>
      <c r="QB16" s="137">
        <f ca="1">IF($D16=0,0,SUMIF('Полная ст-ть с уч.НЗС (Авто)'!$YP$11:INDIRECT("'Полная ст-ть с уч.НЗС (Авто)'!YP"&amp;$J$42),$C16,'Полная ст-ть с уч.НЗС (Авто)'!QB$11:INDIRECT("'Полная ст-ть с уч.НЗС (Авто)'!QB"&amp;$J$42))/$D16)</f>
        <v>0</v>
      </c>
      <c r="QC16" s="137">
        <f ca="1">IF($D16=0,0,SUMIF('Полная ст-ть с уч.НЗС (Авто)'!$YP$11:INDIRECT("'Полная ст-ть с уч.НЗС (Авто)'!YP"&amp;$J$42),$C16,'Полная ст-ть с уч.НЗС (Авто)'!QC$11:INDIRECT("'Полная ст-ть с уч.НЗС (Авто)'!QC"&amp;$J$42))/$D16)</f>
        <v>0</v>
      </c>
      <c r="QD16" s="137">
        <f ca="1">IF($D16=0,0,SUMIF('Полная ст-ть с уч.НЗС (Авто)'!$YP$11:INDIRECT("'Полная ст-ть с уч.НЗС (Авто)'!YP"&amp;$J$42),$C16,'Полная ст-ть с уч.НЗС (Авто)'!QD$11:INDIRECT("'Полная ст-ть с уч.НЗС (Авто)'!QD"&amp;$J$42))/$D16)</f>
        <v>0</v>
      </c>
      <c r="QE16" s="137">
        <f ca="1">IF($D16=0,0,SUMIF('Полная ст-ть с уч.НЗС (Авто)'!$YP$11:INDIRECT("'Полная ст-ть с уч.НЗС (Авто)'!YP"&amp;$J$42),$C16,'Полная ст-ть с уч.НЗС (Авто)'!QE$11:INDIRECT("'Полная ст-ть с уч.НЗС (Авто)'!QE"&amp;$J$42))/$D16)</f>
        <v>0</v>
      </c>
      <c r="QF16" s="137">
        <f ca="1">IF($D16=0,0,SUMIF('Полная ст-ть с уч.НЗС (Авто)'!$YP$11:INDIRECT("'Полная ст-ть с уч.НЗС (Авто)'!YP"&amp;$J$42),$C16,'Полная ст-ть с уч.НЗС (Авто)'!QF$11:INDIRECT("'Полная ст-ть с уч.НЗС (Авто)'!QF"&amp;$J$42))/$D16)</f>
        <v>0</v>
      </c>
      <c r="QG16" s="137">
        <f ca="1">IF($D16=0,0,SUMIF('Полная ст-ть с уч.НЗС (Авто)'!$YP$11:INDIRECT("'Полная ст-ть с уч.НЗС (Авто)'!YP"&amp;$J$42),$C16,'Полная ст-ть с уч.НЗС (Авто)'!QG$11:INDIRECT("'Полная ст-ть с уч.НЗС (Авто)'!QG"&amp;$J$42))/$D16)</f>
        <v>0</v>
      </c>
      <c r="QH16" s="137">
        <f ca="1">IF($D16=0,0,SUMIF('Полная ст-ть с уч.НЗС (Авто)'!$YP$11:INDIRECT("'Полная ст-ть с уч.НЗС (Авто)'!YP"&amp;$J$42),$C16,'Полная ст-ть с уч.НЗС (Авто)'!QH$11:INDIRECT("'Полная ст-ть с уч.НЗС (Авто)'!QH"&amp;$J$42))/$D16)</f>
        <v>0</v>
      </c>
      <c r="QI16" s="137">
        <f ca="1">IF($D16=0,0,SUMIF('Полная ст-ть с уч.НЗС (Авто)'!$YP$11:INDIRECT("'Полная ст-ть с уч.НЗС (Авто)'!YP"&amp;$J$42),$C16,'Полная ст-ть с уч.НЗС (Авто)'!QI$11:INDIRECT("'Полная ст-ть с уч.НЗС (Авто)'!QI"&amp;$J$42))/$D16)</f>
        <v>0</v>
      </c>
      <c r="QJ16" s="137">
        <f ca="1">IF($D16=0,0,SUMIF('Полная ст-ть с уч.НЗС (Авто)'!$YP$11:INDIRECT("'Полная ст-ть с уч.НЗС (Авто)'!YP"&amp;$J$42),$C16,'Полная ст-ть с уч.НЗС (Авто)'!QJ$11:INDIRECT("'Полная ст-ть с уч.НЗС (Авто)'!QJ"&amp;$J$42))/$D16)</f>
        <v>0</v>
      </c>
      <c r="QK16" s="137">
        <f ca="1">IF($D16=0,0,SUMIF('Полная ст-ть с уч.НЗС (Авто)'!$YP$11:INDIRECT("'Полная ст-ть с уч.НЗС (Авто)'!YP"&amp;$J$42),$C16,'Полная ст-ть с уч.НЗС (Авто)'!QK$11:INDIRECT("'Полная ст-ть с уч.НЗС (Авто)'!QK"&amp;$J$42))/$D16)</f>
        <v>0</v>
      </c>
      <c r="QL16" s="137">
        <f ca="1">IF($D16=0,0,SUMIF('Полная ст-ть с уч.НЗС (Авто)'!$YP$11:INDIRECT("'Полная ст-ть с уч.НЗС (Авто)'!YP"&amp;$J$42),$C16,'Полная ст-ть с уч.НЗС (Авто)'!QL$11:INDIRECT("'Полная ст-ть с уч.НЗС (Авто)'!QL"&amp;$J$42))/$D16)</f>
        <v>0</v>
      </c>
      <c r="QM16" s="137">
        <f ca="1">IF($D16=0,0,SUMIF('Полная ст-ть с уч.НЗС (Авто)'!$YP$11:INDIRECT("'Полная ст-ть с уч.НЗС (Авто)'!YP"&amp;$J$42),$C16,'Полная ст-ть с уч.НЗС (Авто)'!QM$11:INDIRECT("'Полная ст-ть с уч.НЗС (Авто)'!QM"&amp;$J$42))/$D16)</f>
        <v>0</v>
      </c>
      <c r="QN16" s="137">
        <f ca="1">IF($D16=0,0,SUMIF('Полная ст-ть с уч.НЗС (Авто)'!$YP$11:INDIRECT("'Полная ст-ть с уч.НЗС (Авто)'!YP"&amp;$J$42),$C16,'Полная ст-ть с уч.НЗС (Авто)'!QN$11:INDIRECT("'Полная ст-ть с уч.НЗС (Авто)'!QN"&amp;$J$42))/$D16)</f>
        <v>0</v>
      </c>
      <c r="QO16" s="137">
        <f ca="1">IF($D16=0,0,SUMIF('Полная ст-ть с уч.НЗС (Авто)'!$YP$11:INDIRECT("'Полная ст-ть с уч.НЗС (Авто)'!YP"&amp;$J$42),$C16,'Полная ст-ть с уч.НЗС (Авто)'!QO$11:INDIRECT("'Полная ст-ть с уч.НЗС (Авто)'!QO"&amp;$J$42))/$D16)</f>
        <v>0</v>
      </c>
      <c r="QP16" s="137">
        <f ca="1">IF($D16=0,0,SUMIF('Полная ст-ть с уч.НЗС (Авто)'!$YP$11:INDIRECT("'Полная ст-ть с уч.НЗС (Авто)'!YP"&amp;$J$42),$C16,'Полная ст-ть с уч.НЗС (Авто)'!QP$11:INDIRECT("'Полная ст-ть с уч.НЗС (Авто)'!QP"&amp;$J$42))/$D16)</f>
        <v>0</v>
      </c>
      <c r="QQ16" s="137">
        <f ca="1">IF($D16=0,0,SUMIF('Полная ст-ть с уч.НЗС (Авто)'!$YP$11:INDIRECT("'Полная ст-ть с уч.НЗС (Авто)'!YP"&amp;$J$42),$C16,'Полная ст-ть с уч.НЗС (Авто)'!QQ$11:INDIRECT("'Полная ст-ть с уч.НЗС (Авто)'!QQ"&amp;$J$42))/$D16)</f>
        <v>0</v>
      </c>
      <c r="QR16" s="137">
        <f ca="1">IF($D16=0,0,SUMIF('Полная ст-ть с уч.НЗС (Авто)'!$YP$11:INDIRECT("'Полная ст-ть с уч.НЗС (Авто)'!YP"&amp;$J$42),$C16,'Полная ст-ть с уч.НЗС (Авто)'!QR$11:INDIRECT("'Полная ст-ть с уч.НЗС (Авто)'!QR"&amp;$J$42))/$D16)</f>
        <v>0</v>
      </c>
      <c r="QS16" s="137">
        <f ca="1">IF($D16=0,0,SUMIF('Полная ст-ть с уч.НЗС (Авто)'!$YP$11:INDIRECT("'Полная ст-ть с уч.НЗС (Авто)'!YP"&amp;$J$42),$C16,'Полная ст-ть с уч.НЗС (Авто)'!QS$11:INDIRECT("'Полная ст-ть с уч.НЗС (Авто)'!QS"&amp;$J$42))/$D16)</f>
        <v>0</v>
      </c>
      <c r="QT16" s="137">
        <f ca="1">IF($D16=0,0,SUMIF('Полная ст-ть с уч.НЗС (Авто)'!$YP$11:INDIRECT("'Полная ст-ть с уч.НЗС (Авто)'!YP"&amp;$J$42),$C16,'Полная ст-ть с уч.НЗС (Авто)'!QT$11:INDIRECT("'Полная ст-ть с уч.НЗС (Авто)'!QT"&amp;$J$42))/$D16)</f>
        <v>0</v>
      </c>
      <c r="QU16" s="137">
        <f ca="1">IF($D16=0,0,SUMIF('Полная ст-ть с уч.НЗС (Авто)'!$YP$11:INDIRECT("'Полная ст-ть с уч.НЗС (Авто)'!YP"&amp;$J$42),$C16,'Полная ст-ть с уч.НЗС (Авто)'!QU$11:INDIRECT("'Полная ст-ть с уч.НЗС (Авто)'!QU"&amp;$J$42))/$D16)</f>
        <v>0</v>
      </c>
      <c r="QV16" s="137">
        <f ca="1">IF($D16=0,0,SUMIF('Полная ст-ть с уч.НЗС (Авто)'!$YP$11:INDIRECT("'Полная ст-ть с уч.НЗС (Авто)'!YP"&amp;$J$42),$C16,'Полная ст-ть с уч.НЗС (Авто)'!QV$11:INDIRECT("'Полная ст-ть с уч.НЗС (Авто)'!QV"&amp;$J$42))/$D16)</f>
        <v>0</v>
      </c>
      <c r="QW16" s="137">
        <f ca="1">IF($D16=0,0,SUMIF('Полная ст-ть с уч.НЗС (Авто)'!$YP$11:INDIRECT("'Полная ст-ть с уч.НЗС (Авто)'!YP"&amp;$J$42),$C16,'Полная ст-ть с уч.НЗС (Авто)'!QW$11:INDIRECT("'Полная ст-ть с уч.НЗС (Авто)'!QW"&amp;$J$42))/$D16)</f>
        <v>0</v>
      </c>
      <c r="QX16" s="137">
        <f ca="1">IF($D16=0,0,SUMIF('Полная ст-ть с уч.НЗС (Авто)'!$YP$11:INDIRECT("'Полная ст-ть с уч.НЗС (Авто)'!YP"&amp;$J$42),$C16,'Полная ст-ть с уч.НЗС (Авто)'!QX$11:INDIRECT("'Полная ст-ть с уч.НЗС (Авто)'!QX"&amp;$J$42))/$D16)</f>
        <v>0</v>
      </c>
      <c r="QY16" s="137">
        <f ca="1">IF($D16=0,0,SUMIF('Полная ст-ть с уч.НЗС (Авто)'!$YP$11:INDIRECT("'Полная ст-ть с уч.НЗС (Авто)'!YP"&amp;$J$42),$C16,'Полная ст-ть с уч.НЗС (Авто)'!QY$11:INDIRECT("'Полная ст-ть с уч.НЗС (Авто)'!QY"&amp;$J$42))/$D16)</f>
        <v>0</v>
      </c>
      <c r="QZ16" s="137">
        <f ca="1">IF($D16=0,0,SUMIF('Полная ст-ть с уч.НЗС (Авто)'!$YP$11:INDIRECT("'Полная ст-ть с уч.НЗС (Авто)'!YP"&amp;$J$42),$C16,'Полная ст-ть с уч.НЗС (Авто)'!QZ$11:INDIRECT("'Полная ст-ть с уч.НЗС (Авто)'!QZ"&amp;$J$42))/$D16)</f>
        <v>0</v>
      </c>
      <c r="RA16" s="137">
        <f ca="1">IF($D16=0,0,SUMIF('Полная ст-ть с уч.НЗС (Авто)'!$YP$11:INDIRECT("'Полная ст-ть с уч.НЗС (Авто)'!YP"&amp;$J$42),$C16,'Полная ст-ть с уч.НЗС (Авто)'!RA$11:INDIRECT("'Полная ст-ть с уч.НЗС (Авто)'!RA"&amp;$J$42))/$D16)</f>
        <v>0</v>
      </c>
      <c r="RB16" s="137">
        <f ca="1">IF($D16=0,0,SUMIF('Полная ст-ть с уч.НЗС (Авто)'!$YP$11:INDIRECT("'Полная ст-ть с уч.НЗС (Авто)'!YP"&amp;$J$42),$C16,'Полная ст-ть с уч.НЗС (Авто)'!RB$11:INDIRECT("'Полная ст-ть с уч.НЗС (Авто)'!RB"&amp;$J$42))/$D16)</f>
        <v>0</v>
      </c>
      <c r="RC16" s="137">
        <f ca="1">IF($D16=0,0,SUMIF('Полная ст-ть с уч.НЗС (Авто)'!$YP$11:INDIRECT("'Полная ст-ть с уч.НЗС (Авто)'!YP"&amp;$J$42),$C16,'Полная ст-ть с уч.НЗС (Авто)'!RC$11:INDIRECT("'Полная ст-ть с уч.НЗС (Авто)'!RC"&amp;$J$42))/$D16)</f>
        <v>0</v>
      </c>
      <c r="RD16" s="137">
        <f ca="1">IF($D16=0,0,SUMIF('Полная ст-ть с уч.НЗС (Авто)'!$YP$11:INDIRECT("'Полная ст-ть с уч.НЗС (Авто)'!YP"&amp;$J$42),$C16,'Полная ст-ть с уч.НЗС (Авто)'!RD$11:INDIRECT("'Полная ст-ть с уч.НЗС (Авто)'!RD"&amp;$J$42))/$D16)</f>
        <v>0</v>
      </c>
      <c r="RE16" s="137">
        <f ca="1">IF($D16=0,0,SUMIF('Полная ст-ть с уч.НЗС (Авто)'!$YP$11:INDIRECT("'Полная ст-ть с уч.НЗС (Авто)'!YP"&amp;$J$42),$C16,'Полная ст-ть с уч.НЗС (Авто)'!RE$11:INDIRECT("'Полная ст-ть с уч.НЗС (Авто)'!RE"&amp;$J$42))/$D16)</f>
        <v>0</v>
      </c>
      <c r="RF16" s="137">
        <f ca="1">IF($D16=0,0,SUMIF('Полная ст-ть с уч.НЗС (Авто)'!$YP$11:INDIRECT("'Полная ст-ть с уч.НЗС (Авто)'!YP"&amp;$J$42),$C16,'Полная ст-ть с уч.НЗС (Авто)'!RF$11:INDIRECT("'Полная ст-ть с уч.НЗС (Авто)'!RF"&amp;$J$42))/$D16)</f>
        <v>0</v>
      </c>
      <c r="RG16" s="137">
        <f ca="1">IF($D16=0,0,SUMIF('Полная ст-ть с уч.НЗС (Авто)'!$YP$11:INDIRECT("'Полная ст-ть с уч.НЗС (Авто)'!YP"&amp;$J$42),$C16,'Полная ст-ть с уч.НЗС (Авто)'!RG$11:INDIRECT("'Полная ст-ть с уч.НЗС (Авто)'!RG"&amp;$J$42))/$D16)</f>
        <v>0</v>
      </c>
      <c r="RH16" s="137">
        <f ca="1">IF($D16=0,0,SUMIF('Полная ст-ть с уч.НЗС (Авто)'!$YP$11:INDIRECT("'Полная ст-ть с уч.НЗС (Авто)'!YP"&amp;$J$42),$C16,'Полная ст-ть с уч.НЗС (Авто)'!RH$11:INDIRECT("'Полная ст-ть с уч.НЗС (Авто)'!RH"&amp;$J$42))/$D16)</f>
        <v>0</v>
      </c>
      <c r="RI16" s="137">
        <f ca="1">IF($D16=0,0,SUMIF('Полная ст-ть с уч.НЗС (Авто)'!$YP$11:INDIRECT("'Полная ст-ть с уч.НЗС (Авто)'!YP"&amp;$J$42),$C16,'Полная ст-ть с уч.НЗС (Авто)'!RI$11:INDIRECT("'Полная ст-ть с уч.НЗС (Авто)'!RI"&amp;$J$42))/$D16)</f>
        <v>0</v>
      </c>
      <c r="RJ16" s="137">
        <f ca="1">IF($D16=0,0,SUMIF('Полная ст-ть с уч.НЗС (Авто)'!$YP$11:INDIRECT("'Полная ст-ть с уч.НЗС (Авто)'!YP"&amp;$J$42),$C16,'Полная ст-ть с уч.НЗС (Авто)'!RJ$11:INDIRECT("'Полная ст-ть с уч.НЗС (Авто)'!RJ"&amp;$J$42))/$D16)</f>
        <v>0</v>
      </c>
      <c r="RK16" s="137">
        <f ca="1">IF($D16=0,0,SUMIF('Полная ст-ть с уч.НЗС (Авто)'!$YP$11:INDIRECT("'Полная ст-ть с уч.НЗС (Авто)'!YP"&amp;$J$42),$C16,'Полная ст-ть с уч.НЗС (Авто)'!RK$11:INDIRECT("'Полная ст-ть с уч.НЗС (Авто)'!RK"&amp;$J$42))/$D16)</f>
        <v>0</v>
      </c>
      <c r="RL16" s="137">
        <f ca="1">IF($D16=0,0,SUMIF('Полная ст-ть с уч.НЗС (Авто)'!$YP$11:INDIRECT("'Полная ст-ть с уч.НЗС (Авто)'!YP"&amp;$J$42),$C16,'Полная ст-ть с уч.НЗС (Авто)'!RL$11:INDIRECT("'Полная ст-ть с уч.НЗС (Авто)'!RL"&amp;$J$42))/$D16)</f>
        <v>0</v>
      </c>
      <c r="RM16" s="137">
        <f ca="1">IF($D16=0,0,SUMIF('Полная ст-ть с уч.НЗС (Авто)'!$YP$11:INDIRECT("'Полная ст-ть с уч.НЗС (Авто)'!YP"&amp;$J$42),$C16,'Полная ст-ть с уч.НЗС (Авто)'!RM$11:INDIRECT("'Полная ст-ть с уч.НЗС (Авто)'!RM"&amp;$J$42))/$D16)</f>
        <v>0</v>
      </c>
      <c r="RN16" s="137">
        <f ca="1">IF($D16=0,0,SUMIF('Полная ст-ть с уч.НЗС (Авто)'!$YP$11:INDIRECT("'Полная ст-ть с уч.НЗС (Авто)'!YP"&amp;$J$42),$C16,'Полная ст-ть с уч.НЗС (Авто)'!RN$11:INDIRECT("'Полная ст-ть с уч.НЗС (Авто)'!RN"&amp;$J$42))/$D16)</f>
        <v>0</v>
      </c>
      <c r="RO16" s="137">
        <f ca="1">IF($D16=0,0,SUMIF('Полная ст-ть с уч.НЗС (Авто)'!$YP$11:INDIRECT("'Полная ст-ть с уч.НЗС (Авто)'!YP"&amp;$J$42),$C16,'Полная ст-ть с уч.НЗС (Авто)'!RO$11:INDIRECT("'Полная ст-ть с уч.НЗС (Авто)'!RO"&amp;$J$42))/$D16)</f>
        <v>0</v>
      </c>
      <c r="RP16" s="137">
        <f ca="1">IF($D16=0,0,SUMIF('Полная ст-ть с уч.НЗС (Авто)'!$YP$11:INDIRECT("'Полная ст-ть с уч.НЗС (Авто)'!YP"&amp;$J$42),$C16,'Полная ст-ть с уч.НЗС (Авто)'!RP$11:INDIRECT("'Полная ст-ть с уч.НЗС (Авто)'!RP"&amp;$J$42))/$D16)</f>
        <v>0</v>
      </c>
      <c r="RQ16" s="137">
        <f ca="1">IF($D16=0,0,SUMIF('Полная ст-ть с уч.НЗС (Авто)'!$YP$11:INDIRECT("'Полная ст-ть с уч.НЗС (Авто)'!YP"&amp;$J$42),$C16,'Полная ст-ть с уч.НЗС (Авто)'!RQ$11:INDIRECT("'Полная ст-ть с уч.НЗС (Авто)'!RQ"&amp;$J$42))/$D16)</f>
        <v>0</v>
      </c>
      <c r="RR16" s="137">
        <f ca="1">IF($D16=0,0,SUMIF('Полная ст-ть с уч.НЗС (Авто)'!$YP$11:INDIRECT("'Полная ст-ть с уч.НЗС (Авто)'!YP"&amp;$J$42),$C16,'Полная ст-ть с уч.НЗС (Авто)'!RR$11:INDIRECT("'Полная ст-ть с уч.НЗС (Авто)'!RR"&amp;$J$42))/$D16)</f>
        <v>0</v>
      </c>
      <c r="RS16" s="137">
        <f ca="1">IF($D16=0,0,SUMIF('Полная ст-ть с уч.НЗС (Авто)'!$YP$11:INDIRECT("'Полная ст-ть с уч.НЗС (Авто)'!YP"&amp;$J$42),$C16,'Полная ст-ть с уч.НЗС (Авто)'!RS$11:INDIRECT("'Полная ст-ть с уч.НЗС (Авто)'!RS"&amp;$J$42))/$D16)</f>
        <v>0</v>
      </c>
      <c r="RT16" s="137">
        <f ca="1">IF($D16=0,0,SUMIF('Полная ст-ть с уч.НЗС (Авто)'!$YP$11:INDIRECT("'Полная ст-ть с уч.НЗС (Авто)'!YP"&amp;$J$42),$C16,'Полная ст-ть с уч.НЗС (Авто)'!RT$11:INDIRECT("'Полная ст-ть с уч.НЗС (Авто)'!RT"&amp;$J$42))/$D16)</f>
        <v>0</v>
      </c>
      <c r="RU16" s="137">
        <f ca="1">IF($D16=0,0,SUMIF('Полная ст-ть с уч.НЗС (Авто)'!$YP$11:INDIRECT("'Полная ст-ть с уч.НЗС (Авто)'!YP"&amp;$J$42),$C16,'Полная ст-ть с уч.НЗС (Авто)'!RU$11:INDIRECT("'Полная ст-ть с уч.НЗС (Авто)'!RU"&amp;$J$42))/$D16)</f>
        <v>0</v>
      </c>
      <c r="RV16" s="137">
        <f ca="1">IF($D16=0,0,SUMIF('Полная ст-ть с уч.НЗС (Авто)'!$YP$11:INDIRECT("'Полная ст-ть с уч.НЗС (Авто)'!YP"&amp;$J$42),$C16,'Полная ст-ть с уч.НЗС (Авто)'!RV$11:INDIRECT("'Полная ст-ть с уч.НЗС (Авто)'!RV"&amp;$J$42))/$D16)</f>
        <v>0</v>
      </c>
      <c r="RW16" s="137">
        <f ca="1">IF($D16=0,0,SUMIF('Полная ст-ть с уч.НЗС (Авто)'!$YP$11:INDIRECT("'Полная ст-ть с уч.НЗС (Авто)'!YP"&amp;$J$42),$C16,'Полная ст-ть с уч.НЗС (Авто)'!RW$11:INDIRECT("'Полная ст-ть с уч.НЗС (Авто)'!RW"&amp;$J$42))/$D16)</f>
        <v>0</v>
      </c>
      <c r="RX16" s="137">
        <f ca="1">IF($D16=0,0,SUMIF('Полная ст-ть с уч.НЗС (Авто)'!$YP$11:INDIRECT("'Полная ст-ть с уч.НЗС (Авто)'!YP"&amp;$J$42),$C16,'Полная ст-ть с уч.НЗС (Авто)'!RX$11:INDIRECT("'Полная ст-ть с уч.НЗС (Авто)'!RX"&amp;$J$42))/$D16)</f>
        <v>0</v>
      </c>
      <c r="RY16" s="137">
        <f ca="1">IF($D16=0,0,SUMIF('Полная ст-ть с уч.НЗС (Авто)'!$YP$11:INDIRECT("'Полная ст-ть с уч.НЗС (Авто)'!YP"&amp;$J$42),$C16,'Полная ст-ть с уч.НЗС (Авто)'!RY$11:INDIRECT("'Полная ст-ть с уч.НЗС (Авто)'!RY"&amp;$J$42))/$D16)</f>
        <v>0</v>
      </c>
      <c r="RZ16" s="137">
        <f ca="1">IF($D16=0,0,SUMIF('Полная ст-ть с уч.НЗС (Авто)'!$YP$11:INDIRECT("'Полная ст-ть с уч.НЗС (Авто)'!YP"&amp;$J$42),$C16,'Полная ст-ть с уч.НЗС (Авто)'!RZ$11:INDIRECT("'Полная ст-ть с уч.НЗС (Авто)'!RZ"&amp;$J$42))/$D16)</f>
        <v>0</v>
      </c>
      <c r="SA16" s="137">
        <f ca="1">IF($D16=0,0,SUMIF('Полная ст-ть с уч.НЗС (Авто)'!$YP$11:INDIRECT("'Полная ст-ть с уч.НЗС (Авто)'!YP"&amp;$J$42),$C16,'Полная ст-ть с уч.НЗС (Авто)'!SA$11:INDIRECT("'Полная ст-ть с уч.НЗС (Авто)'!SA"&amp;$J$42))/$D16)</f>
        <v>0</v>
      </c>
      <c r="SB16" s="137">
        <f ca="1">IF($D16=0,0,SUMIF('Полная ст-ть с уч.НЗС (Авто)'!$YP$11:INDIRECT("'Полная ст-ть с уч.НЗС (Авто)'!YP"&amp;$J$42),$C16,'Полная ст-ть с уч.НЗС (Авто)'!SB$11:INDIRECT("'Полная ст-ть с уч.НЗС (Авто)'!SB"&amp;$J$42))/$D16)</f>
        <v>0</v>
      </c>
      <c r="SC16" s="137">
        <f ca="1">IF($D16=0,0,SUMIF('Полная ст-ть с уч.НЗС (Авто)'!$YP$11:INDIRECT("'Полная ст-ть с уч.НЗС (Авто)'!YP"&amp;$J$42),$C16,'Полная ст-ть с уч.НЗС (Авто)'!SC$11:INDIRECT("'Полная ст-ть с уч.НЗС (Авто)'!SC"&amp;$J$42))/$D16)</f>
        <v>0</v>
      </c>
      <c r="SD16" s="137">
        <f ca="1">IF($D16=0,0,SUMIF('Полная ст-ть с уч.НЗС (Авто)'!$YP$11:INDIRECT("'Полная ст-ть с уч.НЗС (Авто)'!YP"&amp;$J$42),$C16,'Полная ст-ть с уч.НЗС (Авто)'!SD$11:INDIRECT("'Полная ст-ть с уч.НЗС (Авто)'!SD"&amp;$J$42))/$D16)</f>
        <v>0</v>
      </c>
      <c r="SE16" s="137">
        <f ca="1">IF($D16=0,0,SUMIF('Полная ст-ть с уч.НЗС (Авто)'!$YP$11:INDIRECT("'Полная ст-ть с уч.НЗС (Авто)'!YP"&amp;$J$42),$C16,'Полная ст-ть с уч.НЗС (Авто)'!SE$11:INDIRECT("'Полная ст-ть с уч.НЗС (Авто)'!SE"&amp;$J$42))/$D16)</f>
        <v>0</v>
      </c>
      <c r="SF16" s="137">
        <f ca="1">IF($D16=0,0,SUMIF('Полная ст-ть с уч.НЗС (Авто)'!$YP$11:INDIRECT("'Полная ст-ть с уч.НЗС (Авто)'!YP"&amp;$J$42),$C16,'Полная ст-ть с уч.НЗС (Авто)'!SF$11:INDIRECT("'Полная ст-ть с уч.НЗС (Авто)'!SF"&amp;$J$42))/$D16)</f>
        <v>0</v>
      </c>
      <c r="SG16" s="137">
        <f ca="1">IF($D16=0,0,SUMIF('Полная ст-ть с уч.НЗС (Авто)'!$YP$11:INDIRECT("'Полная ст-ть с уч.НЗС (Авто)'!YP"&amp;$J$42),$C16,'Полная ст-ть с уч.НЗС (Авто)'!SG$11:INDIRECT("'Полная ст-ть с уч.НЗС (Авто)'!SG"&amp;$J$42))/$D16)</f>
        <v>0</v>
      </c>
      <c r="SH16" s="137">
        <f ca="1">IF($D16=0,0,SUMIF('Полная ст-ть с уч.НЗС (Авто)'!$YP$11:INDIRECT("'Полная ст-ть с уч.НЗС (Авто)'!YP"&amp;$J$42),$C16,'Полная ст-ть с уч.НЗС (Авто)'!SH$11:INDIRECT("'Полная ст-ть с уч.НЗС (Авто)'!SH"&amp;$J$42))/$D16)</f>
        <v>0</v>
      </c>
      <c r="SI16" s="137">
        <f ca="1">IF($D16=0,0,SUMIF('Полная ст-ть с уч.НЗС (Авто)'!$YP$11:INDIRECT("'Полная ст-ть с уч.НЗС (Авто)'!YP"&amp;$J$42),$C16,'Полная ст-ть с уч.НЗС (Авто)'!SI$11:INDIRECT("'Полная ст-ть с уч.НЗС (Авто)'!SI"&amp;$J$42))/$D16)</f>
        <v>0</v>
      </c>
      <c r="SJ16" s="137">
        <f ca="1">IF($D16=0,0,SUMIF('Полная ст-ть с уч.НЗС (Авто)'!$YP$11:INDIRECT("'Полная ст-ть с уч.НЗС (Авто)'!YP"&amp;$J$42),$C16,'Полная ст-ть с уч.НЗС (Авто)'!SJ$11:INDIRECT("'Полная ст-ть с уч.НЗС (Авто)'!SJ"&amp;$J$42))/$D16)</f>
        <v>0</v>
      </c>
      <c r="SK16" s="137">
        <f ca="1">IF($D16=0,0,SUMIF('Полная ст-ть с уч.НЗС (Авто)'!$YP$11:INDIRECT("'Полная ст-ть с уч.НЗС (Авто)'!YP"&amp;$J$42),$C16,'Полная ст-ть с уч.НЗС (Авто)'!SK$11:INDIRECT("'Полная ст-ть с уч.НЗС (Авто)'!SK"&amp;$J$42))/$D16)</f>
        <v>0</v>
      </c>
      <c r="SL16" s="137">
        <f ca="1">IF($D16=0,0,SUMIF('Полная ст-ть с уч.НЗС (Авто)'!$YP$11:INDIRECT("'Полная ст-ть с уч.НЗС (Авто)'!YP"&amp;$J$42),$C16,'Полная ст-ть с уч.НЗС (Авто)'!SL$11:INDIRECT("'Полная ст-ть с уч.НЗС (Авто)'!SL"&amp;$J$42))/$D16)</f>
        <v>0</v>
      </c>
      <c r="SM16" s="137">
        <f ca="1">IF($D16=0,0,SUMIF('Полная ст-ть с уч.НЗС (Авто)'!$YP$11:INDIRECT("'Полная ст-ть с уч.НЗС (Авто)'!YP"&amp;$J$42),$C16,'Полная ст-ть с уч.НЗС (Авто)'!SM$11:INDIRECT("'Полная ст-ть с уч.НЗС (Авто)'!SM"&amp;$J$42))/$D16)</f>
        <v>0</v>
      </c>
      <c r="SN16" s="137">
        <f ca="1">IF($D16=0,0,SUMIF('Полная ст-ть с уч.НЗС (Авто)'!$YP$11:INDIRECT("'Полная ст-ть с уч.НЗС (Авто)'!YP"&amp;$J$42),$C16,'Полная ст-ть с уч.НЗС (Авто)'!SN$11:INDIRECT("'Полная ст-ть с уч.НЗС (Авто)'!SN"&amp;$J$42))/$D16)</f>
        <v>0</v>
      </c>
      <c r="SO16" s="137">
        <f ca="1">IF($D16=0,0,SUMIF('Полная ст-ть с уч.НЗС (Авто)'!$YP$11:INDIRECT("'Полная ст-ть с уч.НЗС (Авто)'!YP"&amp;$J$42),$C16,'Полная ст-ть с уч.НЗС (Авто)'!SO$11:INDIRECT("'Полная ст-ть с уч.НЗС (Авто)'!SO"&amp;$J$42))/$D16)</f>
        <v>0</v>
      </c>
      <c r="SP16" s="137">
        <f ca="1">IF($D16=0,0,SUMIF('Полная ст-ть с уч.НЗС (Авто)'!$YP$11:INDIRECT("'Полная ст-ть с уч.НЗС (Авто)'!YP"&amp;$J$42),$C16,'Полная ст-ть с уч.НЗС (Авто)'!SP$11:INDIRECT("'Полная ст-ть с уч.НЗС (Авто)'!SP"&amp;$J$42))/$D16)</f>
        <v>0</v>
      </c>
      <c r="SQ16" s="137">
        <f ca="1">IF($D16=0,0,SUMIF('Полная ст-ть с уч.НЗС (Авто)'!$YP$11:INDIRECT("'Полная ст-ть с уч.НЗС (Авто)'!YP"&amp;$J$42),$C16,'Полная ст-ть с уч.НЗС (Авто)'!SQ$11:INDIRECT("'Полная ст-ть с уч.НЗС (Авто)'!SQ"&amp;$J$42))/$D16)</f>
        <v>0</v>
      </c>
      <c r="SR16" s="137">
        <f ca="1">IF($D16=0,0,SUMIF('Полная ст-ть с уч.НЗС (Авто)'!$YP$11:INDIRECT("'Полная ст-ть с уч.НЗС (Авто)'!YP"&amp;$J$42),$C16,'Полная ст-ть с уч.НЗС (Авто)'!SR$11:INDIRECT("'Полная ст-ть с уч.НЗС (Авто)'!SR"&amp;$J$42))/$D16)</f>
        <v>0</v>
      </c>
      <c r="SS16" s="137">
        <f ca="1">IF($D16=0,0,SUMIF('Полная ст-ть с уч.НЗС (Авто)'!$YP$11:INDIRECT("'Полная ст-ть с уч.НЗС (Авто)'!YP"&amp;$J$42),$C16,'Полная ст-ть с уч.НЗС (Авто)'!SS$11:INDIRECT("'Полная ст-ть с уч.НЗС (Авто)'!SS"&amp;$J$42))/$D16)</f>
        <v>0</v>
      </c>
      <c r="ST16" s="137">
        <f ca="1">IF($D16=0,0,SUMIF('Полная ст-ть с уч.НЗС (Авто)'!$YP$11:INDIRECT("'Полная ст-ть с уч.НЗС (Авто)'!YP"&amp;$J$42),$C16,'Полная ст-ть с уч.НЗС (Авто)'!ST$11:INDIRECT("'Полная ст-ть с уч.НЗС (Авто)'!ST"&amp;$J$42))/$D16)</f>
        <v>0</v>
      </c>
      <c r="SU16" s="137">
        <f ca="1">IF($D16=0,0,SUMIF('Полная ст-ть с уч.НЗС (Авто)'!$YP$11:INDIRECT("'Полная ст-ть с уч.НЗС (Авто)'!YP"&amp;$J$42),$C16,'Полная ст-ть с уч.НЗС (Авто)'!SU$11:INDIRECT("'Полная ст-ть с уч.НЗС (Авто)'!SU"&amp;$J$42))/$D16)</f>
        <v>0</v>
      </c>
      <c r="SV16" s="137">
        <f ca="1">IF($D16=0,0,SUMIF('Полная ст-ть с уч.НЗС (Авто)'!$YP$11:INDIRECT("'Полная ст-ть с уч.НЗС (Авто)'!YP"&amp;$J$42),$C16,'Полная ст-ть с уч.НЗС (Авто)'!SV$11:INDIRECT("'Полная ст-ть с уч.НЗС (Авто)'!SV"&amp;$J$42))/$D16)</f>
        <v>0</v>
      </c>
      <c r="SW16" s="137">
        <f ca="1">IF($D16=0,0,SUMIF('Полная ст-ть с уч.НЗС (Авто)'!$YP$11:INDIRECT("'Полная ст-ть с уч.НЗС (Авто)'!YP"&amp;$J$42),$C16,'Полная ст-ть с уч.НЗС (Авто)'!SW$11:INDIRECT("'Полная ст-ть с уч.НЗС (Авто)'!SW"&amp;$J$42))/$D16)</f>
        <v>0</v>
      </c>
      <c r="SX16" s="137">
        <f ca="1">IF($D16=0,0,SUMIF('Полная ст-ть с уч.НЗС (Авто)'!$YP$11:INDIRECT("'Полная ст-ть с уч.НЗС (Авто)'!YP"&amp;$J$42),$C16,'Полная ст-ть с уч.НЗС (Авто)'!SX$11:INDIRECT("'Полная ст-ть с уч.НЗС (Авто)'!SX"&amp;$J$42))/$D16)</f>
        <v>0</v>
      </c>
      <c r="SY16" s="137">
        <f ca="1">IF($D16=0,0,SUMIF('Полная ст-ть с уч.НЗС (Авто)'!$YP$11:INDIRECT("'Полная ст-ть с уч.НЗС (Авто)'!YP"&amp;$J$42),$C16,'Полная ст-ть с уч.НЗС (Авто)'!SY$11:INDIRECT("'Полная ст-ть с уч.НЗС (Авто)'!SY"&amp;$J$42))/$D16)</f>
        <v>0</v>
      </c>
      <c r="SZ16" s="137">
        <f ca="1">IF($D16=0,0,SUMIF('Полная ст-ть с уч.НЗС (Авто)'!$YP$11:INDIRECT("'Полная ст-ть с уч.НЗС (Авто)'!YP"&amp;$J$42),$C16,'Полная ст-ть с уч.НЗС (Авто)'!SZ$11:INDIRECT("'Полная ст-ть с уч.НЗС (Авто)'!SZ"&amp;$J$42))/$D16)</f>
        <v>0</v>
      </c>
      <c r="TA16" s="137">
        <f ca="1">IF($D16=0,0,SUMIF('Полная ст-ть с уч.НЗС (Авто)'!$YP$11:INDIRECT("'Полная ст-ть с уч.НЗС (Авто)'!YP"&amp;$J$42),$C16,'Полная ст-ть с уч.НЗС (Авто)'!TA$11:INDIRECT("'Полная ст-ть с уч.НЗС (Авто)'!TA"&amp;$J$42))/$D16)</f>
        <v>0</v>
      </c>
      <c r="TB16" s="137">
        <f ca="1">IF($D16=0,0,SUMIF('Полная ст-ть с уч.НЗС (Авто)'!$YP$11:INDIRECT("'Полная ст-ть с уч.НЗС (Авто)'!YP"&amp;$J$42),$C16,'Полная ст-ть с уч.НЗС (Авто)'!TB$11:INDIRECT("'Полная ст-ть с уч.НЗС (Авто)'!TB"&amp;$J$42))/$D16)</f>
        <v>0</v>
      </c>
      <c r="TC16" s="137">
        <f ca="1">IF($D16=0,0,SUMIF('Полная ст-ть с уч.НЗС (Авто)'!$YP$11:INDIRECT("'Полная ст-ть с уч.НЗС (Авто)'!YP"&amp;$J$42),$C16,'Полная ст-ть с уч.НЗС (Авто)'!TC$11:INDIRECT("'Полная ст-ть с уч.НЗС (Авто)'!TC"&amp;$J$42))/$D16)</f>
        <v>0</v>
      </c>
      <c r="TD16" s="137">
        <f ca="1">IF($D16=0,0,SUMIF('Полная ст-ть с уч.НЗС (Авто)'!$YP$11:INDIRECT("'Полная ст-ть с уч.НЗС (Авто)'!YP"&amp;$J$42),$C16,'Полная ст-ть с уч.НЗС (Авто)'!TD$11:INDIRECT("'Полная ст-ть с уч.НЗС (Авто)'!TD"&amp;$J$42))/$D16)</f>
        <v>0</v>
      </c>
      <c r="TE16" s="137">
        <f ca="1">IF($D16=0,0,SUMIF('Полная ст-ть с уч.НЗС (Авто)'!$YP$11:INDIRECT("'Полная ст-ть с уч.НЗС (Авто)'!YP"&amp;$J$42),$C16,'Полная ст-ть с уч.НЗС (Авто)'!TE$11:INDIRECT("'Полная ст-ть с уч.НЗС (Авто)'!TE"&amp;$J$42))/$D16)</f>
        <v>0</v>
      </c>
      <c r="TF16" s="137">
        <f ca="1">IF($D16=0,0,SUMIF('Полная ст-ть с уч.НЗС (Авто)'!$YP$11:INDIRECT("'Полная ст-ть с уч.НЗС (Авто)'!YP"&amp;$J$42),$C16,'Полная ст-ть с уч.НЗС (Авто)'!TF$11:INDIRECT("'Полная ст-ть с уч.НЗС (Авто)'!TF"&amp;$J$42))/$D16)</f>
        <v>0</v>
      </c>
      <c r="TG16" s="137">
        <f ca="1">IF($D16=0,0,SUMIF('Полная ст-ть с уч.НЗС (Авто)'!$YP$11:INDIRECT("'Полная ст-ть с уч.НЗС (Авто)'!YP"&amp;$J$42),$C16,'Полная ст-ть с уч.НЗС (Авто)'!TG$11:INDIRECT("'Полная ст-ть с уч.НЗС (Авто)'!TG"&amp;$J$42))/$D16)</f>
        <v>0</v>
      </c>
      <c r="TH16" s="137">
        <f ca="1">IF($D16=0,0,SUMIF('Полная ст-ть с уч.НЗС (Авто)'!$YP$11:INDIRECT("'Полная ст-ть с уч.НЗС (Авто)'!YP"&amp;$J$42),$C16,'Полная ст-ть с уч.НЗС (Авто)'!TH$11:INDIRECT("'Полная ст-ть с уч.НЗС (Авто)'!TH"&amp;$J$42))/$D16)</f>
        <v>0</v>
      </c>
      <c r="TI16" s="137">
        <f ca="1">IF($D16=0,0,SUMIF('Полная ст-ть с уч.НЗС (Авто)'!$YP$11:INDIRECT("'Полная ст-ть с уч.НЗС (Авто)'!YP"&amp;$J$42),$C16,'Полная ст-ть с уч.НЗС (Авто)'!TI$11:INDIRECT("'Полная ст-ть с уч.НЗС (Авто)'!TI"&amp;$J$42))/$D16)</f>
        <v>0</v>
      </c>
      <c r="TJ16" s="137">
        <f ca="1">IF($D16=0,0,SUMIF('Полная ст-ть с уч.НЗС (Авто)'!$YP$11:INDIRECT("'Полная ст-ть с уч.НЗС (Авто)'!YP"&amp;$J$42),$C16,'Полная ст-ть с уч.НЗС (Авто)'!TJ$11:INDIRECT("'Полная ст-ть с уч.НЗС (Авто)'!TJ"&amp;$J$42))/$D16)</f>
        <v>0</v>
      </c>
      <c r="TK16" s="137">
        <f ca="1">IF($D16=0,0,SUMIF('Полная ст-ть с уч.НЗС (Авто)'!$YP$11:INDIRECT("'Полная ст-ть с уч.НЗС (Авто)'!YP"&amp;$J$42),$C16,'Полная ст-ть с уч.НЗС (Авто)'!TK$11:INDIRECT("'Полная ст-ть с уч.НЗС (Авто)'!TK"&amp;$J$42))/$D16)</f>
        <v>0</v>
      </c>
      <c r="TL16" s="137">
        <f ca="1">IF($D16=0,0,SUMIF('Полная ст-ть с уч.НЗС (Авто)'!$YP$11:INDIRECT("'Полная ст-ть с уч.НЗС (Авто)'!YP"&amp;$J$42),$C16,'Полная ст-ть с уч.НЗС (Авто)'!TL$11:INDIRECT("'Полная ст-ть с уч.НЗС (Авто)'!TL"&amp;$J$42))/$D16)</f>
        <v>0</v>
      </c>
      <c r="TM16" s="137">
        <f ca="1">IF($D16=0,0,SUMIF('Полная ст-ть с уч.НЗС (Авто)'!$YP$11:INDIRECT("'Полная ст-ть с уч.НЗС (Авто)'!YP"&amp;$J$42),$C16,'Полная ст-ть с уч.НЗС (Авто)'!TM$11:INDIRECT("'Полная ст-ть с уч.НЗС (Авто)'!TM"&amp;$J$42))/$D16)</f>
        <v>0</v>
      </c>
      <c r="TN16" s="137">
        <f ca="1">IF($D16=0,0,SUMIF('Полная ст-ть с уч.НЗС (Авто)'!$YP$11:INDIRECT("'Полная ст-ть с уч.НЗС (Авто)'!YP"&amp;$J$42),$C16,'Полная ст-ть с уч.НЗС (Авто)'!TN$11:INDIRECT("'Полная ст-ть с уч.НЗС (Авто)'!TN"&amp;$J$42))/$D16)</f>
        <v>0</v>
      </c>
      <c r="TO16" s="137">
        <f ca="1">IF($D16=0,0,SUMIF('Полная ст-ть с уч.НЗС (Авто)'!$YP$11:INDIRECT("'Полная ст-ть с уч.НЗС (Авто)'!YP"&amp;$J$42),$C16,'Полная ст-ть с уч.НЗС (Авто)'!TO$11:INDIRECT("'Полная ст-ть с уч.НЗС (Авто)'!TO"&amp;$J$42))/$D16)</f>
        <v>0</v>
      </c>
      <c r="TP16" s="137">
        <f ca="1">IF($D16=0,0,SUMIF('Полная ст-ть с уч.НЗС (Авто)'!$YP$11:INDIRECT("'Полная ст-ть с уч.НЗС (Авто)'!YP"&amp;$J$42),$C16,'Полная ст-ть с уч.НЗС (Авто)'!TP$11:INDIRECT("'Полная ст-ть с уч.НЗС (Авто)'!TP"&amp;$J$42))/$D16)</f>
        <v>0</v>
      </c>
      <c r="TQ16" s="137">
        <f ca="1">IF($D16=0,0,SUMIF('Полная ст-ть с уч.НЗС (Авто)'!$YP$11:INDIRECT("'Полная ст-ть с уч.НЗС (Авто)'!YP"&amp;$J$42),$C16,'Полная ст-ть с уч.НЗС (Авто)'!TQ$11:INDIRECT("'Полная ст-ть с уч.НЗС (Авто)'!TQ"&amp;$J$42))/$D16)</f>
        <v>0</v>
      </c>
      <c r="TR16" s="137">
        <f ca="1">IF($D16=0,0,SUMIF('Полная ст-ть с уч.НЗС (Авто)'!$YP$11:INDIRECT("'Полная ст-ть с уч.НЗС (Авто)'!YP"&amp;$J$42),$C16,'Полная ст-ть с уч.НЗС (Авто)'!TR$11:INDIRECT("'Полная ст-ть с уч.НЗС (Авто)'!TR"&amp;$J$42))/$D16)</f>
        <v>0</v>
      </c>
      <c r="TS16" s="137">
        <f ca="1">IF($D16=0,0,SUMIF('Полная ст-ть с уч.НЗС (Авто)'!$YP$11:INDIRECT("'Полная ст-ть с уч.НЗС (Авто)'!YP"&amp;$J$42),$C16,'Полная ст-ть с уч.НЗС (Авто)'!TS$11:INDIRECT("'Полная ст-ть с уч.НЗС (Авто)'!TS"&amp;$J$42))/$D16)</f>
        <v>0</v>
      </c>
      <c r="TT16" s="137">
        <f ca="1">IF($D16=0,0,SUMIF('Полная ст-ть с уч.НЗС (Авто)'!$YP$11:INDIRECT("'Полная ст-ть с уч.НЗС (Авто)'!YP"&amp;$J$42),$C16,'Полная ст-ть с уч.НЗС (Авто)'!TT$11:INDIRECT("'Полная ст-ть с уч.НЗС (Авто)'!TT"&amp;$J$42))/$D16)</f>
        <v>0</v>
      </c>
      <c r="TU16" s="137">
        <f ca="1">IF($D16=0,0,SUMIF('Полная ст-ть с уч.НЗС (Авто)'!$YP$11:INDIRECT("'Полная ст-ть с уч.НЗС (Авто)'!YP"&amp;$J$42),$C16,'Полная ст-ть с уч.НЗС (Авто)'!TU$11:INDIRECT("'Полная ст-ть с уч.НЗС (Авто)'!TU"&amp;$J$42))/$D16)</f>
        <v>0</v>
      </c>
      <c r="TV16" s="137">
        <f ca="1">IF($D16=0,0,SUMIF('Полная ст-ть с уч.НЗС (Авто)'!$YP$11:INDIRECT("'Полная ст-ть с уч.НЗС (Авто)'!YP"&amp;$J$42),$C16,'Полная ст-ть с уч.НЗС (Авто)'!TV$11:INDIRECT("'Полная ст-ть с уч.НЗС (Авто)'!TV"&amp;$J$42))/$D16)</f>
        <v>0</v>
      </c>
      <c r="TW16" s="137">
        <f ca="1">IF($D16=0,0,SUMIF('Полная ст-ть с уч.НЗС (Авто)'!$YP$11:INDIRECT("'Полная ст-ть с уч.НЗС (Авто)'!YP"&amp;$J$42),$C16,'Полная ст-ть с уч.НЗС (Авто)'!TW$11:INDIRECT("'Полная ст-ть с уч.НЗС (Авто)'!TW"&amp;$J$42))/$D16)</f>
        <v>0</v>
      </c>
      <c r="TX16" s="137">
        <f ca="1">IF($D16=0,0,SUMIF('Полная ст-ть с уч.НЗС (Авто)'!$YP$11:INDIRECT("'Полная ст-ть с уч.НЗС (Авто)'!YP"&amp;$J$42),$C16,'Полная ст-ть с уч.НЗС (Авто)'!TX$11:INDIRECT("'Полная ст-ть с уч.НЗС (Авто)'!TX"&amp;$J$42))/$D16)</f>
        <v>0</v>
      </c>
      <c r="TY16" s="137">
        <f ca="1">IF($D16=0,0,SUMIF('Полная ст-ть с уч.НЗС (Авто)'!$YP$11:INDIRECT("'Полная ст-ть с уч.НЗС (Авто)'!YP"&amp;$J$42),$C16,'Полная ст-ть с уч.НЗС (Авто)'!TY$11:INDIRECT("'Полная ст-ть с уч.НЗС (Авто)'!TY"&amp;$J$42))/$D16)</f>
        <v>0</v>
      </c>
      <c r="TZ16" s="137">
        <f ca="1">IF($D16=0,0,SUMIF('Полная ст-ть с уч.НЗС (Авто)'!$YP$11:INDIRECT("'Полная ст-ть с уч.НЗС (Авто)'!YP"&amp;$J$42),$C16,'Полная ст-ть с уч.НЗС (Авто)'!TZ$11:INDIRECT("'Полная ст-ть с уч.НЗС (Авто)'!TZ"&amp;$J$42))/$D16)</f>
        <v>0</v>
      </c>
      <c r="UA16" s="137">
        <f ca="1">IF($D16=0,0,SUMIF('Полная ст-ть с уч.НЗС (Авто)'!$YP$11:INDIRECT("'Полная ст-ть с уч.НЗС (Авто)'!YP"&amp;$J$42),$C16,'Полная ст-ть с уч.НЗС (Авто)'!UA$11:INDIRECT("'Полная ст-ть с уч.НЗС (Авто)'!UA"&amp;$J$42))/$D16)</f>
        <v>0</v>
      </c>
      <c r="UB16" s="137">
        <f ca="1">IF($D16=0,0,SUMIF('Полная ст-ть с уч.НЗС (Авто)'!$YP$11:INDIRECT("'Полная ст-ть с уч.НЗС (Авто)'!YP"&amp;$J$42),$C16,'Полная ст-ть с уч.НЗС (Авто)'!UB$11:INDIRECT("'Полная ст-ть с уч.НЗС (Авто)'!UB"&amp;$J$42))/$D16)</f>
        <v>0</v>
      </c>
      <c r="UC16" s="137">
        <f ca="1">IF($D16=0,0,SUMIF('Полная ст-ть с уч.НЗС (Авто)'!$YP$11:INDIRECT("'Полная ст-ть с уч.НЗС (Авто)'!YP"&amp;$J$42),$C16,'Полная ст-ть с уч.НЗС (Авто)'!UC$11:INDIRECT("'Полная ст-ть с уч.НЗС (Авто)'!UC"&amp;$J$42))/$D16)</f>
        <v>0</v>
      </c>
      <c r="UD16" s="137">
        <f ca="1">IF($D16=0,0,SUMIF('Полная ст-ть с уч.НЗС (Авто)'!$YP$11:INDIRECT("'Полная ст-ть с уч.НЗС (Авто)'!YP"&amp;$J$42),$C16,'Полная ст-ть с уч.НЗС (Авто)'!UD$11:INDIRECT("'Полная ст-ть с уч.НЗС (Авто)'!UD"&amp;$J$42))/$D16)</f>
        <v>0</v>
      </c>
      <c r="UE16" s="137">
        <f ca="1">IF($D16=0,0,SUMIF('Полная ст-ть с уч.НЗС (Авто)'!$YP$11:INDIRECT("'Полная ст-ть с уч.НЗС (Авто)'!YP"&amp;$J$42),$C16,'Полная ст-ть с уч.НЗС (Авто)'!UE$11:INDIRECT("'Полная ст-ть с уч.НЗС (Авто)'!UE"&amp;$J$42))/$D16)</f>
        <v>0</v>
      </c>
      <c r="UF16" s="137">
        <f ca="1">IF($D16=0,0,SUMIF('Полная ст-ть с уч.НЗС (Авто)'!$YP$11:INDIRECT("'Полная ст-ть с уч.НЗС (Авто)'!YP"&amp;$J$42),$C16,'Полная ст-ть с уч.НЗС (Авто)'!UF$11:INDIRECT("'Полная ст-ть с уч.НЗС (Авто)'!UF"&amp;$J$42))/$D16)</f>
        <v>0</v>
      </c>
      <c r="UG16" s="137">
        <f ca="1">IF($D16=0,0,SUMIF('Полная ст-ть с уч.НЗС (Авто)'!$YP$11:INDIRECT("'Полная ст-ть с уч.НЗС (Авто)'!YP"&amp;$J$42),$C16,'Полная ст-ть с уч.НЗС (Авто)'!UG$11:INDIRECT("'Полная ст-ть с уч.НЗС (Авто)'!UG"&amp;$J$42))/$D16)</f>
        <v>0</v>
      </c>
      <c r="UH16" s="137">
        <f ca="1">IF($D16=0,0,SUMIF('Полная ст-ть с уч.НЗС (Авто)'!$YP$11:INDIRECT("'Полная ст-ть с уч.НЗС (Авто)'!YP"&amp;$J$42),$C16,'Полная ст-ть с уч.НЗС (Авто)'!UH$11:INDIRECT("'Полная ст-ть с уч.НЗС (Авто)'!UH"&amp;$J$42))/$D16)</f>
        <v>0</v>
      </c>
      <c r="UI16" s="137">
        <f ca="1">IF($D16=0,0,SUMIF('Полная ст-ть с уч.НЗС (Авто)'!$YP$11:INDIRECT("'Полная ст-ть с уч.НЗС (Авто)'!YP"&amp;$J$42),$C16,'Полная ст-ть с уч.НЗС (Авто)'!UI$11:INDIRECT("'Полная ст-ть с уч.НЗС (Авто)'!UI"&amp;$J$42))/$D16)</f>
        <v>0</v>
      </c>
      <c r="UJ16" s="137">
        <f ca="1">IF($D16=0,0,SUMIF('Полная ст-ть с уч.НЗС (Авто)'!$YP$11:INDIRECT("'Полная ст-ть с уч.НЗС (Авто)'!YP"&amp;$J$42),$C16,'Полная ст-ть с уч.НЗС (Авто)'!UJ$11:INDIRECT("'Полная ст-ть с уч.НЗС (Авто)'!UJ"&amp;$J$42))/$D16)</f>
        <v>0</v>
      </c>
      <c r="UK16" s="137">
        <f ca="1">IF($D16=0,0,SUMIF('Полная ст-ть с уч.НЗС (Авто)'!$YP$11:INDIRECT("'Полная ст-ть с уч.НЗС (Авто)'!YP"&amp;$J$42),$C16,'Полная ст-ть с уч.НЗС (Авто)'!UK$11:INDIRECT("'Полная ст-ть с уч.НЗС (Авто)'!UK"&amp;$J$42))/$D16)</f>
        <v>0</v>
      </c>
      <c r="UL16" s="137">
        <f ca="1">IF($D16=0,0,SUMIF('Полная ст-ть с уч.НЗС (Авто)'!$YP$11:INDIRECT("'Полная ст-ть с уч.НЗС (Авто)'!YP"&amp;$J$42),$C16,'Полная ст-ть с уч.НЗС (Авто)'!UL$11:INDIRECT("'Полная ст-ть с уч.НЗС (Авто)'!UL"&amp;$J$42))/$D16)</f>
        <v>0</v>
      </c>
      <c r="UM16" s="137">
        <f ca="1">IF($D16=0,0,SUMIF('Полная ст-ть с уч.НЗС (Авто)'!$YP$11:INDIRECT("'Полная ст-ть с уч.НЗС (Авто)'!YP"&amp;$J$42),$C16,'Полная ст-ть с уч.НЗС (Авто)'!UM$11:INDIRECT("'Полная ст-ть с уч.НЗС (Авто)'!UM"&amp;$J$42))/$D16)</f>
        <v>0</v>
      </c>
      <c r="UN16" s="137">
        <f ca="1">IF($D16=0,0,SUMIF('Полная ст-ть с уч.НЗС (Авто)'!$YP$11:INDIRECT("'Полная ст-ть с уч.НЗС (Авто)'!YP"&amp;$J$42),$C16,'Полная ст-ть с уч.НЗС (Авто)'!UN$11:INDIRECT("'Полная ст-ть с уч.НЗС (Авто)'!UN"&amp;$J$42))/$D16)</f>
        <v>0</v>
      </c>
      <c r="UO16" s="137">
        <f ca="1">IF($D16=0,0,SUMIF('Полная ст-ть с уч.НЗС (Авто)'!$YP$11:INDIRECT("'Полная ст-ть с уч.НЗС (Авто)'!YP"&amp;$J$42),$C16,'Полная ст-ть с уч.НЗС (Авто)'!UO$11:INDIRECT("'Полная ст-ть с уч.НЗС (Авто)'!UO"&amp;$J$42))/$D16)</f>
        <v>0</v>
      </c>
      <c r="UP16" s="137">
        <f ca="1">IF($D16=0,0,SUMIF('Полная ст-ть с уч.НЗС (Авто)'!$YP$11:INDIRECT("'Полная ст-ть с уч.НЗС (Авто)'!YP"&amp;$J$42),$C16,'Полная ст-ть с уч.НЗС (Авто)'!UP$11:INDIRECT("'Полная ст-ть с уч.НЗС (Авто)'!UP"&amp;$J$42))/$D16)</f>
        <v>0</v>
      </c>
      <c r="UQ16" s="137">
        <f ca="1">IF($D16=0,0,SUMIF('Полная ст-ть с уч.НЗС (Авто)'!$YP$11:INDIRECT("'Полная ст-ть с уч.НЗС (Авто)'!YP"&amp;$J$42),$C16,'Полная ст-ть с уч.НЗС (Авто)'!UQ$11:INDIRECT("'Полная ст-ть с уч.НЗС (Авто)'!UQ"&amp;$J$42))/$D16)</f>
        <v>0</v>
      </c>
      <c r="UR16" s="137">
        <f ca="1">IF($D16=0,0,SUMIF('Полная ст-ть с уч.НЗС (Авто)'!$YP$11:INDIRECT("'Полная ст-ть с уч.НЗС (Авто)'!YP"&amp;$J$42),$C16,'Полная ст-ть с уч.НЗС (Авто)'!UR$11:INDIRECT("'Полная ст-ть с уч.НЗС (Авто)'!UR"&amp;$J$42))/$D16)</f>
        <v>0</v>
      </c>
      <c r="US16" s="137">
        <f ca="1">IF($D16=0,0,SUMIF('Полная ст-ть с уч.НЗС (Авто)'!$YP$11:INDIRECT("'Полная ст-ть с уч.НЗС (Авто)'!YP"&amp;$J$42),$C16,'Полная ст-ть с уч.НЗС (Авто)'!US$11:INDIRECT("'Полная ст-ть с уч.НЗС (Авто)'!US"&amp;$J$42))/$D16)</f>
        <v>0</v>
      </c>
      <c r="UT16" s="137">
        <f ca="1">IF($D16=0,0,SUMIF('Полная ст-ть с уч.НЗС (Авто)'!$YP$11:INDIRECT("'Полная ст-ть с уч.НЗС (Авто)'!YP"&amp;$J$42),$C16,'Полная ст-ть с уч.НЗС (Авто)'!UT$11:INDIRECT("'Полная ст-ть с уч.НЗС (Авто)'!UT"&amp;$J$42))/$D16)</f>
        <v>0</v>
      </c>
      <c r="UU16" s="137">
        <f ca="1">IF($D16=0,0,SUMIF('Полная ст-ть с уч.НЗС (Авто)'!$YP$11:INDIRECT("'Полная ст-ть с уч.НЗС (Авто)'!YP"&amp;$J$42),$C16,'Полная ст-ть с уч.НЗС (Авто)'!UU$11:INDIRECT("'Полная ст-ть с уч.НЗС (Авто)'!UU"&amp;$J$42))/$D16)</f>
        <v>0</v>
      </c>
      <c r="UV16" s="137">
        <f ca="1">IF($D16=0,0,SUMIF('Полная ст-ть с уч.НЗС (Авто)'!$YP$11:INDIRECT("'Полная ст-ть с уч.НЗС (Авто)'!YP"&amp;$J$42),$C16,'Полная ст-ть с уч.НЗС (Авто)'!UV$11:INDIRECT("'Полная ст-ть с уч.НЗС (Авто)'!UV"&amp;$J$42))/$D16)</f>
        <v>0</v>
      </c>
      <c r="UW16" s="137">
        <f ca="1">IF($D16=0,0,SUMIF('Полная ст-ть с уч.НЗС (Авто)'!$YP$11:INDIRECT("'Полная ст-ть с уч.НЗС (Авто)'!YP"&amp;$J$42),$C16,'Полная ст-ть с уч.НЗС (Авто)'!UW$11:INDIRECT("'Полная ст-ть с уч.НЗС (Авто)'!UW"&amp;$J$42))/$D16)</f>
        <v>0</v>
      </c>
      <c r="UX16" s="137">
        <f ca="1">IF($D16=0,0,SUMIF('Полная ст-ть с уч.НЗС (Авто)'!$YP$11:INDIRECT("'Полная ст-ть с уч.НЗС (Авто)'!YP"&amp;$J$42),$C16,'Полная ст-ть с уч.НЗС (Авто)'!UX$11:INDIRECT("'Полная ст-ть с уч.НЗС (Авто)'!UX"&amp;$J$42))/$D16)</f>
        <v>0</v>
      </c>
      <c r="UY16" s="137">
        <f ca="1">IF($D16=0,0,SUMIF('Полная ст-ть с уч.НЗС (Авто)'!$YP$11:INDIRECT("'Полная ст-ть с уч.НЗС (Авто)'!YP"&amp;$J$42),$C16,'Полная ст-ть с уч.НЗС (Авто)'!UY$11:INDIRECT("'Полная ст-ть с уч.НЗС (Авто)'!UY"&amp;$J$42))/$D16)</f>
        <v>0</v>
      </c>
      <c r="UZ16" s="137">
        <f ca="1">IF($D16=0,0,SUMIF('Полная ст-ть с уч.НЗС (Авто)'!$YP$11:INDIRECT("'Полная ст-ть с уч.НЗС (Авто)'!YP"&amp;$J$42),$C16,'Полная ст-ть с уч.НЗС (Авто)'!UZ$11:INDIRECT("'Полная ст-ть с уч.НЗС (Авто)'!UZ"&amp;$J$42))/$D16)</f>
        <v>0</v>
      </c>
      <c r="VA16" s="137">
        <f ca="1">IF($D16=0,0,SUMIF('Полная ст-ть с уч.НЗС (Авто)'!$YP$11:INDIRECT("'Полная ст-ть с уч.НЗС (Авто)'!YP"&amp;$J$42),$C16,'Полная ст-ть с уч.НЗС (Авто)'!VA$11:INDIRECT("'Полная ст-ть с уч.НЗС (Авто)'!VA"&amp;$J$42))/$D16)</f>
        <v>0</v>
      </c>
      <c r="VB16" s="137">
        <f ca="1">IF($D16=0,0,SUMIF('Полная ст-ть с уч.НЗС (Авто)'!$YP$11:INDIRECT("'Полная ст-ть с уч.НЗС (Авто)'!YP"&amp;$J$42),$C16,'Полная ст-ть с уч.НЗС (Авто)'!VB$11:INDIRECT("'Полная ст-ть с уч.НЗС (Авто)'!VB"&amp;$J$42))/$D16)</f>
        <v>0</v>
      </c>
      <c r="VC16" s="137">
        <f ca="1">IF($D16=0,0,SUMIF('Полная ст-ть с уч.НЗС (Авто)'!$YP$11:INDIRECT("'Полная ст-ть с уч.НЗС (Авто)'!YP"&amp;$J$42),$C16,'Полная ст-ть с уч.НЗС (Авто)'!VC$11:INDIRECT("'Полная ст-ть с уч.НЗС (Авто)'!VC"&amp;$J$42))/$D16)</f>
        <v>0</v>
      </c>
      <c r="VD16" s="137">
        <f ca="1">IF($D16=0,0,SUMIF('Полная ст-ть с уч.НЗС (Авто)'!$YP$11:INDIRECT("'Полная ст-ть с уч.НЗС (Авто)'!YP"&amp;$J$42),$C16,'Полная ст-ть с уч.НЗС (Авто)'!VD$11:INDIRECT("'Полная ст-ть с уч.НЗС (Авто)'!VD"&amp;$J$42))/$D16)</f>
        <v>0</v>
      </c>
      <c r="VE16" s="137">
        <f ca="1">IF($D16=0,0,SUMIF('Полная ст-ть с уч.НЗС (Авто)'!$YP$11:INDIRECT("'Полная ст-ть с уч.НЗС (Авто)'!YP"&amp;$J$42),$C16,'Полная ст-ть с уч.НЗС (Авто)'!VE$11:INDIRECT("'Полная ст-ть с уч.НЗС (Авто)'!VE"&amp;$J$42))/$D16)</f>
        <v>0</v>
      </c>
      <c r="VF16" s="137">
        <f ca="1">IF($D16=0,0,SUMIF('Полная ст-ть с уч.НЗС (Авто)'!$YP$11:INDIRECT("'Полная ст-ть с уч.НЗС (Авто)'!YP"&amp;$J$42),$C16,'Полная ст-ть с уч.НЗС (Авто)'!VF$11:INDIRECT("'Полная ст-ть с уч.НЗС (Авто)'!VF"&amp;$J$42))/$D16)</f>
        <v>0</v>
      </c>
      <c r="VG16" s="137">
        <f ca="1">IF($D16=0,0,SUMIF('Полная ст-ть с уч.НЗС (Авто)'!$YP$11:INDIRECT("'Полная ст-ть с уч.НЗС (Авто)'!YP"&amp;$J$42),$C16,'Полная ст-ть с уч.НЗС (Авто)'!VG$11:INDIRECT("'Полная ст-ть с уч.НЗС (Авто)'!VG"&amp;$J$42))/$D16)</f>
        <v>0</v>
      </c>
      <c r="VH16" s="137">
        <f ca="1">IF($D16=0,0,SUMIF('Полная ст-ть с уч.НЗС (Авто)'!$YP$11:INDIRECT("'Полная ст-ть с уч.НЗС (Авто)'!YP"&amp;$J$42),$C16,'Полная ст-ть с уч.НЗС (Авто)'!VH$11:INDIRECT("'Полная ст-ть с уч.НЗС (Авто)'!VH"&amp;$J$42))/$D16)</f>
        <v>0</v>
      </c>
      <c r="VI16" s="137">
        <f ca="1">IF($D16=0,0,SUMIF('Полная ст-ть с уч.НЗС (Авто)'!$YP$11:INDIRECT("'Полная ст-ть с уч.НЗС (Авто)'!YP"&amp;$J$42),$C16,'Полная ст-ть с уч.НЗС (Авто)'!VI$11:INDIRECT("'Полная ст-ть с уч.НЗС (Авто)'!VI"&amp;$J$42))/$D16)</f>
        <v>0</v>
      </c>
      <c r="VJ16" s="137">
        <f ca="1">IF($D16=0,0,SUMIF('Полная ст-ть с уч.НЗС (Авто)'!$YP$11:INDIRECT("'Полная ст-ть с уч.НЗС (Авто)'!YP"&amp;$J$42),$C16,'Полная ст-ть с уч.НЗС (Авто)'!VJ$11:INDIRECT("'Полная ст-ть с уч.НЗС (Авто)'!VJ"&amp;$J$42))/$D16)</f>
        <v>0</v>
      </c>
      <c r="VK16" s="137">
        <f ca="1">IF($D16=0,0,SUMIF('Полная ст-ть с уч.НЗС (Авто)'!$YP$11:INDIRECT("'Полная ст-ть с уч.НЗС (Авто)'!YP"&amp;$J$42),$C16,'Полная ст-ть с уч.НЗС (Авто)'!VK$11:INDIRECT("'Полная ст-ть с уч.НЗС (Авто)'!VK"&amp;$J$42))/$D16)</f>
        <v>0</v>
      </c>
      <c r="VL16" s="137">
        <f ca="1">IF($D16=0,0,SUMIF('Полная ст-ть с уч.НЗС (Авто)'!$YP$11:INDIRECT("'Полная ст-ть с уч.НЗС (Авто)'!YP"&amp;$J$42),$C16,'Полная ст-ть с уч.НЗС (Авто)'!VL$11:INDIRECT("'Полная ст-ть с уч.НЗС (Авто)'!VL"&amp;$J$42))/$D16)</f>
        <v>0</v>
      </c>
      <c r="VM16" s="137">
        <f ca="1">IF($D16=0,0,SUMIF('Полная ст-ть с уч.НЗС (Авто)'!$YP$11:INDIRECT("'Полная ст-ть с уч.НЗС (Авто)'!YP"&amp;$J$42),$C16,'Полная ст-ть с уч.НЗС (Авто)'!VM$11:INDIRECT("'Полная ст-ть с уч.НЗС (Авто)'!VM"&amp;$J$42))/$D16)</f>
        <v>0</v>
      </c>
      <c r="VN16" s="137">
        <f ca="1">IF($D16=0,0,SUMIF('Полная ст-ть с уч.НЗС (Авто)'!$YP$11:INDIRECT("'Полная ст-ть с уч.НЗС (Авто)'!YP"&amp;$J$42),$C16,'Полная ст-ть с уч.НЗС (Авто)'!VN$11:INDIRECT("'Полная ст-ть с уч.НЗС (Авто)'!VN"&amp;$J$42))/$D16)</f>
        <v>0</v>
      </c>
      <c r="VO16" s="137">
        <f ca="1">IF($D16=0,0,SUMIF('Полная ст-ть с уч.НЗС (Авто)'!$YP$11:INDIRECT("'Полная ст-ть с уч.НЗС (Авто)'!YP"&amp;$J$42),$C16,'Полная ст-ть с уч.НЗС (Авто)'!VO$11:INDIRECT("'Полная ст-ть с уч.НЗС (Авто)'!VO"&amp;$J$42))/$D16)</f>
        <v>0</v>
      </c>
      <c r="VP16" s="137">
        <f ca="1">IF($D16=0,0,SUMIF('Полная ст-ть с уч.НЗС (Авто)'!$YP$11:INDIRECT("'Полная ст-ть с уч.НЗС (Авто)'!YP"&amp;$J$42),$C16,'Полная ст-ть с уч.НЗС (Авто)'!VP$11:INDIRECT("'Полная ст-ть с уч.НЗС (Авто)'!VP"&amp;$J$42))/$D16)</f>
        <v>0</v>
      </c>
      <c r="VQ16" s="137">
        <f ca="1">IF($D16=0,0,SUMIF('Полная ст-ть с уч.НЗС (Авто)'!$YP$11:INDIRECT("'Полная ст-ть с уч.НЗС (Авто)'!YP"&amp;$J$42),$C16,'Полная ст-ть с уч.НЗС (Авто)'!VQ$11:INDIRECT("'Полная ст-ть с уч.НЗС (Авто)'!VQ"&amp;$J$42))/$D16)</f>
        <v>0</v>
      </c>
      <c r="VR16" s="137">
        <f ca="1">IF($D16=0,0,SUMIF('Полная ст-ть с уч.НЗС (Авто)'!$YP$11:INDIRECT("'Полная ст-ть с уч.НЗС (Авто)'!YP"&amp;$J$42),$C16,'Полная ст-ть с уч.НЗС (Авто)'!VR$11:INDIRECT("'Полная ст-ть с уч.НЗС (Авто)'!VR"&amp;$J$42))/$D16)</f>
        <v>0</v>
      </c>
      <c r="VS16" s="137">
        <f ca="1">IF($D16=0,0,SUMIF('Полная ст-ть с уч.НЗС (Авто)'!$YP$11:INDIRECT("'Полная ст-ть с уч.НЗС (Авто)'!YP"&amp;$J$42),$C16,'Полная ст-ть с уч.НЗС (Авто)'!VS$11:INDIRECT("'Полная ст-ть с уч.НЗС (Авто)'!VS"&amp;$J$42))/$D16)</f>
        <v>0</v>
      </c>
      <c r="VT16" s="137">
        <f ca="1">IF($D16=0,0,SUMIF('Полная ст-ть с уч.НЗС (Авто)'!$YP$11:INDIRECT("'Полная ст-ть с уч.НЗС (Авто)'!YP"&amp;$J$42),$C16,'Полная ст-ть с уч.НЗС (Авто)'!VT$11:INDIRECT("'Полная ст-ть с уч.НЗС (Авто)'!VT"&amp;$J$42))/$D16)</f>
        <v>0</v>
      </c>
      <c r="VU16" s="137">
        <f ca="1">IF($D16=0,0,SUMIF('Полная ст-ть с уч.НЗС (Авто)'!$YP$11:INDIRECT("'Полная ст-ть с уч.НЗС (Авто)'!YP"&amp;$J$42),$C16,'Полная ст-ть с уч.НЗС (Авто)'!VU$11:INDIRECT("'Полная ст-ть с уч.НЗС (Авто)'!VU"&amp;$J$42))/$D16)</f>
        <v>0</v>
      </c>
      <c r="VV16" s="137">
        <f ca="1">IF($D16=0,0,SUMIF('Полная ст-ть с уч.НЗС (Авто)'!$YP$11:INDIRECT("'Полная ст-ть с уч.НЗС (Авто)'!YP"&amp;$J$42),$C16,'Полная ст-ть с уч.НЗС (Авто)'!VV$11:INDIRECT("'Полная ст-ть с уч.НЗС (Авто)'!VV"&amp;$J$42))/$D16)</f>
        <v>0</v>
      </c>
      <c r="VW16" s="137">
        <f ca="1">IF($D16=0,0,SUMIF('Полная ст-ть с уч.НЗС (Авто)'!$YP$11:INDIRECT("'Полная ст-ть с уч.НЗС (Авто)'!YP"&amp;$J$42),$C16,'Полная ст-ть с уч.НЗС (Авто)'!VW$11:INDIRECT("'Полная ст-ть с уч.НЗС (Авто)'!VW"&amp;$J$42))/$D16)</f>
        <v>0</v>
      </c>
      <c r="VX16" s="137">
        <f ca="1">IF($D16=0,0,SUMIF('Полная ст-ть с уч.НЗС (Авто)'!$YP$11:INDIRECT("'Полная ст-ть с уч.НЗС (Авто)'!YP"&amp;$J$42),$C16,'Полная ст-ть с уч.НЗС (Авто)'!VX$11:INDIRECT("'Полная ст-ть с уч.НЗС (Авто)'!VX"&amp;$J$42))/$D16)</f>
        <v>0</v>
      </c>
      <c r="VY16" s="137">
        <f ca="1">IF($D16=0,0,SUMIF('Полная ст-ть с уч.НЗС (Авто)'!$YP$11:INDIRECT("'Полная ст-ть с уч.НЗС (Авто)'!YP"&amp;$J$42),$C16,'Полная ст-ть с уч.НЗС (Авто)'!VY$11:INDIRECT("'Полная ст-ть с уч.НЗС (Авто)'!VY"&amp;$J$42))/$D16)</f>
        <v>0</v>
      </c>
      <c r="VZ16" s="137">
        <f ca="1">IF($D16=0,0,SUMIF('Полная ст-ть с уч.НЗС (Авто)'!$YP$11:INDIRECT("'Полная ст-ть с уч.НЗС (Авто)'!YP"&amp;$J$42),$C16,'Полная ст-ть с уч.НЗС (Авто)'!VZ$11:INDIRECT("'Полная ст-ть с уч.НЗС (Авто)'!VZ"&amp;$J$42))/$D16)</f>
        <v>0</v>
      </c>
      <c r="WA16" s="137">
        <f ca="1">IF($D16=0,0,SUMIF('Полная ст-ть с уч.НЗС (Авто)'!$YP$11:INDIRECT("'Полная ст-ть с уч.НЗС (Авто)'!YP"&amp;$J$42),$C16,'Полная ст-ть с уч.НЗС (Авто)'!WA$11:INDIRECT("'Полная ст-ть с уч.НЗС (Авто)'!WA"&amp;$J$42))/$D16)</f>
        <v>0</v>
      </c>
      <c r="WB16" s="137">
        <f ca="1">IF($D16=0,0,SUMIF('Полная ст-ть с уч.НЗС (Авто)'!$YP$11:INDIRECT("'Полная ст-ть с уч.НЗС (Авто)'!YP"&amp;$J$42),$C16,'Полная ст-ть с уч.НЗС (Авто)'!WB$11:INDIRECT("'Полная ст-ть с уч.НЗС (Авто)'!WB"&amp;$J$42))/$D16)</f>
        <v>0</v>
      </c>
      <c r="WC16" s="137">
        <f ca="1">IF($D16=0,0,SUMIF('Полная ст-ть с уч.НЗС (Авто)'!$YP$11:INDIRECT("'Полная ст-ть с уч.НЗС (Авто)'!YP"&amp;$J$42),$C16,'Полная ст-ть с уч.НЗС (Авто)'!WC$11:INDIRECT("'Полная ст-ть с уч.НЗС (Авто)'!WC"&amp;$J$42))/$D16)</f>
        <v>0</v>
      </c>
      <c r="WD16" s="137">
        <f ca="1">IF($D16=0,0,SUMIF('Полная ст-ть с уч.НЗС (Авто)'!$YP$11:INDIRECT("'Полная ст-ть с уч.НЗС (Авто)'!YP"&amp;$J$42),$C16,'Полная ст-ть с уч.НЗС (Авто)'!WD$11:INDIRECT("'Полная ст-ть с уч.НЗС (Авто)'!WD"&amp;$J$42))/$D16)</f>
        <v>0</v>
      </c>
      <c r="WE16" s="137">
        <f ca="1">IF($D16=0,0,SUMIF('Полная ст-ть с уч.НЗС (Авто)'!$YP$11:INDIRECT("'Полная ст-ть с уч.НЗС (Авто)'!YP"&amp;$J$42),$C16,'Полная ст-ть с уч.НЗС (Авто)'!WE$11:INDIRECT("'Полная ст-ть с уч.НЗС (Авто)'!WE"&amp;$J$42))/$D16)</f>
        <v>0</v>
      </c>
      <c r="WF16" s="137">
        <f ca="1">IF($D16=0,0,SUMIF('Полная ст-ть с уч.НЗС (Авто)'!$YP$11:INDIRECT("'Полная ст-ть с уч.НЗС (Авто)'!YP"&amp;$J$42),$C16,'Полная ст-ть с уч.НЗС (Авто)'!WF$11:INDIRECT("'Полная ст-ть с уч.НЗС (Авто)'!WF"&amp;$J$42))/$D16)</f>
        <v>0</v>
      </c>
      <c r="WG16" s="137">
        <f ca="1">IF($D16=0,0,SUMIF('Полная ст-ть с уч.НЗС (Авто)'!$YP$11:INDIRECT("'Полная ст-ть с уч.НЗС (Авто)'!YP"&amp;$J$42),$C16,'Полная ст-ть с уч.НЗС (Авто)'!WG$11:INDIRECT("'Полная ст-ть с уч.НЗС (Авто)'!WG"&amp;$J$42))/$D16)</f>
        <v>0</v>
      </c>
      <c r="WH16" s="137">
        <f ca="1">IF($D16=0,0,SUMIF('Полная ст-ть с уч.НЗС (Авто)'!$YP$11:INDIRECT("'Полная ст-ть с уч.НЗС (Авто)'!YP"&amp;$J$42),$C16,'Полная ст-ть с уч.НЗС (Авто)'!WH$11:INDIRECT("'Полная ст-ть с уч.НЗС (Авто)'!WH"&amp;$J$42))/$D16)</f>
        <v>0</v>
      </c>
      <c r="WI16" s="137">
        <f ca="1">IF($D16=0,0,SUMIF('Полная ст-ть с уч.НЗС (Авто)'!$YP$11:INDIRECT("'Полная ст-ть с уч.НЗС (Авто)'!YP"&amp;$J$42),$C16,'Полная ст-ть с уч.НЗС (Авто)'!WI$11:INDIRECT("'Полная ст-ть с уч.НЗС (Авто)'!WI"&amp;$J$42))/$D16)</f>
        <v>0</v>
      </c>
      <c r="WJ16" s="137">
        <f ca="1">IF($D16=0,0,SUMIF('Полная ст-ть с уч.НЗС (Авто)'!$YP$11:INDIRECT("'Полная ст-ть с уч.НЗС (Авто)'!YP"&amp;$J$42),$C16,'Полная ст-ть с уч.НЗС (Авто)'!WJ$11:INDIRECT("'Полная ст-ть с уч.НЗС (Авто)'!WJ"&amp;$J$42))/$D16)</f>
        <v>0</v>
      </c>
      <c r="WK16" s="137">
        <f ca="1">IF($D16=0,0,SUMIF('Полная ст-ть с уч.НЗС (Авто)'!$YP$11:INDIRECT("'Полная ст-ть с уч.НЗС (Авто)'!YP"&amp;$J$42),$C16,'Полная ст-ть с уч.НЗС (Авто)'!WK$11:INDIRECT("'Полная ст-ть с уч.НЗС (Авто)'!WK"&amp;$J$42))/$D16)</f>
        <v>0</v>
      </c>
      <c r="WL16" s="137">
        <f ca="1">IF($D16=0,0,SUMIF('Полная ст-ть с уч.НЗС (Авто)'!$YP$11:INDIRECT("'Полная ст-ть с уч.НЗС (Авто)'!YP"&amp;$J$42),$C16,'Полная ст-ть с уч.НЗС (Авто)'!WL$11:INDIRECT("'Полная ст-ть с уч.НЗС (Авто)'!WL"&amp;$J$42))/$D16)</f>
        <v>0</v>
      </c>
      <c r="WM16" s="137">
        <f ca="1">IF($D16=0,0,SUMIF('Полная ст-ть с уч.НЗС (Авто)'!$YP$11:INDIRECT("'Полная ст-ть с уч.НЗС (Авто)'!YP"&amp;$J$42),$C16,'Полная ст-ть с уч.НЗС (Авто)'!WM$11:INDIRECT("'Полная ст-ть с уч.НЗС (Авто)'!WM"&amp;$J$42))/$D16)</f>
        <v>0</v>
      </c>
      <c r="WN16" s="137">
        <f ca="1">IF($D16=0,0,SUMIF('Полная ст-ть с уч.НЗС (Авто)'!$YP$11:INDIRECT("'Полная ст-ть с уч.НЗС (Авто)'!YP"&amp;$J$42),$C16,'Полная ст-ть с уч.НЗС (Авто)'!WN$11:INDIRECT("'Полная ст-ть с уч.НЗС (Авто)'!WN"&amp;$J$42))/$D16)</f>
        <v>0</v>
      </c>
      <c r="WO16" s="137">
        <f ca="1">IF($D16=0,0,SUMIF('Полная ст-ть с уч.НЗС (Авто)'!$YP$11:INDIRECT("'Полная ст-ть с уч.НЗС (Авто)'!YP"&amp;$J$42),$C16,'Полная ст-ть с уч.НЗС (Авто)'!WO$11:INDIRECT("'Полная ст-ть с уч.НЗС (Авто)'!WO"&amp;$J$42))/$D16)</f>
        <v>0</v>
      </c>
      <c r="WP16" s="137">
        <f ca="1">IF($D16=0,0,SUMIF('Полная ст-ть с уч.НЗС (Авто)'!$YP$11:INDIRECT("'Полная ст-ть с уч.НЗС (Авто)'!YP"&amp;$J$42),$C16,'Полная ст-ть с уч.НЗС (Авто)'!WP$11:INDIRECT("'Полная ст-ть с уч.НЗС (Авто)'!WP"&amp;$J$42))/$D16)</f>
        <v>0</v>
      </c>
      <c r="WQ16" s="137">
        <f ca="1">IF($D16=0,0,SUMIF('Полная ст-ть с уч.НЗС (Авто)'!$YP$11:INDIRECT("'Полная ст-ть с уч.НЗС (Авто)'!YP"&amp;$J$42),$C16,'Полная ст-ть с уч.НЗС (Авто)'!WQ$11:INDIRECT("'Полная ст-ть с уч.НЗС (Авто)'!WQ"&amp;$J$42))/$D16)</f>
        <v>0</v>
      </c>
      <c r="WR16" s="137">
        <f ca="1">IF($D16=0,0,SUMIF('Полная ст-ть с уч.НЗС (Авто)'!$YP$11:INDIRECT("'Полная ст-ть с уч.НЗС (Авто)'!YP"&amp;$J$42),$C16,'Полная ст-ть с уч.НЗС (Авто)'!WR$11:INDIRECT("'Полная ст-ть с уч.НЗС (Авто)'!WR"&amp;$J$42))/$D16)</f>
        <v>0</v>
      </c>
      <c r="WS16" s="137">
        <f ca="1">IF($D16=0,0,SUMIF('Полная ст-ть с уч.НЗС (Авто)'!$YP$11:INDIRECT("'Полная ст-ть с уч.НЗС (Авто)'!YP"&amp;$J$42),$C16,'Полная ст-ть с уч.НЗС (Авто)'!WS$11:INDIRECT("'Полная ст-ть с уч.НЗС (Авто)'!WS"&amp;$J$42))/$D16)</f>
        <v>0</v>
      </c>
      <c r="WT16" s="137">
        <f ca="1">IF($D16=0,0,SUMIF('Полная ст-ть с уч.НЗС (Авто)'!$YP$11:INDIRECT("'Полная ст-ть с уч.НЗС (Авто)'!YP"&amp;$J$42),$C16,'Полная ст-ть с уч.НЗС (Авто)'!WT$11:INDIRECT("'Полная ст-ть с уч.НЗС (Авто)'!WT"&amp;$J$42))/$D16)</f>
        <v>0</v>
      </c>
      <c r="WU16" s="137">
        <f ca="1">IF($D16=0,0,SUMIF('Полная ст-ть с уч.НЗС (Авто)'!$YP$11:INDIRECT("'Полная ст-ть с уч.НЗС (Авто)'!YP"&amp;$J$42),$C16,'Полная ст-ть с уч.НЗС (Авто)'!WU$11:INDIRECT("'Полная ст-ть с уч.НЗС (Авто)'!WU"&amp;$J$42))/$D16)</f>
        <v>0</v>
      </c>
      <c r="WV16" s="137">
        <f ca="1">IF($D16=0,0,SUMIF('Полная ст-ть с уч.НЗС (Авто)'!$YP$11:INDIRECT("'Полная ст-ть с уч.НЗС (Авто)'!YP"&amp;$J$42),$C16,'Полная ст-ть с уч.НЗС (Авто)'!WV$11:INDIRECT("'Полная ст-ть с уч.НЗС (Авто)'!WV"&amp;$J$42))/$D16)</f>
        <v>0</v>
      </c>
      <c r="WW16" s="137">
        <f ca="1">IF($D16=0,0,SUMIF('Полная ст-ть с уч.НЗС (Авто)'!$YP$11:INDIRECT("'Полная ст-ть с уч.НЗС (Авто)'!YP"&amp;$J$42),$C16,'Полная ст-ть с уч.НЗС (Авто)'!WW$11:INDIRECT("'Полная ст-ть с уч.НЗС (Авто)'!WW"&amp;$J$42))/$D16)</f>
        <v>0</v>
      </c>
      <c r="WX16" s="137">
        <f ca="1">IF($D16=0,0,SUMIF('Полная ст-ть с уч.НЗС (Авто)'!$YP$11:INDIRECT("'Полная ст-ть с уч.НЗС (Авто)'!YP"&amp;$J$42),$C16,'Полная ст-ть с уч.НЗС (Авто)'!WX$11:INDIRECT("'Полная ст-ть с уч.НЗС (Авто)'!WX"&amp;$J$42))/$D16)</f>
        <v>0</v>
      </c>
      <c r="WY16" s="137">
        <f ca="1">IF($D16=0,0,SUMIF('Полная ст-ть с уч.НЗС (Авто)'!$YP$11:INDIRECT("'Полная ст-ть с уч.НЗС (Авто)'!YP"&amp;$J$42),$C16,'Полная ст-ть с уч.НЗС (Авто)'!WY$11:INDIRECT("'Полная ст-ть с уч.НЗС (Авто)'!WY"&amp;$J$42))/$D16)</f>
        <v>0</v>
      </c>
      <c r="WZ16" s="137">
        <f ca="1">IF($D16=0,0,SUMIF('Полная ст-ть с уч.НЗС (Авто)'!$YP$11:INDIRECT("'Полная ст-ть с уч.НЗС (Авто)'!YP"&amp;$J$42),$C16,'Полная ст-ть с уч.НЗС (Авто)'!WZ$11:INDIRECT("'Полная ст-ть с уч.НЗС (Авто)'!WZ"&amp;$J$42))/$D16)</f>
        <v>0</v>
      </c>
      <c r="XA16" s="137">
        <f ca="1">IF($D16=0,0,SUMIF('Полная ст-ть с уч.НЗС (Авто)'!$YP$11:INDIRECT("'Полная ст-ть с уч.НЗС (Авто)'!YP"&amp;$J$42),$C16,'Полная ст-ть с уч.НЗС (Авто)'!XA$11:INDIRECT("'Полная ст-ть с уч.НЗС (Авто)'!XA"&amp;$J$42))/$D16)</f>
        <v>0</v>
      </c>
      <c r="XB16" s="137">
        <f ca="1">IF($D16=0,0,SUMIF('Полная ст-ть с уч.НЗС (Авто)'!$YP$11:INDIRECT("'Полная ст-ть с уч.НЗС (Авто)'!YP"&amp;$J$42),$C16,'Полная ст-ть с уч.НЗС (Авто)'!XB$11:INDIRECT("'Полная ст-ть с уч.НЗС (Авто)'!XB"&amp;$J$42))/$D16)</f>
        <v>0</v>
      </c>
      <c r="XC16" s="137">
        <f ca="1">IF($D16=0,0,SUMIF('Полная ст-ть с уч.НЗС (Авто)'!$YP$11:INDIRECT("'Полная ст-ть с уч.НЗС (Авто)'!YP"&amp;$J$42),$C16,'Полная ст-ть с уч.НЗС (Авто)'!XC$11:INDIRECT("'Полная ст-ть с уч.НЗС (Авто)'!XC"&amp;$J$42))/$D16)</f>
        <v>0</v>
      </c>
      <c r="XD16" s="137">
        <f ca="1">IF($D16=0,0,SUMIF('Полная ст-ть с уч.НЗС (Авто)'!$YP$11:INDIRECT("'Полная ст-ть с уч.НЗС (Авто)'!YP"&amp;$J$42),$C16,'Полная ст-ть с уч.НЗС (Авто)'!XD$11:INDIRECT("'Полная ст-ть с уч.НЗС (Авто)'!XD"&amp;$J$42))/$D16)</f>
        <v>0</v>
      </c>
      <c r="XE16" s="137">
        <f ca="1">IF($D16=0,0,SUMIF('Полная ст-ть с уч.НЗС (Авто)'!$YP$11:INDIRECT("'Полная ст-ть с уч.НЗС (Авто)'!YP"&amp;$J$42),$C16,'Полная ст-ть с уч.НЗС (Авто)'!XE$11:INDIRECT("'Полная ст-ть с уч.НЗС (Авто)'!XE"&amp;$J$42))/$D16)</f>
        <v>0</v>
      </c>
      <c r="XF16" s="137">
        <f ca="1">IF($D16=0,0,SUMIF('Полная ст-ть с уч.НЗС (Авто)'!$YP$11:INDIRECT("'Полная ст-ть с уч.НЗС (Авто)'!YP"&amp;$J$42),$C16,'Полная ст-ть с уч.НЗС (Авто)'!XF$11:INDIRECT("'Полная ст-ть с уч.НЗС (Авто)'!XF"&amp;$J$42))/$D16)</f>
        <v>0</v>
      </c>
      <c r="XG16" s="137">
        <f ca="1">IF($D16=0,0,SUMIF('Полная ст-ть с уч.НЗС (Авто)'!$YP$11:INDIRECT("'Полная ст-ть с уч.НЗС (Авто)'!YP"&amp;$J$42),$C16,'Полная ст-ть с уч.НЗС (Авто)'!XG$11:INDIRECT("'Полная ст-ть с уч.НЗС (Авто)'!XG"&amp;$J$42))/$D16)</f>
        <v>0</v>
      </c>
      <c r="XH16" s="137">
        <f ca="1">IF($D16=0,0,SUMIF('Полная ст-ть с уч.НЗС (Авто)'!$YP$11:INDIRECT("'Полная ст-ть с уч.НЗС (Авто)'!YP"&amp;$J$42),$C16,'Полная ст-ть с уч.НЗС (Авто)'!XH$11:INDIRECT("'Полная ст-ть с уч.НЗС (Авто)'!XH"&amp;$J$42))/$D16)</f>
        <v>0</v>
      </c>
      <c r="XI16" s="137">
        <f ca="1">IF($D16=0,0,SUMIF('Полная ст-ть с уч.НЗС (Авто)'!$YP$11:INDIRECT("'Полная ст-ть с уч.НЗС (Авто)'!YP"&amp;$J$42),$C16,'Полная ст-ть с уч.НЗС (Авто)'!XI$11:INDIRECT("'Полная ст-ть с уч.НЗС (Авто)'!XI"&amp;$J$42))/$D16)</f>
        <v>0</v>
      </c>
      <c r="XJ16" s="137">
        <f ca="1">IF($D16=0,0,SUMIF('Полная ст-ть с уч.НЗС (Авто)'!$YP$11:INDIRECT("'Полная ст-ть с уч.НЗС (Авто)'!YP"&amp;$J$42),$C16,'Полная ст-ть с уч.НЗС (Авто)'!XJ$11:INDIRECT("'Полная ст-ть с уч.НЗС (Авто)'!XJ"&amp;$J$42))/$D16)</f>
        <v>0</v>
      </c>
      <c r="XK16" s="137">
        <f ca="1">IF($D16=0,0,SUMIF('Полная ст-ть с уч.НЗС (Авто)'!$YP$11:INDIRECT("'Полная ст-ть с уч.НЗС (Авто)'!YP"&amp;$J$42),$C16,'Полная ст-ть с уч.НЗС (Авто)'!XK$11:INDIRECT("'Полная ст-ть с уч.НЗС (Авто)'!XK"&amp;$J$42))/$D16)</f>
        <v>0</v>
      </c>
      <c r="XL16" s="137">
        <f ca="1">IF($D16=0,0,SUMIF('Полная ст-ть с уч.НЗС (Авто)'!$YP$11:INDIRECT("'Полная ст-ть с уч.НЗС (Авто)'!YP"&amp;$J$42),$C16,'Полная ст-ть с уч.НЗС (Авто)'!XL$11:INDIRECT("'Полная ст-ть с уч.НЗС (Авто)'!XL"&amp;$J$42))/$D16)</f>
        <v>0</v>
      </c>
      <c r="XM16" s="137">
        <f ca="1">IF($D16=0,0,SUMIF('Полная ст-ть с уч.НЗС (Авто)'!$YP$11:INDIRECT("'Полная ст-ть с уч.НЗС (Авто)'!YP"&amp;$J$42),$C16,'Полная ст-ть с уч.НЗС (Авто)'!XM$11:INDIRECT("'Полная ст-ть с уч.НЗС (Авто)'!XM"&amp;$J$42))/$D16)</f>
        <v>0</v>
      </c>
      <c r="XN16" s="137">
        <f ca="1">IF($D16=0,0,SUMIF('Полная ст-ть с уч.НЗС (Авто)'!$YP$11:INDIRECT("'Полная ст-ть с уч.НЗС (Авто)'!YP"&amp;$J$42),$C16,'Полная ст-ть с уч.НЗС (Авто)'!XN$11:INDIRECT("'Полная ст-ть с уч.НЗС (Авто)'!XN"&amp;$J$42))/$D16)</f>
        <v>0</v>
      </c>
      <c r="XO16" s="137">
        <f ca="1">IF($D16=0,0,SUMIF('Полная ст-ть с уч.НЗС (Авто)'!$YP$11:INDIRECT("'Полная ст-ть с уч.НЗС (Авто)'!YP"&amp;$J$42),$C16,'Полная ст-ть с уч.НЗС (Авто)'!XO$11:INDIRECT("'Полная ст-ть с уч.НЗС (Авто)'!XO"&amp;$J$42))/$D16)</f>
        <v>0</v>
      </c>
      <c r="XP16" s="141">
        <f ca="1">IF($D16=0,0,SUMIF('Полная ст-ть с уч.НЗС (Авто)'!$YP$11:INDIRECT("'Полная ст-ть с уч.НЗС (Авто)'!YP"&amp;$J$42),$C16,'Полная ст-ть с уч.НЗС (Авто)'!XP$11:INDIRECT("'Полная ст-ть с уч.НЗС (Авто)'!XP"&amp;$J$42))/$D16)</f>
        <v>0</v>
      </c>
      <c r="XQ16" s="137">
        <f ca="1">IF($D16=0,0,SUMIF('Полная ст-ть с уч.НЗС (Авто)'!$YP$11:INDIRECT("'Полная ст-ть с уч.НЗС (Авто)'!YP"&amp;$J$42),$C16,'Полная ст-ть с уч.НЗС (Авто)'!XQ$11:INDIRECT("'Полная ст-ть с уч.НЗС (Авто)'!XQ"&amp;$J$42))/$D16)</f>
        <v>0</v>
      </c>
      <c r="XR16" s="137">
        <f ca="1">IF($D16=0,0,SUMIF('Полная ст-ть с уч.НЗС (Авто)'!$YP$11:INDIRECT("'Полная ст-ть с уч.НЗС (Авто)'!YP"&amp;$J$42),$C16,'Полная ст-ть с уч.НЗС (Авто)'!XR$11:INDIRECT("'Полная ст-ть с уч.НЗС (Авто)'!XR"&amp;$J$42))/$D16)</f>
        <v>0</v>
      </c>
      <c r="XS16" s="137">
        <f ca="1">IF($D16=0,0,SUMIF('Полная ст-ть с уч.НЗС (Авто)'!$YP$11:INDIRECT("'Полная ст-ть с уч.НЗС (Авто)'!YP"&amp;$J$42),$C16,'Полная ст-ть с уч.НЗС (Авто)'!XS$11:INDIRECT("'Полная ст-ть с уч.НЗС (Авто)'!XS"&amp;$J$42))/$D16)</f>
        <v>0</v>
      </c>
      <c r="XT16" s="137">
        <f ca="1">IF($D16=0,0,SUMIF('Полная ст-ть с уч.НЗС (Авто)'!$YP$11:INDIRECT("'Полная ст-ть с уч.НЗС (Авто)'!YP"&amp;$J$42),$C16,'Полная ст-ть с уч.НЗС (Авто)'!XT$11:INDIRECT("'Полная ст-ть с уч.НЗС (Авто)'!XT"&amp;$J$42))/$D16)</f>
        <v>0</v>
      </c>
      <c r="XU16" s="137">
        <f ca="1">IF($D16=0,0,SUMIF('Полная ст-ть с уч.НЗС (Авто)'!$YP$11:INDIRECT("'Полная ст-ть с уч.НЗС (Авто)'!YP"&amp;$J$42),$C16,'Полная ст-ть с уч.НЗС (Авто)'!XU$11:INDIRECT("'Полная ст-ть с уч.НЗС (Авто)'!XU"&amp;$J$42))/$D16)</f>
        <v>0</v>
      </c>
      <c r="XV16" s="137">
        <f ca="1">IF($D16=0,0,SUMIF('Полная ст-ть с уч.НЗС (Авто)'!$YP$11:INDIRECT("'Полная ст-ть с уч.НЗС (Авто)'!YP"&amp;$J$42),$C16,'Полная ст-ть с уч.НЗС (Авто)'!XV$11:INDIRECT("'Полная ст-ть с уч.НЗС (Авто)'!XV"&amp;$J$42))/$D16)</f>
        <v>0</v>
      </c>
      <c r="XW16" s="137">
        <f ca="1">IF($D16=0,0,SUMIF('Полная ст-ть с уч.НЗС (Авто)'!$YP$11:INDIRECT("'Полная ст-ть с уч.НЗС (Авто)'!YP"&amp;$J$42),$C16,'Полная ст-ть с уч.НЗС (Авто)'!XW$11:INDIRECT("'Полная ст-ть с уч.НЗС (Авто)'!XW"&amp;$J$42))/$D16)</f>
        <v>0</v>
      </c>
      <c r="XX16" s="137">
        <f ca="1">IF($D16=0,0,SUMIF('Полная ст-ть с уч.НЗС (Авто)'!$YP$11:INDIRECT("'Полная ст-ть с уч.НЗС (Авто)'!YP"&amp;$J$42),$C16,'Полная ст-ть с уч.НЗС (Авто)'!XX$11:INDIRECT("'Полная ст-ть с уч.НЗС (Авто)'!XX"&amp;$J$42))/$D16)</f>
        <v>0</v>
      </c>
      <c r="XY16" s="137">
        <f ca="1">IF($D16=0,0,SUMIF('Полная ст-ть с уч.НЗС (Авто)'!$YP$11:INDIRECT("'Полная ст-ть с уч.НЗС (Авто)'!YP"&amp;$J$42),$C16,'Полная ст-ть с уч.НЗС (Авто)'!XY$11:INDIRECT("'Полная ст-ть с уч.НЗС (Авто)'!XY"&amp;$J$42))/$D16)</f>
        <v>0</v>
      </c>
      <c r="XZ16" s="137">
        <f ca="1">IF($D16=0,0,SUMIF('Полная ст-ть с уч.НЗС (Авто)'!$YP$11:INDIRECT("'Полная ст-ть с уч.НЗС (Авто)'!YP"&amp;$J$42),$C16,'Полная ст-ть с уч.НЗС (Авто)'!XZ$11:INDIRECT("'Полная ст-ть с уч.НЗС (Авто)'!XZ"&amp;$J$42))/$D16)</f>
        <v>0</v>
      </c>
      <c r="YA16" s="137">
        <f ca="1">IF($D16=0,0,SUMIF('Полная ст-ть с уч.НЗС (Авто)'!$YP$11:INDIRECT("'Полная ст-ть с уч.НЗС (Авто)'!YP"&amp;$J$42),$C16,'Полная ст-ть с уч.НЗС (Авто)'!YA$11:INDIRECT("'Полная ст-ть с уч.НЗС (Авто)'!YA"&amp;$J$42))/$D16)</f>
        <v>0</v>
      </c>
      <c r="YB16" s="137">
        <f ca="1">IF($D16=0,0,SUMIF('Полная ст-ть с уч.НЗС (Авто)'!$YP$11:INDIRECT("'Полная ст-ть с уч.НЗС (Авто)'!YP"&amp;$J$42),$C16,'Полная ст-ть с уч.НЗС (Авто)'!YB$11:INDIRECT("'Полная ст-ть с уч.НЗС (Авто)'!YB"&amp;$J$42))/$D16)</f>
        <v>0</v>
      </c>
      <c r="YC16" s="137">
        <f ca="1">IF($D16=0,0,SUMIF('Полная ст-ть с уч.НЗС (Авто)'!$YP$11:INDIRECT("'Полная ст-ть с уч.НЗС (Авто)'!YP"&amp;$J$42),$C16,'Полная ст-ть с уч.НЗС (Авто)'!YC$11:INDIRECT("'Полная ст-ть с уч.НЗС (Авто)'!YC"&amp;$J$42))/$D16)</f>
        <v>0</v>
      </c>
      <c r="YD16" s="137">
        <f ca="1">IF($D16=0,0,SUMIF('Полная ст-ть с уч.НЗС (Авто)'!$YP$11:INDIRECT("'Полная ст-ть с уч.НЗС (Авто)'!YP"&amp;$J$42),$C16,'Полная ст-ть с уч.НЗС (Авто)'!YD$11:INDIRECT("'Полная ст-ть с уч.НЗС (Авто)'!YD"&amp;$J$42))/$D16)</f>
        <v>0</v>
      </c>
      <c r="YE16" s="141">
        <f ca="1">IF($D16=0,0,SUMIF('Полная ст-ть с уч.НЗС (Авто)'!$YP$11:INDIRECT("'Полная ст-ть с уч.НЗС (Авто)'!YP"&amp;$J$42),$C16,'Полная ст-ть с уч.НЗС (Авто)'!YE$11:INDIRECT("'Полная ст-ть с уч.НЗС (Авто)'!YE"&amp;$J$42))/$D16)</f>
        <v>0</v>
      </c>
      <c r="YF16" s="104"/>
      <c r="YG16" s="94"/>
    </row>
    <row r="17" spans="1:657" s="105" customFormat="1" ht="15" customHeight="1" x14ac:dyDescent="0.25">
      <c r="A17" s="133">
        <v>7</v>
      </c>
      <c r="B17" s="134" t="s">
        <v>740</v>
      </c>
      <c r="C17" s="135" t="s">
        <v>740</v>
      </c>
      <c r="D17" s="136">
        <f ca="1">COUNTIF('Полная ст-ть с уч.НЗС (Авто)'!$YP$11:INDIRECT("'Полная ст-ть с уч.НЗС (Авто)'!YP"&amp;$J$42),C17)</f>
        <v>0</v>
      </c>
      <c r="E17" s="134"/>
      <c r="F17" s="134"/>
      <c r="G17" s="134"/>
      <c r="H17" s="134"/>
      <c r="I17" s="137">
        <f ca="1">IF($D17=0,0,SUMIF('Полная ст-ть с уч.НЗС (Авто)'!$YP$11:INDIRECT("'Полная ст-ть с уч.НЗС (Авто)'!YP"&amp;$J$42),$C17,'Полная ст-ть с уч.НЗС (Авто)'!I$11:INDIRECT("'Полная ст-ть с уч.НЗС (Авто)'!I"&amp;$J$42))/$D17)</f>
        <v>0</v>
      </c>
      <c r="J17" s="136"/>
      <c r="K17" s="137">
        <f ca="1">IF($D17=0,0,SUMIF('Полная ст-ть с уч.НЗС (Авто)'!$YP$11:INDIRECT("'Полная ст-ть с уч.НЗС (Авто)'!YP"&amp;$J$42),$C17,'Полная ст-ть с уч.НЗС (Авто)'!K$11:INDIRECT("'Полная ст-ть с уч.НЗС (Авто)'!K"&amp;$J$42))/$D17)</f>
        <v>0</v>
      </c>
      <c r="L17" s="134"/>
      <c r="M17" s="137">
        <f ca="1">IF($D17=0,0,SUMIF('Полная ст-ть с уч.НЗС (Авто)'!$YP$11:INDIRECT("'Полная ст-ть с уч.НЗС (Авто)'!YP"&amp;$J$42),$C17,'Полная ст-ть с уч.НЗС (Авто)'!M$11:INDIRECT("'Полная ст-ть с уч.НЗС (Авто)'!M"&amp;$J$42))/$D17)</f>
        <v>0</v>
      </c>
      <c r="N17" s="134"/>
      <c r="O17" s="137">
        <f ca="1">IF($D17=0,0,SUMIF('Полная ст-ть с уч.НЗС (Авто)'!$YP$11:INDIRECT("'Полная ст-ть с уч.НЗС (Авто)'!YP"&amp;$J$42),$C17,'Полная ст-ть с уч.НЗС (Авто)'!O$11:INDIRECT("'Полная ст-ть с уч.НЗС (Авто)'!O"&amp;$J$42))/$D17)</f>
        <v>0</v>
      </c>
      <c r="P17" s="134"/>
      <c r="Q17" s="137">
        <f ca="1">IF($D17=0,0,SUMIF('Полная ст-ть с уч.НЗС (Авто)'!$YP$11:INDIRECT("'Полная ст-ть с уч.НЗС (Авто)'!YP"&amp;$J$42),$C17,'Полная ст-ть с уч.НЗС (Авто)'!Q$11:INDIRECT("'Полная ст-ть с уч.НЗС (Авто)'!Q"&amp;$J$42))/$D17)</f>
        <v>0</v>
      </c>
      <c r="R17" s="137">
        <f ca="1">IF($D17=0,0,SUMIF('Полная ст-ть с уч.НЗС (Авто)'!$YP$11:INDIRECT("'Полная ст-ть с уч.НЗС (Авто)'!YP"&amp;$J$42),$C17,'Полная ст-ть с уч.НЗС (Авто)'!R$11:INDIRECT("'Полная ст-ть с уч.НЗС (Авто)'!R"&amp;$J$42))/$D17)</f>
        <v>0</v>
      </c>
      <c r="S17" s="137">
        <f ca="1">IF($D17=0,0,SUMIF('Полная ст-ть с уч.НЗС (Авто)'!$YP$11:INDIRECT("'Полная ст-ть с уч.НЗС (Авто)'!YP"&amp;$J$42),$C17,'Полная ст-ть с уч.НЗС (Авто)'!S$11:INDIRECT("'Полная ст-ть с уч.НЗС (Авто)'!S"&amp;$J$42))/$D17)</f>
        <v>0</v>
      </c>
      <c r="T17" s="137">
        <f ca="1">IF($D17=0,0,SUMIF('Полная ст-ть с уч.НЗС (Авто)'!$YP$11:INDIRECT("'Полная ст-ть с уч.НЗС (Авто)'!YP"&amp;$J$42),$C17,'Полная ст-ть с уч.НЗС (Авто)'!T$11:INDIRECT("'Полная ст-ть с уч.НЗС (Авто)'!T"&amp;$J$42))/$D17)</f>
        <v>0</v>
      </c>
      <c r="U17" s="137">
        <f ca="1">IF($D17=0,0,SUMIF('Полная ст-ть с уч.НЗС (Авто)'!$YP$11:INDIRECT("'Полная ст-ть с уч.НЗС (Авто)'!YP"&amp;$J$42),$C17,'Полная ст-ть с уч.НЗС (Авто)'!U$11:INDIRECT("'Полная ст-ть с уч.НЗС (Авто)'!U"&amp;$J$42))/$D17)</f>
        <v>0</v>
      </c>
      <c r="V17" s="137">
        <f ca="1">IF($D17=0,0,SUMIF('Полная ст-ть с уч.НЗС (Авто)'!$YP$11:INDIRECT("'Полная ст-ть с уч.НЗС (Авто)'!YP"&amp;$J$42),$C17,'Полная ст-ть с уч.НЗС (Авто)'!V$11:INDIRECT("'Полная ст-ть с уч.НЗС (Авто)'!V"&amp;$J$42))/$D17)</f>
        <v>0</v>
      </c>
      <c r="W17" s="137">
        <f ca="1">IF($D17=0,0,SUMIF('Полная ст-ть с уч.НЗС (Авто)'!$YP$11:INDIRECT("'Полная ст-ть с уч.НЗС (Авто)'!YP"&amp;$J$42),$C17,'Полная ст-ть с уч.НЗС (Авто)'!W$11:INDIRECT("'Полная ст-ть с уч.НЗС (Авто)'!W"&amp;$J$42))/$D17)</f>
        <v>0</v>
      </c>
      <c r="X17" s="137">
        <f ca="1">IF($D17=0,0,SUMIF('Полная ст-ть с уч.НЗС (Авто)'!$YP$11:INDIRECT("'Полная ст-ть с уч.НЗС (Авто)'!YP"&amp;$J$42),$C17,'Полная ст-ть с уч.НЗС (Авто)'!X$11:INDIRECT("'Полная ст-ть с уч.НЗС (Авто)'!X"&amp;$J$42))/$D17)</f>
        <v>0</v>
      </c>
      <c r="Y17" s="137">
        <f ca="1">IF($D17=0,0,SUMIF('Полная ст-ть с уч.НЗС (Авто)'!$YP$11:INDIRECT("'Полная ст-ть с уч.НЗС (Авто)'!YP"&amp;$J$42),$C17,'Полная ст-ть с уч.НЗС (Авто)'!Y$11:INDIRECT("'Полная ст-ть с уч.НЗС (Авто)'!Y"&amp;$J$42))/$D17)</f>
        <v>0</v>
      </c>
      <c r="Z17" s="137">
        <f ca="1">IF($D17=0,0,SUMIF('Полная ст-ть с уч.НЗС (Авто)'!$YP$11:INDIRECT("'Полная ст-ть с уч.НЗС (Авто)'!YP"&amp;$J$42),$C17,'Полная ст-ть с уч.НЗС (Авто)'!Z$11:INDIRECT("'Полная ст-ть с уч.НЗС (Авто)'!Z"&amp;$J$42))/$D17)</f>
        <v>0</v>
      </c>
      <c r="AA17" s="137">
        <f ca="1">IF($D17=0,0,SUMIF('Полная ст-ть с уч.НЗС (Авто)'!$YP$11:INDIRECT("'Полная ст-ть с уч.НЗС (Авто)'!YP"&amp;$J$42),$C17,'Полная ст-ть с уч.НЗС (Авто)'!AA$11:INDIRECT("'Полная ст-ть с уч.НЗС (Авто)'!AA"&amp;$J$42))/$D17)</f>
        <v>0</v>
      </c>
      <c r="AB17" s="137">
        <f ca="1">IF($D17=0,0,SUMIF('Полная ст-ть с уч.НЗС (Авто)'!$YP$11:INDIRECT("'Полная ст-ть с уч.НЗС (Авто)'!YP"&amp;$J$42),$C17,'Полная ст-ть с уч.НЗС (Авто)'!AB$11:INDIRECT("'Полная ст-ть с уч.НЗС (Авто)'!AB"&amp;$J$42))/$D17)</f>
        <v>0</v>
      </c>
      <c r="AC17" s="137">
        <f ca="1">IF($D17=0,0,SUMIF('Полная ст-ть с уч.НЗС (Авто)'!$YP$11:INDIRECT("'Полная ст-ть с уч.НЗС (Авто)'!YP"&amp;$J$42),$C17,'Полная ст-ть с уч.НЗС (Авто)'!AC$11:INDIRECT("'Полная ст-ть с уч.НЗС (Авто)'!AC"&amp;$J$42))/$D17)</f>
        <v>0</v>
      </c>
      <c r="AD17" s="137">
        <f ca="1">IF($D17=0,0,SUMIF('Полная ст-ть с уч.НЗС (Авто)'!$YP$11:INDIRECT("'Полная ст-ть с уч.НЗС (Авто)'!YP"&amp;$J$42),$C17,'Полная ст-ть с уч.НЗС (Авто)'!AD$11:INDIRECT("'Полная ст-ть с уч.НЗС (Авто)'!AD"&amp;$J$42))/$D17)</f>
        <v>0</v>
      </c>
      <c r="AE17" s="137">
        <f ca="1">IF($D17=0,0,SUMIF('Полная ст-ть с уч.НЗС (Авто)'!$YP$11:INDIRECT("'Полная ст-ть с уч.НЗС (Авто)'!YP"&amp;$J$42),$C17,'Полная ст-ть с уч.НЗС (Авто)'!AE$11:INDIRECT("'Полная ст-ть с уч.НЗС (Авто)'!AE"&amp;$J$42))/$D17)</f>
        <v>0</v>
      </c>
      <c r="AF17" s="137">
        <f ca="1">IF($D17=0,0,SUMIF('Полная ст-ть с уч.НЗС (Авто)'!$YP$11:INDIRECT("'Полная ст-ть с уч.НЗС (Авто)'!YP"&amp;$J$42),$C17,'Полная ст-ть с уч.НЗС (Авто)'!AF$11:INDIRECT("'Полная ст-ть с уч.НЗС (Авто)'!AF"&amp;$J$42))/$D17)</f>
        <v>0</v>
      </c>
      <c r="AG17" s="137">
        <f ca="1">IF($D17=0,0,SUMIF('Полная ст-ть с уч.НЗС (Авто)'!$YP$11:INDIRECT("'Полная ст-ть с уч.НЗС (Авто)'!YP"&amp;$J$42),$C17,'Полная ст-ть с уч.НЗС (Авто)'!AG$11:INDIRECT("'Полная ст-ть с уч.НЗС (Авто)'!AG"&amp;$J$42))/$D17)</f>
        <v>0</v>
      </c>
      <c r="AH17" s="137">
        <f ca="1">IF($D17=0,0,SUMIF('Полная ст-ть с уч.НЗС (Авто)'!$YP$11:INDIRECT("'Полная ст-ть с уч.НЗС (Авто)'!YP"&amp;$J$42),$C17,'Полная ст-ть с уч.НЗС (Авто)'!AH$11:INDIRECT("'Полная ст-ть с уч.НЗС (Авто)'!AH"&amp;$J$42))/$D17)</f>
        <v>0</v>
      </c>
      <c r="AI17" s="137">
        <f ca="1">IF($D17=0,0,SUMIF('Полная ст-ть с уч.НЗС (Авто)'!$YP$11:INDIRECT("'Полная ст-ть с уч.НЗС (Авто)'!YP"&amp;$J$42),$C17,'Полная ст-ть с уч.НЗС (Авто)'!AI$11:INDIRECT("'Полная ст-ть с уч.НЗС (Авто)'!AI"&amp;$J$42))/$D17)</f>
        <v>0</v>
      </c>
      <c r="AJ17" s="137">
        <f ca="1">IF($D17=0,0,SUMIF('Полная ст-ть с уч.НЗС (Авто)'!$YP$11:INDIRECT("'Полная ст-ть с уч.НЗС (Авто)'!YP"&amp;$J$42),$C17,'Полная ст-ть с уч.НЗС (Авто)'!AJ$11:INDIRECT("'Полная ст-ть с уч.НЗС (Авто)'!AJ"&amp;$J$42))/$D17)</f>
        <v>0</v>
      </c>
      <c r="AK17" s="137">
        <f ca="1">IF($D17=0,0,SUMIF('Полная ст-ть с уч.НЗС (Авто)'!$YP$11:INDIRECT("'Полная ст-ть с уч.НЗС (Авто)'!YP"&amp;$J$42),$C17,'Полная ст-ть с уч.НЗС (Авто)'!AK$11:INDIRECT("'Полная ст-ть с уч.НЗС (Авто)'!AK"&amp;$J$42))/$D17)</f>
        <v>0</v>
      </c>
      <c r="AL17" s="137">
        <f ca="1">IF($D17=0,0,SUMIF('Полная ст-ть с уч.НЗС (Авто)'!$YP$11:INDIRECT("'Полная ст-ть с уч.НЗС (Авто)'!YP"&amp;$J$42),$C17,'Полная ст-ть с уч.НЗС (Авто)'!AL$11:INDIRECT("'Полная ст-ть с уч.НЗС (Авто)'!AL"&amp;$J$42))/$D17)</f>
        <v>0</v>
      </c>
      <c r="AM17" s="137">
        <f ca="1">IF($D17=0,0,SUMIF('Полная ст-ть с уч.НЗС (Авто)'!$YP$11:INDIRECT("'Полная ст-ть с уч.НЗС (Авто)'!YP"&amp;$J$42),$C17,'Полная ст-ть с уч.НЗС (Авто)'!AM$11:INDIRECT("'Полная ст-ть с уч.НЗС (Авто)'!AM"&amp;$J$42))/$D17)</f>
        <v>0</v>
      </c>
      <c r="AN17" s="137">
        <f ca="1">IF($D17=0,0,SUMIF('Полная ст-ть с уч.НЗС (Авто)'!$YP$11:INDIRECT("'Полная ст-ть с уч.НЗС (Авто)'!YP"&amp;$J$42),$C17,'Полная ст-ть с уч.НЗС (Авто)'!AN$11:INDIRECT("'Полная ст-ть с уч.НЗС (Авто)'!AN"&amp;$J$42))/$D17)</f>
        <v>0</v>
      </c>
      <c r="AO17" s="137">
        <f ca="1">IF($D17=0,0,SUMIF('Полная ст-ть с уч.НЗС (Авто)'!$YP$11:INDIRECT("'Полная ст-ть с уч.НЗС (Авто)'!YP"&amp;$J$42),$C17,'Полная ст-ть с уч.НЗС (Авто)'!AO$11:INDIRECT("'Полная ст-ть с уч.НЗС (Авто)'!AO"&amp;$J$42))/$D17)</f>
        <v>0</v>
      </c>
      <c r="AP17" s="137">
        <f ca="1">IF($D17=0,0,SUMIF('Полная ст-ть с уч.НЗС (Авто)'!$YP$11:INDIRECT("'Полная ст-ть с уч.НЗС (Авто)'!YP"&amp;$J$42),$C17,'Полная ст-ть с уч.НЗС (Авто)'!AP$11:INDIRECT("'Полная ст-ть с уч.НЗС (Авто)'!AP"&amp;$J$42))/$D17)</f>
        <v>0</v>
      </c>
      <c r="AQ17" s="137">
        <f ca="1">IF($D17=0,0,SUMIF('Полная ст-ть с уч.НЗС (Авто)'!$YP$11:INDIRECT("'Полная ст-ть с уч.НЗС (Авто)'!YP"&amp;$J$42),$C17,'Полная ст-ть с уч.НЗС (Авто)'!AQ$11:INDIRECT("'Полная ст-ть с уч.НЗС (Авто)'!AQ"&amp;$J$42))/$D17)</f>
        <v>0</v>
      </c>
      <c r="AR17" s="186"/>
      <c r="AS17" s="186"/>
      <c r="AT17" s="187"/>
      <c r="AU17" s="421"/>
      <c r="AV17" s="187"/>
      <c r="AW17" s="421"/>
      <c r="AX17" s="137">
        <f ca="1">IF($D17=0,0,SUMIF('Полная ст-ть с уч.НЗС (Авто)'!$YP$11:INDIRECT("'Полная ст-ть с уч.НЗС (Авто)'!YP"&amp;$J$42),$C17,'Полная ст-ть с уч.НЗС (Авто)'!AX$11:INDIRECT("'Полная ст-ть с уч.НЗС (Авто)'!AX"&amp;$J$42))/$D17)</f>
        <v>0</v>
      </c>
      <c r="AY17" s="137">
        <f ca="1">IF($D17=0,0,SUMIF('Полная ст-ть с уч.НЗС (Авто)'!$YP$11:INDIRECT("'Полная ст-ть с уч.НЗС (Авто)'!YP"&amp;$J$42),$C17,'Полная ст-ть с уч.НЗС (Авто)'!AY$11:INDIRECT("'Полная ст-ть с уч.НЗС (Авто)'!AY"&amp;$J$42))/$D17)</f>
        <v>0</v>
      </c>
      <c r="AZ17" s="137">
        <f ca="1">IF($D17=0,0,SUMIF('Полная ст-ть с уч.НЗС (Авто)'!$YP$11:INDIRECT("'Полная ст-ть с уч.НЗС (Авто)'!YP"&amp;$J$42),$C17,'Полная ст-ть с уч.НЗС (Авто)'!AZ$11:INDIRECT("'Полная ст-ть с уч.НЗС (Авто)'!AZ"&amp;$J$42))/$D17)</f>
        <v>0</v>
      </c>
      <c r="BA17" s="137">
        <f ca="1">IF($D17=0,0,SUMIF('Полная ст-ть с уч.НЗС (Авто)'!$YP$11:INDIRECT("'Полная ст-ть с уч.НЗС (Авто)'!YP"&amp;$J$42),$C17,'Полная ст-ть с уч.НЗС (Авто)'!BA$11:INDIRECT("'Полная ст-ть с уч.НЗС (Авто)'!BA"&amp;$J$42))/$D17)</f>
        <v>0</v>
      </c>
      <c r="BB17" s="137">
        <f ca="1">IF($D17=0,0,SUMIF('Полная ст-ть с уч.НЗС (Авто)'!$YP$11:INDIRECT("'Полная ст-ть с уч.НЗС (Авто)'!YP"&amp;$J$42),$C17,'Полная ст-ть с уч.НЗС (Авто)'!BB$11:INDIRECT("'Полная ст-ть с уч.НЗС (Авто)'!BB"&amp;$J$42))/$D17)</f>
        <v>0</v>
      </c>
      <c r="BC17" s="137">
        <f ca="1">IF($D17=0,0,SUMIF('Полная ст-ть с уч.НЗС (Авто)'!$YP$11:INDIRECT("'Полная ст-ть с уч.НЗС (Авто)'!YP"&amp;$J$42),$C17,'Полная ст-ть с уч.НЗС (Авто)'!BC$11:INDIRECT("'Полная ст-ть с уч.НЗС (Авто)'!BC"&amp;$J$42))/$D17)</f>
        <v>0</v>
      </c>
      <c r="BD17" s="187"/>
      <c r="BE17" s="187"/>
      <c r="BF17" s="137">
        <f ca="1">IF($D17=0,0,SUMIF('Полная ст-ть с уч.НЗС (Авто)'!$YP$11:INDIRECT("'Полная ст-ть с уч.НЗС (Авто)'!YP"&amp;$J$42),$C17,'Полная ст-ть с уч.НЗС (Авто)'!BF$11:INDIRECT("'Полная ст-ть с уч.НЗС (Авто)'!BF"&amp;$J$42))/$D17)</f>
        <v>0</v>
      </c>
      <c r="BG17" s="137">
        <f ca="1">IF($D17=0,0,SUMIF('Полная ст-ть с уч.НЗС (Авто)'!$YP$11:INDIRECT("'Полная ст-ть с уч.НЗС (Авто)'!YP"&amp;$J$42),$C17,'Полная ст-ть с уч.НЗС (Авто)'!BG$11:INDIRECT("'Полная ст-ть с уч.НЗС (Авто)'!BG"&amp;$J$42))/$D17)</f>
        <v>0</v>
      </c>
      <c r="BH17" s="137">
        <f ca="1">IF($D17=0,0,SUMIF('Полная ст-ть с уч.НЗС (Авто)'!$YP$11:INDIRECT("'Полная ст-ть с уч.НЗС (Авто)'!YP"&amp;$J$42),$C17,'Полная ст-ть с уч.НЗС (Авто)'!BH$11:INDIRECT("'Полная ст-ть с уч.НЗС (Авто)'!BH"&amp;$J$42))/$D17)</f>
        <v>0</v>
      </c>
      <c r="BI17" s="137">
        <f ca="1">IF($D17=0,0,SUMIF('Полная ст-ть с уч.НЗС (Авто)'!$YP$11:INDIRECT("'Полная ст-ть с уч.НЗС (Авто)'!YP"&amp;$J$42),$C17,'Полная ст-ть с уч.НЗС (Авто)'!BI$11:INDIRECT("'Полная ст-ть с уч.НЗС (Авто)'!BI"&amp;$J$42))/$D17)</f>
        <v>0</v>
      </c>
      <c r="BJ17" s="137">
        <f ca="1">IF($D17=0,0,SUMIF('Полная ст-ть с уч.НЗС (Авто)'!$YP$11:INDIRECT("'Полная ст-ть с уч.НЗС (Авто)'!YP"&amp;$J$42),$C17,'Полная ст-ть с уч.НЗС (Авто)'!BJ$11:INDIRECT("'Полная ст-ть с уч.НЗС (Авто)'!BJ"&amp;$J$42))/$D17)</f>
        <v>0</v>
      </c>
      <c r="BK17" s="137">
        <f ca="1">IF($D17=0,0,SUMIF('Полная ст-ть с уч.НЗС (Авто)'!$YP$11:INDIRECT("'Полная ст-ть с уч.НЗС (Авто)'!YP"&amp;$J$42),$C17,'Полная ст-ть с уч.НЗС (Авто)'!BK$11:INDIRECT("'Полная ст-ть с уч.НЗС (Авто)'!BK"&amp;$J$42))/$D17)</f>
        <v>0</v>
      </c>
      <c r="BL17" s="187"/>
      <c r="BM17" s="137">
        <f ca="1">IF($D17=0,0,SUMIF('Полная ст-ть с уч.НЗС (Авто)'!$YP$11:INDIRECT("'Полная ст-ть с уч.НЗС (Авто)'!YP"&amp;$J$42),$C17,'Полная ст-ть с уч.НЗС (Авто)'!BM$11:INDIRECT("'Полная ст-ть с уч.НЗС (Авто)'!BM"&amp;$J$42))/$D17)</f>
        <v>0</v>
      </c>
      <c r="BN17" s="188"/>
      <c r="BO17" s="134"/>
      <c r="BP17" s="134"/>
      <c r="BQ17" s="137">
        <f ca="1">IF($D17=0,0,SUMIF('Полная ст-ть с уч.НЗС (Авто)'!$YP$11:INDIRECT("'Полная ст-ть с уч.НЗС (Авто)'!YP"&amp;$J$42),$C17,'Полная ст-ть с уч.НЗС (Авто)'!BQ$11:INDIRECT("'Полная ст-ть с уч.НЗС (Авто)'!BQ"&amp;$J$42))/$D17)</f>
        <v>0</v>
      </c>
      <c r="BR17" s="137"/>
      <c r="BS17" s="134"/>
      <c r="BT17" s="134"/>
      <c r="BU17" s="137"/>
      <c r="BV17" s="134"/>
      <c r="BW17" s="137"/>
      <c r="BX17" s="134"/>
      <c r="BY17" s="134"/>
      <c r="BZ17" s="134"/>
      <c r="CA17" s="134"/>
      <c r="CB17" s="134"/>
      <c r="CC17" s="134"/>
      <c r="CD17" s="134"/>
      <c r="CE17" s="134"/>
      <c r="CF17" s="134"/>
      <c r="CG17" s="134"/>
      <c r="CH17" s="134"/>
      <c r="CI17" s="134"/>
      <c r="CJ17" s="134"/>
      <c r="CK17" s="137">
        <f ca="1">IF($D17=0,0,SUMIF('Полная ст-ть с уч.НЗС (Авто)'!$YP$11:INDIRECT("'Полная ст-ть с уч.НЗС (Авто)'!YP"&amp;$J$42),$C17,'Полная ст-ть с уч.НЗС (Авто)'!CK$11:INDIRECT("'Полная ст-ть с уч.НЗС (Авто)'!CK"&amp;$J$42))/$D17)</f>
        <v>0</v>
      </c>
      <c r="CL17" s="137">
        <f ca="1">IF($D17=0,0,SUMIF('Полная ст-ть с уч.НЗС (Авто)'!$YP$11:INDIRECT("'Полная ст-ть с уч.НЗС (Авто)'!YP"&amp;$J$42),$C17,'Полная ст-ть с уч.НЗС (Авто)'!CL$11:INDIRECT("'Полная ст-ть с уч.НЗС (Авто)'!CL"&amp;$J$42))/$D17)</f>
        <v>0</v>
      </c>
      <c r="CM17" s="137">
        <f ca="1">IF($D17=0,0,SUMIF('Полная ст-ть с уч.НЗС (Авто)'!$YP$11:INDIRECT("'Полная ст-ть с уч.НЗС (Авто)'!YP"&amp;$J$42),$C17,'Полная ст-ть с уч.НЗС (Авто)'!CM$11:INDIRECT("'Полная ст-ть с уч.НЗС (Авто)'!CM"&amp;$J$42))/$D17)</f>
        <v>0</v>
      </c>
      <c r="CN17" s="137">
        <f ca="1">IF($D17=0,0,SUMIF('Полная ст-ть с уч.НЗС (Авто)'!$YP$11:INDIRECT("'Полная ст-ть с уч.НЗС (Авто)'!YP"&amp;$J$42),$C17,'Полная ст-ть с уч.НЗС (Авто)'!CN$11:INDIRECT("'Полная ст-ть с уч.НЗС (Авто)'!CN"&amp;$J$42))/$D17)</f>
        <v>0</v>
      </c>
      <c r="CO17" s="137">
        <f ca="1">IF($D17=0,0,SUMIF('Полная ст-ть с уч.НЗС (Авто)'!$YP$11:INDIRECT("'Полная ст-ть с уч.НЗС (Авто)'!YP"&amp;$J$42),$C17,'Полная ст-ть с уч.НЗС (Авто)'!CO$11:INDIRECT("'Полная ст-ть с уч.НЗС (Авто)'!CO"&amp;$J$42))/$D17)</f>
        <v>0</v>
      </c>
      <c r="CP17" s="137">
        <f ca="1">IF($D17=0,0,SUMIF('Полная ст-ть с уч.НЗС (Авто)'!$YP$11:INDIRECT("'Полная ст-ть с уч.НЗС (Авто)'!YP"&amp;$J$42),$C17,'Полная ст-ть с уч.НЗС (Авто)'!CP$11:INDIRECT("'Полная ст-ть с уч.НЗС (Авто)'!CP"&amp;$J$42))/$D17)</f>
        <v>0</v>
      </c>
      <c r="CQ17" s="134">
        <f ca="1">IF($D17=0,0,SUMIF('Полная ст-ть с уч.НЗС (Авто)'!$YP$11:INDIRECT("'Полная ст-ть с уч.НЗС (Авто)'!YP"&amp;$J$42),$C17,'Полная ст-ть с уч.НЗС (Авто)'!CQ$11:INDIRECT("'Полная ст-ть с уч.НЗС (Авто)'!CQ"&amp;$J$42))/$D17)</f>
        <v>0</v>
      </c>
      <c r="CR17" s="137">
        <f ca="1">IF($D17=0,0,SUMIF('Полная ст-ть с уч.НЗС (Авто)'!$YP$11:INDIRECT("'Полная ст-ть с уч.НЗС (Авто)'!YP"&amp;$J$42),$C17,'Полная ст-ть с уч.НЗС (Авто)'!CR$11:INDIRECT("'Полная ст-ть с уч.НЗС (Авто)'!CR"&amp;$J$42))/$D17)</f>
        <v>0</v>
      </c>
      <c r="CS17" s="137">
        <f ca="1">IF($D17=0,0,SUMIF('Полная ст-ть с уч.НЗС (Авто)'!$YP$11:INDIRECT("'Полная ст-ть с уч.НЗС (Авто)'!YP"&amp;$J$42),$C17,'Полная ст-ть с уч.НЗС (Авто)'!CS$11:INDIRECT("'Полная ст-ть с уч.НЗС (Авто)'!CS"&amp;$J$42))/$D17)</f>
        <v>0</v>
      </c>
      <c r="CT17" s="137">
        <f ca="1">IF($D17=0,0,SUMIF('Полная ст-ть с уч.НЗС (Авто)'!$YP$11:INDIRECT("'Полная ст-ть с уч.НЗС (Авто)'!YP"&amp;$J$42),$C17,'Полная ст-ть с уч.НЗС (Авто)'!CT$11:INDIRECT("'Полная ст-ть с уч.НЗС (Авто)'!CT"&amp;$J$42))/$D17)</f>
        <v>0</v>
      </c>
      <c r="CU17" s="137">
        <f ca="1">IF($D17=0,0,SUMIF('Полная ст-ть с уч.НЗС (Авто)'!$YP$11:INDIRECT("'Полная ст-ть с уч.НЗС (Авто)'!YP"&amp;$J$42),$C17,'Полная ст-ть с уч.НЗС (Авто)'!CU$11:INDIRECT("'Полная ст-ть с уч.НЗС (Авто)'!CU"&amp;$J$42))/$D17)</f>
        <v>0</v>
      </c>
      <c r="CV17" s="137">
        <f ca="1">IF($D17=0,0,SUMIF('Полная ст-ть с уч.НЗС (Авто)'!$YP$11:INDIRECT("'Полная ст-ть с уч.НЗС (Авто)'!YP"&amp;$J$42),$C17,'Полная ст-ть с уч.НЗС (Авто)'!CV$11:INDIRECT("'Полная ст-ть с уч.НЗС (Авто)'!CV"&amp;$J$42))/$D17)</f>
        <v>0</v>
      </c>
      <c r="CW17" s="137">
        <f ca="1">IF($D17=0,0,SUMIF('Полная ст-ть с уч.НЗС (Авто)'!$YP$11:INDIRECT("'Полная ст-ть с уч.НЗС (Авто)'!YP"&amp;$J$42),$C17,'Полная ст-ть с уч.НЗС (Авто)'!CW$11:INDIRECT("'Полная ст-ть с уч.НЗС (Авто)'!CW"&amp;$J$42))/$D17)</f>
        <v>0</v>
      </c>
      <c r="CX17" s="137">
        <f ca="1">IF($D17=0,0,SUMIF('Полная ст-ть с уч.НЗС (Авто)'!$YP$11:INDIRECT("'Полная ст-ть с уч.НЗС (Авто)'!YP"&amp;$J$42),$C17,'Полная ст-ть с уч.НЗС (Авто)'!CX$11:INDIRECT("'Полная ст-ть с уч.НЗС (Авто)'!CX"&amp;$J$42))/$D17)</f>
        <v>0</v>
      </c>
      <c r="CY17" s="134">
        <f ca="1">IF($D17=0,0,SUMIF('Полная ст-ть с уч.НЗС (Авто)'!$YP$11:INDIRECT("'Полная ст-ть с уч.НЗС (Авто)'!YP"&amp;$J$42),$C17,'Полная ст-ть с уч.НЗС (Авто)'!CY$11:INDIRECT("'Полная ст-ть с уч.НЗС (Авто)'!CY"&amp;$J$42))/$D17)</f>
        <v>0</v>
      </c>
      <c r="CZ17" s="137">
        <f ca="1">IF($D17=0,0,SUMIF('Полная ст-ть с уч.НЗС (Авто)'!$YP$11:INDIRECT("'Полная ст-ть с уч.НЗС (Авто)'!YP"&amp;$J$42),$C17,'Полная ст-ть с уч.НЗС (Авто)'!CZ$11:INDIRECT("'Полная ст-ть с уч.НЗС (Авто)'!CZ"&amp;$J$42))/$D17)</f>
        <v>0</v>
      </c>
      <c r="DA17" s="137">
        <f ca="1">IF($D17=0,0,SUMIF('Полная ст-ть с уч.НЗС (Авто)'!$YP$11:INDIRECT("'Полная ст-ть с уч.НЗС (Авто)'!YP"&amp;$J$42),$C17,'Полная ст-ть с уч.НЗС (Авто)'!DA$11:INDIRECT("'Полная ст-ть с уч.НЗС (Авто)'!DA"&amp;$J$42))/$D17)</f>
        <v>0</v>
      </c>
      <c r="DB17" s="137">
        <f ca="1">IF($D17=0,0,SUMIF('Полная ст-ть с уч.НЗС (Авто)'!$YP$11:INDIRECT("'Полная ст-ть с уч.НЗС (Авто)'!YP"&amp;$J$42),$C17,'Полная ст-ть с уч.НЗС (Авто)'!DB$11:INDIRECT("'Полная ст-ть с уч.НЗС (Авто)'!DB"&amp;$J$42))/$D17)</f>
        <v>0</v>
      </c>
      <c r="DC17" s="137">
        <f ca="1">IF($D17=0,0,SUMIF('Полная ст-ть с уч.НЗС (Авто)'!$YP$11:INDIRECT("'Полная ст-ть с уч.НЗС (Авто)'!YP"&amp;$J$42),$C17,'Полная ст-ть с уч.НЗС (Авто)'!DC$11:INDIRECT("'Полная ст-ть с уч.НЗС (Авто)'!DC"&amp;$J$42))/$D17)</f>
        <v>0</v>
      </c>
      <c r="DD17" s="134"/>
      <c r="DE17" s="137">
        <f ca="1">IF($D17=0,0,SUMIF('Полная ст-ть с уч.НЗС (Авто)'!$YP$11:INDIRECT("'Полная ст-ть с уч.НЗС (Авто)'!YP"&amp;$J$42),$C17,'Полная ст-ть с уч.НЗС (Авто)'!DE$11:INDIRECT("'Полная ст-ть с уч.НЗС (Авто)'!DE"&amp;$J$42))/$D17)</f>
        <v>0</v>
      </c>
      <c r="DF17" s="137"/>
      <c r="DG17" s="137">
        <f ca="1">IF($D17=0,0,SUMIF('Полная ст-ть с уч.НЗС (Авто)'!$YP$11:INDIRECT("'Полная ст-ть с уч.НЗС (Авто)'!YP"&amp;$J$42),$C17,'Полная ст-ть с уч.НЗС (Авто)'!DG$11:INDIRECT("'Полная ст-ть с уч.НЗС (Авто)'!DG"&amp;$J$42))/$D17)</f>
        <v>0</v>
      </c>
      <c r="DH17" s="137">
        <f ca="1">IF($D17=0,0,SUMIF('Полная ст-ть с уч.НЗС (Авто)'!$YP$11:INDIRECT("'Полная ст-ть с уч.НЗС (Авто)'!YP"&amp;$J$42),$C17,'Полная ст-ть с уч.НЗС (Авто)'!DH$11:INDIRECT("'Полная ст-ть с уч.НЗС (Авто)'!DH"&amp;$J$42))/$D17)</f>
        <v>0</v>
      </c>
      <c r="DI17" s="137">
        <f ca="1">IF($D17=0,0,SUMIF('Полная ст-ть с уч.НЗС (Авто)'!$YP$11:INDIRECT("'Полная ст-ть с уч.НЗС (Авто)'!YP"&amp;$J$42),$C17,'Полная ст-ть с уч.НЗС (Авто)'!DI$11:INDIRECT("'Полная ст-ть с уч.НЗС (Авто)'!DI"&amp;$J$42))/$D17)</f>
        <v>0</v>
      </c>
      <c r="DJ17" s="137">
        <f ca="1">IF($D17=0,0,SUMIF('Полная ст-ть с уч.НЗС (Авто)'!$YP$11:INDIRECT("'Полная ст-ть с уч.НЗС (Авто)'!YP"&amp;$J$42),$C17,'Полная ст-ть с уч.НЗС (Авто)'!DJ$11:INDIRECT("'Полная ст-ть с уч.НЗС (Авто)'!DJ"&amp;$J$42))/$D17)</f>
        <v>0</v>
      </c>
      <c r="DK17" s="137">
        <f ca="1">IF($D17=0,0,SUMIF('Полная ст-ть с уч.НЗС (Авто)'!$YP$11:INDIRECT("'Полная ст-ть с уч.НЗС (Авто)'!YP"&amp;$J$42),$C17,'Полная ст-ть с уч.НЗС (Авто)'!DK$11:INDIRECT("'Полная ст-ть с уч.НЗС (Авто)'!DK"&amp;$J$42))/$D17)</f>
        <v>0</v>
      </c>
      <c r="DL17" s="137">
        <f ca="1">IF($D17=0,0,SUMIF('Полная ст-ть с уч.НЗС (Авто)'!$YP$11:INDIRECT("'Полная ст-ть с уч.НЗС (Авто)'!YP"&amp;$J$42),$C17,'Полная ст-ть с уч.НЗС (Авто)'!DL$11:INDIRECT("'Полная ст-ть с уч.НЗС (Авто)'!DL"&amp;$J$42))/$D17)</f>
        <v>0</v>
      </c>
      <c r="DM17" s="137">
        <f ca="1">IF($D17=0,0,SUMIF('Полная ст-ть с уч.НЗС (Авто)'!$YP$11:INDIRECT("'Полная ст-ть с уч.НЗС (Авто)'!YP"&amp;$J$42),$C17,'Полная ст-ть с уч.НЗС (Авто)'!DM$11:INDIRECT("'Полная ст-ть с уч.НЗС (Авто)'!DM"&amp;$J$42))/$D17)</f>
        <v>0</v>
      </c>
      <c r="DN17" s="137">
        <f ca="1">IF($D17=0,0,SUMIF('Полная ст-ть с уч.НЗС (Авто)'!$YP$11:INDIRECT("'Полная ст-ть с уч.НЗС (Авто)'!YP"&amp;$J$42),$C17,'Полная ст-ть с уч.НЗС (Авто)'!DN$11:INDIRECT("'Полная ст-ть с уч.НЗС (Авто)'!DN"&amp;$J$42))/$D17)</f>
        <v>0</v>
      </c>
      <c r="DO17" s="137">
        <f ca="1">IF($D17=0,0,SUMIF('Полная ст-ть с уч.НЗС (Авто)'!$YP$11:INDIRECT("'Полная ст-ть с уч.НЗС (Авто)'!YP"&amp;$J$42),$C17,'Полная ст-ть с уч.НЗС (Авто)'!DO$11:INDIRECT("'Полная ст-ть с уч.НЗС (Авто)'!DO"&amp;$J$42))/$D17)</f>
        <v>0</v>
      </c>
      <c r="DP17" s="137">
        <f ca="1">IF($D17=0,0,SUMIF('Полная ст-ть с уч.НЗС (Авто)'!$YP$11:INDIRECT("'Полная ст-ть с уч.НЗС (Авто)'!YP"&amp;$J$42),$C17,'Полная ст-ть с уч.НЗС (Авто)'!DP$11:INDIRECT("'Полная ст-ть с уч.НЗС (Авто)'!DP"&amp;$J$42))/$D17)</f>
        <v>0</v>
      </c>
      <c r="DQ17" s="137">
        <f ca="1">IF($D17=0,0,SUMIF('Полная ст-ть с уч.НЗС (Авто)'!$YP$11:INDIRECT("'Полная ст-ть с уч.НЗС (Авто)'!YP"&amp;$J$42),$C17,'Полная ст-ть с уч.НЗС (Авто)'!DQ$11:INDIRECT("'Полная ст-ть с уч.НЗС (Авто)'!DQ"&amp;$J$42))/$D17)</f>
        <v>0</v>
      </c>
      <c r="DR17" s="137">
        <f ca="1">IF($D17=0,0,SUMIF('Полная ст-ть с уч.НЗС (Авто)'!$YP$11:INDIRECT("'Полная ст-ть с уч.НЗС (Авто)'!YP"&amp;$J$42),$C17,'Полная ст-ть с уч.НЗС (Авто)'!DR$11:INDIRECT("'Полная ст-ть с уч.НЗС (Авто)'!DR"&amp;$J$42))/$D17)</f>
        <v>0</v>
      </c>
      <c r="DS17" s="137">
        <f ca="1">IF($D17=0,0,SUMIF('Полная ст-ть с уч.НЗС (Авто)'!$YP$11:INDIRECT("'Полная ст-ть с уч.НЗС (Авто)'!YP"&amp;$J$42),$C17,'Полная ст-ть с уч.НЗС (Авто)'!DS$11:INDIRECT("'Полная ст-ть с уч.НЗС (Авто)'!DS"&amp;$J$42))/$D17)</f>
        <v>0</v>
      </c>
      <c r="DT17" s="137">
        <f ca="1">IF($D17=0,0,SUMIF('Полная ст-ть с уч.НЗС (Авто)'!$YP$11:INDIRECT("'Полная ст-ть с уч.НЗС (Авто)'!YP"&amp;$J$42),$C17,'Полная ст-ть с уч.НЗС (Авто)'!DT$11:INDIRECT("'Полная ст-ть с уч.НЗС (Авто)'!DT"&amp;$J$42))/$D17)</f>
        <v>0</v>
      </c>
      <c r="DU17" s="137">
        <f ca="1">IF($D17=0,0,SUMIF('Полная ст-ть с уч.НЗС (Авто)'!$YP$11:INDIRECT("'Полная ст-ть с уч.НЗС (Авто)'!YP"&amp;$J$42),$C17,'Полная ст-ть с уч.НЗС (Авто)'!DU$11:INDIRECT("'Полная ст-ть с уч.НЗС (Авто)'!DU"&amp;$J$42))/$D17)</f>
        <v>0</v>
      </c>
      <c r="DV17" s="137">
        <f ca="1">IF($D17=0,0,SUMIF('Полная ст-ть с уч.НЗС (Авто)'!$YP$11:INDIRECT("'Полная ст-ть с уч.НЗС (Авто)'!YP"&amp;$J$42),$C17,'Полная ст-ть с уч.НЗС (Авто)'!DV$11:INDIRECT("'Полная ст-ть с уч.НЗС (Авто)'!DV"&amp;$J$42))/$D17)</f>
        <v>0</v>
      </c>
      <c r="DW17" s="137">
        <f ca="1">IF($D17=0,0,SUMIF('Полная ст-ть с уч.НЗС (Авто)'!$YP$11:INDIRECT("'Полная ст-ть с уч.НЗС (Авто)'!YP"&amp;$J$42),$C17,'Полная ст-ть с уч.НЗС (Авто)'!DW$11:INDIRECT("'Полная ст-ть с уч.НЗС (Авто)'!DW"&amp;$J$42))/$D17)</f>
        <v>0</v>
      </c>
      <c r="DX17" s="137">
        <f ca="1">IF($D17=0,0,SUMIF('Полная ст-ть с уч.НЗС (Авто)'!$YP$11:INDIRECT("'Полная ст-ть с уч.НЗС (Авто)'!YP"&amp;$J$42),$C17,'Полная ст-ть с уч.НЗС (Авто)'!DX$11:INDIRECT("'Полная ст-ть с уч.НЗС (Авто)'!DX"&amp;$J$42))/$D17)</f>
        <v>0</v>
      </c>
      <c r="DY17" s="137">
        <f ca="1">IF($D17=0,0,SUMIF('Полная ст-ть с уч.НЗС (Авто)'!$YP$11:INDIRECT("'Полная ст-ть с уч.НЗС (Авто)'!YP"&amp;$J$42),$C17,'Полная ст-ть с уч.НЗС (Авто)'!DY$11:INDIRECT("'Полная ст-ть с уч.НЗС (Авто)'!DY"&amp;$J$42))/$D17)</f>
        <v>0</v>
      </c>
      <c r="DZ17" s="137">
        <f ca="1">IF($D17=0,0,SUMIF('Полная ст-ть с уч.НЗС (Авто)'!$YP$11:INDIRECT("'Полная ст-ть с уч.НЗС (Авто)'!YP"&amp;$J$42),$C17,'Полная ст-ть с уч.НЗС (Авто)'!DZ$11:INDIRECT("'Полная ст-ть с уч.НЗС (Авто)'!DZ"&amp;$J$42))/$D17)</f>
        <v>0</v>
      </c>
      <c r="EA17" s="137">
        <f ca="1">IF($D17=0,0,SUMIF('Полная ст-ть с уч.НЗС (Авто)'!$YP$11:INDIRECT("'Полная ст-ть с уч.НЗС (Авто)'!YP"&amp;$J$42),$C17,'Полная ст-ть с уч.НЗС (Авто)'!EA$11:INDIRECT("'Полная ст-ть с уч.НЗС (Авто)'!EA"&amp;$J$42))/$D17)</f>
        <v>0</v>
      </c>
      <c r="EB17" s="137">
        <f ca="1">IF($D17=0,0,SUMIF('Полная ст-ть с уч.НЗС (Авто)'!$YP$11:INDIRECT("'Полная ст-ть с уч.НЗС (Авто)'!YP"&amp;$J$42),$C17,'Полная ст-ть с уч.НЗС (Авто)'!EB$11:INDIRECT("'Полная ст-ть с уч.НЗС (Авто)'!EB"&amp;$J$42))/$D17)</f>
        <v>0</v>
      </c>
      <c r="EC17" s="137">
        <f ca="1">IF($D17=0,0,SUMIF('Полная ст-ть с уч.НЗС (Авто)'!$YP$11:INDIRECT("'Полная ст-ть с уч.НЗС (Авто)'!YP"&amp;$J$42),$C17,'Полная ст-ть с уч.НЗС (Авто)'!EC$11:INDIRECT("'Полная ст-ть с уч.НЗС (Авто)'!EC"&amp;$J$42))/$D17)</f>
        <v>0</v>
      </c>
      <c r="ED17" s="137">
        <f ca="1">IF($D17=0,0,SUMIF('Полная ст-ть с уч.НЗС (Авто)'!$YP$11:INDIRECT("'Полная ст-ть с уч.НЗС (Авто)'!YP"&amp;$J$42),$C17,'Полная ст-ть с уч.НЗС (Авто)'!ED$11:INDIRECT("'Полная ст-ть с уч.НЗС (Авто)'!ED"&amp;$J$42))/$D17)</f>
        <v>0</v>
      </c>
      <c r="EE17" s="137">
        <f ca="1">IF($D17=0,0,SUMIF('Полная ст-ть с уч.НЗС (Авто)'!$YP$11:INDIRECT("'Полная ст-ть с уч.НЗС (Авто)'!YP"&amp;$J$42),$C17,'Полная ст-ть с уч.НЗС (Авто)'!EE$11:INDIRECT("'Полная ст-ть с уч.НЗС (Авто)'!EE"&amp;$J$42))/$D17)</f>
        <v>0</v>
      </c>
      <c r="EF17" s="137">
        <f ca="1">IF($D17=0,0,SUMIF('Полная ст-ть с уч.НЗС (Авто)'!$YP$11:INDIRECT("'Полная ст-ть с уч.НЗС (Авто)'!YP"&amp;$J$42),$C17,'Полная ст-ть с уч.НЗС (Авто)'!EF$11:INDIRECT("'Полная ст-ть с уч.НЗС (Авто)'!EF"&amp;$J$42))/$D17)</f>
        <v>0</v>
      </c>
      <c r="EG17" s="137">
        <f ca="1">IF($D17=0,0,SUMIF('Полная ст-ть с уч.НЗС (Авто)'!$YP$11:INDIRECT("'Полная ст-ть с уч.НЗС (Авто)'!YP"&amp;$J$42),$C17,'Полная ст-ть с уч.НЗС (Авто)'!EG$11:INDIRECT("'Полная ст-ть с уч.НЗС (Авто)'!EG"&amp;$J$42))/$D17)</f>
        <v>0</v>
      </c>
      <c r="EH17" s="137">
        <f ca="1">IF($D17=0,0,SUMIF('Полная ст-ть с уч.НЗС (Авто)'!$YP$11:INDIRECT("'Полная ст-ть с уч.НЗС (Авто)'!YP"&amp;$J$42),$C17,'Полная ст-ть с уч.НЗС (Авто)'!EH$11:INDIRECT("'Полная ст-ть с уч.НЗС (Авто)'!EH"&amp;$J$42))/$D17)</f>
        <v>0</v>
      </c>
      <c r="EI17" s="137">
        <f ca="1">IF($D17=0,0,SUMIF('Полная ст-ть с уч.НЗС (Авто)'!$YP$11:INDIRECT("'Полная ст-ть с уч.НЗС (Авто)'!YP"&amp;$J$42),$C17,'Полная ст-ть с уч.НЗС (Авто)'!EI$11:INDIRECT("'Полная ст-ть с уч.НЗС (Авто)'!EI"&amp;$J$42))/$D17)</f>
        <v>0</v>
      </c>
      <c r="EJ17" s="137">
        <f ca="1">IF($D17=0,0,SUMIF('Полная ст-ть с уч.НЗС (Авто)'!$YP$11:INDIRECT("'Полная ст-ть с уч.НЗС (Авто)'!YP"&amp;$J$42),$C17,'Полная ст-ть с уч.НЗС (Авто)'!EJ$11:INDIRECT("'Полная ст-ть с уч.НЗС (Авто)'!EJ"&amp;$J$42))/$D17)</f>
        <v>0</v>
      </c>
      <c r="EK17" s="137">
        <f ca="1">IF($D17=0,0,SUMIF('Полная ст-ть с уч.НЗС (Авто)'!$YP$11:INDIRECT("'Полная ст-ть с уч.НЗС (Авто)'!YP"&amp;$J$42),$C17,'Полная ст-ть с уч.НЗС (Авто)'!EK$11:INDIRECT("'Полная ст-ть с уч.НЗС (Авто)'!EK"&amp;$J$42))/$D17)</f>
        <v>0</v>
      </c>
      <c r="EL17" s="137">
        <f ca="1">IF($D17=0,0,SUMIF('Полная ст-ть с уч.НЗС (Авто)'!$YP$11:INDIRECT("'Полная ст-ть с уч.НЗС (Авто)'!YP"&amp;$J$42),$C17,'Полная ст-ть с уч.НЗС (Авто)'!EL$11:INDIRECT("'Полная ст-ть с уч.НЗС (Авто)'!EL"&amp;$J$42))/$D17)</f>
        <v>0</v>
      </c>
      <c r="EM17" s="137">
        <f ca="1">IF($D17=0,0,SUMIF('Полная ст-ть с уч.НЗС (Авто)'!$YP$11:INDIRECT("'Полная ст-ть с уч.НЗС (Авто)'!YP"&amp;$J$42),$C17,'Полная ст-ть с уч.НЗС (Авто)'!EM$11:INDIRECT("'Полная ст-ть с уч.НЗС (Авто)'!EM"&amp;$J$42))/$D17)</f>
        <v>0</v>
      </c>
      <c r="EN17" s="137">
        <f ca="1">IF($D17=0,0,SUMIF('Полная ст-ть с уч.НЗС (Авто)'!$YP$11:INDIRECT("'Полная ст-ть с уч.НЗС (Авто)'!YP"&amp;$J$42),$C17,'Полная ст-ть с уч.НЗС (Авто)'!EN$11:INDIRECT("'Полная ст-ть с уч.НЗС (Авто)'!EN"&amp;$J$42))/$D17)</f>
        <v>0</v>
      </c>
      <c r="EO17" s="137">
        <f ca="1">IF($D17=0,0,SUMIF('Полная ст-ть с уч.НЗС (Авто)'!$YP$11:INDIRECT("'Полная ст-ть с уч.НЗС (Авто)'!YP"&amp;$J$42),$C17,'Полная ст-ть с уч.НЗС (Авто)'!EO$11:INDIRECT("'Полная ст-ть с уч.НЗС (Авто)'!EO"&amp;$J$42))/$D17)</f>
        <v>0</v>
      </c>
      <c r="EP17" s="137">
        <f ca="1">IF($D17=0,0,SUMIF('Полная ст-ть с уч.НЗС (Авто)'!$YP$11:INDIRECT("'Полная ст-ть с уч.НЗС (Авто)'!YP"&amp;$J$42),$C17,'Полная ст-ть с уч.НЗС (Авто)'!EP$11:INDIRECT("'Полная ст-ть с уч.НЗС (Авто)'!EP"&amp;$J$42))/$D17)</f>
        <v>0</v>
      </c>
      <c r="EQ17" s="137">
        <f ca="1">IF($D17=0,0,SUMIF('Полная ст-ть с уч.НЗС (Авто)'!$YP$11:INDIRECT("'Полная ст-ть с уч.НЗС (Авто)'!YP"&amp;$J$42),$C17,'Полная ст-ть с уч.НЗС (Авто)'!EQ$11:INDIRECT("'Полная ст-ть с уч.НЗС (Авто)'!EQ"&amp;$J$42))/$D17)</f>
        <v>0</v>
      </c>
      <c r="ER17" s="137">
        <f ca="1">IF($D17=0,0,SUMIF('Полная ст-ть с уч.НЗС (Авто)'!$YP$11:INDIRECT("'Полная ст-ть с уч.НЗС (Авто)'!YP"&amp;$J$42),$C17,'Полная ст-ть с уч.НЗС (Авто)'!ER$11:INDIRECT("'Полная ст-ть с уч.НЗС (Авто)'!ER"&amp;$J$42))/$D17)</f>
        <v>0</v>
      </c>
      <c r="ES17" s="137">
        <f ca="1">IF($D17=0,0,SUMIF('Полная ст-ть с уч.НЗС (Авто)'!$YP$11:INDIRECT("'Полная ст-ть с уч.НЗС (Авто)'!YP"&amp;$J$42),$C17,'Полная ст-ть с уч.НЗС (Авто)'!ES$11:INDIRECT("'Полная ст-ть с уч.НЗС (Авто)'!ES"&amp;$J$42))/$D17)</f>
        <v>0</v>
      </c>
      <c r="ET17" s="137">
        <f ca="1">IF($D17=0,0,SUMIF('Полная ст-ть с уч.НЗС (Авто)'!$YP$11:INDIRECT("'Полная ст-ть с уч.НЗС (Авто)'!YP"&amp;$J$42),$C17,'Полная ст-ть с уч.НЗС (Авто)'!ET$11:INDIRECT("'Полная ст-ть с уч.НЗС (Авто)'!ET"&amp;$J$42))/$D17)</f>
        <v>0</v>
      </c>
      <c r="EU17" s="137">
        <f ca="1">IF($D17=0,0,SUMIF('Полная ст-ть с уч.НЗС (Авто)'!$YP$11:INDIRECT("'Полная ст-ть с уч.НЗС (Авто)'!YP"&amp;$J$42),$C17,'Полная ст-ть с уч.НЗС (Авто)'!EU$11:INDIRECT("'Полная ст-ть с уч.НЗС (Авто)'!EU"&amp;$J$42))/$D17)</f>
        <v>0</v>
      </c>
      <c r="EV17" s="137">
        <f ca="1">IF($D17=0,0,SUMIF('Полная ст-ть с уч.НЗС (Авто)'!$YP$11:INDIRECT("'Полная ст-ть с уч.НЗС (Авто)'!YP"&amp;$J$42),$C17,'Полная ст-ть с уч.НЗС (Авто)'!EV$11:INDIRECT("'Полная ст-ть с уч.НЗС (Авто)'!EV"&amp;$J$42))/$D17)</f>
        <v>0</v>
      </c>
      <c r="EW17" s="137">
        <f ca="1">IF($D17=0,0,SUMIF('Полная ст-ть с уч.НЗС (Авто)'!$YP$11:INDIRECT("'Полная ст-ть с уч.НЗС (Авто)'!YP"&amp;$J$42),$C17,'Полная ст-ть с уч.НЗС (Авто)'!EW$11:INDIRECT("'Полная ст-ть с уч.НЗС (Авто)'!EW"&amp;$J$42))/$D17)</f>
        <v>0</v>
      </c>
      <c r="EX17" s="137">
        <f ca="1">IF($D17=0,0,SUMIF('Полная ст-ть с уч.НЗС (Авто)'!$YP$11:INDIRECT("'Полная ст-ть с уч.НЗС (Авто)'!YP"&amp;$J$42),$C17,'Полная ст-ть с уч.НЗС (Авто)'!EX$11:INDIRECT("'Полная ст-ть с уч.НЗС (Авто)'!EX"&amp;$J$42))/$D17)</f>
        <v>0</v>
      </c>
      <c r="EY17" s="137">
        <f ca="1">IF($D17=0,0,SUMIF('Полная ст-ть с уч.НЗС (Авто)'!$YP$11:INDIRECT("'Полная ст-ть с уч.НЗС (Авто)'!YP"&amp;$J$42),$C17,'Полная ст-ть с уч.НЗС (Авто)'!EY$11:INDIRECT("'Полная ст-ть с уч.НЗС (Авто)'!EY"&amp;$J$42))/$D17)</f>
        <v>0</v>
      </c>
      <c r="EZ17" s="137">
        <f ca="1">IF($D17=0,0,SUMIF('Полная ст-ть с уч.НЗС (Авто)'!$YP$11:INDIRECT("'Полная ст-ть с уч.НЗС (Авто)'!YP"&amp;$J$42),$C17,'Полная ст-ть с уч.НЗС (Авто)'!EZ$11:INDIRECT("'Полная ст-ть с уч.НЗС (Авто)'!EZ"&amp;$J$42))/$D17)</f>
        <v>0</v>
      </c>
      <c r="FA17" s="137">
        <f ca="1">IF($D17=0,0,SUMIF('Полная ст-ть с уч.НЗС (Авто)'!$YP$11:INDIRECT("'Полная ст-ть с уч.НЗС (Авто)'!YP"&amp;$J$42),$C17,'Полная ст-ть с уч.НЗС (Авто)'!FA$11:INDIRECT("'Полная ст-ть с уч.НЗС (Авто)'!FA"&amp;$J$42))/$D17)</f>
        <v>0</v>
      </c>
      <c r="FB17" s="137">
        <f ca="1">IF($D17=0,0,SUMIF('Полная ст-ть с уч.НЗС (Авто)'!$YP$11:INDIRECT("'Полная ст-ть с уч.НЗС (Авто)'!YP"&amp;$J$42),$C17,'Полная ст-ть с уч.НЗС (Авто)'!FB$11:INDIRECT("'Полная ст-ть с уч.НЗС (Авто)'!FB"&amp;$J$42))/$D17)</f>
        <v>0</v>
      </c>
      <c r="FC17" s="137">
        <f ca="1">IF($D17=0,0,SUMIF('Полная ст-ть с уч.НЗС (Авто)'!$YP$11:INDIRECT("'Полная ст-ть с уч.НЗС (Авто)'!YP"&amp;$J$42),$C17,'Полная ст-ть с уч.НЗС (Авто)'!FC$11:INDIRECT("'Полная ст-ть с уч.НЗС (Авто)'!FC"&amp;$J$42))/$D17)</f>
        <v>0</v>
      </c>
      <c r="FD17" s="137">
        <f ca="1">IF($D17=0,0,SUMIF('Полная ст-ть с уч.НЗС (Авто)'!$YP$11:INDIRECT("'Полная ст-ть с уч.НЗС (Авто)'!YP"&amp;$J$42),$C17,'Полная ст-ть с уч.НЗС (Авто)'!FD$11:INDIRECT("'Полная ст-ть с уч.НЗС (Авто)'!FD"&amp;$J$42))/$D17)</f>
        <v>0</v>
      </c>
      <c r="FE17" s="137">
        <f ca="1">IF($D17=0,0,SUMIF('Полная ст-ть с уч.НЗС (Авто)'!$YP$11:INDIRECT("'Полная ст-ть с уч.НЗС (Авто)'!YP"&amp;$J$42),$C17,'Полная ст-ть с уч.НЗС (Авто)'!FE$11:INDIRECT("'Полная ст-ть с уч.НЗС (Авто)'!FE"&amp;$J$42))/$D17)</f>
        <v>0</v>
      </c>
      <c r="FF17" s="137">
        <f ca="1">IF($D17=0,0,SUMIF('Полная ст-ть с уч.НЗС (Авто)'!$YP$11:INDIRECT("'Полная ст-ть с уч.НЗС (Авто)'!YP"&amp;$J$42),$C17,'Полная ст-ть с уч.НЗС (Авто)'!FF$11:INDIRECT("'Полная ст-ть с уч.НЗС (Авто)'!FF"&amp;$J$42))/$D17)</f>
        <v>0</v>
      </c>
      <c r="FG17" s="137">
        <f ca="1">IF($D17=0,0,SUMIF('Полная ст-ть с уч.НЗС (Авто)'!$YP$11:INDIRECT("'Полная ст-ть с уч.НЗС (Авто)'!YP"&amp;$J$42),$C17,'Полная ст-ть с уч.НЗС (Авто)'!FG$11:INDIRECT("'Полная ст-ть с уч.НЗС (Авто)'!FG"&amp;$J$42))/$D17)</f>
        <v>0</v>
      </c>
      <c r="FH17" s="137">
        <f ca="1">IF($D17=0,0,SUMIF('Полная ст-ть с уч.НЗС (Авто)'!$YP$11:INDIRECT("'Полная ст-ть с уч.НЗС (Авто)'!YP"&amp;$J$42),$C17,'Полная ст-ть с уч.НЗС (Авто)'!FH$11:INDIRECT("'Полная ст-ть с уч.НЗС (Авто)'!FH"&amp;$J$42))/$D17)</f>
        <v>0</v>
      </c>
      <c r="FI17" s="137">
        <f ca="1">IF($D17=0,0,SUMIF('Полная ст-ть с уч.НЗС (Авто)'!$YP$11:INDIRECT("'Полная ст-ть с уч.НЗС (Авто)'!YP"&amp;$J$42),$C17,'Полная ст-ть с уч.НЗС (Авто)'!FI$11:INDIRECT("'Полная ст-ть с уч.НЗС (Авто)'!FI"&amp;$J$42))/$D17)</f>
        <v>0</v>
      </c>
      <c r="FJ17" s="137">
        <f ca="1">IF($D17=0,0,SUMIF('Полная ст-ть с уч.НЗС (Авто)'!$YP$11:INDIRECT("'Полная ст-ть с уч.НЗС (Авто)'!YP"&amp;$J$42),$C17,'Полная ст-ть с уч.НЗС (Авто)'!FJ$11:INDIRECT("'Полная ст-ть с уч.НЗС (Авто)'!FJ"&amp;$J$42))/$D17)</f>
        <v>0</v>
      </c>
      <c r="FK17" s="137">
        <f ca="1">IF($D17=0,0,SUMIF('Полная ст-ть с уч.НЗС (Авто)'!$YP$11:INDIRECT("'Полная ст-ть с уч.НЗС (Авто)'!YP"&amp;$J$42),$C17,'Полная ст-ть с уч.НЗС (Авто)'!FK$11:INDIRECT("'Полная ст-ть с уч.НЗС (Авто)'!FK"&amp;$J$42))/$D17)</f>
        <v>0</v>
      </c>
      <c r="FL17" s="137">
        <f ca="1">IF($D17=0,0,SUMIF('Полная ст-ть с уч.НЗС (Авто)'!$YP$11:INDIRECT("'Полная ст-ть с уч.НЗС (Авто)'!YP"&amp;$J$42),$C17,'Полная ст-ть с уч.НЗС (Авто)'!FL$11:INDIRECT("'Полная ст-ть с уч.НЗС (Авто)'!FL"&amp;$J$42))/$D17)</f>
        <v>0</v>
      </c>
      <c r="FM17" s="137">
        <f ca="1">IF($D17=0,0,SUMIF('Полная ст-ть с уч.НЗС (Авто)'!$YP$11:INDIRECT("'Полная ст-ть с уч.НЗС (Авто)'!YP"&amp;$J$42),$C17,'Полная ст-ть с уч.НЗС (Авто)'!FM$11:INDIRECT("'Полная ст-ть с уч.НЗС (Авто)'!FM"&amp;$J$42))/$D17)</f>
        <v>0</v>
      </c>
      <c r="FN17" s="137">
        <f ca="1">IF($D17=0,0,SUMIF('Полная ст-ть с уч.НЗС (Авто)'!$YP$11:INDIRECT("'Полная ст-ть с уч.НЗС (Авто)'!YP"&amp;$J$42),$C17,'Полная ст-ть с уч.НЗС (Авто)'!FN$11:INDIRECT("'Полная ст-ть с уч.НЗС (Авто)'!FN"&amp;$J$42))/$D17)</f>
        <v>0</v>
      </c>
      <c r="FO17" s="137">
        <f ca="1">IF($D17=0,0,SUMIF('Полная ст-ть с уч.НЗС (Авто)'!$YP$11:INDIRECT("'Полная ст-ть с уч.НЗС (Авто)'!YP"&amp;$J$42),$C17,'Полная ст-ть с уч.НЗС (Авто)'!FO$11:INDIRECT("'Полная ст-ть с уч.НЗС (Авто)'!FO"&amp;$J$42))/$D17)</f>
        <v>0</v>
      </c>
      <c r="FP17" s="137">
        <f ca="1">IF($D17=0,0,SUMIF('Полная ст-ть с уч.НЗС (Авто)'!$YP$11:INDIRECT("'Полная ст-ть с уч.НЗС (Авто)'!YP"&amp;$J$42),$C17,'Полная ст-ть с уч.НЗС (Авто)'!FP$11:INDIRECT("'Полная ст-ть с уч.НЗС (Авто)'!FP"&amp;$J$42))/$D17)</f>
        <v>0</v>
      </c>
      <c r="FQ17" s="137">
        <f ca="1">IF($D17=0,0,SUMIF('Полная ст-ть с уч.НЗС (Авто)'!$YP$11:INDIRECT("'Полная ст-ть с уч.НЗС (Авто)'!YP"&amp;$J$42),$C17,'Полная ст-ть с уч.НЗС (Авто)'!FQ$11:INDIRECT("'Полная ст-ть с уч.НЗС (Авто)'!FQ"&amp;$J$42))/$D17)</f>
        <v>0</v>
      </c>
      <c r="FR17" s="137">
        <f ca="1">IF($D17=0,0,SUMIF('Полная ст-ть с уч.НЗС (Авто)'!$YP$11:INDIRECT("'Полная ст-ть с уч.НЗС (Авто)'!YP"&amp;$J$42),$C17,'Полная ст-ть с уч.НЗС (Авто)'!FR$11:INDIRECT("'Полная ст-ть с уч.НЗС (Авто)'!FR"&amp;$J$42))/$D17)</f>
        <v>0</v>
      </c>
      <c r="FS17" s="137">
        <f ca="1">IF($D17=0,0,SUMIF('Полная ст-ть с уч.НЗС (Авто)'!$YP$11:INDIRECT("'Полная ст-ть с уч.НЗС (Авто)'!YP"&amp;$J$42),$C17,'Полная ст-ть с уч.НЗС (Авто)'!FS$11:INDIRECT("'Полная ст-ть с уч.НЗС (Авто)'!FS"&amp;$J$42))/$D17)</f>
        <v>0</v>
      </c>
      <c r="FT17" s="137">
        <f ca="1">IF($D17=0,0,SUMIF('Полная ст-ть с уч.НЗС (Авто)'!$YP$11:INDIRECT("'Полная ст-ть с уч.НЗС (Авто)'!YP"&amp;$J$42),$C17,'Полная ст-ть с уч.НЗС (Авто)'!FT$11:INDIRECT("'Полная ст-ть с уч.НЗС (Авто)'!FT"&amp;$J$42))/$D17)</f>
        <v>0</v>
      </c>
      <c r="FU17" s="137">
        <f ca="1">IF($D17=0,0,SUMIF('Полная ст-ть с уч.НЗС (Авто)'!$YP$11:INDIRECT("'Полная ст-ть с уч.НЗС (Авто)'!YP"&amp;$J$42),$C17,'Полная ст-ть с уч.НЗС (Авто)'!FU$11:INDIRECT("'Полная ст-ть с уч.НЗС (Авто)'!FU"&amp;$J$42))/$D17)</f>
        <v>0</v>
      </c>
      <c r="FV17" s="137">
        <f ca="1">IF($D17=0,0,SUMIF('Полная ст-ть с уч.НЗС (Авто)'!$YP$11:INDIRECT("'Полная ст-ть с уч.НЗС (Авто)'!YP"&amp;$J$42),$C17,'Полная ст-ть с уч.НЗС (Авто)'!FV$11:INDIRECT("'Полная ст-ть с уч.НЗС (Авто)'!FV"&amp;$J$42))/$D17)</f>
        <v>0</v>
      </c>
      <c r="FW17" s="137">
        <f ca="1">IF($D17=0,0,SUMIF('Полная ст-ть с уч.НЗС (Авто)'!$YP$11:INDIRECT("'Полная ст-ть с уч.НЗС (Авто)'!YP"&amp;$J$42),$C17,'Полная ст-ть с уч.НЗС (Авто)'!FW$11:INDIRECT("'Полная ст-ть с уч.НЗС (Авто)'!FW"&amp;$J$42))/$D17)</f>
        <v>0</v>
      </c>
      <c r="FX17" s="137">
        <f ca="1">IF($D17=0,0,SUMIF('Полная ст-ть с уч.НЗС (Авто)'!$YP$11:INDIRECT("'Полная ст-ть с уч.НЗС (Авто)'!YP"&amp;$J$42),$C17,'Полная ст-ть с уч.НЗС (Авто)'!FX$11:INDIRECT("'Полная ст-ть с уч.НЗС (Авто)'!FX"&amp;$J$42))/$D17)</f>
        <v>0</v>
      </c>
      <c r="FY17" s="137">
        <f ca="1">IF($D17=0,0,SUMIF('Полная ст-ть с уч.НЗС (Авто)'!$YP$11:INDIRECT("'Полная ст-ть с уч.НЗС (Авто)'!YP"&amp;$J$42),$C17,'Полная ст-ть с уч.НЗС (Авто)'!FY$11:INDIRECT("'Полная ст-ть с уч.НЗС (Авто)'!FY"&amp;$J$42))/$D17)</f>
        <v>0</v>
      </c>
      <c r="FZ17" s="137">
        <f ca="1">IF($D17=0,0,SUMIF('Полная ст-ть с уч.НЗС (Авто)'!$YP$11:INDIRECT("'Полная ст-ть с уч.НЗС (Авто)'!YP"&amp;$J$42),$C17,'Полная ст-ть с уч.НЗС (Авто)'!FZ$11:INDIRECT("'Полная ст-ть с уч.НЗС (Авто)'!FZ"&amp;$J$42))/$D17)</f>
        <v>0</v>
      </c>
      <c r="GA17" s="137">
        <f ca="1">IF($D17=0,0,SUMIF('Полная ст-ть с уч.НЗС (Авто)'!$YP$11:INDIRECT("'Полная ст-ть с уч.НЗС (Авто)'!YP"&amp;$J$42),$C17,'Полная ст-ть с уч.НЗС (Авто)'!GA$11:INDIRECT("'Полная ст-ть с уч.НЗС (Авто)'!GA"&amp;$J$42))/$D17)</f>
        <v>0</v>
      </c>
      <c r="GB17" s="137">
        <f ca="1">IF($D17=0,0,SUMIF('Полная ст-ть с уч.НЗС (Авто)'!$YP$11:INDIRECT("'Полная ст-ть с уч.НЗС (Авто)'!YP"&amp;$J$42),$C17,'Полная ст-ть с уч.НЗС (Авто)'!GB$11:INDIRECT("'Полная ст-ть с уч.НЗС (Авто)'!GB"&amp;$J$42))/$D17)</f>
        <v>0</v>
      </c>
      <c r="GC17" s="137">
        <f ca="1">IF($D17=0,0,SUMIF('Полная ст-ть с уч.НЗС (Авто)'!$YP$11:INDIRECT("'Полная ст-ть с уч.НЗС (Авто)'!YP"&amp;$J$42),$C17,'Полная ст-ть с уч.НЗС (Авто)'!GC$11:INDIRECT("'Полная ст-ть с уч.НЗС (Авто)'!GC"&amp;$J$42))/$D17)</f>
        <v>0</v>
      </c>
      <c r="GD17" s="137">
        <f ca="1">IF($D17=0,0,SUMIF('Полная ст-ть с уч.НЗС (Авто)'!$YP$11:INDIRECT("'Полная ст-ть с уч.НЗС (Авто)'!YP"&amp;$J$42),$C17,'Полная ст-ть с уч.НЗС (Авто)'!GD$11:INDIRECT("'Полная ст-ть с уч.НЗС (Авто)'!GD"&amp;$J$42))/$D17)</f>
        <v>0</v>
      </c>
      <c r="GE17" s="137">
        <f ca="1">IF($D17=0,0,SUMIF('Полная ст-ть с уч.НЗС (Авто)'!$YP$11:INDIRECT("'Полная ст-ть с уч.НЗС (Авто)'!YP"&amp;$J$42),$C17,'Полная ст-ть с уч.НЗС (Авто)'!GE$11:INDIRECT("'Полная ст-ть с уч.НЗС (Авто)'!GE"&amp;$J$42))/$D17)</f>
        <v>0</v>
      </c>
      <c r="GF17" s="137">
        <f ca="1">IF($D17=0,0,SUMIF('Полная ст-ть с уч.НЗС (Авто)'!$YP$11:INDIRECT("'Полная ст-ть с уч.НЗС (Авто)'!YP"&amp;$J$42),$C17,'Полная ст-ть с уч.НЗС (Авто)'!GF$11:INDIRECT("'Полная ст-ть с уч.НЗС (Авто)'!GF"&amp;$J$42))/$D17)</f>
        <v>0</v>
      </c>
      <c r="GG17" s="137">
        <f ca="1">IF($D17=0,0,SUMIF('Полная ст-ть с уч.НЗС (Авто)'!$YP$11:INDIRECT("'Полная ст-ть с уч.НЗС (Авто)'!YP"&amp;$J$42),$C17,'Полная ст-ть с уч.НЗС (Авто)'!GG$11:INDIRECT("'Полная ст-ть с уч.НЗС (Авто)'!GG"&amp;$J$42))/$D17)</f>
        <v>0</v>
      </c>
      <c r="GH17" s="137">
        <f ca="1">IF($D17=0,0,SUMIF('Полная ст-ть с уч.НЗС (Авто)'!$YP$11:INDIRECT("'Полная ст-ть с уч.НЗС (Авто)'!YP"&amp;$J$42),$C17,'Полная ст-ть с уч.НЗС (Авто)'!GH$11:INDIRECT("'Полная ст-ть с уч.НЗС (Авто)'!GH"&amp;$J$42))/$D17)</f>
        <v>0</v>
      </c>
      <c r="GI17" s="137">
        <f ca="1">IF($D17=0,0,SUMIF('Полная ст-ть с уч.НЗС (Авто)'!$YP$11:INDIRECT("'Полная ст-ть с уч.НЗС (Авто)'!YP"&amp;$J$42),$C17,'Полная ст-ть с уч.НЗС (Авто)'!GI$11:INDIRECT("'Полная ст-ть с уч.НЗС (Авто)'!GI"&amp;$J$42))/$D17)</f>
        <v>0</v>
      </c>
      <c r="GJ17" s="137">
        <f ca="1">IF($D17=0,0,SUMIF('Полная ст-ть с уч.НЗС (Авто)'!$YP$11:INDIRECT("'Полная ст-ть с уч.НЗС (Авто)'!YP"&amp;$J$42),$C17,'Полная ст-ть с уч.НЗС (Авто)'!GJ$11:INDIRECT("'Полная ст-ть с уч.НЗС (Авто)'!GJ"&amp;$J$42))/$D17)</f>
        <v>0</v>
      </c>
      <c r="GK17" s="137">
        <f ca="1">IF($D17=0,0,SUMIF('Полная ст-ть с уч.НЗС (Авто)'!$YP$11:INDIRECT("'Полная ст-ть с уч.НЗС (Авто)'!YP"&amp;$J$42),$C17,'Полная ст-ть с уч.НЗС (Авто)'!GK$11:INDIRECT("'Полная ст-ть с уч.НЗС (Авто)'!GK"&amp;$J$42))/$D17)</f>
        <v>0</v>
      </c>
      <c r="GL17" s="137">
        <f ca="1">IF($D17=0,0,SUMIF('Полная ст-ть с уч.НЗС (Авто)'!$YP$11:INDIRECT("'Полная ст-ть с уч.НЗС (Авто)'!YP"&amp;$J$42),$C17,'Полная ст-ть с уч.НЗС (Авто)'!GL$11:INDIRECT("'Полная ст-ть с уч.НЗС (Авто)'!GL"&amp;$J$42))/$D17)</f>
        <v>0</v>
      </c>
      <c r="GM17" s="137">
        <f ca="1">IF($D17=0,0,SUMIF('Полная ст-ть с уч.НЗС (Авто)'!$YP$11:INDIRECT("'Полная ст-ть с уч.НЗС (Авто)'!YP"&amp;$J$42),$C17,'Полная ст-ть с уч.НЗС (Авто)'!GM$11:INDIRECT("'Полная ст-ть с уч.НЗС (Авто)'!GM"&amp;$J$42))/$D17)</f>
        <v>0</v>
      </c>
      <c r="GN17" s="137">
        <f ca="1">IF($D17=0,0,SUMIF('Полная ст-ть с уч.НЗС (Авто)'!$YP$11:INDIRECT("'Полная ст-ть с уч.НЗС (Авто)'!YP"&amp;$J$42),$C17,'Полная ст-ть с уч.НЗС (Авто)'!GN$11:INDIRECT("'Полная ст-ть с уч.НЗС (Авто)'!GN"&amp;$J$42))/$D17)</f>
        <v>0</v>
      </c>
      <c r="GO17" s="137">
        <f ca="1">IF($D17=0,0,SUMIF('Полная ст-ть с уч.НЗС (Авто)'!$YP$11:INDIRECT("'Полная ст-ть с уч.НЗС (Авто)'!YP"&amp;$J$42),$C17,'Полная ст-ть с уч.НЗС (Авто)'!GO$11:INDIRECT("'Полная ст-ть с уч.НЗС (Авто)'!GO"&amp;$J$42))/$D17)</f>
        <v>0</v>
      </c>
      <c r="GP17" s="137">
        <f ca="1">IF($D17=0,0,SUMIF('Полная ст-ть с уч.НЗС (Авто)'!$YP$11:INDIRECT("'Полная ст-ть с уч.НЗС (Авто)'!YP"&amp;$J$42),$C17,'Полная ст-ть с уч.НЗС (Авто)'!GP$11:INDIRECT("'Полная ст-ть с уч.НЗС (Авто)'!GP"&amp;$J$42))/$D17)</f>
        <v>0</v>
      </c>
      <c r="GQ17" s="137">
        <f ca="1">IF($D17=0,0,SUMIF('Полная ст-ть с уч.НЗС (Авто)'!$YP$11:INDIRECT("'Полная ст-ть с уч.НЗС (Авто)'!YP"&amp;$J$42),$C17,'Полная ст-ть с уч.НЗС (Авто)'!GQ$11:INDIRECT("'Полная ст-ть с уч.НЗС (Авто)'!GQ"&amp;$J$42))/$D17)</f>
        <v>0</v>
      </c>
      <c r="GR17" s="137">
        <f ca="1">IF($D17=0,0,SUMIF('Полная ст-ть с уч.НЗС (Авто)'!$YP$11:INDIRECT("'Полная ст-ть с уч.НЗС (Авто)'!YP"&amp;$J$42),$C17,'Полная ст-ть с уч.НЗС (Авто)'!GR$11:INDIRECT("'Полная ст-ть с уч.НЗС (Авто)'!GR"&amp;$J$42))/$D17)</f>
        <v>0</v>
      </c>
      <c r="GS17" s="137">
        <f ca="1">IF($D17=0,0,SUMIF('Полная ст-ть с уч.НЗС (Авто)'!$YP$11:INDIRECT("'Полная ст-ть с уч.НЗС (Авто)'!YP"&amp;$J$42),$C17,'Полная ст-ть с уч.НЗС (Авто)'!GS$11:INDIRECT("'Полная ст-ть с уч.НЗС (Авто)'!GS"&amp;$J$42))/$D17)</f>
        <v>0</v>
      </c>
      <c r="GT17" s="137">
        <f ca="1">IF($D17=0,0,SUMIF('Полная ст-ть с уч.НЗС (Авто)'!$YP$11:INDIRECT("'Полная ст-ть с уч.НЗС (Авто)'!YP"&amp;$J$42),$C17,'Полная ст-ть с уч.НЗС (Авто)'!GT$11:INDIRECT("'Полная ст-ть с уч.НЗС (Авто)'!GT"&amp;$J$42))/$D17)</f>
        <v>0</v>
      </c>
      <c r="GU17" s="137">
        <f ca="1">IF($D17=0,0,SUMIF('Полная ст-ть с уч.НЗС (Авто)'!$YP$11:INDIRECT("'Полная ст-ть с уч.НЗС (Авто)'!YP"&amp;$J$42),$C17,'Полная ст-ть с уч.НЗС (Авто)'!GU$11:INDIRECT("'Полная ст-ть с уч.НЗС (Авто)'!GU"&amp;$J$42))/$D17)</f>
        <v>0</v>
      </c>
      <c r="GV17" s="137">
        <f ca="1">IF($D17=0,0,SUMIF('Полная ст-ть с уч.НЗС (Авто)'!$YP$11:INDIRECT("'Полная ст-ть с уч.НЗС (Авто)'!YP"&amp;$J$42),$C17,'Полная ст-ть с уч.НЗС (Авто)'!GV$11:INDIRECT("'Полная ст-ть с уч.НЗС (Авто)'!GV"&amp;$J$42))/$D17)</f>
        <v>0</v>
      </c>
      <c r="GW17" s="137">
        <f ca="1">IF($D17=0,0,SUMIF('Полная ст-ть с уч.НЗС (Авто)'!$YP$11:INDIRECT("'Полная ст-ть с уч.НЗС (Авто)'!YP"&amp;$J$42),$C17,'Полная ст-ть с уч.НЗС (Авто)'!GW$11:INDIRECT("'Полная ст-ть с уч.НЗС (Авто)'!GW"&amp;$J$42))/$D17)</f>
        <v>0</v>
      </c>
      <c r="GX17" s="137">
        <f ca="1">IF($D17=0,0,SUMIF('Полная ст-ть с уч.НЗС (Авто)'!$YP$11:INDIRECT("'Полная ст-ть с уч.НЗС (Авто)'!YP"&amp;$J$42),$C17,'Полная ст-ть с уч.НЗС (Авто)'!GX$11:INDIRECT("'Полная ст-ть с уч.НЗС (Авто)'!GX"&amp;$J$42))/$D17)</f>
        <v>0</v>
      </c>
      <c r="GY17" s="137">
        <f ca="1">IF($D17=0,0,SUMIF('Полная ст-ть с уч.НЗС (Авто)'!$YP$11:INDIRECT("'Полная ст-ть с уч.НЗС (Авто)'!YP"&amp;$J$42),$C17,'Полная ст-ть с уч.НЗС (Авто)'!GY$11:INDIRECT("'Полная ст-ть с уч.НЗС (Авто)'!GY"&amp;$J$42))/$D17)</f>
        <v>0</v>
      </c>
      <c r="GZ17" s="137">
        <f ca="1">IF($D17=0,0,SUMIF('Полная ст-ть с уч.НЗС (Авто)'!$YP$11:INDIRECT("'Полная ст-ть с уч.НЗС (Авто)'!YP"&amp;$J$42),$C17,'Полная ст-ть с уч.НЗС (Авто)'!GZ$11:INDIRECT("'Полная ст-ть с уч.НЗС (Авто)'!GZ"&amp;$J$42))/$D17)</f>
        <v>0</v>
      </c>
      <c r="HA17" s="137">
        <f ca="1">IF($D17=0,0,SUMIF('Полная ст-ть с уч.НЗС (Авто)'!$YP$11:INDIRECT("'Полная ст-ть с уч.НЗС (Авто)'!YP"&amp;$J$42),$C17,'Полная ст-ть с уч.НЗС (Авто)'!HA$11:INDIRECT("'Полная ст-ть с уч.НЗС (Авто)'!HA"&amp;$J$42))/$D17)</f>
        <v>0</v>
      </c>
      <c r="HB17" s="137">
        <f ca="1">IF($D17=0,0,SUMIF('Полная ст-ть с уч.НЗС (Авто)'!$YP$11:INDIRECT("'Полная ст-ть с уч.НЗС (Авто)'!YP"&amp;$J$42),$C17,'Полная ст-ть с уч.НЗС (Авто)'!HB$11:INDIRECT("'Полная ст-ть с уч.НЗС (Авто)'!HB"&amp;$J$42))/$D17)</f>
        <v>0</v>
      </c>
      <c r="HC17" s="137">
        <f ca="1">IF($D17=0,0,SUMIF('Полная ст-ть с уч.НЗС (Авто)'!$YP$11:INDIRECT("'Полная ст-ть с уч.НЗС (Авто)'!YP"&amp;$J$42),$C17,'Полная ст-ть с уч.НЗС (Авто)'!HC$11:INDIRECT("'Полная ст-ть с уч.НЗС (Авто)'!HC"&amp;$J$42))/$D17)</f>
        <v>0</v>
      </c>
      <c r="HD17" s="137">
        <f ca="1">IF($D17=0,0,SUMIF('Полная ст-ть с уч.НЗС (Авто)'!$YP$11:INDIRECT("'Полная ст-ть с уч.НЗС (Авто)'!YP"&amp;$J$42),$C17,'Полная ст-ть с уч.НЗС (Авто)'!HD$11:INDIRECT("'Полная ст-ть с уч.НЗС (Авто)'!HD"&amp;$J$42))/$D17)</f>
        <v>0</v>
      </c>
      <c r="HE17" s="137">
        <f ca="1">IF($D17=0,0,SUMIF('Полная ст-ть с уч.НЗС (Авто)'!$YP$11:INDIRECT("'Полная ст-ть с уч.НЗС (Авто)'!YP"&amp;$J$42),$C17,'Полная ст-ть с уч.НЗС (Авто)'!HE$11:INDIRECT("'Полная ст-ть с уч.НЗС (Авто)'!HE"&amp;$J$42))/$D17)</f>
        <v>0</v>
      </c>
      <c r="HF17" s="137">
        <f ca="1">IF($D17=0,0,SUMIF('Полная ст-ть с уч.НЗС (Авто)'!$YP$11:INDIRECT("'Полная ст-ть с уч.НЗС (Авто)'!YP"&amp;$J$42),$C17,'Полная ст-ть с уч.НЗС (Авто)'!HF$11:INDIRECT("'Полная ст-ть с уч.НЗС (Авто)'!HF"&amp;$J$42))/$D17)</f>
        <v>0</v>
      </c>
      <c r="HG17" s="137">
        <f ca="1">IF($D17=0,0,SUMIF('Полная ст-ть с уч.НЗС (Авто)'!$YP$11:INDIRECT("'Полная ст-ть с уч.НЗС (Авто)'!YP"&amp;$J$42),$C17,'Полная ст-ть с уч.НЗС (Авто)'!HG$11:INDIRECT("'Полная ст-ть с уч.НЗС (Авто)'!HG"&amp;$J$42))/$D17)</f>
        <v>0</v>
      </c>
      <c r="HH17" s="137">
        <f ca="1">IF($D17=0,0,SUMIF('Полная ст-ть с уч.НЗС (Авто)'!$YP$11:INDIRECT("'Полная ст-ть с уч.НЗС (Авто)'!YP"&amp;$J$42),$C17,'Полная ст-ть с уч.НЗС (Авто)'!HH$11:INDIRECT("'Полная ст-ть с уч.НЗС (Авто)'!HH"&amp;$J$42))/$D17)</f>
        <v>0</v>
      </c>
      <c r="HI17" s="137">
        <f ca="1">IF($D17=0,0,SUMIF('Полная ст-ть с уч.НЗС (Авто)'!$YP$11:INDIRECT("'Полная ст-ть с уч.НЗС (Авто)'!YP"&amp;$J$42),$C17,'Полная ст-ть с уч.НЗС (Авто)'!HI$11:INDIRECT("'Полная ст-ть с уч.НЗС (Авто)'!HI"&amp;$J$42))/$D17)</f>
        <v>0</v>
      </c>
      <c r="HJ17" s="137">
        <f ca="1">IF($D17=0,0,SUMIF('Полная ст-ть с уч.НЗС (Авто)'!$YP$11:INDIRECT("'Полная ст-ть с уч.НЗС (Авто)'!YP"&amp;$J$42),$C17,'Полная ст-ть с уч.НЗС (Авто)'!HJ$11:INDIRECT("'Полная ст-ть с уч.НЗС (Авто)'!HJ"&amp;$J$42))/$D17)</f>
        <v>0</v>
      </c>
      <c r="HK17" s="137">
        <f ca="1">IF($D17=0,0,SUMIF('Полная ст-ть с уч.НЗС (Авто)'!$YP$11:INDIRECT("'Полная ст-ть с уч.НЗС (Авто)'!YP"&amp;$J$42),$C17,'Полная ст-ть с уч.НЗС (Авто)'!HK$11:INDIRECT("'Полная ст-ть с уч.НЗС (Авто)'!HK"&amp;$J$42))/$D17)</f>
        <v>0</v>
      </c>
      <c r="HL17" s="137">
        <f ca="1">IF($D17=0,0,SUMIF('Полная ст-ть с уч.НЗС (Авто)'!$YP$11:INDIRECT("'Полная ст-ть с уч.НЗС (Авто)'!YP"&amp;$J$42),$C17,'Полная ст-ть с уч.НЗС (Авто)'!HL$11:INDIRECT("'Полная ст-ть с уч.НЗС (Авто)'!HL"&amp;$J$42))/$D17)</f>
        <v>0</v>
      </c>
      <c r="HM17" s="137">
        <f ca="1">IF($D17=0,0,SUMIF('Полная ст-ть с уч.НЗС (Авто)'!$YP$11:INDIRECT("'Полная ст-ть с уч.НЗС (Авто)'!YP"&amp;$J$42),$C17,'Полная ст-ть с уч.НЗС (Авто)'!HM$11:INDIRECT("'Полная ст-ть с уч.НЗС (Авто)'!HM"&amp;$J$42))/$D17)</f>
        <v>0</v>
      </c>
      <c r="HN17" s="137">
        <f ca="1">IF($D17=0,0,SUMIF('Полная ст-ть с уч.НЗС (Авто)'!$YP$11:INDIRECT("'Полная ст-ть с уч.НЗС (Авто)'!YP"&amp;$J$42),$C17,'Полная ст-ть с уч.НЗС (Авто)'!HN$11:INDIRECT("'Полная ст-ть с уч.НЗС (Авто)'!HN"&amp;$J$42))/$D17)</f>
        <v>0</v>
      </c>
      <c r="HO17" s="137">
        <f ca="1">IF($D17=0,0,SUMIF('Полная ст-ть с уч.НЗС (Авто)'!$YP$11:INDIRECT("'Полная ст-ть с уч.НЗС (Авто)'!YP"&amp;$J$42),$C17,'Полная ст-ть с уч.НЗС (Авто)'!HO$11:INDIRECT("'Полная ст-ть с уч.НЗС (Авто)'!HO"&amp;$J$42))/$D17)</f>
        <v>0</v>
      </c>
      <c r="HP17" s="137">
        <f ca="1">IF($D17=0,0,SUMIF('Полная ст-ть с уч.НЗС (Авто)'!$YP$11:INDIRECT("'Полная ст-ть с уч.НЗС (Авто)'!YP"&amp;$J$42),$C17,'Полная ст-ть с уч.НЗС (Авто)'!HP$11:INDIRECT("'Полная ст-ть с уч.НЗС (Авто)'!HP"&amp;$J$42))/$D17)</f>
        <v>0</v>
      </c>
      <c r="HQ17" s="137">
        <f ca="1">IF($D17=0,0,SUMIF('Полная ст-ть с уч.НЗС (Авто)'!$YP$11:INDIRECT("'Полная ст-ть с уч.НЗС (Авто)'!YP"&amp;$J$42),$C17,'Полная ст-ть с уч.НЗС (Авто)'!HQ$11:INDIRECT("'Полная ст-ть с уч.НЗС (Авто)'!HQ"&amp;$J$42))/$D17)</f>
        <v>0</v>
      </c>
      <c r="HR17" s="137">
        <f ca="1">IF($D17=0,0,SUMIF('Полная ст-ть с уч.НЗС (Авто)'!$YP$11:INDIRECT("'Полная ст-ть с уч.НЗС (Авто)'!YP"&amp;$J$42),$C17,'Полная ст-ть с уч.НЗС (Авто)'!HR$11:INDIRECT("'Полная ст-ть с уч.НЗС (Авто)'!HR"&amp;$J$42))/$D17)</f>
        <v>0</v>
      </c>
      <c r="HS17" s="137">
        <f ca="1">IF($D17=0,0,SUMIF('Полная ст-ть с уч.НЗС (Авто)'!$YP$11:INDIRECT("'Полная ст-ть с уч.НЗС (Авто)'!YP"&amp;$J$42),$C17,'Полная ст-ть с уч.НЗС (Авто)'!HS$11:INDIRECT("'Полная ст-ть с уч.НЗС (Авто)'!HS"&amp;$J$42))/$D17)</f>
        <v>0</v>
      </c>
      <c r="HT17" s="137">
        <f ca="1">IF($D17=0,0,SUMIF('Полная ст-ть с уч.НЗС (Авто)'!$YP$11:INDIRECT("'Полная ст-ть с уч.НЗС (Авто)'!YP"&amp;$J$42),$C17,'Полная ст-ть с уч.НЗС (Авто)'!HT$11:INDIRECT("'Полная ст-ть с уч.НЗС (Авто)'!HT"&amp;$J$42))/$D17)</f>
        <v>0</v>
      </c>
      <c r="HU17" s="137">
        <f ca="1">IF($D17=0,0,SUMIF('Полная ст-ть с уч.НЗС (Авто)'!$YP$11:INDIRECT("'Полная ст-ть с уч.НЗС (Авто)'!YP"&amp;$J$42),$C17,'Полная ст-ть с уч.НЗС (Авто)'!HU$11:INDIRECT("'Полная ст-ть с уч.НЗС (Авто)'!HU"&amp;$J$42))/$D17)</f>
        <v>0</v>
      </c>
      <c r="HV17" s="137">
        <f ca="1">IF($D17=0,0,SUMIF('Полная ст-ть с уч.НЗС (Авто)'!$YP$11:INDIRECT("'Полная ст-ть с уч.НЗС (Авто)'!YP"&amp;$J$42),$C17,'Полная ст-ть с уч.НЗС (Авто)'!HV$11:INDIRECT("'Полная ст-ть с уч.НЗС (Авто)'!HV"&amp;$J$42))/$D17)</f>
        <v>0</v>
      </c>
      <c r="HW17" s="137">
        <f ca="1">IF($D17=0,0,SUMIF('Полная ст-ть с уч.НЗС (Авто)'!$YP$11:INDIRECT("'Полная ст-ть с уч.НЗС (Авто)'!YP"&amp;$J$42),$C17,'Полная ст-ть с уч.НЗС (Авто)'!HW$11:INDIRECT("'Полная ст-ть с уч.НЗС (Авто)'!HW"&amp;$J$42))/$D17)</f>
        <v>0</v>
      </c>
      <c r="HX17" s="137">
        <f ca="1">IF($D17=0,0,SUMIF('Полная ст-ть с уч.НЗС (Авто)'!$YP$11:INDIRECT("'Полная ст-ть с уч.НЗС (Авто)'!YP"&amp;$J$42),$C17,'Полная ст-ть с уч.НЗС (Авто)'!HX$11:INDIRECT("'Полная ст-ть с уч.НЗС (Авто)'!HX"&amp;$J$42))/$D17)</f>
        <v>0</v>
      </c>
      <c r="HY17" s="137">
        <f ca="1">IF($D17=0,0,SUMIF('Полная ст-ть с уч.НЗС (Авто)'!$YP$11:INDIRECT("'Полная ст-ть с уч.НЗС (Авто)'!YP"&amp;$J$42),$C17,'Полная ст-ть с уч.НЗС (Авто)'!HY$11:INDIRECT("'Полная ст-ть с уч.НЗС (Авто)'!HY"&amp;$J$42))/$D17)</f>
        <v>0</v>
      </c>
      <c r="HZ17" s="137">
        <f ca="1">IF($D17=0,0,SUMIF('Полная ст-ть с уч.НЗС (Авто)'!$YP$11:INDIRECT("'Полная ст-ть с уч.НЗС (Авто)'!YP"&amp;$J$42),$C17,'Полная ст-ть с уч.НЗС (Авто)'!HZ$11:INDIRECT("'Полная ст-ть с уч.НЗС (Авто)'!HZ"&amp;$J$42))/$D17)</f>
        <v>0</v>
      </c>
      <c r="IA17" s="137">
        <f ca="1">IF($D17=0,0,SUMIF('Полная ст-ть с уч.НЗС (Авто)'!$YP$11:INDIRECT("'Полная ст-ть с уч.НЗС (Авто)'!YP"&amp;$J$42),$C17,'Полная ст-ть с уч.НЗС (Авто)'!IA$11:INDIRECT("'Полная ст-ть с уч.НЗС (Авто)'!IA"&amp;$J$42))/$D17)</f>
        <v>0</v>
      </c>
      <c r="IB17" s="137">
        <f ca="1">IF($D17=0,0,SUMIF('Полная ст-ть с уч.НЗС (Авто)'!$YP$11:INDIRECT("'Полная ст-ть с уч.НЗС (Авто)'!YP"&amp;$J$42),$C17,'Полная ст-ть с уч.НЗС (Авто)'!IB$11:INDIRECT("'Полная ст-ть с уч.НЗС (Авто)'!IB"&amp;$J$42))/$D17)</f>
        <v>0</v>
      </c>
      <c r="IC17" s="137">
        <f ca="1">IF($D17=0,0,SUMIF('Полная ст-ть с уч.НЗС (Авто)'!$YP$11:INDIRECT("'Полная ст-ть с уч.НЗС (Авто)'!YP"&amp;$J$42),$C17,'Полная ст-ть с уч.НЗС (Авто)'!IC$11:INDIRECT("'Полная ст-ть с уч.НЗС (Авто)'!IC"&amp;$J$42))/$D17)</f>
        <v>0</v>
      </c>
      <c r="ID17" s="137">
        <f ca="1">IF($D17=0,0,SUMIF('Полная ст-ть с уч.НЗС (Авто)'!$YP$11:INDIRECT("'Полная ст-ть с уч.НЗС (Авто)'!YP"&amp;$J$42),$C17,'Полная ст-ть с уч.НЗС (Авто)'!ID$11:INDIRECT("'Полная ст-ть с уч.НЗС (Авто)'!ID"&amp;$J$42))/$D17)</f>
        <v>0</v>
      </c>
      <c r="IE17" s="137">
        <f ca="1">IF($D17=0,0,SUMIF('Полная ст-ть с уч.НЗС (Авто)'!$YP$11:INDIRECT("'Полная ст-ть с уч.НЗС (Авто)'!YP"&amp;$J$42),$C17,'Полная ст-ть с уч.НЗС (Авто)'!IE$11:INDIRECT("'Полная ст-ть с уч.НЗС (Авто)'!IE"&amp;$J$42))/$D17)</f>
        <v>0</v>
      </c>
      <c r="IF17" s="137">
        <f ca="1">IF($D17=0,0,SUMIF('Полная ст-ть с уч.НЗС (Авто)'!$YP$11:INDIRECT("'Полная ст-ть с уч.НЗС (Авто)'!YP"&amp;$J$42),$C17,'Полная ст-ть с уч.НЗС (Авто)'!IF$11:INDIRECT("'Полная ст-ть с уч.НЗС (Авто)'!IF"&amp;$J$42))/$D17)</f>
        <v>0</v>
      </c>
      <c r="IG17" s="137">
        <f ca="1">IF($D17=0,0,SUMIF('Полная ст-ть с уч.НЗС (Авто)'!$YP$11:INDIRECT("'Полная ст-ть с уч.НЗС (Авто)'!YP"&amp;$J$42),$C17,'Полная ст-ть с уч.НЗС (Авто)'!IG$11:INDIRECT("'Полная ст-ть с уч.НЗС (Авто)'!IG"&amp;$J$42))/$D17)</f>
        <v>0</v>
      </c>
      <c r="IH17" s="137">
        <f ca="1">IF($D17=0,0,SUMIF('Полная ст-ть с уч.НЗС (Авто)'!$YP$11:INDIRECT("'Полная ст-ть с уч.НЗС (Авто)'!YP"&amp;$J$42),$C17,'Полная ст-ть с уч.НЗС (Авто)'!IH$11:INDIRECT("'Полная ст-ть с уч.НЗС (Авто)'!IH"&amp;$J$42))/$D17)</f>
        <v>0</v>
      </c>
      <c r="II17" s="137">
        <f ca="1">IF($D17=0,0,SUMIF('Полная ст-ть с уч.НЗС (Авто)'!$YP$11:INDIRECT("'Полная ст-ть с уч.НЗС (Авто)'!YP"&amp;$J$42),$C17,'Полная ст-ть с уч.НЗС (Авто)'!II$11:INDIRECT("'Полная ст-ть с уч.НЗС (Авто)'!II"&amp;$J$42))/$D17)</f>
        <v>0</v>
      </c>
      <c r="IJ17" s="137">
        <f ca="1">IF($D17=0,0,SUMIF('Полная ст-ть с уч.НЗС (Авто)'!$YP$11:INDIRECT("'Полная ст-ть с уч.НЗС (Авто)'!YP"&amp;$J$42),$C17,'Полная ст-ть с уч.НЗС (Авто)'!IJ$11:INDIRECT("'Полная ст-ть с уч.НЗС (Авто)'!IJ"&amp;$J$42))/$D17)</f>
        <v>0</v>
      </c>
      <c r="IK17" s="137">
        <f ca="1">IF($D17=0,0,SUMIF('Полная ст-ть с уч.НЗС (Авто)'!$YP$11:INDIRECT("'Полная ст-ть с уч.НЗС (Авто)'!YP"&amp;$J$42),$C17,'Полная ст-ть с уч.НЗС (Авто)'!IK$11:INDIRECT("'Полная ст-ть с уч.НЗС (Авто)'!IK"&amp;$J$42))/$D17)</f>
        <v>0</v>
      </c>
      <c r="IL17" s="137">
        <f ca="1">IF($D17=0,0,SUMIF('Полная ст-ть с уч.НЗС (Авто)'!$YP$11:INDIRECT("'Полная ст-ть с уч.НЗС (Авто)'!YP"&amp;$J$42),$C17,'Полная ст-ть с уч.НЗС (Авто)'!IL$11:INDIRECT("'Полная ст-ть с уч.НЗС (Авто)'!IL"&amp;$J$42))/$D17)</f>
        <v>0</v>
      </c>
      <c r="IM17" s="137">
        <f ca="1">IF($D17=0,0,SUMIF('Полная ст-ть с уч.НЗС (Авто)'!$YP$11:INDIRECT("'Полная ст-ть с уч.НЗС (Авто)'!YP"&amp;$J$42),$C17,'Полная ст-ть с уч.НЗС (Авто)'!IM$11:INDIRECT("'Полная ст-ть с уч.НЗС (Авто)'!IM"&amp;$J$42))/$D17)</f>
        <v>0</v>
      </c>
      <c r="IN17" s="137">
        <f ca="1">IF($D17=0,0,SUMIF('Полная ст-ть с уч.НЗС (Авто)'!$YP$11:INDIRECT("'Полная ст-ть с уч.НЗС (Авто)'!YP"&amp;$J$42),$C17,'Полная ст-ть с уч.НЗС (Авто)'!IN$11:INDIRECT("'Полная ст-ть с уч.НЗС (Авто)'!IN"&amp;$J$42))/$D17)</f>
        <v>0</v>
      </c>
      <c r="IO17" s="137">
        <f ca="1">IF($D17=0,0,SUMIF('Полная ст-ть с уч.НЗС (Авто)'!$YP$11:INDIRECT("'Полная ст-ть с уч.НЗС (Авто)'!YP"&amp;$J$42),$C17,'Полная ст-ть с уч.НЗС (Авто)'!IO$11:INDIRECT("'Полная ст-ть с уч.НЗС (Авто)'!IO"&amp;$J$42))/$D17)</f>
        <v>0</v>
      </c>
      <c r="IP17" s="137">
        <f ca="1">IF($D17=0,0,SUMIF('Полная ст-ть с уч.НЗС (Авто)'!$YP$11:INDIRECT("'Полная ст-ть с уч.НЗС (Авто)'!YP"&amp;$J$42),$C17,'Полная ст-ть с уч.НЗС (Авто)'!IP$11:INDIRECT("'Полная ст-ть с уч.НЗС (Авто)'!IP"&amp;$J$42))/$D17)</f>
        <v>0</v>
      </c>
      <c r="IQ17" s="137">
        <f ca="1">IF($D17=0,0,SUMIF('Полная ст-ть с уч.НЗС (Авто)'!$YP$11:INDIRECT("'Полная ст-ть с уч.НЗС (Авто)'!YP"&amp;$J$42),$C17,'Полная ст-ть с уч.НЗС (Авто)'!IQ$11:INDIRECT("'Полная ст-ть с уч.НЗС (Авто)'!IQ"&amp;$J$42))/$D17)</f>
        <v>0</v>
      </c>
      <c r="IR17" s="137">
        <f ca="1">IF($D17=0,0,SUMIF('Полная ст-ть с уч.НЗС (Авто)'!$YP$11:INDIRECT("'Полная ст-ть с уч.НЗС (Авто)'!YP"&amp;$J$42),$C17,'Полная ст-ть с уч.НЗС (Авто)'!IR$11:INDIRECT("'Полная ст-ть с уч.НЗС (Авто)'!IR"&amp;$J$42))/$D17)</f>
        <v>0</v>
      </c>
      <c r="IS17" s="137">
        <f ca="1">IF($D17=0,0,SUMIF('Полная ст-ть с уч.НЗС (Авто)'!$YP$11:INDIRECT("'Полная ст-ть с уч.НЗС (Авто)'!YP"&amp;$J$42),$C17,'Полная ст-ть с уч.НЗС (Авто)'!IS$11:INDIRECT("'Полная ст-ть с уч.НЗС (Авто)'!IS"&amp;$J$42))/$D17)</f>
        <v>0</v>
      </c>
      <c r="IT17" s="137">
        <f ca="1">IF($D17=0,0,SUMIF('Полная ст-ть с уч.НЗС (Авто)'!$YP$11:INDIRECT("'Полная ст-ть с уч.НЗС (Авто)'!YP"&amp;$J$42),$C17,'Полная ст-ть с уч.НЗС (Авто)'!IT$11:INDIRECT("'Полная ст-ть с уч.НЗС (Авто)'!IT"&amp;$J$42))/$D17)</f>
        <v>0</v>
      </c>
      <c r="IU17" s="137">
        <f ca="1">IF($D17=0,0,SUMIF('Полная ст-ть с уч.НЗС (Авто)'!$YP$11:INDIRECT("'Полная ст-ть с уч.НЗС (Авто)'!YP"&amp;$J$42),$C17,'Полная ст-ть с уч.НЗС (Авто)'!IU$11:INDIRECT("'Полная ст-ть с уч.НЗС (Авто)'!IU"&amp;$J$42))/$D17)</f>
        <v>0</v>
      </c>
      <c r="IV17" s="137">
        <f ca="1">IF($D17=0,0,SUMIF('Полная ст-ть с уч.НЗС (Авто)'!$YP$11:INDIRECT("'Полная ст-ть с уч.НЗС (Авто)'!YP"&amp;$J$42),$C17,'Полная ст-ть с уч.НЗС (Авто)'!IV$11:INDIRECT("'Полная ст-ть с уч.НЗС (Авто)'!IV"&amp;$J$42))/$D17)</f>
        <v>0</v>
      </c>
      <c r="IW17" s="137">
        <f ca="1">IF($D17=0,0,SUMIF('Полная ст-ть с уч.НЗС (Авто)'!$YP$11:INDIRECT("'Полная ст-ть с уч.НЗС (Авто)'!YP"&amp;$J$42),$C17,'Полная ст-ть с уч.НЗС (Авто)'!IW$11:INDIRECT("'Полная ст-ть с уч.НЗС (Авто)'!IW"&amp;$J$42))/$D17)</f>
        <v>0</v>
      </c>
      <c r="IX17" s="137">
        <f ca="1">IF($D17=0,0,SUMIF('Полная ст-ть с уч.НЗС (Авто)'!$YP$11:INDIRECT("'Полная ст-ть с уч.НЗС (Авто)'!YP"&amp;$J$42),$C17,'Полная ст-ть с уч.НЗС (Авто)'!IX$11:INDIRECT("'Полная ст-ть с уч.НЗС (Авто)'!IX"&amp;$J$42))/$D17)</f>
        <v>0</v>
      </c>
      <c r="IY17" s="137">
        <f ca="1">IF($D17=0,0,SUMIF('Полная ст-ть с уч.НЗС (Авто)'!$YP$11:INDIRECT("'Полная ст-ть с уч.НЗС (Авто)'!YP"&amp;$J$42),$C17,'Полная ст-ть с уч.НЗС (Авто)'!IY$11:INDIRECT("'Полная ст-ть с уч.НЗС (Авто)'!IY"&amp;$J$42))/$D17)</f>
        <v>0</v>
      </c>
      <c r="IZ17" s="137">
        <f ca="1">IF($D17=0,0,SUMIF('Полная ст-ть с уч.НЗС (Авто)'!$YP$11:INDIRECT("'Полная ст-ть с уч.НЗС (Авто)'!YP"&amp;$J$42),$C17,'Полная ст-ть с уч.НЗС (Авто)'!IZ$11:INDIRECT("'Полная ст-ть с уч.НЗС (Авто)'!IZ"&amp;$J$42))/$D17)</f>
        <v>0</v>
      </c>
      <c r="JA17" s="137">
        <f ca="1">IF($D17=0,0,SUMIF('Полная ст-ть с уч.НЗС (Авто)'!$YP$11:INDIRECT("'Полная ст-ть с уч.НЗС (Авто)'!YP"&amp;$J$42),$C17,'Полная ст-ть с уч.НЗС (Авто)'!JA$11:INDIRECT("'Полная ст-ть с уч.НЗС (Авто)'!JA"&amp;$J$42))/$D17)</f>
        <v>0</v>
      </c>
      <c r="JB17" s="137">
        <f ca="1">IF($D17=0,0,SUMIF('Полная ст-ть с уч.НЗС (Авто)'!$YP$11:INDIRECT("'Полная ст-ть с уч.НЗС (Авто)'!YP"&amp;$J$42),$C17,'Полная ст-ть с уч.НЗС (Авто)'!JB$11:INDIRECT("'Полная ст-ть с уч.НЗС (Авто)'!JB"&amp;$J$42))/$D17)</f>
        <v>0</v>
      </c>
      <c r="JC17" s="137">
        <f ca="1">IF($D17=0,0,SUMIF('Полная ст-ть с уч.НЗС (Авто)'!$YP$11:INDIRECT("'Полная ст-ть с уч.НЗС (Авто)'!YP"&amp;$J$42),$C17,'Полная ст-ть с уч.НЗС (Авто)'!JC$11:INDIRECT("'Полная ст-ть с уч.НЗС (Авто)'!JC"&amp;$J$42))/$D17)</f>
        <v>0</v>
      </c>
      <c r="JD17" s="137">
        <f ca="1">IF($D17=0,0,SUMIF('Полная ст-ть с уч.НЗС (Авто)'!$YP$11:INDIRECT("'Полная ст-ть с уч.НЗС (Авто)'!YP"&amp;$J$42),$C17,'Полная ст-ть с уч.НЗС (Авто)'!JD$11:INDIRECT("'Полная ст-ть с уч.НЗС (Авто)'!JD"&amp;$J$42))/$D17)</f>
        <v>0</v>
      </c>
      <c r="JE17" s="137">
        <f ca="1">IF($D17=0,0,SUMIF('Полная ст-ть с уч.НЗС (Авто)'!$YP$11:INDIRECT("'Полная ст-ть с уч.НЗС (Авто)'!YP"&amp;$J$42),$C17,'Полная ст-ть с уч.НЗС (Авто)'!JE$11:INDIRECT("'Полная ст-ть с уч.НЗС (Авто)'!JE"&amp;$J$42))/$D17)</f>
        <v>0</v>
      </c>
      <c r="JF17" s="137">
        <f ca="1">IF($D17=0,0,SUMIF('Полная ст-ть с уч.НЗС (Авто)'!$YP$11:INDIRECT("'Полная ст-ть с уч.НЗС (Авто)'!YP"&amp;$J$42),$C17,'Полная ст-ть с уч.НЗС (Авто)'!JF$11:INDIRECT("'Полная ст-ть с уч.НЗС (Авто)'!JF"&amp;$J$42))/$D17)</f>
        <v>0</v>
      </c>
      <c r="JG17" s="137">
        <f ca="1">IF($D17=0,0,SUMIF('Полная ст-ть с уч.НЗС (Авто)'!$YP$11:INDIRECT("'Полная ст-ть с уч.НЗС (Авто)'!YP"&amp;$J$42),$C17,'Полная ст-ть с уч.НЗС (Авто)'!JG$11:INDIRECT("'Полная ст-ть с уч.НЗС (Авто)'!JG"&amp;$J$42))/$D17)</f>
        <v>0</v>
      </c>
      <c r="JH17" s="137">
        <f ca="1">IF($D17=0,0,SUMIF('Полная ст-ть с уч.НЗС (Авто)'!$YP$11:INDIRECT("'Полная ст-ть с уч.НЗС (Авто)'!YP"&amp;$J$42),$C17,'Полная ст-ть с уч.НЗС (Авто)'!JH$11:INDIRECT("'Полная ст-ть с уч.НЗС (Авто)'!JH"&amp;$J$42))/$D17)</f>
        <v>0</v>
      </c>
      <c r="JI17" s="137">
        <f ca="1">IF($D17=0,0,SUMIF('Полная ст-ть с уч.НЗС (Авто)'!$YP$11:INDIRECT("'Полная ст-ть с уч.НЗС (Авто)'!YP"&amp;$J$42),$C17,'Полная ст-ть с уч.НЗС (Авто)'!JI$11:INDIRECT("'Полная ст-ть с уч.НЗС (Авто)'!JI"&amp;$J$42))/$D17)</f>
        <v>0</v>
      </c>
      <c r="JJ17" s="137">
        <f ca="1">IF($D17=0,0,SUMIF('Полная ст-ть с уч.НЗС (Авто)'!$YP$11:INDIRECT("'Полная ст-ть с уч.НЗС (Авто)'!YP"&amp;$J$42),$C17,'Полная ст-ть с уч.НЗС (Авто)'!JJ$11:INDIRECT("'Полная ст-ть с уч.НЗС (Авто)'!JJ"&amp;$J$42))/$D17)</f>
        <v>0</v>
      </c>
      <c r="JK17" s="137">
        <f ca="1">IF($D17=0,0,SUMIF('Полная ст-ть с уч.НЗС (Авто)'!$YP$11:INDIRECT("'Полная ст-ть с уч.НЗС (Авто)'!YP"&amp;$J$42),$C17,'Полная ст-ть с уч.НЗС (Авто)'!JK$11:INDIRECT("'Полная ст-ть с уч.НЗС (Авто)'!JK"&amp;$J$42))/$D17)</f>
        <v>0</v>
      </c>
      <c r="JL17" s="137">
        <f ca="1">IF($D17=0,0,SUMIF('Полная ст-ть с уч.НЗС (Авто)'!$YP$11:INDIRECT("'Полная ст-ть с уч.НЗС (Авто)'!YP"&amp;$J$42),$C17,'Полная ст-ть с уч.НЗС (Авто)'!JL$11:INDIRECT("'Полная ст-ть с уч.НЗС (Авто)'!JL"&amp;$J$42))/$D17)</f>
        <v>0</v>
      </c>
      <c r="JM17" s="137">
        <f ca="1">IF($D17=0,0,SUMIF('Полная ст-ть с уч.НЗС (Авто)'!$YP$11:INDIRECT("'Полная ст-ть с уч.НЗС (Авто)'!YP"&amp;$J$42),$C17,'Полная ст-ть с уч.НЗС (Авто)'!JM$11:INDIRECT("'Полная ст-ть с уч.НЗС (Авто)'!JM"&amp;$J$42))/$D17)</f>
        <v>0</v>
      </c>
      <c r="JN17" s="137">
        <f ca="1">IF($D17=0,0,SUMIF('Полная ст-ть с уч.НЗС (Авто)'!$YP$11:INDIRECT("'Полная ст-ть с уч.НЗС (Авто)'!YP"&amp;$J$42),$C17,'Полная ст-ть с уч.НЗС (Авто)'!JN$11:INDIRECT("'Полная ст-ть с уч.НЗС (Авто)'!JN"&amp;$J$42))/$D17)</f>
        <v>0</v>
      </c>
      <c r="JO17" s="137">
        <f ca="1">IF($D17=0,0,SUMIF('Полная ст-ть с уч.НЗС (Авто)'!$YP$11:INDIRECT("'Полная ст-ть с уч.НЗС (Авто)'!YP"&amp;$J$42),$C17,'Полная ст-ть с уч.НЗС (Авто)'!JO$11:INDIRECT("'Полная ст-ть с уч.НЗС (Авто)'!JO"&amp;$J$42))/$D17)</f>
        <v>0</v>
      </c>
      <c r="JP17" s="137">
        <f ca="1">IF($D17=0,0,SUMIF('Полная ст-ть с уч.НЗС (Авто)'!$YP$11:INDIRECT("'Полная ст-ть с уч.НЗС (Авто)'!YP"&amp;$J$42),$C17,'Полная ст-ть с уч.НЗС (Авто)'!JP$11:INDIRECT("'Полная ст-ть с уч.НЗС (Авто)'!JP"&amp;$J$42))/$D17)</f>
        <v>0</v>
      </c>
      <c r="JQ17" s="137">
        <f ca="1">IF($D17=0,0,SUMIF('Полная ст-ть с уч.НЗС (Авто)'!$YP$11:INDIRECT("'Полная ст-ть с уч.НЗС (Авто)'!YP"&amp;$J$42),$C17,'Полная ст-ть с уч.НЗС (Авто)'!JQ$11:INDIRECT("'Полная ст-ть с уч.НЗС (Авто)'!JQ"&amp;$J$42))/$D17)</f>
        <v>0</v>
      </c>
      <c r="JR17" s="137">
        <f ca="1">IF($D17=0,0,SUMIF('Полная ст-ть с уч.НЗС (Авто)'!$YP$11:INDIRECT("'Полная ст-ть с уч.НЗС (Авто)'!YP"&amp;$J$42),$C17,'Полная ст-ть с уч.НЗС (Авто)'!JR$11:INDIRECT("'Полная ст-ть с уч.НЗС (Авто)'!JR"&amp;$J$42))/$D17)</f>
        <v>0</v>
      </c>
      <c r="JS17" s="137">
        <f ca="1">IF($D17=0,0,SUMIF('Полная ст-ть с уч.НЗС (Авто)'!$YP$11:INDIRECT("'Полная ст-ть с уч.НЗС (Авто)'!YP"&amp;$J$42),$C17,'Полная ст-ть с уч.НЗС (Авто)'!JS$11:INDIRECT("'Полная ст-ть с уч.НЗС (Авто)'!JS"&amp;$J$42))/$D17)</f>
        <v>0</v>
      </c>
      <c r="JT17" s="137">
        <f ca="1">IF($D17=0,0,SUMIF('Полная ст-ть с уч.НЗС (Авто)'!$YP$11:INDIRECT("'Полная ст-ть с уч.НЗС (Авто)'!YP"&amp;$J$42),$C17,'Полная ст-ть с уч.НЗС (Авто)'!JT$11:INDIRECT("'Полная ст-ть с уч.НЗС (Авто)'!JT"&amp;$J$42))/$D17)</f>
        <v>0</v>
      </c>
      <c r="JU17" s="137">
        <f ca="1">IF($D17=0,0,SUMIF('Полная ст-ть с уч.НЗС (Авто)'!$YP$11:INDIRECT("'Полная ст-ть с уч.НЗС (Авто)'!YP"&amp;$J$42),$C17,'Полная ст-ть с уч.НЗС (Авто)'!JU$11:INDIRECT("'Полная ст-ть с уч.НЗС (Авто)'!JU"&amp;$J$42))/$D17)</f>
        <v>0</v>
      </c>
      <c r="JV17" s="137">
        <f ca="1">IF($D17=0,0,SUMIF('Полная ст-ть с уч.НЗС (Авто)'!$YP$11:INDIRECT("'Полная ст-ть с уч.НЗС (Авто)'!YP"&amp;$J$42),$C17,'Полная ст-ть с уч.НЗС (Авто)'!JV$11:INDIRECT("'Полная ст-ть с уч.НЗС (Авто)'!JV"&amp;$J$42))/$D17)</f>
        <v>0</v>
      </c>
      <c r="JW17" s="137">
        <f ca="1">IF($D17=0,0,SUMIF('Полная ст-ть с уч.НЗС (Авто)'!$YP$11:INDIRECT("'Полная ст-ть с уч.НЗС (Авто)'!YP"&amp;$J$42),$C17,'Полная ст-ть с уч.НЗС (Авто)'!JW$11:INDIRECT("'Полная ст-ть с уч.НЗС (Авто)'!JW"&amp;$J$42))/$D17)</f>
        <v>0</v>
      </c>
      <c r="JX17" s="137">
        <f ca="1">IF($D17=0,0,SUMIF('Полная ст-ть с уч.НЗС (Авто)'!$YP$11:INDIRECT("'Полная ст-ть с уч.НЗС (Авто)'!YP"&amp;$J$42),$C17,'Полная ст-ть с уч.НЗС (Авто)'!JX$11:INDIRECT("'Полная ст-ть с уч.НЗС (Авто)'!JX"&amp;$J$42))/$D17)</f>
        <v>0</v>
      </c>
      <c r="JY17" s="137">
        <f ca="1">IF($D17=0,0,SUMIF('Полная ст-ть с уч.НЗС (Авто)'!$YP$11:INDIRECT("'Полная ст-ть с уч.НЗС (Авто)'!YP"&amp;$J$42),$C17,'Полная ст-ть с уч.НЗС (Авто)'!JY$11:INDIRECT("'Полная ст-ть с уч.НЗС (Авто)'!JY"&amp;$J$42))/$D17)</f>
        <v>0</v>
      </c>
      <c r="JZ17" s="137">
        <f ca="1">IF($D17=0,0,SUMIF('Полная ст-ть с уч.НЗС (Авто)'!$YP$11:INDIRECT("'Полная ст-ть с уч.НЗС (Авто)'!YP"&amp;$J$42),$C17,'Полная ст-ть с уч.НЗС (Авто)'!JZ$11:INDIRECT("'Полная ст-ть с уч.НЗС (Авто)'!JZ"&amp;$J$42))/$D17)</f>
        <v>0</v>
      </c>
      <c r="KA17" s="137">
        <f ca="1">IF($D17=0,0,SUMIF('Полная ст-ть с уч.НЗС (Авто)'!$YP$11:INDIRECT("'Полная ст-ть с уч.НЗС (Авто)'!YP"&amp;$J$42),$C17,'Полная ст-ть с уч.НЗС (Авто)'!KA$11:INDIRECT("'Полная ст-ть с уч.НЗС (Авто)'!KA"&amp;$J$42))/$D17)</f>
        <v>0</v>
      </c>
      <c r="KB17" s="137">
        <f ca="1">IF($D17=0,0,SUMIF('Полная ст-ть с уч.НЗС (Авто)'!$YP$11:INDIRECT("'Полная ст-ть с уч.НЗС (Авто)'!YP"&amp;$J$42),$C17,'Полная ст-ть с уч.НЗС (Авто)'!KB$11:INDIRECT("'Полная ст-ть с уч.НЗС (Авто)'!KB"&amp;$J$42))/$D17)</f>
        <v>0</v>
      </c>
      <c r="KC17" s="137">
        <f ca="1">IF($D17=0,0,SUMIF('Полная ст-ть с уч.НЗС (Авто)'!$YP$11:INDIRECT("'Полная ст-ть с уч.НЗС (Авто)'!YP"&amp;$J$42),$C17,'Полная ст-ть с уч.НЗС (Авто)'!KC$11:INDIRECT("'Полная ст-ть с уч.НЗС (Авто)'!KC"&amp;$J$42))/$D17)</f>
        <v>0</v>
      </c>
      <c r="KD17" s="137">
        <f ca="1">IF($D17=0,0,SUMIF('Полная ст-ть с уч.НЗС (Авто)'!$YP$11:INDIRECT("'Полная ст-ть с уч.НЗС (Авто)'!YP"&amp;$J$42),$C17,'Полная ст-ть с уч.НЗС (Авто)'!KD$11:INDIRECT("'Полная ст-ть с уч.НЗС (Авто)'!KD"&amp;$J$42))/$D17)</f>
        <v>0</v>
      </c>
      <c r="KE17" s="137">
        <f ca="1">IF($D17=0,0,SUMIF('Полная ст-ть с уч.НЗС (Авто)'!$YP$11:INDIRECT("'Полная ст-ть с уч.НЗС (Авто)'!YP"&amp;$J$42),$C17,'Полная ст-ть с уч.НЗС (Авто)'!KE$11:INDIRECT("'Полная ст-ть с уч.НЗС (Авто)'!KE"&amp;$J$42))/$D17)</f>
        <v>0</v>
      </c>
      <c r="KF17" s="137">
        <f ca="1">IF($D17=0,0,SUMIF('Полная ст-ть с уч.НЗС (Авто)'!$YP$11:INDIRECT("'Полная ст-ть с уч.НЗС (Авто)'!YP"&amp;$J$42),$C17,'Полная ст-ть с уч.НЗС (Авто)'!KF$11:INDIRECT("'Полная ст-ть с уч.НЗС (Авто)'!KF"&amp;$J$42))/$D17)</f>
        <v>0</v>
      </c>
      <c r="KG17" s="137">
        <f ca="1">IF($D17=0,0,SUMIF('Полная ст-ть с уч.НЗС (Авто)'!$YP$11:INDIRECT("'Полная ст-ть с уч.НЗС (Авто)'!YP"&amp;$J$42),$C17,'Полная ст-ть с уч.НЗС (Авто)'!KG$11:INDIRECT("'Полная ст-ть с уч.НЗС (Авто)'!KG"&amp;$J$42))/$D17)</f>
        <v>0</v>
      </c>
      <c r="KH17" s="137">
        <f ca="1">IF($D17=0,0,SUMIF('Полная ст-ть с уч.НЗС (Авто)'!$YP$11:INDIRECT("'Полная ст-ть с уч.НЗС (Авто)'!YP"&amp;$J$42),$C17,'Полная ст-ть с уч.НЗС (Авто)'!KH$11:INDIRECT("'Полная ст-ть с уч.НЗС (Авто)'!KH"&amp;$J$42))/$D17)</f>
        <v>0</v>
      </c>
      <c r="KI17" s="137">
        <f ca="1">IF($D17=0,0,SUMIF('Полная ст-ть с уч.НЗС (Авто)'!$YP$11:INDIRECT("'Полная ст-ть с уч.НЗС (Авто)'!YP"&amp;$J$42),$C17,'Полная ст-ть с уч.НЗС (Авто)'!KI$11:INDIRECT("'Полная ст-ть с уч.НЗС (Авто)'!KI"&amp;$J$42))/$D17)</f>
        <v>0</v>
      </c>
      <c r="KJ17" s="137">
        <f ca="1">IF($D17=0,0,SUMIF('Полная ст-ть с уч.НЗС (Авто)'!$YP$11:INDIRECT("'Полная ст-ть с уч.НЗС (Авто)'!YP"&amp;$J$42),$C17,'Полная ст-ть с уч.НЗС (Авто)'!KJ$11:INDIRECT("'Полная ст-ть с уч.НЗС (Авто)'!KJ"&amp;$J$42))/$D17)</f>
        <v>0</v>
      </c>
      <c r="KK17" s="137">
        <f ca="1">IF($D17=0,0,SUMIF('Полная ст-ть с уч.НЗС (Авто)'!$YP$11:INDIRECT("'Полная ст-ть с уч.НЗС (Авто)'!YP"&amp;$J$42),$C17,'Полная ст-ть с уч.НЗС (Авто)'!KK$11:INDIRECT("'Полная ст-ть с уч.НЗС (Авто)'!KK"&amp;$J$42))/$D17)</f>
        <v>0</v>
      </c>
      <c r="KL17" s="137">
        <f ca="1">IF($D17=0,0,SUMIF('Полная ст-ть с уч.НЗС (Авто)'!$YP$11:INDIRECT("'Полная ст-ть с уч.НЗС (Авто)'!YP"&amp;$J$42),$C17,'Полная ст-ть с уч.НЗС (Авто)'!KL$11:INDIRECT("'Полная ст-ть с уч.НЗС (Авто)'!KL"&amp;$J$42))/$D17)</f>
        <v>0</v>
      </c>
      <c r="KM17" s="137">
        <f ca="1">IF($D17=0,0,SUMIF('Полная ст-ть с уч.НЗС (Авто)'!$YP$11:INDIRECT("'Полная ст-ть с уч.НЗС (Авто)'!YP"&amp;$J$42),$C17,'Полная ст-ть с уч.НЗС (Авто)'!KM$11:INDIRECT("'Полная ст-ть с уч.НЗС (Авто)'!KM"&amp;$J$42))/$D17)</f>
        <v>0</v>
      </c>
      <c r="KN17" s="137">
        <f ca="1">IF($D17=0,0,SUMIF('Полная ст-ть с уч.НЗС (Авто)'!$YP$11:INDIRECT("'Полная ст-ть с уч.НЗС (Авто)'!YP"&amp;$J$42),$C17,'Полная ст-ть с уч.НЗС (Авто)'!KN$11:INDIRECT("'Полная ст-ть с уч.НЗС (Авто)'!KN"&amp;$J$42))/$D17)</f>
        <v>0</v>
      </c>
      <c r="KO17" s="137">
        <f ca="1">IF($D17=0,0,SUMIF('Полная ст-ть с уч.НЗС (Авто)'!$YP$11:INDIRECT("'Полная ст-ть с уч.НЗС (Авто)'!YP"&amp;$J$42),$C17,'Полная ст-ть с уч.НЗС (Авто)'!KO$11:INDIRECT("'Полная ст-ть с уч.НЗС (Авто)'!KO"&amp;$J$42))/$D17)</f>
        <v>0</v>
      </c>
      <c r="KP17" s="137">
        <f ca="1">IF($D17=0,0,SUMIF('Полная ст-ть с уч.НЗС (Авто)'!$YP$11:INDIRECT("'Полная ст-ть с уч.НЗС (Авто)'!YP"&amp;$J$42),$C17,'Полная ст-ть с уч.НЗС (Авто)'!KP$11:INDIRECT("'Полная ст-ть с уч.НЗС (Авто)'!KP"&amp;$J$42))/$D17)</f>
        <v>0</v>
      </c>
      <c r="KQ17" s="137">
        <f ca="1">IF($D17=0,0,SUMIF('Полная ст-ть с уч.НЗС (Авто)'!$YP$11:INDIRECT("'Полная ст-ть с уч.НЗС (Авто)'!YP"&amp;$J$42),$C17,'Полная ст-ть с уч.НЗС (Авто)'!KQ$11:INDIRECT("'Полная ст-ть с уч.НЗС (Авто)'!KQ"&amp;$J$42))/$D17)</f>
        <v>0</v>
      </c>
      <c r="KR17" s="137">
        <f ca="1">IF($D17=0,0,SUMIF('Полная ст-ть с уч.НЗС (Авто)'!$YP$11:INDIRECT("'Полная ст-ть с уч.НЗС (Авто)'!YP"&amp;$J$42),$C17,'Полная ст-ть с уч.НЗС (Авто)'!KR$11:INDIRECT("'Полная ст-ть с уч.НЗС (Авто)'!KR"&amp;$J$42))/$D17)</f>
        <v>0</v>
      </c>
      <c r="KS17" s="137">
        <f ca="1">IF($D17=0,0,SUMIF('Полная ст-ть с уч.НЗС (Авто)'!$YP$11:INDIRECT("'Полная ст-ть с уч.НЗС (Авто)'!YP"&amp;$J$42),$C17,'Полная ст-ть с уч.НЗС (Авто)'!KS$11:INDIRECT("'Полная ст-ть с уч.НЗС (Авто)'!KS"&amp;$J$42))/$D17)</f>
        <v>0</v>
      </c>
      <c r="KT17" s="137">
        <f ca="1">IF($D17=0,0,SUMIF('Полная ст-ть с уч.НЗС (Авто)'!$YP$11:INDIRECT("'Полная ст-ть с уч.НЗС (Авто)'!YP"&amp;$J$42),$C17,'Полная ст-ть с уч.НЗС (Авто)'!KT$11:INDIRECT("'Полная ст-ть с уч.НЗС (Авто)'!KT"&amp;$J$42))/$D17)</f>
        <v>0</v>
      </c>
      <c r="KU17" s="137">
        <f ca="1">IF($D17=0,0,SUMIF('Полная ст-ть с уч.НЗС (Авто)'!$YP$11:INDIRECT("'Полная ст-ть с уч.НЗС (Авто)'!YP"&amp;$J$42),$C17,'Полная ст-ть с уч.НЗС (Авто)'!KU$11:INDIRECT("'Полная ст-ть с уч.НЗС (Авто)'!KU"&amp;$J$42))/$D17)</f>
        <v>0</v>
      </c>
      <c r="KV17" s="137">
        <f ca="1">IF($D17=0,0,SUMIF('Полная ст-ть с уч.НЗС (Авто)'!$YP$11:INDIRECT("'Полная ст-ть с уч.НЗС (Авто)'!YP"&amp;$J$42),$C17,'Полная ст-ть с уч.НЗС (Авто)'!KV$11:INDIRECT("'Полная ст-ть с уч.НЗС (Авто)'!KV"&amp;$J$42))/$D17)</f>
        <v>0</v>
      </c>
      <c r="KW17" s="137">
        <f ca="1">IF($D17=0,0,SUMIF('Полная ст-ть с уч.НЗС (Авто)'!$YP$11:INDIRECT("'Полная ст-ть с уч.НЗС (Авто)'!YP"&amp;$J$42),$C17,'Полная ст-ть с уч.НЗС (Авто)'!KW$11:INDIRECT("'Полная ст-ть с уч.НЗС (Авто)'!KW"&amp;$J$42))/$D17)</f>
        <v>0</v>
      </c>
      <c r="KX17" s="137">
        <f ca="1">IF($D17=0,0,SUMIF('Полная ст-ть с уч.НЗС (Авто)'!$YP$11:INDIRECT("'Полная ст-ть с уч.НЗС (Авто)'!YP"&amp;$J$42),$C17,'Полная ст-ть с уч.НЗС (Авто)'!KX$11:INDIRECT("'Полная ст-ть с уч.НЗС (Авто)'!KX"&amp;$J$42))/$D17)</f>
        <v>0</v>
      </c>
      <c r="KY17" s="137">
        <f ca="1">IF($D17=0,0,SUMIF('Полная ст-ть с уч.НЗС (Авто)'!$YP$11:INDIRECT("'Полная ст-ть с уч.НЗС (Авто)'!YP"&amp;$J$42),$C17,'Полная ст-ть с уч.НЗС (Авто)'!KY$11:INDIRECT("'Полная ст-ть с уч.НЗС (Авто)'!KY"&amp;$J$42))/$D17)</f>
        <v>0</v>
      </c>
      <c r="KZ17" s="137">
        <f ca="1">IF($D17=0,0,SUMIF('Полная ст-ть с уч.НЗС (Авто)'!$YP$11:INDIRECT("'Полная ст-ть с уч.НЗС (Авто)'!YP"&amp;$J$42),$C17,'Полная ст-ть с уч.НЗС (Авто)'!KZ$11:INDIRECT("'Полная ст-ть с уч.НЗС (Авто)'!KZ"&amp;$J$42))/$D17)</f>
        <v>0</v>
      </c>
      <c r="LA17" s="137">
        <f ca="1">IF($D17=0,0,SUMIF('Полная ст-ть с уч.НЗС (Авто)'!$YP$11:INDIRECT("'Полная ст-ть с уч.НЗС (Авто)'!YP"&amp;$J$42),$C17,'Полная ст-ть с уч.НЗС (Авто)'!LA$11:INDIRECT("'Полная ст-ть с уч.НЗС (Авто)'!LA"&amp;$J$42))/$D17)</f>
        <v>0</v>
      </c>
      <c r="LB17" s="137">
        <f ca="1">IF($D17=0,0,SUMIF('Полная ст-ть с уч.НЗС (Авто)'!$YP$11:INDIRECT("'Полная ст-ть с уч.НЗС (Авто)'!YP"&amp;$J$42),$C17,'Полная ст-ть с уч.НЗС (Авто)'!LB$11:INDIRECT("'Полная ст-ть с уч.НЗС (Авто)'!LB"&amp;$J$42))/$D17)</f>
        <v>0</v>
      </c>
      <c r="LC17" s="137">
        <f ca="1">IF($D17=0,0,SUMIF('Полная ст-ть с уч.НЗС (Авто)'!$YP$11:INDIRECT("'Полная ст-ть с уч.НЗС (Авто)'!YP"&amp;$J$42),$C17,'Полная ст-ть с уч.НЗС (Авто)'!LC$11:INDIRECT("'Полная ст-ть с уч.НЗС (Авто)'!LC"&amp;$J$42))/$D17)</f>
        <v>0</v>
      </c>
      <c r="LD17" s="137">
        <f ca="1">IF($D17=0,0,SUMIF('Полная ст-ть с уч.НЗС (Авто)'!$YP$11:INDIRECT("'Полная ст-ть с уч.НЗС (Авто)'!YP"&amp;$J$42),$C17,'Полная ст-ть с уч.НЗС (Авто)'!LD$11:INDIRECT("'Полная ст-ть с уч.НЗС (Авто)'!LD"&amp;$J$42))/$D17)</f>
        <v>0</v>
      </c>
      <c r="LE17" s="137">
        <f ca="1">IF($D17=0,0,SUMIF('Полная ст-ть с уч.НЗС (Авто)'!$YP$11:INDIRECT("'Полная ст-ть с уч.НЗС (Авто)'!YP"&amp;$J$42),$C17,'Полная ст-ть с уч.НЗС (Авто)'!LE$11:INDIRECT("'Полная ст-ть с уч.НЗС (Авто)'!LE"&amp;$J$42))/$D17)</f>
        <v>0</v>
      </c>
      <c r="LF17" s="137">
        <f ca="1">IF($D17=0,0,SUMIF('Полная ст-ть с уч.НЗС (Авто)'!$YP$11:INDIRECT("'Полная ст-ть с уч.НЗС (Авто)'!YP"&amp;$J$42),$C17,'Полная ст-ть с уч.НЗС (Авто)'!LF$11:INDIRECT("'Полная ст-ть с уч.НЗС (Авто)'!LF"&amp;$J$42))/$D17)</f>
        <v>0</v>
      </c>
      <c r="LG17" s="137">
        <f ca="1">IF($D17=0,0,SUMIF('Полная ст-ть с уч.НЗС (Авто)'!$YP$11:INDIRECT("'Полная ст-ть с уч.НЗС (Авто)'!YP"&amp;$J$42),$C17,'Полная ст-ть с уч.НЗС (Авто)'!LG$11:INDIRECT("'Полная ст-ть с уч.НЗС (Авто)'!LG"&amp;$J$42))/$D17)</f>
        <v>0</v>
      </c>
      <c r="LH17" s="137">
        <f ca="1">IF($D17=0,0,SUMIF('Полная ст-ть с уч.НЗС (Авто)'!$YP$11:INDIRECT("'Полная ст-ть с уч.НЗС (Авто)'!YP"&amp;$J$42),$C17,'Полная ст-ть с уч.НЗС (Авто)'!LH$11:INDIRECT("'Полная ст-ть с уч.НЗС (Авто)'!LH"&amp;$J$42))/$D17)</f>
        <v>0</v>
      </c>
      <c r="LI17" s="137">
        <f ca="1">IF($D17=0,0,SUMIF('Полная ст-ть с уч.НЗС (Авто)'!$YP$11:INDIRECT("'Полная ст-ть с уч.НЗС (Авто)'!YP"&amp;$J$42),$C17,'Полная ст-ть с уч.НЗС (Авто)'!LI$11:INDIRECT("'Полная ст-ть с уч.НЗС (Авто)'!LI"&amp;$J$42))/$D17)</f>
        <v>0</v>
      </c>
      <c r="LJ17" s="137">
        <f ca="1">IF($D17=0,0,SUMIF('Полная ст-ть с уч.НЗС (Авто)'!$YP$11:INDIRECT("'Полная ст-ть с уч.НЗС (Авто)'!YP"&amp;$J$42),$C17,'Полная ст-ть с уч.НЗС (Авто)'!LJ$11:INDIRECT("'Полная ст-ть с уч.НЗС (Авто)'!LJ"&amp;$J$42))/$D17)</f>
        <v>0</v>
      </c>
      <c r="LK17" s="137">
        <f ca="1">IF($D17=0,0,SUMIF('Полная ст-ть с уч.НЗС (Авто)'!$YP$11:INDIRECT("'Полная ст-ть с уч.НЗС (Авто)'!YP"&amp;$J$42),$C17,'Полная ст-ть с уч.НЗС (Авто)'!LK$11:INDIRECT("'Полная ст-ть с уч.НЗС (Авто)'!LK"&amp;$J$42))/$D17)</f>
        <v>0</v>
      </c>
      <c r="LL17" s="137">
        <f ca="1">IF($D17=0,0,SUMIF('Полная ст-ть с уч.НЗС (Авто)'!$YP$11:INDIRECT("'Полная ст-ть с уч.НЗС (Авто)'!YP"&amp;$J$42),$C17,'Полная ст-ть с уч.НЗС (Авто)'!LL$11:INDIRECT("'Полная ст-ть с уч.НЗС (Авто)'!LL"&amp;$J$42))/$D17)</f>
        <v>0</v>
      </c>
      <c r="LM17" s="137">
        <f ca="1">IF($D17=0,0,SUMIF('Полная ст-ть с уч.НЗС (Авто)'!$YP$11:INDIRECT("'Полная ст-ть с уч.НЗС (Авто)'!YP"&amp;$J$42),$C17,'Полная ст-ть с уч.НЗС (Авто)'!LM$11:INDIRECT("'Полная ст-ть с уч.НЗС (Авто)'!LM"&amp;$J$42))/$D17)</f>
        <v>0</v>
      </c>
      <c r="LN17" s="137">
        <f ca="1">IF($D17=0,0,SUMIF('Полная ст-ть с уч.НЗС (Авто)'!$YP$11:INDIRECT("'Полная ст-ть с уч.НЗС (Авто)'!YP"&amp;$J$42),$C17,'Полная ст-ть с уч.НЗС (Авто)'!LN$11:INDIRECT("'Полная ст-ть с уч.НЗС (Авто)'!LN"&amp;$J$42))/$D17)</f>
        <v>0</v>
      </c>
      <c r="LO17" s="137">
        <f ca="1">IF($D17=0,0,SUMIF('Полная ст-ть с уч.НЗС (Авто)'!$YP$11:INDIRECT("'Полная ст-ть с уч.НЗС (Авто)'!YP"&amp;$J$42),$C17,'Полная ст-ть с уч.НЗС (Авто)'!LO$11:INDIRECT("'Полная ст-ть с уч.НЗС (Авто)'!LO"&amp;$J$42))/$D17)</f>
        <v>0</v>
      </c>
      <c r="LP17" s="137">
        <f ca="1">IF($D17=0,0,SUMIF('Полная ст-ть с уч.НЗС (Авто)'!$YP$11:INDIRECT("'Полная ст-ть с уч.НЗС (Авто)'!YP"&amp;$J$42),$C17,'Полная ст-ть с уч.НЗС (Авто)'!LP$11:INDIRECT("'Полная ст-ть с уч.НЗС (Авто)'!LP"&amp;$J$42))/$D17)</f>
        <v>0</v>
      </c>
      <c r="LQ17" s="137">
        <f ca="1">IF($D17=0,0,SUMIF('Полная ст-ть с уч.НЗС (Авто)'!$YP$11:INDIRECT("'Полная ст-ть с уч.НЗС (Авто)'!YP"&amp;$J$42),$C17,'Полная ст-ть с уч.НЗС (Авто)'!LQ$11:INDIRECT("'Полная ст-ть с уч.НЗС (Авто)'!LQ"&amp;$J$42))/$D17)</f>
        <v>0</v>
      </c>
      <c r="LR17" s="137">
        <f ca="1">IF($D17=0,0,SUMIF('Полная ст-ть с уч.НЗС (Авто)'!$YP$11:INDIRECT("'Полная ст-ть с уч.НЗС (Авто)'!YP"&amp;$J$42),$C17,'Полная ст-ть с уч.НЗС (Авто)'!LR$11:INDIRECT("'Полная ст-ть с уч.НЗС (Авто)'!LR"&amp;$J$42))/$D17)</f>
        <v>0</v>
      </c>
      <c r="LS17" s="137">
        <f ca="1">IF($D17=0,0,SUMIF('Полная ст-ть с уч.НЗС (Авто)'!$YP$11:INDIRECT("'Полная ст-ть с уч.НЗС (Авто)'!YP"&amp;$J$42),$C17,'Полная ст-ть с уч.НЗС (Авто)'!LS$11:INDIRECT("'Полная ст-ть с уч.НЗС (Авто)'!LS"&amp;$J$42))/$D17)</f>
        <v>0</v>
      </c>
      <c r="LT17" s="137">
        <f ca="1">IF($D17=0,0,SUMIF('Полная ст-ть с уч.НЗС (Авто)'!$YP$11:INDIRECT("'Полная ст-ть с уч.НЗС (Авто)'!YP"&amp;$J$42),$C17,'Полная ст-ть с уч.НЗС (Авто)'!LT$11:INDIRECT("'Полная ст-ть с уч.НЗС (Авто)'!LT"&amp;$J$42))/$D17)</f>
        <v>0</v>
      </c>
      <c r="LU17" s="137">
        <f ca="1">IF($D17=0,0,SUMIF('Полная ст-ть с уч.НЗС (Авто)'!$YP$11:INDIRECT("'Полная ст-ть с уч.НЗС (Авто)'!YP"&amp;$J$42),$C17,'Полная ст-ть с уч.НЗС (Авто)'!LU$11:INDIRECT("'Полная ст-ть с уч.НЗС (Авто)'!LU"&amp;$J$42))/$D17)</f>
        <v>0</v>
      </c>
      <c r="LV17" s="137">
        <f ca="1">IF($D17=0,0,SUMIF('Полная ст-ть с уч.НЗС (Авто)'!$YP$11:INDIRECT("'Полная ст-ть с уч.НЗС (Авто)'!YP"&amp;$J$42),$C17,'Полная ст-ть с уч.НЗС (Авто)'!LV$11:INDIRECT("'Полная ст-ть с уч.НЗС (Авто)'!LV"&amp;$J$42))/$D17)</f>
        <v>0</v>
      </c>
      <c r="LW17" s="137">
        <f ca="1">IF($D17=0,0,SUMIF('Полная ст-ть с уч.НЗС (Авто)'!$YP$11:INDIRECT("'Полная ст-ть с уч.НЗС (Авто)'!YP"&amp;$J$42),$C17,'Полная ст-ть с уч.НЗС (Авто)'!LW$11:INDIRECT("'Полная ст-ть с уч.НЗС (Авто)'!LW"&amp;$J$42))/$D17)</f>
        <v>0</v>
      </c>
      <c r="LX17" s="137">
        <f ca="1">IF($D17=0,0,SUMIF('Полная ст-ть с уч.НЗС (Авто)'!$YP$11:INDIRECT("'Полная ст-ть с уч.НЗС (Авто)'!YP"&amp;$J$42),$C17,'Полная ст-ть с уч.НЗС (Авто)'!LX$11:INDIRECT("'Полная ст-ть с уч.НЗС (Авто)'!LX"&amp;$J$42))/$D17)</f>
        <v>0</v>
      </c>
      <c r="LY17" s="137">
        <f ca="1">IF($D17=0,0,SUMIF('Полная ст-ть с уч.НЗС (Авто)'!$YP$11:INDIRECT("'Полная ст-ть с уч.НЗС (Авто)'!YP"&amp;$J$42),$C17,'Полная ст-ть с уч.НЗС (Авто)'!LY$11:INDIRECT("'Полная ст-ть с уч.НЗС (Авто)'!LY"&amp;$J$42))/$D17)</f>
        <v>0</v>
      </c>
      <c r="LZ17" s="137">
        <f ca="1">IF($D17=0,0,SUMIF('Полная ст-ть с уч.НЗС (Авто)'!$YP$11:INDIRECT("'Полная ст-ть с уч.НЗС (Авто)'!YP"&amp;$J$42),$C17,'Полная ст-ть с уч.НЗС (Авто)'!LZ$11:INDIRECT("'Полная ст-ть с уч.НЗС (Авто)'!LZ"&amp;$J$42))/$D17)</f>
        <v>0</v>
      </c>
      <c r="MA17" s="137">
        <f ca="1">IF($D17=0,0,SUMIF('Полная ст-ть с уч.НЗС (Авто)'!$YP$11:INDIRECT("'Полная ст-ть с уч.НЗС (Авто)'!YP"&amp;$J$42),$C17,'Полная ст-ть с уч.НЗС (Авто)'!MA$11:INDIRECT("'Полная ст-ть с уч.НЗС (Авто)'!MA"&amp;$J$42))/$D17)</f>
        <v>0</v>
      </c>
      <c r="MB17" s="137">
        <f ca="1">IF($D17=0,0,SUMIF('Полная ст-ть с уч.НЗС (Авто)'!$YP$11:INDIRECT("'Полная ст-ть с уч.НЗС (Авто)'!YP"&amp;$J$42),$C17,'Полная ст-ть с уч.НЗС (Авто)'!MB$11:INDIRECT("'Полная ст-ть с уч.НЗС (Авто)'!MB"&amp;$J$42))/$D17)</f>
        <v>0</v>
      </c>
      <c r="MC17" s="137">
        <f ca="1">IF($D17=0,0,SUMIF('Полная ст-ть с уч.НЗС (Авто)'!$YP$11:INDIRECT("'Полная ст-ть с уч.НЗС (Авто)'!YP"&amp;$J$42),$C17,'Полная ст-ть с уч.НЗС (Авто)'!MC$11:INDIRECT("'Полная ст-ть с уч.НЗС (Авто)'!MC"&amp;$J$42))/$D17)</f>
        <v>0</v>
      </c>
      <c r="MD17" s="137">
        <f ca="1">IF($D17=0,0,SUMIF('Полная ст-ть с уч.НЗС (Авто)'!$YP$11:INDIRECT("'Полная ст-ть с уч.НЗС (Авто)'!YP"&amp;$J$42),$C17,'Полная ст-ть с уч.НЗС (Авто)'!MD$11:INDIRECT("'Полная ст-ть с уч.НЗС (Авто)'!MD"&amp;$J$42))/$D17)</f>
        <v>0</v>
      </c>
      <c r="ME17" s="137">
        <f ca="1">IF($D17=0,0,SUMIF('Полная ст-ть с уч.НЗС (Авто)'!$YP$11:INDIRECT("'Полная ст-ть с уч.НЗС (Авто)'!YP"&amp;$J$42),$C17,'Полная ст-ть с уч.НЗС (Авто)'!ME$11:INDIRECT("'Полная ст-ть с уч.НЗС (Авто)'!ME"&amp;$J$42))/$D17)</f>
        <v>0</v>
      </c>
      <c r="MF17" s="137">
        <f ca="1">IF($D17=0,0,SUMIF('Полная ст-ть с уч.НЗС (Авто)'!$YP$11:INDIRECT("'Полная ст-ть с уч.НЗС (Авто)'!YP"&amp;$J$42),$C17,'Полная ст-ть с уч.НЗС (Авто)'!MF$11:INDIRECT("'Полная ст-ть с уч.НЗС (Авто)'!MF"&amp;$J$42))/$D17)</f>
        <v>0</v>
      </c>
      <c r="MG17" s="137">
        <f ca="1">IF($D17=0,0,SUMIF('Полная ст-ть с уч.НЗС (Авто)'!$YP$11:INDIRECT("'Полная ст-ть с уч.НЗС (Авто)'!YP"&amp;$J$42),$C17,'Полная ст-ть с уч.НЗС (Авто)'!MG$11:INDIRECT("'Полная ст-ть с уч.НЗС (Авто)'!MG"&amp;$J$42))/$D17)</f>
        <v>0</v>
      </c>
      <c r="MH17" s="137">
        <f ca="1">IF($D17=0,0,SUMIF('Полная ст-ть с уч.НЗС (Авто)'!$YP$11:INDIRECT("'Полная ст-ть с уч.НЗС (Авто)'!YP"&amp;$J$42),$C17,'Полная ст-ть с уч.НЗС (Авто)'!MH$11:INDIRECT("'Полная ст-ть с уч.НЗС (Авто)'!MH"&amp;$J$42))/$D17)</f>
        <v>0</v>
      </c>
      <c r="MI17" s="137">
        <f ca="1">IF($D17=0,0,SUMIF('Полная ст-ть с уч.НЗС (Авто)'!$YP$11:INDIRECT("'Полная ст-ть с уч.НЗС (Авто)'!YP"&amp;$J$42),$C17,'Полная ст-ть с уч.НЗС (Авто)'!MI$11:INDIRECT("'Полная ст-ть с уч.НЗС (Авто)'!MI"&amp;$J$42))/$D17)</f>
        <v>0</v>
      </c>
      <c r="MJ17" s="137">
        <f ca="1">IF($D17=0,0,SUMIF('Полная ст-ть с уч.НЗС (Авто)'!$YP$11:INDIRECT("'Полная ст-ть с уч.НЗС (Авто)'!YP"&amp;$J$42),$C17,'Полная ст-ть с уч.НЗС (Авто)'!MJ$11:INDIRECT("'Полная ст-ть с уч.НЗС (Авто)'!MJ"&amp;$J$42))/$D17)</f>
        <v>0</v>
      </c>
      <c r="MK17" s="137">
        <f ca="1">IF($D17=0,0,SUMIF('Полная ст-ть с уч.НЗС (Авто)'!$YP$11:INDIRECT("'Полная ст-ть с уч.НЗС (Авто)'!YP"&amp;$J$42),$C17,'Полная ст-ть с уч.НЗС (Авто)'!MK$11:INDIRECT("'Полная ст-ть с уч.НЗС (Авто)'!MK"&amp;$J$42))/$D17)</f>
        <v>0</v>
      </c>
      <c r="ML17" s="137">
        <f ca="1">IF($D17=0,0,SUMIF('Полная ст-ть с уч.НЗС (Авто)'!$YP$11:INDIRECT("'Полная ст-ть с уч.НЗС (Авто)'!YP"&amp;$J$42),$C17,'Полная ст-ть с уч.НЗС (Авто)'!ML$11:INDIRECT("'Полная ст-ть с уч.НЗС (Авто)'!ML"&amp;$J$42))/$D17)</f>
        <v>0</v>
      </c>
      <c r="MM17" s="137">
        <f ca="1">IF($D17=0,0,SUMIF('Полная ст-ть с уч.НЗС (Авто)'!$YP$11:INDIRECT("'Полная ст-ть с уч.НЗС (Авто)'!YP"&amp;$J$42),$C17,'Полная ст-ть с уч.НЗС (Авто)'!MM$11:INDIRECT("'Полная ст-ть с уч.НЗС (Авто)'!MM"&amp;$J$42))/$D17)</f>
        <v>0</v>
      </c>
      <c r="MN17" s="137">
        <f ca="1">IF($D17=0,0,SUMIF('Полная ст-ть с уч.НЗС (Авто)'!$YP$11:INDIRECT("'Полная ст-ть с уч.НЗС (Авто)'!YP"&amp;$J$42),$C17,'Полная ст-ть с уч.НЗС (Авто)'!MN$11:INDIRECT("'Полная ст-ть с уч.НЗС (Авто)'!MN"&amp;$J$42))/$D17)</f>
        <v>0</v>
      </c>
      <c r="MO17" s="137">
        <f ca="1">IF($D17=0,0,SUMIF('Полная ст-ть с уч.НЗС (Авто)'!$YP$11:INDIRECT("'Полная ст-ть с уч.НЗС (Авто)'!YP"&amp;$J$42),$C17,'Полная ст-ть с уч.НЗС (Авто)'!MO$11:INDIRECT("'Полная ст-ть с уч.НЗС (Авто)'!MO"&amp;$J$42))/$D17)</f>
        <v>0</v>
      </c>
      <c r="MP17" s="137">
        <f ca="1">IF($D17=0,0,SUMIF('Полная ст-ть с уч.НЗС (Авто)'!$YP$11:INDIRECT("'Полная ст-ть с уч.НЗС (Авто)'!YP"&amp;$J$42),$C17,'Полная ст-ть с уч.НЗС (Авто)'!MP$11:INDIRECT("'Полная ст-ть с уч.НЗС (Авто)'!MP"&amp;$J$42))/$D17)</f>
        <v>0</v>
      </c>
      <c r="MQ17" s="137">
        <f ca="1">IF($D17=0,0,SUMIF('Полная ст-ть с уч.НЗС (Авто)'!$YP$11:INDIRECT("'Полная ст-ть с уч.НЗС (Авто)'!YP"&amp;$J$42),$C17,'Полная ст-ть с уч.НЗС (Авто)'!MQ$11:INDIRECT("'Полная ст-ть с уч.НЗС (Авто)'!MQ"&amp;$J$42))/$D17)</f>
        <v>0</v>
      </c>
      <c r="MR17" s="137">
        <f ca="1">IF($D17=0,0,SUMIF('Полная ст-ть с уч.НЗС (Авто)'!$YP$11:INDIRECT("'Полная ст-ть с уч.НЗС (Авто)'!YP"&amp;$J$42),$C17,'Полная ст-ть с уч.НЗС (Авто)'!MR$11:INDIRECT("'Полная ст-ть с уч.НЗС (Авто)'!MR"&amp;$J$42))/$D17)</f>
        <v>0</v>
      </c>
      <c r="MS17" s="137">
        <f ca="1">IF($D17=0,0,SUMIF('Полная ст-ть с уч.НЗС (Авто)'!$YP$11:INDIRECT("'Полная ст-ть с уч.НЗС (Авто)'!YP"&amp;$J$42),$C17,'Полная ст-ть с уч.НЗС (Авто)'!MS$11:INDIRECT("'Полная ст-ть с уч.НЗС (Авто)'!MS"&amp;$J$42))/$D17)</f>
        <v>0</v>
      </c>
      <c r="MT17" s="137">
        <f ca="1">IF($D17=0,0,SUMIF('Полная ст-ть с уч.НЗС (Авто)'!$YP$11:INDIRECT("'Полная ст-ть с уч.НЗС (Авто)'!YP"&amp;$J$42),$C17,'Полная ст-ть с уч.НЗС (Авто)'!MT$11:INDIRECT("'Полная ст-ть с уч.НЗС (Авто)'!MT"&amp;$J$42))/$D17)</f>
        <v>0</v>
      </c>
      <c r="MU17" s="137">
        <f ca="1">IF($D17=0,0,SUMIF('Полная ст-ть с уч.НЗС (Авто)'!$YP$11:INDIRECT("'Полная ст-ть с уч.НЗС (Авто)'!YP"&amp;$J$42),$C17,'Полная ст-ть с уч.НЗС (Авто)'!MU$11:INDIRECT("'Полная ст-ть с уч.НЗС (Авто)'!MU"&amp;$J$42))/$D17)</f>
        <v>0</v>
      </c>
      <c r="MV17" s="137">
        <f ca="1">IF($D17=0,0,SUMIF('Полная ст-ть с уч.НЗС (Авто)'!$YP$11:INDIRECT("'Полная ст-ть с уч.НЗС (Авто)'!YP"&amp;$J$42),$C17,'Полная ст-ть с уч.НЗС (Авто)'!MV$11:INDIRECT("'Полная ст-ть с уч.НЗС (Авто)'!MV"&amp;$J$42))/$D17)</f>
        <v>0</v>
      </c>
      <c r="MW17" s="137">
        <f ca="1">IF($D17=0,0,SUMIF('Полная ст-ть с уч.НЗС (Авто)'!$YP$11:INDIRECT("'Полная ст-ть с уч.НЗС (Авто)'!YP"&amp;$J$42),$C17,'Полная ст-ть с уч.НЗС (Авто)'!MW$11:INDIRECT("'Полная ст-ть с уч.НЗС (Авто)'!MW"&amp;$J$42))/$D17)</f>
        <v>0</v>
      </c>
      <c r="MX17" s="137">
        <f ca="1">IF($D17=0,0,SUMIF('Полная ст-ть с уч.НЗС (Авто)'!$YP$11:INDIRECT("'Полная ст-ть с уч.НЗС (Авто)'!YP"&amp;$J$42),$C17,'Полная ст-ть с уч.НЗС (Авто)'!MX$11:INDIRECT("'Полная ст-ть с уч.НЗС (Авто)'!MX"&amp;$J$42))/$D17)</f>
        <v>0</v>
      </c>
      <c r="MY17" s="137">
        <f ca="1">IF($D17=0,0,SUMIF('Полная ст-ть с уч.НЗС (Авто)'!$YP$11:INDIRECT("'Полная ст-ть с уч.НЗС (Авто)'!YP"&amp;$J$42),$C17,'Полная ст-ть с уч.НЗС (Авто)'!MY$11:INDIRECT("'Полная ст-ть с уч.НЗС (Авто)'!MY"&amp;$J$42))/$D17)</f>
        <v>0</v>
      </c>
      <c r="MZ17" s="137">
        <f ca="1">IF($D17=0,0,SUMIF('Полная ст-ть с уч.НЗС (Авто)'!$YP$11:INDIRECT("'Полная ст-ть с уч.НЗС (Авто)'!YP"&amp;$J$42),$C17,'Полная ст-ть с уч.НЗС (Авто)'!MZ$11:INDIRECT("'Полная ст-ть с уч.НЗС (Авто)'!MZ"&amp;$J$42))/$D17)</f>
        <v>0</v>
      </c>
      <c r="NA17" s="137">
        <f ca="1">IF($D17=0,0,SUMIF('Полная ст-ть с уч.НЗС (Авто)'!$YP$11:INDIRECT("'Полная ст-ть с уч.НЗС (Авто)'!YP"&amp;$J$42),$C17,'Полная ст-ть с уч.НЗС (Авто)'!NA$11:INDIRECT("'Полная ст-ть с уч.НЗС (Авто)'!NA"&amp;$J$42))/$D17)</f>
        <v>0</v>
      </c>
      <c r="NB17" s="137">
        <f ca="1">IF($D17=0,0,SUMIF('Полная ст-ть с уч.НЗС (Авто)'!$YP$11:INDIRECT("'Полная ст-ть с уч.НЗС (Авто)'!YP"&amp;$J$42),$C17,'Полная ст-ть с уч.НЗС (Авто)'!NB$11:INDIRECT("'Полная ст-ть с уч.НЗС (Авто)'!NB"&amp;$J$42))/$D17)</f>
        <v>0</v>
      </c>
      <c r="NC17" s="137">
        <f ca="1">IF($D17=0,0,SUMIF('Полная ст-ть с уч.НЗС (Авто)'!$YP$11:INDIRECT("'Полная ст-ть с уч.НЗС (Авто)'!YP"&amp;$J$42),$C17,'Полная ст-ть с уч.НЗС (Авто)'!NC$11:INDIRECT("'Полная ст-ть с уч.НЗС (Авто)'!NC"&amp;$J$42))/$D17)</f>
        <v>0</v>
      </c>
      <c r="ND17" s="137">
        <f ca="1">IF($D17=0,0,SUMIF('Полная ст-ть с уч.НЗС (Авто)'!$YP$11:INDIRECT("'Полная ст-ть с уч.НЗС (Авто)'!YP"&amp;$J$42),$C17,'Полная ст-ть с уч.НЗС (Авто)'!ND$11:INDIRECT("'Полная ст-ть с уч.НЗС (Авто)'!ND"&amp;$J$42))/$D17)</f>
        <v>0</v>
      </c>
      <c r="NE17" s="137">
        <f ca="1">IF($D17=0,0,SUMIF('Полная ст-ть с уч.НЗС (Авто)'!$YP$11:INDIRECT("'Полная ст-ть с уч.НЗС (Авто)'!YP"&amp;$J$42),$C17,'Полная ст-ть с уч.НЗС (Авто)'!NE$11:INDIRECT("'Полная ст-ть с уч.НЗС (Авто)'!NE"&amp;$J$42))/$D17)</f>
        <v>0</v>
      </c>
      <c r="NF17" s="137">
        <f ca="1">IF($D17=0,0,SUMIF('Полная ст-ть с уч.НЗС (Авто)'!$YP$11:INDIRECT("'Полная ст-ть с уч.НЗС (Авто)'!YP"&amp;$J$42),$C17,'Полная ст-ть с уч.НЗС (Авто)'!NF$11:INDIRECT("'Полная ст-ть с уч.НЗС (Авто)'!NF"&amp;$J$42))/$D17)</f>
        <v>0</v>
      </c>
      <c r="NG17" s="137">
        <f ca="1">IF($D17=0,0,SUMIF('Полная ст-ть с уч.НЗС (Авто)'!$YP$11:INDIRECT("'Полная ст-ть с уч.НЗС (Авто)'!YP"&amp;$J$42),$C17,'Полная ст-ть с уч.НЗС (Авто)'!NG$11:INDIRECT("'Полная ст-ть с уч.НЗС (Авто)'!NG"&amp;$J$42))/$D17)</f>
        <v>0</v>
      </c>
      <c r="NH17" s="137">
        <f ca="1">IF($D17=0,0,SUMIF('Полная ст-ть с уч.НЗС (Авто)'!$YP$11:INDIRECT("'Полная ст-ть с уч.НЗС (Авто)'!YP"&amp;$J$42),$C17,'Полная ст-ть с уч.НЗС (Авто)'!NH$11:INDIRECT("'Полная ст-ть с уч.НЗС (Авто)'!NH"&amp;$J$42))/$D17)</f>
        <v>0</v>
      </c>
      <c r="NI17" s="137">
        <f ca="1">IF($D17=0,0,SUMIF('Полная ст-ть с уч.НЗС (Авто)'!$YP$11:INDIRECT("'Полная ст-ть с уч.НЗС (Авто)'!YP"&amp;$J$42),$C17,'Полная ст-ть с уч.НЗС (Авто)'!NI$11:INDIRECT("'Полная ст-ть с уч.НЗС (Авто)'!NI"&amp;$J$42))/$D17)</f>
        <v>0</v>
      </c>
      <c r="NJ17" s="137">
        <f ca="1">IF($D17=0,0,SUMIF('Полная ст-ть с уч.НЗС (Авто)'!$YP$11:INDIRECT("'Полная ст-ть с уч.НЗС (Авто)'!YP"&amp;$J$42),$C17,'Полная ст-ть с уч.НЗС (Авто)'!NJ$11:INDIRECT("'Полная ст-ть с уч.НЗС (Авто)'!NJ"&amp;$J$42))/$D17)</f>
        <v>0</v>
      </c>
      <c r="NK17" s="137">
        <f ca="1">IF($D17=0,0,SUMIF('Полная ст-ть с уч.НЗС (Авто)'!$YP$11:INDIRECT("'Полная ст-ть с уч.НЗС (Авто)'!YP"&amp;$J$42),$C17,'Полная ст-ть с уч.НЗС (Авто)'!NK$11:INDIRECT("'Полная ст-ть с уч.НЗС (Авто)'!NK"&amp;$J$42))/$D17)</f>
        <v>0</v>
      </c>
      <c r="NL17" s="137">
        <f ca="1">IF($D17=0,0,SUMIF('Полная ст-ть с уч.НЗС (Авто)'!$YP$11:INDIRECT("'Полная ст-ть с уч.НЗС (Авто)'!YP"&amp;$J$42),$C17,'Полная ст-ть с уч.НЗС (Авто)'!NL$11:INDIRECT("'Полная ст-ть с уч.НЗС (Авто)'!NL"&amp;$J$42))/$D17)</f>
        <v>0</v>
      </c>
      <c r="NM17" s="137">
        <f ca="1">IF($D17=0,0,SUMIF('Полная ст-ть с уч.НЗС (Авто)'!$YP$11:INDIRECT("'Полная ст-ть с уч.НЗС (Авто)'!YP"&amp;$J$42),$C17,'Полная ст-ть с уч.НЗС (Авто)'!NM$11:INDIRECT("'Полная ст-ть с уч.НЗС (Авто)'!NM"&amp;$J$42))/$D17)</f>
        <v>0</v>
      </c>
      <c r="NN17" s="137">
        <f ca="1">IF($D17=0,0,SUMIF('Полная ст-ть с уч.НЗС (Авто)'!$YP$11:INDIRECT("'Полная ст-ть с уч.НЗС (Авто)'!YP"&amp;$J$42),$C17,'Полная ст-ть с уч.НЗС (Авто)'!NN$11:INDIRECT("'Полная ст-ть с уч.НЗС (Авто)'!NN"&amp;$J$42))/$D17)</f>
        <v>0</v>
      </c>
      <c r="NO17" s="137">
        <f ca="1">IF($D17=0,0,SUMIF('Полная ст-ть с уч.НЗС (Авто)'!$YP$11:INDIRECT("'Полная ст-ть с уч.НЗС (Авто)'!YP"&amp;$J$42),$C17,'Полная ст-ть с уч.НЗС (Авто)'!NO$11:INDIRECT("'Полная ст-ть с уч.НЗС (Авто)'!NO"&amp;$J$42))/$D17)</f>
        <v>0</v>
      </c>
      <c r="NP17" s="137">
        <f ca="1">IF($D17=0,0,SUMIF('Полная ст-ть с уч.НЗС (Авто)'!$YP$11:INDIRECT("'Полная ст-ть с уч.НЗС (Авто)'!YP"&amp;$J$42),$C17,'Полная ст-ть с уч.НЗС (Авто)'!NP$11:INDIRECT("'Полная ст-ть с уч.НЗС (Авто)'!NP"&amp;$J$42))/$D17)</f>
        <v>0</v>
      </c>
      <c r="NQ17" s="137">
        <f ca="1">IF($D17=0,0,SUMIF('Полная ст-ть с уч.НЗС (Авто)'!$YP$11:INDIRECT("'Полная ст-ть с уч.НЗС (Авто)'!YP"&amp;$J$42),$C17,'Полная ст-ть с уч.НЗС (Авто)'!NQ$11:INDIRECT("'Полная ст-ть с уч.НЗС (Авто)'!NQ"&amp;$J$42))/$D17)</f>
        <v>0</v>
      </c>
      <c r="NR17" s="137">
        <f ca="1">IF($D17=0,0,SUMIF('Полная ст-ть с уч.НЗС (Авто)'!$YP$11:INDIRECT("'Полная ст-ть с уч.НЗС (Авто)'!YP"&amp;$J$42),$C17,'Полная ст-ть с уч.НЗС (Авто)'!NR$11:INDIRECT("'Полная ст-ть с уч.НЗС (Авто)'!NR"&amp;$J$42))/$D17)</f>
        <v>0</v>
      </c>
      <c r="NS17" s="137">
        <f ca="1">IF($D17=0,0,SUMIF('Полная ст-ть с уч.НЗС (Авто)'!$YP$11:INDIRECT("'Полная ст-ть с уч.НЗС (Авто)'!YP"&amp;$J$42),$C17,'Полная ст-ть с уч.НЗС (Авто)'!NS$11:INDIRECT("'Полная ст-ть с уч.НЗС (Авто)'!NS"&amp;$J$42))/$D17)</f>
        <v>0</v>
      </c>
      <c r="NT17" s="137">
        <f ca="1">IF($D17=0,0,SUMIF('Полная ст-ть с уч.НЗС (Авто)'!$YP$11:INDIRECT("'Полная ст-ть с уч.НЗС (Авто)'!YP"&amp;$J$42),$C17,'Полная ст-ть с уч.НЗС (Авто)'!NT$11:INDIRECT("'Полная ст-ть с уч.НЗС (Авто)'!NT"&amp;$J$42))/$D17)</f>
        <v>0</v>
      </c>
      <c r="NU17" s="137">
        <f ca="1">IF($D17=0,0,SUMIF('Полная ст-ть с уч.НЗС (Авто)'!$YP$11:INDIRECT("'Полная ст-ть с уч.НЗС (Авто)'!YP"&amp;$J$42),$C17,'Полная ст-ть с уч.НЗС (Авто)'!NU$11:INDIRECT("'Полная ст-ть с уч.НЗС (Авто)'!NU"&amp;$J$42))/$D17)</f>
        <v>0</v>
      </c>
      <c r="NV17" s="137">
        <f ca="1">IF($D17=0,0,SUMIF('Полная ст-ть с уч.НЗС (Авто)'!$YP$11:INDIRECT("'Полная ст-ть с уч.НЗС (Авто)'!YP"&amp;$J$42),$C17,'Полная ст-ть с уч.НЗС (Авто)'!NV$11:INDIRECT("'Полная ст-ть с уч.НЗС (Авто)'!NV"&amp;$J$42))/$D17)</f>
        <v>0</v>
      </c>
      <c r="NW17" s="137">
        <f ca="1">IF($D17=0,0,SUMIF('Полная ст-ть с уч.НЗС (Авто)'!$YP$11:INDIRECT("'Полная ст-ть с уч.НЗС (Авто)'!YP"&amp;$J$42),$C17,'Полная ст-ть с уч.НЗС (Авто)'!NW$11:INDIRECT("'Полная ст-ть с уч.НЗС (Авто)'!NW"&amp;$J$42))/$D17)</f>
        <v>0</v>
      </c>
      <c r="NX17" s="137">
        <f ca="1">IF($D17=0,0,SUMIF('Полная ст-ть с уч.НЗС (Авто)'!$YP$11:INDIRECT("'Полная ст-ть с уч.НЗС (Авто)'!YP"&amp;$J$42),$C17,'Полная ст-ть с уч.НЗС (Авто)'!NX$11:INDIRECT("'Полная ст-ть с уч.НЗС (Авто)'!NX"&amp;$J$42))/$D17)</f>
        <v>0</v>
      </c>
      <c r="NY17" s="137">
        <f ca="1">IF($D17=0,0,SUMIF('Полная ст-ть с уч.НЗС (Авто)'!$YP$11:INDIRECT("'Полная ст-ть с уч.НЗС (Авто)'!YP"&amp;$J$42),$C17,'Полная ст-ть с уч.НЗС (Авто)'!NY$11:INDIRECT("'Полная ст-ть с уч.НЗС (Авто)'!NY"&amp;$J$42))/$D17)</f>
        <v>0</v>
      </c>
      <c r="NZ17" s="137">
        <f ca="1">IF($D17=0,0,SUMIF('Полная ст-ть с уч.НЗС (Авто)'!$YP$11:INDIRECT("'Полная ст-ть с уч.НЗС (Авто)'!YP"&amp;$J$42),$C17,'Полная ст-ть с уч.НЗС (Авто)'!NZ$11:INDIRECT("'Полная ст-ть с уч.НЗС (Авто)'!NZ"&amp;$J$42))/$D17)</f>
        <v>0</v>
      </c>
      <c r="OA17" s="137">
        <f ca="1">IF($D17=0,0,SUMIF('Полная ст-ть с уч.НЗС (Авто)'!$YP$11:INDIRECT("'Полная ст-ть с уч.НЗС (Авто)'!YP"&amp;$J$42),$C17,'Полная ст-ть с уч.НЗС (Авто)'!OA$11:INDIRECT("'Полная ст-ть с уч.НЗС (Авто)'!OA"&amp;$J$42))/$D17)</f>
        <v>0</v>
      </c>
      <c r="OB17" s="137">
        <f ca="1">IF($D17=0,0,SUMIF('Полная ст-ть с уч.НЗС (Авто)'!$YP$11:INDIRECT("'Полная ст-ть с уч.НЗС (Авто)'!YP"&amp;$J$42),$C17,'Полная ст-ть с уч.НЗС (Авто)'!OB$11:INDIRECT("'Полная ст-ть с уч.НЗС (Авто)'!OB"&amp;$J$42))/$D17)</f>
        <v>0</v>
      </c>
      <c r="OC17" s="137">
        <f ca="1">IF($D17=0,0,SUMIF('Полная ст-ть с уч.НЗС (Авто)'!$YP$11:INDIRECT("'Полная ст-ть с уч.НЗС (Авто)'!YP"&amp;$J$42),$C17,'Полная ст-ть с уч.НЗС (Авто)'!OC$11:INDIRECT("'Полная ст-ть с уч.НЗС (Авто)'!OC"&amp;$J$42))/$D17)</f>
        <v>0</v>
      </c>
      <c r="OD17" s="137">
        <f ca="1">IF($D17=0,0,SUMIF('Полная ст-ть с уч.НЗС (Авто)'!$YP$11:INDIRECT("'Полная ст-ть с уч.НЗС (Авто)'!YP"&amp;$J$42),$C17,'Полная ст-ть с уч.НЗС (Авто)'!OD$11:INDIRECT("'Полная ст-ть с уч.НЗС (Авто)'!OD"&amp;$J$42))/$D17)</f>
        <v>0</v>
      </c>
      <c r="OE17" s="137">
        <f ca="1">IF($D17=0,0,SUMIF('Полная ст-ть с уч.НЗС (Авто)'!$YP$11:INDIRECT("'Полная ст-ть с уч.НЗС (Авто)'!YP"&amp;$J$42),$C17,'Полная ст-ть с уч.НЗС (Авто)'!OE$11:INDIRECT("'Полная ст-ть с уч.НЗС (Авто)'!OE"&amp;$J$42))/$D17)</f>
        <v>0</v>
      </c>
      <c r="OF17" s="137">
        <f ca="1">IF($D17=0,0,SUMIF('Полная ст-ть с уч.НЗС (Авто)'!$YP$11:INDIRECT("'Полная ст-ть с уч.НЗС (Авто)'!YP"&amp;$J$42),$C17,'Полная ст-ть с уч.НЗС (Авто)'!OF$11:INDIRECT("'Полная ст-ть с уч.НЗС (Авто)'!OF"&amp;$J$42))/$D17)</f>
        <v>0</v>
      </c>
      <c r="OG17" s="137">
        <f ca="1">IF($D17=0,0,SUMIF('Полная ст-ть с уч.НЗС (Авто)'!$YP$11:INDIRECT("'Полная ст-ть с уч.НЗС (Авто)'!YP"&amp;$J$42),$C17,'Полная ст-ть с уч.НЗС (Авто)'!OG$11:INDIRECT("'Полная ст-ть с уч.НЗС (Авто)'!OG"&amp;$J$42))/$D17)</f>
        <v>0</v>
      </c>
      <c r="OH17" s="137">
        <f ca="1">IF($D17=0,0,SUMIF('Полная ст-ть с уч.НЗС (Авто)'!$YP$11:INDIRECT("'Полная ст-ть с уч.НЗС (Авто)'!YP"&amp;$J$42),$C17,'Полная ст-ть с уч.НЗС (Авто)'!OH$11:INDIRECT("'Полная ст-ть с уч.НЗС (Авто)'!OH"&amp;$J$42))/$D17)</f>
        <v>0</v>
      </c>
      <c r="OI17" s="137">
        <f ca="1">IF($D17=0,0,SUMIF('Полная ст-ть с уч.НЗС (Авто)'!$YP$11:INDIRECT("'Полная ст-ть с уч.НЗС (Авто)'!YP"&amp;$J$42),$C17,'Полная ст-ть с уч.НЗС (Авто)'!OI$11:INDIRECT("'Полная ст-ть с уч.НЗС (Авто)'!OI"&amp;$J$42))/$D17)</f>
        <v>0</v>
      </c>
      <c r="OJ17" s="137">
        <f ca="1">IF($D17=0,0,SUMIF('Полная ст-ть с уч.НЗС (Авто)'!$YP$11:INDIRECT("'Полная ст-ть с уч.НЗС (Авто)'!YP"&amp;$J$42),$C17,'Полная ст-ть с уч.НЗС (Авто)'!OJ$11:INDIRECT("'Полная ст-ть с уч.НЗС (Авто)'!OJ"&amp;$J$42))/$D17)</f>
        <v>0</v>
      </c>
      <c r="OK17" s="137">
        <f ca="1">IF($D17=0,0,SUMIF('Полная ст-ть с уч.НЗС (Авто)'!$YP$11:INDIRECT("'Полная ст-ть с уч.НЗС (Авто)'!YP"&amp;$J$42),$C17,'Полная ст-ть с уч.НЗС (Авто)'!OK$11:INDIRECT("'Полная ст-ть с уч.НЗС (Авто)'!OK"&amp;$J$42))/$D17)</f>
        <v>0</v>
      </c>
      <c r="OL17" s="137">
        <f ca="1">IF($D17=0,0,SUMIF('Полная ст-ть с уч.НЗС (Авто)'!$YP$11:INDIRECT("'Полная ст-ть с уч.НЗС (Авто)'!YP"&amp;$J$42),$C17,'Полная ст-ть с уч.НЗС (Авто)'!OL$11:INDIRECT("'Полная ст-ть с уч.НЗС (Авто)'!OL"&amp;$J$42))/$D17)</f>
        <v>0</v>
      </c>
      <c r="OM17" s="137">
        <f ca="1">IF($D17=0,0,SUMIF('Полная ст-ть с уч.НЗС (Авто)'!$YP$11:INDIRECT("'Полная ст-ть с уч.НЗС (Авто)'!YP"&amp;$J$42),$C17,'Полная ст-ть с уч.НЗС (Авто)'!OM$11:INDIRECT("'Полная ст-ть с уч.НЗС (Авто)'!OM"&amp;$J$42))/$D17)</f>
        <v>0</v>
      </c>
      <c r="ON17" s="137">
        <f ca="1">IF($D17=0,0,SUMIF('Полная ст-ть с уч.НЗС (Авто)'!$YP$11:INDIRECT("'Полная ст-ть с уч.НЗС (Авто)'!YP"&amp;$J$42),$C17,'Полная ст-ть с уч.НЗС (Авто)'!ON$11:INDIRECT("'Полная ст-ть с уч.НЗС (Авто)'!ON"&amp;$J$42))/$D17)</f>
        <v>0</v>
      </c>
      <c r="OO17" s="137">
        <f ca="1">IF($D17=0,0,SUMIF('Полная ст-ть с уч.НЗС (Авто)'!$YP$11:INDIRECT("'Полная ст-ть с уч.НЗС (Авто)'!YP"&amp;$J$42),$C17,'Полная ст-ть с уч.НЗС (Авто)'!OO$11:INDIRECT("'Полная ст-ть с уч.НЗС (Авто)'!OO"&amp;$J$42))/$D17)</f>
        <v>0</v>
      </c>
      <c r="OP17" s="137">
        <f ca="1">IF($D17=0,0,SUMIF('Полная ст-ть с уч.НЗС (Авто)'!$YP$11:INDIRECT("'Полная ст-ть с уч.НЗС (Авто)'!YP"&amp;$J$42),$C17,'Полная ст-ть с уч.НЗС (Авто)'!OP$11:INDIRECT("'Полная ст-ть с уч.НЗС (Авто)'!OP"&amp;$J$42))/$D17)</f>
        <v>0</v>
      </c>
      <c r="OQ17" s="137">
        <f ca="1">IF($D17=0,0,SUMIF('Полная ст-ть с уч.НЗС (Авто)'!$YP$11:INDIRECT("'Полная ст-ть с уч.НЗС (Авто)'!YP"&amp;$J$42),$C17,'Полная ст-ть с уч.НЗС (Авто)'!OQ$11:INDIRECT("'Полная ст-ть с уч.НЗС (Авто)'!OQ"&amp;$J$42))/$D17)</f>
        <v>0</v>
      </c>
      <c r="OR17" s="137">
        <f ca="1">IF($D17=0,0,SUMIF('Полная ст-ть с уч.НЗС (Авто)'!$YP$11:INDIRECT("'Полная ст-ть с уч.НЗС (Авто)'!YP"&amp;$J$42),$C17,'Полная ст-ть с уч.НЗС (Авто)'!OR$11:INDIRECT("'Полная ст-ть с уч.НЗС (Авто)'!OR"&amp;$J$42))/$D17)</f>
        <v>0</v>
      </c>
      <c r="OS17" s="137">
        <f ca="1">IF($D17=0,0,SUMIF('Полная ст-ть с уч.НЗС (Авто)'!$YP$11:INDIRECT("'Полная ст-ть с уч.НЗС (Авто)'!YP"&amp;$J$42),$C17,'Полная ст-ть с уч.НЗС (Авто)'!OS$11:INDIRECT("'Полная ст-ть с уч.НЗС (Авто)'!OS"&amp;$J$42))/$D17)</f>
        <v>0</v>
      </c>
      <c r="OT17" s="137">
        <f ca="1">IF($D17=0,0,SUMIF('Полная ст-ть с уч.НЗС (Авто)'!$YP$11:INDIRECT("'Полная ст-ть с уч.НЗС (Авто)'!YP"&amp;$J$42),$C17,'Полная ст-ть с уч.НЗС (Авто)'!OT$11:INDIRECT("'Полная ст-ть с уч.НЗС (Авто)'!OT"&amp;$J$42))/$D17)</f>
        <v>0</v>
      </c>
      <c r="OU17" s="137">
        <f ca="1">IF($D17=0,0,SUMIF('Полная ст-ть с уч.НЗС (Авто)'!$YP$11:INDIRECT("'Полная ст-ть с уч.НЗС (Авто)'!YP"&amp;$J$42),$C17,'Полная ст-ть с уч.НЗС (Авто)'!OU$11:INDIRECT("'Полная ст-ть с уч.НЗС (Авто)'!OU"&amp;$J$42))/$D17)</f>
        <v>0</v>
      </c>
      <c r="OV17" s="137">
        <f ca="1">IF($D17=0,0,SUMIF('Полная ст-ть с уч.НЗС (Авто)'!$YP$11:INDIRECT("'Полная ст-ть с уч.НЗС (Авто)'!YP"&amp;$J$42),$C17,'Полная ст-ть с уч.НЗС (Авто)'!OV$11:INDIRECT("'Полная ст-ть с уч.НЗС (Авто)'!OV"&amp;$J$42))/$D17)</f>
        <v>0</v>
      </c>
      <c r="OW17" s="137">
        <f ca="1">IF($D17=0,0,SUMIF('Полная ст-ть с уч.НЗС (Авто)'!$YP$11:INDIRECT("'Полная ст-ть с уч.НЗС (Авто)'!YP"&amp;$J$42),$C17,'Полная ст-ть с уч.НЗС (Авто)'!OW$11:INDIRECT("'Полная ст-ть с уч.НЗС (Авто)'!OW"&amp;$J$42))/$D17)</f>
        <v>0</v>
      </c>
      <c r="OX17" s="137">
        <f ca="1">IF($D17=0,0,SUMIF('Полная ст-ть с уч.НЗС (Авто)'!$YP$11:INDIRECT("'Полная ст-ть с уч.НЗС (Авто)'!YP"&amp;$J$42),$C17,'Полная ст-ть с уч.НЗС (Авто)'!OX$11:INDIRECT("'Полная ст-ть с уч.НЗС (Авто)'!OX"&amp;$J$42))/$D17)</f>
        <v>0</v>
      </c>
      <c r="OY17" s="137">
        <f ca="1">IF($D17=0,0,SUMIF('Полная ст-ть с уч.НЗС (Авто)'!$YP$11:INDIRECT("'Полная ст-ть с уч.НЗС (Авто)'!YP"&amp;$J$42),$C17,'Полная ст-ть с уч.НЗС (Авто)'!OY$11:INDIRECT("'Полная ст-ть с уч.НЗС (Авто)'!OY"&amp;$J$42))/$D17)</f>
        <v>0</v>
      </c>
      <c r="OZ17" s="137">
        <f ca="1">IF($D17=0,0,SUMIF('Полная ст-ть с уч.НЗС (Авто)'!$YP$11:INDIRECT("'Полная ст-ть с уч.НЗС (Авто)'!YP"&amp;$J$42),$C17,'Полная ст-ть с уч.НЗС (Авто)'!OZ$11:INDIRECT("'Полная ст-ть с уч.НЗС (Авто)'!OZ"&amp;$J$42))/$D17)</f>
        <v>0</v>
      </c>
      <c r="PA17" s="137">
        <f ca="1">IF($D17=0,0,SUMIF('Полная ст-ть с уч.НЗС (Авто)'!$YP$11:INDIRECT("'Полная ст-ть с уч.НЗС (Авто)'!YP"&amp;$J$42),$C17,'Полная ст-ть с уч.НЗС (Авто)'!PA$11:INDIRECT("'Полная ст-ть с уч.НЗС (Авто)'!PA"&amp;$J$42))/$D17)</f>
        <v>0</v>
      </c>
      <c r="PB17" s="137">
        <f ca="1">IF($D17=0,0,SUMIF('Полная ст-ть с уч.НЗС (Авто)'!$YP$11:INDIRECT("'Полная ст-ть с уч.НЗС (Авто)'!YP"&amp;$J$42),$C17,'Полная ст-ть с уч.НЗС (Авто)'!PB$11:INDIRECT("'Полная ст-ть с уч.НЗС (Авто)'!PB"&amp;$J$42))/$D17)</f>
        <v>0</v>
      </c>
      <c r="PC17" s="137">
        <f ca="1">IF($D17=0,0,SUMIF('Полная ст-ть с уч.НЗС (Авто)'!$YP$11:INDIRECT("'Полная ст-ть с уч.НЗС (Авто)'!YP"&amp;$J$42),$C17,'Полная ст-ть с уч.НЗС (Авто)'!PC$11:INDIRECT("'Полная ст-ть с уч.НЗС (Авто)'!PC"&amp;$J$42))/$D17)</f>
        <v>0</v>
      </c>
      <c r="PD17" s="137">
        <f ca="1">IF($D17=0,0,SUMIF('Полная ст-ть с уч.НЗС (Авто)'!$YP$11:INDIRECT("'Полная ст-ть с уч.НЗС (Авто)'!YP"&amp;$J$42),$C17,'Полная ст-ть с уч.НЗС (Авто)'!PD$11:INDIRECT("'Полная ст-ть с уч.НЗС (Авто)'!PD"&amp;$J$42))/$D17)</f>
        <v>0</v>
      </c>
      <c r="PE17" s="137">
        <f ca="1">IF($D17=0,0,SUMIF('Полная ст-ть с уч.НЗС (Авто)'!$YP$11:INDIRECT("'Полная ст-ть с уч.НЗС (Авто)'!YP"&amp;$J$42),$C17,'Полная ст-ть с уч.НЗС (Авто)'!PE$11:INDIRECT("'Полная ст-ть с уч.НЗС (Авто)'!PE"&amp;$J$42))/$D17)</f>
        <v>0</v>
      </c>
      <c r="PF17" s="137">
        <f ca="1">IF($D17=0,0,SUMIF('Полная ст-ть с уч.НЗС (Авто)'!$YP$11:INDIRECT("'Полная ст-ть с уч.НЗС (Авто)'!YP"&amp;$J$42),$C17,'Полная ст-ть с уч.НЗС (Авто)'!PF$11:INDIRECT("'Полная ст-ть с уч.НЗС (Авто)'!PF"&amp;$J$42))/$D17)</f>
        <v>0</v>
      </c>
      <c r="PG17" s="137">
        <f ca="1">IF($D17=0,0,SUMIF('Полная ст-ть с уч.НЗС (Авто)'!$YP$11:INDIRECT("'Полная ст-ть с уч.НЗС (Авто)'!YP"&amp;$J$42),$C17,'Полная ст-ть с уч.НЗС (Авто)'!PG$11:INDIRECT("'Полная ст-ть с уч.НЗС (Авто)'!PG"&amp;$J$42))/$D17)</f>
        <v>0</v>
      </c>
      <c r="PH17" s="137">
        <f ca="1">IF($D17=0,0,SUMIF('Полная ст-ть с уч.НЗС (Авто)'!$YP$11:INDIRECT("'Полная ст-ть с уч.НЗС (Авто)'!YP"&amp;$J$42),$C17,'Полная ст-ть с уч.НЗС (Авто)'!PH$11:INDIRECT("'Полная ст-ть с уч.НЗС (Авто)'!PH"&amp;$J$42))/$D17)</f>
        <v>0</v>
      </c>
      <c r="PI17" s="137">
        <f ca="1">IF($D17=0,0,SUMIF('Полная ст-ть с уч.НЗС (Авто)'!$YP$11:INDIRECT("'Полная ст-ть с уч.НЗС (Авто)'!YP"&amp;$J$42),$C17,'Полная ст-ть с уч.НЗС (Авто)'!PI$11:INDIRECT("'Полная ст-ть с уч.НЗС (Авто)'!PI"&amp;$J$42))/$D17)</f>
        <v>0</v>
      </c>
      <c r="PJ17" s="137">
        <f ca="1">IF($D17=0,0,SUMIF('Полная ст-ть с уч.НЗС (Авто)'!$YP$11:INDIRECT("'Полная ст-ть с уч.НЗС (Авто)'!YP"&amp;$J$42),$C17,'Полная ст-ть с уч.НЗС (Авто)'!PJ$11:INDIRECT("'Полная ст-ть с уч.НЗС (Авто)'!PJ"&amp;$J$42))/$D17)</f>
        <v>0</v>
      </c>
      <c r="PK17" s="137">
        <f ca="1">IF($D17=0,0,SUMIF('Полная ст-ть с уч.НЗС (Авто)'!$YP$11:INDIRECT("'Полная ст-ть с уч.НЗС (Авто)'!YP"&amp;$J$42),$C17,'Полная ст-ть с уч.НЗС (Авто)'!PK$11:INDIRECT("'Полная ст-ть с уч.НЗС (Авто)'!PK"&amp;$J$42))/$D17)</f>
        <v>0</v>
      </c>
      <c r="PL17" s="137">
        <f ca="1">IF($D17=0,0,SUMIF('Полная ст-ть с уч.НЗС (Авто)'!$YP$11:INDIRECT("'Полная ст-ть с уч.НЗС (Авто)'!YP"&amp;$J$42),$C17,'Полная ст-ть с уч.НЗС (Авто)'!PL$11:INDIRECT("'Полная ст-ть с уч.НЗС (Авто)'!PL"&amp;$J$42))/$D17)</f>
        <v>0</v>
      </c>
      <c r="PM17" s="137">
        <f ca="1">IF($D17=0,0,SUMIF('Полная ст-ть с уч.НЗС (Авто)'!$YP$11:INDIRECT("'Полная ст-ть с уч.НЗС (Авто)'!YP"&amp;$J$42),$C17,'Полная ст-ть с уч.НЗС (Авто)'!PM$11:INDIRECT("'Полная ст-ть с уч.НЗС (Авто)'!PM"&amp;$J$42))/$D17)</f>
        <v>0</v>
      </c>
      <c r="PN17" s="137">
        <f ca="1">IF($D17=0,0,SUMIF('Полная ст-ть с уч.НЗС (Авто)'!$YP$11:INDIRECT("'Полная ст-ть с уч.НЗС (Авто)'!YP"&amp;$J$42),$C17,'Полная ст-ть с уч.НЗС (Авто)'!PN$11:INDIRECT("'Полная ст-ть с уч.НЗС (Авто)'!PN"&amp;$J$42))/$D17)</f>
        <v>0</v>
      </c>
      <c r="PO17" s="137">
        <f ca="1">IF($D17=0,0,SUMIF('Полная ст-ть с уч.НЗС (Авто)'!$YP$11:INDIRECT("'Полная ст-ть с уч.НЗС (Авто)'!YP"&amp;$J$42),$C17,'Полная ст-ть с уч.НЗС (Авто)'!PO$11:INDIRECT("'Полная ст-ть с уч.НЗС (Авто)'!PO"&amp;$J$42))/$D17)</f>
        <v>0</v>
      </c>
      <c r="PP17" s="137">
        <f ca="1">IF($D17=0,0,SUMIF('Полная ст-ть с уч.НЗС (Авто)'!$YP$11:INDIRECT("'Полная ст-ть с уч.НЗС (Авто)'!YP"&amp;$J$42),$C17,'Полная ст-ть с уч.НЗС (Авто)'!PP$11:INDIRECT("'Полная ст-ть с уч.НЗС (Авто)'!PP"&amp;$J$42))/$D17)</f>
        <v>0</v>
      </c>
      <c r="PQ17" s="137">
        <f ca="1">IF($D17=0,0,SUMIF('Полная ст-ть с уч.НЗС (Авто)'!$YP$11:INDIRECT("'Полная ст-ть с уч.НЗС (Авто)'!YP"&amp;$J$42),$C17,'Полная ст-ть с уч.НЗС (Авто)'!PQ$11:INDIRECT("'Полная ст-ть с уч.НЗС (Авто)'!PQ"&amp;$J$42))/$D17)</f>
        <v>0</v>
      </c>
      <c r="PR17" s="137">
        <f ca="1">IF($D17=0,0,SUMIF('Полная ст-ть с уч.НЗС (Авто)'!$YP$11:INDIRECT("'Полная ст-ть с уч.НЗС (Авто)'!YP"&amp;$J$42),$C17,'Полная ст-ть с уч.НЗС (Авто)'!PR$11:INDIRECT("'Полная ст-ть с уч.НЗС (Авто)'!PR"&amp;$J$42))/$D17)</f>
        <v>0</v>
      </c>
      <c r="PS17" s="137">
        <f ca="1">IF($D17=0,0,SUMIF('Полная ст-ть с уч.НЗС (Авто)'!$YP$11:INDIRECT("'Полная ст-ть с уч.НЗС (Авто)'!YP"&amp;$J$42),$C17,'Полная ст-ть с уч.НЗС (Авто)'!PS$11:INDIRECT("'Полная ст-ть с уч.НЗС (Авто)'!PS"&amp;$J$42))/$D17)</f>
        <v>0</v>
      </c>
      <c r="PT17" s="137">
        <f ca="1">IF($D17=0,0,SUMIF('Полная ст-ть с уч.НЗС (Авто)'!$YP$11:INDIRECT("'Полная ст-ть с уч.НЗС (Авто)'!YP"&amp;$J$42),$C17,'Полная ст-ть с уч.НЗС (Авто)'!PT$11:INDIRECT("'Полная ст-ть с уч.НЗС (Авто)'!PT"&amp;$J$42))/$D17)</f>
        <v>0</v>
      </c>
      <c r="PU17" s="137">
        <f ca="1">IF($D17=0,0,SUMIF('Полная ст-ть с уч.НЗС (Авто)'!$YP$11:INDIRECT("'Полная ст-ть с уч.НЗС (Авто)'!YP"&amp;$J$42),$C17,'Полная ст-ть с уч.НЗС (Авто)'!PU$11:INDIRECT("'Полная ст-ть с уч.НЗС (Авто)'!PU"&amp;$J$42))/$D17)</f>
        <v>0</v>
      </c>
      <c r="PV17" s="137">
        <f ca="1">IF($D17=0,0,SUMIF('Полная ст-ть с уч.НЗС (Авто)'!$YP$11:INDIRECT("'Полная ст-ть с уч.НЗС (Авто)'!YP"&amp;$J$42),$C17,'Полная ст-ть с уч.НЗС (Авто)'!PV$11:INDIRECT("'Полная ст-ть с уч.НЗС (Авто)'!PV"&amp;$J$42))/$D17)</f>
        <v>0</v>
      </c>
      <c r="PW17" s="137">
        <f ca="1">IF($D17=0,0,SUMIF('Полная ст-ть с уч.НЗС (Авто)'!$YP$11:INDIRECT("'Полная ст-ть с уч.НЗС (Авто)'!YP"&amp;$J$42),$C17,'Полная ст-ть с уч.НЗС (Авто)'!PW$11:INDIRECT("'Полная ст-ть с уч.НЗС (Авто)'!PW"&amp;$J$42))/$D17)</f>
        <v>0</v>
      </c>
      <c r="PX17" s="137">
        <f ca="1">IF($D17=0,0,SUMIF('Полная ст-ть с уч.НЗС (Авто)'!$YP$11:INDIRECT("'Полная ст-ть с уч.НЗС (Авто)'!YP"&amp;$J$42),$C17,'Полная ст-ть с уч.НЗС (Авто)'!PX$11:INDIRECT("'Полная ст-ть с уч.НЗС (Авто)'!PX"&amp;$J$42))/$D17)</f>
        <v>0</v>
      </c>
      <c r="PY17" s="137">
        <f ca="1">IF($D17=0,0,SUMIF('Полная ст-ть с уч.НЗС (Авто)'!$YP$11:INDIRECT("'Полная ст-ть с уч.НЗС (Авто)'!YP"&amp;$J$42),$C17,'Полная ст-ть с уч.НЗС (Авто)'!PY$11:INDIRECT("'Полная ст-ть с уч.НЗС (Авто)'!PY"&amp;$J$42))/$D17)</f>
        <v>0</v>
      </c>
      <c r="PZ17" s="137">
        <f ca="1">IF($D17=0,0,SUMIF('Полная ст-ть с уч.НЗС (Авто)'!$YP$11:INDIRECT("'Полная ст-ть с уч.НЗС (Авто)'!YP"&amp;$J$42),$C17,'Полная ст-ть с уч.НЗС (Авто)'!PZ$11:INDIRECT("'Полная ст-ть с уч.НЗС (Авто)'!PZ"&amp;$J$42))/$D17)</f>
        <v>0</v>
      </c>
      <c r="QA17" s="137">
        <f ca="1">IF($D17=0,0,SUMIF('Полная ст-ть с уч.НЗС (Авто)'!$YP$11:INDIRECT("'Полная ст-ть с уч.НЗС (Авто)'!YP"&amp;$J$42),$C17,'Полная ст-ть с уч.НЗС (Авто)'!QA$11:INDIRECT("'Полная ст-ть с уч.НЗС (Авто)'!QA"&amp;$J$42))/$D17)</f>
        <v>0</v>
      </c>
      <c r="QB17" s="137">
        <f ca="1">IF($D17=0,0,SUMIF('Полная ст-ть с уч.НЗС (Авто)'!$YP$11:INDIRECT("'Полная ст-ть с уч.НЗС (Авто)'!YP"&amp;$J$42),$C17,'Полная ст-ть с уч.НЗС (Авто)'!QB$11:INDIRECT("'Полная ст-ть с уч.НЗС (Авто)'!QB"&amp;$J$42))/$D17)</f>
        <v>0</v>
      </c>
      <c r="QC17" s="137">
        <f ca="1">IF($D17=0,0,SUMIF('Полная ст-ть с уч.НЗС (Авто)'!$YP$11:INDIRECT("'Полная ст-ть с уч.НЗС (Авто)'!YP"&amp;$J$42),$C17,'Полная ст-ть с уч.НЗС (Авто)'!QC$11:INDIRECT("'Полная ст-ть с уч.НЗС (Авто)'!QC"&amp;$J$42))/$D17)</f>
        <v>0</v>
      </c>
      <c r="QD17" s="137">
        <f ca="1">IF($D17=0,0,SUMIF('Полная ст-ть с уч.НЗС (Авто)'!$YP$11:INDIRECT("'Полная ст-ть с уч.НЗС (Авто)'!YP"&amp;$J$42),$C17,'Полная ст-ть с уч.НЗС (Авто)'!QD$11:INDIRECT("'Полная ст-ть с уч.НЗС (Авто)'!QD"&amp;$J$42))/$D17)</f>
        <v>0</v>
      </c>
      <c r="QE17" s="137">
        <f ca="1">IF($D17=0,0,SUMIF('Полная ст-ть с уч.НЗС (Авто)'!$YP$11:INDIRECT("'Полная ст-ть с уч.НЗС (Авто)'!YP"&amp;$J$42),$C17,'Полная ст-ть с уч.НЗС (Авто)'!QE$11:INDIRECT("'Полная ст-ть с уч.НЗС (Авто)'!QE"&amp;$J$42))/$D17)</f>
        <v>0</v>
      </c>
      <c r="QF17" s="137">
        <f ca="1">IF($D17=0,0,SUMIF('Полная ст-ть с уч.НЗС (Авто)'!$YP$11:INDIRECT("'Полная ст-ть с уч.НЗС (Авто)'!YP"&amp;$J$42),$C17,'Полная ст-ть с уч.НЗС (Авто)'!QF$11:INDIRECT("'Полная ст-ть с уч.НЗС (Авто)'!QF"&amp;$J$42))/$D17)</f>
        <v>0</v>
      </c>
      <c r="QG17" s="137">
        <f ca="1">IF($D17=0,0,SUMIF('Полная ст-ть с уч.НЗС (Авто)'!$YP$11:INDIRECT("'Полная ст-ть с уч.НЗС (Авто)'!YP"&amp;$J$42),$C17,'Полная ст-ть с уч.НЗС (Авто)'!QG$11:INDIRECT("'Полная ст-ть с уч.НЗС (Авто)'!QG"&amp;$J$42))/$D17)</f>
        <v>0</v>
      </c>
      <c r="QH17" s="137">
        <f ca="1">IF($D17=0,0,SUMIF('Полная ст-ть с уч.НЗС (Авто)'!$YP$11:INDIRECT("'Полная ст-ть с уч.НЗС (Авто)'!YP"&amp;$J$42),$C17,'Полная ст-ть с уч.НЗС (Авто)'!QH$11:INDIRECT("'Полная ст-ть с уч.НЗС (Авто)'!QH"&amp;$J$42))/$D17)</f>
        <v>0</v>
      </c>
      <c r="QI17" s="137">
        <f ca="1">IF($D17=0,0,SUMIF('Полная ст-ть с уч.НЗС (Авто)'!$YP$11:INDIRECT("'Полная ст-ть с уч.НЗС (Авто)'!YP"&amp;$J$42),$C17,'Полная ст-ть с уч.НЗС (Авто)'!QI$11:INDIRECT("'Полная ст-ть с уч.НЗС (Авто)'!QI"&amp;$J$42))/$D17)</f>
        <v>0</v>
      </c>
      <c r="QJ17" s="137">
        <f ca="1">IF($D17=0,0,SUMIF('Полная ст-ть с уч.НЗС (Авто)'!$YP$11:INDIRECT("'Полная ст-ть с уч.НЗС (Авто)'!YP"&amp;$J$42),$C17,'Полная ст-ть с уч.НЗС (Авто)'!QJ$11:INDIRECT("'Полная ст-ть с уч.НЗС (Авто)'!QJ"&amp;$J$42))/$D17)</f>
        <v>0</v>
      </c>
      <c r="QK17" s="137">
        <f ca="1">IF($D17=0,0,SUMIF('Полная ст-ть с уч.НЗС (Авто)'!$YP$11:INDIRECT("'Полная ст-ть с уч.НЗС (Авто)'!YP"&amp;$J$42),$C17,'Полная ст-ть с уч.НЗС (Авто)'!QK$11:INDIRECT("'Полная ст-ть с уч.НЗС (Авто)'!QK"&amp;$J$42))/$D17)</f>
        <v>0</v>
      </c>
      <c r="QL17" s="137">
        <f ca="1">IF($D17=0,0,SUMIF('Полная ст-ть с уч.НЗС (Авто)'!$YP$11:INDIRECT("'Полная ст-ть с уч.НЗС (Авто)'!YP"&amp;$J$42),$C17,'Полная ст-ть с уч.НЗС (Авто)'!QL$11:INDIRECT("'Полная ст-ть с уч.НЗС (Авто)'!QL"&amp;$J$42))/$D17)</f>
        <v>0</v>
      </c>
      <c r="QM17" s="137">
        <f ca="1">IF($D17=0,0,SUMIF('Полная ст-ть с уч.НЗС (Авто)'!$YP$11:INDIRECT("'Полная ст-ть с уч.НЗС (Авто)'!YP"&amp;$J$42),$C17,'Полная ст-ть с уч.НЗС (Авто)'!QM$11:INDIRECT("'Полная ст-ть с уч.НЗС (Авто)'!QM"&amp;$J$42))/$D17)</f>
        <v>0</v>
      </c>
      <c r="QN17" s="137">
        <f ca="1">IF($D17=0,0,SUMIF('Полная ст-ть с уч.НЗС (Авто)'!$YP$11:INDIRECT("'Полная ст-ть с уч.НЗС (Авто)'!YP"&amp;$J$42),$C17,'Полная ст-ть с уч.НЗС (Авто)'!QN$11:INDIRECT("'Полная ст-ть с уч.НЗС (Авто)'!QN"&amp;$J$42))/$D17)</f>
        <v>0</v>
      </c>
      <c r="QO17" s="137">
        <f ca="1">IF($D17=0,0,SUMIF('Полная ст-ть с уч.НЗС (Авто)'!$YP$11:INDIRECT("'Полная ст-ть с уч.НЗС (Авто)'!YP"&amp;$J$42),$C17,'Полная ст-ть с уч.НЗС (Авто)'!QO$11:INDIRECT("'Полная ст-ть с уч.НЗС (Авто)'!QO"&amp;$J$42))/$D17)</f>
        <v>0</v>
      </c>
      <c r="QP17" s="137">
        <f ca="1">IF($D17=0,0,SUMIF('Полная ст-ть с уч.НЗС (Авто)'!$YP$11:INDIRECT("'Полная ст-ть с уч.НЗС (Авто)'!YP"&amp;$J$42),$C17,'Полная ст-ть с уч.НЗС (Авто)'!QP$11:INDIRECT("'Полная ст-ть с уч.НЗС (Авто)'!QP"&amp;$J$42))/$D17)</f>
        <v>0</v>
      </c>
      <c r="QQ17" s="137">
        <f ca="1">IF($D17=0,0,SUMIF('Полная ст-ть с уч.НЗС (Авто)'!$YP$11:INDIRECT("'Полная ст-ть с уч.НЗС (Авто)'!YP"&amp;$J$42),$C17,'Полная ст-ть с уч.НЗС (Авто)'!QQ$11:INDIRECT("'Полная ст-ть с уч.НЗС (Авто)'!QQ"&amp;$J$42))/$D17)</f>
        <v>0</v>
      </c>
      <c r="QR17" s="137">
        <f ca="1">IF($D17=0,0,SUMIF('Полная ст-ть с уч.НЗС (Авто)'!$YP$11:INDIRECT("'Полная ст-ть с уч.НЗС (Авто)'!YP"&amp;$J$42),$C17,'Полная ст-ть с уч.НЗС (Авто)'!QR$11:INDIRECT("'Полная ст-ть с уч.НЗС (Авто)'!QR"&amp;$J$42))/$D17)</f>
        <v>0</v>
      </c>
      <c r="QS17" s="137">
        <f ca="1">IF($D17=0,0,SUMIF('Полная ст-ть с уч.НЗС (Авто)'!$YP$11:INDIRECT("'Полная ст-ть с уч.НЗС (Авто)'!YP"&amp;$J$42),$C17,'Полная ст-ть с уч.НЗС (Авто)'!QS$11:INDIRECT("'Полная ст-ть с уч.НЗС (Авто)'!QS"&amp;$J$42))/$D17)</f>
        <v>0</v>
      </c>
      <c r="QT17" s="137">
        <f ca="1">IF($D17=0,0,SUMIF('Полная ст-ть с уч.НЗС (Авто)'!$YP$11:INDIRECT("'Полная ст-ть с уч.НЗС (Авто)'!YP"&amp;$J$42),$C17,'Полная ст-ть с уч.НЗС (Авто)'!QT$11:INDIRECT("'Полная ст-ть с уч.НЗС (Авто)'!QT"&amp;$J$42))/$D17)</f>
        <v>0</v>
      </c>
      <c r="QU17" s="137">
        <f ca="1">IF($D17=0,0,SUMIF('Полная ст-ть с уч.НЗС (Авто)'!$YP$11:INDIRECT("'Полная ст-ть с уч.НЗС (Авто)'!YP"&amp;$J$42),$C17,'Полная ст-ть с уч.НЗС (Авто)'!QU$11:INDIRECT("'Полная ст-ть с уч.НЗС (Авто)'!QU"&amp;$J$42))/$D17)</f>
        <v>0</v>
      </c>
      <c r="QV17" s="137">
        <f ca="1">IF($D17=0,0,SUMIF('Полная ст-ть с уч.НЗС (Авто)'!$YP$11:INDIRECT("'Полная ст-ть с уч.НЗС (Авто)'!YP"&amp;$J$42),$C17,'Полная ст-ть с уч.НЗС (Авто)'!QV$11:INDIRECT("'Полная ст-ть с уч.НЗС (Авто)'!QV"&amp;$J$42))/$D17)</f>
        <v>0</v>
      </c>
      <c r="QW17" s="137">
        <f ca="1">IF($D17=0,0,SUMIF('Полная ст-ть с уч.НЗС (Авто)'!$YP$11:INDIRECT("'Полная ст-ть с уч.НЗС (Авто)'!YP"&amp;$J$42),$C17,'Полная ст-ть с уч.НЗС (Авто)'!QW$11:INDIRECT("'Полная ст-ть с уч.НЗС (Авто)'!QW"&amp;$J$42))/$D17)</f>
        <v>0</v>
      </c>
      <c r="QX17" s="137">
        <f ca="1">IF($D17=0,0,SUMIF('Полная ст-ть с уч.НЗС (Авто)'!$YP$11:INDIRECT("'Полная ст-ть с уч.НЗС (Авто)'!YP"&amp;$J$42),$C17,'Полная ст-ть с уч.НЗС (Авто)'!QX$11:INDIRECT("'Полная ст-ть с уч.НЗС (Авто)'!QX"&amp;$J$42))/$D17)</f>
        <v>0</v>
      </c>
      <c r="QY17" s="137">
        <f ca="1">IF($D17=0,0,SUMIF('Полная ст-ть с уч.НЗС (Авто)'!$YP$11:INDIRECT("'Полная ст-ть с уч.НЗС (Авто)'!YP"&amp;$J$42),$C17,'Полная ст-ть с уч.НЗС (Авто)'!QY$11:INDIRECT("'Полная ст-ть с уч.НЗС (Авто)'!QY"&amp;$J$42))/$D17)</f>
        <v>0</v>
      </c>
      <c r="QZ17" s="137">
        <f ca="1">IF($D17=0,0,SUMIF('Полная ст-ть с уч.НЗС (Авто)'!$YP$11:INDIRECT("'Полная ст-ть с уч.НЗС (Авто)'!YP"&amp;$J$42),$C17,'Полная ст-ть с уч.НЗС (Авто)'!QZ$11:INDIRECT("'Полная ст-ть с уч.НЗС (Авто)'!QZ"&amp;$J$42))/$D17)</f>
        <v>0</v>
      </c>
      <c r="RA17" s="137">
        <f ca="1">IF($D17=0,0,SUMIF('Полная ст-ть с уч.НЗС (Авто)'!$YP$11:INDIRECT("'Полная ст-ть с уч.НЗС (Авто)'!YP"&amp;$J$42),$C17,'Полная ст-ть с уч.НЗС (Авто)'!RA$11:INDIRECT("'Полная ст-ть с уч.НЗС (Авто)'!RA"&amp;$J$42))/$D17)</f>
        <v>0</v>
      </c>
      <c r="RB17" s="137">
        <f ca="1">IF($D17=0,0,SUMIF('Полная ст-ть с уч.НЗС (Авто)'!$YP$11:INDIRECT("'Полная ст-ть с уч.НЗС (Авто)'!YP"&amp;$J$42),$C17,'Полная ст-ть с уч.НЗС (Авто)'!RB$11:INDIRECT("'Полная ст-ть с уч.НЗС (Авто)'!RB"&amp;$J$42))/$D17)</f>
        <v>0</v>
      </c>
      <c r="RC17" s="137">
        <f ca="1">IF($D17=0,0,SUMIF('Полная ст-ть с уч.НЗС (Авто)'!$YP$11:INDIRECT("'Полная ст-ть с уч.НЗС (Авто)'!YP"&amp;$J$42),$C17,'Полная ст-ть с уч.НЗС (Авто)'!RC$11:INDIRECT("'Полная ст-ть с уч.НЗС (Авто)'!RC"&amp;$J$42))/$D17)</f>
        <v>0</v>
      </c>
      <c r="RD17" s="137">
        <f ca="1">IF($D17=0,0,SUMIF('Полная ст-ть с уч.НЗС (Авто)'!$YP$11:INDIRECT("'Полная ст-ть с уч.НЗС (Авто)'!YP"&amp;$J$42),$C17,'Полная ст-ть с уч.НЗС (Авто)'!RD$11:INDIRECT("'Полная ст-ть с уч.НЗС (Авто)'!RD"&amp;$J$42))/$D17)</f>
        <v>0</v>
      </c>
      <c r="RE17" s="137">
        <f ca="1">IF($D17=0,0,SUMIF('Полная ст-ть с уч.НЗС (Авто)'!$YP$11:INDIRECT("'Полная ст-ть с уч.НЗС (Авто)'!YP"&amp;$J$42),$C17,'Полная ст-ть с уч.НЗС (Авто)'!RE$11:INDIRECT("'Полная ст-ть с уч.НЗС (Авто)'!RE"&amp;$J$42))/$D17)</f>
        <v>0</v>
      </c>
      <c r="RF17" s="137">
        <f ca="1">IF($D17=0,0,SUMIF('Полная ст-ть с уч.НЗС (Авто)'!$YP$11:INDIRECT("'Полная ст-ть с уч.НЗС (Авто)'!YP"&amp;$J$42),$C17,'Полная ст-ть с уч.НЗС (Авто)'!RF$11:INDIRECT("'Полная ст-ть с уч.НЗС (Авто)'!RF"&amp;$J$42))/$D17)</f>
        <v>0</v>
      </c>
      <c r="RG17" s="137">
        <f ca="1">IF($D17=0,0,SUMIF('Полная ст-ть с уч.НЗС (Авто)'!$YP$11:INDIRECT("'Полная ст-ть с уч.НЗС (Авто)'!YP"&amp;$J$42),$C17,'Полная ст-ть с уч.НЗС (Авто)'!RG$11:INDIRECT("'Полная ст-ть с уч.НЗС (Авто)'!RG"&amp;$J$42))/$D17)</f>
        <v>0</v>
      </c>
      <c r="RH17" s="137">
        <f ca="1">IF($D17=0,0,SUMIF('Полная ст-ть с уч.НЗС (Авто)'!$YP$11:INDIRECT("'Полная ст-ть с уч.НЗС (Авто)'!YP"&amp;$J$42),$C17,'Полная ст-ть с уч.НЗС (Авто)'!RH$11:INDIRECT("'Полная ст-ть с уч.НЗС (Авто)'!RH"&amp;$J$42))/$D17)</f>
        <v>0</v>
      </c>
      <c r="RI17" s="137">
        <f ca="1">IF($D17=0,0,SUMIF('Полная ст-ть с уч.НЗС (Авто)'!$YP$11:INDIRECT("'Полная ст-ть с уч.НЗС (Авто)'!YP"&amp;$J$42),$C17,'Полная ст-ть с уч.НЗС (Авто)'!RI$11:INDIRECT("'Полная ст-ть с уч.НЗС (Авто)'!RI"&amp;$J$42))/$D17)</f>
        <v>0</v>
      </c>
      <c r="RJ17" s="137">
        <f ca="1">IF($D17=0,0,SUMIF('Полная ст-ть с уч.НЗС (Авто)'!$YP$11:INDIRECT("'Полная ст-ть с уч.НЗС (Авто)'!YP"&amp;$J$42),$C17,'Полная ст-ть с уч.НЗС (Авто)'!RJ$11:INDIRECT("'Полная ст-ть с уч.НЗС (Авто)'!RJ"&amp;$J$42))/$D17)</f>
        <v>0</v>
      </c>
      <c r="RK17" s="137">
        <f ca="1">IF($D17=0,0,SUMIF('Полная ст-ть с уч.НЗС (Авто)'!$YP$11:INDIRECT("'Полная ст-ть с уч.НЗС (Авто)'!YP"&amp;$J$42),$C17,'Полная ст-ть с уч.НЗС (Авто)'!RK$11:INDIRECT("'Полная ст-ть с уч.НЗС (Авто)'!RK"&amp;$J$42))/$D17)</f>
        <v>0</v>
      </c>
      <c r="RL17" s="137">
        <f ca="1">IF($D17=0,0,SUMIF('Полная ст-ть с уч.НЗС (Авто)'!$YP$11:INDIRECT("'Полная ст-ть с уч.НЗС (Авто)'!YP"&amp;$J$42),$C17,'Полная ст-ть с уч.НЗС (Авто)'!RL$11:INDIRECT("'Полная ст-ть с уч.НЗС (Авто)'!RL"&amp;$J$42))/$D17)</f>
        <v>0</v>
      </c>
      <c r="RM17" s="137">
        <f ca="1">IF($D17=0,0,SUMIF('Полная ст-ть с уч.НЗС (Авто)'!$YP$11:INDIRECT("'Полная ст-ть с уч.НЗС (Авто)'!YP"&amp;$J$42),$C17,'Полная ст-ть с уч.НЗС (Авто)'!RM$11:INDIRECT("'Полная ст-ть с уч.НЗС (Авто)'!RM"&amp;$J$42))/$D17)</f>
        <v>0</v>
      </c>
      <c r="RN17" s="137">
        <f ca="1">IF($D17=0,0,SUMIF('Полная ст-ть с уч.НЗС (Авто)'!$YP$11:INDIRECT("'Полная ст-ть с уч.НЗС (Авто)'!YP"&amp;$J$42),$C17,'Полная ст-ть с уч.НЗС (Авто)'!RN$11:INDIRECT("'Полная ст-ть с уч.НЗС (Авто)'!RN"&amp;$J$42))/$D17)</f>
        <v>0</v>
      </c>
      <c r="RO17" s="137">
        <f ca="1">IF($D17=0,0,SUMIF('Полная ст-ть с уч.НЗС (Авто)'!$YP$11:INDIRECT("'Полная ст-ть с уч.НЗС (Авто)'!YP"&amp;$J$42),$C17,'Полная ст-ть с уч.НЗС (Авто)'!RO$11:INDIRECT("'Полная ст-ть с уч.НЗС (Авто)'!RO"&amp;$J$42))/$D17)</f>
        <v>0</v>
      </c>
      <c r="RP17" s="137">
        <f ca="1">IF($D17=0,0,SUMIF('Полная ст-ть с уч.НЗС (Авто)'!$YP$11:INDIRECT("'Полная ст-ть с уч.НЗС (Авто)'!YP"&amp;$J$42),$C17,'Полная ст-ть с уч.НЗС (Авто)'!RP$11:INDIRECT("'Полная ст-ть с уч.НЗС (Авто)'!RP"&amp;$J$42))/$D17)</f>
        <v>0</v>
      </c>
      <c r="RQ17" s="137">
        <f ca="1">IF($D17=0,0,SUMIF('Полная ст-ть с уч.НЗС (Авто)'!$YP$11:INDIRECT("'Полная ст-ть с уч.НЗС (Авто)'!YP"&amp;$J$42),$C17,'Полная ст-ть с уч.НЗС (Авто)'!RQ$11:INDIRECT("'Полная ст-ть с уч.НЗС (Авто)'!RQ"&amp;$J$42))/$D17)</f>
        <v>0</v>
      </c>
      <c r="RR17" s="137">
        <f ca="1">IF($D17=0,0,SUMIF('Полная ст-ть с уч.НЗС (Авто)'!$YP$11:INDIRECT("'Полная ст-ть с уч.НЗС (Авто)'!YP"&amp;$J$42),$C17,'Полная ст-ть с уч.НЗС (Авто)'!RR$11:INDIRECT("'Полная ст-ть с уч.НЗС (Авто)'!RR"&amp;$J$42))/$D17)</f>
        <v>0</v>
      </c>
      <c r="RS17" s="137">
        <f ca="1">IF($D17=0,0,SUMIF('Полная ст-ть с уч.НЗС (Авто)'!$YP$11:INDIRECT("'Полная ст-ть с уч.НЗС (Авто)'!YP"&amp;$J$42),$C17,'Полная ст-ть с уч.НЗС (Авто)'!RS$11:INDIRECT("'Полная ст-ть с уч.НЗС (Авто)'!RS"&amp;$J$42))/$D17)</f>
        <v>0</v>
      </c>
      <c r="RT17" s="137">
        <f ca="1">IF($D17=0,0,SUMIF('Полная ст-ть с уч.НЗС (Авто)'!$YP$11:INDIRECT("'Полная ст-ть с уч.НЗС (Авто)'!YP"&amp;$J$42),$C17,'Полная ст-ть с уч.НЗС (Авто)'!RT$11:INDIRECT("'Полная ст-ть с уч.НЗС (Авто)'!RT"&amp;$J$42))/$D17)</f>
        <v>0</v>
      </c>
      <c r="RU17" s="137">
        <f ca="1">IF($D17=0,0,SUMIF('Полная ст-ть с уч.НЗС (Авто)'!$YP$11:INDIRECT("'Полная ст-ть с уч.НЗС (Авто)'!YP"&amp;$J$42),$C17,'Полная ст-ть с уч.НЗС (Авто)'!RU$11:INDIRECT("'Полная ст-ть с уч.НЗС (Авто)'!RU"&amp;$J$42))/$D17)</f>
        <v>0</v>
      </c>
      <c r="RV17" s="137">
        <f ca="1">IF($D17=0,0,SUMIF('Полная ст-ть с уч.НЗС (Авто)'!$YP$11:INDIRECT("'Полная ст-ть с уч.НЗС (Авто)'!YP"&amp;$J$42),$C17,'Полная ст-ть с уч.НЗС (Авто)'!RV$11:INDIRECT("'Полная ст-ть с уч.НЗС (Авто)'!RV"&amp;$J$42))/$D17)</f>
        <v>0</v>
      </c>
      <c r="RW17" s="137">
        <f ca="1">IF($D17=0,0,SUMIF('Полная ст-ть с уч.НЗС (Авто)'!$YP$11:INDIRECT("'Полная ст-ть с уч.НЗС (Авто)'!YP"&amp;$J$42),$C17,'Полная ст-ть с уч.НЗС (Авто)'!RW$11:INDIRECT("'Полная ст-ть с уч.НЗС (Авто)'!RW"&amp;$J$42))/$D17)</f>
        <v>0</v>
      </c>
      <c r="RX17" s="137">
        <f ca="1">IF($D17=0,0,SUMIF('Полная ст-ть с уч.НЗС (Авто)'!$YP$11:INDIRECT("'Полная ст-ть с уч.НЗС (Авто)'!YP"&amp;$J$42),$C17,'Полная ст-ть с уч.НЗС (Авто)'!RX$11:INDIRECT("'Полная ст-ть с уч.НЗС (Авто)'!RX"&amp;$J$42))/$D17)</f>
        <v>0</v>
      </c>
      <c r="RY17" s="137">
        <f ca="1">IF($D17=0,0,SUMIF('Полная ст-ть с уч.НЗС (Авто)'!$YP$11:INDIRECT("'Полная ст-ть с уч.НЗС (Авто)'!YP"&amp;$J$42),$C17,'Полная ст-ть с уч.НЗС (Авто)'!RY$11:INDIRECT("'Полная ст-ть с уч.НЗС (Авто)'!RY"&amp;$J$42))/$D17)</f>
        <v>0</v>
      </c>
      <c r="RZ17" s="137">
        <f ca="1">IF($D17=0,0,SUMIF('Полная ст-ть с уч.НЗС (Авто)'!$YP$11:INDIRECT("'Полная ст-ть с уч.НЗС (Авто)'!YP"&amp;$J$42),$C17,'Полная ст-ть с уч.НЗС (Авто)'!RZ$11:INDIRECT("'Полная ст-ть с уч.НЗС (Авто)'!RZ"&amp;$J$42))/$D17)</f>
        <v>0</v>
      </c>
      <c r="SA17" s="137">
        <f ca="1">IF($D17=0,0,SUMIF('Полная ст-ть с уч.НЗС (Авто)'!$YP$11:INDIRECT("'Полная ст-ть с уч.НЗС (Авто)'!YP"&amp;$J$42),$C17,'Полная ст-ть с уч.НЗС (Авто)'!SA$11:INDIRECT("'Полная ст-ть с уч.НЗС (Авто)'!SA"&amp;$J$42))/$D17)</f>
        <v>0</v>
      </c>
      <c r="SB17" s="137">
        <f ca="1">IF($D17=0,0,SUMIF('Полная ст-ть с уч.НЗС (Авто)'!$YP$11:INDIRECT("'Полная ст-ть с уч.НЗС (Авто)'!YP"&amp;$J$42),$C17,'Полная ст-ть с уч.НЗС (Авто)'!SB$11:INDIRECT("'Полная ст-ть с уч.НЗС (Авто)'!SB"&amp;$J$42))/$D17)</f>
        <v>0</v>
      </c>
      <c r="SC17" s="137">
        <f ca="1">IF($D17=0,0,SUMIF('Полная ст-ть с уч.НЗС (Авто)'!$YP$11:INDIRECT("'Полная ст-ть с уч.НЗС (Авто)'!YP"&amp;$J$42),$C17,'Полная ст-ть с уч.НЗС (Авто)'!SC$11:INDIRECT("'Полная ст-ть с уч.НЗС (Авто)'!SC"&amp;$J$42))/$D17)</f>
        <v>0</v>
      </c>
      <c r="SD17" s="137">
        <f ca="1">IF($D17=0,0,SUMIF('Полная ст-ть с уч.НЗС (Авто)'!$YP$11:INDIRECT("'Полная ст-ть с уч.НЗС (Авто)'!YP"&amp;$J$42),$C17,'Полная ст-ть с уч.НЗС (Авто)'!SD$11:INDIRECT("'Полная ст-ть с уч.НЗС (Авто)'!SD"&amp;$J$42))/$D17)</f>
        <v>0</v>
      </c>
      <c r="SE17" s="137">
        <f ca="1">IF($D17=0,0,SUMIF('Полная ст-ть с уч.НЗС (Авто)'!$YP$11:INDIRECT("'Полная ст-ть с уч.НЗС (Авто)'!YP"&amp;$J$42),$C17,'Полная ст-ть с уч.НЗС (Авто)'!SE$11:INDIRECT("'Полная ст-ть с уч.НЗС (Авто)'!SE"&amp;$J$42))/$D17)</f>
        <v>0</v>
      </c>
      <c r="SF17" s="137">
        <f ca="1">IF($D17=0,0,SUMIF('Полная ст-ть с уч.НЗС (Авто)'!$YP$11:INDIRECT("'Полная ст-ть с уч.НЗС (Авто)'!YP"&amp;$J$42),$C17,'Полная ст-ть с уч.НЗС (Авто)'!SF$11:INDIRECT("'Полная ст-ть с уч.НЗС (Авто)'!SF"&amp;$J$42))/$D17)</f>
        <v>0</v>
      </c>
      <c r="SG17" s="137">
        <f ca="1">IF($D17=0,0,SUMIF('Полная ст-ть с уч.НЗС (Авто)'!$YP$11:INDIRECT("'Полная ст-ть с уч.НЗС (Авто)'!YP"&amp;$J$42),$C17,'Полная ст-ть с уч.НЗС (Авто)'!SG$11:INDIRECT("'Полная ст-ть с уч.НЗС (Авто)'!SG"&amp;$J$42))/$D17)</f>
        <v>0</v>
      </c>
      <c r="SH17" s="137">
        <f ca="1">IF($D17=0,0,SUMIF('Полная ст-ть с уч.НЗС (Авто)'!$YP$11:INDIRECT("'Полная ст-ть с уч.НЗС (Авто)'!YP"&amp;$J$42),$C17,'Полная ст-ть с уч.НЗС (Авто)'!SH$11:INDIRECT("'Полная ст-ть с уч.НЗС (Авто)'!SH"&amp;$J$42))/$D17)</f>
        <v>0</v>
      </c>
      <c r="SI17" s="137">
        <f ca="1">IF($D17=0,0,SUMIF('Полная ст-ть с уч.НЗС (Авто)'!$YP$11:INDIRECT("'Полная ст-ть с уч.НЗС (Авто)'!YP"&amp;$J$42),$C17,'Полная ст-ть с уч.НЗС (Авто)'!SI$11:INDIRECT("'Полная ст-ть с уч.НЗС (Авто)'!SI"&amp;$J$42))/$D17)</f>
        <v>0</v>
      </c>
      <c r="SJ17" s="137">
        <f ca="1">IF($D17=0,0,SUMIF('Полная ст-ть с уч.НЗС (Авто)'!$YP$11:INDIRECT("'Полная ст-ть с уч.НЗС (Авто)'!YP"&amp;$J$42),$C17,'Полная ст-ть с уч.НЗС (Авто)'!SJ$11:INDIRECT("'Полная ст-ть с уч.НЗС (Авто)'!SJ"&amp;$J$42))/$D17)</f>
        <v>0</v>
      </c>
      <c r="SK17" s="137">
        <f ca="1">IF($D17=0,0,SUMIF('Полная ст-ть с уч.НЗС (Авто)'!$YP$11:INDIRECT("'Полная ст-ть с уч.НЗС (Авто)'!YP"&amp;$J$42),$C17,'Полная ст-ть с уч.НЗС (Авто)'!SK$11:INDIRECT("'Полная ст-ть с уч.НЗС (Авто)'!SK"&amp;$J$42))/$D17)</f>
        <v>0</v>
      </c>
      <c r="SL17" s="137">
        <f ca="1">IF($D17=0,0,SUMIF('Полная ст-ть с уч.НЗС (Авто)'!$YP$11:INDIRECT("'Полная ст-ть с уч.НЗС (Авто)'!YP"&amp;$J$42),$C17,'Полная ст-ть с уч.НЗС (Авто)'!SL$11:INDIRECT("'Полная ст-ть с уч.НЗС (Авто)'!SL"&amp;$J$42))/$D17)</f>
        <v>0</v>
      </c>
      <c r="SM17" s="137">
        <f ca="1">IF($D17=0,0,SUMIF('Полная ст-ть с уч.НЗС (Авто)'!$YP$11:INDIRECT("'Полная ст-ть с уч.НЗС (Авто)'!YP"&amp;$J$42),$C17,'Полная ст-ть с уч.НЗС (Авто)'!SM$11:INDIRECT("'Полная ст-ть с уч.НЗС (Авто)'!SM"&amp;$J$42))/$D17)</f>
        <v>0</v>
      </c>
      <c r="SN17" s="137">
        <f ca="1">IF($D17=0,0,SUMIF('Полная ст-ть с уч.НЗС (Авто)'!$YP$11:INDIRECT("'Полная ст-ть с уч.НЗС (Авто)'!YP"&amp;$J$42),$C17,'Полная ст-ть с уч.НЗС (Авто)'!SN$11:INDIRECT("'Полная ст-ть с уч.НЗС (Авто)'!SN"&amp;$J$42))/$D17)</f>
        <v>0</v>
      </c>
      <c r="SO17" s="137">
        <f ca="1">IF($D17=0,0,SUMIF('Полная ст-ть с уч.НЗС (Авто)'!$YP$11:INDIRECT("'Полная ст-ть с уч.НЗС (Авто)'!YP"&amp;$J$42),$C17,'Полная ст-ть с уч.НЗС (Авто)'!SO$11:INDIRECT("'Полная ст-ть с уч.НЗС (Авто)'!SO"&amp;$J$42))/$D17)</f>
        <v>0</v>
      </c>
      <c r="SP17" s="137">
        <f ca="1">IF($D17=0,0,SUMIF('Полная ст-ть с уч.НЗС (Авто)'!$YP$11:INDIRECT("'Полная ст-ть с уч.НЗС (Авто)'!YP"&amp;$J$42),$C17,'Полная ст-ть с уч.НЗС (Авто)'!SP$11:INDIRECT("'Полная ст-ть с уч.НЗС (Авто)'!SP"&amp;$J$42))/$D17)</f>
        <v>0</v>
      </c>
      <c r="SQ17" s="137">
        <f ca="1">IF($D17=0,0,SUMIF('Полная ст-ть с уч.НЗС (Авто)'!$YP$11:INDIRECT("'Полная ст-ть с уч.НЗС (Авто)'!YP"&amp;$J$42),$C17,'Полная ст-ть с уч.НЗС (Авто)'!SQ$11:INDIRECT("'Полная ст-ть с уч.НЗС (Авто)'!SQ"&amp;$J$42))/$D17)</f>
        <v>0</v>
      </c>
      <c r="SR17" s="137">
        <f ca="1">IF($D17=0,0,SUMIF('Полная ст-ть с уч.НЗС (Авто)'!$YP$11:INDIRECT("'Полная ст-ть с уч.НЗС (Авто)'!YP"&amp;$J$42),$C17,'Полная ст-ть с уч.НЗС (Авто)'!SR$11:INDIRECT("'Полная ст-ть с уч.НЗС (Авто)'!SR"&amp;$J$42))/$D17)</f>
        <v>0</v>
      </c>
      <c r="SS17" s="137">
        <f ca="1">IF($D17=0,0,SUMIF('Полная ст-ть с уч.НЗС (Авто)'!$YP$11:INDIRECT("'Полная ст-ть с уч.НЗС (Авто)'!YP"&amp;$J$42),$C17,'Полная ст-ть с уч.НЗС (Авто)'!SS$11:INDIRECT("'Полная ст-ть с уч.НЗС (Авто)'!SS"&amp;$J$42))/$D17)</f>
        <v>0</v>
      </c>
      <c r="ST17" s="137">
        <f ca="1">IF($D17=0,0,SUMIF('Полная ст-ть с уч.НЗС (Авто)'!$YP$11:INDIRECT("'Полная ст-ть с уч.НЗС (Авто)'!YP"&amp;$J$42),$C17,'Полная ст-ть с уч.НЗС (Авто)'!ST$11:INDIRECT("'Полная ст-ть с уч.НЗС (Авто)'!ST"&amp;$J$42))/$D17)</f>
        <v>0</v>
      </c>
      <c r="SU17" s="137">
        <f ca="1">IF($D17=0,0,SUMIF('Полная ст-ть с уч.НЗС (Авто)'!$YP$11:INDIRECT("'Полная ст-ть с уч.НЗС (Авто)'!YP"&amp;$J$42),$C17,'Полная ст-ть с уч.НЗС (Авто)'!SU$11:INDIRECT("'Полная ст-ть с уч.НЗС (Авто)'!SU"&amp;$J$42))/$D17)</f>
        <v>0</v>
      </c>
      <c r="SV17" s="137">
        <f ca="1">IF($D17=0,0,SUMIF('Полная ст-ть с уч.НЗС (Авто)'!$YP$11:INDIRECT("'Полная ст-ть с уч.НЗС (Авто)'!YP"&amp;$J$42),$C17,'Полная ст-ть с уч.НЗС (Авто)'!SV$11:INDIRECT("'Полная ст-ть с уч.НЗС (Авто)'!SV"&amp;$J$42))/$D17)</f>
        <v>0</v>
      </c>
      <c r="SW17" s="137">
        <f ca="1">IF($D17=0,0,SUMIF('Полная ст-ть с уч.НЗС (Авто)'!$YP$11:INDIRECT("'Полная ст-ть с уч.НЗС (Авто)'!YP"&amp;$J$42),$C17,'Полная ст-ть с уч.НЗС (Авто)'!SW$11:INDIRECT("'Полная ст-ть с уч.НЗС (Авто)'!SW"&amp;$J$42))/$D17)</f>
        <v>0</v>
      </c>
      <c r="SX17" s="137">
        <f ca="1">IF($D17=0,0,SUMIF('Полная ст-ть с уч.НЗС (Авто)'!$YP$11:INDIRECT("'Полная ст-ть с уч.НЗС (Авто)'!YP"&amp;$J$42),$C17,'Полная ст-ть с уч.НЗС (Авто)'!SX$11:INDIRECT("'Полная ст-ть с уч.НЗС (Авто)'!SX"&amp;$J$42))/$D17)</f>
        <v>0</v>
      </c>
      <c r="SY17" s="137">
        <f ca="1">IF($D17=0,0,SUMIF('Полная ст-ть с уч.НЗС (Авто)'!$YP$11:INDIRECT("'Полная ст-ть с уч.НЗС (Авто)'!YP"&amp;$J$42),$C17,'Полная ст-ть с уч.НЗС (Авто)'!SY$11:INDIRECT("'Полная ст-ть с уч.НЗС (Авто)'!SY"&amp;$J$42))/$D17)</f>
        <v>0</v>
      </c>
      <c r="SZ17" s="137">
        <f ca="1">IF($D17=0,0,SUMIF('Полная ст-ть с уч.НЗС (Авто)'!$YP$11:INDIRECT("'Полная ст-ть с уч.НЗС (Авто)'!YP"&amp;$J$42),$C17,'Полная ст-ть с уч.НЗС (Авто)'!SZ$11:INDIRECT("'Полная ст-ть с уч.НЗС (Авто)'!SZ"&amp;$J$42))/$D17)</f>
        <v>0</v>
      </c>
      <c r="TA17" s="137">
        <f ca="1">IF($D17=0,0,SUMIF('Полная ст-ть с уч.НЗС (Авто)'!$YP$11:INDIRECT("'Полная ст-ть с уч.НЗС (Авто)'!YP"&amp;$J$42),$C17,'Полная ст-ть с уч.НЗС (Авто)'!TA$11:INDIRECT("'Полная ст-ть с уч.НЗС (Авто)'!TA"&amp;$J$42))/$D17)</f>
        <v>0</v>
      </c>
      <c r="TB17" s="137">
        <f ca="1">IF($D17=0,0,SUMIF('Полная ст-ть с уч.НЗС (Авто)'!$YP$11:INDIRECT("'Полная ст-ть с уч.НЗС (Авто)'!YP"&amp;$J$42),$C17,'Полная ст-ть с уч.НЗС (Авто)'!TB$11:INDIRECT("'Полная ст-ть с уч.НЗС (Авто)'!TB"&amp;$J$42))/$D17)</f>
        <v>0</v>
      </c>
      <c r="TC17" s="137">
        <f ca="1">IF($D17=0,0,SUMIF('Полная ст-ть с уч.НЗС (Авто)'!$YP$11:INDIRECT("'Полная ст-ть с уч.НЗС (Авто)'!YP"&amp;$J$42),$C17,'Полная ст-ть с уч.НЗС (Авто)'!TC$11:INDIRECT("'Полная ст-ть с уч.НЗС (Авто)'!TC"&amp;$J$42))/$D17)</f>
        <v>0</v>
      </c>
      <c r="TD17" s="137">
        <f ca="1">IF($D17=0,0,SUMIF('Полная ст-ть с уч.НЗС (Авто)'!$YP$11:INDIRECT("'Полная ст-ть с уч.НЗС (Авто)'!YP"&amp;$J$42),$C17,'Полная ст-ть с уч.НЗС (Авто)'!TD$11:INDIRECT("'Полная ст-ть с уч.НЗС (Авто)'!TD"&amp;$J$42))/$D17)</f>
        <v>0</v>
      </c>
      <c r="TE17" s="137">
        <f ca="1">IF($D17=0,0,SUMIF('Полная ст-ть с уч.НЗС (Авто)'!$YP$11:INDIRECT("'Полная ст-ть с уч.НЗС (Авто)'!YP"&amp;$J$42),$C17,'Полная ст-ть с уч.НЗС (Авто)'!TE$11:INDIRECT("'Полная ст-ть с уч.НЗС (Авто)'!TE"&amp;$J$42))/$D17)</f>
        <v>0</v>
      </c>
      <c r="TF17" s="137">
        <f ca="1">IF($D17=0,0,SUMIF('Полная ст-ть с уч.НЗС (Авто)'!$YP$11:INDIRECT("'Полная ст-ть с уч.НЗС (Авто)'!YP"&amp;$J$42),$C17,'Полная ст-ть с уч.НЗС (Авто)'!TF$11:INDIRECT("'Полная ст-ть с уч.НЗС (Авто)'!TF"&amp;$J$42))/$D17)</f>
        <v>0</v>
      </c>
      <c r="TG17" s="137">
        <f ca="1">IF($D17=0,0,SUMIF('Полная ст-ть с уч.НЗС (Авто)'!$YP$11:INDIRECT("'Полная ст-ть с уч.НЗС (Авто)'!YP"&amp;$J$42),$C17,'Полная ст-ть с уч.НЗС (Авто)'!TG$11:INDIRECT("'Полная ст-ть с уч.НЗС (Авто)'!TG"&amp;$J$42))/$D17)</f>
        <v>0</v>
      </c>
      <c r="TH17" s="137">
        <f ca="1">IF($D17=0,0,SUMIF('Полная ст-ть с уч.НЗС (Авто)'!$YP$11:INDIRECT("'Полная ст-ть с уч.НЗС (Авто)'!YP"&amp;$J$42),$C17,'Полная ст-ть с уч.НЗС (Авто)'!TH$11:INDIRECT("'Полная ст-ть с уч.НЗС (Авто)'!TH"&amp;$J$42))/$D17)</f>
        <v>0</v>
      </c>
      <c r="TI17" s="137">
        <f ca="1">IF($D17=0,0,SUMIF('Полная ст-ть с уч.НЗС (Авто)'!$YP$11:INDIRECT("'Полная ст-ть с уч.НЗС (Авто)'!YP"&amp;$J$42),$C17,'Полная ст-ть с уч.НЗС (Авто)'!TI$11:INDIRECT("'Полная ст-ть с уч.НЗС (Авто)'!TI"&amp;$J$42))/$D17)</f>
        <v>0</v>
      </c>
      <c r="TJ17" s="137">
        <f ca="1">IF($D17=0,0,SUMIF('Полная ст-ть с уч.НЗС (Авто)'!$YP$11:INDIRECT("'Полная ст-ть с уч.НЗС (Авто)'!YP"&amp;$J$42),$C17,'Полная ст-ть с уч.НЗС (Авто)'!TJ$11:INDIRECT("'Полная ст-ть с уч.НЗС (Авто)'!TJ"&amp;$J$42))/$D17)</f>
        <v>0</v>
      </c>
      <c r="TK17" s="137">
        <f ca="1">IF($D17=0,0,SUMIF('Полная ст-ть с уч.НЗС (Авто)'!$YP$11:INDIRECT("'Полная ст-ть с уч.НЗС (Авто)'!YP"&amp;$J$42),$C17,'Полная ст-ть с уч.НЗС (Авто)'!TK$11:INDIRECT("'Полная ст-ть с уч.НЗС (Авто)'!TK"&amp;$J$42))/$D17)</f>
        <v>0</v>
      </c>
      <c r="TL17" s="137">
        <f ca="1">IF($D17=0,0,SUMIF('Полная ст-ть с уч.НЗС (Авто)'!$YP$11:INDIRECT("'Полная ст-ть с уч.НЗС (Авто)'!YP"&amp;$J$42),$C17,'Полная ст-ть с уч.НЗС (Авто)'!TL$11:INDIRECT("'Полная ст-ть с уч.НЗС (Авто)'!TL"&amp;$J$42))/$D17)</f>
        <v>0</v>
      </c>
      <c r="TM17" s="137">
        <f ca="1">IF($D17=0,0,SUMIF('Полная ст-ть с уч.НЗС (Авто)'!$YP$11:INDIRECT("'Полная ст-ть с уч.НЗС (Авто)'!YP"&amp;$J$42),$C17,'Полная ст-ть с уч.НЗС (Авто)'!TM$11:INDIRECT("'Полная ст-ть с уч.НЗС (Авто)'!TM"&amp;$J$42))/$D17)</f>
        <v>0</v>
      </c>
      <c r="TN17" s="137">
        <f ca="1">IF($D17=0,0,SUMIF('Полная ст-ть с уч.НЗС (Авто)'!$YP$11:INDIRECT("'Полная ст-ть с уч.НЗС (Авто)'!YP"&amp;$J$42),$C17,'Полная ст-ть с уч.НЗС (Авто)'!TN$11:INDIRECT("'Полная ст-ть с уч.НЗС (Авто)'!TN"&amp;$J$42))/$D17)</f>
        <v>0</v>
      </c>
      <c r="TO17" s="137">
        <f ca="1">IF($D17=0,0,SUMIF('Полная ст-ть с уч.НЗС (Авто)'!$YP$11:INDIRECT("'Полная ст-ть с уч.НЗС (Авто)'!YP"&amp;$J$42),$C17,'Полная ст-ть с уч.НЗС (Авто)'!TO$11:INDIRECT("'Полная ст-ть с уч.НЗС (Авто)'!TO"&amp;$J$42))/$D17)</f>
        <v>0</v>
      </c>
      <c r="TP17" s="137">
        <f ca="1">IF($D17=0,0,SUMIF('Полная ст-ть с уч.НЗС (Авто)'!$YP$11:INDIRECT("'Полная ст-ть с уч.НЗС (Авто)'!YP"&amp;$J$42),$C17,'Полная ст-ть с уч.НЗС (Авто)'!TP$11:INDIRECT("'Полная ст-ть с уч.НЗС (Авто)'!TP"&amp;$J$42))/$D17)</f>
        <v>0</v>
      </c>
      <c r="TQ17" s="137">
        <f ca="1">IF($D17=0,0,SUMIF('Полная ст-ть с уч.НЗС (Авто)'!$YP$11:INDIRECT("'Полная ст-ть с уч.НЗС (Авто)'!YP"&amp;$J$42),$C17,'Полная ст-ть с уч.НЗС (Авто)'!TQ$11:INDIRECT("'Полная ст-ть с уч.НЗС (Авто)'!TQ"&amp;$J$42))/$D17)</f>
        <v>0</v>
      </c>
      <c r="TR17" s="137">
        <f ca="1">IF($D17=0,0,SUMIF('Полная ст-ть с уч.НЗС (Авто)'!$YP$11:INDIRECT("'Полная ст-ть с уч.НЗС (Авто)'!YP"&amp;$J$42),$C17,'Полная ст-ть с уч.НЗС (Авто)'!TR$11:INDIRECT("'Полная ст-ть с уч.НЗС (Авто)'!TR"&amp;$J$42))/$D17)</f>
        <v>0</v>
      </c>
      <c r="TS17" s="137">
        <f ca="1">IF($D17=0,0,SUMIF('Полная ст-ть с уч.НЗС (Авто)'!$YP$11:INDIRECT("'Полная ст-ть с уч.НЗС (Авто)'!YP"&amp;$J$42),$C17,'Полная ст-ть с уч.НЗС (Авто)'!TS$11:INDIRECT("'Полная ст-ть с уч.НЗС (Авто)'!TS"&amp;$J$42))/$D17)</f>
        <v>0</v>
      </c>
      <c r="TT17" s="137">
        <f ca="1">IF($D17=0,0,SUMIF('Полная ст-ть с уч.НЗС (Авто)'!$YP$11:INDIRECT("'Полная ст-ть с уч.НЗС (Авто)'!YP"&amp;$J$42),$C17,'Полная ст-ть с уч.НЗС (Авто)'!TT$11:INDIRECT("'Полная ст-ть с уч.НЗС (Авто)'!TT"&amp;$J$42))/$D17)</f>
        <v>0</v>
      </c>
      <c r="TU17" s="137">
        <f ca="1">IF($D17=0,0,SUMIF('Полная ст-ть с уч.НЗС (Авто)'!$YP$11:INDIRECT("'Полная ст-ть с уч.НЗС (Авто)'!YP"&amp;$J$42),$C17,'Полная ст-ть с уч.НЗС (Авто)'!TU$11:INDIRECT("'Полная ст-ть с уч.НЗС (Авто)'!TU"&amp;$J$42))/$D17)</f>
        <v>0</v>
      </c>
      <c r="TV17" s="137">
        <f ca="1">IF($D17=0,0,SUMIF('Полная ст-ть с уч.НЗС (Авто)'!$YP$11:INDIRECT("'Полная ст-ть с уч.НЗС (Авто)'!YP"&amp;$J$42),$C17,'Полная ст-ть с уч.НЗС (Авто)'!TV$11:INDIRECT("'Полная ст-ть с уч.НЗС (Авто)'!TV"&amp;$J$42))/$D17)</f>
        <v>0</v>
      </c>
      <c r="TW17" s="137">
        <f ca="1">IF($D17=0,0,SUMIF('Полная ст-ть с уч.НЗС (Авто)'!$YP$11:INDIRECT("'Полная ст-ть с уч.НЗС (Авто)'!YP"&amp;$J$42),$C17,'Полная ст-ть с уч.НЗС (Авто)'!TW$11:INDIRECT("'Полная ст-ть с уч.НЗС (Авто)'!TW"&amp;$J$42))/$D17)</f>
        <v>0</v>
      </c>
      <c r="TX17" s="137">
        <f ca="1">IF($D17=0,0,SUMIF('Полная ст-ть с уч.НЗС (Авто)'!$YP$11:INDIRECT("'Полная ст-ть с уч.НЗС (Авто)'!YP"&amp;$J$42),$C17,'Полная ст-ть с уч.НЗС (Авто)'!TX$11:INDIRECT("'Полная ст-ть с уч.НЗС (Авто)'!TX"&amp;$J$42))/$D17)</f>
        <v>0</v>
      </c>
      <c r="TY17" s="137">
        <f ca="1">IF($D17=0,0,SUMIF('Полная ст-ть с уч.НЗС (Авто)'!$YP$11:INDIRECT("'Полная ст-ть с уч.НЗС (Авто)'!YP"&amp;$J$42),$C17,'Полная ст-ть с уч.НЗС (Авто)'!TY$11:INDIRECT("'Полная ст-ть с уч.НЗС (Авто)'!TY"&amp;$J$42))/$D17)</f>
        <v>0</v>
      </c>
      <c r="TZ17" s="137">
        <f ca="1">IF($D17=0,0,SUMIF('Полная ст-ть с уч.НЗС (Авто)'!$YP$11:INDIRECT("'Полная ст-ть с уч.НЗС (Авто)'!YP"&amp;$J$42),$C17,'Полная ст-ть с уч.НЗС (Авто)'!TZ$11:INDIRECT("'Полная ст-ть с уч.НЗС (Авто)'!TZ"&amp;$J$42))/$D17)</f>
        <v>0</v>
      </c>
      <c r="UA17" s="137">
        <f ca="1">IF($D17=0,0,SUMIF('Полная ст-ть с уч.НЗС (Авто)'!$YP$11:INDIRECT("'Полная ст-ть с уч.НЗС (Авто)'!YP"&amp;$J$42),$C17,'Полная ст-ть с уч.НЗС (Авто)'!UA$11:INDIRECT("'Полная ст-ть с уч.НЗС (Авто)'!UA"&amp;$J$42))/$D17)</f>
        <v>0</v>
      </c>
      <c r="UB17" s="137">
        <f ca="1">IF($D17=0,0,SUMIF('Полная ст-ть с уч.НЗС (Авто)'!$YP$11:INDIRECT("'Полная ст-ть с уч.НЗС (Авто)'!YP"&amp;$J$42),$C17,'Полная ст-ть с уч.НЗС (Авто)'!UB$11:INDIRECT("'Полная ст-ть с уч.НЗС (Авто)'!UB"&amp;$J$42))/$D17)</f>
        <v>0</v>
      </c>
      <c r="UC17" s="137">
        <f ca="1">IF($D17=0,0,SUMIF('Полная ст-ть с уч.НЗС (Авто)'!$YP$11:INDIRECT("'Полная ст-ть с уч.НЗС (Авто)'!YP"&amp;$J$42),$C17,'Полная ст-ть с уч.НЗС (Авто)'!UC$11:INDIRECT("'Полная ст-ть с уч.НЗС (Авто)'!UC"&amp;$J$42))/$D17)</f>
        <v>0</v>
      </c>
      <c r="UD17" s="137">
        <f ca="1">IF($D17=0,0,SUMIF('Полная ст-ть с уч.НЗС (Авто)'!$YP$11:INDIRECT("'Полная ст-ть с уч.НЗС (Авто)'!YP"&amp;$J$42),$C17,'Полная ст-ть с уч.НЗС (Авто)'!UD$11:INDIRECT("'Полная ст-ть с уч.НЗС (Авто)'!UD"&amp;$J$42))/$D17)</f>
        <v>0</v>
      </c>
      <c r="UE17" s="137">
        <f ca="1">IF($D17=0,0,SUMIF('Полная ст-ть с уч.НЗС (Авто)'!$YP$11:INDIRECT("'Полная ст-ть с уч.НЗС (Авто)'!YP"&amp;$J$42),$C17,'Полная ст-ть с уч.НЗС (Авто)'!UE$11:INDIRECT("'Полная ст-ть с уч.НЗС (Авто)'!UE"&amp;$J$42))/$D17)</f>
        <v>0</v>
      </c>
      <c r="UF17" s="137">
        <f ca="1">IF($D17=0,0,SUMIF('Полная ст-ть с уч.НЗС (Авто)'!$YP$11:INDIRECT("'Полная ст-ть с уч.НЗС (Авто)'!YP"&amp;$J$42),$C17,'Полная ст-ть с уч.НЗС (Авто)'!UF$11:INDIRECT("'Полная ст-ть с уч.НЗС (Авто)'!UF"&amp;$J$42))/$D17)</f>
        <v>0</v>
      </c>
      <c r="UG17" s="137">
        <f ca="1">IF($D17=0,0,SUMIF('Полная ст-ть с уч.НЗС (Авто)'!$YP$11:INDIRECT("'Полная ст-ть с уч.НЗС (Авто)'!YP"&amp;$J$42),$C17,'Полная ст-ть с уч.НЗС (Авто)'!UG$11:INDIRECT("'Полная ст-ть с уч.НЗС (Авто)'!UG"&amp;$J$42))/$D17)</f>
        <v>0</v>
      </c>
      <c r="UH17" s="137">
        <f ca="1">IF($D17=0,0,SUMIF('Полная ст-ть с уч.НЗС (Авто)'!$YP$11:INDIRECT("'Полная ст-ть с уч.НЗС (Авто)'!YP"&amp;$J$42),$C17,'Полная ст-ть с уч.НЗС (Авто)'!UH$11:INDIRECT("'Полная ст-ть с уч.НЗС (Авто)'!UH"&amp;$J$42))/$D17)</f>
        <v>0</v>
      </c>
      <c r="UI17" s="137">
        <f ca="1">IF($D17=0,0,SUMIF('Полная ст-ть с уч.НЗС (Авто)'!$YP$11:INDIRECT("'Полная ст-ть с уч.НЗС (Авто)'!YP"&amp;$J$42),$C17,'Полная ст-ть с уч.НЗС (Авто)'!UI$11:INDIRECT("'Полная ст-ть с уч.НЗС (Авто)'!UI"&amp;$J$42))/$D17)</f>
        <v>0</v>
      </c>
      <c r="UJ17" s="137">
        <f ca="1">IF($D17=0,0,SUMIF('Полная ст-ть с уч.НЗС (Авто)'!$YP$11:INDIRECT("'Полная ст-ть с уч.НЗС (Авто)'!YP"&amp;$J$42),$C17,'Полная ст-ть с уч.НЗС (Авто)'!UJ$11:INDIRECT("'Полная ст-ть с уч.НЗС (Авто)'!UJ"&amp;$J$42))/$D17)</f>
        <v>0</v>
      </c>
      <c r="UK17" s="137">
        <f ca="1">IF($D17=0,0,SUMIF('Полная ст-ть с уч.НЗС (Авто)'!$YP$11:INDIRECT("'Полная ст-ть с уч.НЗС (Авто)'!YP"&amp;$J$42),$C17,'Полная ст-ть с уч.НЗС (Авто)'!UK$11:INDIRECT("'Полная ст-ть с уч.НЗС (Авто)'!UK"&amp;$J$42))/$D17)</f>
        <v>0</v>
      </c>
      <c r="UL17" s="137">
        <f ca="1">IF($D17=0,0,SUMIF('Полная ст-ть с уч.НЗС (Авто)'!$YP$11:INDIRECT("'Полная ст-ть с уч.НЗС (Авто)'!YP"&amp;$J$42),$C17,'Полная ст-ть с уч.НЗС (Авто)'!UL$11:INDIRECT("'Полная ст-ть с уч.НЗС (Авто)'!UL"&amp;$J$42))/$D17)</f>
        <v>0</v>
      </c>
      <c r="UM17" s="137">
        <f ca="1">IF($D17=0,0,SUMIF('Полная ст-ть с уч.НЗС (Авто)'!$YP$11:INDIRECT("'Полная ст-ть с уч.НЗС (Авто)'!YP"&amp;$J$42),$C17,'Полная ст-ть с уч.НЗС (Авто)'!UM$11:INDIRECT("'Полная ст-ть с уч.НЗС (Авто)'!UM"&amp;$J$42))/$D17)</f>
        <v>0</v>
      </c>
      <c r="UN17" s="137">
        <f ca="1">IF($D17=0,0,SUMIF('Полная ст-ть с уч.НЗС (Авто)'!$YP$11:INDIRECT("'Полная ст-ть с уч.НЗС (Авто)'!YP"&amp;$J$42),$C17,'Полная ст-ть с уч.НЗС (Авто)'!UN$11:INDIRECT("'Полная ст-ть с уч.НЗС (Авто)'!UN"&amp;$J$42))/$D17)</f>
        <v>0</v>
      </c>
      <c r="UO17" s="137">
        <f ca="1">IF($D17=0,0,SUMIF('Полная ст-ть с уч.НЗС (Авто)'!$YP$11:INDIRECT("'Полная ст-ть с уч.НЗС (Авто)'!YP"&amp;$J$42),$C17,'Полная ст-ть с уч.НЗС (Авто)'!UO$11:INDIRECT("'Полная ст-ть с уч.НЗС (Авто)'!UO"&amp;$J$42))/$D17)</f>
        <v>0</v>
      </c>
      <c r="UP17" s="137">
        <f ca="1">IF($D17=0,0,SUMIF('Полная ст-ть с уч.НЗС (Авто)'!$YP$11:INDIRECT("'Полная ст-ть с уч.НЗС (Авто)'!YP"&amp;$J$42),$C17,'Полная ст-ть с уч.НЗС (Авто)'!UP$11:INDIRECT("'Полная ст-ть с уч.НЗС (Авто)'!UP"&amp;$J$42))/$D17)</f>
        <v>0</v>
      </c>
      <c r="UQ17" s="137">
        <f ca="1">IF($D17=0,0,SUMIF('Полная ст-ть с уч.НЗС (Авто)'!$YP$11:INDIRECT("'Полная ст-ть с уч.НЗС (Авто)'!YP"&amp;$J$42),$C17,'Полная ст-ть с уч.НЗС (Авто)'!UQ$11:INDIRECT("'Полная ст-ть с уч.НЗС (Авто)'!UQ"&amp;$J$42))/$D17)</f>
        <v>0</v>
      </c>
      <c r="UR17" s="137">
        <f ca="1">IF($D17=0,0,SUMIF('Полная ст-ть с уч.НЗС (Авто)'!$YP$11:INDIRECT("'Полная ст-ть с уч.НЗС (Авто)'!YP"&amp;$J$42),$C17,'Полная ст-ть с уч.НЗС (Авто)'!UR$11:INDIRECT("'Полная ст-ть с уч.НЗС (Авто)'!UR"&amp;$J$42))/$D17)</f>
        <v>0</v>
      </c>
      <c r="US17" s="137">
        <f ca="1">IF($D17=0,0,SUMIF('Полная ст-ть с уч.НЗС (Авто)'!$YP$11:INDIRECT("'Полная ст-ть с уч.НЗС (Авто)'!YP"&amp;$J$42),$C17,'Полная ст-ть с уч.НЗС (Авто)'!US$11:INDIRECT("'Полная ст-ть с уч.НЗС (Авто)'!US"&amp;$J$42))/$D17)</f>
        <v>0</v>
      </c>
      <c r="UT17" s="137">
        <f ca="1">IF($D17=0,0,SUMIF('Полная ст-ть с уч.НЗС (Авто)'!$YP$11:INDIRECT("'Полная ст-ть с уч.НЗС (Авто)'!YP"&amp;$J$42),$C17,'Полная ст-ть с уч.НЗС (Авто)'!UT$11:INDIRECT("'Полная ст-ть с уч.НЗС (Авто)'!UT"&amp;$J$42))/$D17)</f>
        <v>0</v>
      </c>
      <c r="UU17" s="137">
        <f ca="1">IF($D17=0,0,SUMIF('Полная ст-ть с уч.НЗС (Авто)'!$YP$11:INDIRECT("'Полная ст-ть с уч.НЗС (Авто)'!YP"&amp;$J$42),$C17,'Полная ст-ть с уч.НЗС (Авто)'!UU$11:INDIRECT("'Полная ст-ть с уч.НЗС (Авто)'!UU"&amp;$J$42))/$D17)</f>
        <v>0</v>
      </c>
      <c r="UV17" s="137">
        <f ca="1">IF($D17=0,0,SUMIF('Полная ст-ть с уч.НЗС (Авто)'!$YP$11:INDIRECT("'Полная ст-ть с уч.НЗС (Авто)'!YP"&amp;$J$42),$C17,'Полная ст-ть с уч.НЗС (Авто)'!UV$11:INDIRECT("'Полная ст-ть с уч.НЗС (Авто)'!UV"&amp;$J$42))/$D17)</f>
        <v>0</v>
      </c>
      <c r="UW17" s="137">
        <f ca="1">IF($D17=0,0,SUMIF('Полная ст-ть с уч.НЗС (Авто)'!$YP$11:INDIRECT("'Полная ст-ть с уч.НЗС (Авто)'!YP"&amp;$J$42),$C17,'Полная ст-ть с уч.НЗС (Авто)'!UW$11:INDIRECT("'Полная ст-ть с уч.НЗС (Авто)'!UW"&amp;$J$42))/$D17)</f>
        <v>0</v>
      </c>
      <c r="UX17" s="137">
        <f ca="1">IF($D17=0,0,SUMIF('Полная ст-ть с уч.НЗС (Авто)'!$YP$11:INDIRECT("'Полная ст-ть с уч.НЗС (Авто)'!YP"&amp;$J$42),$C17,'Полная ст-ть с уч.НЗС (Авто)'!UX$11:INDIRECT("'Полная ст-ть с уч.НЗС (Авто)'!UX"&amp;$J$42))/$D17)</f>
        <v>0</v>
      </c>
      <c r="UY17" s="137">
        <f ca="1">IF($D17=0,0,SUMIF('Полная ст-ть с уч.НЗС (Авто)'!$YP$11:INDIRECT("'Полная ст-ть с уч.НЗС (Авто)'!YP"&amp;$J$42),$C17,'Полная ст-ть с уч.НЗС (Авто)'!UY$11:INDIRECT("'Полная ст-ть с уч.НЗС (Авто)'!UY"&amp;$J$42))/$D17)</f>
        <v>0</v>
      </c>
      <c r="UZ17" s="137">
        <f ca="1">IF($D17=0,0,SUMIF('Полная ст-ть с уч.НЗС (Авто)'!$YP$11:INDIRECT("'Полная ст-ть с уч.НЗС (Авто)'!YP"&amp;$J$42),$C17,'Полная ст-ть с уч.НЗС (Авто)'!UZ$11:INDIRECT("'Полная ст-ть с уч.НЗС (Авто)'!UZ"&amp;$J$42))/$D17)</f>
        <v>0</v>
      </c>
      <c r="VA17" s="137">
        <f ca="1">IF($D17=0,0,SUMIF('Полная ст-ть с уч.НЗС (Авто)'!$YP$11:INDIRECT("'Полная ст-ть с уч.НЗС (Авто)'!YP"&amp;$J$42),$C17,'Полная ст-ть с уч.НЗС (Авто)'!VA$11:INDIRECT("'Полная ст-ть с уч.НЗС (Авто)'!VA"&amp;$J$42))/$D17)</f>
        <v>0</v>
      </c>
      <c r="VB17" s="137">
        <f ca="1">IF($D17=0,0,SUMIF('Полная ст-ть с уч.НЗС (Авто)'!$YP$11:INDIRECT("'Полная ст-ть с уч.НЗС (Авто)'!YP"&amp;$J$42),$C17,'Полная ст-ть с уч.НЗС (Авто)'!VB$11:INDIRECT("'Полная ст-ть с уч.НЗС (Авто)'!VB"&amp;$J$42))/$D17)</f>
        <v>0</v>
      </c>
      <c r="VC17" s="137">
        <f ca="1">IF($D17=0,0,SUMIF('Полная ст-ть с уч.НЗС (Авто)'!$YP$11:INDIRECT("'Полная ст-ть с уч.НЗС (Авто)'!YP"&amp;$J$42),$C17,'Полная ст-ть с уч.НЗС (Авто)'!VC$11:INDIRECT("'Полная ст-ть с уч.НЗС (Авто)'!VC"&amp;$J$42))/$D17)</f>
        <v>0</v>
      </c>
      <c r="VD17" s="137">
        <f ca="1">IF($D17=0,0,SUMIF('Полная ст-ть с уч.НЗС (Авто)'!$YP$11:INDIRECT("'Полная ст-ть с уч.НЗС (Авто)'!YP"&amp;$J$42),$C17,'Полная ст-ть с уч.НЗС (Авто)'!VD$11:INDIRECT("'Полная ст-ть с уч.НЗС (Авто)'!VD"&amp;$J$42))/$D17)</f>
        <v>0</v>
      </c>
      <c r="VE17" s="137">
        <f ca="1">IF($D17=0,0,SUMIF('Полная ст-ть с уч.НЗС (Авто)'!$YP$11:INDIRECT("'Полная ст-ть с уч.НЗС (Авто)'!YP"&amp;$J$42),$C17,'Полная ст-ть с уч.НЗС (Авто)'!VE$11:INDIRECT("'Полная ст-ть с уч.НЗС (Авто)'!VE"&amp;$J$42))/$D17)</f>
        <v>0</v>
      </c>
      <c r="VF17" s="137">
        <f ca="1">IF($D17=0,0,SUMIF('Полная ст-ть с уч.НЗС (Авто)'!$YP$11:INDIRECT("'Полная ст-ть с уч.НЗС (Авто)'!YP"&amp;$J$42),$C17,'Полная ст-ть с уч.НЗС (Авто)'!VF$11:INDIRECT("'Полная ст-ть с уч.НЗС (Авто)'!VF"&amp;$J$42))/$D17)</f>
        <v>0</v>
      </c>
      <c r="VG17" s="137">
        <f ca="1">IF($D17=0,0,SUMIF('Полная ст-ть с уч.НЗС (Авто)'!$YP$11:INDIRECT("'Полная ст-ть с уч.НЗС (Авто)'!YP"&amp;$J$42),$C17,'Полная ст-ть с уч.НЗС (Авто)'!VG$11:INDIRECT("'Полная ст-ть с уч.НЗС (Авто)'!VG"&amp;$J$42))/$D17)</f>
        <v>0</v>
      </c>
      <c r="VH17" s="137">
        <f ca="1">IF($D17=0,0,SUMIF('Полная ст-ть с уч.НЗС (Авто)'!$YP$11:INDIRECT("'Полная ст-ть с уч.НЗС (Авто)'!YP"&amp;$J$42),$C17,'Полная ст-ть с уч.НЗС (Авто)'!VH$11:INDIRECT("'Полная ст-ть с уч.НЗС (Авто)'!VH"&amp;$J$42))/$D17)</f>
        <v>0</v>
      </c>
      <c r="VI17" s="137">
        <f ca="1">IF($D17=0,0,SUMIF('Полная ст-ть с уч.НЗС (Авто)'!$YP$11:INDIRECT("'Полная ст-ть с уч.НЗС (Авто)'!YP"&amp;$J$42),$C17,'Полная ст-ть с уч.НЗС (Авто)'!VI$11:INDIRECT("'Полная ст-ть с уч.НЗС (Авто)'!VI"&amp;$J$42))/$D17)</f>
        <v>0</v>
      </c>
      <c r="VJ17" s="137">
        <f ca="1">IF($D17=0,0,SUMIF('Полная ст-ть с уч.НЗС (Авто)'!$YP$11:INDIRECT("'Полная ст-ть с уч.НЗС (Авто)'!YP"&amp;$J$42),$C17,'Полная ст-ть с уч.НЗС (Авто)'!VJ$11:INDIRECT("'Полная ст-ть с уч.НЗС (Авто)'!VJ"&amp;$J$42))/$D17)</f>
        <v>0</v>
      </c>
      <c r="VK17" s="137">
        <f ca="1">IF($D17=0,0,SUMIF('Полная ст-ть с уч.НЗС (Авто)'!$YP$11:INDIRECT("'Полная ст-ть с уч.НЗС (Авто)'!YP"&amp;$J$42),$C17,'Полная ст-ть с уч.НЗС (Авто)'!VK$11:INDIRECT("'Полная ст-ть с уч.НЗС (Авто)'!VK"&amp;$J$42))/$D17)</f>
        <v>0</v>
      </c>
      <c r="VL17" s="137">
        <f ca="1">IF($D17=0,0,SUMIF('Полная ст-ть с уч.НЗС (Авто)'!$YP$11:INDIRECT("'Полная ст-ть с уч.НЗС (Авто)'!YP"&amp;$J$42),$C17,'Полная ст-ть с уч.НЗС (Авто)'!VL$11:INDIRECT("'Полная ст-ть с уч.НЗС (Авто)'!VL"&amp;$J$42))/$D17)</f>
        <v>0</v>
      </c>
      <c r="VM17" s="137">
        <f ca="1">IF($D17=0,0,SUMIF('Полная ст-ть с уч.НЗС (Авто)'!$YP$11:INDIRECT("'Полная ст-ть с уч.НЗС (Авто)'!YP"&amp;$J$42),$C17,'Полная ст-ть с уч.НЗС (Авто)'!VM$11:INDIRECT("'Полная ст-ть с уч.НЗС (Авто)'!VM"&amp;$J$42))/$D17)</f>
        <v>0</v>
      </c>
      <c r="VN17" s="137">
        <f ca="1">IF($D17=0,0,SUMIF('Полная ст-ть с уч.НЗС (Авто)'!$YP$11:INDIRECT("'Полная ст-ть с уч.НЗС (Авто)'!YP"&amp;$J$42),$C17,'Полная ст-ть с уч.НЗС (Авто)'!VN$11:INDIRECT("'Полная ст-ть с уч.НЗС (Авто)'!VN"&amp;$J$42))/$D17)</f>
        <v>0</v>
      </c>
      <c r="VO17" s="137">
        <f ca="1">IF($D17=0,0,SUMIF('Полная ст-ть с уч.НЗС (Авто)'!$YP$11:INDIRECT("'Полная ст-ть с уч.НЗС (Авто)'!YP"&amp;$J$42),$C17,'Полная ст-ть с уч.НЗС (Авто)'!VO$11:INDIRECT("'Полная ст-ть с уч.НЗС (Авто)'!VO"&amp;$J$42))/$D17)</f>
        <v>0</v>
      </c>
      <c r="VP17" s="137">
        <f ca="1">IF($D17=0,0,SUMIF('Полная ст-ть с уч.НЗС (Авто)'!$YP$11:INDIRECT("'Полная ст-ть с уч.НЗС (Авто)'!YP"&amp;$J$42),$C17,'Полная ст-ть с уч.НЗС (Авто)'!VP$11:INDIRECT("'Полная ст-ть с уч.НЗС (Авто)'!VP"&amp;$J$42))/$D17)</f>
        <v>0</v>
      </c>
      <c r="VQ17" s="137">
        <f ca="1">IF($D17=0,0,SUMIF('Полная ст-ть с уч.НЗС (Авто)'!$YP$11:INDIRECT("'Полная ст-ть с уч.НЗС (Авто)'!YP"&amp;$J$42),$C17,'Полная ст-ть с уч.НЗС (Авто)'!VQ$11:INDIRECT("'Полная ст-ть с уч.НЗС (Авто)'!VQ"&amp;$J$42))/$D17)</f>
        <v>0</v>
      </c>
      <c r="VR17" s="137">
        <f ca="1">IF($D17=0,0,SUMIF('Полная ст-ть с уч.НЗС (Авто)'!$YP$11:INDIRECT("'Полная ст-ть с уч.НЗС (Авто)'!YP"&amp;$J$42),$C17,'Полная ст-ть с уч.НЗС (Авто)'!VR$11:INDIRECT("'Полная ст-ть с уч.НЗС (Авто)'!VR"&amp;$J$42))/$D17)</f>
        <v>0</v>
      </c>
      <c r="VS17" s="137">
        <f ca="1">IF($D17=0,0,SUMIF('Полная ст-ть с уч.НЗС (Авто)'!$YP$11:INDIRECT("'Полная ст-ть с уч.НЗС (Авто)'!YP"&amp;$J$42),$C17,'Полная ст-ть с уч.НЗС (Авто)'!VS$11:INDIRECT("'Полная ст-ть с уч.НЗС (Авто)'!VS"&amp;$J$42))/$D17)</f>
        <v>0</v>
      </c>
      <c r="VT17" s="137">
        <f ca="1">IF($D17=0,0,SUMIF('Полная ст-ть с уч.НЗС (Авто)'!$YP$11:INDIRECT("'Полная ст-ть с уч.НЗС (Авто)'!YP"&amp;$J$42),$C17,'Полная ст-ть с уч.НЗС (Авто)'!VT$11:INDIRECT("'Полная ст-ть с уч.НЗС (Авто)'!VT"&amp;$J$42))/$D17)</f>
        <v>0</v>
      </c>
      <c r="VU17" s="137">
        <f ca="1">IF($D17=0,0,SUMIF('Полная ст-ть с уч.НЗС (Авто)'!$YP$11:INDIRECT("'Полная ст-ть с уч.НЗС (Авто)'!YP"&amp;$J$42),$C17,'Полная ст-ть с уч.НЗС (Авто)'!VU$11:INDIRECT("'Полная ст-ть с уч.НЗС (Авто)'!VU"&amp;$J$42))/$D17)</f>
        <v>0</v>
      </c>
      <c r="VV17" s="137">
        <f ca="1">IF($D17=0,0,SUMIF('Полная ст-ть с уч.НЗС (Авто)'!$YP$11:INDIRECT("'Полная ст-ть с уч.НЗС (Авто)'!YP"&amp;$J$42),$C17,'Полная ст-ть с уч.НЗС (Авто)'!VV$11:INDIRECT("'Полная ст-ть с уч.НЗС (Авто)'!VV"&amp;$J$42))/$D17)</f>
        <v>0</v>
      </c>
      <c r="VW17" s="137">
        <f ca="1">IF($D17=0,0,SUMIF('Полная ст-ть с уч.НЗС (Авто)'!$YP$11:INDIRECT("'Полная ст-ть с уч.НЗС (Авто)'!YP"&amp;$J$42),$C17,'Полная ст-ть с уч.НЗС (Авто)'!VW$11:INDIRECT("'Полная ст-ть с уч.НЗС (Авто)'!VW"&amp;$J$42))/$D17)</f>
        <v>0</v>
      </c>
      <c r="VX17" s="137">
        <f ca="1">IF($D17=0,0,SUMIF('Полная ст-ть с уч.НЗС (Авто)'!$YP$11:INDIRECT("'Полная ст-ть с уч.НЗС (Авто)'!YP"&amp;$J$42),$C17,'Полная ст-ть с уч.НЗС (Авто)'!VX$11:INDIRECT("'Полная ст-ть с уч.НЗС (Авто)'!VX"&amp;$J$42))/$D17)</f>
        <v>0</v>
      </c>
      <c r="VY17" s="137">
        <f ca="1">IF($D17=0,0,SUMIF('Полная ст-ть с уч.НЗС (Авто)'!$YP$11:INDIRECT("'Полная ст-ть с уч.НЗС (Авто)'!YP"&amp;$J$42),$C17,'Полная ст-ть с уч.НЗС (Авто)'!VY$11:INDIRECT("'Полная ст-ть с уч.НЗС (Авто)'!VY"&amp;$J$42))/$D17)</f>
        <v>0</v>
      </c>
      <c r="VZ17" s="137">
        <f ca="1">IF($D17=0,0,SUMIF('Полная ст-ть с уч.НЗС (Авто)'!$YP$11:INDIRECT("'Полная ст-ть с уч.НЗС (Авто)'!YP"&amp;$J$42),$C17,'Полная ст-ть с уч.НЗС (Авто)'!VZ$11:INDIRECT("'Полная ст-ть с уч.НЗС (Авто)'!VZ"&amp;$J$42))/$D17)</f>
        <v>0</v>
      </c>
      <c r="WA17" s="137">
        <f ca="1">IF($D17=0,0,SUMIF('Полная ст-ть с уч.НЗС (Авто)'!$YP$11:INDIRECT("'Полная ст-ть с уч.НЗС (Авто)'!YP"&amp;$J$42),$C17,'Полная ст-ть с уч.НЗС (Авто)'!WA$11:INDIRECT("'Полная ст-ть с уч.НЗС (Авто)'!WA"&amp;$J$42))/$D17)</f>
        <v>0</v>
      </c>
      <c r="WB17" s="137">
        <f ca="1">IF($D17=0,0,SUMIF('Полная ст-ть с уч.НЗС (Авто)'!$YP$11:INDIRECT("'Полная ст-ть с уч.НЗС (Авто)'!YP"&amp;$J$42),$C17,'Полная ст-ть с уч.НЗС (Авто)'!WB$11:INDIRECT("'Полная ст-ть с уч.НЗС (Авто)'!WB"&amp;$J$42))/$D17)</f>
        <v>0</v>
      </c>
      <c r="WC17" s="137">
        <f ca="1">IF($D17=0,0,SUMIF('Полная ст-ть с уч.НЗС (Авто)'!$YP$11:INDIRECT("'Полная ст-ть с уч.НЗС (Авто)'!YP"&amp;$J$42),$C17,'Полная ст-ть с уч.НЗС (Авто)'!WC$11:INDIRECT("'Полная ст-ть с уч.НЗС (Авто)'!WC"&amp;$J$42))/$D17)</f>
        <v>0</v>
      </c>
      <c r="WD17" s="137">
        <f ca="1">IF($D17=0,0,SUMIF('Полная ст-ть с уч.НЗС (Авто)'!$YP$11:INDIRECT("'Полная ст-ть с уч.НЗС (Авто)'!YP"&amp;$J$42),$C17,'Полная ст-ть с уч.НЗС (Авто)'!WD$11:INDIRECT("'Полная ст-ть с уч.НЗС (Авто)'!WD"&amp;$J$42))/$D17)</f>
        <v>0</v>
      </c>
      <c r="WE17" s="137">
        <f ca="1">IF($D17=0,0,SUMIF('Полная ст-ть с уч.НЗС (Авто)'!$YP$11:INDIRECT("'Полная ст-ть с уч.НЗС (Авто)'!YP"&amp;$J$42),$C17,'Полная ст-ть с уч.НЗС (Авто)'!WE$11:INDIRECT("'Полная ст-ть с уч.НЗС (Авто)'!WE"&amp;$J$42))/$D17)</f>
        <v>0</v>
      </c>
      <c r="WF17" s="137">
        <f ca="1">IF($D17=0,0,SUMIF('Полная ст-ть с уч.НЗС (Авто)'!$YP$11:INDIRECT("'Полная ст-ть с уч.НЗС (Авто)'!YP"&amp;$J$42),$C17,'Полная ст-ть с уч.НЗС (Авто)'!WF$11:INDIRECT("'Полная ст-ть с уч.НЗС (Авто)'!WF"&amp;$J$42))/$D17)</f>
        <v>0</v>
      </c>
      <c r="WG17" s="137">
        <f ca="1">IF($D17=0,0,SUMIF('Полная ст-ть с уч.НЗС (Авто)'!$YP$11:INDIRECT("'Полная ст-ть с уч.НЗС (Авто)'!YP"&amp;$J$42),$C17,'Полная ст-ть с уч.НЗС (Авто)'!WG$11:INDIRECT("'Полная ст-ть с уч.НЗС (Авто)'!WG"&amp;$J$42))/$D17)</f>
        <v>0</v>
      </c>
      <c r="WH17" s="137">
        <f ca="1">IF($D17=0,0,SUMIF('Полная ст-ть с уч.НЗС (Авто)'!$YP$11:INDIRECT("'Полная ст-ть с уч.НЗС (Авто)'!YP"&amp;$J$42),$C17,'Полная ст-ть с уч.НЗС (Авто)'!WH$11:INDIRECT("'Полная ст-ть с уч.НЗС (Авто)'!WH"&amp;$J$42))/$D17)</f>
        <v>0</v>
      </c>
      <c r="WI17" s="137">
        <f ca="1">IF($D17=0,0,SUMIF('Полная ст-ть с уч.НЗС (Авто)'!$YP$11:INDIRECT("'Полная ст-ть с уч.НЗС (Авто)'!YP"&amp;$J$42),$C17,'Полная ст-ть с уч.НЗС (Авто)'!WI$11:INDIRECT("'Полная ст-ть с уч.НЗС (Авто)'!WI"&amp;$J$42))/$D17)</f>
        <v>0</v>
      </c>
      <c r="WJ17" s="137">
        <f ca="1">IF($D17=0,0,SUMIF('Полная ст-ть с уч.НЗС (Авто)'!$YP$11:INDIRECT("'Полная ст-ть с уч.НЗС (Авто)'!YP"&amp;$J$42),$C17,'Полная ст-ть с уч.НЗС (Авто)'!WJ$11:INDIRECT("'Полная ст-ть с уч.НЗС (Авто)'!WJ"&amp;$J$42))/$D17)</f>
        <v>0</v>
      </c>
      <c r="WK17" s="137">
        <f ca="1">IF($D17=0,0,SUMIF('Полная ст-ть с уч.НЗС (Авто)'!$YP$11:INDIRECT("'Полная ст-ть с уч.НЗС (Авто)'!YP"&amp;$J$42),$C17,'Полная ст-ть с уч.НЗС (Авто)'!WK$11:INDIRECT("'Полная ст-ть с уч.НЗС (Авто)'!WK"&amp;$J$42))/$D17)</f>
        <v>0</v>
      </c>
      <c r="WL17" s="137">
        <f ca="1">IF($D17=0,0,SUMIF('Полная ст-ть с уч.НЗС (Авто)'!$YP$11:INDIRECT("'Полная ст-ть с уч.НЗС (Авто)'!YP"&amp;$J$42),$C17,'Полная ст-ть с уч.НЗС (Авто)'!WL$11:INDIRECT("'Полная ст-ть с уч.НЗС (Авто)'!WL"&amp;$J$42))/$D17)</f>
        <v>0</v>
      </c>
      <c r="WM17" s="137">
        <f ca="1">IF($D17=0,0,SUMIF('Полная ст-ть с уч.НЗС (Авто)'!$YP$11:INDIRECT("'Полная ст-ть с уч.НЗС (Авто)'!YP"&amp;$J$42),$C17,'Полная ст-ть с уч.НЗС (Авто)'!WM$11:INDIRECT("'Полная ст-ть с уч.НЗС (Авто)'!WM"&amp;$J$42))/$D17)</f>
        <v>0</v>
      </c>
      <c r="WN17" s="137">
        <f ca="1">IF($D17=0,0,SUMIF('Полная ст-ть с уч.НЗС (Авто)'!$YP$11:INDIRECT("'Полная ст-ть с уч.НЗС (Авто)'!YP"&amp;$J$42),$C17,'Полная ст-ть с уч.НЗС (Авто)'!WN$11:INDIRECT("'Полная ст-ть с уч.НЗС (Авто)'!WN"&amp;$J$42))/$D17)</f>
        <v>0</v>
      </c>
      <c r="WO17" s="137">
        <f ca="1">IF($D17=0,0,SUMIF('Полная ст-ть с уч.НЗС (Авто)'!$YP$11:INDIRECT("'Полная ст-ть с уч.НЗС (Авто)'!YP"&amp;$J$42),$C17,'Полная ст-ть с уч.НЗС (Авто)'!WO$11:INDIRECT("'Полная ст-ть с уч.НЗС (Авто)'!WO"&amp;$J$42))/$D17)</f>
        <v>0</v>
      </c>
      <c r="WP17" s="137">
        <f ca="1">IF($D17=0,0,SUMIF('Полная ст-ть с уч.НЗС (Авто)'!$YP$11:INDIRECT("'Полная ст-ть с уч.НЗС (Авто)'!YP"&amp;$J$42),$C17,'Полная ст-ть с уч.НЗС (Авто)'!WP$11:INDIRECT("'Полная ст-ть с уч.НЗС (Авто)'!WP"&amp;$J$42))/$D17)</f>
        <v>0</v>
      </c>
      <c r="WQ17" s="137">
        <f ca="1">IF($D17=0,0,SUMIF('Полная ст-ть с уч.НЗС (Авто)'!$YP$11:INDIRECT("'Полная ст-ть с уч.НЗС (Авто)'!YP"&amp;$J$42),$C17,'Полная ст-ть с уч.НЗС (Авто)'!WQ$11:INDIRECT("'Полная ст-ть с уч.НЗС (Авто)'!WQ"&amp;$J$42))/$D17)</f>
        <v>0</v>
      </c>
      <c r="WR17" s="137">
        <f ca="1">IF($D17=0,0,SUMIF('Полная ст-ть с уч.НЗС (Авто)'!$YP$11:INDIRECT("'Полная ст-ть с уч.НЗС (Авто)'!YP"&amp;$J$42),$C17,'Полная ст-ть с уч.НЗС (Авто)'!WR$11:INDIRECT("'Полная ст-ть с уч.НЗС (Авто)'!WR"&amp;$J$42))/$D17)</f>
        <v>0</v>
      </c>
      <c r="WS17" s="137">
        <f ca="1">IF($D17=0,0,SUMIF('Полная ст-ть с уч.НЗС (Авто)'!$YP$11:INDIRECT("'Полная ст-ть с уч.НЗС (Авто)'!YP"&amp;$J$42),$C17,'Полная ст-ть с уч.НЗС (Авто)'!WS$11:INDIRECT("'Полная ст-ть с уч.НЗС (Авто)'!WS"&amp;$J$42))/$D17)</f>
        <v>0</v>
      </c>
      <c r="WT17" s="137">
        <f ca="1">IF($D17=0,0,SUMIF('Полная ст-ть с уч.НЗС (Авто)'!$YP$11:INDIRECT("'Полная ст-ть с уч.НЗС (Авто)'!YP"&amp;$J$42),$C17,'Полная ст-ть с уч.НЗС (Авто)'!WT$11:INDIRECT("'Полная ст-ть с уч.НЗС (Авто)'!WT"&amp;$J$42))/$D17)</f>
        <v>0</v>
      </c>
      <c r="WU17" s="137">
        <f ca="1">IF($D17=0,0,SUMIF('Полная ст-ть с уч.НЗС (Авто)'!$YP$11:INDIRECT("'Полная ст-ть с уч.НЗС (Авто)'!YP"&amp;$J$42),$C17,'Полная ст-ть с уч.НЗС (Авто)'!WU$11:INDIRECT("'Полная ст-ть с уч.НЗС (Авто)'!WU"&amp;$J$42))/$D17)</f>
        <v>0</v>
      </c>
      <c r="WV17" s="137">
        <f ca="1">IF($D17=0,0,SUMIF('Полная ст-ть с уч.НЗС (Авто)'!$YP$11:INDIRECT("'Полная ст-ть с уч.НЗС (Авто)'!YP"&amp;$J$42),$C17,'Полная ст-ть с уч.НЗС (Авто)'!WV$11:INDIRECT("'Полная ст-ть с уч.НЗС (Авто)'!WV"&amp;$J$42))/$D17)</f>
        <v>0</v>
      </c>
      <c r="WW17" s="137">
        <f ca="1">IF($D17=0,0,SUMIF('Полная ст-ть с уч.НЗС (Авто)'!$YP$11:INDIRECT("'Полная ст-ть с уч.НЗС (Авто)'!YP"&amp;$J$42),$C17,'Полная ст-ть с уч.НЗС (Авто)'!WW$11:INDIRECT("'Полная ст-ть с уч.НЗС (Авто)'!WW"&amp;$J$42))/$D17)</f>
        <v>0</v>
      </c>
      <c r="WX17" s="137">
        <f ca="1">IF($D17=0,0,SUMIF('Полная ст-ть с уч.НЗС (Авто)'!$YP$11:INDIRECT("'Полная ст-ть с уч.НЗС (Авто)'!YP"&amp;$J$42),$C17,'Полная ст-ть с уч.НЗС (Авто)'!WX$11:INDIRECT("'Полная ст-ть с уч.НЗС (Авто)'!WX"&amp;$J$42))/$D17)</f>
        <v>0</v>
      </c>
      <c r="WY17" s="137">
        <f ca="1">IF($D17=0,0,SUMIF('Полная ст-ть с уч.НЗС (Авто)'!$YP$11:INDIRECT("'Полная ст-ть с уч.НЗС (Авто)'!YP"&amp;$J$42),$C17,'Полная ст-ть с уч.НЗС (Авто)'!WY$11:INDIRECT("'Полная ст-ть с уч.НЗС (Авто)'!WY"&amp;$J$42))/$D17)</f>
        <v>0</v>
      </c>
      <c r="WZ17" s="137">
        <f ca="1">IF($D17=0,0,SUMIF('Полная ст-ть с уч.НЗС (Авто)'!$YP$11:INDIRECT("'Полная ст-ть с уч.НЗС (Авто)'!YP"&amp;$J$42),$C17,'Полная ст-ть с уч.НЗС (Авто)'!WZ$11:INDIRECT("'Полная ст-ть с уч.НЗС (Авто)'!WZ"&amp;$J$42))/$D17)</f>
        <v>0</v>
      </c>
      <c r="XA17" s="137">
        <f ca="1">IF($D17=0,0,SUMIF('Полная ст-ть с уч.НЗС (Авто)'!$YP$11:INDIRECT("'Полная ст-ть с уч.НЗС (Авто)'!YP"&amp;$J$42),$C17,'Полная ст-ть с уч.НЗС (Авто)'!XA$11:INDIRECT("'Полная ст-ть с уч.НЗС (Авто)'!XA"&amp;$J$42))/$D17)</f>
        <v>0</v>
      </c>
      <c r="XB17" s="137">
        <f ca="1">IF($D17=0,0,SUMIF('Полная ст-ть с уч.НЗС (Авто)'!$YP$11:INDIRECT("'Полная ст-ть с уч.НЗС (Авто)'!YP"&amp;$J$42),$C17,'Полная ст-ть с уч.НЗС (Авто)'!XB$11:INDIRECT("'Полная ст-ть с уч.НЗС (Авто)'!XB"&amp;$J$42))/$D17)</f>
        <v>0</v>
      </c>
      <c r="XC17" s="137">
        <f ca="1">IF($D17=0,0,SUMIF('Полная ст-ть с уч.НЗС (Авто)'!$YP$11:INDIRECT("'Полная ст-ть с уч.НЗС (Авто)'!YP"&amp;$J$42),$C17,'Полная ст-ть с уч.НЗС (Авто)'!XC$11:INDIRECT("'Полная ст-ть с уч.НЗС (Авто)'!XC"&amp;$J$42))/$D17)</f>
        <v>0</v>
      </c>
      <c r="XD17" s="137">
        <f ca="1">IF($D17=0,0,SUMIF('Полная ст-ть с уч.НЗС (Авто)'!$YP$11:INDIRECT("'Полная ст-ть с уч.НЗС (Авто)'!YP"&amp;$J$42),$C17,'Полная ст-ть с уч.НЗС (Авто)'!XD$11:INDIRECT("'Полная ст-ть с уч.НЗС (Авто)'!XD"&amp;$J$42))/$D17)</f>
        <v>0</v>
      </c>
      <c r="XE17" s="137">
        <f ca="1">IF($D17=0,0,SUMIF('Полная ст-ть с уч.НЗС (Авто)'!$YP$11:INDIRECT("'Полная ст-ть с уч.НЗС (Авто)'!YP"&amp;$J$42),$C17,'Полная ст-ть с уч.НЗС (Авто)'!XE$11:INDIRECT("'Полная ст-ть с уч.НЗС (Авто)'!XE"&amp;$J$42))/$D17)</f>
        <v>0</v>
      </c>
      <c r="XF17" s="137">
        <f ca="1">IF($D17=0,0,SUMIF('Полная ст-ть с уч.НЗС (Авто)'!$YP$11:INDIRECT("'Полная ст-ть с уч.НЗС (Авто)'!YP"&amp;$J$42),$C17,'Полная ст-ть с уч.НЗС (Авто)'!XF$11:INDIRECT("'Полная ст-ть с уч.НЗС (Авто)'!XF"&amp;$J$42))/$D17)</f>
        <v>0</v>
      </c>
      <c r="XG17" s="137">
        <f ca="1">IF($D17=0,0,SUMIF('Полная ст-ть с уч.НЗС (Авто)'!$YP$11:INDIRECT("'Полная ст-ть с уч.НЗС (Авто)'!YP"&amp;$J$42),$C17,'Полная ст-ть с уч.НЗС (Авто)'!XG$11:INDIRECT("'Полная ст-ть с уч.НЗС (Авто)'!XG"&amp;$J$42))/$D17)</f>
        <v>0</v>
      </c>
      <c r="XH17" s="137">
        <f ca="1">IF($D17=0,0,SUMIF('Полная ст-ть с уч.НЗС (Авто)'!$YP$11:INDIRECT("'Полная ст-ть с уч.НЗС (Авто)'!YP"&amp;$J$42),$C17,'Полная ст-ть с уч.НЗС (Авто)'!XH$11:INDIRECT("'Полная ст-ть с уч.НЗС (Авто)'!XH"&amp;$J$42))/$D17)</f>
        <v>0</v>
      </c>
      <c r="XI17" s="137">
        <f ca="1">IF($D17=0,0,SUMIF('Полная ст-ть с уч.НЗС (Авто)'!$YP$11:INDIRECT("'Полная ст-ть с уч.НЗС (Авто)'!YP"&amp;$J$42),$C17,'Полная ст-ть с уч.НЗС (Авто)'!XI$11:INDIRECT("'Полная ст-ть с уч.НЗС (Авто)'!XI"&amp;$J$42))/$D17)</f>
        <v>0</v>
      </c>
      <c r="XJ17" s="137">
        <f ca="1">IF($D17=0,0,SUMIF('Полная ст-ть с уч.НЗС (Авто)'!$YP$11:INDIRECT("'Полная ст-ть с уч.НЗС (Авто)'!YP"&amp;$J$42),$C17,'Полная ст-ть с уч.НЗС (Авто)'!XJ$11:INDIRECT("'Полная ст-ть с уч.НЗС (Авто)'!XJ"&amp;$J$42))/$D17)</f>
        <v>0</v>
      </c>
      <c r="XK17" s="137">
        <f ca="1">IF($D17=0,0,SUMIF('Полная ст-ть с уч.НЗС (Авто)'!$YP$11:INDIRECT("'Полная ст-ть с уч.НЗС (Авто)'!YP"&amp;$J$42),$C17,'Полная ст-ть с уч.НЗС (Авто)'!XK$11:INDIRECT("'Полная ст-ть с уч.НЗС (Авто)'!XK"&amp;$J$42))/$D17)</f>
        <v>0</v>
      </c>
      <c r="XL17" s="137">
        <f ca="1">IF($D17=0,0,SUMIF('Полная ст-ть с уч.НЗС (Авто)'!$YP$11:INDIRECT("'Полная ст-ть с уч.НЗС (Авто)'!YP"&amp;$J$42),$C17,'Полная ст-ть с уч.НЗС (Авто)'!XL$11:INDIRECT("'Полная ст-ть с уч.НЗС (Авто)'!XL"&amp;$J$42))/$D17)</f>
        <v>0</v>
      </c>
      <c r="XM17" s="137">
        <f ca="1">IF($D17=0,0,SUMIF('Полная ст-ть с уч.НЗС (Авто)'!$YP$11:INDIRECT("'Полная ст-ть с уч.НЗС (Авто)'!YP"&amp;$J$42),$C17,'Полная ст-ть с уч.НЗС (Авто)'!XM$11:INDIRECT("'Полная ст-ть с уч.НЗС (Авто)'!XM"&amp;$J$42))/$D17)</f>
        <v>0</v>
      </c>
      <c r="XN17" s="137">
        <f ca="1">IF($D17=0,0,SUMIF('Полная ст-ть с уч.НЗС (Авто)'!$YP$11:INDIRECT("'Полная ст-ть с уч.НЗС (Авто)'!YP"&amp;$J$42),$C17,'Полная ст-ть с уч.НЗС (Авто)'!XN$11:INDIRECT("'Полная ст-ть с уч.НЗС (Авто)'!XN"&amp;$J$42))/$D17)</f>
        <v>0</v>
      </c>
      <c r="XO17" s="137">
        <f ca="1">IF($D17=0,0,SUMIF('Полная ст-ть с уч.НЗС (Авто)'!$YP$11:INDIRECT("'Полная ст-ть с уч.НЗС (Авто)'!YP"&amp;$J$42),$C17,'Полная ст-ть с уч.НЗС (Авто)'!XO$11:INDIRECT("'Полная ст-ть с уч.НЗС (Авто)'!XO"&amp;$J$42))/$D17)</f>
        <v>0</v>
      </c>
      <c r="XP17" s="141">
        <f ca="1">IF($D17=0,0,SUMIF('Полная ст-ть с уч.НЗС (Авто)'!$YP$11:INDIRECT("'Полная ст-ть с уч.НЗС (Авто)'!YP"&amp;$J$42),$C17,'Полная ст-ть с уч.НЗС (Авто)'!XP$11:INDIRECT("'Полная ст-ть с уч.НЗС (Авто)'!XP"&amp;$J$42))/$D17)</f>
        <v>0</v>
      </c>
      <c r="XQ17" s="137">
        <f ca="1">IF($D17=0,0,SUMIF('Полная ст-ть с уч.НЗС (Авто)'!$YP$11:INDIRECT("'Полная ст-ть с уч.НЗС (Авто)'!YP"&amp;$J$42),$C17,'Полная ст-ть с уч.НЗС (Авто)'!XQ$11:INDIRECT("'Полная ст-ть с уч.НЗС (Авто)'!XQ"&amp;$J$42))/$D17)</f>
        <v>0</v>
      </c>
      <c r="XR17" s="137">
        <f ca="1">IF($D17=0,0,SUMIF('Полная ст-ть с уч.НЗС (Авто)'!$YP$11:INDIRECT("'Полная ст-ть с уч.НЗС (Авто)'!YP"&amp;$J$42),$C17,'Полная ст-ть с уч.НЗС (Авто)'!XR$11:INDIRECT("'Полная ст-ть с уч.НЗС (Авто)'!XR"&amp;$J$42))/$D17)</f>
        <v>0</v>
      </c>
      <c r="XS17" s="137">
        <f ca="1">IF($D17=0,0,SUMIF('Полная ст-ть с уч.НЗС (Авто)'!$YP$11:INDIRECT("'Полная ст-ть с уч.НЗС (Авто)'!YP"&amp;$J$42),$C17,'Полная ст-ть с уч.НЗС (Авто)'!XS$11:INDIRECT("'Полная ст-ть с уч.НЗС (Авто)'!XS"&amp;$J$42))/$D17)</f>
        <v>0</v>
      </c>
      <c r="XT17" s="137">
        <f ca="1">IF($D17=0,0,SUMIF('Полная ст-ть с уч.НЗС (Авто)'!$YP$11:INDIRECT("'Полная ст-ть с уч.НЗС (Авто)'!YP"&amp;$J$42),$C17,'Полная ст-ть с уч.НЗС (Авто)'!XT$11:INDIRECT("'Полная ст-ть с уч.НЗС (Авто)'!XT"&amp;$J$42))/$D17)</f>
        <v>0</v>
      </c>
      <c r="XU17" s="137">
        <f ca="1">IF($D17=0,0,SUMIF('Полная ст-ть с уч.НЗС (Авто)'!$YP$11:INDIRECT("'Полная ст-ть с уч.НЗС (Авто)'!YP"&amp;$J$42),$C17,'Полная ст-ть с уч.НЗС (Авто)'!XU$11:INDIRECT("'Полная ст-ть с уч.НЗС (Авто)'!XU"&amp;$J$42))/$D17)</f>
        <v>0</v>
      </c>
      <c r="XV17" s="137">
        <f ca="1">IF($D17=0,0,SUMIF('Полная ст-ть с уч.НЗС (Авто)'!$YP$11:INDIRECT("'Полная ст-ть с уч.НЗС (Авто)'!YP"&amp;$J$42),$C17,'Полная ст-ть с уч.НЗС (Авто)'!XV$11:INDIRECT("'Полная ст-ть с уч.НЗС (Авто)'!XV"&amp;$J$42))/$D17)</f>
        <v>0</v>
      </c>
      <c r="XW17" s="137">
        <f ca="1">IF($D17=0,0,SUMIF('Полная ст-ть с уч.НЗС (Авто)'!$YP$11:INDIRECT("'Полная ст-ть с уч.НЗС (Авто)'!YP"&amp;$J$42),$C17,'Полная ст-ть с уч.НЗС (Авто)'!XW$11:INDIRECT("'Полная ст-ть с уч.НЗС (Авто)'!XW"&amp;$J$42))/$D17)</f>
        <v>0</v>
      </c>
      <c r="XX17" s="137">
        <f ca="1">IF($D17=0,0,SUMIF('Полная ст-ть с уч.НЗС (Авто)'!$YP$11:INDIRECT("'Полная ст-ть с уч.НЗС (Авто)'!YP"&amp;$J$42),$C17,'Полная ст-ть с уч.НЗС (Авто)'!XX$11:INDIRECT("'Полная ст-ть с уч.НЗС (Авто)'!XX"&amp;$J$42))/$D17)</f>
        <v>0</v>
      </c>
      <c r="XY17" s="137">
        <f ca="1">IF($D17=0,0,SUMIF('Полная ст-ть с уч.НЗС (Авто)'!$YP$11:INDIRECT("'Полная ст-ть с уч.НЗС (Авто)'!YP"&amp;$J$42),$C17,'Полная ст-ть с уч.НЗС (Авто)'!XY$11:INDIRECT("'Полная ст-ть с уч.НЗС (Авто)'!XY"&amp;$J$42))/$D17)</f>
        <v>0</v>
      </c>
      <c r="XZ17" s="137">
        <f ca="1">IF($D17=0,0,SUMIF('Полная ст-ть с уч.НЗС (Авто)'!$YP$11:INDIRECT("'Полная ст-ть с уч.НЗС (Авто)'!YP"&amp;$J$42),$C17,'Полная ст-ть с уч.НЗС (Авто)'!XZ$11:INDIRECT("'Полная ст-ть с уч.НЗС (Авто)'!XZ"&amp;$J$42))/$D17)</f>
        <v>0</v>
      </c>
      <c r="YA17" s="137">
        <f ca="1">IF($D17=0,0,SUMIF('Полная ст-ть с уч.НЗС (Авто)'!$YP$11:INDIRECT("'Полная ст-ть с уч.НЗС (Авто)'!YP"&amp;$J$42),$C17,'Полная ст-ть с уч.НЗС (Авто)'!YA$11:INDIRECT("'Полная ст-ть с уч.НЗС (Авто)'!YA"&amp;$J$42))/$D17)</f>
        <v>0</v>
      </c>
      <c r="YB17" s="137">
        <f ca="1">IF($D17=0,0,SUMIF('Полная ст-ть с уч.НЗС (Авто)'!$YP$11:INDIRECT("'Полная ст-ть с уч.НЗС (Авто)'!YP"&amp;$J$42),$C17,'Полная ст-ть с уч.НЗС (Авто)'!YB$11:INDIRECT("'Полная ст-ть с уч.НЗС (Авто)'!YB"&amp;$J$42))/$D17)</f>
        <v>0</v>
      </c>
      <c r="YC17" s="137">
        <f ca="1">IF($D17=0,0,SUMIF('Полная ст-ть с уч.НЗС (Авто)'!$YP$11:INDIRECT("'Полная ст-ть с уч.НЗС (Авто)'!YP"&amp;$J$42),$C17,'Полная ст-ть с уч.НЗС (Авто)'!YC$11:INDIRECT("'Полная ст-ть с уч.НЗС (Авто)'!YC"&amp;$J$42))/$D17)</f>
        <v>0</v>
      </c>
      <c r="YD17" s="137">
        <f ca="1">IF($D17=0,0,SUMIF('Полная ст-ть с уч.НЗС (Авто)'!$YP$11:INDIRECT("'Полная ст-ть с уч.НЗС (Авто)'!YP"&amp;$J$42),$C17,'Полная ст-ть с уч.НЗС (Авто)'!YD$11:INDIRECT("'Полная ст-ть с уч.НЗС (Авто)'!YD"&amp;$J$42))/$D17)</f>
        <v>0</v>
      </c>
      <c r="YE17" s="141">
        <f ca="1">IF($D17=0,0,SUMIF('Полная ст-ть с уч.НЗС (Авто)'!$YP$11:INDIRECT("'Полная ст-ть с уч.НЗС (Авто)'!YP"&amp;$J$42),$C17,'Полная ст-ть с уч.НЗС (Авто)'!YE$11:INDIRECT("'Полная ст-ть с уч.НЗС (Авто)'!YE"&amp;$J$42))/$D17)</f>
        <v>0</v>
      </c>
      <c r="YF17" s="104"/>
      <c r="YG17" s="94"/>
    </row>
    <row r="18" spans="1:657" s="105" customFormat="1" ht="15" customHeight="1" x14ac:dyDescent="0.25">
      <c r="A18" s="133">
        <v>8</v>
      </c>
      <c r="B18" s="134" t="s">
        <v>761</v>
      </c>
      <c r="C18" s="135" t="s">
        <v>761</v>
      </c>
      <c r="D18" s="136">
        <f ca="1">COUNTIF('Полная ст-ть с уч.НЗС (Авто)'!$YP$11:INDIRECT("'Полная ст-ть с уч.НЗС (Авто)'!YP"&amp;$J$42),C18)</f>
        <v>0</v>
      </c>
      <c r="E18" s="134"/>
      <c r="F18" s="134"/>
      <c r="G18" s="134"/>
      <c r="H18" s="134"/>
      <c r="I18" s="137">
        <f ca="1">IF($D18=0,0,SUMIF('Полная ст-ть с уч.НЗС (Авто)'!$YP$11:INDIRECT("'Полная ст-ть с уч.НЗС (Авто)'!YP"&amp;$J$42),$C18,'Полная ст-ть с уч.НЗС (Авто)'!I$11:INDIRECT("'Полная ст-ть с уч.НЗС (Авто)'!I"&amp;$J$42))/$D18)</f>
        <v>0</v>
      </c>
      <c r="J18" s="136"/>
      <c r="K18" s="137">
        <f ca="1">IF($D18=0,0,SUMIF('Полная ст-ть с уч.НЗС (Авто)'!$YP$11:INDIRECT("'Полная ст-ть с уч.НЗС (Авто)'!YP"&amp;$J$42),$C18,'Полная ст-ть с уч.НЗС (Авто)'!K$11:INDIRECT("'Полная ст-ть с уч.НЗС (Авто)'!K"&amp;$J$42))/$D18)</f>
        <v>0</v>
      </c>
      <c r="L18" s="134"/>
      <c r="M18" s="137">
        <f ca="1">IF($D18=0,0,SUMIF('Полная ст-ть с уч.НЗС (Авто)'!$YP$11:INDIRECT("'Полная ст-ть с уч.НЗС (Авто)'!YP"&amp;$J$42),$C18,'Полная ст-ть с уч.НЗС (Авто)'!M$11:INDIRECT("'Полная ст-ть с уч.НЗС (Авто)'!M"&amp;$J$42))/$D18)</f>
        <v>0</v>
      </c>
      <c r="N18" s="134"/>
      <c r="O18" s="137">
        <f ca="1">IF($D18=0,0,SUMIF('Полная ст-ть с уч.НЗС (Авто)'!$YP$11:INDIRECT("'Полная ст-ть с уч.НЗС (Авто)'!YP"&amp;$J$42),$C18,'Полная ст-ть с уч.НЗС (Авто)'!O$11:INDIRECT("'Полная ст-ть с уч.НЗС (Авто)'!O"&amp;$J$42))/$D18)</f>
        <v>0</v>
      </c>
      <c r="P18" s="134"/>
      <c r="Q18" s="137">
        <f ca="1">IF($D18=0,0,SUMIF('Полная ст-ть с уч.НЗС (Авто)'!$YP$11:INDIRECT("'Полная ст-ть с уч.НЗС (Авто)'!YP"&amp;$J$42),$C18,'Полная ст-ть с уч.НЗС (Авто)'!Q$11:INDIRECT("'Полная ст-ть с уч.НЗС (Авто)'!Q"&amp;$J$42))/$D18)</f>
        <v>0</v>
      </c>
      <c r="R18" s="137">
        <f ca="1">IF($D18=0,0,SUMIF('Полная ст-ть с уч.НЗС (Авто)'!$YP$11:INDIRECT("'Полная ст-ть с уч.НЗС (Авто)'!YP"&amp;$J$42),$C18,'Полная ст-ть с уч.НЗС (Авто)'!R$11:INDIRECT("'Полная ст-ть с уч.НЗС (Авто)'!R"&amp;$J$42))/$D18)</f>
        <v>0</v>
      </c>
      <c r="S18" s="137">
        <f ca="1">IF($D18=0,0,SUMIF('Полная ст-ть с уч.НЗС (Авто)'!$YP$11:INDIRECT("'Полная ст-ть с уч.НЗС (Авто)'!YP"&amp;$J$42),$C18,'Полная ст-ть с уч.НЗС (Авто)'!S$11:INDIRECT("'Полная ст-ть с уч.НЗС (Авто)'!S"&amp;$J$42))/$D18)</f>
        <v>0</v>
      </c>
      <c r="T18" s="137">
        <f ca="1">IF($D18=0,0,SUMIF('Полная ст-ть с уч.НЗС (Авто)'!$YP$11:INDIRECT("'Полная ст-ть с уч.НЗС (Авто)'!YP"&amp;$J$42),$C18,'Полная ст-ть с уч.НЗС (Авто)'!T$11:INDIRECT("'Полная ст-ть с уч.НЗС (Авто)'!T"&amp;$J$42))/$D18)</f>
        <v>0</v>
      </c>
      <c r="U18" s="137">
        <f ca="1">IF($D18=0,0,SUMIF('Полная ст-ть с уч.НЗС (Авто)'!$YP$11:INDIRECT("'Полная ст-ть с уч.НЗС (Авто)'!YP"&amp;$J$42),$C18,'Полная ст-ть с уч.НЗС (Авто)'!U$11:INDIRECT("'Полная ст-ть с уч.НЗС (Авто)'!U"&amp;$J$42))/$D18)</f>
        <v>0</v>
      </c>
      <c r="V18" s="137">
        <f ca="1">IF($D18=0,0,SUMIF('Полная ст-ть с уч.НЗС (Авто)'!$YP$11:INDIRECT("'Полная ст-ть с уч.НЗС (Авто)'!YP"&amp;$J$42),$C18,'Полная ст-ть с уч.НЗС (Авто)'!V$11:INDIRECT("'Полная ст-ть с уч.НЗС (Авто)'!V"&amp;$J$42))/$D18)</f>
        <v>0</v>
      </c>
      <c r="W18" s="137">
        <f ca="1">IF($D18=0,0,SUMIF('Полная ст-ть с уч.НЗС (Авто)'!$YP$11:INDIRECT("'Полная ст-ть с уч.НЗС (Авто)'!YP"&amp;$J$42),$C18,'Полная ст-ть с уч.НЗС (Авто)'!W$11:INDIRECT("'Полная ст-ть с уч.НЗС (Авто)'!W"&amp;$J$42))/$D18)</f>
        <v>0</v>
      </c>
      <c r="X18" s="137">
        <f ca="1">IF($D18=0,0,SUMIF('Полная ст-ть с уч.НЗС (Авто)'!$YP$11:INDIRECT("'Полная ст-ть с уч.НЗС (Авто)'!YP"&amp;$J$42),$C18,'Полная ст-ть с уч.НЗС (Авто)'!X$11:INDIRECT("'Полная ст-ть с уч.НЗС (Авто)'!X"&amp;$J$42))/$D18)</f>
        <v>0</v>
      </c>
      <c r="Y18" s="137">
        <f ca="1">IF($D18=0,0,SUMIF('Полная ст-ть с уч.НЗС (Авто)'!$YP$11:INDIRECT("'Полная ст-ть с уч.НЗС (Авто)'!YP"&amp;$J$42),$C18,'Полная ст-ть с уч.НЗС (Авто)'!Y$11:INDIRECT("'Полная ст-ть с уч.НЗС (Авто)'!Y"&amp;$J$42))/$D18)</f>
        <v>0</v>
      </c>
      <c r="Z18" s="137">
        <f ca="1">IF($D18=0,0,SUMIF('Полная ст-ть с уч.НЗС (Авто)'!$YP$11:INDIRECT("'Полная ст-ть с уч.НЗС (Авто)'!YP"&amp;$J$42),$C18,'Полная ст-ть с уч.НЗС (Авто)'!Z$11:INDIRECT("'Полная ст-ть с уч.НЗС (Авто)'!Z"&amp;$J$42))/$D18)</f>
        <v>0</v>
      </c>
      <c r="AA18" s="137">
        <f ca="1">IF($D18=0,0,SUMIF('Полная ст-ть с уч.НЗС (Авто)'!$YP$11:INDIRECT("'Полная ст-ть с уч.НЗС (Авто)'!YP"&amp;$J$42),$C18,'Полная ст-ть с уч.НЗС (Авто)'!AA$11:INDIRECT("'Полная ст-ть с уч.НЗС (Авто)'!AA"&amp;$J$42))/$D18)</f>
        <v>0</v>
      </c>
      <c r="AB18" s="137">
        <f ca="1">IF($D18=0,0,SUMIF('Полная ст-ть с уч.НЗС (Авто)'!$YP$11:INDIRECT("'Полная ст-ть с уч.НЗС (Авто)'!YP"&amp;$J$42),$C18,'Полная ст-ть с уч.НЗС (Авто)'!AB$11:INDIRECT("'Полная ст-ть с уч.НЗС (Авто)'!AB"&amp;$J$42))/$D18)</f>
        <v>0</v>
      </c>
      <c r="AC18" s="137">
        <f ca="1">IF($D18=0,0,SUMIF('Полная ст-ть с уч.НЗС (Авто)'!$YP$11:INDIRECT("'Полная ст-ть с уч.НЗС (Авто)'!YP"&amp;$J$42),$C18,'Полная ст-ть с уч.НЗС (Авто)'!AC$11:INDIRECT("'Полная ст-ть с уч.НЗС (Авто)'!AC"&amp;$J$42))/$D18)</f>
        <v>0</v>
      </c>
      <c r="AD18" s="137">
        <f ca="1">IF($D18=0,0,SUMIF('Полная ст-ть с уч.НЗС (Авто)'!$YP$11:INDIRECT("'Полная ст-ть с уч.НЗС (Авто)'!YP"&amp;$J$42),$C18,'Полная ст-ть с уч.НЗС (Авто)'!AD$11:INDIRECT("'Полная ст-ть с уч.НЗС (Авто)'!AD"&amp;$J$42))/$D18)</f>
        <v>0</v>
      </c>
      <c r="AE18" s="137">
        <f ca="1">IF($D18=0,0,SUMIF('Полная ст-ть с уч.НЗС (Авто)'!$YP$11:INDIRECT("'Полная ст-ть с уч.НЗС (Авто)'!YP"&amp;$J$42),$C18,'Полная ст-ть с уч.НЗС (Авто)'!AE$11:INDIRECT("'Полная ст-ть с уч.НЗС (Авто)'!AE"&amp;$J$42))/$D18)</f>
        <v>0</v>
      </c>
      <c r="AF18" s="137">
        <f ca="1">IF($D18=0,0,SUMIF('Полная ст-ть с уч.НЗС (Авто)'!$YP$11:INDIRECT("'Полная ст-ть с уч.НЗС (Авто)'!YP"&amp;$J$42),$C18,'Полная ст-ть с уч.НЗС (Авто)'!AF$11:INDIRECT("'Полная ст-ть с уч.НЗС (Авто)'!AF"&amp;$J$42))/$D18)</f>
        <v>0</v>
      </c>
      <c r="AG18" s="137">
        <f ca="1">IF($D18=0,0,SUMIF('Полная ст-ть с уч.НЗС (Авто)'!$YP$11:INDIRECT("'Полная ст-ть с уч.НЗС (Авто)'!YP"&amp;$J$42),$C18,'Полная ст-ть с уч.НЗС (Авто)'!AG$11:INDIRECT("'Полная ст-ть с уч.НЗС (Авто)'!AG"&amp;$J$42))/$D18)</f>
        <v>0</v>
      </c>
      <c r="AH18" s="137">
        <f ca="1">IF($D18=0,0,SUMIF('Полная ст-ть с уч.НЗС (Авто)'!$YP$11:INDIRECT("'Полная ст-ть с уч.НЗС (Авто)'!YP"&amp;$J$42),$C18,'Полная ст-ть с уч.НЗС (Авто)'!AH$11:INDIRECT("'Полная ст-ть с уч.НЗС (Авто)'!AH"&amp;$J$42))/$D18)</f>
        <v>0</v>
      </c>
      <c r="AI18" s="137">
        <f ca="1">IF($D18=0,0,SUMIF('Полная ст-ть с уч.НЗС (Авто)'!$YP$11:INDIRECT("'Полная ст-ть с уч.НЗС (Авто)'!YP"&amp;$J$42),$C18,'Полная ст-ть с уч.НЗС (Авто)'!AI$11:INDIRECT("'Полная ст-ть с уч.НЗС (Авто)'!AI"&amp;$J$42))/$D18)</f>
        <v>0</v>
      </c>
      <c r="AJ18" s="137">
        <f ca="1">IF($D18=0,0,SUMIF('Полная ст-ть с уч.НЗС (Авто)'!$YP$11:INDIRECT("'Полная ст-ть с уч.НЗС (Авто)'!YP"&amp;$J$42),$C18,'Полная ст-ть с уч.НЗС (Авто)'!AJ$11:INDIRECT("'Полная ст-ть с уч.НЗС (Авто)'!AJ"&amp;$J$42))/$D18)</f>
        <v>0</v>
      </c>
      <c r="AK18" s="137">
        <f ca="1">IF($D18=0,0,SUMIF('Полная ст-ть с уч.НЗС (Авто)'!$YP$11:INDIRECT("'Полная ст-ть с уч.НЗС (Авто)'!YP"&amp;$J$42),$C18,'Полная ст-ть с уч.НЗС (Авто)'!AK$11:INDIRECT("'Полная ст-ть с уч.НЗС (Авто)'!AK"&amp;$J$42))/$D18)</f>
        <v>0</v>
      </c>
      <c r="AL18" s="137">
        <f ca="1">IF($D18=0,0,SUMIF('Полная ст-ть с уч.НЗС (Авто)'!$YP$11:INDIRECT("'Полная ст-ть с уч.НЗС (Авто)'!YP"&amp;$J$42),$C18,'Полная ст-ть с уч.НЗС (Авто)'!AL$11:INDIRECT("'Полная ст-ть с уч.НЗС (Авто)'!AL"&amp;$J$42))/$D18)</f>
        <v>0</v>
      </c>
      <c r="AM18" s="137">
        <f ca="1">IF($D18=0,0,SUMIF('Полная ст-ть с уч.НЗС (Авто)'!$YP$11:INDIRECT("'Полная ст-ть с уч.НЗС (Авто)'!YP"&amp;$J$42),$C18,'Полная ст-ть с уч.НЗС (Авто)'!AM$11:INDIRECT("'Полная ст-ть с уч.НЗС (Авто)'!AM"&amp;$J$42))/$D18)</f>
        <v>0</v>
      </c>
      <c r="AN18" s="137">
        <f ca="1">IF($D18=0,0,SUMIF('Полная ст-ть с уч.НЗС (Авто)'!$YP$11:INDIRECT("'Полная ст-ть с уч.НЗС (Авто)'!YP"&amp;$J$42),$C18,'Полная ст-ть с уч.НЗС (Авто)'!AN$11:INDIRECT("'Полная ст-ть с уч.НЗС (Авто)'!AN"&amp;$J$42))/$D18)</f>
        <v>0</v>
      </c>
      <c r="AO18" s="137">
        <f ca="1">IF($D18=0,0,SUMIF('Полная ст-ть с уч.НЗС (Авто)'!$YP$11:INDIRECT("'Полная ст-ть с уч.НЗС (Авто)'!YP"&amp;$J$42),$C18,'Полная ст-ть с уч.НЗС (Авто)'!AO$11:INDIRECT("'Полная ст-ть с уч.НЗС (Авто)'!AO"&amp;$J$42))/$D18)</f>
        <v>0</v>
      </c>
      <c r="AP18" s="137">
        <f ca="1">IF($D18=0,0,SUMIF('Полная ст-ть с уч.НЗС (Авто)'!$YP$11:INDIRECT("'Полная ст-ть с уч.НЗС (Авто)'!YP"&amp;$J$42),$C18,'Полная ст-ть с уч.НЗС (Авто)'!AP$11:INDIRECT("'Полная ст-ть с уч.НЗС (Авто)'!AP"&amp;$J$42))/$D18)</f>
        <v>0</v>
      </c>
      <c r="AQ18" s="137">
        <f ca="1">IF($D18=0,0,SUMIF('Полная ст-ть с уч.НЗС (Авто)'!$YP$11:INDIRECT("'Полная ст-ть с уч.НЗС (Авто)'!YP"&amp;$J$42),$C18,'Полная ст-ть с уч.НЗС (Авто)'!AQ$11:INDIRECT("'Полная ст-ть с уч.НЗС (Авто)'!AQ"&amp;$J$42))/$D18)</f>
        <v>0</v>
      </c>
      <c r="AR18" s="186"/>
      <c r="AS18" s="186"/>
      <c r="AT18" s="187"/>
      <c r="AU18" s="421"/>
      <c r="AV18" s="187"/>
      <c r="AW18" s="421"/>
      <c r="AX18" s="137">
        <f ca="1">IF($D18=0,0,SUMIF('Полная ст-ть с уч.НЗС (Авто)'!$YP$11:INDIRECT("'Полная ст-ть с уч.НЗС (Авто)'!YP"&amp;$J$42),$C18,'Полная ст-ть с уч.НЗС (Авто)'!AX$11:INDIRECT("'Полная ст-ть с уч.НЗС (Авто)'!AX"&amp;$J$42))/$D18)</f>
        <v>0</v>
      </c>
      <c r="AY18" s="137">
        <f ca="1">IF($D18=0,0,SUMIF('Полная ст-ть с уч.НЗС (Авто)'!$YP$11:INDIRECT("'Полная ст-ть с уч.НЗС (Авто)'!YP"&amp;$J$42),$C18,'Полная ст-ть с уч.НЗС (Авто)'!AY$11:INDIRECT("'Полная ст-ть с уч.НЗС (Авто)'!AY"&amp;$J$42))/$D18)</f>
        <v>0</v>
      </c>
      <c r="AZ18" s="137">
        <f ca="1">IF($D18=0,0,SUMIF('Полная ст-ть с уч.НЗС (Авто)'!$YP$11:INDIRECT("'Полная ст-ть с уч.НЗС (Авто)'!YP"&amp;$J$42),$C18,'Полная ст-ть с уч.НЗС (Авто)'!AZ$11:INDIRECT("'Полная ст-ть с уч.НЗС (Авто)'!AZ"&amp;$J$42))/$D18)</f>
        <v>0</v>
      </c>
      <c r="BA18" s="137">
        <f ca="1">IF($D18=0,0,SUMIF('Полная ст-ть с уч.НЗС (Авто)'!$YP$11:INDIRECT("'Полная ст-ть с уч.НЗС (Авто)'!YP"&amp;$J$42),$C18,'Полная ст-ть с уч.НЗС (Авто)'!BA$11:INDIRECT("'Полная ст-ть с уч.НЗС (Авто)'!BA"&amp;$J$42))/$D18)</f>
        <v>0</v>
      </c>
      <c r="BB18" s="137">
        <f ca="1">IF($D18=0,0,SUMIF('Полная ст-ть с уч.НЗС (Авто)'!$YP$11:INDIRECT("'Полная ст-ть с уч.НЗС (Авто)'!YP"&amp;$J$42),$C18,'Полная ст-ть с уч.НЗС (Авто)'!BB$11:INDIRECT("'Полная ст-ть с уч.НЗС (Авто)'!BB"&amp;$J$42))/$D18)</f>
        <v>0</v>
      </c>
      <c r="BC18" s="137">
        <f ca="1">IF($D18=0,0,SUMIF('Полная ст-ть с уч.НЗС (Авто)'!$YP$11:INDIRECT("'Полная ст-ть с уч.НЗС (Авто)'!YP"&amp;$J$42),$C18,'Полная ст-ть с уч.НЗС (Авто)'!BC$11:INDIRECT("'Полная ст-ть с уч.НЗС (Авто)'!BC"&amp;$J$42))/$D18)</f>
        <v>0</v>
      </c>
      <c r="BD18" s="187"/>
      <c r="BE18" s="187"/>
      <c r="BF18" s="137">
        <f ca="1">IF($D18=0,0,SUMIF('Полная ст-ть с уч.НЗС (Авто)'!$YP$11:INDIRECT("'Полная ст-ть с уч.НЗС (Авто)'!YP"&amp;$J$42),$C18,'Полная ст-ть с уч.НЗС (Авто)'!BF$11:INDIRECT("'Полная ст-ть с уч.НЗС (Авто)'!BF"&amp;$J$42))/$D18)</f>
        <v>0</v>
      </c>
      <c r="BG18" s="137">
        <f ca="1">IF($D18=0,0,SUMIF('Полная ст-ть с уч.НЗС (Авто)'!$YP$11:INDIRECT("'Полная ст-ть с уч.НЗС (Авто)'!YP"&amp;$J$42),$C18,'Полная ст-ть с уч.НЗС (Авто)'!BG$11:INDIRECT("'Полная ст-ть с уч.НЗС (Авто)'!BG"&amp;$J$42))/$D18)</f>
        <v>0</v>
      </c>
      <c r="BH18" s="137">
        <f ca="1">IF($D18=0,0,SUMIF('Полная ст-ть с уч.НЗС (Авто)'!$YP$11:INDIRECT("'Полная ст-ть с уч.НЗС (Авто)'!YP"&amp;$J$42),$C18,'Полная ст-ть с уч.НЗС (Авто)'!BH$11:INDIRECT("'Полная ст-ть с уч.НЗС (Авто)'!BH"&amp;$J$42))/$D18)</f>
        <v>0</v>
      </c>
      <c r="BI18" s="137">
        <f ca="1">IF($D18=0,0,SUMIF('Полная ст-ть с уч.НЗС (Авто)'!$YP$11:INDIRECT("'Полная ст-ть с уч.НЗС (Авто)'!YP"&amp;$J$42),$C18,'Полная ст-ть с уч.НЗС (Авто)'!BI$11:INDIRECT("'Полная ст-ть с уч.НЗС (Авто)'!BI"&amp;$J$42))/$D18)</f>
        <v>0</v>
      </c>
      <c r="BJ18" s="137">
        <f ca="1">IF($D18=0,0,SUMIF('Полная ст-ть с уч.НЗС (Авто)'!$YP$11:INDIRECT("'Полная ст-ть с уч.НЗС (Авто)'!YP"&amp;$J$42),$C18,'Полная ст-ть с уч.НЗС (Авто)'!BJ$11:INDIRECT("'Полная ст-ть с уч.НЗС (Авто)'!BJ"&amp;$J$42))/$D18)</f>
        <v>0</v>
      </c>
      <c r="BK18" s="137">
        <f ca="1">IF($D18=0,0,SUMIF('Полная ст-ть с уч.НЗС (Авто)'!$YP$11:INDIRECT("'Полная ст-ть с уч.НЗС (Авто)'!YP"&amp;$J$42),$C18,'Полная ст-ть с уч.НЗС (Авто)'!BK$11:INDIRECT("'Полная ст-ть с уч.НЗС (Авто)'!BK"&amp;$J$42))/$D18)</f>
        <v>0</v>
      </c>
      <c r="BL18" s="187"/>
      <c r="BM18" s="137">
        <f ca="1">IF($D18=0,0,SUMIF('Полная ст-ть с уч.НЗС (Авто)'!$YP$11:INDIRECT("'Полная ст-ть с уч.НЗС (Авто)'!YP"&amp;$J$42),$C18,'Полная ст-ть с уч.НЗС (Авто)'!BM$11:INDIRECT("'Полная ст-ть с уч.НЗС (Авто)'!BM"&amp;$J$42))/$D18)</f>
        <v>0</v>
      </c>
      <c r="BN18" s="188"/>
      <c r="BO18" s="134"/>
      <c r="BP18" s="134"/>
      <c r="BQ18" s="137">
        <f ca="1">IF($D18=0,0,SUMIF('Полная ст-ть с уч.НЗС (Авто)'!$YP$11:INDIRECT("'Полная ст-ть с уч.НЗС (Авто)'!YP"&amp;$J$42),$C18,'Полная ст-ть с уч.НЗС (Авто)'!BQ$11:INDIRECT("'Полная ст-ть с уч.НЗС (Авто)'!BQ"&amp;$J$42))/$D18)</f>
        <v>0</v>
      </c>
      <c r="BR18" s="137"/>
      <c r="BS18" s="134"/>
      <c r="BT18" s="134"/>
      <c r="BU18" s="137"/>
      <c r="BV18" s="134"/>
      <c r="BW18" s="137"/>
      <c r="BX18" s="134"/>
      <c r="BY18" s="134"/>
      <c r="BZ18" s="134"/>
      <c r="CA18" s="134"/>
      <c r="CB18" s="134"/>
      <c r="CC18" s="134"/>
      <c r="CD18" s="134"/>
      <c r="CE18" s="134"/>
      <c r="CF18" s="134"/>
      <c r="CG18" s="134"/>
      <c r="CH18" s="134"/>
      <c r="CI18" s="134"/>
      <c r="CJ18" s="134"/>
      <c r="CK18" s="137">
        <f ca="1">IF($D18=0,0,SUMIF('Полная ст-ть с уч.НЗС (Авто)'!$YP$11:INDIRECT("'Полная ст-ть с уч.НЗС (Авто)'!YP"&amp;$J$42),$C18,'Полная ст-ть с уч.НЗС (Авто)'!CK$11:INDIRECT("'Полная ст-ть с уч.НЗС (Авто)'!CK"&amp;$J$42))/$D18)</f>
        <v>0</v>
      </c>
      <c r="CL18" s="137">
        <f ca="1">IF($D18=0,0,SUMIF('Полная ст-ть с уч.НЗС (Авто)'!$YP$11:INDIRECT("'Полная ст-ть с уч.НЗС (Авто)'!YP"&amp;$J$42),$C18,'Полная ст-ть с уч.НЗС (Авто)'!CL$11:INDIRECT("'Полная ст-ть с уч.НЗС (Авто)'!CL"&amp;$J$42))/$D18)</f>
        <v>0</v>
      </c>
      <c r="CM18" s="137">
        <f ca="1">IF($D18=0,0,SUMIF('Полная ст-ть с уч.НЗС (Авто)'!$YP$11:INDIRECT("'Полная ст-ть с уч.НЗС (Авто)'!YP"&amp;$J$42),$C18,'Полная ст-ть с уч.НЗС (Авто)'!CM$11:INDIRECT("'Полная ст-ть с уч.НЗС (Авто)'!CM"&amp;$J$42))/$D18)</f>
        <v>0</v>
      </c>
      <c r="CN18" s="137">
        <f ca="1">IF($D18=0,0,SUMIF('Полная ст-ть с уч.НЗС (Авто)'!$YP$11:INDIRECT("'Полная ст-ть с уч.НЗС (Авто)'!YP"&amp;$J$42),$C18,'Полная ст-ть с уч.НЗС (Авто)'!CN$11:INDIRECT("'Полная ст-ть с уч.НЗС (Авто)'!CN"&amp;$J$42))/$D18)</f>
        <v>0</v>
      </c>
      <c r="CO18" s="137">
        <f ca="1">IF($D18=0,0,SUMIF('Полная ст-ть с уч.НЗС (Авто)'!$YP$11:INDIRECT("'Полная ст-ть с уч.НЗС (Авто)'!YP"&amp;$J$42),$C18,'Полная ст-ть с уч.НЗС (Авто)'!CO$11:INDIRECT("'Полная ст-ть с уч.НЗС (Авто)'!CO"&amp;$J$42))/$D18)</f>
        <v>0</v>
      </c>
      <c r="CP18" s="137">
        <f ca="1">IF($D18=0,0,SUMIF('Полная ст-ть с уч.НЗС (Авто)'!$YP$11:INDIRECT("'Полная ст-ть с уч.НЗС (Авто)'!YP"&amp;$J$42),$C18,'Полная ст-ть с уч.НЗС (Авто)'!CP$11:INDIRECT("'Полная ст-ть с уч.НЗС (Авто)'!CP"&amp;$J$42))/$D18)</f>
        <v>0</v>
      </c>
      <c r="CQ18" s="134">
        <f ca="1">IF($D18=0,0,SUMIF('Полная ст-ть с уч.НЗС (Авто)'!$YP$11:INDIRECT("'Полная ст-ть с уч.НЗС (Авто)'!YP"&amp;$J$42),$C18,'Полная ст-ть с уч.НЗС (Авто)'!CQ$11:INDIRECT("'Полная ст-ть с уч.НЗС (Авто)'!CQ"&amp;$J$42))/$D18)</f>
        <v>0</v>
      </c>
      <c r="CR18" s="137">
        <f ca="1">IF($D18=0,0,SUMIF('Полная ст-ть с уч.НЗС (Авто)'!$YP$11:INDIRECT("'Полная ст-ть с уч.НЗС (Авто)'!YP"&amp;$J$42),$C18,'Полная ст-ть с уч.НЗС (Авто)'!CR$11:INDIRECT("'Полная ст-ть с уч.НЗС (Авто)'!CR"&amp;$J$42))/$D18)</f>
        <v>0</v>
      </c>
      <c r="CS18" s="137">
        <f ca="1">IF($D18=0,0,SUMIF('Полная ст-ть с уч.НЗС (Авто)'!$YP$11:INDIRECT("'Полная ст-ть с уч.НЗС (Авто)'!YP"&amp;$J$42),$C18,'Полная ст-ть с уч.НЗС (Авто)'!CS$11:INDIRECT("'Полная ст-ть с уч.НЗС (Авто)'!CS"&amp;$J$42))/$D18)</f>
        <v>0</v>
      </c>
      <c r="CT18" s="137">
        <f ca="1">IF($D18=0,0,SUMIF('Полная ст-ть с уч.НЗС (Авто)'!$YP$11:INDIRECT("'Полная ст-ть с уч.НЗС (Авто)'!YP"&amp;$J$42),$C18,'Полная ст-ть с уч.НЗС (Авто)'!CT$11:INDIRECT("'Полная ст-ть с уч.НЗС (Авто)'!CT"&amp;$J$42))/$D18)</f>
        <v>0</v>
      </c>
      <c r="CU18" s="137">
        <f ca="1">IF($D18=0,0,SUMIF('Полная ст-ть с уч.НЗС (Авто)'!$YP$11:INDIRECT("'Полная ст-ть с уч.НЗС (Авто)'!YP"&amp;$J$42),$C18,'Полная ст-ть с уч.НЗС (Авто)'!CU$11:INDIRECT("'Полная ст-ть с уч.НЗС (Авто)'!CU"&amp;$J$42))/$D18)</f>
        <v>0</v>
      </c>
      <c r="CV18" s="137">
        <f ca="1">IF($D18=0,0,SUMIF('Полная ст-ть с уч.НЗС (Авто)'!$YP$11:INDIRECT("'Полная ст-ть с уч.НЗС (Авто)'!YP"&amp;$J$42),$C18,'Полная ст-ть с уч.НЗС (Авто)'!CV$11:INDIRECT("'Полная ст-ть с уч.НЗС (Авто)'!CV"&amp;$J$42))/$D18)</f>
        <v>0</v>
      </c>
      <c r="CW18" s="137">
        <f ca="1">IF($D18=0,0,SUMIF('Полная ст-ть с уч.НЗС (Авто)'!$YP$11:INDIRECT("'Полная ст-ть с уч.НЗС (Авто)'!YP"&amp;$J$42),$C18,'Полная ст-ть с уч.НЗС (Авто)'!CW$11:INDIRECT("'Полная ст-ть с уч.НЗС (Авто)'!CW"&amp;$J$42))/$D18)</f>
        <v>0</v>
      </c>
      <c r="CX18" s="137">
        <f ca="1">IF($D18=0,0,SUMIF('Полная ст-ть с уч.НЗС (Авто)'!$YP$11:INDIRECT("'Полная ст-ть с уч.НЗС (Авто)'!YP"&amp;$J$42),$C18,'Полная ст-ть с уч.НЗС (Авто)'!CX$11:INDIRECT("'Полная ст-ть с уч.НЗС (Авто)'!CX"&amp;$J$42))/$D18)</f>
        <v>0</v>
      </c>
      <c r="CY18" s="134">
        <f ca="1">IF($D18=0,0,SUMIF('Полная ст-ть с уч.НЗС (Авто)'!$YP$11:INDIRECT("'Полная ст-ть с уч.НЗС (Авто)'!YP"&amp;$J$42),$C18,'Полная ст-ть с уч.НЗС (Авто)'!CY$11:INDIRECT("'Полная ст-ть с уч.НЗС (Авто)'!CY"&amp;$J$42))/$D18)</f>
        <v>0</v>
      </c>
      <c r="CZ18" s="137">
        <f ca="1">IF($D18=0,0,SUMIF('Полная ст-ть с уч.НЗС (Авто)'!$YP$11:INDIRECT("'Полная ст-ть с уч.НЗС (Авто)'!YP"&amp;$J$42),$C18,'Полная ст-ть с уч.НЗС (Авто)'!CZ$11:INDIRECT("'Полная ст-ть с уч.НЗС (Авто)'!CZ"&amp;$J$42))/$D18)</f>
        <v>0</v>
      </c>
      <c r="DA18" s="137">
        <f ca="1">IF($D18=0,0,SUMIF('Полная ст-ть с уч.НЗС (Авто)'!$YP$11:INDIRECT("'Полная ст-ть с уч.НЗС (Авто)'!YP"&amp;$J$42),$C18,'Полная ст-ть с уч.НЗС (Авто)'!DA$11:INDIRECT("'Полная ст-ть с уч.НЗС (Авто)'!DA"&amp;$J$42))/$D18)</f>
        <v>0</v>
      </c>
      <c r="DB18" s="137">
        <f ca="1">IF($D18=0,0,SUMIF('Полная ст-ть с уч.НЗС (Авто)'!$YP$11:INDIRECT("'Полная ст-ть с уч.НЗС (Авто)'!YP"&amp;$J$42),$C18,'Полная ст-ть с уч.НЗС (Авто)'!DB$11:INDIRECT("'Полная ст-ть с уч.НЗС (Авто)'!DB"&amp;$J$42))/$D18)</f>
        <v>0</v>
      </c>
      <c r="DC18" s="137">
        <f ca="1">IF($D18=0,0,SUMIF('Полная ст-ть с уч.НЗС (Авто)'!$YP$11:INDIRECT("'Полная ст-ть с уч.НЗС (Авто)'!YP"&amp;$J$42),$C18,'Полная ст-ть с уч.НЗС (Авто)'!DC$11:INDIRECT("'Полная ст-ть с уч.НЗС (Авто)'!DC"&amp;$J$42))/$D18)</f>
        <v>0</v>
      </c>
      <c r="DD18" s="134"/>
      <c r="DE18" s="137">
        <f ca="1">IF($D18=0,0,SUMIF('Полная ст-ть с уч.НЗС (Авто)'!$YP$11:INDIRECT("'Полная ст-ть с уч.НЗС (Авто)'!YP"&amp;$J$42),$C18,'Полная ст-ть с уч.НЗС (Авто)'!DE$11:INDIRECT("'Полная ст-ть с уч.НЗС (Авто)'!DE"&amp;$J$42))/$D18)</f>
        <v>0</v>
      </c>
      <c r="DF18" s="137"/>
      <c r="DG18" s="137">
        <f ca="1">IF($D18=0,0,SUMIF('Полная ст-ть с уч.НЗС (Авто)'!$YP$11:INDIRECT("'Полная ст-ть с уч.НЗС (Авто)'!YP"&amp;$J$42),$C18,'Полная ст-ть с уч.НЗС (Авто)'!DG$11:INDIRECT("'Полная ст-ть с уч.НЗС (Авто)'!DG"&amp;$J$42))/$D18)</f>
        <v>0</v>
      </c>
      <c r="DH18" s="137">
        <f ca="1">IF($D18=0,0,SUMIF('Полная ст-ть с уч.НЗС (Авто)'!$YP$11:INDIRECT("'Полная ст-ть с уч.НЗС (Авто)'!YP"&amp;$J$42),$C18,'Полная ст-ть с уч.НЗС (Авто)'!DH$11:INDIRECT("'Полная ст-ть с уч.НЗС (Авто)'!DH"&amp;$J$42))/$D18)</f>
        <v>0</v>
      </c>
      <c r="DI18" s="137">
        <f ca="1">IF($D18=0,0,SUMIF('Полная ст-ть с уч.НЗС (Авто)'!$YP$11:INDIRECT("'Полная ст-ть с уч.НЗС (Авто)'!YP"&amp;$J$42),$C18,'Полная ст-ть с уч.НЗС (Авто)'!DI$11:INDIRECT("'Полная ст-ть с уч.НЗС (Авто)'!DI"&amp;$J$42))/$D18)</f>
        <v>0</v>
      </c>
      <c r="DJ18" s="137">
        <f ca="1">IF($D18=0,0,SUMIF('Полная ст-ть с уч.НЗС (Авто)'!$YP$11:INDIRECT("'Полная ст-ть с уч.НЗС (Авто)'!YP"&amp;$J$42),$C18,'Полная ст-ть с уч.НЗС (Авто)'!DJ$11:INDIRECT("'Полная ст-ть с уч.НЗС (Авто)'!DJ"&amp;$J$42))/$D18)</f>
        <v>0</v>
      </c>
      <c r="DK18" s="137">
        <f ca="1">IF($D18=0,0,SUMIF('Полная ст-ть с уч.НЗС (Авто)'!$YP$11:INDIRECT("'Полная ст-ть с уч.НЗС (Авто)'!YP"&amp;$J$42),$C18,'Полная ст-ть с уч.НЗС (Авто)'!DK$11:INDIRECT("'Полная ст-ть с уч.НЗС (Авто)'!DK"&amp;$J$42))/$D18)</f>
        <v>0</v>
      </c>
      <c r="DL18" s="137">
        <f ca="1">IF($D18=0,0,SUMIF('Полная ст-ть с уч.НЗС (Авто)'!$YP$11:INDIRECT("'Полная ст-ть с уч.НЗС (Авто)'!YP"&amp;$J$42),$C18,'Полная ст-ть с уч.НЗС (Авто)'!DL$11:INDIRECT("'Полная ст-ть с уч.НЗС (Авто)'!DL"&amp;$J$42))/$D18)</f>
        <v>0</v>
      </c>
      <c r="DM18" s="137">
        <f ca="1">IF($D18=0,0,SUMIF('Полная ст-ть с уч.НЗС (Авто)'!$YP$11:INDIRECT("'Полная ст-ть с уч.НЗС (Авто)'!YP"&amp;$J$42),$C18,'Полная ст-ть с уч.НЗС (Авто)'!DM$11:INDIRECT("'Полная ст-ть с уч.НЗС (Авто)'!DM"&amp;$J$42))/$D18)</f>
        <v>0</v>
      </c>
      <c r="DN18" s="137">
        <f ca="1">IF($D18=0,0,SUMIF('Полная ст-ть с уч.НЗС (Авто)'!$YP$11:INDIRECT("'Полная ст-ть с уч.НЗС (Авто)'!YP"&amp;$J$42),$C18,'Полная ст-ть с уч.НЗС (Авто)'!DN$11:INDIRECT("'Полная ст-ть с уч.НЗС (Авто)'!DN"&amp;$J$42))/$D18)</f>
        <v>0</v>
      </c>
      <c r="DO18" s="137">
        <f ca="1">IF($D18=0,0,SUMIF('Полная ст-ть с уч.НЗС (Авто)'!$YP$11:INDIRECT("'Полная ст-ть с уч.НЗС (Авто)'!YP"&amp;$J$42),$C18,'Полная ст-ть с уч.НЗС (Авто)'!DO$11:INDIRECT("'Полная ст-ть с уч.НЗС (Авто)'!DO"&amp;$J$42))/$D18)</f>
        <v>0</v>
      </c>
      <c r="DP18" s="137">
        <f ca="1">IF($D18=0,0,SUMIF('Полная ст-ть с уч.НЗС (Авто)'!$YP$11:INDIRECT("'Полная ст-ть с уч.НЗС (Авто)'!YP"&amp;$J$42),$C18,'Полная ст-ть с уч.НЗС (Авто)'!DP$11:INDIRECT("'Полная ст-ть с уч.НЗС (Авто)'!DP"&amp;$J$42))/$D18)</f>
        <v>0</v>
      </c>
      <c r="DQ18" s="137">
        <f ca="1">IF($D18=0,0,SUMIF('Полная ст-ть с уч.НЗС (Авто)'!$YP$11:INDIRECT("'Полная ст-ть с уч.НЗС (Авто)'!YP"&amp;$J$42),$C18,'Полная ст-ть с уч.НЗС (Авто)'!DQ$11:INDIRECT("'Полная ст-ть с уч.НЗС (Авто)'!DQ"&amp;$J$42))/$D18)</f>
        <v>0</v>
      </c>
      <c r="DR18" s="137">
        <f ca="1">IF($D18=0,0,SUMIF('Полная ст-ть с уч.НЗС (Авто)'!$YP$11:INDIRECT("'Полная ст-ть с уч.НЗС (Авто)'!YP"&amp;$J$42),$C18,'Полная ст-ть с уч.НЗС (Авто)'!DR$11:INDIRECT("'Полная ст-ть с уч.НЗС (Авто)'!DR"&amp;$J$42))/$D18)</f>
        <v>0</v>
      </c>
      <c r="DS18" s="137">
        <f ca="1">IF($D18=0,0,SUMIF('Полная ст-ть с уч.НЗС (Авто)'!$YP$11:INDIRECT("'Полная ст-ть с уч.НЗС (Авто)'!YP"&amp;$J$42),$C18,'Полная ст-ть с уч.НЗС (Авто)'!DS$11:INDIRECT("'Полная ст-ть с уч.НЗС (Авто)'!DS"&amp;$J$42))/$D18)</f>
        <v>0</v>
      </c>
      <c r="DT18" s="137">
        <f ca="1">IF($D18=0,0,SUMIF('Полная ст-ть с уч.НЗС (Авто)'!$YP$11:INDIRECT("'Полная ст-ть с уч.НЗС (Авто)'!YP"&amp;$J$42),$C18,'Полная ст-ть с уч.НЗС (Авто)'!DT$11:INDIRECT("'Полная ст-ть с уч.НЗС (Авто)'!DT"&amp;$J$42))/$D18)</f>
        <v>0</v>
      </c>
      <c r="DU18" s="137">
        <f ca="1">IF($D18=0,0,SUMIF('Полная ст-ть с уч.НЗС (Авто)'!$YP$11:INDIRECT("'Полная ст-ть с уч.НЗС (Авто)'!YP"&amp;$J$42),$C18,'Полная ст-ть с уч.НЗС (Авто)'!DU$11:INDIRECT("'Полная ст-ть с уч.НЗС (Авто)'!DU"&amp;$J$42))/$D18)</f>
        <v>0</v>
      </c>
      <c r="DV18" s="137">
        <f ca="1">IF($D18=0,0,SUMIF('Полная ст-ть с уч.НЗС (Авто)'!$YP$11:INDIRECT("'Полная ст-ть с уч.НЗС (Авто)'!YP"&amp;$J$42),$C18,'Полная ст-ть с уч.НЗС (Авто)'!DV$11:INDIRECT("'Полная ст-ть с уч.НЗС (Авто)'!DV"&amp;$J$42))/$D18)</f>
        <v>0</v>
      </c>
      <c r="DW18" s="137">
        <f ca="1">IF($D18=0,0,SUMIF('Полная ст-ть с уч.НЗС (Авто)'!$YP$11:INDIRECT("'Полная ст-ть с уч.НЗС (Авто)'!YP"&amp;$J$42),$C18,'Полная ст-ть с уч.НЗС (Авто)'!DW$11:INDIRECT("'Полная ст-ть с уч.НЗС (Авто)'!DW"&amp;$J$42))/$D18)</f>
        <v>0</v>
      </c>
      <c r="DX18" s="137">
        <f ca="1">IF($D18=0,0,SUMIF('Полная ст-ть с уч.НЗС (Авто)'!$YP$11:INDIRECT("'Полная ст-ть с уч.НЗС (Авто)'!YP"&amp;$J$42),$C18,'Полная ст-ть с уч.НЗС (Авто)'!DX$11:INDIRECT("'Полная ст-ть с уч.НЗС (Авто)'!DX"&amp;$J$42))/$D18)</f>
        <v>0</v>
      </c>
      <c r="DY18" s="137">
        <f ca="1">IF($D18=0,0,SUMIF('Полная ст-ть с уч.НЗС (Авто)'!$YP$11:INDIRECT("'Полная ст-ть с уч.НЗС (Авто)'!YP"&amp;$J$42),$C18,'Полная ст-ть с уч.НЗС (Авто)'!DY$11:INDIRECT("'Полная ст-ть с уч.НЗС (Авто)'!DY"&amp;$J$42))/$D18)</f>
        <v>0</v>
      </c>
      <c r="DZ18" s="137">
        <f ca="1">IF($D18=0,0,SUMIF('Полная ст-ть с уч.НЗС (Авто)'!$YP$11:INDIRECT("'Полная ст-ть с уч.НЗС (Авто)'!YP"&amp;$J$42),$C18,'Полная ст-ть с уч.НЗС (Авто)'!DZ$11:INDIRECT("'Полная ст-ть с уч.НЗС (Авто)'!DZ"&amp;$J$42))/$D18)</f>
        <v>0</v>
      </c>
      <c r="EA18" s="137">
        <f ca="1">IF($D18=0,0,SUMIF('Полная ст-ть с уч.НЗС (Авто)'!$YP$11:INDIRECT("'Полная ст-ть с уч.НЗС (Авто)'!YP"&amp;$J$42),$C18,'Полная ст-ть с уч.НЗС (Авто)'!EA$11:INDIRECT("'Полная ст-ть с уч.НЗС (Авто)'!EA"&amp;$J$42))/$D18)</f>
        <v>0</v>
      </c>
      <c r="EB18" s="137">
        <f ca="1">IF($D18=0,0,SUMIF('Полная ст-ть с уч.НЗС (Авто)'!$YP$11:INDIRECT("'Полная ст-ть с уч.НЗС (Авто)'!YP"&amp;$J$42),$C18,'Полная ст-ть с уч.НЗС (Авто)'!EB$11:INDIRECT("'Полная ст-ть с уч.НЗС (Авто)'!EB"&amp;$J$42))/$D18)</f>
        <v>0</v>
      </c>
      <c r="EC18" s="137">
        <f ca="1">IF($D18=0,0,SUMIF('Полная ст-ть с уч.НЗС (Авто)'!$YP$11:INDIRECT("'Полная ст-ть с уч.НЗС (Авто)'!YP"&amp;$J$42),$C18,'Полная ст-ть с уч.НЗС (Авто)'!EC$11:INDIRECT("'Полная ст-ть с уч.НЗС (Авто)'!EC"&amp;$J$42))/$D18)</f>
        <v>0</v>
      </c>
      <c r="ED18" s="137">
        <f ca="1">IF($D18=0,0,SUMIF('Полная ст-ть с уч.НЗС (Авто)'!$YP$11:INDIRECT("'Полная ст-ть с уч.НЗС (Авто)'!YP"&amp;$J$42),$C18,'Полная ст-ть с уч.НЗС (Авто)'!ED$11:INDIRECT("'Полная ст-ть с уч.НЗС (Авто)'!ED"&amp;$J$42))/$D18)</f>
        <v>0</v>
      </c>
      <c r="EE18" s="137">
        <f ca="1">IF($D18=0,0,SUMIF('Полная ст-ть с уч.НЗС (Авто)'!$YP$11:INDIRECT("'Полная ст-ть с уч.НЗС (Авто)'!YP"&amp;$J$42),$C18,'Полная ст-ть с уч.НЗС (Авто)'!EE$11:INDIRECT("'Полная ст-ть с уч.НЗС (Авто)'!EE"&amp;$J$42))/$D18)</f>
        <v>0</v>
      </c>
      <c r="EF18" s="137">
        <f ca="1">IF($D18=0,0,SUMIF('Полная ст-ть с уч.НЗС (Авто)'!$YP$11:INDIRECT("'Полная ст-ть с уч.НЗС (Авто)'!YP"&amp;$J$42),$C18,'Полная ст-ть с уч.НЗС (Авто)'!EF$11:INDIRECT("'Полная ст-ть с уч.НЗС (Авто)'!EF"&amp;$J$42))/$D18)</f>
        <v>0</v>
      </c>
      <c r="EG18" s="137">
        <f ca="1">IF($D18=0,0,SUMIF('Полная ст-ть с уч.НЗС (Авто)'!$YP$11:INDIRECT("'Полная ст-ть с уч.НЗС (Авто)'!YP"&amp;$J$42),$C18,'Полная ст-ть с уч.НЗС (Авто)'!EG$11:INDIRECT("'Полная ст-ть с уч.НЗС (Авто)'!EG"&amp;$J$42))/$D18)</f>
        <v>0</v>
      </c>
      <c r="EH18" s="137">
        <f ca="1">IF($D18=0,0,SUMIF('Полная ст-ть с уч.НЗС (Авто)'!$YP$11:INDIRECT("'Полная ст-ть с уч.НЗС (Авто)'!YP"&amp;$J$42),$C18,'Полная ст-ть с уч.НЗС (Авто)'!EH$11:INDIRECT("'Полная ст-ть с уч.НЗС (Авто)'!EH"&amp;$J$42))/$D18)</f>
        <v>0</v>
      </c>
      <c r="EI18" s="137">
        <f ca="1">IF($D18=0,0,SUMIF('Полная ст-ть с уч.НЗС (Авто)'!$YP$11:INDIRECT("'Полная ст-ть с уч.НЗС (Авто)'!YP"&amp;$J$42),$C18,'Полная ст-ть с уч.НЗС (Авто)'!EI$11:INDIRECT("'Полная ст-ть с уч.НЗС (Авто)'!EI"&amp;$J$42))/$D18)</f>
        <v>0</v>
      </c>
      <c r="EJ18" s="137">
        <f ca="1">IF($D18=0,0,SUMIF('Полная ст-ть с уч.НЗС (Авто)'!$YP$11:INDIRECT("'Полная ст-ть с уч.НЗС (Авто)'!YP"&amp;$J$42),$C18,'Полная ст-ть с уч.НЗС (Авто)'!EJ$11:INDIRECT("'Полная ст-ть с уч.НЗС (Авто)'!EJ"&amp;$J$42))/$D18)</f>
        <v>0</v>
      </c>
      <c r="EK18" s="137">
        <f ca="1">IF($D18=0,0,SUMIF('Полная ст-ть с уч.НЗС (Авто)'!$YP$11:INDIRECT("'Полная ст-ть с уч.НЗС (Авто)'!YP"&amp;$J$42),$C18,'Полная ст-ть с уч.НЗС (Авто)'!EK$11:INDIRECT("'Полная ст-ть с уч.НЗС (Авто)'!EK"&amp;$J$42))/$D18)</f>
        <v>0</v>
      </c>
      <c r="EL18" s="137">
        <f ca="1">IF($D18=0,0,SUMIF('Полная ст-ть с уч.НЗС (Авто)'!$YP$11:INDIRECT("'Полная ст-ть с уч.НЗС (Авто)'!YP"&amp;$J$42),$C18,'Полная ст-ть с уч.НЗС (Авто)'!EL$11:INDIRECT("'Полная ст-ть с уч.НЗС (Авто)'!EL"&amp;$J$42))/$D18)</f>
        <v>0</v>
      </c>
      <c r="EM18" s="137">
        <f ca="1">IF($D18=0,0,SUMIF('Полная ст-ть с уч.НЗС (Авто)'!$YP$11:INDIRECT("'Полная ст-ть с уч.НЗС (Авто)'!YP"&amp;$J$42),$C18,'Полная ст-ть с уч.НЗС (Авто)'!EM$11:INDIRECT("'Полная ст-ть с уч.НЗС (Авто)'!EM"&amp;$J$42))/$D18)</f>
        <v>0</v>
      </c>
      <c r="EN18" s="137">
        <f ca="1">IF($D18=0,0,SUMIF('Полная ст-ть с уч.НЗС (Авто)'!$YP$11:INDIRECT("'Полная ст-ть с уч.НЗС (Авто)'!YP"&amp;$J$42),$C18,'Полная ст-ть с уч.НЗС (Авто)'!EN$11:INDIRECT("'Полная ст-ть с уч.НЗС (Авто)'!EN"&amp;$J$42))/$D18)</f>
        <v>0</v>
      </c>
      <c r="EO18" s="137">
        <f ca="1">IF($D18=0,0,SUMIF('Полная ст-ть с уч.НЗС (Авто)'!$YP$11:INDIRECT("'Полная ст-ть с уч.НЗС (Авто)'!YP"&amp;$J$42),$C18,'Полная ст-ть с уч.НЗС (Авто)'!EO$11:INDIRECT("'Полная ст-ть с уч.НЗС (Авто)'!EO"&amp;$J$42))/$D18)</f>
        <v>0</v>
      </c>
      <c r="EP18" s="137">
        <f ca="1">IF($D18=0,0,SUMIF('Полная ст-ть с уч.НЗС (Авто)'!$YP$11:INDIRECT("'Полная ст-ть с уч.НЗС (Авто)'!YP"&amp;$J$42),$C18,'Полная ст-ть с уч.НЗС (Авто)'!EP$11:INDIRECT("'Полная ст-ть с уч.НЗС (Авто)'!EP"&amp;$J$42))/$D18)</f>
        <v>0</v>
      </c>
      <c r="EQ18" s="137">
        <f ca="1">IF($D18=0,0,SUMIF('Полная ст-ть с уч.НЗС (Авто)'!$YP$11:INDIRECT("'Полная ст-ть с уч.НЗС (Авто)'!YP"&amp;$J$42),$C18,'Полная ст-ть с уч.НЗС (Авто)'!EQ$11:INDIRECT("'Полная ст-ть с уч.НЗС (Авто)'!EQ"&amp;$J$42))/$D18)</f>
        <v>0</v>
      </c>
      <c r="ER18" s="137">
        <f ca="1">IF($D18=0,0,SUMIF('Полная ст-ть с уч.НЗС (Авто)'!$YP$11:INDIRECT("'Полная ст-ть с уч.НЗС (Авто)'!YP"&amp;$J$42),$C18,'Полная ст-ть с уч.НЗС (Авто)'!ER$11:INDIRECT("'Полная ст-ть с уч.НЗС (Авто)'!ER"&amp;$J$42))/$D18)</f>
        <v>0</v>
      </c>
      <c r="ES18" s="137">
        <f ca="1">IF($D18=0,0,SUMIF('Полная ст-ть с уч.НЗС (Авто)'!$YP$11:INDIRECT("'Полная ст-ть с уч.НЗС (Авто)'!YP"&amp;$J$42),$C18,'Полная ст-ть с уч.НЗС (Авто)'!ES$11:INDIRECT("'Полная ст-ть с уч.НЗС (Авто)'!ES"&amp;$J$42))/$D18)</f>
        <v>0</v>
      </c>
      <c r="ET18" s="137">
        <f ca="1">IF($D18=0,0,SUMIF('Полная ст-ть с уч.НЗС (Авто)'!$YP$11:INDIRECT("'Полная ст-ть с уч.НЗС (Авто)'!YP"&amp;$J$42),$C18,'Полная ст-ть с уч.НЗС (Авто)'!ET$11:INDIRECT("'Полная ст-ть с уч.НЗС (Авто)'!ET"&amp;$J$42))/$D18)</f>
        <v>0</v>
      </c>
      <c r="EU18" s="137">
        <f ca="1">IF($D18=0,0,SUMIF('Полная ст-ть с уч.НЗС (Авто)'!$YP$11:INDIRECT("'Полная ст-ть с уч.НЗС (Авто)'!YP"&amp;$J$42),$C18,'Полная ст-ть с уч.НЗС (Авто)'!EU$11:INDIRECT("'Полная ст-ть с уч.НЗС (Авто)'!EU"&amp;$J$42))/$D18)</f>
        <v>0</v>
      </c>
      <c r="EV18" s="137">
        <f ca="1">IF($D18=0,0,SUMIF('Полная ст-ть с уч.НЗС (Авто)'!$YP$11:INDIRECT("'Полная ст-ть с уч.НЗС (Авто)'!YP"&amp;$J$42),$C18,'Полная ст-ть с уч.НЗС (Авто)'!EV$11:INDIRECT("'Полная ст-ть с уч.НЗС (Авто)'!EV"&amp;$J$42))/$D18)</f>
        <v>0</v>
      </c>
      <c r="EW18" s="137">
        <f ca="1">IF($D18=0,0,SUMIF('Полная ст-ть с уч.НЗС (Авто)'!$YP$11:INDIRECT("'Полная ст-ть с уч.НЗС (Авто)'!YP"&amp;$J$42),$C18,'Полная ст-ть с уч.НЗС (Авто)'!EW$11:INDIRECT("'Полная ст-ть с уч.НЗС (Авто)'!EW"&amp;$J$42))/$D18)</f>
        <v>0</v>
      </c>
      <c r="EX18" s="137">
        <f ca="1">IF($D18=0,0,SUMIF('Полная ст-ть с уч.НЗС (Авто)'!$YP$11:INDIRECT("'Полная ст-ть с уч.НЗС (Авто)'!YP"&amp;$J$42),$C18,'Полная ст-ть с уч.НЗС (Авто)'!EX$11:INDIRECT("'Полная ст-ть с уч.НЗС (Авто)'!EX"&amp;$J$42))/$D18)</f>
        <v>0</v>
      </c>
      <c r="EY18" s="137">
        <f ca="1">IF($D18=0,0,SUMIF('Полная ст-ть с уч.НЗС (Авто)'!$YP$11:INDIRECT("'Полная ст-ть с уч.НЗС (Авто)'!YP"&amp;$J$42),$C18,'Полная ст-ть с уч.НЗС (Авто)'!EY$11:INDIRECT("'Полная ст-ть с уч.НЗС (Авто)'!EY"&amp;$J$42))/$D18)</f>
        <v>0</v>
      </c>
      <c r="EZ18" s="137">
        <f ca="1">IF($D18=0,0,SUMIF('Полная ст-ть с уч.НЗС (Авто)'!$YP$11:INDIRECT("'Полная ст-ть с уч.НЗС (Авто)'!YP"&amp;$J$42),$C18,'Полная ст-ть с уч.НЗС (Авто)'!EZ$11:INDIRECT("'Полная ст-ть с уч.НЗС (Авто)'!EZ"&amp;$J$42))/$D18)</f>
        <v>0</v>
      </c>
      <c r="FA18" s="137">
        <f ca="1">IF($D18=0,0,SUMIF('Полная ст-ть с уч.НЗС (Авто)'!$YP$11:INDIRECT("'Полная ст-ть с уч.НЗС (Авто)'!YP"&amp;$J$42),$C18,'Полная ст-ть с уч.НЗС (Авто)'!FA$11:INDIRECT("'Полная ст-ть с уч.НЗС (Авто)'!FA"&amp;$J$42))/$D18)</f>
        <v>0</v>
      </c>
      <c r="FB18" s="137">
        <f ca="1">IF($D18=0,0,SUMIF('Полная ст-ть с уч.НЗС (Авто)'!$YP$11:INDIRECT("'Полная ст-ть с уч.НЗС (Авто)'!YP"&amp;$J$42),$C18,'Полная ст-ть с уч.НЗС (Авто)'!FB$11:INDIRECT("'Полная ст-ть с уч.НЗС (Авто)'!FB"&amp;$J$42))/$D18)</f>
        <v>0</v>
      </c>
      <c r="FC18" s="137">
        <f ca="1">IF($D18=0,0,SUMIF('Полная ст-ть с уч.НЗС (Авто)'!$YP$11:INDIRECT("'Полная ст-ть с уч.НЗС (Авто)'!YP"&amp;$J$42),$C18,'Полная ст-ть с уч.НЗС (Авто)'!FC$11:INDIRECT("'Полная ст-ть с уч.НЗС (Авто)'!FC"&amp;$J$42))/$D18)</f>
        <v>0</v>
      </c>
      <c r="FD18" s="137">
        <f ca="1">IF($D18=0,0,SUMIF('Полная ст-ть с уч.НЗС (Авто)'!$YP$11:INDIRECT("'Полная ст-ть с уч.НЗС (Авто)'!YP"&amp;$J$42),$C18,'Полная ст-ть с уч.НЗС (Авто)'!FD$11:INDIRECT("'Полная ст-ть с уч.НЗС (Авто)'!FD"&amp;$J$42))/$D18)</f>
        <v>0</v>
      </c>
      <c r="FE18" s="137">
        <f ca="1">IF($D18=0,0,SUMIF('Полная ст-ть с уч.НЗС (Авто)'!$YP$11:INDIRECT("'Полная ст-ть с уч.НЗС (Авто)'!YP"&amp;$J$42),$C18,'Полная ст-ть с уч.НЗС (Авто)'!FE$11:INDIRECT("'Полная ст-ть с уч.НЗС (Авто)'!FE"&amp;$J$42))/$D18)</f>
        <v>0</v>
      </c>
      <c r="FF18" s="137">
        <f ca="1">IF($D18=0,0,SUMIF('Полная ст-ть с уч.НЗС (Авто)'!$YP$11:INDIRECT("'Полная ст-ть с уч.НЗС (Авто)'!YP"&amp;$J$42),$C18,'Полная ст-ть с уч.НЗС (Авто)'!FF$11:INDIRECT("'Полная ст-ть с уч.НЗС (Авто)'!FF"&amp;$J$42))/$D18)</f>
        <v>0</v>
      </c>
      <c r="FG18" s="137">
        <f ca="1">IF($D18=0,0,SUMIF('Полная ст-ть с уч.НЗС (Авто)'!$YP$11:INDIRECT("'Полная ст-ть с уч.НЗС (Авто)'!YP"&amp;$J$42),$C18,'Полная ст-ть с уч.НЗС (Авто)'!FG$11:INDIRECT("'Полная ст-ть с уч.НЗС (Авто)'!FG"&amp;$J$42))/$D18)</f>
        <v>0</v>
      </c>
      <c r="FH18" s="137">
        <f ca="1">IF($D18=0,0,SUMIF('Полная ст-ть с уч.НЗС (Авто)'!$YP$11:INDIRECT("'Полная ст-ть с уч.НЗС (Авто)'!YP"&amp;$J$42),$C18,'Полная ст-ть с уч.НЗС (Авто)'!FH$11:INDIRECT("'Полная ст-ть с уч.НЗС (Авто)'!FH"&amp;$J$42))/$D18)</f>
        <v>0</v>
      </c>
      <c r="FI18" s="137">
        <f ca="1">IF($D18=0,0,SUMIF('Полная ст-ть с уч.НЗС (Авто)'!$YP$11:INDIRECT("'Полная ст-ть с уч.НЗС (Авто)'!YP"&amp;$J$42),$C18,'Полная ст-ть с уч.НЗС (Авто)'!FI$11:INDIRECT("'Полная ст-ть с уч.НЗС (Авто)'!FI"&amp;$J$42))/$D18)</f>
        <v>0</v>
      </c>
      <c r="FJ18" s="137">
        <f ca="1">IF($D18=0,0,SUMIF('Полная ст-ть с уч.НЗС (Авто)'!$YP$11:INDIRECT("'Полная ст-ть с уч.НЗС (Авто)'!YP"&amp;$J$42),$C18,'Полная ст-ть с уч.НЗС (Авто)'!FJ$11:INDIRECT("'Полная ст-ть с уч.НЗС (Авто)'!FJ"&amp;$J$42))/$D18)</f>
        <v>0</v>
      </c>
      <c r="FK18" s="137">
        <f ca="1">IF($D18=0,0,SUMIF('Полная ст-ть с уч.НЗС (Авто)'!$YP$11:INDIRECT("'Полная ст-ть с уч.НЗС (Авто)'!YP"&amp;$J$42),$C18,'Полная ст-ть с уч.НЗС (Авто)'!FK$11:INDIRECT("'Полная ст-ть с уч.НЗС (Авто)'!FK"&amp;$J$42))/$D18)</f>
        <v>0</v>
      </c>
      <c r="FL18" s="137">
        <f ca="1">IF($D18=0,0,SUMIF('Полная ст-ть с уч.НЗС (Авто)'!$YP$11:INDIRECT("'Полная ст-ть с уч.НЗС (Авто)'!YP"&amp;$J$42),$C18,'Полная ст-ть с уч.НЗС (Авто)'!FL$11:INDIRECT("'Полная ст-ть с уч.НЗС (Авто)'!FL"&amp;$J$42))/$D18)</f>
        <v>0</v>
      </c>
      <c r="FM18" s="137">
        <f ca="1">IF($D18=0,0,SUMIF('Полная ст-ть с уч.НЗС (Авто)'!$YP$11:INDIRECT("'Полная ст-ть с уч.НЗС (Авто)'!YP"&amp;$J$42),$C18,'Полная ст-ть с уч.НЗС (Авто)'!FM$11:INDIRECT("'Полная ст-ть с уч.НЗС (Авто)'!FM"&amp;$J$42))/$D18)</f>
        <v>0</v>
      </c>
      <c r="FN18" s="137">
        <f ca="1">IF($D18=0,0,SUMIF('Полная ст-ть с уч.НЗС (Авто)'!$YP$11:INDIRECT("'Полная ст-ть с уч.НЗС (Авто)'!YP"&amp;$J$42),$C18,'Полная ст-ть с уч.НЗС (Авто)'!FN$11:INDIRECT("'Полная ст-ть с уч.НЗС (Авто)'!FN"&amp;$J$42))/$D18)</f>
        <v>0</v>
      </c>
      <c r="FO18" s="137">
        <f ca="1">IF($D18=0,0,SUMIF('Полная ст-ть с уч.НЗС (Авто)'!$YP$11:INDIRECT("'Полная ст-ть с уч.НЗС (Авто)'!YP"&amp;$J$42),$C18,'Полная ст-ть с уч.НЗС (Авто)'!FO$11:INDIRECT("'Полная ст-ть с уч.НЗС (Авто)'!FO"&amp;$J$42))/$D18)</f>
        <v>0</v>
      </c>
      <c r="FP18" s="137">
        <f ca="1">IF($D18=0,0,SUMIF('Полная ст-ть с уч.НЗС (Авто)'!$YP$11:INDIRECT("'Полная ст-ть с уч.НЗС (Авто)'!YP"&amp;$J$42),$C18,'Полная ст-ть с уч.НЗС (Авто)'!FP$11:INDIRECT("'Полная ст-ть с уч.НЗС (Авто)'!FP"&amp;$J$42))/$D18)</f>
        <v>0</v>
      </c>
      <c r="FQ18" s="137">
        <f ca="1">IF($D18=0,0,SUMIF('Полная ст-ть с уч.НЗС (Авто)'!$YP$11:INDIRECT("'Полная ст-ть с уч.НЗС (Авто)'!YP"&amp;$J$42),$C18,'Полная ст-ть с уч.НЗС (Авто)'!FQ$11:INDIRECT("'Полная ст-ть с уч.НЗС (Авто)'!FQ"&amp;$J$42))/$D18)</f>
        <v>0</v>
      </c>
      <c r="FR18" s="137">
        <f ca="1">IF($D18=0,0,SUMIF('Полная ст-ть с уч.НЗС (Авто)'!$YP$11:INDIRECT("'Полная ст-ть с уч.НЗС (Авто)'!YP"&amp;$J$42),$C18,'Полная ст-ть с уч.НЗС (Авто)'!FR$11:INDIRECT("'Полная ст-ть с уч.НЗС (Авто)'!FR"&amp;$J$42))/$D18)</f>
        <v>0</v>
      </c>
      <c r="FS18" s="137">
        <f ca="1">IF($D18=0,0,SUMIF('Полная ст-ть с уч.НЗС (Авто)'!$YP$11:INDIRECT("'Полная ст-ть с уч.НЗС (Авто)'!YP"&amp;$J$42),$C18,'Полная ст-ть с уч.НЗС (Авто)'!FS$11:INDIRECT("'Полная ст-ть с уч.НЗС (Авто)'!FS"&amp;$J$42))/$D18)</f>
        <v>0</v>
      </c>
      <c r="FT18" s="137">
        <f ca="1">IF($D18=0,0,SUMIF('Полная ст-ть с уч.НЗС (Авто)'!$YP$11:INDIRECT("'Полная ст-ть с уч.НЗС (Авто)'!YP"&amp;$J$42),$C18,'Полная ст-ть с уч.НЗС (Авто)'!FT$11:INDIRECT("'Полная ст-ть с уч.НЗС (Авто)'!FT"&amp;$J$42))/$D18)</f>
        <v>0</v>
      </c>
      <c r="FU18" s="137">
        <f ca="1">IF($D18=0,0,SUMIF('Полная ст-ть с уч.НЗС (Авто)'!$YP$11:INDIRECT("'Полная ст-ть с уч.НЗС (Авто)'!YP"&amp;$J$42),$C18,'Полная ст-ть с уч.НЗС (Авто)'!FU$11:INDIRECT("'Полная ст-ть с уч.НЗС (Авто)'!FU"&amp;$J$42))/$D18)</f>
        <v>0</v>
      </c>
      <c r="FV18" s="137">
        <f ca="1">IF($D18=0,0,SUMIF('Полная ст-ть с уч.НЗС (Авто)'!$YP$11:INDIRECT("'Полная ст-ть с уч.НЗС (Авто)'!YP"&amp;$J$42),$C18,'Полная ст-ть с уч.НЗС (Авто)'!FV$11:INDIRECT("'Полная ст-ть с уч.НЗС (Авто)'!FV"&amp;$J$42))/$D18)</f>
        <v>0</v>
      </c>
      <c r="FW18" s="137">
        <f ca="1">IF($D18=0,0,SUMIF('Полная ст-ть с уч.НЗС (Авто)'!$YP$11:INDIRECT("'Полная ст-ть с уч.НЗС (Авто)'!YP"&amp;$J$42),$C18,'Полная ст-ть с уч.НЗС (Авто)'!FW$11:INDIRECT("'Полная ст-ть с уч.НЗС (Авто)'!FW"&amp;$J$42))/$D18)</f>
        <v>0</v>
      </c>
      <c r="FX18" s="137">
        <f ca="1">IF($D18=0,0,SUMIF('Полная ст-ть с уч.НЗС (Авто)'!$YP$11:INDIRECT("'Полная ст-ть с уч.НЗС (Авто)'!YP"&amp;$J$42),$C18,'Полная ст-ть с уч.НЗС (Авто)'!FX$11:INDIRECT("'Полная ст-ть с уч.НЗС (Авто)'!FX"&amp;$J$42))/$D18)</f>
        <v>0</v>
      </c>
      <c r="FY18" s="137">
        <f ca="1">IF($D18=0,0,SUMIF('Полная ст-ть с уч.НЗС (Авто)'!$YP$11:INDIRECT("'Полная ст-ть с уч.НЗС (Авто)'!YP"&amp;$J$42),$C18,'Полная ст-ть с уч.НЗС (Авто)'!FY$11:INDIRECT("'Полная ст-ть с уч.НЗС (Авто)'!FY"&amp;$J$42))/$D18)</f>
        <v>0</v>
      </c>
      <c r="FZ18" s="137">
        <f ca="1">IF($D18=0,0,SUMIF('Полная ст-ть с уч.НЗС (Авто)'!$YP$11:INDIRECT("'Полная ст-ть с уч.НЗС (Авто)'!YP"&amp;$J$42),$C18,'Полная ст-ть с уч.НЗС (Авто)'!FZ$11:INDIRECT("'Полная ст-ть с уч.НЗС (Авто)'!FZ"&amp;$J$42))/$D18)</f>
        <v>0</v>
      </c>
      <c r="GA18" s="137">
        <f ca="1">IF($D18=0,0,SUMIF('Полная ст-ть с уч.НЗС (Авто)'!$YP$11:INDIRECT("'Полная ст-ть с уч.НЗС (Авто)'!YP"&amp;$J$42),$C18,'Полная ст-ть с уч.НЗС (Авто)'!GA$11:INDIRECT("'Полная ст-ть с уч.НЗС (Авто)'!GA"&amp;$J$42))/$D18)</f>
        <v>0</v>
      </c>
      <c r="GB18" s="137">
        <f ca="1">IF($D18=0,0,SUMIF('Полная ст-ть с уч.НЗС (Авто)'!$YP$11:INDIRECT("'Полная ст-ть с уч.НЗС (Авто)'!YP"&amp;$J$42),$C18,'Полная ст-ть с уч.НЗС (Авто)'!GB$11:INDIRECT("'Полная ст-ть с уч.НЗС (Авто)'!GB"&amp;$J$42))/$D18)</f>
        <v>0</v>
      </c>
      <c r="GC18" s="137">
        <f ca="1">IF($D18=0,0,SUMIF('Полная ст-ть с уч.НЗС (Авто)'!$YP$11:INDIRECT("'Полная ст-ть с уч.НЗС (Авто)'!YP"&amp;$J$42),$C18,'Полная ст-ть с уч.НЗС (Авто)'!GC$11:INDIRECT("'Полная ст-ть с уч.НЗС (Авто)'!GC"&amp;$J$42))/$D18)</f>
        <v>0</v>
      </c>
      <c r="GD18" s="137">
        <f ca="1">IF($D18=0,0,SUMIF('Полная ст-ть с уч.НЗС (Авто)'!$YP$11:INDIRECT("'Полная ст-ть с уч.НЗС (Авто)'!YP"&amp;$J$42),$C18,'Полная ст-ть с уч.НЗС (Авто)'!GD$11:INDIRECT("'Полная ст-ть с уч.НЗС (Авто)'!GD"&amp;$J$42))/$D18)</f>
        <v>0</v>
      </c>
      <c r="GE18" s="137">
        <f ca="1">IF($D18=0,0,SUMIF('Полная ст-ть с уч.НЗС (Авто)'!$YP$11:INDIRECT("'Полная ст-ть с уч.НЗС (Авто)'!YP"&amp;$J$42),$C18,'Полная ст-ть с уч.НЗС (Авто)'!GE$11:INDIRECT("'Полная ст-ть с уч.НЗС (Авто)'!GE"&amp;$J$42))/$D18)</f>
        <v>0</v>
      </c>
      <c r="GF18" s="137">
        <f ca="1">IF($D18=0,0,SUMIF('Полная ст-ть с уч.НЗС (Авто)'!$YP$11:INDIRECT("'Полная ст-ть с уч.НЗС (Авто)'!YP"&amp;$J$42),$C18,'Полная ст-ть с уч.НЗС (Авто)'!GF$11:INDIRECT("'Полная ст-ть с уч.НЗС (Авто)'!GF"&amp;$J$42))/$D18)</f>
        <v>0</v>
      </c>
      <c r="GG18" s="137">
        <f ca="1">IF($D18=0,0,SUMIF('Полная ст-ть с уч.НЗС (Авто)'!$YP$11:INDIRECT("'Полная ст-ть с уч.НЗС (Авто)'!YP"&amp;$J$42),$C18,'Полная ст-ть с уч.НЗС (Авто)'!GG$11:INDIRECT("'Полная ст-ть с уч.НЗС (Авто)'!GG"&amp;$J$42))/$D18)</f>
        <v>0</v>
      </c>
      <c r="GH18" s="137">
        <f ca="1">IF($D18=0,0,SUMIF('Полная ст-ть с уч.НЗС (Авто)'!$YP$11:INDIRECT("'Полная ст-ть с уч.НЗС (Авто)'!YP"&amp;$J$42),$C18,'Полная ст-ть с уч.НЗС (Авто)'!GH$11:INDIRECT("'Полная ст-ть с уч.НЗС (Авто)'!GH"&amp;$J$42))/$D18)</f>
        <v>0</v>
      </c>
      <c r="GI18" s="137">
        <f ca="1">IF($D18=0,0,SUMIF('Полная ст-ть с уч.НЗС (Авто)'!$YP$11:INDIRECT("'Полная ст-ть с уч.НЗС (Авто)'!YP"&amp;$J$42),$C18,'Полная ст-ть с уч.НЗС (Авто)'!GI$11:INDIRECT("'Полная ст-ть с уч.НЗС (Авто)'!GI"&amp;$J$42))/$D18)</f>
        <v>0</v>
      </c>
      <c r="GJ18" s="137">
        <f ca="1">IF($D18=0,0,SUMIF('Полная ст-ть с уч.НЗС (Авто)'!$YP$11:INDIRECT("'Полная ст-ть с уч.НЗС (Авто)'!YP"&amp;$J$42),$C18,'Полная ст-ть с уч.НЗС (Авто)'!GJ$11:INDIRECT("'Полная ст-ть с уч.НЗС (Авто)'!GJ"&amp;$J$42))/$D18)</f>
        <v>0</v>
      </c>
      <c r="GK18" s="137">
        <f ca="1">IF($D18=0,0,SUMIF('Полная ст-ть с уч.НЗС (Авто)'!$YP$11:INDIRECT("'Полная ст-ть с уч.НЗС (Авто)'!YP"&amp;$J$42),$C18,'Полная ст-ть с уч.НЗС (Авто)'!GK$11:INDIRECT("'Полная ст-ть с уч.НЗС (Авто)'!GK"&amp;$J$42))/$D18)</f>
        <v>0</v>
      </c>
      <c r="GL18" s="137">
        <f ca="1">IF($D18=0,0,SUMIF('Полная ст-ть с уч.НЗС (Авто)'!$YP$11:INDIRECT("'Полная ст-ть с уч.НЗС (Авто)'!YP"&amp;$J$42),$C18,'Полная ст-ть с уч.НЗС (Авто)'!GL$11:INDIRECT("'Полная ст-ть с уч.НЗС (Авто)'!GL"&amp;$J$42))/$D18)</f>
        <v>0</v>
      </c>
      <c r="GM18" s="137">
        <f ca="1">IF($D18=0,0,SUMIF('Полная ст-ть с уч.НЗС (Авто)'!$YP$11:INDIRECT("'Полная ст-ть с уч.НЗС (Авто)'!YP"&amp;$J$42),$C18,'Полная ст-ть с уч.НЗС (Авто)'!GM$11:INDIRECT("'Полная ст-ть с уч.НЗС (Авто)'!GM"&amp;$J$42))/$D18)</f>
        <v>0</v>
      </c>
      <c r="GN18" s="137">
        <f ca="1">IF($D18=0,0,SUMIF('Полная ст-ть с уч.НЗС (Авто)'!$YP$11:INDIRECT("'Полная ст-ть с уч.НЗС (Авто)'!YP"&amp;$J$42),$C18,'Полная ст-ть с уч.НЗС (Авто)'!GN$11:INDIRECT("'Полная ст-ть с уч.НЗС (Авто)'!GN"&amp;$J$42))/$D18)</f>
        <v>0</v>
      </c>
      <c r="GO18" s="137">
        <f ca="1">IF($D18=0,0,SUMIF('Полная ст-ть с уч.НЗС (Авто)'!$YP$11:INDIRECT("'Полная ст-ть с уч.НЗС (Авто)'!YP"&amp;$J$42),$C18,'Полная ст-ть с уч.НЗС (Авто)'!GO$11:INDIRECT("'Полная ст-ть с уч.НЗС (Авто)'!GO"&amp;$J$42))/$D18)</f>
        <v>0</v>
      </c>
      <c r="GP18" s="137">
        <f ca="1">IF($D18=0,0,SUMIF('Полная ст-ть с уч.НЗС (Авто)'!$YP$11:INDIRECT("'Полная ст-ть с уч.НЗС (Авто)'!YP"&amp;$J$42),$C18,'Полная ст-ть с уч.НЗС (Авто)'!GP$11:INDIRECT("'Полная ст-ть с уч.НЗС (Авто)'!GP"&amp;$J$42))/$D18)</f>
        <v>0</v>
      </c>
      <c r="GQ18" s="137">
        <f ca="1">IF($D18=0,0,SUMIF('Полная ст-ть с уч.НЗС (Авто)'!$YP$11:INDIRECT("'Полная ст-ть с уч.НЗС (Авто)'!YP"&amp;$J$42),$C18,'Полная ст-ть с уч.НЗС (Авто)'!GQ$11:INDIRECT("'Полная ст-ть с уч.НЗС (Авто)'!GQ"&amp;$J$42))/$D18)</f>
        <v>0</v>
      </c>
      <c r="GR18" s="137">
        <f ca="1">IF($D18=0,0,SUMIF('Полная ст-ть с уч.НЗС (Авто)'!$YP$11:INDIRECT("'Полная ст-ть с уч.НЗС (Авто)'!YP"&amp;$J$42),$C18,'Полная ст-ть с уч.НЗС (Авто)'!GR$11:INDIRECT("'Полная ст-ть с уч.НЗС (Авто)'!GR"&amp;$J$42))/$D18)</f>
        <v>0</v>
      </c>
      <c r="GS18" s="137">
        <f ca="1">IF($D18=0,0,SUMIF('Полная ст-ть с уч.НЗС (Авто)'!$YP$11:INDIRECT("'Полная ст-ть с уч.НЗС (Авто)'!YP"&amp;$J$42),$C18,'Полная ст-ть с уч.НЗС (Авто)'!GS$11:INDIRECT("'Полная ст-ть с уч.НЗС (Авто)'!GS"&amp;$J$42))/$D18)</f>
        <v>0</v>
      </c>
      <c r="GT18" s="137">
        <f ca="1">IF($D18=0,0,SUMIF('Полная ст-ть с уч.НЗС (Авто)'!$YP$11:INDIRECT("'Полная ст-ть с уч.НЗС (Авто)'!YP"&amp;$J$42),$C18,'Полная ст-ть с уч.НЗС (Авто)'!GT$11:INDIRECT("'Полная ст-ть с уч.НЗС (Авто)'!GT"&amp;$J$42))/$D18)</f>
        <v>0</v>
      </c>
      <c r="GU18" s="137">
        <f ca="1">IF($D18=0,0,SUMIF('Полная ст-ть с уч.НЗС (Авто)'!$YP$11:INDIRECT("'Полная ст-ть с уч.НЗС (Авто)'!YP"&amp;$J$42),$C18,'Полная ст-ть с уч.НЗС (Авто)'!GU$11:INDIRECT("'Полная ст-ть с уч.НЗС (Авто)'!GU"&amp;$J$42))/$D18)</f>
        <v>0</v>
      </c>
      <c r="GV18" s="137">
        <f ca="1">IF($D18=0,0,SUMIF('Полная ст-ть с уч.НЗС (Авто)'!$YP$11:INDIRECT("'Полная ст-ть с уч.НЗС (Авто)'!YP"&amp;$J$42),$C18,'Полная ст-ть с уч.НЗС (Авто)'!GV$11:INDIRECT("'Полная ст-ть с уч.НЗС (Авто)'!GV"&amp;$J$42))/$D18)</f>
        <v>0</v>
      </c>
      <c r="GW18" s="137">
        <f ca="1">IF($D18=0,0,SUMIF('Полная ст-ть с уч.НЗС (Авто)'!$YP$11:INDIRECT("'Полная ст-ть с уч.НЗС (Авто)'!YP"&amp;$J$42),$C18,'Полная ст-ть с уч.НЗС (Авто)'!GW$11:INDIRECT("'Полная ст-ть с уч.НЗС (Авто)'!GW"&amp;$J$42))/$D18)</f>
        <v>0</v>
      </c>
      <c r="GX18" s="137">
        <f ca="1">IF($D18=0,0,SUMIF('Полная ст-ть с уч.НЗС (Авто)'!$YP$11:INDIRECT("'Полная ст-ть с уч.НЗС (Авто)'!YP"&amp;$J$42),$C18,'Полная ст-ть с уч.НЗС (Авто)'!GX$11:INDIRECT("'Полная ст-ть с уч.НЗС (Авто)'!GX"&amp;$J$42))/$D18)</f>
        <v>0</v>
      </c>
      <c r="GY18" s="137">
        <f ca="1">IF($D18=0,0,SUMIF('Полная ст-ть с уч.НЗС (Авто)'!$YP$11:INDIRECT("'Полная ст-ть с уч.НЗС (Авто)'!YP"&amp;$J$42),$C18,'Полная ст-ть с уч.НЗС (Авто)'!GY$11:INDIRECT("'Полная ст-ть с уч.НЗС (Авто)'!GY"&amp;$J$42))/$D18)</f>
        <v>0</v>
      </c>
      <c r="GZ18" s="137">
        <f ca="1">IF($D18=0,0,SUMIF('Полная ст-ть с уч.НЗС (Авто)'!$YP$11:INDIRECT("'Полная ст-ть с уч.НЗС (Авто)'!YP"&amp;$J$42),$C18,'Полная ст-ть с уч.НЗС (Авто)'!GZ$11:INDIRECT("'Полная ст-ть с уч.НЗС (Авто)'!GZ"&amp;$J$42))/$D18)</f>
        <v>0</v>
      </c>
      <c r="HA18" s="137">
        <f ca="1">IF($D18=0,0,SUMIF('Полная ст-ть с уч.НЗС (Авто)'!$YP$11:INDIRECT("'Полная ст-ть с уч.НЗС (Авто)'!YP"&amp;$J$42),$C18,'Полная ст-ть с уч.НЗС (Авто)'!HA$11:INDIRECT("'Полная ст-ть с уч.НЗС (Авто)'!HA"&amp;$J$42))/$D18)</f>
        <v>0</v>
      </c>
      <c r="HB18" s="137">
        <f ca="1">IF($D18=0,0,SUMIF('Полная ст-ть с уч.НЗС (Авто)'!$YP$11:INDIRECT("'Полная ст-ть с уч.НЗС (Авто)'!YP"&amp;$J$42),$C18,'Полная ст-ть с уч.НЗС (Авто)'!HB$11:INDIRECT("'Полная ст-ть с уч.НЗС (Авто)'!HB"&amp;$J$42))/$D18)</f>
        <v>0</v>
      </c>
      <c r="HC18" s="137">
        <f ca="1">IF($D18=0,0,SUMIF('Полная ст-ть с уч.НЗС (Авто)'!$YP$11:INDIRECT("'Полная ст-ть с уч.НЗС (Авто)'!YP"&amp;$J$42),$C18,'Полная ст-ть с уч.НЗС (Авто)'!HC$11:INDIRECT("'Полная ст-ть с уч.НЗС (Авто)'!HC"&amp;$J$42))/$D18)</f>
        <v>0</v>
      </c>
      <c r="HD18" s="137">
        <f ca="1">IF($D18=0,0,SUMIF('Полная ст-ть с уч.НЗС (Авто)'!$YP$11:INDIRECT("'Полная ст-ть с уч.НЗС (Авто)'!YP"&amp;$J$42),$C18,'Полная ст-ть с уч.НЗС (Авто)'!HD$11:INDIRECT("'Полная ст-ть с уч.НЗС (Авто)'!HD"&amp;$J$42))/$D18)</f>
        <v>0</v>
      </c>
      <c r="HE18" s="137">
        <f ca="1">IF($D18=0,0,SUMIF('Полная ст-ть с уч.НЗС (Авто)'!$YP$11:INDIRECT("'Полная ст-ть с уч.НЗС (Авто)'!YP"&amp;$J$42),$C18,'Полная ст-ть с уч.НЗС (Авто)'!HE$11:INDIRECT("'Полная ст-ть с уч.НЗС (Авто)'!HE"&amp;$J$42))/$D18)</f>
        <v>0</v>
      </c>
      <c r="HF18" s="137">
        <f ca="1">IF($D18=0,0,SUMIF('Полная ст-ть с уч.НЗС (Авто)'!$YP$11:INDIRECT("'Полная ст-ть с уч.НЗС (Авто)'!YP"&amp;$J$42),$C18,'Полная ст-ть с уч.НЗС (Авто)'!HF$11:INDIRECT("'Полная ст-ть с уч.НЗС (Авто)'!HF"&amp;$J$42))/$D18)</f>
        <v>0</v>
      </c>
      <c r="HG18" s="137">
        <f ca="1">IF($D18=0,0,SUMIF('Полная ст-ть с уч.НЗС (Авто)'!$YP$11:INDIRECT("'Полная ст-ть с уч.НЗС (Авто)'!YP"&amp;$J$42),$C18,'Полная ст-ть с уч.НЗС (Авто)'!HG$11:INDIRECT("'Полная ст-ть с уч.НЗС (Авто)'!HG"&amp;$J$42))/$D18)</f>
        <v>0</v>
      </c>
      <c r="HH18" s="137">
        <f ca="1">IF($D18=0,0,SUMIF('Полная ст-ть с уч.НЗС (Авто)'!$YP$11:INDIRECT("'Полная ст-ть с уч.НЗС (Авто)'!YP"&amp;$J$42),$C18,'Полная ст-ть с уч.НЗС (Авто)'!HH$11:INDIRECT("'Полная ст-ть с уч.НЗС (Авто)'!HH"&amp;$J$42))/$D18)</f>
        <v>0</v>
      </c>
      <c r="HI18" s="137">
        <f ca="1">IF($D18=0,0,SUMIF('Полная ст-ть с уч.НЗС (Авто)'!$YP$11:INDIRECT("'Полная ст-ть с уч.НЗС (Авто)'!YP"&amp;$J$42),$C18,'Полная ст-ть с уч.НЗС (Авто)'!HI$11:INDIRECT("'Полная ст-ть с уч.НЗС (Авто)'!HI"&amp;$J$42))/$D18)</f>
        <v>0</v>
      </c>
      <c r="HJ18" s="137">
        <f ca="1">IF($D18=0,0,SUMIF('Полная ст-ть с уч.НЗС (Авто)'!$YP$11:INDIRECT("'Полная ст-ть с уч.НЗС (Авто)'!YP"&amp;$J$42),$C18,'Полная ст-ть с уч.НЗС (Авто)'!HJ$11:INDIRECT("'Полная ст-ть с уч.НЗС (Авто)'!HJ"&amp;$J$42))/$D18)</f>
        <v>0</v>
      </c>
      <c r="HK18" s="137">
        <f ca="1">IF($D18=0,0,SUMIF('Полная ст-ть с уч.НЗС (Авто)'!$YP$11:INDIRECT("'Полная ст-ть с уч.НЗС (Авто)'!YP"&amp;$J$42),$C18,'Полная ст-ть с уч.НЗС (Авто)'!HK$11:INDIRECT("'Полная ст-ть с уч.НЗС (Авто)'!HK"&amp;$J$42))/$D18)</f>
        <v>0</v>
      </c>
      <c r="HL18" s="137">
        <f ca="1">IF($D18=0,0,SUMIF('Полная ст-ть с уч.НЗС (Авто)'!$YP$11:INDIRECT("'Полная ст-ть с уч.НЗС (Авто)'!YP"&amp;$J$42),$C18,'Полная ст-ть с уч.НЗС (Авто)'!HL$11:INDIRECT("'Полная ст-ть с уч.НЗС (Авто)'!HL"&amp;$J$42))/$D18)</f>
        <v>0</v>
      </c>
      <c r="HM18" s="137">
        <f ca="1">IF($D18=0,0,SUMIF('Полная ст-ть с уч.НЗС (Авто)'!$YP$11:INDIRECT("'Полная ст-ть с уч.НЗС (Авто)'!YP"&amp;$J$42),$C18,'Полная ст-ть с уч.НЗС (Авто)'!HM$11:INDIRECT("'Полная ст-ть с уч.НЗС (Авто)'!HM"&amp;$J$42))/$D18)</f>
        <v>0</v>
      </c>
      <c r="HN18" s="137">
        <f ca="1">IF($D18=0,0,SUMIF('Полная ст-ть с уч.НЗС (Авто)'!$YP$11:INDIRECT("'Полная ст-ть с уч.НЗС (Авто)'!YP"&amp;$J$42),$C18,'Полная ст-ть с уч.НЗС (Авто)'!HN$11:INDIRECT("'Полная ст-ть с уч.НЗС (Авто)'!HN"&amp;$J$42))/$D18)</f>
        <v>0</v>
      </c>
      <c r="HO18" s="137">
        <f ca="1">IF($D18=0,0,SUMIF('Полная ст-ть с уч.НЗС (Авто)'!$YP$11:INDIRECT("'Полная ст-ть с уч.НЗС (Авто)'!YP"&amp;$J$42),$C18,'Полная ст-ть с уч.НЗС (Авто)'!HO$11:INDIRECT("'Полная ст-ть с уч.НЗС (Авто)'!HO"&amp;$J$42))/$D18)</f>
        <v>0</v>
      </c>
      <c r="HP18" s="137">
        <f ca="1">IF($D18=0,0,SUMIF('Полная ст-ть с уч.НЗС (Авто)'!$YP$11:INDIRECT("'Полная ст-ть с уч.НЗС (Авто)'!YP"&amp;$J$42),$C18,'Полная ст-ть с уч.НЗС (Авто)'!HP$11:INDIRECT("'Полная ст-ть с уч.НЗС (Авто)'!HP"&amp;$J$42))/$D18)</f>
        <v>0</v>
      </c>
      <c r="HQ18" s="137">
        <f ca="1">IF($D18=0,0,SUMIF('Полная ст-ть с уч.НЗС (Авто)'!$YP$11:INDIRECT("'Полная ст-ть с уч.НЗС (Авто)'!YP"&amp;$J$42),$C18,'Полная ст-ть с уч.НЗС (Авто)'!HQ$11:INDIRECT("'Полная ст-ть с уч.НЗС (Авто)'!HQ"&amp;$J$42))/$D18)</f>
        <v>0</v>
      </c>
      <c r="HR18" s="137">
        <f ca="1">IF($D18=0,0,SUMIF('Полная ст-ть с уч.НЗС (Авто)'!$YP$11:INDIRECT("'Полная ст-ть с уч.НЗС (Авто)'!YP"&amp;$J$42),$C18,'Полная ст-ть с уч.НЗС (Авто)'!HR$11:INDIRECT("'Полная ст-ть с уч.НЗС (Авто)'!HR"&amp;$J$42))/$D18)</f>
        <v>0</v>
      </c>
      <c r="HS18" s="137">
        <f ca="1">IF($D18=0,0,SUMIF('Полная ст-ть с уч.НЗС (Авто)'!$YP$11:INDIRECT("'Полная ст-ть с уч.НЗС (Авто)'!YP"&amp;$J$42),$C18,'Полная ст-ть с уч.НЗС (Авто)'!HS$11:INDIRECT("'Полная ст-ть с уч.НЗС (Авто)'!HS"&amp;$J$42))/$D18)</f>
        <v>0</v>
      </c>
      <c r="HT18" s="137">
        <f ca="1">IF($D18=0,0,SUMIF('Полная ст-ть с уч.НЗС (Авто)'!$YP$11:INDIRECT("'Полная ст-ть с уч.НЗС (Авто)'!YP"&amp;$J$42),$C18,'Полная ст-ть с уч.НЗС (Авто)'!HT$11:INDIRECT("'Полная ст-ть с уч.НЗС (Авто)'!HT"&amp;$J$42))/$D18)</f>
        <v>0</v>
      </c>
      <c r="HU18" s="137">
        <f ca="1">IF($D18=0,0,SUMIF('Полная ст-ть с уч.НЗС (Авто)'!$YP$11:INDIRECT("'Полная ст-ть с уч.НЗС (Авто)'!YP"&amp;$J$42),$C18,'Полная ст-ть с уч.НЗС (Авто)'!HU$11:INDIRECT("'Полная ст-ть с уч.НЗС (Авто)'!HU"&amp;$J$42))/$D18)</f>
        <v>0</v>
      </c>
      <c r="HV18" s="137">
        <f ca="1">IF($D18=0,0,SUMIF('Полная ст-ть с уч.НЗС (Авто)'!$YP$11:INDIRECT("'Полная ст-ть с уч.НЗС (Авто)'!YP"&amp;$J$42),$C18,'Полная ст-ть с уч.НЗС (Авто)'!HV$11:INDIRECT("'Полная ст-ть с уч.НЗС (Авто)'!HV"&amp;$J$42))/$D18)</f>
        <v>0</v>
      </c>
      <c r="HW18" s="137">
        <f ca="1">IF($D18=0,0,SUMIF('Полная ст-ть с уч.НЗС (Авто)'!$YP$11:INDIRECT("'Полная ст-ть с уч.НЗС (Авто)'!YP"&amp;$J$42),$C18,'Полная ст-ть с уч.НЗС (Авто)'!HW$11:INDIRECT("'Полная ст-ть с уч.НЗС (Авто)'!HW"&amp;$J$42))/$D18)</f>
        <v>0</v>
      </c>
      <c r="HX18" s="137">
        <f ca="1">IF($D18=0,0,SUMIF('Полная ст-ть с уч.НЗС (Авто)'!$YP$11:INDIRECT("'Полная ст-ть с уч.НЗС (Авто)'!YP"&amp;$J$42),$C18,'Полная ст-ть с уч.НЗС (Авто)'!HX$11:INDIRECT("'Полная ст-ть с уч.НЗС (Авто)'!HX"&amp;$J$42))/$D18)</f>
        <v>0</v>
      </c>
      <c r="HY18" s="137">
        <f ca="1">IF($D18=0,0,SUMIF('Полная ст-ть с уч.НЗС (Авто)'!$YP$11:INDIRECT("'Полная ст-ть с уч.НЗС (Авто)'!YP"&amp;$J$42),$C18,'Полная ст-ть с уч.НЗС (Авто)'!HY$11:INDIRECT("'Полная ст-ть с уч.НЗС (Авто)'!HY"&amp;$J$42))/$D18)</f>
        <v>0</v>
      </c>
      <c r="HZ18" s="137">
        <f ca="1">IF($D18=0,0,SUMIF('Полная ст-ть с уч.НЗС (Авто)'!$YP$11:INDIRECT("'Полная ст-ть с уч.НЗС (Авто)'!YP"&amp;$J$42),$C18,'Полная ст-ть с уч.НЗС (Авто)'!HZ$11:INDIRECT("'Полная ст-ть с уч.НЗС (Авто)'!HZ"&amp;$J$42))/$D18)</f>
        <v>0</v>
      </c>
      <c r="IA18" s="137">
        <f ca="1">IF($D18=0,0,SUMIF('Полная ст-ть с уч.НЗС (Авто)'!$YP$11:INDIRECT("'Полная ст-ть с уч.НЗС (Авто)'!YP"&amp;$J$42),$C18,'Полная ст-ть с уч.НЗС (Авто)'!IA$11:INDIRECT("'Полная ст-ть с уч.НЗС (Авто)'!IA"&amp;$J$42))/$D18)</f>
        <v>0</v>
      </c>
      <c r="IB18" s="137">
        <f ca="1">IF($D18=0,0,SUMIF('Полная ст-ть с уч.НЗС (Авто)'!$YP$11:INDIRECT("'Полная ст-ть с уч.НЗС (Авто)'!YP"&amp;$J$42),$C18,'Полная ст-ть с уч.НЗС (Авто)'!IB$11:INDIRECT("'Полная ст-ть с уч.НЗС (Авто)'!IB"&amp;$J$42))/$D18)</f>
        <v>0</v>
      </c>
      <c r="IC18" s="137">
        <f ca="1">IF($D18=0,0,SUMIF('Полная ст-ть с уч.НЗС (Авто)'!$YP$11:INDIRECT("'Полная ст-ть с уч.НЗС (Авто)'!YP"&amp;$J$42),$C18,'Полная ст-ть с уч.НЗС (Авто)'!IC$11:INDIRECT("'Полная ст-ть с уч.НЗС (Авто)'!IC"&amp;$J$42))/$D18)</f>
        <v>0</v>
      </c>
      <c r="ID18" s="137">
        <f ca="1">IF($D18=0,0,SUMIF('Полная ст-ть с уч.НЗС (Авто)'!$YP$11:INDIRECT("'Полная ст-ть с уч.НЗС (Авто)'!YP"&amp;$J$42),$C18,'Полная ст-ть с уч.НЗС (Авто)'!ID$11:INDIRECT("'Полная ст-ть с уч.НЗС (Авто)'!ID"&amp;$J$42))/$D18)</f>
        <v>0</v>
      </c>
      <c r="IE18" s="137">
        <f ca="1">IF($D18=0,0,SUMIF('Полная ст-ть с уч.НЗС (Авто)'!$YP$11:INDIRECT("'Полная ст-ть с уч.НЗС (Авто)'!YP"&amp;$J$42),$C18,'Полная ст-ть с уч.НЗС (Авто)'!IE$11:INDIRECT("'Полная ст-ть с уч.НЗС (Авто)'!IE"&amp;$J$42))/$D18)</f>
        <v>0</v>
      </c>
      <c r="IF18" s="137">
        <f ca="1">IF($D18=0,0,SUMIF('Полная ст-ть с уч.НЗС (Авто)'!$YP$11:INDIRECT("'Полная ст-ть с уч.НЗС (Авто)'!YP"&amp;$J$42),$C18,'Полная ст-ть с уч.НЗС (Авто)'!IF$11:INDIRECT("'Полная ст-ть с уч.НЗС (Авто)'!IF"&amp;$J$42))/$D18)</f>
        <v>0</v>
      </c>
      <c r="IG18" s="137">
        <f ca="1">IF($D18=0,0,SUMIF('Полная ст-ть с уч.НЗС (Авто)'!$YP$11:INDIRECT("'Полная ст-ть с уч.НЗС (Авто)'!YP"&amp;$J$42),$C18,'Полная ст-ть с уч.НЗС (Авто)'!IG$11:INDIRECT("'Полная ст-ть с уч.НЗС (Авто)'!IG"&amp;$J$42))/$D18)</f>
        <v>0</v>
      </c>
      <c r="IH18" s="137">
        <f ca="1">IF($D18=0,0,SUMIF('Полная ст-ть с уч.НЗС (Авто)'!$YP$11:INDIRECT("'Полная ст-ть с уч.НЗС (Авто)'!YP"&amp;$J$42),$C18,'Полная ст-ть с уч.НЗС (Авто)'!IH$11:INDIRECT("'Полная ст-ть с уч.НЗС (Авто)'!IH"&amp;$J$42))/$D18)</f>
        <v>0</v>
      </c>
      <c r="II18" s="137">
        <f ca="1">IF($D18=0,0,SUMIF('Полная ст-ть с уч.НЗС (Авто)'!$YP$11:INDIRECT("'Полная ст-ть с уч.НЗС (Авто)'!YP"&amp;$J$42),$C18,'Полная ст-ть с уч.НЗС (Авто)'!II$11:INDIRECT("'Полная ст-ть с уч.НЗС (Авто)'!II"&amp;$J$42))/$D18)</f>
        <v>0</v>
      </c>
      <c r="IJ18" s="137">
        <f ca="1">IF($D18=0,0,SUMIF('Полная ст-ть с уч.НЗС (Авто)'!$YP$11:INDIRECT("'Полная ст-ть с уч.НЗС (Авто)'!YP"&amp;$J$42),$C18,'Полная ст-ть с уч.НЗС (Авто)'!IJ$11:INDIRECT("'Полная ст-ть с уч.НЗС (Авто)'!IJ"&amp;$J$42))/$D18)</f>
        <v>0</v>
      </c>
      <c r="IK18" s="137">
        <f ca="1">IF($D18=0,0,SUMIF('Полная ст-ть с уч.НЗС (Авто)'!$YP$11:INDIRECT("'Полная ст-ть с уч.НЗС (Авто)'!YP"&amp;$J$42),$C18,'Полная ст-ть с уч.НЗС (Авто)'!IK$11:INDIRECT("'Полная ст-ть с уч.НЗС (Авто)'!IK"&amp;$J$42))/$D18)</f>
        <v>0</v>
      </c>
      <c r="IL18" s="137">
        <f ca="1">IF($D18=0,0,SUMIF('Полная ст-ть с уч.НЗС (Авто)'!$YP$11:INDIRECT("'Полная ст-ть с уч.НЗС (Авто)'!YP"&amp;$J$42),$C18,'Полная ст-ть с уч.НЗС (Авто)'!IL$11:INDIRECT("'Полная ст-ть с уч.НЗС (Авто)'!IL"&amp;$J$42))/$D18)</f>
        <v>0</v>
      </c>
      <c r="IM18" s="137">
        <f ca="1">IF($D18=0,0,SUMIF('Полная ст-ть с уч.НЗС (Авто)'!$YP$11:INDIRECT("'Полная ст-ть с уч.НЗС (Авто)'!YP"&amp;$J$42),$C18,'Полная ст-ть с уч.НЗС (Авто)'!IM$11:INDIRECT("'Полная ст-ть с уч.НЗС (Авто)'!IM"&amp;$J$42))/$D18)</f>
        <v>0</v>
      </c>
      <c r="IN18" s="137">
        <f ca="1">IF($D18=0,0,SUMIF('Полная ст-ть с уч.НЗС (Авто)'!$YP$11:INDIRECT("'Полная ст-ть с уч.НЗС (Авто)'!YP"&amp;$J$42),$C18,'Полная ст-ть с уч.НЗС (Авто)'!IN$11:INDIRECT("'Полная ст-ть с уч.НЗС (Авто)'!IN"&amp;$J$42))/$D18)</f>
        <v>0</v>
      </c>
      <c r="IO18" s="137">
        <f ca="1">IF($D18=0,0,SUMIF('Полная ст-ть с уч.НЗС (Авто)'!$YP$11:INDIRECT("'Полная ст-ть с уч.НЗС (Авто)'!YP"&amp;$J$42),$C18,'Полная ст-ть с уч.НЗС (Авто)'!IO$11:INDIRECT("'Полная ст-ть с уч.НЗС (Авто)'!IO"&amp;$J$42))/$D18)</f>
        <v>0</v>
      </c>
      <c r="IP18" s="137">
        <f ca="1">IF($D18=0,0,SUMIF('Полная ст-ть с уч.НЗС (Авто)'!$YP$11:INDIRECT("'Полная ст-ть с уч.НЗС (Авто)'!YP"&amp;$J$42),$C18,'Полная ст-ть с уч.НЗС (Авто)'!IP$11:INDIRECT("'Полная ст-ть с уч.НЗС (Авто)'!IP"&amp;$J$42))/$D18)</f>
        <v>0</v>
      </c>
      <c r="IQ18" s="137">
        <f ca="1">IF($D18=0,0,SUMIF('Полная ст-ть с уч.НЗС (Авто)'!$YP$11:INDIRECT("'Полная ст-ть с уч.НЗС (Авто)'!YP"&amp;$J$42),$C18,'Полная ст-ть с уч.НЗС (Авто)'!IQ$11:INDIRECT("'Полная ст-ть с уч.НЗС (Авто)'!IQ"&amp;$J$42))/$D18)</f>
        <v>0</v>
      </c>
      <c r="IR18" s="137">
        <f ca="1">IF($D18=0,0,SUMIF('Полная ст-ть с уч.НЗС (Авто)'!$YP$11:INDIRECT("'Полная ст-ть с уч.НЗС (Авто)'!YP"&amp;$J$42),$C18,'Полная ст-ть с уч.НЗС (Авто)'!IR$11:INDIRECT("'Полная ст-ть с уч.НЗС (Авто)'!IR"&amp;$J$42))/$D18)</f>
        <v>0</v>
      </c>
      <c r="IS18" s="137">
        <f ca="1">IF($D18=0,0,SUMIF('Полная ст-ть с уч.НЗС (Авто)'!$YP$11:INDIRECT("'Полная ст-ть с уч.НЗС (Авто)'!YP"&amp;$J$42),$C18,'Полная ст-ть с уч.НЗС (Авто)'!IS$11:INDIRECT("'Полная ст-ть с уч.НЗС (Авто)'!IS"&amp;$J$42))/$D18)</f>
        <v>0</v>
      </c>
      <c r="IT18" s="137">
        <f ca="1">IF($D18=0,0,SUMIF('Полная ст-ть с уч.НЗС (Авто)'!$YP$11:INDIRECT("'Полная ст-ть с уч.НЗС (Авто)'!YP"&amp;$J$42),$C18,'Полная ст-ть с уч.НЗС (Авто)'!IT$11:INDIRECT("'Полная ст-ть с уч.НЗС (Авто)'!IT"&amp;$J$42))/$D18)</f>
        <v>0</v>
      </c>
      <c r="IU18" s="137">
        <f ca="1">IF($D18=0,0,SUMIF('Полная ст-ть с уч.НЗС (Авто)'!$YP$11:INDIRECT("'Полная ст-ть с уч.НЗС (Авто)'!YP"&amp;$J$42),$C18,'Полная ст-ть с уч.НЗС (Авто)'!IU$11:INDIRECT("'Полная ст-ть с уч.НЗС (Авто)'!IU"&amp;$J$42))/$D18)</f>
        <v>0</v>
      </c>
      <c r="IV18" s="137">
        <f ca="1">IF($D18=0,0,SUMIF('Полная ст-ть с уч.НЗС (Авто)'!$YP$11:INDIRECT("'Полная ст-ть с уч.НЗС (Авто)'!YP"&amp;$J$42),$C18,'Полная ст-ть с уч.НЗС (Авто)'!IV$11:INDIRECT("'Полная ст-ть с уч.НЗС (Авто)'!IV"&amp;$J$42))/$D18)</f>
        <v>0</v>
      </c>
      <c r="IW18" s="137">
        <f ca="1">IF($D18=0,0,SUMIF('Полная ст-ть с уч.НЗС (Авто)'!$YP$11:INDIRECT("'Полная ст-ть с уч.НЗС (Авто)'!YP"&amp;$J$42),$C18,'Полная ст-ть с уч.НЗС (Авто)'!IW$11:INDIRECT("'Полная ст-ть с уч.НЗС (Авто)'!IW"&amp;$J$42))/$D18)</f>
        <v>0</v>
      </c>
      <c r="IX18" s="137">
        <f ca="1">IF($D18=0,0,SUMIF('Полная ст-ть с уч.НЗС (Авто)'!$YP$11:INDIRECT("'Полная ст-ть с уч.НЗС (Авто)'!YP"&amp;$J$42),$C18,'Полная ст-ть с уч.НЗС (Авто)'!IX$11:INDIRECT("'Полная ст-ть с уч.НЗС (Авто)'!IX"&amp;$J$42))/$D18)</f>
        <v>0</v>
      </c>
      <c r="IY18" s="137">
        <f ca="1">IF($D18=0,0,SUMIF('Полная ст-ть с уч.НЗС (Авто)'!$YP$11:INDIRECT("'Полная ст-ть с уч.НЗС (Авто)'!YP"&amp;$J$42),$C18,'Полная ст-ть с уч.НЗС (Авто)'!IY$11:INDIRECT("'Полная ст-ть с уч.НЗС (Авто)'!IY"&amp;$J$42))/$D18)</f>
        <v>0</v>
      </c>
      <c r="IZ18" s="137">
        <f ca="1">IF($D18=0,0,SUMIF('Полная ст-ть с уч.НЗС (Авто)'!$YP$11:INDIRECT("'Полная ст-ть с уч.НЗС (Авто)'!YP"&amp;$J$42),$C18,'Полная ст-ть с уч.НЗС (Авто)'!IZ$11:INDIRECT("'Полная ст-ть с уч.НЗС (Авто)'!IZ"&amp;$J$42))/$D18)</f>
        <v>0</v>
      </c>
      <c r="JA18" s="137">
        <f ca="1">IF($D18=0,0,SUMIF('Полная ст-ть с уч.НЗС (Авто)'!$YP$11:INDIRECT("'Полная ст-ть с уч.НЗС (Авто)'!YP"&amp;$J$42),$C18,'Полная ст-ть с уч.НЗС (Авто)'!JA$11:INDIRECT("'Полная ст-ть с уч.НЗС (Авто)'!JA"&amp;$J$42))/$D18)</f>
        <v>0</v>
      </c>
      <c r="JB18" s="137">
        <f ca="1">IF($D18=0,0,SUMIF('Полная ст-ть с уч.НЗС (Авто)'!$YP$11:INDIRECT("'Полная ст-ть с уч.НЗС (Авто)'!YP"&amp;$J$42),$C18,'Полная ст-ть с уч.НЗС (Авто)'!JB$11:INDIRECT("'Полная ст-ть с уч.НЗС (Авто)'!JB"&amp;$J$42))/$D18)</f>
        <v>0</v>
      </c>
      <c r="JC18" s="137">
        <f ca="1">IF($D18=0,0,SUMIF('Полная ст-ть с уч.НЗС (Авто)'!$YP$11:INDIRECT("'Полная ст-ть с уч.НЗС (Авто)'!YP"&amp;$J$42),$C18,'Полная ст-ть с уч.НЗС (Авто)'!JC$11:INDIRECT("'Полная ст-ть с уч.НЗС (Авто)'!JC"&amp;$J$42))/$D18)</f>
        <v>0</v>
      </c>
      <c r="JD18" s="137">
        <f ca="1">IF($D18=0,0,SUMIF('Полная ст-ть с уч.НЗС (Авто)'!$YP$11:INDIRECT("'Полная ст-ть с уч.НЗС (Авто)'!YP"&amp;$J$42),$C18,'Полная ст-ть с уч.НЗС (Авто)'!JD$11:INDIRECT("'Полная ст-ть с уч.НЗС (Авто)'!JD"&amp;$J$42))/$D18)</f>
        <v>0</v>
      </c>
      <c r="JE18" s="137">
        <f ca="1">IF($D18=0,0,SUMIF('Полная ст-ть с уч.НЗС (Авто)'!$YP$11:INDIRECT("'Полная ст-ть с уч.НЗС (Авто)'!YP"&amp;$J$42),$C18,'Полная ст-ть с уч.НЗС (Авто)'!JE$11:INDIRECT("'Полная ст-ть с уч.НЗС (Авто)'!JE"&amp;$J$42))/$D18)</f>
        <v>0</v>
      </c>
      <c r="JF18" s="137">
        <f ca="1">IF($D18=0,0,SUMIF('Полная ст-ть с уч.НЗС (Авто)'!$YP$11:INDIRECT("'Полная ст-ть с уч.НЗС (Авто)'!YP"&amp;$J$42),$C18,'Полная ст-ть с уч.НЗС (Авто)'!JF$11:INDIRECT("'Полная ст-ть с уч.НЗС (Авто)'!JF"&amp;$J$42))/$D18)</f>
        <v>0</v>
      </c>
      <c r="JG18" s="137">
        <f ca="1">IF($D18=0,0,SUMIF('Полная ст-ть с уч.НЗС (Авто)'!$YP$11:INDIRECT("'Полная ст-ть с уч.НЗС (Авто)'!YP"&amp;$J$42),$C18,'Полная ст-ть с уч.НЗС (Авто)'!JG$11:INDIRECT("'Полная ст-ть с уч.НЗС (Авто)'!JG"&amp;$J$42))/$D18)</f>
        <v>0</v>
      </c>
      <c r="JH18" s="137">
        <f ca="1">IF($D18=0,0,SUMIF('Полная ст-ть с уч.НЗС (Авто)'!$YP$11:INDIRECT("'Полная ст-ть с уч.НЗС (Авто)'!YP"&amp;$J$42),$C18,'Полная ст-ть с уч.НЗС (Авто)'!JH$11:INDIRECT("'Полная ст-ть с уч.НЗС (Авто)'!JH"&amp;$J$42))/$D18)</f>
        <v>0</v>
      </c>
      <c r="JI18" s="137">
        <f ca="1">IF($D18=0,0,SUMIF('Полная ст-ть с уч.НЗС (Авто)'!$YP$11:INDIRECT("'Полная ст-ть с уч.НЗС (Авто)'!YP"&amp;$J$42),$C18,'Полная ст-ть с уч.НЗС (Авто)'!JI$11:INDIRECT("'Полная ст-ть с уч.НЗС (Авто)'!JI"&amp;$J$42))/$D18)</f>
        <v>0</v>
      </c>
      <c r="JJ18" s="137">
        <f ca="1">IF($D18=0,0,SUMIF('Полная ст-ть с уч.НЗС (Авто)'!$YP$11:INDIRECT("'Полная ст-ть с уч.НЗС (Авто)'!YP"&amp;$J$42),$C18,'Полная ст-ть с уч.НЗС (Авто)'!JJ$11:INDIRECT("'Полная ст-ть с уч.НЗС (Авто)'!JJ"&amp;$J$42))/$D18)</f>
        <v>0</v>
      </c>
      <c r="JK18" s="137">
        <f ca="1">IF($D18=0,0,SUMIF('Полная ст-ть с уч.НЗС (Авто)'!$YP$11:INDIRECT("'Полная ст-ть с уч.НЗС (Авто)'!YP"&amp;$J$42),$C18,'Полная ст-ть с уч.НЗС (Авто)'!JK$11:INDIRECT("'Полная ст-ть с уч.НЗС (Авто)'!JK"&amp;$J$42))/$D18)</f>
        <v>0</v>
      </c>
      <c r="JL18" s="137">
        <f ca="1">IF($D18=0,0,SUMIF('Полная ст-ть с уч.НЗС (Авто)'!$YP$11:INDIRECT("'Полная ст-ть с уч.НЗС (Авто)'!YP"&amp;$J$42),$C18,'Полная ст-ть с уч.НЗС (Авто)'!JL$11:INDIRECT("'Полная ст-ть с уч.НЗС (Авто)'!JL"&amp;$J$42))/$D18)</f>
        <v>0</v>
      </c>
      <c r="JM18" s="137">
        <f ca="1">IF($D18=0,0,SUMIF('Полная ст-ть с уч.НЗС (Авто)'!$YP$11:INDIRECT("'Полная ст-ть с уч.НЗС (Авто)'!YP"&amp;$J$42),$C18,'Полная ст-ть с уч.НЗС (Авто)'!JM$11:INDIRECT("'Полная ст-ть с уч.НЗС (Авто)'!JM"&amp;$J$42))/$D18)</f>
        <v>0</v>
      </c>
      <c r="JN18" s="137">
        <f ca="1">IF($D18=0,0,SUMIF('Полная ст-ть с уч.НЗС (Авто)'!$YP$11:INDIRECT("'Полная ст-ть с уч.НЗС (Авто)'!YP"&amp;$J$42),$C18,'Полная ст-ть с уч.НЗС (Авто)'!JN$11:INDIRECT("'Полная ст-ть с уч.НЗС (Авто)'!JN"&amp;$J$42))/$D18)</f>
        <v>0</v>
      </c>
      <c r="JO18" s="137">
        <f ca="1">IF($D18=0,0,SUMIF('Полная ст-ть с уч.НЗС (Авто)'!$YP$11:INDIRECT("'Полная ст-ть с уч.НЗС (Авто)'!YP"&amp;$J$42),$C18,'Полная ст-ть с уч.НЗС (Авто)'!JO$11:INDIRECT("'Полная ст-ть с уч.НЗС (Авто)'!JO"&amp;$J$42))/$D18)</f>
        <v>0</v>
      </c>
      <c r="JP18" s="137">
        <f ca="1">IF($D18=0,0,SUMIF('Полная ст-ть с уч.НЗС (Авто)'!$YP$11:INDIRECT("'Полная ст-ть с уч.НЗС (Авто)'!YP"&amp;$J$42),$C18,'Полная ст-ть с уч.НЗС (Авто)'!JP$11:INDIRECT("'Полная ст-ть с уч.НЗС (Авто)'!JP"&amp;$J$42))/$D18)</f>
        <v>0</v>
      </c>
      <c r="JQ18" s="137">
        <f ca="1">IF($D18=0,0,SUMIF('Полная ст-ть с уч.НЗС (Авто)'!$YP$11:INDIRECT("'Полная ст-ть с уч.НЗС (Авто)'!YP"&amp;$J$42),$C18,'Полная ст-ть с уч.НЗС (Авто)'!JQ$11:INDIRECT("'Полная ст-ть с уч.НЗС (Авто)'!JQ"&amp;$J$42))/$D18)</f>
        <v>0</v>
      </c>
      <c r="JR18" s="137">
        <f ca="1">IF($D18=0,0,SUMIF('Полная ст-ть с уч.НЗС (Авто)'!$YP$11:INDIRECT("'Полная ст-ть с уч.НЗС (Авто)'!YP"&amp;$J$42),$C18,'Полная ст-ть с уч.НЗС (Авто)'!JR$11:INDIRECT("'Полная ст-ть с уч.НЗС (Авто)'!JR"&amp;$J$42))/$D18)</f>
        <v>0</v>
      </c>
      <c r="JS18" s="137">
        <f ca="1">IF($D18=0,0,SUMIF('Полная ст-ть с уч.НЗС (Авто)'!$YP$11:INDIRECT("'Полная ст-ть с уч.НЗС (Авто)'!YP"&amp;$J$42),$C18,'Полная ст-ть с уч.НЗС (Авто)'!JS$11:INDIRECT("'Полная ст-ть с уч.НЗС (Авто)'!JS"&amp;$J$42))/$D18)</f>
        <v>0</v>
      </c>
      <c r="JT18" s="137">
        <f ca="1">IF($D18=0,0,SUMIF('Полная ст-ть с уч.НЗС (Авто)'!$YP$11:INDIRECT("'Полная ст-ть с уч.НЗС (Авто)'!YP"&amp;$J$42),$C18,'Полная ст-ть с уч.НЗС (Авто)'!JT$11:INDIRECT("'Полная ст-ть с уч.НЗС (Авто)'!JT"&amp;$J$42))/$D18)</f>
        <v>0</v>
      </c>
      <c r="JU18" s="137">
        <f ca="1">IF($D18=0,0,SUMIF('Полная ст-ть с уч.НЗС (Авто)'!$YP$11:INDIRECT("'Полная ст-ть с уч.НЗС (Авто)'!YP"&amp;$J$42),$C18,'Полная ст-ть с уч.НЗС (Авто)'!JU$11:INDIRECT("'Полная ст-ть с уч.НЗС (Авто)'!JU"&amp;$J$42))/$D18)</f>
        <v>0</v>
      </c>
      <c r="JV18" s="137">
        <f ca="1">IF($D18=0,0,SUMIF('Полная ст-ть с уч.НЗС (Авто)'!$YP$11:INDIRECT("'Полная ст-ть с уч.НЗС (Авто)'!YP"&amp;$J$42),$C18,'Полная ст-ть с уч.НЗС (Авто)'!JV$11:INDIRECT("'Полная ст-ть с уч.НЗС (Авто)'!JV"&amp;$J$42))/$D18)</f>
        <v>0</v>
      </c>
      <c r="JW18" s="137">
        <f ca="1">IF($D18=0,0,SUMIF('Полная ст-ть с уч.НЗС (Авто)'!$YP$11:INDIRECT("'Полная ст-ть с уч.НЗС (Авто)'!YP"&amp;$J$42),$C18,'Полная ст-ть с уч.НЗС (Авто)'!JW$11:INDIRECT("'Полная ст-ть с уч.НЗС (Авто)'!JW"&amp;$J$42))/$D18)</f>
        <v>0</v>
      </c>
      <c r="JX18" s="137">
        <f ca="1">IF($D18=0,0,SUMIF('Полная ст-ть с уч.НЗС (Авто)'!$YP$11:INDIRECT("'Полная ст-ть с уч.НЗС (Авто)'!YP"&amp;$J$42),$C18,'Полная ст-ть с уч.НЗС (Авто)'!JX$11:INDIRECT("'Полная ст-ть с уч.НЗС (Авто)'!JX"&amp;$J$42))/$D18)</f>
        <v>0</v>
      </c>
      <c r="JY18" s="137">
        <f ca="1">IF($D18=0,0,SUMIF('Полная ст-ть с уч.НЗС (Авто)'!$YP$11:INDIRECT("'Полная ст-ть с уч.НЗС (Авто)'!YP"&amp;$J$42),$C18,'Полная ст-ть с уч.НЗС (Авто)'!JY$11:INDIRECT("'Полная ст-ть с уч.НЗС (Авто)'!JY"&amp;$J$42))/$D18)</f>
        <v>0</v>
      </c>
      <c r="JZ18" s="137">
        <f ca="1">IF($D18=0,0,SUMIF('Полная ст-ть с уч.НЗС (Авто)'!$YP$11:INDIRECT("'Полная ст-ть с уч.НЗС (Авто)'!YP"&amp;$J$42),$C18,'Полная ст-ть с уч.НЗС (Авто)'!JZ$11:INDIRECT("'Полная ст-ть с уч.НЗС (Авто)'!JZ"&amp;$J$42))/$D18)</f>
        <v>0</v>
      </c>
      <c r="KA18" s="137">
        <f ca="1">IF($D18=0,0,SUMIF('Полная ст-ть с уч.НЗС (Авто)'!$YP$11:INDIRECT("'Полная ст-ть с уч.НЗС (Авто)'!YP"&amp;$J$42),$C18,'Полная ст-ть с уч.НЗС (Авто)'!KA$11:INDIRECT("'Полная ст-ть с уч.НЗС (Авто)'!KA"&amp;$J$42))/$D18)</f>
        <v>0</v>
      </c>
      <c r="KB18" s="137">
        <f ca="1">IF($D18=0,0,SUMIF('Полная ст-ть с уч.НЗС (Авто)'!$YP$11:INDIRECT("'Полная ст-ть с уч.НЗС (Авто)'!YP"&amp;$J$42),$C18,'Полная ст-ть с уч.НЗС (Авто)'!KB$11:INDIRECT("'Полная ст-ть с уч.НЗС (Авто)'!KB"&amp;$J$42))/$D18)</f>
        <v>0</v>
      </c>
      <c r="KC18" s="137">
        <f ca="1">IF($D18=0,0,SUMIF('Полная ст-ть с уч.НЗС (Авто)'!$YP$11:INDIRECT("'Полная ст-ть с уч.НЗС (Авто)'!YP"&amp;$J$42),$C18,'Полная ст-ть с уч.НЗС (Авто)'!KC$11:INDIRECT("'Полная ст-ть с уч.НЗС (Авто)'!KC"&amp;$J$42))/$D18)</f>
        <v>0</v>
      </c>
      <c r="KD18" s="137">
        <f ca="1">IF($D18=0,0,SUMIF('Полная ст-ть с уч.НЗС (Авто)'!$YP$11:INDIRECT("'Полная ст-ть с уч.НЗС (Авто)'!YP"&amp;$J$42),$C18,'Полная ст-ть с уч.НЗС (Авто)'!KD$11:INDIRECT("'Полная ст-ть с уч.НЗС (Авто)'!KD"&amp;$J$42))/$D18)</f>
        <v>0</v>
      </c>
      <c r="KE18" s="137">
        <f ca="1">IF($D18=0,0,SUMIF('Полная ст-ть с уч.НЗС (Авто)'!$YP$11:INDIRECT("'Полная ст-ть с уч.НЗС (Авто)'!YP"&amp;$J$42),$C18,'Полная ст-ть с уч.НЗС (Авто)'!KE$11:INDIRECT("'Полная ст-ть с уч.НЗС (Авто)'!KE"&amp;$J$42))/$D18)</f>
        <v>0</v>
      </c>
      <c r="KF18" s="137">
        <f ca="1">IF($D18=0,0,SUMIF('Полная ст-ть с уч.НЗС (Авто)'!$YP$11:INDIRECT("'Полная ст-ть с уч.НЗС (Авто)'!YP"&amp;$J$42),$C18,'Полная ст-ть с уч.НЗС (Авто)'!KF$11:INDIRECT("'Полная ст-ть с уч.НЗС (Авто)'!KF"&amp;$J$42))/$D18)</f>
        <v>0</v>
      </c>
      <c r="KG18" s="137">
        <f ca="1">IF($D18=0,0,SUMIF('Полная ст-ть с уч.НЗС (Авто)'!$YP$11:INDIRECT("'Полная ст-ть с уч.НЗС (Авто)'!YP"&amp;$J$42),$C18,'Полная ст-ть с уч.НЗС (Авто)'!KG$11:INDIRECT("'Полная ст-ть с уч.НЗС (Авто)'!KG"&amp;$J$42))/$D18)</f>
        <v>0</v>
      </c>
      <c r="KH18" s="137">
        <f ca="1">IF($D18=0,0,SUMIF('Полная ст-ть с уч.НЗС (Авто)'!$YP$11:INDIRECT("'Полная ст-ть с уч.НЗС (Авто)'!YP"&amp;$J$42),$C18,'Полная ст-ть с уч.НЗС (Авто)'!KH$11:INDIRECT("'Полная ст-ть с уч.НЗС (Авто)'!KH"&amp;$J$42))/$D18)</f>
        <v>0</v>
      </c>
      <c r="KI18" s="137">
        <f ca="1">IF($D18=0,0,SUMIF('Полная ст-ть с уч.НЗС (Авто)'!$YP$11:INDIRECT("'Полная ст-ть с уч.НЗС (Авто)'!YP"&amp;$J$42),$C18,'Полная ст-ть с уч.НЗС (Авто)'!KI$11:INDIRECT("'Полная ст-ть с уч.НЗС (Авто)'!KI"&amp;$J$42))/$D18)</f>
        <v>0</v>
      </c>
      <c r="KJ18" s="137">
        <f ca="1">IF($D18=0,0,SUMIF('Полная ст-ть с уч.НЗС (Авто)'!$YP$11:INDIRECT("'Полная ст-ть с уч.НЗС (Авто)'!YP"&amp;$J$42),$C18,'Полная ст-ть с уч.НЗС (Авто)'!KJ$11:INDIRECT("'Полная ст-ть с уч.НЗС (Авто)'!KJ"&amp;$J$42))/$D18)</f>
        <v>0</v>
      </c>
      <c r="KK18" s="137">
        <f ca="1">IF($D18=0,0,SUMIF('Полная ст-ть с уч.НЗС (Авто)'!$YP$11:INDIRECT("'Полная ст-ть с уч.НЗС (Авто)'!YP"&amp;$J$42),$C18,'Полная ст-ть с уч.НЗС (Авто)'!KK$11:INDIRECT("'Полная ст-ть с уч.НЗС (Авто)'!KK"&amp;$J$42))/$D18)</f>
        <v>0</v>
      </c>
      <c r="KL18" s="137">
        <f ca="1">IF($D18=0,0,SUMIF('Полная ст-ть с уч.НЗС (Авто)'!$YP$11:INDIRECT("'Полная ст-ть с уч.НЗС (Авто)'!YP"&amp;$J$42),$C18,'Полная ст-ть с уч.НЗС (Авто)'!KL$11:INDIRECT("'Полная ст-ть с уч.НЗС (Авто)'!KL"&amp;$J$42))/$D18)</f>
        <v>0</v>
      </c>
      <c r="KM18" s="137">
        <f ca="1">IF($D18=0,0,SUMIF('Полная ст-ть с уч.НЗС (Авто)'!$YP$11:INDIRECT("'Полная ст-ть с уч.НЗС (Авто)'!YP"&amp;$J$42),$C18,'Полная ст-ть с уч.НЗС (Авто)'!KM$11:INDIRECT("'Полная ст-ть с уч.НЗС (Авто)'!KM"&amp;$J$42))/$D18)</f>
        <v>0</v>
      </c>
      <c r="KN18" s="137">
        <f ca="1">IF($D18=0,0,SUMIF('Полная ст-ть с уч.НЗС (Авто)'!$YP$11:INDIRECT("'Полная ст-ть с уч.НЗС (Авто)'!YP"&amp;$J$42),$C18,'Полная ст-ть с уч.НЗС (Авто)'!KN$11:INDIRECT("'Полная ст-ть с уч.НЗС (Авто)'!KN"&amp;$J$42))/$D18)</f>
        <v>0</v>
      </c>
      <c r="KO18" s="137">
        <f ca="1">IF($D18=0,0,SUMIF('Полная ст-ть с уч.НЗС (Авто)'!$YP$11:INDIRECT("'Полная ст-ть с уч.НЗС (Авто)'!YP"&amp;$J$42),$C18,'Полная ст-ть с уч.НЗС (Авто)'!KO$11:INDIRECT("'Полная ст-ть с уч.НЗС (Авто)'!KO"&amp;$J$42))/$D18)</f>
        <v>0</v>
      </c>
      <c r="KP18" s="137">
        <f ca="1">IF($D18=0,0,SUMIF('Полная ст-ть с уч.НЗС (Авто)'!$YP$11:INDIRECT("'Полная ст-ть с уч.НЗС (Авто)'!YP"&amp;$J$42),$C18,'Полная ст-ть с уч.НЗС (Авто)'!KP$11:INDIRECT("'Полная ст-ть с уч.НЗС (Авто)'!KP"&amp;$J$42))/$D18)</f>
        <v>0</v>
      </c>
      <c r="KQ18" s="137">
        <f ca="1">IF($D18=0,0,SUMIF('Полная ст-ть с уч.НЗС (Авто)'!$YP$11:INDIRECT("'Полная ст-ть с уч.НЗС (Авто)'!YP"&amp;$J$42),$C18,'Полная ст-ть с уч.НЗС (Авто)'!KQ$11:INDIRECT("'Полная ст-ть с уч.НЗС (Авто)'!KQ"&amp;$J$42))/$D18)</f>
        <v>0</v>
      </c>
      <c r="KR18" s="137">
        <f ca="1">IF($D18=0,0,SUMIF('Полная ст-ть с уч.НЗС (Авто)'!$YP$11:INDIRECT("'Полная ст-ть с уч.НЗС (Авто)'!YP"&amp;$J$42),$C18,'Полная ст-ть с уч.НЗС (Авто)'!KR$11:INDIRECT("'Полная ст-ть с уч.НЗС (Авто)'!KR"&amp;$J$42))/$D18)</f>
        <v>0</v>
      </c>
      <c r="KS18" s="137">
        <f ca="1">IF($D18=0,0,SUMIF('Полная ст-ть с уч.НЗС (Авто)'!$YP$11:INDIRECT("'Полная ст-ть с уч.НЗС (Авто)'!YP"&amp;$J$42),$C18,'Полная ст-ть с уч.НЗС (Авто)'!KS$11:INDIRECT("'Полная ст-ть с уч.НЗС (Авто)'!KS"&amp;$J$42))/$D18)</f>
        <v>0</v>
      </c>
      <c r="KT18" s="137">
        <f ca="1">IF($D18=0,0,SUMIF('Полная ст-ть с уч.НЗС (Авто)'!$YP$11:INDIRECT("'Полная ст-ть с уч.НЗС (Авто)'!YP"&amp;$J$42),$C18,'Полная ст-ть с уч.НЗС (Авто)'!KT$11:INDIRECT("'Полная ст-ть с уч.НЗС (Авто)'!KT"&amp;$J$42))/$D18)</f>
        <v>0</v>
      </c>
      <c r="KU18" s="137">
        <f ca="1">IF($D18=0,0,SUMIF('Полная ст-ть с уч.НЗС (Авто)'!$YP$11:INDIRECT("'Полная ст-ть с уч.НЗС (Авто)'!YP"&amp;$J$42),$C18,'Полная ст-ть с уч.НЗС (Авто)'!KU$11:INDIRECT("'Полная ст-ть с уч.НЗС (Авто)'!KU"&amp;$J$42))/$D18)</f>
        <v>0</v>
      </c>
      <c r="KV18" s="137">
        <f ca="1">IF($D18=0,0,SUMIF('Полная ст-ть с уч.НЗС (Авто)'!$YP$11:INDIRECT("'Полная ст-ть с уч.НЗС (Авто)'!YP"&amp;$J$42),$C18,'Полная ст-ть с уч.НЗС (Авто)'!KV$11:INDIRECT("'Полная ст-ть с уч.НЗС (Авто)'!KV"&amp;$J$42))/$D18)</f>
        <v>0</v>
      </c>
      <c r="KW18" s="137">
        <f ca="1">IF($D18=0,0,SUMIF('Полная ст-ть с уч.НЗС (Авто)'!$YP$11:INDIRECT("'Полная ст-ть с уч.НЗС (Авто)'!YP"&amp;$J$42),$C18,'Полная ст-ть с уч.НЗС (Авто)'!KW$11:INDIRECT("'Полная ст-ть с уч.НЗС (Авто)'!KW"&amp;$J$42))/$D18)</f>
        <v>0</v>
      </c>
      <c r="KX18" s="137">
        <f ca="1">IF($D18=0,0,SUMIF('Полная ст-ть с уч.НЗС (Авто)'!$YP$11:INDIRECT("'Полная ст-ть с уч.НЗС (Авто)'!YP"&amp;$J$42),$C18,'Полная ст-ть с уч.НЗС (Авто)'!KX$11:INDIRECT("'Полная ст-ть с уч.НЗС (Авто)'!KX"&amp;$J$42))/$D18)</f>
        <v>0</v>
      </c>
      <c r="KY18" s="137">
        <f ca="1">IF($D18=0,0,SUMIF('Полная ст-ть с уч.НЗС (Авто)'!$YP$11:INDIRECT("'Полная ст-ть с уч.НЗС (Авто)'!YP"&amp;$J$42),$C18,'Полная ст-ть с уч.НЗС (Авто)'!KY$11:INDIRECT("'Полная ст-ть с уч.НЗС (Авто)'!KY"&amp;$J$42))/$D18)</f>
        <v>0</v>
      </c>
      <c r="KZ18" s="137">
        <f ca="1">IF($D18=0,0,SUMIF('Полная ст-ть с уч.НЗС (Авто)'!$YP$11:INDIRECT("'Полная ст-ть с уч.НЗС (Авто)'!YP"&amp;$J$42),$C18,'Полная ст-ть с уч.НЗС (Авто)'!KZ$11:INDIRECT("'Полная ст-ть с уч.НЗС (Авто)'!KZ"&amp;$J$42))/$D18)</f>
        <v>0</v>
      </c>
      <c r="LA18" s="137">
        <f ca="1">IF($D18=0,0,SUMIF('Полная ст-ть с уч.НЗС (Авто)'!$YP$11:INDIRECT("'Полная ст-ть с уч.НЗС (Авто)'!YP"&amp;$J$42),$C18,'Полная ст-ть с уч.НЗС (Авто)'!LA$11:INDIRECT("'Полная ст-ть с уч.НЗС (Авто)'!LA"&amp;$J$42))/$D18)</f>
        <v>0</v>
      </c>
      <c r="LB18" s="137">
        <f ca="1">IF($D18=0,0,SUMIF('Полная ст-ть с уч.НЗС (Авто)'!$YP$11:INDIRECT("'Полная ст-ть с уч.НЗС (Авто)'!YP"&amp;$J$42),$C18,'Полная ст-ть с уч.НЗС (Авто)'!LB$11:INDIRECT("'Полная ст-ть с уч.НЗС (Авто)'!LB"&amp;$J$42))/$D18)</f>
        <v>0</v>
      </c>
      <c r="LC18" s="137">
        <f ca="1">IF($D18=0,0,SUMIF('Полная ст-ть с уч.НЗС (Авто)'!$YP$11:INDIRECT("'Полная ст-ть с уч.НЗС (Авто)'!YP"&amp;$J$42),$C18,'Полная ст-ть с уч.НЗС (Авто)'!LC$11:INDIRECT("'Полная ст-ть с уч.НЗС (Авто)'!LC"&amp;$J$42))/$D18)</f>
        <v>0</v>
      </c>
      <c r="LD18" s="137">
        <f ca="1">IF($D18=0,0,SUMIF('Полная ст-ть с уч.НЗС (Авто)'!$YP$11:INDIRECT("'Полная ст-ть с уч.НЗС (Авто)'!YP"&amp;$J$42),$C18,'Полная ст-ть с уч.НЗС (Авто)'!LD$11:INDIRECT("'Полная ст-ть с уч.НЗС (Авто)'!LD"&amp;$J$42))/$D18)</f>
        <v>0</v>
      </c>
      <c r="LE18" s="137">
        <f ca="1">IF($D18=0,0,SUMIF('Полная ст-ть с уч.НЗС (Авто)'!$YP$11:INDIRECT("'Полная ст-ть с уч.НЗС (Авто)'!YP"&amp;$J$42),$C18,'Полная ст-ть с уч.НЗС (Авто)'!LE$11:INDIRECT("'Полная ст-ть с уч.НЗС (Авто)'!LE"&amp;$J$42))/$D18)</f>
        <v>0</v>
      </c>
      <c r="LF18" s="137">
        <f ca="1">IF($D18=0,0,SUMIF('Полная ст-ть с уч.НЗС (Авто)'!$YP$11:INDIRECT("'Полная ст-ть с уч.НЗС (Авто)'!YP"&amp;$J$42),$C18,'Полная ст-ть с уч.НЗС (Авто)'!LF$11:INDIRECT("'Полная ст-ть с уч.НЗС (Авто)'!LF"&amp;$J$42))/$D18)</f>
        <v>0</v>
      </c>
      <c r="LG18" s="137">
        <f ca="1">IF($D18=0,0,SUMIF('Полная ст-ть с уч.НЗС (Авто)'!$YP$11:INDIRECT("'Полная ст-ть с уч.НЗС (Авто)'!YP"&amp;$J$42),$C18,'Полная ст-ть с уч.НЗС (Авто)'!LG$11:INDIRECT("'Полная ст-ть с уч.НЗС (Авто)'!LG"&amp;$J$42))/$D18)</f>
        <v>0</v>
      </c>
      <c r="LH18" s="137">
        <f ca="1">IF($D18=0,0,SUMIF('Полная ст-ть с уч.НЗС (Авто)'!$YP$11:INDIRECT("'Полная ст-ть с уч.НЗС (Авто)'!YP"&amp;$J$42),$C18,'Полная ст-ть с уч.НЗС (Авто)'!LH$11:INDIRECT("'Полная ст-ть с уч.НЗС (Авто)'!LH"&amp;$J$42))/$D18)</f>
        <v>0</v>
      </c>
      <c r="LI18" s="137">
        <f ca="1">IF($D18=0,0,SUMIF('Полная ст-ть с уч.НЗС (Авто)'!$YP$11:INDIRECT("'Полная ст-ть с уч.НЗС (Авто)'!YP"&amp;$J$42),$C18,'Полная ст-ть с уч.НЗС (Авто)'!LI$11:INDIRECT("'Полная ст-ть с уч.НЗС (Авто)'!LI"&amp;$J$42))/$D18)</f>
        <v>0</v>
      </c>
      <c r="LJ18" s="137">
        <f ca="1">IF($D18=0,0,SUMIF('Полная ст-ть с уч.НЗС (Авто)'!$YP$11:INDIRECT("'Полная ст-ть с уч.НЗС (Авто)'!YP"&amp;$J$42),$C18,'Полная ст-ть с уч.НЗС (Авто)'!LJ$11:INDIRECT("'Полная ст-ть с уч.НЗС (Авто)'!LJ"&amp;$J$42))/$D18)</f>
        <v>0</v>
      </c>
      <c r="LK18" s="137">
        <f ca="1">IF($D18=0,0,SUMIF('Полная ст-ть с уч.НЗС (Авто)'!$YP$11:INDIRECT("'Полная ст-ть с уч.НЗС (Авто)'!YP"&amp;$J$42),$C18,'Полная ст-ть с уч.НЗС (Авто)'!LK$11:INDIRECT("'Полная ст-ть с уч.НЗС (Авто)'!LK"&amp;$J$42))/$D18)</f>
        <v>0</v>
      </c>
      <c r="LL18" s="137">
        <f ca="1">IF($D18=0,0,SUMIF('Полная ст-ть с уч.НЗС (Авто)'!$YP$11:INDIRECT("'Полная ст-ть с уч.НЗС (Авто)'!YP"&amp;$J$42),$C18,'Полная ст-ть с уч.НЗС (Авто)'!LL$11:INDIRECT("'Полная ст-ть с уч.НЗС (Авто)'!LL"&amp;$J$42))/$D18)</f>
        <v>0</v>
      </c>
      <c r="LM18" s="137">
        <f ca="1">IF($D18=0,0,SUMIF('Полная ст-ть с уч.НЗС (Авто)'!$YP$11:INDIRECT("'Полная ст-ть с уч.НЗС (Авто)'!YP"&amp;$J$42),$C18,'Полная ст-ть с уч.НЗС (Авто)'!LM$11:INDIRECT("'Полная ст-ть с уч.НЗС (Авто)'!LM"&amp;$J$42))/$D18)</f>
        <v>0</v>
      </c>
      <c r="LN18" s="137">
        <f ca="1">IF($D18=0,0,SUMIF('Полная ст-ть с уч.НЗС (Авто)'!$YP$11:INDIRECT("'Полная ст-ть с уч.НЗС (Авто)'!YP"&amp;$J$42),$C18,'Полная ст-ть с уч.НЗС (Авто)'!LN$11:INDIRECT("'Полная ст-ть с уч.НЗС (Авто)'!LN"&amp;$J$42))/$D18)</f>
        <v>0</v>
      </c>
      <c r="LO18" s="137">
        <f ca="1">IF($D18=0,0,SUMIF('Полная ст-ть с уч.НЗС (Авто)'!$YP$11:INDIRECT("'Полная ст-ть с уч.НЗС (Авто)'!YP"&amp;$J$42),$C18,'Полная ст-ть с уч.НЗС (Авто)'!LO$11:INDIRECT("'Полная ст-ть с уч.НЗС (Авто)'!LO"&amp;$J$42))/$D18)</f>
        <v>0</v>
      </c>
      <c r="LP18" s="137">
        <f ca="1">IF($D18=0,0,SUMIF('Полная ст-ть с уч.НЗС (Авто)'!$YP$11:INDIRECT("'Полная ст-ть с уч.НЗС (Авто)'!YP"&amp;$J$42),$C18,'Полная ст-ть с уч.НЗС (Авто)'!LP$11:INDIRECT("'Полная ст-ть с уч.НЗС (Авто)'!LP"&amp;$J$42))/$D18)</f>
        <v>0</v>
      </c>
      <c r="LQ18" s="137">
        <f ca="1">IF($D18=0,0,SUMIF('Полная ст-ть с уч.НЗС (Авто)'!$YP$11:INDIRECT("'Полная ст-ть с уч.НЗС (Авто)'!YP"&amp;$J$42),$C18,'Полная ст-ть с уч.НЗС (Авто)'!LQ$11:INDIRECT("'Полная ст-ть с уч.НЗС (Авто)'!LQ"&amp;$J$42))/$D18)</f>
        <v>0</v>
      </c>
      <c r="LR18" s="137">
        <f ca="1">IF($D18=0,0,SUMIF('Полная ст-ть с уч.НЗС (Авто)'!$YP$11:INDIRECT("'Полная ст-ть с уч.НЗС (Авто)'!YP"&amp;$J$42),$C18,'Полная ст-ть с уч.НЗС (Авто)'!LR$11:INDIRECT("'Полная ст-ть с уч.НЗС (Авто)'!LR"&amp;$J$42))/$D18)</f>
        <v>0</v>
      </c>
      <c r="LS18" s="137">
        <f ca="1">IF($D18=0,0,SUMIF('Полная ст-ть с уч.НЗС (Авто)'!$YP$11:INDIRECT("'Полная ст-ть с уч.НЗС (Авто)'!YP"&amp;$J$42),$C18,'Полная ст-ть с уч.НЗС (Авто)'!LS$11:INDIRECT("'Полная ст-ть с уч.НЗС (Авто)'!LS"&amp;$J$42))/$D18)</f>
        <v>0</v>
      </c>
      <c r="LT18" s="137">
        <f ca="1">IF($D18=0,0,SUMIF('Полная ст-ть с уч.НЗС (Авто)'!$YP$11:INDIRECT("'Полная ст-ть с уч.НЗС (Авто)'!YP"&amp;$J$42),$C18,'Полная ст-ть с уч.НЗС (Авто)'!LT$11:INDIRECT("'Полная ст-ть с уч.НЗС (Авто)'!LT"&amp;$J$42))/$D18)</f>
        <v>0</v>
      </c>
      <c r="LU18" s="137">
        <f ca="1">IF($D18=0,0,SUMIF('Полная ст-ть с уч.НЗС (Авто)'!$YP$11:INDIRECT("'Полная ст-ть с уч.НЗС (Авто)'!YP"&amp;$J$42),$C18,'Полная ст-ть с уч.НЗС (Авто)'!LU$11:INDIRECT("'Полная ст-ть с уч.НЗС (Авто)'!LU"&amp;$J$42))/$D18)</f>
        <v>0</v>
      </c>
      <c r="LV18" s="137">
        <f ca="1">IF($D18=0,0,SUMIF('Полная ст-ть с уч.НЗС (Авто)'!$YP$11:INDIRECT("'Полная ст-ть с уч.НЗС (Авто)'!YP"&amp;$J$42),$C18,'Полная ст-ть с уч.НЗС (Авто)'!LV$11:INDIRECT("'Полная ст-ть с уч.НЗС (Авто)'!LV"&amp;$J$42))/$D18)</f>
        <v>0</v>
      </c>
      <c r="LW18" s="137">
        <f ca="1">IF($D18=0,0,SUMIF('Полная ст-ть с уч.НЗС (Авто)'!$YP$11:INDIRECT("'Полная ст-ть с уч.НЗС (Авто)'!YP"&amp;$J$42),$C18,'Полная ст-ть с уч.НЗС (Авто)'!LW$11:INDIRECT("'Полная ст-ть с уч.НЗС (Авто)'!LW"&amp;$J$42))/$D18)</f>
        <v>0</v>
      </c>
      <c r="LX18" s="137">
        <f ca="1">IF($D18=0,0,SUMIF('Полная ст-ть с уч.НЗС (Авто)'!$YP$11:INDIRECT("'Полная ст-ть с уч.НЗС (Авто)'!YP"&amp;$J$42),$C18,'Полная ст-ть с уч.НЗС (Авто)'!LX$11:INDIRECT("'Полная ст-ть с уч.НЗС (Авто)'!LX"&amp;$J$42))/$D18)</f>
        <v>0</v>
      </c>
      <c r="LY18" s="137">
        <f ca="1">IF($D18=0,0,SUMIF('Полная ст-ть с уч.НЗС (Авто)'!$YP$11:INDIRECT("'Полная ст-ть с уч.НЗС (Авто)'!YP"&amp;$J$42),$C18,'Полная ст-ть с уч.НЗС (Авто)'!LY$11:INDIRECT("'Полная ст-ть с уч.НЗС (Авто)'!LY"&amp;$J$42))/$D18)</f>
        <v>0</v>
      </c>
      <c r="LZ18" s="137">
        <f ca="1">IF($D18=0,0,SUMIF('Полная ст-ть с уч.НЗС (Авто)'!$YP$11:INDIRECT("'Полная ст-ть с уч.НЗС (Авто)'!YP"&amp;$J$42),$C18,'Полная ст-ть с уч.НЗС (Авто)'!LZ$11:INDIRECT("'Полная ст-ть с уч.НЗС (Авто)'!LZ"&amp;$J$42))/$D18)</f>
        <v>0</v>
      </c>
      <c r="MA18" s="137">
        <f ca="1">IF($D18=0,0,SUMIF('Полная ст-ть с уч.НЗС (Авто)'!$YP$11:INDIRECT("'Полная ст-ть с уч.НЗС (Авто)'!YP"&amp;$J$42),$C18,'Полная ст-ть с уч.НЗС (Авто)'!MA$11:INDIRECT("'Полная ст-ть с уч.НЗС (Авто)'!MA"&amp;$J$42))/$D18)</f>
        <v>0</v>
      </c>
      <c r="MB18" s="137">
        <f ca="1">IF($D18=0,0,SUMIF('Полная ст-ть с уч.НЗС (Авто)'!$YP$11:INDIRECT("'Полная ст-ть с уч.НЗС (Авто)'!YP"&amp;$J$42),$C18,'Полная ст-ть с уч.НЗС (Авто)'!MB$11:INDIRECT("'Полная ст-ть с уч.НЗС (Авто)'!MB"&amp;$J$42))/$D18)</f>
        <v>0</v>
      </c>
      <c r="MC18" s="137">
        <f ca="1">IF($D18=0,0,SUMIF('Полная ст-ть с уч.НЗС (Авто)'!$YP$11:INDIRECT("'Полная ст-ть с уч.НЗС (Авто)'!YP"&amp;$J$42),$C18,'Полная ст-ть с уч.НЗС (Авто)'!MC$11:INDIRECT("'Полная ст-ть с уч.НЗС (Авто)'!MC"&amp;$J$42))/$D18)</f>
        <v>0</v>
      </c>
      <c r="MD18" s="137">
        <f ca="1">IF($D18=0,0,SUMIF('Полная ст-ть с уч.НЗС (Авто)'!$YP$11:INDIRECT("'Полная ст-ть с уч.НЗС (Авто)'!YP"&amp;$J$42),$C18,'Полная ст-ть с уч.НЗС (Авто)'!MD$11:INDIRECT("'Полная ст-ть с уч.НЗС (Авто)'!MD"&amp;$J$42))/$D18)</f>
        <v>0</v>
      </c>
      <c r="ME18" s="137">
        <f ca="1">IF($D18=0,0,SUMIF('Полная ст-ть с уч.НЗС (Авто)'!$YP$11:INDIRECT("'Полная ст-ть с уч.НЗС (Авто)'!YP"&amp;$J$42),$C18,'Полная ст-ть с уч.НЗС (Авто)'!ME$11:INDIRECT("'Полная ст-ть с уч.НЗС (Авто)'!ME"&amp;$J$42))/$D18)</f>
        <v>0</v>
      </c>
      <c r="MF18" s="137">
        <f ca="1">IF($D18=0,0,SUMIF('Полная ст-ть с уч.НЗС (Авто)'!$YP$11:INDIRECT("'Полная ст-ть с уч.НЗС (Авто)'!YP"&amp;$J$42),$C18,'Полная ст-ть с уч.НЗС (Авто)'!MF$11:INDIRECT("'Полная ст-ть с уч.НЗС (Авто)'!MF"&amp;$J$42))/$D18)</f>
        <v>0</v>
      </c>
      <c r="MG18" s="137">
        <f ca="1">IF($D18=0,0,SUMIF('Полная ст-ть с уч.НЗС (Авто)'!$YP$11:INDIRECT("'Полная ст-ть с уч.НЗС (Авто)'!YP"&amp;$J$42),$C18,'Полная ст-ть с уч.НЗС (Авто)'!MG$11:INDIRECT("'Полная ст-ть с уч.НЗС (Авто)'!MG"&amp;$J$42))/$D18)</f>
        <v>0</v>
      </c>
      <c r="MH18" s="137">
        <f ca="1">IF($D18=0,0,SUMIF('Полная ст-ть с уч.НЗС (Авто)'!$YP$11:INDIRECT("'Полная ст-ть с уч.НЗС (Авто)'!YP"&amp;$J$42),$C18,'Полная ст-ть с уч.НЗС (Авто)'!MH$11:INDIRECT("'Полная ст-ть с уч.НЗС (Авто)'!MH"&amp;$J$42))/$D18)</f>
        <v>0</v>
      </c>
      <c r="MI18" s="137">
        <f ca="1">IF($D18=0,0,SUMIF('Полная ст-ть с уч.НЗС (Авто)'!$YP$11:INDIRECT("'Полная ст-ть с уч.НЗС (Авто)'!YP"&amp;$J$42),$C18,'Полная ст-ть с уч.НЗС (Авто)'!MI$11:INDIRECT("'Полная ст-ть с уч.НЗС (Авто)'!MI"&amp;$J$42))/$D18)</f>
        <v>0</v>
      </c>
      <c r="MJ18" s="137">
        <f ca="1">IF($D18=0,0,SUMIF('Полная ст-ть с уч.НЗС (Авто)'!$YP$11:INDIRECT("'Полная ст-ть с уч.НЗС (Авто)'!YP"&amp;$J$42),$C18,'Полная ст-ть с уч.НЗС (Авто)'!MJ$11:INDIRECT("'Полная ст-ть с уч.НЗС (Авто)'!MJ"&amp;$J$42))/$D18)</f>
        <v>0</v>
      </c>
      <c r="MK18" s="137">
        <f ca="1">IF($D18=0,0,SUMIF('Полная ст-ть с уч.НЗС (Авто)'!$YP$11:INDIRECT("'Полная ст-ть с уч.НЗС (Авто)'!YP"&amp;$J$42),$C18,'Полная ст-ть с уч.НЗС (Авто)'!MK$11:INDIRECT("'Полная ст-ть с уч.НЗС (Авто)'!MK"&amp;$J$42))/$D18)</f>
        <v>0</v>
      </c>
      <c r="ML18" s="137">
        <f ca="1">IF($D18=0,0,SUMIF('Полная ст-ть с уч.НЗС (Авто)'!$YP$11:INDIRECT("'Полная ст-ть с уч.НЗС (Авто)'!YP"&amp;$J$42),$C18,'Полная ст-ть с уч.НЗС (Авто)'!ML$11:INDIRECT("'Полная ст-ть с уч.НЗС (Авто)'!ML"&amp;$J$42))/$D18)</f>
        <v>0</v>
      </c>
      <c r="MM18" s="137">
        <f ca="1">IF($D18=0,0,SUMIF('Полная ст-ть с уч.НЗС (Авто)'!$YP$11:INDIRECT("'Полная ст-ть с уч.НЗС (Авто)'!YP"&amp;$J$42),$C18,'Полная ст-ть с уч.НЗС (Авто)'!MM$11:INDIRECT("'Полная ст-ть с уч.НЗС (Авто)'!MM"&amp;$J$42))/$D18)</f>
        <v>0</v>
      </c>
      <c r="MN18" s="137">
        <f ca="1">IF($D18=0,0,SUMIF('Полная ст-ть с уч.НЗС (Авто)'!$YP$11:INDIRECT("'Полная ст-ть с уч.НЗС (Авто)'!YP"&amp;$J$42),$C18,'Полная ст-ть с уч.НЗС (Авто)'!MN$11:INDIRECT("'Полная ст-ть с уч.НЗС (Авто)'!MN"&amp;$J$42))/$D18)</f>
        <v>0</v>
      </c>
      <c r="MO18" s="137">
        <f ca="1">IF($D18=0,0,SUMIF('Полная ст-ть с уч.НЗС (Авто)'!$YP$11:INDIRECT("'Полная ст-ть с уч.НЗС (Авто)'!YP"&amp;$J$42),$C18,'Полная ст-ть с уч.НЗС (Авто)'!MO$11:INDIRECT("'Полная ст-ть с уч.НЗС (Авто)'!MO"&amp;$J$42))/$D18)</f>
        <v>0</v>
      </c>
      <c r="MP18" s="137">
        <f ca="1">IF($D18=0,0,SUMIF('Полная ст-ть с уч.НЗС (Авто)'!$YP$11:INDIRECT("'Полная ст-ть с уч.НЗС (Авто)'!YP"&amp;$J$42),$C18,'Полная ст-ть с уч.НЗС (Авто)'!MP$11:INDIRECT("'Полная ст-ть с уч.НЗС (Авто)'!MP"&amp;$J$42))/$D18)</f>
        <v>0</v>
      </c>
      <c r="MQ18" s="137">
        <f ca="1">IF($D18=0,0,SUMIF('Полная ст-ть с уч.НЗС (Авто)'!$YP$11:INDIRECT("'Полная ст-ть с уч.НЗС (Авто)'!YP"&amp;$J$42),$C18,'Полная ст-ть с уч.НЗС (Авто)'!MQ$11:INDIRECT("'Полная ст-ть с уч.НЗС (Авто)'!MQ"&amp;$J$42))/$D18)</f>
        <v>0</v>
      </c>
      <c r="MR18" s="137">
        <f ca="1">IF($D18=0,0,SUMIF('Полная ст-ть с уч.НЗС (Авто)'!$YP$11:INDIRECT("'Полная ст-ть с уч.НЗС (Авто)'!YP"&amp;$J$42),$C18,'Полная ст-ть с уч.НЗС (Авто)'!MR$11:INDIRECT("'Полная ст-ть с уч.НЗС (Авто)'!MR"&amp;$J$42))/$D18)</f>
        <v>0</v>
      </c>
      <c r="MS18" s="137">
        <f ca="1">IF($D18=0,0,SUMIF('Полная ст-ть с уч.НЗС (Авто)'!$YP$11:INDIRECT("'Полная ст-ть с уч.НЗС (Авто)'!YP"&amp;$J$42),$C18,'Полная ст-ть с уч.НЗС (Авто)'!MS$11:INDIRECT("'Полная ст-ть с уч.НЗС (Авто)'!MS"&amp;$J$42))/$D18)</f>
        <v>0</v>
      </c>
      <c r="MT18" s="137">
        <f ca="1">IF($D18=0,0,SUMIF('Полная ст-ть с уч.НЗС (Авто)'!$YP$11:INDIRECT("'Полная ст-ть с уч.НЗС (Авто)'!YP"&amp;$J$42),$C18,'Полная ст-ть с уч.НЗС (Авто)'!MT$11:INDIRECT("'Полная ст-ть с уч.НЗС (Авто)'!MT"&amp;$J$42))/$D18)</f>
        <v>0</v>
      </c>
      <c r="MU18" s="137">
        <f ca="1">IF($D18=0,0,SUMIF('Полная ст-ть с уч.НЗС (Авто)'!$YP$11:INDIRECT("'Полная ст-ть с уч.НЗС (Авто)'!YP"&amp;$J$42),$C18,'Полная ст-ть с уч.НЗС (Авто)'!MU$11:INDIRECT("'Полная ст-ть с уч.НЗС (Авто)'!MU"&amp;$J$42))/$D18)</f>
        <v>0</v>
      </c>
      <c r="MV18" s="137">
        <f ca="1">IF($D18=0,0,SUMIF('Полная ст-ть с уч.НЗС (Авто)'!$YP$11:INDIRECT("'Полная ст-ть с уч.НЗС (Авто)'!YP"&amp;$J$42),$C18,'Полная ст-ть с уч.НЗС (Авто)'!MV$11:INDIRECT("'Полная ст-ть с уч.НЗС (Авто)'!MV"&amp;$J$42))/$D18)</f>
        <v>0</v>
      </c>
      <c r="MW18" s="137">
        <f ca="1">IF($D18=0,0,SUMIF('Полная ст-ть с уч.НЗС (Авто)'!$YP$11:INDIRECT("'Полная ст-ть с уч.НЗС (Авто)'!YP"&amp;$J$42),$C18,'Полная ст-ть с уч.НЗС (Авто)'!MW$11:INDIRECT("'Полная ст-ть с уч.НЗС (Авто)'!MW"&amp;$J$42))/$D18)</f>
        <v>0</v>
      </c>
      <c r="MX18" s="137">
        <f ca="1">IF($D18=0,0,SUMIF('Полная ст-ть с уч.НЗС (Авто)'!$YP$11:INDIRECT("'Полная ст-ть с уч.НЗС (Авто)'!YP"&amp;$J$42),$C18,'Полная ст-ть с уч.НЗС (Авто)'!MX$11:INDIRECT("'Полная ст-ть с уч.НЗС (Авто)'!MX"&amp;$J$42))/$D18)</f>
        <v>0</v>
      </c>
      <c r="MY18" s="137">
        <f ca="1">IF($D18=0,0,SUMIF('Полная ст-ть с уч.НЗС (Авто)'!$YP$11:INDIRECT("'Полная ст-ть с уч.НЗС (Авто)'!YP"&amp;$J$42),$C18,'Полная ст-ть с уч.НЗС (Авто)'!MY$11:INDIRECT("'Полная ст-ть с уч.НЗС (Авто)'!MY"&amp;$J$42))/$D18)</f>
        <v>0</v>
      </c>
      <c r="MZ18" s="137">
        <f ca="1">IF($D18=0,0,SUMIF('Полная ст-ть с уч.НЗС (Авто)'!$YP$11:INDIRECT("'Полная ст-ть с уч.НЗС (Авто)'!YP"&amp;$J$42),$C18,'Полная ст-ть с уч.НЗС (Авто)'!MZ$11:INDIRECT("'Полная ст-ть с уч.НЗС (Авто)'!MZ"&amp;$J$42))/$D18)</f>
        <v>0</v>
      </c>
      <c r="NA18" s="137">
        <f ca="1">IF($D18=0,0,SUMIF('Полная ст-ть с уч.НЗС (Авто)'!$YP$11:INDIRECT("'Полная ст-ть с уч.НЗС (Авто)'!YP"&amp;$J$42),$C18,'Полная ст-ть с уч.НЗС (Авто)'!NA$11:INDIRECT("'Полная ст-ть с уч.НЗС (Авто)'!NA"&amp;$J$42))/$D18)</f>
        <v>0</v>
      </c>
      <c r="NB18" s="137">
        <f ca="1">IF($D18=0,0,SUMIF('Полная ст-ть с уч.НЗС (Авто)'!$YP$11:INDIRECT("'Полная ст-ть с уч.НЗС (Авто)'!YP"&amp;$J$42),$C18,'Полная ст-ть с уч.НЗС (Авто)'!NB$11:INDIRECT("'Полная ст-ть с уч.НЗС (Авто)'!NB"&amp;$J$42))/$D18)</f>
        <v>0</v>
      </c>
      <c r="NC18" s="137">
        <f ca="1">IF($D18=0,0,SUMIF('Полная ст-ть с уч.НЗС (Авто)'!$YP$11:INDIRECT("'Полная ст-ть с уч.НЗС (Авто)'!YP"&amp;$J$42),$C18,'Полная ст-ть с уч.НЗС (Авто)'!NC$11:INDIRECT("'Полная ст-ть с уч.НЗС (Авто)'!NC"&amp;$J$42))/$D18)</f>
        <v>0</v>
      </c>
      <c r="ND18" s="137">
        <f ca="1">IF($D18=0,0,SUMIF('Полная ст-ть с уч.НЗС (Авто)'!$YP$11:INDIRECT("'Полная ст-ть с уч.НЗС (Авто)'!YP"&amp;$J$42),$C18,'Полная ст-ть с уч.НЗС (Авто)'!ND$11:INDIRECT("'Полная ст-ть с уч.НЗС (Авто)'!ND"&amp;$J$42))/$D18)</f>
        <v>0</v>
      </c>
      <c r="NE18" s="137">
        <f ca="1">IF($D18=0,0,SUMIF('Полная ст-ть с уч.НЗС (Авто)'!$YP$11:INDIRECT("'Полная ст-ть с уч.НЗС (Авто)'!YP"&amp;$J$42),$C18,'Полная ст-ть с уч.НЗС (Авто)'!NE$11:INDIRECT("'Полная ст-ть с уч.НЗС (Авто)'!NE"&amp;$J$42))/$D18)</f>
        <v>0</v>
      </c>
      <c r="NF18" s="137">
        <f ca="1">IF($D18=0,0,SUMIF('Полная ст-ть с уч.НЗС (Авто)'!$YP$11:INDIRECT("'Полная ст-ть с уч.НЗС (Авто)'!YP"&amp;$J$42),$C18,'Полная ст-ть с уч.НЗС (Авто)'!NF$11:INDIRECT("'Полная ст-ть с уч.НЗС (Авто)'!NF"&amp;$J$42))/$D18)</f>
        <v>0</v>
      </c>
      <c r="NG18" s="137">
        <f ca="1">IF($D18=0,0,SUMIF('Полная ст-ть с уч.НЗС (Авто)'!$YP$11:INDIRECT("'Полная ст-ть с уч.НЗС (Авто)'!YP"&amp;$J$42),$C18,'Полная ст-ть с уч.НЗС (Авто)'!NG$11:INDIRECT("'Полная ст-ть с уч.НЗС (Авто)'!NG"&amp;$J$42))/$D18)</f>
        <v>0</v>
      </c>
      <c r="NH18" s="137">
        <f ca="1">IF($D18=0,0,SUMIF('Полная ст-ть с уч.НЗС (Авто)'!$YP$11:INDIRECT("'Полная ст-ть с уч.НЗС (Авто)'!YP"&amp;$J$42),$C18,'Полная ст-ть с уч.НЗС (Авто)'!NH$11:INDIRECT("'Полная ст-ть с уч.НЗС (Авто)'!NH"&amp;$J$42))/$D18)</f>
        <v>0</v>
      </c>
      <c r="NI18" s="137">
        <f ca="1">IF($D18=0,0,SUMIF('Полная ст-ть с уч.НЗС (Авто)'!$YP$11:INDIRECT("'Полная ст-ть с уч.НЗС (Авто)'!YP"&amp;$J$42),$C18,'Полная ст-ть с уч.НЗС (Авто)'!NI$11:INDIRECT("'Полная ст-ть с уч.НЗС (Авто)'!NI"&amp;$J$42))/$D18)</f>
        <v>0</v>
      </c>
      <c r="NJ18" s="137">
        <f ca="1">IF($D18=0,0,SUMIF('Полная ст-ть с уч.НЗС (Авто)'!$YP$11:INDIRECT("'Полная ст-ть с уч.НЗС (Авто)'!YP"&amp;$J$42),$C18,'Полная ст-ть с уч.НЗС (Авто)'!NJ$11:INDIRECT("'Полная ст-ть с уч.НЗС (Авто)'!NJ"&amp;$J$42))/$D18)</f>
        <v>0</v>
      </c>
      <c r="NK18" s="137">
        <f ca="1">IF($D18=0,0,SUMIF('Полная ст-ть с уч.НЗС (Авто)'!$YP$11:INDIRECT("'Полная ст-ть с уч.НЗС (Авто)'!YP"&amp;$J$42),$C18,'Полная ст-ть с уч.НЗС (Авто)'!NK$11:INDIRECT("'Полная ст-ть с уч.НЗС (Авто)'!NK"&amp;$J$42))/$D18)</f>
        <v>0</v>
      </c>
      <c r="NL18" s="137">
        <f ca="1">IF($D18=0,0,SUMIF('Полная ст-ть с уч.НЗС (Авто)'!$YP$11:INDIRECT("'Полная ст-ть с уч.НЗС (Авто)'!YP"&amp;$J$42),$C18,'Полная ст-ть с уч.НЗС (Авто)'!NL$11:INDIRECT("'Полная ст-ть с уч.НЗС (Авто)'!NL"&amp;$J$42))/$D18)</f>
        <v>0</v>
      </c>
      <c r="NM18" s="137">
        <f ca="1">IF($D18=0,0,SUMIF('Полная ст-ть с уч.НЗС (Авто)'!$YP$11:INDIRECT("'Полная ст-ть с уч.НЗС (Авто)'!YP"&amp;$J$42),$C18,'Полная ст-ть с уч.НЗС (Авто)'!NM$11:INDIRECT("'Полная ст-ть с уч.НЗС (Авто)'!NM"&amp;$J$42))/$D18)</f>
        <v>0</v>
      </c>
      <c r="NN18" s="137">
        <f ca="1">IF($D18=0,0,SUMIF('Полная ст-ть с уч.НЗС (Авто)'!$YP$11:INDIRECT("'Полная ст-ть с уч.НЗС (Авто)'!YP"&amp;$J$42),$C18,'Полная ст-ть с уч.НЗС (Авто)'!NN$11:INDIRECT("'Полная ст-ть с уч.НЗС (Авто)'!NN"&amp;$J$42))/$D18)</f>
        <v>0</v>
      </c>
      <c r="NO18" s="137">
        <f ca="1">IF($D18=0,0,SUMIF('Полная ст-ть с уч.НЗС (Авто)'!$YP$11:INDIRECT("'Полная ст-ть с уч.НЗС (Авто)'!YP"&amp;$J$42),$C18,'Полная ст-ть с уч.НЗС (Авто)'!NO$11:INDIRECT("'Полная ст-ть с уч.НЗС (Авто)'!NO"&amp;$J$42))/$D18)</f>
        <v>0</v>
      </c>
      <c r="NP18" s="137">
        <f ca="1">IF($D18=0,0,SUMIF('Полная ст-ть с уч.НЗС (Авто)'!$YP$11:INDIRECT("'Полная ст-ть с уч.НЗС (Авто)'!YP"&amp;$J$42),$C18,'Полная ст-ть с уч.НЗС (Авто)'!NP$11:INDIRECT("'Полная ст-ть с уч.НЗС (Авто)'!NP"&amp;$J$42))/$D18)</f>
        <v>0</v>
      </c>
      <c r="NQ18" s="137">
        <f ca="1">IF($D18=0,0,SUMIF('Полная ст-ть с уч.НЗС (Авто)'!$YP$11:INDIRECT("'Полная ст-ть с уч.НЗС (Авто)'!YP"&amp;$J$42),$C18,'Полная ст-ть с уч.НЗС (Авто)'!NQ$11:INDIRECT("'Полная ст-ть с уч.НЗС (Авто)'!NQ"&amp;$J$42))/$D18)</f>
        <v>0</v>
      </c>
      <c r="NR18" s="137">
        <f ca="1">IF($D18=0,0,SUMIF('Полная ст-ть с уч.НЗС (Авто)'!$YP$11:INDIRECT("'Полная ст-ть с уч.НЗС (Авто)'!YP"&amp;$J$42),$C18,'Полная ст-ть с уч.НЗС (Авто)'!NR$11:INDIRECT("'Полная ст-ть с уч.НЗС (Авто)'!NR"&amp;$J$42))/$D18)</f>
        <v>0</v>
      </c>
      <c r="NS18" s="137">
        <f ca="1">IF($D18=0,0,SUMIF('Полная ст-ть с уч.НЗС (Авто)'!$YP$11:INDIRECT("'Полная ст-ть с уч.НЗС (Авто)'!YP"&amp;$J$42),$C18,'Полная ст-ть с уч.НЗС (Авто)'!NS$11:INDIRECT("'Полная ст-ть с уч.НЗС (Авто)'!NS"&amp;$J$42))/$D18)</f>
        <v>0</v>
      </c>
      <c r="NT18" s="137">
        <f ca="1">IF($D18=0,0,SUMIF('Полная ст-ть с уч.НЗС (Авто)'!$YP$11:INDIRECT("'Полная ст-ть с уч.НЗС (Авто)'!YP"&amp;$J$42),$C18,'Полная ст-ть с уч.НЗС (Авто)'!NT$11:INDIRECT("'Полная ст-ть с уч.НЗС (Авто)'!NT"&amp;$J$42))/$D18)</f>
        <v>0</v>
      </c>
      <c r="NU18" s="137">
        <f ca="1">IF($D18=0,0,SUMIF('Полная ст-ть с уч.НЗС (Авто)'!$YP$11:INDIRECT("'Полная ст-ть с уч.НЗС (Авто)'!YP"&amp;$J$42),$C18,'Полная ст-ть с уч.НЗС (Авто)'!NU$11:INDIRECT("'Полная ст-ть с уч.НЗС (Авто)'!NU"&amp;$J$42))/$D18)</f>
        <v>0</v>
      </c>
      <c r="NV18" s="137">
        <f ca="1">IF($D18=0,0,SUMIF('Полная ст-ть с уч.НЗС (Авто)'!$YP$11:INDIRECT("'Полная ст-ть с уч.НЗС (Авто)'!YP"&amp;$J$42),$C18,'Полная ст-ть с уч.НЗС (Авто)'!NV$11:INDIRECT("'Полная ст-ть с уч.НЗС (Авто)'!NV"&amp;$J$42))/$D18)</f>
        <v>0</v>
      </c>
      <c r="NW18" s="137">
        <f ca="1">IF($D18=0,0,SUMIF('Полная ст-ть с уч.НЗС (Авто)'!$YP$11:INDIRECT("'Полная ст-ть с уч.НЗС (Авто)'!YP"&amp;$J$42),$C18,'Полная ст-ть с уч.НЗС (Авто)'!NW$11:INDIRECT("'Полная ст-ть с уч.НЗС (Авто)'!NW"&amp;$J$42))/$D18)</f>
        <v>0</v>
      </c>
      <c r="NX18" s="137">
        <f ca="1">IF($D18=0,0,SUMIF('Полная ст-ть с уч.НЗС (Авто)'!$YP$11:INDIRECT("'Полная ст-ть с уч.НЗС (Авто)'!YP"&amp;$J$42),$C18,'Полная ст-ть с уч.НЗС (Авто)'!NX$11:INDIRECT("'Полная ст-ть с уч.НЗС (Авто)'!NX"&amp;$J$42))/$D18)</f>
        <v>0</v>
      </c>
      <c r="NY18" s="137">
        <f ca="1">IF($D18=0,0,SUMIF('Полная ст-ть с уч.НЗС (Авто)'!$YP$11:INDIRECT("'Полная ст-ть с уч.НЗС (Авто)'!YP"&amp;$J$42),$C18,'Полная ст-ть с уч.НЗС (Авто)'!NY$11:INDIRECT("'Полная ст-ть с уч.НЗС (Авто)'!NY"&amp;$J$42))/$D18)</f>
        <v>0</v>
      </c>
      <c r="NZ18" s="137">
        <f ca="1">IF($D18=0,0,SUMIF('Полная ст-ть с уч.НЗС (Авто)'!$YP$11:INDIRECT("'Полная ст-ть с уч.НЗС (Авто)'!YP"&amp;$J$42),$C18,'Полная ст-ть с уч.НЗС (Авто)'!NZ$11:INDIRECT("'Полная ст-ть с уч.НЗС (Авто)'!NZ"&amp;$J$42))/$D18)</f>
        <v>0</v>
      </c>
      <c r="OA18" s="137">
        <f ca="1">IF($D18=0,0,SUMIF('Полная ст-ть с уч.НЗС (Авто)'!$YP$11:INDIRECT("'Полная ст-ть с уч.НЗС (Авто)'!YP"&amp;$J$42),$C18,'Полная ст-ть с уч.НЗС (Авто)'!OA$11:INDIRECT("'Полная ст-ть с уч.НЗС (Авто)'!OA"&amp;$J$42))/$D18)</f>
        <v>0</v>
      </c>
      <c r="OB18" s="137">
        <f ca="1">IF($D18=0,0,SUMIF('Полная ст-ть с уч.НЗС (Авто)'!$YP$11:INDIRECT("'Полная ст-ть с уч.НЗС (Авто)'!YP"&amp;$J$42),$C18,'Полная ст-ть с уч.НЗС (Авто)'!OB$11:INDIRECT("'Полная ст-ть с уч.НЗС (Авто)'!OB"&amp;$J$42))/$D18)</f>
        <v>0</v>
      </c>
      <c r="OC18" s="137">
        <f ca="1">IF($D18=0,0,SUMIF('Полная ст-ть с уч.НЗС (Авто)'!$YP$11:INDIRECT("'Полная ст-ть с уч.НЗС (Авто)'!YP"&amp;$J$42),$C18,'Полная ст-ть с уч.НЗС (Авто)'!OC$11:INDIRECT("'Полная ст-ть с уч.НЗС (Авто)'!OC"&amp;$J$42))/$D18)</f>
        <v>0</v>
      </c>
      <c r="OD18" s="137">
        <f ca="1">IF($D18=0,0,SUMIF('Полная ст-ть с уч.НЗС (Авто)'!$YP$11:INDIRECT("'Полная ст-ть с уч.НЗС (Авто)'!YP"&amp;$J$42),$C18,'Полная ст-ть с уч.НЗС (Авто)'!OD$11:INDIRECT("'Полная ст-ть с уч.НЗС (Авто)'!OD"&amp;$J$42))/$D18)</f>
        <v>0</v>
      </c>
      <c r="OE18" s="137">
        <f ca="1">IF($D18=0,0,SUMIF('Полная ст-ть с уч.НЗС (Авто)'!$YP$11:INDIRECT("'Полная ст-ть с уч.НЗС (Авто)'!YP"&amp;$J$42),$C18,'Полная ст-ть с уч.НЗС (Авто)'!OE$11:INDIRECT("'Полная ст-ть с уч.НЗС (Авто)'!OE"&amp;$J$42))/$D18)</f>
        <v>0</v>
      </c>
      <c r="OF18" s="137">
        <f ca="1">IF($D18=0,0,SUMIF('Полная ст-ть с уч.НЗС (Авто)'!$YP$11:INDIRECT("'Полная ст-ть с уч.НЗС (Авто)'!YP"&amp;$J$42),$C18,'Полная ст-ть с уч.НЗС (Авто)'!OF$11:INDIRECT("'Полная ст-ть с уч.НЗС (Авто)'!OF"&amp;$J$42))/$D18)</f>
        <v>0</v>
      </c>
      <c r="OG18" s="137">
        <f ca="1">IF($D18=0,0,SUMIF('Полная ст-ть с уч.НЗС (Авто)'!$YP$11:INDIRECT("'Полная ст-ть с уч.НЗС (Авто)'!YP"&amp;$J$42),$C18,'Полная ст-ть с уч.НЗС (Авто)'!OG$11:INDIRECT("'Полная ст-ть с уч.НЗС (Авто)'!OG"&amp;$J$42))/$D18)</f>
        <v>0</v>
      </c>
      <c r="OH18" s="137">
        <f ca="1">IF($D18=0,0,SUMIF('Полная ст-ть с уч.НЗС (Авто)'!$YP$11:INDIRECT("'Полная ст-ть с уч.НЗС (Авто)'!YP"&amp;$J$42),$C18,'Полная ст-ть с уч.НЗС (Авто)'!OH$11:INDIRECT("'Полная ст-ть с уч.НЗС (Авто)'!OH"&amp;$J$42))/$D18)</f>
        <v>0</v>
      </c>
      <c r="OI18" s="137">
        <f ca="1">IF($D18=0,0,SUMIF('Полная ст-ть с уч.НЗС (Авто)'!$YP$11:INDIRECT("'Полная ст-ть с уч.НЗС (Авто)'!YP"&amp;$J$42),$C18,'Полная ст-ть с уч.НЗС (Авто)'!OI$11:INDIRECT("'Полная ст-ть с уч.НЗС (Авто)'!OI"&amp;$J$42))/$D18)</f>
        <v>0</v>
      </c>
      <c r="OJ18" s="137">
        <f ca="1">IF($D18=0,0,SUMIF('Полная ст-ть с уч.НЗС (Авто)'!$YP$11:INDIRECT("'Полная ст-ть с уч.НЗС (Авто)'!YP"&amp;$J$42),$C18,'Полная ст-ть с уч.НЗС (Авто)'!OJ$11:INDIRECT("'Полная ст-ть с уч.НЗС (Авто)'!OJ"&amp;$J$42))/$D18)</f>
        <v>0</v>
      </c>
      <c r="OK18" s="137">
        <f ca="1">IF($D18=0,0,SUMIF('Полная ст-ть с уч.НЗС (Авто)'!$YP$11:INDIRECT("'Полная ст-ть с уч.НЗС (Авто)'!YP"&amp;$J$42),$C18,'Полная ст-ть с уч.НЗС (Авто)'!OK$11:INDIRECT("'Полная ст-ть с уч.НЗС (Авто)'!OK"&amp;$J$42))/$D18)</f>
        <v>0</v>
      </c>
      <c r="OL18" s="137">
        <f ca="1">IF($D18=0,0,SUMIF('Полная ст-ть с уч.НЗС (Авто)'!$YP$11:INDIRECT("'Полная ст-ть с уч.НЗС (Авто)'!YP"&amp;$J$42),$C18,'Полная ст-ть с уч.НЗС (Авто)'!OL$11:INDIRECT("'Полная ст-ть с уч.НЗС (Авто)'!OL"&amp;$J$42))/$D18)</f>
        <v>0</v>
      </c>
      <c r="OM18" s="137">
        <f ca="1">IF($D18=0,0,SUMIF('Полная ст-ть с уч.НЗС (Авто)'!$YP$11:INDIRECT("'Полная ст-ть с уч.НЗС (Авто)'!YP"&amp;$J$42),$C18,'Полная ст-ть с уч.НЗС (Авто)'!OM$11:INDIRECT("'Полная ст-ть с уч.НЗС (Авто)'!OM"&amp;$J$42))/$D18)</f>
        <v>0</v>
      </c>
      <c r="ON18" s="137">
        <f ca="1">IF($D18=0,0,SUMIF('Полная ст-ть с уч.НЗС (Авто)'!$YP$11:INDIRECT("'Полная ст-ть с уч.НЗС (Авто)'!YP"&amp;$J$42),$C18,'Полная ст-ть с уч.НЗС (Авто)'!ON$11:INDIRECT("'Полная ст-ть с уч.НЗС (Авто)'!ON"&amp;$J$42))/$D18)</f>
        <v>0</v>
      </c>
      <c r="OO18" s="137">
        <f ca="1">IF($D18=0,0,SUMIF('Полная ст-ть с уч.НЗС (Авто)'!$YP$11:INDIRECT("'Полная ст-ть с уч.НЗС (Авто)'!YP"&amp;$J$42),$C18,'Полная ст-ть с уч.НЗС (Авто)'!OO$11:INDIRECT("'Полная ст-ть с уч.НЗС (Авто)'!OO"&amp;$J$42))/$D18)</f>
        <v>0</v>
      </c>
      <c r="OP18" s="137">
        <f ca="1">IF($D18=0,0,SUMIF('Полная ст-ть с уч.НЗС (Авто)'!$YP$11:INDIRECT("'Полная ст-ть с уч.НЗС (Авто)'!YP"&amp;$J$42),$C18,'Полная ст-ть с уч.НЗС (Авто)'!OP$11:INDIRECT("'Полная ст-ть с уч.НЗС (Авто)'!OP"&amp;$J$42))/$D18)</f>
        <v>0</v>
      </c>
      <c r="OQ18" s="137">
        <f ca="1">IF($D18=0,0,SUMIF('Полная ст-ть с уч.НЗС (Авто)'!$YP$11:INDIRECT("'Полная ст-ть с уч.НЗС (Авто)'!YP"&amp;$J$42),$C18,'Полная ст-ть с уч.НЗС (Авто)'!OQ$11:INDIRECT("'Полная ст-ть с уч.НЗС (Авто)'!OQ"&amp;$J$42))/$D18)</f>
        <v>0</v>
      </c>
      <c r="OR18" s="137">
        <f ca="1">IF($D18=0,0,SUMIF('Полная ст-ть с уч.НЗС (Авто)'!$YP$11:INDIRECT("'Полная ст-ть с уч.НЗС (Авто)'!YP"&amp;$J$42),$C18,'Полная ст-ть с уч.НЗС (Авто)'!OR$11:INDIRECT("'Полная ст-ть с уч.НЗС (Авто)'!OR"&amp;$J$42))/$D18)</f>
        <v>0</v>
      </c>
      <c r="OS18" s="137">
        <f ca="1">IF($D18=0,0,SUMIF('Полная ст-ть с уч.НЗС (Авто)'!$YP$11:INDIRECT("'Полная ст-ть с уч.НЗС (Авто)'!YP"&amp;$J$42),$C18,'Полная ст-ть с уч.НЗС (Авто)'!OS$11:INDIRECT("'Полная ст-ть с уч.НЗС (Авто)'!OS"&amp;$J$42))/$D18)</f>
        <v>0</v>
      </c>
      <c r="OT18" s="137">
        <f ca="1">IF($D18=0,0,SUMIF('Полная ст-ть с уч.НЗС (Авто)'!$YP$11:INDIRECT("'Полная ст-ть с уч.НЗС (Авто)'!YP"&amp;$J$42),$C18,'Полная ст-ть с уч.НЗС (Авто)'!OT$11:INDIRECT("'Полная ст-ть с уч.НЗС (Авто)'!OT"&amp;$J$42))/$D18)</f>
        <v>0</v>
      </c>
      <c r="OU18" s="137">
        <f ca="1">IF($D18=0,0,SUMIF('Полная ст-ть с уч.НЗС (Авто)'!$YP$11:INDIRECT("'Полная ст-ть с уч.НЗС (Авто)'!YP"&amp;$J$42),$C18,'Полная ст-ть с уч.НЗС (Авто)'!OU$11:INDIRECT("'Полная ст-ть с уч.НЗС (Авто)'!OU"&amp;$J$42))/$D18)</f>
        <v>0</v>
      </c>
      <c r="OV18" s="137">
        <f ca="1">IF($D18=0,0,SUMIF('Полная ст-ть с уч.НЗС (Авто)'!$YP$11:INDIRECT("'Полная ст-ть с уч.НЗС (Авто)'!YP"&amp;$J$42),$C18,'Полная ст-ть с уч.НЗС (Авто)'!OV$11:INDIRECT("'Полная ст-ть с уч.НЗС (Авто)'!OV"&amp;$J$42))/$D18)</f>
        <v>0</v>
      </c>
      <c r="OW18" s="137">
        <f ca="1">IF($D18=0,0,SUMIF('Полная ст-ть с уч.НЗС (Авто)'!$YP$11:INDIRECT("'Полная ст-ть с уч.НЗС (Авто)'!YP"&amp;$J$42),$C18,'Полная ст-ть с уч.НЗС (Авто)'!OW$11:INDIRECT("'Полная ст-ть с уч.НЗС (Авто)'!OW"&amp;$J$42))/$D18)</f>
        <v>0</v>
      </c>
      <c r="OX18" s="137">
        <f ca="1">IF($D18=0,0,SUMIF('Полная ст-ть с уч.НЗС (Авто)'!$YP$11:INDIRECT("'Полная ст-ть с уч.НЗС (Авто)'!YP"&amp;$J$42),$C18,'Полная ст-ть с уч.НЗС (Авто)'!OX$11:INDIRECT("'Полная ст-ть с уч.НЗС (Авто)'!OX"&amp;$J$42))/$D18)</f>
        <v>0</v>
      </c>
      <c r="OY18" s="137">
        <f ca="1">IF($D18=0,0,SUMIF('Полная ст-ть с уч.НЗС (Авто)'!$YP$11:INDIRECT("'Полная ст-ть с уч.НЗС (Авто)'!YP"&amp;$J$42),$C18,'Полная ст-ть с уч.НЗС (Авто)'!OY$11:INDIRECT("'Полная ст-ть с уч.НЗС (Авто)'!OY"&amp;$J$42))/$D18)</f>
        <v>0</v>
      </c>
      <c r="OZ18" s="137">
        <f ca="1">IF($D18=0,0,SUMIF('Полная ст-ть с уч.НЗС (Авто)'!$YP$11:INDIRECT("'Полная ст-ть с уч.НЗС (Авто)'!YP"&amp;$J$42),$C18,'Полная ст-ть с уч.НЗС (Авто)'!OZ$11:INDIRECT("'Полная ст-ть с уч.НЗС (Авто)'!OZ"&amp;$J$42))/$D18)</f>
        <v>0</v>
      </c>
      <c r="PA18" s="137">
        <f ca="1">IF($D18=0,0,SUMIF('Полная ст-ть с уч.НЗС (Авто)'!$YP$11:INDIRECT("'Полная ст-ть с уч.НЗС (Авто)'!YP"&amp;$J$42),$C18,'Полная ст-ть с уч.НЗС (Авто)'!PA$11:INDIRECT("'Полная ст-ть с уч.НЗС (Авто)'!PA"&amp;$J$42))/$D18)</f>
        <v>0</v>
      </c>
      <c r="PB18" s="137">
        <f ca="1">IF($D18=0,0,SUMIF('Полная ст-ть с уч.НЗС (Авто)'!$YP$11:INDIRECT("'Полная ст-ть с уч.НЗС (Авто)'!YP"&amp;$J$42),$C18,'Полная ст-ть с уч.НЗС (Авто)'!PB$11:INDIRECT("'Полная ст-ть с уч.НЗС (Авто)'!PB"&amp;$J$42))/$D18)</f>
        <v>0</v>
      </c>
      <c r="PC18" s="137">
        <f ca="1">IF($D18=0,0,SUMIF('Полная ст-ть с уч.НЗС (Авто)'!$YP$11:INDIRECT("'Полная ст-ть с уч.НЗС (Авто)'!YP"&amp;$J$42),$C18,'Полная ст-ть с уч.НЗС (Авто)'!PC$11:INDIRECT("'Полная ст-ть с уч.НЗС (Авто)'!PC"&amp;$J$42))/$D18)</f>
        <v>0</v>
      </c>
      <c r="PD18" s="137">
        <f ca="1">IF($D18=0,0,SUMIF('Полная ст-ть с уч.НЗС (Авто)'!$YP$11:INDIRECT("'Полная ст-ть с уч.НЗС (Авто)'!YP"&amp;$J$42),$C18,'Полная ст-ть с уч.НЗС (Авто)'!PD$11:INDIRECT("'Полная ст-ть с уч.НЗС (Авто)'!PD"&amp;$J$42))/$D18)</f>
        <v>0</v>
      </c>
      <c r="PE18" s="137">
        <f ca="1">IF($D18=0,0,SUMIF('Полная ст-ть с уч.НЗС (Авто)'!$YP$11:INDIRECT("'Полная ст-ть с уч.НЗС (Авто)'!YP"&amp;$J$42),$C18,'Полная ст-ть с уч.НЗС (Авто)'!PE$11:INDIRECT("'Полная ст-ть с уч.НЗС (Авто)'!PE"&amp;$J$42))/$D18)</f>
        <v>0</v>
      </c>
      <c r="PF18" s="137">
        <f ca="1">IF($D18=0,0,SUMIF('Полная ст-ть с уч.НЗС (Авто)'!$YP$11:INDIRECT("'Полная ст-ть с уч.НЗС (Авто)'!YP"&amp;$J$42),$C18,'Полная ст-ть с уч.НЗС (Авто)'!PF$11:INDIRECT("'Полная ст-ть с уч.НЗС (Авто)'!PF"&amp;$J$42))/$D18)</f>
        <v>0</v>
      </c>
      <c r="PG18" s="137">
        <f ca="1">IF($D18=0,0,SUMIF('Полная ст-ть с уч.НЗС (Авто)'!$YP$11:INDIRECT("'Полная ст-ть с уч.НЗС (Авто)'!YP"&amp;$J$42),$C18,'Полная ст-ть с уч.НЗС (Авто)'!PG$11:INDIRECT("'Полная ст-ть с уч.НЗС (Авто)'!PG"&amp;$J$42))/$D18)</f>
        <v>0</v>
      </c>
      <c r="PH18" s="137">
        <f ca="1">IF($D18=0,0,SUMIF('Полная ст-ть с уч.НЗС (Авто)'!$YP$11:INDIRECT("'Полная ст-ть с уч.НЗС (Авто)'!YP"&amp;$J$42),$C18,'Полная ст-ть с уч.НЗС (Авто)'!PH$11:INDIRECT("'Полная ст-ть с уч.НЗС (Авто)'!PH"&amp;$J$42))/$D18)</f>
        <v>0</v>
      </c>
      <c r="PI18" s="137">
        <f ca="1">IF($D18=0,0,SUMIF('Полная ст-ть с уч.НЗС (Авто)'!$YP$11:INDIRECT("'Полная ст-ть с уч.НЗС (Авто)'!YP"&amp;$J$42),$C18,'Полная ст-ть с уч.НЗС (Авто)'!PI$11:INDIRECT("'Полная ст-ть с уч.НЗС (Авто)'!PI"&amp;$J$42))/$D18)</f>
        <v>0</v>
      </c>
      <c r="PJ18" s="137">
        <f ca="1">IF($D18=0,0,SUMIF('Полная ст-ть с уч.НЗС (Авто)'!$YP$11:INDIRECT("'Полная ст-ть с уч.НЗС (Авто)'!YP"&amp;$J$42),$C18,'Полная ст-ть с уч.НЗС (Авто)'!PJ$11:INDIRECT("'Полная ст-ть с уч.НЗС (Авто)'!PJ"&amp;$J$42))/$D18)</f>
        <v>0</v>
      </c>
      <c r="PK18" s="137">
        <f ca="1">IF($D18=0,0,SUMIF('Полная ст-ть с уч.НЗС (Авто)'!$YP$11:INDIRECT("'Полная ст-ть с уч.НЗС (Авто)'!YP"&amp;$J$42),$C18,'Полная ст-ть с уч.НЗС (Авто)'!PK$11:INDIRECT("'Полная ст-ть с уч.НЗС (Авто)'!PK"&amp;$J$42))/$D18)</f>
        <v>0</v>
      </c>
      <c r="PL18" s="137">
        <f ca="1">IF($D18=0,0,SUMIF('Полная ст-ть с уч.НЗС (Авто)'!$YP$11:INDIRECT("'Полная ст-ть с уч.НЗС (Авто)'!YP"&amp;$J$42),$C18,'Полная ст-ть с уч.НЗС (Авто)'!PL$11:INDIRECT("'Полная ст-ть с уч.НЗС (Авто)'!PL"&amp;$J$42))/$D18)</f>
        <v>0</v>
      </c>
      <c r="PM18" s="137">
        <f ca="1">IF($D18=0,0,SUMIF('Полная ст-ть с уч.НЗС (Авто)'!$YP$11:INDIRECT("'Полная ст-ть с уч.НЗС (Авто)'!YP"&amp;$J$42),$C18,'Полная ст-ть с уч.НЗС (Авто)'!PM$11:INDIRECT("'Полная ст-ть с уч.НЗС (Авто)'!PM"&amp;$J$42))/$D18)</f>
        <v>0</v>
      </c>
      <c r="PN18" s="137">
        <f ca="1">IF($D18=0,0,SUMIF('Полная ст-ть с уч.НЗС (Авто)'!$YP$11:INDIRECT("'Полная ст-ть с уч.НЗС (Авто)'!YP"&amp;$J$42),$C18,'Полная ст-ть с уч.НЗС (Авто)'!PN$11:INDIRECT("'Полная ст-ть с уч.НЗС (Авто)'!PN"&amp;$J$42))/$D18)</f>
        <v>0</v>
      </c>
      <c r="PO18" s="137">
        <f ca="1">IF($D18=0,0,SUMIF('Полная ст-ть с уч.НЗС (Авто)'!$YP$11:INDIRECT("'Полная ст-ть с уч.НЗС (Авто)'!YP"&amp;$J$42),$C18,'Полная ст-ть с уч.НЗС (Авто)'!PO$11:INDIRECT("'Полная ст-ть с уч.НЗС (Авто)'!PO"&amp;$J$42))/$D18)</f>
        <v>0</v>
      </c>
      <c r="PP18" s="137">
        <f ca="1">IF($D18=0,0,SUMIF('Полная ст-ть с уч.НЗС (Авто)'!$YP$11:INDIRECT("'Полная ст-ть с уч.НЗС (Авто)'!YP"&amp;$J$42),$C18,'Полная ст-ть с уч.НЗС (Авто)'!PP$11:INDIRECT("'Полная ст-ть с уч.НЗС (Авто)'!PP"&amp;$J$42))/$D18)</f>
        <v>0</v>
      </c>
      <c r="PQ18" s="137">
        <f ca="1">IF($D18=0,0,SUMIF('Полная ст-ть с уч.НЗС (Авто)'!$YP$11:INDIRECT("'Полная ст-ть с уч.НЗС (Авто)'!YP"&amp;$J$42),$C18,'Полная ст-ть с уч.НЗС (Авто)'!PQ$11:INDIRECT("'Полная ст-ть с уч.НЗС (Авто)'!PQ"&amp;$J$42))/$D18)</f>
        <v>0</v>
      </c>
      <c r="PR18" s="137">
        <f ca="1">IF($D18=0,0,SUMIF('Полная ст-ть с уч.НЗС (Авто)'!$YP$11:INDIRECT("'Полная ст-ть с уч.НЗС (Авто)'!YP"&amp;$J$42),$C18,'Полная ст-ть с уч.НЗС (Авто)'!PR$11:INDIRECT("'Полная ст-ть с уч.НЗС (Авто)'!PR"&amp;$J$42))/$D18)</f>
        <v>0</v>
      </c>
      <c r="PS18" s="137">
        <f ca="1">IF($D18=0,0,SUMIF('Полная ст-ть с уч.НЗС (Авто)'!$YP$11:INDIRECT("'Полная ст-ть с уч.НЗС (Авто)'!YP"&amp;$J$42),$C18,'Полная ст-ть с уч.НЗС (Авто)'!PS$11:INDIRECT("'Полная ст-ть с уч.НЗС (Авто)'!PS"&amp;$J$42))/$D18)</f>
        <v>0</v>
      </c>
      <c r="PT18" s="137">
        <f ca="1">IF($D18=0,0,SUMIF('Полная ст-ть с уч.НЗС (Авто)'!$YP$11:INDIRECT("'Полная ст-ть с уч.НЗС (Авто)'!YP"&amp;$J$42),$C18,'Полная ст-ть с уч.НЗС (Авто)'!PT$11:INDIRECT("'Полная ст-ть с уч.НЗС (Авто)'!PT"&amp;$J$42))/$D18)</f>
        <v>0</v>
      </c>
      <c r="PU18" s="137">
        <f ca="1">IF($D18=0,0,SUMIF('Полная ст-ть с уч.НЗС (Авто)'!$YP$11:INDIRECT("'Полная ст-ть с уч.НЗС (Авто)'!YP"&amp;$J$42),$C18,'Полная ст-ть с уч.НЗС (Авто)'!PU$11:INDIRECT("'Полная ст-ть с уч.НЗС (Авто)'!PU"&amp;$J$42))/$D18)</f>
        <v>0</v>
      </c>
      <c r="PV18" s="137">
        <f ca="1">IF($D18=0,0,SUMIF('Полная ст-ть с уч.НЗС (Авто)'!$YP$11:INDIRECT("'Полная ст-ть с уч.НЗС (Авто)'!YP"&amp;$J$42),$C18,'Полная ст-ть с уч.НЗС (Авто)'!PV$11:INDIRECT("'Полная ст-ть с уч.НЗС (Авто)'!PV"&amp;$J$42))/$D18)</f>
        <v>0</v>
      </c>
      <c r="PW18" s="137">
        <f ca="1">IF($D18=0,0,SUMIF('Полная ст-ть с уч.НЗС (Авто)'!$YP$11:INDIRECT("'Полная ст-ть с уч.НЗС (Авто)'!YP"&amp;$J$42),$C18,'Полная ст-ть с уч.НЗС (Авто)'!PW$11:INDIRECT("'Полная ст-ть с уч.НЗС (Авто)'!PW"&amp;$J$42))/$D18)</f>
        <v>0</v>
      </c>
      <c r="PX18" s="137">
        <f ca="1">IF($D18=0,0,SUMIF('Полная ст-ть с уч.НЗС (Авто)'!$YP$11:INDIRECT("'Полная ст-ть с уч.НЗС (Авто)'!YP"&amp;$J$42),$C18,'Полная ст-ть с уч.НЗС (Авто)'!PX$11:INDIRECT("'Полная ст-ть с уч.НЗС (Авто)'!PX"&amp;$J$42))/$D18)</f>
        <v>0</v>
      </c>
      <c r="PY18" s="137">
        <f ca="1">IF($D18=0,0,SUMIF('Полная ст-ть с уч.НЗС (Авто)'!$YP$11:INDIRECT("'Полная ст-ть с уч.НЗС (Авто)'!YP"&amp;$J$42),$C18,'Полная ст-ть с уч.НЗС (Авто)'!PY$11:INDIRECT("'Полная ст-ть с уч.НЗС (Авто)'!PY"&amp;$J$42))/$D18)</f>
        <v>0</v>
      </c>
      <c r="PZ18" s="137">
        <f ca="1">IF($D18=0,0,SUMIF('Полная ст-ть с уч.НЗС (Авто)'!$YP$11:INDIRECT("'Полная ст-ть с уч.НЗС (Авто)'!YP"&amp;$J$42),$C18,'Полная ст-ть с уч.НЗС (Авто)'!PZ$11:INDIRECT("'Полная ст-ть с уч.НЗС (Авто)'!PZ"&amp;$J$42))/$D18)</f>
        <v>0</v>
      </c>
      <c r="QA18" s="137">
        <f ca="1">IF($D18=0,0,SUMIF('Полная ст-ть с уч.НЗС (Авто)'!$YP$11:INDIRECT("'Полная ст-ть с уч.НЗС (Авто)'!YP"&amp;$J$42),$C18,'Полная ст-ть с уч.НЗС (Авто)'!QA$11:INDIRECT("'Полная ст-ть с уч.НЗС (Авто)'!QA"&amp;$J$42))/$D18)</f>
        <v>0</v>
      </c>
      <c r="QB18" s="137">
        <f ca="1">IF($D18=0,0,SUMIF('Полная ст-ть с уч.НЗС (Авто)'!$YP$11:INDIRECT("'Полная ст-ть с уч.НЗС (Авто)'!YP"&amp;$J$42),$C18,'Полная ст-ть с уч.НЗС (Авто)'!QB$11:INDIRECT("'Полная ст-ть с уч.НЗС (Авто)'!QB"&amp;$J$42))/$D18)</f>
        <v>0</v>
      </c>
      <c r="QC18" s="137">
        <f ca="1">IF($D18=0,0,SUMIF('Полная ст-ть с уч.НЗС (Авто)'!$YP$11:INDIRECT("'Полная ст-ть с уч.НЗС (Авто)'!YP"&amp;$J$42),$C18,'Полная ст-ть с уч.НЗС (Авто)'!QC$11:INDIRECT("'Полная ст-ть с уч.НЗС (Авто)'!QC"&amp;$J$42))/$D18)</f>
        <v>0</v>
      </c>
      <c r="QD18" s="137">
        <f ca="1">IF($D18=0,0,SUMIF('Полная ст-ть с уч.НЗС (Авто)'!$YP$11:INDIRECT("'Полная ст-ть с уч.НЗС (Авто)'!YP"&amp;$J$42),$C18,'Полная ст-ть с уч.НЗС (Авто)'!QD$11:INDIRECT("'Полная ст-ть с уч.НЗС (Авто)'!QD"&amp;$J$42))/$D18)</f>
        <v>0</v>
      </c>
      <c r="QE18" s="137">
        <f ca="1">IF($D18=0,0,SUMIF('Полная ст-ть с уч.НЗС (Авто)'!$YP$11:INDIRECT("'Полная ст-ть с уч.НЗС (Авто)'!YP"&amp;$J$42),$C18,'Полная ст-ть с уч.НЗС (Авто)'!QE$11:INDIRECT("'Полная ст-ть с уч.НЗС (Авто)'!QE"&amp;$J$42))/$D18)</f>
        <v>0</v>
      </c>
      <c r="QF18" s="137">
        <f ca="1">IF($D18=0,0,SUMIF('Полная ст-ть с уч.НЗС (Авто)'!$YP$11:INDIRECT("'Полная ст-ть с уч.НЗС (Авто)'!YP"&amp;$J$42),$C18,'Полная ст-ть с уч.НЗС (Авто)'!QF$11:INDIRECT("'Полная ст-ть с уч.НЗС (Авто)'!QF"&amp;$J$42))/$D18)</f>
        <v>0</v>
      </c>
      <c r="QG18" s="137">
        <f ca="1">IF($D18=0,0,SUMIF('Полная ст-ть с уч.НЗС (Авто)'!$YP$11:INDIRECT("'Полная ст-ть с уч.НЗС (Авто)'!YP"&amp;$J$42),$C18,'Полная ст-ть с уч.НЗС (Авто)'!QG$11:INDIRECT("'Полная ст-ть с уч.НЗС (Авто)'!QG"&amp;$J$42))/$D18)</f>
        <v>0</v>
      </c>
      <c r="QH18" s="137">
        <f ca="1">IF($D18=0,0,SUMIF('Полная ст-ть с уч.НЗС (Авто)'!$YP$11:INDIRECT("'Полная ст-ть с уч.НЗС (Авто)'!YP"&amp;$J$42),$C18,'Полная ст-ть с уч.НЗС (Авто)'!QH$11:INDIRECT("'Полная ст-ть с уч.НЗС (Авто)'!QH"&amp;$J$42))/$D18)</f>
        <v>0</v>
      </c>
      <c r="QI18" s="137">
        <f ca="1">IF($D18=0,0,SUMIF('Полная ст-ть с уч.НЗС (Авто)'!$YP$11:INDIRECT("'Полная ст-ть с уч.НЗС (Авто)'!YP"&amp;$J$42),$C18,'Полная ст-ть с уч.НЗС (Авто)'!QI$11:INDIRECT("'Полная ст-ть с уч.НЗС (Авто)'!QI"&amp;$J$42))/$D18)</f>
        <v>0</v>
      </c>
      <c r="QJ18" s="137">
        <f ca="1">IF($D18=0,0,SUMIF('Полная ст-ть с уч.НЗС (Авто)'!$YP$11:INDIRECT("'Полная ст-ть с уч.НЗС (Авто)'!YP"&amp;$J$42),$C18,'Полная ст-ть с уч.НЗС (Авто)'!QJ$11:INDIRECT("'Полная ст-ть с уч.НЗС (Авто)'!QJ"&amp;$J$42))/$D18)</f>
        <v>0</v>
      </c>
      <c r="QK18" s="137">
        <f ca="1">IF($D18=0,0,SUMIF('Полная ст-ть с уч.НЗС (Авто)'!$YP$11:INDIRECT("'Полная ст-ть с уч.НЗС (Авто)'!YP"&amp;$J$42),$C18,'Полная ст-ть с уч.НЗС (Авто)'!QK$11:INDIRECT("'Полная ст-ть с уч.НЗС (Авто)'!QK"&amp;$J$42))/$D18)</f>
        <v>0</v>
      </c>
      <c r="QL18" s="137">
        <f ca="1">IF($D18=0,0,SUMIF('Полная ст-ть с уч.НЗС (Авто)'!$YP$11:INDIRECT("'Полная ст-ть с уч.НЗС (Авто)'!YP"&amp;$J$42),$C18,'Полная ст-ть с уч.НЗС (Авто)'!QL$11:INDIRECT("'Полная ст-ть с уч.НЗС (Авто)'!QL"&amp;$J$42))/$D18)</f>
        <v>0</v>
      </c>
      <c r="QM18" s="137">
        <f ca="1">IF($D18=0,0,SUMIF('Полная ст-ть с уч.НЗС (Авто)'!$YP$11:INDIRECT("'Полная ст-ть с уч.НЗС (Авто)'!YP"&amp;$J$42),$C18,'Полная ст-ть с уч.НЗС (Авто)'!QM$11:INDIRECT("'Полная ст-ть с уч.НЗС (Авто)'!QM"&amp;$J$42))/$D18)</f>
        <v>0</v>
      </c>
      <c r="QN18" s="137">
        <f ca="1">IF($D18=0,0,SUMIF('Полная ст-ть с уч.НЗС (Авто)'!$YP$11:INDIRECT("'Полная ст-ть с уч.НЗС (Авто)'!YP"&amp;$J$42),$C18,'Полная ст-ть с уч.НЗС (Авто)'!QN$11:INDIRECT("'Полная ст-ть с уч.НЗС (Авто)'!QN"&amp;$J$42))/$D18)</f>
        <v>0</v>
      </c>
      <c r="QO18" s="137">
        <f ca="1">IF($D18=0,0,SUMIF('Полная ст-ть с уч.НЗС (Авто)'!$YP$11:INDIRECT("'Полная ст-ть с уч.НЗС (Авто)'!YP"&amp;$J$42),$C18,'Полная ст-ть с уч.НЗС (Авто)'!QO$11:INDIRECT("'Полная ст-ть с уч.НЗС (Авто)'!QO"&amp;$J$42))/$D18)</f>
        <v>0</v>
      </c>
      <c r="QP18" s="137">
        <f ca="1">IF($D18=0,0,SUMIF('Полная ст-ть с уч.НЗС (Авто)'!$YP$11:INDIRECT("'Полная ст-ть с уч.НЗС (Авто)'!YP"&amp;$J$42),$C18,'Полная ст-ть с уч.НЗС (Авто)'!QP$11:INDIRECT("'Полная ст-ть с уч.НЗС (Авто)'!QP"&amp;$J$42))/$D18)</f>
        <v>0</v>
      </c>
      <c r="QQ18" s="137">
        <f ca="1">IF($D18=0,0,SUMIF('Полная ст-ть с уч.НЗС (Авто)'!$YP$11:INDIRECT("'Полная ст-ть с уч.НЗС (Авто)'!YP"&amp;$J$42),$C18,'Полная ст-ть с уч.НЗС (Авто)'!QQ$11:INDIRECT("'Полная ст-ть с уч.НЗС (Авто)'!QQ"&amp;$J$42))/$D18)</f>
        <v>0</v>
      </c>
      <c r="QR18" s="137">
        <f ca="1">IF($D18=0,0,SUMIF('Полная ст-ть с уч.НЗС (Авто)'!$YP$11:INDIRECT("'Полная ст-ть с уч.НЗС (Авто)'!YP"&amp;$J$42),$C18,'Полная ст-ть с уч.НЗС (Авто)'!QR$11:INDIRECT("'Полная ст-ть с уч.НЗС (Авто)'!QR"&amp;$J$42))/$D18)</f>
        <v>0</v>
      </c>
      <c r="QS18" s="137">
        <f ca="1">IF($D18=0,0,SUMIF('Полная ст-ть с уч.НЗС (Авто)'!$YP$11:INDIRECT("'Полная ст-ть с уч.НЗС (Авто)'!YP"&amp;$J$42),$C18,'Полная ст-ть с уч.НЗС (Авто)'!QS$11:INDIRECT("'Полная ст-ть с уч.НЗС (Авто)'!QS"&amp;$J$42))/$D18)</f>
        <v>0</v>
      </c>
      <c r="QT18" s="137">
        <f ca="1">IF($D18=0,0,SUMIF('Полная ст-ть с уч.НЗС (Авто)'!$YP$11:INDIRECT("'Полная ст-ть с уч.НЗС (Авто)'!YP"&amp;$J$42),$C18,'Полная ст-ть с уч.НЗС (Авто)'!QT$11:INDIRECT("'Полная ст-ть с уч.НЗС (Авто)'!QT"&amp;$J$42))/$D18)</f>
        <v>0</v>
      </c>
      <c r="QU18" s="137">
        <f ca="1">IF($D18=0,0,SUMIF('Полная ст-ть с уч.НЗС (Авто)'!$YP$11:INDIRECT("'Полная ст-ть с уч.НЗС (Авто)'!YP"&amp;$J$42),$C18,'Полная ст-ть с уч.НЗС (Авто)'!QU$11:INDIRECT("'Полная ст-ть с уч.НЗС (Авто)'!QU"&amp;$J$42))/$D18)</f>
        <v>0</v>
      </c>
      <c r="QV18" s="137">
        <f ca="1">IF($D18=0,0,SUMIF('Полная ст-ть с уч.НЗС (Авто)'!$YP$11:INDIRECT("'Полная ст-ть с уч.НЗС (Авто)'!YP"&amp;$J$42),$C18,'Полная ст-ть с уч.НЗС (Авто)'!QV$11:INDIRECT("'Полная ст-ть с уч.НЗС (Авто)'!QV"&amp;$J$42))/$D18)</f>
        <v>0</v>
      </c>
      <c r="QW18" s="137">
        <f ca="1">IF($D18=0,0,SUMIF('Полная ст-ть с уч.НЗС (Авто)'!$YP$11:INDIRECT("'Полная ст-ть с уч.НЗС (Авто)'!YP"&amp;$J$42),$C18,'Полная ст-ть с уч.НЗС (Авто)'!QW$11:INDIRECT("'Полная ст-ть с уч.НЗС (Авто)'!QW"&amp;$J$42))/$D18)</f>
        <v>0</v>
      </c>
      <c r="QX18" s="137">
        <f ca="1">IF($D18=0,0,SUMIF('Полная ст-ть с уч.НЗС (Авто)'!$YP$11:INDIRECT("'Полная ст-ть с уч.НЗС (Авто)'!YP"&amp;$J$42),$C18,'Полная ст-ть с уч.НЗС (Авто)'!QX$11:INDIRECT("'Полная ст-ть с уч.НЗС (Авто)'!QX"&amp;$J$42))/$D18)</f>
        <v>0</v>
      </c>
      <c r="QY18" s="137">
        <f ca="1">IF($D18=0,0,SUMIF('Полная ст-ть с уч.НЗС (Авто)'!$YP$11:INDIRECT("'Полная ст-ть с уч.НЗС (Авто)'!YP"&amp;$J$42),$C18,'Полная ст-ть с уч.НЗС (Авто)'!QY$11:INDIRECT("'Полная ст-ть с уч.НЗС (Авто)'!QY"&amp;$J$42))/$D18)</f>
        <v>0</v>
      </c>
      <c r="QZ18" s="137">
        <f ca="1">IF($D18=0,0,SUMIF('Полная ст-ть с уч.НЗС (Авто)'!$YP$11:INDIRECT("'Полная ст-ть с уч.НЗС (Авто)'!YP"&amp;$J$42),$C18,'Полная ст-ть с уч.НЗС (Авто)'!QZ$11:INDIRECT("'Полная ст-ть с уч.НЗС (Авто)'!QZ"&amp;$J$42))/$D18)</f>
        <v>0</v>
      </c>
      <c r="RA18" s="137">
        <f ca="1">IF($D18=0,0,SUMIF('Полная ст-ть с уч.НЗС (Авто)'!$YP$11:INDIRECT("'Полная ст-ть с уч.НЗС (Авто)'!YP"&amp;$J$42),$C18,'Полная ст-ть с уч.НЗС (Авто)'!RA$11:INDIRECT("'Полная ст-ть с уч.НЗС (Авто)'!RA"&amp;$J$42))/$D18)</f>
        <v>0</v>
      </c>
      <c r="RB18" s="137">
        <f ca="1">IF($D18=0,0,SUMIF('Полная ст-ть с уч.НЗС (Авто)'!$YP$11:INDIRECT("'Полная ст-ть с уч.НЗС (Авто)'!YP"&amp;$J$42),$C18,'Полная ст-ть с уч.НЗС (Авто)'!RB$11:INDIRECT("'Полная ст-ть с уч.НЗС (Авто)'!RB"&amp;$J$42))/$D18)</f>
        <v>0</v>
      </c>
      <c r="RC18" s="137">
        <f ca="1">IF($D18=0,0,SUMIF('Полная ст-ть с уч.НЗС (Авто)'!$YP$11:INDIRECT("'Полная ст-ть с уч.НЗС (Авто)'!YP"&amp;$J$42),$C18,'Полная ст-ть с уч.НЗС (Авто)'!RC$11:INDIRECT("'Полная ст-ть с уч.НЗС (Авто)'!RC"&amp;$J$42))/$D18)</f>
        <v>0</v>
      </c>
      <c r="RD18" s="137">
        <f ca="1">IF($D18=0,0,SUMIF('Полная ст-ть с уч.НЗС (Авто)'!$YP$11:INDIRECT("'Полная ст-ть с уч.НЗС (Авто)'!YP"&amp;$J$42),$C18,'Полная ст-ть с уч.НЗС (Авто)'!RD$11:INDIRECT("'Полная ст-ть с уч.НЗС (Авто)'!RD"&amp;$J$42))/$D18)</f>
        <v>0</v>
      </c>
      <c r="RE18" s="137">
        <f ca="1">IF($D18=0,0,SUMIF('Полная ст-ть с уч.НЗС (Авто)'!$YP$11:INDIRECT("'Полная ст-ть с уч.НЗС (Авто)'!YP"&amp;$J$42),$C18,'Полная ст-ть с уч.НЗС (Авто)'!RE$11:INDIRECT("'Полная ст-ть с уч.НЗС (Авто)'!RE"&amp;$J$42))/$D18)</f>
        <v>0</v>
      </c>
      <c r="RF18" s="137">
        <f ca="1">IF($D18=0,0,SUMIF('Полная ст-ть с уч.НЗС (Авто)'!$YP$11:INDIRECT("'Полная ст-ть с уч.НЗС (Авто)'!YP"&amp;$J$42),$C18,'Полная ст-ть с уч.НЗС (Авто)'!RF$11:INDIRECT("'Полная ст-ть с уч.НЗС (Авто)'!RF"&amp;$J$42))/$D18)</f>
        <v>0</v>
      </c>
      <c r="RG18" s="137">
        <f ca="1">IF($D18=0,0,SUMIF('Полная ст-ть с уч.НЗС (Авто)'!$YP$11:INDIRECT("'Полная ст-ть с уч.НЗС (Авто)'!YP"&amp;$J$42),$C18,'Полная ст-ть с уч.НЗС (Авто)'!RG$11:INDIRECT("'Полная ст-ть с уч.НЗС (Авто)'!RG"&amp;$J$42))/$D18)</f>
        <v>0</v>
      </c>
      <c r="RH18" s="137">
        <f ca="1">IF($D18=0,0,SUMIF('Полная ст-ть с уч.НЗС (Авто)'!$YP$11:INDIRECT("'Полная ст-ть с уч.НЗС (Авто)'!YP"&amp;$J$42),$C18,'Полная ст-ть с уч.НЗС (Авто)'!RH$11:INDIRECT("'Полная ст-ть с уч.НЗС (Авто)'!RH"&amp;$J$42))/$D18)</f>
        <v>0</v>
      </c>
      <c r="RI18" s="137">
        <f ca="1">IF($D18=0,0,SUMIF('Полная ст-ть с уч.НЗС (Авто)'!$YP$11:INDIRECT("'Полная ст-ть с уч.НЗС (Авто)'!YP"&amp;$J$42),$C18,'Полная ст-ть с уч.НЗС (Авто)'!RI$11:INDIRECT("'Полная ст-ть с уч.НЗС (Авто)'!RI"&amp;$J$42))/$D18)</f>
        <v>0</v>
      </c>
      <c r="RJ18" s="137">
        <f ca="1">IF($D18=0,0,SUMIF('Полная ст-ть с уч.НЗС (Авто)'!$YP$11:INDIRECT("'Полная ст-ть с уч.НЗС (Авто)'!YP"&amp;$J$42),$C18,'Полная ст-ть с уч.НЗС (Авто)'!RJ$11:INDIRECT("'Полная ст-ть с уч.НЗС (Авто)'!RJ"&amp;$J$42))/$D18)</f>
        <v>0</v>
      </c>
      <c r="RK18" s="137">
        <f ca="1">IF($D18=0,0,SUMIF('Полная ст-ть с уч.НЗС (Авто)'!$YP$11:INDIRECT("'Полная ст-ть с уч.НЗС (Авто)'!YP"&amp;$J$42),$C18,'Полная ст-ть с уч.НЗС (Авто)'!RK$11:INDIRECT("'Полная ст-ть с уч.НЗС (Авто)'!RK"&amp;$J$42))/$D18)</f>
        <v>0</v>
      </c>
      <c r="RL18" s="137">
        <f ca="1">IF($D18=0,0,SUMIF('Полная ст-ть с уч.НЗС (Авто)'!$YP$11:INDIRECT("'Полная ст-ть с уч.НЗС (Авто)'!YP"&amp;$J$42),$C18,'Полная ст-ть с уч.НЗС (Авто)'!RL$11:INDIRECT("'Полная ст-ть с уч.НЗС (Авто)'!RL"&amp;$J$42))/$D18)</f>
        <v>0</v>
      </c>
      <c r="RM18" s="137">
        <f ca="1">IF($D18=0,0,SUMIF('Полная ст-ть с уч.НЗС (Авто)'!$YP$11:INDIRECT("'Полная ст-ть с уч.НЗС (Авто)'!YP"&amp;$J$42),$C18,'Полная ст-ть с уч.НЗС (Авто)'!RM$11:INDIRECT("'Полная ст-ть с уч.НЗС (Авто)'!RM"&amp;$J$42))/$D18)</f>
        <v>0</v>
      </c>
      <c r="RN18" s="137">
        <f ca="1">IF($D18=0,0,SUMIF('Полная ст-ть с уч.НЗС (Авто)'!$YP$11:INDIRECT("'Полная ст-ть с уч.НЗС (Авто)'!YP"&amp;$J$42),$C18,'Полная ст-ть с уч.НЗС (Авто)'!RN$11:INDIRECT("'Полная ст-ть с уч.НЗС (Авто)'!RN"&amp;$J$42))/$D18)</f>
        <v>0</v>
      </c>
      <c r="RO18" s="137">
        <f ca="1">IF($D18=0,0,SUMIF('Полная ст-ть с уч.НЗС (Авто)'!$YP$11:INDIRECT("'Полная ст-ть с уч.НЗС (Авто)'!YP"&amp;$J$42),$C18,'Полная ст-ть с уч.НЗС (Авто)'!RO$11:INDIRECT("'Полная ст-ть с уч.НЗС (Авто)'!RO"&amp;$J$42))/$D18)</f>
        <v>0</v>
      </c>
      <c r="RP18" s="137">
        <f ca="1">IF($D18=0,0,SUMIF('Полная ст-ть с уч.НЗС (Авто)'!$YP$11:INDIRECT("'Полная ст-ть с уч.НЗС (Авто)'!YP"&amp;$J$42),$C18,'Полная ст-ть с уч.НЗС (Авто)'!RP$11:INDIRECT("'Полная ст-ть с уч.НЗС (Авто)'!RP"&amp;$J$42))/$D18)</f>
        <v>0</v>
      </c>
      <c r="RQ18" s="137">
        <f ca="1">IF($D18=0,0,SUMIF('Полная ст-ть с уч.НЗС (Авто)'!$YP$11:INDIRECT("'Полная ст-ть с уч.НЗС (Авто)'!YP"&amp;$J$42),$C18,'Полная ст-ть с уч.НЗС (Авто)'!RQ$11:INDIRECT("'Полная ст-ть с уч.НЗС (Авто)'!RQ"&amp;$J$42))/$D18)</f>
        <v>0</v>
      </c>
      <c r="RR18" s="137">
        <f ca="1">IF($D18=0,0,SUMIF('Полная ст-ть с уч.НЗС (Авто)'!$YP$11:INDIRECT("'Полная ст-ть с уч.НЗС (Авто)'!YP"&amp;$J$42),$C18,'Полная ст-ть с уч.НЗС (Авто)'!RR$11:INDIRECT("'Полная ст-ть с уч.НЗС (Авто)'!RR"&amp;$J$42))/$D18)</f>
        <v>0</v>
      </c>
      <c r="RS18" s="137">
        <f ca="1">IF($D18=0,0,SUMIF('Полная ст-ть с уч.НЗС (Авто)'!$YP$11:INDIRECT("'Полная ст-ть с уч.НЗС (Авто)'!YP"&amp;$J$42),$C18,'Полная ст-ть с уч.НЗС (Авто)'!RS$11:INDIRECT("'Полная ст-ть с уч.НЗС (Авто)'!RS"&amp;$J$42))/$D18)</f>
        <v>0</v>
      </c>
      <c r="RT18" s="137">
        <f ca="1">IF($D18=0,0,SUMIF('Полная ст-ть с уч.НЗС (Авто)'!$YP$11:INDIRECT("'Полная ст-ть с уч.НЗС (Авто)'!YP"&amp;$J$42),$C18,'Полная ст-ть с уч.НЗС (Авто)'!RT$11:INDIRECT("'Полная ст-ть с уч.НЗС (Авто)'!RT"&amp;$J$42))/$D18)</f>
        <v>0</v>
      </c>
      <c r="RU18" s="137">
        <f ca="1">IF($D18=0,0,SUMIF('Полная ст-ть с уч.НЗС (Авто)'!$YP$11:INDIRECT("'Полная ст-ть с уч.НЗС (Авто)'!YP"&amp;$J$42),$C18,'Полная ст-ть с уч.НЗС (Авто)'!RU$11:INDIRECT("'Полная ст-ть с уч.НЗС (Авто)'!RU"&amp;$J$42))/$D18)</f>
        <v>0</v>
      </c>
      <c r="RV18" s="137">
        <f ca="1">IF($D18=0,0,SUMIF('Полная ст-ть с уч.НЗС (Авто)'!$YP$11:INDIRECT("'Полная ст-ть с уч.НЗС (Авто)'!YP"&amp;$J$42),$C18,'Полная ст-ть с уч.НЗС (Авто)'!RV$11:INDIRECT("'Полная ст-ть с уч.НЗС (Авто)'!RV"&amp;$J$42))/$D18)</f>
        <v>0</v>
      </c>
      <c r="RW18" s="137">
        <f ca="1">IF($D18=0,0,SUMIF('Полная ст-ть с уч.НЗС (Авто)'!$YP$11:INDIRECT("'Полная ст-ть с уч.НЗС (Авто)'!YP"&amp;$J$42),$C18,'Полная ст-ть с уч.НЗС (Авто)'!RW$11:INDIRECT("'Полная ст-ть с уч.НЗС (Авто)'!RW"&amp;$J$42))/$D18)</f>
        <v>0</v>
      </c>
      <c r="RX18" s="137">
        <f ca="1">IF($D18=0,0,SUMIF('Полная ст-ть с уч.НЗС (Авто)'!$YP$11:INDIRECT("'Полная ст-ть с уч.НЗС (Авто)'!YP"&amp;$J$42),$C18,'Полная ст-ть с уч.НЗС (Авто)'!RX$11:INDIRECT("'Полная ст-ть с уч.НЗС (Авто)'!RX"&amp;$J$42))/$D18)</f>
        <v>0</v>
      </c>
      <c r="RY18" s="137">
        <f ca="1">IF($D18=0,0,SUMIF('Полная ст-ть с уч.НЗС (Авто)'!$YP$11:INDIRECT("'Полная ст-ть с уч.НЗС (Авто)'!YP"&amp;$J$42),$C18,'Полная ст-ть с уч.НЗС (Авто)'!RY$11:INDIRECT("'Полная ст-ть с уч.НЗС (Авто)'!RY"&amp;$J$42))/$D18)</f>
        <v>0</v>
      </c>
      <c r="RZ18" s="137">
        <f ca="1">IF($D18=0,0,SUMIF('Полная ст-ть с уч.НЗС (Авто)'!$YP$11:INDIRECT("'Полная ст-ть с уч.НЗС (Авто)'!YP"&amp;$J$42),$C18,'Полная ст-ть с уч.НЗС (Авто)'!RZ$11:INDIRECT("'Полная ст-ть с уч.НЗС (Авто)'!RZ"&amp;$J$42))/$D18)</f>
        <v>0</v>
      </c>
      <c r="SA18" s="137">
        <f ca="1">IF($D18=0,0,SUMIF('Полная ст-ть с уч.НЗС (Авто)'!$YP$11:INDIRECT("'Полная ст-ть с уч.НЗС (Авто)'!YP"&amp;$J$42),$C18,'Полная ст-ть с уч.НЗС (Авто)'!SA$11:INDIRECT("'Полная ст-ть с уч.НЗС (Авто)'!SA"&amp;$J$42))/$D18)</f>
        <v>0</v>
      </c>
      <c r="SB18" s="137">
        <f ca="1">IF($D18=0,0,SUMIF('Полная ст-ть с уч.НЗС (Авто)'!$YP$11:INDIRECT("'Полная ст-ть с уч.НЗС (Авто)'!YP"&amp;$J$42),$C18,'Полная ст-ть с уч.НЗС (Авто)'!SB$11:INDIRECT("'Полная ст-ть с уч.НЗС (Авто)'!SB"&amp;$J$42))/$D18)</f>
        <v>0</v>
      </c>
      <c r="SC18" s="137">
        <f ca="1">IF($D18=0,0,SUMIF('Полная ст-ть с уч.НЗС (Авто)'!$YP$11:INDIRECT("'Полная ст-ть с уч.НЗС (Авто)'!YP"&amp;$J$42),$C18,'Полная ст-ть с уч.НЗС (Авто)'!SC$11:INDIRECT("'Полная ст-ть с уч.НЗС (Авто)'!SC"&amp;$J$42))/$D18)</f>
        <v>0</v>
      </c>
      <c r="SD18" s="137">
        <f ca="1">IF($D18=0,0,SUMIF('Полная ст-ть с уч.НЗС (Авто)'!$YP$11:INDIRECT("'Полная ст-ть с уч.НЗС (Авто)'!YP"&amp;$J$42),$C18,'Полная ст-ть с уч.НЗС (Авто)'!SD$11:INDIRECT("'Полная ст-ть с уч.НЗС (Авто)'!SD"&amp;$J$42))/$D18)</f>
        <v>0</v>
      </c>
      <c r="SE18" s="137">
        <f ca="1">IF($D18=0,0,SUMIF('Полная ст-ть с уч.НЗС (Авто)'!$YP$11:INDIRECT("'Полная ст-ть с уч.НЗС (Авто)'!YP"&amp;$J$42),$C18,'Полная ст-ть с уч.НЗС (Авто)'!SE$11:INDIRECT("'Полная ст-ть с уч.НЗС (Авто)'!SE"&amp;$J$42))/$D18)</f>
        <v>0</v>
      </c>
      <c r="SF18" s="137">
        <f ca="1">IF($D18=0,0,SUMIF('Полная ст-ть с уч.НЗС (Авто)'!$YP$11:INDIRECT("'Полная ст-ть с уч.НЗС (Авто)'!YP"&amp;$J$42),$C18,'Полная ст-ть с уч.НЗС (Авто)'!SF$11:INDIRECT("'Полная ст-ть с уч.НЗС (Авто)'!SF"&amp;$J$42))/$D18)</f>
        <v>0</v>
      </c>
      <c r="SG18" s="137">
        <f ca="1">IF($D18=0,0,SUMIF('Полная ст-ть с уч.НЗС (Авто)'!$YP$11:INDIRECT("'Полная ст-ть с уч.НЗС (Авто)'!YP"&amp;$J$42),$C18,'Полная ст-ть с уч.НЗС (Авто)'!SG$11:INDIRECT("'Полная ст-ть с уч.НЗС (Авто)'!SG"&amp;$J$42))/$D18)</f>
        <v>0</v>
      </c>
      <c r="SH18" s="137">
        <f ca="1">IF($D18=0,0,SUMIF('Полная ст-ть с уч.НЗС (Авто)'!$YP$11:INDIRECT("'Полная ст-ть с уч.НЗС (Авто)'!YP"&amp;$J$42),$C18,'Полная ст-ть с уч.НЗС (Авто)'!SH$11:INDIRECT("'Полная ст-ть с уч.НЗС (Авто)'!SH"&amp;$J$42))/$D18)</f>
        <v>0</v>
      </c>
      <c r="SI18" s="137">
        <f ca="1">IF($D18=0,0,SUMIF('Полная ст-ть с уч.НЗС (Авто)'!$YP$11:INDIRECT("'Полная ст-ть с уч.НЗС (Авто)'!YP"&amp;$J$42),$C18,'Полная ст-ть с уч.НЗС (Авто)'!SI$11:INDIRECT("'Полная ст-ть с уч.НЗС (Авто)'!SI"&amp;$J$42))/$D18)</f>
        <v>0</v>
      </c>
      <c r="SJ18" s="137">
        <f ca="1">IF($D18=0,0,SUMIF('Полная ст-ть с уч.НЗС (Авто)'!$YP$11:INDIRECT("'Полная ст-ть с уч.НЗС (Авто)'!YP"&amp;$J$42),$C18,'Полная ст-ть с уч.НЗС (Авто)'!SJ$11:INDIRECT("'Полная ст-ть с уч.НЗС (Авто)'!SJ"&amp;$J$42))/$D18)</f>
        <v>0</v>
      </c>
      <c r="SK18" s="137">
        <f ca="1">IF($D18=0,0,SUMIF('Полная ст-ть с уч.НЗС (Авто)'!$YP$11:INDIRECT("'Полная ст-ть с уч.НЗС (Авто)'!YP"&amp;$J$42),$C18,'Полная ст-ть с уч.НЗС (Авто)'!SK$11:INDIRECT("'Полная ст-ть с уч.НЗС (Авто)'!SK"&amp;$J$42))/$D18)</f>
        <v>0</v>
      </c>
      <c r="SL18" s="137">
        <f ca="1">IF($D18=0,0,SUMIF('Полная ст-ть с уч.НЗС (Авто)'!$YP$11:INDIRECT("'Полная ст-ть с уч.НЗС (Авто)'!YP"&amp;$J$42),$C18,'Полная ст-ть с уч.НЗС (Авто)'!SL$11:INDIRECT("'Полная ст-ть с уч.НЗС (Авто)'!SL"&amp;$J$42))/$D18)</f>
        <v>0</v>
      </c>
      <c r="SM18" s="137">
        <f ca="1">IF($D18=0,0,SUMIF('Полная ст-ть с уч.НЗС (Авто)'!$YP$11:INDIRECT("'Полная ст-ть с уч.НЗС (Авто)'!YP"&amp;$J$42),$C18,'Полная ст-ть с уч.НЗС (Авто)'!SM$11:INDIRECT("'Полная ст-ть с уч.НЗС (Авто)'!SM"&amp;$J$42))/$D18)</f>
        <v>0</v>
      </c>
      <c r="SN18" s="137">
        <f ca="1">IF($D18=0,0,SUMIF('Полная ст-ть с уч.НЗС (Авто)'!$YP$11:INDIRECT("'Полная ст-ть с уч.НЗС (Авто)'!YP"&amp;$J$42),$C18,'Полная ст-ть с уч.НЗС (Авто)'!SN$11:INDIRECT("'Полная ст-ть с уч.НЗС (Авто)'!SN"&amp;$J$42))/$D18)</f>
        <v>0</v>
      </c>
      <c r="SO18" s="137">
        <f ca="1">IF($D18=0,0,SUMIF('Полная ст-ть с уч.НЗС (Авто)'!$YP$11:INDIRECT("'Полная ст-ть с уч.НЗС (Авто)'!YP"&amp;$J$42),$C18,'Полная ст-ть с уч.НЗС (Авто)'!SO$11:INDIRECT("'Полная ст-ть с уч.НЗС (Авто)'!SO"&amp;$J$42))/$D18)</f>
        <v>0</v>
      </c>
      <c r="SP18" s="137">
        <f ca="1">IF($D18=0,0,SUMIF('Полная ст-ть с уч.НЗС (Авто)'!$YP$11:INDIRECT("'Полная ст-ть с уч.НЗС (Авто)'!YP"&amp;$J$42),$C18,'Полная ст-ть с уч.НЗС (Авто)'!SP$11:INDIRECT("'Полная ст-ть с уч.НЗС (Авто)'!SP"&amp;$J$42))/$D18)</f>
        <v>0</v>
      </c>
      <c r="SQ18" s="137">
        <f ca="1">IF($D18=0,0,SUMIF('Полная ст-ть с уч.НЗС (Авто)'!$YP$11:INDIRECT("'Полная ст-ть с уч.НЗС (Авто)'!YP"&amp;$J$42),$C18,'Полная ст-ть с уч.НЗС (Авто)'!SQ$11:INDIRECT("'Полная ст-ть с уч.НЗС (Авто)'!SQ"&amp;$J$42))/$D18)</f>
        <v>0</v>
      </c>
      <c r="SR18" s="137">
        <f ca="1">IF($D18=0,0,SUMIF('Полная ст-ть с уч.НЗС (Авто)'!$YP$11:INDIRECT("'Полная ст-ть с уч.НЗС (Авто)'!YP"&amp;$J$42),$C18,'Полная ст-ть с уч.НЗС (Авто)'!SR$11:INDIRECT("'Полная ст-ть с уч.НЗС (Авто)'!SR"&amp;$J$42))/$D18)</f>
        <v>0</v>
      </c>
      <c r="SS18" s="137">
        <f ca="1">IF($D18=0,0,SUMIF('Полная ст-ть с уч.НЗС (Авто)'!$YP$11:INDIRECT("'Полная ст-ть с уч.НЗС (Авто)'!YP"&amp;$J$42),$C18,'Полная ст-ть с уч.НЗС (Авто)'!SS$11:INDIRECT("'Полная ст-ть с уч.НЗС (Авто)'!SS"&amp;$J$42))/$D18)</f>
        <v>0</v>
      </c>
      <c r="ST18" s="137">
        <f ca="1">IF($D18=0,0,SUMIF('Полная ст-ть с уч.НЗС (Авто)'!$YP$11:INDIRECT("'Полная ст-ть с уч.НЗС (Авто)'!YP"&amp;$J$42),$C18,'Полная ст-ть с уч.НЗС (Авто)'!ST$11:INDIRECT("'Полная ст-ть с уч.НЗС (Авто)'!ST"&amp;$J$42))/$D18)</f>
        <v>0</v>
      </c>
      <c r="SU18" s="137">
        <f ca="1">IF($D18=0,0,SUMIF('Полная ст-ть с уч.НЗС (Авто)'!$YP$11:INDIRECT("'Полная ст-ть с уч.НЗС (Авто)'!YP"&amp;$J$42),$C18,'Полная ст-ть с уч.НЗС (Авто)'!SU$11:INDIRECT("'Полная ст-ть с уч.НЗС (Авто)'!SU"&amp;$J$42))/$D18)</f>
        <v>0</v>
      </c>
      <c r="SV18" s="137">
        <f ca="1">IF($D18=0,0,SUMIF('Полная ст-ть с уч.НЗС (Авто)'!$YP$11:INDIRECT("'Полная ст-ть с уч.НЗС (Авто)'!YP"&amp;$J$42),$C18,'Полная ст-ть с уч.НЗС (Авто)'!SV$11:INDIRECT("'Полная ст-ть с уч.НЗС (Авто)'!SV"&amp;$J$42))/$D18)</f>
        <v>0</v>
      </c>
      <c r="SW18" s="137">
        <f ca="1">IF($D18=0,0,SUMIF('Полная ст-ть с уч.НЗС (Авто)'!$YP$11:INDIRECT("'Полная ст-ть с уч.НЗС (Авто)'!YP"&amp;$J$42),$C18,'Полная ст-ть с уч.НЗС (Авто)'!SW$11:INDIRECT("'Полная ст-ть с уч.НЗС (Авто)'!SW"&amp;$J$42))/$D18)</f>
        <v>0</v>
      </c>
      <c r="SX18" s="137">
        <f ca="1">IF($D18=0,0,SUMIF('Полная ст-ть с уч.НЗС (Авто)'!$YP$11:INDIRECT("'Полная ст-ть с уч.НЗС (Авто)'!YP"&amp;$J$42),$C18,'Полная ст-ть с уч.НЗС (Авто)'!SX$11:INDIRECT("'Полная ст-ть с уч.НЗС (Авто)'!SX"&amp;$J$42))/$D18)</f>
        <v>0</v>
      </c>
      <c r="SY18" s="137">
        <f ca="1">IF($D18=0,0,SUMIF('Полная ст-ть с уч.НЗС (Авто)'!$YP$11:INDIRECT("'Полная ст-ть с уч.НЗС (Авто)'!YP"&amp;$J$42),$C18,'Полная ст-ть с уч.НЗС (Авто)'!SY$11:INDIRECT("'Полная ст-ть с уч.НЗС (Авто)'!SY"&amp;$J$42))/$D18)</f>
        <v>0</v>
      </c>
      <c r="SZ18" s="137">
        <f ca="1">IF($D18=0,0,SUMIF('Полная ст-ть с уч.НЗС (Авто)'!$YP$11:INDIRECT("'Полная ст-ть с уч.НЗС (Авто)'!YP"&amp;$J$42),$C18,'Полная ст-ть с уч.НЗС (Авто)'!SZ$11:INDIRECT("'Полная ст-ть с уч.НЗС (Авто)'!SZ"&amp;$J$42))/$D18)</f>
        <v>0</v>
      </c>
      <c r="TA18" s="137">
        <f ca="1">IF($D18=0,0,SUMIF('Полная ст-ть с уч.НЗС (Авто)'!$YP$11:INDIRECT("'Полная ст-ть с уч.НЗС (Авто)'!YP"&amp;$J$42),$C18,'Полная ст-ть с уч.НЗС (Авто)'!TA$11:INDIRECT("'Полная ст-ть с уч.НЗС (Авто)'!TA"&amp;$J$42))/$D18)</f>
        <v>0</v>
      </c>
      <c r="TB18" s="137">
        <f ca="1">IF($D18=0,0,SUMIF('Полная ст-ть с уч.НЗС (Авто)'!$YP$11:INDIRECT("'Полная ст-ть с уч.НЗС (Авто)'!YP"&amp;$J$42),$C18,'Полная ст-ть с уч.НЗС (Авто)'!TB$11:INDIRECT("'Полная ст-ть с уч.НЗС (Авто)'!TB"&amp;$J$42))/$D18)</f>
        <v>0</v>
      </c>
      <c r="TC18" s="137">
        <f ca="1">IF($D18=0,0,SUMIF('Полная ст-ть с уч.НЗС (Авто)'!$YP$11:INDIRECT("'Полная ст-ть с уч.НЗС (Авто)'!YP"&amp;$J$42),$C18,'Полная ст-ть с уч.НЗС (Авто)'!TC$11:INDIRECT("'Полная ст-ть с уч.НЗС (Авто)'!TC"&amp;$J$42))/$D18)</f>
        <v>0</v>
      </c>
      <c r="TD18" s="137">
        <f ca="1">IF($D18=0,0,SUMIF('Полная ст-ть с уч.НЗС (Авто)'!$YP$11:INDIRECT("'Полная ст-ть с уч.НЗС (Авто)'!YP"&amp;$J$42),$C18,'Полная ст-ть с уч.НЗС (Авто)'!TD$11:INDIRECT("'Полная ст-ть с уч.НЗС (Авто)'!TD"&amp;$J$42))/$D18)</f>
        <v>0</v>
      </c>
      <c r="TE18" s="137">
        <f ca="1">IF($D18=0,0,SUMIF('Полная ст-ть с уч.НЗС (Авто)'!$YP$11:INDIRECT("'Полная ст-ть с уч.НЗС (Авто)'!YP"&amp;$J$42),$C18,'Полная ст-ть с уч.НЗС (Авто)'!TE$11:INDIRECT("'Полная ст-ть с уч.НЗС (Авто)'!TE"&amp;$J$42))/$D18)</f>
        <v>0</v>
      </c>
      <c r="TF18" s="137">
        <f ca="1">IF($D18=0,0,SUMIF('Полная ст-ть с уч.НЗС (Авто)'!$YP$11:INDIRECT("'Полная ст-ть с уч.НЗС (Авто)'!YP"&amp;$J$42),$C18,'Полная ст-ть с уч.НЗС (Авто)'!TF$11:INDIRECT("'Полная ст-ть с уч.НЗС (Авто)'!TF"&amp;$J$42))/$D18)</f>
        <v>0</v>
      </c>
      <c r="TG18" s="137">
        <f ca="1">IF($D18=0,0,SUMIF('Полная ст-ть с уч.НЗС (Авто)'!$YP$11:INDIRECT("'Полная ст-ть с уч.НЗС (Авто)'!YP"&amp;$J$42),$C18,'Полная ст-ть с уч.НЗС (Авто)'!TG$11:INDIRECT("'Полная ст-ть с уч.НЗС (Авто)'!TG"&amp;$J$42))/$D18)</f>
        <v>0</v>
      </c>
      <c r="TH18" s="137">
        <f ca="1">IF($D18=0,0,SUMIF('Полная ст-ть с уч.НЗС (Авто)'!$YP$11:INDIRECT("'Полная ст-ть с уч.НЗС (Авто)'!YP"&amp;$J$42),$C18,'Полная ст-ть с уч.НЗС (Авто)'!TH$11:INDIRECT("'Полная ст-ть с уч.НЗС (Авто)'!TH"&amp;$J$42))/$D18)</f>
        <v>0</v>
      </c>
      <c r="TI18" s="137">
        <f ca="1">IF($D18=0,0,SUMIF('Полная ст-ть с уч.НЗС (Авто)'!$YP$11:INDIRECT("'Полная ст-ть с уч.НЗС (Авто)'!YP"&amp;$J$42),$C18,'Полная ст-ть с уч.НЗС (Авто)'!TI$11:INDIRECT("'Полная ст-ть с уч.НЗС (Авто)'!TI"&amp;$J$42))/$D18)</f>
        <v>0</v>
      </c>
      <c r="TJ18" s="137">
        <f ca="1">IF($D18=0,0,SUMIF('Полная ст-ть с уч.НЗС (Авто)'!$YP$11:INDIRECT("'Полная ст-ть с уч.НЗС (Авто)'!YP"&amp;$J$42),$C18,'Полная ст-ть с уч.НЗС (Авто)'!TJ$11:INDIRECT("'Полная ст-ть с уч.НЗС (Авто)'!TJ"&amp;$J$42))/$D18)</f>
        <v>0</v>
      </c>
      <c r="TK18" s="137">
        <f ca="1">IF($D18=0,0,SUMIF('Полная ст-ть с уч.НЗС (Авто)'!$YP$11:INDIRECT("'Полная ст-ть с уч.НЗС (Авто)'!YP"&amp;$J$42),$C18,'Полная ст-ть с уч.НЗС (Авто)'!TK$11:INDIRECT("'Полная ст-ть с уч.НЗС (Авто)'!TK"&amp;$J$42))/$D18)</f>
        <v>0</v>
      </c>
      <c r="TL18" s="137">
        <f ca="1">IF($D18=0,0,SUMIF('Полная ст-ть с уч.НЗС (Авто)'!$YP$11:INDIRECT("'Полная ст-ть с уч.НЗС (Авто)'!YP"&amp;$J$42),$C18,'Полная ст-ть с уч.НЗС (Авто)'!TL$11:INDIRECT("'Полная ст-ть с уч.НЗС (Авто)'!TL"&amp;$J$42))/$D18)</f>
        <v>0</v>
      </c>
      <c r="TM18" s="137">
        <f ca="1">IF($D18=0,0,SUMIF('Полная ст-ть с уч.НЗС (Авто)'!$YP$11:INDIRECT("'Полная ст-ть с уч.НЗС (Авто)'!YP"&amp;$J$42),$C18,'Полная ст-ть с уч.НЗС (Авто)'!TM$11:INDIRECT("'Полная ст-ть с уч.НЗС (Авто)'!TM"&amp;$J$42))/$D18)</f>
        <v>0</v>
      </c>
      <c r="TN18" s="137">
        <f ca="1">IF($D18=0,0,SUMIF('Полная ст-ть с уч.НЗС (Авто)'!$YP$11:INDIRECT("'Полная ст-ть с уч.НЗС (Авто)'!YP"&amp;$J$42),$C18,'Полная ст-ть с уч.НЗС (Авто)'!TN$11:INDIRECT("'Полная ст-ть с уч.НЗС (Авто)'!TN"&amp;$J$42))/$D18)</f>
        <v>0</v>
      </c>
      <c r="TO18" s="137">
        <f ca="1">IF($D18=0,0,SUMIF('Полная ст-ть с уч.НЗС (Авто)'!$YP$11:INDIRECT("'Полная ст-ть с уч.НЗС (Авто)'!YP"&amp;$J$42),$C18,'Полная ст-ть с уч.НЗС (Авто)'!TO$11:INDIRECT("'Полная ст-ть с уч.НЗС (Авто)'!TO"&amp;$J$42))/$D18)</f>
        <v>0</v>
      </c>
      <c r="TP18" s="137">
        <f ca="1">IF($D18=0,0,SUMIF('Полная ст-ть с уч.НЗС (Авто)'!$YP$11:INDIRECT("'Полная ст-ть с уч.НЗС (Авто)'!YP"&amp;$J$42),$C18,'Полная ст-ть с уч.НЗС (Авто)'!TP$11:INDIRECT("'Полная ст-ть с уч.НЗС (Авто)'!TP"&amp;$J$42))/$D18)</f>
        <v>0</v>
      </c>
      <c r="TQ18" s="137">
        <f ca="1">IF($D18=0,0,SUMIF('Полная ст-ть с уч.НЗС (Авто)'!$YP$11:INDIRECT("'Полная ст-ть с уч.НЗС (Авто)'!YP"&amp;$J$42),$C18,'Полная ст-ть с уч.НЗС (Авто)'!TQ$11:INDIRECT("'Полная ст-ть с уч.НЗС (Авто)'!TQ"&amp;$J$42))/$D18)</f>
        <v>0</v>
      </c>
      <c r="TR18" s="137">
        <f ca="1">IF($D18=0,0,SUMIF('Полная ст-ть с уч.НЗС (Авто)'!$YP$11:INDIRECT("'Полная ст-ть с уч.НЗС (Авто)'!YP"&amp;$J$42),$C18,'Полная ст-ть с уч.НЗС (Авто)'!TR$11:INDIRECT("'Полная ст-ть с уч.НЗС (Авто)'!TR"&amp;$J$42))/$D18)</f>
        <v>0</v>
      </c>
      <c r="TS18" s="137">
        <f ca="1">IF($D18=0,0,SUMIF('Полная ст-ть с уч.НЗС (Авто)'!$YP$11:INDIRECT("'Полная ст-ть с уч.НЗС (Авто)'!YP"&amp;$J$42),$C18,'Полная ст-ть с уч.НЗС (Авто)'!TS$11:INDIRECT("'Полная ст-ть с уч.НЗС (Авто)'!TS"&amp;$J$42))/$D18)</f>
        <v>0</v>
      </c>
      <c r="TT18" s="137">
        <f ca="1">IF($D18=0,0,SUMIF('Полная ст-ть с уч.НЗС (Авто)'!$YP$11:INDIRECT("'Полная ст-ть с уч.НЗС (Авто)'!YP"&amp;$J$42),$C18,'Полная ст-ть с уч.НЗС (Авто)'!TT$11:INDIRECT("'Полная ст-ть с уч.НЗС (Авто)'!TT"&amp;$J$42))/$D18)</f>
        <v>0</v>
      </c>
      <c r="TU18" s="137">
        <f ca="1">IF($D18=0,0,SUMIF('Полная ст-ть с уч.НЗС (Авто)'!$YP$11:INDIRECT("'Полная ст-ть с уч.НЗС (Авто)'!YP"&amp;$J$42),$C18,'Полная ст-ть с уч.НЗС (Авто)'!TU$11:INDIRECT("'Полная ст-ть с уч.НЗС (Авто)'!TU"&amp;$J$42))/$D18)</f>
        <v>0</v>
      </c>
      <c r="TV18" s="137">
        <f ca="1">IF($D18=0,0,SUMIF('Полная ст-ть с уч.НЗС (Авто)'!$YP$11:INDIRECT("'Полная ст-ть с уч.НЗС (Авто)'!YP"&amp;$J$42),$C18,'Полная ст-ть с уч.НЗС (Авто)'!TV$11:INDIRECT("'Полная ст-ть с уч.НЗС (Авто)'!TV"&amp;$J$42))/$D18)</f>
        <v>0</v>
      </c>
      <c r="TW18" s="137">
        <f ca="1">IF($D18=0,0,SUMIF('Полная ст-ть с уч.НЗС (Авто)'!$YP$11:INDIRECT("'Полная ст-ть с уч.НЗС (Авто)'!YP"&amp;$J$42),$C18,'Полная ст-ть с уч.НЗС (Авто)'!TW$11:INDIRECT("'Полная ст-ть с уч.НЗС (Авто)'!TW"&amp;$J$42))/$D18)</f>
        <v>0</v>
      </c>
      <c r="TX18" s="137">
        <f ca="1">IF($D18=0,0,SUMIF('Полная ст-ть с уч.НЗС (Авто)'!$YP$11:INDIRECT("'Полная ст-ть с уч.НЗС (Авто)'!YP"&amp;$J$42),$C18,'Полная ст-ть с уч.НЗС (Авто)'!TX$11:INDIRECT("'Полная ст-ть с уч.НЗС (Авто)'!TX"&amp;$J$42))/$D18)</f>
        <v>0</v>
      </c>
      <c r="TY18" s="137">
        <f ca="1">IF($D18=0,0,SUMIF('Полная ст-ть с уч.НЗС (Авто)'!$YP$11:INDIRECT("'Полная ст-ть с уч.НЗС (Авто)'!YP"&amp;$J$42),$C18,'Полная ст-ть с уч.НЗС (Авто)'!TY$11:INDIRECT("'Полная ст-ть с уч.НЗС (Авто)'!TY"&amp;$J$42))/$D18)</f>
        <v>0</v>
      </c>
      <c r="TZ18" s="137">
        <f ca="1">IF($D18=0,0,SUMIF('Полная ст-ть с уч.НЗС (Авто)'!$YP$11:INDIRECT("'Полная ст-ть с уч.НЗС (Авто)'!YP"&amp;$J$42),$C18,'Полная ст-ть с уч.НЗС (Авто)'!TZ$11:INDIRECT("'Полная ст-ть с уч.НЗС (Авто)'!TZ"&amp;$J$42))/$D18)</f>
        <v>0</v>
      </c>
      <c r="UA18" s="137">
        <f ca="1">IF($D18=0,0,SUMIF('Полная ст-ть с уч.НЗС (Авто)'!$YP$11:INDIRECT("'Полная ст-ть с уч.НЗС (Авто)'!YP"&amp;$J$42),$C18,'Полная ст-ть с уч.НЗС (Авто)'!UA$11:INDIRECT("'Полная ст-ть с уч.НЗС (Авто)'!UA"&amp;$J$42))/$D18)</f>
        <v>0</v>
      </c>
      <c r="UB18" s="137">
        <f ca="1">IF($D18=0,0,SUMIF('Полная ст-ть с уч.НЗС (Авто)'!$YP$11:INDIRECT("'Полная ст-ть с уч.НЗС (Авто)'!YP"&amp;$J$42),$C18,'Полная ст-ть с уч.НЗС (Авто)'!UB$11:INDIRECT("'Полная ст-ть с уч.НЗС (Авто)'!UB"&amp;$J$42))/$D18)</f>
        <v>0</v>
      </c>
      <c r="UC18" s="137">
        <f ca="1">IF($D18=0,0,SUMIF('Полная ст-ть с уч.НЗС (Авто)'!$YP$11:INDIRECT("'Полная ст-ть с уч.НЗС (Авто)'!YP"&amp;$J$42),$C18,'Полная ст-ть с уч.НЗС (Авто)'!UC$11:INDIRECT("'Полная ст-ть с уч.НЗС (Авто)'!UC"&amp;$J$42))/$D18)</f>
        <v>0</v>
      </c>
      <c r="UD18" s="137">
        <f ca="1">IF($D18=0,0,SUMIF('Полная ст-ть с уч.НЗС (Авто)'!$YP$11:INDIRECT("'Полная ст-ть с уч.НЗС (Авто)'!YP"&amp;$J$42),$C18,'Полная ст-ть с уч.НЗС (Авто)'!UD$11:INDIRECT("'Полная ст-ть с уч.НЗС (Авто)'!UD"&amp;$J$42))/$D18)</f>
        <v>0</v>
      </c>
      <c r="UE18" s="137">
        <f ca="1">IF($D18=0,0,SUMIF('Полная ст-ть с уч.НЗС (Авто)'!$YP$11:INDIRECT("'Полная ст-ть с уч.НЗС (Авто)'!YP"&amp;$J$42),$C18,'Полная ст-ть с уч.НЗС (Авто)'!UE$11:INDIRECT("'Полная ст-ть с уч.НЗС (Авто)'!UE"&amp;$J$42))/$D18)</f>
        <v>0</v>
      </c>
      <c r="UF18" s="137">
        <f ca="1">IF($D18=0,0,SUMIF('Полная ст-ть с уч.НЗС (Авто)'!$YP$11:INDIRECT("'Полная ст-ть с уч.НЗС (Авто)'!YP"&amp;$J$42),$C18,'Полная ст-ть с уч.НЗС (Авто)'!UF$11:INDIRECT("'Полная ст-ть с уч.НЗС (Авто)'!UF"&amp;$J$42))/$D18)</f>
        <v>0</v>
      </c>
      <c r="UG18" s="137">
        <f ca="1">IF($D18=0,0,SUMIF('Полная ст-ть с уч.НЗС (Авто)'!$YP$11:INDIRECT("'Полная ст-ть с уч.НЗС (Авто)'!YP"&amp;$J$42),$C18,'Полная ст-ть с уч.НЗС (Авто)'!UG$11:INDIRECT("'Полная ст-ть с уч.НЗС (Авто)'!UG"&amp;$J$42))/$D18)</f>
        <v>0</v>
      </c>
      <c r="UH18" s="137">
        <f ca="1">IF($D18=0,0,SUMIF('Полная ст-ть с уч.НЗС (Авто)'!$YP$11:INDIRECT("'Полная ст-ть с уч.НЗС (Авто)'!YP"&amp;$J$42),$C18,'Полная ст-ть с уч.НЗС (Авто)'!UH$11:INDIRECT("'Полная ст-ть с уч.НЗС (Авто)'!UH"&amp;$J$42))/$D18)</f>
        <v>0</v>
      </c>
      <c r="UI18" s="137">
        <f ca="1">IF($D18=0,0,SUMIF('Полная ст-ть с уч.НЗС (Авто)'!$YP$11:INDIRECT("'Полная ст-ть с уч.НЗС (Авто)'!YP"&amp;$J$42),$C18,'Полная ст-ть с уч.НЗС (Авто)'!UI$11:INDIRECT("'Полная ст-ть с уч.НЗС (Авто)'!UI"&amp;$J$42))/$D18)</f>
        <v>0</v>
      </c>
      <c r="UJ18" s="137">
        <f ca="1">IF($D18=0,0,SUMIF('Полная ст-ть с уч.НЗС (Авто)'!$YP$11:INDIRECT("'Полная ст-ть с уч.НЗС (Авто)'!YP"&amp;$J$42),$C18,'Полная ст-ть с уч.НЗС (Авто)'!UJ$11:INDIRECT("'Полная ст-ть с уч.НЗС (Авто)'!UJ"&amp;$J$42))/$D18)</f>
        <v>0</v>
      </c>
      <c r="UK18" s="137">
        <f ca="1">IF($D18=0,0,SUMIF('Полная ст-ть с уч.НЗС (Авто)'!$YP$11:INDIRECT("'Полная ст-ть с уч.НЗС (Авто)'!YP"&amp;$J$42),$C18,'Полная ст-ть с уч.НЗС (Авто)'!UK$11:INDIRECT("'Полная ст-ть с уч.НЗС (Авто)'!UK"&amp;$J$42))/$D18)</f>
        <v>0</v>
      </c>
      <c r="UL18" s="137">
        <f ca="1">IF($D18=0,0,SUMIF('Полная ст-ть с уч.НЗС (Авто)'!$YP$11:INDIRECT("'Полная ст-ть с уч.НЗС (Авто)'!YP"&amp;$J$42),$C18,'Полная ст-ть с уч.НЗС (Авто)'!UL$11:INDIRECT("'Полная ст-ть с уч.НЗС (Авто)'!UL"&amp;$J$42))/$D18)</f>
        <v>0</v>
      </c>
      <c r="UM18" s="137">
        <f ca="1">IF($D18=0,0,SUMIF('Полная ст-ть с уч.НЗС (Авто)'!$YP$11:INDIRECT("'Полная ст-ть с уч.НЗС (Авто)'!YP"&amp;$J$42),$C18,'Полная ст-ть с уч.НЗС (Авто)'!UM$11:INDIRECT("'Полная ст-ть с уч.НЗС (Авто)'!UM"&amp;$J$42))/$D18)</f>
        <v>0</v>
      </c>
      <c r="UN18" s="137">
        <f ca="1">IF($D18=0,0,SUMIF('Полная ст-ть с уч.НЗС (Авто)'!$YP$11:INDIRECT("'Полная ст-ть с уч.НЗС (Авто)'!YP"&amp;$J$42),$C18,'Полная ст-ть с уч.НЗС (Авто)'!UN$11:INDIRECT("'Полная ст-ть с уч.НЗС (Авто)'!UN"&amp;$J$42))/$D18)</f>
        <v>0</v>
      </c>
      <c r="UO18" s="137">
        <f ca="1">IF($D18=0,0,SUMIF('Полная ст-ть с уч.НЗС (Авто)'!$YP$11:INDIRECT("'Полная ст-ть с уч.НЗС (Авто)'!YP"&amp;$J$42),$C18,'Полная ст-ть с уч.НЗС (Авто)'!UO$11:INDIRECT("'Полная ст-ть с уч.НЗС (Авто)'!UO"&amp;$J$42))/$D18)</f>
        <v>0</v>
      </c>
      <c r="UP18" s="137">
        <f ca="1">IF($D18=0,0,SUMIF('Полная ст-ть с уч.НЗС (Авто)'!$YP$11:INDIRECT("'Полная ст-ть с уч.НЗС (Авто)'!YP"&amp;$J$42),$C18,'Полная ст-ть с уч.НЗС (Авто)'!UP$11:INDIRECT("'Полная ст-ть с уч.НЗС (Авто)'!UP"&amp;$J$42))/$D18)</f>
        <v>0</v>
      </c>
      <c r="UQ18" s="137">
        <f ca="1">IF($D18=0,0,SUMIF('Полная ст-ть с уч.НЗС (Авто)'!$YP$11:INDIRECT("'Полная ст-ть с уч.НЗС (Авто)'!YP"&amp;$J$42),$C18,'Полная ст-ть с уч.НЗС (Авто)'!UQ$11:INDIRECT("'Полная ст-ть с уч.НЗС (Авто)'!UQ"&amp;$J$42))/$D18)</f>
        <v>0</v>
      </c>
      <c r="UR18" s="137">
        <f ca="1">IF($D18=0,0,SUMIF('Полная ст-ть с уч.НЗС (Авто)'!$YP$11:INDIRECT("'Полная ст-ть с уч.НЗС (Авто)'!YP"&amp;$J$42),$C18,'Полная ст-ть с уч.НЗС (Авто)'!UR$11:INDIRECT("'Полная ст-ть с уч.НЗС (Авто)'!UR"&amp;$J$42))/$D18)</f>
        <v>0</v>
      </c>
      <c r="US18" s="137">
        <f ca="1">IF($D18=0,0,SUMIF('Полная ст-ть с уч.НЗС (Авто)'!$YP$11:INDIRECT("'Полная ст-ть с уч.НЗС (Авто)'!YP"&amp;$J$42),$C18,'Полная ст-ть с уч.НЗС (Авто)'!US$11:INDIRECT("'Полная ст-ть с уч.НЗС (Авто)'!US"&amp;$J$42))/$D18)</f>
        <v>0</v>
      </c>
      <c r="UT18" s="137">
        <f ca="1">IF($D18=0,0,SUMIF('Полная ст-ть с уч.НЗС (Авто)'!$YP$11:INDIRECT("'Полная ст-ть с уч.НЗС (Авто)'!YP"&amp;$J$42),$C18,'Полная ст-ть с уч.НЗС (Авто)'!UT$11:INDIRECT("'Полная ст-ть с уч.НЗС (Авто)'!UT"&amp;$J$42))/$D18)</f>
        <v>0</v>
      </c>
      <c r="UU18" s="137">
        <f ca="1">IF($D18=0,0,SUMIF('Полная ст-ть с уч.НЗС (Авто)'!$YP$11:INDIRECT("'Полная ст-ть с уч.НЗС (Авто)'!YP"&amp;$J$42),$C18,'Полная ст-ть с уч.НЗС (Авто)'!UU$11:INDIRECT("'Полная ст-ть с уч.НЗС (Авто)'!UU"&amp;$J$42))/$D18)</f>
        <v>0</v>
      </c>
      <c r="UV18" s="137">
        <f ca="1">IF($D18=0,0,SUMIF('Полная ст-ть с уч.НЗС (Авто)'!$YP$11:INDIRECT("'Полная ст-ть с уч.НЗС (Авто)'!YP"&amp;$J$42),$C18,'Полная ст-ть с уч.НЗС (Авто)'!UV$11:INDIRECT("'Полная ст-ть с уч.НЗС (Авто)'!UV"&amp;$J$42))/$D18)</f>
        <v>0</v>
      </c>
      <c r="UW18" s="137">
        <f ca="1">IF($D18=0,0,SUMIF('Полная ст-ть с уч.НЗС (Авто)'!$YP$11:INDIRECT("'Полная ст-ть с уч.НЗС (Авто)'!YP"&amp;$J$42),$C18,'Полная ст-ть с уч.НЗС (Авто)'!UW$11:INDIRECT("'Полная ст-ть с уч.НЗС (Авто)'!UW"&amp;$J$42))/$D18)</f>
        <v>0</v>
      </c>
      <c r="UX18" s="137">
        <f ca="1">IF($D18=0,0,SUMIF('Полная ст-ть с уч.НЗС (Авто)'!$YP$11:INDIRECT("'Полная ст-ть с уч.НЗС (Авто)'!YP"&amp;$J$42),$C18,'Полная ст-ть с уч.НЗС (Авто)'!UX$11:INDIRECT("'Полная ст-ть с уч.НЗС (Авто)'!UX"&amp;$J$42))/$D18)</f>
        <v>0</v>
      </c>
      <c r="UY18" s="137">
        <f ca="1">IF($D18=0,0,SUMIF('Полная ст-ть с уч.НЗС (Авто)'!$YP$11:INDIRECT("'Полная ст-ть с уч.НЗС (Авто)'!YP"&amp;$J$42),$C18,'Полная ст-ть с уч.НЗС (Авто)'!UY$11:INDIRECT("'Полная ст-ть с уч.НЗС (Авто)'!UY"&amp;$J$42))/$D18)</f>
        <v>0</v>
      </c>
      <c r="UZ18" s="137">
        <f ca="1">IF($D18=0,0,SUMIF('Полная ст-ть с уч.НЗС (Авто)'!$YP$11:INDIRECT("'Полная ст-ть с уч.НЗС (Авто)'!YP"&amp;$J$42),$C18,'Полная ст-ть с уч.НЗС (Авто)'!UZ$11:INDIRECT("'Полная ст-ть с уч.НЗС (Авто)'!UZ"&amp;$J$42))/$D18)</f>
        <v>0</v>
      </c>
      <c r="VA18" s="137">
        <f ca="1">IF($D18=0,0,SUMIF('Полная ст-ть с уч.НЗС (Авто)'!$YP$11:INDIRECT("'Полная ст-ть с уч.НЗС (Авто)'!YP"&amp;$J$42),$C18,'Полная ст-ть с уч.НЗС (Авто)'!VA$11:INDIRECT("'Полная ст-ть с уч.НЗС (Авто)'!VA"&amp;$J$42))/$D18)</f>
        <v>0</v>
      </c>
      <c r="VB18" s="137">
        <f ca="1">IF($D18=0,0,SUMIF('Полная ст-ть с уч.НЗС (Авто)'!$YP$11:INDIRECT("'Полная ст-ть с уч.НЗС (Авто)'!YP"&amp;$J$42),$C18,'Полная ст-ть с уч.НЗС (Авто)'!VB$11:INDIRECT("'Полная ст-ть с уч.НЗС (Авто)'!VB"&amp;$J$42))/$D18)</f>
        <v>0</v>
      </c>
      <c r="VC18" s="137">
        <f ca="1">IF($D18=0,0,SUMIF('Полная ст-ть с уч.НЗС (Авто)'!$YP$11:INDIRECT("'Полная ст-ть с уч.НЗС (Авто)'!YP"&amp;$J$42),$C18,'Полная ст-ть с уч.НЗС (Авто)'!VC$11:INDIRECT("'Полная ст-ть с уч.НЗС (Авто)'!VC"&amp;$J$42))/$D18)</f>
        <v>0</v>
      </c>
      <c r="VD18" s="137">
        <f ca="1">IF($D18=0,0,SUMIF('Полная ст-ть с уч.НЗС (Авто)'!$YP$11:INDIRECT("'Полная ст-ть с уч.НЗС (Авто)'!YP"&amp;$J$42),$C18,'Полная ст-ть с уч.НЗС (Авто)'!VD$11:INDIRECT("'Полная ст-ть с уч.НЗС (Авто)'!VD"&amp;$J$42))/$D18)</f>
        <v>0</v>
      </c>
      <c r="VE18" s="137">
        <f ca="1">IF($D18=0,0,SUMIF('Полная ст-ть с уч.НЗС (Авто)'!$YP$11:INDIRECT("'Полная ст-ть с уч.НЗС (Авто)'!YP"&amp;$J$42),$C18,'Полная ст-ть с уч.НЗС (Авто)'!VE$11:INDIRECT("'Полная ст-ть с уч.НЗС (Авто)'!VE"&amp;$J$42))/$D18)</f>
        <v>0</v>
      </c>
      <c r="VF18" s="137">
        <f ca="1">IF($D18=0,0,SUMIF('Полная ст-ть с уч.НЗС (Авто)'!$YP$11:INDIRECT("'Полная ст-ть с уч.НЗС (Авто)'!YP"&amp;$J$42),$C18,'Полная ст-ть с уч.НЗС (Авто)'!VF$11:INDIRECT("'Полная ст-ть с уч.НЗС (Авто)'!VF"&amp;$J$42))/$D18)</f>
        <v>0</v>
      </c>
      <c r="VG18" s="137">
        <f ca="1">IF($D18=0,0,SUMIF('Полная ст-ть с уч.НЗС (Авто)'!$YP$11:INDIRECT("'Полная ст-ть с уч.НЗС (Авто)'!YP"&amp;$J$42),$C18,'Полная ст-ть с уч.НЗС (Авто)'!VG$11:INDIRECT("'Полная ст-ть с уч.НЗС (Авто)'!VG"&amp;$J$42))/$D18)</f>
        <v>0</v>
      </c>
      <c r="VH18" s="137">
        <f ca="1">IF($D18=0,0,SUMIF('Полная ст-ть с уч.НЗС (Авто)'!$YP$11:INDIRECT("'Полная ст-ть с уч.НЗС (Авто)'!YP"&amp;$J$42),$C18,'Полная ст-ть с уч.НЗС (Авто)'!VH$11:INDIRECT("'Полная ст-ть с уч.НЗС (Авто)'!VH"&amp;$J$42))/$D18)</f>
        <v>0</v>
      </c>
      <c r="VI18" s="137">
        <f ca="1">IF($D18=0,0,SUMIF('Полная ст-ть с уч.НЗС (Авто)'!$YP$11:INDIRECT("'Полная ст-ть с уч.НЗС (Авто)'!YP"&amp;$J$42),$C18,'Полная ст-ть с уч.НЗС (Авто)'!VI$11:INDIRECT("'Полная ст-ть с уч.НЗС (Авто)'!VI"&amp;$J$42))/$D18)</f>
        <v>0</v>
      </c>
      <c r="VJ18" s="137">
        <f ca="1">IF($D18=0,0,SUMIF('Полная ст-ть с уч.НЗС (Авто)'!$YP$11:INDIRECT("'Полная ст-ть с уч.НЗС (Авто)'!YP"&amp;$J$42),$C18,'Полная ст-ть с уч.НЗС (Авто)'!VJ$11:INDIRECT("'Полная ст-ть с уч.НЗС (Авто)'!VJ"&amp;$J$42))/$D18)</f>
        <v>0</v>
      </c>
      <c r="VK18" s="137">
        <f ca="1">IF($D18=0,0,SUMIF('Полная ст-ть с уч.НЗС (Авто)'!$YP$11:INDIRECT("'Полная ст-ть с уч.НЗС (Авто)'!YP"&amp;$J$42),$C18,'Полная ст-ть с уч.НЗС (Авто)'!VK$11:INDIRECT("'Полная ст-ть с уч.НЗС (Авто)'!VK"&amp;$J$42))/$D18)</f>
        <v>0</v>
      </c>
      <c r="VL18" s="137">
        <f ca="1">IF($D18=0,0,SUMIF('Полная ст-ть с уч.НЗС (Авто)'!$YP$11:INDIRECT("'Полная ст-ть с уч.НЗС (Авто)'!YP"&amp;$J$42),$C18,'Полная ст-ть с уч.НЗС (Авто)'!VL$11:INDIRECT("'Полная ст-ть с уч.НЗС (Авто)'!VL"&amp;$J$42))/$D18)</f>
        <v>0</v>
      </c>
      <c r="VM18" s="137">
        <f ca="1">IF($D18=0,0,SUMIF('Полная ст-ть с уч.НЗС (Авто)'!$YP$11:INDIRECT("'Полная ст-ть с уч.НЗС (Авто)'!YP"&amp;$J$42),$C18,'Полная ст-ть с уч.НЗС (Авто)'!VM$11:INDIRECT("'Полная ст-ть с уч.НЗС (Авто)'!VM"&amp;$J$42))/$D18)</f>
        <v>0</v>
      </c>
      <c r="VN18" s="137">
        <f ca="1">IF($D18=0,0,SUMIF('Полная ст-ть с уч.НЗС (Авто)'!$YP$11:INDIRECT("'Полная ст-ть с уч.НЗС (Авто)'!YP"&amp;$J$42),$C18,'Полная ст-ть с уч.НЗС (Авто)'!VN$11:INDIRECT("'Полная ст-ть с уч.НЗС (Авто)'!VN"&amp;$J$42))/$D18)</f>
        <v>0</v>
      </c>
      <c r="VO18" s="137">
        <f ca="1">IF($D18=0,0,SUMIF('Полная ст-ть с уч.НЗС (Авто)'!$YP$11:INDIRECT("'Полная ст-ть с уч.НЗС (Авто)'!YP"&amp;$J$42),$C18,'Полная ст-ть с уч.НЗС (Авто)'!VO$11:INDIRECT("'Полная ст-ть с уч.НЗС (Авто)'!VO"&amp;$J$42))/$D18)</f>
        <v>0</v>
      </c>
      <c r="VP18" s="137">
        <f ca="1">IF($D18=0,0,SUMIF('Полная ст-ть с уч.НЗС (Авто)'!$YP$11:INDIRECT("'Полная ст-ть с уч.НЗС (Авто)'!YP"&amp;$J$42),$C18,'Полная ст-ть с уч.НЗС (Авто)'!VP$11:INDIRECT("'Полная ст-ть с уч.НЗС (Авто)'!VP"&amp;$J$42))/$D18)</f>
        <v>0</v>
      </c>
      <c r="VQ18" s="137">
        <f ca="1">IF($D18=0,0,SUMIF('Полная ст-ть с уч.НЗС (Авто)'!$YP$11:INDIRECT("'Полная ст-ть с уч.НЗС (Авто)'!YP"&amp;$J$42),$C18,'Полная ст-ть с уч.НЗС (Авто)'!VQ$11:INDIRECT("'Полная ст-ть с уч.НЗС (Авто)'!VQ"&amp;$J$42))/$D18)</f>
        <v>0</v>
      </c>
      <c r="VR18" s="137">
        <f ca="1">IF($D18=0,0,SUMIF('Полная ст-ть с уч.НЗС (Авто)'!$YP$11:INDIRECT("'Полная ст-ть с уч.НЗС (Авто)'!YP"&amp;$J$42),$C18,'Полная ст-ть с уч.НЗС (Авто)'!VR$11:INDIRECT("'Полная ст-ть с уч.НЗС (Авто)'!VR"&amp;$J$42))/$D18)</f>
        <v>0</v>
      </c>
      <c r="VS18" s="137">
        <f ca="1">IF($D18=0,0,SUMIF('Полная ст-ть с уч.НЗС (Авто)'!$YP$11:INDIRECT("'Полная ст-ть с уч.НЗС (Авто)'!YP"&amp;$J$42),$C18,'Полная ст-ть с уч.НЗС (Авто)'!VS$11:INDIRECT("'Полная ст-ть с уч.НЗС (Авто)'!VS"&amp;$J$42))/$D18)</f>
        <v>0</v>
      </c>
      <c r="VT18" s="137">
        <f ca="1">IF($D18=0,0,SUMIF('Полная ст-ть с уч.НЗС (Авто)'!$YP$11:INDIRECT("'Полная ст-ть с уч.НЗС (Авто)'!YP"&amp;$J$42),$C18,'Полная ст-ть с уч.НЗС (Авто)'!VT$11:INDIRECT("'Полная ст-ть с уч.НЗС (Авто)'!VT"&amp;$J$42))/$D18)</f>
        <v>0</v>
      </c>
      <c r="VU18" s="137">
        <f ca="1">IF($D18=0,0,SUMIF('Полная ст-ть с уч.НЗС (Авто)'!$YP$11:INDIRECT("'Полная ст-ть с уч.НЗС (Авто)'!YP"&amp;$J$42),$C18,'Полная ст-ть с уч.НЗС (Авто)'!VU$11:INDIRECT("'Полная ст-ть с уч.НЗС (Авто)'!VU"&amp;$J$42))/$D18)</f>
        <v>0</v>
      </c>
      <c r="VV18" s="137">
        <f ca="1">IF($D18=0,0,SUMIF('Полная ст-ть с уч.НЗС (Авто)'!$YP$11:INDIRECT("'Полная ст-ть с уч.НЗС (Авто)'!YP"&amp;$J$42),$C18,'Полная ст-ть с уч.НЗС (Авто)'!VV$11:INDIRECT("'Полная ст-ть с уч.НЗС (Авто)'!VV"&amp;$J$42))/$D18)</f>
        <v>0</v>
      </c>
      <c r="VW18" s="137">
        <f ca="1">IF($D18=0,0,SUMIF('Полная ст-ть с уч.НЗС (Авто)'!$YP$11:INDIRECT("'Полная ст-ть с уч.НЗС (Авто)'!YP"&amp;$J$42),$C18,'Полная ст-ть с уч.НЗС (Авто)'!VW$11:INDIRECT("'Полная ст-ть с уч.НЗС (Авто)'!VW"&amp;$J$42))/$D18)</f>
        <v>0</v>
      </c>
      <c r="VX18" s="137">
        <f ca="1">IF($D18=0,0,SUMIF('Полная ст-ть с уч.НЗС (Авто)'!$YP$11:INDIRECT("'Полная ст-ть с уч.НЗС (Авто)'!YP"&amp;$J$42),$C18,'Полная ст-ть с уч.НЗС (Авто)'!VX$11:INDIRECT("'Полная ст-ть с уч.НЗС (Авто)'!VX"&amp;$J$42))/$D18)</f>
        <v>0</v>
      </c>
      <c r="VY18" s="137">
        <f ca="1">IF($D18=0,0,SUMIF('Полная ст-ть с уч.НЗС (Авто)'!$YP$11:INDIRECT("'Полная ст-ть с уч.НЗС (Авто)'!YP"&amp;$J$42),$C18,'Полная ст-ть с уч.НЗС (Авто)'!VY$11:INDIRECT("'Полная ст-ть с уч.НЗС (Авто)'!VY"&amp;$J$42))/$D18)</f>
        <v>0</v>
      </c>
      <c r="VZ18" s="137">
        <f ca="1">IF($D18=0,0,SUMIF('Полная ст-ть с уч.НЗС (Авто)'!$YP$11:INDIRECT("'Полная ст-ть с уч.НЗС (Авто)'!YP"&amp;$J$42),$C18,'Полная ст-ть с уч.НЗС (Авто)'!VZ$11:INDIRECT("'Полная ст-ть с уч.НЗС (Авто)'!VZ"&amp;$J$42))/$D18)</f>
        <v>0</v>
      </c>
      <c r="WA18" s="137">
        <f ca="1">IF($D18=0,0,SUMIF('Полная ст-ть с уч.НЗС (Авто)'!$YP$11:INDIRECT("'Полная ст-ть с уч.НЗС (Авто)'!YP"&amp;$J$42),$C18,'Полная ст-ть с уч.НЗС (Авто)'!WA$11:INDIRECT("'Полная ст-ть с уч.НЗС (Авто)'!WA"&amp;$J$42))/$D18)</f>
        <v>0</v>
      </c>
      <c r="WB18" s="137">
        <f ca="1">IF($D18=0,0,SUMIF('Полная ст-ть с уч.НЗС (Авто)'!$YP$11:INDIRECT("'Полная ст-ть с уч.НЗС (Авто)'!YP"&amp;$J$42),$C18,'Полная ст-ть с уч.НЗС (Авто)'!WB$11:INDIRECT("'Полная ст-ть с уч.НЗС (Авто)'!WB"&amp;$J$42))/$D18)</f>
        <v>0</v>
      </c>
      <c r="WC18" s="137">
        <f ca="1">IF($D18=0,0,SUMIF('Полная ст-ть с уч.НЗС (Авто)'!$YP$11:INDIRECT("'Полная ст-ть с уч.НЗС (Авто)'!YP"&amp;$J$42),$C18,'Полная ст-ть с уч.НЗС (Авто)'!WC$11:INDIRECT("'Полная ст-ть с уч.НЗС (Авто)'!WC"&amp;$J$42))/$D18)</f>
        <v>0</v>
      </c>
      <c r="WD18" s="137">
        <f ca="1">IF($D18=0,0,SUMIF('Полная ст-ть с уч.НЗС (Авто)'!$YP$11:INDIRECT("'Полная ст-ть с уч.НЗС (Авто)'!YP"&amp;$J$42),$C18,'Полная ст-ть с уч.НЗС (Авто)'!WD$11:INDIRECT("'Полная ст-ть с уч.НЗС (Авто)'!WD"&amp;$J$42))/$D18)</f>
        <v>0</v>
      </c>
      <c r="WE18" s="137">
        <f ca="1">IF($D18=0,0,SUMIF('Полная ст-ть с уч.НЗС (Авто)'!$YP$11:INDIRECT("'Полная ст-ть с уч.НЗС (Авто)'!YP"&amp;$J$42),$C18,'Полная ст-ть с уч.НЗС (Авто)'!WE$11:INDIRECT("'Полная ст-ть с уч.НЗС (Авто)'!WE"&amp;$J$42))/$D18)</f>
        <v>0</v>
      </c>
      <c r="WF18" s="137">
        <f ca="1">IF($D18=0,0,SUMIF('Полная ст-ть с уч.НЗС (Авто)'!$YP$11:INDIRECT("'Полная ст-ть с уч.НЗС (Авто)'!YP"&amp;$J$42),$C18,'Полная ст-ть с уч.НЗС (Авто)'!WF$11:INDIRECT("'Полная ст-ть с уч.НЗС (Авто)'!WF"&amp;$J$42))/$D18)</f>
        <v>0</v>
      </c>
      <c r="WG18" s="137">
        <f ca="1">IF($D18=0,0,SUMIF('Полная ст-ть с уч.НЗС (Авто)'!$YP$11:INDIRECT("'Полная ст-ть с уч.НЗС (Авто)'!YP"&amp;$J$42),$C18,'Полная ст-ть с уч.НЗС (Авто)'!WG$11:INDIRECT("'Полная ст-ть с уч.НЗС (Авто)'!WG"&amp;$J$42))/$D18)</f>
        <v>0</v>
      </c>
      <c r="WH18" s="137">
        <f ca="1">IF($D18=0,0,SUMIF('Полная ст-ть с уч.НЗС (Авто)'!$YP$11:INDIRECT("'Полная ст-ть с уч.НЗС (Авто)'!YP"&amp;$J$42),$C18,'Полная ст-ть с уч.НЗС (Авто)'!WH$11:INDIRECT("'Полная ст-ть с уч.НЗС (Авто)'!WH"&amp;$J$42))/$D18)</f>
        <v>0</v>
      </c>
      <c r="WI18" s="137">
        <f ca="1">IF($D18=0,0,SUMIF('Полная ст-ть с уч.НЗС (Авто)'!$YP$11:INDIRECT("'Полная ст-ть с уч.НЗС (Авто)'!YP"&amp;$J$42),$C18,'Полная ст-ть с уч.НЗС (Авто)'!WI$11:INDIRECT("'Полная ст-ть с уч.НЗС (Авто)'!WI"&amp;$J$42))/$D18)</f>
        <v>0</v>
      </c>
      <c r="WJ18" s="137">
        <f ca="1">IF($D18=0,0,SUMIF('Полная ст-ть с уч.НЗС (Авто)'!$YP$11:INDIRECT("'Полная ст-ть с уч.НЗС (Авто)'!YP"&amp;$J$42),$C18,'Полная ст-ть с уч.НЗС (Авто)'!WJ$11:INDIRECT("'Полная ст-ть с уч.НЗС (Авто)'!WJ"&amp;$J$42))/$D18)</f>
        <v>0</v>
      </c>
      <c r="WK18" s="137">
        <f ca="1">IF($D18=0,0,SUMIF('Полная ст-ть с уч.НЗС (Авто)'!$YP$11:INDIRECT("'Полная ст-ть с уч.НЗС (Авто)'!YP"&amp;$J$42),$C18,'Полная ст-ть с уч.НЗС (Авто)'!WK$11:INDIRECT("'Полная ст-ть с уч.НЗС (Авто)'!WK"&amp;$J$42))/$D18)</f>
        <v>0</v>
      </c>
      <c r="WL18" s="137">
        <f ca="1">IF($D18=0,0,SUMIF('Полная ст-ть с уч.НЗС (Авто)'!$YP$11:INDIRECT("'Полная ст-ть с уч.НЗС (Авто)'!YP"&amp;$J$42),$C18,'Полная ст-ть с уч.НЗС (Авто)'!WL$11:INDIRECT("'Полная ст-ть с уч.НЗС (Авто)'!WL"&amp;$J$42))/$D18)</f>
        <v>0</v>
      </c>
      <c r="WM18" s="137">
        <f ca="1">IF($D18=0,0,SUMIF('Полная ст-ть с уч.НЗС (Авто)'!$YP$11:INDIRECT("'Полная ст-ть с уч.НЗС (Авто)'!YP"&amp;$J$42),$C18,'Полная ст-ть с уч.НЗС (Авто)'!WM$11:INDIRECT("'Полная ст-ть с уч.НЗС (Авто)'!WM"&amp;$J$42))/$D18)</f>
        <v>0</v>
      </c>
      <c r="WN18" s="137">
        <f ca="1">IF($D18=0,0,SUMIF('Полная ст-ть с уч.НЗС (Авто)'!$YP$11:INDIRECT("'Полная ст-ть с уч.НЗС (Авто)'!YP"&amp;$J$42),$C18,'Полная ст-ть с уч.НЗС (Авто)'!WN$11:INDIRECT("'Полная ст-ть с уч.НЗС (Авто)'!WN"&amp;$J$42))/$D18)</f>
        <v>0</v>
      </c>
      <c r="WO18" s="137">
        <f ca="1">IF($D18=0,0,SUMIF('Полная ст-ть с уч.НЗС (Авто)'!$YP$11:INDIRECT("'Полная ст-ть с уч.НЗС (Авто)'!YP"&amp;$J$42),$C18,'Полная ст-ть с уч.НЗС (Авто)'!WO$11:INDIRECT("'Полная ст-ть с уч.НЗС (Авто)'!WO"&amp;$J$42))/$D18)</f>
        <v>0</v>
      </c>
      <c r="WP18" s="137">
        <f ca="1">IF($D18=0,0,SUMIF('Полная ст-ть с уч.НЗС (Авто)'!$YP$11:INDIRECT("'Полная ст-ть с уч.НЗС (Авто)'!YP"&amp;$J$42),$C18,'Полная ст-ть с уч.НЗС (Авто)'!WP$11:INDIRECT("'Полная ст-ть с уч.НЗС (Авто)'!WP"&amp;$J$42))/$D18)</f>
        <v>0</v>
      </c>
      <c r="WQ18" s="137">
        <f ca="1">IF($D18=0,0,SUMIF('Полная ст-ть с уч.НЗС (Авто)'!$YP$11:INDIRECT("'Полная ст-ть с уч.НЗС (Авто)'!YP"&amp;$J$42),$C18,'Полная ст-ть с уч.НЗС (Авто)'!WQ$11:INDIRECT("'Полная ст-ть с уч.НЗС (Авто)'!WQ"&amp;$J$42))/$D18)</f>
        <v>0</v>
      </c>
      <c r="WR18" s="137">
        <f ca="1">IF($D18=0,0,SUMIF('Полная ст-ть с уч.НЗС (Авто)'!$YP$11:INDIRECT("'Полная ст-ть с уч.НЗС (Авто)'!YP"&amp;$J$42),$C18,'Полная ст-ть с уч.НЗС (Авто)'!WR$11:INDIRECT("'Полная ст-ть с уч.НЗС (Авто)'!WR"&amp;$J$42))/$D18)</f>
        <v>0</v>
      </c>
      <c r="WS18" s="137">
        <f ca="1">IF($D18=0,0,SUMIF('Полная ст-ть с уч.НЗС (Авто)'!$YP$11:INDIRECT("'Полная ст-ть с уч.НЗС (Авто)'!YP"&amp;$J$42),$C18,'Полная ст-ть с уч.НЗС (Авто)'!WS$11:INDIRECT("'Полная ст-ть с уч.НЗС (Авто)'!WS"&amp;$J$42))/$D18)</f>
        <v>0</v>
      </c>
      <c r="WT18" s="137">
        <f ca="1">IF($D18=0,0,SUMIF('Полная ст-ть с уч.НЗС (Авто)'!$YP$11:INDIRECT("'Полная ст-ть с уч.НЗС (Авто)'!YP"&amp;$J$42),$C18,'Полная ст-ть с уч.НЗС (Авто)'!WT$11:INDIRECT("'Полная ст-ть с уч.НЗС (Авто)'!WT"&amp;$J$42))/$D18)</f>
        <v>0</v>
      </c>
      <c r="WU18" s="137">
        <f ca="1">IF($D18=0,0,SUMIF('Полная ст-ть с уч.НЗС (Авто)'!$YP$11:INDIRECT("'Полная ст-ть с уч.НЗС (Авто)'!YP"&amp;$J$42),$C18,'Полная ст-ть с уч.НЗС (Авто)'!WU$11:INDIRECT("'Полная ст-ть с уч.НЗС (Авто)'!WU"&amp;$J$42))/$D18)</f>
        <v>0</v>
      </c>
      <c r="WV18" s="137">
        <f ca="1">IF($D18=0,0,SUMIF('Полная ст-ть с уч.НЗС (Авто)'!$YP$11:INDIRECT("'Полная ст-ть с уч.НЗС (Авто)'!YP"&amp;$J$42),$C18,'Полная ст-ть с уч.НЗС (Авто)'!WV$11:INDIRECT("'Полная ст-ть с уч.НЗС (Авто)'!WV"&amp;$J$42))/$D18)</f>
        <v>0</v>
      </c>
      <c r="WW18" s="137">
        <f ca="1">IF($D18=0,0,SUMIF('Полная ст-ть с уч.НЗС (Авто)'!$YP$11:INDIRECT("'Полная ст-ть с уч.НЗС (Авто)'!YP"&amp;$J$42),$C18,'Полная ст-ть с уч.НЗС (Авто)'!WW$11:INDIRECT("'Полная ст-ть с уч.НЗС (Авто)'!WW"&amp;$J$42))/$D18)</f>
        <v>0</v>
      </c>
      <c r="WX18" s="137">
        <f ca="1">IF($D18=0,0,SUMIF('Полная ст-ть с уч.НЗС (Авто)'!$YP$11:INDIRECT("'Полная ст-ть с уч.НЗС (Авто)'!YP"&amp;$J$42),$C18,'Полная ст-ть с уч.НЗС (Авто)'!WX$11:INDIRECT("'Полная ст-ть с уч.НЗС (Авто)'!WX"&amp;$J$42))/$D18)</f>
        <v>0</v>
      </c>
      <c r="WY18" s="137">
        <f ca="1">IF($D18=0,0,SUMIF('Полная ст-ть с уч.НЗС (Авто)'!$YP$11:INDIRECT("'Полная ст-ть с уч.НЗС (Авто)'!YP"&amp;$J$42),$C18,'Полная ст-ть с уч.НЗС (Авто)'!WY$11:INDIRECT("'Полная ст-ть с уч.НЗС (Авто)'!WY"&amp;$J$42))/$D18)</f>
        <v>0</v>
      </c>
      <c r="WZ18" s="137">
        <f ca="1">IF($D18=0,0,SUMIF('Полная ст-ть с уч.НЗС (Авто)'!$YP$11:INDIRECT("'Полная ст-ть с уч.НЗС (Авто)'!YP"&amp;$J$42),$C18,'Полная ст-ть с уч.НЗС (Авто)'!WZ$11:INDIRECT("'Полная ст-ть с уч.НЗС (Авто)'!WZ"&amp;$J$42))/$D18)</f>
        <v>0</v>
      </c>
      <c r="XA18" s="137">
        <f ca="1">IF($D18=0,0,SUMIF('Полная ст-ть с уч.НЗС (Авто)'!$YP$11:INDIRECT("'Полная ст-ть с уч.НЗС (Авто)'!YP"&amp;$J$42),$C18,'Полная ст-ть с уч.НЗС (Авто)'!XA$11:INDIRECT("'Полная ст-ть с уч.НЗС (Авто)'!XA"&amp;$J$42))/$D18)</f>
        <v>0</v>
      </c>
      <c r="XB18" s="137">
        <f ca="1">IF($D18=0,0,SUMIF('Полная ст-ть с уч.НЗС (Авто)'!$YP$11:INDIRECT("'Полная ст-ть с уч.НЗС (Авто)'!YP"&amp;$J$42),$C18,'Полная ст-ть с уч.НЗС (Авто)'!XB$11:INDIRECT("'Полная ст-ть с уч.НЗС (Авто)'!XB"&amp;$J$42))/$D18)</f>
        <v>0</v>
      </c>
      <c r="XC18" s="137">
        <f ca="1">IF($D18=0,0,SUMIF('Полная ст-ть с уч.НЗС (Авто)'!$YP$11:INDIRECT("'Полная ст-ть с уч.НЗС (Авто)'!YP"&amp;$J$42),$C18,'Полная ст-ть с уч.НЗС (Авто)'!XC$11:INDIRECT("'Полная ст-ть с уч.НЗС (Авто)'!XC"&amp;$J$42))/$D18)</f>
        <v>0</v>
      </c>
      <c r="XD18" s="137">
        <f ca="1">IF($D18=0,0,SUMIF('Полная ст-ть с уч.НЗС (Авто)'!$YP$11:INDIRECT("'Полная ст-ть с уч.НЗС (Авто)'!YP"&amp;$J$42),$C18,'Полная ст-ть с уч.НЗС (Авто)'!XD$11:INDIRECT("'Полная ст-ть с уч.НЗС (Авто)'!XD"&amp;$J$42))/$D18)</f>
        <v>0</v>
      </c>
      <c r="XE18" s="137">
        <f ca="1">IF($D18=0,0,SUMIF('Полная ст-ть с уч.НЗС (Авто)'!$YP$11:INDIRECT("'Полная ст-ть с уч.НЗС (Авто)'!YP"&amp;$J$42),$C18,'Полная ст-ть с уч.НЗС (Авто)'!XE$11:INDIRECT("'Полная ст-ть с уч.НЗС (Авто)'!XE"&amp;$J$42))/$D18)</f>
        <v>0</v>
      </c>
      <c r="XF18" s="137">
        <f ca="1">IF($D18=0,0,SUMIF('Полная ст-ть с уч.НЗС (Авто)'!$YP$11:INDIRECT("'Полная ст-ть с уч.НЗС (Авто)'!YP"&amp;$J$42),$C18,'Полная ст-ть с уч.НЗС (Авто)'!XF$11:INDIRECT("'Полная ст-ть с уч.НЗС (Авто)'!XF"&amp;$J$42))/$D18)</f>
        <v>0</v>
      </c>
      <c r="XG18" s="137">
        <f ca="1">IF($D18=0,0,SUMIF('Полная ст-ть с уч.НЗС (Авто)'!$YP$11:INDIRECT("'Полная ст-ть с уч.НЗС (Авто)'!YP"&amp;$J$42),$C18,'Полная ст-ть с уч.НЗС (Авто)'!XG$11:INDIRECT("'Полная ст-ть с уч.НЗС (Авто)'!XG"&amp;$J$42))/$D18)</f>
        <v>0</v>
      </c>
      <c r="XH18" s="137">
        <f ca="1">IF($D18=0,0,SUMIF('Полная ст-ть с уч.НЗС (Авто)'!$YP$11:INDIRECT("'Полная ст-ть с уч.НЗС (Авто)'!YP"&amp;$J$42),$C18,'Полная ст-ть с уч.НЗС (Авто)'!XH$11:INDIRECT("'Полная ст-ть с уч.НЗС (Авто)'!XH"&amp;$J$42))/$D18)</f>
        <v>0</v>
      </c>
      <c r="XI18" s="137">
        <f ca="1">IF($D18=0,0,SUMIF('Полная ст-ть с уч.НЗС (Авто)'!$YP$11:INDIRECT("'Полная ст-ть с уч.НЗС (Авто)'!YP"&amp;$J$42),$C18,'Полная ст-ть с уч.НЗС (Авто)'!XI$11:INDIRECT("'Полная ст-ть с уч.НЗС (Авто)'!XI"&amp;$J$42))/$D18)</f>
        <v>0</v>
      </c>
      <c r="XJ18" s="137">
        <f ca="1">IF($D18=0,0,SUMIF('Полная ст-ть с уч.НЗС (Авто)'!$YP$11:INDIRECT("'Полная ст-ть с уч.НЗС (Авто)'!YP"&amp;$J$42),$C18,'Полная ст-ть с уч.НЗС (Авто)'!XJ$11:INDIRECT("'Полная ст-ть с уч.НЗС (Авто)'!XJ"&amp;$J$42))/$D18)</f>
        <v>0</v>
      </c>
      <c r="XK18" s="137">
        <f ca="1">IF($D18=0,0,SUMIF('Полная ст-ть с уч.НЗС (Авто)'!$YP$11:INDIRECT("'Полная ст-ть с уч.НЗС (Авто)'!YP"&amp;$J$42),$C18,'Полная ст-ть с уч.НЗС (Авто)'!XK$11:INDIRECT("'Полная ст-ть с уч.НЗС (Авто)'!XK"&amp;$J$42))/$D18)</f>
        <v>0</v>
      </c>
      <c r="XL18" s="137">
        <f ca="1">IF($D18=0,0,SUMIF('Полная ст-ть с уч.НЗС (Авто)'!$YP$11:INDIRECT("'Полная ст-ть с уч.НЗС (Авто)'!YP"&amp;$J$42),$C18,'Полная ст-ть с уч.НЗС (Авто)'!XL$11:INDIRECT("'Полная ст-ть с уч.НЗС (Авто)'!XL"&amp;$J$42))/$D18)</f>
        <v>0</v>
      </c>
      <c r="XM18" s="137">
        <f ca="1">IF($D18=0,0,SUMIF('Полная ст-ть с уч.НЗС (Авто)'!$YP$11:INDIRECT("'Полная ст-ть с уч.НЗС (Авто)'!YP"&amp;$J$42),$C18,'Полная ст-ть с уч.НЗС (Авто)'!XM$11:INDIRECT("'Полная ст-ть с уч.НЗС (Авто)'!XM"&amp;$J$42))/$D18)</f>
        <v>0</v>
      </c>
      <c r="XN18" s="137">
        <f ca="1">IF($D18=0,0,SUMIF('Полная ст-ть с уч.НЗС (Авто)'!$YP$11:INDIRECT("'Полная ст-ть с уч.НЗС (Авто)'!YP"&amp;$J$42),$C18,'Полная ст-ть с уч.НЗС (Авто)'!XN$11:INDIRECT("'Полная ст-ть с уч.НЗС (Авто)'!XN"&amp;$J$42))/$D18)</f>
        <v>0</v>
      </c>
      <c r="XO18" s="137">
        <f ca="1">IF($D18=0,0,SUMIF('Полная ст-ть с уч.НЗС (Авто)'!$YP$11:INDIRECT("'Полная ст-ть с уч.НЗС (Авто)'!YP"&amp;$J$42),$C18,'Полная ст-ть с уч.НЗС (Авто)'!XO$11:INDIRECT("'Полная ст-ть с уч.НЗС (Авто)'!XO"&amp;$J$42))/$D18)</f>
        <v>0</v>
      </c>
      <c r="XP18" s="141">
        <f ca="1">IF($D18=0,0,SUMIF('Полная ст-ть с уч.НЗС (Авто)'!$YP$11:INDIRECT("'Полная ст-ть с уч.НЗС (Авто)'!YP"&amp;$J$42),$C18,'Полная ст-ть с уч.НЗС (Авто)'!XP$11:INDIRECT("'Полная ст-ть с уч.НЗС (Авто)'!XP"&amp;$J$42))/$D18)</f>
        <v>0</v>
      </c>
      <c r="XQ18" s="137">
        <f ca="1">IF($D18=0,0,SUMIF('Полная ст-ть с уч.НЗС (Авто)'!$YP$11:INDIRECT("'Полная ст-ть с уч.НЗС (Авто)'!YP"&amp;$J$42),$C18,'Полная ст-ть с уч.НЗС (Авто)'!XQ$11:INDIRECT("'Полная ст-ть с уч.НЗС (Авто)'!XQ"&amp;$J$42))/$D18)</f>
        <v>0</v>
      </c>
      <c r="XR18" s="137">
        <f ca="1">IF($D18=0,0,SUMIF('Полная ст-ть с уч.НЗС (Авто)'!$YP$11:INDIRECT("'Полная ст-ть с уч.НЗС (Авто)'!YP"&amp;$J$42),$C18,'Полная ст-ть с уч.НЗС (Авто)'!XR$11:INDIRECT("'Полная ст-ть с уч.НЗС (Авто)'!XR"&amp;$J$42))/$D18)</f>
        <v>0</v>
      </c>
      <c r="XS18" s="137">
        <f ca="1">IF($D18=0,0,SUMIF('Полная ст-ть с уч.НЗС (Авто)'!$YP$11:INDIRECT("'Полная ст-ть с уч.НЗС (Авто)'!YP"&amp;$J$42),$C18,'Полная ст-ть с уч.НЗС (Авто)'!XS$11:INDIRECT("'Полная ст-ть с уч.НЗС (Авто)'!XS"&amp;$J$42))/$D18)</f>
        <v>0</v>
      </c>
      <c r="XT18" s="137">
        <f ca="1">IF($D18=0,0,SUMIF('Полная ст-ть с уч.НЗС (Авто)'!$YP$11:INDIRECT("'Полная ст-ть с уч.НЗС (Авто)'!YP"&amp;$J$42),$C18,'Полная ст-ть с уч.НЗС (Авто)'!XT$11:INDIRECT("'Полная ст-ть с уч.НЗС (Авто)'!XT"&amp;$J$42))/$D18)</f>
        <v>0</v>
      </c>
      <c r="XU18" s="137">
        <f ca="1">IF($D18=0,0,SUMIF('Полная ст-ть с уч.НЗС (Авто)'!$YP$11:INDIRECT("'Полная ст-ть с уч.НЗС (Авто)'!YP"&amp;$J$42),$C18,'Полная ст-ть с уч.НЗС (Авто)'!XU$11:INDIRECT("'Полная ст-ть с уч.НЗС (Авто)'!XU"&amp;$J$42))/$D18)</f>
        <v>0</v>
      </c>
      <c r="XV18" s="137">
        <f ca="1">IF($D18=0,0,SUMIF('Полная ст-ть с уч.НЗС (Авто)'!$YP$11:INDIRECT("'Полная ст-ть с уч.НЗС (Авто)'!YP"&amp;$J$42),$C18,'Полная ст-ть с уч.НЗС (Авто)'!XV$11:INDIRECT("'Полная ст-ть с уч.НЗС (Авто)'!XV"&amp;$J$42))/$D18)</f>
        <v>0</v>
      </c>
      <c r="XW18" s="137">
        <f ca="1">IF($D18=0,0,SUMIF('Полная ст-ть с уч.НЗС (Авто)'!$YP$11:INDIRECT("'Полная ст-ть с уч.НЗС (Авто)'!YP"&amp;$J$42),$C18,'Полная ст-ть с уч.НЗС (Авто)'!XW$11:INDIRECT("'Полная ст-ть с уч.НЗС (Авто)'!XW"&amp;$J$42))/$D18)</f>
        <v>0</v>
      </c>
      <c r="XX18" s="137">
        <f ca="1">IF($D18=0,0,SUMIF('Полная ст-ть с уч.НЗС (Авто)'!$YP$11:INDIRECT("'Полная ст-ть с уч.НЗС (Авто)'!YP"&amp;$J$42),$C18,'Полная ст-ть с уч.НЗС (Авто)'!XX$11:INDIRECT("'Полная ст-ть с уч.НЗС (Авто)'!XX"&amp;$J$42))/$D18)</f>
        <v>0</v>
      </c>
      <c r="XY18" s="137">
        <f ca="1">IF($D18=0,0,SUMIF('Полная ст-ть с уч.НЗС (Авто)'!$YP$11:INDIRECT("'Полная ст-ть с уч.НЗС (Авто)'!YP"&amp;$J$42),$C18,'Полная ст-ть с уч.НЗС (Авто)'!XY$11:INDIRECT("'Полная ст-ть с уч.НЗС (Авто)'!XY"&amp;$J$42))/$D18)</f>
        <v>0</v>
      </c>
      <c r="XZ18" s="137">
        <f ca="1">IF($D18=0,0,SUMIF('Полная ст-ть с уч.НЗС (Авто)'!$YP$11:INDIRECT("'Полная ст-ть с уч.НЗС (Авто)'!YP"&amp;$J$42),$C18,'Полная ст-ть с уч.НЗС (Авто)'!XZ$11:INDIRECT("'Полная ст-ть с уч.НЗС (Авто)'!XZ"&amp;$J$42))/$D18)</f>
        <v>0</v>
      </c>
      <c r="YA18" s="137">
        <f ca="1">IF($D18=0,0,SUMIF('Полная ст-ть с уч.НЗС (Авто)'!$YP$11:INDIRECT("'Полная ст-ть с уч.НЗС (Авто)'!YP"&amp;$J$42),$C18,'Полная ст-ть с уч.НЗС (Авто)'!YA$11:INDIRECT("'Полная ст-ть с уч.НЗС (Авто)'!YA"&amp;$J$42))/$D18)</f>
        <v>0</v>
      </c>
      <c r="YB18" s="137">
        <f ca="1">IF($D18=0,0,SUMIF('Полная ст-ть с уч.НЗС (Авто)'!$YP$11:INDIRECT("'Полная ст-ть с уч.НЗС (Авто)'!YP"&amp;$J$42),$C18,'Полная ст-ть с уч.НЗС (Авто)'!YB$11:INDIRECT("'Полная ст-ть с уч.НЗС (Авто)'!YB"&amp;$J$42))/$D18)</f>
        <v>0</v>
      </c>
      <c r="YC18" s="137">
        <f ca="1">IF($D18=0,0,SUMIF('Полная ст-ть с уч.НЗС (Авто)'!$YP$11:INDIRECT("'Полная ст-ть с уч.НЗС (Авто)'!YP"&amp;$J$42),$C18,'Полная ст-ть с уч.НЗС (Авто)'!YC$11:INDIRECT("'Полная ст-ть с уч.НЗС (Авто)'!YC"&amp;$J$42))/$D18)</f>
        <v>0</v>
      </c>
      <c r="YD18" s="137">
        <f ca="1">IF($D18=0,0,SUMIF('Полная ст-ть с уч.НЗС (Авто)'!$YP$11:INDIRECT("'Полная ст-ть с уч.НЗС (Авто)'!YP"&amp;$J$42),$C18,'Полная ст-ть с уч.НЗС (Авто)'!YD$11:INDIRECT("'Полная ст-ть с уч.НЗС (Авто)'!YD"&amp;$J$42))/$D18)</f>
        <v>0</v>
      </c>
      <c r="YE18" s="141">
        <f ca="1">IF($D18=0,0,SUMIF('Полная ст-ть с уч.НЗС (Авто)'!$YP$11:INDIRECT("'Полная ст-ть с уч.НЗС (Авто)'!YP"&amp;$J$42),$C18,'Полная ст-ть с уч.НЗС (Авто)'!YE$11:INDIRECT("'Полная ст-ть с уч.НЗС (Авто)'!YE"&amp;$J$42))/$D18)</f>
        <v>0</v>
      </c>
      <c r="YF18" s="104"/>
      <c r="YG18" s="94"/>
    </row>
    <row r="19" spans="1:657" s="105" customFormat="1" ht="15" customHeight="1" x14ac:dyDescent="0.25">
      <c r="A19" s="133">
        <v>9</v>
      </c>
      <c r="B19" s="134" t="s">
        <v>762</v>
      </c>
      <c r="C19" s="135" t="s">
        <v>763</v>
      </c>
      <c r="D19" s="136">
        <f ca="1">COUNTIF('Полная ст-ть с уч.НЗС (Авто)'!$YP$11:INDIRECT("'Полная ст-ть с уч.НЗС (Авто)'!YP"&amp;$J$42),C19)</f>
        <v>0</v>
      </c>
      <c r="E19" s="134"/>
      <c r="F19" s="134"/>
      <c r="G19" s="134"/>
      <c r="H19" s="134"/>
      <c r="I19" s="137">
        <f ca="1">IF($D19=0,0,SUMIF('Полная ст-ть с уч.НЗС (Авто)'!$YP$11:INDIRECT("'Полная ст-ть с уч.НЗС (Авто)'!YP"&amp;$J$42),$C19,'Полная ст-ть с уч.НЗС (Авто)'!I$11:INDIRECT("'Полная ст-ть с уч.НЗС (Авто)'!I"&amp;$J$42))/$D19)</f>
        <v>0</v>
      </c>
      <c r="J19" s="136"/>
      <c r="K19" s="137">
        <f ca="1">IF($D19=0,0,SUMIF('Полная ст-ть с уч.НЗС (Авто)'!$YP$11:INDIRECT("'Полная ст-ть с уч.НЗС (Авто)'!YP"&amp;$J$42),$C19,'Полная ст-ть с уч.НЗС (Авто)'!K$11:INDIRECT("'Полная ст-ть с уч.НЗС (Авто)'!K"&amp;$J$42))/$D19)</f>
        <v>0</v>
      </c>
      <c r="L19" s="134"/>
      <c r="M19" s="137">
        <f ca="1">IF($D19=0,0,SUMIF('Полная ст-ть с уч.НЗС (Авто)'!$YP$11:INDIRECT("'Полная ст-ть с уч.НЗС (Авто)'!YP"&amp;$J$42),$C19,'Полная ст-ть с уч.НЗС (Авто)'!M$11:INDIRECT("'Полная ст-ть с уч.НЗС (Авто)'!M"&amp;$J$42))/$D19)</f>
        <v>0</v>
      </c>
      <c r="N19" s="134"/>
      <c r="O19" s="137">
        <f ca="1">IF($D19=0,0,SUMIF('Полная ст-ть с уч.НЗС (Авто)'!$YP$11:INDIRECT("'Полная ст-ть с уч.НЗС (Авто)'!YP"&amp;$J$42),$C19,'Полная ст-ть с уч.НЗС (Авто)'!O$11:INDIRECT("'Полная ст-ть с уч.НЗС (Авто)'!O"&amp;$J$42))/$D19)</f>
        <v>0</v>
      </c>
      <c r="P19" s="134"/>
      <c r="Q19" s="137">
        <f ca="1">IF($D19=0,0,SUMIF('Полная ст-ть с уч.НЗС (Авто)'!$YP$11:INDIRECT("'Полная ст-ть с уч.НЗС (Авто)'!YP"&amp;$J$42),$C19,'Полная ст-ть с уч.НЗС (Авто)'!Q$11:INDIRECT("'Полная ст-ть с уч.НЗС (Авто)'!Q"&amp;$J$42))/$D19)</f>
        <v>0</v>
      </c>
      <c r="R19" s="137">
        <f ca="1">IF($D19=0,0,SUMIF('Полная ст-ть с уч.НЗС (Авто)'!$YP$11:INDIRECT("'Полная ст-ть с уч.НЗС (Авто)'!YP"&amp;$J$42),$C19,'Полная ст-ть с уч.НЗС (Авто)'!R$11:INDIRECT("'Полная ст-ть с уч.НЗС (Авто)'!R"&amp;$J$42))/$D19)</f>
        <v>0</v>
      </c>
      <c r="S19" s="137">
        <f ca="1">IF($D19=0,0,SUMIF('Полная ст-ть с уч.НЗС (Авто)'!$YP$11:INDIRECT("'Полная ст-ть с уч.НЗС (Авто)'!YP"&amp;$J$42),$C19,'Полная ст-ть с уч.НЗС (Авто)'!S$11:INDIRECT("'Полная ст-ть с уч.НЗС (Авто)'!S"&amp;$J$42))/$D19)</f>
        <v>0</v>
      </c>
      <c r="T19" s="137">
        <f ca="1">IF($D19=0,0,SUMIF('Полная ст-ть с уч.НЗС (Авто)'!$YP$11:INDIRECT("'Полная ст-ть с уч.НЗС (Авто)'!YP"&amp;$J$42),$C19,'Полная ст-ть с уч.НЗС (Авто)'!T$11:INDIRECT("'Полная ст-ть с уч.НЗС (Авто)'!T"&amp;$J$42))/$D19)</f>
        <v>0</v>
      </c>
      <c r="U19" s="137">
        <f ca="1">IF($D19=0,0,SUMIF('Полная ст-ть с уч.НЗС (Авто)'!$YP$11:INDIRECT("'Полная ст-ть с уч.НЗС (Авто)'!YP"&amp;$J$42),$C19,'Полная ст-ть с уч.НЗС (Авто)'!U$11:INDIRECT("'Полная ст-ть с уч.НЗС (Авто)'!U"&amp;$J$42))/$D19)</f>
        <v>0</v>
      </c>
      <c r="V19" s="137">
        <f ca="1">IF($D19=0,0,SUMIF('Полная ст-ть с уч.НЗС (Авто)'!$YP$11:INDIRECT("'Полная ст-ть с уч.НЗС (Авто)'!YP"&amp;$J$42),$C19,'Полная ст-ть с уч.НЗС (Авто)'!V$11:INDIRECT("'Полная ст-ть с уч.НЗС (Авто)'!V"&amp;$J$42))/$D19)</f>
        <v>0</v>
      </c>
      <c r="W19" s="137">
        <f ca="1">IF($D19=0,0,SUMIF('Полная ст-ть с уч.НЗС (Авто)'!$YP$11:INDIRECT("'Полная ст-ть с уч.НЗС (Авто)'!YP"&amp;$J$42),$C19,'Полная ст-ть с уч.НЗС (Авто)'!W$11:INDIRECT("'Полная ст-ть с уч.НЗС (Авто)'!W"&amp;$J$42))/$D19)</f>
        <v>0</v>
      </c>
      <c r="X19" s="137">
        <f ca="1">IF($D19=0,0,SUMIF('Полная ст-ть с уч.НЗС (Авто)'!$YP$11:INDIRECT("'Полная ст-ть с уч.НЗС (Авто)'!YP"&amp;$J$42),$C19,'Полная ст-ть с уч.НЗС (Авто)'!X$11:INDIRECT("'Полная ст-ть с уч.НЗС (Авто)'!X"&amp;$J$42))/$D19)</f>
        <v>0</v>
      </c>
      <c r="Y19" s="137">
        <f ca="1">IF($D19=0,0,SUMIF('Полная ст-ть с уч.НЗС (Авто)'!$YP$11:INDIRECT("'Полная ст-ть с уч.НЗС (Авто)'!YP"&amp;$J$42),$C19,'Полная ст-ть с уч.НЗС (Авто)'!Y$11:INDIRECT("'Полная ст-ть с уч.НЗС (Авто)'!Y"&amp;$J$42))/$D19)</f>
        <v>0</v>
      </c>
      <c r="Z19" s="137">
        <f ca="1">IF($D19=0,0,SUMIF('Полная ст-ть с уч.НЗС (Авто)'!$YP$11:INDIRECT("'Полная ст-ть с уч.НЗС (Авто)'!YP"&amp;$J$42),$C19,'Полная ст-ть с уч.НЗС (Авто)'!Z$11:INDIRECT("'Полная ст-ть с уч.НЗС (Авто)'!Z"&amp;$J$42))/$D19)</f>
        <v>0</v>
      </c>
      <c r="AA19" s="137">
        <f ca="1">IF($D19=0,0,SUMIF('Полная ст-ть с уч.НЗС (Авто)'!$YP$11:INDIRECT("'Полная ст-ть с уч.НЗС (Авто)'!YP"&amp;$J$42),$C19,'Полная ст-ть с уч.НЗС (Авто)'!AA$11:INDIRECT("'Полная ст-ть с уч.НЗС (Авто)'!AA"&amp;$J$42))/$D19)</f>
        <v>0</v>
      </c>
      <c r="AB19" s="137">
        <f ca="1">IF($D19=0,0,SUMIF('Полная ст-ть с уч.НЗС (Авто)'!$YP$11:INDIRECT("'Полная ст-ть с уч.НЗС (Авто)'!YP"&amp;$J$42),$C19,'Полная ст-ть с уч.НЗС (Авто)'!AB$11:INDIRECT("'Полная ст-ть с уч.НЗС (Авто)'!AB"&amp;$J$42))/$D19)</f>
        <v>0</v>
      </c>
      <c r="AC19" s="137">
        <f ca="1">IF($D19=0,0,SUMIF('Полная ст-ть с уч.НЗС (Авто)'!$YP$11:INDIRECT("'Полная ст-ть с уч.НЗС (Авто)'!YP"&amp;$J$42),$C19,'Полная ст-ть с уч.НЗС (Авто)'!AC$11:INDIRECT("'Полная ст-ть с уч.НЗС (Авто)'!AC"&amp;$J$42))/$D19)</f>
        <v>0</v>
      </c>
      <c r="AD19" s="137">
        <f ca="1">IF($D19=0,0,SUMIF('Полная ст-ть с уч.НЗС (Авто)'!$YP$11:INDIRECT("'Полная ст-ть с уч.НЗС (Авто)'!YP"&amp;$J$42),$C19,'Полная ст-ть с уч.НЗС (Авто)'!AD$11:INDIRECT("'Полная ст-ть с уч.НЗС (Авто)'!AD"&amp;$J$42))/$D19)</f>
        <v>0</v>
      </c>
      <c r="AE19" s="137">
        <f ca="1">IF($D19=0,0,SUMIF('Полная ст-ть с уч.НЗС (Авто)'!$YP$11:INDIRECT("'Полная ст-ть с уч.НЗС (Авто)'!YP"&amp;$J$42),$C19,'Полная ст-ть с уч.НЗС (Авто)'!AE$11:INDIRECT("'Полная ст-ть с уч.НЗС (Авто)'!AE"&amp;$J$42))/$D19)</f>
        <v>0</v>
      </c>
      <c r="AF19" s="137">
        <f ca="1">IF($D19=0,0,SUMIF('Полная ст-ть с уч.НЗС (Авто)'!$YP$11:INDIRECT("'Полная ст-ть с уч.НЗС (Авто)'!YP"&amp;$J$42),$C19,'Полная ст-ть с уч.НЗС (Авто)'!AF$11:INDIRECT("'Полная ст-ть с уч.НЗС (Авто)'!AF"&amp;$J$42))/$D19)</f>
        <v>0</v>
      </c>
      <c r="AG19" s="137">
        <f ca="1">IF($D19=0,0,SUMIF('Полная ст-ть с уч.НЗС (Авто)'!$YP$11:INDIRECT("'Полная ст-ть с уч.НЗС (Авто)'!YP"&amp;$J$42),$C19,'Полная ст-ть с уч.НЗС (Авто)'!AG$11:INDIRECT("'Полная ст-ть с уч.НЗС (Авто)'!AG"&amp;$J$42))/$D19)</f>
        <v>0</v>
      </c>
      <c r="AH19" s="137">
        <f ca="1">IF($D19=0,0,SUMIF('Полная ст-ть с уч.НЗС (Авто)'!$YP$11:INDIRECT("'Полная ст-ть с уч.НЗС (Авто)'!YP"&amp;$J$42),$C19,'Полная ст-ть с уч.НЗС (Авто)'!AH$11:INDIRECT("'Полная ст-ть с уч.НЗС (Авто)'!AH"&amp;$J$42))/$D19)</f>
        <v>0</v>
      </c>
      <c r="AI19" s="137">
        <f ca="1">IF($D19=0,0,SUMIF('Полная ст-ть с уч.НЗС (Авто)'!$YP$11:INDIRECT("'Полная ст-ть с уч.НЗС (Авто)'!YP"&amp;$J$42),$C19,'Полная ст-ть с уч.НЗС (Авто)'!AI$11:INDIRECT("'Полная ст-ть с уч.НЗС (Авто)'!AI"&amp;$J$42))/$D19)</f>
        <v>0</v>
      </c>
      <c r="AJ19" s="137">
        <f ca="1">IF($D19=0,0,SUMIF('Полная ст-ть с уч.НЗС (Авто)'!$YP$11:INDIRECT("'Полная ст-ть с уч.НЗС (Авто)'!YP"&amp;$J$42),$C19,'Полная ст-ть с уч.НЗС (Авто)'!AJ$11:INDIRECT("'Полная ст-ть с уч.НЗС (Авто)'!AJ"&amp;$J$42))/$D19)</f>
        <v>0</v>
      </c>
      <c r="AK19" s="137">
        <f ca="1">IF($D19=0,0,SUMIF('Полная ст-ть с уч.НЗС (Авто)'!$YP$11:INDIRECT("'Полная ст-ть с уч.НЗС (Авто)'!YP"&amp;$J$42),$C19,'Полная ст-ть с уч.НЗС (Авто)'!AK$11:INDIRECT("'Полная ст-ть с уч.НЗС (Авто)'!AK"&amp;$J$42))/$D19)</f>
        <v>0</v>
      </c>
      <c r="AL19" s="137">
        <f ca="1">IF($D19=0,0,SUMIF('Полная ст-ть с уч.НЗС (Авто)'!$YP$11:INDIRECT("'Полная ст-ть с уч.НЗС (Авто)'!YP"&amp;$J$42),$C19,'Полная ст-ть с уч.НЗС (Авто)'!AL$11:INDIRECT("'Полная ст-ть с уч.НЗС (Авто)'!AL"&amp;$J$42))/$D19)</f>
        <v>0</v>
      </c>
      <c r="AM19" s="137">
        <f ca="1">IF($D19=0,0,SUMIF('Полная ст-ть с уч.НЗС (Авто)'!$YP$11:INDIRECT("'Полная ст-ть с уч.НЗС (Авто)'!YP"&amp;$J$42),$C19,'Полная ст-ть с уч.НЗС (Авто)'!AM$11:INDIRECT("'Полная ст-ть с уч.НЗС (Авто)'!AM"&amp;$J$42))/$D19)</f>
        <v>0</v>
      </c>
      <c r="AN19" s="137">
        <f ca="1">IF($D19=0,0,SUMIF('Полная ст-ть с уч.НЗС (Авто)'!$YP$11:INDIRECT("'Полная ст-ть с уч.НЗС (Авто)'!YP"&amp;$J$42),$C19,'Полная ст-ть с уч.НЗС (Авто)'!AN$11:INDIRECT("'Полная ст-ть с уч.НЗС (Авто)'!AN"&amp;$J$42))/$D19)</f>
        <v>0</v>
      </c>
      <c r="AO19" s="137">
        <f ca="1">IF($D19=0,0,SUMIF('Полная ст-ть с уч.НЗС (Авто)'!$YP$11:INDIRECT("'Полная ст-ть с уч.НЗС (Авто)'!YP"&amp;$J$42),$C19,'Полная ст-ть с уч.НЗС (Авто)'!AO$11:INDIRECT("'Полная ст-ть с уч.НЗС (Авто)'!AO"&amp;$J$42))/$D19)</f>
        <v>0</v>
      </c>
      <c r="AP19" s="137">
        <f ca="1">IF($D19=0,0,SUMIF('Полная ст-ть с уч.НЗС (Авто)'!$YP$11:INDIRECT("'Полная ст-ть с уч.НЗС (Авто)'!YP"&amp;$J$42),$C19,'Полная ст-ть с уч.НЗС (Авто)'!AP$11:INDIRECT("'Полная ст-ть с уч.НЗС (Авто)'!AP"&amp;$J$42))/$D19)</f>
        <v>0</v>
      </c>
      <c r="AQ19" s="137">
        <f ca="1">IF($D19=0,0,SUMIF('Полная ст-ть с уч.НЗС (Авто)'!$YP$11:INDIRECT("'Полная ст-ть с уч.НЗС (Авто)'!YP"&amp;$J$42),$C19,'Полная ст-ть с уч.НЗС (Авто)'!AQ$11:INDIRECT("'Полная ст-ть с уч.НЗС (Авто)'!AQ"&amp;$J$42))/$D19)</f>
        <v>0</v>
      </c>
      <c r="AR19" s="186"/>
      <c r="AS19" s="186"/>
      <c r="AT19" s="187"/>
      <c r="AU19" s="421"/>
      <c r="AV19" s="187"/>
      <c r="AW19" s="421"/>
      <c r="AX19" s="137">
        <f ca="1">IF($D19=0,0,SUMIF('Полная ст-ть с уч.НЗС (Авто)'!$YP$11:INDIRECT("'Полная ст-ть с уч.НЗС (Авто)'!YP"&amp;$J$42),$C19,'Полная ст-ть с уч.НЗС (Авто)'!AX$11:INDIRECT("'Полная ст-ть с уч.НЗС (Авто)'!AX"&amp;$J$42))/$D19)</f>
        <v>0</v>
      </c>
      <c r="AY19" s="137">
        <f ca="1">IF($D19=0,0,SUMIF('Полная ст-ть с уч.НЗС (Авто)'!$YP$11:INDIRECT("'Полная ст-ть с уч.НЗС (Авто)'!YP"&amp;$J$42),$C19,'Полная ст-ть с уч.НЗС (Авто)'!AY$11:INDIRECT("'Полная ст-ть с уч.НЗС (Авто)'!AY"&amp;$J$42))/$D19)</f>
        <v>0</v>
      </c>
      <c r="AZ19" s="137">
        <f ca="1">IF($D19=0,0,SUMIF('Полная ст-ть с уч.НЗС (Авто)'!$YP$11:INDIRECT("'Полная ст-ть с уч.НЗС (Авто)'!YP"&amp;$J$42),$C19,'Полная ст-ть с уч.НЗС (Авто)'!AZ$11:INDIRECT("'Полная ст-ть с уч.НЗС (Авто)'!AZ"&amp;$J$42))/$D19)</f>
        <v>0</v>
      </c>
      <c r="BA19" s="137">
        <f ca="1">IF($D19=0,0,SUMIF('Полная ст-ть с уч.НЗС (Авто)'!$YP$11:INDIRECT("'Полная ст-ть с уч.НЗС (Авто)'!YP"&amp;$J$42),$C19,'Полная ст-ть с уч.НЗС (Авто)'!BA$11:INDIRECT("'Полная ст-ть с уч.НЗС (Авто)'!BA"&amp;$J$42))/$D19)</f>
        <v>0</v>
      </c>
      <c r="BB19" s="137">
        <f ca="1">IF($D19=0,0,SUMIF('Полная ст-ть с уч.НЗС (Авто)'!$YP$11:INDIRECT("'Полная ст-ть с уч.НЗС (Авто)'!YP"&amp;$J$42),$C19,'Полная ст-ть с уч.НЗС (Авто)'!BB$11:INDIRECT("'Полная ст-ть с уч.НЗС (Авто)'!BB"&amp;$J$42))/$D19)</f>
        <v>0</v>
      </c>
      <c r="BC19" s="137">
        <f ca="1">IF($D19=0,0,SUMIF('Полная ст-ть с уч.НЗС (Авто)'!$YP$11:INDIRECT("'Полная ст-ть с уч.НЗС (Авто)'!YP"&amp;$J$42),$C19,'Полная ст-ть с уч.НЗС (Авто)'!BC$11:INDIRECT("'Полная ст-ть с уч.НЗС (Авто)'!BC"&amp;$J$42))/$D19)</f>
        <v>0</v>
      </c>
      <c r="BD19" s="187"/>
      <c r="BE19" s="187"/>
      <c r="BF19" s="137">
        <f ca="1">IF($D19=0,0,SUMIF('Полная ст-ть с уч.НЗС (Авто)'!$YP$11:INDIRECT("'Полная ст-ть с уч.НЗС (Авто)'!YP"&amp;$J$42),$C19,'Полная ст-ть с уч.НЗС (Авто)'!BF$11:INDIRECT("'Полная ст-ть с уч.НЗС (Авто)'!BF"&amp;$J$42))/$D19)</f>
        <v>0</v>
      </c>
      <c r="BG19" s="137">
        <f ca="1">IF($D19=0,0,SUMIF('Полная ст-ть с уч.НЗС (Авто)'!$YP$11:INDIRECT("'Полная ст-ть с уч.НЗС (Авто)'!YP"&amp;$J$42),$C19,'Полная ст-ть с уч.НЗС (Авто)'!BG$11:INDIRECT("'Полная ст-ть с уч.НЗС (Авто)'!BG"&amp;$J$42))/$D19)</f>
        <v>0</v>
      </c>
      <c r="BH19" s="137">
        <f ca="1">IF($D19=0,0,SUMIF('Полная ст-ть с уч.НЗС (Авто)'!$YP$11:INDIRECT("'Полная ст-ть с уч.НЗС (Авто)'!YP"&amp;$J$42),$C19,'Полная ст-ть с уч.НЗС (Авто)'!BH$11:INDIRECT("'Полная ст-ть с уч.НЗС (Авто)'!BH"&amp;$J$42))/$D19)</f>
        <v>0</v>
      </c>
      <c r="BI19" s="137">
        <f ca="1">IF($D19=0,0,SUMIF('Полная ст-ть с уч.НЗС (Авто)'!$YP$11:INDIRECT("'Полная ст-ть с уч.НЗС (Авто)'!YP"&amp;$J$42),$C19,'Полная ст-ть с уч.НЗС (Авто)'!BI$11:INDIRECT("'Полная ст-ть с уч.НЗС (Авто)'!BI"&amp;$J$42))/$D19)</f>
        <v>0</v>
      </c>
      <c r="BJ19" s="137">
        <f ca="1">IF($D19=0,0,SUMIF('Полная ст-ть с уч.НЗС (Авто)'!$YP$11:INDIRECT("'Полная ст-ть с уч.НЗС (Авто)'!YP"&amp;$J$42),$C19,'Полная ст-ть с уч.НЗС (Авто)'!BJ$11:INDIRECT("'Полная ст-ть с уч.НЗС (Авто)'!BJ"&amp;$J$42))/$D19)</f>
        <v>0</v>
      </c>
      <c r="BK19" s="137">
        <f ca="1">IF($D19=0,0,SUMIF('Полная ст-ть с уч.НЗС (Авто)'!$YP$11:INDIRECT("'Полная ст-ть с уч.НЗС (Авто)'!YP"&amp;$J$42),$C19,'Полная ст-ть с уч.НЗС (Авто)'!BK$11:INDIRECT("'Полная ст-ть с уч.НЗС (Авто)'!BK"&amp;$J$42))/$D19)</f>
        <v>0</v>
      </c>
      <c r="BL19" s="187"/>
      <c r="BM19" s="137">
        <f ca="1">IF($D19=0,0,SUMIF('Полная ст-ть с уч.НЗС (Авто)'!$YP$11:INDIRECT("'Полная ст-ть с уч.НЗС (Авто)'!YP"&amp;$J$42),$C19,'Полная ст-ть с уч.НЗС (Авто)'!BM$11:INDIRECT("'Полная ст-ть с уч.НЗС (Авто)'!BM"&amp;$J$42))/$D19)</f>
        <v>0</v>
      </c>
      <c r="BN19" s="188"/>
      <c r="BO19" s="134"/>
      <c r="BP19" s="134"/>
      <c r="BQ19" s="137">
        <f ca="1">IF($D19=0,0,SUMIF('Полная ст-ть с уч.НЗС (Авто)'!$YP$11:INDIRECT("'Полная ст-ть с уч.НЗС (Авто)'!YP"&amp;$J$42),$C19,'Полная ст-ть с уч.НЗС (Авто)'!BQ$11:INDIRECT("'Полная ст-ть с уч.НЗС (Авто)'!BQ"&amp;$J$42))/$D19)</f>
        <v>0</v>
      </c>
      <c r="BR19" s="137"/>
      <c r="BS19" s="134"/>
      <c r="BT19" s="134"/>
      <c r="BU19" s="137"/>
      <c r="BV19" s="134"/>
      <c r="BW19" s="137"/>
      <c r="BX19" s="134"/>
      <c r="BY19" s="134"/>
      <c r="BZ19" s="134"/>
      <c r="CA19" s="134"/>
      <c r="CB19" s="134"/>
      <c r="CC19" s="134"/>
      <c r="CD19" s="134"/>
      <c r="CE19" s="134"/>
      <c r="CF19" s="134"/>
      <c r="CG19" s="134"/>
      <c r="CH19" s="134"/>
      <c r="CI19" s="134"/>
      <c r="CJ19" s="134"/>
      <c r="CK19" s="137">
        <f ca="1">IF($D19=0,0,SUMIF('Полная ст-ть с уч.НЗС (Авто)'!$YP$11:INDIRECT("'Полная ст-ть с уч.НЗС (Авто)'!YP"&amp;$J$42),$C19,'Полная ст-ть с уч.НЗС (Авто)'!CK$11:INDIRECT("'Полная ст-ть с уч.НЗС (Авто)'!CK"&amp;$J$42))/$D19)</f>
        <v>0</v>
      </c>
      <c r="CL19" s="137">
        <f ca="1">IF($D19=0,0,SUMIF('Полная ст-ть с уч.НЗС (Авто)'!$YP$11:INDIRECT("'Полная ст-ть с уч.НЗС (Авто)'!YP"&amp;$J$42),$C19,'Полная ст-ть с уч.НЗС (Авто)'!CL$11:INDIRECT("'Полная ст-ть с уч.НЗС (Авто)'!CL"&amp;$J$42))/$D19)</f>
        <v>0</v>
      </c>
      <c r="CM19" s="137">
        <f ca="1">IF($D19=0,0,SUMIF('Полная ст-ть с уч.НЗС (Авто)'!$YP$11:INDIRECT("'Полная ст-ть с уч.НЗС (Авто)'!YP"&amp;$J$42),$C19,'Полная ст-ть с уч.НЗС (Авто)'!CM$11:INDIRECT("'Полная ст-ть с уч.НЗС (Авто)'!CM"&amp;$J$42))/$D19)</f>
        <v>0</v>
      </c>
      <c r="CN19" s="137">
        <f ca="1">IF($D19=0,0,SUMIF('Полная ст-ть с уч.НЗС (Авто)'!$YP$11:INDIRECT("'Полная ст-ть с уч.НЗС (Авто)'!YP"&amp;$J$42),$C19,'Полная ст-ть с уч.НЗС (Авто)'!CN$11:INDIRECT("'Полная ст-ть с уч.НЗС (Авто)'!CN"&amp;$J$42))/$D19)</f>
        <v>0</v>
      </c>
      <c r="CO19" s="137">
        <f ca="1">IF($D19=0,0,SUMIF('Полная ст-ть с уч.НЗС (Авто)'!$YP$11:INDIRECT("'Полная ст-ть с уч.НЗС (Авто)'!YP"&amp;$J$42),$C19,'Полная ст-ть с уч.НЗС (Авто)'!CO$11:INDIRECT("'Полная ст-ть с уч.НЗС (Авто)'!CO"&amp;$J$42))/$D19)</f>
        <v>0</v>
      </c>
      <c r="CP19" s="137">
        <f ca="1">IF($D19=0,0,SUMIF('Полная ст-ть с уч.НЗС (Авто)'!$YP$11:INDIRECT("'Полная ст-ть с уч.НЗС (Авто)'!YP"&amp;$J$42),$C19,'Полная ст-ть с уч.НЗС (Авто)'!CP$11:INDIRECT("'Полная ст-ть с уч.НЗС (Авто)'!CP"&amp;$J$42))/$D19)</f>
        <v>0</v>
      </c>
      <c r="CQ19" s="134">
        <f ca="1">IF($D19=0,0,SUMIF('Полная ст-ть с уч.НЗС (Авто)'!$YP$11:INDIRECT("'Полная ст-ть с уч.НЗС (Авто)'!YP"&amp;$J$42),$C19,'Полная ст-ть с уч.НЗС (Авто)'!CQ$11:INDIRECT("'Полная ст-ть с уч.НЗС (Авто)'!CQ"&amp;$J$42))/$D19)</f>
        <v>0</v>
      </c>
      <c r="CR19" s="137">
        <f ca="1">IF($D19=0,0,SUMIF('Полная ст-ть с уч.НЗС (Авто)'!$YP$11:INDIRECT("'Полная ст-ть с уч.НЗС (Авто)'!YP"&amp;$J$42),$C19,'Полная ст-ть с уч.НЗС (Авто)'!CR$11:INDIRECT("'Полная ст-ть с уч.НЗС (Авто)'!CR"&amp;$J$42))/$D19)</f>
        <v>0</v>
      </c>
      <c r="CS19" s="137">
        <f ca="1">IF($D19=0,0,SUMIF('Полная ст-ть с уч.НЗС (Авто)'!$YP$11:INDIRECT("'Полная ст-ть с уч.НЗС (Авто)'!YP"&amp;$J$42),$C19,'Полная ст-ть с уч.НЗС (Авто)'!CS$11:INDIRECT("'Полная ст-ть с уч.НЗС (Авто)'!CS"&amp;$J$42))/$D19)</f>
        <v>0</v>
      </c>
      <c r="CT19" s="137">
        <f ca="1">IF($D19=0,0,SUMIF('Полная ст-ть с уч.НЗС (Авто)'!$YP$11:INDIRECT("'Полная ст-ть с уч.НЗС (Авто)'!YP"&amp;$J$42),$C19,'Полная ст-ть с уч.НЗС (Авто)'!CT$11:INDIRECT("'Полная ст-ть с уч.НЗС (Авто)'!CT"&amp;$J$42))/$D19)</f>
        <v>0</v>
      </c>
      <c r="CU19" s="137">
        <f ca="1">IF($D19=0,0,SUMIF('Полная ст-ть с уч.НЗС (Авто)'!$YP$11:INDIRECT("'Полная ст-ть с уч.НЗС (Авто)'!YP"&amp;$J$42),$C19,'Полная ст-ть с уч.НЗС (Авто)'!CU$11:INDIRECT("'Полная ст-ть с уч.НЗС (Авто)'!CU"&amp;$J$42))/$D19)</f>
        <v>0</v>
      </c>
      <c r="CV19" s="137">
        <f ca="1">IF($D19=0,0,SUMIF('Полная ст-ть с уч.НЗС (Авто)'!$YP$11:INDIRECT("'Полная ст-ть с уч.НЗС (Авто)'!YP"&amp;$J$42),$C19,'Полная ст-ть с уч.НЗС (Авто)'!CV$11:INDIRECT("'Полная ст-ть с уч.НЗС (Авто)'!CV"&amp;$J$42))/$D19)</f>
        <v>0</v>
      </c>
      <c r="CW19" s="137">
        <f ca="1">IF($D19=0,0,SUMIF('Полная ст-ть с уч.НЗС (Авто)'!$YP$11:INDIRECT("'Полная ст-ть с уч.НЗС (Авто)'!YP"&amp;$J$42),$C19,'Полная ст-ть с уч.НЗС (Авто)'!CW$11:INDIRECT("'Полная ст-ть с уч.НЗС (Авто)'!CW"&amp;$J$42))/$D19)</f>
        <v>0</v>
      </c>
      <c r="CX19" s="137">
        <f ca="1">IF($D19=0,0,SUMIF('Полная ст-ть с уч.НЗС (Авто)'!$YP$11:INDIRECT("'Полная ст-ть с уч.НЗС (Авто)'!YP"&amp;$J$42),$C19,'Полная ст-ть с уч.НЗС (Авто)'!CX$11:INDIRECT("'Полная ст-ть с уч.НЗС (Авто)'!CX"&amp;$J$42))/$D19)</f>
        <v>0</v>
      </c>
      <c r="CY19" s="134">
        <f ca="1">IF($D19=0,0,SUMIF('Полная ст-ть с уч.НЗС (Авто)'!$YP$11:INDIRECT("'Полная ст-ть с уч.НЗС (Авто)'!YP"&amp;$J$42),$C19,'Полная ст-ть с уч.НЗС (Авто)'!CY$11:INDIRECT("'Полная ст-ть с уч.НЗС (Авто)'!CY"&amp;$J$42))/$D19)</f>
        <v>0</v>
      </c>
      <c r="CZ19" s="137">
        <f ca="1">IF($D19=0,0,SUMIF('Полная ст-ть с уч.НЗС (Авто)'!$YP$11:INDIRECT("'Полная ст-ть с уч.НЗС (Авто)'!YP"&amp;$J$42),$C19,'Полная ст-ть с уч.НЗС (Авто)'!CZ$11:INDIRECT("'Полная ст-ть с уч.НЗС (Авто)'!CZ"&amp;$J$42))/$D19)</f>
        <v>0</v>
      </c>
      <c r="DA19" s="137">
        <f ca="1">IF($D19=0,0,SUMIF('Полная ст-ть с уч.НЗС (Авто)'!$YP$11:INDIRECT("'Полная ст-ть с уч.НЗС (Авто)'!YP"&amp;$J$42),$C19,'Полная ст-ть с уч.НЗС (Авто)'!DA$11:INDIRECT("'Полная ст-ть с уч.НЗС (Авто)'!DA"&amp;$J$42))/$D19)</f>
        <v>0</v>
      </c>
      <c r="DB19" s="137">
        <f ca="1">IF($D19=0,0,SUMIF('Полная ст-ть с уч.НЗС (Авто)'!$YP$11:INDIRECT("'Полная ст-ть с уч.НЗС (Авто)'!YP"&amp;$J$42),$C19,'Полная ст-ть с уч.НЗС (Авто)'!DB$11:INDIRECT("'Полная ст-ть с уч.НЗС (Авто)'!DB"&amp;$J$42))/$D19)</f>
        <v>0</v>
      </c>
      <c r="DC19" s="137">
        <f ca="1">IF($D19=0,0,SUMIF('Полная ст-ть с уч.НЗС (Авто)'!$YP$11:INDIRECT("'Полная ст-ть с уч.НЗС (Авто)'!YP"&amp;$J$42),$C19,'Полная ст-ть с уч.НЗС (Авто)'!DC$11:INDIRECT("'Полная ст-ть с уч.НЗС (Авто)'!DC"&amp;$J$42))/$D19)</f>
        <v>0</v>
      </c>
      <c r="DD19" s="134"/>
      <c r="DE19" s="137">
        <f ca="1">IF($D19=0,0,SUMIF('Полная ст-ть с уч.НЗС (Авто)'!$YP$11:INDIRECT("'Полная ст-ть с уч.НЗС (Авто)'!YP"&amp;$J$42),$C19,'Полная ст-ть с уч.НЗС (Авто)'!DE$11:INDIRECT("'Полная ст-ть с уч.НЗС (Авто)'!DE"&amp;$J$42))/$D19)</f>
        <v>0</v>
      </c>
      <c r="DF19" s="137"/>
      <c r="DG19" s="137">
        <f ca="1">IF($D19=0,0,SUMIF('Полная ст-ть с уч.НЗС (Авто)'!$YP$11:INDIRECT("'Полная ст-ть с уч.НЗС (Авто)'!YP"&amp;$J$42),$C19,'Полная ст-ть с уч.НЗС (Авто)'!DG$11:INDIRECT("'Полная ст-ть с уч.НЗС (Авто)'!DG"&amp;$J$42))/$D19)</f>
        <v>0</v>
      </c>
      <c r="DH19" s="137">
        <f ca="1">IF($D19=0,0,SUMIF('Полная ст-ть с уч.НЗС (Авто)'!$YP$11:INDIRECT("'Полная ст-ть с уч.НЗС (Авто)'!YP"&amp;$J$42),$C19,'Полная ст-ть с уч.НЗС (Авто)'!DH$11:INDIRECT("'Полная ст-ть с уч.НЗС (Авто)'!DH"&amp;$J$42))/$D19)</f>
        <v>0</v>
      </c>
      <c r="DI19" s="137">
        <f ca="1">IF($D19=0,0,SUMIF('Полная ст-ть с уч.НЗС (Авто)'!$YP$11:INDIRECT("'Полная ст-ть с уч.НЗС (Авто)'!YP"&amp;$J$42),$C19,'Полная ст-ть с уч.НЗС (Авто)'!DI$11:INDIRECT("'Полная ст-ть с уч.НЗС (Авто)'!DI"&amp;$J$42))/$D19)</f>
        <v>0</v>
      </c>
      <c r="DJ19" s="137">
        <f ca="1">IF($D19=0,0,SUMIF('Полная ст-ть с уч.НЗС (Авто)'!$YP$11:INDIRECT("'Полная ст-ть с уч.НЗС (Авто)'!YP"&amp;$J$42),$C19,'Полная ст-ть с уч.НЗС (Авто)'!DJ$11:INDIRECT("'Полная ст-ть с уч.НЗС (Авто)'!DJ"&amp;$J$42))/$D19)</f>
        <v>0</v>
      </c>
      <c r="DK19" s="137">
        <f ca="1">IF($D19=0,0,SUMIF('Полная ст-ть с уч.НЗС (Авто)'!$YP$11:INDIRECT("'Полная ст-ть с уч.НЗС (Авто)'!YP"&amp;$J$42),$C19,'Полная ст-ть с уч.НЗС (Авто)'!DK$11:INDIRECT("'Полная ст-ть с уч.НЗС (Авто)'!DK"&amp;$J$42))/$D19)</f>
        <v>0</v>
      </c>
      <c r="DL19" s="137">
        <f ca="1">IF($D19=0,0,SUMIF('Полная ст-ть с уч.НЗС (Авто)'!$YP$11:INDIRECT("'Полная ст-ть с уч.НЗС (Авто)'!YP"&amp;$J$42),$C19,'Полная ст-ть с уч.НЗС (Авто)'!DL$11:INDIRECT("'Полная ст-ть с уч.НЗС (Авто)'!DL"&amp;$J$42))/$D19)</f>
        <v>0</v>
      </c>
      <c r="DM19" s="137">
        <f ca="1">IF($D19=0,0,SUMIF('Полная ст-ть с уч.НЗС (Авто)'!$YP$11:INDIRECT("'Полная ст-ть с уч.НЗС (Авто)'!YP"&amp;$J$42),$C19,'Полная ст-ть с уч.НЗС (Авто)'!DM$11:INDIRECT("'Полная ст-ть с уч.НЗС (Авто)'!DM"&amp;$J$42))/$D19)</f>
        <v>0</v>
      </c>
      <c r="DN19" s="137">
        <f ca="1">IF($D19=0,0,SUMIF('Полная ст-ть с уч.НЗС (Авто)'!$YP$11:INDIRECT("'Полная ст-ть с уч.НЗС (Авто)'!YP"&amp;$J$42),$C19,'Полная ст-ть с уч.НЗС (Авто)'!DN$11:INDIRECT("'Полная ст-ть с уч.НЗС (Авто)'!DN"&amp;$J$42))/$D19)</f>
        <v>0</v>
      </c>
      <c r="DO19" s="137">
        <f ca="1">IF($D19=0,0,SUMIF('Полная ст-ть с уч.НЗС (Авто)'!$YP$11:INDIRECT("'Полная ст-ть с уч.НЗС (Авто)'!YP"&amp;$J$42),$C19,'Полная ст-ть с уч.НЗС (Авто)'!DO$11:INDIRECT("'Полная ст-ть с уч.НЗС (Авто)'!DO"&amp;$J$42))/$D19)</f>
        <v>0</v>
      </c>
      <c r="DP19" s="137">
        <f ca="1">IF($D19=0,0,SUMIF('Полная ст-ть с уч.НЗС (Авто)'!$YP$11:INDIRECT("'Полная ст-ть с уч.НЗС (Авто)'!YP"&amp;$J$42),$C19,'Полная ст-ть с уч.НЗС (Авто)'!DP$11:INDIRECT("'Полная ст-ть с уч.НЗС (Авто)'!DP"&amp;$J$42))/$D19)</f>
        <v>0</v>
      </c>
      <c r="DQ19" s="137">
        <f ca="1">IF($D19=0,0,SUMIF('Полная ст-ть с уч.НЗС (Авто)'!$YP$11:INDIRECT("'Полная ст-ть с уч.НЗС (Авто)'!YP"&amp;$J$42),$C19,'Полная ст-ть с уч.НЗС (Авто)'!DQ$11:INDIRECT("'Полная ст-ть с уч.НЗС (Авто)'!DQ"&amp;$J$42))/$D19)</f>
        <v>0</v>
      </c>
      <c r="DR19" s="137">
        <f ca="1">IF($D19=0,0,SUMIF('Полная ст-ть с уч.НЗС (Авто)'!$YP$11:INDIRECT("'Полная ст-ть с уч.НЗС (Авто)'!YP"&amp;$J$42),$C19,'Полная ст-ть с уч.НЗС (Авто)'!DR$11:INDIRECT("'Полная ст-ть с уч.НЗС (Авто)'!DR"&amp;$J$42))/$D19)</f>
        <v>0</v>
      </c>
      <c r="DS19" s="137">
        <f ca="1">IF($D19=0,0,SUMIF('Полная ст-ть с уч.НЗС (Авто)'!$YP$11:INDIRECT("'Полная ст-ть с уч.НЗС (Авто)'!YP"&amp;$J$42),$C19,'Полная ст-ть с уч.НЗС (Авто)'!DS$11:INDIRECT("'Полная ст-ть с уч.НЗС (Авто)'!DS"&amp;$J$42))/$D19)</f>
        <v>0</v>
      </c>
      <c r="DT19" s="137">
        <f ca="1">IF($D19=0,0,SUMIF('Полная ст-ть с уч.НЗС (Авто)'!$YP$11:INDIRECT("'Полная ст-ть с уч.НЗС (Авто)'!YP"&amp;$J$42),$C19,'Полная ст-ть с уч.НЗС (Авто)'!DT$11:INDIRECT("'Полная ст-ть с уч.НЗС (Авто)'!DT"&amp;$J$42))/$D19)</f>
        <v>0</v>
      </c>
      <c r="DU19" s="137">
        <f ca="1">IF($D19=0,0,SUMIF('Полная ст-ть с уч.НЗС (Авто)'!$YP$11:INDIRECT("'Полная ст-ть с уч.НЗС (Авто)'!YP"&amp;$J$42),$C19,'Полная ст-ть с уч.НЗС (Авто)'!DU$11:INDIRECT("'Полная ст-ть с уч.НЗС (Авто)'!DU"&amp;$J$42))/$D19)</f>
        <v>0</v>
      </c>
      <c r="DV19" s="137">
        <f ca="1">IF($D19=0,0,SUMIF('Полная ст-ть с уч.НЗС (Авто)'!$YP$11:INDIRECT("'Полная ст-ть с уч.НЗС (Авто)'!YP"&amp;$J$42),$C19,'Полная ст-ть с уч.НЗС (Авто)'!DV$11:INDIRECT("'Полная ст-ть с уч.НЗС (Авто)'!DV"&amp;$J$42))/$D19)</f>
        <v>0</v>
      </c>
      <c r="DW19" s="137">
        <f ca="1">IF($D19=0,0,SUMIF('Полная ст-ть с уч.НЗС (Авто)'!$YP$11:INDIRECT("'Полная ст-ть с уч.НЗС (Авто)'!YP"&amp;$J$42),$C19,'Полная ст-ть с уч.НЗС (Авто)'!DW$11:INDIRECT("'Полная ст-ть с уч.НЗС (Авто)'!DW"&amp;$J$42))/$D19)</f>
        <v>0</v>
      </c>
      <c r="DX19" s="137">
        <f ca="1">IF($D19=0,0,SUMIF('Полная ст-ть с уч.НЗС (Авто)'!$YP$11:INDIRECT("'Полная ст-ть с уч.НЗС (Авто)'!YP"&amp;$J$42),$C19,'Полная ст-ть с уч.НЗС (Авто)'!DX$11:INDIRECT("'Полная ст-ть с уч.НЗС (Авто)'!DX"&amp;$J$42))/$D19)</f>
        <v>0</v>
      </c>
      <c r="DY19" s="137">
        <f ca="1">IF($D19=0,0,SUMIF('Полная ст-ть с уч.НЗС (Авто)'!$YP$11:INDIRECT("'Полная ст-ть с уч.НЗС (Авто)'!YP"&amp;$J$42),$C19,'Полная ст-ть с уч.НЗС (Авто)'!DY$11:INDIRECT("'Полная ст-ть с уч.НЗС (Авто)'!DY"&amp;$J$42))/$D19)</f>
        <v>0</v>
      </c>
      <c r="DZ19" s="137">
        <f ca="1">IF($D19=0,0,SUMIF('Полная ст-ть с уч.НЗС (Авто)'!$YP$11:INDIRECT("'Полная ст-ть с уч.НЗС (Авто)'!YP"&amp;$J$42),$C19,'Полная ст-ть с уч.НЗС (Авто)'!DZ$11:INDIRECT("'Полная ст-ть с уч.НЗС (Авто)'!DZ"&amp;$J$42))/$D19)</f>
        <v>0</v>
      </c>
      <c r="EA19" s="137">
        <f ca="1">IF($D19=0,0,SUMIF('Полная ст-ть с уч.НЗС (Авто)'!$YP$11:INDIRECT("'Полная ст-ть с уч.НЗС (Авто)'!YP"&amp;$J$42),$C19,'Полная ст-ть с уч.НЗС (Авто)'!EA$11:INDIRECT("'Полная ст-ть с уч.НЗС (Авто)'!EA"&amp;$J$42))/$D19)</f>
        <v>0</v>
      </c>
      <c r="EB19" s="137">
        <f ca="1">IF($D19=0,0,SUMIF('Полная ст-ть с уч.НЗС (Авто)'!$YP$11:INDIRECT("'Полная ст-ть с уч.НЗС (Авто)'!YP"&amp;$J$42),$C19,'Полная ст-ть с уч.НЗС (Авто)'!EB$11:INDIRECT("'Полная ст-ть с уч.НЗС (Авто)'!EB"&amp;$J$42))/$D19)</f>
        <v>0</v>
      </c>
      <c r="EC19" s="137">
        <f ca="1">IF($D19=0,0,SUMIF('Полная ст-ть с уч.НЗС (Авто)'!$YP$11:INDIRECT("'Полная ст-ть с уч.НЗС (Авто)'!YP"&amp;$J$42),$C19,'Полная ст-ть с уч.НЗС (Авто)'!EC$11:INDIRECT("'Полная ст-ть с уч.НЗС (Авто)'!EC"&amp;$J$42))/$D19)</f>
        <v>0</v>
      </c>
      <c r="ED19" s="137">
        <f ca="1">IF($D19=0,0,SUMIF('Полная ст-ть с уч.НЗС (Авто)'!$YP$11:INDIRECT("'Полная ст-ть с уч.НЗС (Авто)'!YP"&amp;$J$42),$C19,'Полная ст-ть с уч.НЗС (Авто)'!ED$11:INDIRECT("'Полная ст-ть с уч.НЗС (Авто)'!ED"&amp;$J$42))/$D19)</f>
        <v>0</v>
      </c>
      <c r="EE19" s="137">
        <f ca="1">IF($D19=0,0,SUMIF('Полная ст-ть с уч.НЗС (Авто)'!$YP$11:INDIRECT("'Полная ст-ть с уч.НЗС (Авто)'!YP"&amp;$J$42),$C19,'Полная ст-ть с уч.НЗС (Авто)'!EE$11:INDIRECT("'Полная ст-ть с уч.НЗС (Авто)'!EE"&amp;$J$42))/$D19)</f>
        <v>0</v>
      </c>
      <c r="EF19" s="137">
        <f ca="1">IF($D19=0,0,SUMIF('Полная ст-ть с уч.НЗС (Авто)'!$YP$11:INDIRECT("'Полная ст-ть с уч.НЗС (Авто)'!YP"&amp;$J$42),$C19,'Полная ст-ть с уч.НЗС (Авто)'!EF$11:INDIRECT("'Полная ст-ть с уч.НЗС (Авто)'!EF"&amp;$J$42))/$D19)</f>
        <v>0</v>
      </c>
      <c r="EG19" s="137">
        <f ca="1">IF($D19=0,0,SUMIF('Полная ст-ть с уч.НЗС (Авто)'!$YP$11:INDIRECT("'Полная ст-ть с уч.НЗС (Авто)'!YP"&amp;$J$42),$C19,'Полная ст-ть с уч.НЗС (Авто)'!EG$11:INDIRECT("'Полная ст-ть с уч.НЗС (Авто)'!EG"&amp;$J$42))/$D19)</f>
        <v>0</v>
      </c>
      <c r="EH19" s="137">
        <f ca="1">IF($D19=0,0,SUMIF('Полная ст-ть с уч.НЗС (Авто)'!$YP$11:INDIRECT("'Полная ст-ть с уч.НЗС (Авто)'!YP"&amp;$J$42),$C19,'Полная ст-ть с уч.НЗС (Авто)'!EH$11:INDIRECT("'Полная ст-ть с уч.НЗС (Авто)'!EH"&amp;$J$42))/$D19)</f>
        <v>0</v>
      </c>
      <c r="EI19" s="137">
        <f ca="1">IF($D19=0,0,SUMIF('Полная ст-ть с уч.НЗС (Авто)'!$YP$11:INDIRECT("'Полная ст-ть с уч.НЗС (Авто)'!YP"&amp;$J$42),$C19,'Полная ст-ть с уч.НЗС (Авто)'!EI$11:INDIRECT("'Полная ст-ть с уч.НЗС (Авто)'!EI"&amp;$J$42))/$D19)</f>
        <v>0</v>
      </c>
      <c r="EJ19" s="137">
        <f ca="1">IF($D19=0,0,SUMIF('Полная ст-ть с уч.НЗС (Авто)'!$YP$11:INDIRECT("'Полная ст-ть с уч.НЗС (Авто)'!YP"&amp;$J$42),$C19,'Полная ст-ть с уч.НЗС (Авто)'!EJ$11:INDIRECT("'Полная ст-ть с уч.НЗС (Авто)'!EJ"&amp;$J$42))/$D19)</f>
        <v>0</v>
      </c>
      <c r="EK19" s="137">
        <f ca="1">IF($D19=0,0,SUMIF('Полная ст-ть с уч.НЗС (Авто)'!$YP$11:INDIRECT("'Полная ст-ть с уч.НЗС (Авто)'!YP"&amp;$J$42),$C19,'Полная ст-ть с уч.НЗС (Авто)'!EK$11:INDIRECT("'Полная ст-ть с уч.НЗС (Авто)'!EK"&amp;$J$42))/$D19)</f>
        <v>0</v>
      </c>
      <c r="EL19" s="137">
        <f ca="1">IF($D19=0,0,SUMIF('Полная ст-ть с уч.НЗС (Авто)'!$YP$11:INDIRECT("'Полная ст-ть с уч.НЗС (Авто)'!YP"&amp;$J$42),$C19,'Полная ст-ть с уч.НЗС (Авто)'!EL$11:INDIRECT("'Полная ст-ть с уч.НЗС (Авто)'!EL"&amp;$J$42))/$D19)</f>
        <v>0</v>
      </c>
      <c r="EM19" s="137">
        <f ca="1">IF($D19=0,0,SUMIF('Полная ст-ть с уч.НЗС (Авто)'!$YP$11:INDIRECT("'Полная ст-ть с уч.НЗС (Авто)'!YP"&amp;$J$42),$C19,'Полная ст-ть с уч.НЗС (Авто)'!EM$11:INDIRECT("'Полная ст-ть с уч.НЗС (Авто)'!EM"&amp;$J$42))/$D19)</f>
        <v>0</v>
      </c>
      <c r="EN19" s="137">
        <f ca="1">IF($D19=0,0,SUMIF('Полная ст-ть с уч.НЗС (Авто)'!$YP$11:INDIRECT("'Полная ст-ть с уч.НЗС (Авто)'!YP"&amp;$J$42),$C19,'Полная ст-ть с уч.НЗС (Авто)'!EN$11:INDIRECT("'Полная ст-ть с уч.НЗС (Авто)'!EN"&amp;$J$42))/$D19)</f>
        <v>0</v>
      </c>
      <c r="EO19" s="137">
        <f ca="1">IF($D19=0,0,SUMIF('Полная ст-ть с уч.НЗС (Авто)'!$YP$11:INDIRECT("'Полная ст-ть с уч.НЗС (Авто)'!YP"&amp;$J$42),$C19,'Полная ст-ть с уч.НЗС (Авто)'!EO$11:INDIRECT("'Полная ст-ть с уч.НЗС (Авто)'!EO"&amp;$J$42))/$D19)</f>
        <v>0</v>
      </c>
      <c r="EP19" s="137">
        <f ca="1">IF($D19=0,0,SUMIF('Полная ст-ть с уч.НЗС (Авто)'!$YP$11:INDIRECT("'Полная ст-ть с уч.НЗС (Авто)'!YP"&amp;$J$42),$C19,'Полная ст-ть с уч.НЗС (Авто)'!EP$11:INDIRECT("'Полная ст-ть с уч.НЗС (Авто)'!EP"&amp;$J$42))/$D19)</f>
        <v>0</v>
      </c>
      <c r="EQ19" s="137">
        <f ca="1">IF($D19=0,0,SUMIF('Полная ст-ть с уч.НЗС (Авто)'!$YP$11:INDIRECT("'Полная ст-ть с уч.НЗС (Авто)'!YP"&amp;$J$42),$C19,'Полная ст-ть с уч.НЗС (Авто)'!EQ$11:INDIRECT("'Полная ст-ть с уч.НЗС (Авто)'!EQ"&amp;$J$42))/$D19)</f>
        <v>0</v>
      </c>
      <c r="ER19" s="137">
        <f ca="1">IF($D19=0,0,SUMIF('Полная ст-ть с уч.НЗС (Авто)'!$YP$11:INDIRECT("'Полная ст-ть с уч.НЗС (Авто)'!YP"&amp;$J$42),$C19,'Полная ст-ть с уч.НЗС (Авто)'!ER$11:INDIRECT("'Полная ст-ть с уч.НЗС (Авто)'!ER"&amp;$J$42))/$D19)</f>
        <v>0</v>
      </c>
      <c r="ES19" s="137">
        <f ca="1">IF($D19=0,0,SUMIF('Полная ст-ть с уч.НЗС (Авто)'!$YP$11:INDIRECT("'Полная ст-ть с уч.НЗС (Авто)'!YP"&amp;$J$42),$C19,'Полная ст-ть с уч.НЗС (Авто)'!ES$11:INDIRECT("'Полная ст-ть с уч.НЗС (Авто)'!ES"&amp;$J$42))/$D19)</f>
        <v>0</v>
      </c>
      <c r="ET19" s="137">
        <f ca="1">IF($D19=0,0,SUMIF('Полная ст-ть с уч.НЗС (Авто)'!$YP$11:INDIRECT("'Полная ст-ть с уч.НЗС (Авто)'!YP"&amp;$J$42),$C19,'Полная ст-ть с уч.НЗС (Авто)'!ET$11:INDIRECT("'Полная ст-ть с уч.НЗС (Авто)'!ET"&amp;$J$42))/$D19)</f>
        <v>0</v>
      </c>
      <c r="EU19" s="137">
        <f ca="1">IF($D19=0,0,SUMIF('Полная ст-ть с уч.НЗС (Авто)'!$YP$11:INDIRECT("'Полная ст-ть с уч.НЗС (Авто)'!YP"&amp;$J$42),$C19,'Полная ст-ть с уч.НЗС (Авто)'!EU$11:INDIRECT("'Полная ст-ть с уч.НЗС (Авто)'!EU"&amp;$J$42))/$D19)</f>
        <v>0</v>
      </c>
      <c r="EV19" s="137">
        <f ca="1">IF($D19=0,0,SUMIF('Полная ст-ть с уч.НЗС (Авто)'!$YP$11:INDIRECT("'Полная ст-ть с уч.НЗС (Авто)'!YP"&amp;$J$42),$C19,'Полная ст-ть с уч.НЗС (Авто)'!EV$11:INDIRECT("'Полная ст-ть с уч.НЗС (Авто)'!EV"&amp;$J$42))/$D19)</f>
        <v>0</v>
      </c>
      <c r="EW19" s="137">
        <f ca="1">IF($D19=0,0,SUMIF('Полная ст-ть с уч.НЗС (Авто)'!$YP$11:INDIRECT("'Полная ст-ть с уч.НЗС (Авто)'!YP"&amp;$J$42),$C19,'Полная ст-ть с уч.НЗС (Авто)'!EW$11:INDIRECT("'Полная ст-ть с уч.НЗС (Авто)'!EW"&amp;$J$42))/$D19)</f>
        <v>0</v>
      </c>
      <c r="EX19" s="137">
        <f ca="1">IF($D19=0,0,SUMIF('Полная ст-ть с уч.НЗС (Авто)'!$YP$11:INDIRECT("'Полная ст-ть с уч.НЗС (Авто)'!YP"&amp;$J$42),$C19,'Полная ст-ть с уч.НЗС (Авто)'!EX$11:INDIRECT("'Полная ст-ть с уч.НЗС (Авто)'!EX"&amp;$J$42))/$D19)</f>
        <v>0</v>
      </c>
      <c r="EY19" s="137">
        <f ca="1">IF($D19=0,0,SUMIF('Полная ст-ть с уч.НЗС (Авто)'!$YP$11:INDIRECT("'Полная ст-ть с уч.НЗС (Авто)'!YP"&amp;$J$42),$C19,'Полная ст-ть с уч.НЗС (Авто)'!EY$11:INDIRECT("'Полная ст-ть с уч.НЗС (Авто)'!EY"&amp;$J$42))/$D19)</f>
        <v>0</v>
      </c>
      <c r="EZ19" s="137">
        <f ca="1">IF($D19=0,0,SUMIF('Полная ст-ть с уч.НЗС (Авто)'!$YP$11:INDIRECT("'Полная ст-ть с уч.НЗС (Авто)'!YP"&amp;$J$42),$C19,'Полная ст-ть с уч.НЗС (Авто)'!EZ$11:INDIRECT("'Полная ст-ть с уч.НЗС (Авто)'!EZ"&amp;$J$42))/$D19)</f>
        <v>0</v>
      </c>
      <c r="FA19" s="137">
        <f ca="1">IF($D19=0,0,SUMIF('Полная ст-ть с уч.НЗС (Авто)'!$YP$11:INDIRECT("'Полная ст-ть с уч.НЗС (Авто)'!YP"&amp;$J$42),$C19,'Полная ст-ть с уч.НЗС (Авто)'!FA$11:INDIRECT("'Полная ст-ть с уч.НЗС (Авто)'!FA"&amp;$J$42))/$D19)</f>
        <v>0</v>
      </c>
      <c r="FB19" s="137">
        <f ca="1">IF($D19=0,0,SUMIF('Полная ст-ть с уч.НЗС (Авто)'!$YP$11:INDIRECT("'Полная ст-ть с уч.НЗС (Авто)'!YP"&amp;$J$42),$C19,'Полная ст-ть с уч.НЗС (Авто)'!FB$11:INDIRECT("'Полная ст-ть с уч.НЗС (Авто)'!FB"&amp;$J$42))/$D19)</f>
        <v>0</v>
      </c>
      <c r="FC19" s="137">
        <f ca="1">IF($D19=0,0,SUMIF('Полная ст-ть с уч.НЗС (Авто)'!$YP$11:INDIRECT("'Полная ст-ть с уч.НЗС (Авто)'!YP"&amp;$J$42),$C19,'Полная ст-ть с уч.НЗС (Авто)'!FC$11:INDIRECT("'Полная ст-ть с уч.НЗС (Авто)'!FC"&amp;$J$42))/$D19)</f>
        <v>0</v>
      </c>
      <c r="FD19" s="137">
        <f ca="1">IF($D19=0,0,SUMIF('Полная ст-ть с уч.НЗС (Авто)'!$YP$11:INDIRECT("'Полная ст-ть с уч.НЗС (Авто)'!YP"&amp;$J$42),$C19,'Полная ст-ть с уч.НЗС (Авто)'!FD$11:INDIRECT("'Полная ст-ть с уч.НЗС (Авто)'!FD"&amp;$J$42))/$D19)</f>
        <v>0</v>
      </c>
      <c r="FE19" s="137">
        <f ca="1">IF($D19=0,0,SUMIF('Полная ст-ть с уч.НЗС (Авто)'!$YP$11:INDIRECT("'Полная ст-ть с уч.НЗС (Авто)'!YP"&amp;$J$42),$C19,'Полная ст-ть с уч.НЗС (Авто)'!FE$11:INDIRECT("'Полная ст-ть с уч.НЗС (Авто)'!FE"&amp;$J$42))/$D19)</f>
        <v>0</v>
      </c>
      <c r="FF19" s="137">
        <f ca="1">IF($D19=0,0,SUMIF('Полная ст-ть с уч.НЗС (Авто)'!$YP$11:INDIRECT("'Полная ст-ть с уч.НЗС (Авто)'!YP"&amp;$J$42),$C19,'Полная ст-ть с уч.НЗС (Авто)'!FF$11:INDIRECT("'Полная ст-ть с уч.НЗС (Авто)'!FF"&amp;$J$42))/$D19)</f>
        <v>0</v>
      </c>
      <c r="FG19" s="137">
        <f ca="1">IF($D19=0,0,SUMIF('Полная ст-ть с уч.НЗС (Авто)'!$YP$11:INDIRECT("'Полная ст-ть с уч.НЗС (Авто)'!YP"&amp;$J$42),$C19,'Полная ст-ть с уч.НЗС (Авто)'!FG$11:INDIRECT("'Полная ст-ть с уч.НЗС (Авто)'!FG"&amp;$J$42))/$D19)</f>
        <v>0</v>
      </c>
      <c r="FH19" s="137">
        <f ca="1">IF($D19=0,0,SUMIF('Полная ст-ть с уч.НЗС (Авто)'!$YP$11:INDIRECT("'Полная ст-ть с уч.НЗС (Авто)'!YP"&amp;$J$42),$C19,'Полная ст-ть с уч.НЗС (Авто)'!FH$11:INDIRECT("'Полная ст-ть с уч.НЗС (Авто)'!FH"&amp;$J$42))/$D19)</f>
        <v>0</v>
      </c>
      <c r="FI19" s="137">
        <f ca="1">IF($D19=0,0,SUMIF('Полная ст-ть с уч.НЗС (Авто)'!$YP$11:INDIRECT("'Полная ст-ть с уч.НЗС (Авто)'!YP"&amp;$J$42),$C19,'Полная ст-ть с уч.НЗС (Авто)'!FI$11:INDIRECT("'Полная ст-ть с уч.НЗС (Авто)'!FI"&amp;$J$42))/$D19)</f>
        <v>0</v>
      </c>
      <c r="FJ19" s="137">
        <f ca="1">IF($D19=0,0,SUMIF('Полная ст-ть с уч.НЗС (Авто)'!$YP$11:INDIRECT("'Полная ст-ть с уч.НЗС (Авто)'!YP"&amp;$J$42),$C19,'Полная ст-ть с уч.НЗС (Авто)'!FJ$11:INDIRECT("'Полная ст-ть с уч.НЗС (Авто)'!FJ"&amp;$J$42))/$D19)</f>
        <v>0</v>
      </c>
      <c r="FK19" s="137">
        <f ca="1">IF($D19=0,0,SUMIF('Полная ст-ть с уч.НЗС (Авто)'!$YP$11:INDIRECT("'Полная ст-ть с уч.НЗС (Авто)'!YP"&amp;$J$42),$C19,'Полная ст-ть с уч.НЗС (Авто)'!FK$11:INDIRECT("'Полная ст-ть с уч.НЗС (Авто)'!FK"&amp;$J$42))/$D19)</f>
        <v>0</v>
      </c>
      <c r="FL19" s="137">
        <f ca="1">IF($D19=0,0,SUMIF('Полная ст-ть с уч.НЗС (Авто)'!$YP$11:INDIRECT("'Полная ст-ть с уч.НЗС (Авто)'!YP"&amp;$J$42),$C19,'Полная ст-ть с уч.НЗС (Авто)'!FL$11:INDIRECT("'Полная ст-ть с уч.НЗС (Авто)'!FL"&amp;$J$42))/$D19)</f>
        <v>0</v>
      </c>
      <c r="FM19" s="137">
        <f ca="1">IF($D19=0,0,SUMIF('Полная ст-ть с уч.НЗС (Авто)'!$YP$11:INDIRECT("'Полная ст-ть с уч.НЗС (Авто)'!YP"&amp;$J$42),$C19,'Полная ст-ть с уч.НЗС (Авто)'!FM$11:INDIRECT("'Полная ст-ть с уч.НЗС (Авто)'!FM"&amp;$J$42))/$D19)</f>
        <v>0</v>
      </c>
      <c r="FN19" s="137">
        <f ca="1">IF($D19=0,0,SUMIF('Полная ст-ть с уч.НЗС (Авто)'!$YP$11:INDIRECT("'Полная ст-ть с уч.НЗС (Авто)'!YP"&amp;$J$42),$C19,'Полная ст-ть с уч.НЗС (Авто)'!FN$11:INDIRECT("'Полная ст-ть с уч.НЗС (Авто)'!FN"&amp;$J$42))/$D19)</f>
        <v>0</v>
      </c>
      <c r="FO19" s="137">
        <f ca="1">IF($D19=0,0,SUMIF('Полная ст-ть с уч.НЗС (Авто)'!$YP$11:INDIRECT("'Полная ст-ть с уч.НЗС (Авто)'!YP"&amp;$J$42),$C19,'Полная ст-ть с уч.НЗС (Авто)'!FO$11:INDIRECT("'Полная ст-ть с уч.НЗС (Авто)'!FO"&amp;$J$42))/$D19)</f>
        <v>0</v>
      </c>
      <c r="FP19" s="137">
        <f ca="1">IF($D19=0,0,SUMIF('Полная ст-ть с уч.НЗС (Авто)'!$YP$11:INDIRECT("'Полная ст-ть с уч.НЗС (Авто)'!YP"&amp;$J$42),$C19,'Полная ст-ть с уч.НЗС (Авто)'!FP$11:INDIRECT("'Полная ст-ть с уч.НЗС (Авто)'!FP"&amp;$J$42))/$D19)</f>
        <v>0</v>
      </c>
      <c r="FQ19" s="137">
        <f ca="1">IF($D19=0,0,SUMIF('Полная ст-ть с уч.НЗС (Авто)'!$YP$11:INDIRECT("'Полная ст-ть с уч.НЗС (Авто)'!YP"&amp;$J$42),$C19,'Полная ст-ть с уч.НЗС (Авто)'!FQ$11:INDIRECT("'Полная ст-ть с уч.НЗС (Авто)'!FQ"&amp;$J$42))/$D19)</f>
        <v>0</v>
      </c>
      <c r="FR19" s="137">
        <f ca="1">IF($D19=0,0,SUMIF('Полная ст-ть с уч.НЗС (Авто)'!$YP$11:INDIRECT("'Полная ст-ть с уч.НЗС (Авто)'!YP"&amp;$J$42),$C19,'Полная ст-ть с уч.НЗС (Авто)'!FR$11:INDIRECT("'Полная ст-ть с уч.НЗС (Авто)'!FR"&amp;$J$42))/$D19)</f>
        <v>0</v>
      </c>
      <c r="FS19" s="137">
        <f ca="1">IF($D19=0,0,SUMIF('Полная ст-ть с уч.НЗС (Авто)'!$YP$11:INDIRECT("'Полная ст-ть с уч.НЗС (Авто)'!YP"&amp;$J$42),$C19,'Полная ст-ть с уч.НЗС (Авто)'!FS$11:INDIRECT("'Полная ст-ть с уч.НЗС (Авто)'!FS"&amp;$J$42))/$D19)</f>
        <v>0</v>
      </c>
      <c r="FT19" s="137">
        <f ca="1">IF($D19=0,0,SUMIF('Полная ст-ть с уч.НЗС (Авто)'!$YP$11:INDIRECT("'Полная ст-ть с уч.НЗС (Авто)'!YP"&amp;$J$42),$C19,'Полная ст-ть с уч.НЗС (Авто)'!FT$11:INDIRECT("'Полная ст-ть с уч.НЗС (Авто)'!FT"&amp;$J$42))/$D19)</f>
        <v>0</v>
      </c>
      <c r="FU19" s="137">
        <f ca="1">IF($D19=0,0,SUMIF('Полная ст-ть с уч.НЗС (Авто)'!$YP$11:INDIRECT("'Полная ст-ть с уч.НЗС (Авто)'!YP"&amp;$J$42),$C19,'Полная ст-ть с уч.НЗС (Авто)'!FU$11:INDIRECT("'Полная ст-ть с уч.НЗС (Авто)'!FU"&amp;$J$42))/$D19)</f>
        <v>0</v>
      </c>
      <c r="FV19" s="137">
        <f ca="1">IF($D19=0,0,SUMIF('Полная ст-ть с уч.НЗС (Авто)'!$YP$11:INDIRECT("'Полная ст-ть с уч.НЗС (Авто)'!YP"&amp;$J$42),$C19,'Полная ст-ть с уч.НЗС (Авто)'!FV$11:INDIRECT("'Полная ст-ть с уч.НЗС (Авто)'!FV"&amp;$J$42))/$D19)</f>
        <v>0</v>
      </c>
      <c r="FW19" s="137">
        <f ca="1">IF($D19=0,0,SUMIF('Полная ст-ть с уч.НЗС (Авто)'!$YP$11:INDIRECT("'Полная ст-ть с уч.НЗС (Авто)'!YP"&amp;$J$42),$C19,'Полная ст-ть с уч.НЗС (Авто)'!FW$11:INDIRECT("'Полная ст-ть с уч.НЗС (Авто)'!FW"&amp;$J$42))/$D19)</f>
        <v>0</v>
      </c>
      <c r="FX19" s="137">
        <f ca="1">IF($D19=0,0,SUMIF('Полная ст-ть с уч.НЗС (Авто)'!$YP$11:INDIRECT("'Полная ст-ть с уч.НЗС (Авто)'!YP"&amp;$J$42),$C19,'Полная ст-ть с уч.НЗС (Авто)'!FX$11:INDIRECT("'Полная ст-ть с уч.НЗС (Авто)'!FX"&amp;$J$42))/$D19)</f>
        <v>0</v>
      </c>
      <c r="FY19" s="137">
        <f ca="1">IF($D19=0,0,SUMIF('Полная ст-ть с уч.НЗС (Авто)'!$YP$11:INDIRECT("'Полная ст-ть с уч.НЗС (Авто)'!YP"&amp;$J$42),$C19,'Полная ст-ть с уч.НЗС (Авто)'!FY$11:INDIRECT("'Полная ст-ть с уч.НЗС (Авто)'!FY"&amp;$J$42))/$D19)</f>
        <v>0</v>
      </c>
      <c r="FZ19" s="137">
        <f ca="1">IF($D19=0,0,SUMIF('Полная ст-ть с уч.НЗС (Авто)'!$YP$11:INDIRECT("'Полная ст-ть с уч.НЗС (Авто)'!YP"&amp;$J$42),$C19,'Полная ст-ть с уч.НЗС (Авто)'!FZ$11:INDIRECT("'Полная ст-ть с уч.НЗС (Авто)'!FZ"&amp;$J$42))/$D19)</f>
        <v>0</v>
      </c>
      <c r="GA19" s="137">
        <f ca="1">IF($D19=0,0,SUMIF('Полная ст-ть с уч.НЗС (Авто)'!$YP$11:INDIRECT("'Полная ст-ть с уч.НЗС (Авто)'!YP"&amp;$J$42),$C19,'Полная ст-ть с уч.НЗС (Авто)'!GA$11:INDIRECT("'Полная ст-ть с уч.НЗС (Авто)'!GA"&amp;$J$42))/$D19)</f>
        <v>0</v>
      </c>
      <c r="GB19" s="137">
        <f ca="1">IF($D19=0,0,SUMIF('Полная ст-ть с уч.НЗС (Авто)'!$YP$11:INDIRECT("'Полная ст-ть с уч.НЗС (Авто)'!YP"&amp;$J$42),$C19,'Полная ст-ть с уч.НЗС (Авто)'!GB$11:INDIRECT("'Полная ст-ть с уч.НЗС (Авто)'!GB"&amp;$J$42))/$D19)</f>
        <v>0</v>
      </c>
      <c r="GC19" s="137">
        <f ca="1">IF($D19=0,0,SUMIF('Полная ст-ть с уч.НЗС (Авто)'!$YP$11:INDIRECT("'Полная ст-ть с уч.НЗС (Авто)'!YP"&amp;$J$42),$C19,'Полная ст-ть с уч.НЗС (Авто)'!GC$11:INDIRECT("'Полная ст-ть с уч.НЗС (Авто)'!GC"&amp;$J$42))/$D19)</f>
        <v>0</v>
      </c>
      <c r="GD19" s="137">
        <f ca="1">IF($D19=0,0,SUMIF('Полная ст-ть с уч.НЗС (Авто)'!$YP$11:INDIRECT("'Полная ст-ть с уч.НЗС (Авто)'!YP"&amp;$J$42),$C19,'Полная ст-ть с уч.НЗС (Авто)'!GD$11:INDIRECT("'Полная ст-ть с уч.НЗС (Авто)'!GD"&amp;$J$42))/$D19)</f>
        <v>0</v>
      </c>
      <c r="GE19" s="137">
        <f ca="1">IF($D19=0,0,SUMIF('Полная ст-ть с уч.НЗС (Авто)'!$YP$11:INDIRECT("'Полная ст-ть с уч.НЗС (Авто)'!YP"&amp;$J$42),$C19,'Полная ст-ть с уч.НЗС (Авто)'!GE$11:INDIRECT("'Полная ст-ть с уч.НЗС (Авто)'!GE"&amp;$J$42))/$D19)</f>
        <v>0</v>
      </c>
      <c r="GF19" s="137">
        <f ca="1">IF($D19=0,0,SUMIF('Полная ст-ть с уч.НЗС (Авто)'!$YP$11:INDIRECT("'Полная ст-ть с уч.НЗС (Авто)'!YP"&amp;$J$42),$C19,'Полная ст-ть с уч.НЗС (Авто)'!GF$11:INDIRECT("'Полная ст-ть с уч.НЗС (Авто)'!GF"&amp;$J$42))/$D19)</f>
        <v>0</v>
      </c>
      <c r="GG19" s="137">
        <f ca="1">IF($D19=0,0,SUMIF('Полная ст-ть с уч.НЗС (Авто)'!$YP$11:INDIRECT("'Полная ст-ть с уч.НЗС (Авто)'!YP"&amp;$J$42),$C19,'Полная ст-ть с уч.НЗС (Авто)'!GG$11:INDIRECT("'Полная ст-ть с уч.НЗС (Авто)'!GG"&amp;$J$42))/$D19)</f>
        <v>0</v>
      </c>
      <c r="GH19" s="137">
        <f ca="1">IF($D19=0,0,SUMIF('Полная ст-ть с уч.НЗС (Авто)'!$YP$11:INDIRECT("'Полная ст-ть с уч.НЗС (Авто)'!YP"&amp;$J$42),$C19,'Полная ст-ть с уч.НЗС (Авто)'!GH$11:INDIRECT("'Полная ст-ть с уч.НЗС (Авто)'!GH"&amp;$J$42))/$D19)</f>
        <v>0</v>
      </c>
      <c r="GI19" s="137">
        <f ca="1">IF($D19=0,0,SUMIF('Полная ст-ть с уч.НЗС (Авто)'!$YP$11:INDIRECT("'Полная ст-ть с уч.НЗС (Авто)'!YP"&amp;$J$42),$C19,'Полная ст-ть с уч.НЗС (Авто)'!GI$11:INDIRECT("'Полная ст-ть с уч.НЗС (Авто)'!GI"&amp;$J$42))/$D19)</f>
        <v>0</v>
      </c>
      <c r="GJ19" s="137">
        <f ca="1">IF($D19=0,0,SUMIF('Полная ст-ть с уч.НЗС (Авто)'!$YP$11:INDIRECT("'Полная ст-ть с уч.НЗС (Авто)'!YP"&amp;$J$42),$C19,'Полная ст-ть с уч.НЗС (Авто)'!GJ$11:INDIRECT("'Полная ст-ть с уч.НЗС (Авто)'!GJ"&amp;$J$42))/$D19)</f>
        <v>0</v>
      </c>
      <c r="GK19" s="137">
        <f ca="1">IF($D19=0,0,SUMIF('Полная ст-ть с уч.НЗС (Авто)'!$YP$11:INDIRECT("'Полная ст-ть с уч.НЗС (Авто)'!YP"&amp;$J$42),$C19,'Полная ст-ть с уч.НЗС (Авто)'!GK$11:INDIRECT("'Полная ст-ть с уч.НЗС (Авто)'!GK"&amp;$J$42))/$D19)</f>
        <v>0</v>
      </c>
      <c r="GL19" s="137">
        <f ca="1">IF($D19=0,0,SUMIF('Полная ст-ть с уч.НЗС (Авто)'!$YP$11:INDIRECT("'Полная ст-ть с уч.НЗС (Авто)'!YP"&amp;$J$42),$C19,'Полная ст-ть с уч.НЗС (Авто)'!GL$11:INDIRECT("'Полная ст-ть с уч.НЗС (Авто)'!GL"&amp;$J$42))/$D19)</f>
        <v>0</v>
      </c>
      <c r="GM19" s="137">
        <f ca="1">IF($D19=0,0,SUMIF('Полная ст-ть с уч.НЗС (Авто)'!$YP$11:INDIRECT("'Полная ст-ть с уч.НЗС (Авто)'!YP"&amp;$J$42),$C19,'Полная ст-ть с уч.НЗС (Авто)'!GM$11:INDIRECT("'Полная ст-ть с уч.НЗС (Авто)'!GM"&amp;$J$42))/$D19)</f>
        <v>0</v>
      </c>
      <c r="GN19" s="137">
        <f ca="1">IF($D19=0,0,SUMIF('Полная ст-ть с уч.НЗС (Авто)'!$YP$11:INDIRECT("'Полная ст-ть с уч.НЗС (Авто)'!YP"&amp;$J$42),$C19,'Полная ст-ть с уч.НЗС (Авто)'!GN$11:INDIRECT("'Полная ст-ть с уч.НЗС (Авто)'!GN"&amp;$J$42))/$D19)</f>
        <v>0</v>
      </c>
      <c r="GO19" s="137">
        <f ca="1">IF($D19=0,0,SUMIF('Полная ст-ть с уч.НЗС (Авто)'!$YP$11:INDIRECT("'Полная ст-ть с уч.НЗС (Авто)'!YP"&amp;$J$42),$C19,'Полная ст-ть с уч.НЗС (Авто)'!GO$11:INDIRECT("'Полная ст-ть с уч.НЗС (Авто)'!GO"&amp;$J$42))/$D19)</f>
        <v>0</v>
      </c>
      <c r="GP19" s="137">
        <f ca="1">IF($D19=0,0,SUMIF('Полная ст-ть с уч.НЗС (Авто)'!$YP$11:INDIRECT("'Полная ст-ть с уч.НЗС (Авто)'!YP"&amp;$J$42),$C19,'Полная ст-ть с уч.НЗС (Авто)'!GP$11:INDIRECT("'Полная ст-ть с уч.НЗС (Авто)'!GP"&amp;$J$42))/$D19)</f>
        <v>0</v>
      </c>
      <c r="GQ19" s="137">
        <f ca="1">IF($D19=0,0,SUMIF('Полная ст-ть с уч.НЗС (Авто)'!$YP$11:INDIRECT("'Полная ст-ть с уч.НЗС (Авто)'!YP"&amp;$J$42),$C19,'Полная ст-ть с уч.НЗС (Авто)'!GQ$11:INDIRECT("'Полная ст-ть с уч.НЗС (Авто)'!GQ"&amp;$J$42))/$D19)</f>
        <v>0</v>
      </c>
      <c r="GR19" s="137">
        <f ca="1">IF($D19=0,0,SUMIF('Полная ст-ть с уч.НЗС (Авто)'!$YP$11:INDIRECT("'Полная ст-ть с уч.НЗС (Авто)'!YP"&amp;$J$42),$C19,'Полная ст-ть с уч.НЗС (Авто)'!GR$11:INDIRECT("'Полная ст-ть с уч.НЗС (Авто)'!GR"&amp;$J$42))/$D19)</f>
        <v>0</v>
      </c>
      <c r="GS19" s="137">
        <f ca="1">IF($D19=0,0,SUMIF('Полная ст-ть с уч.НЗС (Авто)'!$YP$11:INDIRECT("'Полная ст-ть с уч.НЗС (Авто)'!YP"&amp;$J$42),$C19,'Полная ст-ть с уч.НЗС (Авто)'!GS$11:INDIRECT("'Полная ст-ть с уч.НЗС (Авто)'!GS"&amp;$J$42))/$D19)</f>
        <v>0</v>
      </c>
      <c r="GT19" s="137">
        <f ca="1">IF($D19=0,0,SUMIF('Полная ст-ть с уч.НЗС (Авто)'!$YP$11:INDIRECT("'Полная ст-ть с уч.НЗС (Авто)'!YP"&amp;$J$42),$C19,'Полная ст-ть с уч.НЗС (Авто)'!GT$11:INDIRECT("'Полная ст-ть с уч.НЗС (Авто)'!GT"&amp;$J$42))/$D19)</f>
        <v>0</v>
      </c>
      <c r="GU19" s="137">
        <f ca="1">IF($D19=0,0,SUMIF('Полная ст-ть с уч.НЗС (Авто)'!$YP$11:INDIRECT("'Полная ст-ть с уч.НЗС (Авто)'!YP"&amp;$J$42),$C19,'Полная ст-ть с уч.НЗС (Авто)'!GU$11:INDIRECT("'Полная ст-ть с уч.НЗС (Авто)'!GU"&amp;$J$42))/$D19)</f>
        <v>0</v>
      </c>
      <c r="GV19" s="137">
        <f ca="1">IF($D19=0,0,SUMIF('Полная ст-ть с уч.НЗС (Авто)'!$YP$11:INDIRECT("'Полная ст-ть с уч.НЗС (Авто)'!YP"&amp;$J$42),$C19,'Полная ст-ть с уч.НЗС (Авто)'!GV$11:INDIRECT("'Полная ст-ть с уч.НЗС (Авто)'!GV"&amp;$J$42))/$D19)</f>
        <v>0</v>
      </c>
      <c r="GW19" s="137">
        <f ca="1">IF($D19=0,0,SUMIF('Полная ст-ть с уч.НЗС (Авто)'!$YP$11:INDIRECT("'Полная ст-ть с уч.НЗС (Авто)'!YP"&amp;$J$42),$C19,'Полная ст-ть с уч.НЗС (Авто)'!GW$11:INDIRECT("'Полная ст-ть с уч.НЗС (Авто)'!GW"&amp;$J$42))/$D19)</f>
        <v>0</v>
      </c>
      <c r="GX19" s="137">
        <f ca="1">IF($D19=0,0,SUMIF('Полная ст-ть с уч.НЗС (Авто)'!$YP$11:INDIRECT("'Полная ст-ть с уч.НЗС (Авто)'!YP"&amp;$J$42),$C19,'Полная ст-ть с уч.НЗС (Авто)'!GX$11:INDIRECT("'Полная ст-ть с уч.НЗС (Авто)'!GX"&amp;$J$42))/$D19)</f>
        <v>0</v>
      </c>
      <c r="GY19" s="137">
        <f ca="1">IF($D19=0,0,SUMIF('Полная ст-ть с уч.НЗС (Авто)'!$YP$11:INDIRECT("'Полная ст-ть с уч.НЗС (Авто)'!YP"&amp;$J$42),$C19,'Полная ст-ть с уч.НЗС (Авто)'!GY$11:INDIRECT("'Полная ст-ть с уч.НЗС (Авто)'!GY"&amp;$J$42))/$D19)</f>
        <v>0</v>
      </c>
      <c r="GZ19" s="137">
        <f ca="1">IF($D19=0,0,SUMIF('Полная ст-ть с уч.НЗС (Авто)'!$YP$11:INDIRECT("'Полная ст-ть с уч.НЗС (Авто)'!YP"&amp;$J$42),$C19,'Полная ст-ть с уч.НЗС (Авто)'!GZ$11:INDIRECT("'Полная ст-ть с уч.НЗС (Авто)'!GZ"&amp;$J$42))/$D19)</f>
        <v>0</v>
      </c>
      <c r="HA19" s="137">
        <f ca="1">IF($D19=0,0,SUMIF('Полная ст-ть с уч.НЗС (Авто)'!$YP$11:INDIRECT("'Полная ст-ть с уч.НЗС (Авто)'!YP"&amp;$J$42),$C19,'Полная ст-ть с уч.НЗС (Авто)'!HA$11:INDIRECT("'Полная ст-ть с уч.НЗС (Авто)'!HA"&amp;$J$42))/$D19)</f>
        <v>0</v>
      </c>
      <c r="HB19" s="137">
        <f ca="1">IF($D19=0,0,SUMIF('Полная ст-ть с уч.НЗС (Авто)'!$YP$11:INDIRECT("'Полная ст-ть с уч.НЗС (Авто)'!YP"&amp;$J$42),$C19,'Полная ст-ть с уч.НЗС (Авто)'!HB$11:INDIRECT("'Полная ст-ть с уч.НЗС (Авто)'!HB"&amp;$J$42))/$D19)</f>
        <v>0</v>
      </c>
      <c r="HC19" s="137">
        <f ca="1">IF($D19=0,0,SUMIF('Полная ст-ть с уч.НЗС (Авто)'!$YP$11:INDIRECT("'Полная ст-ть с уч.НЗС (Авто)'!YP"&amp;$J$42),$C19,'Полная ст-ть с уч.НЗС (Авто)'!HC$11:INDIRECT("'Полная ст-ть с уч.НЗС (Авто)'!HC"&amp;$J$42))/$D19)</f>
        <v>0</v>
      </c>
      <c r="HD19" s="137">
        <f ca="1">IF($D19=0,0,SUMIF('Полная ст-ть с уч.НЗС (Авто)'!$YP$11:INDIRECT("'Полная ст-ть с уч.НЗС (Авто)'!YP"&amp;$J$42),$C19,'Полная ст-ть с уч.НЗС (Авто)'!HD$11:INDIRECT("'Полная ст-ть с уч.НЗС (Авто)'!HD"&amp;$J$42))/$D19)</f>
        <v>0</v>
      </c>
      <c r="HE19" s="137">
        <f ca="1">IF($D19=0,0,SUMIF('Полная ст-ть с уч.НЗС (Авто)'!$YP$11:INDIRECT("'Полная ст-ть с уч.НЗС (Авто)'!YP"&amp;$J$42),$C19,'Полная ст-ть с уч.НЗС (Авто)'!HE$11:INDIRECT("'Полная ст-ть с уч.НЗС (Авто)'!HE"&amp;$J$42))/$D19)</f>
        <v>0</v>
      </c>
      <c r="HF19" s="137">
        <f ca="1">IF($D19=0,0,SUMIF('Полная ст-ть с уч.НЗС (Авто)'!$YP$11:INDIRECT("'Полная ст-ть с уч.НЗС (Авто)'!YP"&amp;$J$42),$C19,'Полная ст-ть с уч.НЗС (Авто)'!HF$11:INDIRECT("'Полная ст-ть с уч.НЗС (Авто)'!HF"&amp;$J$42))/$D19)</f>
        <v>0</v>
      </c>
      <c r="HG19" s="137">
        <f ca="1">IF($D19=0,0,SUMIF('Полная ст-ть с уч.НЗС (Авто)'!$YP$11:INDIRECT("'Полная ст-ть с уч.НЗС (Авто)'!YP"&amp;$J$42),$C19,'Полная ст-ть с уч.НЗС (Авто)'!HG$11:INDIRECT("'Полная ст-ть с уч.НЗС (Авто)'!HG"&amp;$J$42))/$D19)</f>
        <v>0</v>
      </c>
      <c r="HH19" s="137">
        <f ca="1">IF($D19=0,0,SUMIF('Полная ст-ть с уч.НЗС (Авто)'!$YP$11:INDIRECT("'Полная ст-ть с уч.НЗС (Авто)'!YP"&amp;$J$42),$C19,'Полная ст-ть с уч.НЗС (Авто)'!HH$11:INDIRECT("'Полная ст-ть с уч.НЗС (Авто)'!HH"&amp;$J$42))/$D19)</f>
        <v>0</v>
      </c>
      <c r="HI19" s="137">
        <f ca="1">IF($D19=0,0,SUMIF('Полная ст-ть с уч.НЗС (Авто)'!$YP$11:INDIRECT("'Полная ст-ть с уч.НЗС (Авто)'!YP"&amp;$J$42),$C19,'Полная ст-ть с уч.НЗС (Авто)'!HI$11:INDIRECT("'Полная ст-ть с уч.НЗС (Авто)'!HI"&amp;$J$42))/$D19)</f>
        <v>0</v>
      </c>
      <c r="HJ19" s="137">
        <f ca="1">IF($D19=0,0,SUMIF('Полная ст-ть с уч.НЗС (Авто)'!$YP$11:INDIRECT("'Полная ст-ть с уч.НЗС (Авто)'!YP"&amp;$J$42),$C19,'Полная ст-ть с уч.НЗС (Авто)'!HJ$11:INDIRECT("'Полная ст-ть с уч.НЗС (Авто)'!HJ"&amp;$J$42))/$D19)</f>
        <v>0</v>
      </c>
      <c r="HK19" s="137">
        <f ca="1">IF($D19=0,0,SUMIF('Полная ст-ть с уч.НЗС (Авто)'!$YP$11:INDIRECT("'Полная ст-ть с уч.НЗС (Авто)'!YP"&amp;$J$42),$C19,'Полная ст-ть с уч.НЗС (Авто)'!HK$11:INDIRECT("'Полная ст-ть с уч.НЗС (Авто)'!HK"&amp;$J$42))/$D19)</f>
        <v>0</v>
      </c>
      <c r="HL19" s="137">
        <f ca="1">IF($D19=0,0,SUMIF('Полная ст-ть с уч.НЗС (Авто)'!$YP$11:INDIRECT("'Полная ст-ть с уч.НЗС (Авто)'!YP"&amp;$J$42),$C19,'Полная ст-ть с уч.НЗС (Авто)'!HL$11:INDIRECT("'Полная ст-ть с уч.НЗС (Авто)'!HL"&amp;$J$42))/$D19)</f>
        <v>0</v>
      </c>
      <c r="HM19" s="137">
        <f ca="1">IF($D19=0,0,SUMIF('Полная ст-ть с уч.НЗС (Авто)'!$YP$11:INDIRECT("'Полная ст-ть с уч.НЗС (Авто)'!YP"&amp;$J$42),$C19,'Полная ст-ть с уч.НЗС (Авто)'!HM$11:INDIRECT("'Полная ст-ть с уч.НЗС (Авто)'!HM"&amp;$J$42))/$D19)</f>
        <v>0</v>
      </c>
      <c r="HN19" s="137">
        <f ca="1">IF($D19=0,0,SUMIF('Полная ст-ть с уч.НЗС (Авто)'!$YP$11:INDIRECT("'Полная ст-ть с уч.НЗС (Авто)'!YP"&amp;$J$42),$C19,'Полная ст-ть с уч.НЗС (Авто)'!HN$11:INDIRECT("'Полная ст-ть с уч.НЗС (Авто)'!HN"&amp;$J$42))/$D19)</f>
        <v>0</v>
      </c>
      <c r="HO19" s="137">
        <f ca="1">IF($D19=0,0,SUMIF('Полная ст-ть с уч.НЗС (Авто)'!$YP$11:INDIRECT("'Полная ст-ть с уч.НЗС (Авто)'!YP"&amp;$J$42),$C19,'Полная ст-ть с уч.НЗС (Авто)'!HO$11:INDIRECT("'Полная ст-ть с уч.НЗС (Авто)'!HO"&amp;$J$42))/$D19)</f>
        <v>0</v>
      </c>
      <c r="HP19" s="137">
        <f ca="1">IF($D19=0,0,SUMIF('Полная ст-ть с уч.НЗС (Авто)'!$YP$11:INDIRECT("'Полная ст-ть с уч.НЗС (Авто)'!YP"&amp;$J$42),$C19,'Полная ст-ть с уч.НЗС (Авто)'!HP$11:INDIRECT("'Полная ст-ть с уч.НЗС (Авто)'!HP"&amp;$J$42))/$D19)</f>
        <v>0</v>
      </c>
      <c r="HQ19" s="137">
        <f ca="1">IF($D19=0,0,SUMIF('Полная ст-ть с уч.НЗС (Авто)'!$YP$11:INDIRECT("'Полная ст-ть с уч.НЗС (Авто)'!YP"&amp;$J$42),$C19,'Полная ст-ть с уч.НЗС (Авто)'!HQ$11:INDIRECT("'Полная ст-ть с уч.НЗС (Авто)'!HQ"&amp;$J$42))/$D19)</f>
        <v>0</v>
      </c>
      <c r="HR19" s="137">
        <f ca="1">IF($D19=0,0,SUMIF('Полная ст-ть с уч.НЗС (Авто)'!$YP$11:INDIRECT("'Полная ст-ть с уч.НЗС (Авто)'!YP"&amp;$J$42),$C19,'Полная ст-ть с уч.НЗС (Авто)'!HR$11:INDIRECT("'Полная ст-ть с уч.НЗС (Авто)'!HR"&amp;$J$42))/$D19)</f>
        <v>0</v>
      </c>
      <c r="HS19" s="137">
        <f ca="1">IF($D19=0,0,SUMIF('Полная ст-ть с уч.НЗС (Авто)'!$YP$11:INDIRECT("'Полная ст-ть с уч.НЗС (Авто)'!YP"&amp;$J$42),$C19,'Полная ст-ть с уч.НЗС (Авто)'!HS$11:INDIRECT("'Полная ст-ть с уч.НЗС (Авто)'!HS"&amp;$J$42))/$D19)</f>
        <v>0</v>
      </c>
      <c r="HT19" s="137">
        <f ca="1">IF($D19=0,0,SUMIF('Полная ст-ть с уч.НЗС (Авто)'!$YP$11:INDIRECT("'Полная ст-ть с уч.НЗС (Авто)'!YP"&amp;$J$42),$C19,'Полная ст-ть с уч.НЗС (Авто)'!HT$11:INDIRECT("'Полная ст-ть с уч.НЗС (Авто)'!HT"&amp;$J$42))/$D19)</f>
        <v>0</v>
      </c>
      <c r="HU19" s="137">
        <f ca="1">IF($D19=0,0,SUMIF('Полная ст-ть с уч.НЗС (Авто)'!$YP$11:INDIRECT("'Полная ст-ть с уч.НЗС (Авто)'!YP"&amp;$J$42),$C19,'Полная ст-ть с уч.НЗС (Авто)'!HU$11:INDIRECT("'Полная ст-ть с уч.НЗС (Авто)'!HU"&amp;$J$42))/$D19)</f>
        <v>0</v>
      </c>
      <c r="HV19" s="137">
        <f ca="1">IF($D19=0,0,SUMIF('Полная ст-ть с уч.НЗС (Авто)'!$YP$11:INDIRECT("'Полная ст-ть с уч.НЗС (Авто)'!YP"&amp;$J$42),$C19,'Полная ст-ть с уч.НЗС (Авто)'!HV$11:INDIRECT("'Полная ст-ть с уч.НЗС (Авто)'!HV"&amp;$J$42))/$D19)</f>
        <v>0</v>
      </c>
      <c r="HW19" s="137">
        <f ca="1">IF($D19=0,0,SUMIF('Полная ст-ть с уч.НЗС (Авто)'!$YP$11:INDIRECT("'Полная ст-ть с уч.НЗС (Авто)'!YP"&amp;$J$42),$C19,'Полная ст-ть с уч.НЗС (Авто)'!HW$11:INDIRECT("'Полная ст-ть с уч.НЗС (Авто)'!HW"&amp;$J$42))/$D19)</f>
        <v>0</v>
      </c>
      <c r="HX19" s="137">
        <f ca="1">IF($D19=0,0,SUMIF('Полная ст-ть с уч.НЗС (Авто)'!$YP$11:INDIRECT("'Полная ст-ть с уч.НЗС (Авто)'!YP"&amp;$J$42),$C19,'Полная ст-ть с уч.НЗС (Авто)'!HX$11:INDIRECT("'Полная ст-ть с уч.НЗС (Авто)'!HX"&amp;$J$42))/$D19)</f>
        <v>0</v>
      </c>
      <c r="HY19" s="137">
        <f ca="1">IF($D19=0,0,SUMIF('Полная ст-ть с уч.НЗС (Авто)'!$YP$11:INDIRECT("'Полная ст-ть с уч.НЗС (Авто)'!YP"&amp;$J$42),$C19,'Полная ст-ть с уч.НЗС (Авто)'!HY$11:INDIRECT("'Полная ст-ть с уч.НЗС (Авто)'!HY"&amp;$J$42))/$D19)</f>
        <v>0</v>
      </c>
      <c r="HZ19" s="137">
        <f ca="1">IF($D19=0,0,SUMIF('Полная ст-ть с уч.НЗС (Авто)'!$YP$11:INDIRECT("'Полная ст-ть с уч.НЗС (Авто)'!YP"&amp;$J$42),$C19,'Полная ст-ть с уч.НЗС (Авто)'!HZ$11:INDIRECT("'Полная ст-ть с уч.НЗС (Авто)'!HZ"&amp;$J$42))/$D19)</f>
        <v>0</v>
      </c>
      <c r="IA19" s="137">
        <f ca="1">IF($D19=0,0,SUMIF('Полная ст-ть с уч.НЗС (Авто)'!$YP$11:INDIRECT("'Полная ст-ть с уч.НЗС (Авто)'!YP"&amp;$J$42),$C19,'Полная ст-ть с уч.НЗС (Авто)'!IA$11:INDIRECT("'Полная ст-ть с уч.НЗС (Авто)'!IA"&amp;$J$42))/$D19)</f>
        <v>0</v>
      </c>
      <c r="IB19" s="137">
        <f ca="1">IF($D19=0,0,SUMIF('Полная ст-ть с уч.НЗС (Авто)'!$YP$11:INDIRECT("'Полная ст-ть с уч.НЗС (Авто)'!YP"&amp;$J$42),$C19,'Полная ст-ть с уч.НЗС (Авто)'!IB$11:INDIRECT("'Полная ст-ть с уч.НЗС (Авто)'!IB"&amp;$J$42))/$D19)</f>
        <v>0</v>
      </c>
      <c r="IC19" s="137">
        <f ca="1">IF($D19=0,0,SUMIF('Полная ст-ть с уч.НЗС (Авто)'!$YP$11:INDIRECT("'Полная ст-ть с уч.НЗС (Авто)'!YP"&amp;$J$42),$C19,'Полная ст-ть с уч.НЗС (Авто)'!IC$11:INDIRECT("'Полная ст-ть с уч.НЗС (Авто)'!IC"&amp;$J$42))/$D19)</f>
        <v>0</v>
      </c>
      <c r="ID19" s="137">
        <f ca="1">IF($D19=0,0,SUMIF('Полная ст-ть с уч.НЗС (Авто)'!$YP$11:INDIRECT("'Полная ст-ть с уч.НЗС (Авто)'!YP"&amp;$J$42),$C19,'Полная ст-ть с уч.НЗС (Авто)'!ID$11:INDIRECT("'Полная ст-ть с уч.НЗС (Авто)'!ID"&amp;$J$42))/$D19)</f>
        <v>0</v>
      </c>
      <c r="IE19" s="137">
        <f ca="1">IF($D19=0,0,SUMIF('Полная ст-ть с уч.НЗС (Авто)'!$YP$11:INDIRECT("'Полная ст-ть с уч.НЗС (Авто)'!YP"&amp;$J$42),$C19,'Полная ст-ть с уч.НЗС (Авто)'!IE$11:INDIRECT("'Полная ст-ть с уч.НЗС (Авто)'!IE"&amp;$J$42))/$D19)</f>
        <v>0</v>
      </c>
      <c r="IF19" s="137">
        <f ca="1">IF($D19=0,0,SUMIF('Полная ст-ть с уч.НЗС (Авто)'!$YP$11:INDIRECT("'Полная ст-ть с уч.НЗС (Авто)'!YP"&amp;$J$42),$C19,'Полная ст-ть с уч.НЗС (Авто)'!IF$11:INDIRECT("'Полная ст-ть с уч.НЗС (Авто)'!IF"&amp;$J$42))/$D19)</f>
        <v>0</v>
      </c>
      <c r="IG19" s="137">
        <f ca="1">IF($D19=0,0,SUMIF('Полная ст-ть с уч.НЗС (Авто)'!$YP$11:INDIRECT("'Полная ст-ть с уч.НЗС (Авто)'!YP"&amp;$J$42),$C19,'Полная ст-ть с уч.НЗС (Авто)'!IG$11:INDIRECT("'Полная ст-ть с уч.НЗС (Авто)'!IG"&amp;$J$42))/$D19)</f>
        <v>0</v>
      </c>
      <c r="IH19" s="137">
        <f ca="1">IF($D19=0,0,SUMIF('Полная ст-ть с уч.НЗС (Авто)'!$YP$11:INDIRECT("'Полная ст-ть с уч.НЗС (Авто)'!YP"&amp;$J$42),$C19,'Полная ст-ть с уч.НЗС (Авто)'!IH$11:INDIRECT("'Полная ст-ть с уч.НЗС (Авто)'!IH"&amp;$J$42))/$D19)</f>
        <v>0</v>
      </c>
      <c r="II19" s="137">
        <f ca="1">IF($D19=0,0,SUMIF('Полная ст-ть с уч.НЗС (Авто)'!$YP$11:INDIRECT("'Полная ст-ть с уч.НЗС (Авто)'!YP"&amp;$J$42),$C19,'Полная ст-ть с уч.НЗС (Авто)'!II$11:INDIRECT("'Полная ст-ть с уч.НЗС (Авто)'!II"&amp;$J$42))/$D19)</f>
        <v>0</v>
      </c>
      <c r="IJ19" s="137">
        <f ca="1">IF($D19=0,0,SUMIF('Полная ст-ть с уч.НЗС (Авто)'!$YP$11:INDIRECT("'Полная ст-ть с уч.НЗС (Авто)'!YP"&amp;$J$42),$C19,'Полная ст-ть с уч.НЗС (Авто)'!IJ$11:INDIRECT("'Полная ст-ть с уч.НЗС (Авто)'!IJ"&amp;$J$42))/$D19)</f>
        <v>0</v>
      </c>
      <c r="IK19" s="137">
        <f ca="1">IF($D19=0,0,SUMIF('Полная ст-ть с уч.НЗС (Авто)'!$YP$11:INDIRECT("'Полная ст-ть с уч.НЗС (Авто)'!YP"&amp;$J$42),$C19,'Полная ст-ть с уч.НЗС (Авто)'!IK$11:INDIRECT("'Полная ст-ть с уч.НЗС (Авто)'!IK"&amp;$J$42))/$D19)</f>
        <v>0</v>
      </c>
      <c r="IL19" s="137">
        <f ca="1">IF($D19=0,0,SUMIF('Полная ст-ть с уч.НЗС (Авто)'!$YP$11:INDIRECT("'Полная ст-ть с уч.НЗС (Авто)'!YP"&amp;$J$42),$C19,'Полная ст-ть с уч.НЗС (Авто)'!IL$11:INDIRECT("'Полная ст-ть с уч.НЗС (Авто)'!IL"&amp;$J$42))/$D19)</f>
        <v>0</v>
      </c>
      <c r="IM19" s="137">
        <f ca="1">IF($D19=0,0,SUMIF('Полная ст-ть с уч.НЗС (Авто)'!$YP$11:INDIRECT("'Полная ст-ть с уч.НЗС (Авто)'!YP"&amp;$J$42),$C19,'Полная ст-ть с уч.НЗС (Авто)'!IM$11:INDIRECT("'Полная ст-ть с уч.НЗС (Авто)'!IM"&amp;$J$42))/$D19)</f>
        <v>0</v>
      </c>
      <c r="IN19" s="137">
        <f ca="1">IF($D19=0,0,SUMIF('Полная ст-ть с уч.НЗС (Авто)'!$YP$11:INDIRECT("'Полная ст-ть с уч.НЗС (Авто)'!YP"&amp;$J$42),$C19,'Полная ст-ть с уч.НЗС (Авто)'!IN$11:INDIRECT("'Полная ст-ть с уч.НЗС (Авто)'!IN"&amp;$J$42))/$D19)</f>
        <v>0</v>
      </c>
      <c r="IO19" s="137">
        <f ca="1">IF($D19=0,0,SUMIF('Полная ст-ть с уч.НЗС (Авто)'!$YP$11:INDIRECT("'Полная ст-ть с уч.НЗС (Авто)'!YP"&amp;$J$42),$C19,'Полная ст-ть с уч.НЗС (Авто)'!IO$11:INDIRECT("'Полная ст-ть с уч.НЗС (Авто)'!IO"&amp;$J$42))/$D19)</f>
        <v>0</v>
      </c>
      <c r="IP19" s="137">
        <f ca="1">IF($D19=0,0,SUMIF('Полная ст-ть с уч.НЗС (Авто)'!$YP$11:INDIRECT("'Полная ст-ть с уч.НЗС (Авто)'!YP"&amp;$J$42),$C19,'Полная ст-ть с уч.НЗС (Авто)'!IP$11:INDIRECT("'Полная ст-ть с уч.НЗС (Авто)'!IP"&amp;$J$42))/$D19)</f>
        <v>0</v>
      </c>
      <c r="IQ19" s="137">
        <f ca="1">IF($D19=0,0,SUMIF('Полная ст-ть с уч.НЗС (Авто)'!$YP$11:INDIRECT("'Полная ст-ть с уч.НЗС (Авто)'!YP"&amp;$J$42),$C19,'Полная ст-ть с уч.НЗС (Авто)'!IQ$11:INDIRECT("'Полная ст-ть с уч.НЗС (Авто)'!IQ"&amp;$J$42))/$D19)</f>
        <v>0</v>
      </c>
      <c r="IR19" s="137">
        <f ca="1">IF($D19=0,0,SUMIF('Полная ст-ть с уч.НЗС (Авто)'!$YP$11:INDIRECT("'Полная ст-ть с уч.НЗС (Авто)'!YP"&amp;$J$42),$C19,'Полная ст-ть с уч.НЗС (Авто)'!IR$11:INDIRECT("'Полная ст-ть с уч.НЗС (Авто)'!IR"&amp;$J$42))/$D19)</f>
        <v>0</v>
      </c>
      <c r="IS19" s="137">
        <f ca="1">IF($D19=0,0,SUMIF('Полная ст-ть с уч.НЗС (Авто)'!$YP$11:INDIRECT("'Полная ст-ть с уч.НЗС (Авто)'!YP"&amp;$J$42),$C19,'Полная ст-ть с уч.НЗС (Авто)'!IS$11:INDIRECT("'Полная ст-ть с уч.НЗС (Авто)'!IS"&amp;$J$42))/$D19)</f>
        <v>0</v>
      </c>
      <c r="IT19" s="137">
        <f ca="1">IF($D19=0,0,SUMIF('Полная ст-ть с уч.НЗС (Авто)'!$YP$11:INDIRECT("'Полная ст-ть с уч.НЗС (Авто)'!YP"&amp;$J$42),$C19,'Полная ст-ть с уч.НЗС (Авто)'!IT$11:INDIRECT("'Полная ст-ть с уч.НЗС (Авто)'!IT"&amp;$J$42))/$D19)</f>
        <v>0</v>
      </c>
      <c r="IU19" s="137">
        <f ca="1">IF($D19=0,0,SUMIF('Полная ст-ть с уч.НЗС (Авто)'!$YP$11:INDIRECT("'Полная ст-ть с уч.НЗС (Авто)'!YP"&amp;$J$42),$C19,'Полная ст-ть с уч.НЗС (Авто)'!IU$11:INDIRECT("'Полная ст-ть с уч.НЗС (Авто)'!IU"&amp;$J$42))/$D19)</f>
        <v>0</v>
      </c>
      <c r="IV19" s="137">
        <f ca="1">IF($D19=0,0,SUMIF('Полная ст-ть с уч.НЗС (Авто)'!$YP$11:INDIRECT("'Полная ст-ть с уч.НЗС (Авто)'!YP"&amp;$J$42),$C19,'Полная ст-ть с уч.НЗС (Авто)'!IV$11:INDIRECT("'Полная ст-ть с уч.НЗС (Авто)'!IV"&amp;$J$42))/$D19)</f>
        <v>0</v>
      </c>
      <c r="IW19" s="137">
        <f ca="1">IF($D19=0,0,SUMIF('Полная ст-ть с уч.НЗС (Авто)'!$YP$11:INDIRECT("'Полная ст-ть с уч.НЗС (Авто)'!YP"&amp;$J$42),$C19,'Полная ст-ть с уч.НЗС (Авто)'!IW$11:INDIRECT("'Полная ст-ть с уч.НЗС (Авто)'!IW"&amp;$J$42))/$D19)</f>
        <v>0</v>
      </c>
      <c r="IX19" s="137">
        <f ca="1">IF($D19=0,0,SUMIF('Полная ст-ть с уч.НЗС (Авто)'!$YP$11:INDIRECT("'Полная ст-ть с уч.НЗС (Авто)'!YP"&amp;$J$42),$C19,'Полная ст-ть с уч.НЗС (Авто)'!IX$11:INDIRECT("'Полная ст-ть с уч.НЗС (Авто)'!IX"&amp;$J$42))/$D19)</f>
        <v>0</v>
      </c>
      <c r="IY19" s="137">
        <f ca="1">IF($D19=0,0,SUMIF('Полная ст-ть с уч.НЗС (Авто)'!$YP$11:INDIRECT("'Полная ст-ть с уч.НЗС (Авто)'!YP"&amp;$J$42),$C19,'Полная ст-ть с уч.НЗС (Авто)'!IY$11:INDIRECT("'Полная ст-ть с уч.НЗС (Авто)'!IY"&amp;$J$42))/$D19)</f>
        <v>0</v>
      </c>
      <c r="IZ19" s="137">
        <f ca="1">IF($D19=0,0,SUMIF('Полная ст-ть с уч.НЗС (Авто)'!$YP$11:INDIRECT("'Полная ст-ть с уч.НЗС (Авто)'!YP"&amp;$J$42),$C19,'Полная ст-ть с уч.НЗС (Авто)'!IZ$11:INDIRECT("'Полная ст-ть с уч.НЗС (Авто)'!IZ"&amp;$J$42))/$D19)</f>
        <v>0</v>
      </c>
      <c r="JA19" s="137">
        <f ca="1">IF($D19=0,0,SUMIF('Полная ст-ть с уч.НЗС (Авто)'!$YP$11:INDIRECT("'Полная ст-ть с уч.НЗС (Авто)'!YP"&amp;$J$42),$C19,'Полная ст-ть с уч.НЗС (Авто)'!JA$11:INDIRECT("'Полная ст-ть с уч.НЗС (Авто)'!JA"&amp;$J$42))/$D19)</f>
        <v>0</v>
      </c>
      <c r="JB19" s="137">
        <f ca="1">IF($D19=0,0,SUMIF('Полная ст-ть с уч.НЗС (Авто)'!$YP$11:INDIRECT("'Полная ст-ть с уч.НЗС (Авто)'!YP"&amp;$J$42),$C19,'Полная ст-ть с уч.НЗС (Авто)'!JB$11:INDIRECT("'Полная ст-ть с уч.НЗС (Авто)'!JB"&amp;$J$42))/$D19)</f>
        <v>0</v>
      </c>
      <c r="JC19" s="137">
        <f ca="1">IF($D19=0,0,SUMIF('Полная ст-ть с уч.НЗС (Авто)'!$YP$11:INDIRECT("'Полная ст-ть с уч.НЗС (Авто)'!YP"&amp;$J$42),$C19,'Полная ст-ть с уч.НЗС (Авто)'!JC$11:INDIRECT("'Полная ст-ть с уч.НЗС (Авто)'!JC"&amp;$J$42))/$D19)</f>
        <v>0</v>
      </c>
      <c r="JD19" s="137">
        <f ca="1">IF($D19=0,0,SUMIF('Полная ст-ть с уч.НЗС (Авто)'!$YP$11:INDIRECT("'Полная ст-ть с уч.НЗС (Авто)'!YP"&amp;$J$42),$C19,'Полная ст-ть с уч.НЗС (Авто)'!JD$11:INDIRECT("'Полная ст-ть с уч.НЗС (Авто)'!JD"&amp;$J$42))/$D19)</f>
        <v>0</v>
      </c>
      <c r="JE19" s="137">
        <f ca="1">IF($D19=0,0,SUMIF('Полная ст-ть с уч.НЗС (Авто)'!$YP$11:INDIRECT("'Полная ст-ть с уч.НЗС (Авто)'!YP"&amp;$J$42),$C19,'Полная ст-ть с уч.НЗС (Авто)'!JE$11:INDIRECT("'Полная ст-ть с уч.НЗС (Авто)'!JE"&amp;$J$42))/$D19)</f>
        <v>0</v>
      </c>
      <c r="JF19" s="137">
        <f ca="1">IF($D19=0,0,SUMIF('Полная ст-ть с уч.НЗС (Авто)'!$YP$11:INDIRECT("'Полная ст-ть с уч.НЗС (Авто)'!YP"&amp;$J$42),$C19,'Полная ст-ть с уч.НЗС (Авто)'!JF$11:INDIRECT("'Полная ст-ть с уч.НЗС (Авто)'!JF"&amp;$J$42))/$D19)</f>
        <v>0</v>
      </c>
      <c r="JG19" s="137">
        <f ca="1">IF($D19=0,0,SUMIF('Полная ст-ть с уч.НЗС (Авто)'!$YP$11:INDIRECT("'Полная ст-ть с уч.НЗС (Авто)'!YP"&amp;$J$42),$C19,'Полная ст-ть с уч.НЗС (Авто)'!JG$11:INDIRECT("'Полная ст-ть с уч.НЗС (Авто)'!JG"&amp;$J$42))/$D19)</f>
        <v>0</v>
      </c>
      <c r="JH19" s="137">
        <f ca="1">IF($D19=0,0,SUMIF('Полная ст-ть с уч.НЗС (Авто)'!$YP$11:INDIRECT("'Полная ст-ть с уч.НЗС (Авто)'!YP"&amp;$J$42),$C19,'Полная ст-ть с уч.НЗС (Авто)'!JH$11:INDIRECT("'Полная ст-ть с уч.НЗС (Авто)'!JH"&amp;$J$42))/$D19)</f>
        <v>0</v>
      </c>
      <c r="JI19" s="137">
        <f ca="1">IF($D19=0,0,SUMIF('Полная ст-ть с уч.НЗС (Авто)'!$YP$11:INDIRECT("'Полная ст-ть с уч.НЗС (Авто)'!YP"&amp;$J$42),$C19,'Полная ст-ть с уч.НЗС (Авто)'!JI$11:INDIRECT("'Полная ст-ть с уч.НЗС (Авто)'!JI"&amp;$J$42))/$D19)</f>
        <v>0</v>
      </c>
      <c r="JJ19" s="137">
        <f ca="1">IF($D19=0,0,SUMIF('Полная ст-ть с уч.НЗС (Авто)'!$YP$11:INDIRECT("'Полная ст-ть с уч.НЗС (Авто)'!YP"&amp;$J$42),$C19,'Полная ст-ть с уч.НЗС (Авто)'!JJ$11:INDIRECT("'Полная ст-ть с уч.НЗС (Авто)'!JJ"&amp;$J$42))/$D19)</f>
        <v>0</v>
      </c>
      <c r="JK19" s="137">
        <f ca="1">IF($D19=0,0,SUMIF('Полная ст-ть с уч.НЗС (Авто)'!$YP$11:INDIRECT("'Полная ст-ть с уч.НЗС (Авто)'!YP"&amp;$J$42),$C19,'Полная ст-ть с уч.НЗС (Авто)'!JK$11:INDIRECT("'Полная ст-ть с уч.НЗС (Авто)'!JK"&amp;$J$42))/$D19)</f>
        <v>0</v>
      </c>
      <c r="JL19" s="137">
        <f ca="1">IF($D19=0,0,SUMIF('Полная ст-ть с уч.НЗС (Авто)'!$YP$11:INDIRECT("'Полная ст-ть с уч.НЗС (Авто)'!YP"&amp;$J$42),$C19,'Полная ст-ть с уч.НЗС (Авто)'!JL$11:INDIRECT("'Полная ст-ть с уч.НЗС (Авто)'!JL"&amp;$J$42))/$D19)</f>
        <v>0</v>
      </c>
      <c r="JM19" s="137">
        <f ca="1">IF($D19=0,0,SUMIF('Полная ст-ть с уч.НЗС (Авто)'!$YP$11:INDIRECT("'Полная ст-ть с уч.НЗС (Авто)'!YP"&amp;$J$42),$C19,'Полная ст-ть с уч.НЗС (Авто)'!JM$11:INDIRECT("'Полная ст-ть с уч.НЗС (Авто)'!JM"&amp;$J$42))/$D19)</f>
        <v>0</v>
      </c>
      <c r="JN19" s="137">
        <f ca="1">IF($D19=0,0,SUMIF('Полная ст-ть с уч.НЗС (Авто)'!$YP$11:INDIRECT("'Полная ст-ть с уч.НЗС (Авто)'!YP"&amp;$J$42),$C19,'Полная ст-ть с уч.НЗС (Авто)'!JN$11:INDIRECT("'Полная ст-ть с уч.НЗС (Авто)'!JN"&amp;$J$42))/$D19)</f>
        <v>0</v>
      </c>
      <c r="JO19" s="137">
        <f ca="1">IF($D19=0,0,SUMIF('Полная ст-ть с уч.НЗС (Авто)'!$YP$11:INDIRECT("'Полная ст-ть с уч.НЗС (Авто)'!YP"&amp;$J$42),$C19,'Полная ст-ть с уч.НЗС (Авто)'!JO$11:INDIRECT("'Полная ст-ть с уч.НЗС (Авто)'!JO"&amp;$J$42))/$D19)</f>
        <v>0</v>
      </c>
      <c r="JP19" s="137">
        <f ca="1">IF($D19=0,0,SUMIF('Полная ст-ть с уч.НЗС (Авто)'!$YP$11:INDIRECT("'Полная ст-ть с уч.НЗС (Авто)'!YP"&amp;$J$42),$C19,'Полная ст-ть с уч.НЗС (Авто)'!JP$11:INDIRECT("'Полная ст-ть с уч.НЗС (Авто)'!JP"&amp;$J$42))/$D19)</f>
        <v>0</v>
      </c>
      <c r="JQ19" s="137">
        <f ca="1">IF($D19=0,0,SUMIF('Полная ст-ть с уч.НЗС (Авто)'!$YP$11:INDIRECT("'Полная ст-ть с уч.НЗС (Авто)'!YP"&amp;$J$42),$C19,'Полная ст-ть с уч.НЗС (Авто)'!JQ$11:INDIRECT("'Полная ст-ть с уч.НЗС (Авто)'!JQ"&amp;$J$42))/$D19)</f>
        <v>0</v>
      </c>
      <c r="JR19" s="137">
        <f ca="1">IF($D19=0,0,SUMIF('Полная ст-ть с уч.НЗС (Авто)'!$YP$11:INDIRECT("'Полная ст-ть с уч.НЗС (Авто)'!YP"&amp;$J$42),$C19,'Полная ст-ть с уч.НЗС (Авто)'!JR$11:INDIRECT("'Полная ст-ть с уч.НЗС (Авто)'!JR"&amp;$J$42))/$D19)</f>
        <v>0</v>
      </c>
      <c r="JS19" s="137">
        <f ca="1">IF($D19=0,0,SUMIF('Полная ст-ть с уч.НЗС (Авто)'!$YP$11:INDIRECT("'Полная ст-ть с уч.НЗС (Авто)'!YP"&amp;$J$42),$C19,'Полная ст-ть с уч.НЗС (Авто)'!JS$11:INDIRECT("'Полная ст-ть с уч.НЗС (Авто)'!JS"&amp;$J$42))/$D19)</f>
        <v>0</v>
      </c>
      <c r="JT19" s="137">
        <f ca="1">IF($D19=0,0,SUMIF('Полная ст-ть с уч.НЗС (Авто)'!$YP$11:INDIRECT("'Полная ст-ть с уч.НЗС (Авто)'!YP"&amp;$J$42),$C19,'Полная ст-ть с уч.НЗС (Авто)'!JT$11:INDIRECT("'Полная ст-ть с уч.НЗС (Авто)'!JT"&amp;$J$42))/$D19)</f>
        <v>0</v>
      </c>
      <c r="JU19" s="137">
        <f ca="1">IF($D19=0,0,SUMIF('Полная ст-ть с уч.НЗС (Авто)'!$YP$11:INDIRECT("'Полная ст-ть с уч.НЗС (Авто)'!YP"&amp;$J$42),$C19,'Полная ст-ть с уч.НЗС (Авто)'!JU$11:INDIRECT("'Полная ст-ть с уч.НЗС (Авто)'!JU"&amp;$J$42))/$D19)</f>
        <v>0</v>
      </c>
      <c r="JV19" s="137">
        <f ca="1">IF($D19=0,0,SUMIF('Полная ст-ть с уч.НЗС (Авто)'!$YP$11:INDIRECT("'Полная ст-ть с уч.НЗС (Авто)'!YP"&amp;$J$42),$C19,'Полная ст-ть с уч.НЗС (Авто)'!JV$11:INDIRECT("'Полная ст-ть с уч.НЗС (Авто)'!JV"&amp;$J$42))/$D19)</f>
        <v>0</v>
      </c>
      <c r="JW19" s="137">
        <f ca="1">IF($D19=0,0,SUMIF('Полная ст-ть с уч.НЗС (Авто)'!$YP$11:INDIRECT("'Полная ст-ть с уч.НЗС (Авто)'!YP"&amp;$J$42),$C19,'Полная ст-ть с уч.НЗС (Авто)'!JW$11:INDIRECT("'Полная ст-ть с уч.НЗС (Авто)'!JW"&amp;$J$42))/$D19)</f>
        <v>0</v>
      </c>
      <c r="JX19" s="137">
        <f ca="1">IF($D19=0,0,SUMIF('Полная ст-ть с уч.НЗС (Авто)'!$YP$11:INDIRECT("'Полная ст-ть с уч.НЗС (Авто)'!YP"&amp;$J$42),$C19,'Полная ст-ть с уч.НЗС (Авто)'!JX$11:INDIRECT("'Полная ст-ть с уч.НЗС (Авто)'!JX"&amp;$J$42))/$D19)</f>
        <v>0</v>
      </c>
      <c r="JY19" s="137">
        <f ca="1">IF($D19=0,0,SUMIF('Полная ст-ть с уч.НЗС (Авто)'!$YP$11:INDIRECT("'Полная ст-ть с уч.НЗС (Авто)'!YP"&amp;$J$42),$C19,'Полная ст-ть с уч.НЗС (Авто)'!JY$11:INDIRECT("'Полная ст-ть с уч.НЗС (Авто)'!JY"&amp;$J$42))/$D19)</f>
        <v>0</v>
      </c>
      <c r="JZ19" s="137">
        <f ca="1">IF($D19=0,0,SUMIF('Полная ст-ть с уч.НЗС (Авто)'!$YP$11:INDIRECT("'Полная ст-ть с уч.НЗС (Авто)'!YP"&amp;$J$42),$C19,'Полная ст-ть с уч.НЗС (Авто)'!JZ$11:INDIRECT("'Полная ст-ть с уч.НЗС (Авто)'!JZ"&amp;$J$42))/$D19)</f>
        <v>0</v>
      </c>
      <c r="KA19" s="137">
        <f ca="1">IF($D19=0,0,SUMIF('Полная ст-ть с уч.НЗС (Авто)'!$YP$11:INDIRECT("'Полная ст-ть с уч.НЗС (Авто)'!YP"&amp;$J$42),$C19,'Полная ст-ть с уч.НЗС (Авто)'!KA$11:INDIRECT("'Полная ст-ть с уч.НЗС (Авто)'!KA"&amp;$J$42))/$D19)</f>
        <v>0</v>
      </c>
      <c r="KB19" s="137">
        <f ca="1">IF($D19=0,0,SUMIF('Полная ст-ть с уч.НЗС (Авто)'!$YP$11:INDIRECT("'Полная ст-ть с уч.НЗС (Авто)'!YP"&amp;$J$42),$C19,'Полная ст-ть с уч.НЗС (Авто)'!KB$11:INDIRECT("'Полная ст-ть с уч.НЗС (Авто)'!KB"&amp;$J$42))/$D19)</f>
        <v>0</v>
      </c>
      <c r="KC19" s="137">
        <f ca="1">IF($D19=0,0,SUMIF('Полная ст-ть с уч.НЗС (Авто)'!$YP$11:INDIRECT("'Полная ст-ть с уч.НЗС (Авто)'!YP"&amp;$J$42),$C19,'Полная ст-ть с уч.НЗС (Авто)'!KC$11:INDIRECT("'Полная ст-ть с уч.НЗС (Авто)'!KC"&amp;$J$42))/$D19)</f>
        <v>0</v>
      </c>
      <c r="KD19" s="137">
        <f ca="1">IF($D19=0,0,SUMIF('Полная ст-ть с уч.НЗС (Авто)'!$YP$11:INDIRECT("'Полная ст-ть с уч.НЗС (Авто)'!YP"&amp;$J$42),$C19,'Полная ст-ть с уч.НЗС (Авто)'!KD$11:INDIRECT("'Полная ст-ть с уч.НЗС (Авто)'!KD"&amp;$J$42))/$D19)</f>
        <v>0</v>
      </c>
      <c r="KE19" s="137">
        <f ca="1">IF($D19=0,0,SUMIF('Полная ст-ть с уч.НЗС (Авто)'!$YP$11:INDIRECT("'Полная ст-ть с уч.НЗС (Авто)'!YP"&amp;$J$42),$C19,'Полная ст-ть с уч.НЗС (Авто)'!KE$11:INDIRECT("'Полная ст-ть с уч.НЗС (Авто)'!KE"&amp;$J$42))/$D19)</f>
        <v>0</v>
      </c>
      <c r="KF19" s="137">
        <f ca="1">IF($D19=0,0,SUMIF('Полная ст-ть с уч.НЗС (Авто)'!$YP$11:INDIRECT("'Полная ст-ть с уч.НЗС (Авто)'!YP"&amp;$J$42),$C19,'Полная ст-ть с уч.НЗС (Авто)'!KF$11:INDIRECT("'Полная ст-ть с уч.НЗС (Авто)'!KF"&amp;$J$42))/$D19)</f>
        <v>0</v>
      </c>
      <c r="KG19" s="137">
        <f ca="1">IF($D19=0,0,SUMIF('Полная ст-ть с уч.НЗС (Авто)'!$YP$11:INDIRECT("'Полная ст-ть с уч.НЗС (Авто)'!YP"&amp;$J$42),$C19,'Полная ст-ть с уч.НЗС (Авто)'!KG$11:INDIRECT("'Полная ст-ть с уч.НЗС (Авто)'!KG"&amp;$J$42))/$D19)</f>
        <v>0</v>
      </c>
      <c r="KH19" s="137">
        <f ca="1">IF($D19=0,0,SUMIF('Полная ст-ть с уч.НЗС (Авто)'!$YP$11:INDIRECT("'Полная ст-ть с уч.НЗС (Авто)'!YP"&amp;$J$42),$C19,'Полная ст-ть с уч.НЗС (Авто)'!KH$11:INDIRECT("'Полная ст-ть с уч.НЗС (Авто)'!KH"&amp;$J$42))/$D19)</f>
        <v>0</v>
      </c>
      <c r="KI19" s="137">
        <f ca="1">IF($D19=0,0,SUMIF('Полная ст-ть с уч.НЗС (Авто)'!$YP$11:INDIRECT("'Полная ст-ть с уч.НЗС (Авто)'!YP"&amp;$J$42),$C19,'Полная ст-ть с уч.НЗС (Авто)'!KI$11:INDIRECT("'Полная ст-ть с уч.НЗС (Авто)'!KI"&amp;$J$42))/$D19)</f>
        <v>0</v>
      </c>
      <c r="KJ19" s="137">
        <f ca="1">IF($D19=0,0,SUMIF('Полная ст-ть с уч.НЗС (Авто)'!$YP$11:INDIRECT("'Полная ст-ть с уч.НЗС (Авто)'!YP"&amp;$J$42),$C19,'Полная ст-ть с уч.НЗС (Авто)'!KJ$11:INDIRECT("'Полная ст-ть с уч.НЗС (Авто)'!KJ"&amp;$J$42))/$D19)</f>
        <v>0</v>
      </c>
      <c r="KK19" s="137">
        <f ca="1">IF($D19=0,0,SUMIF('Полная ст-ть с уч.НЗС (Авто)'!$YP$11:INDIRECT("'Полная ст-ть с уч.НЗС (Авто)'!YP"&amp;$J$42),$C19,'Полная ст-ть с уч.НЗС (Авто)'!KK$11:INDIRECT("'Полная ст-ть с уч.НЗС (Авто)'!KK"&amp;$J$42))/$D19)</f>
        <v>0</v>
      </c>
      <c r="KL19" s="137">
        <f ca="1">IF($D19=0,0,SUMIF('Полная ст-ть с уч.НЗС (Авто)'!$YP$11:INDIRECT("'Полная ст-ть с уч.НЗС (Авто)'!YP"&amp;$J$42),$C19,'Полная ст-ть с уч.НЗС (Авто)'!KL$11:INDIRECT("'Полная ст-ть с уч.НЗС (Авто)'!KL"&amp;$J$42))/$D19)</f>
        <v>0</v>
      </c>
      <c r="KM19" s="137">
        <f ca="1">IF($D19=0,0,SUMIF('Полная ст-ть с уч.НЗС (Авто)'!$YP$11:INDIRECT("'Полная ст-ть с уч.НЗС (Авто)'!YP"&amp;$J$42),$C19,'Полная ст-ть с уч.НЗС (Авто)'!KM$11:INDIRECT("'Полная ст-ть с уч.НЗС (Авто)'!KM"&amp;$J$42))/$D19)</f>
        <v>0</v>
      </c>
      <c r="KN19" s="137">
        <f ca="1">IF($D19=0,0,SUMIF('Полная ст-ть с уч.НЗС (Авто)'!$YP$11:INDIRECT("'Полная ст-ть с уч.НЗС (Авто)'!YP"&amp;$J$42),$C19,'Полная ст-ть с уч.НЗС (Авто)'!KN$11:INDIRECT("'Полная ст-ть с уч.НЗС (Авто)'!KN"&amp;$J$42))/$D19)</f>
        <v>0</v>
      </c>
      <c r="KO19" s="137">
        <f ca="1">IF($D19=0,0,SUMIF('Полная ст-ть с уч.НЗС (Авто)'!$YP$11:INDIRECT("'Полная ст-ть с уч.НЗС (Авто)'!YP"&amp;$J$42),$C19,'Полная ст-ть с уч.НЗС (Авто)'!KO$11:INDIRECT("'Полная ст-ть с уч.НЗС (Авто)'!KO"&amp;$J$42))/$D19)</f>
        <v>0</v>
      </c>
      <c r="KP19" s="137">
        <f ca="1">IF($D19=0,0,SUMIF('Полная ст-ть с уч.НЗС (Авто)'!$YP$11:INDIRECT("'Полная ст-ть с уч.НЗС (Авто)'!YP"&amp;$J$42),$C19,'Полная ст-ть с уч.НЗС (Авто)'!KP$11:INDIRECT("'Полная ст-ть с уч.НЗС (Авто)'!KP"&amp;$J$42))/$D19)</f>
        <v>0</v>
      </c>
      <c r="KQ19" s="137">
        <f ca="1">IF($D19=0,0,SUMIF('Полная ст-ть с уч.НЗС (Авто)'!$YP$11:INDIRECT("'Полная ст-ть с уч.НЗС (Авто)'!YP"&amp;$J$42),$C19,'Полная ст-ть с уч.НЗС (Авто)'!KQ$11:INDIRECT("'Полная ст-ть с уч.НЗС (Авто)'!KQ"&amp;$J$42))/$D19)</f>
        <v>0</v>
      </c>
      <c r="KR19" s="137">
        <f ca="1">IF($D19=0,0,SUMIF('Полная ст-ть с уч.НЗС (Авто)'!$YP$11:INDIRECT("'Полная ст-ть с уч.НЗС (Авто)'!YP"&amp;$J$42),$C19,'Полная ст-ть с уч.НЗС (Авто)'!KR$11:INDIRECT("'Полная ст-ть с уч.НЗС (Авто)'!KR"&amp;$J$42))/$D19)</f>
        <v>0</v>
      </c>
      <c r="KS19" s="137">
        <f ca="1">IF($D19=0,0,SUMIF('Полная ст-ть с уч.НЗС (Авто)'!$YP$11:INDIRECT("'Полная ст-ть с уч.НЗС (Авто)'!YP"&amp;$J$42),$C19,'Полная ст-ть с уч.НЗС (Авто)'!KS$11:INDIRECT("'Полная ст-ть с уч.НЗС (Авто)'!KS"&amp;$J$42))/$D19)</f>
        <v>0</v>
      </c>
      <c r="KT19" s="137">
        <f ca="1">IF($D19=0,0,SUMIF('Полная ст-ть с уч.НЗС (Авто)'!$YP$11:INDIRECT("'Полная ст-ть с уч.НЗС (Авто)'!YP"&amp;$J$42),$C19,'Полная ст-ть с уч.НЗС (Авто)'!KT$11:INDIRECT("'Полная ст-ть с уч.НЗС (Авто)'!KT"&amp;$J$42))/$D19)</f>
        <v>0</v>
      </c>
      <c r="KU19" s="137">
        <f ca="1">IF($D19=0,0,SUMIF('Полная ст-ть с уч.НЗС (Авто)'!$YP$11:INDIRECT("'Полная ст-ть с уч.НЗС (Авто)'!YP"&amp;$J$42),$C19,'Полная ст-ть с уч.НЗС (Авто)'!KU$11:INDIRECT("'Полная ст-ть с уч.НЗС (Авто)'!KU"&amp;$J$42))/$D19)</f>
        <v>0</v>
      </c>
      <c r="KV19" s="137">
        <f ca="1">IF($D19=0,0,SUMIF('Полная ст-ть с уч.НЗС (Авто)'!$YP$11:INDIRECT("'Полная ст-ть с уч.НЗС (Авто)'!YP"&amp;$J$42),$C19,'Полная ст-ть с уч.НЗС (Авто)'!KV$11:INDIRECT("'Полная ст-ть с уч.НЗС (Авто)'!KV"&amp;$J$42))/$D19)</f>
        <v>0</v>
      </c>
      <c r="KW19" s="137">
        <f ca="1">IF($D19=0,0,SUMIF('Полная ст-ть с уч.НЗС (Авто)'!$YP$11:INDIRECT("'Полная ст-ть с уч.НЗС (Авто)'!YP"&amp;$J$42),$C19,'Полная ст-ть с уч.НЗС (Авто)'!KW$11:INDIRECT("'Полная ст-ть с уч.НЗС (Авто)'!KW"&amp;$J$42))/$D19)</f>
        <v>0</v>
      </c>
      <c r="KX19" s="137">
        <f ca="1">IF($D19=0,0,SUMIF('Полная ст-ть с уч.НЗС (Авто)'!$YP$11:INDIRECT("'Полная ст-ть с уч.НЗС (Авто)'!YP"&amp;$J$42),$C19,'Полная ст-ть с уч.НЗС (Авто)'!KX$11:INDIRECT("'Полная ст-ть с уч.НЗС (Авто)'!KX"&amp;$J$42))/$D19)</f>
        <v>0</v>
      </c>
      <c r="KY19" s="137">
        <f ca="1">IF($D19=0,0,SUMIF('Полная ст-ть с уч.НЗС (Авто)'!$YP$11:INDIRECT("'Полная ст-ть с уч.НЗС (Авто)'!YP"&amp;$J$42),$C19,'Полная ст-ть с уч.НЗС (Авто)'!KY$11:INDIRECT("'Полная ст-ть с уч.НЗС (Авто)'!KY"&amp;$J$42))/$D19)</f>
        <v>0</v>
      </c>
      <c r="KZ19" s="137">
        <f ca="1">IF($D19=0,0,SUMIF('Полная ст-ть с уч.НЗС (Авто)'!$YP$11:INDIRECT("'Полная ст-ть с уч.НЗС (Авто)'!YP"&amp;$J$42),$C19,'Полная ст-ть с уч.НЗС (Авто)'!KZ$11:INDIRECT("'Полная ст-ть с уч.НЗС (Авто)'!KZ"&amp;$J$42))/$D19)</f>
        <v>0</v>
      </c>
      <c r="LA19" s="137">
        <f ca="1">IF($D19=0,0,SUMIF('Полная ст-ть с уч.НЗС (Авто)'!$YP$11:INDIRECT("'Полная ст-ть с уч.НЗС (Авто)'!YP"&amp;$J$42),$C19,'Полная ст-ть с уч.НЗС (Авто)'!LA$11:INDIRECT("'Полная ст-ть с уч.НЗС (Авто)'!LA"&amp;$J$42))/$D19)</f>
        <v>0</v>
      </c>
      <c r="LB19" s="137">
        <f ca="1">IF($D19=0,0,SUMIF('Полная ст-ть с уч.НЗС (Авто)'!$YP$11:INDIRECT("'Полная ст-ть с уч.НЗС (Авто)'!YP"&amp;$J$42),$C19,'Полная ст-ть с уч.НЗС (Авто)'!LB$11:INDIRECT("'Полная ст-ть с уч.НЗС (Авто)'!LB"&amp;$J$42))/$D19)</f>
        <v>0</v>
      </c>
      <c r="LC19" s="137">
        <f ca="1">IF($D19=0,0,SUMIF('Полная ст-ть с уч.НЗС (Авто)'!$YP$11:INDIRECT("'Полная ст-ть с уч.НЗС (Авто)'!YP"&amp;$J$42),$C19,'Полная ст-ть с уч.НЗС (Авто)'!LC$11:INDIRECT("'Полная ст-ть с уч.НЗС (Авто)'!LC"&amp;$J$42))/$D19)</f>
        <v>0</v>
      </c>
      <c r="LD19" s="137">
        <f ca="1">IF($D19=0,0,SUMIF('Полная ст-ть с уч.НЗС (Авто)'!$YP$11:INDIRECT("'Полная ст-ть с уч.НЗС (Авто)'!YP"&amp;$J$42),$C19,'Полная ст-ть с уч.НЗС (Авто)'!LD$11:INDIRECT("'Полная ст-ть с уч.НЗС (Авто)'!LD"&amp;$J$42))/$D19)</f>
        <v>0</v>
      </c>
      <c r="LE19" s="137">
        <f ca="1">IF($D19=0,0,SUMIF('Полная ст-ть с уч.НЗС (Авто)'!$YP$11:INDIRECT("'Полная ст-ть с уч.НЗС (Авто)'!YP"&amp;$J$42),$C19,'Полная ст-ть с уч.НЗС (Авто)'!LE$11:INDIRECT("'Полная ст-ть с уч.НЗС (Авто)'!LE"&amp;$J$42))/$D19)</f>
        <v>0</v>
      </c>
      <c r="LF19" s="137">
        <f ca="1">IF($D19=0,0,SUMIF('Полная ст-ть с уч.НЗС (Авто)'!$YP$11:INDIRECT("'Полная ст-ть с уч.НЗС (Авто)'!YP"&amp;$J$42),$C19,'Полная ст-ть с уч.НЗС (Авто)'!LF$11:INDIRECT("'Полная ст-ть с уч.НЗС (Авто)'!LF"&amp;$J$42))/$D19)</f>
        <v>0</v>
      </c>
      <c r="LG19" s="137">
        <f ca="1">IF($D19=0,0,SUMIF('Полная ст-ть с уч.НЗС (Авто)'!$YP$11:INDIRECT("'Полная ст-ть с уч.НЗС (Авто)'!YP"&amp;$J$42),$C19,'Полная ст-ть с уч.НЗС (Авто)'!LG$11:INDIRECT("'Полная ст-ть с уч.НЗС (Авто)'!LG"&amp;$J$42))/$D19)</f>
        <v>0</v>
      </c>
      <c r="LH19" s="137">
        <f ca="1">IF($D19=0,0,SUMIF('Полная ст-ть с уч.НЗС (Авто)'!$YP$11:INDIRECT("'Полная ст-ть с уч.НЗС (Авто)'!YP"&amp;$J$42),$C19,'Полная ст-ть с уч.НЗС (Авто)'!LH$11:INDIRECT("'Полная ст-ть с уч.НЗС (Авто)'!LH"&amp;$J$42))/$D19)</f>
        <v>0</v>
      </c>
      <c r="LI19" s="137">
        <f ca="1">IF($D19=0,0,SUMIF('Полная ст-ть с уч.НЗС (Авто)'!$YP$11:INDIRECT("'Полная ст-ть с уч.НЗС (Авто)'!YP"&amp;$J$42),$C19,'Полная ст-ть с уч.НЗС (Авто)'!LI$11:INDIRECT("'Полная ст-ть с уч.НЗС (Авто)'!LI"&amp;$J$42))/$D19)</f>
        <v>0</v>
      </c>
      <c r="LJ19" s="137">
        <f ca="1">IF($D19=0,0,SUMIF('Полная ст-ть с уч.НЗС (Авто)'!$YP$11:INDIRECT("'Полная ст-ть с уч.НЗС (Авто)'!YP"&amp;$J$42),$C19,'Полная ст-ть с уч.НЗС (Авто)'!LJ$11:INDIRECT("'Полная ст-ть с уч.НЗС (Авто)'!LJ"&amp;$J$42))/$D19)</f>
        <v>0</v>
      </c>
      <c r="LK19" s="137">
        <f ca="1">IF($D19=0,0,SUMIF('Полная ст-ть с уч.НЗС (Авто)'!$YP$11:INDIRECT("'Полная ст-ть с уч.НЗС (Авто)'!YP"&amp;$J$42),$C19,'Полная ст-ть с уч.НЗС (Авто)'!LK$11:INDIRECT("'Полная ст-ть с уч.НЗС (Авто)'!LK"&amp;$J$42))/$D19)</f>
        <v>0</v>
      </c>
      <c r="LL19" s="137">
        <f ca="1">IF($D19=0,0,SUMIF('Полная ст-ть с уч.НЗС (Авто)'!$YP$11:INDIRECT("'Полная ст-ть с уч.НЗС (Авто)'!YP"&amp;$J$42),$C19,'Полная ст-ть с уч.НЗС (Авто)'!LL$11:INDIRECT("'Полная ст-ть с уч.НЗС (Авто)'!LL"&amp;$J$42))/$D19)</f>
        <v>0</v>
      </c>
      <c r="LM19" s="137">
        <f ca="1">IF($D19=0,0,SUMIF('Полная ст-ть с уч.НЗС (Авто)'!$YP$11:INDIRECT("'Полная ст-ть с уч.НЗС (Авто)'!YP"&amp;$J$42),$C19,'Полная ст-ть с уч.НЗС (Авто)'!LM$11:INDIRECT("'Полная ст-ть с уч.НЗС (Авто)'!LM"&amp;$J$42))/$D19)</f>
        <v>0</v>
      </c>
      <c r="LN19" s="137">
        <f ca="1">IF($D19=0,0,SUMIF('Полная ст-ть с уч.НЗС (Авто)'!$YP$11:INDIRECT("'Полная ст-ть с уч.НЗС (Авто)'!YP"&amp;$J$42),$C19,'Полная ст-ть с уч.НЗС (Авто)'!LN$11:INDIRECT("'Полная ст-ть с уч.НЗС (Авто)'!LN"&amp;$J$42))/$D19)</f>
        <v>0</v>
      </c>
      <c r="LO19" s="137">
        <f ca="1">IF($D19=0,0,SUMIF('Полная ст-ть с уч.НЗС (Авто)'!$YP$11:INDIRECT("'Полная ст-ть с уч.НЗС (Авто)'!YP"&amp;$J$42),$C19,'Полная ст-ть с уч.НЗС (Авто)'!LO$11:INDIRECT("'Полная ст-ть с уч.НЗС (Авто)'!LO"&amp;$J$42))/$D19)</f>
        <v>0</v>
      </c>
      <c r="LP19" s="137">
        <f ca="1">IF($D19=0,0,SUMIF('Полная ст-ть с уч.НЗС (Авто)'!$YP$11:INDIRECT("'Полная ст-ть с уч.НЗС (Авто)'!YP"&amp;$J$42),$C19,'Полная ст-ть с уч.НЗС (Авто)'!LP$11:INDIRECT("'Полная ст-ть с уч.НЗС (Авто)'!LP"&amp;$J$42))/$D19)</f>
        <v>0</v>
      </c>
      <c r="LQ19" s="137">
        <f ca="1">IF($D19=0,0,SUMIF('Полная ст-ть с уч.НЗС (Авто)'!$YP$11:INDIRECT("'Полная ст-ть с уч.НЗС (Авто)'!YP"&amp;$J$42),$C19,'Полная ст-ть с уч.НЗС (Авто)'!LQ$11:INDIRECT("'Полная ст-ть с уч.НЗС (Авто)'!LQ"&amp;$J$42))/$D19)</f>
        <v>0</v>
      </c>
      <c r="LR19" s="137">
        <f ca="1">IF($D19=0,0,SUMIF('Полная ст-ть с уч.НЗС (Авто)'!$YP$11:INDIRECT("'Полная ст-ть с уч.НЗС (Авто)'!YP"&amp;$J$42),$C19,'Полная ст-ть с уч.НЗС (Авто)'!LR$11:INDIRECT("'Полная ст-ть с уч.НЗС (Авто)'!LR"&amp;$J$42))/$D19)</f>
        <v>0</v>
      </c>
      <c r="LS19" s="137">
        <f ca="1">IF($D19=0,0,SUMIF('Полная ст-ть с уч.НЗС (Авто)'!$YP$11:INDIRECT("'Полная ст-ть с уч.НЗС (Авто)'!YP"&amp;$J$42),$C19,'Полная ст-ть с уч.НЗС (Авто)'!LS$11:INDIRECT("'Полная ст-ть с уч.НЗС (Авто)'!LS"&amp;$J$42))/$D19)</f>
        <v>0</v>
      </c>
      <c r="LT19" s="137">
        <f ca="1">IF($D19=0,0,SUMIF('Полная ст-ть с уч.НЗС (Авто)'!$YP$11:INDIRECT("'Полная ст-ть с уч.НЗС (Авто)'!YP"&amp;$J$42),$C19,'Полная ст-ть с уч.НЗС (Авто)'!LT$11:INDIRECT("'Полная ст-ть с уч.НЗС (Авто)'!LT"&amp;$J$42))/$D19)</f>
        <v>0</v>
      </c>
      <c r="LU19" s="137">
        <f ca="1">IF($D19=0,0,SUMIF('Полная ст-ть с уч.НЗС (Авто)'!$YP$11:INDIRECT("'Полная ст-ть с уч.НЗС (Авто)'!YP"&amp;$J$42),$C19,'Полная ст-ть с уч.НЗС (Авто)'!LU$11:INDIRECT("'Полная ст-ть с уч.НЗС (Авто)'!LU"&amp;$J$42))/$D19)</f>
        <v>0</v>
      </c>
      <c r="LV19" s="137">
        <f ca="1">IF($D19=0,0,SUMIF('Полная ст-ть с уч.НЗС (Авто)'!$YP$11:INDIRECT("'Полная ст-ть с уч.НЗС (Авто)'!YP"&amp;$J$42),$C19,'Полная ст-ть с уч.НЗС (Авто)'!LV$11:INDIRECT("'Полная ст-ть с уч.НЗС (Авто)'!LV"&amp;$J$42))/$D19)</f>
        <v>0</v>
      </c>
      <c r="LW19" s="137">
        <f ca="1">IF($D19=0,0,SUMIF('Полная ст-ть с уч.НЗС (Авто)'!$YP$11:INDIRECT("'Полная ст-ть с уч.НЗС (Авто)'!YP"&amp;$J$42),$C19,'Полная ст-ть с уч.НЗС (Авто)'!LW$11:INDIRECT("'Полная ст-ть с уч.НЗС (Авто)'!LW"&amp;$J$42))/$D19)</f>
        <v>0</v>
      </c>
      <c r="LX19" s="137">
        <f ca="1">IF($D19=0,0,SUMIF('Полная ст-ть с уч.НЗС (Авто)'!$YP$11:INDIRECT("'Полная ст-ть с уч.НЗС (Авто)'!YP"&amp;$J$42),$C19,'Полная ст-ть с уч.НЗС (Авто)'!LX$11:INDIRECT("'Полная ст-ть с уч.НЗС (Авто)'!LX"&amp;$J$42))/$D19)</f>
        <v>0</v>
      </c>
      <c r="LY19" s="137">
        <f ca="1">IF($D19=0,0,SUMIF('Полная ст-ть с уч.НЗС (Авто)'!$YP$11:INDIRECT("'Полная ст-ть с уч.НЗС (Авто)'!YP"&amp;$J$42),$C19,'Полная ст-ть с уч.НЗС (Авто)'!LY$11:INDIRECT("'Полная ст-ть с уч.НЗС (Авто)'!LY"&amp;$J$42))/$D19)</f>
        <v>0</v>
      </c>
      <c r="LZ19" s="137">
        <f ca="1">IF($D19=0,0,SUMIF('Полная ст-ть с уч.НЗС (Авто)'!$YP$11:INDIRECT("'Полная ст-ть с уч.НЗС (Авто)'!YP"&amp;$J$42),$C19,'Полная ст-ть с уч.НЗС (Авто)'!LZ$11:INDIRECT("'Полная ст-ть с уч.НЗС (Авто)'!LZ"&amp;$J$42))/$D19)</f>
        <v>0</v>
      </c>
      <c r="MA19" s="137">
        <f ca="1">IF($D19=0,0,SUMIF('Полная ст-ть с уч.НЗС (Авто)'!$YP$11:INDIRECT("'Полная ст-ть с уч.НЗС (Авто)'!YP"&amp;$J$42),$C19,'Полная ст-ть с уч.НЗС (Авто)'!MA$11:INDIRECT("'Полная ст-ть с уч.НЗС (Авто)'!MA"&amp;$J$42))/$D19)</f>
        <v>0</v>
      </c>
      <c r="MB19" s="137">
        <f ca="1">IF($D19=0,0,SUMIF('Полная ст-ть с уч.НЗС (Авто)'!$YP$11:INDIRECT("'Полная ст-ть с уч.НЗС (Авто)'!YP"&amp;$J$42),$C19,'Полная ст-ть с уч.НЗС (Авто)'!MB$11:INDIRECT("'Полная ст-ть с уч.НЗС (Авто)'!MB"&amp;$J$42))/$D19)</f>
        <v>0</v>
      </c>
      <c r="MC19" s="137">
        <f ca="1">IF($D19=0,0,SUMIF('Полная ст-ть с уч.НЗС (Авто)'!$YP$11:INDIRECT("'Полная ст-ть с уч.НЗС (Авто)'!YP"&amp;$J$42),$C19,'Полная ст-ть с уч.НЗС (Авто)'!MC$11:INDIRECT("'Полная ст-ть с уч.НЗС (Авто)'!MC"&amp;$J$42))/$D19)</f>
        <v>0</v>
      </c>
      <c r="MD19" s="137">
        <f ca="1">IF($D19=0,0,SUMIF('Полная ст-ть с уч.НЗС (Авто)'!$YP$11:INDIRECT("'Полная ст-ть с уч.НЗС (Авто)'!YP"&amp;$J$42),$C19,'Полная ст-ть с уч.НЗС (Авто)'!MD$11:INDIRECT("'Полная ст-ть с уч.НЗС (Авто)'!MD"&amp;$J$42))/$D19)</f>
        <v>0</v>
      </c>
      <c r="ME19" s="137">
        <f ca="1">IF($D19=0,0,SUMIF('Полная ст-ть с уч.НЗС (Авто)'!$YP$11:INDIRECT("'Полная ст-ть с уч.НЗС (Авто)'!YP"&amp;$J$42),$C19,'Полная ст-ть с уч.НЗС (Авто)'!ME$11:INDIRECT("'Полная ст-ть с уч.НЗС (Авто)'!ME"&amp;$J$42))/$D19)</f>
        <v>0</v>
      </c>
      <c r="MF19" s="137">
        <f ca="1">IF($D19=0,0,SUMIF('Полная ст-ть с уч.НЗС (Авто)'!$YP$11:INDIRECT("'Полная ст-ть с уч.НЗС (Авто)'!YP"&amp;$J$42),$C19,'Полная ст-ть с уч.НЗС (Авто)'!MF$11:INDIRECT("'Полная ст-ть с уч.НЗС (Авто)'!MF"&amp;$J$42))/$D19)</f>
        <v>0</v>
      </c>
      <c r="MG19" s="137">
        <f ca="1">IF($D19=0,0,SUMIF('Полная ст-ть с уч.НЗС (Авто)'!$YP$11:INDIRECT("'Полная ст-ть с уч.НЗС (Авто)'!YP"&amp;$J$42),$C19,'Полная ст-ть с уч.НЗС (Авто)'!MG$11:INDIRECT("'Полная ст-ть с уч.НЗС (Авто)'!MG"&amp;$J$42))/$D19)</f>
        <v>0</v>
      </c>
      <c r="MH19" s="137">
        <f ca="1">IF($D19=0,0,SUMIF('Полная ст-ть с уч.НЗС (Авто)'!$YP$11:INDIRECT("'Полная ст-ть с уч.НЗС (Авто)'!YP"&amp;$J$42),$C19,'Полная ст-ть с уч.НЗС (Авто)'!MH$11:INDIRECT("'Полная ст-ть с уч.НЗС (Авто)'!MH"&amp;$J$42))/$D19)</f>
        <v>0</v>
      </c>
      <c r="MI19" s="137">
        <f ca="1">IF($D19=0,0,SUMIF('Полная ст-ть с уч.НЗС (Авто)'!$YP$11:INDIRECT("'Полная ст-ть с уч.НЗС (Авто)'!YP"&amp;$J$42),$C19,'Полная ст-ть с уч.НЗС (Авто)'!MI$11:INDIRECT("'Полная ст-ть с уч.НЗС (Авто)'!MI"&amp;$J$42))/$D19)</f>
        <v>0</v>
      </c>
      <c r="MJ19" s="137">
        <f ca="1">IF($D19=0,0,SUMIF('Полная ст-ть с уч.НЗС (Авто)'!$YP$11:INDIRECT("'Полная ст-ть с уч.НЗС (Авто)'!YP"&amp;$J$42),$C19,'Полная ст-ть с уч.НЗС (Авто)'!MJ$11:INDIRECT("'Полная ст-ть с уч.НЗС (Авто)'!MJ"&amp;$J$42))/$D19)</f>
        <v>0</v>
      </c>
      <c r="MK19" s="137">
        <f ca="1">IF($D19=0,0,SUMIF('Полная ст-ть с уч.НЗС (Авто)'!$YP$11:INDIRECT("'Полная ст-ть с уч.НЗС (Авто)'!YP"&amp;$J$42),$C19,'Полная ст-ть с уч.НЗС (Авто)'!MK$11:INDIRECT("'Полная ст-ть с уч.НЗС (Авто)'!MK"&amp;$J$42))/$D19)</f>
        <v>0</v>
      </c>
      <c r="ML19" s="137">
        <f ca="1">IF($D19=0,0,SUMIF('Полная ст-ть с уч.НЗС (Авто)'!$YP$11:INDIRECT("'Полная ст-ть с уч.НЗС (Авто)'!YP"&amp;$J$42),$C19,'Полная ст-ть с уч.НЗС (Авто)'!ML$11:INDIRECT("'Полная ст-ть с уч.НЗС (Авто)'!ML"&amp;$J$42))/$D19)</f>
        <v>0</v>
      </c>
      <c r="MM19" s="137">
        <f ca="1">IF($D19=0,0,SUMIF('Полная ст-ть с уч.НЗС (Авто)'!$YP$11:INDIRECT("'Полная ст-ть с уч.НЗС (Авто)'!YP"&amp;$J$42),$C19,'Полная ст-ть с уч.НЗС (Авто)'!MM$11:INDIRECT("'Полная ст-ть с уч.НЗС (Авто)'!MM"&amp;$J$42))/$D19)</f>
        <v>0</v>
      </c>
      <c r="MN19" s="137">
        <f ca="1">IF($D19=0,0,SUMIF('Полная ст-ть с уч.НЗС (Авто)'!$YP$11:INDIRECT("'Полная ст-ть с уч.НЗС (Авто)'!YP"&amp;$J$42),$C19,'Полная ст-ть с уч.НЗС (Авто)'!MN$11:INDIRECT("'Полная ст-ть с уч.НЗС (Авто)'!MN"&amp;$J$42))/$D19)</f>
        <v>0</v>
      </c>
      <c r="MO19" s="137">
        <f ca="1">IF($D19=0,0,SUMIF('Полная ст-ть с уч.НЗС (Авто)'!$YP$11:INDIRECT("'Полная ст-ть с уч.НЗС (Авто)'!YP"&amp;$J$42),$C19,'Полная ст-ть с уч.НЗС (Авто)'!MO$11:INDIRECT("'Полная ст-ть с уч.НЗС (Авто)'!MO"&amp;$J$42))/$D19)</f>
        <v>0</v>
      </c>
      <c r="MP19" s="137">
        <f ca="1">IF($D19=0,0,SUMIF('Полная ст-ть с уч.НЗС (Авто)'!$YP$11:INDIRECT("'Полная ст-ть с уч.НЗС (Авто)'!YP"&amp;$J$42),$C19,'Полная ст-ть с уч.НЗС (Авто)'!MP$11:INDIRECT("'Полная ст-ть с уч.НЗС (Авто)'!MP"&amp;$J$42))/$D19)</f>
        <v>0</v>
      </c>
      <c r="MQ19" s="137">
        <f ca="1">IF($D19=0,0,SUMIF('Полная ст-ть с уч.НЗС (Авто)'!$YP$11:INDIRECT("'Полная ст-ть с уч.НЗС (Авто)'!YP"&amp;$J$42),$C19,'Полная ст-ть с уч.НЗС (Авто)'!MQ$11:INDIRECT("'Полная ст-ть с уч.НЗС (Авто)'!MQ"&amp;$J$42))/$D19)</f>
        <v>0</v>
      </c>
      <c r="MR19" s="137">
        <f ca="1">IF($D19=0,0,SUMIF('Полная ст-ть с уч.НЗС (Авто)'!$YP$11:INDIRECT("'Полная ст-ть с уч.НЗС (Авто)'!YP"&amp;$J$42),$C19,'Полная ст-ть с уч.НЗС (Авто)'!MR$11:INDIRECT("'Полная ст-ть с уч.НЗС (Авто)'!MR"&amp;$J$42))/$D19)</f>
        <v>0</v>
      </c>
      <c r="MS19" s="137">
        <f ca="1">IF($D19=0,0,SUMIF('Полная ст-ть с уч.НЗС (Авто)'!$YP$11:INDIRECT("'Полная ст-ть с уч.НЗС (Авто)'!YP"&amp;$J$42),$C19,'Полная ст-ть с уч.НЗС (Авто)'!MS$11:INDIRECT("'Полная ст-ть с уч.НЗС (Авто)'!MS"&amp;$J$42))/$D19)</f>
        <v>0</v>
      </c>
      <c r="MT19" s="137">
        <f ca="1">IF($D19=0,0,SUMIF('Полная ст-ть с уч.НЗС (Авто)'!$YP$11:INDIRECT("'Полная ст-ть с уч.НЗС (Авто)'!YP"&amp;$J$42),$C19,'Полная ст-ть с уч.НЗС (Авто)'!MT$11:INDIRECT("'Полная ст-ть с уч.НЗС (Авто)'!MT"&amp;$J$42))/$D19)</f>
        <v>0</v>
      </c>
      <c r="MU19" s="137">
        <f ca="1">IF($D19=0,0,SUMIF('Полная ст-ть с уч.НЗС (Авто)'!$YP$11:INDIRECT("'Полная ст-ть с уч.НЗС (Авто)'!YP"&amp;$J$42),$C19,'Полная ст-ть с уч.НЗС (Авто)'!MU$11:INDIRECT("'Полная ст-ть с уч.НЗС (Авто)'!MU"&amp;$J$42))/$D19)</f>
        <v>0</v>
      </c>
      <c r="MV19" s="137">
        <f ca="1">IF($D19=0,0,SUMIF('Полная ст-ть с уч.НЗС (Авто)'!$YP$11:INDIRECT("'Полная ст-ть с уч.НЗС (Авто)'!YP"&amp;$J$42),$C19,'Полная ст-ть с уч.НЗС (Авто)'!MV$11:INDIRECT("'Полная ст-ть с уч.НЗС (Авто)'!MV"&amp;$J$42))/$D19)</f>
        <v>0</v>
      </c>
      <c r="MW19" s="137">
        <f ca="1">IF($D19=0,0,SUMIF('Полная ст-ть с уч.НЗС (Авто)'!$YP$11:INDIRECT("'Полная ст-ть с уч.НЗС (Авто)'!YP"&amp;$J$42),$C19,'Полная ст-ть с уч.НЗС (Авто)'!MW$11:INDIRECT("'Полная ст-ть с уч.НЗС (Авто)'!MW"&amp;$J$42))/$D19)</f>
        <v>0</v>
      </c>
      <c r="MX19" s="137">
        <f ca="1">IF($D19=0,0,SUMIF('Полная ст-ть с уч.НЗС (Авто)'!$YP$11:INDIRECT("'Полная ст-ть с уч.НЗС (Авто)'!YP"&amp;$J$42),$C19,'Полная ст-ть с уч.НЗС (Авто)'!MX$11:INDIRECT("'Полная ст-ть с уч.НЗС (Авто)'!MX"&amp;$J$42))/$D19)</f>
        <v>0</v>
      </c>
      <c r="MY19" s="137">
        <f ca="1">IF($D19=0,0,SUMIF('Полная ст-ть с уч.НЗС (Авто)'!$YP$11:INDIRECT("'Полная ст-ть с уч.НЗС (Авто)'!YP"&amp;$J$42),$C19,'Полная ст-ть с уч.НЗС (Авто)'!MY$11:INDIRECT("'Полная ст-ть с уч.НЗС (Авто)'!MY"&amp;$J$42))/$D19)</f>
        <v>0</v>
      </c>
      <c r="MZ19" s="137">
        <f ca="1">IF($D19=0,0,SUMIF('Полная ст-ть с уч.НЗС (Авто)'!$YP$11:INDIRECT("'Полная ст-ть с уч.НЗС (Авто)'!YP"&amp;$J$42),$C19,'Полная ст-ть с уч.НЗС (Авто)'!MZ$11:INDIRECT("'Полная ст-ть с уч.НЗС (Авто)'!MZ"&amp;$J$42))/$D19)</f>
        <v>0</v>
      </c>
      <c r="NA19" s="137">
        <f ca="1">IF($D19=0,0,SUMIF('Полная ст-ть с уч.НЗС (Авто)'!$YP$11:INDIRECT("'Полная ст-ть с уч.НЗС (Авто)'!YP"&amp;$J$42),$C19,'Полная ст-ть с уч.НЗС (Авто)'!NA$11:INDIRECT("'Полная ст-ть с уч.НЗС (Авто)'!NA"&amp;$J$42))/$D19)</f>
        <v>0</v>
      </c>
      <c r="NB19" s="137">
        <f ca="1">IF($D19=0,0,SUMIF('Полная ст-ть с уч.НЗС (Авто)'!$YP$11:INDIRECT("'Полная ст-ть с уч.НЗС (Авто)'!YP"&amp;$J$42),$C19,'Полная ст-ть с уч.НЗС (Авто)'!NB$11:INDIRECT("'Полная ст-ть с уч.НЗС (Авто)'!NB"&amp;$J$42))/$D19)</f>
        <v>0</v>
      </c>
      <c r="NC19" s="137">
        <f ca="1">IF($D19=0,0,SUMIF('Полная ст-ть с уч.НЗС (Авто)'!$YP$11:INDIRECT("'Полная ст-ть с уч.НЗС (Авто)'!YP"&amp;$J$42),$C19,'Полная ст-ть с уч.НЗС (Авто)'!NC$11:INDIRECT("'Полная ст-ть с уч.НЗС (Авто)'!NC"&amp;$J$42))/$D19)</f>
        <v>0</v>
      </c>
      <c r="ND19" s="137">
        <f ca="1">IF($D19=0,0,SUMIF('Полная ст-ть с уч.НЗС (Авто)'!$YP$11:INDIRECT("'Полная ст-ть с уч.НЗС (Авто)'!YP"&amp;$J$42),$C19,'Полная ст-ть с уч.НЗС (Авто)'!ND$11:INDIRECT("'Полная ст-ть с уч.НЗС (Авто)'!ND"&amp;$J$42))/$D19)</f>
        <v>0</v>
      </c>
      <c r="NE19" s="137">
        <f ca="1">IF($D19=0,0,SUMIF('Полная ст-ть с уч.НЗС (Авто)'!$YP$11:INDIRECT("'Полная ст-ть с уч.НЗС (Авто)'!YP"&amp;$J$42),$C19,'Полная ст-ть с уч.НЗС (Авто)'!NE$11:INDIRECT("'Полная ст-ть с уч.НЗС (Авто)'!NE"&amp;$J$42))/$D19)</f>
        <v>0</v>
      </c>
      <c r="NF19" s="137">
        <f ca="1">IF($D19=0,0,SUMIF('Полная ст-ть с уч.НЗС (Авто)'!$YP$11:INDIRECT("'Полная ст-ть с уч.НЗС (Авто)'!YP"&amp;$J$42),$C19,'Полная ст-ть с уч.НЗС (Авто)'!NF$11:INDIRECT("'Полная ст-ть с уч.НЗС (Авто)'!NF"&amp;$J$42))/$D19)</f>
        <v>0</v>
      </c>
      <c r="NG19" s="137">
        <f ca="1">IF($D19=0,0,SUMIF('Полная ст-ть с уч.НЗС (Авто)'!$YP$11:INDIRECT("'Полная ст-ть с уч.НЗС (Авто)'!YP"&amp;$J$42),$C19,'Полная ст-ть с уч.НЗС (Авто)'!NG$11:INDIRECT("'Полная ст-ть с уч.НЗС (Авто)'!NG"&amp;$J$42))/$D19)</f>
        <v>0</v>
      </c>
      <c r="NH19" s="137">
        <f ca="1">IF($D19=0,0,SUMIF('Полная ст-ть с уч.НЗС (Авто)'!$YP$11:INDIRECT("'Полная ст-ть с уч.НЗС (Авто)'!YP"&amp;$J$42),$C19,'Полная ст-ть с уч.НЗС (Авто)'!NH$11:INDIRECT("'Полная ст-ть с уч.НЗС (Авто)'!NH"&amp;$J$42))/$D19)</f>
        <v>0</v>
      </c>
      <c r="NI19" s="137">
        <f ca="1">IF($D19=0,0,SUMIF('Полная ст-ть с уч.НЗС (Авто)'!$YP$11:INDIRECT("'Полная ст-ть с уч.НЗС (Авто)'!YP"&amp;$J$42),$C19,'Полная ст-ть с уч.НЗС (Авто)'!NI$11:INDIRECT("'Полная ст-ть с уч.НЗС (Авто)'!NI"&amp;$J$42))/$D19)</f>
        <v>0</v>
      </c>
      <c r="NJ19" s="137">
        <f ca="1">IF($D19=0,0,SUMIF('Полная ст-ть с уч.НЗС (Авто)'!$YP$11:INDIRECT("'Полная ст-ть с уч.НЗС (Авто)'!YP"&amp;$J$42),$C19,'Полная ст-ть с уч.НЗС (Авто)'!NJ$11:INDIRECT("'Полная ст-ть с уч.НЗС (Авто)'!NJ"&amp;$J$42))/$D19)</f>
        <v>0</v>
      </c>
      <c r="NK19" s="137">
        <f ca="1">IF($D19=0,0,SUMIF('Полная ст-ть с уч.НЗС (Авто)'!$YP$11:INDIRECT("'Полная ст-ть с уч.НЗС (Авто)'!YP"&amp;$J$42),$C19,'Полная ст-ть с уч.НЗС (Авто)'!NK$11:INDIRECT("'Полная ст-ть с уч.НЗС (Авто)'!NK"&amp;$J$42))/$D19)</f>
        <v>0</v>
      </c>
      <c r="NL19" s="137">
        <f ca="1">IF($D19=0,0,SUMIF('Полная ст-ть с уч.НЗС (Авто)'!$YP$11:INDIRECT("'Полная ст-ть с уч.НЗС (Авто)'!YP"&amp;$J$42),$C19,'Полная ст-ть с уч.НЗС (Авто)'!NL$11:INDIRECT("'Полная ст-ть с уч.НЗС (Авто)'!NL"&amp;$J$42))/$D19)</f>
        <v>0</v>
      </c>
      <c r="NM19" s="137">
        <f ca="1">IF($D19=0,0,SUMIF('Полная ст-ть с уч.НЗС (Авто)'!$YP$11:INDIRECT("'Полная ст-ть с уч.НЗС (Авто)'!YP"&amp;$J$42),$C19,'Полная ст-ть с уч.НЗС (Авто)'!NM$11:INDIRECT("'Полная ст-ть с уч.НЗС (Авто)'!NM"&amp;$J$42))/$D19)</f>
        <v>0</v>
      </c>
      <c r="NN19" s="137">
        <f ca="1">IF($D19=0,0,SUMIF('Полная ст-ть с уч.НЗС (Авто)'!$YP$11:INDIRECT("'Полная ст-ть с уч.НЗС (Авто)'!YP"&amp;$J$42),$C19,'Полная ст-ть с уч.НЗС (Авто)'!NN$11:INDIRECT("'Полная ст-ть с уч.НЗС (Авто)'!NN"&amp;$J$42))/$D19)</f>
        <v>0</v>
      </c>
      <c r="NO19" s="137">
        <f ca="1">IF($D19=0,0,SUMIF('Полная ст-ть с уч.НЗС (Авто)'!$YP$11:INDIRECT("'Полная ст-ть с уч.НЗС (Авто)'!YP"&amp;$J$42),$C19,'Полная ст-ть с уч.НЗС (Авто)'!NO$11:INDIRECT("'Полная ст-ть с уч.НЗС (Авто)'!NO"&amp;$J$42))/$D19)</f>
        <v>0</v>
      </c>
      <c r="NP19" s="137">
        <f ca="1">IF($D19=0,0,SUMIF('Полная ст-ть с уч.НЗС (Авто)'!$YP$11:INDIRECT("'Полная ст-ть с уч.НЗС (Авто)'!YP"&amp;$J$42),$C19,'Полная ст-ть с уч.НЗС (Авто)'!NP$11:INDIRECT("'Полная ст-ть с уч.НЗС (Авто)'!NP"&amp;$J$42))/$D19)</f>
        <v>0</v>
      </c>
      <c r="NQ19" s="137">
        <f ca="1">IF($D19=0,0,SUMIF('Полная ст-ть с уч.НЗС (Авто)'!$YP$11:INDIRECT("'Полная ст-ть с уч.НЗС (Авто)'!YP"&amp;$J$42),$C19,'Полная ст-ть с уч.НЗС (Авто)'!NQ$11:INDIRECT("'Полная ст-ть с уч.НЗС (Авто)'!NQ"&amp;$J$42))/$D19)</f>
        <v>0</v>
      </c>
      <c r="NR19" s="137">
        <f ca="1">IF($D19=0,0,SUMIF('Полная ст-ть с уч.НЗС (Авто)'!$YP$11:INDIRECT("'Полная ст-ть с уч.НЗС (Авто)'!YP"&amp;$J$42),$C19,'Полная ст-ть с уч.НЗС (Авто)'!NR$11:INDIRECT("'Полная ст-ть с уч.НЗС (Авто)'!NR"&amp;$J$42))/$D19)</f>
        <v>0</v>
      </c>
      <c r="NS19" s="137">
        <f ca="1">IF($D19=0,0,SUMIF('Полная ст-ть с уч.НЗС (Авто)'!$YP$11:INDIRECT("'Полная ст-ть с уч.НЗС (Авто)'!YP"&amp;$J$42),$C19,'Полная ст-ть с уч.НЗС (Авто)'!NS$11:INDIRECT("'Полная ст-ть с уч.НЗС (Авто)'!NS"&amp;$J$42))/$D19)</f>
        <v>0</v>
      </c>
      <c r="NT19" s="137">
        <f ca="1">IF($D19=0,0,SUMIF('Полная ст-ть с уч.НЗС (Авто)'!$YP$11:INDIRECT("'Полная ст-ть с уч.НЗС (Авто)'!YP"&amp;$J$42),$C19,'Полная ст-ть с уч.НЗС (Авто)'!NT$11:INDIRECT("'Полная ст-ть с уч.НЗС (Авто)'!NT"&amp;$J$42))/$D19)</f>
        <v>0</v>
      </c>
      <c r="NU19" s="137">
        <f ca="1">IF($D19=0,0,SUMIF('Полная ст-ть с уч.НЗС (Авто)'!$YP$11:INDIRECT("'Полная ст-ть с уч.НЗС (Авто)'!YP"&amp;$J$42),$C19,'Полная ст-ть с уч.НЗС (Авто)'!NU$11:INDIRECT("'Полная ст-ть с уч.НЗС (Авто)'!NU"&amp;$J$42))/$D19)</f>
        <v>0</v>
      </c>
      <c r="NV19" s="137">
        <f ca="1">IF($D19=0,0,SUMIF('Полная ст-ть с уч.НЗС (Авто)'!$YP$11:INDIRECT("'Полная ст-ть с уч.НЗС (Авто)'!YP"&amp;$J$42),$C19,'Полная ст-ть с уч.НЗС (Авто)'!NV$11:INDIRECT("'Полная ст-ть с уч.НЗС (Авто)'!NV"&amp;$J$42))/$D19)</f>
        <v>0</v>
      </c>
      <c r="NW19" s="137">
        <f ca="1">IF($D19=0,0,SUMIF('Полная ст-ть с уч.НЗС (Авто)'!$YP$11:INDIRECT("'Полная ст-ть с уч.НЗС (Авто)'!YP"&amp;$J$42),$C19,'Полная ст-ть с уч.НЗС (Авто)'!NW$11:INDIRECT("'Полная ст-ть с уч.НЗС (Авто)'!NW"&amp;$J$42))/$D19)</f>
        <v>0</v>
      </c>
      <c r="NX19" s="137">
        <f ca="1">IF($D19=0,0,SUMIF('Полная ст-ть с уч.НЗС (Авто)'!$YP$11:INDIRECT("'Полная ст-ть с уч.НЗС (Авто)'!YP"&amp;$J$42),$C19,'Полная ст-ть с уч.НЗС (Авто)'!NX$11:INDIRECT("'Полная ст-ть с уч.НЗС (Авто)'!NX"&amp;$J$42))/$D19)</f>
        <v>0</v>
      </c>
      <c r="NY19" s="137">
        <f ca="1">IF($D19=0,0,SUMIF('Полная ст-ть с уч.НЗС (Авто)'!$YP$11:INDIRECT("'Полная ст-ть с уч.НЗС (Авто)'!YP"&amp;$J$42),$C19,'Полная ст-ть с уч.НЗС (Авто)'!NY$11:INDIRECT("'Полная ст-ть с уч.НЗС (Авто)'!NY"&amp;$J$42))/$D19)</f>
        <v>0</v>
      </c>
      <c r="NZ19" s="137">
        <f ca="1">IF($D19=0,0,SUMIF('Полная ст-ть с уч.НЗС (Авто)'!$YP$11:INDIRECT("'Полная ст-ть с уч.НЗС (Авто)'!YP"&amp;$J$42),$C19,'Полная ст-ть с уч.НЗС (Авто)'!NZ$11:INDIRECT("'Полная ст-ть с уч.НЗС (Авто)'!NZ"&amp;$J$42))/$D19)</f>
        <v>0</v>
      </c>
      <c r="OA19" s="137">
        <f ca="1">IF($D19=0,0,SUMIF('Полная ст-ть с уч.НЗС (Авто)'!$YP$11:INDIRECT("'Полная ст-ть с уч.НЗС (Авто)'!YP"&amp;$J$42),$C19,'Полная ст-ть с уч.НЗС (Авто)'!OA$11:INDIRECT("'Полная ст-ть с уч.НЗС (Авто)'!OA"&amp;$J$42))/$D19)</f>
        <v>0</v>
      </c>
      <c r="OB19" s="137">
        <f ca="1">IF($D19=0,0,SUMIF('Полная ст-ть с уч.НЗС (Авто)'!$YP$11:INDIRECT("'Полная ст-ть с уч.НЗС (Авто)'!YP"&amp;$J$42),$C19,'Полная ст-ть с уч.НЗС (Авто)'!OB$11:INDIRECT("'Полная ст-ть с уч.НЗС (Авто)'!OB"&amp;$J$42))/$D19)</f>
        <v>0</v>
      </c>
      <c r="OC19" s="137">
        <f ca="1">IF($D19=0,0,SUMIF('Полная ст-ть с уч.НЗС (Авто)'!$YP$11:INDIRECT("'Полная ст-ть с уч.НЗС (Авто)'!YP"&amp;$J$42),$C19,'Полная ст-ть с уч.НЗС (Авто)'!OC$11:INDIRECT("'Полная ст-ть с уч.НЗС (Авто)'!OC"&amp;$J$42))/$D19)</f>
        <v>0</v>
      </c>
      <c r="OD19" s="137">
        <f ca="1">IF($D19=0,0,SUMIF('Полная ст-ть с уч.НЗС (Авто)'!$YP$11:INDIRECT("'Полная ст-ть с уч.НЗС (Авто)'!YP"&amp;$J$42),$C19,'Полная ст-ть с уч.НЗС (Авто)'!OD$11:INDIRECT("'Полная ст-ть с уч.НЗС (Авто)'!OD"&amp;$J$42))/$D19)</f>
        <v>0</v>
      </c>
      <c r="OE19" s="137">
        <f ca="1">IF($D19=0,0,SUMIF('Полная ст-ть с уч.НЗС (Авто)'!$YP$11:INDIRECT("'Полная ст-ть с уч.НЗС (Авто)'!YP"&amp;$J$42),$C19,'Полная ст-ть с уч.НЗС (Авто)'!OE$11:INDIRECT("'Полная ст-ть с уч.НЗС (Авто)'!OE"&amp;$J$42))/$D19)</f>
        <v>0</v>
      </c>
      <c r="OF19" s="137">
        <f ca="1">IF($D19=0,0,SUMIF('Полная ст-ть с уч.НЗС (Авто)'!$YP$11:INDIRECT("'Полная ст-ть с уч.НЗС (Авто)'!YP"&amp;$J$42),$C19,'Полная ст-ть с уч.НЗС (Авто)'!OF$11:INDIRECT("'Полная ст-ть с уч.НЗС (Авто)'!OF"&amp;$J$42))/$D19)</f>
        <v>0</v>
      </c>
      <c r="OG19" s="137">
        <f ca="1">IF($D19=0,0,SUMIF('Полная ст-ть с уч.НЗС (Авто)'!$YP$11:INDIRECT("'Полная ст-ть с уч.НЗС (Авто)'!YP"&amp;$J$42),$C19,'Полная ст-ть с уч.НЗС (Авто)'!OG$11:INDIRECT("'Полная ст-ть с уч.НЗС (Авто)'!OG"&amp;$J$42))/$D19)</f>
        <v>0</v>
      </c>
      <c r="OH19" s="137">
        <f ca="1">IF($D19=0,0,SUMIF('Полная ст-ть с уч.НЗС (Авто)'!$YP$11:INDIRECT("'Полная ст-ть с уч.НЗС (Авто)'!YP"&amp;$J$42),$C19,'Полная ст-ть с уч.НЗС (Авто)'!OH$11:INDIRECT("'Полная ст-ть с уч.НЗС (Авто)'!OH"&amp;$J$42))/$D19)</f>
        <v>0</v>
      </c>
      <c r="OI19" s="137">
        <f ca="1">IF($D19=0,0,SUMIF('Полная ст-ть с уч.НЗС (Авто)'!$YP$11:INDIRECT("'Полная ст-ть с уч.НЗС (Авто)'!YP"&amp;$J$42),$C19,'Полная ст-ть с уч.НЗС (Авто)'!OI$11:INDIRECT("'Полная ст-ть с уч.НЗС (Авто)'!OI"&amp;$J$42))/$D19)</f>
        <v>0</v>
      </c>
      <c r="OJ19" s="137">
        <f ca="1">IF($D19=0,0,SUMIF('Полная ст-ть с уч.НЗС (Авто)'!$YP$11:INDIRECT("'Полная ст-ть с уч.НЗС (Авто)'!YP"&amp;$J$42),$C19,'Полная ст-ть с уч.НЗС (Авто)'!OJ$11:INDIRECT("'Полная ст-ть с уч.НЗС (Авто)'!OJ"&amp;$J$42))/$D19)</f>
        <v>0</v>
      </c>
      <c r="OK19" s="137">
        <f ca="1">IF($D19=0,0,SUMIF('Полная ст-ть с уч.НЗС (Авто)'!$YP$11:INDIRECT("'Полная ст-ть с уч.НЗС (Авто)'!YP"&amp;$J$42),$C19,'Полная ст-ть с уч.НЗС (Авто)'!OK$11:INDIRECT("'Полная ст-ть с уч.НЗС (Авто)'!OK"&amp;$J$42))/$D19)</f>
        <v>0</v>
      </c>
      <c r="OL19" s="137">
        <f ca="1">IF($D19=0,0,SUMIF('Полная ст-ть с уч.НЗС (Авто)'!$YP$11:INDIRECT("'Полная ст-ть с уч.НЗС (Авто)'!YP"&amp;$J$42),$C19,'Полная ст-ть с уч.НЗС (Авто)'!OL$11:INDIRECT("'Полная ст-ть с уч.НЗС (Авто)'!OL"&amp;$J$42))/$D19)</f>
        <v>0</v>
      </c>
      <c r="OM19" s="137">
        <f ca="1">IF($D19=0,0,SUMIF('Полная ст-ть с уч.НЗС (Авто)'!$YP$11:INDIRECT("'Полная ст-ть с уч.НЗС (Авто)'!YP"&amp;$J$42),$C19,'Полная ст-ть с уч.НЗС (Авто)'!OM$11:INDIRECT("'Полная ст-ть с уч.НЗС (Авто)'!OM"&amp;$J$42))/$D19)</f>
        <v>0</v>
      </c>
      <c r="ON19" s="137">
        <f ca="1">IF($D19=0,0,SUMIF('Полная ст-ть с уч.НЗС (Авто)'!$YP$11:INDIRECT("'Полная ст-ть с уч.НЗС (Авто)'!YP"&amp;$J$42),$C19,'Полная ст-ть с уч.НЗС (Авто)'!ON$11:INDIRECT("'Полная ст-ть с уч.НЗС (Авто)'!ON"&amp;$J$42))/$D19)</f>
        <v>0</v>
      </c>
      <c r="OO19" s="137">
        <f ca="1">IF($D19=0,0,SUMIF('Полная ст-ть с уч.НЗС (Авто)'!$YP$11:INDIRECT("'Полная ст-ть с уч.НЗС (Авто)'!YP"&amp;$J$42),$C19,'Полная ст-ть с уч.НЗС (Авто)'!OO$11:INDIRECT("'Полная ст-ть с уч.НЗС (Авто)'!OO"&amp;$J$42))/$D19)</f>
        <v>0</v>
      </c>
      <c r="OP19" s="137">
        <f ca="1">IF($D19=0,0,SUMIF('Полная ст-ть с уч.НЗС (Авто)'!$YP$11:INDIRECT("'Полная ст-ть с уч.НЗС (Авто)'!YP"&amp;$J$42),$C19,'Полная ст-ть с уч.НЗС (Авто)'!OP$11:INDIRECT("'Полная ст-ть с уч.НЗС (Авто)'!OP"&amp;$J$42))/$D19)</f>
        <v>0</v>
      </c>
      <c r="OQ19" s="137">
        <f ca="1">IF($D19=0,0,SUMIF('Полная ст-ть с уч.НЗС (Авто)'!$YP$11:INDIRECT("'Полная ст-ть с уч.НЗС (Авто)'!YP"&amp;$J$42),$C19,'Полная ст-ть с уч.НЗС (Авто)'!OQ$11:INDIRECT("'Полная ст-ть с уч.НЗС (Авто)'!OQ"&amp;$J$42))/$D19)</f>
        <v>0</v>
      </c>
      <c r="OR19" s="137">
        <f ca="1">IF($D19=0,0,SUMIF('Полная ст-ть с уч.НЗС (Авто)'!$YP$11:INDIRECT("'Полная ст-ть с уч.НЗС (Авто)'!YP"&amp;$J$42),$C19,'Полная ст-ть с уч.НЗС (Авто)'!OR$11:INDIRECT("'Полная ст-ть с уч.НЗС (Авто)'!OR"&amp;$J$42))/$D19)</f>
        <v>0</v>
      </c>
      <c r="OS19" s="137">
        <f ca="1">IF($D19=0,0,SUMIF('Полная ст-ть с уч.НЗС (Авто)'!$YP$11:INDIRECT("'Полная ст-ть с уч.НЗС (Авто)'!YP"&amp;$J$42),$C19,'Полная ст-ть с уч.НЗС (Авто)'!OS$11:INDIRECT("'Полная ст-ть с уч.НЗС (Авто)'!OS"&amp;$J$42))/$D19)</f>
        <v>0</v>
      </c>
      <c r="OT19" s="137">
        <f ca="1">IF($D19=0,0,SUMIF('Полная ст-ть с уч.НЗС (Авто)'!$YP$11:INDIRECT("'Полная ст-ть с уч.НЗС (Авто)'!YP"&amp;$J$42),$C19,'Полная ст-ть с уч.НЗС (Авто)'!OT$11:INDIRECT("'Полная ст-ть с уч.НЗС (Авто)'!OT"&amp;$J$42))/$D19)</f>
        <v>0</v>
      </c>
      <c r="OU19" s="137">
        <f ca="1">IF($D19=0,0,SUMIF('Полная ст-ть с уч.НЗС (Авто)'!$YP$11:INDIRECT("'Полная ст-ть с уч.НЗС (Авто)'!YP"&amp;$J$42),$C19,'Полная ст-ть с уч.НЗС (Авто)'!OU$11:INDIRECT("'Полная ст-ть с уч.НЗС (Авто)'!OU"&amp;$J$42))/$D19)</f>
        <v>0</v>
      </c>
      <c r="OV19" s="137">
        <f ca="1">IF($D19=0,0,SUMIF('Полная ст-ть с уч.НЗС (Авто)'!$YP$11:INDIRECT("'Полная ст-ть с уч.НЗС (Авто)'!YP"&amp;$J$42),$C19,'Полная ст-ть с уч.НЗС (Авто)'!OV$11:INDIRECT("'Полная ст-ть с уч.НЗС (Авто)'!OV"&amp;$J$42))/$D19)</f>
        <v>0</v>
      </c>
      <c r="OW19" s="137">
        <f ca="1">IF($D19=0,0,SUMIF('Полная ст-ть с уч.НЗС (Авто)'!$YP$11:INDIRECT("'Полная ст-ть с уч.НЗС (Авто)'!YP"&amp;$J$42),$C19,'Полная ст-ть с уч.НЗС (Авто)'!OW$11:INDIRECT("'Полная ст-ть с уч.НЗС (Авто)'!OW"&amp;$J$42))/$D19)</f>
        <v>0</v>
      </c>
      <c r="OX19" s="137">
        <f ca="1">IF($D19=0,0,SUMIF('Полная ст-ть с уч.НЗС (Авто)'!$YP$11:INDIRECT("'Полная ст-ть с уч.НЗС (Авто)'!YP"&amp;$J$42),$C19,'Полная ст-ть с уч.НЗС (Авто)'!OX$11:INDIRECT("'Полная ст-ть с уч.НЗС (Авто)'!OX"&amp;$J$42))/$D19)</f>
        <v>0</v>
      </c>
      <c r="OY19" s="137">
        <f ca="1">IF($D19=0,0,SUMIF('Полная ст-ть с уч.НЗС (Авто)'!$YP$11:INDIRECT("'Полная ст-ть с уч.НЗС (Авто)'!YP"&amp;$J$42),$C19,'Полная ст-ть с уч.НЗС (Авто)'!OY$11:INDIRECT("'Полная ст-ть с уч.НЗС (Авто)'!OY"&amp;$J$42))/$D19)</f>
        <v>0</v>
      </c>
      <c r="OZ19" s="137">
        <f ca="1">IF($D19=0,0,SUMIF('Полная ст-ть с уч.НЗС (Авто)'!$YP$11:INDIRECT("'Полная ст-ть с уч.НЗС (Авто)'!YP"&amp;$J$42),$C19,'Полная ст-ть с уч.НЗС (Авто)'!OZ$11:INDIRECT("'Полная ст-ть с уч.НЗС (Авто)'!OZ"&amp;$J$42))/$D19)</f>
        <v>0</v>
      </c>
      <c r="PA19" s="137">
        <f ca="1">IF($D19=0,0,SUMIF('Полная ст-ть с уч.НЗС (Авто)'!$YP$11:INDIRECT("'Полная ст-ть с уч.НЗС (Авто)'!YP"&amp;$J$42),$C19,'Полная ст-ть с уч.НЗС (Авто)'!PA$11:INDIRECT("'Полная ст-ть с уч.НЗС (Авто)'!PA"&amp;$J$42))/$D19)</f>
        <v>0</v>
      </c>
      <c r="PB19" s="137">
        <f ca="1">IF($D19=0,0,SUMIF('Полная ст-ть с уч.НЗС (Авто)'!$YP$11:INDIRECT("'Полная ст-ть с уч.НЗС (Авто)'!YP"&amp;$J$42),$C19,'Полная ст-ть с уч.НЗС (Авто)'!PB$11:INDIRECT("'Полная ст-ть с уч.НЗС (Авто)'!PB"&amp;$J$42))/$D19)</f>
        <v>0</v>
      </c>
      <c r="PC19" s="137">
        <f ca="1">IF($D19=0,0,SUMIF('Полная ст-ть с уч.НЗС (Авто)'!$YP$11:INDIRECT("'Полная ст-ть с уч.НЗС (Авто)'!YP"&amp;$J$42),$C19,'Полная ст-ть с уч.НЗС (Авто)'!PC$11:INDIRECT("'Полная ст-ть с уч.НЗС (Авто)'!PC"&amp;$J$42))/$D19)</f>
        <v>0</v>
      </c>
      <c r="PD19" s="137">
        <f ca="1">IF($D19=0,0,SUMIF('Полная ст-ть с уч.НЗС (Авто)'!$YP$11:INDIRECT("'Полная ст-ть с уч.НЗС (Авто)'!YP"&amp;$J$42),$C19,'Полная ст-ть с уч.НЗС (Авто)'!PD$11:INDIRECT("'Полная ст-ть с уч.НЗС (Авто)'!PD"&amp;$J$42))/$D19)</f>
        <v>0</v>
      </c>
      <c r="PE19" s="137">
        <f ca="1">IF($D19=0,0,SUMIF('Полная ст-ть с уч.НЗС (Авто)'!$YP$11:INDIRECT("'Полная ст-ть с уч.НЗС (Авто)'!YP"&amp;$J$42),$C19,'Полная ст-ть с уч.НЗС (Авто)'!PE$11:INDIRECT("'Полная ст-ть с уч.НЗС (Авто)'!PE"&amp;$J$42))/$D19)</f>
        <v>0</v>
      </c>
      <c r="PF19" s="137">
        <f ca="1">IF($D19=0,0,SUMIF('Полная ст-ть с уч.НЗС (Авто)'!$YP$11:INDIRECT("'Полная ст-ть с уч.НЗС (Авто)'!YP"&amp;$J$42),$C19,'Полная ст-ть с уч.НЗС (Авто)'!PF$11:INDIRECT("'Полная ст-ть с уч.НЗС (Авто)'!PF"&amp;$J$42))/$D19)</f>
        <v>0</v>
      </c>
      <c r="PG19" s="137">
        <f ca="1">IF($D19=0,0,SUMIF('Полная ст-ть с уч.НЗС (Авто)'!$YP$11:INDIRECT("'Полная ст-ть с уч.НЗС (Авто)'!YP"&amp;$J$42),$C19,'Полная ст-ть с уч.НЗС (Авто)'!PG$11:INDIRECT("'Полная ст-ть с уч.НЗС (Авто)'!PG"&amp;$J$42))/$D19)</f>
        <v>0</v>
      </c>
      <c r="PH19" s="137">
        <f ca="1">IF($D19=0,0,SUMIF('Полная ст-ть с уч.НЗС (Авто)'!$YP$11:INDIRECT("'Полная ст-ть с уч.НЗС (Авто)'!YP"&amp;$J$42),$C19,'Полная ст-ть с уч.НЗС (Авто)'!PH$11:INDIRECT("'Полная ст-ть с уч.НЗС (Авто)'!PH"&amp;$J$42))/$D19)</f>
        <v>0</v>
      </c>
      <c r="PI19" s="137">
        <f ca="1">IF($D19=0,0,SUMIF('Полная ст-ть с уч.НЗС (Авто)'!$YP$11:INDIRECT("'Полная ст-ть с уч.НЗС (Авто)'!YP"&amp;$J$42),$C19,'Полная ст-ть с уч.НЗС (Авто)'!PI$11:INDIRECT("'Полная ст-ть с уч.НЗС (Авто)'!PI"&amp;$J$42))/$D19)</f>
        <v>0</v>
      </c>
      <c r="PJ19" s="137">
        <f ca="1">IF($D19=0,0,SUMIF('Полная ст-ть с уч.НЗС (Авто)'!$YP$11:INDIRECT("'Полная ст-ть с уч.НЗС (Авто)'!YP"&amp;$J$42),$C19,'Полная ст-ть с уч.НЗС (Авто)'!PJ$11:INDIRECT("'Полная ст-ть с уч.НЗС (Авто)'!PJ"&amp;$J$42))/$D19)</f>
        <v>0</v>
      </c>
      <c r="PK19" s="137">
        <f ca="1">IF($D19=0,0,SUMIF('Полная ст-ть с уч.НЗС (Авто)'!$YP$11:INDIRECT("'Полная ст-ть с уч.НЗС (Авто)'!YP"&amp;$J$42),$C19,'Полная ст-ть с уч.НЗС (Авто)'!PK$11:INDIRECT("'Полная ст-ть с уч.НЗС (Авто)'!PK"&amp;$J$42))/$D19)</f>
        <v>0</v>
      </c>
      <c r="PL19" s="137">
        <f ca="1">IF($D19=0,0,SUMIF('Полная ст-ть с уч.НЗС (Авто)'!$YP$11:INDIRECT("'Полная ст-ть с уч.НЗС (Авто)'!YP"&amp;$J$42),$C19,'Полная ст-ть с уч.НЗС (Авто)'!PL$11:INDIRECT("'Полная ст-ть с уч.НЗС (Авто)'!PL"&amp;$J$42))/$D19)</f>
        <v>0</v>
      </c>
      <c r="PM19" s="137">
        <f ca="1">IF($D19=0,0,SUMIF('Полная ст-ть с уч.НЗС (Авто)'!$YP$11:INDIRECT("'Полная ст-ть с уч.НЗС (Авто)'!YP"&amp;$J$42),$C19,'Полная ст-ть с уч.НЗС (Авто)'!PM$11:INDIRECT("'Полная ст-ть с уч.НЗС (Авто)'!PM"&amp;$J$42))/$D19)</f>
        <v>0</v>
      </c>
      <c r="PN19" s="137">
        <f ca="1">IF($D19=0,0,SUMIF('Полная ст-ть с уч.НЗС (Авто)'!$YP$11:INDIRECT("'Полная ст-ть с уч.НЗС (Авто)'!YP"&amp;$J$42),$C19,'Полная ст-ть с уч.НЗС (Авто)'!PN$11:INDIRECT("'Полная ст-ть с уч.НЗС (Авто)'!PN"&amp;$J$42))/$D19)</f>
        <v>0</v>
      </c>
      <c r="PO19" s="137">
        <f ca="1">IF($D19=0,0,SUMIF('Полная ст-ть с уч.НЗС (Авто)'!$YP$11:INDIRECT("'Полная ст-ть с уч.НЗС (Авто)'!YP"&amp;$J$42),$C19,'Полная ст-ть с уч.НЗС (Авто)'!PO$11:INDIRECT("'Полная ст-ть с уч.НЗС (Авто)'!PO"&amp;$J$42))/$D19)</f>
        <v>0</v>
      </c>
      <c r="PP19" s="137">
        <f ca="1">IF($D19=0,0,SUMIF('Полная ст-ть с уч.НЗС (Авто)'!$YP$11:INDIRECT("'Полная ст-ть с уч.НЗС (Авто)'!YP"&amp;$J$42),$C19,'Полная ст-ть с уч.НЗС (Авто)'!PP$11:INDIRECT("'Полная ст-ть с уч.НЗС (Авто)'!PP"&amp;$J$42))/$D19)</f>
        <v>0</v>
      </c>
      <c r="PQ19" s="137">
        <f ca="1">IF($D19=0,0,SUMIF('Полная ст-ть с уч.НЗС (Авто)'!$YP$11:INDIRECT("'Полная ст-ть с уч.НЗС (Авто)'!YP"&amp;$J$42),$C19,'Полная ст-ть с уч.НЗС (Авто)'!PQ$11:INDIRECT("'Полная ст-ть с уч.НЗС (Авто)'!PQ"&amp;$J$42))/$D19)</f>
        <v>0</v>
      </c>
      <c r="PR19" s="137">
        <f ca="1">IF($D19=0,0,SUMIF('Полная ст-ть с уч.НЗС (Авто)'!$YP$11:INDIRECT("'Полная ст-ть с уч.НЗС (Авто)'!YP"&amp;$J$42),$C19,'Полная ст-ть с уч.НЗС (Авто)'!PR$11:INDIRECT("'Полная ст-ть с уч.НЗС (Авто)'!PR"&amp;$J$42))/$D19)</f>
        <v>0</v>
      </c>
      <c r="PS19" s="137">
        <f ca="1">IF($D19=0,0,SUMIF('Полная ст-ть с уч.НЗС (Авто)'!$YP$11:INDIRECT("'Полная ст-ть с уч.НЗС (Авто)'!YP"&amp;$J$42),$C19,'Полная ст-ть с уч.НЗС (Авто)'!PS$11:INDIRECT("'Полная ст-ть с уч.НЗС (Авто)'!PS"&amp;$J$42))/$D19)</f>
        <v>0</v>
      </c>
      <c r="PT19" s="137">
        <f ca="1">IF($D19=0,0,SUMIF('Полная ст-ть с уч.НЗС (Авто)'!$YP$11:INDIRECT("'Полная ст-ть с уч.НЗС (Авто)'!YP"&amp;$J$42),$C19,'Полная ст-ть с уч.НЗС (Авто)'!PT$11:INDIRECT("'Полная ст-ть с уч.НЗС (Авто)'!PT"&amp;$J$42))/$D19)</f>
        <v>0</v>
      </c>
      <c r="PU19" s="137">
        <f ca="1">IF($D19=0,0,SUMIF('Полная ст-ть с уч.НЗС (Авто)'!$YP$11:INDIRECT("'Полная ст-ть с уч.НЗС (Авто)'!YP"&amp;$J$42),$C19,'Полная ст-ть с уч.НЗС (Авто)'!PU$11:INDIRECT("'Полная ст-ть с уч.НЗС (Авто)'!PU"&amp;$J$42))/$D19)</f>
        <v>0</v>
      </c>
      <c r="PV19" s="137">
        <f ca="1">IF($D19=0,0,SUMIF('Полная ст-ть с уч.НЗС (Авто)'!$YP$11:INDIRECT("'Полная ст-ть с уч.НЗС (Авто)'!YP"&amp;$J$42),$C19,'Полная ст-ть с уч.НЗС (Авто)'!PV$11:INDIRECT("'Полная ст-ть с уч.НЗС (Авто)'!PV"&amp;$J$42))/$D19)</f>
        <v>0</v>
      </c>
      <c r="PW19" s="137">
        <f ca="1">IF($D19=0,0,SUMIF('Полная ст-ть с уч.НЗС (Авто)'!$YP$11:INDIRECT("'Полная ст-ть с уч.НЗС (Авто)'!YP"&amp;$J$42),$C19,'Полная ст-ть с уч.НЗС (Авто)'!PW$11:INDIRECT("'Полная ст-ть с уч.НЗС (Авто)'!PW"&amp;$J$42))/$D19)</f>
        <v>0</v>
      </c>
      <c r="PX19" s="137">
        <f ca="1">IF($D19=0,0,SUMIF('Полная ст-ть с уч.НЗС (Авто)'!$YP$11:INDIRECT("'Полная ст-ть с уч.НЗС (Авто)'!YP"&amp;$J$42),$C19,'Полная ст-ть с уч.НЗС (Авто)'!PX$11:INDIRECT("'Полная ст-ть с уч.НЗС (Авто)'!PX"&amp;$J$42))/$D19)</f>
        <v>0</v>
      </c>
      <c r="PY19" s="137">
        <f ca="1">IF($D19=0,0,SUMIF('Полная ст-ть с уч.НЗС (Авто)'!$YP$11:INDIRECT("'Полная ст-ть с уч.НЗС (Авто)'!YP"&amp;$J$42),$C19,'Полная ст-ть с уч.НЗС (Авто)'!PY$11:INDIRECT("'Полная ст-ть с уч.НЗС (Авто)'!PY"&amp;$J$42))/$D19)</f>
        <v>0</v>
      </c>
      <c r="PZ19" s="137">
        <f ca="1">IF($D19=0,0,SUMIF('Полная ст-ть с уч.НЗС (Авто)'!$YP$11:INDIRECT("'Полная ст-ть с уч.НЗС (Авто)'!YP"&amp;$J$42),$C19,'Полная ст-ть с уч.НЗС (Авто)'!PZ$11:INDIRECT("'Полная ст-ть с уч.НЗС (Авто)'!PZ"&amp;$J$42))/$D19)</f>
        <v>0</v>
      </c>
      <c r="QA19" s="137">
        <f ca="1">IF($D19=0,0,SUMIF('Полная ст-ть с уч.НЗС (Авто)'!$YP$11:INDIRECT("'Полная ст-ть с уч.НЗС (Авто)'!YP"&amp;$J$42),$C19,'Полная ст-ть с уч.НЗС (Авто)'!QA$11:INDIRECT("'Полная ст-ть с уч.НЗС (Авто)'!QA"&amp;$J$42))/$D19)</f>
        <v>0</v>
      </c>
      <c r="QB19" s="137">
        <f ca="1">IF($D19=0,0,SUMIF('Полная ст-ть с уч.НЗС (Авто)'!$YP$11:INDIRECT("'Полная ст-ть с уч.НЗС (Авто)'!YP"&amp;$J$42),$C19,'Полная ст-ть с уч.НЗС (Авто)'!QB$11:INDIRECT("'Полная ст-ть с уч.НЗС (Авто)'!QB"&amp;$J$42))/$D19)</f>
        <v>0</v>
      </c>
      <c r="QC19" s="137">
        <f ca="1">IF($D19=0,0,SUMIF('Полная ст-ть с уч.НЗС (Авто)'!$YP$11:INDIRECT("'Полная ст-ть с уч.НЗС (Авто)'!YP"&amp;$J$42),$C19,'Полная ст-ть с уч.НЗС (Авто)'!QC$11:INDIRECT("'Полная ст-ть с уч.НЗС (Авто)'!QC"&amp;$J$42))/$D19)</f>
        <v>0</v>
      </c>
      <c r="QD19" s="137">
        <f ca="1">IF($D19=0,0,SUMIF('Полная ст-ть с уч.НЗС (Авто)'!$YP$11:INDIRECT("'Полная ст-ть с уч.НЗС (Авто)'!YP"&amp;$J$42),$C19,'Полная ст-ть с уч.НЗС (Авто)'!QD$11:INDIRECT("'Полная ст-ть с уч.НЗС (Авто)'!QD"&amp;$J$42))/$D19)</f>
        <v>0</v>
      </c>
      <c r="QE19" s="137">
        <f ca="1">IF($D19=0,0,SUMIF('Полная ст-ть с уч.НЗС (Авто)'!$YP$11:INDIRECT("'Полная ст-ть с уч.НЗС (Авто)'!YP"&amp;$J$42),$C19,'Полная ст-ть с уч.НЗС (Авто)'!QE$11:INDIRECT("'Полная ст-ть с уч.НЗС (Авто)'!QE"&amp;$J$42))/$D19)</f>
        <v>0</v>
      </c>
      <c r="QF19" s="137">
        <f ca="1">IF($D19=0,0,SUMIF('Полная ст-ть с уч.НЗС (Авто)'!$YP$11:INDIRECT("'Полная ст-ть с уч.НЗС (Авто)'!YP"&amp;$J$42),$C19,'Полная ст-ть с уч.НЗС (Авто)'!QF$11:INDIRECT("'Полная ст-ть с уч.НЗС (Авто)'!QF"&amp;$J$42))/$D19)</f>
        <v>0</v>
      </c>
      <c r="QG19" s="137">
        <f ca="1">IF($D19=0,0,SUMIF('Полная ст-ть с уч.НЗС (Авто)'!$YP$11:INDIRECT("'Полная ст-ть с уч.НЗС (Авто)'!YP"&amp;$J$42),$C19,'Полная ст-ть с уч.НЗС (Авто)'!QG$11:INDIRECT("'Полная ст-ть с уч.НЗС (Авто)'!QG"&amp;$J$42))/$D19)</f>
        <v>0</v>
      </c>
      <c r="QH19" s="137">
        <f ca="1">IF($D19=0,0,SUMIF('Полная ст-ть с уч.НЗС (Авто)'!$YP$11:INDIRECT("'Полная ст-ть с уч.НЗС (Авто)'!YP"&amp;$J$42),$C19,'Полная ст-ть с уч.НЗС (Авто)'!QH$11:INDIRECT("'Полная ст-ть с уч.НЗС (Авто)'!QH"&amp;$J$42))/$D19)</f>
        <v>0</v>
      </c>
      <c r="QI19" s="137">
        <f ca="1">IF($D19=0,0,SUMIF('Полная ст-ть с уч.НЗС (Авто)'!$YP$11:INDIRECT("'Полная ст-ть с уч.НЗС (Авто)'!YP"&amp;$J$42),$C19,'Полная ст-ть с уч.НЗС (Авто)'!QI$11:INDIRECT("'Полная ст-ть с уч.НЗС (Авто)'!QI"&amp;$J$42))/$D19)</f>
        <v>0</v>
      </c>
      <c r="QJ19" s="137">
        <f ca="1">IF($D19=0,0,SUMIF('Полная ст-ть с уч.НЗС (Авто)'!$YP$11:INDIRECT("'Полная ст-ть с уч.НЗС (Авто)'!YP"&amp;$J$42),$C19,'Полная ст-ть с уч.НЗС (Авто)'!QJ$11:INDIRECT("'Полная ст-ть с уч.НЗС (Авто)'!QJ"&amp;$J$42))/$D19)</f>
        <v>0</v>
      </c>
      <c r="QK19" s="137">
        <f ca="1">IF($D19=0,0,SUMIF('Полная ст-ть с уч.НЗС (Авто)'!$YP$11:INDIRECT("'Полная ст-ть с уч.НЗС (Авто)'!YP"&amp;$J$42),$C19,'Полная ст-ть с уч.НЗС (Авто)'!QK$11:INDIRECT("'Полная ст-ть с уч.НЗС (Авто)'!QK"&amp;$J$42))/$D19)</f>
        <v>0</v>
      </c>
      <c r="QL19" s="137">
        <f ca="1">IF($D19=0,0,SUMIF('Полная ст-ть с уч.НЗС (Авто)'!$YP$11:INDIRECT("'Полная ст-ть с уч.НЗС (Авто)'!YP"&amp;$J$42),$C19,'Полная ст-ть с уч.НЗС (Авто)'!QL$11:INDIRECT("'Полная ст-ть с уч.НЗС (Авто)'!QL"&amp;$J$42))/$D19)</f>
        <v>0</v>
      </c>
      <c r="QM19" s="137">
        <f ca="1">IF($D19=0,0,SUMIF('Полная ст-ть с уч.НЗС (Авто)'!$YP$11:INDIRECT("'Полная ст-ть с уч.НЗС (Авто)'!YP"&amp;$J$42),$C19,'Полная ст-ть с уч.НЗС (Авто)'!QM$11:INDIRECT("'Полная ст-ть с уч.НЗС (Авто)'!QM"&amp;$J$42))/$D19)</f>
        <v>0</v>
      </c>
      <c r="QN19" s="137">
        <f ca="1">IF($D19=0,0,SUMIF('Полная ст-ть с уч.НЗС (Авто)'!$YP$11:INDIRECT("'Полная ст-ть с уч.НЗС (Авто)'!YP"&amp;$J$42),$C19,'Полная ст-ть с уч.НЗС (Авто)'!QN$11:INDIRECT("'Полная ст-ть с уч.НЗС (Авто)'!QN"&amp;$J$42))/$D19)</f>
        <v>0</v>
      </c>
      <c r="QO19" s="137">
        <f ca="1">IF($D19=0,0,SUMIF('Полная ст-ть с уч.НЗС (Авто)'!$YP$11:INDIRECT("'Полная ст-ть с уч.НЗС (Авто)'!YP"&amp;$J$42),$C19,'Полная ст-ть с уч.НЗС (Авто)'!QO$11:INDIRECT("'Полная ст-ть с уч.НЗС (Авто)'!QO"&amp;$J$42))/$D19)</f>
        <v>0</v>
      </c>
      <c r="QP19" s="137">
        <f ca="1">IF($D19=0,0,SUMIF('Полная ст-ть с уч.НЗС (Авто)'!$YP$11:INDIRECT("'Полная ст-ть с уч.НЗС (Авто)'!YP"&amp;$J$42),$C19,'Полная ст-ть с уч.НЗС (Авто)'!QP$11:INDIRECT("'Полная ст-ть с уч.НЗС (Авто)'!QP"&amp;$J$42))/$D19)</f>
        <v>0</v>
      </c>
      <c r="QQ19" s="137">
        <f ca="1">IF($D19=0,0,SUMIF('Полная ст-ть с уч.НЗС (Авто)'!$YP$11:INDIRECT("'Полная ст-ть с уч.НЗС (Авто)'!YP"&amp;$J$42),$C19,'Полная ст-ть с уч.НЗС (Авто)'!QQ$11:INDIRECT("'Полная ст-ть с уч.НЗС (Авто)'!QQ"&amp;$J$42))/$D19)</f>
        <v>0</v>
      </c>
      <c r="QR19" s="137">
        <f ca="1">IF($D19=0,0,SUMIF('Полная ст-ть с уч.НЗС (Авто)'!$YP$11:INDIRECT("'Полная ст-ть с уч.НЗС (Авто)'!YP"&amp;$J$42),$C19,'Полная ст-ть с уч.НЗС (Авто)'!QR$11:INDIRECT("'Полная ст-ть с уч.НЗС (Авто)'!QR"&amp;$J$42))/$D19)</f>
        <v>0</v>
      </c>
      <c r="QS19" s="137">
        <f ca="1">IF($D19=0,0,SUMIF('Полная ст-ть с уч.НЗС (Авто)'!$YP$11:INDIRECT("'Полная ст-ть с уч.НЗС (Авто)'!YP"&amp;$J$42),$C19,'Полная ст-ть с уч.НЗС (Авто)'!QS$11:INDIRECT("'Полная ст-ть с уч.НЗС (Авто)'!QS"&amp;$J$42))/$D19)</f>
        <v>0</v>
      </c>
      <c r="QT19" s="137">
        <f ca="1">IF($D19=0,0,SUMIF('Полная ст-ть с уч.НЗС (Авто)'!$YP$11:INDIRECT("'Полная ст-ть с уч.НЗС (Авто)'!YP"&amp;$J$42),$C19,'Полная ст-ть с уч.НЗС (Авто)'!QT$11:INDIRECT("'Полная ст-ть с уч.НЗС (Авто)'!QT"&amp;$J$42))/$D19)</f>
        <v>0</v>
      </c>
      <c r="QU19" s="137">
        <f ca="1">IF($D19=0,0,SUMIF('Полная ст-ть с уч.НЗС (Авто)'!$YP$11:INDIRECT("'Полная ст-ть с уч.НЗС (Авто)'!YP"&amp;$J$42),$C19,'Полная ст-ть с уч.НЗС (Авто)'!QU$11:INDIRECT("'Полная ст-ть с уч.НЗС (Авто)'!QU"&amp;$J$42))/$D19)</f>
        <v>0</v>
      </c>
      <c r="QV19" s="137">
        <f ca="1">IF($D19=0,0,SUMIF('Полная ст-ть с уч.НЗС (Авто)'!$YP$11:INDIRECT("'Полная ст-ть с уч.НЗС (Авто)'!YP"&amp;$J$42),$C19,'Полная ст-ть с уч.НЗС (Авто)'!QV$11:INDIRECT("'Полная ст-ть с уч.НЗС (Авто)'!QV"&amp;$J$42))/$D19)</f>
        <v>0</v>
      </c>
      <c r="QW19" s="137">
        <f ca="1">IF($D19=0,0,SUMIF('Полная ст-ть с уч.НЗС (Авто)'!$YP$11:INDIRECT("'Полная ст-ть с уч.НЗС (Авто)'!YP"&amp;$J$42),$C19,'Полная ст-ть с уч.НЗС (Авто)'!QW$11:INDIRECT("'Полная ст-ть с уч.НЗС (Авто)'!QW"&amp;$J$42))/$D19)</f>
        <v>0</v>
      </c>
      <c r="QX19" s="137">
        <f ca="1">IF($D19=0,0,SUMIF('Полная ст-ть с уч.НЗС (Авто)'!$YP$11:INDIRECT("'Полная ст-ть с уч.НЗС (Авто)'!YP"&amp;$J$42),$C19,'Полная ст-ть с уч.НЗС (Авто)'!QX$11:INDIRECT("'Полная ст-ть с уч.НЗС (Авто)'!QX"&amp;$J$42))/$D19)</f>
        <v>0</v>
      </c>
      <c r="QY19" s="137">
        <f ca="1">IF($D19=0,0,SUMIF('Полная ст-ть с уч.НЗС (Авто)'!$YP$11:INDIRECT("'Полная ст-ть с уч.НЗС (Авто)'!YP"&amp;$J$42),$C19,'Полная ст-ть с уч.НЗС (Авто)'!QY$11:INDIRECT("'Полная ст-ть с уч.НЗС (Авто)'!QY"&amp;$J$42))/$D19)</f>
        <v>0</v>
      </c>
      <c r="QZ19" s="137">
        <f ca="1">IF($D19=0,0,SUMIF('Полная ст-ть с уч.НЗС (Авто)'!$YP$11:INDIRECT("'Полная ст-ть с уч.НЗС (Авто)'!YP"&amp;$J$42),$C19,'Полная ст-ть с уч.НЗС (Авто)'!QZ$11:INDIRECT("'Полная ст-ть с уч.НЗС (Авто)'!QZ"&amp;$J$42))/$D19)</f>
        <v>0</v>
      </c>
      <c r="RA19" s="137">
        <f ca="1">IF($D19=0,0,SUMIF('Полная ст-ть с уч.НЗС (Авто)'!$YP$11:INDIRECT("'Полная ст-ть с уч.НЗС (Авто)'!YP"&amp;$J$42),$C19,'Полная ст-ть с уч.НЗС (Авто)'!RA$11:INDIRECT("'Полная ст-ть с уч.НЗС (Авто)'!RA"&amp;$J$42))/$D19)</f>
        <v>0</v>
      </c>
      <c r="RB19" s="137">
        <f ca="1">IF($D19=0,0,SUMIF('Полная ст-ть с уч.НЗС (Авто)'!$YP$11:INDIRECT("'Полная ст-ть с уч.НЗС (Авто)'!YP"&amp;$J$42),$C19,'Полная ст-ть с уч.НЗС (Авто)'!RB$11:INDIRECT("'Полная ст-ть с уч.НЗС (Авто)'!RB"&amp;$J$42))/$D19)</f>
        <v>0</v>
      </c>
      <c r="RC19" s="137">
        <f ca="1">IF($D19=0,0,SUMIF('Полная ст-ть с уч.НЗС (Авто)'!$YP$11:INDIRECT("'Полная ст-ть с уч.НЗС (Авто)'!YP"&amp;$J$42),$C19,'Полная ст-ть с уч.НЗС (Авто)'!RC$11:INDIRECT("'Полная ст-ть с уч.НЗС (Авто)'!RC"&amp;$J$42))/$D19)</f>
        <v>0</v>
      </c>
      <c r="RD19" s="137">
        <f ca="1">IF($D19=0,0,SUMIF('Полная ст-ть с уч.НЗС (Авто)'!$YP$11:INDIRECT("'Полная ст-ть с уч.НЗС (Авто)'!YP"&amp;$J$42),$C19,'Полная ст-ть с уч.НЗС (Авто)'!RD$11:INDIRECT("'Полная ст-ть с уч.НЗС (Авто)'!RD"&amp;$J$42))/$D19)</f>
        <v>0</v>
      </c>
      <c r="RE19" s="137">
        <f ca="1">IF($D19=0,0,SUMIF('Полная ст-ть с уч.НЗС (Авто)'!$YP$11:INDIRECT("'Полная ст-ть с уч.НЗС (Авто)'!YP"&amp;$J$42),$C19,'Полная ст-ть с уч.НЗС (Авто)'!RE$11:INDIRECT("'Полная ст-ть с уч.НЗС (Авто)'!RE"&amp;$J$42))/$D19)</f>
        <v>0</v>
      </c>
      <c r="RF19" s="137">
        <f ca="1">IF($D19=0,0,SUMIF('Полная ст-ть с уч.НЗС (Авто)'!$YP$11:INDIRECT("'Полная ст-ть с уч.НЗС (Авто)'!YP"&amp;$J$42),$C19,'Полная ст-ть с уч.НЗС (Авто)'!RF$11:INDIRECT("'Полная ст-ть с уч.НЗС (Авто)'!RF"&amp;$J$42))/$D19)</f>
        <v>0</v>
      </c>
      <c r="RG19" s="137">
        <f ca="1">IF($D19=0,0,SUMIF('Полная ст-ть с уч.НЗС (Авто)'!$YP$11:INDIRECT("'Полная ст-ть с уч.НЗС (Авто)'!YP"&amp;$J$42),$C19,'Полная ст-ть с уч.НЗС (Авто)'!RG$11:INDIRECT("'Полная ст-ть с уч.НЗС (Авто)'!RG"&amp;$J$42))/$D19)</f>
        <v>0</v>
      </c>
      <c r="RH19" s="137">
        <f ca="1">IF($D19=0,0,SUMIF('Полная ст-ть с уч.НЗС (Авто)'!$YP$11:INDIRECT("'Полная ст-ть с уч.НЗС (Авто)'!YP"&amp;$J$42),$C19,'Полная ст-ть с уч.НЗС (Авто)'!RH$11:INDIRECT("'Полная ст-ть с уч.НЗС (Авто)'!RH"&amp;$J$42))/$D19)</f>
        <v>0</v>
      </c>
      <c r="RI19" s="137">
        <f ca="1">IF($D19=0,0,SUMIF('Полная ст-ть с уч.НЗС (Авто)'!$YP$11:INDIRECT("'Полная ст-ть с уч.НЗС (Авто)'!YP"&amp;$J$42),$C19,'Полная ст-ть с уч.НЗС (Авто)'!RI$11:INDIRECT("'Полная ст-ть с уч.НЗС (Авто)'!RI"&amp;$J$42))/$D19)</f>
        <v>0</v>
      </c>
      <c r="RJ19" s="137">
        <f ca="1">IF($D19=0,0,SUMIF('Полная ст-ть с уч.НЗС (Авто)'!$YP$11:INDIRECT("'Полная ст-ть с уч.НЗС (Авто)'!YP"&amp;$J$42),$C19,'Полная ст-ть с уч.НЗС (Авто)'!RJ$11:INDIRECT("'Полная ст-ть с уч.НЗС (Авто)'!RJ"&amp;$J$42))/$D19)</f>
        <v>0</v>
      </c>
      <c r="RK19" s="137">
        <f ca="1">IF($D19=0,0,SUMIF('Полная ст-ть с уч.НЗС (Авто)'!$YP$11:INDIRECT("'Полная ст-ть с уч.НЗС (Авто)'!YP"&amp;$J$42),$C19,'Полная ст-ть с уч.НЗС (Авто)'!RK$11:INDIRECT("'Полная ст-ть с уч.НЗС (Авто)'!RK"&amp;$J$42))/$D19)</f>
        <v>0</v>
      </c>
      <c r="RL19" s="137">
        <f ca="1">IF($D19=0,0,SUMIF('Полная ст-ть с уч.НЗС (Авто)'!$YP$11:INDIRECT("'Полная ст-ть с уч.НЗС (Авто)'!YP"&amp;$J$42),$C19,'Полная ст-ть с уч.НЗС (Авто)'!RL$11:INDIRECT("'Полная ст-ть с уч.НЗС (Авто)'!RL"&amp;$J$42))/$D19)</f>
        <v>0</v>
      </c>
      <c r="RM19" s="137">
        <f ca="1">IF($D19=0,0,SUMIF('Полная ст-ть с уч.НЗС (Авто)'!$YP$11:INDIRECT("'Полная ст-ть с уч.НЗС (Авто)'!YP"&amp;$J$42),$C19,'Полная ст-ть с уч.НЗС (Авто)'!RM$11:INDIRECT("'Полная ст-ть с уч.НЗС (Авто)'!RM"&amp;$J$42))/$D19)</f>
        <v>0</v>
      </c>
      <c r="RN19" s="137">
        <f ca="1">IF($D19=0,0,SUMIF('Полная ст-ть с уч.НЗС (Авто)'!$YP$11:INDIRECT("'Полная ст-ть с уч.НЗС (Авто)'!YP"&amp;$J$42),$C19,'Полная ст-ть с уч.НЗС (Авто)'!RN$11:INDIRECT("'Полная ст-ть с уч.НЗС (Авто)'!RN"&amp;$J$42))/$D19)</f>
        <v>0</v>
      </c>
      <c r="RO19" s="137">
        <f ca="1">IF($D19=0,0,SUMIF('Полная ст-ть с уч.НЗС (Авто)'!$YP$11:INDIRECT("'Полная ст-ть с уч.НЗС (Авто)'!YP"&amp;$J$42),$C19,'Полная ст-ть с уч.НЗС (Авто)'!RO$11:INDIRECT("'Полная ст-ть с уч.НЗС (Авто)'!RO"&amp;$J$42))/$D19)</f>
        <v>0</v>
      </c>
      <c r="RP19" s="137">
        <f ca="1">IF($D19=0,0,SUMIF('Полная ст-ть с уч.НЗС (Авто)'!$YP$11:INDIRECT("'Полная ст-ть с уч.НЗС (Авто)'!YP"&amp;$J$42),$C19,'Полная ст-ть с уч.НЗС (Авто)'!RP$11:INDIRECT("'Полная ст-ть с уч.НЗС (Авто)'!RP"&amp;$J$42))/$D19)</f>
        <v>0</v>
      </c>
      <c r="RQ19" s="137">
        <f ca="1">IF($D19=0,0,SUMIF('Полная ст-ть с уч.НЗС (Авто)'!$YP$11:INDIRECT("'Полная ст-ть с уч.НЗС (Авто)'!YP"&amp;$J$42),$C19,'Полная ст-ть с уч.НЗС (Авто)'!RQ$11:INDIRECT("'Полная ст-ть с уч.НЗС (Авто)'!RQ"&amp;$J$42))/$D19)</f>
        <v>0</v>
      </c>
      <c r="RR19" s="137">
        <f ca="1">IF($D19=0,0,SUMIF('Полная ст-ть с уч.НЗС (Авто)'!$YP$11:INDIRECT("'Полная ст-ть с уч.НЗС (Авто)'!YP"&amp;$J$42),$C19,'Полная ст-ть с уч.НЗС (Авто)'!RR$11:INDIRECT("'Полная ст-ть с уч.НЗС (Авто)'!RR"&amp;$J$42))/$D19)</f>
        <v>0</v>
      </c>
      <c r="RS19" s="137">
        <f ca="1">IF($D19=0,0,SUMIF('Полная ст-ть с уч.НЗС (Авто)'!$YP$11:INDIRECT("'Полная ст-ть с уч.НЗС (Авто)'!YP"&amp;$J$42),$C19,'Полная ст-ть с уч.НЗС (Авто)'!RS$11:INDIRECT("'Полная ст-ть с уч.НЗС (Авто)'!RS"&amp;$J$42))/$D19)</f>
        <v>0</v>
      </c>
      <c r="RT19" s="137">
        <f ca="1">IF($D19=0,0,SUMIF('Полная ст-ть с уч.НЗС (Авто)'!$YP$11:INDIRECT("'Полная ст-ть с уч.НЗС (Авто)'!YP"&amp;$J$42),$C19,'Полная ст-ть с уч.НЗС (Авто)'!RT$11:INDIRECT("'Полная ст-ть с уч.НЗС (Авто)'!RT"&amp;$J$42))/$D19)</f>
        <v>0</v>
      </c>
      <c r="RU19" s="137">
        <f ca="1">IF($D19=0,0,SUMIF('Полная ст-ть с уч.НЗС (Авто)'!$YP$11:INDIRECT("'Полная ст-ть с уч.НЗС (Авто)'!YP"&amp;$J$42),$C19,'Полная ст-ть с уч.НЗС (Авто)'!RU$11:INDIRECT("'Полная ст-ть с уч.НЗС (Авто)'!RU"&amp;$J$42))/$D19)</f>
        <v>0</v>
      </c>
      <c r="RV19" s="137">
        <f ca="1">IF($D19=0,0,SUMIF('Полная ст-ть с уч.НЗС (Авто)'!$YP$11:INDIRECT("'Полная ст-ть с уч.НЗС (Авто)'!YP"&amp;$J$42),$C19,'Полная ст-ть с уч.НЗС (Авто)'!RV$11:INDIRECT("'Полная ст-ть с уч.НЗС (Авто)'!RV"&amp;$J$42))/$D19)</f>
        <v>0</v>
      </c>
      <c r="RW19" s="137">
        <f ca="1">IF($D19=0,0,SUMIF('Полная ст-ть с уч.НЗС (Авто)'!$YP$11:INDIRECT("'Полная ст-ть с уч.НЗС (Авто)'!YP"&amp;$J$42),$C19,'Полная ст-ть с уч.НЗС (Авто)'!RW$11:INDIRECT("'Полная ст-ть с уч.НЗС (Авто)'!RW"&amp;$J$42))/$D19)</f>
        <v>0</v>
      </c>
      <c r="RX19" s="137">
        <f ca="1">IF($D19=0,0,SUMIF('Полная ст-ть с уч.НЗС (Авто)'!$YP$11:INDIRECT("'Полная ст-ть с уч.НЗС (Авто)'!YP"&amp;$J$42),$C19,'Полная ст-ть с уч.НЗС (Авто)'!RX$11:INDIRECT("'Полная ст-ть с уч.НЗС (Авто)'!RX"&amp;$J$42))/$D19)</f>
        <v>0</v>
      </c>
      <c r="RY19" s="137">
        <f ca="1">IF($D19=0,0,SUMIF('Полная ст-ть с уч.НЗС (Авто)'!$YP$11:INDIRECT("'Полная ст-ть с уч.НЗС (Авто)'!YP"&amp;$J$42),$C19,'Полная ст-ть с уч.НЗС (Авто)'!RY$11:INDIRECT("'Полная ст-ть с уч.НЗС (Авто)'!RY"&amp;$J$42))/$D19)</f>
        <v>0</v>
      </c>
      <c r="RZ19" s="137">
        <f ca="1">IF($D19=0,0,SUMIF('Полная ст-ть с уч.НЗС (Авто)'!$YP$11:INDIRECT("'Полная ст-ть с уч.НЗС (Авто)'!YP"&amp;$J$42),$C19,'Полная ст-ть с уч.НЗС (Авто)'!RZ$11:INDIRECT("'Полная ст-ть с уч.НЗС (Авто)'!RZ"&amp;$J$42))/$D19)</f>
        <v>0</v>
      </c>
      <c r="SA19" s="137">
        <f ca="1">IF($D19=0,0,SUMIF('Полная ст-ть с уч.НЗС (Авто)'!$YP$11:INDIRECT("'Полная ст-ть с уч.НЗС (Авто)'!YP"&amp;$J$42),$C19,'Полная ст-ть с уч.НЗС (Авто)'!SA$11:INDIRECT("'Полная ст-ть с уч.НЗС (Авто)'!SA"&amp;$J$42))/$D19)</f>
        <v>0</v>
      </c>
      <c r="SB19" s="137">
        <f ca="1">IF($D19=0,0,SUMIF('Полная ст-ть с уч.НЗС (Авто)'!$YP$11:INDIRECT("'Полная ст-ть с уч.НЗС (Авто)'!YP"&amp;$J$42),$C19,'Полная ст-ть с уч.НЗС (Авто)'!SB$11:INDIRECT("'Полная ст-ть с уч.НЗС (Авто)'!SB"&amp;$J$42))/$D19)</f>
        <v>0</v>
      </c>
      <c r="SC19" s="137">
        <f ca="1">IF($D19=0,0,SUMIF('Полная ст-ть с уч.НЗС (Авто)'!$YP$11:INDIRECT("'Полная ст-ть с уч.НЗС (Авто)'!YP"&amp;$J$42),$C19,'Полная ст-ть с уч.НЗС (Авто)'!SC$11:INDIRECT("'Полная ст-ть с уч.НЗС (Авто)'!SC"&amp;$J$42))/$D19)</f>
        <v>0</v>
      </c>
      <c r="SD19" s="137">
        <f ca="1">IF($D19=0,0,SUMIF('Полная ст-ть с уч.НЗС (Авто)'!$YP$11:INDIRECT("'Полная ст-ть с уч.НЗС (Авто)'!YP"&amp;$J$42),$C19,'Полная ст-ть с уч.НЗС (Авто)'!SD$11:INDIRECT("'Полная ст-ть с уч.НЗС (Авто)'!SD"&amp;$J$42))/$D19)</f>
        <v>0</v>
      </c>
      <c r="SE19" s="137">
        <f ca="1">IF($D19=0,0,SUMIF('Полная ст-ть с уч.НЗС (Авто)'!$YP$11:INDIRECT("'Полная ст-ть с уч.НЗС (Авто)'!YP"&amp;$J$42),$C19,'Полная ст-ть с уч.НЗС (Авто)'!SE$11:INDIRECT("'Полная ст-ть с уч.НЗС (Авто)'!SE"&amp;$J$42))/$D19)</f>
        <v>0</v>
      </c>
      <c r="SF19" s="137">
        <f ca="1">IF($D19=0,0,SUMIF('Полная ст-ть с уч.НЗС (Авто)'!$YP$11:INDIRECT("'Полная ст-ть с уч.НЗС (Авто)'!YP"&amp;$J$42),$C19,'Полная ст-ть с уч.НЗС (Авто)'!SF$11:INDIRECT("'Полная ст-ть с уч.НЗС (Авто)'!SF"&amp;$J$42))/$D19)</f>
        <v>0</v>
      </c>
      <c r="SG19" s="137">
        <f ca="1">IF($D19=0,0,SUMIF('Полная ст-ть с уч.НЗС (Авто)'!$YP$11:INDIRECT("'Полная ст-ть с уч.НЗС (Авто)'!YP"&amp;$J$42),$C19,'Полная ст-ть с уч.НЗС (Авто)'!SG$11:INDIRECT("'Полная ст-ть с уч.НЗС (Авто)'!SG"&amp;$J$42))/$D19)</f>
        <v>0</v>
      </c>
      <c r="SH19" s="137">
        <f ca="1">IF($D19=0,0,SUMIF('Полная ст-ть с уч.НЗС (Авто)'!$YP$11:INDIRECT("'Полная ст-ть с уч.НЗС (Авто)'!YP"&amp;$J$42),$C19,'Полная ст-ть с уч.НЗС (Авто)'!SH$11:INDIRECT("'Полная ст-ть с уч.НЗС (Авто)'!SH"&amp;$J$42))/$D19)</f>
        <v>0</v>
      </c>
      <c r="SI19" s="137">
        <f ca="1">IF($D19=0,0,SUMIF('Полная ст-ть с уч.НЗС (Авто)'!$YP$11:INDIRECT("'Полная ст-ть с уч.НЗС (Авто)'!YP"&amp;$J$42),$C19,'Полная ст-ть с уч.НЗС (Авто)'!SI$11:INDIRECT("'Полная ст-ть с уч.НЗС (Авто)'!SI"&amp;$J$42))/$D19)</f>
        <v>0</v>
      </c>
      <c r="SJ19" s="137">
        <f ca="1">IF($D19=0,0,SUMIF('Полная ст-ть с уч.НЗС (Авто)'!$YP$11:INDIRECT("'Полная ст-ть с уч.НЗС (Авто)'!YP"&amp;$J$42),$C19,'Полная ст-ть с уч.НЗС (Авто)'!SJ$11:INDIRECT("'Полная ст-ть с уч.НЗС (Авто)'!SJ"&amp;$J$42))/$D19)</f>
        <v>0</v>
      </c>
      <c r="SK19" s="137">
        <f ca="1">IF($D19=0,0,SUMIF('Полная ст-ть с уч.НЗС (Авто)'!$YP$11:INDIRECT("'Полная ст-ть с уч.НЗС (Авто)'!YP"&amp;$J$42),$C19,'Полная ст-ть с уч.НЗС (Авто)'!SK$11:INDIRECT("'Полная ст-ть с уч.НЗС (Авто)'!SK"&amp;$J$42))/$D19)</f>
        <v>0</v>
      </c>
      <c r="SL19" s="137">
        <f ca="1">IF($D19=0,0,SUMIF('Полная ст-ть с уч.НЗС (Авто)'!$YP$11:INDIRECT("'Полная ст-ть с уч.НЗС (Авто)'!YP"&amp;$J$42),$C19,'Полная ст-ть с уч.НЗС (Авто)'!SL$11:INDIRECT("'Полная ст-ть с уч.НЗС (Авто)'!SL"&amp;$J$42))/$D19)</f>
        <v>0</v>
      </c>
      <c r="SM19" s="137">
        <f ca="1">IF($D19=0,0,SUMIF('Полная ст-ть с уч.НЗС (Авто)'!$YP$11:INDIRECT("'Полная ст-ть с уч.НЗС (Авто)'!YP"&amp;$J$42),$C19,'Полная ст-ть с уч.НЗС (Авто)'!SM$11:INDIRECT("'Полная ст-ть с уч.НЗС (Авто)'!SM"&amp;$J$42))/$D19)</f>
        <v>0</v>
      </c>
      <c r="SN19" s="137">
        <f ca="1">IF($D19=0,0,SUMIF('Полная ст-ть с уч.НЗС (Авто)'!$YP$11:INDIRECT("'Полная ст-ть с уч.НЗС (Авто)'!YP"&amp;$J$42),$C19,'Полная ст-ть с уч.НЗС (Авто)'!SN$11:INDIRECT("'Полная ст-ть с уч.НЗС (Авто)'!SN"&amp;$J$42))/$D19)</f>
        <v>0</v>
      </c>
      <c r="SO19" s="137">
        <f ca="1">IF($D19=0,0,SUMIF('Полная ст-ть с уч.НЗС (Авто)'!$YP$11:INDIRECT("'Полная ст-ть с уч.НЗС (Авто)'!YP"&amp;$J$42),$C19,'Полная ст-ть с уч.НЗС (Авто)'!SO$11:INDIRECT("'Полная ст-ть с уч.НЗС (Авто)'!SO"&amp;$J$42))/$D19)</f>
        <v>0</v>
      </c>
      <c r="SP19" s="137">
        <f ca="1">IF($D19=0,0,SUMIF('Полная ст-ть с уч.НЗС (Авто)'!$YP$11:INDIRECT("'Полная ст-ть с уч.НЗС (Авто)'!YP"&amp;$J$42),$C19,'Полная ст-ть с уч.НЗС (Авто)'!SP$11:INDIRECT("'Полная ст-ть с уч.НЗС (Авто)'!SP"&amp;$J$42))/$D19)</f>
        <v>0</v>
      </c>
      <c r="SQ19" s="137">
        <f ca="1">IF($D19=0,0,SUMIF('Полная ст-ть с уч.НЗС (Авто)'!$YP$11:INDIRECT("'Полная ст-ть с уч.НЗС (Авто)'!YP"&amp;$J$42),$C19,'Полная ст-ть с уч.НЗС (Авто)'!SQ$11:INDIRECT("'Полная ст-ть с уч.НЗС (Авто)'!SQ"&amp;$J$42))/$D19)</f>
        <v>0</v>
      </c>
      <c r="SR19" s="137">
        <f ca="1">IF($D19=0,0,SUMIF('Полная ст-ть с уч.НЗС (Авто)'!$YP$11:INDIRECT("'Полная ст-ть с уч.НЗС (Авто)'!YP"&amp;$J$42),$C19,'Полная ст-ть с уч.НЗС (Авто)'!SR$11:INDIRECT("'Полная ст-ть с уч.НЗС (Авто)'!SR"&amp;$J$42))/$D19)</f>
        <v>0</v>
      </c>
      <c r="SS19" s="137">
        <f ca="1">IF($D19=0,0,SUMIF('Полная ст-ть с уч.НЗС (Авто)'!$YP$11:INDIRECT("'Полная ст-ть с уч.НЗС (Авто)'!YP"&amp;$J$42),$C19,'Полная ст-ть с уч.НЗС (Авто)'!SS$11:INDIRECT("'Полная ст-ть с уч.НЗС (Авто)'!SS"&amp;$J$42))/$D19)</f>
        <v>0</v>
      </c>
      <c r="ST19" s="137">
        <f ca="1">IF($D19=0,0,SUMIF('Полная ст-ть с уч.НЗС (Авто)'!$YP$11:INDIRECT("'Полная ст-ть с уч.НЗС (Авто)'!YP"&amp;$J$42),$C19,'Полная ст-ть с уч.НЗС (Авто)'!ST$11:INDIRECT("'Полная ст-ть с уч.НЗС (Авто)'!ST"&amp;$J$42))/$D19)</f>
        <v>0</v>
      </c>
      <c r="SU19" s="137">
        <f ca="1">IF($D19=0,0,SUMIF('Полная ст-ть с уч.НЗС (Авто)'!$YP$11:INDIRECT("'Полная ст-ть с уч.НЗС (Авто)'!YP"&amp;$J$42),$C19,'Полная ст-ть с уч.НЗС (Авто)'!SU$11:INDIRECT("'Полная ст-ть с уч.НЗС (Авто)'!SU"&amp;$J$42))/$D19)</f>
        <v>0</v>
      </c>
      <c r="SV19" s="137">
        <f ca="1">IF($D19=0,0,SUMIF('Полная ст-ть с уч.НЗС (Авто)'!$YP$11:INDIRECT("'Полная ст-ть с уч.НЗС (Авто)'!YP"&amp;$J$42),$C19,'Полная ст-ть с уч.НЗС (Авто)'!SV$11:INDIRECT("'Полная ст-ть с уч.НЗС (Авто)'!SV"&amp;$J$42))/$D19)</f>
        <v>0</v>
      </c>
      <c r="SW19" s="137">
        <f ca="1">IF($D19=0,0,SUMIF('Полная ст-ть с уч.НЗС (Авто)'!$YP$11:INDIRECT("'Полная ст-ть с уч.НЗС (Авто)'!YP"&amp;$J$42),$C19,'Полная ст-ть с уч.НЗС (Авто)'!SW$11:INDIRECT("'Полная ст-ть с уч.НЗС (Авто)'!SW"&amp;$J$42))/$D19)</f>
        <v>0</v>
      </c>
      <c r="SX19" s="137">
        <f ca="1">IF($D19=0,0,SUMIF('Полная ст-ть с уч.НЗС (Авто)'!$YP$11:INDIRECT("'Полная ст-ть с уч.НЗС (Авто)'!YP"&amp;$J$42),$C19,'Полная ст-ть с уч.НЗС (Авто)'!SX$11:INDIRECT("'Полная ст-ть с уч.НЗС (Авто)'!SX"&amp;$J$42))/$D19)</f>
        <v>0</v>
      </c>
      <c r="SY19" s="137">
        <f ca="1">IF($D19=0,0,SUMIF('Полная ст-ть с уч.НЗС (Авто)'!$YP$11:INDIRECT("'Полная ст-ть с уч.НЗС (Авто)'!YP"&amp;$J$42),$C19,'Полная ст-ть с уч.НЗС (Авто)'!SY$11:INDIRECT("'Полная ст-ть с уч.НЗС (Авто)'!SY"&amp;$J$42))/$D19)</f>
        <v>0</v>
      </c>
      <c r="SZ19" s="137">
        <f ca="1">IF($D19=0,0,SUMIF('Полная ст-ть с уч.НЗС (Авто)'!$YP$11:INDIRECT("'Полная ст-ть с уч.НЗС (Авто)'!YP"&amp;$J$42),$C19,'Полная ст-ть с уч.НЗС (Авто)'!SZ$11:INDIRECT("'Полная ст-ть с уч.НЗС (Авто)'!SZ"&amp;$J$42))/$D19)</f>
        <v>0</v>
      </c>
      <c r="TA19" s="137">
        <f ca="1">IF($D19=0,0,SUMIF('Полная ст-ть с уч.НЗС (Авто)'!$YP$11:INDIRECT("'Полная ст-ть с уч.НЗС (Авто)'!YP"&amp;$J$42),$C19,'Полная ст-ть с уч.НЗС (Авто)'!TA$11:INDIRECT("'Полная ст-ть с уч.НЗС (Авто)'!TA"&amp;$J$42))/$D19)</f>
        <v>0</v>
      </c>
      <c r="TB19" s="137">
        <f ca="1">IF($D19=0,0,SUMIF('Полная ст-ть с уч.НЗС (Авто)'!$YP$11:INDIRECT("'Полная ст-ть с уч.НЗС (Авто)'!YP"&amp;$J$42),$C19,'Полная ст-ть с уч.НЗС (Авто)'!TB$11:INDIRECT("'Полная ст-ть с уч.НЗС (Авто)'!TB"&amp;$J$42))/$D19)</f>
        <v>0</v>
      </c>
      <c r="TC19" s="137">
        <f ca="1">IF($D19=0,0,SUMIF('Полная ст-ть с уч.НЗС (Авто)'!$YP$11:INDIRECT("'Полная ст-ть с уч.НЗС (Авто)'!YP"&amp;$J$42),$C19,'Полная ст-ть с уч.НЗС (Авто)'!TC$11:INDIRECT("'Полная ст-ть с уч.НЗС (Авто)'!TC"&amp;$J$42))/$D19)</f>
        <v>0</v>
      </c>
      <c r="TD19" s="137">
        <f ca="1">IF($D19=0,0,SUMIF('Полная ст-ть с уч.НЗС (Авто)'!$YP$11:INDIRECT("'Полная ст-ть с уч.НЗС (Авто)'!YP"&amp;$J$42),$C19,'Полная ст-ть с уч.НЗС (Авто)'!TD$11:INDIRECT("'Полная ст-ть с уч.НЗС (Авто)'!TD"&amp;$J$42))/$D19)</f>
        <v>0</v>
      </c>
      <c r="TE19" s="137">
        <f ca="1">IF($D19=0,0,SUMIF('Полная ст-ть с уч.НЗС (Авто)'!$YP$11:INDIRECT("'Полная ст-ть с уч.НЗС (Авто)'!YP"&amp;$J$42),$C19,'Полная ст-ть с уч.НЗС (Авто)'!TE$11:INDIRECT("'Полная ст-ть с уч.НЗС (Авто)'!TE"&amp;$J$42))/$D19)</f>
        <v>0</v>
      </c>
      <c r="TF19" s="137">
        <f ca="1">IF($D19=0,0,SUMIF('Полная ст-ть с уч.НЗС (Авто)'!$YP$11:INDIRECT("'Полная ст-ть с уч.НЗС (Авто)'!YP"&amp;$J$42),$C19,'Полная ст-ть с уч.НЗС (Авто)'!TF$11:INDIRECT("'Полная ст-ть с уч.НЗС (Авто)'!TF"&amp;$J$42))/$D19)</f>
        <v>0</v>
      </c>
      <c r="TG19" s="137">
        <f ca="1">IF($D19=0,0,SUMIF('Полная ст-ть с уч.НЗС (Авто)'!$YP$11:INDIRECT("'Полная ст-ть с уч.НЗС (Авто)'!YP"&amp;$J$42),$C19,'Полная ст-ть с уч.НЗС (Авто)'!TG$11:INDIRECT("'Полная ст-ть с уч.НЗС (Авто)'!TG"&amp;$J$42))/$D19)</f>
        <v>0</v>
      </c>
      <c r="TH19" s="137">
        <f ca="1">IF($D19=0,0,SUMIF('Полная ст-ть с уч.НЗС (Авто)'!$YP$11:INDIRECT("'Полная ст-ть с уч.НЗС (Авто)'!YP"&amp;$J$42),$C19,'Полная ст-ть с уч.НЗС (Авто)'!TH$11:INDIRECT("'Полная ст-ть с уч.НЗС (Авто)'!TH"&amp;$J$42))/$D19)</f>
        <v>0</v>
      </c>
      <c r="TI19" s="137">
        <f ca="1">IF($D19=0,0,SUMIF('Полная ст-ть с уч.НЗС (Авто)'!$YP$11:INDIRECT("'Полная ст-ть с уч.НЗС (Авто)'!YP"&amp;$J$42),$C19,'Полная ст-ть с уч.НЗС (Авто)'!TI$11:INDIRECT("'Полная ст-ть с уч.НЗС (Авто)'!TI"&amp;$J$42))/$D19)</f>
        <v>0</v>
      </c>
      <c r="TJ19" s="137">
        <f ca="1">IF($D19=0,0,SUMIF('Полная ст-ть с уч.НЗС (Авто)'!$YP$11:INDIRECT("'Полная ст-ть с уч.НЗС (Авто)'!YP"&amp;$J$42),$C19,'Полная ст-ть с уч.НЗС (Авто)'!TJ$11:INDIRECT("'Полная ст-ть с уч.НЗС (Авто)'!TJ"&amp;$J$42))/$D19)</f>
        <v>0</v>
      </c>
      <c r="TK19" s="137">
        <f ca="1">IF($D19=0,0,SUMIF('Полная ст-ть с уч.НЗС (Авто)'!$YP$11:INDIRECT("'Полная ст-ть с уч.НЗС (Авто)'!YP"&amp;$J$42),$C19,'Полная ст-ть с уч.НЗС (Авто)'!TK$11:INDIRECT("'Полная ст-ть с уч.НЗС (Авто)'!TK"&amp;$J$42))/$D19)</f>
        <v>0</v>
      </c>
      <c r="TL19" s="137">
        <f ca="1">IF($D19=0,0,SUMIF('Полная ст-ть с уч.НЗС (Авто)'!$YP$11:INDIRECT("'Полная ст-ть с уч.НЗС (Авто)'!YP"&amp;$J$42),$C19,'Полная ст-ть с уч.НЗС (Авто)'!TL$11:INDIRECT("'Полная ст-ть с уч.НЗС (Авто)'!TL"&amp;$J$42))/$D19)</f>
        <v>0</v>
      </c>
      <c r="TM19" s="137">
        <f ca="1">IF($D19=0,0,SUMIF('Полная ст-ть с уч.НЗС (Авто)'!$YP$11:INDIRECT("'Полная ст-ть с уч.НЗС (Авто)'!YP"&amp;$J$42),$C19,'Полная ст-ть с уч.НЗС (Авто)'!TM$11:INDIRECT("'Полная ст-ть с уч.НЗС (Авто)'!TM"&amp;$J$42))/$D19)</f>
        <v>0</v>
      </c>
      <c r="TN19" s="137">
        <f ca="1">IF($D19=0,0,SUMIF('Полная ст-ть с уч.НЗС (Авто)'!$YP$11:INDIRECT("'Полная ст-ть с уч.НЗС (Авто)'!YP"&amp;$J$42),$C19,'Полная ст-ть с уч.НЗС (Авто)'!TN$11:INDIRECT("'Полная ст-ть с уч.НЗС (Авто)'!TN"&amp;$J$42))/$D19)</f>
        <v>0</v>
      </c>
      <c r="TO19" s="137">
        <f ca="1">IF($D19=0,0,SUMIF('Полная ст-ть с уч.НЗС (Авто)'!$YP$11:INDIRECT("'Полная ст-ть с уч.НЗС (Авто)'!YP"&amp;$J$42),$C19,'Полная ст-ть с уч.НЗС (Авто)'!TO$11:INDIRECT("'Полная ст-ть с уч.НЗС (Авто)'!TO"&amp;$J$42))/$D19)</f>
        <v>0</v>
      </c>
      <c r="TP19" s="137">
        <f ca="1">IF($D19=0,0,SUMIF('Полная ст-ть с уч.НЗС (Авто)'!$YP$11:INDIRECT("'Полная ст-ть с уч.НЗС (Авто)'!YP"&amp;$J$42),$C19,'Полная ст-ть с уч.НЗС (Авто)'!TP$11:INDIRECT("'Полная ст-ть с уч.НЗС (Авто)'!TP"&amp;$J$42))/$D19)</f>
        <v>0</v>
      </c>
      <c r="TQ19" s="137">
        <f ca="1">IF($D19=0,0,SUMIF('Полная ст-ть с уч.НЗС (Авто)'!$YP$11:INDIRECT("'Полная ст-ть с уч.НЗС (Авто)'!YP"&amp;$J$42),$C19,'Полная ст-ть с уч.НЗС (Авто)'!TQ$11:INDIRECT("'Полная ст-ть с уч.НЗС (Авто)'!TQ"&amp;$J$42))/$D19)</f>
        <v>0</v>
      </c>
      <c r="TR19" s="137">
        <f ca="1">IF($D19=0,0,SUMIF('Полная ст-ть с уч.НЗС (Авто)'!$YP$11:INDIRECT("'Полная ст-ть с уч.НЗС (Авто)'!YP"&amp;$J$42),$C19,'Полная ст-ть с уч.НЗС (Авто)'!TR$11:INDIRECT("'Полная ст-ть с уч.НЗС (Авто)'!TR"&amp;$J$42))/$D19)</f>
        <v>0</v>
      </c>
      <c r="TS19" s="137">
        <f ca="1">IF($D19=0,0,SUMIF('Полная ст-ть с уч.НЗС (Авто)'!$YP$11:INDIRECT("'Полная ст-ть с уч.НЗС (Авто)'!YP"&amp;$J$42),$C19,'Полная ст-ть с уч.НЗС (Авто)'!TS$11:INDIRECT("'Полная ст-ть с уч.НЗС (Авто)'!TS"&amp;$J$42))/$D19)</f>
        <v>0</v>
      </c>
      <c r="TT19" s="137">
        <f ca="1">IF($D19=0,0,SUMIF('Полная ст-ть с уч.НЗС (Авто)'!$YP$11:INDIRECT("'Полная ст-ть с уч.НЗС (Авто)'!YP"&amp;$J$42),$C19,'Полная ст-ть с уч.НЗС (Авто)'!TT$11:INDIRECT("'Полная ст-ть с уч.НЗС (Авто)'!TT"&amp;$J$42))/$D19)</f>
        <v>0</v>
      </c>
      <c r="TU19" s="137">
        <f ca="1">IF($D19=0,0,SUMIF('Полная ст-ть с уч.НЗС (Авто)'!$YP$11:INDIRECT("'Полная ст-ть с уч.НЗС (Авто)'!YP"&amp;$J$42),$C19,'Полная ст-ть с уч.НЗС (Авто)'!TU$11:INDIRECT("'Полная ст-ть с уч.НЗС (Авто)'!TU"&amp;$J$42))/$D19)</f>
        <v>0</v>
      </c>
      <c r="TV19" s="137">
        <f ca="1">IF($D19=0,0,SUMIF('Полная ст-ть с уч.НЗС (Авто)'!$YP$11:INDIRECT("'Полная ст-ть с уч.НЗС (Авто)'!YP"&amp;$J$42),$C19,'Полная ст-ть с уч.НЗС (Авто)'!TV$11:INDIRECT("'Полная ст-ть с уч.НЗС (Авто)'!TV"&amp;$J$42))/$D19)</f>
        <v>0</v>
      </c>
      <c r="TW19" s="137">
        <f ca="1">IF($D19=0,0,SUMIF('Полная ст-ть с уч.НЗС (Авто)'!$YP$11:INDIRECT("'Полная ст-ть с уч.НЗС (Авто)'!YP"&amp;$J$42),$C19,'Полная ст-ть с уч.НЗС (Авто)'!TW$11:INDIRECT("'Полная ст-ть с уч.НЗС (Авто)'!TW"&amp;$J$42))/$D19)</f>
        <v>0</v>
      </c>
      <c r="TX19" s="137">
        <f ca="1">IF($D19=0,0,SUMIF('Полная ст-ть с уч.НЗС (Авто)'!$YP$11:INDIRECT("'Полная ст-ть с уч.НЗС (Авто)'!YP"&amp;$J$42),$C19,'Полная ст-ть с уч.НЗС (Авто)'!TX$11:INDIRECT("'Полная ст-ть с уч.НЗС (Авто)'!TX"&amp;$J$42))/$D19)</f>
        <v>0</v>
      </c>
      <c r="TY19" s="137">
        <f ca="1">IF($D19=0,0,SUMIF('Полная ст-ть с уч.НЗС (Авто)'!$YP$11:INDIRECT("'Полная ст-ть с уч.НЗС (Авто)'!YP"&amp;$J$42),$C19,'Полная ст-ть с уч.НЗС (Авто)'!TY$11:INDIRECT("'Полная ст-ть с уч.НЗС (Авто)'!TY"&amp;$J$42))/$D19)</f>
        <v>0</v>
      </c>
      <c r="TZ19" s="137">
        <f ca="1">IF($D19=0,0,SUMIF('Полная ст-ть с уч.НЗС (Авто)'!$YP$11:INDIRECT("'Полная ст-ть с уч.НЗС (Авто)'!YP"&amp;$J$42),$C19,'Полная ст-ть с уч.НЗС (Авто)'!TZ$11:INDIRECT("'Полная ст-ть с уч.НЗС (Авто)'!TZ"&amp;$J$42))/$D19)</f>
        <v>0</v>
      </c>
      <c r="UA19" s="137">
        <f ca="1">IF($D19=0,0,SUMIF('Полная ст-ть с уч.НЗС (Авто)'!$YP$11:INDIRECT("'Полная ст-ть с уч.НЗС (Авто)'!YP"&amp;$J$42),$C19,'Полная ст-ть с уч.НЗС (Авто)'!UA$11:INDIRECT("'Полная ст-ть с уч.НЗС (Авто)'!UA"&amp;$J$42))/$D19)</f>
        <v>0</v>
      </c>
      <c r="UB19" s="137">
        <f ca="1">IF($D19=0,0,SUMIF('Полная ст-ть с уч.НЗС (Авто)'!$YP$11:INDIRECT("'Полная ст-ть с уч.НЗС (Авто)'!YP"&amp;$J$42),$C19,'Полная ст-ть с уч.НЗС (Авто)'!UB$11:INDIRECT("'Полная ст-ть с уч.НЗС (Авто)'!UB"&amp;$J$42))/$D19)</f>
        <v>0</v>
      </c>
      <c r="UC19" s="137">
        <f ca="1">IF($D19=0,0,SUMIF('Полная ст-ть с уч.НЗС (Авто)'!$YP$11:INDIRECT("'Полная ст-ть с уч.НЗС (Авто)'!YP"&amp;$J$42),$C19,'Полная ст-ть с уч.НЗС (Авто)'!UC$11:INDIRECT("'Полная ст-ть с уч.НЗС (Авто)'!UC"&amp;$J$42))/$D19)</f>
        <v>0</v>
      </c>
      <c r="UD19" s="137">
        <f ca="1">IF($D19=0,0,SUMIF('Полная ст-ть с уч.НЗС (Авто)'!$YP$11:INDIRECT("'Полная ст-ть с уч.НЗС (Авто)'!YP"&amp;$J$42),$C19,'Полная ст-ть с уч.НЗС (Авто)'!UD$11:INDIRECT("'Полная ст-ть с уч.НЗС (Авто)'!UD"&amp;$J$42))/$D19)</f>
        <v>0</v>
      </c>
      <c r="UE19" s="137">
        <f ca="1">IF($D19=0,0,SUMIF('Полная ст-ть с уч.НЗС (Авто)'!$YP$11:INDIRECT("'Полная ст-ть с уч.НЗС (Авто)'!YP"&amp;$J$42),$C19,'Полная ст-ть с уч.НЗС (Авто)'!UE$11:INDIRECT("'Полная ст-ть с уч.НЗС (Авто)'!UE"&amp;$J$42))/$D19)</f>
        <v>0</v>
      </c>
      <c r="UF19" s="137">
        <f ca="1">IF($D19=0,0,SUMIF('Полная ст-ть с уч.НЗС (Авто)'!$YP$11:INDIRECT("'Полная ст-ть с уч.НЗС (Авто)'!YP"&amp;$J$42),$C19,'Полная ст-ть с уч.НЗС (Авто)'!UF$11:INDIRECT("'Полная ст-ть с уч.НЗС (Авто)'!UF"&amp;$J$42))/$D19)</f>
        <v>0</v>
      </c>
      <c r="UG19" s="137">
        <f ca="1">IF($D19=0,0,SUMIF('Полная ст-ть с уч.НЗС (Авто)'!$YP$11:INDIRECT("'Полная ст-ть с уч.НЗС (Авто)'!YP"&amp;$J$42),$C19,'Полная ст-ть с уч.НЗС (Авто)'!UG$11:INDIRECT("'Полная ст-ть с уч.НЗС (Авто)'!UG"&amp;$J$42))/$D19)</f>
        <v>0</v>
      </c>
      <c r="UH19" s="137">
        <f ca="1">IF($D19=0,0,SUMIF('Полная ст-ть с уч.НЗС (Авто)'!$YP$11:INDIRECT("'Полная ст-ть с уч.НЗС (Авто)'!YP"&amp;$J$42),$C19,'Полная ст-ть с уч.НЗС (Авто)'!UH$11:INDIRECT("'Полная ст-ть с уч.НЗС (Авто)'!UH"&amp;$J$42))/$D19)</f>
        <v>0</v>
      </c>
      <c r="UI19" s="137">
        <f ca="1">IF($D19=0,0,SUMIF('Полная ст-ть с уч.НЗС (Авто)'!$YP$11:INDIRECT("'Полная ст-ть с уч.НЗС (Авто)'!YP"&amp;$J$42),$C19,'Полная ст-ть с уч.НЗС (Авто)'!UI$11:INDIRECT("'Полная ст-ть с уч.НЗС (Авто)'!UI"&amp;$J$42))/$D19)</f>
        <v>0</v>
      </c>
      <c r="UJ19" s="137">
        <f ca="1">IF($D19=0,0,SUMIF('Полная ст-ть с уч.НЗС (Авто)'!$YP$11:INDIRECT("'Полная ст-ть с уч.НЗС (Авто)'!YP"&amp;$J$42),$C19,'Полная ст-ть с уч.НЗС (Авто)'!UJ$11:INDIRECT("'Полная ст-ть с уч.НЗС (Авто)'!UJ"&amp;$J$42))/$D19)</f>
        <v>0</v>
      </c>
      <c r="UK19" s="137">
        <f ca="1">IF($D19=0,0,SUMIF('Полная ст-ть с уч.НЗС (Авто)'!$YP$11:INDIRECT("'Полная ст-ть с уч.НЗС (Авто)'!YP"&amp;$J$42),$C19,'Полная ст-ть с уч.НЗС (Авто)'!UK$11:INDIRECT("'Полная ст-ть с уч.НЗС (Авто)'!UK"&amp;$J$42))/$D19)</f>
        <v>0</v>
      </c>
      <c r="UL19" s="137">
        <f ca="1">IF($D19=0,0,SUMIF('Полная ст-ть с уч.НЗС (Авто)'!$YP$11:INDIRECT("'Полная ст-ть с уч.НЗС (Авто)'!YP"&amp;$J$42),$C19,'Полная ст-ть с уч.НЗС (Авто)'!UL$11:INDIRECT("'Полная ст-ть с уч.НЗС (Авто)'!UL"&amp;$J$42))/$D19)</f>
        <v>0</v>
      </c>
      <c r="UM19" s="137">
        <f ca="1">IF($D19=0,0,SUMIF('Полная ст-ть с уч.НЗС (Авто)'!$YP$11:INDIRECT("'Полная ст-ть с уч.НЗС (Авто)'!YP"&amp;$J$42),$C19,'Полная ст-ть с уч.НЗС (Авто)'!UM$11:INDIRECT("'Полная ст-ть с уч.НЗС (Авто)'!UM"&amp;$J$42))/$D19)</f>
        <v>0</v>
      </c>
      <c r="UN19" s="137">
        <f ca="1">IF($D19=0,0,SUMIF('Полная ст-ть с уч.НЗС (Авто)'!$YP$11:INDIRECT("'Полная ст-ть с уч.НЗС (Авто)'!YP"&amp;$J$42),$C19,'Полная ст-ть с уч.НЗС (Авто)'!UN$11:INDIRECT("'Полная ст-ть с уч.НЗС (Авто)'!UN"&amp;$J$42))/$D19)</f>
        <v>0</v>
      </c>
      <c r="UO19" s="137">
        <f ca="1">IF($D19=0,0,SUMIF('Полная ст-ть с уч.НЗС (Авто)'!$YP$11:INDIRECT("'Полная ст-ть с уч.НЗС (Авто)'!YP"&amp;$J$42),$C19,'Полная ст-ть с уч.НЗС (Авто)'!UO$11:INDIRECT("'Полная ст-ть с уч.НЗС (Авто)'!UO"&amp;$J$42))/$D19)</f>
        <v>0</v>
      </c>
      <c r="UP19" s="137">
        <f ca="1">IF($D19=0,0,SUMIF('Полная ст-ть с уч.НЗС (Авто)'!$YP$11:INDIRECT("'Полная ст-ть с уч.НЗС (Авто)'!YP"&amp;$J$42),$C19,'Полная ст-ть с уч.НЗС (Авто)'!UP$11:INDIRECT("'Полная ст-ть с уч.НЗС (Авто)'!UP"&amp;$J$42))/$D19)</f>
        <v>0</v>
      </c>
      <c r="UQ19" s="137">
        <f ca="1">IF($D19=0,0,SUMIF('Полная ст-ть с уч.НЗС (Авто)'!$YP$11:INDIRECT("'Полная ст-ть с уч.НЗС (Авто)'!YP"&amp;$J$42),$C19,'Полная ст-ть с уч.НЗС (Авто)'!UQ$11:INDIRECT("'Полная ст-ть с уч.НЗС (Авто)'!UQ"&amp;$J$42))/$D19)</f>
        <v>0</v>
      </c>
      <c r="UR19" s="137">
        <f ca="1">IF($D19=0,0,SUMIF('Полная ст-ть с уч.НЗС (Авто)'!$YP$11:INDIRECT("'Полная ст-ть с уч.НЗС (Авто)'!YP"&amp;$J$42),$C19,'Полная ст-ть с уч.НЗС (Авто)'!UR$11:INDIRECT("'Полная ст-ть с уч.НЗС (Авто)'!UR"&amp;$J$42))/$D19)</f>
        <v>0</v>
      </c>
      <c r="US19" s="137">
        <f ca="1">IF($D19=0,0,SUMIF('Полная ст-ть с уч.НЗС (Авто)'!$YP$11:INDIRECT("'Полная ст-ть с уч.НЗС (Авто)'!YP"&amp;$J$42),$C19,'Полная ст-ть с уч.НЗС (Авто)'!US$11:INDIRECT("'Полная ст-ть с уч.НЗС (Авто)'!US"&amp;$J$42))/$D19)</f>
        <v>0</v>
      </c>
      <c r="UT19" s="137">
        <f ca="1">IF($D19=0,0,SUMIF('Полная ст-ть с уч.НЗС (Авто)'!$YP$11:INDIRECT("'Полная ст-ть с уч.НЗС (Авто)'!YP"&amp;$J$42),$C19,'Полная ст-ть с уч.НЗС (Авто)'!UT$11:INDIRECT("'Полная ст-ть с уч.НЗС (Авто)'!UT"&amp;$J$42))/$D19)</f>
        <v>0</v>
      </c>
      <c r="UU19" s="137">
        <f ca="1">IF($D19=0,0,SUMIF('Полная ст-ть с уч.НЗС (Авто)'!$YP$11:INDIRECT("'Полная ст-ть с уч.НЗС (Авто)'!YP"&amp;$J$42),$C19,'Полная ст-ть с уч.НЗС (Авто)'!UU$11:INDIRECT("'Полная ст-ть с уч.НЗС (Авто)'!UU"&amp;$J$42))/$D19)</f>
        <v>0</v>
      </c>
      <c r="UV19" s="137">
        <f ca="1">IF($D19=0,0,SUMIF('Полная ст-ть с уч.НЗС (Авто)'!$YP$11:INDIRECT("'Полная ст-ть с уч.НЗС (Авто)'!YP"&amp;$J$42),$C19,'Полная ст-ть с уч.НЗС (Авто)'!UV$11:INDIRECT("'Полная ст-ть с уч.НЗС (Авто)'!UV"&amp;$J$42))/$D19)</f>
        <v>0</v>
      </c>
      <c r="UW19" s="137">
        <f ca="1">IF($D19=0,0,SUMIF('Полная ст-ть с уч.НЗС (Авто)'!$YP$11:INDIRECT("'Полная ст-ть с уч.НЗС (Авто)'!YP"&amp;$J$42),$C19,'Полная ст-ть с уч.НЗС (Авто)'!UW$11:INDIRECT("'Полная ст-ть с уч.НЗС (Авто)'!UW"&amp;$J$42))/$D19)</f>
        <v>0</v>
      </c>
      <c r="UX19" s="137">
        <f ca="1">IF($D19=0,0,SUMIF('Полная ст-ть с уч.НЗС (Авто)'!$YP$11:INDIRECT("'Полная ст-ть с уч.НЗС (Авто)'!YP"&amp;$J$42),$C19,'Полная ст-ть с уч.НЗС (Авто)'!UX$11:INDIRECT("'Полная ст-ть с уч.НЗС (Авто)'!UX"&amp;$J$42))/$D19)</f>
        <v>0</v>
      </c>
      <c r="UY19" s="137">
        <f ca="1">IF($D19=0,0,SUMIF('Полная ст-ть с уч.НЗС (Авто)'!$YP$11:INDIRECT("'Полная ст-ть с уч.НЗС (Авто)'!YP"&amp;$J$42),$C19,'Полная ст-ть с уч.НЗС (Авто)'!UY$11:INDIRECT("'Полная ст-ть с уч.НЗС (Авто)'!UY"&amp;$J$42))/$D19)</f>
        <v>0</v>
      </c>
      <c r="UZ19" s="137">
        <f ca="1">IF($D19=0,0,SUMIF('Полная ст-ть с уч.НЗС (Авто)'!$YP$11:INDIRECT("'Полная ст-ть с уч.НЗС (Авто)'!YP"&amp;$J$42),$C19,'Полная ст-ть с уч.НЗС (Авто)'!UZ$11:INDIRECT("'Полная ст-ть с уч.НЗС (Авто)'!UZ"&amp;$J$42))/$D19)</f>
        <v>0</v>
      </c>
      <c r="VA19" s="137">
        <f ca="1">IF($D19=0,0,SUMIF('Полная ст-ть с уч.НЗС (Авто)'!$YP$11:INDIRECT("'Полная ст-ть с уч.НЗС (Авто)'!YP"&amp;$J$42),$C19,'Полная ст-ть с уч.НЗС (Авто)'!VA$11:INDIRECT("'Полная ст-ть с уч.НЗС (Авто)'!VA"&amp;$J$42))/$D19)</f>
        <v>0</v>
      </c>
      <c r="VB19" s="137">
        <f ca="1">IF($D19=0,0,SUMIF('Полная ст-ть с уч.НЗС (Авто)'!$YP$11:INDIRECT("'Полная ст-ть с уч.НЗС (Авто)'!YP"&amp;$J$42),$C19,'Полная ст-ть с уч.НЗС (Авто)'!VB$11:INDIRECT("'Полная ст-ть с уч.НЗС (Авто)'!VB"&amp;$J$42))/$D19)</f>
        <v>0</v>
      </c>
      <c r="VC19" s="137">
        <f ca="1">IF($D19=0,0,SUMIF('Полная ст-ть с уч.НЗС (Авто)'!$YP$11:INDIRECT("'Полная ст-ть с уч.НЗС (Авто)'!YP"&amp;$J$42),$C19,'Полная ст-ть с уч.НЗС (Авто)'!VC$11:INDIRECT("'Полная ст-ть с уч.НЗС (Авто)'!VC"&amp;$J$42))/$D19)</f>
        <v>0</v>
      </c>
      <c r="VD19" s="137">
        <f ca="1">IF($D19=0,0,SUMIF('Полная ст-ть с уч.НЗС (Авто)'!$YP$11:INDIRECT("'Полная ст-ть с уч.НЗС (Авто)'!YP"&amp;$J$42),$C19,'Полная ст-ть с уч.НЗС (Авто)'!VD$11:INDIRECT("'Полная ст-ть с уч.НЗС (Авто)'!VD"&amp;$J$42))/$D19)</f>
        <v>0</v>
      </c>
      <c r="VE19" s="137">
        <f ca="1">IF($D19=0,0,SUMIF('Полная ст-ть с уч.НЗС (Авто)'!$YP$11:INDIRECT("'Полная ст-ть с уч.НЗС (Авто)'!YP"&amp;$J$42),$C19,'Полная ст-ть с уч.НЗС (Авто)'!VE$11:INDIRECT("'Полная ст-ть с уч.НЗС (Авто)'!VE"&amp;$J$42))/$D19)</f>
        <v>0</v>
      </c>
      <c r="VF19" s="137">
        <f ca="1">IF($D19=0,0,SUMIF('Полная ст-ть с уч.НЗС (Авто)'!$YP$11:INDIRECT("'Полная ст-ть с уч.НЗС (Авто)'!YP"&amp;$J$42),$C19,'Полная ст-ть с уч.НЗС (Авто)'!VF$11:INDIRECT("'Полная ст-ть с уч.НЗС (Авто)'!VF"&amp;$J$42))/$D19)</f>
        <v>0</v>
      </c>
      <c r="VG19" s="137">
        <f ca="1">IF($D19=0,0,SUMIF('Полная ст-ть с уч.НЗС (Авто)'!$YP$11:INDIRECT("'Полная ст-ть с уч.НЗС (Авто)'!YP"&amp;$J$42),$C19,'Полная ст-ть с уч.НЗС (Авто)'!VG$11:INDIRECT("'Полная ст-ть с уч.НЗС (Авто)'!VG"&amp;$J$42))/$D19)</f>
        <v>0</v>
      </c>
      <c r="VH19" s="137">
        <f ca="1">IF($D19=0,0,SUMIF('Полная ст-ть с уч.НЗС (Авто)'!$YP$11:INDIRECT("'Полная ст-ть с уч.НЗС (Авто)'!YP"&amp;$J$42),$C19,'Полная ст-ть с уч.НЗС (Авто)'!VH$11:INDIRECT("'Полная ст-ть с уч.НЗС (Авто)'!VH"&amp;$J$42))/$D19)</f>
        <v>0</v>
      </c>
      <c r="VI19" s="137">
        <f ca="1">IF($D19=0,0,SUMIF('Полная ст-ть с уч.НЗС (Авто)'!$YP$11:INDIRECT("'Полная ст-ть с уч.НЗС (Авто)'!YP"&amp;$J$42),$C19,'Полная ст-ть с уч.НЗС (Авто)'!VI$11:INDIRECT("'Полная ст-ть с уч.НЗС (Авто)'!VI"&amp;$J$42))/$D19)</f>
        <v>0</v>
      </c>
      <c r="VJ19" s="137">
        <f ca="1">IF($D19=0,0,SUMIF('Полная ст-ть с уч.НЗС (Авто)'!$YP$11:INDIRECT("'Полная ст-ть с уч.НЗС (Авто)'!YP"&amp;$J$42),$C19,'Полная ст-ть с уч.НЗС (Авто)'!VJ$11:INDIRECT("'Полная ст-ть с уч.НЗС (Авто)'!VJ"&amp;$J$42))/$D19)</f>
        <v>0</v>
      </c>
      <c r="VK19" s="137">
        <f ca="1">IF($D19=0,0,SUMIF('Полная ст-ть с уч.НЗС (Авто)'!$YP$11:INDIRECT("'Полная ст-ть с уч.НЗС (Авто)'!YP"&amp;$J$42),$C19,'Полная ст-ть с уч.НЗС (Авто)'!VK$11:INDIRECT("'Полная ст-ть с уч.НЗС (Авто)'!VK"&amp;$J$42))/$D19)</f>
        <v>0</v>
      </c>
      <c r="VL19" s="137">
        <f ca="1">IF($D19=0,0,SUMIF('Полная ст-ть с уч.НЗС (Авто)'!$YP$11:INDIRECT("'Полная ст-ть с уч.НЗС (Авто)'!YP"&amp;$J$42),$C19,'Полная ст-ть с уч.НЗС (Авто)'!VL$11:INDIRECT("'Полная ст-ть с уч.НЗС (Авто)'!VL"&amp;$J$42))/$D19)</f>
        <v>0</v>
      </c>
      <c r="VM19" s="137">
        <f ca="1">IF($D19=0,0,SUMIF('Полная ст-ть с уч.НЗС (Авто)'!$YP$11:INDIRECT("'Полная ст-ть с уч.НЗС (Авто)'!YP"&amp;$J$42),$C19,'Полная ст-ть с уч.НЗС (Авто)'!VM$11:INDIRECT("'Полная ст-ть с уч.НЗС (Авто)'!VM"&amp;$J$42))/$D19)</f>
        <v>0</v>
      </c>
      <c r="VN19" s="137">
        <f ca="1">IF($D19=0,0,SUMIF('Полная ст-ть с уч.НЗС (Авто)'!$YP$11:INDIRECT("'Полная ст-ть с уч.НЗС (Авто)'!YP"&amp;$J$42),$C19,'Полная ст-ть с уч.НЗС (Авто)'!VN$11:INDIRECT("'Полная ст-ть с уч.НЗС (Авто)'!VN"&amp;$J$42))/$D19)</f>
        <v>0</v>
      </c>
      <c r="VO19" s="137">
        <f ca="1">IF($D19=0,0,SUMIF('Полная ст-ть с уч.НЗС (Авто)'!$YP$11:INDIRECT("'Полная ст-ть с уч.НЗС (Авто)'!YP"&amp;$J$42),$C19,'Полная ст-ть с уч.НЗС (Авто)'!VO$11:INDIRECT("'Полная ст-ть с уч.НЗС (Авто)'!VO"&amp;$J$42))/$D19)</f>
        <v>0</v>
      </c>
      <c r="VP19" s="137">
        <f ca="1">IF($D19=0,0,SUMIF('Полная ст-ть с уч.НЗС (Авто)'!$YP$11:INDIRECT("'Полная ст-ть с уч.НЗС (Авто)'!YP"&amp;$J$42),$C19,'Полная ст-ть с уч.НЗС (Авто)'!VP$11:INDIRECT("'Полная ст-ть с уч.НЗС (Авто)'!VP"&amp;$J$42))/$D19)</f>
        <v>0</v>
      </c>
      <c r="VQ19" s="137">
        <f ca="1">IF($D19=0,0,SUMIF('Полная ст-ть с уч.НЗС (Авто)'!$YP$11:INDIRECT("'Полная ст-ть с уч.НЗС (Авто)'!YP"&amp;$J$42),$C19,'Полная ст-ть с уч.НЗС (Авто)'!VQ$11:INDIRECT("'Полная ст-ть с уч.НЗС (Авто)'!VQ"&amp;$J$42))/$D19)</f>
        <v>0</v>
      </c>
      <c r="VR19" s="137">
        <f ca="1">IF($D19=0,0,SUMIF('Полная ст-ть с уч.НЗС (Авто)'!$YP$11:INDIRECT("'Полная ст-ть с уч.НЗС (Авто)'!YP"&amp;$J$42),$C19,'Полная ст-ть с уч.НЗС (Авто)'!VR$11:INDIRECT("'Полная ст-ть с уч.НЗС (Авто)'!VR"&amp;$J$42))/$D19)</f>
        <v>0</v>
      </c>
      <c r="VS19" s="137">
        <f ca="1">IF($D19=0,0,SUMIF('Полная ст-ть с уч.НЗС (Авто)'!$YP$11:INDIRECT("'Полная ст-ть с уч.НЗС (Авто)'!YP"&amp;$J$42),$C19,'Полная ст-ть с уч.НЗС (Авто)'!VS$11:INDIRECT("'Полная ст-ть с уч.НЗС (Авто)'!VS"&amp;$J$42))/$D19)</f>
        <v>0</v>
      </c>
      <c r="VT19" s="137">
        <f ca="1">IF($D19=0,0,SUMIF('Полная ст-ть с уч.НЗС (Авто)'!$YP$11:INDIRECT("'Полная ст-ть с уч.НЗС (Авто)'!YP"&amp;$J$42),$C19,'Полная ст-ть с уч.НЗС (Авто)'!VT$11:INDIRECT("'Полная ст-ть с уч.НЗС (Авто)'!VT"&amp;$J$42))/$D19)</f>
        <v>0</v>
      </c>
      <c r="VU19" s="137">
        <f ca="1">IF($D19=0,0,SUMIF('Полная ст-ть с уч.НЗС (Авто)'!$YP$11:INDIRECT("'Полная ст-ть с уч.НЗС (Авто)'!YP"&amp;$J$42),$C19,'Полная ст-ть с уч.НЗС (Авто)'!VU$11:INDIRECT("'Полная ст-ть с уч.НЗС (Авто)'!VU"&amp;$J$42))/$D19)</f>
        <v>0</v>
      </c>
      <c r="VV19" s="137">
        <f ca="1">IF($D19=0,0,SUMIF('Полная ст-ть с уч.НЗС (Авто)'!$YP$11:INDIRECT("'Полная ст-ть с уч.НЗС (Авто)'!YP"&amp;$J$42),$C19,'Полная ст-ть с уч.НЗС (Авто)'!VV$11:INDIRECT("'Полная ст-ть с уч.НЗС (Авто)'!VV"&amp;$J$42))/$D19)</f>
        <v>0</v>
      </c>
      <c r="VW19" s="137">
        <f ca="1">IF($D19=0,0,SUMIF('Полная ст-ть с уч.НЗС (Авто)'!$YP$11:INDIRECT("'Полная ст-ть с уч.НЗС (Авто)'!YP"&amp;$J$42),$C19,'Полная ст-ть с уч.НЗС (Авто)'!VW$11:INDIRECT("'Полная ст-ть с уч.НЗС (Авто)'!VW"&amp;$J$42))/$D19)</f>
        <v>0</v>
      </c>
      <c r="VX19" s="137">
        <f ca="1">IF($D19=0,0,SUMIF('Полная ст-ть с уч.НЗС (Авто)'!$YP$11:INDIRECT("'Полная ст-ть с уч.НЗС (Авто)'!YP"&amp;$J$42),$C19,'Полная ст-ть с уч.НЗС (Авто)'!VX$11:INDIRECT("'Полная ст-ть с уч.НЗС (Авто)'!VX"&amp;$J$42))/$D19)</f>
        <v>0</v>
      </c>
      <c r="VY19" s="137">
        <f ca="1">IF($D19=0,0,SUMIF('Полная ст-ть с уч.НЗС (Авто)'!$YP$11:INDIRECT("'Полная ст-ть с уч.НЗС (Авто)'!YP"&amp;$J$42),$C19,'Полная ст-ть с уч.НЗС (Авто)'!VY$11:INDIRECT("'Полная ст-ть с уч.НЗС (Авто)'!VY"&amp;$J$42))/$D19)</f>
        <v>0</v>
      </c>
      <c r="VZ19" s="137">
        <f ca="1">IF($D19=0,0,SUMIF('Полная ст-ть с уч.НЗС (Авто)'!$YP$11:INDIRECT("'Полная ст-ть с уч.НЗС (Авто)'!YP"&amp;$J$42),$C19,'Полная ст-ть с уч.НЗС (Авто)'!VZ$11:INDIRECT("'Полная ст-ть с уч.НЗС (Авто)'!VZ"&amp;$J$42))/$D19)</f>
        <v>0</v>
      </c>
      <c r="WA19" s="137">
        <f ca="1">IF($D19=0,0,SUMIF('Полная ст-ть с уч.НЗС (Авто)'!$YP$11:INDIRECT("'Полная ст-ть с уч.НЗС (Авто)'!YP"&amp;$J$42),$C19,'Полная ст-ть с уч.НЗС (Авто)'!WA$11:INDIRECT("'Полная ст-ть с уч.НЗС (Авто)'!WA"&amp;$J$42))/$D19)</f>
        <v>0</v>
      </c>
      <c r="WB19" s="137">
        <f ca="1">IF($D19=0,0,SUMIF('Полная ст-ть с уч.НЗС (Авто)'!$YP$11:INDIRECT("'Полная ст-ть с уч.НЗС (Авто)'!YP"&amp;$J$42),$C19,'Полная ст-ть с уч.НЗС (Авто)'!WB$11:INDIRECT("'Полная ст-ть с уч.НЗС (Авто)'!WB"&amp;$J$42))/$D19)</f>
        <v>0</v>
      </c>
      <c r="WC19" s="137">
        <f ca="1">IF($D19=0,0,SUMIF('Полная ст-ть с уч.НЗС (Авто)'!$YP$11:INDIRECT("'Полная ст-ть с уч.НЗС (Авто)'!YP"&amp;$J$42),$C19,'Полная ст-ть с уч.НЗС (Авто)'!WC$11:INDIRECT("'Полная ст-ть с уч.НЗС (Авто)'!WC"&amp;$J$42))/$D19)</f>
        <v>0</v>
      </c>
      <c r="WD19" s="137">
        <f ca="1">IF($D19=0,0,SUMIF('Полная ст-ть с уч.НЗС (Авто)'!$YP$11:INDIRECT("'Полная ст-ть с уч.НЗС (Авто)'!YP"&amp;$J$42),$C19,'Полная ст-ть с уч.НЗС (Авто)'!WD$11:INDIRECT("'Полная ст-ть с уч.НЗС (Авто)'!WD"&amp;$J$42))/$D19)</f>
        <v>0</v>
      </c>
      <c r="WE19" s="137">
        <f ca="1">IF($D19=0,0,SUMIF('Полная ст-ть с уч.НЗС (Авто)'!$YP$11:INDIRECT("'Полная ст-ть с уч.НЗС (Авто)'!YP"&amp;$J$42),$C19,'Полная ст-ть с уч.НЗС (Авто)'!WE$11:INDIRECT("'Полная ст-ть с уч.НЗС (Авто)'!WE"&amp;$J$42))/$D19)</f>
        <v>0</v>
      </c>
      <c r="WF19" s="137">
        <f ca="1">IF($D19=0,0,SUMIF('Полная ст-ть с уч.НЗС (Авто)'!$YP$11:INDIRECT("'Полная ст-ть с уч.НЗС (Авто)'!YP"&amp;$J$42),$C19,'Полная ст-ть с уч.НЗС (Авто)'!WF$11:INDIRECT("'Полная ст-ть с уч.НЗС (Авто)'!WF"&amp;$J$42))/$D19)</f>
        <v>0</v>
      </c>
      <c r="WG19" s="137">
        <f ca="1">IF($D19=0,0,SUMIF('Полная ст-ть с уч.НЗС (Авто)'!$YP$11:INDIRECT("'Полная ст-ть с уч.НЗС (Авто)'!YP"&amp;$J$42),$C19,'Полная ст-ть с уч.НЗС (Авто)'!WG$11:INDIRECT("'Полная ст-ть с уч.НЗС (Авто)'!WG"&amp;$J$42))/$D19)</f>
        <v>0</v>
      </c>
      <c r="WH19" s="137">
        <f ca="1">IF($D19=0,0,SUMIF('Полная ст-ть с уч.НЗС (Авто)'!$YP$11:INDIRECT("'Полная ст-ть с уч.НЗС (Авто)'!YP"&amp;$J$42),$C19,'Полная ст-ть с уч.НЗС (Авто)'!WH$11:INDIRECT("'Полная ст-ть с уч.НЗС (Авто)'!WH"&amp;$J$42))/$D19)</f>
        <v>0</v>
      </c>
      <c r="WI19" s="137">
        <f ca="1">IF($D19=0,0,SUMIF('Полная ст-ть с уч.НЗС (Авто)'!$YP$11:INDIRECT("'Полная ст-ть с уч.НЗС (Авто)'!YP"&amp;$J$42),$C19,'Полная ст-ть с уч.НЗС (Авто)'!WI$11:INDIRECT("'Полная ст-ть с уч.НЗС (Авто)'!WI"&amp;$J$42))/$D19)</f>
        <v>0</v>
      </c>
      <c r="WJ19" s="137">
        <f ca="1">IF($D19=0,0,SUMIF('Полная ст-ть с уч.НЗС (Авто)'!$YP$11:INDIRECT("'Полная ст-ть с уч.НЗС (Авто)'!YP"&amp;$J$42),$C19,'Полная ст-ть с уч.НЗС (Авто)'!WJ$11:INDIRECT("'Полная ст-ть с уч.НЗС (Авто)'!WJ"&amp;$J$42))/$D19)</f>
        <v>0</v>
      </c>
      <c r="WK19" s="137">
        <f ca="1">IF($D19=0,0,SUMIF('Полная ст-ть с уч.НЗС (Авто)'!$YP$11:INDIRECT("'Полная ст-ть с уч.НЗС (Авто)'!YP"&amp;$J$42),$C19,'Полная ст-ть с уч.НЗС (Авто)'!WK$11:INDIRECT("'Полная ст-ть с уч.НЗС (Авто)'!WK"&amp;$J$42))/$D19)</f>
        <v>0</v>
      </c>
      <c r="WL19" s="137">
        <f ca="1">IF($D19=0,0,SUMIF('Полная ст-ть с уч.НЗС (Авто)'!$YP$11:INDIRECT("'Полная ст-ть с уч.НЗС (Авто)'!YP"&amp;$J$42),$C19,'Полная ст-ть с уч.НЗС (Авто)'!WL$11:INDIRECT("'Полная ст-ть с уч.НЗС (Авто)'!WL"&amp;$J$42))/$D19)</f>
        <v>0</v>
      </c>
      <c r="WM19" s="137">
        <f ca="1">IF($D19=0,0,SUMIF('Полная ст-ть с уч.НЗС (Авто)'!$YP$11:INDIRECT("'Полная ст-ть с уч.НЗС (Авто)'!YP"&amp;$J$42),$C19,'Полная ст-ть с уч.НЗС (Авто)'!WM$11:INDIRECT("'Полная ст-ть с уч.НЗС (Авто)'!WM"&amp;$J$42))/$D19)</f>
        <v>0</v>
      </c>
      <c r="WN19" s="137">
        <f ca="1">IF($D19=0,0,SUMIF('Полная ст-ть с уч.НЗС (Авто)'!$YP$11:INDIRECT("'Полная ст-ть с уч.НЗС (Авто)'!YP"&amp;$J$42),$C19,'Полная ст-ть с уч.НЗС (Авто)'!WN$11:INDIRECT("'Полная ст-ть с уч.НЗС (Авто)'!WN"&amp;$J$42))/$D19)</f>
        <v>0</v>
      </c>
      <c r="WO19" s="137">
        <f ca="1">IF($D19=0,0,SUMIF('Полная ст-ть с уч.НЗС (Авто)'!$YP$11:INDIRECT("'Полная ст-ть с уч.НЗС (Авто)'!YP"&amp;$J$42),$C19,'Полная ст-ть с уч.НЗС (Авто)'!WO$11:INDIRECT("'Полная ст-ть с уч.НЗС (Авто)'!WO"&amp;$J$42))/$D19)</f>
        <v>0</v>
      </c>
      <c r="WP19" s="137">
        <f ca="1">IF($D19=0,0,SUMIF('Полная ст-ть с уч.НЗС (Авто)'!$YP$11:INDIRECT("'Полная ст-ть с уч.НЗС (Авто)'!YP"&amp;$J$42),$C19,'Полная ст-ть с уч.НЗС (Авто)'!WP$11:INDIRECT("'Полная ст-ть с уч.НЗС (Авто)'!WP"&amp;$J$42))/$D19)</f>
        <v>0</v>
      </c>
      <c r="WQ19" s="137">
        <f ca="1">IF($D19=0,0,SUMIF('Полная ст-ть с уч.НЗС (Авто)'!$YP$11:INDIRECT("'Полная ст-ть с уч.НЗС (Авто)'!YP"&amp;$J$42),$C19,'Полная ст-ть с уч.НЗС (Авто)'!WQ$11:INDIRECT("'Полная ст-ть с уч.НЗС (Авто)'!WQ"&amp;$J$42))/$D19)</f>
        <v>0</v>
      </c>
      <c r="WR19" s="137">
        <f ca="1">IF($D19=0,0,SUMIF('Полная ст-ть с уч.НЗС (Авто)'!$YP$11:INDIRECT("'Полная ст-ть с уч.НЗС (Авто)'!YP"&amp;$J$42),$C19,'Полная ст-ть с уч.НЗС (Авто)'!WR$11:INDIRECT("'Полная ст-ть с уч.НЗС (Авто)'!WR"&amp;$J$42))/$D19)</f>
        <v>0</v>
      </c>
      <c r="WS19" s="137">
        <f ca="1">IF($D19=0,0,SUMIF('Полная ст-ть с уч.НЗС (Авто)'!$YP$11:INDIRECT("'Полная ст-ть с уч.НЗС (Авто)'!YP"&amp;$J$42),$C19,'Полная ст-ть с уч.НЗС (Авто)'!WS$11:INDIRECT("'Полная ст-ть с уч.НЗС (Авто)'!WS"&amp;$J$42))/$D19)</f>
        <v>0</v>
      </c>
      <c r="WT19" s="137">
        <f ca="1">IF($D19=0,0,SUMIF('Полная ст-ть с уч.НЗС (Авто)'!$YP$11:INDIRECT("'Полная ст-ть с уч.НЗС (Авто)'!YP"&amp;$J$42),$C19,'Полная ст-ть с уч.НЗС (Авто)'!WT$11:INDIRECT("'Полная ст-ть с уч.НЗС (Авто)'!WT"&amp;$J$42))/$D19)</f>
        <v>0</v>
      </c>
      <c r="WU19" s="137">
        <f ca="1">IF($D19=0,0,SUMIF('Полная ст-ть с уч.НЗС (Авто)'!$YP$11:INDIRECT("'Полная ст-ть с уч.НЗС (Авто)'!YP"&amp;$J$42),$C19,'Полная ст-ть с уч.НЗС (Авто)'!WU$11:INDIRECT("'Полная ст-ть с уч.НЗС (Авто)'!WU"&amp;$J$42))/$D19)</f>
        <v>0</v>
      </c>
      <c r="WV19" s="137">
        <f ca="1">IF($D19=0,0,SUMIF('Полная ст-ть с уч.НЗС (Авто)'!$YP$11:INDIRECT("'Полная ст-ть с уч.НЗС (Авто)'!YP"&amp;$J$42),$C19,'Полная ст-ть с уч.НЗС (Авто)'!WV$11:INDIRECT("'Полная ст-ть с уч.НЗС (Авто)'!WV"&amp;$J$42))/$D19)</f>
        <v>0</v>
      </c>
      <c r="WW19" s="137">
        <f ca="1">IF($D19=0,0,SUMIF('Полная ст-ть с уч.НЗС (Авто)'!$YP$11:INDIRECT("'Полная ст-ть с уч.НЗС (Авто)'!YP"&amp;$J$42),$C19,'Полная ст-ть с уч.НЗС (Авто)'!WW$11:INDIRECT("'Полная ст-ть с уч.НЗС (Авто)'!WW"&amp;$J$42))/$D19)</f>
        <v>0</v>
      </c>
      <c r="WX19" s="137">
        <f ca="1">IF($D19=0,0,SUMIF('Полная ст-ть с уч.НЗС (Авто)'!$YP$11:INDIRECT("'Полная ст-ть с уч.НЗС (Авто)'!YP"&amp;$J$42),$C19,'Полная ст-ть с уч.НЗС (Авто)'!WX$11:INDIRECT("'Полная ст-ть с уч.НЗС (Авто)'!WX"&amp;$J$42))/$D19)</f>
        <v>0</v>
      </c>
      <c r="WY19" s="137">
        <f ca="1">IF($D19=0,0,SUMIF('Полная ст-ть с уч.НЗС (Авто)'!$YP$11:INDIRECT("'Полная ст-ть с уч.НЗС (Авто)'!YP"&amp;$J$42),$C19,'Полная ст-ть с уч.НЗС (Авто)'!WY$11:INDIRECT("'Полная ст-ть с уч.НЗС (Авто)'!WY"&amp;$J$42))/$D19)</f>
        <v>0</v>
      </c>
      <c r="WZ19" s="137">
        <f ca="1">IF($D19=0,0,SUMIF('Полная ст-ть с уч.НЗС (Авто)'!$YP$11:INDIRECT("'Полная ст-ть с уч.НЗС (Авто)'!YP"&amp;$J$42),$C19,'Полная ст-ть с уч.НЗС (Авто)'!WZ$11:INDIRECT("'Полная ст-ть с уч.НЗС (Авто)'!WZ"&amp;$J$42))/$D19)</f>
        <v>0</v>
      </c>
      <c r="XA19" s="137">
        <f ca="1">IF($D19=0,0,SUMIF('Полная ст-ть с уч.НЗС (Авто)'!$YP$11:INDIRECT("'Полная ст-ть с уч.НЗС (Авто)'!YP"&amp;$J$42),$C19,'Полная ст-ть с уч.НЗС (Авто)'!XA$11:INDIRECT("'Полная ст-ть с уч.НЗС (Авто)'!XA"&amp;$J$42))/$D19)</f>
        <v>0</v>
      </c>
      <c r="XB19" s="137">
        <f ca="1">IF($D19=0,0,SUMIF('Полная ст-ть с уч.НЗС (Авто)'!$YP$11:INDIRECT("'Полная ст-ть с уч.НЗС (Авто)'!YP"&amp;$J$42),$C19,'Полная ст-ть с уч.НЗС (Авто)'!XB$11:INDIRECT("'Полная ст-ть с уч.НЗС (Авто)'!XB"&amp;$J$42))/$D19)</f>
        <v>0</v>
      </c>
      <c r="XC19" s="137">
        <f ca="1">IF($D19=0,0,SUMIF('Полная ст-ть с уч.НЗС (Авто)'!$YP$11:INDIRECT("'Полная ст-ть с уч.НЗС (Авто)'!YP"&amp;$J$42),$C19,'Полная ст-ть с уч.НЗС (Авто)'!XC$11:INDIRECT("'Полная ст-ть с уч.НЗС (Авто)'!XC"&amp;$J$42))/$D19)</f>
        <v>0</v>
      </c>
      <c r="XD19" s="137">
        <f ca="1">IF($D19=0,0,SUMIF('Полная ст-ть с уч.НЗС (Авто)'!$YP$11:INDIRECT("'Полная ст-ть с уч.НЗС (Авто)'!YP"&amp;$J$42),$C19,'Полная ст-ть с уч.НЗС (Авто)'!XD$11:INDIRECT("'Полная ст-ть с уч.НЗС (Авто)'!XD"&amp;$J$42))/$D19)</f>
        <v>0</v>
      </c>
      <c r="XE19" s="137">
        <f ca="1">IF($D19=0,0,SUMIF('Полная ст-ть с уч.НЗС (Авто)'!$YP$11:INDIRECT("'Полная ст-ть с уч.НЗС (Авто)'!YP"&amp;$J$42),$C19,'Полная ст-ть с уч.НЗС (Авто)'!XE$11:INDIRECT("'Полная ст-ть с уч.НЗС (Авто)'!XE"&amp;$J$42))/$D19)</f>
        <v>0</v>
      </c>
      <c r="XF19" s="137">
        <f ca="1">IF($D19=0,0,SUMIF('Полная ст-ть с уч.НЗС (Авто)'!$YP$11:INDIRECT("'Полная ст-ть с уч.НЗС (Авто)'!YP"&amp;$J$42),$C19,'Полная ст-ть с уч.НЗС (Авто)'!XF$11:INDIRECT("'Полная ст-ть с уч.НЗС (Авто)'!XF"&amp;$J$42))/$D19)</f>
        <v>0</v>
      </c>
      <c r="XG19" s="137">
        <f ca="1">IF($D19=0,0,SUMIF('Полная ст-ть с уч.НЗС (Авто)'!$YP$11:INDIRECT("'Полная ст-ть с уч.НЗС (Авто)'!YP"&amp;$J$42),$C19,'Полная ст-ть с уч.НЗС (Авто)'!XG$11:INDIRECT("'Полная ст-ть с уч.НЗС (Авто)'!XG"&amp;$J$42))/$D19)</f>
        <v>0</v>
      </c>
      <c r="XH19" s="137">
        <f ca="1">IF($D19=0,0,SUMIF('Полная ст-ть с уч.НЗС (Авто)'!$YP$11:INDIRECT("'Полная ст-ть с уч.НЗС (Авто)'!YP"&amp;$J$42),$C19,'Полная ст-ть с уч.НЗС (Авто)'!XH$11:INDIRECT("'Полная ст-ть с уч.НЗС (Авто)'!XH"&amp;$J$42))/$D19)</f>
        <v>0</v>
      </c>
      <c r="XI19" s="137">
        <f ca="1">IF($D19=0,0,SUMIF('Полная ст-ть с уч.НЗС (Авто)'!$YP$11:INDIRECT("'Полная ст-ть с уч.НЗС (Авто)'!YP"&amp;$J$42),$C19,'Полная ст-ть с уч.НЗС (Авто)'!XI$11:INDIRECT("'Полная ст-ть с уч.НЗС (Авто)'!XI"&amp;$J$42))/$D19)</f>
        <v>0</v>
      </c>
      <c r="XJ19" s="137">
        <f ca="1">IF($D19=0,0,SUMIF('Полная ст-ть с уч.НЗС (Авто)'!$YP$11:INDIRECT("'Полная ст-ть с уч.НЗС (Авто)'!YP"&amp;$J$42),$C19,'Полная ст-ть с уч.НЗС (Авто)'!XJ$11:INDIRECT("'Полная ст-ть с уч.НЗС (Авто)'!XJ"&amp;$J$42))/$D19)</f>
        <v>0</v>
      </c>
      <c r="XK19" s="137">
        <f ca="1">IF($D19=0,0,SUMIF('Полная ст-ть с уч.НЗС (Авто)'!$YP$11:INDIRECT("'Полная ст-ть с уч.НЗС (Авто)'!YP"&amp;$J$42),$C19,'Полная ст-ть с уч.НЗС (Авто)'!XK$11:INDIRECT("'Полная ст-ть с уч.НЗС (Авто)'!XK"&amp;$J$42))/$D19)</f>
        <v>0</v>
      </c>
      <c r="XL19" s="137">
        <f ca="1">IF($D19=0,0,SUMIF('Полная ст-ть с уч.НЗС (Авто)'!$YP$11:INDIRECT("'Полная ст-ть с уч.НЗС (Авто)'!YP"&amp;$J$42),$C19,'Полная ст-ть с уч.НЗС (Авто)'!XL$11:INDIRECT("'Полная ст-ть с уч.НЗС (Авто)'!XL"&amp;$J$42))/$D19)</f>
        <v>0</v>
      </c>
      <c r="XM19" s="137">
        <f ca="1">IF($D19=0,0,SUMIF('Полная ст-ть с уч.НЗС (Авто)'!$YP$11:INDIRECT("'Полная ст-ть с уч.НЗС (Авто)'!YP"&amp;$J$42),$C19,'Полная ст-ть с уч.НЗС (Авто)'!XM$11:INDIRECT("'Полная ст-ть с уч.НЗС (Авто)'!XM"&amp;$J$42))/$D19)</f>
        <v>0</v>
      </c>
      <c r="XN19" s="137">
        <f ca="1">IF($D19=0,0,SUMIF('Полная ст-ть с уч.НЗС (Авто)'!$YP$11:INDIRECT("'Полная ст-ть с уч.НЗС (Авто)'!YP"&amp;$J$42),$C19,'Полная ст-ть с уч.НЗС (Авто)'!XN$11:INDIRECT("'Полная ст-ть с уч.НЗС (Авто)'!XN"&amp;$J$42))/$D19)</f>
        <v>0</v>
      </c>
      <c r="XO19" s="137">
        <f ca="1">IF($D19=0,0,SUMIF('Полная ст-ть с уч.НЗС (Авто)'!$YP$11:INDIRECT("'Полная ст-ть с уч.НЗС (Авто)'!YP"&amp;$J$42),$C19,'Полная ст-ть с уч.НЗС (Авто)'!XO$11:INDIRECT("'Полная ст-ть с уч.НЗС (Авто)'!XO"&amp;$J$42))/$D19)</f>
        <v>0</v>
      </c>
      <c r="XP19" s="141">
        <f ca="1">IF($D19=0,0,SUMIF('Полная ст-ть с уч.НЗС (Авто)'!$YP$11:INDIRECT("'Полная ст-ть с уч.НЗС (Авто)'!YP"&amp;$J$42),$C19,'Полная ст-ть с уч.НЗС (Авто)'!XP$11:INDIRECT("'Полная ст-ть с уч.НЗС (Авто)'!XP"&amp;$J$42))/$D19)</f>
        <v>0</v>
      </c>
      <c r="XQ19" s="137">
        <f ca="1">IF($D19=0,0,SUMIF('Полная ст-ть с уч.НЗС (Авто)'!$YP$11:INDIRECT("'Полная ст-ть с уч.НЗС (Авто)'!YP"&amp;$J$42),$C19,'Полная ст-ть с уч.НЗС (Авто)'!XQ$11:INDIRECT("'Полная ст-ть с уч.НЗС (Авто)'!XQ"&amp;$J$42))/$D19)</f>
        <v>0</v>
      </c>
      <c r="XR19" s="137">
        <f ca="1">IF($D19=0,0,SUMIF('Полная ст-ть с уч.НЗС (Авто)'!$YP$11:INDIRECT("'Полная ст-ть с уч.НЗС (Авто)'!YP"&amp;$J$42),$C19,'Полная ст-ть с уч.НЗС (Авто)'!XR$11:INDIRECT("'Полная ст-ть с уч.НЗС (Авто)'!XR"&amp;$J$42))/$D19)</f>
        <v>0</v>
      </c>
      <c r="XS19" s="137">
        <f ca="1">IF($D19=0,0,SUMIF('Полная ст-ть с уч.НЗС (Авто)'!$YP$11:INDIRECT("'Полная ст-ть с уч.НЗС (Авто)'!YP"&amp;$J$42),$C19,'Полная ст-ть с уч.НЗС (Авто)'!XS$11:INDIRECT("'Полная ст-ть с уч.НЗС (Авто)'!XS"&amp;$J$42))/$D19)</f>
        <v>0</v>
      </c>
      <c r="XT19" s="137">
        <f ca="1">IF($D19=0,0,SUMIF('Полная ст-ть с уч.НЗС (Авто)'!$YP$11:INDIRECT("'Полная ст-ть с уч.НЗС (Авто)'!YP"&amp;$J$42),$C19,'Полная ст-ть с уч.НЗС (Авто)'!XT$11:INDIRECT("'Полная ст-ть с уч.НЗС (Авто)'!XT"&amp;$J$42))/$D19)</f>
        <v>0</v>
      </c>
      <c r="XU19" s="137">
        <f ca="1">IF($D19=0,0,SUMIF('Полная ст-ть с уч.НЗС (Авто)'!$YP$11:INDIRECT("'Полная ст-ть с уч.НЗС (Авто)'!YP"&amp;$J$42),$C19,'Полная ст-ть с уч.НЗС (Авто)'!XU$11:INDIRECT("'Полная ст-ть с уч.НЗС (Авто)'!XU"&amp;$J$42))/$D19)</f>
        <v>0</v>
      </c>
      <c r="XV19" s="137">
        <f ca="1">IF($D19=0,0,SUMIF('Полная ст-ть с уч.НЗС (Авто)'!$YP$11:INDIRECT("'Полная ст-ть с уч.НЗС (Авто)'!YP"&amp;$J$42),$C19,'Полная ст-ть с уч.НЗС (Авто)'!XV$11:INDIRECT("'Полная ст-ть с уч.НЗС (Авто)'!XV"&amp;$J$42))/$D19)</f>
        <v>0</v>
      </c>
      <c r="XW19" s="137">
        <f ca="1">IF($D19=0,0,SUMIF('Полная ст-ть с уч.НЗС (Авто)'!$YP$11:INDIRECT("'Полная ст-ть с уч.НЗС (Авто)'!YP"&amp;$J$42),$C19,'Полная ст-ть с уч.НЗС (Авто)'!XW$11:INDIRECT("'Полная ст-ть с уч.НЗС (Авто)'!XW"&amp;$J$42))/$D19)</f>
        <v>0</v>
      </c>
      <c r="XX19" s="137">
        <f ca="1">IF($D19=0,0,SUMIF('Полная ст-ть с уч.НЗС (Авто)'!$YP$11:INDIRECT("'Полная ст-ть с уч.НЗС (Авто)'!YP"&amp;$J$42),$C19,'Полная ст-ть с уч.НЗС (Авто)'!XX$11:INDIRECT("'Полная ст-ть с уч.НЗС (Авто)'!XX"&amp;$J$42))/$D19)</f>
        <v>0</v>
      </c>
      <c r="XY19" s="137">
        <f ca="1">IF($D19=0,0,SUMIF('Полная ст-ть с уч.НЗС (Авто)'!$YP$11:INDIRECT("'Полная ст-ть с уч.НЗС (Авто)'!YP"&amp;$J$42),$C19,'Полная ст-ть с уч.НЗС (Авто)'!XY$11:INDIRECT("'Полная ст-ть с уч.НЗС (Авто)'!XY"&amp;$J$42))/$D19)</f>
        <v>0</v>
      </c>
      <c r="XZ19" s="137">
        <f ca="1">IF($D19=0,0,SUMIF('Полная ст-ть с уч.НЗС (Авто)'!$YP$11:INDIRECT("'Полная ст-ть с уч.НЗС (Авто)'!YP"&amp;$J$42),$C19,'Полная ст-ть с уч.НЗС (Авто)'!XZ$11:INDIRECT("'Полная ст-ть с уч.НЗС (Авто)'!XZ"&amp;$J$42))/$D19)</f>
        <v>0</v>
      </c>
      <c r="YA19" s="137">
        <f ca="1">IF($D19=0,0,SUMIF('Полная ст-ть с уч.НЗС (Авто)'!$YP$11:INDIRECT("'Полная ст-ть с уч.НЗС (Авто)'!YP"&amp;$J$42),$C19,'Полная ст-ть с уч.НЗС (Авто)'!YA$11:INDIRECT("'Полная ст-ть с уч.НЗС (Авто)'!YA"&amp;$J$42))/$D19)</f>
        <v>0</v>
      </c>
      <c r="YB19" s="137">
        <f ca="1">IF($D19=0,0,SUMIF('Полная ст-ть с уч.НЗС (Авто)'!$YP$11:INDIRECT("'Полная ст-ть с уч.НЗС (Авто)'!YP"&amp;$J$42),$C19,'Полная ст-ть с уч.НЗС (Авто)'!YB$11:INDIRECT("'Полная ст-ть с уч.НЗС (Авто)'!YB"&amp;$J$42))/$D19)</f>
        <v>0</v>
      </c>
      <c r="YC19" s="137">
        <f ca="1">IF($D19=0,0,SUMIF('Полная ст-ть с уч.НЗС (Авто)'!$YP$11:INDIRECT("'Полная ст-ть с уч.НЗС (Авто)'!YP"&amp;$J$42),$C19,'Полная ст-ть с уч.НЗС (Авто)'!YC$11:INDIRECT("'Полная ст-ть с уч.НЗС (Авто)'!YC"&amp;$J$42))/$D19)</f>
        <v>0</v>
      </c>
      <c r="YD19" s="137">
        <f ca="1">IF($D19=0,0,SUMIF('Полная ст-ть с уч.НЗС (Авто)'!$YP$11:INDIRECT("'Полная ст-ть с уч.НЗС (Авто)'!YP"&amp;$J$42),$C19,'Полная ст-ть с уч.НЗС (Авто)'!YD$11:INDIRECT("'Полная ст-ть с уч.НЗС (Авто)'!YD"&amp;$J$42))/$D19)</f>
        <v>0</v>
      </c>
      <c r="YE19" s="141">
        <f ca="1">IF($D19=0,0,SUMIF('Полная ст-ть с уч.НЗС (Авто)'!$YP$11:INDIRECT("'Полная ст-ть с уч.НЗС (Авто)'!YP"&amp;$J$42),$C19,'Полная ст-ть с уч.НЗС (Авто)'!YE$11:INDIRECT("'Полная ст-ть с уч.НЗС (Авто)'!YE"&amp;$J$42))/$D19)</f>
        <v>0</v>
      </c>
      <c r="YF19" s="104"/>
      <c r="YG19" s="94"/>
    </row>
    <row r="20" spans="1:657" s="105" customFormat="1" ht="15" customHeight="1" x14ac:dyDescent="0.25">
      <c r="A20" s="133">
        <v>10</v>
      </c>
      <c r="B20" s="134" t="s">
        <v>741</v>
      </c>
      <c r="C20" s="135" t="s">
        <v>742</v>
      </c>
      <c r="D20" s="136">
        <f ca="1">COUNTIF('Полная ст-ть с уч.НЗС (Авто)'!$YP$11:INDIRECT("'Полная ст-ть с уч.НЗС (Авто)'!YP"&amp;$J$42),C20)</f>
        <v>0</v>
      </c>
      <c r="E20" s="134"/>
      <c r="F20" s="134"/>
      <c r="G20" s="134"/>
      <c r="H20" s="134"/>
      <c r="I20" s="137">
        <f ca="1">IF($D20=0,0,SUMIF('Полная ст-ть с уч.НЗС (Авто)'!$YP$11:INDIRECT("'Полная ст-ть с уч.НЗС (Авто)'!YP"&amp;$J$42),$C20,'Полная ст-ть с уч.НЗС (Авто)'!I$11:INDIRECT("'Полная ст-ть с уч.НЗС (Авто)'!I"&amp;$J$42))/$D20)</f>
        <v>0</v>
      </c>
      <c r="J20" s="136"/>
      <c r="K20" s="137">
        <f ca="1">IF($D20=0,0,SUMIF('Полная ст-ть с уч.НЗС (Авто)'!$YP$11:INDIRECT("'Полная ст-ть с уч.НЗС (Авто)'!YP"&amp;$J$42),$C20,'Полная ст-ть с уч.НЗС (Авто)'!K$11:INDIRECT("'Полная ст-ть с уч.НЗС (Авто)'!K"&amp;$J$42))/$D20)</f>
        <v>0</v>
      </c>
      <c r="L20" s="134"/>
      <c r="M20" s="137">
        <f ca="1">IF($D20=0,0,SUMIF('Полная ст-ть с уч.НЗС (Авто)'!$YP$11:INDIRECT("'Полная ст-ть с уч.НЗС (Авто)'!YP"&amp;$J$42),$C20,'Полная ст-ть с уч.НЗС (Авто)'!M$11:INDIRECT("'Полная ст-ть с уч.НЗС (Авто)'!M"&amp;$J$42))/$D20)</f>
        <v>0</v>
      </c>
      <c r="N20" s="134"/>
      <c r="O20" s="137">
        <f ca="1">IF($D20=0,0,SUMIF('Полная ст-ть с уч.НЗС (Авто)'!$YP$11:INDIRECT("'Полная ст-ть с уч.НЗС (Авто)'!YP"&amp;$J$42),$C20,'Полная ст-ть с уч.НЗС (Авто)'!O$11:INDIRECT("'Полная ст-ть с уч.НЗС (Авто)'!O"&amp;$J$42))/$D20)</f>
        <v>0</v>
      </c>
      <c r="P20" s="134"/>
      <c r="Q20" s="137">
        <f ca="1">IF($D20=0,0,SUMIF('Полная ст-ть с уч.НЗС (Авто)'!$YP$11:INDIRECT("'Полная ст-ть с уч.НЗС (Авто)'!YP"&amp;$J$42),$C20,'Полная ст-ть с уч.НЗС (Авто)'!Q$11:INDIRECT("'Полная ст-ть с уч.НЗС (Авто)'!Q"&amp;$J$42))/$D20)</f>
        <v>0</v>
      </c>
      <c r="R20" s="137">
        <f ca="1">IF($D20=0,0,SUMIF('Полная ст-ть с уч.НЗС (Авто)'!$YP$11:INDIRECT("'Полная ст-ть с уч.НЗС (Авто)'!YP"&amp;$J$42),$C20,'Полная ст-ть с уч.НЗС (Авто)'!R$11:INDIRECT("'Полная ст-ть с уч.НЗС (Авто)'!R"&amp;$J$42))/$D20)</f>
        <v>0</v>
      </c>
      <c r="S20" s="137">
        <f ca="1">IF($D20=0,0,SUMIF('Полная ст-ть с уч.НЗС (Авто)'!$YP$11:INDIRECT("'Полная ст-ть с уч.НЗС (Авто)'!YP"&amp;$J$42),$C20,'Полная ст-ть с уч.НЗС (Авто)'!S$11:INDIRECT("'Полная ст-ть с уч.НЗС (Авто)'!S"&amp;$J$42))/$D20)</f>
        <v>0</v>
      </c>
      <c r="T20" s="137">
        <f ca="1">IF($D20=0,0,SUMIF('Полная ст-ть с уч.НЗС (Авто)'!$YP$11:INDIRECT("'Полная ст-ть с уч.НЗС (Авто)'!YP"&amp;$J$42),$C20,'Полная ст-ть с уч.НЗС (Авто)'!T$11:INDIRECT("'Полная ст-ть с уч.НЗС (Авто)'!T"&amp;$J$42))/$D20)</f>
        <v>0</v>
      </c>
      <c r="U20" s="137">
        <f ca="1">IF($D20=0,0,SUMIF('Полная ст-ть с уч.НЗС (Авто)'!$YP$11:INDIRECT("'Полная ст-ть с уч.НЗС (Авто)'!YP"&amp;$J$42),$C20,'Полная ст-ть с уч.НЗС (Авто)'!U$11:INDIRECT("'Полная ст-ть с уч.НЗС (Авто)'!U"&amp;$J$42))/$D20)</f>
        <v>0</v>
      </c>
      <c r="V20" s="137">
        <f ca="1">IF($D20=0,0,SUMIF('Полная ст-ть с уч.НЗС (Авто)'!$YP$11:INDIRECT("'Полная ст-ть с уч.НЗС (Авто)'!YP"&amp;$J$42),$C20,'Полная ст-ть с уч.НЗС (Авто)'!V$11:INDIRECT("'Полная ст-ть с уч.НЗС (Авто)'!V"&amp;$J$42))/$D20)</f>
        <v>0</v>
      </c>
      <c r="W20" s="137">
        <f ca="1">IF($D20=0,0,SUMIF('Полная ст-ть с уч.НЗС (Авто)'!$YP$11:INDIRECT("'Полная ст-ть с уч.НЗС (Авто)'!YP"&amp;$J$42),$C20,'Полная ст-ть с уч.НЗС (Авто)'!W$11:INDIRECT("'Полная ст-ть с уч.НЗС (Авто)'!W"&amp;$J$42))/$D20)</f>
        <v>0</v>
      </c>
      <c r="X20" s="137">
        <f ca="1">IF($D20=0,0,SUMIF('Полная ст-ть с уч.НЗС (Авто)'!$YP$11:INDIRECT("'Полная ст-ть с уч.НЗС (Авто)'!YP"&amp;$J$42),$C20,'Полная ст-ть с уч.НЗС (Авто)'!X$11:INDIRECT("'Полная ст-ть с уч.НЗС (Авто)'!X"&amp;$J$42))/$D20)</f>
        <v>0</v>
      </c>
      <c r="Y20" s="137">
        <f ca="1">IF($D20=0,0,SUMIF('Полная ст-ть с уч.НЗС (Авто)'!$YP$11:INDIRECT("'Полная ст-ть с уч.НЗС (Авто)'!YP"&amp;$J$42),$C20,'Полная ст-ть с уч.НЗС (Авто)'!Y$11:INDIRECT("'Полная ст-ть с уч.НЗС (Авто)'!Y"&amp;$J$42))/$D20)</f>
        <v>0</v>
      </c>
      <c r="Z20" s="137">
        <f ca="1">IF($D20=0,0,SUMIF('Полная ст-ть с уч.НЗС (Авто)'!$YP$11:INDIRECT("'Полная ст-ть с уч.НЗС (Авто)'!YP"&amp;$J$42),$C20,'Полная ст-ть с уч.НЗС (Авто)'!Z$11:INDIRECT("'Полная ст-ть с уч.НЗС (Авто)'!Z"&amp;$J$42))/$D20)</f>
        <v>0</v>
      </c>
      <c r="AA20" s="137">
        <f ca="1">IF($D20=0,0,SUMIF('Полная ст-ть с уч.НЗС (Авто)'!$YP$11:INDIRECT("'Полная ст-ть с уч.НЗС (Авто)'!YP"&amp;$J$42),$C20,'Полная ст-ть с уч.НЗС (Авто)'!AA$11:INDIRECT("'Полная ст-ть с уч.НЗС (Авто)'!AA"&amp;$J$42))/$D20)</f>
        <v>0</v>
      </c>
      <c r="AB20" s="137">
        <f ca="1">IF($D20=0,0,SUMIF('Полная ст-ть с уч.НЗС (Авто)'!$YP$11:INDIRECT("'Полная ст-ть с уч.НЗС (Авто)'!YP"&amp;$J$42),$C20,'Полная ст-ть с уч.НЗС (Авто)'!AB$11:INDIRECT("'Полная ст-ть с уч.НЗС (Авто)'!AB"&amp;$J$42))/$D20)</f>
        <v>0</v>
      </c>
      <c r="AC20" s="137">
        <f ca="1">IF($D20=0,0,SUMIF('Полная ст-ть с уч.НЗС (Авто)'!$YP$11:INDIRECT("'Полная ст-ть с уч.НЗС (Авто)'!YP"&amp;$J$42),$C20,'Полная ст-ть с уч.НЗС (Авто)'!AC$11:INDIRECT("'Полная ст-ть с уч.НЗС (Авто)'!AC"&amp;$J$42))/$D20)</f>
        <v>0</v>
      </c>
      <c r="AD20" s="137">
        <f ca="1">IF($D20=0,0,SUMIF('Полная ст-ть с уч.НЗС (Авто)'!$YP$11:INDIRECT("'Полная ст-ть с уч.НЗС (Авто)'!YP"&amp;$J$42),$C20,'Полная ст-ть с уч.НЗС (Авто)'!AD$11:INDIRECT("'Полная ст-ть с уч.НЗС (Авто)'!AD"&amp;$J$42))/$D20)</f>
        <v>0</v>
      </c>
      <c r="AE20" s="137">
        <f ca="1">IF($D20=0,0,SUMIF('Полная ст-ть с уч.НЗС (Авто)'!$YP$11:INDIRECT("'Полная ст-ть с уч.НЗС (Авто)'!YP"&amp;$J$42),$C20,'Полная ст-ть с уч.НЗС (Авто)'!AE$11:INDIRECT("'Полная ст-ть с уч.НЗС (Авто)'!AE"&amp;$J$42))/$D20)</f>
        <v>0</v>
      </c>
      <c r="AF20" s="137">
        <f ca="1">IF($D20=0,0,SUMIF('Полная ст-ть с уч.НЗС (Авто)'!$YP$11:INDIRECT("'Полная ст-ть с уч.НЗС (Авто)'!YP"&amp;$J$42),$C20,'Полная ст-ть с уч.НЗС (Авто)'!AF$11:INDIRECT("'Полная ст-ть с уч.НЗС (Авто)'!AF"&amp;$J$42))/$D20)</f>
        <v>0</v>
      </c>
      <c r="AG20" s="137">
        <f ca="1">IF($D20=0,0,SUMIF('Полная ст-ть с уч.НЗС (Авто)'!$YP$11:INDIRECT("'Полная ст-ть с уч.НЗС (Авто)'!YP"&amp;$J$42),$C20,'Полная ст-ть с уч.НЗС (Авто)'!AG$11:INDIRECT("'Полная ст-ть с уч.НЗС (Авто)'!AG"&amp;$J$42))/$D20)</f>
        <v>0</v>
      </c>
      <c r="AH20" s="137">
        <f ca="1">IF($D20=0,0,SUMIF('Полная ст-ть с уч.НЗС (Авто)'!$YP$11:INDIRECT("'Полная ст-ть с уч.НЗС (Авто)'!YP"&amp;$J$42),$C20,'Полная ст-ть с уч.НЗС (Авто)'!AH$11:INDIRECT("'Полная ст-ть с уч.НЗС (Авто)'!AH"&amp;$J$42))/$D20)</f>
        <v>0</v>
      </c>
      <c r="AI20" s="137">
        <f ca="1">IF($D20=0,0,SUMIF('Полная ст-ть с уч.НЗС (Авто)'!$YP$11:INDIRECT("'Полная ст-ть с уч.НЗС (Авто)'!YP"&amp;$J$42),$C20,'Полная ст-ть с уч.НЗС (Авто)'!AI$11:INDIRECT("'Полная ст-ть с уч.НЗС (Авто)'!AI"&amp;$J$42))/$D20)</f>
        <v>0</v>
      </c>
      <c r="AJ20" s="137">
        <f ca="1">IF($D20=0,0,SUMIF('Полная ст-ть с уч.НЗС (Авто)'!$YP$11:INDIRECT("'Полная ст-ть с уч.НЗС (Авто)'!YP"&amp;$J$42),$C20,'Полная ст-ть с уч.НЗС (Авто)'!AJ$11:INDIRECT("'Полная ст-ть с уч.НЗС (Авто)'!AJ"&amp;$J$42))/$D20)</f>
        <v>0</v>
      </c>
      <c r="AK20" s="137">
        <f ca="1">IF($D20=0,0,SUMIF('Полная ст-ть с уч.НЗС (Авто)'!$YP$11:INDIRECT("'Полная ст-ть с уч.НЗС (Авто)'!YP"&amp;$J$42),$C20,'Полная ст-ть с уч.НЗС (Авто)'!AK$11:INDIRECT("'Полная ст-ть с уч.НЗС (Авто)'!AK"&amp;$J$42))/$D20)</f>
        <v>0</v>
      </c>
      <c r="AL20" s="137">
        <f ca="1">IF($D20=0,0,SUMIF('Полная ст-ть с уч.НЗС (Авто)'!$YP$11:INDIRECT("'Полная ст-ть с уч.НЗС (Авто)'!YP"&amp;$J$42),$C20,'Полная ст-ть с уч.НЗС (Авто)'!AL$11:INDIRECT("'Полная ст-ть с уч.НЗС (Авто)'!AL"&amp;$J$42))/$D20)</f>
        <v>0</v>
      </c>
      <c r="AM20" s="137">
        <f ca="1">IF($D20=0,0,SUMIF('Полная ст-ть с уч.НЗС (Авто)'!$YP$11:INDIRECT("'Полная ст-ть с уч.НЗС (Авто)'!YP"&amp;$J$42),$C20,'Полная ст-ть с уч.НЗС (Авто)'!AM$11:INDIRECT("'Полная ст-ть с уч.НЗС (Авто)'!AM"&amp;$J$42))/$D20)</f>
        <v>0</v>
      </c>
      <c r="AN20" s="137">
        <f ca="1">IF($D20=0,0,SUMIF('Полная ст-ть с уч.НЗС (Авто)'!$YP$11:INDIRECT("'Полная ст-ть с уч.НЗС (Авто)'!YP"&amp;$J$42),$C20,'Полная ст-ть с уч.НЗС (Авто)'!AN$11:INDIRECT("'Полная ст-ть с уч.НЗС (Авто)'!AN"&amp;$J$42))/$D20)</f>
        <v>0</v>
      </c>
      <c r="AO20" s="137">
        <f ca="1">IF($D20=0,0,SUMIF('Полная ст-ть с уч.НЗС (Авто)'!$YP$11:INDIRECT("'Полная ст-ть с уч.НЗС (Авто)'!YP"&amp;$J$42),$C20,'Полная ст-ть с уч.НЗС (Авто)'!AO$11:INDIRECT("'Полная ст-ть с уч.НЗС (Авто)'!AO"&amp;$J$42))/$D20)</f>
        <v>0</v>
      </c>
      <c r="AP20" s="137">
        <f ca="1">IF($D20=0,0,SUMIF('Полная ст-ть с уч.НЗС (Авто)'!$YP$11:INDIRECT("'Полная ст-ть с уч.НЗС (Авто)'!YP"&amp;$J$42),$C20,'Полная ст-ть с уч.НЗС (Авто)'!AP$11:INDIRECT("'Полная ст-ть с уч.НЗС (Авто)'!AP"&amp;$J$42))/$D20)</f>
        <v>0</v>
      </c>
      <c r="AQ20" s="137">
        <f ca="1">IF($D20=0,0,SUMIF('Полная ст-ть с уч.НЗС (Авто)'!$YP$11:INDIRECT("'Полная ст-ть с уч.НЗС (Авто)'!YP"&amp;$J$42),$C20,'Полная ст-ть с уч.НЗС (Авто)'!AQ$11:INDIRECT("'Полная ст-ть с уч.НЗС (Авто)'!AQ"&amp;$J$42))/$D20)</f>
        <v>0</v>
      </c>
      <c r="AR20" s="186"/>
      <c r="AS20" s="186"/>
      <c r="AT20" s="187"/>
      <c r="AU20" s="421"/>
      <c r="AV20" s="187"/>
      <c r="AW20" s="421"/>
      <c r="AX20" s="137">
        <f ca="1">IF($D20=0,0,SUMIF('Полная ст-ть с уч.НЗС (Авто)'!$YP$11:INDIRECT("'Полная ст-ть с уч.НЗС (Авто)'!YP"&amp;$J$42),$C20,'Полная ст-ть с уч.НЗС (Авто)'!AX$11:INDIRECT("'Полная ст-ть с уч.НЗС (Авто)'!AX"&amp;$J$42))/$D20)</f>
        <v>0</v>
      </c>
      <c r="AY20" s="137">
        <f ca="1">IF($D20=0,0,SUMIF('Полная ст-ть с уч.НЗС (Авто)'!$YP$11:INDIRECT("'Полная ст-ть с уч.НЗС (Авто)'!YP"&amp;$J$42),$C20,'Полная ст-ть с уч.НЗС (Авто)'!AY$11:INDIRECT("'Полная ст-ть с уч.НЗС (Авто)'!AY"&amp;$J$42))/$D20)</f>
        <v>0</v>
      </c>
      <c r="AZ20" s="137">
        <f ca="1">IF($D20=0,0,SUMIF('Полная ст-ть с уч.НЗС (Авто)'!$YP$11:INDIRECT("'Полная ст-ть с уч.НЗС (Авто)'!YP"&amp;$J$42),$C20,'Полная ст-ть с уч.НЗС (Авто)'!AZ$11:INDIRECT("'Полная ст-ть с уч.НЗС (Авто)'!AZ"&amp;$J$42))/$D20)</f>
        <v>0</v>
      </c>
      <c r="BA20" s="137">
        <f ca="1">IF($D20=0,0,SUMIF('Полная ст-ть с уч.НЗС (Авто)'!$YP$11:INDIRECT("'Полная ст-ть с уч.НЗС (Авто)'!YP"&amp;$J$42),$C20,'Полная ст-ть с уч.НЗС (Авто)'!BA$11:INDIRECT("'Полная ст-ть с уч.НЗС (Авто)'!BA"&amp;$J$42))/$D20)</f>
        <v>0</v>
      </c>
      <c r="BB20" s="137">
        <f ca="1">IF($D20=0,0,SUMIF('Полная ст-ть с уч.НЗС (Авто)'!$YP$11:INDIRECT("'Полная ст-ть с уч.НЗС (Авто)'!YP"&amp;$J$42),$C20,'Полная ст-ть с уч.НЗС (Авто)'!BB$11:INDIRECT("'Полная ст-ть с уч.НЗС (Авто)'!BB"&amp;$J$42))/$D20)</f>
        <v>0</v>
      </c>
      <c r="BC20" s="137">
        <f ca="1">IF($D20=0,0,SUMIF('Полная ст-ть с уч.НЗС (Авто)'!$YP$11:INDIRECT("'Полная ст-ть с уч.НЗС (Авто)'!YP"&amp;$J$42),$C20,'Полная ст-ть с уч.НЗС (Авто)'!BC$11:INDIRECT("'Полная ст-ть с уч.НЗС (Авто)'!BC"&amp;$J$42))/$D20)</f>
        <v>0</v>
      </c>
      <c r="BD20" s="187"/>
      <c r="BE20" s="187"/>
      <c r="BF20" s="137">
        <f ca="1">IF($D20=0,0,SUMIF('Полная ст-ть с уч.НЗС (Авто)'!$YP$11:INDIRECT("'Полная ст-ть с уч.НЗС (Авто)'!YP"&amp;$J$42),$C20,'Полная ст-ть с уч.НЗС (Авто)'!BF$11:INDIRECT("'Полная ст-ть с уч.НЗС (Авто)'!BF"&amp;$J$42))/$D20)</f>
        <v>0</v>
      </c>
      <c r="BG20" s="137">
        <f ca="1">IF($D20=0,0,SUMIF('Полная ст-ть с уч.НЗС (Авто)'!$YP$11:INDIRECT("'Полная ст-ть с уч.НЗС (Авто)'!YP"&amp;$J$42),$C20,'Полная ст-ть с уч.НЗС (Авто)'!BG$11:INDIRECT("'Полная ст-ть с уч.НЗС (Авто)'!BG"&amp;$J$42))/$D20)</f>
        <v>0</v>
      </c>
      <c r="BH20" s="137">
        <f ca="1">IF($D20=0,0,SUMIF('Полная ст-ть с уч.НЗС (Авто)'!$YP$11:INDIRECT("'Полная ст-ть с уч.НЗС (Авто)'!YP"&amp;$J$42),$C20,'Полная ст-ть с уч.НЗС (Авто)'!BH$11:INDIRECT("'Полная ст-ть с уч.НЗС (Авто)'!BH"&amp;$J$42))/$D20)</f>
        <v>0</v>
      </c>
      <c r="BI20" s="137">
        <f ca="1">IF($D20=0,0,SUMIF('Полная ст-ть с уч.НЗС (Авто)'!$YP$11:INDIRECT("'Полная ст-ть с уч.НЗС (Авто)'!YP"&amp;$J$42),$C20,'Полная ст-ть с уч.НЗС (Авто)'!BI$11:INDIRECT("'Полная ст-ть с уч.НЗС (Авто)'!BI"&amp;$J$42))/$D20)</f>
        <v>0</v>
      </c>
      <c r="BJ20" s="137">
        <f ca="1">IF($D20=0,0,SUMIF('Полная ст-ть с уч.НЗС (Авто)'!$YP$11:INDIRECT("'Полная ст-ть с уч.НЗС (Авто)'!YP"&amp;$J$42),$C20,'Полная ст-ть с уч.НЗС (Авто)'!BJ$11:INDIRECT("'Полная ст-ть с уч.НЗС (Авто)'!BJ"&amp;$J$42))/$D20)</f>
        <v>0</v>
      </c>
      <c r="BK20" s="137">
        <f ca="1">IF($D20=0,0,SUMIF('Полная ст-ть с уч.НЗС (Авто)'!$YP$11:INDIRECT("'Полная ст-ть с уч.НЗС (Авто)'!YP"&amp;$J$42),$C20,'Полная ст-ть с уч.НЗС (Авто)'!BK$11:INDIRECT("'Полная ст-ть с уч.НЗС (Авто)'!BK"&amp;$J$42))/$D20)</f>
        <v>0</v>
      </c>
      <c r="BL20" s="187"/>
      <c r="BM20" s="137">
        <f ca="1">IF($D20=0,0,SUMIF('Полная ст-ть с уч.НЗС (Авто)'!$YP$11:INDIRECT("'Полная ст-ть с уч.НЗС (Авто)'!YP"&amp;$J$42),$C20,'Полная ст-ть с уч.НЗС (Авто)'!BM$11:INDIRECT("'Полная ст-ть с уч.НЗС (Авто)'!BM"&amp;$J$42))/$D20)</f>
        <v>0</v>
      </c>
      <c r="BN20" s="188"/>
      <c r="BO20" s="134"/>
      <c r="BP20" s="134"/>
      <c r="BQ20" s="137">
        <f ca="1">IF($D20=0,0,SUMIF('Полная ст-ть с уч.НЗС (Авто)'!$YP$11:INDIRECT("'Полная ст-ть с уч.НЗС (Авто)'!YP"&amp;$J$42),$C20,'Полная ст-ть с уч.НЗС (Авто)'!BQ$11:INDIRECT("'Полная ст-ть с уч.НЗС (Авто)'!BQ"&amp;$J$42))/$D20)</f>
        <v>0</v>
      </c>
      <c r="BR20" s="137"/>
      <c r="BS20" s="134"/>
      <c r="BT20" s="134"/>
      <c r="BU20" s="137"/>
      <c r="BV20" s="134"/>
      <c r="BW20" s="137"/>
      <c r="BX20" s="134"/>
      <c r="BY20" s="134"/>
      <c r="BZ20" s="134"/>
      <c r="CA20" s="134"/>
      <c r="CB20" s="134"/>
      <c r="CC20" s="134"/>
      <c r="CD20" s="134"/>
      <c r="CE20" s="134"/>
      <c r="CF20" s="134"/>
      <c r="CG20" s="134"/>
      <c r="CH20" s="134"/>
      <c r="CI20" s="134"/>
      <c r="CJ20" s="134"/>
      <c r="CK20" s="137">
        <f ca="1">IF($D20=0,0,SUMIF('Полная ст-ть с уч.НЗС (Авто)'!$YP$11:INDIRECT("'Полная ст-ть с уч.НЗС (Авто)'!YP"&amp;$J$42),$C20,'Полная ст-ть с уч.НЗС (Авто)'!CK$11:INDIRECT("'Полная ст-ть с уч.НЗС (Авто)'!CK"&amp;$J$42))/$D20)</f>
        <v>0</v>
      </c>
      <c r="CL20" s="137">
        <f ca="1">IF($D20=0,0,SUMIF('Полная ст-ть с уч.НЗС (Авто)'!$YP$11:INDIRECT("'Полная ст-ть с уч.НЗС (Авто)'!YP"&amp;$J$42),$C20,'Полная ст-ть с уч.НЗС (Авто)'!CL$11:INDIRECT("'Полная ст-ть с уч.НЗС (Авто)'!CL"&amp;$J$42))/$D20)</f>
        <v>0</v>
      </c>
      <c r="CM20" s="137">
        <f ca="1">IF($D20=0,0,SUMIF('Полная ст-ть с уч.НЗС (Авто)'!$YP$11:INDIRECT("'Полная ст-ть с уч.НЗС (Авто)'!YP"&amp;$J$42),$C20,'Полная ст-ть с уч.НЗС (Авто)'!CM$11:INDIRECT("'Полная ст-ть с уч.НЗС (Авто)'!CM"&amp;$J$42))/$D20)</f>
        <v>0</v>
      </c>
      <c r="CN20" s="137">
        <f ca="1">IF($D20=0,0,SUMIF('Полная ст-ть с уч.НЗС (Авто)'!$YP$11:INDIRECT("'Полная ст-ть с уч.НЗС (Авто)'!YP"&amp;$J$42),$C20,'Полная ст-ть с уч.НЗС (Авто)'!CN$11:INDIRECT("'Полная ст-ть с уч.НЗС (Авто)'!CN"&amp;$J$42))/$D20)</f>
        <v>0</v>
      </c>
      <c r="CO20" s="137">
        <f ca="1">IF($D20=0,0,SUMIF('Полная ст-ть с уч.НЗС (Авто)'!$YP$11:INDIRECT("'Полная ст-ть с уч.НЗС (Авто)'!YP"&amp;$J$42),$C20,'Полная ст-ть с уч.НЗС (Авто)'!CO$11:INDIRECT("'Полная ст-ть с уч.НЗС (Авто)'!CO"&amp;$J$42))/$D20)</f>
        <v>0</v>
      </c>
      <c r="CP20" s="137">
        <f ca="1">IF($D20=0,0,SUMIF('Полная ст-ть с уч.НЗС (Авто)'!$YP$11:INDIRECT("'Полная ст-ть с уч.НЗС (Авто)'!YP"&amp;$J$42),$C20,'Полная ст-ть с уч.НЗС (Авто)'!CP$11:INDIRECT("'Полная ст-ть с уч.НЗС (Авто)'!CP"&amp;$J$42))/$D20)</f>
        <v>0</v>
      </c>
      <c r="CQ20" s="134">
        <f ca="1">IF($D20=0,0,SUMIF('Полная ст-ть с уч.НЗС (Авто)'!$YP$11:INDIRECT("'Полная ст-ть с уч.НЗС (Авто)'!YP"&amp;$J$42),$C20,'Полная ст-ть с уч.НЗС (Авто)'!CQ$11:INDIRECT("'Полная ст-ть с уч.НЗС (Авто)'!CQ"&amp;$J$42))/$D20)</f>
        <v>0</v>
      </c>
      <c r="CR20" s="137">
        <f ca="1">IF($D20=0,0,SUMIF('Полная ст-ть с уч.НЗС (Авто)'!$YP$11:INDIRECT("'Полная ст-ть с уч.НЗС (Авто)'!YP"&amp;$J$42),$C20,'Полная ст-ть с уч.НЗС (Авто)'!CR$11:INDIRECT("'Полная ст-ть с уч.НЗС (Авто)'!CR"&amp;$J$42))/$D20)</f>
        <v>0</v>
      </c>
      <c r="CS20" s="137">
        <f ca="1">IF($D20=0,0,SUMIF('Полная ст-ть с уч.НЗС (Авто)'!$YP$11:INDIRECT("'Полная ст-ть с уч.НЗС (Авто)'!YP"&amp;$J$42),$C20,'Полная ст-ть с уч.НЗС (Авто)'!CS$11:INDIRECT("'Полная ст-ть с уч.НЗС (Авто)'!CS"&amp;$J$42))/$D20)</f>
        <v>0</v>
      </c>
      <c r="CT20" s="137">
        <f ca="1">IF($D20=0,0,SUMIF('Полная ст-ть с уч.НЗС (Авто)'!$YP$11:INDIRECT("'Полная ст-ть с уч.НЗС (Авто)'!YP"&amp;$J$42),$C20,'Полная ст-ть с уч.НЗС (Авто)'!CT$11:INDIRECT("'Полная ст-ть с уч.НЗС (Авто)'!CT"&amp;$J$42))/$D20)</f>
        <v>0</v>
      </c>
      <c r="CU20" s="137">
        <f ca="1">IF($D20=0,0,SUMIF('Полная ст-ть с уч.НЗС (Авто)'!$YP$11:INDIRECT("'Полная ст-ть с уч.НЗС (Авто)'!YP"&amp;$J$42),$C20,'Полная ст-ть с уч.НЗС (Авто)'!CU$11:INDIRECT("'Полная ст-ть с уч.НЗС (Авто)'!CU"&amp;$J$42))/$D20)</f>
        <v>0</v>
      </c>
      <c r="CV20" s="137">
        <f ca="1">IF($D20=0,0,SUMIF('Полная ст-ть с уч.НЗС (Авто)'!$YP$11:INDIRECT("'Полная ст-ть с уч.НЗС (Авто)'!YP"&amp;$J$42),$C20,'Полная ст-ть с уч.НЗС (Авто)'!CV$11:INDIRECT("'Полная ст-ть с уч.НЗС (Авто)'!CV"&amp;$J$42))/$D20)</f>
        <v>0</v>
      </c>
      <c r="CW20" s="137">
        <f ca="1">IF($D20=0,0,SUMIF('Полная ст-ть с уч.НЗС (Авто)'!$YP$11:INDIRECT("'Полная ст-ть с уч.НЗС (Авто)'!YP"&amp;$J$42),$C20,'Полная ст-ть с уч.НЗС (Авто)'!CW$11:INDIRECT("'Полная ст-ть с уч.НЗС (Авто)'!CW"&amp;$J$42))/$D20)</f>
        <v>0</v>
      </c>
      <c r="CX20" s="137">
        <f ca="1">IF($D20=0,0,SUMIF('Полная ст-ть с уч.НЗС (Авто)'!$YP$11:INDIRECT("'Полная ст-ть с уч.НЗС (Авто)'!YP"&amp;$J$42),$C20,'Полная ст-ть с уч.НЗС (Авто)'!CX$11:INDIRECT("'Полная ст-ть с уч.НЗС (Авто)'!CX"&amp;$J$42))/$D20)</f>
        <v>0</v>
      </c>
      <c r="CY20" s="134">
        <f ca="1">IF($D20=0,0,SUMIF('Полная ст-ть с уч.НЗС (Авто)'!$YP$11:INDIRECT("'Полная ст-ть с уч.НЗС (Авто)'!YP"&amp;$J$42),$C20,'Полная ст-ть с уч.НЗС (Авто)'!CY$11:INDIRECT("'Полная ст-ть с уч.НЗС (Авто)'!CY"&amp;$J$42))/$D20)</f>
        <v>0</v>
      </c>
      <c r="CZ20" s="137">
        <f ca="1">IF($D20=0,0,SUMIF('Полная ст-ть с уч.НЗС (Авто)'!$YP$11:INDIRECT("'Полная ст-ть с уч.НЗС (Авто)'!YP"&amp;$J$42),$C20,'Полная ст-ть с уч.НЗС (Авто)'!CZ$11:INDIRECT("'Полная ст-ть с уч.НЗС (Авто)'!CZ"&amp;$J$42))/$D20)</f>
        <v>0</v>
      </c>
      <c r="DA20" s="137">
        <f ca="1">IF($D20=0,0,SUMIF('Полная ст-ть с уч.НЗС (Авто)'!$YP$11:INDIRECT("'Полная ст-ть с уч.НЗС (Авто)'!YP"&amp;$J$42),$C20,'Полная ст-ть с уч.НЗС (Авто)'!DA$11:INDIRECT("'Полная ст-ть с уч.НЗС (Авто)'!DA"&amp;$J$42))/$D20)</f>
        <v>0</v>
      </c>
      <c r="DB20" s="137">
        <f ca="1">IF($D20=0,0,SUMIF('Полная ст-ть с уч.НЗС (Авто)'!$YP$11:INDIRECT("'Полная ст-ть с уч.НЗС (Авто)'!YP"&amp;$J$42),$C20,'Полная ст-ть с уч.НЗС (Авто)'!DB$11:INDIRECT("'Полная ст-ть с уч.НЗС (Авто)'!DB"&amp;$J$42))/$D20)</f>
        <v>0</v>
      </c>
      <c r="DC20" s="137">
        <f ca="1">IF($D20=0,0,SUMIF('Полная ст-ть с уч.НЗС (Авто)'!$YP$11:INDIRECT("'Полная ст-ть с уч.НЗС (Авто)'!YP"&amp;$J$42),$C20,'Полная ст-ть с уч.НЗС (Авто)'!DC$11:INDIRECT("'Полная ст-ть с уч.НЗС (Авто)'!DC"&amp;$J$42))/$D20)</f>
        <v>0</v>
      </c>
      <c r="DD20" s="134"/>
      <c r="DE20" s="137">
        <f ca="1">IF($D20=0,0,SUMIF('Полная ст-ть с уч.НЗС (Авто)'!$YP$11:INDIRECT("'Полная ст-ть с уч.НЗС (Авто)'!YP"&amp;$J$42),$C20,'Полная ст-ть с уч.НЗС (Авто)'!DE$11:INDIRECT("'Полная ст-ть с уч.НЗС (Авто)'!DE"&amp;$J$42))/$D20)</f>
        <v>0</v>
      </c>
      <c r="DF20" s="137"/>
      <c r="DG20" s="137">
        <f ca="1">IF($D20=0,0,SUMIF('Полная ст-ть с уч.НЗС (Авто)'!$YP$11:INDIRECT("'Полная ст-ть с уч.НЗС (Авто)'!YP"&amp;$J$42),$C20,'Полная ст-ть с уч.НЗС (Авто)'!DG$11:INDIRECT("'Полная ст-ть с уч.НЗС (Авто)'!DG"&amp;$J$42))/$D20)</f>
        <v>0</v>
      </c>
      <c r="DH20" s="137">
        <f ca="1">IF($D20=0,0,SUMIF('Полная ст-ть с уч.НЗС (Авто)'!$YP$11:INDIRECT("'Полная ст-ть с уч.НЗС (Авто)'!YP"&amp;$J$42),$C20,'Полная ст-ть с уч.НЗС (Авто)'!DH$11:INDIRECT("'Полная ст-ть с уч.НЗС (Авто)'!DH"&amp;$J$42))/$D20)</f>
        <v>0</v>
      </c>
      <c r="DI20" s="137">
        <f ca="1">IF($D20=0,0,SUMIF('Полная ст-ть с уч.НЗС (Авто)'!$YP$11:INDIRECT("'Полная ст-ть с уч.НЗС (Авто)'!YP"&amp;$J$42),$C20,'Полная ст-ть с уч.НЗС (Авто)'!DI$11:INDIRECT("'Полная ст-ть с уч.НЗС (Авто)'!DI"&amp;$J$42))/$D20)</f>
        <v>0</v>
      </c>
      <c r="DJ20" s="137">
        <f ca="1">IF($D20=0,0,SUMIF('Полная ст-ть с уч.НЗС (Авто)'!$YP$11:INDIRECT("'Полная ст-ть с уч.НЗС (Авто)'!YP"&amp;$J$42),$C20,'Полная ст-ть с уч.НЗС (Авто)'!DJ$11:INDIRECT("'Полная ст-ть с уч.НЗС (Авто)'!DJ"&amp;$J$42))/$D20)</f>
        <v>0</v>
      </c>
      <c r="DK20" s="137">
        <f ca="1">IF($D20=0,0,SUMIF('Полная ст-ть с уч.НЗС (Авто)'!$YP$11:INDIRECT("'Полная ст-ть с уч.НЗС (Авто)'!YP"&amp;$J$42),$C20,'Полная ст-ть с уч.НЗС (Авто)'!DK$11:INDIRECT("'Полная ст-ть с уч.НЗС (Авто)'!DK"&amp;$J$42))/$D20)</f>
        <v>0</v>
      </c>
      <c r="DL20" s="137">
        <f ca="1">IF($D20=0,0,SUMIF('Полная ст-ть с уч.НЗС (Авто)'!$YP$11:INDIRECT("'Полная ст-ть с уч.НЗС (Авто)'!YP"&amp;$J$42),$C20,'Полная ст-ть с уч.НЗС (Авто)'!DL$11:INDIRECT("'Полная ст-ть с уч.НЗС (Авто)'!DL"&amp;$J$42))/$D20)</f>
        <v>0</v>
      </c>
      <c r="DM20" s="137">
        <f ca="1">IF($D20=0,0,SUMIF('Полная ст-ть с уч.НЗС (Авто)'!$YP$11:INDIRECT("'Полная ст-ть с уч.НЗС (Авто)'!YP"&amp;$J$42),$C20,'Полная ст-ть с уч.НЗС (Авто)'!DM$11:INDIRECT("'Полная ст-ть с уч.НЗС (Авто)'!DM"&amp;$J$42))/$D20)</f>
        <v>0</v>
      </c>
      <c r="DN20" s="137">
        <f ca="1">IF($D20=0,0,SUMIF('Полная ст-ть с уч.НЗС (Авто)'!$YP$11:INDIRECT("'Полная ст-ть с уч.НЗС (Авто)'!YP"&amp;$J$42),$C20,'Полная ст-ть с уч.НЗС (Авто)'!DN$11:INDIRECT("'Полная ст-ть с уч.НЗС (Авто)'!DN"&amp;$J$42))/$D20)</f>
        <v>0</v>
      </c>
      <c r="DO20" s="137">
        <f ca="1">IF($D20=0,0,SUMIF('Полная ст-ть с уч.НЗС (Авто)'!$YP$11:INDIRECT("'Полная ст-ть с уч.НЗС (Авто)'!YP"&amp;$J$42),$C20,'Полная ст-ть с уч.НЗС (Авто)'!DO$11:INDIRECT("'Полная ст-ть с уч.НЗС (Авто)'!DO"&amp;$J$42))/$D20)</f>
        <v>0</v>
      </c>
      <c r="DP20" s="137">
        <f ca="1">IF($D20=0,0,SUMIF('Полная ст-ть с уч.НЗС (Авто)'!$YP$11:INDIRECT("'Полная ст-ть с уч.НЗС (Авто)'!YP"&amp;$J$42),$C20,'Полная ст-ть с уч.НЗС (Авто)'!DP$11:INDIRECT("'Полная ст-ть с уч.НЗС (Авто)'!DP"&amp;$J$42))/$D20)</f>
        <v>0</v>
      </c>
      <c r="DQ20" s="137">
        <f ca="1">IF($D20=0,0,SUMIF('Полная ст-ть с уч.НЗС (Авто)'!$YP$11:INDIRECT("'Полная ст-ть с уч.НЗС (Авто)'!YP"&amp;$J$42),$C20,'Полная ст-ть с уч.НЗС (Авто)'!DQ$11:INDIRECT("'Полная ст-ть с уч.НЗС (Авто)'!DQ"&amp;$J$42))/$D20)</f>
        <v>0</v>
      </c>
      <c r="DR20" s="137">
        <f ca="1">IF($D20=0,0,SUMIF('Полная ст-ть с уч.НЗС (Авто)'!$YP$11:INDIRECT("'Полная ст-ть с уч.НЗС (Авто)'!YP"&amp;$J$42),$C20,'Полная ст-ть с уч.НЗС (Авто)'!DR$11:INDIRECT("'Полная ст-ть с уч.НЗС (Авто)'!DR"&amp;$J$42))/$D20)</f>
        <v>0</v>
      </c>
      <c r="DS20" s="137">
        <f ca="1">IF($D20=0,0,SUMIF('Полная ст-ть с уч.НЗС (Авто)'!$YP$11:INDIRECT("'Полная ст-ть с уч.НЗС (Авто)'!YP"&amp;$J$42),$C20,'Полная ст-ть с уч.НЗС (Авто)'!DS$11:INDIRECT("'Полная ст-ть с уч.НЗС (Авто)'!DS"&amp;$J$42))/$D20)</f>
        <v>0</v>
      </c>
      <c r="DT20" s="137">
        <f ca="1">IF($D20=0,0,SUMIF('Полная ст-ть с уч.НЗС (Авто)'!$YP$11:INDIRECT("'Полная ст-ть с уч.НЗС (Авто)'!YP"&amp;$J$42),$C20,'Полная ст-ть с уч.НЗС (Авто)'!DT$11:INDIRECT("'Полная ст-ть с уч.НЗС (Авто)'!DT"&amp;$J$42))/$D20)</f>
        <v>0</v>
      </c>
      <c r="DU20" s="137">
        <f ca="1">IF($D20=0,0,SUMIF('Полная ст-ть с уч.НЗС (Авто)'!$YP$11:INDIRECT("'Полная ст-ть с уч.НЗС (Авто)'!YP"&amp;$J$42),$C20,'Полная ст-ть с уч.НЗС (Авто)'!DU$11:INDIRECT("'Полная ст-ть с уч.НЗС (Авто)'!DU"&amp;$J$42))/$D20)</f>
        <v>0</v>
      </c>
      <c r="DV20" s="137">
        <f ca="1">IF($D20=0,0,SUMIF('Полная ст-ть с уч.НЗС (Авто)'!$YP$11:INDIRECT("'Полная ст-ть с уч.НЗС (Авто)'!YP"&amp;$J$42),$C20,'Полная ст-ть с уч.НЗС (Авто)'!DV$11:INDIRECT("'Полная ст-ть с уч.НЗС (Авто)'!DV"&amp;$J$42))/$D20)</f>
        <v>0</v>
      </c>
      <c r="DW20" s="137">
        <f ca="1">IF($D20=0,0,SUMIF('Полная ст-ть с уч.НЗС (Авто)'!$YP$11:INDIRECT("'Полная ст-ть с уч.НЗС (Авто)'!YP"&amp;$J$42),$C20,'Полная ст-ть с уч.НЗС (Авто)'!DW$11:INDIRECT("'Полная ст-ть с уч.НЗС (Авто)'!DW"&amp;$J$42))/$D20)</f>
        <v>0</v>
      </c>
      <c r="DX20" s="137">
        <f ca="1">IF($D20=0,0,SUMIF('Полная ст-ть с уч.НЗС (Авто)'!$YP$11:INDIRECT("'Полная ст-ть с уч.НЗС (Авто)'!YP"&amp;$J$42),$C20,'Полная ст-ть с уч.НЗС (Авто)'!DX$11:INDIRECT("'Полная ст-ть с уч.НЗС (Авто)'!DX"&amp;$J$42))/$D20)</f>
        <v>0</v>
      </c>
      <c r="DY20" s="137">
        <f ca="1">IF($D20=0,0,SUMIF('Полная ст-ть с уч.НЗС (Авто)'!$YP$11:INDIRECT("'Полная ст-ть с уч.НЗС (Авто)'!YP"&amp;$J$42),$C20,'Полная ст-ть с уч.НЗС (Авто)'!DY$11:INDIRECT("'Полная ст-ть с уч.НЗС (Авто)'!DY"&amp;$J$42))/$D20)</f>
        <v>0</v>
      </c>
      <c r="DZ20" s="137">
        <f ca="1">IF($D20=0,0,SUMIF('Полная ст-ть с уч.НЗС (Авто)'!$YP$11:INDIRECT("'Полная ст-ть с уч.НЗС (Авто)'!YP"&amp;$J$42),$C20,'Полная ст-ть с уч.НЗС (Авто)'!DZ$11:INDIRECT("'Полная ст-ть с уч.НЗС (Авто)'!DZ"&amp;$J$42))/$D20)</f>
        <v>0</v>
      </c>
      <c r="EA20" s="137">
        <f ca="1">IF($D20=0,0,SUMIF('Полная ст-ть с уч.НЗС (Авто)'!$YP$11:INDIRECT("'Полная ст-ть с уч.НЗС (Авто)'!YP"&amp;$J$42),$C20,'Полная ст-ть с уч.НЗС (Авто)'!EA$11:INDIRECT("'Полная ст-ть с уч.НЗС (Авто)'!EA"&amp;$J$42))/$D20)</f>
        <v>0</v>
      </c>
      <c r="EB20" s="137">
        <f ca="1">IF($D20=0,0,SUMIF('Полная ст-ть с уч.НЗС (Авто)'!$YP$11:INDIRECT("'Полная ст-ть с уч.НЗС (Авто)'!YP"&amp;$J$42),$C20,'Полная ст-ть с уч.НЗС (Авто)'!EB$11:INDIRECT("'Полная ст-ть с уч.НЗС (Авто)'!EB"&amp;$J$42))/$D20)</f>
        <v>0</v>
      </c>
      <c r="EC20" s="137">
        <f ca="1">IF($D20=0,0,SUMIF('Полная ст-ть с уч.НЗС (Авто)'!$YP$11:INDIRECT("'Полная ст-ть с уч.НЗС (Авто)'!YP"&amp;$J$42),$C20,'Полная ст-ть с уч.НЗС (Авто)'!EC$11:INDIRECT("'Полная ст-ть с уч.НЗС (Авто)'!EC"&amp;$J$42))/$D20)</f>
        <v>0</v>
      </c>
      <c r="ED20" s="137">
        <f ca="1">IF($D20=0,0,SUMIF('Полная ст-ть с уч.НЗС (Авто)'!$YP$11:INDIRECT("'Полная ст-ть с уч.НЗС (Авто)'!YP"&amp;$J$42),$C20,'Полная ст-ть с уч.НЗС (Авто)'!ED$11:INDIRECT("'Полная ст-ть с уч.НЗС (Авто)'!ED"&amp;$J$42))/$D20)</f>
        <v>0</v>
      </c>
      <c r="EE20" s="137">
        <f ca="1">IF($D20=0,0,SUMIF('Полная ст-ть с уч.НЗС (Авто)'!$YP$11:INDIRECT("'Полная ст-ть с уч.НЗС (Авто)'!YP"&amp;$J$42),$C20,'Полная ст-ть с уч.НЗС (Авто)'!EE$11:INDIRECT("'Полная ст-ть с уч.НЗС (Авто)'!EE"&amp;$J$42))/$D20)</f>
        <v>0</v>
      </c>
      <c r="EF20" s="137">
        <f ca="1">IF($D20=0,0,SUMIF('Полная ст-ть с уч.НЗС (Авто)'!$YP$11:INDIRECT("'Полная ст-ть с уч.НЗС (Авто)'!YP"&amp;$J$42),$C20,'Полная ст-ть с уч.НЗС (Авто)'!EF$11:INDIRECT("'Полная ст-ть с уч.НЗС (Авто)'!EF"&amp;$J$42))/$D20)</f>
        <v>0</v>
      </c>
      <c r="EG20" s="137">
        <f ca="1">IF($D20=0,0,SUMIF('Полная ст-ть с уч.НЗС (Авто)'!$YP$11:INDIRECT("'Полная ст-ть с уч.НЗС (Авто)'!YP"&amp;$J$42),$C20,'Полная ст-ть с уч.НЗС (Авто)'!EG$11:INDIRECT("'Полная ст-ть с уч.НЗС (Авто)'!EG"&amp;$J$42))/$D20)</f>
        <v>0</v>
      </c>
      <c r="EH20" s="137">
        <f ca="1">IF($D20=0,0,SUMIF('Полная ст-ть с уч.НЗС (Авто)'!$YP$11:INDIRECT("'Полная ст-ть с уч.НЗС (Авто)'!YP"&amp;$J$42),$C20,'Полная ст-ть с уч.НЗС (Авто)'!EH$11:INDIRECT("'Полная ст-ть с уч.НЗС (Авто)'!EH"&amp;$J$42))/$D20)</f>
        <v>0</v>
      </c>
      <c r="EI20" s="137">
        <f ca="1">IF($D20=0,0,SUMIF('Полная ст-ть с уч.НЗС (Авто)'!$YP$11:INDIRECT("'Полная ст-ть с уч.НЗС (Авто)'!YP"&amp;$J$42),$C20,'Полная ст-ть с уч.НЗС (Авто)'!EI$11:INDIRECT("'Полная ст-ть с уч.НЗС (Авто)'!EI"&amp;$J$42))/$D20)</f>
        <v>0</v>
      </c>
      <c r="EJ20" s="137">
        <f ca="1">IF($D20=0,0,SUMIF('Полная ст-ть с уч.НЗС (Авто)'!$YP$11:INDIRECT("'Полная ст-ть с уч.НЗС (Авто)'!YP"&amp;$J$42),$C20,'Полная ст-ть с уч.НЗС (Авто)'!EJ$11:INDIRECT("'Полная ст-ть с уч.НЗС (Авто)'!EJ"&amp;$J$42))/$D20)</f>
        <v>0</v>
      </c>
      <c r="EK20" s="137">
        <f ca="1">IF($D20=0,0,SUMIF('Полная ст-ть с уч.НЗС (Авто)'!$YP$11:INDIRECT("'Полная ст-ть с уч.НЗС (Авто)'!YP"&amp;$J$42),$C20,'Полная ст-ть с уч.НЗС (Авто)'!EK$11:INDIRECT("'Полная ст-ть с уч.НЗС (Авто)'!EK"&amp;$J$42))/$D20)</f>
        <v>0</v>
      </c>
      <c r="EL20" s="137">
        <f ca="1">IF($D20=0,0,SUMIF('Полная ст-ть с уч.НЗС (Авто)'!$YP$11:INDIRECT("'Полная ст-ть с уч.НЗС (Авто)'!YP"&amp;$J$42),$C20,'Полная ст-ть с уч.НЗС (Авто)'!EL$11:INDIRECT("'Полная ст-ть с уч.НЗС (Авто)'!EL"&amp;$J$42))/$D20)</f>
        <v>0</v>
      </c>
      <c r="EM20" s="137">
        <f ca="1">IF($D20=0,0,SUMIF('Полная ст-ть с уч.НЗС (Авто)'!$YP$11:INDIRECT("'Полная ст-ть с уч.НЗС (Авто)'!YP"&amp;$J$42),$C20,'Полная ст-ть с уч.НЗС (Авто)'!EM$11:INDIRECT("'Полная ст-ть с уч.НЗС (Авто)'!EM"&amp;$J$42))/$D20)</f>
        <v>0</v>
      </c>
      <c r="EN20" s="137">
        <f ca="1">IF($D20=0,0,SUMIF('Полная ст-ть с уч.НЗС (Авто)'!$YP$11:INDIRECT("'Полная ст-ть с уч.НЗС (Авто)'!YP"&amp;$J$42),$C20,'Полная ст-ть с уч.НЗС (Авто)'!EN$11:INDIRECT("'Полная ст-ть с уч.НЗС (Авто)'!EN"&amp;$J$42))/$D20)</f>
        <v>0</v>
      </c>
      <c r="EO20" s="137">
        <f ca="1">IF($D20=0,0,SUMIF('Полная ст-ть с уч.НЗС (Авто)'!$YP$11:INDIRECT("'Полная ст-ть с уч.НЗС (Авто)'!YP"&amp;$J$42),$C20,'Полная ст-ть с уч.НЗС (Авто)'!EO$11:INDIRECT("'Полная ст-ть с уч.НЗС (Авто)'!EO"&amp;$J$42))/$D20)</f>
        <v>0</v>
      </c>
      <c r="EP20" s="137">
        <f ca="1">IF($D20=0,0,SUMIF('Полная ст-ть с уч.НЗС (Авто)'!$YP$11:INDIRECT("'Полная ст-ть с уч.НЗС (Авто)'!YP"&amp;$J$42),$C20,'Полная ст-ть с уч.НЗС (Авто)'!EP$11:INDIRECT("'Полная ст-ть с уч.НЗС (Авто)'!EP"&amp;$J$42))/$D20)</f>
        <v>0</v>
      </c>
      <c r="EQ20" s="137">
        <f ca="1">IF($D20=0,0,SUMIF('Полная ст-ть с уч.НЗС (Авто)'!$YP$11:INDIRECT("'Полная ст-ть с уч.НЗС (Авто)'!YP"&amp;$J$42),$C20,'Полная ст-ть с уч.НЗС (Авто)'!EQ$11:INDIRECT("'Полная ст-ть с уч.НЗС (Авто)'!EQ"&amp;$J$42))/$D20)</f>
        <v>0</v>
      </c>
      <c r="ER20" s="137">
        <f ca="1">IF($D20=0,0,SUMIF('Полная ст-ть с уч.НЗС (Авто)'!$YP$11:INDIRECT("'Полная ст-ть с уч.НЗС (Авто)'!YP"&amp;$J$42),$C20,'Полная ст-ть с уч.НЗС (Авто)'!ER$11:INDIRECT("'Полная ст-ть с уч.НЗС (Авто)'!ER"&amp;$J$42))/$D20)</f>
        <v>0</v>
      </c>
      <c r="ES20" s="137">
        <f ca="1">IF($D20=0,0,SUMIF('Полная ст-ть с уч.НЗС (Авто)'!$YP$11:INDIRECT("'Полная ст-ть с уч.НЗС (Авто)'!YP"&amp;$J$42),$C20,'Полная ст-ть с уч.НЗС (Авто)'!ES$11:INDIRECT("'Полная ст-ть с уч.НЗС (Авто)'!ES"&amp;$J$42))/$D20)</f>
        <v>0</v>
      </c>
      <c r="ET20" s="137">
        <f ca="1">IF($D20=0,0,SUMIF('Полная ст-ть с уч.НЗС (Авто)'!$YP$11:INDIRECT("'Полная ст-ть с уч.НЗС (Авто)'!YP"&amp;$J$42),$C20,'Полная ст-ть с уч.НЗС (Авто)'!ET$11:INDIRECT("'Полная ст-ть с уч.НЗС (Авто)'!ET"&amp;$J$42))/$D20)</f>
        <v>0</v>
      </c>
      <c r="EU20" s="137">
        <f ca="1">IF($D20=0,0,SUMIF('Полная ст-ть с уч.НЗС (Авто)'!$YP$11:INDIRECT("'Полная ст-ть с уч.НЗС (Авто)'!YP"&amp;$J$42),$C20,'Полная ст-ть с уч.НЗС (Авто)'!EU$11:INDIRECT("'Полная ст-ть с уч.НЗС (Авто)'!EU"&amp;$J$42))/$D20)</f>
        <v>0</v>
      </c>
      <c r="EV20" s="137">
        <f ca="1">IF($D20=0,0,SUMIF('Полная ст-ть с уч.НЗС (Авто)'!$YP$11:INDIRECT("'Полная ст-ть с уч.НЗС (Авто)'!YP"&amp;$J$42),$C20,'Полная ст-ть с уч.НЗС (Авто)'!EV$11:INDIRECT("'Полная ст-ть с уч.НЗС (Авто)'!EV"&amp;$J$42))/$D20)</f>
        <v>0</v>
      </c>
      <c r="EW20" s="137">
        <f ca="1">IF($D20=0,0,SUMIF('Полная ст-ть с уч.НЗС (Авто)'!$YP$11:INDIRECT("'Полная ст-ть с уч.НЗС (Авто)'!YP"&amp;$J$42),$C20,'Полная ст-ть с уч.НЗС (Авто)'!EW$11:INDIRECT("'Полная ст-ть с уч.НЗС (Авто)'!EW"&amp;$J$42))/$D20)</f>
        <v>0</v>
      </c>
      <c r="EX20" s="137">
        <f ca="1">IF($D20=0,0,SUMIF('Полная ст-ть с уч.НЗС (Авто)'!$YP$11:INDIRECT("'Полная ст-ть с уч.НЗС (Авто)'!YP"&amp;$J$42),$C20,'Полная ст-ть с уч.НЗС (Авто)'!EX$11:INDIRECT("'Полная ст-ть с уч.НЗС (Авто)'!EX"&amp;$J$42))/$D20)</f>
        <v>0</v>
      </c>
      <c r="EY20" s="137">
        <f ca="1">IF($D20=0,0,SUMIF('Полная ст-ть с уч.НЗС (Авто)'!$YP$11:INDIRECT("'Полная ст-ть с уч.НЗС (Авто)'!YP"&amp;$J$42),$C20,'Полная ст-ть с уч.НЗС (Авто)'!EY$11:INDIRECT("'Полная ст-ть с уч.НЗС (Авто)'!EY"&amp;$J$42))/$D20)</f>
        <v>0</v>
      </c>
      <c r="EZ20" s="137">
        <f ca="1">IF($D20=0,0,SUMIF('Полная ст-ть с уч.НЗС (Авто)'!$YP$11:INDIRECT("'Полная ст-ть с уч.НЗС (Авто)'!YP"&amp;$J$42),$C20,'Полная ст-ть с уч.НЗС (Авто)'!EZ$11:INDIRECT("'Полная ст-ть с уч.НЗС (Авто)'!EZ"&amp;$J$42))/$D20)</f>
        <v>0</v>
      </c>
      <c r="FA20" s="137">
        <f ca="1">IF($D20=0,0,SUMIF('Полная ст-ть с уч.НЗС (Авто)'!$YP$11:INDIRECT("'Полная ст-ть с уч.НЗС (Авто)'!YP"&amp;$J$42),$C20,'Полная ст-ть с уч.НЗС (Авто)'!FA$11:INDIRECT("'Полная ст-ть с уч.НЗС (Авто)'!FA"&amp;$J$42))/$D20)</f>
        <v>0</v>
      </c>
      <c r="FB20" s="137">
        <f ca="1">IF($D20=0,0,SUMIF('Полная ст-ть с уч.НЗС (Авто)'!$YP$11:INDIRECT("'Полная ст-ть с уч.НЗС (Авто)'!YP"&amp;$J$42),$C20,'Полная ст-ть с уч.НЗС (Авто)'!FB$11:INDIRECT("'Полная ст-ть с уч.НЗС (Авто)'!FB"&amp;$J$42))/$D20)</f>
        <v>0</v>
      </c>
      <c r="FC20" s="137">
        <f ca="1">IF($D20=0,0,SUMIF('Полная ст-ть с уч.НЗС (Авто)'!$YP$11:INDIRECT("'Полная ст-ть с уч.НЗС (Авто)'!YP"&amp;$J$42),$C20,'Полная ст-ть с уч.НЗС (Авто)'!FC$11:INDIRECT("'Полная ст-ть с уч.НЗС (Авто)'!FC"&amp;$J$42))/$D20)</f>
        <v>0</v>
      </c>
      <c r="FD20" s="137">
        <f ca="1">IF($D20=0,0,SUMIF('Полная ст-ть с уч.НЗС (Авто)'!$YP$11:INDIRECT("'Полная ст-ть с уч.НЗС (Авто)'!YP"&amp;$J$42),$C20,'Полная ст-ть с уч.НЗС (Авто)'!FD$11:INDIRECT("'Полная ст-ть с уч.НЗС (Авто)'!FD"&amp;$J$42))/$D20)</f>
        <v>0</v>
      </c>
      <c r="FE20" s="137">
        <f ca="1">IF($D20=0,0,SUMIF('Полная ст-ть с уч.НЗС (Авто)'!$YP$11:INDIRECT("'Полная ст-ть с уч.НЗС (Авто)'!YP"&amp;$J$42),$C20,'Полная ст-ть с уч.НЗС (Авто)'!FE$11:INDIRECT("'Полная ст-ть с уч.НЗС (Авто)'!FE"&amp;$J$42))/$D20)</f>
        <v>0</v>
      </c>
      <c r="FF20" s="137">
        <f ca="1">IF($D20=0,0,SUMIF('Полная ст-ть с уч.НЗС (Авто)'!$YP$11:INDIRECT("'Полная ст-ть с уч.НЗС (Авто)'!YP"&amp;$J$42),$C20,'Полная ст-ть с уч.НЗС (Авто)'!FF$11:INDIRECT("'Полная ст-ть с уч.НЗС (Авто)'!FF"&amp;$J$42))/$D20)</f>
        <v>0</v>
      </c>
      <c r="FG20" s="137">
        <f ca="1">IF($D20=0,0,SUMIF('Полная ст-ть с уч.НЗС (Авто)'!$YP$11:INDIRECT("'Полная ст-ть с уч.НЗС (Авто)'!YP"&amp;$J$42),$C20,'Полная ст-ть с уч.НЗС (Авто)'!FG$11:INDIRECT("'Полная ст-ть с уч.НЗС (Авто)'!FG"&amp;$J$42))/$D20)</f>
        <v>0</v>
      </c>
      <c r="FH20" s="137">
        <f ca="1">IF($D20=0,0,SUMIF('Полная ст-ть с уч.НЗС (Авто)'!$YP$11:INDIRECT("'Полная ст-ть с уч.НЗС (Авто)'!YP"&amp;$J$42),$C20,'Полная ст-ть с уч.НЗС (Авто)'!FH$11:INDIRECT("'Полная ст-ть с уч.НЗС (Авто)'!FH"&amp;$J$42))/$D20)</f>
        <v>0</v>
      </c>
      <c r="FI20" s="137">
        <f ca="1">IF($D20=0,0,SUMIF('Полная ст-ть с уч.НЗС (Авто)'!$YP$11:INDIRECT("'Полная ст-ть с уч.НЗС (Авто)'!YP"&amp;$J$42),$C20,'Полная ст-ть с уч.НЗС (Авто)'!FI$11:INDIRECT("'Полная ст-ть с уч.НЗС (Авто)'!FI"&amp;$J$42))/$D20)</f>
        <v>0</v>
      </c>
      <c r="FJ20" s="137">
        <f ca="1">IF($D20=0,0,SUMIF('Полная ст-ть с уч.НЗС (Авто)'!$YP$11:INDIRECT("'Полная ст-ть с уч.НЗС (Авто)'!YP"&amp;$J$42),$C20,'Полная ст-ть с уч.НЗС (Авто)'!FJ$11:INDIRECT("'Полная ст-ть с уч.НЗС (Авто)'!FJ"&amp;$J$42))/$D20)</f>
        <v>0</v>
      </c>
      <c r="FK20" s="137">
        <f ca="1">IF($D20=0,0,SUMIF('Полная ст-ть с уч.НЗС (Авто)'!$YP$11:INDIRECT("'Полная ст-ть с уч.НЗС (Авто)'!YP"&amp;$J$42),$C20,'Полная ст-ть с уч.НЗС (Авто)'!FK$11:INDIRECT("'Полная ст-ть с уч.НЗС (Авто)'!FK"&amp;$J$42))/$D20)</f>
        <v>0</v>
      </c>
      <c r="FL20" s="137">
        <f ca="1">IF($D20=0,0,SUMIF('Полная ст-ть с уч.НЗС (Авто)'!$YP$11:INDIRECT("'Полная ст-ть с уч.НЗС (Авто)'!YP"&amp;$J$42),$C20,'Полная ст-ть с уч.НЗС (Авто)'!FL$11:INDIRECT("'Полная ст-ть с уч.НЗС (Авто)'!FL"&amp;$J$42))/$D20)</f>
        <v>0</v>
      </c>
      <c r="FM20" s="137">
        <f ca="1">IF($D20=0,0,SUMIF('Полная ст-ть с уч.НЗС (Авто)'!$YP$11:INDIRECT("'Полная ст-ть с уч.НЗС (Авто)'!YP"&amp;$J$42),$C20,'Полная ст-ть с уч.НЗС (Авто)'!FM$11:INDIRECT("'Полная ст-ть с уч.НЗС (Авто)'!FM"&amp;$J$42))/$D20)</f>
        <v>0</v>
      </c>
      <c r="FN20" s="137">
        <f ca="1">IF($D20=0,0,SUMIF('Полная ст-ть с уч.НЗС (Авто)'!$YP$11:INDIRECT("'Полная ст-ть с уч.НЗС (Авто)'!YP"&amp;$J$42),$C20,'Полная ст-ть с уч.НЗС (Авто)'!FN$11:INDIRECT("'Полная ст-ть с уч.НЗС (Авто)'!FN"&amp;$J$42))/$D20)</f>
        <v>0</v>
      </c>
      <c r="FO20" s="137">
        <f ca="1">IF($D20=0,0,SUMIF('Полная ст-ть с уч.НЗС (Авто)'!$YP$11:INDIRECT("'Полная ст-ть с уч.НЗС (Авто)'!YP"&amp;$J$42),$C20,'Полная ст-ть с уч.НЗС (Авто)'!FO$11:INDIRECT("'Полная ст-ть с уч.НЗС (Авто)'!FO"&amp;$J$42))/$D20)</f>
        <v>0</v>
      </c>
      <c r="FP20" s="137">
        <f ca="1">IF($D20=0,0,SUMIF('Полная ст-ть с уч.НЗС (Авто)'!$YP$11:INDIRECT("'Полная ст-ть с уч.НЗС (Авто)'!YP"&amp;$J$42),$C20,'Полная ст-ть с уч.НЗС (Авто)'!FP$11:INDIRECT("'Полная ст-ть с уч.НЗС (Авто)'!FP"&amp;$J$42))/$D20)</f>
        <v>0</v>
      </c>
      <c r="FQ20" s="137">
        <f ca="1">IF($D20=0,0,SUMIF('Полная ст-ть с уч.НЗС (Авто)'!$YP$11:INDIRECT("'Полная ст-ть с уч.НЗС (Авто)'!YP"&amp;$J$42),$C20,'Полная ст-ть с уч.НЗС (Авто)'!FQ$11:INDIRECT("'Полная ст-ть с уч.НЗС (Авто)'!FQ"&amp;$J$42))/$D20)</f>
        <v>0</v>
      </c>
      <c r="FR20" s="137">
        <f ca="1">IF($D20=0,0,SUMIF('Полная ст-ть с уч.НЗС (Авто)'!$YP$11:INDIRECT("'Полная ст-ть с уч.НЗС (Авто)'!YP"&amp;$J$42),$C20,'Полная ст-ть с уч.НЗС (Авто)'!FR$11:INDIRECT("'Полная ст-ть с уч.НЗС (Авто)'!FR"&amp;$J$42))/$D20)</f>
        <v>0</v>
      </c>
      <c r="FS20" s="137">
        <f ca="1">IF($D20=0,0,SUMIF('Полная ст-ть с уч.НЗС (Авто)'!$YP$11:INDIRECT("'Полная ст-ть с уч.НЗС (Авто)'!YP"&amp;$J$42),$C20,'Полная ст-ть с уч.НЗС (Авто)'!FS$11:INDIRECT("'Полная ст-ть с уч.НЗС (Авто)'!FS"&amp;$J$42))/$D20)</f>
        <v>0</v>
      </c>
      <c r="FT20" s="137">
        <f ca="1">IF($D20=0,0,SUMIF('Полная ст-ть с уч.НЗС (Авто)'!$YP$11:INDIRECT("'Полная ст-ть с уч.НЗС (Авто)'!YP"&amp;$J$42),$C20,'Полная ст-ть с уч.НЗС (Авто)'!FT$11:INDIRECT("'Полная ст-ть с уч.НЗС (Авто)'!FT"&amp;$J$42))/$D20)</f>
        <v>0</v>
      </c>
      <c r="FU20" s="137">
        <f ca="1">IF($D20=0,0,SUMIF('Полная ст-ть с уч.НЗС (Авто)'!$YP$11:INDIRECT("'Полная ст-ть с уч.НЗС (Авто)'!YP"&amp;$J$42),$C20,'Полная ст-ть с уч.НЗС (Авто)'!FU$11:INDIRECT("'Полная ст-ть с уч.НЗС (Авто)'!FU"&amp;$J$42))/$D20)</f>
        <v>0</v>
      </c>
      <c r="FV20" s="137">
        <f ca="1">IF($D20=0,0,SUMIF('Полная ст-ть с уч.НЗС (Авто)'!$YP$11:INDIRECT("'Полная ст-ть с уч.НЗС (Авто)'!YP"&amp;$J$42),$C20,'Полная ст-ть с уч.НЗС (Авто)'!FV$11:INDIRECT("'Полная ст-ть с уч.НЗС (Авто)'!FV"&amp;$J$42))/$D20)</f>
        <v>0</v>
      </c>
      <c r="FW20" s="137">
        <f ca="1">IF($D20=0,0,SUMIF('Полная ст-ть с уч.НЗС (Авто)'!$YP$11:INDIRECT("'Полная ст-ть с уч.НЗС (Авто)'!YP"&amp;$J$42),$C20,'Полная ст-ть с уч.НЗС (Авто)'!FW$11:INDIRECT("'Полная ст-ть с уч.НЗС (Авто)'!FW"&amp;$J$42))/$D20)</f>
        <v>0</v>
      </c>
      <c r="FX20" s="137">
        <f ca="1">IF($D20=0,0,SUMIF('Полная ст-ть с уч.НЗС (Авто)'!$YP$11:INDIRECT("'Полная ст-ть с уч.НЗС (Авто)'!YP"&amp;$J$42),$C20,'Полная ст-ть с уч.НЗС (Авто)'!FX$11:INDIRECT("'Полная ст-ть с уч.НЗС (Авто)'!FX"&amp;$J$42))/$D20)</f>
        <v>0</v>
      </c>
      <c r="FY20" s="137">
        <f ca="1">IF($D20=0,0,SUMIF('Полная ст-ть с уч.НЗС (Авто)'!$YP$11:INDIRECT("'Полная ст-ть с уч.НЗС (Авто)'!YP"&amp;$J$42),$C20,'Полная ст-ть с уч.НЗС (Авто)'!FY$11:INDIRECT("'Полная ст-ть с уч.НЗС (Авто)'!FY"&amp;$J$42))/$D20)</f>
        <v>0</v>
      </c>
      <c r="FZ20" s="137">
        <f ca="1">IF($D20=0,0,SUMIF('Полная ст-ть с уч.НЗС (Авто)'!$YP$11:INDIRECT("'Полная ст-ть с уч.НЗС (Авто)'!YP"&amp;$J$42),$C20,'Полная ст-ть с уч.НЗС (Авто)'!FZ$11:INDIRECT("'Полная ст-ть с уч.НЗС (Авто)'!FZ"&amp;$J$42))/$D20)</f>
        <v>0</v>
      </c>
      <c r="GA20" s="137">
        <f ca="1">IF($D20=0,0,SUMIF('Полная ст-ть с уч.НЗС (Авто)'!$YP$11:INDIRECT("'Полная ст-ть с уч.НЗС (Авто)'!YP"&amp;$J$42),$C20,'Полная ст-ть с уч.НЗС (Авто)'!GA$11:INDIRECT("'Полная ст-ть с уч.НЗС (Авто)'!GA"&amp;$J$42))/$D20)</f>
        <v>0</v>
      </c>
      <c r="GB20" s="137">
        <f ca="1">IF($D20=0,0,SUMIF('Полная ст-ть с уч.НЗС (Авто)'!$YP$11:INDIRECT("'Полная ст-ть с уч.НЗС (Авто)'!YP"&amp;$J$42),$C20,'Полная ст-ть с уч.НЗС (Авто)'!GB$11:INDIRECT("'Полная ст-ть с уч.НЗС (Авто)'!GB"&amp;$J$42))/$D20)</f>
        <v>0</v>
      </c>
      <c r="GC20" s="137">
        <f ca="1">IF($D20=0,0,SUMIF('Полная ст-ть с уч.НЗС (Авто)'!$YP$11:INDIRECT("'Полная ст-ть с уч.НЗС (Авто)'!YP"&amp;$J$42),$C20,'Полная ст-ть с уч.НЗС (Авто)'!GC$11:INDIRECT("'Полная ст-ть с уч.НЗС (Авто)'!GC"&amp;$J$42))/$D20)</f>
        <v>0</v>
      </c>
      <c r="GD20" s="137">
        <f ca="1">IF($D20=0,0,SUMIF('Полная ст-ть с уч.НЗС (Авто)'!$YP$11:INDIRECT("'Полная ст-ть с уч.НЗС (Авто)'!YP"&amp;$J$42),$C20,'Полная ст-ть с уч.НЗС (Авто)'!GD$11:INDIRECT("'Полная ст-ть с уч.НЗС (Авто)'!GD"&amp;$J$42))/$D20)</f>
        <v>0</v>
      </c>
      <c r="GE20" s="137">
        <f ca="1">IF($D20=0,0,SUMIF('Полная ст-ть с уч.НЗС (Авто)'!$YP$11:INDIRECT("'Полная ст-ть с уч.НЗС (Авто)'!YP"&amp;$J$42),$C20,'Полная ст-ть с уч.НЗС (Авто)'!GE$11:INDIRECT("'Полная ст-ть с уч.НЗС (Авто)'!GE"&amp;$J$42))/$D20)</f>
        <v>0</v>
      </c>
      <c r="GF20" s="137">
        <f ca="1">IF($D20=0,0,SUMIF('Полная ст-ть с уч.НЗС (Авто)'!$YP$11:INDIRECT("'Полная ст-ть с уч.НЗС (Авто)'!YP"&amp;$J$42),$C20,'Полная ст-ть с уч.НЗС (Авто)'!GF$11:INDIRECT("'Полная ст-ть с уч.НЗС (Авто)'!GF"&amp;$J$42))/$D20)</f>
        <v>0</v>
      </c>
      <c r="GG20" s="137">
        <f ca="1">IF($D20=0,0,SUMIF('Полная ст-ть с уч.НЗС (Авто)'!$YP$11:INDIRECT("'Полная ст-ть с уч.НЗС (Авто)'!YP"&amp;$J$42),$C20,'Полная ст-ть с уч.НЗС (Авто)'!GG$11:INDIRECT("'Полная ст-ть с уч.НЗС (Авто)'!GG"&amp;$J$42))/$D20)</f>
        <v>0</v>
      </c>
      <c r="GH20" s="137">
        <f ca="1">IF($D20=0,0,SUMIF('Полная ст-ть с уч.НЗС (Авто)'!$YP$11:INDIRECT("'Полная ст-ть с уч.НЗС (Авто)'!YP"&amp;$J$42),$C20,'Полная ст-ть с уч.НЗС (Авто)'!GH$11:INDIRECT("'Полная ст-ть с уч.НЗС (Авто)'!GH"&amp;$J$42))/$D20)</f>
        <v>0</v>
      </c>
      <c r="GI20" s="137">
        <f ca="1">IF($D20=0,0,SUMIF('Полная ст-ть с уч.НЗС (Авто)'!$YP$11:INDIRECT("'Полная ст-ть с уч.НЗС (Авто)'!YP"&amp;$J$42),$C20,'Полная ст-ть с уч.НЗС (Авто)'!GI$11:INDIRECT("'Полная ст-ть с уч.НЗС (Авто)'!GI"&amp;$J$42))/$D20)</f>
        <v>0</v>
      </c>
      <c r="GJ20" s="137">
        <f ca="1">IF($D20=0,0,SUMIF('Полная ст-ть с уч.НЗС (Авто)'!$YP$11:INDIRECT("'Полная ст-ть с уч.НЗС (Авто)'!YP"&amp;$J$42),$C20,'Полная ст-ть с уч.НЗС (Авто)'!GJ$11:INDIRECT("'Полная ст-ть с уч.НЗС (Авто)'!GJ"&amp;$J$42))/$D20)</f>
        <v>0</v>
      </c>
      <c r="GK20" s="137">
        <f ca="1">IF($D20=0,0,SUMIF('Полная ст-ть с уч.НЗС (Авто)'!$YP$11:INDIRECT("'Полная ст-ть с уч.НЗС (Авто)'!YP"&amp;$J$42),$C20,'Полная ст-ть с уч.НЗС (Авто)'!GK$11:INDIRECT("'Полная ст-ть с уч.НЗС (Авто)'!GK"&amp;$J$42))/$D20)</f>
        <v>0</v>
      </c>
      <c r="GL20" s="137">
        <f ca="1">IF($D20=0,0,SUMIF('Полная ст-ть с уч.НЗС (Авто)'!$YP$11:INDIRECT("'Полная ст-ть с уч.НЗС (Авто)'!YP"&amp;$J$42),$C20,'Полная ст-ть с уч.НЗС (Авто)'!GL$11:INDIRECT("'Полная ст-ть с уч.НЗС (Авто)'!GL"&amp;$J$42))/$D20)</f>
        <v>0</v>
      </c>
      <c r="GM20" s="137">
        <f ca="1">IF($D20=0,0,SUMIF('Полная ст-ть с уч.НЗС (Авто)'!$YP$11:INDIRECT("'Полная ст-ть с уч.НЗС (Авто)'!YP"&amp;$J$42),$C20,'Полная ст-ть с уч.НЗС (Авто)'!GM$11:INDIRECT("'Полная ст-ть с уч.НЗС (Авто)'!GM"&amp;$J$42))/$D20)</f>
        <v>0</v>
      </c>
      <c r="GN20" s="137">
        <f ca="1">IF($D20=0,0,SUMIF('Полная ст-ть с уч.НЗС (Авто)'!$YP$11:INDIRECT("'Полная ст-ть с уч.НЗС (Авто)'!YP"&amp;$J$42),$C20,'Полная ст-ть с уч.НЗС (Авто)'!GN$11:INDIRECT("'Полная ст-ть с уч.НЗС (Авто)'!GN"&amp;$J$42))/$D20)</f>
        <v>0</v>
      </c>
      <c r="GO20" s="137">
        <f ca="1">IF($D20=0,0,SUMIF('Полная ст-ть с уч.НЗС (Авто)'!$YP$11:INDIRECT("'Полная ст-ть с уч.НЗС (Авто)'!YP"&amp;$J$42),$C20,'Полная ст-ть с уч.НЗС (Авто)'!GO$11:INDIRECT("'Полная ст-ть с уч.НЗС (Авто)'!GO"&amp;$J$42))/$D20)</f>
        <v>0</v>
      </c>
      <c r="GP20" s="137">
        <f ca="1">IF($D20=0,0,SUMIF('Полная ст-ть с уч.НЗС (Авто)'!$YP$11:INDIRECT("'Полная ст-ть с уч.НЗС (Авто)'!YP"&amp;$J$42),$C20,'Полная ст-ть с уч.НЗС (Авто)'!GP$11:INDIRECT("'Полная ст-ть с уч.НЗС (Авто)'!GP"&amp;$J$42))/$D20)</f>
        <v>0</v>
      </c>
      <c r="GQ20" s="137">
        <f ca="1">IF($D20=0,0,SUMIF('Полная ст-ть с уч.НЗС (Авто)'!$YP$11:INDIRECT("'Полная ст-ть с уч.НЗС (Авто)'!YP"&amp;$J$42),$C20,'Полная ст-ть с уч.НЗС (Авто)'!GQ$11:INDIRECT("'Полная ст-ть с уч.НЗС (Авто)'!GQ"&amp;$J$42))/$D20)</f>
        <v>0</v>
      </c>
      <c r="GR20" s="137">
        <f ca="1">IF($D20=0,0,SUMIF('Полная ст-ть с уч.НЗС (Авто)'!$YP$11:INDIRECT("'Полная ст-ть с уч.НЗС (Авто)'!YP"&amp;$J$42),$C20,'Полная ст-ть с уч.НЗС (Авто)'!GR$11:INDIRECT("'Полная ст-ть с уч.НЗС (Авто)'!GR"&amp;$J$42))/$D20)</f>
        <v>0</v>
      </c>
      <c r="GS20" s="137">
        <f ca="1">IF($D20=0,0,SUMIF('Полная ст-ть с уч.НЗС (Авто)'!$YP$11:INDIRECT("'Полная ст-ть с уч.НЗС (Авто)'!YP"&amp;$J$42),$C20,'Полная ст-ть с уч.НЗС (Авто)'!GS$11:INDIRECT("'Полная ст-ть с уч.НЗС (Авто)'!GS"&amp;$J$42))/$D20)</f>
        <v>0</v>
      </c>
      <c r="GT20" s="137">
        <f ca="1">IF($D20=0,0,SUMIF('Полная ст-ть с уч.НЗС (Авто)'!$YP$11:INDIRECT("'Полная ст-ть с уч.НЗС (Авто)'!YP"&amp;$J$42),$C20,'Полная ст-ть с уч.НЗС (Авто)'!GT$11:INDIRECT("'Полная ст-ть с уч.НЗС (Авто)'!GT"&amp;$J$42))/$D20)</f>
        <v>0</v>
      </c>
      <c r="GU20" s="137">
        <f ca="1">IF($D20=0,0,SUMIF('Полная ст-ть с уч.НЗС (Авто)'!$YP$11:INDIRECT("'Полная ст-ть с уч.НЗС (Авто)'!YP"&amp;$J$42),$C20,'Полная ст-ть с уч.НЗС (Авто)'!GU$11:INDIRECT("'Полная ст-ть с уч.НЗС (Авто)'!GU"&amp;$J$42))/$D20)</f>
        <v>0</v>
      </c>
      <c r="GV20" s="137">
        <f ca="1">IF($D20=0,0,SUMIF('Полная ст-ть с уч.НЗС (Авто)'!$YP$11:INDIRECT("'Полная ст-ть с уч.НЗС (Авто)'!YP"&amp;$J$42),$C20,'Полная ст-ть с уч.НЗС (Авто)'!GV$11:INDIRECT("'Полная ст-ть с уч.НЗС (Авто)'!GV"&amp;$J$42))/$D20)</f>
        <v>0</v>
      </c>
      <c r="GW20" s="137">
        <f ca="1">IF($D20=0,0,SUMIF('Полная ст-ть с уч.НЗС (Авто)'!$YP$11:INDIRECT("'Полная ст-ть с уч.НЗС (Авто)'!YP"&amp;$J$42),$C20,'Полная ст-ть с уч.НЗС (Авто)'!GW$11:INDIRECT("'Полная ст-ть с уч.НЗС (Авто)'!GW"&amp;$J$42))/$D20)</f>
        <v>0</v>
      </c>
      <c r="GX20" s="137">
        <f ca="1">IF($D20=0,0,SUMIF('Полная ст-ть с уч.НЗС (Авто)'!$YP$11:INDIRECT("'Полная ст-ть с уч.НЗС (Авто)'!YP"&amp;$J$42),$C20,'Полная ст-ть с уч.НЗС (Авто)'!GX$11:INDIRECT("'Полная ст-ть с уч.НЗС (Авто)'!GX"&amp;$J$42))/$D20)</f>
        <v>0</v>
      </c>
      <c r="GY20" s="137">
        <f ca="1">IF($D20=0,0,SUMIF('Полная ст-ть с уч.НЗС (Авто)'!$YP$11:INDIRECT("'Полная ст-ть с уч.НЗС (Авто)'!YP"&amp;$J$42),$C20,'Полная ст-ть с уч.НЗС (Авто)'!GY$11:INDIRECT("'Полная ст-ть с уч.НЗС (Авто)'!GY"&amp;$J$42))/$D20)</f>
        <v>0</v>
      </c>
      <c r="GZ20" s="137">
        <f ca="1">IF($D20=0,0,SUMIF('Полная ст-ть с уч.НЗС (Авто)'!$YP$11:INDIRECT("'Полная ст-ть с уч.НЗС (Авто)'!YP"&amp;$J$42),$C20,'Полная ст-ть с уч.НЗС (Авто)'!GZ$11:INDIRECT("'Полная ст-ть с уч.НЗС (Авто)'!GZ"&amp;$J$42))/$D20)</f>
        <v>0</v>
      </c>
      <c r="HA20" s="137">
        <f ca="1">IF($D20=0,0,SUMIF('Полная ст-ть с уч.НЗС (Авто)'!$YP$11:INDIRECT("'Полная ст-ть с уч.НЗС (Авто)'!YP"&amp;$J$42),$C20,'Полная ст-ть с уч.НЗС (Авто)'!HA$11:INDIRECT("'Полная ст-ть с уч.НЗС (Авто)'!HA"&amp;$J$42))/$D20)</f>
        <v>0</v>
      </c>
      <c r="HB20" s="137">
        <f ca="1">IF($D20=0,0,SUMIF('Полная ст-ть с уч.НЗС (Авто)'!$YP$11:INDIRECT("'Полная ст-ть с уч.НЗС (Авто)'!YP"&amp;$J$42),$C20,'Полная ст-ть с уч.НЗС (Авто)'!HB$11:INDIRECT("'Полная ст-ть с уч.НЗС (Авто)'!HB"&amp;$J$42))/$D20)</f>
        <v>0</v>
      </c>
      <c r="HC20" s="137">
        <f ca="1">IF($D20=0,0,SUMIF('Полная ст-ть с уч.НЗС (Авто)'!$YP$11:INDIRECT("'Полная ст-ть с уч.НЗС (Авто)'!YP"&amp;$J$42),$C20,'Полная ст-ть с уч.НЗС (Авто)'!HC$11:INDIRECT("'Полная ст-ть с уч.НЗС (Авто)'!HC"&amp;$J$42))/$D20)</f>
        <v>0</v>
      </c>
      <c r="HD20" s="137">
        <f ca="1">IF($D20=0,0,SUMIF('Полная ст-ть с уч.НЗС (Авто)'!$YP$11:INDIRECT("'Полная ст-ть с уч.НЗС (Авто)'!YP"&amp;$J$42),$C20,'Полная ст-ть с уч.НЗС (Авто)'!HD$11:INDIRECT("'Полная ст-ть с уч.НЗС (Авто)'!HD"&amp;$J$42))/$D20)</f>
        <v>0</v>
      </c>
      <c r="HE20" s="137">
        <f ca="1">IF($D20=0,0,SUMIF('Полная ст-ть с уч.НЗС (Авто)'!$YP$11:INDIRECT("'Полная ст-ть с уч.НЗС (Авто)'!YP"&amp;$J$42),$C20,'Полная ст-ть с уч.НЗС (Авто)'!HE$11:INDIRECT("'Полная ст-ть с уч.НЗС (Авто)'!HE"&amp;$J$42))/$D20)</f>
        <v>0</v>
      </c>
      <c r="HF20" s="137">
        <f ca="1">IF($D20=0,0,SUMIF('Полная ст-ть с уч.НЗС (Авто)'!$YP$11:INDIRECT("'Полная ст-ть с уч.НЗС (Авто)'!YP"&amp;$J$42),$C20,'Полная ст-ть с уч.НЗС (Авто)'!HF$11:INDIRECT("'Полная ст-ть с уч.НЗС (Авто)'!HF"&amp;$J$42))/$D20)</f>
        <v>0</v>
      </c>
      <c r="HG20" s="137">
        <f ca="1">IF($D20=0,0,SUMIF('Полная ст-ть с уч.НЗС (Авто)'!$YP$11:INDIRECT("'Полная ст-ть с уч.НЗС (Авто)'!YP"&amp;$J$42),$C20,'Полная ст-ть с уч.НЗС (Авто)'!HG$11:INDIRECT("'Полная ст-ть с уч.НЗС (Авто)'!HG"&amp;$J$42))/$D20)</f>
        <v>0</v>
      </c>
      <c r="HH20" s="137">
        <f ca="1">IF($D20=0,0,SUMIF('Полная ст-ть с уч.НЗС (Авто)'!$YP$11:INDIRECT("'Полная ст-ть с уч.НЗС (Авто)'!YP"&amp;$J$42),$C20,'Полная ст-ть с уч.НЗС (Авто)'!HH$11:INDIRECT("'Полная ст-ть с уч.НЗС (Авто)'!HH"&amp;$J$42))/$D20)</f>
        <v>0</v>
      </c>
      <c r="HI20" s="137">
        <f ca="1">IF($D20=0,0,SUMIF('Полная ст-ть с уч.НЗС (Авто)'!$YP$11:INDIRECT("'Полная ст-ть с уч.НЗС (Авто)'!YP"&amp;$J$42),$C20,'Полная ст-ть с уч.НЗС (Авто)'!HI$11:INDIRECT("'Полная ст-ть с уч.НЗС (Авто)'!HI"&amp;$J$42))/$D20)</f>
        <v>0</v>
      </c>
      <c r="HJ20" s="137">
        <f ca="1">IF($D20=0,0,SUMIF('Полная ст-ть с уч.НЗС (Авто)'!$YP$11:INDIRECT("'Полная ст-ть с уч.НЗС (Авто)'!YP"&amp;$J$42),$C20,'Полная ст-ть с уч.НЗС (Авто)'!HJ$11:INDIRECT("'Полная ст-ть с уч.НЗС (Авто)'!HJ"&amp;$J$42))/$D20)</f>
        <v>0</v>
      </c>
      <c r="HK20" s="137">
        <f ca="1">IF($D20=0,0,SUMIF('Полная ст-ть с уч.НЗС (Авто)'!$YP$11:INDIRECT("'Полная ст-ть с уч.НЗС (Авто)'!YP"&amp;$J$42),$C20,'Полная ст-ть с уч.НЗС (Авто)'!HK$11:INDIRECT("'Полная ст-ть с уч.НЗС (Авто)'!HK"&amp;$J$42))/$D20)</f>
        <v>0</v>
      </c>
      <c r="HL20" s="137">
        <f ca="1">IF($D20=0,0,SUMIF('Полная ст-ть с уч.НЗС (Авто)'!$YP$11:INDIRECT("'Полная ст-ть с уч.НЗС (Авто)'!YP"&amp;$J$42),$C20,'Полная ст-ть с уч.НЗС (Авто)'!HL$11:INDIRECT("'Полная ст-ть с уч.НЗС (Авто)'!HL"&amp;$J$42))/$D20)</f>
        <v>0</v>
      </c>
      <c r="HM20" s="137">
        <f ca="1">IF($D20=0,0,SUMIF('Полная ст-ть с уч.НЗС (Авто)'!$YP$11:INDIRECT("'Полная ст-ть с уч.НЗС (Авто)'!YP"&amp;$J$42),$C20,'Полная ст-ть с уч.НЗС (Авто)'!HM$11:INDIRECT("'Полная ст-ть с уч.НЗС (Авто)'!HM"&amp;$J$42))/$D20)</f>
        <v>0</v>
      </c>
      <c r="HN20" s="137">
        <f ca="1">IF($D20=0,0,SUMIF('Полная ст-ть с уч.НЗС (Авто)'!$YP$11:INDIRECT("'Полная ст-ть с уч.НЗС (Авто)'!YP"&amp;$J$42),$C20,'Полная ст-ть с уч.НЗС (Авто)'!HN$11:INDIRECT("'Полная ст-ть с уч.НЗС (Авто)'!HN"&amp;$J$42))/$D20)</f>
        <v>0</v>
      </c>
      <c r="HO20" s="137">
        <f ca="1">IF($D20=0,0,SUMIF('Полная ст-ть с уч.НЗС (Авто)'!$YP$11:INDIRECT("'Полная ст-ть с уч.НЗС (Авто)'!YP"&amp;$J$42),$C20,'Полная ст-ть с уч.НЗС (Авто)'!HO$11:INDIRECT("'Полная ст-ть с уч.НЗС (Авто)'!HO"&amp;$J$42))/$D20)</f>
        <v>0</v>
      </c>
      <c r="HP20" s="137">
        <f ca="1">IF($D20=0,0,SUMIF('Полная ст-ть с уч.НЗС (Авто)'!$YP$11:INDIRECT("'Полная ст-ть с уч.НЗС (Авто)'!YP"&amp;$J$42),$C20,'Полная ст-ть с уч.НЗС (Авто)'!HP$11:INDIRECT("'Полная ст-ть с уч.НЗС (Авто)'!HP"&amp;$J$42))/$D20)</f>
        <v>0</v>
      </c>
      <c r="HQ20" s="137">
        <f ca="1">IF($D20=0,0,SUMIF('Полная ст-ть с уч.НЗС (Авто)'!$YP$11:INDIRECT("'Полная ст-ть с уч.НЗС (Авто)'!YP"&amp;$J$42),$C20,'Полная ст-ть с уч.НЗС (Авто)'!HQ$11:INDIRECT("'Полная ст-ть с уч.НЗС (Авто)'!HQ"&amp;$J$42))/$D20)</f>
        <v>0</v>
      </c>
      <c r="HR20" s="137">
        <f ca="1">IF($D20=0,0,SUMIF('Полная ст-ть с уч.НЗС (Авто)'!$YP$11:INDIRECT("'Полная ст-ть с уч.НЗС (Авто)'!YP"&amp;$J$42),$C20,'Полная ст-ть с уч.НЗС (Авто)'!HR$11:INDIRECT("'Полная ст-ть с уч.НЗС (Авто)'!HR"&amp;$J$42))/$D20)</f>
        <v>0</v>
      </c>
      <c r="HS20" s="137">
        <f ca="1">IF($D20=0,0,SUMIF('Полная ст-ть с уч.НЗС (Авто)'!$YP$11:INDIRECT("'Полная ст-ть с уч.НЗС (Авто)'!YP"&amp;$J$42),$C20,'Полная ст-ть с уч.НЗС (Авто)'!HS$11:INDIRECT("'Полная ст-ть с уч.НЗС (Авто)'!HS"&amp;$J$42))/$D20)</f>
        <v>0</v>
      </c>
      <c r="HT20" s="137">
        <f ca="1">IF($D20=0,0,SUMIF('Полная ст-ть с уч.НЗС (Авто)'!$YP$11:INDIRECT("'Полная ст-ть с уч.НЗС (Авто)'!YP"&amp;$J$42),$C20,'Полная ст-ть с уч.НЗС (Авто)'!HT$11:INDIRECT("'Полная ст-ть с уч.НЗС (Авто)'!HT"&amp;$J$42))/$D20)</f>
        <v>0</v>
      </c>
      <c r="HU20" s="137">
        <f ca="1">IF($D20=0,0,SUMIF('Полная ст-ть с уч.НЗС (Авто)'!$YP$11:INDIRECT("'Полная ст-ть с уч.НЗС (Авто)'!YP"&amp;$J$42),$C20,'Полная ст-ть с уч.НЗС (Авто)'!HU$11:INDIRECT("'Полная ст-ть с уч.НЗС (Авто)'!HU"&amp;$J$42))/$D20)</f>
        <v>0</v>
      </c>
      <c r="HV20" s="137">
        <f ca="1">IF($D20=0,0,SUMIF('Полная ст-ть с уч.НЗС (Авто)'!$YP$11:INDIRECT("'Полная ст-ть с уч.НЗС (Авто)'!YP"&amp;$J$42),$C20,'Полная ст-ть с уч.НЗС (Авто)'!HV$11:INDIRECT("'Полная ст-ть с уч.НЗС (Авто)'!HV"&amp;$J$42))/$D20)</f>
        <v>0</v>
      </c>
      <c r="HW20" s="137">
        <f ca="1">IF($D20=0,0,SUMIF('Полная ст-ть с уч.НЗС (Авто)'!$YP$11:INDIRECT("'Полная ст-ть с уч.НЗС (Авто)'!YP"&amp;$J$42),$C20,'Полная ст-ть с уч.НЗС (Авто)'!HW$11:INDIRECT("'Полная ст-ть с уч.НЗС (Авто)'!HW"&amp;$J$42))/$D20)</f>
        <v>0</v>
      </c>
      <c r="HX20" s="137">
        <f ca="1">IF($D20=0,0,SUMIF('Полная ст-ть с уч.НЗС (Авто)'!$YP$11:INDIRECT("'Полная ст-ть с уч.НЗС (Авто)'!YP"&amp;$J$42),$C20,'Полная ст-ть с уч.НЗС (Авто)'!HX$11:INDIRECT("'Полная ст-ть с уч.НЗС (Авто)'!HX"&amp;$J$42))/$D20)</f>
        <v>0</v>
      </c>
      <c r="HY20" s="137">
        <f ca="1">IF($D20=0,0,SUMIF('Полная ст-ть с уч.НЗС (Авто)'!$YP$11:INDIRECT("'Полная ст-ть с уч.НЗС (Авто)'!YP"&amp;$J$42),$C20,'Полная ст-ть с уч.НЗС (Авто)'!HY$11:INDIRECT("'Полная ст-ть с уч.НЗС (Авто)'!HY"&amp;$J$42))/$D20)</f>
        <v>0</v>
      </c>
      <c r="HZ20" s="137">
        <f ca="1">IF($D20=0,0,SUMIF('Полная ст-ть с уч.НЗС (Авто)'!$YP$11:INDIRECT("'Полная ст-ть с уч.НЗС (Авто)'!YP"&amp;$J$42),$C20,'Полная ст-ть с уч.НЗС (Авто)'!HZ$11:INDIRECT("'Полная ст-ть с уч.НЗС (Авто)'!HZ"&amp;$J$42))/$D20)</f>
        <v>0</v>
      </c>
      <c r="IA20" s="137">
        <f ca="1">IF($D20=0,0,SUMIF('Полная ст-ть с уч.НЗС (Авто)'!$YP$11:INDIRECT("'Полная ст-ть с уч.НЗС (Авто)'!YP"&amp;$J$42),$C20,'Полная ст-ть с уч.НЗС (Авто)'!IA$11:INDIRECT("'Полная ст-ть с уч.НЗС (Авто)'!IA"&amp;$J$42))/$D20)</f>
        <v>0</v>
      </c>
      <c r="IB20" s="137">
        <f ca="1">IF($D20=0,0,SUMIF('Полная ст-ть с уч.НЗС (Авто)'!$YP$11:INDIRECT("'Полная ст-ть с уч.НЗС (Авто)'!YP"&amp;$J$42),$C20,'Полная ст-ть с уч.НЗС (Авто)'!IB$11:INDIRECT("'Полная ст-ть с уч.НЗС (Авто)'!IB"&amp;$J$42))/$D20)</f>
        <v>0</v>
      </c>
      <c r="IC20" s="137">
        <f ca="1">IF($D20=0,0,SUMIF('Полная ст-ть с уч.НЗС (Авто)'!$YP$11:INDIRECT("'Полная ст-ть с уч.НЗС (Авто)'!YP"&amp;$J$42),$C20,'Полная ст-ть с уч.НЗС (Авто)'!IC$11:INDIRECT("'Полная ст-ть с уч.НЗС (Авто)'!IC"&amp;$J$42))/$D20)</f>
        <v>0</v>
      </c>
      <c r="ID20" s="137">
        <f ca="1">IF($D20=0,0,SUMIF('Полная ст-ть с уч.НЗС (Авто)'!$YP$11:INDIRECT("'Полная ст-ть с уч.НЗС (Авто)'!YP"&amp;$J$42),$C20,'Полная ст-ть с уч.НЗС (Авто)'!ID$11:INDIRECT("'Полная ст-ть с уч.НЗС (Авто)'!ID"&amp;$J$42))/$D20)</f>
        <v>0</v>
      </c>
      <c r="IE20" s="137">
        <f ca="1">IF($D20=0,0,SUMIF('Полная ст-ть с уч.НЗС (Авто)'!$YP$11:INDIRECT("'Полная ст-ть с уч.НЗС (Авто)'!YP"&amp;$J$42),$C20,'Полная ст-ть с уч.НЗС (Авто)'!IE$11:INDIRECT("'Полная ст-ть с уч.НЗС (Авто)'!IE"&amp;$J$42))/$D20)</f>
        <v>0</v>
      </c>
      <c r="IF20" s="137">
        <f ca="1">IF($D20=0,0,SUMIF('Полная ст-ть с уч.НЗС (Авто)'!$YP$11:INDIRECT("'Полная ст-ть с уч.НЗС (Авто)'!YP"&amp;$J$42),$C20,'Полная ст-ть с уч.НЗС (Авто)'!IF$11:INDIRECT("'Полная ст-ть с уч.НЗС (Авто)'!IF"&amp;$J$42))/$D20)</f>
        <v>0</v>
      </c>
      <c r="IG20" s="137">
        <f ca="1">IF($D20=0,0,SUMIF('Полная ст-ть с уч.НЗС (Авто)'!$YP$11:INDIRECT("'Полная ст-ть с уч.НЗС (Авто)'!YP"&amp;$J$42),$C20,'Полная ст-ть с уч.НЗС (Авто)'!IG$11:INDIRECT("'Полная ст-ть с уч.НЗС (Авто)'!IG"&amp;$J$42))/$D20)</f>
        <v>0</v>
      </c>
      <c r="IH20" s="137">
        <f ca="1">IF($D20=0,0,SUMIF('Полная ст-ть с уч.НЗС (Авто)'!$YP$11:INDIRECT("'Полная ст-ть с уч.НЗС (Авто)'!YP"&amp;$J$42),$C20,'Полная ст-ть с уч.НЗС (Авто)'!IH$11:INDIRECT("'Полная ст-ть с уч.НЗС (Авто)'!IH"&amp;$J$42))/$D20)</f>
        <v>0</v>
      </c>
      <c r="II20" s="137">
        <f ca="1">IF($D20=0,0,SUMIF('Полная ст-ть с уч.НЗС (Авто)'!$YP$11:INDIRECT("'Полная ст-ть с уч.НЗС (Авто)'!YP"&amp;$J$42),$C20,'Полная ст-ть с уч.НЗС (Авто)'!II$11:INDIRECT("'Полная ст-ть с уч.НЗС (Авто)'!II"&amp;$J$42))/$D20)</f>
        <v>0</v>
      </c>
      <c r="IJ20" s="137">
        <f ca="1">IF($D20=0,0,SUMIF('Полная ст-ть с уч.НЗС (Авто)'!$YP$11:INDIRECT("'Полная ст-ть с уч.НЗС (Авто)'!YP"&amp;$J$42),$C20,'Полная ст-ть с уч.НЗС (Авто)'!IJ$11:INDIRECT("'Полная ст-ть с уч.НЗС (Авто)'!IJ"&amp;$J$42))/$D20)</f>
        <v>0</v>
      </c>
      <c r="IK20" s="137">
        <f ca="1">IF($D20=0,0,SUMIF('Полная ст-ть с уч.НЗС (Авто)'!$YP$11:INDIRECT("'Полная ст-ть с уч.НЗС (Авто)'!YP"&amp;$J$42),$C20,'Полная ст-ть с уч.НЗС (Авто)'!IK$11:INDIRECT("'Полная ст-ть с уч.НЗС (Авто)'!IK"&amp;$J$42))/$D20)</f>
        <v>0</v>
      </c>
      <c r="IL20" s="137">
        <f ca="1">IF($D20=0,0,SUMIF('Полная ст-ть с уч.НЗС (Авто)'!$YP$11:INDIRECT("'Полная ст-ть с уч.НЗС (Авто)'!YP"&amp;$J$42),$C20,'Полная ст-ть с уч.НЗС (Авто)'!IL$11:INDIRECT("'Полная ст-ть с уч.НЗС (Авто)'!IL"&amp;$J$42))/$D20)</f>
        <v>0</v>
      </c>
      <c r="IM20" s="137">
        <f ca="1">IF($D20=0,0,SUMIF('Полная ст-ть с уч.НЗС (Авто)'!$YP$11:INDIRECT("'Полная ст-ть с уч.НЗС (Авто)'!YP"&amp;$J$42),$C20,'Полная ст-ть с уч.НЗС (Авто)'!IM$11:INDIRECT("'Полная ст-ть с уч.НЗС (Авто)'!IM"&amp;$J$42))/$D20)</f>
        <v>0</v>
      </c>
      <c r="IN20" s="137">
        <f ca="1">IF($D20=0,0,SUMIF('Полная ст-ть с уч.НЗС (Авто)'!$YP$11:INDIRECT("'Полная ст-ть с уч.НЗС (Авто)'!YP"&amp;$J$42),$C20,'Полная ст-ть с уч.НЗС (Авто)'!IN$11:INDIRECT("'Полная ст-ть с уч.НЗС (Авто)'!IN"&amp;$J$42))/$D20)</f>
        <v>0</v>
      </c>
      <c r="IO20" s="137">
        <f ca="1">IF($D20=0,0,SUMIF('Полная ст-ть с уч.НЗС (Авто)'!$YP$11:INDIRECT("'Полная ст-ть с уч.НЗС (Авто)'!YP"&amp;$J$42),$C20,'Полная ст-ть с уч.НЗС (Авто)'!IO$11:INDIRECT("'Полная ст-ть с уч.НЗС (Авто)'!IO"&amp;$J$42))/$D20)</f>
        <v>0</v>
      </c>
      <c r="IP20" s="137">
        <f ca="1">IF($D20=0,0,SUMIF('Полная ст-ть с уч.НЗС (Авто)'!$YP$11:INDIRECT("'Полная ст-ть с уч.НЗС (Авто)'!YP"&amp;$J$42),$C20,'Полная ст-ть с уч.НЗС (Авто)'!IP$11:INDIRECT("'Полная ст-ть с уч.НЗС (Авто)'!IP"&amp;$J$42))/$D20)</f>
        <v>0</v>
      </c>
      <c r="IQ20" s="137">
        <f ca="1">IF($D20=0,0,SUMIF('Полная ст-ть с уч.НЗС (Авто)'!$YP$11:INDIRECT("'Полная ст-ть с уч.НЗС (Авто)'!YP"&amp;$J$42),$C20,'Полная ст-ть с уч.НЗС (Авто)'!IQ$11:INDIRECT("'Полная ст-ть с уч.НЗС (Авто)'!IQ"&amp;$J$42))/$D20)</f>
        <v>0</v>
      </c>
      <c r="IR20" s="137">
        <f ca="1">IF($D20=0,0,SUMIF('Полная ст-ть с уч.НЗС (Авто)'!$YP$11:INDIRECT("'Полная ст-ть с уч.НЗС (Авто)'!YP"&amp;$J$42),$C20,'Полная ст-ть с уч.НЗС (Авто)'!IR$11:INDIRECT("'Полная ст-ть с уч.НЗС (Авто)'!IR"&amp;$J$42))/$D20)</f>
        <v>0</v>
      </c>
      <c r="IS20" s="137">
        <f ca="1">IF($D20=0,0,SUMIF('Полная ст-ть с уч.НЗС (Авто)'!$YP$11:INDIRECT("'Полная ст-ть с уч.НЗС (Авто)'!YP"&amp;$J$42),$C20,'Полная ст-ть с уч.НЗС (Авто)'!IS$11:INDIRECT("'Полная ст-ть с уч.НЗС (Авто)'!IS"&amp;$J$42))/$D20)</f>
        <v>0</v>
      </c>
      <c r="IT20" s="137">
        <f ca="1">IF($D20=0,0,SUMIF('Полная ст-ть с уч.НЗС (Авто)'!$YP$11:INDIRECT("'Полная ст-ть с уч.НЗС (Авто)'!YP"&amp;$J$42),$C20,'Полная ст-ть с уч.НЗС (Авто)'!IT$11:INDIRECT("'Полная ст-ть с уч.НЗС (Авто)'!IT"&amp;$J$42))/$D20)</f>
        <v>0</v>
      </c>
      <c r="IU20" s="137">
        <f ca="1">IF($D20=0,0,SUMIF('Полная ст-ть с уч.НЗС (Авто)'!$YP$11:INDIRECT("'Полная ст-ть с уч.НЗС (Авто)'!YP"&amp;$J$42),$C20,'Полная ст-ть с уч.НЗС (Авто)'!IU$11:INDIRECT("'Полная ст-ть с уч.НЗС (Авто)'!IU"&amp;$J$42))/$D20)</f>
        <v>0</v>
      </c>
      <c r="IV20" s="137">
        <f ca="1">IF($D20=0,0,SUMIF('Полная ст-ть с уч.НЗС (Авто)'!$YP$11:INDIRECT("'Полная ст-ть с уч.НЗС (Авто)'!YP"&amp;$J$42),$C20,'Полная ст-ть с уч.НЗС (Авто)'!IV$11:INDIRECT("'Полная ст-ть с уч.НЗС (Авто)'!IV"&amp;$J$42))/$D20)</f>
        <v>0</v>
      </c>
      <c r="IW20" s="137">
        <f ca="1">IF($D20=0,0,SUMIF('Полная ст-ть с уч.НЗС (Авто)'!$YP$11:INDIRECT("'Полная ст-ть с уч.НЗС (Авто)'!YP"&amp;$J$42),$C20,'Полная ст-ть с уч.НЗС (Авто)'!IW$11:INDIRECT("'Полная ст-ть с уч.НЗС (Авто)'!IW"&amp;$J$42))/$D20)</f>
        <v>0</v>
      </c>
      <c r="IX20" s="137">
        <f ca="1">IF($D20=0,0,SUMIF('Полная ст-ть с уч.НЗС (Авто)'!$YP$11:INDIRECT("'Полная ст-ть с уч.НЗС (Авто)'!YP"&amp;$J$42),$C20,'Полная ст-ть с уч.НЗС (Авто)'!IX$11:INDIRECT("'Полная ст-ть с уч.НЗС (Авто)'!IX"&amp;$J$42))/$D20)</f>
        <v>0</v>
      </c>
      <c r="IY20" s="137">
        <f ca="1">IF($D20=0,0,SUMIF('Полная ст-ть с уч.НЗС (Авто)'!$YP$11:INDIRECT("'Полная ст-ть с уч.НЗС (Авто)'!YP"&amp;$J$42),$C20,'Полная ст-ть с уч.НЗС (Авто)'!IY$11:INDIRECT("'Полная ст-ть с уч.НЗС (Авто)'!IY"&amp;$J$42))/$D20)</f>
        <v>0</v>
      </c>
      <c r="IZ20" s="137">
        <f ca="1">IF($D20=0,0,SUMIF('Полная ст-ть с уч.НЗС (Авто)'!$YP$11:INDIRECT("'Полная ст-ть с уч.НЗС (Авто)'!YP"&amp;$J$42),$C20,'Полная ст-ть с уч.НЗС (Авто)'!IZ$11:INDIRECT("'Полная ст-ть с уч.НЗС (Авто)'!IZ"&amp;$J$42))/$D20)</f>
        <v>0</v>
      </c>
      <c r="JA20" s="137">
        <f ca="1">IF($D20=0,0,SUMIF('Полная ст-ть с уч.НЗС (Авто)'!$YP$11:INDIRECT("'Полная ст-ть с уч.НЗС (Авто)'!YP"&amp;$J$42),$C20,'Полная ст-ть с уч.НЗС (Авто)'!JA$11:INDIRECT("'Полная ст-ть с уч.НЗС (Авто)'!JA"&amp;$J$42))/$D20)</f>
        <v>0</v>
      </c>
      <c r="JB20" s="137">
        <f ca="1">IF($D20=0,0,SUMIF('Полная ст-ть с уч.НЗС (Авто)'!$YP$11:INDIRECT("'Полная ст-ть с уч.НЗС (Авто)'!YP"&amp;$J$42),$C20,'Полная ст-ть с уч.НЗС (Авто)'!JB$11:INDIRECT("'Полная ст-ть с уч.НЗС (Авто)'!JB"&amp;$J$42))/$D20)</f>
        <v>0</v>
      </c>
      <c r="JC20" s="137">
        <f ca="1">IF($D20=0,0,SUMIF('Полная ст-ть с уч.НЗС (Авто)'!$YP$11:INDIRECT("'Полная ст-ть с уч.НЗС (Авто)'!YP"&amp;$J$42),$C20,'Полная ст-ть с уч.НЗС (Авто)'!JC$11:INDIRECT("'Полная ст-ть с уч.НЗС (Авто)'!JC"&amp;$J$42))/$D20)</f>
        <v>0</v>
      </c>
      <c r="JD20" s="137">
        <f ca="1">IF($D20=0,0,SUMIF('Полная ст-ть с уч.НЗС (Авто)'!$YP$11:INDIRECT("'Полная ст-ть с уч.НЗС (Авто)'!YP"&amp;$J$42),$C20,'Полная ст-ть с уч.НЗС (Авто)'!JD$11:INDIRECT("'Полная ст-ть с уч.НЗС (Авто)'!JD"&amp;$J$42))/$D20)</f>
        <v>0</v>
      </c>
      <c r="JE20" s="137">
        <f ca="1">IF($D20=0,0,SUMIF('Полная ст-ть с уч.НЗС (Авто)'!$YP$11:INDIRECT("'Полная ст-ть с уч.НЗС (Авто)'!YP"&amp;$J$42),$C20,'Полная ст-ть с уч.НЗС (Авто)'!JE$11:INDIRECT("'Полная ст-ть с уч.НЗС (Авто)'!JE"&amp;$J$42))/$D20)</f>
        <v>0</v>
      </c>
      <c r="JF20" s="137">
        <f ca="1">IF($D20=0,0,SUMIF('Полная ст-ть с уч.НЗС (Авто)'!$YP$11:INDIRECT("'Полная ст-ть с уч.НЗС (Авто)'!YP"&amp;$J$42),$C20,'Полная ст-ть с уч.НЗС (Авто)'!JF$11:INDIRECT("'Полная ст-ть с уч.НЗС (Авто)'!JF"&amp;$J$42))/$D20)</f>
        <v>0</v>
      </c>
      <c r="JG20" s="137">
        <f ca="1">IF($D20=0,0,SUMIF('Полная ст-ть с уч.НЗС (Авто)'!$YP$11:INDIRECT("'Полная ст-ть с уч.НЗС (Авто)'!YP"&amp;$J$42),$C20,'Полная ст-ть с уч.НЗС (Авто)'!JG$11:INDIRECT("'Полная ст-ть с уч.НЗС (Авто)'!JG"&amp;$J$42))/$D20)</f>
        <v>0</v>
      </c>
      <c r="JH20" s="137">
        <f ca="1">IF($D20=0,0,SUMIF('Полная ст-ть с уч.НЗС (Авто)'!$YP$11:INDIRECT("'Полная ст-ть с уч.НЗС (Авто)'!YP"&amp;$J$42),$C20,'Полная ст-ть с уч.НЗС (Авто)'!JH$11:INDIRECT("'Полная ст-ть с уч.НЗС (Авто)'!JH"&amp;$J$42))/$D20)</f>
        <v>0</v>
      </c>
      <c r="JI20" s="137">
        <f ca="1">IF($D20=0,0,SUMIF('Полная ст-ть с уч.НЗС (Авто)'!$YP$11:INDIRECT("'Полная ст-ть с уч.НЗС (Авто)'!YP"&amp;$J$42),$C20,'Полная ст-ть с уч.НЗС (Авто)'!JI$11:INDIRECT("'Полная ст-ть с уч.НЗС (Авто)'!JI"&amp;$J$42))/$D20)</f>
        <v>0</v>
      </c>
      <c r="JJ20" s="137">
        <f ca="1">IF($D20=0,0,SUMIF('Полная ст-ть с уч.НЗС (Авто)'!$YP$11:INDIRECT("'Полная ст-ть с уч.НЗС (Авто)'!YP"&amp;$J$42),$C20,'Полная ст-ть с уч.НЗС (Авто)'!JJ$11:INDIRECT("'Полная ст-ть с уч.НЗС (Авто)'!JJ"&amp;$J$42))/$D20)</f>
        <v>0</v>
      </c>
      <c r="JK20" s="137">
        <f ca="1">IF($D20=0,0,SUMIF('Полная ст-ть с уч.НЗС (Авто)'!$YP$11:INDIRECT("'Полная ст-ть с уч.НЗС (Авто)'!YP"&amp;$J$42),$C20,'Полная ст-ть с уч.НЗС (Авто)'!JK$11:INDIRECT("'Полная ст-ть с уч.НЗС (Авто)'!JK"&amp;$J$42))/$D20)</f>
        <v>0</v>
      </c>
      <c r="JL20" s="137">
        <f ca="1">IF($D20=0,0,SUMIF('Полная ст-ть с уч.НЗС (Авто)'!$YP$11:INDIRECT("'Полная ст-ть с уч.НЗС (Авто)'!YP"&amp;$J$42),$C20,'Полная ст-ть с уч.НЗС (Авто)'!JL$11:INDIRECT("'Полная ст-ть с уч.НЗС (Авто)'!JL"&amp;$J$42))/$D20)</f>
        <v>0</v>
      </c>
      <c r="JM20" s="137">
        <f ca="1">IF($D20=0,0,SUMIF('Полная ст-ть с уч.НЗС (Авто)'!$YP$11:INDIRECT("'Полная ст-ть с уч.НЗС (Авто)'!YP"&amp;$J$42),$C20,'Полная ст-ть с уч.НЗС (Авто)'!JM$11:INDIRECT("'Полная ст-ть с уч.НЗС (Авто)'!JM"&amp;$J$42))/$D20)</f>
        <v>0</v>
      </c>
      <c r="JN20" s="137">
        <f ca="1">IF($D20=0,0,SUMIF('Полная ст-ть с уч.НЗС (Авто)'!$YP$11:INDIRECT("'Полная ст-ть с уч.НЗС (Авто)'!YP"&amp;$J$42),$C20,'Полная ст-ть с уч.НЗС (Авто)'!JN$11:INDIRECT("'Полная ст-ть с уч.НЗС (Авто)'!JN"&amp;$J$42))/$D20)</f>
        <v>0</v>
      </c>
      <c r="JO20" s="137">
        <f ca="1">IF($D20=0,0,SUMIF('Полная ст-ть с уч.НЗС (Авто)'!$YP$11:INDIRECT("'Полная ст-ть с уч.НЗС (Авто)'!YP"&amp;$J$42),$C20,'Полная ст-ть с уч.НЗС (Авто)'!JO$11:INDIRECT("'Полная ст-ть с уч.НЗС (Авто)'!JO"&amp;$J$42))/$D20)</f>
        <v>0</v>
      </c>
      <c r="JP20" s="137">
        <f ca="1">IF($D20=0,0,SUMIF('Полная ст-ть с уч.НЗС (Авто)'!$YP$11:INDIRECT("'Полная ст-ть с уч.НЗС (Авто)'!YP"&amp;$J$42),$C20,'Полная ст-ть с уч.НЗС (Авто)'!JP$11:INDIRECT("'Полная ст-ть с уч.НЗС (Авто)'!JP"&amp;$J$42))/$D20)</f>
        <v>0</v>
      </c>
      <c r="JQ20" s="137">
        <f ca="1">IF($D20=0,0,SUMIF('Полная ст-ть с уч.НЗС (Авто)'!$YP$11:INDIRECT("'Полная ст-ть с уч.НЗС (Авто)'!YP"&amp;$J$42),$C20,'Полная ст-ть с уч.НЗС (Авто)'!JQ$11:INDIRECT("'Полная ст-ть с уч.НЗС (Авто)'!JQ"&amp;$J$42))/$D20)</f>
        <v>0</v>
      </c>
      <c r="JR20" s="137">
        <f ca="1">IF($D20=0,0,SUMIF('Полная ст-ть с уч.НЗС (Авто)'!$YP$11:INDIRECT("'Полная ст-ть с уч.НЗС (Авто)'!YP"&amp;$J$42),$C20,'Полная ст-ть с уч.НЗС (Авто)'!JR$11:INDIRECT("'Полная ст-ть с уч.НЗС (Авто)'!JR"&amp;$J$42))/$D20)</f>
        <v>0</v>
      </c>
      <c r="JS20" s="137">
        <f ca="1">IF($D20=0,0,SUMIF('Полная ст-ть с уч.НЗС (Авто)'!$YP$11:INDIRECT("'Полная ст-ть с уч.НЗС (Авто)'!YP"&amp;$J$42),$C20,'Полная ст-ть с уч.НЗС (Авто)'!JS$11:INDIRECT("'Полная ст-ть с уч.НЗС (Авто)'!JS"&amp;$J$42))/$D20)</f>
        <v>0</v>
      </c>
      <c r="JT20" s="137">
        <f ca="1">IF($D20=0,0,SUMIF('Полная ст-ть с уч.НЗС (Авто)'!$YP$11:INDIRECT("'Полная ст-ть с уч.НЗС (Авто)'!YP"&amp;$J$42),$C20,'Полная ст-ть с уч.НЗС (Авто)'!JT$11:INDIRECT("'Полная ст-ть с уч.НЗС (Авто)'!JT"&amp;$J$42))/$D20)</f>
        <v>0</v>
      </c>
      <c r="JU20" s="137">
        <f ca="1">IF($D20=0,0,SUMIF('Полная ст-ть с уч.НЗС (Авто)'!$YP$11:INDIRECT("'Полная ст-ть с уч.НЗС (Авто)'!YP"&amp;$J$42),$C20,'Полная ст-ть с уч.НЗС (Авто)'!JU$11:INDIRECT("'Полная ст-ть с уч.НЗС (Авто)'!JU"&amp;$J$42))/$D20)</f>
        <v>0</v>
      </c>
      <c r="JV20" s="137">
        <f ca="1">IF($D20=0,0,SUMIF('Полная ст-ть с уч.НЗС (Авто)'!$YP$11:INDIRECT("'Полная ст-ть с уч.НЗС (Авто)'!YP"&amp;$J$42),$C20,'Полная ст-ть с уч.НЗС (Авто)'!JV$11:INDIRECT("'Полная ст-ть с уч.НЗС (Авто)'!JV"&amp;$J$42))/$D20)</f>
        <v>0</v>
      </c>
      <c r="JW20" s="137">
        <f ca="1">IF($D20=0,0,SUMIF('Полная ст-ть с уч.НЗС (Авто)'!$YP$11:INDIRECT("'Полная ст-ть с уч.НЗС (Авто)'!YP"&amp;$J$42),$C20,'Полная ст-ть с уч.НЗС (Авто)'!JW$11:INDIRECT("'Полная ст-ть с уч.НЗС (Авто)'!JW"&amp;$J$42))/$D20)</f>
        <v>0</v>
      </c>
      <c r="JX20" s="137">
        <f ca="1">IF($D20=0,0,SUMIF('Полная ст-ть с уч.НЗС (Авто)'!$YP$11:INDIRECT("'Полная ст-ть с уч.НЗС (Авто)'!YP"&amp;$J$42),$C20,'Полная ст-ть с уч.НЗС (Авто)'!JX$11:INDIRECT("'Полная ст-ть с уч.НЗС (Авто)'!JX"&amp;$J$42))/$D20)</f>
        <v>0</v>
      </c>
      <c r="JY20" s="137">
        <f ca="1">IF($D20=0,0,SUMIF('Полная ст-ть с уч.НЗС (Авто)'!$YP$11:INDIRECT("'Полная ст-ть с уч.НЗС (Авто)'!YP"&amp;$J$42),$C20,'Полная ст-ть с уч.НЗС (Авто)'!JY$11:INDIRECT("'Полная ст-ть с уч.НЗС (Авто)'!JY"&amp;$J$42))/$D20)</f>
        <v>0</v>
      </c>
      <c r="JZ20" s="137">
        <f ca="1">IF($D20=0,0,SUMIF('Полная ст-ть с уч.НЗС (Авто)'!$YP$11:INDIRECT("'Полная ст-ть с уч.НЗС (Авто)'!YP"&amp;$J$42),$C20,'Полная ст-ть с уч.НЗС (Авто)'!JZ$11:INDIRECT("'Полная ст-ть с уч.НЗС (Авто)'!JZ"&amp;$J$42))/$D20)</f>
        <v>0</v>
      </c>
      <c r="KA20" s="137">
        <f ca="1">IF($D20=0,0,SUMIF('Полная ст-ть с уч.НЗС (Авто)'!$YP$11:INDIRECT("'Полная ст-ть с уч.НЗС (Авто)'!YP"&amp;$J$42),$C20,'Полная ст-ть с уч.НЗС (Авто)'!KA$11:INDIRECT("'Полная ст-ть с уч.НЗС (Авто)'!KA"&amp;$J$42))/$D20)</f>
        <v>0</v>
      </c>
      <c r="KB20" s="137">
        <f ca="1">IF($D20=0,0,SUMIF('Полная ст-ть с уч.НЗС (Авто)'!$YP$11:INDIRECT("'Полная ст-ть с уч.НЗС (Авто)'!YP"&amp;$J$42),$C20,'Полная ст-ть с уч.НЗС (Авто)'!KB$11:INDIRECT("'Полная ст-ть с уч.НЗС (Авто)'!KB"&amp;$J$42))/$D20)</f>
        <v>0</v>
      </c>
      <c r="KC20" s="137">
        <f ca="1">IF($D20=0,0,SUMIF('Полная ст-ть с уч.НЗС (Авто)'!$YP$11:INDIRECT("'Полная ст-ть с уч.НЗС (Авто)'!YP"&amp;$J$42),$C20,'Полная ст-ть с уч.НЗС (Авто)'!KC$11:INDIRECT("'Полная ст-ть с уч.НЗС (Авто)'!KC"&amp;$J$42))/$D20)</f>
        <v>0</v>
      </c>
      <c r="KD20" s="137">
        <f ca="1">IF($D20=0,0,SUMIF('Полная ст-ть с уч.НЗС (Авто)'!$YP$11:INDIRECT("'Полная ст-ть с уч.НЗС (Авто)'!YP"&amp;$J$42),$C20,'Полная ст-ть с уч.НЗС (Авто)'!KD$11:INDIRECT("'Полная ст-ть с уч.НЗС (Авто)'!KD"&amp;$J$42))/$D20)</f>
        <v>0</v>
      </c>
      <c r="KE20" s="137">
        <f ca="1">IF($D20=0,0,SUMIF('Полная ст-ть с уч.НЗС (Авто)'!$YP$11:INDIRECT("'Полная ст-ть с уч.НЗС (Авто)'!YP"&amp;$J$42),$C20,'Полная ст-ть с уч.НЗС (Авто)'!KE$11:INDIRECT("'Полная ст-ть с уч.НЗС (Авто)'!KE"&amp;$J$42))/$D20)</f>
        <v>0</v>
      </c>
      <c r="KF20" s="137">
        <f ca="1">IF($D20=0,0,SUMIF('Полная ст-ть с уч.НЗС (Авто)'!$YP$11:INDIRECT("'Полная ст-ть с уч.НЗС (Авто)'!YP"&amp;$J$42),$C20,'Полная ст-ть с уч.НЗС (Авто)'!KF$11:INDIRECT("'Полная ст-ть с уч.НЗС (Авто)'!KF"&amp;$J$42))/$D20)</f>
        <v>0</v>
      </c>
      <c r="KG20" s="137">
        <f ca="1">IF($D20=0,0,SUMIF('Полная ст-ть с уч.НЗС (Авто)'!$YP$11:INDIRECT("'Полная ст-ть с уч.НЗС (Авто)'!YP"&amp;$J$42),$C20,'Полная ст-ть с уч.НЗС (Авто)'!KG$11:INDIRECT("'Полная ст-ть с уч.НЗС (Авто)'!KG"&amp;$J$42))/$D20)</f>
        <v>0</v>
      </c>
      <c r="KH20" s="137">
        <f ca="1">IF($D20=0,0,SUMIF('Полная ст-ть с уч.НЗС (Авто)'!$YP$11:INDIRECT("'Полная ст-ть с уч.НЗС (Авто)'!YP"&amp;$J$42),$C20,'Полная ст-ть с уч.НЗС (Авто)'!KH$11:INDIRECT("'Полная ст-ть с уч.НЗС (Авто)'!KH"&amp;$J$42))/$D20)</f>
        <v>0</v>
      </c>
      <c r="KI20" s="137">
        <f ca="1">IF($D20=0,0,SUMIF('Полная ст-ть с уч.НЗС (Авто)'!$YP$11:INDIRECT("'Полная ст-ть с уч.НЗС (Авто)'!YP"&amp;$J$42),$C20,'Полная ст-ть с уч.НЗС (Авто)'!KI$11:INDIRECT("'Полная ст-ть с уч.НЗС (Авто)'!KI"&amp;$J$42))/$D20)</f>
        <v>0</v>
      </c>
      <c r="KJ20" s="137">
        <f ca="1">IF($D20=0,0,SUMIF('Полная ст-ть с уч.НЗС (Авто)'!$YP$11:INDIRECT("'Полная ст-ть с уч.НЗС (Авто)'!YP"&amp;$J$42),$C20,'Полная ст-ть с уч.НЗС (Авто)'!KJ$11:INDIRECT("'Полная ст-ть с уч.НЗС (Авто)'!KJ"&amp;$J$42))/$D20)</f>
        <v>0</v>
      </c>
      <c r="KK20" s="137">
        <f ca="1">IF($D20=0,0,SUMIF('Полная ст-ть с уч.НЗС (Авто)'!$YP$11:INDIRECT("'Полная ст-ть с уч.НЗС (Авто)'!YP"&amp;$J$42),$C20,'Полная ст-ть с уч.НЗС (Авто)'!KK$11:INDIRECT("'Полная ст-ть с уч.НЗС (Авто)'!KK"&amp;$J$42))/$D20)</f>
        <v>0</v>
      </c>
      <c r="KL20" s="137">
        <f ca="1">IF($D20=0,0,SUMIF('Полная ст-ть с уч.НЗС (Авто)'!$YP$11:INDIRECT("'Полная ст-ть с уч.НЗС (Авто)'!YP"&amp;$J$42),$C20,'Полная ст-ть с уч.НЗС (Авто)'!KL$11:INDIRECT("'Полная ст-ть с уч.НЗС (Авто)'!KL"&amp;$J$42))/$D20)</f>
        <v>0</v>
      </c>
      <c r="KM20" s="137">
        <f ca="1">IF($D20=0,0,SUMIF('Полная ст-ть с уч.НЗС (Авто)'!$YP$11:INDIRECT("'Полная ст-ть с уч.НЗС (Авто)'!YP"&amp;$J$42),$C20,'Полная ст-ть с уч.НЗС (Авто)'!KM$11:INDIRECT("'Полная ст-ть с уч.НЗС (Авто)'!KM"&amp;$J$42))/$D20)</f>
        <v>0</v>
      </c>
      <c r="KN20" s="137">
        <f ca="1">IF($D20=0,0,SUMIF('Полная ст-ть с уч.НЗС (Авто)'!$YP$11:INDIRECT("'Полная ст-ть с уч.НЗС (Авто)'!YP"&amp;$J$42),$C20,'Полная ст-ть с уч.НЗС (Авто)'!KN$11:INDIRECT("'Полная ст-ть с уч.НЗС (Авто)'!KN"&amp;$J$42))/$D20)</f>
        <v>0</v>
      </c>
      <c r="KO20" s="137">
        <f ca="1">IF($D20=0,0,SUMIF('Полная ст-ть с уч.НЗС (Авто)'!$YP$11:INDIRECT("'Полная ст-ть с уч.НЗС (Авто)'!YP"&amp;$J$42),$C20,'Полная ст-ть с уч.НЗС (Авто)'!KO$11:INDIRECT("'Полная ст-ть с уч.НЗС (Авто)'!KO"&amp;$J$42))/$D20)</f>
        <v>0</v>
      </c>
      <c r="KP20" s="137">
        <f ca="1">IF($D20=0,0,SUMIF('Полная ст-ть с уч.НЗС (Авто)'!$YP$11:INDIRECT("'Полная ст-ть с уч.НЗС (Авто)'!YP"&amp;$J$42),$C20,'Полная ст-ть с уч.НЗС (Авто)'!KP$11:INDIRECT("'Полная ст-ть с уч.НЗС (Авто)'!KP"&amp;$J$42))/$D20)</f>
        <v>0</v>
      </c>
      <c r="KQ20" s="137">
        <f ca="1">IF($D20=0,0,SUMIF('Полная ст-ть с уч.НЗС (Авто)'!$YP$11:INDIRECT("'Полная ст-ть с уч.НЗС (Авто)'!YP"&amp;$J$42),$C20,'Полная ст-ть с уч.НЗС (Авто)'!KQ$11:INDIRECT("'Полная ст-ть с уч.НЗС (Авто)'!KQ"&amp;$J$42))/$D20)</f>
        <v>0</v>
      </c>
      <c r="KR20" s="137">
        <f ca="1">IF($D20=0,0,SUMIF('Полная ст-ть с уч.НЗС (Авто)'!$YP$11:INDIRECT("'Полная ст-ть с уч.НЗС (Авто)'!YP"&amp;$J$42),$C20,'Полная ст-ть с уч.НЗС (Авто)'!KR$11:INDIRECT("'Полная ст-ть с уч.НЗС (Авто)'!KR"&amp;$J$42))/$D20)</f>
        <v>0</v>
      </c>
      <c r="KS20" s="137">
        <f ca="1">IF($D20=0,0,SUMIF('Полная ст-ть с уч.НЗС (Авто)'!$YP$11:INDIRECT("'Полная ст-ть с уч.НЗС (Авто)'!YP"&amp;$J$42),$C20,'Полная ст-ть с уч.НЗС (Авто)'!KS$11:INDIRECT("'Полная ст-ть с уч.НЗС (Авто)'!KS"&amp;$J$42))/$D20)</f>
        <v>0</v>
      </c>
      <c r="KT20" s="137">
        <f ca="1">IF($D20=0,0,SUMIF('Полная ст-ть с уч.НЗС (Авто)'!$YP$11:INDIRECT("'Полная ст-ть с уч.НЗС (Авто)'!YP"&amp;$J$42),$C20,'Полная ст-ть с уч.НЗС (Авто)'!KT$11:INDIRECT("'Полная ст-ть с уч.НЗС (Авто)'!KT"&amp;$J$42))/$D20)</f>
        <v>0</v>
      </c>
      <c r="KU20" s="137">
        <f ca="1">IF($D20=0,0,SUMIF('Полная ст-ть с уч.НЗС (Авто)'!$YP$11:INDIRECT("'Полная ст-ть с уч.НЗС (Авто)'!YP"&amp;$J$42),$C20,'Полная ст-ть с уч.НЗС (Авто)'!KU$11:INDIRECT("'Полная ст-ть с уч.НЗС (Авто)'!KU"&amp;$J$42))/$D20)</f>
        <v>0</v>
      </c>
      <c r="KV20" s="137">
        <f ca="1">IF($D20=0,0,SUMIF('Полная ст-ть с уч.НЗС (Авто)'!$YP$11:INDIRECT("'Полная ст-ть с уч.НЗС (Авто)'!YP"&amp;$J$42),$C20,'Полная ст-ть с уч.НЗС (Авто)'!KV$11:INDIRECT("'Полная ст-ть с уч.НЗС (Авто)'!KV"&amp;$J$42))/$D20)</f>
        <v>0</v>
      </c>
      <c r="KW20" s="137">
        <f ca="1">IF($D20=0,0,SUMIF('Полная ст-ть с уч.НЗС (Авто)'!$YP$11:INDIRECT("'Полная ст-ть с уч.НЗС (Авто)'!YP"&amp;$J$42),$C20,'Полная ст-ть с уч.НЗС (Авто)'!KW$11:INDIRECT("'Полная ст-ть с уч.НЗС (Авто)'!KW"&amp;$J$42))/$D20)</f>
        <v>0</v>
      </c>
      <c r="KX20" s="137">
        <f ca="1">IF($D20=0,0,SUMIF('Полная ст-ть с уч.НЗС (Авто)'!$YP$11:INDIRECT("'Полная ст-ть с уч.НЗС (Авто)'!YP"&amp;$J$42),$C20,'Полная ст-ть с уч.НЗС (Авто)'!KX$11:INDIRECT("'Полная ст-ть с уч.НЗС (Авто)'!KX"&amp;$J$42))/$D20)</f>
        <v>0</v>
      </c>
      <c r="KY20" s="137">
        <f ca="1">IF($D20=0,0,SUMIF('Полная ст-ть с уч.НЗС (Авто)'!$YP$11:INDIRECT("'Полная ст-ть с уч.НЗС (Авто)'!YP"&amp;$J$42),$C20,'Полная ст-ть с уч.НЗС (Авто)'!KY$11:INDIRECT("'Полная ст-ть с уч.НЗС (Авто)'!KY"&amp;$J$42))/$D20)</f>
        <v>0</v>
      </c>
      <c r="KZ20" s="137">
        <f ca="1">IF($D20=0,0,SUMIF('Полная ст-ть с уч.НЗС (Авто)'!$YP$11:INDIRECT("'Полная ст-ть с уч.НЗС (Авто)'!YP"&amp;$J$42),$C20,'Полная ст-ть с уч.НЗС (Авто)'!KZ$11:INDIRECT("'Полная ст-ть с уч.НЗС (Авто)'!KZ"&amp;$J$42))/$D20)</f>
        <v>0</v>
      </c>
      <c r="LA20" s="137">
        <f ca="1">IF($D20=0,0,SUMIF('Полная ст-ть с уч.НЗС (Авто)'!$YP$11:INDIRECT("'Полная ст-ть с уч.НЗС (Авто)'!YP"&amp;$J$42),$C20,'Полная ст-ть с уч.НЗС (Авто)'!LA$11:INDIRECT("'Полная ст-ть с уч.НЗС (Авто)'!LA"&amp;$J$42))/$D20)</f>
        <v>0</v>
      </c>
      <c r="LB20" s="137">
        <f ca="1">IF($D20=0,0,SUMIF('Полная ст-ть с уч.НЗС (Авто)'!$YP$11:INDIRECT("'Полная ст-ть с уч.НЗС (Авто)'!YP"&amp;$J$42),$C20,'Полная ст-ть с уч.НЗС (Авто)'!LB$11:INDIRECT("'Полная ст-ть с уч.НЗС (Авто)'!LB"&amp;$J$42))/$D20)</f>
        <v>0</v>
      </c>
      <c r="LC20" s="137">
        <f ca="1">IF($D20=0,0,SUMIF('Полная ст-ть с уч.НЗС (Авто)'!$YP$11:INDIRECT("'Полная ст-ть с уч.НЗС (Авто)'!YP"&amp;$J$42),$C20,'Полная ст-ть с уч.НЗС (Авто)'!LC$11:INDIRECT("'Полная ст-ть с уч.НЗС (Авто)'!LC"&amp;$J$42))/$D20)</f>
        <v>0</v>
      </c>
      <c r="LD20" s="137">
        <f ca="1">IF($D20=0,0,SUMIF('Полная ст-ть с уч.НЗС (Авто)'!$YP$11:INDIRECT("'Полная ст-ть с уч.НЗС (Авто)'!YP"&amp;$J$42),$C20,'Полная ст-ть с уч.НЗС (Авто)'!LD$11:INDIRECT("'Полная ст-ть с уч.НЗС (Авто)'!LD"&amp;$J$42))/$D20)</f>
        <v>0</v>
      </c>
      <c r="LE20" s="137">
        <f ca="1">IF($D20=0,0,SUMIF('Полная ст-ть с уч.НЗС (Авто)'!$YP$11:INDIRECT("'Полная ст-ть с уч.НЗС (Авто)'!YP"&amp;$J$42),$C20,'Полная ст-ть с уч.НЗС (Авто)'!LE$11:INDIRECT("'Полная ст-ть с уч.НЗС (Авто)'!LE"&amp;$J$42))/$D20)</f>
        <v>0</v>
      </c>
      <c r="LF20" s="137">
        <f ca="1">IF($D20=0,0,SUMIF('Полная ст-ть с уч.НЗС (Авто)'!$YP$11:INDIRECT("'Полная ст-ть с уч.НЗС (Авто)'!YP"&amp;$J$42),$C20,'Полная ст-ть с уч.НЗС (Авто)'!LF$11:INDIRECT("'Полная ст-ть с уч.НЗС (Авто)'!LF"&amp;$J$42))/$D20)</f>
        <v>0</v>
      </c>
      <c r="LG20" s="137">
        <f ca="1">IF($D20=0,0,SUMIF('Полная ст-ть с уч.НЗС (Авто)'!$YP$11:INDIRECT("'Полная ст-ть с уч.НЗС (Авто)'!YP"&amp;$J$42),$C20,'Полная ст-ть с уч.НЗС (Авто)'!LG$11:INDIRECT("'Полная ст-ть с уч.НЗС (Авто)'!LG"&amp;$J$42))/$D20)</f>
        <v>0</v>
      </c>
      <c r="LH20" s="137">
        <f ca="1">IF($D20=0,0,SUMIF('Полная ст-ть с уч.НЗС (Авто)'!$YP$11:INDIRECT("'Полная ст-ть с уч.НЗС (Авто)'!YP"&amp;$J$42),$C20,'Полная ст-ть с уч.НЗС (Авто)'!LH$11:INDIRECT("'Полная ст-ть с уч.НЗС (Авто)'!LH"&amp;$J$42))/$D20)</f>
        <v>0</v>
      </c>
      <c r="LI20" s="137">
        <f ca="1">IF($D20=0,0,SUMIF('Полная ст-ть с уч.НЗС (Авто)'!$YP$11:INDIRECT("'Полная ст-ть с уч.НЗС (Авто)'!YP"&amp;$J$42),$C20,'Полная ст-ть с уч.НЗС (Авто)'!LI$11:INDIRECT("'Полная ст-ть с уч.НЗС (Авто)'!LI"&amp;$J$42))/$D20)</f>
        <v>0</v>
      </c>
      <c r="LJ20" s="137">
        <f ca="1">IF($D20=0,0,SUMIF('Полная ст-ть с уч.НЗС (Авто)'!$YP$11:INDIRECT("'Полная ст-ть с уч.НЗС (Авто)'!YP"&amp;$J$42),$C20,'Полная ст-ть с уч.НЗС (Авто)'!LJ$11:INDIRECT("'Полная ст-ть с уч.НЗС (Авто)'!LJ"&amp;$J$42))/$D20)</f>
        <v>0</v>
      </c>
      <c r="LK20" s="137">
        <f ca="1">IF($D20=0,0,SUMIF('Полная ст-ть с уч.НЗС (Авто)'!$YP$11:INDIRECT("'Полная ст-ть с уч.НЗС (Авто)'!YP"&amp;$J$42),$C20,'Полная ст-ть с уч.НЗС (Авто)'!LK$11:INDIRECT("'Полная ст-ть с уч.НЗС (Авто)'!LK"&amp;$J$42))/$D20)</f>
        <v>0</v>
      </c>
      <c r="LL20" s="137">
        <f ca="1">IF($D20=0,0,SUMIF('Полная ст-ть с уч.НЗС (Авто)'!$YP$11:INDIRECT("'Полная ст-ть с уч.НЗС (Авто)'!YP"&amp;$J$42),$C20,'Полная ст-ть с уч.НЗС (Авто)'!LL$11:INDIRECT("'Полная ст-ть с уч.НЗС (Авто)'!LL"&amp;$J$42))/$D20)</f>
        <v>0</v>
      </c>
      <c r="LM20" s="137">
        <f ca="1">IF($D20=0,0,SUMIF('Полная ст-ть с уч.НЗС (Авто)'!$YP$11:INDIRECT("'Полная ст-ть с уч.НЗС (Авто)'!YP"&amp;$J$42),$C20,'Полная ст-ть с уч.НЗС (Авто)'!LM$11:INDIRECT("'Полная ст-ть с уч.НЗС (Авто)'!LM"&amp;$J$42))/$D20)</f>
        <v>0</v>
      </c>
      <c r="LN20" s="137">
        <f ca="1">IF($D20=0,0,SUMIF('Полная ст-ть с уч.НЗС (Авто)'!$YP$11:INDIRECT("'Полная ст-ть с уч.НЗС (Авто)'!YP"&amp;$J$42),$C20,'Полная ст-ть с уч.НЗС (Авто)'!LN$11:INDIRECT("'Полная ст-ть с уч.НЗС (Авто)'!LN"&amp;$J$42))/$D20)</f>
        <v>0</v>
      </c>
      <c r="LO20" s="137">
        <f ca="1">IF($D20=0,0,SUMIF('Полная ст-ть с уч.НЗС (Авто)'!$YP$11:INDIRECT("'Полная ст-ть с уч.НЗС (Авто)'!YP"&amp;$J$42),$C20,'Полная ст-ть с уч.НЗС (Авто)'!LO$11:INDIRECT("'Полная ст-ть с уч.НЗС (Авто)'!LO"&amp;$J$42))/$D20)</f>
        <v>0</v>
      </c>
      <c r="LP20" s="137">
        <f ca="1">IF($D20=0,0,SUMIF('Полная ст-ть с уч.НЗС (Авто)'!$YP$11:INDIRECT("'Полная ст-ть с уч.НЗС (Авто)'!YP"&amp;$J$42),$C20,'Полная ст-ть с уч.НЗС (Авто)'!LP$11:INDIRECT("'Полная ст-ть с уч.НЗС (Авто)'!LP"&amp;$J$42))/$D20)</f>
        <v>0</v>
      </c>
      <c r="LQ20" s="137">
        <f ca="1">IF($D20=0,0,SUMIF('Полная ст-ть с уч.НЗС (Авто)'!$YP$11:INDIRECT("'Полная ст-ть с уч.НЗС (Авто)'!YP"&amp;$J$42),$C20,'Полная ст-ть с уч.НЗС (Авто)'!LQ$11:INDIRECT("'Полная ст-ть с уч.НЗС (Авто)'!LQ"&amp;$J$42))/$D20)</f>
        <v>0</v>
      </c>
      <c r="LR20" s="137">
        <f ca="1">IF($D20=0,0,SUMIF('Полная ст-ть с уч.НЗС (Авто)'!$YP$11:INDIRECT("'Полная ст-ть с уч.НЗС (Авто)'!YP"&amp;$J$42),$C20,'Полная ст-ть с уч.НЗС (Авто)'!LR$11:INDIRECT("'Полная ст-ть с уч.НЗС (Авто)'!LR"&amp;$J$42))/$D20)</f>
        <v>0</v>
      </c>
      <c r="LS20" s="137">
        <f ca="1">IF($D20=0,0,SUMIF('Полная ст-ть с уч.НЗС (Авто)'!$YP$11:INDIRECT("'Полная ст-ть с уч.НЗС (Авто)'!YP"&amp;$J$42),$C20,'Полная ст-ть с уч.НЗС (Авто)'!LS$11:INDIRECT("'Полная ст-ть с уч.НЗС (Авто)'!LS"&amp;$J$42))/$D20)</f>
        <v>0</v>
      </c>
      <c r="LT20" s="137">
        <f ca="1">IF($D20=0,0,SUMIF('Полная ст-ть с уч.НЗС (Авто)'!$YP$11:INDIRECT("'Полная ст-ть с уч.НЗС (Авто)'!YP"&amp;$J$42),$C20,'Полная ст-ть с уч.НЗС (Авто)'!LT$11:INDIRECT("'Полная ст-ть с уч.НЗС (Авто)'!LT"&amp;$J$42))/$D20)</f>
        <v>0</v>
      </c>
      <c r="LU20" s="137">
        <f ca="1">IF($D20=0,0,SUMIF('Полная ст-ть с уч.НЗС (Авто)'!$YP$11:INDIRECT("'Полная ст-ть с уч.НЗС (Авто)'!YP"&amp;$J$42),$C20,'Полная ст-ть с уч.НЗС (Авто)'!LU$11:INDIRECT("'Полная ст-ть с уч.НЗС (Авто)'!LU"&amp;$J$42))/$D20)</f>
        <v>0</v>
      </c>
      <c r="LV20" s="137">
        <f ca="1">IF($D20=0,0,SUMIF('Полная ст-ть с уч.НЗС (Авто)'!$YP$11:INDIRECT("'Полная ст-ть с уч.НЗС (Авто)'!YP"&amp;$J$42),$C20,'Полная ст-ть с уч.НЗС (Авто)'!LV$11:INDIRECT("'Полная ст-ть с уч.НЗС (Авто)'!LV"&amp;$J$42))/$D20)</f>
        <v>0</v>
      </c>
      <c r="LW20" s="137">
        <f ca="1">IF($D20=0,0,SUMIF('Полная ст-ть с уч.НЗС (Авто)'!$YP$11:INDIRECT("'Полная ст-ть с уч.НЗС (Авто)'!YP"&amp;$J$42),$C20,'Полная ст-ть с уч.НЗС (Авто)'!LW$11:INDIRECT("'Полная ст-ть с уч.НЗС (Авто)'!LW"&amp;$J$42))/$D20)</f>
        <v>0</v>
      </c>
      <c r="LX20" s="137">
        <f ca="1">IF($D20=0,0,SUMIF('Полная ст-ть с уч.НЗС (Авто)'!$YP$11:INDIRECT("'Полная ст-ть с уч.НЗС (Авто)'!YP"&amp;$J$42),$C20,'Полная ст-ть с уч.НЗС (Авто)'!LX$11:INDIRECT("'Полная ст-ть с уч.НЗС (Авто)'!LX"&amp;$J$42))/$D20)</f>
        <v>0</v>
      </c>
      <c r="LY20" s="137">
        <f ca="1">IF($D20=0,0,SUMIF('Полная ст-ть с уч.НЗС (Авто)'!$YP$11:INDIRECT("'Полная ст-ть с уч.НЗС (Авто)'!YP"&amp;$J$42),$C20,'Полная ст-ть с уч.НЗС (Авто)'!LY$11:INDIRECT("'Полная ст-ть с уч.НЗС (Авто)'!LY"&amp;$J$42))/$D20)</f>
        <v>0</v>
      </c>
      <c r="LZ20" s="137">
        <f ca="1">IF($D20=0,0,SUMIF('Полная ст-ть с уч.НЗС (Авто)'!$YP$11:INDIRECT("'Полная ст-ть с уч.НЗС (Авто)'!YP"&amp;$J$42),$C20,'Полная ст-ть с уч.НЗС (Авто)'!LZ$11:INDIRECT("'Полная ст-ть с уч.НЗС (Авто)'!LZ"&amp;$J$42))/$D20)</f>
        <v>0</v>
      </c>
      <c r="MA20" s="137">
        <f ca="1">IF($D20=0,0,SUMIF('Полная ст-ть с уч.НЗС (Авто)'!$YP$11:INDIRECT("'Полная ст-ть с уч.НЗС (Авто)'!YP"&amp;$J$42),$C20,'Полная ст-ть с уч.НЗС (Авто)'!MA$11:INDIRECT("'Полная ст-ть с уч.НЗС (Авто)'!MA"&amp;$J$42))/$D20)</f>
        <v>0</v>
      </c>
      <c r="MB20" s="137">
        <f ca="1">IF($D20=0,0,SUMIF('Полная ст-ть с уч.НЗС (Авто)'!$YP$11:INDIRECT("'Полная ст-ть с уч.НЗС (Авто)'!YP"&amp;$J$42),$C20,'Полная ст-ть с уч.НЗС (Авто)'!MB$11:INDIRECT("'Полная ст-ть с уч.НЗС (Авто)'!MB"&amp;$J$42))/$D20)</f>
        <v>0</v>
      </c>
      <c r="MC20" s="137">
        <f ca="1">IF($D20=0,0,SUMIF('Полная ст-ть с уч.НЗС (Авто)'!$YP$11:INDIRECT("'Полная ст-ть с уч.НЗС (Авто)'!YP"&amp;$J$42),$C20,'Полная ст-ть с уч.НЗС (Авто)'!MC$11:INDIRECT("'Полная ст-ть с уч.НЗС (Авто)'!MC"&amp;$J$42))/$D20)</f>
        <v>0</v>
      </c>
      <c r="MD20" s="137">
        <f ca="1">IF($D20=0,0,SUMIF('Полная ст-ть с уч.НЗС (Авто)'!$YP$11:INDIRECT("'Полная ст-ть с уч.НЗС (Авто)'!YP"&amp;$J$42),$C20,'Полная ст-ть с уч.НЗС (Авто)'!MD$11:INDIRECT("'Полная ст-ть с уч.НЗС (Авто)'!MD"&amp;$J$42))/$D20)</f>
        <v>0</v>
      </c>
      <c r="ME20" s="137">
        <f ca="1">IF($D20=0,0,SUMIF('Полная ст-ть с уч.НЗС (Авто)'!$YP$11:INDIRECT("'Полная ст-ть с уч.НЗС (Авто)'!YP"&amp;$J$42),$C20,'Полная ст-ть с уч.НЗС (Авто)'!ME$11:INDIRECT("'Полная ст-ть с уч.НЗС (Авто)'!ME"&amp;$J$42))/$D20)</f>
        <v>0</v>
      </c>
      <c r="MF20" s="137">
        <f ca="1">IF($D20=0,0,SUMIF('Полная ст-ть с уч.НЗС (Авто)'!$YP$11:INDIRECT("'Полная ст-ть с уч.НЗС (Авто)'!YP"&amp;$J$42),$C20,'Полная ст-ть с уч.НЗС (Авто)'!MF$11:INDIRECT("'Полная ст-ть с уч.НЗС (Авто)'!MF"&amp;$J$42))/$D20)</f>
        <v>0</v>
      </c>
      <c r="MG20" s="137">
        <f ca="1">IF($D20=0,0,SUMIF('Полная ст-ть с уч.НЗС (Авто)'!$YP$11:INDIRECT("'Полная ст-ть с уч.НЗС (Авто)'!YP"&amp;$J$42),$C20,'Полная ст-ть с уч.НЗС (Авто)'!MG$11:INDIRECT("'Полная ст-ть с уч.НЗС (Авто)'!MG"&amp;$J$42))/$D20)</f>
        <v>0</v>
      </c>
      <c r="MH20" s="137">
        <f ca="1">IF($D20=0,0,SUMIF('Полная ст-ть с уч.НЗС (Авто)'!$YP$11:INDIRECT("'Полная ст-ть с уч.НЗС (Авто)'!YP"&amp;$J$42),$C20,'Полная ст-ть с уч.НЗС (Авто)'!MH$11:INDIRECT("'Полная ст-ть с уч.НЗС (Авто)'!MH"&amp;$J$42))/$D20)</f>
        <v>0</v>
      </c>
      <c r="MI20" s="137">
        <f ca="1">IF($D20=0,0,SUMIF('Полная ст-ть с уч.НЗС (Авто)'!$YP$11:INDIRECT("'Полная ст-ть с уч.НЗС (Авто)'!YP"&amp;$J$42),$C20,'Полная ст-ть с уч.НЗС (Авто)'!MI$11:INDIRECT("'Полная ст-ть с уч.НЗС (Авто)'!MI"&amp;$J$42))/$D20)</f>
        <v>0</v>
      </c>
      <c r="MJ20" s="137">
        <f ca="1">IF($D20=0,0,SUMIF('Полная ст-ть с уч.НЗС (Авто)'!$YP$11:INDIRECT("'Полная ст-ть с уч.НЗС (Авто)'!YP"&amp;$J$42),$C20,'Полная ст-ть с уч.НЗС (Авто)'!MJ$11:INDIRECT("'Полная ст-ть с уч.НЗС (Авто)'!MJ"&amp;$J$42))/$D20)</f>
        <v>0</v>
      </c>
      <c r="MK20" s="137">
        <f ca="1">IF($D20=0,0,SUMIF('Полная ст-ть с уч.НЗС (Авто)'!$YP$11:INDIRECT("'Полная ст-ть с уч.НЗС (Авто)'!YP"&amp;$J$42),$C20,'Полная ст-ть с уч.НЗС (Авто)'!MK$11:INDIRECT("'Полная ст-ть с уч.НЗС (Авто)'!MK"&amp;$J$42))/$D20)</f>
        <v>0</v>
      </c>
      <c r="ML20" s="137">
        <f ca="1">IF($D20=0,0,SUMIF('Полная ст-ть с уч.НЗС (Авто)'!$YP$11:INDIRECT("'Полная ст-ть с уч.НЗС (Авто)'!YP"&amp;$J$42),$C20,'Полная ст-ть с уч.НЗС (Авто)'!ML$11:INDIRECT("'Полная ст-ть с уч.НЗС (Авто)'!ML"&amp;$J$42))/$D20)</f>
        <v>0</v>
      </c>
      <c r="MM20" s="137">
        <f ca="1">IF($D20=0,0,SUMIF('Полная ст-ть с уч.НЗС (Авто)'!$YP$11:INDIRECT("'Полная ст-ть с уч.НЗС (Авто)'!YP"&amp;$J$42),$C20,'Полная ст-ть с уч.НЗС (Авто)'!MM$11:INDIRECT("'Полная ст-ть с уч.НЗС (Авто)'!MM"&amp;$J$42))/$D20)</f>
        <v>0</v>
      </c>
      <c r="MN20" s="137">
        <f ca="1">IF($D20=0,0,SUMIF('Полная ст-ть с уч.НЗС (Авто)'!$YP$11:INDIRECT("'Полная ст-ть с уч.НЗС (Авто)'!YP"&amp;$J$42),$C20,'Полная ст-ть с уч.НЗС (Авто)'!MN$11:INDIRECT("'Полная ст-ть с уч.НЗС (Авто)'!MN"&amp;$J$42))/$D20)</f>
        <v>0</v>
      </c>
      <c r="MO20" s="137">
        <f ca="1">IF($D20=0,0,SUMIF('Полная ст-ть с уч.НЗС (Авто)'!$YP$11:INDIRECT("'Полная ст-ть с уч.НЗС (Авто)'!YP"&amp;$J$42),$C20,'Полная ст-ть с уч.НЗС (Авто)'!MO$11:INDIRECT("'Полная ст-ть с уч.НЗС (Авто)'!MO"&amp;$J$42))/$D20)</f>
        <v>0</v>
      </c>
      <c r="MP20" s="137">
        <f ca="1">IF($D20=0,0,SUMIF('Полная ст-ть с уч.НЗС (Авто)'!$YP$11:INDIRECT("'Полная ст-ть с уч.НЗС (Авто)'!YP"&amp;$J$42),$C20,'Полная ст-ть с уч.НЗС (Авто)'!MP$11:INDIRECT("'Полная ст-ть с уч.НЗС (Авто)'!MP"&amp;$J$42))/$D20)</f>
        <v>0</v>
      </c>
      <c r="MQ20" s="137">
        <f ca="1">IF($D20=0,0,SUMIF('Полная ст-ть с уч.НЗС (Авто)'!$YP$11:INDIRECT("'Полная ст-ть с уч.НЗС (Авто)'!YP"&amp;$J$42),$C20,'Полная ст-ть с уч.НЗС (Авто)'!MQ$11:INDIRECT("'Полная ст-ть с уч.НЗС (Авто)'!MQ"&amp;$J$42))/$D20)</f>
        <v>0</v>
      </c>
      <c r="MR20" s="137">
        <f ca="1">IF($D20=0,0,SUMIF('Полная ст-ть с уч.НЗС (Авто)'!$YP$11:INDIRECT("'Полная ст-ть с уч.НЗС (Авто)'!YP"&amp;$J$42),$C20,'Полная ст-ть с уч.НЗС (Авто)'!MR$11:INDIRECT("'Полная ст-ть с уч.НЗС (Авто)'!MR"&amp;$J$42))/$D20)</f>
        <v>0</v>
      </c>
      <c r="MS20" s="137">
        <f ca="1">IF($D20=0,0,SUMIF('Полная ст-ть с уч.НЗС (Авто)'!$YP$11:INDIRECT("'Полная ст-ть с уч.НЗС (Авто)'!YP"&amp;$J$42),$C20,'Полная ст-ть с уч.НЗС (Авто)'!MS$11:INDIRECT("'Полная ст-ть с уч.НЗС (Авто)'!MS"&amp;$J$42))/$D20)</f>
        <v>0</v>
      </c>
      <c r="MT20" s="137">
        <f ca="1">IF($D20=0,0,SUMIF('Полная ст-ть с уч.НЗС (Авто)'!$YP$11:INDIRECT("'Полная ст-ть с уч.НЗС (Авто)'!YP"&amp;$J$42),$C20,'Полная ст-ть с уч.НЗС (Авто)'!MT$11:INDIRECT("'Полная ст-ть с уч.НЗС (Авто)'!MT"&amp;$J$42))/$D20)</f>
        <v>0</v>
      </c>
      <c r="MU20" s="137">
        <f ca="1">IF($D20=0,0,SUMIF('Полная ст-ть с уч.НЗС (Авто)'!$YP$11:INDIRECT("'Полная ст-ть с уч.НЗС (Авто)'!YP"&amp;$J$42),$C20,'Полная ст-ть с уч.НЗС (Авто)'!MU$11:INDIRECT("'Полная ст-ть с уч.НЗС (Авто)'!MU"&amp;$J$42))/$D20)</f>
        <v>0</v>
      </c>
      <c r="MV20" s="137">
        <f ca="1">IF($D20=0,0,SUMIF('Полная ст-ть с уч.НЗС (Авто)'!$YP$11:INDIRECT("'Полная ст-ть с уч.НЗС (Авто)'!YP"&amp;$J$42),$C20,'Полная ст-ть с уч.НЗС (Авто)'!MV$11:INDIRECT("'Полная ст-ть с уч.НЗС (Авто)'!MV"&amp;$J$42))/$D20)</f>
        <v>0</v>
      </c>
      <c r="MW20" s="137">
        <f ca="1">IF($D20=0,0,SUMIF('Полная ст-ть с уч.НЗС (Авто)'!$YP$11:INDIRECT("'Полная ст-ть с уч.НЗС (Авто)'!YP"&amp;$J$42),$C20,'Полная ст-ть с уч.НЗС (Авто)'!MW$11:INDIRECT("'Полная ст-ть с уч.НЗС (Авто)'!MW"&amp;$J$42))/$D20)</f>
        <v>0</v>
      </c>
      <c r="MX20" s="137">
        <f ca="1">IF($D20=0,0,SUMIF('Полная ст-ть с уч.НЗС (Авто)'!$YP$11:INDIRECT("'Полная ст-ть с уч.НЗС (Авто)'!YP"&amp;$J$42),$C20,'Полная ст-ть с уч.НЗС (Авто)'!MX$11:INDIRECT("'Полная ст-ть с уч.НЗС (Авто)'!MX"&amp;$J$42))/$D20)</f>
        <v>0</v>
      </c>
      <c r="MY20" s="137">
        <f ca="1">IF($D20=0,0,SUMIF('Полная ст-ть с уч.НЗС (Авто)'!$YP$11:INDIRECT("'Полная ст-ть с уч.НЗС (Авто)'!YP"&amp;$J$42),$C20,'Полная ст-ть с уч.НЗС (Авто)'!MY$11:INDIRECT("'Полная ст-ть с уч.НЗС (Авто)'!MY"&amp;$J$42))/$D20)</f>
        <v>0</v>
      </c>
      <c r="MZ20" s="137">
        <f ca="1">IF($D20=0,0,SUMIF('Полная ст-ть с уч.НЗС (Авто)'!$YP$11:INDIRECT("'Полная ст-ть с уч.НЗС (Авто)'!YP"&amp;$J$42),$C20,'Полная ст-ть с уч.НЗС (Авто)'!MZ$11:INDIRECT("'Полная ст-ть с уч.НЗС (Авто)'!MZ"&amp;$J$42))/$D20)</f>
        <v>0</v>
      </c>
      <c r="NA20" s="137">
        <f ca="1">IF($D20=0,0,SUMIF('Полная ст-ть с уч.НЗС (Авто)'!$YP$11:INDIRECT("'Полная ст-ть с уч.НЗС (Авто)'!YP"&amp;$J$42),$C20,'Полная ст-ть с уч.НЗС (Авто)'!NA$11:INDIRECT("'Полная ст-ть с уч.НЗС (Авто)'!NA"&amp;$J$42))/$D20)</f>
        <v>0</v>
      </c>
      <c r="NB20" s="137">
        <f ca="1">IF($D20=0,0,SUMIF('Полная ст-ть с уч.НЗС (Авто)'!$YP$11:INDIRECT("'Полная ст-ть с уч.НЗС (Авто)'!YP"&amp;$J$42),$C20,'Полная ст-ть с уч.НЗС (Авто)'!NB$11:INDIRECT("'Полная ст-ть с уч.НЗС (Авто)'!NB"&amp;$J$42))/$D20)</f>
        <v>0</v>
      </c>
      <c r="NC20" s="137">
        <f ca="1">IF($D20=0,0,SUMIF('Полная ст-ть с уч.НЗС (Авто)'!$YP$11:INDIRECT("'Полная ст-ть с уч.НЗС (Авто)'!YP"&amp;$J$42),$C20,'Полная ст-ть с уч.НЗС (Авто)'!NC$11:INDIRECT("'Полная ст-ть с уч.НЗС (Авто)'!NC"&amp;$J$42))/$D20)</f>
        <v>0</v>
      </c>
      <c r="ND20" s="137">
        <f ca="1">IF($D20=0,0,SUMIF('Полная ст-ть с уч.НЗС (Авто)'!$YP$11:INDIRECT("'Полная ст-ть с уч.НЗС (Авто)'!YP"&amp;$J$42),$C20,'Полная ст-ть с уч.НЗС (Авто)'!ND$11:INDIRECT("'Полная ст-ть с уч.НЗС (Авто)'!ND"&amp;$J$42))/$D20)</f>
        <v>0</v>
      </c>
      <c r="NE20" s="137">
        <f ca="1">IF($D20=0,0,SUMIF('Полная ст-ть с уч.НЗС (Авто)'!$YP$11:INDIRECT("'Полная ст-ть с уч.НЗС (Авто)'!YP"&amp;$J$42),$C20,'Полная ст-ть с уч.НЗС (Авто)'!NE$11:INDIRECT("'Полная ст-ть с уч.НЗС (Авто)'!NE"&amp;$J$42))/$D20)</f>
        <v>0</v>
      </c>
      <c r="NF20" s="137">
        <f ca="1">IF($D20=0,0,SUMIF('Полная ст-ть с уч.НЗС (Авто)'!$YP$11:INDIRECT("'Полная ст-ть с уч.НЗС (Авто)'!YP"&amp;$J$42),$C20,'Полная ст-ть с уч.НЗС (Авто)'!NF$11:INDIRECT("'Полная ст-ть с уч.НЗС (Авто)'!NF"&amp;$J$42))/$D20)</f>
        <v>0</v>
      </c>
      <c r="NG20" s="137">
        <f ca="1">IF($D20=0,0,SUMIF('Полная ст-ть с уч.НЗС (Авто)'!$YP$11:INDIRECT("'Полная ст-ть с уч.НЗС (Авто)'!YP"&amp;$J$42),$C20,'Полная ст-ть с уч.НЗС (Авто)'!NG$11:INDIRECT("'Полная ст-ть с уч.НЗС (Авто)'!NG"&amp;$J$42))/$D20)</f>
        <v>0</v>
      </c>
      <c r="NH20" s="137">
        <f ca="1">IF($D20=0,0,SUMIF('Полная ст-ть с уч.НЗС (Авто)'!$YP$11:INDIRECT("'Полная ст-ть с уч.НЗС (Авто)'!YP"&amp;$J$42),$C20,'Полная ст-ть с уч.НЗС (Авто)'!NH$11:INDIRECT("'Полная ст-ть с уч.НЗС (Авто)'!NH"&amp;$J$42))/$D20)</f>
        <v>0</v>
      </c>
      <c r="NI20" s="137">
        <f ca="1">IF($D20=0,0,SUMIF('Полная ст-ть с уч.НЗС (Авто)'!$YP$11:INDIRECT("'Полная ст-ть с уч.НЗС (Авто)'!YP"&amp;$J$42),$C20,'Полная ст-ть с уч.НЗС (Авто)'!NI$11:INDIRECT("'Полная ст-ть с уч.НЗС (Авто)'!NI"&amp;$J$42))/$D20)</f>
        <v>0</v>
      </c>
      <c r="NJ20" s="137">
        <f ca="1">IF($D20=0,0,SUMIF('Полная ст-ть с уч.НЗС (Авто)'!$YP$11:INDIRECT("'Полная ст-ть с уч.НЗС (Авто)'!YP"&amp;$J$42),$C20,'Полная ст-ть с уч.НЗС (Авто)'!NJ$11:INDIRECT("'Полная ст-ть с уч.НЗС (Авто)'!NJ"&amp;$J$42))/$D20)</f>
        <v>0</v>
      </c>
      <c r="NK20" s="137">
        <f ca="1">IF($D20=0,0,SUMIF('Полная ст-ть с уч.НЗС (Авто)'!$YP$11:INDIRECT("'Полная ст-ть с уч.НЗС (Авто)'!YP"&amp;$J$42),$C20,'Полная ст-ть с уч.НЗС (Авто)'!NK$11:INDIRECT("'Полная ст-ть с уч.НЗС (Авто)'!NK"&amp;$J$42))/$D20)</f>
        <v>0</v>
      </c>
      <c r="NL20" s="137">
        <f ca="1">IF($D20=0,0,SUMIF('Полная ст-ть с уч.НЗС (Авто)'!$YP$11:INDIRECT("'Полная ст-ть с уч.НЗС (Авто)'!YP"&amp;$J$42),$C20,'Полная ст-ть с уч.НЗС (Авто)'!NL$11:INDIRECT("'Полная ст-ть с уч.НЗС (Авто)'!NL"&amp;$J$42))/$D20)</f>
        <v>0</v>
      </c>
      <c r="NM20" s="137">
        <f ca="1">IF($D20=0,0,SUMIF('Полная ст-ть с уч.НЗС (Авто)'!$YP$11:INDIRECT("'Полная ст-ть с уч.НЗС (Авто)'!YP"&amp;$J$42),$C20,'Полная ст-ть с уч.НЗС (Авто)'!NM$11:INDIRECT("'Полная ст-ть с уч.НЗС (Авто)'!NM"&amp;$J$42))/$D20)</f>
        <v>0</v>
      </c>
      <c r="NN20" s="137">
        <f ca="1">IF($D20=0,0,SUMIF('Полная ст-ть с уч.НЗС (Авто)'!$YP$11:INDIRECT("'Полная ст-ть с уч.НЗС (Авто)'!YP"&amp;$J$42),$C20,'Полная ст-ть с уч.НЗС (Авто)'!NN$11:INDIRECT("'Полная ст-ть с уч.НЗС (Авто)'!NN"&amp;$J$42))/$D20)</f>
        <v>0</v>
      </c>
      <c r="NO20" s="137">
        <f ca="1">IF($D20=0,0,SUMIF('Полная ст-ть с уч.НЗС (Авто)'!$YP$11:INDIRECT("'Полная ст-ть с уч.НЗС (Авто)'!YP"&amp;$J$42),$C20,'Полная ст-ть с уч.НЗС (Авто)'!NO$11:INDIRECT("'Полная ст-ть с уч.НЗС (Авто)'!NO"&amp;$J$42))/$D20)</f>
        <v>0</v>
      </c>
      <c r="NP20" s="137">
        <f ca="1">IF($D20=0,0,SUMIF('Полная ст-ть с уч.НЗС (Авто)'!$YP$11:INDIRECT("'Полная ст-ть с уч.НЗС (Авто)'!YP"&amp;$J$42),$C20,'Полная ст-ть с уч.НЗС (Авто)'!NP$11:INDIRECT("'Полная ст-ть с уч.НЗС (Авто)'!NP"&amp;$J$42))/$D20)</f>
        <v>0</v>
      </c>
      <c r="NQ20" s="137">
        <f ca="1">IF($D20=0,0,SUMIF('Полная ст-ть с уч.НЗС (Авто)'!$YP$11:INDIRECT("'Полная ст-ть с уч.НЗС (Авто)'!YP"&amp;$J$42),$C20,'Полная ст-ть с уч.НЗС (Авто)'!NQ$11:INDIRECT("'Полная ст-ть с уч.НЗС (Авто)'!NQ"&amp;$J$42))/$D20)</f>
        <v>0</v>
      </c>
      <c r="NR20" s="137">
        <f ca="1">IF($D20=0,0,SUMIF('Полная ст-ть с уч.НЗС (Авто)'!$YP$11:INDIRECT("'Полная ст-ть с уч.НЗС (Авто)'!YP"&amp;$J$42),$C20,'Полная ст-ть с уч.НЗС (Авто)'!NR$11:INDIRECT("'Полная ст-ть с уч.НЗС (Авто)'!NR"&amp;$J$42))/$D20)</f>
        <v>0</v>
      </c>
      <c r="NS20" s="137">
        <f ca="1">IF($D20=0,0,SUMIF('Полная ст-ть с уч.НЗС (Авто)'!$YP$11:INDIRECT("'Полная ст-ть с уч.НЗС (Авто)'!YP"&amp;$J$42),$C20,'Полная ст-ть с уч.НЗС (Авто)'!NS$11:INDIRECT("'Полная ст-ть с уч.НЗС (Авто)'!NS"&amp;$J$42))/$D20)</f>
        <v>0</v>
      </c>
      <c r="NT20" s="137">
        <f ca="1">IF($D20=0,0,SUMIF('Полная ст-ть с уч.НЗС (Авто)'!$YP$11:INDIRECT("'Полная ст-ть с уч.НЗС (Авто)'!YP"&amp;$J$42),$C20,'Полная ст-ть с уч.НЗС (Авто)'!NT$11:INDIRECT("'Полная ст-ть с уч.НЗС (Авто)'!NT"&amp;$J$42))/$D20)</f>
        <v>0</v>
      </c>
      <c r="NU20" s="137">
        <f ca="1">IF($D20=0,0,SUMIF('Полная ст-ть с уч.НЗС (Авто)'!$YP$11:INDIRECT("'Полная ст-ть с уч.НЗС (Авто)'!YP"&amp;$J$42),$C20,'Полная ст-ть с уч.НЗС (Авто)'!NU$11:INDIRECT("'Полная ст-ть с уч.НЗС (Авто)'!NU"&amp;$J$42))/$D20)</f>
        <v>0</v>
      </c>
      <c r="NV20" s="137">
        <f ca="1">IF($D20=0,0,SUMIF('Полная ст-ть с уч.НЗС (Авто)'!$YP$11:INDIRECT("'Полная ст-ть с уч.НЗС (Авто)'!YP"&amp;$J$42),$C20,'Полная ст-ть с уч.НЗС (Авто)'!NV$11:INDIRECT("'Полная ст-ть с уч.НЗС (Авто)'!NV"&amp;$J$42))/$D20)</f>
        <v>0</v>
      </c>
      <c r="NW20" s="137">
        <f ca="1">IF($D20=0,0,SUMIF('Полная ст-ть с уч.НЗС (Авто)'!$YP$11:INDIRECT("'Полная ст-ть с уч.НЗС (Авто)'!YP"&amp;$J$42),$C20,'Полная ст-ть с уч.НЗС (Авто)'!NW$11:INDIRECT("'Полная ст-ть с уч.НЗС (Авто)'!NW"&amp;$J$42))/$D20)</f>
        <v>0</v>
      </c>
      <c r="NX20" s="137">
        <f ca="1">IF($D20=0,0,SUMIF('Полная ст-ть с уч.НЗС (Авто)'!$YP$11:INDIRECT("'Полная ст-ть с уч.НЗС (Авто)'!YP"&amp;$J$42),$C20,'Полная ст-ть с уч.НЗС (Авто)'!NX$11:INDIRECT("'Полная ст-ть с уч.НЗС (Авто)'!NX"&amp;$J$42))/$D20)</f>
        <v>0</v>
      </c>
      <c r="NY20" s="137">
        <f ca="1">IF($D20=0,0,SUMIF('Полная ст-ть с уч.НЗС (Авто)'!$YP$11:INDIRECT("'Полная ст-ть с уч.НЗС (Авто)'!YP"&amp;$J$42),$C20,'Полная ст-ть с уч.НЗС (Авто)'!NY$11:INDIRECT("'Полная ст-ть с уч.НЗС (Авто)'!NY"&amp;$J$42))/$D20)</f>
        <v>0</v>
      </c>
      <c r="NZ20" s="137">
        <f ca="1">IF($D20=0,0,SUMIF('Полная ст-ть с уч.НЗС (Авто)'!$YP$11:INDIRECT("'Полная ст-ть с уч.НЗС (Авто)'!YP"&amp;$J$42),$C20,'Полная ст-ть с уч.НЗС (Авто)'!NZ$11:INDIRECT("'Полная ст-ть с уч.НЗС (Авто)'!NZ"&amp;$J$42))/$D20)</f>
        <v>0</v>
      </c>
      <c r="OA20" s="137">
        <f ca="1">IF($D20=0,0,SUMIF('Полная ст-ть с уч.НЗС (Авто)'!$YP$11:INDIRECT("'Полная ст-ть с уч.НЗС (Авто)'!YP"&amp;$J$42),$C20,'Полная ст-ть с уч.НЗС (Авто)'!OA$11:INDIRECT("'Полная ст-ть с уч.НЗС (Авто)'!OA"&amp;$J$42))/$D20)</f>
        <v>0</v>
      </c>
      <c r="OB20" s="137">
        <f ca="1">IF($D20=0,0,SUMIF('Полная ст-ть с уч.НЗС (Авто)'!$YP$11:INDIRECT("'Полная ст-ть с уч.НЗС (Авто)'!YP"&amp;$J$42),$C20,'Полная ст-ть с уч.НЗС (Авто)'!OB$11:INDIRECT("'Полная ст-ть с уч.НЗС (Авто)'!OB"&amp;$J$42))/$D20)</f>
        <v>0</v>
      </c>
      <c r="OC20" s="137">
        <f ca="1">IF($D20=0,0,SUMIF('Полная ст-ть с уч.НЗС (Авто)'!$YP$11:INDIRECT("'Полная ст-ть с уч.НЗС (Авто)'!YP"&amp;$J$42),$C20,'Полная ст-ть с уч.НЗС (Авто)'!OC$11:INDIRECT("'Полная ст-ть с уч.НЗС (Авто)'!OC"&amp;$J$42))/$D20)</f>
        <v>0</v>
      </c>
      <c r="OD20" s="137">
        <f ca="1">IF($D20=0,0,SUMIF('Полная ст-ть с уч.НЗС (Авто)'!$YP$11:INDIRECT("'Полная ст-ть с уч.НЗС (Авто)'!YP"&amp;$J$42),$C20,'Полная ст-ть с уч.НЗС (Авто)'!OD$11:INDIRECT("'Полная ст-ть с уч.НЗС (Авто)'!OD"&amp;$J$42))/$D20)</f>
        <v>0</v>
      </c>
      <c r="OE20" s="137">
        <f ca="1">IF($D20=0,0,SUMIF('Полная ст-ть с уч.НЗС (Авто)'!$YP$11:INDIRECT("'Полная ст-ть с уч.НЗС (Авто)'!YP"&amp;$J$42),$C20,'Полная ст-ть с уч.НЗС (Авто)'!OE$11:INDIRECT("'Полная ст-ть с уч.НЗС (Авто)'!OE"&amp;$J$42))/$D20)</f>
        <v>0</v>
      </c>
      <c r="OF20" s="137">
        <f ca="1">IF($D20=0,0,SUMIF('Полная ст-ть с уч.НЗС (Авто)'!$YP$11:INDIRECT("'Полная ст-ть с уч.НЗС (Авто)'!YP"&amp;$J$42),$C20,'Полная ст-ть с уч.НЗС (Авто)'!OF$11:INDIRECT("'Полная ст-ть с уч.НЗС (Авто)'!OF"&amp;$J$42))/$D20)</f>
        <v>0</v>
      </c>
      <c r="OG20" s="137">
        <f ca="1">IF($D20=0,0,SUMIF('Полная ст-ть с уч.НЗС (Авто)'!$YP$11:INDIRECT("'Полная ст-ть с уч.НЗС (Авто)'!YP"&amp;$J$42),$C20,'Полная ст-ть с уч.НЗС (Авто)'!OG$11:INDIRECT("'Полная ст-ть с уч.НЗС (Авто)'!OG"&amp;$J$42))/$D20)</f>
        <v>0</v>
      </c>
      <c r="OH20" s="137">
        <f ca="1">IF($D20=0,0,SUMIF('Полная ст-ть с уч.НЗС (Авто)'!$YP$11:INDIRECT("'Полная ст-ть с уч.НЗС (Авто)'!YP"&amp;$J$42),$C20,'Полная ст-ть с уч.НЗС (Авто)'!OH$11:INDIRECT("'Полная ст-ть с уч.НЗС (Авто)'!OH"&amp;$J$42))/$D20)</f>
        <v>0</v>
      </c>
      <c r="OI20" s="137">
        <f ca="1">IF($D20=0,0,SUMIF('Полная ст-ть с уч.НЗС (Авто)'!$YP$11:INDIRECT("'Полная ст-ть с уч.НЗС (Авто)'!YP"&amp;$J$42),$C20,'Полная ст-ть с уч.НЗС (Авто)'!OI$11:INDIRECT("'Полная ст-ть с уч.НЗС (Авто)'!OI"&amp;$J$42))/$D20)</f>
        <v>0</v>
      </c>
      <c r="OJ20" s="137">
        <f ca="1">IF($D20=0,0,SUMIF('Полная ст-ть с уч.НЗС (Авто)'!$YP$11:INDIRECT("'Полная ст-ть с уч.НЗС (Авто)'!YP"&amp;$J$42),$C20,'Полная ст-ть с уч.НЗС (Авто)'!OJ$11:INDIRECT("'Полная ст-ть с уч.НЗС (Авто)'!OJ"&amp;$J$42))/$D20)</f>
        <v>0</v>
      </c>
      <c r="OK20" s="137">
        <f ca="1">IF($D20=0,0,SUMIF('Полная ст-ть с уч.НЗС (Авто)'!$YP$11:INDIRECT("'Полная ст-ть с уч.НЗС (Авто)'!YP"&amp;$J$42),$C20,'Полная ст-ть с уч.НЗС (Авто)'!OK$11:INDIRECT("'Полная ст-ть с уч.НЗС (Авто)'!OK"&amp;$J$42))/$D20)</f>
        <v>0</v>
      </c>
      <c r="OL20" s="137">
        <f ca="1">IF($D20=0,0,SUMIF('Полная ст-ть с уч.НЗС (Авто)'!$YP$11:INDIRECT("'Полная ст-ть с уч.НЗС (Авто)'!YP"&amp;$J$42),$C20,'Полная ст-ть с уч.НЗС (Авто)'!OL$11:INDIRECT("'Полная ст-ть с уч.НЗС (Авто)'!OL"&amp;$J$42))/$D20)</f>
        <v>0</v>
      </c>
      <c r="OM20" s="137">
        <f ca="1">IF($D20=0,0,SUMIF('Полная ст-ть с уч.НЗС (Авто)'!$YP$11:INDIRECT("'Полная ст-ть с уч.НЗС (Авто)'!YP"&amp;$J$42),$C20,'Полная ст-ть с уч.НЗС (Авто)'!OM$11:INDIRECT("'Полная ст-ть с уч.НЗС (Авто)'!OM"&amp;$J$42))/$D20)</f>
        <v>0</v>
      </c>
      <c r="ON20" s="137">
        <f ca="1">IF($D20=0,0,SUMIF('Полная ст-ть с уч.НЗС (Авто)'!$YP$11:INDIRECT("'Полная ст-ть с уч.НЗС (Авто)'!YP"&amp;$J$42),$C20,'Полная ст-ть с уч.НЗС (Авто)'!ON$11:INDIRECT("'Полная ст-ть с уч.НЗС (Авто)'!ON"&amp;$J$42))/$D20)</f>
        <v>0</v>
      </c>
      <c r="OO20" s="137">
        <f ca="1">IF($D20=0,0,SUMIF('Полная ст-ть с уч.НЗС (Авто)'!$YP$11:INDIRECT("'Полная ст-ть с уч.НЗС (Авто)'!YP"&amp;$J$42),$C20,'Полная ст-ть с уч.НЗС (Авто)'!OO$11:INDIRECT("'Полная ст-ть с уч.НЗС (Авто)'!OO"&amp;$J$42))/$D20)</f>
        <v>0</v>
      </c>
      <c r="OP20" s="137">
        <f ca="1">IF($D20=0,0,SUMIF('Полная ст-ть с уч.НЗС (Авто)'!$YP$11:INDIRECT("'Полная ст-ть с уч.НЗС (Авто)'!YP"&amp;$J$42),$C20,'Полная ст-ть с уч.НЗС (Авто)'!OP$11:INDIRECT("'Полная ст-ть с уч.НЗС (Авто)'!OP"&amp;$J$42))/$D20)</f>
        <v>0</v>
      </c>
      <c r="OQ20" s="137">
        <f ca="1">IF($D20=0,0,SUMIF('Полная ст-ть с уч.НЗС (Авто)'!$YP$11:INDIRECT("'Полная ст-ть с уч.НЗС (Авто)'!YP"&amp;$J$42),$C20,'Полная ст-ть с уч.НЗС (Авто)'!OQ$11:INDIRECT("'Полная ст-ть с уч.НЗС (Авто)'!OQ"&amp;$J$42))/$D20)</f>
        <v>0</v>
      </c>
      <c r="OR20" s="137">
        <f ca="1">IF($D20=0,0,SUMIF('Полная ст-ть с уч.НЗС (Авто)'!$YP$11:INDIRECT("'Полная ст-ть с уч.НЗС (Авто)'!YP"&amp;$J$42),$C20,'Полная ст-ть с уч.НЗС (Авто)'!OR$11:INDIRECT("'Полная ст-ть с уч.НЗС (Авто)'!OR"&amp;$J$42))/$D20)</f>
        <v>0</v>
      </c>
      <c r="OS20" s="137">
        <f ca="1">IF($D20=0,0,SUMIF('Полная ст-ть с уч.НЗС (Авто)'!$YP$11:INDIRECT("'Полная ст-ть с уч.НЗС (Авто)'!YP"&amp;$J$42),$C20,'Полная ст-ть с уч.НЗС (Авто)'!OS$11:INDIRECT("'Полная ст-ть с уч.НЗС (Авто)'!OS"&amp;$J$42))/$D20)</f>
        <v>0</v>
      </c>
      <c r="OT20" s="137">
        <f ca="1">IF($D20=0,0,SUMIF('Полная ст-ть с уч.НЗС (Авто)'!$YP$11:INDIRECT("'Полная ст-ть с уч.НЗС (Авто)'!YP"&amp;$J$42),$C20,'Полная ст-ть с уч.НЗС (Авто)'!OT$11:INDIRECT("'Полная ст-ть с уч.НЗС (Авто)'!OT"&amp;$J$42))/$D20)</f>
        <v>0</v>
      </c>
      <c r="OU20" s="137">
        <f ca="1">IF($D20=0,0,SUMIF('Полная ст-ть с уч.НЗС (Авто)'!$YP$11:INDIRECT("'Полная ст-ть с уч.НЗС (Авто)'!YP"&amp;$J$42),$C20,'Полная ст-ть с уч.НЗС (Авто)'!OU$11:INDIRECT("'Полная ст-ть с уч.НЗС (Авто)'!OU"&amp;$J$42))/$D20)</f>
        <v>0</v>
      </c>
      <c r="OV20" s="137">
        <f ca="1">IF($D20=0,0,SUMIF('Полная ст-ть с уч.НЗС (Авто)'!$YP$11:INDIRECT("'Полная ст-ть с уч.НЗС (Авто)'!YP"&amp;$J$42),$C20,'Полная ст-ть с уч.НЗС (Авто)'!OV$11:INDIRECT("'Полная ст-ть с уч.НЗС (Авто)'!OV"&amp;$J$42))/$D20)</f>
        <v>0</v>
      </c>
      <c r="OW20" s="137">
        <f ca="1">IF($D20=0,0,SUMIF('Полная ст-ть с уч.НЗС (Авто)'!$YP$11:INDIRECT("'Полная ст-ть с уч.НЗС (Авто)'!YP"&amp;$J$42),$C20,'Полная ст-ть с уч.НЗС (Авто)'!OW$11:INDIRECT("'Полная ст-ть с уч.НЗС (Авто)'!OW"&amp;$J$42))/$D20)</f>
        <v>0</v>
      </c>
      <c r="OX20" s="137">
        <f ca="1">IF($D20=0,0,SUMIF('Полная ст-ть с уч.НЗС (Авто)'!$YP$11:INDIRECT("'Полная ст-ть с уч.НЗС (Авто)'!YP"&amp;$J$42),$C20,'Полная ст-ть с уч.НЗС (Авто)'!OX$11:INDIRECT("'Полная ст-ть с уч.НЗС (Авто)'!OX"&amp;$J$42))/$D20)</f>
        <v>0</v>
      </c>
      <c r="OY20" s="137">
        <f ca="1">IF($D20=0,0,SUMIF('Полная ст-ть с уч.НЗС (Авто)'!$YP$11:INDIRECT("'Полная ст-ть с уч.НЗС (Авто)'!YP"&amp;$J$42),$C20,'Полная ст-ть с уч.НЗС (Авто)'!OY$11:INDIRECT("'Полная ст-ть с уч.НЗС (Авто)'!OY"&amp;$J$42))/$D20)</f>
        <v>0</v>
      </c>
      <c r="OZ20" s="137">
        <f ca="1">IF($D20=0,0,SUMIF('Полная ст-ть с уч.НЗС (Авто)'!$YP$11:INDIRECT("'Полная ст-ть с уч.НЗС (Авто)'!YP"&amp;$J$42),$C20,'Полная ст-ть с уч.НЗС (Авто)'!OZ$11:INDIRECT("'Полная ст-ть с уч.НЗС (Авто)'!OZ"&amp;$J$42))/$D20)</f>
        <v>0</v>
      </c>
      <c r="PA20" s="137">
        <f ca="1">IF($D20=0,0,SUMIF('Полная ст-ть с уч.НЗС (Авто)'!$YP$11:INDIRECT("'Полная ст-ть с уч.НЗС (Авто)'!YP"&amp;$J$42),$C20,'Полная ст-ть с уч.НЗС (Авто)'!PA$11:INDIRECT("'Полная ст-ть с уч.НЗС (Авто)'!PA"&amp;$J$42))/$D20)</f>
        <v>0</v>
      </c>
      <c r="PB20" s="137">
        <f ca="1">IF($D20=0,0,SUMIF('Полная ст-ть с уч.НЗС (Авто)'!$YP$11:INDIRECT("'Полная ст-ть с уч.НЗС (Авто)'!YP"&amp;$J$42),$C20,'Полная ст-ть с уч.НЗС (Авто)'!PB$11:INDIRECT("'Полная ст-ть с уч.НЗС (Авто)'!PB"&amp;$J$42))/$D20)</f>
        <v>0</v>
      </c>
      <c r="PC20" s="137">
        <f ca="1">IF($D20=0,0,SUMIF('Полная ст-ть с уч.НЗС (Авто)'!$YP$11:INDIRECT("'Полная ст-ть с уч.НЗС (Авто)'!YP"&amp;$J$42),$C20,'Полная ст-ть с уч.НЗС (Авто)'!PC$11:INDIRECT("'Полная ст-ть с уч.НЗС (Авто)'!PC"&amp;$J$42))/$D20)</f>
        <v>0</v>
      </c>
      <c r="PD20" s="137">
        <f ca="1">IF($D20=0,0,SUMIF('Полная ст-ть с уч.НЗС (Авто)'!$YP$11:INDIRECT("'Полная ст-ть с уч.НЗС (Авто)'!YP"&amp;$J$42),$C20,'Полная ст-ть с уч.НЗС (Авто)'!PD$11:INDIRECT("'Полная ст-ть с уч.НЗС (Авто)'!PD"&amp;$J$42))/$D20)</f>
        <v>0</v>
      </c>
      <c r="PE20" s="137">
        <f ca="1">IF($D20=0,0,SUMIF('Полная ст-ть с уч.НЗС (Авто)'!$YP$11:INDIRECT("'Полная ст-ть с уч.НЗС (Авто)'!YP"&amp;$J$42),$C20,'Полная ст-ть с уч.НЗС (Авто)'!PE$11:INDIRECT("'Полная ст-ть с уч.НЗС (Авто)'!PE"&amp;$J$42))/$D20)</f>
        <v>0</v>
      </c>
      <c r="PF20" s="137">
        <f ca="1">IF($D20=0,0,SUMIF('Полная ст-ть с уч.НЗС (Авто)'!$YP$11:INDIRECT("'Полная ст-ть с уч.НЗС (Авто)'!YP"&amp;$J$42),$C20,'Полная ст-ть с уч.НЗС (Авто)'!PF$11:INDIRECT("'Полная ст-ть с уч.НЗС (Авто)'!PF"&amp;$J$42))/$D20)</f>
        <v>0</v>
      </c>
      <c r="PG20" s="137">
        <f ca="1">IF($D20=0,0,SUMIF('Полная ст-ть с уч.НЗС (Авто)'!$YP$11:INDIRECT("'Полная ст-ть с уч.НЗС (Авто)'!YP"&amp;$J$42),$C20,'Полная ст-ть с уч.НЗС (Авто)'!PG$11:INDIRECT("'Полная ст-ть с уч.НЗС (Авто)'!PG"&amp;$J$42))/$D20)</f>
        <v>0</v>
      </c>
      <c r="PH20" s="137">
        <f ca="1">IF($D20=0,0,SUMIF('Полная ст-ть с уч.НЗС (Авто)'!$YP$11:INDIRECT("'Полная ст-ть с уч.НЗС (Авто)'!YP"&amp;$J$42),$C20,'Полная ст-ть с уч.НЗС (Авто)'!PH$11:INDIRECT("'Полная ст-ть с уч.НЗС (Авто)'!PH"&amp;$J$42))/$D20)</f>
        <v>0</v>
      </c>
      <c r="PI20" s="137">
        <f ca="1">IF($D20=0,0,SUMIF('Полная ст-ть с уч.НЗС (Авто)'!$YP$11:INDIRECT("'Полная ст-ть с уч.НЗС (Авто)'!YP"&amp;$J$42),$C20,'Полная ст-ть с уч.НЗС (Авто)'!PI$11:INDIRECT("'Полная ст-ть с уч.НЗС (Авто)'!PI"&amp;$J$42))/$D20)</f>
        <v>0</v>
      </c>
      <c r="PJ20" s="137">
        <f ca="1">IF($D20=0,0,SUMIF('Полная ст-ть с уч.НЗС (Авто)'!$YP$11:INDIRECT("'Полная ст-ть с уч.НЗС (Авто)'!YP"&amp;$J$42),$C20,'Полная ст-ть с уч.НЗС (Авто)'!PJ$11:INDIRECT("'Полная ст-ть с уч.НЗС (Авто)'!PJ"&amp;$J$42))/$D20)</f>
        <v>0</v>
      </c>
      <c r="PK20" s="137">
        <f ca="1">IF($D20=0,0,SUMIF('Полная ст-ть с уч.НЗС (Авто)'!$YP$11:INDIRECT("'Полная ст-ть с уч.НЗС (Авто)'!YP"&amp;$J$42),$C20,'Полная ст-ть с уч.НЗС (Авто)'!PK$11:INDIRECT("'Полная ст-ть с уч.НЗС (Авто)'!PK"&amp;$J$42))/$D20)</f>
        <v>0</v>
      </c>
      <c r="PL20" s="137">
        <f ca="1">IF($D20=0,0,SUMIF('Полная ст-ть с уч.НЗС (Авто)'!$YP$11:INDIRECT("'Полная ст-ть с уч.НЗС (Авто)'!YP"&amp;$J$42),$C20,'Полная ст-ть с уч.НЗС (Авто)'!PL$11:INDIRECT("'Полная ст-ть с уч.НЗС (Авто)'!PL"&amp;$J$42))/$D20)</f>
        <v>0</v>
      </c>
      <c r="PM20" s="137">
        <f ca="1">IF($D20=0,0,SUMIF('Полная ст-ть с уч.НЗС (Авто)'!$YP$11:INDIRECT("'Полная ст-ть с уч.НЗС (Авто)'!YP"&amp;$J$42),$C20,'Полная ст-ть с уч.НЗС (Авто)'!PM$11:INDIRECT("'Полная ст-ть с уч.НЗС (Авто)'!PM"&amp;$J$42))/$D20)</f>
        <v>0</v>
      </c>
      <c r="PN20" s="137">
        <f ca="1">IF($D20=0,0,SUMIF('Полная ст-ть с уч.НЗС (Авто)'!$YP$11:INDIRECT("'Полная ст-ть с уч.НЗС (Авто)'!YP"&amp;$J$42),$C20,'Полная ст-ть с уч.НЗС (Авто)'!PN$11:INDIRECT("'Полная ст-ть с уч.НЗС (Авто)'!PN"&amp;$J$42))/$D20)</f>
        <v>0</v>
      </c>
      <c r="PO20" s="137">
        <f ca="1">IF($D20=0,0,SUMIF('Полная ст-ть с уч.НЗС (Авто)'!$YP$11:INDIRECT("'Полная ст-ть с уч.НЗС (Авто)'!YP"&amp;$J$42),$C20,'Полная ст-ть с уч.НЗС (Авто)'!PO$11:INDIRECT("'Полная ст-ть с уч.НЗС (Авто)'!PO"&amp;$J$42))/$D20)</f>
        <v>0</v>
      </c>
      <c r="PP20" s="137">
        <f ca="1">IF($D20=0,0,SUMIF('Полная ст-ть с уч.НЗС (Авто)'!$YP$11:INDIRECT("'Полная ст-ть с уч.НЗС (Авто)'!YP"&amp;$J$42),$C20,'Полная ст-ть с уч.НЗС (Авто)'!PP$11:INDIRECT("'Полная ст-ть с уч.НЗС (Авто)'!PP"&amp;$J$42))/$D20)</f>
        <v>0</v>
      </c>
      <c r="PQ20" s="137">
        <f ca="1">IF($D20=0,0,SUMIF('Полная ст-ть с уч.НЗС (Авто)'!$YP$11:INDIRECT("'Полная ст-ть с уч.НЗС (Авто)'!YP"&amp;$J$42),$C20,'Полная ст-ть с уч.НЗС (Авто)'!PQ$11:INDIRECT("'Полная ст-ть с уч.НЗС (Авто)'!PQ"&amp;$J$42))/$D20)</f>
        <v>0</v>
      </c>
      <c r="PR20" s="137">
        <f ca="1">IF($D20=0,0,SUMIF('Полная ст-ть с уч.НЗС (Авто)'!$YP$11:INDIRECT("'Полная ст-ть с уч.НЗС (Авто)'!YP"&amp;$J$42),$C20,'Полная ст-ть с уч.НЗС (Авто)'!PR$11:INDIRECT("'Полная ст-ть с уч.НЗС (Авто)'!PR"&amp;$J$42))/$D20)</f>
        <v>0</v>
      </c>
      <c r="PS20" s="137">
        <f ca="1">IF($D20=0,0,SUMIF('Полная ст-ть с уч.НЗС (Авто)'!$YP$11:INDIRECT("'Полная ст-ть с уч.НЗС (Авто)'!YP"&amp;$J$42),$C20,'Полная ст-ть с уч.НЗС (Авто)'!PS$11:INDIRECT("'Полная ст-ть с уч.НЗС (Авто)'!PS"&amp;$J$42))/$D20)</f>
        <v>0</v>
      </c>
      <c r="PT20" s="137">
        <f ca="1">IF($D20=0,0,SUMIF('Полная ст-ть с уч.НЗС (Авто)'!$YP$11:INDIRECT("'Полная ст-ть с уч.НЗС (Авто)'!YP"&amp;$J$42),$C20,'Полная ст-ть с уч.НЗС (Авто)'!PT$11:INDIRECT("'Полная ст-ть с уч.НЗС (Авто)'!PT"&amp;$J$42))/$D20)</f>
        <v>0</v>
      </c>
      <c r="PU20" s="137">
        <f ca="1">IF($D20=0,0,SUMIF('Полная ст-ть с уч.НЗС (Авто)'!$YP$11:INDIRECT("'Полная ст-ть с уч.НЗС (Авто)'!YP"&amp;$J$42),$C20,'Полная ст-ть с уч.НЗС (Авто)'!PU$11:INDIRECT("'Полная ст-ть с уч.НЗС (Авто)'!PU"&amp;$J$42))/$D20)</f>
        <v>0</v>
      </c>
      <c r="PV20" s="137">
        <f ca="1">IF($D20=0,0,SUMIF('Полная ст-ть с уч.НЗС (Авто)'!$YP$11:INDIRECT("'Полная ст-ть с уч.НЗС (Авто)'!YP"&amp;$J$42),$C20,'Полная ст-ть с уч.НЗС (Авто)'!PV$11:INDIRECT("'Полная ст-ть с уч.НЗС (Авто)'!PV"&amp;$J$42))/$D20)</f>
        <v>0</v>
      </c>
      <c r="PW20" s="137">
        <f ca="1">IF($D20=0,0,SUMIF('Полная ст-ть с уч.НЗС (Авто)'!$YP$11:INDIRECT("'Полная ст-ть с уч.НЗС (Авто)'!YP"&amp;$J$42),$C20,'Полная ст-ть с уч.НЗС (Авто)'!PW$11:INDIRECT("'Полная ст-ть с уч.НЗС (Авто)'!PW"&amp;$J$42))/$D20)</f>
        <v>0</v>
      </c>
      <c r="PX20" s="137">
        <f ca="1">IF($D20=0,0,SUMIF('Полная ст-ть с уч.НЗС (Авто)'!$YP$11:INDIRECT("'Полная ст-ть с уч.НЗС (Авто)'!YP"&amp;$J$42),$C20,'Полная ст-ть с уч.НЗС (Авто)'!PX$11:INDIRECT("'Полная ст-ть с уч.НЗС (Авто)'!PX"&amp;$J$42))/$D20)</f>
        <v>0</v>
      </c>
      <c r="PY20" s="137">
        <f ca="1">IF($D20=0,0,SUMIF('Полная ст-ть с уч.НЗС (Авто)'!$YP$11:INDIRECT("'Полная ст-ть с уч.НЗС (Авто)'!YP"&amp;$J$42),$C20,'Полная ст-ть с уч.НЗС (Авто)'!PY$11:INDIRECT("'Полная ст-ть с уч.НЗС (Авто)'!PY"&amp;$J$42))/$D20)</f>
        <v>0</v>
      </c>
      <c r="PZ20" s="137">
        <f ca="1">IF($D20=0,0,SUMIF('Полная ст-ть с уч.НЗС (Авто)'!$YP$11:INDIRECT("'Полная ст-ть с уч.НЗС (Авто)'!YP"&amp;$J$42),$C20,'Полная ст-ть с уч.НЗС (Авто)'!PZ$11:INDIRECT("'Полная ст-ть с уч.НЗС (Авто)'!PZ"&amp;$J$42))/$D20)</f>
        <v>0</v>
      </c>
      <c r="QA20" s="137">
        <f ca="1">IF($D20=0,0,SUMIF('Полная ст-ть с уч.НЗС (Авто)'!$YP$11:INDIRECT("'Полная ст-ть с уч.НЗС (Авто)'!YP"&amp;$J$42),$C20,'Полная ст-ть с уч.НЗС (Авто)'!QA$11:INDIRECT("'Полная ст-ть с уч.НЗС (Авто)'!QA"&amp;$J$42))/$D20)</f>
        <v>0</v>
      </c>
      <c r="QB20" s="137">
        <f ca="1">IF($D20=0,0,SUMIF('Полная ст-ть с уч.НЗС (Авто)'!$YP$11:INDIRECT("'Полная ст-ть с уч.НЗС (Авто)'!YP"&amp;$J$42),$C20,'Полная ст-ть с уч.НЗС (Авто)'!QB$11:INDIRECT("'Полная ст-ть с уч.НЗС (Авто)'!QB"&amp;$J$42))/$D20)</f>
        <v>0</v>
      </c>
      <c r="QC20" s="137">
        <f ca="1">IF($D20=0,0,SUMIF('Полная ст-ть с уч.НЗС (Авто)'!$YP$11:INDIRECT("'Полная ст-ть с уч.НЗС (Авто)'!YP"&amp;$J$42),$C20,'Полная ст-ть с уч.НЗС (Авто)'!QC$11:INDIRECT("'Полная ст-ть с уч.НЗС (Авто)'!QC"&amp;$J$42))/$D20)</f>
        <v>0</v>
      </c>
      <c r="QD20" s="137">
        <f ca="1">IF($D20=0,0,SUMIF('Полная ст-ть с уч.НЗС (Авто)'!$YP$11:INDIRECT("'Полная ст-ть с уч.НЗС (Авто)'!YP"&amp;$J$42),$C20,'Полная ст-ть с уч.НЗС (Авто)'!QD$11:INDIRECT("'Полная ст-ть с уч.НЗС (Авто)'!QD"&amp;$J$42))/$D20)</f>
        <v>0</v>
      </c>
      <c r="QE20" s="137">
        <f ca="1">IF($D20=0,0,SUMIF('Полная ст-ть с уч.НЗС (Авто)'!$YP$11:INDIRECT("'Полная ст-ть с уч.НЗС (Авто)'!YP"&amp;$J$42),$C20,'Полная ст-ть с уч.НЗС (Авто)'!QE$11:INDIRECT("'Полная ст-ть с уч.НЗС (Авто)'!QE"&amp;$J$42))/$D20)</f>
        <v>0</v>
      </c>
      <c r="QF20" s="137">
        <f ca="1">IF($D20=0,0,SUMIF('Полная ст-ть с уч.НЗС (Авто)'!$YP$11:INDIRECT("'Полная ст-ть с уч.НЗС (Авто)'!YP"&amp;$J$42),$C20,'Полная ст-ть с уч.НЗС (Авто)'!QF$11:INDIRECT("'Полная ст-ть с уч.НЗС (Авто)'!QF"&amp;$J$42))/$D20)</f>
        <v>0</v>
      </c>
      <c r="QG20" s="137">
        <f ca="1">IF($D20=0,0,SUMIF('Полная ст-ть с уч.НЗС (Авто)'!$YP$11:INDIRECT("'Полная ст-ть с уч.НЗС (Авто)'!YP"&amp;$J$42),$C20,'Полная ст-ть с уч.НЗС (Авто)'!QG$11:INDIRECT("'Полная ст-ть с уч.НЗС (Авто)'!QG"&amp;$J$42))/$D20)</f>
        <v>0</v>
      </c>
      <c r="QH20" s="137">
        <f ca="1">IF($D20=0,0,SUMIF('Полная ст-ть с уч.НЗС (Авто)'!$YP$11:INDIRECT("'Полная ст-ть с уч.НЗС (Авто)'!YP"&amp;$J$42),$C20,'Полная ст-ть с уч.НЗС (Авто)'!QH$11:INDIRECT("'Полная ст-ть с уч.НЗС (Авто)'!QH"&amp;$J$42))/$D20)</f>
        <v>0</v>
      </c>
      <c r="QI20" s="137">
        <f ca="1">IF($D20=0,0,SUMIF('Полная ст-ть с уч.НЗС (Авто)'!$YP$11:INDIRECT("'Полная ст-ть с уч.НЗС (Авто)'!YP"&amp;$J$42),$C20,'Полная ст-ть с уч.НЗС (Авто)'!QI$11:INDIRECT("'Полная ст-ть с уч.НЗС (Авто)'!QI"&amp;$J$42))/$D20)</f>
        <v>0</v>
      </c>
      <c r="QJ20" s="137">
        <f ca="1">IF($D20=0,0,SUMIF('Полная ст-ть с уч.НЗС (Авто)'!$YP$11:INDIRECT("'Полная ст-ть с уч.НЗС (Авто)'!YP"&amp;$J$42),$C20,'Полная ст-ть с уч.НЗС (Авто)'!QJ$11:INDIRECT("'Полная ст-ть с уч.НЗС (Авто)'!QJ"&amp;$J$42))/$D20)</f>
        <v>0</v>
      </c>
      <c r="QK20" s="137">
        <f ca="1">IF($D20=0,0,SUMIF('Полная ст-ть с уч.НЗС (Авто)'!$YP$11:INDIRECT("'Полная ст-ть с уч.НЗС (Авто)'!YP"&amp;$J$42),$C20,'Полная ст-ть с уч.НЗС (Авто)'!QK$11:INDIRECT("'Полная ст-ть с уч.НЗС (Авто)'!QK"&amp;$J$42))/$D20)</f>
        <v>0</v>
      </c>
      <c r="QL20" s="137">
        <f ca="1">IF($D20=0,0,SUMIF('Полная ст-ть с уч.НЗС (Авто)'!$YP$11:INDIRECT("'Полная ст-ть с уч.НЗС (Авто)'!YP"&amp;$J$42),$C20,'Полная ст-ть с уч.НЗС (Авто)'!QL$11:INDIRECT("'Полная ст-ть с уч.НЗС (Авто)'!QL"&amp;$J$42))/$D20)</f>
        <v>0</v>
      </c>
      <c r="QM20" s="137">
        <f ca="1">IF($D20=0,0,SUMIF('Полная ст-ть с уч.НЗС (Авто)'!$YP$11:INDIRECT("'Полная ст-ть с уч.НЗС (Авто)'!YP"&amp;$J$42),$C20,'Полная ст-ть с уч.НЗС (Авто)'!QM$11:INDIRECT("'Полная ст-ть с уч.НЗС (Авто)'!QM"&amp;$J$42))/$D20)</f>
        <v>0</v>
      </c>
      <c r="QN20" s="137">
        <f ca="1">IF($D20=0,0,SUMIF('Полная ст-ть с уч.НЗС (Авто)'!$YP$11:INDIRECT("'Полная ст-ть с уч.НЗС (Авто)'!YP"&amp;$J$42),$C20,'Полная ст-ть с уч.НЗС (Авто)'!QN$11:INDIRECT("'Полная ст-ть с уч.НЗС (Авто)'!QN"&amp;$J$42))/$D20)</f>
        <v>0</v>
      </c>
      <c r="QO20" s="137">
        <f ca="1">IF($D20=0,0,SUMIF('Полная ст-ть с уч.НЗС (Авто)'!$YP$11:INDIRECT("'Полная ст-ть с уч.НЗС (Авто)'!YP"&amp;$J$42),$C20,'Полная ст-ть с уч.НЗС (Авто)'!QO$11:INDIRECT("'Полная ст-ть с уч.НЗС (Авто)'!QO"&amp;$J$42))/$D20)</f>
        <v>0</v>
      </c>
      <c r="QP20" s="137">
        <f ca="1">IF($D20=0,0,SUMIF('Полная ст-ть с уч.НЗС (Авто)'!$YP$11:INDIRECT("'Полная ст-ть с уч.НЗС (Авто)'!YP"&amp;$J$42),$C20,'Полная ст-ть с уч.НЗС (Авто)'!QP$11:INDIRECT("'Полная ст-ть с уч.НЗС (Авто)'!QP"&amp;$J$42))/$D20)</f>
        <v>0</v>
      </c>
      <c r="QQ20" s="137">
        <f ca="1">IF($D20=0,0,SUMIF('Полная ст-ть с уч.НЗС (Авто)'!$YP$11:INDIRECT("'Полная ст-ть с уч.НЗС (Авто)'!YP"&amp;$J$42),$C20,'Полная ст-ть с уч.НЗС (Авто)'!QQ$11:INDIRECT("'Полная ст-ть с уч.НЗС (Авто)'!QQ"&amp;$J$42))/$D20)</f>
        <v>0</v>
      </c>
      <c r="QR20" s="137">
        <f ca="1">IF($D20=0,0,SUMIF('Полная ст-ть с уч.НЗС (Авто)'!$YP$11:INDIRECT("'Полная ст-ть с уч.НЗС (Авто)'!YP"&amp;$J$42),$C20,'Полная ст-ть с уч.НЗС (Авто)'!QR$11:INDIRECT("'Полная ст-ть с уч.НЗС (Авто)'!QR"&amp;$J$42))/$D20)</f>
        <v>0</v>
      </c>
      <c r="QS20" s="137">
        <f ca="1">IF($D20=0,0,SUMIF('Полная ст-ть с уч.НЗС (Авто)'!$YP$11:INDIRECT("'Полная ст-ть с уч.НЗС (Авто)'!YP"&amp;$J$42),$C20,'Полная ст-ть с уч.НЗС (Авто)'!QS$11:INDIRECT("'Полная ст-ть с уч.НЗС (Авто)'!QS"&amp;$J$42))/$D20)</f>
        <v>0</v>
      </c>
      <c r="QT20" s="137">
        <f ca="1">IF($D20=0,0,SUMIF('Полная ст-ть с уч.НЗС (Авто)'!$YP$11:INDIRECT("'Полная ст-ть с уч.НЗС (Авто)'!YP"&amp;$J$42),$C20,'Полная ст-ть с уч.НЗС (Авто)'!QT$11:INDIRECT("'Полная ст-ть с уч.НЗС (Авто)'!QT"&amp;$J$42))/$D20)</f>
        <v>0</v>
      </c>
      <c r="QU20" s="137">
        <f ca="1">IF($D20=0,0,SUMIF('Полная ст-ть с уч.НЗС (Авто)'!$YP$11:INDIRECT("'Полная ст-ть с уч.НЗС (Авто)'!YP"&amp;$J$42),$C20,'Полная ст-ть с уч.НЗС (Авто)'!QU$11:INDIRECT("'Полная ст-ть с уч.НЗС (Авто)'!QU"&amp;$J$42))/$D20)</f>
        <v>0</v>
      </c>
      <c r="QV20" s="137">
        <f ca="1">IF($D20=0,0,SUMIF('Полная ст-ть с уч.НЗС (Авто)'!$YP$11:INDIRECT("'Полная ст-ть с уч.НЗС (Авто)'!YP"&amp;$J$42),$C20,'Полная ст-ть с уч.НЗС (Авто)'!QV$11:INDIRECT("'Полная ст-ть с уч.НЗС (Авто)'!QV"&amp;$J$42))/$D20)</f>
        <v>0</v>
      </c>
      <c r="QW20" s="137">
        <f ca="1">IF($D20=0,0,SUMIF('Полная ст-ть с уч.НЗС (Авто)'!$YP$11:INDIRECT("'Полная ст-ть с уч.НЗС (Авто)'!YP"&amp;$J$42),$C20,'Полная ст-ть с уч.НЗС (Авто)'!QW$11:INDIRECT("'Полная ст-ть с уч.НЗС (Авто)'!QW"&amp;$J$42))/$D20)</f>
        <v>0</v>
      </c>
      <c r="QX20" s="137">
        <f ca="1">IF($D20=0,0,SUMIF('Полная ст-ть с уч.НЗС (Авто)'!$YP$11:INDIRECT("'Полная ст-ть с уч.НЗС (Авто)'!YP"&amp;$J$42),$C20,'Полная ст-ть с уч.НЗС (Авто)'!QX$11:INDIRECT("'Полная ст-ть с уч.НЗС (Авто)'!QX"&amp;$J$42))/$D20)</f>
        <v>0</v>
      </c>
      <c r="QY20" s="137">
        <f ca="1">IF($D20=0,0,SUMIF('Полная ст-ть с уч.НЗС (Авто)'!$YP$11:INDIRECT("'Полная ст-ть с уч.НЗС (Авто)'!YP"&amp;$J$42),$C20,'Полная ст-ть с уч.НЗС (Авто)'!QY$11:INDIRECT("'Полная ст-ть с уч.НЗС (Авто)'!QY"&amp;$J$42))/$D20)</f>
        <v>0</v>
      </c>
      <c r="QZ20" s="137">
        <f ca="1">IF($D20=0,0,SUMIF('Полная ст-ть с уч.НЗС (Авто)'!$YP$11:INDIRECT("'Полная ст-ть с уч.НЗС (Авто)'!YP"&amp;$J$42),$C20,'Полная ст-ть с уч.НЗС (Авто)'!QZ$11:INDIRECT("'Полная ст-ть с уч.НЗС (Авто)'!QZ"&amp;$J$42))/$D20)</f>
        <v>0</v>
      </c>
      <c r="RA20" s="137">
        <f ca="1">IF($D20=0,0,SUMIF('Полная ст-ть с уч.НЗС (Авто)'!$YP$11:INDIRECT("'Полная ст-ть с уч.НЗС (Авто)'!YP"&amp;$J$42),$C20,'Полная ст-ть с уч.НЗС (Авто)'!RA$11:INDIRECT("'Полная ст-ть с уч.НЗС (Авто)'!RA"&amp;$J$42))/$D20)</f>
        <v>0</v>
      </c>
      <c r="RB20" s="137">
        <f ca="1">IF($D20=0,0,SUMIF('Полная ст-ть с уч.НЗС (Авто)'!$YP$11:INDIRECT("'Полная ст-ть с уч.НЗС (Авто)'!YP"&amp;$J$42),$C20,'Полная ст-ть с уч.НЗС (Авто)'!RB$11:INDIRECT("'Полная ст-ть с уч.НЗС (Авто)'!RB"&amp;$J$42))/$D20)</f>
        <v>0</v>
      </c>
      <c r="RC20" s="137">
        <f ca="1">IF($D20=0,0,SUMIF('Полная ст-ть с уч.НЗС (Авто)'!$YP$11:INDIRECT("'Полная ст-ть с уч.НЗС (Авто)'!YP"&amp;$J$42),$C20,'Полная ст-ть с уч.НЗС (Авто)'!RC$11:INDIRECT("'Полная ст-ть с уч.НЗС (Авто)'!RC"&amp;$J$42))/$D20)</f>
        <v>0</v>
      </c>
      <c r="RD20" s="137">
        <f ca="1">IF($D20=0,0,SUMIF('Полная ст-ть с уч.НЗС (Авто)'!$YP$11:INDIRECT("'Полная ст-ть с уч.НЗС (Авто)'!YP"&amp;$J$42),$C20,'Полная ст-ть с уч.НЗС (Авто)'!RD$11:INDIRECT("'Полная ст-ть с уч.НЗС (Авто)'!RD"&amp;$J$42))/$D20)</f>
        <v>0</v>
      </c>
      <c r="RE20" s="137">
        <f ca="1">IF($D20=0,0,SUMIF('Полная ст-ть с уч.НЗС (Авто)'!$YP$11:INDIRECT("'Полная ст-ть с уч.НЗС (Авто)'!YP"&amp;$J$42),$C20,'Полная ст-ть с уч.НЗС (Авто)'!RE$11:INDIRECT("'Полная ст-ть с уч.НЗС (Авто)'!RE"&amp;$J$42))/$D20)</f>
        <v>0</v>
      </c>
      <c r="RF20" s="137">
        <f ca="1">IF($D20=0,0,SUMIF('Полная ст-ть с уч.НЗС (Авто)'!$YP$11:INDIRECT("'Полная ст-ть с уч.НЗС (Авто)'!YP"&amp;$J$42),$C20,'Полная ст-ть с уч.НЗС (Авто)'!RF$11:INDIRECT("'Полная ст-ть с уч.НЗС (Авто)'!RF"&amp;$J$42))/$D20)</f>
        <v>0</v>
      </c>
      <c r="RG20" s="137">
        <f ca="1">IF($D20=0,0,SUMIF('Полная ст-ть с уч.НЗС (Авто)'!$YP$11:INDIRECT("'Полная ст-ть с уч.НЗС (Авто)'!YP"&amp;$J$42),$C20,'Полная ст-ть с уч.НЗС (Авто)'!RG$11:INDIRECT("'Полная ст-ть с уч.НЗС (Авто)'!RG"&amp;$J$42))/$D20)</f>
        <v>0</v>
      </c>
      <c r="RH20" s="137">
        <f ca="1">IF($D20=0,0,SUMIF('Полная ст-ть с уч.НЗС (Авто)'!$YP$11:INDIRECT("'Полная ст-ть с уч.НЗС (Авто)'!YP"&amp;$J$42),$C20,'Полная ст-ть с уч.НЗС (Авто)'!RH$11:INDIRECT("'Полная ст-ть с уч.НЗС (Авто)'!RH"&amp;$J$42))/$D20)</f>
        <v>0</v>
      </c>
      <c r="RI20" s="137">
        <f ca="1">IF($D20=0,0,SUMIF('Полная ст-ть с уч.НЗС (Авто)'!$YP$11:INDIRECT("'Полная ст-ть с уч.НЗС (Авто)'!YP"&amp;$J$42),$C20,'Полная ст-ть с уч.НЗС (Авто)'!RI$11:INDIRECT("'Полная ст-ть с уч.НЗС (Авто)'!RI"&amp;$J$42))/$D20)</f>
        <v>0</v>
      </c>
      <c r="RJ20" s="137">
        <f ca="1">IF($D20=0,0,SUMIF('Полная ст-ть с уч.НЗС (Авто)'!$YP$11:INDIRECT("'Полная ст-ть с уч.НЗС (Авто)'!YP"&amp;$J$42),$C20,'Полная ст-ть с уч.НЗС (Авто)'!RJ$11:INDIRECT("'Полная ст-ть с уч.НЗС (Авто)'!RJ"&amp;$J$42))/$D20)</f>
        <v>0</v>
      </c>
      <c r="RK20" s="137">
        <f ca="1">IF($D20=0,0,SUMIF('Полная ст-ть с уч.НЗС (Авто)'!$YP$11:INDIRECT("'Полная ст-ть с уч.НЗС (Авто)'!YP"&amp;$J$42),$C20,'Полная ст-ть с уч.НЗС (Авто)'!RK$11:INDIRECT("'Полная ст-ть с уч.НЗС (Авто)'!RK"&amp;$J$42))/$D20)</f>
        <v>0</v>
      </c>
      <c r="RL20" s="137">
        <f ca="1">IF($D20=0,0,SUMIF('Полная ст-ть с уч.НЗС (Авто)'!$YP$11:INDIRECT("'Полная ст-ть с уч.НЗС (Авто)'!YP"&amp;$J$42),$C20,'Полная ст-ть с уч.НЗС (Авто)'!RL$11:INDIRECT("'Полная ст-ть с уч.НЗС (Авто)'!RL"&amp;$J$42))/$D20)</f>
        <v>0</v>
      </c>
      <c r="RM20" s="137">
        <f ca="1">IF($D20=0,0,SUMIF('Полная ст-ть с уч.НЗС (Авто)'!$YP$11:INDIRECT("'Полная ст-ть с уч.НЗС (Авто)'!YP"&amp;$J$42),$C20,'Полная ст-ть с уч.НЗС (Авто)'!RM$11:INDIRECT("'Полная ст-ть с уч.НЗС (Авто)'!RM"&amp;$J$42))/$D20)</f>
        <v>0</v>
      </c>
      <c r="RN20" s="137">
        <f ca="1">IF($D20=0,0,SUMIF('Полная ст-ть с уч.НЗС (Авто)'!$YP$11:INDIRECT("'Полная ст-ть с уч.НЗС (Авто)'!YP"&amp;$J$42),$C20,'Полная ст-ть с уч.НЗС (Авто)'!RN$11:INDIRECT("'Полная ст-ть с уч.НЗС (Авто)'!RN"&amp;$J$42))/$D20)</f>
        <v>0</v>
      </c>
      <c r="RO20" s="137">
        <f ca="1">IF($D20=0,0,SUMIF('Полная ст-ть с уч.НЗС (Авто)'!$YP$11:INDIRECT("'Полная ст-ть с уч.НЗС (Авто)'!YP"&amp;$J$42),$C20,'Полная ст-ть с уч.НЗС (Авто)'!RO$11:INDIRECT("'Полная ст-ть с уч.НЗС (Авто)'!RO"&amp;$J$42))/$D20)</f>
        <v>0</v>
      </c>
      <c r="RP20" s="137">
        <f ca="1">IF($D20=0,0,SUMIF('Полная ст-ть с уч.НЗС (Авто)'!$YP$11:INDIRECT("'Полная ст-ть с уч.НЗС (Авто)'!YP"&amp;$J$42),$C20,'Полная ст-ть с уч.НЗС (Авто)'!RP$11:INDIRECT("'Полная ст-ть с уч.НЗС (Авто)'!RP"&amp;$J$42))/$D20)</f>
        <v>0</v>
      </c>
      <c r="RQ20" s="137">
        <f ca="1">IF($D20=0,0,SUMIF('Полная ст-ть с уч.НЗС (Авто)'!$YP$11:INDIRECT("'Полная ст-ть с уч.НЗС (Авто)'!YP"&amp;$J$42),$C20,'Полная ст-ть с уч.НЗС (Авто)'!RQ$11:INDIRECT("'Полная ст-ть с уч.НЗС (Авто)'!RQ"&amp;$J$42))/$D20)</f>
        <v>0</v>
      </c>
      <c r="RR20" s="137">
        <f ca="1">IF($D20=0,0,SUMIF('Полная ст-ть с уч.НЗС (Авто)'!$YP$11:INDIRECT("'Полная ст-ть с уч.НЗС (Авто)'!YP"&amp;$J$42),$C20,'Полная ст-ть с уч.НЗС (Авто)'!RR$11:INDIRECT("'Полная ст-ть с уч.НЗС (Авто)'!RR"&amp;$J$42))/$D20)</f>
        <v>0</v>
      </c>
      <c r="RS20" s="137">
        <f ca="1">IF($D20=0,0,SUMIF('Полная ст-ть с уч.НЗС (Авто)'!$YP$11:INDIRECT("'Полная ст-ть с уч.НЗС (Авто)'!YP"&amp;$J$42),$C20,'Полная ст-ть с уч.НЗС (Авто)'!RS$11:INDIRECT("'Полная ст-ть с уч.НЗС (Авто)'!RS"&amp;$J$42))/$D20)</f>
        <v>0</v>
      </c>
      <c r="RT20" s="137">
        <f ca="1">IF($D20=0,0,SUMIF('Полная ст-ть с уч.НЗС (Авто)'!$YP$11:INDIRECT("'Полная ст-ть с уч.НЗС (Авто)'!YP"&amp;$J$42),$C20,'Полная ст-ть с уч.НЗС (Авто)'!RT$11:INDIRECT("'Полная ст-ть с уч.НЗС (Авто)'!RT"&amp;$J$42))/$D20)</f>
        <v>0</v>
      </c>
      <c r="RU20" s="137">
        <f ca="1">IF($D20=0,0,SUMIF('Полная ст-ть с уч.НЗС (Авто)'!$YP$11:INDIRECT("'Полная ст-ть с уч.НЗС (Авто)'!YP"&amp;$J$42),$C20,'Полная ст-ть с уч.НЗС (Авто)'!RU$11:INDIRECT("'Полная ст-ть с уч.НЗС (Авто)'!RU"&amp;$J$42))/$D20)</f>
        <v>0</v>
      </c>
      <c r="RV20" s="137">
        <f ca="1">IF($D20=0,0,SUMIF('Полная ст-ть с уч.НЗС (Авто)'!$YP$11:INDIRECT("'Полная ст-ть с уч.НЗС (Авто)'!YP"&amp;$J$42),$C20,'Полная ст-ть с уч.НЗС (Авто)'!RV$11:INDIRECT("'Полная ст-ть с уч.НЗС (Авто)'!RV"&amp;$J$42))/$D20)</f>
        <v>0</v>
      </c>
      <c r="RW20" s="137">
        <f ca="1">IF($D20=0,0,SUMIF('Полная ст-ть с уч.НЗС (Авто)'!$YP$11:INDIRECT("'Полная ст-ть с уч.НЗС (Авто)'!YP"&amp;$J$42),$C20,'Полная ст-ть с уч.НЗС (Авто)'!RW$11:INDIRECT("'Полная ст-ть с уч.НЗС (Авто)'!RW"&amp;$J$42))/$D20)</f>
        <v>0</v>
      </c>
      <c r="RX20" s="137">
        <f ca="1">IF($D20=0,0,SUMIF('Полная ст-ть с уч.НЗС (Авто)'!$YP$11:INDIRECT("'Полная ст-ть с уч.НЗС (Авто)'!YP"&amp;$J$42),$C20,'Полная ст-ть с уч.НЗС (Авто)'!RX$11:INDIRECT("'Полная ст-ть с уч.НЗС (Авто)'!RX"&amp;$J$42))/$D20)</f>
        <v>0</v>
      </c>
      <c r="RY20" s="137">
        <f ca="1">IF($D20=0,0,SUMIF('Полная ст-ть с уч.НЗС (Авто)'!$YP$11:INDIRECT("'Полная ст-ть с уч.НЗС (Авто)'!YP"&amp;$J$42),$C20,'Полная ст-ть с уч.НЗС (Авто)'!RY$11:INDIRECT("'Полная ст-ть с уч.НЗС (Авто)'!RY"&amp;$J$42))/$D20)</f>
        <v>0</v>
      </c>
      <c r="RZ20" s="137">
        <f ca="1">IF($D20=0,0,SUMIF('Полная ст-ть с уч.НЗС (Авто)'!$YP$11:INDIRECT("'Полная ст-ть с уч.НЗС (Авто)'!YP"&amp;$J$42),$C20,'Полная ст-ть с уч.НЗС (Авто)'!RZ$11:INDIRECT("'Полная ст-ть с уч.НЗС (Авто)'!RZ"&amp;$J$42))/$D20)</f>
        <v>0</v>
      </c>
      <c r="SA20" s="137">
        <f ca="1">IF($D20=0,0,SUMIF('Полная ст-ть с уч.НЗС (Авто)'!$YP$11:INDIRECT("'Полная ст-ть с уч.НЗС (Авто)'!YP"&amp;$J$42),$C20,'Полная ст-ть с уч.НЗС (Авто)'!SA$11:INDIRECT("'Полная ст-ть с уч.НЗС (Авто)'!SA"&amp;$J$42))/$D20)</f>
        <v>0</v>
      </c>
      <c r="SB20" s="137">
        <f ca="1">IF($D20=0,0,SUMIF('Полная ст-ть с уч.НЗС (Авто)'!$YP$11:INDIRECT("'Полная ст-ть с уч.НЗС (Авто)'!YP"&amp;$J$42),$C20,'Полная ст-ть с уч.НЗС (Авто)'!SB$11:INDIRECT("'Полная ст-ть с уч.НЗС (Авто)'!SB"&amp;$J$42))/$D20)</f>
        <v>0</v>
      </c>
      <c r="SC20" s="137">
        <f ca="1">IF($D20=0,0,SUMIF('Полная ст-ть с уч.НЗС (Авто)'!$YP$11:INDIRECT("'Полная ст-ть с уч.НЗС (Авто)'!YP"&amp;$J$42),$C20,'Полная ст-ть с уч.НЗС (Авто)'!SC$11:INDIRECT("'Полная ст-ть с уч.НЗС (Авто)'!SC"&amp;$J$42))/$D20)</f>
        <v>0</v>
      </c>
      <c r="SD20" s="137">
        <f ca="1">IF($D20=0,0,SUMIF('Полная ст-ть с уч.НЗС (Авто)'!$YP$11:INDIRECT("'Полная ст-ть с уч.НЗС (Авто)'!YP"&amp;$J$42),$C20,'Полная ст-ть с уч.НЗС (Авто)'!SD$11:INDIRECT("'Полная ст-ть с уч.НЗС (Авто)'!SD"&amp;$J$42))/$D20)</f>
        <v>0</v>
      </c>
      <c r="SE20" s="137">
        <f ca="1">IF($D20=0,0,SUMIF('Полная ст-ть с уч.НЗС (Авто)'!$YP$11:INDIRECT("'Полная ст-ть с уч.НЗС (Авто)'!YP"&amp;$J$42),$C20,'Полная ст-ть с уч.НЗС (Авто)'!SE$11:INDIRECT("'Полная ст-ть с уч.НЗС (Авто)'!SE"&amp;$J$42))/$D20)</f>
        <v>0</v>
      </c>
      <c r="SF20" s="137">
        <f ca="1">IF($D20=0,0,SUMIF('Полная ст-ть с уч.НЗС (Авто)'!$YP$11:INDIRECT("'Полная ст-ть с уч.НЗС (Авто)'!YP"&amp;$J$42),$C20,'Полная ст-ть с уч.НЗС (Авто)'!SF$11:INDIRECT("'Полная ст-ть с уч.НЗС (Авто)'!SF"&amp;$J$42))/$D20)</f>
        <v>0</v>
      </c>
      <c r="SG20" s="137">
        <f ca="1">IF($D20=0,0,SUMIF('Полная ст-ть с уч.НЗС (Авто)'!$YP$11:INDIRECT("'Полная ст-ть с уч.НЗС (Авто)'!YP"&amp;$J$42),$C20,'Полная ст-ть с уч.НЗС (Авто)'!SG$11:INDIRECT("'Полная ст-ть с уч.НЗС (Авто)'!SG"&amp;$J$42))/$D20)</f>
        <v>0</v>
      </c>
      <c r="SH20" s="137">
        <f ca="1">IF($D20=0,0,SUMIF('Полная ст-ть с уч.НЗС (Авто)'!$YP$11:INDIRECT("'Полная ст-ть с уч.НЗС (Авто)'!YP"&amp;$J$42),$C20,'Полная ст-ть с уч.НЗС (Авто)'!SH$11:INDIRECT("'Полная ст-ть с уч.НЗС (Авто)'!SH"&amp;$J$42))/$D20)</f>
        <v>0</v>
      </c>
      <c r="SI20" s="137">
        <f ca="1">IF($D20=0,0,SUMIF('Полная ст-ть с уч.НЗС (Авто)'!$YP$11:INDIRECT("'Полная ст-ть с уч.НЗС (Авто)'!YP"&amp;$J$42),$C20,'Полная ст-ть с уч.НЗС (Авто)'!SI$11:INDIRECT("'Полная ст-ть с уч.НЗС (Авто)'!SI"&amp;$J$42))/$D20)</f>
        <v>0</v>
      </c>
      <c r="SJ20" s="137">
        <f ca="1">IF($D20=0,0,SUMIF('Полная ст-ть с уч.НЗС (Авто)'!$YP$11:INDIRECT("'Полная ст-ть с уч.НЗС (Авто)'!YP"&amp;$J$42),$C20,'Полная ст-ть с уч.НЗС (Авто)'!SJ$11:INDIRECT("'Полная ст-ть с уч.НЗС (Авто)'!SJ"&amp;$J$42))/$D20)</f>
        <v>0</v>
      </c>
      <c r="SK20" s="137">
        <f ca="1">IF($D20=0,0,SUMIF('Полная ст-ть с уч.НЗС (Авто)'!$YP$11:INDIRECT("'Полная ст-ть с уч.НЗС (Авто)'!YP"&amp;$J$42),$C20,'Полная ст-ть с уч.НЗС (Авто)'!SK$11:INDIRECT("'Полная ст-ть с уч.НЗС (Авто)'!SK"&amp;$J$42))/$D20)</f>
        <v>0</v>
      </c>
      <c r="SL20" s="137">
        <f ca="1">IF($D20=0,0,SUMIF('Полная ст-ть с уч.НЗС (Авто)'!$YP$11:INDIRECT("'Полная ст-ть с уч.НЗС (Авто)'!YP"&amp;$J$42),$C20,'Полная ст-ть с уч.НЗС (Авто)'!SL$11:INDIRECT("'Полная ст-ть с уч.НЗС (Авто)'!SL"&amp;$J$42))/$D20)</f>
        <v>0</v>
      </c>
      <c r="SM20" s="137">
        <f ca="1">IF($D20=0,0,SUMIF('Полная ст-ть с уч.НЗС (Авто)'!$YP$11:INDIRECT("'Полная ст-ть с уч.НЗС (Авто)'!YP"&amp;$J$42),$C20,'Полная ст-ть с уч.НЗС (Авто)'!SM$11:INDIRECT("'Полная ст-ть с уч.НЗС (Авто)'!SM"&amp;$J$42))/$D20)</f>
        <v>0</v>
      </c>
      <c r="SN20" s="137">
        <f ca="1">IF($D20=0,0,SUMIF('Полная ст-ть с уч.НЗС (Авто)'!$YP$11:INDIRECT("'Полная ст-ть с уч.НЗС (Авто)'!YP"&amp;$J$42),$C20,'Полная ст-ть с уч.НЗС (Авто)'!SN$11:INDIRECT("'Полная ст-ть с уч.НЗС (Авто)'!SN"&amp;$J$42))/$D20)</f>
        <v>0</v>
      </c>
      <c r="SO20" s="137">
        <f ca="1">IF($D20=0,0,SUMIF('Полная ст-ть с уч.НЗС (Авто)'!$YP$11:INDIRECT("'Полная ст-ть с уч.НЗС (Авто)'!YP"&amp;$J$42),$C20,'Полная ст-ть с уч.НЗС (Авто)'!SO$11:INDIRECT("'Полная ст-ть с уч.НЗС (Авто)'!SO"&amp;$J$42))/$D20)</f>
        <v>0</v>
      </c>
      <c r="SP20" s="137">
        <f ca="1">IF($D20=0,0,SUMIF('Полная ст-ть с уч.НЗС (Авто)'!$YP$11:INDIRECT("'Полная ст-ть с уч.НЗС (Авто)'!YP"&amp;$J$42),$C20,'Полная ст-ть с уч.НЗС (Авто)'!SP$11:INDIRECT("'Полная ст-ть с уч.НЗС (Авто)'!SP"&amp;$J$42))/$D20)</f>
        <v>0</v>
      </c>
      <c r="SQ20" s="137">
        <f ca="1">IF($D20=0,0,SUMIF('Полная ст-ть с уч.НЗС (Авто)'!$YP$11:INDIRECT("'Полная ст-ть с уч.НЗС (Авто)'!YP"&amp;$J$42),$C20,'Полная ст-ть с уч.НЗС (Авто)'!SQ$11:INDIRECT("'Полная ст-ть с уч.НЗС (Авто)'!SQ"&amp;$J$42))/$D20)</f>
        <v>0</v>
      </c>
      <c r="SR20" s="137">
        <f ca="1">IF($D20=0,0,SUMIF('Полная ст-ть с уч.НЗС (Авто)'!$YP$11:INDIRECT("'Полная ст-ть с уч.НЗС (Авто)'!YP"&amp;$J$42),$C20,'Полная ст-ть с уч.НЗС (Авто)'!SR$11:INDIRECT("'Полная ст-ть с уч.НЗС (Авто)'!SR"&amp;$J$42))/$D20)</f>
        <v>0</v>
      </c>
      <c r="SS20" s="137">
        <f ca="1">IF($D20=0,0,SUMIF('Полная ст-ть с уч.НЗС (Авто)'!$YP$11:INDIRECT("'Полная ст-ть с уч.НЗС (Авто)'!YP"&amp;$J$42),$C20,'Полная ст-ть с уч.НЗС (Авто)'!SS$11:INDIRECT("'Полная ст-ть с уч.НЗС (Авто)'!SS"&amp;$J$42))/$D20)</f>
        <v>0</v>
      </c>
      <c r="ST20" s="137">
        <f ca="1">IF($D20=0,0,SUMIF('Полная ст-ть с уч.НЗС (Авто)'!$YP$11:INDIRECT("'Полная ст-ть с уч.НЗС (Авто)'!YP"&amp;$J$42),$C20,'Полная ст-ть с уч.НЗС (Авто)'!ST$11:INDIRECT("'Полная ст-ть с уч.НЗС (Авто)'!ST"&amp;$J$42))/$D20)</f>
        <v>0</v>
      </c>
      <c r="SU20" s="137">
        <f ca="1">IF($D20=0,0,SUMIF('Полная ст-ть с уч.НЗС (Авто)'!$YP$11:INDIRECT("'Полная ст-ть с уч.НЗС (Авто)'!YP"&amp;$J$42),$C20,'Полная ст-ть с уч.НЗС (Авто)'!SU$11:INDIRECT("'Полная ст-ть с уч.НЗС (Авто)'!SU"&amp;$J$42))/$D20)</f>
        <v>0</v>
      </c>
      <c r="SV20" s="137">
        <f ca="1">IF($D20=0,0,SUMIF('Полная ст-ть с уч.НЗС (Авто)'!$YP$11:INDIRECT("'Полная ст-ть с уч.НЗС (Авто)'!YP"&amp;$J$42),$C20,'Полная ст-ть с уч.НЗС (Авто)'!SV$11:INDIRECT("'Полная ст-ть с уч.НЗС (Авто)'!SV"&amp;$J$42))/$D20)</f>
        <v>0</v>
      </c>
      <c r="SW20" s="137">
        <f ca="1">IF($D20=0,0,SUMIF('Полная ст-ть с уч.НЗС (Авто)'!$YP$11:INDIRECT("'Полная ст-ть с уч.НЗС (Авто)'!YP"&amp;$J$42),$C20,'Полная ст-ть с уч.НЗС (Авто)'!SW$11:INDIRECT("'Полная ст-ть с уч.НЗС (Авто)'!SW"&amp;$J$42))/$D20)</f>
        <v>0</v>
      </c>
      <c r="SX20" s="137">
        <f ca="1">IF($D20=0,0,SUMIF('Полная ст-ть с уч.НЗС (Авто)'!$YP$11:INDIRECT("'Полная ст-ть с уч.НЗС (Авто)'!YP"&amp;$J$42),$C20,'Полная ст-ть с уч.НЗС (Авто)'!SX$11:INDIRECT("'Полная ст-ть с уч.НЗС (Авто)'!SX"&amp;$J$42))/$D20)</f>
        <v>0</v>
      </c>
      <c r="SY20" s="137">
        <f ca="1">IF($D20=0,0,SUMIF('Полная ст-ть с уч.НЗС (Авто)'!$YP$11:INDIRECT("'Полная ст-ть с уч.НЗС (Авто)'!YP"&amp;$J$42),$C20,'Полная ст-ть с уч.НЗС (Авто)'!SY$11:INDIRECT("'Полная ст-ть с уч.НЗС (Авто)'!SY"&amp;$J$42))/$D20)</f>
        <v>0</v>
      </c>
      <c r="SZ20" s="137">
        <f ca="1">IF($D20=0,0,SUMIF('Полная ст-ть с уч.НЗС (Авто)'!$YP$11:INDIRECT("'Полная ст-ть с уч.НЗС (Авто)'!YP"&amp;$J$42),$C20,'Полная ст-ть с уч.НЗС (Авто)'!SZ$11:INDIRECT("'Полная ст-ть с уч.НЗС (Авто)'!SZ"&amp;$J$42))/$D20)</f>
        <v>0</v>
      </c>
      <c r="TA20" s="137">
        <f ca="1">IF($D20=0,0,SUMIF('Полная ст-ть с уч.НЗС (Авто)'!$YP$11:INDIRECT("'Полная ст-ть с уч.НЗС (Авто)'!YP"&amp;$J$42),$C20,'Полная ст-ть с уч.НЗС (Авто)'!TA$11:INDIRECT("'Полная ст-ть с уч.НЗС (Авто)'!TA"&amp;$J$42))/$D20)</f>
        <v>0</v>
      </c>
      <c r="TB20" s="137">
        <f ca="1">IF($D20=0,0,SUMIF('Полная ст-ть с уч.НЗС (Авто)'!$YP$11:INDIRECT("'Полная ст-ть с уч.НЗС (Авто)'!YP"&amp;$J$42),$C20,'Полная ст-ть с уч.НЗС (Авто)'!TB$11:INDIRECT("'Полная ст-ть с уч.НЗС (Авто)'!TB"&amp;$J$42))/$D20)</f>
        <v>0</v>
      </c>
      <c r="TC20" s="137">
        <f ca="1">IF($D20=0,0,SUMIF('Полная ст-ть с уч.НЗС (Авто)'!$YP$11:INDIRECT("'Полная ст-ть с уч.НЗС (Авто)'!YP"&amp;$J$42),$C20,'Полная ст-ть с уч.НЗС (Авто)'!TC$11:INDIRECT("'Полная ст-ть с уч.НЗС (Авто)'!TC"&amp;$J$42))/$D20)</f>
        <v>0</v>
      </c>
      <c r="TD20" s="137">
        <f ca="1">IF($D20=0,0,SUMIF('Полная ст-ть с уч.НЗС (Авто)'!$YP$11:INDIRECT("'Полная ст-ть с уч.НЗС (Авто)'!YP"&amp;$J$42),$C20,'Полная ст-ть с уч.НЗС (Авто)'!TD$11:INDIRECT("'Полная ст-ть с уч.НЗС (Авто)'!TD"&amp;$J$42))/$D20)</f>
        <v>0</v>
      </c>
      <c r="TE20" s="137">
        <f ca="1">IF($D20=0,0,SUMIF('Полная ст-ть с уч.НЗС (Авто)'!$YP$11:INDIRECT("'Полная ст-ть с уч.НЗС (Авто)'!YP"&amp;$J$42),$C20,'Полная ст-ть с уч.НЗС (Авто)'!TE$11:INDIRECT("'Полная ст-ть с уч.НЗС (Авто)'!TE"&amp;$J$42))/$D20)</f>
        <v>0</v>
      </c>
      <c r="TF20" s="137">
        <f ca="1">IF($D20=0,0,SUMIF('Полная ст-ть с уч.НЗС (Авто)'!$YP$11:INDIRECT("'Полная ст-ть с уч.НЗС (Авто)'!YP"&amp;$J$42),$C20,'Полная ст-ть с уч.НЗС (Авто)'!TF$11:INDIRECT("'Полная ст-ть с уч.НЗС (Авто)'!TF"&amp;$J$42))/$D20)</f>
        <v>0</v>
      </c>
      <c r="TG20" s="137">
        <f ca="1">IF($D20=0,0,SUMIF('Полная ст-ть с уч.НЗС (Авто)'!$YP$11:INDIRECT("'Полная ст-ть с уч.НЗС (Авто)'!YP"&amp;$J$42),$C20,'Полная ст-ть с уч.НЗС (Авто)'!TG$11:INDIRECT("'Полная ст-ть с уч.НЗС (Авто)'!TG"&amp;$J$42))/$D20)</f>
        <v>0</v>
      </c>
      <c r="TH20" s="137">
        <f ca="1">IF($D20=0,0,SUMIF('Полная ст-ть с уч.НЗС (Авто)'!$YP$11:INDIRECT("'Полная ст-ть с уч.НЗС (Авто)'!YP"&amp;$J$42),$C20,'Полная ст-ть с уч.НЗС (Авто)'!TH$11:INDIRECT("'Полная ст-ть с уч.НЗС (Авто)'!TH"&amp;$J$42))/$D20)</f>
        <v>0</v>
      </c>
      <c r="TI20" s="137">
        <f ca="1">IF($D20=0,0,SUMIF('Полная ст-ть с уч.НЗС (Авто)'!$YP$11:INDIRECT("'Полная ст-ть с уч.НЗС (Авто)'!YP"&amp;$J$42),$C20,'Полная ст-ть с уч.НЗС (Авто)'!TI$11:INDIRECT("'Полная ст-ть с уч.НЗС (Авто)'!TI"&amp;$J$42))/$D20)</f>
        <v>0</v>
      </c>
      <c r="TJ20" s="137">
        <f ca="1">IF($D20=0,0,SUMIF('Полная ст-ть с уч.НЗС (Авто)'!$YP$11:INDIRECT("'Полная ст-ть с уч.НЗС (Авто)'!YP"&amp;$J$42),$C20,'Полная ст-ть с уч.НЗС (Авто)'!TJ$11:INDIRECT("'Полная ст-ть с уч.НЗС (Авто)'!TJ"&amp;$J$42))/$D20)</f>
        <v>0</v>
      </c>
      <c r="TK20" s="137">
        <f ca="1">IF($D20=0,0,SUMIF('Полная ст-ть с уч.НЗС (Авто)'!$YP$11:INDIRECT("'Полная ст-ть с уч.НЗС (Авто)'!YP"&amp;$J$42),$C20,'Полная ст-ть с уч.НЗС (Авто)'!TK$11:INDIRECT("'Полная ст-ть с уч.НЗС (Авто)'!TK"&amp;$J$42))/$D20)</f>
        <v>0</v>
      </c>
      <c r="TL20" s="137">
        <f ca="1">IF($D20=0,0,SUMIF('Полная ст-ть с уч.НЗС (Авто)'!$YP$11:INDIRECT("'Полная ст-ть с уч.НЗС (Авто)'!YP"&amp;$J$42),$C20,'Полная ст-ть с уч.НЗС (Авто)'!TL$11:INDIRECT("'Полная ст-ть с уч.НЗС (Авто)'!TL"&amp;$J$42))/$D20)</f>
        <v>0</v>
      </c>
      <c r="TM20" s="137">
        <f ca="1">IF($D20=0,0,SUMIF('Полная ст-ть с уч.НЗС (Авто)'!$YP$11:INDIRECT("'Полная ст-ть с уч.НЗС (Авто)'!YP"&amp;$J$42),$C20,'Полная ст-ть с уч.НЗС (Авто)'!TM$11:INDIRECT("'Полная ст-ть с уч.НЗС (Авто)'!TM"&amp;$J$42))/$D20)</f>
        <v>0</v>
      </c>
      <c r="TN20" s="137">
        <f ca="1">IF($D20=0,0,SUMIF('Полная ст-ть с уч.НЗС (Авто)'!$YP$11:INDIRECT("'Полная ст-ть с уч.НЗС (Авто)'!YP"&amp;$J$42),$C20,'Полная ст-ть с уч.НЗС (Авто)'!TN$11:INDIRECT("'Полная ст-ть с уч.НЗС (Авто)'!TN"&amp;$J$42))/$D20)</f>
        <v>0</v>
      </c>
      <c r="TO20" s="137">
        <f ca="1">IF($D20=0,0,SUMIF('Полная ст-ть с уч.НЗС (Авто)'!$YP$11:INDIRECT("'Полная ст-ть с уч.НЗС (Авто)'!YP"&amp;$J$42),$C20,'Полная ст-ть с уч.НЗС (Авто)'!TO$11:INDIRECT("'Полная ст-ть с уч.НЗС (Авто)'!TO"&amp;$J$42))/$D20)</f>
        <v>0</v>
      </c>
      <c r="TP20" s="137">
        <f ca="1">IF($D20=0,0,SUMIF('Полная ст-ть с уч.НЗС (Авто)'!$YP$11:INDIRECT("'Полная ст-ть с уч.НЗС (Авто)'!YP"&amp;$J$42),$C20,'Полная ст-ть с уч.НЗС (Авто)'!TP$11:INDIRECT("'Полная ст-ть с уч.НЗС (Авто)'!TP"&amp;$J$42))/$D20)</f>
        <v>0</v>
      </c>
      <c r="TQ20" s="137">
        <f ca="1">IF($D20=0,0,SUMIF('Полная ст-ть с уч.НЗС (Авто)'!$YP$11:INDIRECT("'Полная ст-ть с уч.НЗС (Авто)'!YP"&amp;$J$42),$C20,'Полная ст-ть с уч.НЗС (Авто)'!TQ$11:INDIRECT("'Полная ст-ть с уч.НЗС (Авто)'!TQ"&amp;$J$42))/$D20)</f>
        <v>0</v>
      </c>
      <c r="TR20" s="137">
        <f ca="1">IF($D20=0,0,SUMIF('Полная ст-ть с уч.НЗС (Авто)'!$YP$11:INDIRECT("'Полная ст-ть с уч.НЗС (Авто)'!YP"&amp;$J$42),$C20,'Полная ст-ть с уч.НЗС (Авто)'!TR$11:INDIRECT("'Полная ст-ть с уч.НЗС (Авто)'!TR"&amp;$J$42))/$D20)</f>
        <v>0</v>
      </c>
      <c r="TS20" s="137">
        <f ca="1">IF($D20=0,0,SUMIF('Полная ст-ть с уч.НЗС (Авто)'!$YP$11:INDIRECT("'Полная ст-ть с уч.НЗС (Авто)'!YP"&amp;$J$42),$C20,'Полная ст-ть с уч.НЗС (Авто)'!TS$11:INDIRECT("'Полная ст-ть с уч.НЗС (Авто)'!TS"&amp;$J$42))/$D20)</f>
        <v>0</v>
      </c>
      <c r="TT20" s="137">
        <f ca="1">IF($D20=0,0,SUMIF('Полная ст-ть с уч.НЗС (Авто)'!$YP$11:INDIRECT("'Полная ст-ть с уч.НЗС (Авто)'!YP"&amp;$J$42),$C20,'Полная ст-ть с уч.НЗС (Авто)'!TT$11:INDIRECT("'Полная ст-ть с уч.НЗС (Авто)'!TT"&amp;$J$42))/$D20)</f>
        <v>0</v>
      </c>
      <c r="TU20" s="137">
        <f ca="1">IF($D20=0,0,SUMIF('Полная ст-ть с уч.НЗС (Авто)'!$YP$11:INDIRECT("'Полная ст-ть с уч.НЗС (Авто)'!YP"&amp;$J$42),$C20,'Полная ст-ть с уч.НЗС (Авто)'!TU$11:INDIRECT("'Полная ст-ть с уч.НЗС (Авто)'!TU"&amp;$J$42))/$D20)</f>
        <v>0</v>
      </c>
      <c r="TV20" s="137">
        <f ca="1">IF($D20=0,0,SUMIF('Полная ст-ть с уч.НЗС (Авто)'!$YP$11:INDIRECT("'Полная ст-ть с уч.НЗС (Авто)'!YP"&amp;$J$42),$C20,'Полная ст-ть с уч.НЗС (Авто)'!TV$11:INDIRECT("'Полная ст-ть с уч.НЗС (Авто)'!TV"&amp;$J$42))/$D20)</f>
        <v>0</v>
      </c>
      <c r="TW20" s="137">
        <f ca="1">IF($D20=0,0,SUMIF('Полная ст-ть с уч.НЗС (Авто)'!$YP$11:INDIRECT("'Полная ст-ть с уч.НЗС (Авто)'!YP"&amp;$J$42),$C20,'Полная ст-ть с уч.НЗС (Авто)'!TW$11:INDIRECT("'Полная ст-ть с уч.НЗС (Авто)'!TW"&amp;$J$42))/$D20)</f>
        <v>0</v>
      </c>
      <c r="TX20" s="137">
        <f ca="1">IF($D20=0,0,SUMIF('Полная ст-ть с уч.НЗС (Авто)'!$YP$11:INDIRECT("'Полная ст-ть с уч.НЗС (Авто)'!YP"&amp;$J$42),$C20,'Полная ст-ть с уч.НЗС (Авто)'!TX$11:INDIRECT("'Полная ст-ть с уч.НЗС (Авто)'!TX"&amp;$J$42))/$D20)</f>
        <v>0</v>
      </c>
      <c r="TY20" s="137">
        <f ca="1">IF($D20=0,0,SUMIF('Полная ст-ть с уч.НЗС (Авто)'!$YP$11:INDIRECT("'Полная ст-ть с уч.НЗС (Авто)'!YP"&amp;$J$42),$C20,'Полная ст-ть с уч.НЗС (Авто)'!TY$11:INDIRECT("'Полная ст-ть с уч.НЗС (Авто)'!TY"&amp;$J$42))/$D20)</f>
        <v>0</v>
      </c>
      <c r="TZ20" s="137">
        <f ca="1">IF($D20=0,0,SUMIF('Полная ст-ть с уч.НЗС (Авто)'!$YP$11:INDIRECT("'Полная ст-ть с уч.НЗС (Авто)'!YP"&amp;$J$42),$C20,'Полная ст-ть с уч.НЗС (Авто)'!TZ$11:INDIRECT("'Полная ст-ть с уч.НЗС (Авто)'!TZ"&amp;$J$42))/$D20)</f>
        <v>0</v>
      </c>
      <c r="UA20" s="137">
        <f ca="1">IF($D20=0,0,SUMIF('Полная ст-ть с уч.НЗС (Авто)'!$YP$11:INDIRECT("'Полная ст-ть с уч.НЗС (Авто)'!YP"&amp;$J$42),$C20,'Полная ст-ть с уч.НЗС (Авто)'!UA$11:INDIRECT("'Полная ст-ть с уч.НЗС (Авто)'!UA"&amp;$J$42))/$D20)</f>
        <v>0</v>
      </c>
      <c r="UB20" s="137">
        <f ca="1">IF($D20=0,0,SUMIF('Полная ст-ть с уч.НЗС (Авто)'!$YP$11:INDIRECT("'Полная ст-ть с уч.НЗС (Авто)'!YP"&amp;$J$42),$C20,'Полная ст-ть с уч.НЗС (Авто)'!UB$11:INDIRECT("'Полная ст-ть с уч.НЗС (Авто)'!UB"&amp;$J$42))/$D20)</f>
        <v>0</v>
      </c>
      <c r="UC20" s="137">
        <f ca="1">IF($D20=0,0,SUMIF('Полная ст-ть с уч.НЗС (Авто)'!$YP$11:INDIRECT("'Полная ст-ть с уч.НЗС (Авто)'!YP"&amp;$J$42),$C20,'Полная ст-ть с уч.НЗС (Авто)'!UC$11:INDIRECT("'Полная ст-ть с уч.НЗС (Авто)'!UC"&amp;$J$42))/$D20)</f>
        <v>0</v>
      </c>
      <c r="UD20" s="137">
        <f ca="1">IF($D20=0,0,SUMIF('Полная ст-ть с уч.НЗС (Авто)'!$YP$11:INDIRECT("'Полная ст-ть с уч.НЗС (Авто)'!YP"&amp;$J$42),$C20,'Полная ст-ть с уч.НЗС (Авто)'!UD$11:INDIRECT("'Полная ст-ть с уч.НЗС (Авто)'!UD"&amp;$J$42))/$D20)</f>
        <v>0</v>
      </c>
      <c r="UE20" s="137">
        <f ca="1">IF($D20=0,0,SUMIF('Полная ст-ть с уч.НЗС (Авто)'!$YP$11:INDIRECT("'Полная ст-ть с уч.НЗС (Авто)'!YP"&amp;$J$42),$C20,'Полная ст-ть с уч.НЗС (Авто)'!UE$11:INDIRECT("'Полная ст-ть с уч.НЗС (Авто)'!UE"&amp;$J$42))/$D20)</f>
        <v>0</v>
      </c>
      <c r="UF20" s="137">
        <f ca="1">IF($D20=0,0,SUMIF('Полная ст-ть с уч.НЗС (Авто)'!$YP$11:INDIRECT("'Полная ст-ть с уч.НЗС (Авто)'!YP"&amp;$J$42),$C20,'Полная ст-ть с уч.НЗС (Авто)'!UF$11:INDIRECT("'Полная ст-ть с уч.НЗС (Авто)'!UF"&amp;$J$42))/$D20)</f>
        <v>0</v>
      </c>
      <c r="UG20" s="137">
        <f ca="1">IF($D20=0,0,SUMIF('Полная ст-ть с уч.НЗС (Авто)'!$YP$11:INDIRECT("'Полная ст-ть с уч.НЗС (Авто)'!YP"&amp;$J$42),$C20,'Полная ст-ть с уч.НЗС (Авто)'!UG$11:INDIRECT("'Полная ст-ть с уч.НЗС (Авто)'!UG"&amp;$J$42))/$D20)</f>
        <v>0</v>
      </c>
      <c r="UH20" s="137">
        <f ca="1">IF($D20=0,0,SUMIF('Полная ст-ть с уч.НЗС (Авто)'!$YP$11:INDIRECT("'Полная ст-ть с уч.НЗС (Авто)'!YP"&amp;$J$42),$C20,'Полная ст-ть с уч.НЗС (Авто)'!UH$11:INDIRECT("'Полная ст-ть с уч.НЗС (Авто)'!UH"&amp;$J$42))/$D20)</f>
        <v>0</v>
      </c>
      <c r="UI20" s="137">
        <f ca="1">IF($D20=0,0,SUMIF('Полная ст-ть с уч.НЗС (Авто)'!$YP$11:INDIRECT("'Полная ст-ть с уч.НЗС (Авто)'!YP"&amp;$J$42),$C20,'Полная ст-ть с уч.НЗС (Авто)'!UI$11:INDIRECT("'Полная ст-ть с уч.НЗС (Авто)'!UI"&amp;$J$42))/$D20)</f>
        <v>0</v>
      </c>
      <c r="UJ20" s="137">
        <f ca="1">IF($D20=0,0,SUMIF('Полная ст-ть с уч.НЗС (Авто)'!$YP$11:INDIRECT("'Полная ст-ть с уч.НЗС (Авто)'!YP"&amp;$J$42),$C20,'Полная ст-ть с уч.НЗС (Авто)'!UJ$11:INDIRECT("'Полная ст-ть с уч.НЗС (Авто)'!UJ"&amp;$J$42))/$D20)</f>
        <v>0</v>
      </c>
      <c r="UK20" s="137">
        <f ca="1">IF($D20=0,0,SUMIF('Полная ст-ть с уч.НЗС (Авто)'!$YP$11:INDIRECT("'Полная ст-ть с уч.НЗС (Авто)'!YP"&amp;$J$42),$C20,'Полная ст-ть с уч.НЗС (Авто)'!UK$11:INDIRECT("'Полная ст-ть с уч.НЗС (Авто)'!UK"&amp;$J$42))/$D20)</f>
        <v>0</v>
      </c>
      <c r="UL20" s="137">
        <f ca="1">IF($D20=0,0,SUMIF('Полная ст-ть с уч.НЗС (Авто)'!$YP$11:INDIRECT("'Полная ст-ть с уч.НЗС (Авто)'!YP"&amp;$J$42),$C20,'Полная ст-ть с уч.НЗС (Авто)'!UL$11:INDIRECT("'Полная ст-ть с уч.НЗС (Авто)'!UL"&amp;$J$42))/$D20)</f>
        <v>0</v>
      </c>
      <c r="UM20" s="137">
        <f ca="1">IF($D20=0,0,SUMIF('Полная ст-ть с уч.НЗС (Авто)'!$YP$11:INDIRECT("'Полная ст-ть с уч.НЗС (Авто)'!YP"&amp;$J$42),$C20,'Полная ст-ть с уч.НЗС (Авто)'!UM$11:INDIRECT("'Полная ст-ть с уч.НЗС (Авто)'!UM"&amp;$J$42))/$D20)</f>
        <v>0</v>
      </c>
      <c r="UN20" s="137">
        <f ca="1">IF($D20=0,0,SUMIF('Полная ст-ть с уч.НЗС (Авто)'!$YP$11:INDIRECT("'Полная ст-ть с уч.НЗС (Авто)'!YP"&amp;$J$42),$C20,'Полная ст-ть с уч.НЗС (Авто)'!UN$11:INDIRECT("'Полная ст-ть с уч.НЗС (Авто)'!UN"&amp;$J$42))/$D20)</f>
        <v>0</v>
      </c>
      <c r="UO20" s="137">
        <f ca="1">IF($D20=0,0,SUMIF('Полная ст-ть с уч.НЗС (Авто)'!$YP$11:INDIRECT("'Полная ст-ть с уч.НЗС (Авто)'!YP"&amp;$J$42),$C20,'Полная ст-ть с уч.НЗС (Авто)'!UO$11:INDIRECT("'Полная ст-ть с уч.НЗС (Авто)'!UO"&amp;$J$42))/$D20)</f>
        <v>0</v>
      </c>
      <c r="UP20" s="137">
        <f ca="1">IF($D20=0,0,SUMIF('Полная ст-ть с уч.НЗС (Авто)'!$YP$11:INDIRECT("'Полная ст-ть с уч.НЗС (Авто)'!YP"&amp;$J$42),$C20,'Полная ст-ть с уч.НЗС (Авто)'!UP$11:INDIRECT("'Полная ст-ть с уч.НЗС (Авто)'!UP"&amp;$J$42))/$D20)</f>
        <v>0</v>
      </c>
      <c r="UQ20" s="137">
        <f ca="1">IF($D20=0,0,SUMIF('Полная ст-ть с уч.НЗС (Авто)'!$YP$11:INDIRECT("'Полная ст-ть с уч.НЗС (Авто)'!YP"&amp;$J$42),$C20,'Полная ст-ть с уч.НЗС (Авто)'!UQ$11:INDIRECT("'Полная ст-ть с уч.НЗС (Авто)'!UQ"&amp;$J$42))/$D20)</f>
        <v>0</v>
      </c>
      <c r="UR20" s="137">
        <f ca="1">IF($D20=0,0,SUMIF('Полная ст-ть с уч.НЗС (Авто)'!$YP$11:INDIRECT("'Полная ст-ть с уч.НЗС (Авто)'!YP"&amp;$J$42),$C20,'Полная ст-ть с уч.НЗС (Авто)'!UR$11:INDIRECT("'Полная ст-ть с уч.НЗС (Авто)'!UR"&amp;$J$42))/$D20)</f>
        <v>0</v>
      </c>
      <c r="US20" s="137">
        <f ca="1">IF($D20=0,0,SUMIF('Полная ст-ть с уч.НЗС (Авто)'!$YP$11:INDIRECT("'Полная ст-ть с уч.НЗС (Авто)'!YP"&amp;$J$42),$C20,'Полная ст-ть с уч.НЗС (Авто)'!US$11:INDIRECT("'Полная ст-ть с уч.НЗС (Авто)'!US"&amp;$J$42))/$D20)</f>
        <v>0</v>
      </c>
      <c r="UT20" s="137">
        <f ca="1">IF($D20=0,0,SUMIF('Полная ст-ть с уч.НЗС (Авто)'!$YP$11:INDIRECT("'Полная ст-ть с уч.НЗС (Авто)'!YP"&amp;$J$42),$C20,'Полная ст-ть с уч.НЗС (Авто)'!UT$11:INDIRECT("'Полная ст-ть с уч.НЗС (Авто)'!UT"&amp;$J$42))/$D20)</f>
        <v>0</v>
      </c>
      <c r="UU20" s="137">
        <f ca="1">IF($D20=0,0,SUMIF('Полная ст-ть с уч.НЗС (Авто)'!$YP$11:INDIRECT("'Полная ст-ть с уч.НЗС (Авто)'!YP"&amp;$J$42),$C20,'Полная ст-ть с уч.НЗС (Авто)'!UU$11:INDIRECT("'Полная ст-ть с уч.НЗС (Авто)'!UU"&amp;$J$42))/$D20)</f>
        <v>0</v>
      </c>
      <c r="UV20" s="137">
        <f ca="1">IF($D20=0,0,SUMIF('Полная ст-ть с уч.НЗС (Авто)'!$YP$11:INDIRECT("'Полная ст-ть с уч.НЗС (Авто)'!YP"&amp;$J$42),$C20,'Полная ст-ть с уч.НЗС (Авто)'!UV$11:INDIRECT("'Полная ст-ть с уч.НЗС (Авто)'!UV"&amp;$J$42))/$D20)</f>
        <v>0</v>
      </c>
      <c r="UW20" s="137">
        <f ca="1">IF($D20=0,0,SUMIF('Полная ст-ть с уч.НЗС (Авто)'!$YP$11:INDIRECT("'Полная ст-ть с уч.НЗС (Авто)'!YP"&amp;$J$42),$C20,'Полная ст-ть с уч.НЗС (Авто)'!UW$11:INDIRECT("'Полная ст-ть с уч.НЗС (Авто)'!UW"&amp;$J$42))/$D20)</f>
        <v>0</v>
      </c>
      <c r="UX20" s="137">
        <f ca="1">IF($D20=0,0,SUMIF('Полная ст-ть с уч.НЗС (Авто)'!$YP$11:INDIRECT("'Полная ст-ть с уч.НЗС (Авто)'!YP"&amp;$J$42),$C20,'Полная ст-ть с уч.НЗС (Авто)'!UX$11:INDIRECT("'Полная ст-ть с уч.НЗС (Авто)'!UX"&amp;$J$42))/$D20)</f>
        <v>0</v>
      </c>
      <c r="UY20" s="137">
        <f ca="1">IF($D20=0,0,SUMIF('Полная ст-ть с уч.НЗС (Авто)'!$YP$11:INDIRECT("'Полная ст-ть с уч.НЗС (Авто)'!YP"&amp;$J$42),$C20,'Полная ст-ть с уч.НЗС (Авто)'!UY$11:INDIRECT("'Полная ст-ть с уч.НЗС (Авто)'!UY"&amp;$J$42))/$D20)</f>
        <v>0</v>
      </c>
      <c r="UZ20" s="137">
        <f ca="1">IF($D20=0,0,SUMIF('Полная ст-ть с уч.НЗС (Авто)'!$YP$11:INDIRECT("'Полная ст-ть с уч.НЗС (Авто)'!YP"&amp;$J$42),$C20,'Полная ст-ть с уч.НЗС (Авто)'!UZ$11:INDIRECT("'Полная ст-ть с уч.НЗС (Авто)'!UZ"&amp;$J$42))/$D20)</f>
        <v>0</v>
      </c>
      <c r="VA20" s="137">
        <f ca="1">IF($D20=0,0,SUMIF('Полная ст-ть с уч.НЗС (Авто)'!$YP$11:INDIRECT("'Полная ст-ть с уч.НЗС (Авто)'!YP"&amp;$J$42),$C20,'Полная ст-ть с уч.НЗС (Авто)'!VA$11:INDIRECT("'Полная ст-ть с уч.НЗС (Авто)'!VA"&amp;$J$42))/$D20)</f>
        <v>0</v>
      </c>
      <c r="VB20" s="137">
        <f ca="1">IF($D20=0,0,SUMIF('Полная ст-ть с уч.НЗС (Авто)'!$YP$11:INDIRECT("'Полная ст-ть с уч.НЗС (Авто)'!YP"&amp;$J$42),$C20,'Полная ст-ть с уч.НЗС (Авто)'!VB$11:INDIRECT("'Полная ст-ть с уч.НЗС (Авто)'!VB"&amp;$J$42))/$D20)</f>
        <v>0</v>
      </c>
      <c r="VC20" s="137">
        <f ca="1">IF($D20=0,0,SUMIF('Полная ст-ть с уч.НЗС (Авто)'!$YP$11:INDIRECT("'Полная ст-ть с уч.НЗС (Авто)'!YP"&amp;$J$42),$C20,'Полная ст-ть с уч.НЗС (Авто)'!VC$11:INDIRECT("'Полная ст-ть с уч.НЗС (Авто)'!VC"&amp;$J$42))/$D20)</f>
        <v>0</v>
      </c>
      <c r="VD20" s="137">
        <f ca="1">IF($D20=0,0,SUMIF('Полная ст-ть с уч.НЗС (Авто)'!$YP$11:INDIRECT("'Полная ст-ть с уч.НЗС (Авто)'!YP"&amp;$J$42),$C20,'Полная ст-ть с уч.НЗС (Авто)'!VD$11:INDIRECT("'Полная ст-ть с уч.НЗС (Авто)'!VD"&amp;$J$42))/$D20)</f>
        <v>0</v>
      </c>
      <c r="VE20" s="137">
        <f ca="1">IF($D20=0,0,SUMIF('Полная ст-ть с уч.НЗС (Авто)'!$YP$11:INDIRECT("'Полная ст-ть с уч.НЗС (Авто)'!YP"&amp;$J$42),$C20,'Полная ст-ть с уч.НЗС (Авто)'!VE$11:INDIRECT("'Полная ст-ть с уч.НЗС (Авто)'!VE"&amp;$J$42))/$D20)</f>
        <v>0</v>
      </c>
      <c r="VF20" s="137">
        <f ca="1">IF($D20=0,0,SUMIF('Полная ст-ть с уч.НЗС (Авто)'!$YP$11:INDIRECT("'Полная ст-ть с уч.НЗС (Авто)'!YP"&amp;$J$42),$C20,'Полная ст-ть с уч.НЗС (Авто)'!VF$11:INDIRECT("'Полная ст-ть с уч.НЗС (Авто)'!VF"&amp;$J$42))/$D20)</f>
        <v>0</v>
      </c>
      <c r="VG20" s="137">
        <f ca="1">IF($D20=0,0,SUMIF('Полная ст-ть с уч.НЗС (Авто)'!$YP$11:INDIRECT("'Полная ст-ть с уч.НЗС (Авто)'!YP"&amp;$J$42),$C20,'Полная ст-ть с уч.НЗС (Авто)'!VG$11:INDIRECT("'Полная ст-ть с уч.НЗС (Авто)'!VG"&amp;$J$42))/$D20)</f>
        <v>0</v>
      </c>
      <c r="VH20" s="137">
        <f ca="1">IF($D20=0,0,SUMIF('Полная ст-ть с уч.НЗС (Авто)'!$YP$11:INDIRECT("'Полная ст-ть с уч.НЗС (Авто)'!YP"&amp;$J$42),$C20,'Полная ст-ть с уч.НЗС (Авто)'!VH$11:INDIRECT("'Полная ст-ть с уч.НЗС (Авто)'!VH"&amp;$J$42))/$D20)</f>
        <v>0</v>
      </c>
      <c r="VI20" s="137">
        <f ca="1">IF($D20=0,0,SUMIF('Полная ст-ть с уч.НЗС (Авто)'!$YP$11:INDIRECT("'Полная ст-ть с уч.НЗС (Авто)'!YP"&amp;$J$42),$C20,'Полная ст-ть с уч.НЗС (Авто)'!VI$11:INDIRECT("'Полная ст-ть с уч.НЗС (Авто)'!VI"&amp;$J$42))/$D20)</f>
        <v>0</v>
      </c>
      <c r="VJ20" s="137">
        <f ca="1">IF($D20=0,0,SUMIF('Полная ст-ть с уч.НЗС (Авто)'!$YP$11:INDIRECT("'Полная ст-ть с уч.НЗС (Авто)'!YP"&amp;$J$42),$C20,'Полная ст-ть с уч.НЗС (Авто)'!VJ$11:INDIRECT("'Полная ст-ть с уч.НЗС (Авто)'!VJ"&amp;$J$42))/$D20)</f>
        <v>0</v>
      </c>
      <c r="VK20" s="137">
        <f ca="1">IF($D20=0,0,SUMIF('Полная ст-ть с уч.НЗС (Авто)'!$YP$11:INDIRECT("'Полная ст-ть с уч.НЗС (Авто)'!YP"&amp;$J$42),$C20,'Полная ст-ть с уч.НЗС (Авто)'!VK$11:INDIRECT("'Полная ст-ть с уч.НЗС (Авто)'!VK"&amp;$J$42))/$D20)</f>
        <v>0</v>
      </c>
      <c r="VL20" s="137">
        <f ca="1">IF($D20=0,0,SUMIF('Полная ст-ть с уч.НЗС (Авто)'!$YP$11:INDIRECT("'Полная ст-ть с уч.НЗС (Авто)'!YP"&amp;$J$42),$C20,'Полная ст-ть с уч.НЗС (Авто)'!VL$11:INDIRECT("'Полная ст-ть с уч.НЗС (Авто)'!VL"&amp;$J$42))/$D20)</f>
        <v>0</v>
      </c>
      <c r="VM20" s="137">
        <f ca="1">IF($D20=0,0,SUMIF('Полная ст-ть с уч.НЗС (Авто)'!$YP$11:INDIRECT("'Полная ст-ть с уч.НЗС (Авто)'!YP"&amp;$J$42),$C20,'Полная ст-ть с уч.НЗС (Авто)'!VM$11:INDIRECT("'Полная ст-ть с уч.НЗС (Авто)'!VM"&amp;$J$42))/$D20)</f>
        <v>0</v>
      </c>
      <c r="VN20" s="137">
        <f ca="1">IF($D20=0,0,SUMIF('Полная ст-ть с уч.НЗС (Авто)'!$YP$11:INDIRECT("'Полная ст-ть с уч.НЗС (Авто)'!YP"&amp;$J$42),$C20,'Полная ст-ть с уч.НЗС (Авто)'!VN$11:INDIRECT("'Полная ст-ть с уч.НЗС (Авто)'!VN"&amp;$J$42))/$D20)</f>
        <v>0</v>
      </c>
      <c r="VO20" s="137">
        <f ca="1">IF($D20=0,0,SUMIF('Полная ст-ть с уч.НЗС (Авто)'!$YP$11:INDIRECT("'Полная ст-ть с уч.НЗС (Авто)'!YP"&amp;$J$42),$C20,'Полная ст-ть с уч.НЗС (Авто)'!VO$11:INDIRECT("'Полная ст-ть с уч.НЗС (Авто)'!VO"&amp;$J$42))/$D20)</f>
        <v>0</v>
      </c>
      <c r="VP20" s="137">
        <f ca="1">IF($D20=0,0,SUMIF('Полная ст-ть с уч.НЗС (Авто)'!$YP$11:INDIRECT("'Полная ст-ть с уч.НЗС (Авто)'!YP"&amp;$J$42),$C20,'Полная ст-ть с уч.НЗС (Авто)'!VP$11:INDIRECT("'Полная ст-ть с уч.НЗС (Авто)'!VP"&amp;$J$42))/$D20)</f>
        <v>0</v>
      </c>
      <c r="VQ20" s="137">
        <f ca="1">IF($D20=0,0,SUMIF('Полная ст-ть с уч.НЗС (Авто)'!$YP$11:INDIRECT("'Полная ст-ть с уч.НЗС (Авто)'!YP"&amp;$J$42),$C20,'Полная ст-ть с уч.НЗС (Авто)'!VQ$11:INDIRECT("'Полная ст-ть с уч.НЗС (Авто)'!VQ"&amp;$J$42))/$D20)</f>
        <v>0</v>
      </c>
      <c r="VR20" s="137">
        <f ca="1">IF($D20=0,0,SUMIF('Полная ст-ть с уч.НЗС (Авто)'!$YP$11:INDIRECT("'Полная ст-ть с уч.НЗС (Авто)'!YP"&amp;$J$42),$C20,'Полная ст-ть с уч.НЗС (Авто)'!VR$11:INDIRECT("'Полная ст-ть с уч.НЗС (Авто)'!VR"&amp;$J$42))/$D20)</f>
        <v>0</v>
      </c>
      <c r="VS20" s="137">
        <f ca="1">IF($D20=0,0,SUMIF('Полная ст-ть с уч.НЗС (Авто)'!$YP$11:INDIRECT("'Полная ст-ть с уч.НЗС (Авто)'!YP"&amp;$J$42),$C20,'Полная ст-ть с уч.НЗС (Авто)'!VS$11:INDIRECT("'Полная ст-ть с уч.НЗС (Авто)'!VS"&amp;$J$42))/$D20)</f>
        <v>0</v>
      </c>
      <c r="VT20" s="137">
        <f ca="1">IF($D20=0,0,SUMIF('Полная ст-ть с уч.НЗС (Авто)'!$YP$11:INDIRECT("'Полная ст-ть с уч.НЗС (Авто)'!YP"&amp;$J$42),$C20,'Полная ст-ть с уч.НЗС (Авто)'!VT$11:INDIRECT("'Полная ст-ть с уч.НЗС (Авто)'!VT"&amp;$J$42))/$D20)</f>
        <v>0</v>
      </c>
      <c r="VU20" s="137">
        <f ca="1">IF($D20=0,0,SUMIF('Полная ст-ть с уч.НЗС (Авто)'!$YP$11:INDIRECT("'Полная ст-ть с уч.НЗС (Авто)'!YP"&amp;$J$42),$C20,'Полная ст-ть с уч.НЗС (Авто)'!VU$11:INDIRECT("'Полная ст-ть с уч.НЗС (Авто)'!VU"&amp;$J$42))/$D20)</f>
        <v>0</v>
      </c>
      <c r="VV20" s="137">
        <f ca="1">IF($D20=0,0,SUMIF('Полная ст-ть с уч.НЗС (Авто)'!$YP$11:INDIRECT("'Полная ст-ть с уч.НЗС (Авто)'!YP"&amp;$J$42),$C20,'Полная ст-ть с уч.НЗС (Авто)'!VV$11:INDIRECT("'Полная ст-ть с уч.НЗС (Авто)'!VV"&amp;$J$42))/$D20)</f>
        <v>0</v>
      </c>
      <c r="VW20" s="137">
        <f ca="1">IF($D20=0,0,SUMIF('Полная ст-ть с уч.НЗС (Авто)'!$YP$11:INDIRECT("'Полная ст-ть с уч.НЗС (Авто)'!YP"&amp;$J$42),$C20,'Полная ст-ть с уч.НЗС (Авто)'!VW$11:INDIRECT("'Полная ст-ть с уч.НЗС (Авто)'!VW"&amp;$J$42))/$D20)</f>
        <v>0</v>
      </c>
      <c r="VX20" s="137">
        <f ca="1">IF($D20=0,0,SUMIF('Полная ст-ть с уч.НЗС (Авто)'!$YP$11:INDIRECT("'Полная ст-ть с уч.НЗС (Авто)'!YP"&amp;$J$42),$C20,'Полная ст-ть с уч.НЗС (Авто)'!VX$11:INDIRECT("'Полная ст-ть с уч.НЗС (Авто)'!VX"&amp;$J$42))/$D20)</f>
        <v>0</v>
      </c>
      <c r="VY20" s="137">
        <f ca="1">IF($D20=0,0,SUMIF('Полная ст-ть с уч.НЗС (Авто)'!$YP$11:INDIRECT("'Полная ст-ть с уч.НЗС (Авто)'!YP"&amp;$J$42),$C20,'Полная ст-ть с уч.НЗС (Авто)'!VY$11:INDIRECT("'Полная ст-ть с уч.НЗС (Авто)'!VY"&amp;$J$42))/$D20)</f>
        <v>0</v>
      </c>
      <c r="VZ20" s="137">
        <f ca="1">IF($D20=0,0,SUMIF('Полная ст-ть с уч.НЗС (Авто)'!$YP$11:INDIRECT("'Полная ст-ть с уч.НЗС (Авто)'!YP"&amp;$J$42),$C20,'Полная ст-ть с уч.НЗС (Авто)'!VZ$11:INDIRECT("'Полная ст-ть с уч.НЗС (Авто)'!VZ"&amp;$J$42))/$D20)</f>
        <v>0</v>
      </c>
      <c r="WA20" s="137">
        <f ca="1">IF($D20=0,0,SUMIF('Полная ст-ть с уч.НЗС (Авто)'!$YP$11:INDIRECT("'Полная ст-ть с уч.НЗС (Авто)'!YP"&amp;$J$42),$C20,'Полная ст-ть с уч.НЗС (Авто)'!WA$11:INDIRECT("'Полная ст-ть с уч.НЗС (Авто)'!WA"&amp;$J$42))/$D20)</f>
        <v>0</v>
      </c>
      <c r="WB20" s="137">
        <f ca="1">IF($D20=0,0,SUMIF('Полная ст-ть с уч.НЗС (Авто)'!$YP$11:INDIRECT("'Полная ст-ть с уч.НЗС (Авто)'!YP"&amp;$J$42),$C20,'Полная ст-ть с уч.НЗС (Авто)'!WB$11:INDIRECT("'Полная ст-ть с уч.НЗС (Авто)'!WB"&amp;$J$42))/$D20)</f>
        <v>0</v>
      </c>
      <c r="WC20" s="137">
        <f ca="1">IF($D20=0,0,SUMIF('Полная ст-ть с уч.НЗС (Авто)'!$YP$11:INDIRECT("'Полная ст-ть с уч.НЗС (Авто)'!YP"&amp;$J$42),$C20,'Полная ст-ть с уч.НЗС (Авто)'!WC$11:INDIRECT("'Полная ст-ть с уч.НЗС (Авто)'!WC"&amp;$J$42))/$D20)</f>
        <v>0</v>
      </c>
      <c r="WD20" s="137">
        <f ca="1">IF($D20=0,0,SUMIF('Полная ст-ть с уч.НЗС (Авто)'!$YP$11:INDIRECT("'Полная ст-ть с уч.НЗС (Авто)'!YP"&amp;$J$42),$C20,'Полная ст-ть с уч.НЗС (Авто)'!WD$11:INDIRECT("'Полная ст-ть с уч.НЗС (Авто)'!WD"&amp;$J$42))/$D20)</f>
        <v>0</v>
      </c>
      <c r="WE20" s="137">
        <f ca="1">IF($D20=0,0,SUMIF('Полная ст-ть с уч.НЗС (Авто)'!$YP$11:INDIRECT("'Полная ст-ть с уч.НЗС (Авто)'!YP"&amp;$J$42),$C20,'Полная ст-ть с уч.НЗС (Авто)'!WE$11:INDIRECT("'Полная ст-ть с уч.НЗС (Авто)'!WE"&amp;$J$42))/$D20)</f>
        <v>0</v>
      </c>
      <c r="WF20" s="137">
        <f ca="1">IF($D20=0,0,SUMIF('Полная ст-ть с уч.НЗС (Авто)'!$YP$11:INDIRECT("'Полная ст-ть с уч.НЗС (Авто)'!YP"&amp;$J$42),$C20,'Полная ст-ть с уч.НЗС (Авто)'!WF$11:INDIRECT("'Полная ст-ть с уч.НЗС (Авто)'!WF"&amp;$J$42))/$D20)</f>
        <v>0</v>
      </c>
      <c r="WG20" s="137">
        <f ca="1">IF($D20=0,0,SUMIF('Полная ст-ть с уч.НЗС (Авто)'!$YP$11:INDIRECT("'Полная ст-ть с уч.НЗС (Авто)'!YP"&amp;$J$42),$C20,'Полная ст-ть с уч.НЗС (Авто)'!WG$11:INDIRECT("'Полная ст-ть с уч.НЗС (Авто)'!WG"&amp;$J$42))/$D20)</f>
        <v>0</v>
      </c>
      <c r="WH20" s="137">
        <f ca="1">IF($D20=0,0,SUMIF('Полная ст-ть с уч.НЗС (Авто)'!$YP$11:INDIRECT("'Полная ст-ть с уч.НЗС (Авто)'!YP"&amp;$J$42),$C20,'Полная ст-ть с уч.НЗС (Авто)'!WH$11:INDIRECT("'Полная ст-ть с уч.НЗС (Авто)'!WH"&amp;$J$42))/$D20)</f>
        <v>0</v>
      </c>
      <c r="WI20" s="137">
        <f ca="1">IF($D20=0,0,SUMIF('Полная ст-ть с уч.НЗС (Авто)'!$YP$11:INDIRECT("'Полная ст-ть с уч.НЗС (Авто)'!YP"&amp;$J$42),$C20,'Полная ст-ть с уч.НЗС (Авто)'!WI$11:INDIRECT("'Полная ст-ть с уч.НЗС (Авто)'!WI"&amp;$J$42))/$D20)</f>
        <v>0</v>
      </c>
      <c r="WJ20" s="137">
        <f ca="1">IF($D20=0,0,SUMIF('Полная ст-ть с уч.НЗС (Авто)'!$YP$11:INDIRECT("'Полная ст-ть с уч.НЗС (Авто)'!YP"&amp;$J$42),$C20,'Полная ст-ть с уч.НЗС (Авто)'!WJ$11:INDIRECT("'Полная ст-ть с уч.НЗС (Авто)'!WJ"&amp;$J$42))/$D20)</f>
        <v>0</v>
      </c>
      <c r="WK20" s="137">
        <f ca="1">IF($D20=0,0,SUMIF('Полная ст-ть с уч.НЗС (Авто)'!$YP$11:INDIRECT("'Полная ст-ть с уч.НЗС (Авто)'!YP"&amp;$J$42),$C20,'Полная ст-ть с уч.НЗС (Авто)'!WK$11:INDIRECT("'Полная ст-ть с уч.НЗС (Авто)'!WK"&amp;$J$42))/$D20)</f>
        <v>0</v>
      </c>
      <c r="WL20" s="137">
        <f ca="1">IF($D20=0,0,SUMIF('Полная ст-ть с уч.НЗС (Авто)'!$YP$11:INDIRECT("'Полная ст-ть с уч.НЗС (Авто)'!YP"&amp;$J$42),$C20,'Полная ст-ть с уч.НЗС (Авто)'!WL$11:INDIRECT("'Полная ст-ть с уч.НЗС (Авто)'!WL"&amp;$J$42))/$D20)</f>
        <v>0</v>
      </c>
      <c r="WM20" s="137">
        <f ca="1">IF($D20=0,0,SUMIF('Полная ст-ть с уч.НЗС (Авто)'!$YP$11:INDIRECT("'Полная ст-ть с уч.НЗС (Авто)'!YP"&amp;$J$42),$C20,'Полная ст-ть с уч.НЗС (Авто)'!WM$11:INDIRECT("'Полная ст-ть с уч.НЗС (Авто)'!WM"&amp;$J$42))/$D20)</f>
        <v>0</v>
      </c>
      <c r="WN20" s="137">
        <f ca="1">IF($D20=0,0,SUMIF('Полная ст-ть с уч.НЗС (Авто)'!$YP$11:INDIRECT("'Полная ст-ть с уч.НЗС (Авто)'!YP"&amp;$J$42),$C20,'Полная ст-ть с уч.НЗС (Авто)'!WN$11:INDIRECT("'Полная ст-ть с уч.НЗС (Авто)'!WN"&amp;$J$42))/$D20)</f>
        <v>0</v>
      </c>
      <c r="WO20" s="137">
        <f ca="1">IF($D20=0,0,SUMIF('Полная ст-ть с уч.НЗС (Авто)'!$YP$11:INDIRECT("'Полная ст-ть с уч.НЗС (Авто)'!YP"&amp;$J$42),$C20,'Полная ст-ть с уч.НЗС (Авто)'!WO$11:INDIRECT("'Полная ст-ть с уч.НЗС (Авто)'!WO"&amp;$J$42))/$D20)</f>
        <v>0</v>
      </c>
      <c r="WP20" s="137">
        <f ca="1">IF($D20=0,0,SUMIF('Полная ст-ть с уч.НЗС (Авто)'!$YP$11:INDIRECT("'Полная ст-ть с уч.НЗС (Авто)'!YP"&amp;$J$42),$C20,'Полная ст-ть с уч.НЗС (Авто)'!WP$11:INDIRECT("'Полная ст-ть с уч.НЗС (Авто)'!WP"&amp;$J$42))/$D20)</f>
        <v>0</v>
      </c>
      <c r="WQ20" s="137">
        <f ca="1">IF($D20=0,0,SUMIF('Полная ст-ть с уч.НЗС (Авто)'!$YP$11:INDIRECT("'Полная ст-ть с уч.НЗС (Авто)'!YP"&amp;$J$42),$C20,'Полная ст-ть с уч.НЗС (Авто)'!WQ$11:INDIRECT("'Полная ст-ть с уч.НЗС (Авто)'!WQ"&amp;$J$42))/$D20)</f>
        <v>0</v>
      </c>
      <c r="WR20" s="137">
        <f ca="1">IF($D20=0,0,SUMIF('Полная ст-ть с уч.НЗС (Авто)'!$YP$11:INDIRECT("'Полная ст-ть с уч.НЗС (Авто)'!YP"&amp;$J$42),$C20,'Полная ст-ть с уч.НЗС (Авто)'!WR$11:INDIRECT("'Полная ст-ть с уч.НЗС (Авто)'!WR"&amp;$J$42))/$D20)</f>
        <v>0</v>
      </c>
      <c r="WS20" s="137">
        <f ca="1">IF($D20=0,0,SUMIF('Полная ст-ть с уч.НЗС (Авто)'!$YP$11:INDIRECT("'Полная ст-ть с уч.НЗС (Авто)'!YP"&amp;$J$42),$C20,'Полная ст-ть с уч.НЗС (Авто)'!WS$11:INDIRECT("'Полная ст-ть с уч.НЗС (Авто)'!WS"&amp;$J$42))/$D20)</f>
        <v>0</v>
      </c>
      <c r="WT20" s="137">
        <f ca="1">IF($D20=0,0,SUMIF('Полная ст-ть с уч.НЗС (Авто)'!$YP$11:INDIRECT("'Полная ст-ть с уч.НЗС (Авто)'!YP"&amp;$J$42),$C20,'Полная ст-ть с уч.НЗС (Авто)'!WT$11:INDIRECT("'Полная ст-ть с уч.НЗС (Авто)'!WT"&amp;$J$42))/$D20)</f>
        <v>0</v>
      </c>
      <c r="WU20" s="137">
        <f ca="1">IF($D20=0,0,SUMIF('Полная ст-ть с уч.НЗС (Авто)'!$YP$11:INDIRECT("'Полная ст-ть с уч.НЗС (Авто)'!YP"&amp;$J$42),$C20,'Полная ст-ть с уч.НЗС (Авто)'!WU$11:INDIRECT("'Полная ст-ть с уч.НЗС (Авто)'!WU"&amp;$J$42))/$D20)</f>
        <v>0</v>
      </c>
      <c r="WV20" s="137">
        <f ca="1">IF($D20=0,0,SUMIF('Полная ст-ть с уч.НЗС (Авто)'!$YP$11:INDIRECT("'Полная ст-ть с уч.НЗС (Авто)'!YP"&amp;$J$42),$C20,'Полная ст-ть с уч.НЗС (Авто)'!WV$11:INDIRECT("'Полная ст-ть с уч.НЗС (Авто)'!WV"&amp;$J$42))/$D20)</f>
        <v>0</v>
      </c>
      <c r="WW20" s="137">
        <f ca="1">IF($D20=0,0,SUMIF('Полная ст-ть с уч.НЗС (Авто)'!$YP$11:INDIRECT("'Полная ст-ть с уч.НЗС (Авто)'!YP"&amp;$J$42),$C20,'Полная ст-ть с уч.НЗС (Авто)'!WW$11:INDIRECT("'Полная ст-ть с уч.НЗС (Авто)'!WW"&amp;$J$42))/$D20)</f>
        <v>0</v>
      </c>
      <c r="WX20" s="137">
        <f ca="1">IF($D20=0,0,SUMIF('Полная ст-ть с уч.НЗС (Авто)'!$YP$11:INDIRECT("'Полная ст-ть с уч.НЗС (Авто)'!YP"&amp;$J$42),$C20,'Полная ст-ть с уч.НЗС (Авто)'!WX$11:INDIRECT("'Полная ст-ть с уч.НЗС (Авто)'!WX"&amp;$J$42))/$D20)</f>
        <v>0</v>
      </c>
      <c r="WY20" s="137">
        <f ca="1">IF($D20=0,0,SUMIF('Полная ст-ть с уч.НЗС (Авто)'!$YP$11:INDIRECT("'Полная ст-ть с уч.НЗС (Авто)'!YP"&amp;$J$42),$C20,'Полная ст-ть с уч.НЗС (Авто)'!WY$11:INDIRECT("'Полная ст-ть с уч.НЗС (Авто)'!WY"&amp;$J$42))/$D20)</f>
        <v>0</v>
      </c>
      <c r="WZ20" s="137">
        <f ca="1">IF($D20=0,0,SUMIF('Полная ст-ть с уч.НЗС (Авто)'!$YP$11:INDIRECT("'Полная ст-ть с уч.НЗС (Авто)'!YP"&amp;$J$42),$C20,'Полная ст-ть с уч.НЗС (Авто)'!WZ$11:INDIRECT("'Полная ст-ть с уч.НЗС (Авто)'!WZ"&amp;$J$42))/$D20)</f>
        <v>0</v>
      </c>
      <c r="XA20" s="137">
        <f ca="1">IF($D20=0,0,SUMIF('Полная ст-ть с уч.НЗС (Авто)'!$YP$11:INDIRECT("'Полная ст-ть с уч.НЗС (Авто)'!YP"&amp;$J$42),$C20,'Полная ст-ть с уч.НЗС (Авто)'!XA$11:INDIRECT("'Полная ст-ть с уч.НЗС (Авто)'!XA"&amp;$J$42))/$D20)</f>
        <v>0</v>
      </c>
      <c r="XB20" s="137">
        <f ca="1">IF($D20=0,0,SUMIF('Полная ст-ть с уч.НЗС (Авто)'!$YP$11:INDIRECT("'Полная ст-ть с уч.НЗС (Авто)'!YP"&amp;$J$42),$C20,'Полная ст-ть с уч.НЗС (Авто)'!XB$11:INDIRECT("'Полная ст-ть с уч.НЗС (Авто)'!XB"&amp;$J$42))/$D20)</f>
        <v>0</v>
      </c>
      <c r="XC20" s="137">
        <f ca="1">IF($D20=0,0,SUMIF('Полная ст-ть с уч.НЗС (Авто)'!$YP$11:INDIRECT("'Полная ст-ть с уч.НЗС (Авто)'!YP"&amp;$J$42),$C20,'Полная ст-ть с уч.НЗС (Авто)'!XC$11:INDIRECT("'Полная ст-ть с уч.НЗС (Авто)'!XC"&amp;$J$42))/$D20)</f>
        <v>0</v>
      </c>
      <c r="XD20" s="137">
        <f ca="1">IF($D20=0,0,SUMIF('Полная ст-ть с уч.НЗС (Авто)'!$YP$11:INDIRECT("'Полная ст-ть с уч.НЗС (Авто)'!YP"&amp;$J$42),$C20,'Полная ст-ть с уч.НЗС (Авто)'!XD$11:INDIRECT("'Полная ст-ть с уч.НЗС (Авто)'!XD"&amp;$J$42))/$D20)</f>
        <v>0</v>
      </c>
      <c r="XE20" s="137">
        <f ca="1">IF($D20=0,0,SUMIF('Полная ст-ть с уч.НЗС (Авто)'!$YP$11:INDIRECT("'Полная ст-ть с уч.НЗС (Авто)'!YP"&amp;$J$42),$C20,'Полная ст-ть с уч.НЗС (Авто)'!XE$11:INDIRECT("'Полная ст-ть с уч.НЗС (Авто)'!XE"&amp;$J$42))/$D20)</f>
        <v>0</v>
      </c>
      <c r="XF20" s="137">
        <f ca="1">IF($D20=0,0,SUMIF('Полная ст-ть с уч.НЗС (Авто)'!$YP$11:INDIRECT("'Полная ст-ть с уч.НЗС (Авто)'!YP"&amp;$J$42),$C20,'Полная ст-ть с уч.НЗС (Авто)'!XF$11:INDIRECT("'Полная ст-ть с уч.НЗС (Авто)'!XF"&amp;$J$42))/$D20)</f>
        <v>0</v>
      </c>
      <c r="XG20" s="137">
        <f ca="1">IF($D20=0,0,SUMIF('Полная ст-ть с уч.НЗС (Авто)'!$YP$11:INDIRECT("'Полная ст-ть с уч.НЗС (Авто)'!YP"&amp;$J$42),$C20,'Полная ст-ть с уч.НЗС (Авто)'!XG$11:INDIRECT("'Полная ст-ть с уч.НЗС (Авто)'!XG"&amp;$J$42))/$D20)</f>
        <v>0</v>
      </c>
      <c r="XH20" s="137">
        <f ca="1">IF($D20=0,0,SUMIF('Полная ст-ть с уч.НЗС (Авто)'!$YP$11:INDIRECT("'Полная ст-ть с уч.НЗС (Авто)'!YP"&amp;$J$42),$C20,'Полная ст-ть с уч.НЗС (Авто)'!XH$11:INDIRECT("'Полная ст-ть с уч.НЗС (Авто)'!XH"&amp;$J$42))/$D20)</f>
        <v>0</v>
      </c>
      <c r="XI20" s="137">
        <f ca="1">IF($D20=0,0,SUMIF('Полная ст-ть с уч.НЗС (Авто)'!$YP$11:INDIRECT("'Полная ст-ть с уч.НЗС (Авто)'!YP"&amp;$J$42),$C20,'Полная ст-ть с уч.НЗС (Авто)'!XI$11:INDIRECT("'Полная ст-ть с уч.НЗС (Авто)'!XI"&amp;$J$42))/$D20)</f>
        <v>0</v>
      </c>
      <c r="XJ20" s="137">
        <f ca="1">IF($D20=0,0,SUMIF('Полная ст-ть с уч.НЗС (Авто)'!$YP$11:INDIRECT("'Полная ст-ть с уч.НЗС (Авто)'!YP"&amp;$J$42),$C20,'Полная ст-ть с уч.НЗС (Авто)'!XJ$11:INDIRECT("'Полная ст-ть с уч.НЗС (Авто)'!XJ"&amp;$J$42))/$D20)</f>
        <v>0</v>
      </c>
      <c r="XK20" s="137">
        <f ca="1">IF($D20=0,0,SUMIF('Полная ст-ть с уч.НЗС (Авто)'!$YP$11:INDIRECT("'Полная ст-ть с уч.НЗС (Авто)'!YP"&amp;$J$42),$C20,'Полная ст-ть с уч.НЗС (Авто)'!XK$11:INDIRECT("'Полная ст-ть с уч.НЗС (Авто)'!XK"&amp;$J$42))/$D20)</f>
        <v>0</v>
      </c>
      <c r="XL20" s="137">
        <f ca="1">IF($D20=0,0,SUMIF('Полная ст-ть с уч.НЗС (Авто)'!$YP$11:INDIRECT("'Полная ст-ть с уч.НЗС (Авто)'!YP"&amp;$J$42),$C20,'Полная ст-ть с уч.НЗС (Авто)'!XL$11:INDIRECT("'Полная ст-ть с уч.НЗС (Авто)'!XL"&amp;$J$42))/$D20)</f>
        <v>0</v>
      </c>
      <c r="XM20" s="137">
        <f ca="1">IF($D20=0,0,SUMIF('Полная ст-ть с уч.НЗС (Авто)'!$YP$11:INDIRECT("'Полная ст-ть с уч.НЗС (Авто)'!YP"&amp;$J$42),$C20,'Полная ст-ть с уч.НЗС (Авто)'!XM$11:INDIRECT("'Полная ст-ть с уч.НЗС (Авто)'!XM"&amp;$J$42))/$D20)</f>
        <v>0</v>
      </c>
      <c r="XN20" s="137">
        <f ca="1">IF($D20=0,0,SUMIF('Полная ст-ть с уч.НЗС (Авто)'!$YP$11:INDIRECT("'Полная ст-ть с уч.НЗС (Авто)'!YP"&amp;$J$42),$C20,'Полная ст-ть с уч.НЗС (Авто)'!XN$11:INDIRECT("'Полная ст-ть с уч.НЗС (Авто)'!XN"&amp;$J$42))/$D20)</f>
        <v>0</v>
      </c>
      <c r="XO20" s="137">
        <f ca="1">IF($D20=0,0,SUMIF('Полная ст-ть с уч.НЗС (Авто)'!$YP$11:INDIRECT("'Полная ст-ть с уч.НЗС (Авто)'!YP"&amp;$J$42),$C20,'Полная ст-ть с уч.НЗС (Авто)'!XO$11:INDIRECT("'Полная ст-ть с уч.НЗС (Авто)'!XO"&amp;$J$42))/$D20)</f>
        <v>0</v>
      </c>
      <c r="XP20" s="141">
        <f ca="1">IF($D20=0,0,SUMIF('Полная ст-ть с уч.НЗС (Авто)'!$YP$11:INDIRECT("'Полная ст-ть с уч.НЗС (Авто)'!YP"&amp;$J$42),$C20,'Полная ст-ть с уч.НЗС (Авто)'!XP$11:INDIRECT("'Полная ст-ть с уч.НЗС (Авто)'!XP"&amp;$J$42))/$D20)</f>
        <v>0</v>
      </c>
      <c r="XQ20" s="137">
        <f ca="1">IF($D20=0,0,SUMIF('Полная ст-ть с уч.НЗС (Авто)'!$YP$11:INDIRECT("'Полная ст-ть с уч.НЗС (Авто)'!YP"&amp;$J$42),$C20,'Полная ст-ть с уч.НЗС (Авто)'!XQ$11:INDIRECT("'Полная ст-ть с уч.НЗС (Авто)'!XQ"&amp;$J$42))/$D20)</f>
        <v>0</v>
      </c>
      <c r="XR20" s="137">
        <f ca="1">IF($D20=0,0,SUMIF('Полная ст-ть с уч.НЗС (Авто)'!$YP$11:INDIRECT("'Полная ст-ть с уч.НЗС (Авто)'!YP"&amp;$J$42),$C20,'Полная ст-ть с уч.НЗС (Авто)'!XR$11:INDIRECT("'Полная ст-ть с уч.НЗС (Авто)'!XR"&amp;$J$42))/$D20)</f>
        <v>0</v>
      </c>
      <c r="XS20" s="137">
        <f ca="1">IF($D20=0,0,SUMIF('Полная ст-ть с уч.НЗС (Авто)'!$YP$11:INDIRECT("'Полная ст-ть с уч.НЗС (Авто)'!YP"&amp;$J$42),$C20,'Полная ст-ть с уч.НЗС (Авто)'!XS$11:INDIRECT("'Полная ст-ть с уч.НЗС (Авто)'!XS"&amp;$J$42))/$D20)</f>
        <v>0</v>
      </c>
      <c r="XT20" s="137">
        <f ca="1">IF($D20=0,0,SUMIF('Полная ст-ть с уч.НЗС (Авто)'!$YP$11:INDIRECT("'Полная ст-ть с уч.НЗС (Авто)'!YP"&amp;$J$42),$C20,'Полная ст-ть с уч.НЗС (Авто)'!XT$11:INDIRECT("'Полная ст-ть с уч.НЗС (Авто)'!XT"&amp;$J$42))/$D20)</f>
        <v>0</v>
      </c>
      <c r="XU20" s="137">
        <f ca="1">IF($D20=0,0,SUMIF('Полная ст-ть с уч.НЗС (Авто)'!$YP$11:INDIRECT("'Полная ст-ть с уч.НЗС (Авто)'!YP"&amp;$J$42),$C20,'Полная ст-ть с уч.НЗС (Авто)'!XU$11:INDIRECT("'Полная ст-ть с уч.НЗС (Авто)'!XU"&amp;$J$42))/$D20)</f>
        <v>0</v>
      </c>
      <c r="XV20" s="137">
        <f ca="1">IF($D20=0,0,SUMIF('Полная ст-ть с уч.НЗС (Авто)'!$YP$11:INDIRECT("'Полная ст-ть с уч.НЗС (Авто)'!YP"&amp;$J$42),$C20,'Полная ст-ть с уч.НЗС (Авто)'!XV$11:INDIRECT("'Полная ст-ть с уч.НЗС (Авто)'!XV"&amp;$J$42))/$D20)</f>
        <v>0</v>
      </c>
      <c r="XW20" s="137">
        <f ca="1">IF($D20=0,0,SUMIF('Полная ст-ть с уч.НЗС (Авто)'!$YP$11:INDIRECT("'Полная ст-ть с уч.НЗС (Авто)'!YP"&amp;$J$42),$C20,'Полная ст-ть с уч.НЗС (Авто)'!XW$11:INDIRECT("'Полная ст-ть с уч.НЗС (Авто)'!XW"&amp;$J$42))/$D20)</f>
        <v>0</v>
      </c>
      <c r="XX20" s="137">
        <f ca="1">IF($D20=0,0,SUMIF('Полная ст-ть с уч.НЗС (Авто)'!$YP$11:INDIRECT("'Полная ст-ть с уч.НЗС (Авто)'!YP"&amp;$J$42),$C20,'Полная ст-ть с уч.НЗС (Авто)'!XX$11:INDIRECT("'Полная ст-ть с уч.НЗС (Авто)'!XX"&amp;$J$42))/$D20)</f>
        <v>0</v>
      </c>
      <c r="XY20" s="137">
        <f ca="1">IF($D20=0,0,SUMIF('Полная ст-ть с уч.НЗС (Авто)'!$YP$11:INDIRECT("'Полная ст-ть с уч.НЗС (Авто)'!YP"&amp;$J$42),$C20,'Полная ст-ть с уч.НЗС (Авто)'!XY$11:INDIRECT("'Полная ст-ть с уч.НЗС (Авто)'!XY"&amp;$J$42))/$D20)</f>
        <v>0</v>
      </c>
      <c r="XZ20" s="137">
        <f ca="1">IF($D20=0,0,SUMIF('Полная ст-ть с уч.НЗС (Авто)'!$YP$11:INDIRECT("'Полная ст-ть с уч.НЗС (Авто)'!YP"&amp;$J$42),$C20,'Полная ст-ть с уч.НЗС (Авто)'!XZ$11:INDIRECT("'Полная ст-ть с уч.НЗС (Авто)'!XZ"&amp;$J$42))/$D20)</f>
        <v>0</v>
      </c>
      <c r="YA20" s="137">
        <f ca="1">IF($D20=0,0,SUMIF('Полная ст-ть с уч.НЗС (Авто)'!$YP$11:INDIRECT("'Полная ст-ть с уч.НЗС (Авто)'!YP"&amp;$J$42),$C20,'Полная ст-ть с уч.НЗС (Авто)'!YA$11:INDIRECT("'Полная ст-ть с уч.НЗС (Авто)'!YA"&amp;$J$42))/$D20)</f>
        <v>0</v>
      </c>
      <c r="YB20" s="137">
        <f ca="1">IF($D20=0,0,SUMIF('Полная ст-ть с уч.НЗС (Авто)'!$YP$11:INDIRECT("'Полная ст-ть с уч.НЗС (Авто)'!YP"&amp;$J$42),$C20,'Полная ст-ть с уч.НЗС (Авто)'!YB$11:INDIRECT("'Полная ст-ть с уч.НЗС (Авто)'!YB"&amp;$J$42))/$D20)</f>
        <v>0</v>
      </c>
      <c r="YC20" s="137">
        <f ca="1">IF($D20=0,0,SUMIF('Полная ст-ть с уч.НЗС (Авто)'!$YP$11:INDIRECT("'Полная ст-ть с уч.НЗС (Авто)'!YP"&amp;$J$42),$C20,'Полная ст-ть с уч.НЗС (Авто)'!YC$11:INDIRECT("'Полная ст-ть с уч.НЗС (Авто)'!YC"&amp;$J$42))/$D20)</f>
        <v>0</v>
      </c>
      <c r="YD20" s="137">
        <f ca="1">IF($D20=0,0,SUMIF('Полная ст-ть с уч.НЗС (Авто)'!$YP$11:INDIRECT("'Полная ст-ть с уч.НЗС (Авто)'!YP"&amp;$J$42),$C20,'Полная ст-ть с уч.НЗС (Авто)'!YD$11:INDIRECT("'Полная ст-ть с уч.НЗС (Авто)'!YD"&amp;$J$42))/$D20)</f>
        <v>0</v>
      </c>
      <c r="YE20" s="141">
        <f ca="1">IF($D20=0,0,SUMIF('Полная ст-ть с уч.НЗС (Авто)'!$YP$11:INDIRECT("'Полная ст-ть с уч.НЗС (Авто)'!YP"&amp;$J$42),$C20,'Полная ст-ть с уч.НЗС (Авто)'!YE$11:INDIRECT("'Полная ст-ть с уч.НЗС (Авто)'!YE"&amp;$J$42))/$D20)</f>
        <v>0</v>
      </c>
      <c r="YF20" s="104"/>
      <c r="YG20" s="94"/>
    </row>
    <row r="21" spans="1:657" s="105" customFormat="1" ht="15" customHeight="1" x14ac:dyDescent="0.25">
      <c r="A21" s="133">
        <v>11</v>
      </c>
      <c r="B21" s="134" t="s">
        <v>764</v>
      </c>
      <c r="C21" s="135" t="s">
        <v>765</v>
      </c>
      <c r="D21" s="136">
        <f ca="1">COUNTIF('Полная ст-ть с уч.НЗС (Авто)'!$YP$11:INDIRECT("'Полная ст-ть с уч.НЗС (Авто)'!YP"&amp;$J$42),C21)</f>
        <v>0</v>
      </c>
      <c r="E21" s="134"/>
      <c r="F21" s="134"/>
      <c r="G21" s="134"/>
      <c r="H21" s="134"/>
      <c r="I21" s="137">
        <f ca="1">IF($D21=0,0,SUMIF('Полная ст-ть с уч.НЗС (Авто)'!$YP$11:INDIRECT("'Полная ст-ть с уч.НЗС (Авто)'!YP"&amp;$J$42),$C21,'Полная ст-ть с уч.НЗС (Авто)'!I$11:INDIRECT("'Полная ст-ть с уч.НЗС (Авто)'!I"&amp;$J$42))/$D21)</f>
        <v>0</v>
      </c>
      <c r="J21" s="136"/>
      <c r="K21" s="137">
        <f ca="1">IF($D21=0,0,SUMIF('Полная ст-ть с уч.НЗС (Авто)'!$YP$11:INDIRECT("'Полная ст-ть с уч.НЗС (Авто)'!YP"&amp;$J$42),$C21,'Полная ст-ть с уч.НЗС (Авто)'!K$11:INDIRECT("'Полная ст-ть с уч.НЗС (Авто)'!K"&amp;$J$42))/$D21)</f>
        <v>0</v>
      </c>
      <c r="L21" s="134"/>
      <c r="M21" s="137">
        <f ca="1">IF($D21=0,0,SUMIF('Полная ст-ть с уч.НЗС (Авто)'!$YP$11:INDIRECT("'Полная ст-ть с уч.НЗС (Авто)'!YP"&amp;$J$42),$C21,'Полная ст-ть с уч.НЗС (Авто)'!M$11:INDIRECT("'Полная ст-ть с уч.НЗС (Авто)'!M"&amp;$J$42))/$D21)</f>
        <v>0</v>
      </c>
      <c r="N21" s="134"/>
      <c r="O21" s="137">
        <f ca="1">IF($D21=0,0,SUMIF('Полная ст-ть с уч.НЗС (Авто)'!$YP$11:INDIRECT("'Полная ст-ть с уч.НЗС (Авто)'!YP"&amp;$J$42),$C21,'Полная ст-ть с уч.НЗС (Авто)'!O$11:INDIRECT("'Полная ст-ть с уч.НЗС (Авто)'!O"&amp;$J$42))/$D21)</f>
        <v>0</v>
      </c>
      <c r="P21" s="134"/>
      <c r="Q21" s="137">
        <f ca="1">IF($D21=0,0,SUMIF('Полная ст-ть с уч.НЗС (Авто)'!$YP$11:INDIRECT("'Полная ст-ть с уч.НЗС (Авто)'!YP"&amp;$J$42),$C21,'Полная ст-ть с уч.НЗС (Авто)'!Q$11:INDIRECT("'Полная ст-ть с уч.НЗС (Авто)'!Q"&amp;$J$42))/$D21)</f>
        <v>0</v>
      </c>
      <c r="R21" s="137">
        <f ca="1">IF($D21=0,0,SUMIF('Полная ст-ть с уч.НЗС (Авто)'!$YP$11:INDIRECT("'Полная ст-ть с уч.НЗС (Авто)'!YP"&amp;$J$42),$C21,'Полная ст-ть с уч.НЗС (Авто)'!R$11:INDIRECT("'Полная ст-ть с уч.НЗС (Авто)'!R"&amp;$J$42))/$D21)</f>
        <v>0</v>
      </c>
      <c r="S21" s="137">
        <f ca="1">IF($D21=0,0,SUMIF('Полная ст-ть с уч.НЗС (Авто)'!$YP$11:INDIRECT("'Полная ст-ть с уч.НЗС (Авто)'!YP"&amp;$J$42),$C21,'Полная ст-ть с уч.НЗС (Авто)'!S$11:INDIRECT("'Полная ст-ть с уч.НЗС (Авто)'!S"&amp;$J$42))/$D21)</f>
        <v>0</v>
      </c>
      <c r="T21" s="137">
        <f ca="1">IF($D21=0,0,SUMIF('Полная ст-ть с уч.НЗС (Авто)'!$YP$11:INDIRECT("'Полная ст-ть с уч.НЗС (Авто)'!YP"&amp;$J$42),$C21,'Полная ст-ть с уч.НЗС (Авто)'!T$11:INDIRECT("'Полная ст-ть с уч.НЗС (Авто)'!T"&amp;$J$42))/$D21)</f>
        <v>0</v>
      </c>
      <c r="U21" s="137">
        <f ca="1">IF($D21=0,0,SUMIF('Полная ст-ть с уч.НЗС (Авто)'!$YP$11:INDIRECT("'Полная ст-ть с уч.НЗС (Авто)'!YP"&amp;$J$42),$C21,'Полная ст-ть с уч.НЗС (Авто)'!U$11:INDIRECT("'Полная ст-ть с уч.НЗС (Авто)'!U"&amp;$J$42))/$D21)</f>
        <v>0</v>
      </c>
      <c r="V21" s="137">
        <f ca="1">IF($D21=0,0,SUMIF('Полная ст-ть с уч.НЗС (Авто)'!$YP$11:INDIRECT("'Полная ст-ть с уч.НЗС (Авто)'!YP"&amp;$J$42),$C21,'Полная ст-ть с уч.НЗС (Авто)'!V$11:INDIRECT("'Полная ст-ть с уч.НЗС (Авто)'!V"&amp;$J$42))/$D21)</f>
        <v>0</v>
      </c>
      <c r="W21" s="137">
        <f ca="1">IF($D21=0,0,SUMIF('Полная ст-ть с уч.НЗС (Авто)'!$YP$11:INDIRECT("'Полная ст-ть с уч.НЗС (Авто)'!YP"&amp;$J$42),$C21,'Полная ст-ть с уч.НЗС (Авто)'!W$11:INDIRECT("'Полная ст-ть с уч.НЗС (Авто)'!W"&amp;$J$42))/$D21)</f>
        <v>0</v>
      </c>
      <c r="X21" s="137">
        <f ca="1">IF($D21=0,0,SUMIF('Полная ст-ть с уч.НЗС (Авто)'!$YP$11:INDIRECT("'Полная ст-ть с уч.НЗС (Авто)'!YP"&amp;$J$42),$C21,'Полная ст-ть с уч.НЗС (Авто)'!X$11:INDIRECT("'Полная ст-ть с уч.НЗС (Авто)'!X"&amp;$J$42))/$D21)</f>
        <v>0</v>
      </c>
      <c r="Y21" s="137">
        <f ca="1">IF($D21=0,0,SUMIF('Полная ст-ть с уч.НЗС (Авто)'!$YP$11:INDIRECT("'Полная ст-ть с уч.НЗС (Авто)'!YP"&amp;$J$42),$C21,'Полная ст-ть с уч.НЗС (Авто)'!Y$11:INDIRECT("'Полная ст-ть с уч.НЗС (Авто)'!Y"&amp;$J$42))/$D21)</f>
        <v>0</v>
      </c>
      <c r="Z21" s="137">
        <f ca="1">IF($D21=0,0,SUMIF('Полная ст-ть с уч.НЗС (Авто)'!$YP$11:INDIRECT("'Полная ст-ть с уч.НЗС (Авто)'!YP"&amp;$J$42),$C21,'Полная ст-ть с уч.НЗС (Авто)'!Z$11:INDIRECT("'Полная ст-ть с уч.НЗС (Авто)'!Z"&amp;$J$42))/$D21)</f>
        <v>0</v>
      </c>
      <c r="AA21" s="137">
        <f ca="1">IF($D21=0,0,SUMIF('Полная ст-ть с уч.НЗС (Авто)'!$YP$11:INDIRECT("'Полная ст-ть с уч.НЗС (Авто)'!YP"&amp;$J$42),$C21,'Полная ст-ть с уч.НЗС (Авто)'!AA$11:INDIRECT("'Полная ст-ть с уч.НЗС (Авто)'!AA"&amp;$J$42))/$D21)</f>
        <v>0</v>
      </c>
      <c r="AB21" s="137">
        <f ca="1">IF($D21=0,0,SUMIF('Полная ст-ть с уч.НЗС (Авто)'!$YP$11:INDIRECT("'Полная ст-ть с уч.НЗС (Авто)'!YP"&amp;$J$42),$C21,'Полная ст-ть с уч.НЗС (Авто)'!AB$11:INDIRECT("'Полная ст-ть с уч.НЗС (Авто)'!AB"&amp;$J$42))/$D21)</f>
        <v>0</v>
      </c>
      <c r="AC21" s="137">
        <f ca="1">IF($D21=0,0,SUMIF('Полная ст-ть с уч.НЗС (Авто)'!$YP$11:INDIRECT("'Полная ст-ть с уч.НЗС (Авто)'!YP"&amp;$J$42),$C21,'Полная ст-ть с уч.НЗС (Авто)'!AC$11:INDIRECT("'Полная ст-ть с уч.НЗС (Авто)'!AC"&amp;$J$42))/$D21)</f>
        <v>0</v>
      </c>
      <c r="AD21" s="137">
        <f ca="1">IF($D21=0,0,SUMIF('Полная ст-ть с уч.НЗС (Авто)'!$YP$11:INDIRECT("'Полная ст-ть с уч.НЗС (Авто)'!YP"&amp;$J$42),$C21,'Полная ст-ть с уч.НЗС (Авто)'!AD$11:INDIRECT("'Полная ст-ть с уч.НЗС (Авто)'!AD"&amp;$J$42))/$D21)</f>
        <v>0</v>
      </c>
      <c r="AE21" s="137">
        <f ca="1">IF($D21=0,0,SUMIF('Полная ст-ть с уч.НЗС (Авто)'!$YP$11:INDIRECT("'Полная ст-ть с уч.НЗС (Авто)'!YP"&amp;$J$42),$C21,'Полная ст-ть с уч.НЗС (Авто)'!AE$11:INDIRECT("'Полная ст-ть с уч.НЗС (Авто)'!AE"&amp;$J$42))/$D21)</f>
        <v>0</v>
      </c>
      <c r="AF21" s="137">
        <f ca="1">IF($D21=0,0,SUMIF('Полная ст-ть с уч.НЗС (Авто)'!$YP$11:INDIRECT("'Полная ст-ть с уч.НЗС (Авто)'!YP"&amp;$J$42),$C21,'Полная ст-ть с уч.НЗС (Авто)'!AF$11:INDIRECT("'Полная ст-ть с уч.НЗС (Авто)'!AF"&amp;$J$42))/$D21)</f>
        <v>0</v>
      </c>
      <c r="AG21" s="137">
        <f ca="1">IF($D21=0,0,SUMIF('Полная ст-ть с уч.НЗС (Авто)'!$YP$11:INDIRECT("'Полная ст-ть с уч.НЗС (Авто)'!YP"&amp;$J$42),$C21,'Полная ст-ть с уч.НЗС (Авто)'!AG$11:INDIRECT("'Полная ст-ть с уч.НЗС (Авто)'!AG"&amp;$J$42))/$D21)</f>
        <v>0</v>
      </c>
      <c r="AH21" s="137">
        <f ca="1">IF($D21=0,0,SUMIF('Полная ст-ть с уч.НЗС (Авто)'!$YP$11:INDIRECT("'Полная ст-ть с уч.НЗС (Авто)'!YP"&amp;$J$42),$C21,'Полная ст-ть с уч.НЗС (Авто)'!AH$11:INDIRECT("'Полная ст-ть с уч.НЗС (Авто)'!AH"&amp;$J$42))/$D21)</f>
        <v>0</v>
      </c>
      <c r="AI21" s="137">
        <f ca="1">IF($D21=0,0,SUMIF('Полная ст-ть с уч.НЗС (Авто)'!$YP$11:INDIRECT("'Полная ст-ть с уч.НЗС (Авто)'!YP"&amp;$J$42),$C21,'Полная ст-ть с уч.НЗС (Авто)'!AI$11:INDIRECT("'Полная ст-ть с уч.НЗС (Авто)'!AI"&amp;$J$42))/$D21)</f>
        <v>0</v>
      </c>
      <c r="AJ21" s="137">
        <f ca="1">IF($D21=0,0,SUMIF('Полная ст-ть с уч.НЗС (Авто)'!$YP$11:INDIRECT("'Полная ст-ть с уч.НЗС (Авто)'!YP"&amp;$J$42),$C21,'Полная ст-ть с уч.НЗС (Авто)'!AJ$11:INDIRECT("'Полная ст-ть с уч.НЗС (Авто)'!AJ"&amp;$J$42))/$D21)</f>
        <v>0</v>
      </c>
      <c r="AK21" s="137">
        <f ca="1">IF($D21=0,0,SUMIF('Полная ст-ть с уч.НЗС (Авто)'!$YP$11:INDIRECT("'Полная ст-ть с уч.НЗС (Авто)'!YP"&amp;$J$42),$C21,'Полная ст-ть с уч.НЗС (Авто)'!AK$11:INDIRECT("'Полная ст-ть с уч.НЗС (Авто)'!AK"&amp;$J$42))/$D21)</f>
        <v>0</v>
      </c>
      <c r="AL21" s="137">
        <f ca="1">IF($D21=0,0,SUMIF('Полная ст-ть с уч.НЗС (Авто)'!$YP$11:INDIRECT("'Полная ст-ть с уч.НЗС (Авто)'!YP"&amp;$J$42),$C21,'Полная ст-ть с уч.НЗС (Авто)'!AL$11:INDIRECT("'Полная ст-ть с уч.НЗС (Авто)'!AL"&amp;$J$42))/$D21)</f>
        <v>0</v>
      </c>
      <c r="AM21" s="137">
        <f ca="1">IF($D21=0,0,SUMIF('Полная ст-ть с уч.НЗС (Авто)'!$YP$11:INDIRECT("'Полная ст-ть с уч.НЗС (Авто)'!YP"&amp;$J$42),$C21,'Полная ст-ть с уч.НЗС (Авто)'!AM$11:INDIRECT("'Полная ст-ть с уч.НЗС (Авто)'!AM"&amp;$J$42))/$D21)</f>
        <v>0</v>
      </c>
      <c r="AN21" s="137">
        <f ca="1">IF($D21=0,0,SUMIF('Полная ст-ть с уч.НЗС (Авто)'!$YP$11:INDIRECT("'Полная ст-ть с уч.НЗС (Авто)'!YP"&amp;$J$42),$C21,'Полная ст-ть с уч.НЗС (Авто)'!AN$11:INDIRECT("'Полная ст-ть с уч.НЗС (Авто)'!AN"&amp;$J$42))/$D21)</f>
        <v>0</v>
      </c>
      <c r="AO21" s="137">
        <f ca="1">IF($D21=0,0,SUMIF('Полная ст-ть с уч.НЗС (Авто)'!$YP$11:INDIRECT("'Полная ст-ть с уч.НЗС (Авто)'!YP"&amp;$J$42),$C21,'Полная ст-ть с уч.НЗС (Авто)'!AO$11:INDIRECT("'Полная ст-ть с уч.НЗС (Авто)'!AO"&amp;$J$42))/$D21)</f>
        <v>0</v>
      </c>
      <c r="AP21" s="137">
        <f ca="1">IF($D21=0,0,SUMIF('Полная ст-ть с уч.НЗС (Авто)'!$YP$11:INDIRECT("'Полная ст-ть с уч.НЗС (Авто)'!YP"&amp;$J$42),$C21,'Полная ст-ть с уч.НЗС (Авто)'!AP$11:INDIRECT("'Полная ст-ть с уч.НЗС (Авто)'!AP"&amp;$J$42))/$D21)</f>
        <v>0</v>
      </c>
      <c r="AQ21" s="137">
        <f ca="1">IF($D21=0,0,SUMIF('Полная ст-ть с уч.НЗС (Авто)'!$YP$11:INDIRECT("'Полная ст-ть с уч.НЗС (Авто)'!YP"&amp;$J$42),$C21,'Полная ст-ть с уч.НЗС (Авто)'!AQ$11:INDIRECT("'Полная ст-ть с уч.НЗС (Авто)'!AQ"&amp;$J$42))/$D21)</f>
        <v>0</v>
      </c>
      <c r="AR21" s="186"/>
      <c r="AS21" s="186"/>
      <c r="AT21" s="187"/>
      <c r="AU21" s="421"/>
      <c r="AV21" s="187"/>
      <c r="AW21" s="421"/>
      <c r="AX21" s="137">
        <f ca="1">IF($D21=0,0,SUMIF('Полная ст-ть с уч.НЗС (Авто)'!$YP$11:INDIRECT("'Полная ст-ть с уч.НЗС (Авто)'!YP"&amp;$J$42),$C21,'Полная ст-ть с уч.НЗС (Авто)'!AX$11:INDIRECT("'Полная ст-ть с уч.НЗС (Авто)'!AX"&amp;$J$42))/$D21)</f>
        <v>0</v>
      </c>
      <c r="AY21" s="137">
        <f ca="1">IF($D21=0,0,SUMIF('Полная ст-ть с уч.НЗС (Авто)'!$YP$11:INDIRECT("'Полная ст-ть с уч.НЗС (Авто)'!YP"&amp;$J$42),$C21,'Полная ст-ть с уч.НЗС (Авто)'!AY$11:INDIRECT("'Полная ст-ть с уч.НЗС (Авто)'!AY"&amp;$J$42))/$D21)</f>
        <v>0</v>
      </c>
      <c r="AZ21" s="137">
        <f ca="1">IF($D21=0,0,SUMIF('Полная ст-ть с уч.НЗС (Авто)'!$YP$11:INDIRECT("'Полная ст-ть с уч.НЗС (Авто)'!YP"&amp;$J$42),$C21,'Полная ст-ть с уч.НЗС (Авто)'!AZ$11:INDIRECT("'Полная ст-ть с уч.НЗС (Авто)'!AZ"&amp;$J$42))/$D21)</f>
        <v>0</v>
      </c>
      <c r="BA21" s="137">
        <f ca="1">IF($D21=0,0,SUMIF('Полная ст-ть с уч.НЗС (Авто)'!$YP$11:INDIRECT("'Полная ст-ть с уч.НЗС (Авто)'!YP"&amp;$J$42),$C21,'Полная ст-ть с уч.НЗС (Авто)'!BA$11:INDIRECT("'Полная ст-ть с уч.НЗС (Авто)'!BA"&amp;$J$42))/$D21)</f>
        <v>0</v>
      </c>
      <c r="BB21" s="137">
        <f ca="1">IF($D21=0,0,SUMIF('Полная ст-ть с уч.НЗС (Авто)'!$YP$11:INDIRECT("'Полная ст-ть с уч.НЗС (Авто)'!YP"&amp;$J$42),$C21,'Полная ст-ть с уч.НЗС (Авто)'!BB$11:INDIRECT("'Полная ст-ть с уч.НЗС (Авто)'!BB"&amp;$J$42))/$D21)</f>
        <v>0</v>
      </c>
      <c r="BC21" s="137">
        <f ca="1">IF($D21=0,0,SUMIF('Полная ст-ть с уч.НЗС (Авто)'!$YP$11:INDIRECT("'Полная ст-ть с уч.НЗС (Авто)'!YP"&amp;$J$42),$C21,'Полная ст-ть с уч.НЗС (Авто)'!BC$11:INDIRECT("'Полная ст-ть с уч.НЗС (Авто)'!BC"&amp;$J$42))/$D21)</f>
        <v>0</v>
      </c>
      <c r="BD21" s="187"/>
      <c r="BE21" s="187"/>
      <c r="BF21" s="137">
        <f ca="1">IF($D21=0,0,SUMIF('Полная ст-ть с уч.НЗС (Авто)'!$YP$11:INDIRECT("'Полная ст-ть с уч.НЗС (Авто)'!YP"&amp;$J$42),$C21,'Полная ст-ть с уч.НЗС (Авто)'!BF$11:INDIRECT("'Полная ст-ть с уч.НЗС (Авто)'!BF"&amp;$J$42))/$D21)</f>
        <v>0</v>
      </c>
      <c r="BG21" s="137">
        <f ca="1">IF($D21=0,0,SUMIF('Полная ст-ть с уч.НЗС (Авто)'!$YP$11:INDIRECT("'Полная ст-ть с уч.НЗС (Авто)'!YP"&amp;$J$42),$C21,'Полная ст-ть с уч.НЗС (Авто)'!BG$11:INDIRECT("'Полная ст-ть с уч.НЗС (Авто)'!BG"&amp;$J$42))/$D21)</f>
        <v>0</v>
      </c>
      <c r="BH21" s="137">
        <f ca="1">IF($D21=0,0,SUMIF('Полная ст-ть с уч.НЗС (Авто)'!$YP$11:INDIRECT("'Полная ст-ть с уч.НЗС (Авто)'!YP"&amp;$J$42),$C21,'Полная ст-ть с уч.НЗС (Авто)'!BH$11:INDIRECT("'Полная ст-ть с уч.НЗС (Авто)'!BH"&amp;$J$42))/$D21)</f>
        <v>0</v>
      </c>
      <c r="BI21" s="137">
        <f ca="1">IF($D21=0,0,SUMIF('Полная ст-ть с уч.НЗС (Авто)'!$YP$11:INDIRECT("'Полная ст-ть с уч.НЗС (Авто)'!YP"&amp;$J$42),$C21,'Полная ст-ть с уч.НЗС (Авто)'!BI$11:INDIRECT("'Полная ст-ть с уч.НЗС (Авто)'!BI"&amp;$J$42))/$D21)</f>
        <v>0</v>
      </c>
      <c r="BJ21" s="137">
        <f ca="1">IF($D21=0,0,SUMIF('Полная ст-ть с уч.НЗС (Авто)'!$YP$11:INDIRECT("'Полная ст-ть с уч.НЗС (Авто)'!YP"&amp;$J$42),$C21,'Полная ст-ть с уч.НЗС (Авто)'!BJ$11:INDIRECT("'Полная ст-ть с уч.НЗС (Авто)'!BJ"&amp;$J$42))/$D21)</f>
        <v>0</v>
      </c>
      <c r="BK21" s="137">
        <f ca="1">IF($D21=0,0,SUMIF('Полная ст-ть с уч.НЗС (Авто)'!$YP$11:INDIRECT("'Полная ст-ть с уч.НЗС (Авто)'!YP"&amp;$J$42),$C21,'Полная ст-ть с уч.НЗС (Авто)'!BK$11:INDIRECT("'Полная ст-ть с уч.НЗС (Авто)'!BK"&amp;$J$42))/$D21)</f>
        <v>0</v>
      </c>
      <c r="BL21" s="187"/>
      <c r="BM21" s="137">
        <f ca="1">IF($D21=0,0,SUMIF('Полная ст-ть с уч.НЗС (Авто)'!$YP$11:INDIRECT("'Полная ст-ть с уч.НЗС (Авто)'!YP"&amp;$J$42),$C21,'Полная ст-ть с уч.НЗС (Авто)'!BM$11:INDIRECT("'Полная ст-ть с уч.НЗС (Авто)'!BM"&amp;$J$42))/$D21)</f>
        <v>0</v>
      </c>
      <c r="BN21" s="188"/>
      <c r="BO21" s="134"/>
      <c r="BP21" s="134"/>
      <c r="BQ21" s="137">
        <f ca="1">IF($D21=0,0,SUMIF('Полная ст-ть с уч.НЗС (Авто)'!$YP$11:INDIRECT("'Полная ст-ть с уч.НЗС (Авто)'!YP"&amp;$J$42),$C21,'Полная ст-ть с уч.НЗС (Авто)'!BQ$11:INDIRECT("'Полная ст-ть с уч.НЗС (Авто)'!BQ"&amp;$J$42))/$D21)</f>
        <v>0</v>
      </c>
      <c r="BR21" s="137"/>
      <c r="BS21" s="134"/>
      <c r="BT21" s="134"/>
      <c r="BU21" s="137"/>
      <c r="BV21" s="134"/>
      <c r="BW21" s="137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7">
        <f ca="1">IF($D21=0,0,SUMIF('Полная ст-ть с уч.НЗС (Авто)'!$YP$11:INDIRECT("'Полная ст-ть с уч.НЗС (Авто)'!YP"&amp;$J$42),$C21,'Полная ст-ть с уч.НЗС (Авто)'!CK$11:INDIRECT("'Полная ст-ть с уч.НЗС (Авто)'!CK"&amp;$J$42))/$D21)</f>
        <v>0</v>
      </c>
      <c r="CL21" s="137">
        <f ca="1">IF($D21=0,0,SUMIF('Полная ст-ть с уч.НЗС (Авто)'!$YP$11:INDIRECT("'Полная ст-ть с уч.НЗС (Авто)'!YP"&amp;$J$42),$C21,'Полная ст-ть с уч.НЗС (Авто)'!CL$11:INDIRECT("'Полная ст-ть с уч.НЗС (Авто)'!CL"&amp;$J$42))/$D21)</f>
        <v>0</v>
      </c>
      <c r="CM21" s="137">
        <f ca="1">IF($D21=0,0,SUMIF('Полная ст-ть с уч.НЗС (Авто)'!$YP$11:INDIRECT("'Полная ст-ть с уч.НЗС (Авто)'!YP"&amp;$J$42),$C21,'Полная ст-ть с уч.НЗС (Авто)'!CM$11:INDIRECT("'Полная ст-ть с уч.НЗС (Авто)'!CM"&amp;$J$42))/$D21)</f>
        <v>0</v>
      </c>
      <c r="CN21" s="137">
        <f ca="1">IF($D21=0,0,SUMIF('Полная ст-ть с уч.НЗС (Авто)'!$YP$11:INDIRECT("'Полная ст-ть с уч.НЗС (Авто)'!YP"&amp;$J$42),$C21,'Полная ст-ть с уч.НЗС (Авто)'!CN$11:INDIRECT("'Полная ст-ть с уч.НЗС (Авто)'!CN"&amp;$J$42))/$D21)</f>
        <v>0</v>
      </c>
      <c r="CO21" s="137">
        <f ca="1">IF($D21=0,0,SUMIF('Полная ст-ть с уч.НЗС (Авто)'!$YP$11:INDIRECT("'Полная ст-ть с уч.НЗС (Авто)'!YP"&amp;$J$42),$C21,'Полная ст-ть с уч.НЗС (Авто)'!CO$11:INDIRECT("'Полная ст-ть с уч.НЗС (Авто)'!CO"&amp;$J$42))/$D21)</f>
        <v>0</v>
      </c>
      <c r="CP21" s="137">
        <f ca="1">IF($D21=0,0,SUMIF('Полная ст-ть с уч.НЗС (Авто)'!$YP$11:INDIRECT("'Полная ст-ть с уч.НЗС (Авто)'!YP"&amp;$J$42),$C21,'Полная ст-ть с уч.НЗС (Авто)'!CP$11:INDIRECT("'Полная ст-ть с уч.НЗС (Авто)'!CP"&amp;$J$42))/$D21)</f>
        <v>0</v>
      </c>
      <c r="CQ21" s="134">
        <f ca="1">IF($D21=0,0,SUMIF('Полная ст-ть с уч.НЗС (Авто)'!$YP$11:INDIRECT("'Полная ст-ть с уч.НЗС (Авто)'!YP"&amp;$J$42),$C21,'Полная ст-ть с уч.НЗС (Авто)'!CQ$11:INDIRECT("'Полная ст-ть с уч.НЗС (Авто)'!CQ"&amp;$J$42))/$D21)</f>
        <v>0</v>
      </c>
      <c r="CR21" s="137">
        <f ca="1">IF($D21=0,0,SUMIF('Полная ст-ть с уч.НЗС (Авто)'!$YP$11:INDIRECT("'Полная ст-ть с уч.НЗС (Авто)'!YP"&amp;$J$42),$C21,'Полная ст-ть с уч.НЗС (Авто)'!CR$11:INDIRECT("'Полная ст-ть с уч.НЗС (Авто)'!CR"&amp;$J$42))/$D21)</f>
        <v>0</v>
      </c>
      <c r="CS21" s="137">
        <f ca="1">IF($D21=0,0,SUMIF('Полная ст-ть с уч.НЗС (Авто)'!$YP$11:INDIRECT("'Полная ст-ть с уч.НЗС (Авто)'!YP"&amp;$J$42),$C21,'Полная ст-ть с уч.НЗС (Авто)'!CS$11:INDIRECT("'Полная ст-ть с уч.НЗС (Авто)'!CS"&amp;$J$42))/$D21)</f>
        <v>0</v>
      </c>
      <c r="CT21" s="137">
        <f ca="1">IF($D21=0,0,SUMIF('Полная ст-ть с уч.НЗС (Авто)'!$YP$11:INDIRECT("'Полная ст-ть с уч.НЗС (Авто)'!YP"&amp;$J$42),$C21,'Полная ст-ть с уч.НЗС (Авто)'!CT$11:INDIRECT("'Полная ст-ть с уч.НЗС (Авто)'!CT"&amp;$J$42))/$D21)</f>
        <v>0</v>
      </c>
      <c r="CU21" s="137">
        <f ca="1">IF($D21=0,0,SUMIF('Полная ст-ть с уч.НЗС (Авто)'!$YP$11:INDIRECT("'Полная ст-ть с уч.НЗС (Авто)'!YP"&amp;$J$42),$C21,'Полная ст-ть с уч.НЗС (Авто)'!CU$11:INDIRECT("'Полная ст-ть с уч.НЗС (Авто)'!CU"&amp;$J$42))/$D21)</f>
        <v>0</v>
      </c>
      <c r="CV21" s="137">
        <f ca="1">IF($D21=0,0,SUMIF('Полная ст-ть с уч.НЗС (Авто)'!$YP$11:INDIRECT("'Полная ст-ть с уч.НЗС (Авто)'!YP"&amp;$J$42),$C21,'Полная ст-ть с уч.НЗС (Авто)'!CV$11:INDIRECT("'Полная ст-ть с уч.НЗС (Авто)'!CV"&amp;$J$42))/$D21)</f>
        <v>0</v>
      </c>
      <c r="CW21" s="137">
        <f ca="1">IF($D21=0,0,SUMIF('Полная ст-ть с уч.НЗС (Авто)'!$YP$11:INDIRECT("'Полная ст-ть с уч.НЗС (Авто)'!YP"&amp;$J$42),$C21,'Полная ст-ть с уч.НЗС (Авто)'!CW$11:INDIRECT("'Полная ст-ть с уч.НЗС (Авто)'!CW"&amp;$J$42))/$D21)</f>
        <v>0</v>
      </c>
      <c r="CX21" s="137">
        <f ca="1">IF($D21=0,0,SUMIF('Полная ст-ть с уч.НЗС (Авто)'!$YP$11:INDIRECT("'Полная ст-ть с уч.НЗС (Авто)'!YP"&amp;$J$42),$C21,'Полная ст-ть с уч.НЗС (Авто)'!CX$11:INDIRECT("'Полная ст-ть с уч.НЗС (Авто)'!CX"&amp;$J$42))/$D21)</f>
        <v>0</v>
      </c>
      <c r="CY21" s="134">
        <f ca="1">IF($D21=0,0,SUMIF('Полная ст-ть с уч.НЗС (Авто)'!$YP$11:INDIRECT("'Полная ст-ть с уч.НЗС (Авто)'!YP"&amp;$J$42),$C21,'Полная ст-ть с уч.НЗС (Авто)'!CY$11:INDIRECT("'Полная ст-ть с уч.НЗС (Авто)'!CY"&amp;$J$42))/$D21)</f>
        <v>0</v>
      </c>
      <c r="CZ21" s="137">
        <f ca="1">IF($D21=0,0,SUMIF('Полная ст-ть с уч.НЗС (Авто)'!$YP$11:INDIRECT("'Полная ст-ть с уч.НЗС (Авто)'!YP"&amp;$J$42),$C21,'Полная ст-ть с уч.НЗС (Авто)'!CZ$11:INDIRECT("'Полная ст-ть с уч.НЗС (Авто)'!CZ"&amp;$J$42))/$D21)</f>
        <v>0</v>
      </c>
      <c r="DA21" s="137">
        <f ca="1">IF($D21=0,0,SUMIF('Полная ст-ть с уч.НЗС (Авто)'!$YP$11:INDIRECT("'Полная ст-ть с уч.НЗС (Авто)'!YP"&amp;$J$42),$C21,'Полная ст-ть с уч.НЗС (Авто)'!DA$11:INDIRECT("'Полная ст-ть с уч.НЗС (Авто)'!DA"&amp;$J$42))/$D21)</f>
        <v>0</v>
      </c>
      <c r="DB21" s="137">
        <f ca="1">IF($D21=0,0,SUMIF('Полная ст-ть с уч.НЗС (Авто)'!$YP$11:INDIRECT("'Полная ст-ть с уч.НЗС (Авто)'!YP"&amp;$J$42),$C21,'Полная ст-ть с уч.НЗС (Авто)'!DB$11:INDIRECT("'Полная ст-ть с уч.НЗС (Авто)'!DB"&amp;$J$42))/$D21)</f>
        <v>0</v>
      </c>
      <c r="DC21" s="137">
        <f ca="1">IF($D21=0,0,SUMIF('Полная ст-ть с уч.НЗС (Авто)'!$YP$11:INDIRECT("'Полная ст-ть с уч.НЗС (Авто)'!YP"&amp;$J$42),$C21,'Полная ст-ть с уч.НЗС (Авто)'!DC$11:INDIRECT("'Полная ст-ть с уч.НЗС (Авто)'!DC"&amp;$J$42))/$D21)</f>
        <v>0</v>
      </c>
      <c r="DD21" s="134"/>
      <c r="DE21" s="137">
        <f ca="1">IF($D21=0,0,SUMIF('Полная ст-ть с уч.НЗС (Авто)'!$YP$11:INDIRECT("'Полная ст-ть с уч.НЗС (Авто)'!YP"&amp;$J$42),$C21,'Полная ст-ть с уч.НЗС (Авто)'!DE$11:INDIRECT("'Полная ст-ть с уч.НЗС (Авто)'!DE"&amp;$J$42))/$D21)</f>
        <v>0</v>
      </c>
      <c r="DF21" s="137"/>
      <c r="DG21" s="137">
        <f ca="1">IF($D21=0,0,SUMIF('Полная ст-ть с уч.НЗС (Авто)'!$YP$11:INDIRECT("'Полная ст-ть с уч.НЗС (Авто)'!YP"&amp;$J$42),$C21,'Полная ст-ть с уч.НЗС (Авто)'!DG$11:INDIRECT("'Полная ст-ть с уч.НЗС (Авто)'!DG"&amp;$J$42))/$D21)</f>
        <v>0</v>
      </c>
      <c r="DH21" s="137">
        <f ca="1">IF($D21=0,0,SUMIF('Полная ст-ть с уч.НЗС (Авто)'!$YP$11:INDIRECT("'Полная ст-ть с уч.НЗС (Авто)'!YP"&amp;$J$42),$C21,'Полная ст-ть с уч.НЗС (Авто)'!DH$11:INDIRECT("'Полная ст-ть с уч.НЗС (Авто)'!DH"&amp;$J$42))/$D21)</f>
        <v>0</v>
      </c>
      <c r="DI21" s="137">
        <f ca="1">IF($D21=0,0,SUMIF('Полная ст-ть с уч.НЗС (Авто)'!$YP$11:INDIRECT("'Полная ст-ть с уч.НЗС (Авто)'!YP"&amp;$J$42),$C21,'Полная ст-ть с уч.НЗС (Авто)'!DI$11:INDIRECT("'Полная ст-ть с уч.НЗС (Авто)'!DI"&amp;$J$42))/$D21)</f>
        <v>0</v>
      </c>
      <c r="DJ21" s="137">
        <f ca="1">IF($D21=0,0,SUMIF('Полная ст-ть с уч.НЗС (Авто)'!$YP$11:INDIRECT("'Полная ст-ть с уч.НЗС (Авто)'!YP"&amp;$J$42),$C21,'Полная ст-ть с уч.НЗС (Авто)'!DJ$11:INDIRECT("'Полная ст-ть с уч.НЗС (Авто)'!DJ"&amp;$J$42))/$D21)</f>
        <v>0</v>
      </c>
      <c r="DK21" s="137">
        <f ca="1">IF($D21=0,0,SUMIF('Полная ст-ть с уч.НЗС (Авто)'!$YP$11:INDIRECT("'Полная ст-ть с уч.НЗС (Авто)'!YP"&amp;$J$42),$C21,'Полная ст-ть с уч.НЗС (Авто)'!DK$11:INDIRECT("'Полная ст-ть с уч.НЗС (Авто)'!DK"&amp;$J$42))/$D21)</f>
        <v>0</v>
      </c>
      <c r="DL21" s="137">
        <f ca="1">IF($D21=0,0,SUMIF('Полная ст-ть с уч.НЗС (Авто)'!$YP$11:INDIRECT("'Полная ст-ть с уч.НЗС (Авто)'!YP"&amp;$J$42),$C21,'Полная ст-ть с уч.НЗС (Авто)'!DL$11:INDIRECT("'Полная ст-ть с уч.НЗС (Авто)'!DL"&amp;$J$42))/$D21)</f>
        <v>0</v>
      </c>
      <c r="DM21" s="137">
        <f ca="1">IF($D21=0,0,SUMIF('Полная ст-ть с уч.НЗС (Авто)'!$YP$11:INDIRECT("'Полная ст-ть с уч.НЗС (Авто)'!YP"&amp;$J$42),$C21,'Полная ст-ть с уч.НЗС (Авто)'!DM$11:INDIRECT("'Полная ст-ть с уч.НЗС (Авто)'!DM"&amp;$J$42))/$D21)</f>
        <v>0</v>
      </c>
      <c r="DN21" s="137">
        <f ca="1">IF($D21=0,0,SUMIF('Полная ст-ть с уч.НЗС (Авто)'!$YP$11:INDIRECT("'Полная ст-ть с уч.НЗС (Авто)'!YP"&amp;$J$42),$C21,'Полная ст-ть с уч.НЗС (Авто)'!DN$11:INDIRECT("'Полная ст-ть с уч.НЗС (Авто)'!DN"&amp;$J$42))/$D21)</f>
        <v>0</v>
      </c>
      <c r="DO21" s="137">
        <f ca="1">IF($D21=0,0,SUMIF('Полная ст-ть с уч.НЗС (Авто)'!$YP$11:INDIRECT("'Полная ст-ть с уч.НЗС (Авто)'!YP"&amp;$J$42),$C21,'Полная ст-ть с уч.НЗС (Авто)'!DO$11:INDIRECT("'Полная ст-ть с уч.НЗС (Авто)'!DO"&amp;$J$42))/$D21)</f>
        <v>0</v>
      </c>
      <c r="DP21" s="137">
        <f ca="1">IF($D21=0,0,SUMIF('Полная ст-ть с уч.НЗС (Авто)'!$YP$11:INDIRECT("'Полная ст-ть с уч.НЗС (Авто)'!YP"&amp;$J$42),$C21,'Полная ст-ть с уч.НЗС (Авто)'!DP$11:INDIRECT("'Полная ст-ть с уч.НЗС (Авто)'!DP"&amp;$J$42))/$D21)</f>
        <v>0</v>
      </c>
      <c r="DQ21" s="137">
        <f ca="1">IF($D21=0,0,SUMIF('Полная ст-ть с уч.НЗС (Авто)'!$YP$11:INDIRECT("'Полная ст-ть с уч.НЗС (Авто)'!YP"&amp;$J$42),$C21,'Полная ст-ть с уч.НЗС (Авто)'!DQ$11:INDIRECT("'Полная ст-ть с уч.НЗС (Авто)'!DQ"&amp;$J$42))/$D21)</f>
        <v>0</v>
      </c>
      <c r="DR21" s="137">
        <f ca="1">IF($D21=0,0,SUMIF('Полная ст-ть с уч.НЗС (Авто)'!$YP$11:INDIRECT("'Полная ст-ть с уч.НЗС (Авто)'!YP"&amp;$J$42),$C21,'Полная ст-ть с уч.НЗС (Авто)'!DR$11:INDIRECT("'Полная ст-ть с уч.НЗС (Авто)'!DR"&amp;$J$42))/$D21)</f>
        <v>0</v>
      </c>
      <c r="DS21" s="137">
        <f ca="1">IF($D21=0,0,SUMIF('Полная ст-ть с уч.НЗС (Авто)'!$YP$11:INDIRECT("'Полная ст-ть с уч.НЗС (Авто)'!YP"&amp;$J$42),$C21,'Полная ст-ть с уч.НЗС (Авто)'!DS$11:INDIRECT("'Полная ст-ть с уч.НЗС (Авто)'!DS"&amp;$J$42))/$D21)</f>
        <v>0</v>
      </c>
      <c r="DT21" s="137">
        <f ca="1">IF($D21=0,0,SUMIF('Полная ст-ть с уч.НЗС (Авто)'!$YP$11:INDIRECT("'Полная ст-ть с уч.НЗС (Авто)'!YP"&amp;$J$42),$C21,'Полная ст-ть с уч.НЗС (Авто)'!DT$11:INDIRECT("'Полная ст-ть с уч.НЗС (Авто)'!DT"&amp;$J$42))/$D21)</f>
        <v>0</v>
      </c>
      <c r="DU21" s="137">
        <f ca="1">IF($D21=0,0,SUMIF('Полная ст-ть с уч.НЗС (Авто)'!$YP$11:INDIRECT("'Полная ст-ть с уч.НЗС (Авто)'!YP"&amp;$J$42),$C21,'Полная ст-ть с уч.НЗС (Авто)'!DU$11:INDIRECT("'Полная ст-ть с уч.НЗС (Авто)'!DU"&amp;$J$42))/$D21)</f>
        <v>0</v>
      </c>
      <c r="DV21" s="137">
        <f ca="1">IF($D21=0,0,SUMIF('Полная ст-ть с уч.НЗС (Авто)'!$YP$11:INDIRECT("'Полная ст-ть с уч.НЗС (Авто)'!YP"&amp;$J$42),$C21,'Полная ст-ть с уч.НЗС (Авто)'!DV$11:INDIRECT("'Полная ст-ть с уч.НЗС (Авто)'!DV"&amp;$J$42))/$D21)</f>
        <v>0</v>
      </c>
      <c r="DW21" s="137">
        <f ca="1">IF($D21=0,0,SUMIF('Полная ст-ть с уч.НЗС (Авто)'!$YP$11:INDIRECT("'Полная ст-ть с уч.НЗС (Авто)'!YP"&amp;$J$42),$C21,'Полная ст-ть с уч.НЗС (Авто)'!DW$11:INDIRECT("'Полная ст-ть с уч.НЗС (Авто)'!DW"&amp;$J$42))/$D21)</f>
        <v>0</v>
      </c>
      <c r="DX21" s="137">
        <f ca="1">IF($D21=0,0,SUMIF('Полная ст-ть с уч.НЗС (Авто)'!$YP$11:INDIRECT("'Полная ст-ть с уч.НЗС (Авто)'!YP"&amp;$J$42),$C21,'Полная ст-ть с уч.НЗС (Авто)'!DX$11:INDIRECT("'Полная ст-ть с уч.НЗС (Авто)'!DX"&amp;$J$42))/$D21)</f>
        <v>0</v>
      </c>
      <c r="DY21" s="137">
        <f ca="1">IF($D21=0,0,SUMIF('Полная ст-ть с уч.НЗС (Авто)'!$YP$11:INDIRECT("'Полная ст-ть с уч.НЗС (Авто)'!YP"&amp;$J$42),$C21,'Полная ст-ть с уч.НЗС (Авто)'!DY$11:INDIRECT("'Полная ст-ть с уч.НЗС (Авто)'!DY"&amp;$J$42))/$D21)</f>
        <v>0</v>
      </c>
      <c r="DZ21" s="137">
        <f ca="1">IF($D21=0,0,SUMIF('Полная ст-ть с уч.НЗС (Авто)'!$YP$11:INDIRECT("'Полная ст-ть с уч.НЗС (Авто)'!YP"&amp;$J$42),$C21,'Полная ст-ть с уч.НЗС (Авто)'!DZ$11:INDIRECT("'Полная ст-ть с уч.НЗС (Авто)'!DZ"&amp;$J$42))/$D21)</f>
        <v>0</v>
      </c>
      <c r="EA21" s="137">
        <f ca="1">IF($D21=0,0,SUMIF('Полная ст-ть с уч.НЗС (Авто)'!$YP$11:INDIRECT("'Полная ст-ть с уч.НЗС (Авто)'!YP"&amp;$J$42),$C21,'Полная ст-ть с уч.НЗС (Авто)'!EA$11:INDIRECT("'Полная ст-ть с уч.НЗС (Авто)'!EA"&amp;$J$42))/$D21)</f>
        <v>0</v>
      </c>
      <c r="EB21" s="137">
        <f ca="1">IF($D21=0,0,SUMIF('Полная ст-ть с уч.НЗС (Авто)'!$YP$11:INDIRECT("'Полная ст-ть с уч.НЗС (Авто)'!YP"&amp;$J$42),$C21,'Полная ст-ть с уч.НЗС (Авто)'!EB$11:INDIRECT("'Полная ст-ть с уч.НЗС (Авто)'!EB"&amp;$J$42))/$D21)</f>
        <v>0</v>
      </c>
      <c r="EC21" s="137">
        <f ca="1">IF($D21=0,0,SUMIF('Полная ст-ть с уч.НЗС (Авто)'!$YP$11:INDIRECT("'Полная ст-ть с уч.НЗС (Авто)'!YP"&amp;$J$42),$C21,'Полная ст-ть с уч.НЗС (Авто)'!EC$11:INDIRECT("'Полная ст-ть с уч.НЗС (Авто)'!EC"&amp;$J$42))/$D21)</f>
        <v>0</v>
      </c>
      <c r="ED21" s="137">
        <f ca="1">IF($D21=0,0,SUMIF('Полная ст-ть с уч.НЗС (Авто)'!$YP$11:INDIRECT("'Полная ст-ть с уч.НЗС (Авто)'!YP"&amp;$J$42),$C21,'Полная ст-ть с уч.НЗС (Авто)'!ED$11:INDIRECT("'Полная ст-ть с уч.НЗС (Авто)'!ED"&amp;$J$42))/$D21)</f>
        <v>0</v>
      </c>
      <c r="EE21" s="137">
        <f ca="1">IF($D21=0,0,SUMIF('Полная ст-ть с уч.НЗС (Авто)'!$YP$11:INDIRECT("'Полная ст-ть с уч.НЗС (Авто)'!YP"&amp;$J$42),$C21,'Полная ст-ть с уч.НЗС (Авто)'!EE$11:INDIRECT("'Полная ст-ть с уч.НЗС (Авто)'!EE"&amp;$J$42))/$D21)</f>
        <v>0</v>
      </c>
      <c r="EF21" s="137">
        <f ca="1">IF($D21=0,0,SUMIF('Полная ст-ть с уч.НЗС (Авто)'!$YP$11:INDIRECT("'Полная ст-ть с уч.НЗС (Авто)'!YP"&amp;$J$42),$C21,'Полная ст-ть с уч.НЗС (Авто)'!EF$11:INDIRECT("'Полная ст-ть с уч.НЗС (Авто)'!EF"&amp;$J$42))/$D21)</f>
        <v>0</v>
      </c>
      <c r="EG21" s="137">
        <f ca="1">IF($D21=0,0,SUMIF('Полная ст-ть с уч.НЗС (Авто)'!$YP$11:INDIRECT("'Полная ст-ть с уч.НЗС (Авто)'!YP"&amp;$J$42),$C21,'Полная ст-ть с уч.НЗС (Авто)'!EG$11:INDIRECT("'Полная ст-ть с уч.НЗС (Авто)'!EG"&amp;$J$42))/$D21)</f>
        <v>0</v>
      </c>
      <c r="EH21" s="137">
        <f ca="1">IF($D21=0,0,SUMIF('Полная ст-ть с уч.НЗС (Авто)'!$YP$11:INDIRECT("'Полная ст-ть с уч.НЗС (Авто)'!YP"&amp;$J$42),$C21,'Полная ст-ть с уч.НЗС (Авто)'!EH$11:INDIRECT("'Полная ст-ть с уч.НЗС (Авто)'!EH"&amp;$J$42))/$D21)</f>
        <v>0</v>
      </c>
      <c r="EI21" s="137">
        <f ca="1">IF($D21=0,0,SUMIF('Полная ст-ть с уч.НЗС (Авто)'!$YP$11:INDIRECT("'Полная ст-ть с уч.НЗС (Авто)'!YP"&amp;$J$42),$C21,'Полная ст-ть с уч.НЗС (Авто)'!EI$11:INDIRECT("'Полная ст-ть с уч.НЗС (Авто)'!EI"&amp;$J$42))/$D21)</f>
        <v>0</v>
      </c>
      <c r="EJ21" s="137">
        <f ca="1">IF($D21=0,0,SUMIF('Полная ст-ть с уч.НЗС (Авто)'!$YP$11:INDIRECT("'Полная ст-ть с уч.НЗС (Авто)'!YP"&amp;$J$42),$C21,'Полная ст-ть с уч.НЗС (Авто)'!EJ$11:INDIRECT("'Полная ст-ть с уч.НЗС (Авто)'!EJ"&amp;$J$42))/$D21)</f>
        <v>0</v>
      </c>
      <c r="EK21" s="137">
        <f ca="1">IF($D21=0,0,SUMIF('Полная ст-ть с уч.НЗС (Авто)'!$YP$11:INDIRECT("'Полная ст-ть с уч.НЗС (Авто)'!YP"&amp;$J$42),$C21,'Полная ст-ть с уч.НЗС (Авто)'!EK$11:INDIRECT("'Полная ст-ть с уч.НЗС (Авто)'!EK"&amp;$J$42))/$D21)</f>
        <v>0</v>
      </c>
      <c r="EL21" s="137">
        <f ca="1">IF($D21=0,0,SUMIF('Полная ст-ть с уч.НЗС (Авто)'!$YP$11:INDIRECT("'Полная ст-ть с уч.НЗС (Авто)'!YP"&amp;$J$42),$C21,'Полная ст-ть с уч.НЗС (Авто)'!EL$11:INDIRECT("'Полная ст-ть с уч.НЗС (Авто)'!EL"&amp;$J$42))/$D21)</f>
        <v>0</v>
      </c>
      <c r="EM21" s="137">
        <f ca="1">IF($D21=0,0,SUMIF('Полная ст-ть с уч.НЗС (Авто)'!$YP$11:INDIRECT("'Полная ст-ть с уч.НЗС (Авто)'!YP"&amp;$J$42),$C21,'Полная ст-ть с уч.НЗС (Авто)'!EM$11:INDIRECT("'Полная ст-ть с уч.НЗС (Авто)'!EM"&amp;$J$42))/$D21)</f>
        <v>0</v>
      </c>
      <c r="EN21" s="137">
        <f ca="1">IF($D21=0,0,SUMIF('Полная ст-ть с уч.НЗС (Авто)'!$YP$11:INDIRECT("'Полная ст-ть с уч.НЗС (Авто)'!YP"&amp;$J$42),$C21,'Полная ст-ть с уч.НЗС (Авто)'!EN$11:INDIRECT("'Полная ст-ть с уч.НЗС (Авто)'!EN"&amp;$J$42))/$D21)</f>
        <v>0</v>
      </c>
      <c r="EO21" s="137">
        <f ca="1">IF($D21=0,0,SUMIF('Полная ст-ть с уч.НЗС (Авто)'!$YP$11:INDIRECT("'Полная ст-ть с уч.НЗС (Авто)'!YP"&amp;$J$42),$C21,'Полная ст-ть с уч.НЗС (Авто)'!EO$11:INDIRECT("'Полная ст-ть с уч.НЗС (Авто)'!EO"&amp;$J$42))/$D21)</f>
        <v>0</v>
      </c>
      <c r="EP21" s="137">
        <f ca="1">IF($D21=0,0,SUMIF('Полная ст-ть с уч.НЗС (Авто)'!$YP$11:INDIRECT("'Полная ст-ть с уч.НЗС (Авто)'!YP"&amp;$J$42),$C21,'Полная ст-ть с уч.НЗС (Авто)'!EP$11:INDIRECT("'Полная ст-ть с уч.НЗС (Авто)'!EP"&amp;$J$42))/$D21)</f>
        <v>0</v>
      </c>
      <c r="EQ21" s="137">
        <f ca="1">IF($D21=0,0,SUMIF('Полная ст-ть с уч.НЗС (Авто)'!$YP$11:INDIRECT("'Полная ст-ть с уч.НЗС (Авто)'!YP"&amp;$J$42),$C21,'Полная ст-ть с уч.НЗС (Авто)'!EQ$11:INDIRECT("'Полная ст-ть с уч.НЗС (Авто)'!EQ"&amp;$J$42))/$D21)</f>
        <v>0</v>
      </c>
      <c r="ER21" s="137">
        <f ca="1">IF($D21=0,0,SUMIF('Полная ст-ть с уч.НЗС (Авто)'!$YP$11:INDIRECT("'Полная ст-ть с уч.НЗС (Авто)'!YP"&amp;$J$42),$C21,'Полная ст-ть с уч.НЗС (Авто)'!ER$11:INDIRECT("'Полная ст-ть с уч.НЗС (Авто)'!ER"&amp;$J$42))/$D21)</f>
        <v>0</v>
      </c>
      <c r="ES21" s="137">
        <f ca="1">IF($D21=0,0,SUMIF('Полная ст-ть с уч.НЗС (Авто)'!$YP$11:INDIRECT("'Полная ст-ть с уч.НЗС (Авто)'!YP"&amp;$J$42),$C21,'Полная ст-ть с уч.НЗС (Авто)'!ES$11:INDIRECT("'Полная ст-ть с уч.НЗС (Авто)'!ES"&amp;$J$42))/$D21)</f>
        <v>0</v>
      </c>
      <c r="ET21" s="137">
        <f ca="1">IF($D21=0,0,SUMIF('Полная ст-ть с уч.НЗС (Авто)'!$YP$11:INDIRECT("'Полная ст-ть с уч.НЗС (Авто)'!YP"&amp;$J$42),$C21,'Полная ст-ть с уч.НЗС (Авто)'!ET$11:INDIRECT("'Полная ст-ть с уч.НЗС (Авто)'!ET"&amp;$J$42))/$D21)</f>
        <v>0</v>
      </c>
      <c r="EU21" s="137">
        <f ca="1">IF($D21=0,0,SUMIF('Полная ст-ть с уч.НЗС (Авто)'!$YP$11:INDIRECT("'Полная ст-ть с уч.НЗС (Авто)'!YP"&amp;$J$42),$C21,'Полная ст-ть с уч.НЗС (Авто)'!EU$11:INDIRECT("'Полная ст-ть с уч.НЗС (Авто)'!EU"&amp;$J$42))/$D21)</f>
        <v>0</v>
      </c>
      <c r="EV21" s="137">
        <f ca="1">IF($D21=0,0,SUMIF('Полная ст-ть с уч.НЗС (Авто)'!$YP$11:INDIRECT("'Полная ст-ть с уч.НЗС (Авто)'!YP"&amp;$J$42),$C21,'Полная ст-ть с уч.НЗС (Авто)'!EV$11:INDIRECT("'Полная ст-ть с уч.НЗС (Авто)'!EV"&amp;$J$42))/$D21)</f>
        <v>0</v>
      </c>
      <c r="EW21" s="137">
        <f ca="1">IF($D21=0,0,SUMIF('Полная ст-ть с уч.НЗС (Авто)'!$YP$11:INDIRECT("'Полная ст-ть с уч.НЗС (Авто)'!YP"&amp;$J$42),$C21,'Полная ст-ть с уч.НЗС (Авто)'!EW$11:INDIRECT("'Полная ст-ть с уч.НЗС (Авто)'!EW"&amp;$J$42))/$D21)</f>
        <v>0</v>
      </c>
      <c r="EX21" s="137">
        <f ca="1">IF($D21=0,0,SUMIF('Полная ст-ть с уч.НЗС (Авто)'!$YP$11:INDIRECT("'Полная ст-ть с уч.НЗС (Авто)'!YP"&amp;$J$42),$C21,'Полная ст-ть с уч.НЗС (Авто)'!EX$11:INDIRECT("'Полная ст-ть с уч.НЗС (Авто)'!EX"&amp;$J$42))/$D21)</f>
        <v>0</v>
      </c>
      <c r="EY21" s="137">
        <f ca="1">IF($D21=0,0,SUMIF('Полная ст-ть с уч.НЗС (Авто)'!$YP$11:INDIRECT("'Полная ст-ть с уч.НЗС (Авто)'!YP"&amp;$J$42),$C21,'Полная ст-ть с уч.НЗС (Авто)'!EY$11:INDIRECT("'Полная ст-ть с уч.НЗС (Авто)'!EY"&amp;$J$42))/$D21)</f>
        <v>0</v>
      </c>
      <c r="EZ21" s="137">
        <f ca="1">IF($D21=0,0,SUMIF('Полная ст-ть с уч.НЗС (Авто)'!$YP$11:INDIRECT("'Полная ст-ть с уч.НЗС (Авто)'!YP"&amp;$J$42),$C21,'Полная ст-ть с уч.НЗС (Авто)'!EZ$11:INDIRECT("'Полная ст-ть с уч.НЗС (Авто)'!EZ"&amp;$J$42))/$D21)</f>
        <v>0</v>
      </c>
      <c r="FA21" s="137">
        <f ca="1">IF($D21=0,0,SUMIF('Полная ст-ть с уч.НЗС (Авто)'!$YP$11:INDIRECT("'Полная ст-ть с уч.НЗС (Авто)'!YP"&amp;$J$42),$C21,'Полная ст-ть с уч.НЗС (Авто)'!FA$11:INDIRECT("'Полная ст-ть с уч.НЗС (Авто)'!FA"&amp;$J$42))/$D21)</f>
        <v>0</v>
      </c>
      <c r="FB21" s="137">
        <f ca="1">IF($D21=0,0,SUMIF('Полная ст-ть с уч.НЗС (Авто)'!$YP$11:INDIRECT("'Полная ст-ть с уч.НЗС (Авто)'!YP"&amp;$J$42),$C21,'Полная ст-ть с уч.НЗС (Авто)'!FB$11:INDIRECT("'Полная ст-ть с уч.НЗС (Авто)'!FB"&amp;$J$42))/$D21)</f>
        <v>0</v>
      </c>
      <c r="FC21" s="137">
        <f ca="1">IF($D21=0,0,SUMIF('Полная ст-ть с уч.НЗС (Авто)'!$YP$11:INDIRECT("'Полная ст-ть с уч.НЗС (Авто)'!YP"&amp;$J$42),$C21,'Полная ст-ть с уч.НЗС (Авто)'!FC$11:INDIRECT("'Полная ст-ть с уч.НЗС (Авто)'!FC"&amp;$J$42))/$D21)</f>
        <v>0</v>
      </c>
      <c r="FD21" s="137">
        <f ca="1">IF($D21=0,0,SUMIF('Полная ст-ть с уч.НЗС (Авто)'!$YP$11:INDIRECT("'Полная ст-ть с уч.НЗС (Авто)'!YP"&amp;$J$42),$C21,'Полная ст-ть с уч.НЗС (Авто)'!FD$11:INDIRECT("'Полная ст-ть с уч.НЗС (Авто)'!FD"&amp;$J$42))/$D21)</f>
        <v>0</v>
      </c>
      <c r="FE21" s="137">
        <f ca="1">IF($D21=0,0,SUMIF('Полная ст-ть с уч.НЗС (Авто)'!$YP$11:INDIRECT("'Полная ст-ть с уч.НЗС (Авто)'!YP"&amp;$J$42),$C21,'Полная ст-ть с уч.НЗС (Авто)'!FE$11:INDIRECT("'Полная ст-ть с уч.НЗС (Авто)'!FE"&amp;$J$42))/$D21)</f>
        <v>0</v>
      </c>
      <c r="FF21" s="137">
        <f ca="1">IF($D21=0,0,SUMIF('Полная ст-ть с уч.НЗС (Авто)'!$YP$11:INDIRECT("'Полная ст-ть с уч.НЗС (Авто)'!YP"&amp;$J$42),$C21,'Полная ст-ть с уч.НЗС (Авто)'!FF$11:INDIRECT("'Полная ст-ть с уч.НЗС (Авто)'!FF"&amp;$J$42))/$D21)</f>
        <v>0</v>
      </c>
      <c r="FG21" s="137">
        <f ca="1">IF($D21=0,0,SUMIF('Полная ст-ть с уч.НЗС (Авто)'!$YP$11:INDIRECT("'Полная ст-ть с уч.НЗС (Авто)'!YP"&amp;$J$42),$C21,'Полная ст-ть с уч.НЗС (Авто)'!FG$11:INDIRECT("'Полная ст-ть с уч.НЗС (Авто)'!FG"&amp;$J$42))/$D21)</f>
        <v>0</v>
      </c>
      <c r="FH21" s="137">
        <f ca="1">IF($D21=0,0,SUMIF('Полная ст-ть с уч.НЗС (Авто)'!$YP$11:INDIRECT("'Полная ст-ть с уч.НЗС (Авто)'!YP"&amp;$J$42),$C21,'Полная ст-ть с уч.НЗС (Авто)'!FH$11:INDIRECT("'Полная ст-ть с уч.НЗС (Авто)'!FH"&amp;$J$42))/$D21)</f>
        <v>0</v>
      </c>
      <c r="FI21" s="137">
        <f ca="1">IF($D21=0,0,SUMIF('Полная ст-ть с уч.НЗС (Авто)'!$YP$11:INDIRECT("'Полная ст-ть с уч.НЗС (Авто)'!YP"&amp;$J$42),$C21,'Полная ст-ть с уч.НЗС (Авто)'!FI$11:INDIRECT("'Полная ст-ть с уч.НЗС (Авто)'!FI"&amp;$J$42))/$D21)</f>
        <v>0</v>
      </c>
      <c r="FJ21" s="137">
        <f ca="1">IF($D21=0,0,SUMIF('Полная ст-ть с уч.НЗС (Авто)'!$YP$11:INDIRECT("'Полная ст-ть с уч.НЗС (Авто)'!YP"&amp;$J$42),$C21,'Полная ст-ть с уч.НЗС (Авто)'!FJ$11:INDIRECT("'Полная ст-ть с уч.НЗС (Авто)'!FJ"&amp;$J$42))/$D21)</f>
        <v>0</v>
      </c>
      <c r="FK21" s="137">
        <f ca="1">IF($D21=0,0,SUMIF('Полная ст-ть с уч.НЗС (Авто)'!$YP$11:INDIRECT("'Полная ст-ть с уч.НЗС (Авто)'!YP"&amp;$J$42),$C21,'Полная ст-ть с уч.НЗС (Авто)'!FK$11:INDIRECT("'Полная ст-ть с уч.НЗС (Авто)'!FK"&amp;$J$42))/$D21)</f>
        <v>0</v>
      </c>
      <c r="FL21" s="137">
        <f ca="1">IF($D21=0,0,SUMIF('Полная ст-ть с уч.НЗС (Авто)'!$YP$11:INDIRECT("'Полная ст-ть с уч.НЗС (Авто)'!YP"&amp;$J$42),$C21,'Полная ст-ть с уч.НЗС (Авто)'!FL$11:INDIRECT("'Полная ст-ть с уч.НЗС (Авто)'!FL"&amp;$J$42))/$D21)</f>
        <v>0</v>
      </c>
      <c r="FM21" s="137">
        <f ca="1">IF($D21=0,0,SUMIF('Полная ст-ть с уч.НЗС (Авто)'!$YP$11:INDIRECT("'Полная ст-ть с уч.НЗС (Авто)'!YP"&amp;$J$42),$C21,'Полная ст-ть с уч.НЗС (Авто)'!FM$11:INDIRECT("'Полная ст-ть с уч.НЗС (Авто)'!FM"&amp;$J$42))/$D21)</f>
        <v>0</v>
      </c>
      <c r="FN21" s="137">
        <f ca="1">IF($D21=0,0,SUMIF('Полная ст-ть с уч.НЗС (Авто)'!$YP$11:INDIRECT("'Полная ст-ть с уч.НЗС (Авто)'!YP"&amp;$J$42),$C21,'Полная ст-ть с уч.НЗС (Авто)'!FN$11:INDIRECT("'Полная ст-ть с уч.НЗС (Авто)'!FN"&amp;$J$42))/$D21)</f>
        <v>0</v>
      </c>
      <c r="FO21" s="137">
        <f ca="1">IF($D21=0,0,SUMIF('Полная ст-ть с уч.НЗС (Авто)'!$YP$11:INDIRECT("'Полная ст-ть с уч.НЗС (Авто)'!YP"&amp;$J$42),$C21,'Полная ст-ть с уч.НЗС (Авто)'!FO$11:INDIRECT("'Полная ст-ть с уч.НЗС (Авто)'!FO"&amp;$J$42))/$D21)</f>
        <v>0</v>
      </c>
      <c r="FP21" s="137">
        <f ca="1">IF($D21=0,0,SUMIF('Полная ст-ть с уч.НЗС (Авто)'!$YP$11:INDIRECT("'Полная ст-ть с уч.НЗС (Авто)'!YP"&amp;$J$42),$C21,'Полная ст-ть с уч.НЗС (Авто)'!FP$11:INDIRECT("'Полная ст-ть с уч.НЗС (Авто)'!FP"&amp;$J$42))/$D21)</f>
        <v>0</v>
      </c>
      <c r="FQ21" s="137">
        <f ca="1">IF($D21=0,0,SUMIF('Полная ст-ть с уч.НЗС (Авто)'!$YP$11:INDIRECT("'Полная ст-ть с уч.НЗС (Авто)'!YP"&amp;$J$42),$C21,'Полная ст-ть с уч.НЗС (Авто)'!FQ$11:INDIRECT("'Полная ст-ть с уч.НЗС (Авто)'!FQ"&amp;$J$42))/$D21)</f>
        <v>0</v>
      </c>
      <c r="FR21" s="137">
        <f ca="1">IF($D21=0,0,SUMIF('Полная ст-ть с уч.НЗС (Авто)'!$YP$11:INDIRECT("'Полная ст-ть с уч.НЗС (Авто)'!YP"&amp;$J$42),$C21,'Полная ст-ть с уч.НЗС (Авто)'!FR$11:INDIRECT("'Полная ст-ть с уч.НЗС (Авто)'!FR"&amp;$J$42))/$D21)</f>
        <v>0</v>
      </c>
      <c r="FS21" s="137">
        <f ca="1">IF($D21=0,0,SUMIF('Полная ст-ть с уч.НЗС (Авто)'!$YP$11:INDIRECT("'Полная ст-ть с уч.НЗС (Авто)'!YP"&amp;$J$42),$C21,'Полная ст-ть с уч.НЗС (Авто)'!FS$11:INDIRECT("'Полная ст-ть с уч.НЗС (Авто)'!FS"&amp;$J$42))/$D21)</f>
        <v>0</v>
      </c>
      <c r="FT21" s="137">
        <f ca="1">IF($D21=0,0,SUMIF('Полная ст-ть с уч.НЗС (Авто)'!$YP$11:INDIRECT("'Полная ст-ть с уч.НЗС (Авто)'!YP"&amp;$J$42),$C21,'Полная ст-ть с уч.НЗС (Авто)'!FT$11:INDIRECT("'Полная ст-ть с уч.НЗС (Авто)'!FT"&amp;$J$42))/$D21)</f>
        <v>0</v>
      </c>
      <c r="FU21" s="137">
        <f ca="1">IF($D21=0,0,SUMIF('Полная ст-ть с уч.НЗС (Авто)'!$YP$11:INDIRECT("'Полная ст-ть с уч.НЗС (Авто)'!YP"&amp;$J$42),$C21,'Полная ст-ть с уч.НЗС (Авто)'!FU$11:INDIRECT("'Полная ст-ть с уч.НЗС (Авто)'!FU"&amp;$J$42))/$D21)</f>
        <v>0</v>
      </c>
      <c r="FV21" s="137">
        <f ca="1">IF($D21=0,0,SUMIF('Полная ст-ть с уч.НЗС (Авто)'!$YP$11:INDIRECT("'Полная ст-ть с уч.НЗС (Авто)'!YP"&amp;$J$42),$C21,'Полная ст-ть с уч.НЗС (Авто)'!FV$11:INDIRECT("'Полная ст-ть с уч.НЗС (Авто)'!FV"&amp;$J$42))/$D21)</f>
        <v>0</v>
      </c>
      <c r="FW21" s="137">
        <f ca="1">IF($D21=0,0,SUMIF('Полная ст-ть с уч.НЗС (Авто)'!$YP$11:INDIRECT("'Полная ст-ть с уч.НЗС (Авто)'!YP"&amp;$J$42),$C21,'Полная ст-ть с уч.НЗС (Авто)'!FW$11:INDIRECT("'Полная ст-ть с уч.НЗС (Авто)'!FW"&amp;$J$42))/$D21)</f>
        <v>0</v>
      </c>
      <c r="FX21" s="137">
        <f ca="1">IF($D21=0,0,SUMIF('Полная ст-ть с уч.НЗС (Авто)'!$YP$11:INDIRECT("'Полная ст-ть с уч.НЗС (Авто)'!YP"&amp;$J$42),$C21,'Полная ст-ть с уч.НЗС (Авто)'!FX$11:INDIRECT("'Полная ст-ть с уч.НЗС (Авто)'!FX"&amp;$J$42))/$D21)</f>
        <v>0</v>
      </c>
      <c r="FY21" s="137">
        <f ca="1">IF($D21=0,0,SUMIF('Полная ст-ть с уч.НЗС (Авто)'!$YP$11:INDIRECT("'Полная ст-ть с уч.НЗС (Авто)'!YP"&amp;$J$42),$C21,'Полная ст-ть с уч.НЗС (Авто)'!FY$11:INDIRECT("'Полная ст-ть с уч.НЗС (Авто)'!FY"&amp;$J$42))/$D21)</f>
        <v>0</v>
      </c>
      <c r="FZ21" s="137">
        <f ca="1">IF($D21=0,0,SUMIF('Полная ст-ть с уч.НЗС (Авто)'!$YP$11:INDIRECT("'Полная ст-ть с уч.НЗС (Авто)'!YP"&amp;$J$42),$C21,'Полная ст-ть с уч.НЗС (Авто)'!FZ$11:INDIRECT("'Полная ст-ть с уч.НЗС (Авто)'!FZ"&amp;$J$42))/$D21)</f>
        <v>0</v>
      </c>
      <c r="GA21" s="137">
        <f ca="1">IF($D21=0,0,SUMIF('Полная ст-ть с уч.НЗС (Авто)'!$YP$11:INDIRECT("'Полная ст-ть с уч.НЗС (Авто)'!YP"&amp;$J$42),$C21,'Полная ст-ть с уч.НЗС (Авто)'!GA$11:INDIRECT("'Полная ст-ть с уч.НЗС (Авто)'!GA"&amp;$J$42))/$D21)</f>
        <v>0</v>
      </c>
      <c r="GB21" s="137">
        <f ca="1">IF($D21=0,0,SUMIF('Полная ст-ть с уч.НЗС (Авто)'!$YP$11:INDIRECT("'Полная ст-ть с уч.НЗС (Авто)'!YP"&amp;$J$42),$C21,'Полная ст-ть с уч.НЗС (Авто)'!GB$11:INDIRECT("'Полная ст-ть с уч.НЗС (Авто)'!GB"&amp;$J$42))/$D21)</f>
        <v>0</v>
      </c>
      <c r="GC21" s="137">
        <f ca="1">IF($D21=0,0,SUMIF('Полная ст-ть с уч.НЗС (Авто)'!$YP$11:INDIRECT("'Полная ст-ть с уч.НЗС (Авто)'!YP"&amp;$J$42),$C21,'Полная ст-ть с уч.НЗС (Авто)'!GC$11:INDIRECT("'Полная ст-ть с уч.НЗС (Авто)'!GC"&amp;$J$42))/$D21)</f>
        <v>0</v>
      </c>
      <c r="GD21" s="137">
        <f ca="1">IF($D21=0,0,SUMIF('Полная ст-ть с уч.НЗС (Авто)'!$YP$11:INDIRECT("'Полная ст-ть с уч.НЗС (Авто)'!YP"&amp;$J$42),$C21,'Полная ст-ть с уч.НЗС (Авто)'!GD$11:INDIRECT("'Полная ст-ть с уч.НЗС (Авто)'!GD"&amp;$J$42))/$D21)</f>
        <v>0</v>
      </c>
      <c r="GE21" s="137">
        <f ca="1">IF($D21=0,0,SUMIF('Полная ст-ть с уч.НЗС (Авто)'!$YP$11:INDIRECT("'Полная ст-ть с уч.НЗС (Авто)'!YP"&amp;$J$42),$C21,'Полная ст-ть с уч.НЗС (Авто)'!GE$11:INDIRECT("'Полная ст-ть с уч.НЗС (Авто)'!GE"&amp;$J$42))/$D21)</f>
        <v>0</v>
      </c>
      <c r="GF21" s="137">
        <f ca="1">IF($D21=0,0,SUMIF('Полная ст-ть с уч.НЗС (Авто)'!$YP$11:INDIRECT("'Полная ст-ть с уч.НЗС (Авто)'!YP"&amp;$J$42),$C21,'Полная ст-ть с уч.НЗС (Авто)'!GF$11:INDIRECT("'Полная ст-ть с уч.НЗС (Авто)'!GF"&amp;$J$42))/$D21)</f>
        <v>0</v>
      </c>
      <c r="GG21" s="137">
        <f ca="1">IF($D21=0,0,SUMIF('Полная ст-ть с уч.НЗС (Авто)'!$YP$11:INDIRECT("'Полная ст-ть с уч.НЗС (Авто)'!YP"&amp;$J$42),$C21,'Полная ст-ть с уч.НЗС (Авто)'!GG$11:INDIRECT("'Полная ст-ть с уч.НЗС (Авто)'!GG"&amp;$J$42))/$D21)</f>
        <v>0</v>
      </c>
      <c r="GH21" s="137">
        <f ca="1">IF($D21=0,0,SUMIF('Полная ст-ть с уч.НЗС (Авто)'!$YP$11:INDIRECT("'Полная ст-ть с уч.НЗС (Авто)'!YP"&amp;$J$42),$C21,'Полная ст-ть с уч.НЗС (Авто)'!GH$11:INDIRECT("'Полная ст-ть с уч.НЗС (Авто)'!GH"&amp;$J$42))/$D21)</f>
        <v>0</v>
      </c>
      <c r="GI21" s="137">
        <f ca="1">IF($D21=0,0,SUMIF('Полная ст-ть с уч.НЗС (Авто)'!$YP$11:INDIRECT("'Полная ст-ть с уч.НЗС (Авто)'!YP"&amp;$J$42),$C21,'Полная ст-ть с уч.НЗС (Авто)'!GI$11:INDIRECT("'Полная ст-ть с уч.НЗС (Авто)'!GI"&amp;$J$42))/$D21)</f>
        <v>0</v>
      </c>
      <c r="GJ21" s="137">
        <f ca="1">IF($D21=0,0,SUMIF('Полная ст-ть с уч.НЗС (Авто)'!$YP$11:INDIRECT("'Полная ст-ть с уч.НЗС (Авто)'!YP"&amp;$J$42),$C21,'Полная ст-ть с уч.НЗС (Авто)'!GJ$11:INDIRECT("'Полная ст-ть с уч.НЗС (Авто)'!GJ"&amp;$J$42))/$D21)</f>
        <v>0</v>
      </c>
      <c r="GK21" s="137">
        <f ca="1">IF($D21=0,0,SUMIF('Полная ст-ть с уч.НЗС (Авто)'!$YP$11:INDIRECT("'Полная ст-ть с уч.НЗС (Авто)'!YP"&amp;$J$42),$C21,'Полная ст-ть с уч.НЗС (Авто)'!GK$11:INDIRECT("'Полная ст-ть с уч.НЗС (Авто)'!GK"&amp;$J$42))/$D21)</f>
        <v>0</v>
      </c>
      <c r="GL21" s="137">
        <f ca="1">IF($D21=0,0,SUMIF('Полная ст-ть с уч.НЗС (Авто)'!$YP$11:INDIRECT("'Полная ст-ть с уч.НЗС (Авто)'!YP"&amp;$J$42),$C21,'Полная ст-ть с уч.НЗС (Авто)'!GL$11:INDIRECT("'Полная ст-ть с уч.НЗС (Авто)'!GL"&amp;$J$42))/$D21)</f>
        <v>0</v>
      </c>
      <c r="GM21" s="137">
        <f ca="1">IF($D21=0,0,SUMIF('Полная ст-ть с уч.НЗС (Авто)'!$YP$11:INDIRECT("'Полная ст-ть с уч.НЗС (Авто)'!YP"&amp;$J$42),$C21,'Полная ст-ть с уч.НЗС (Авто)'!GM$11:INDIRECT("'Полная ст-ть с уч.НЗС (Авто)'!GM"&amp;$J$42))/$D21)</f>
        <v>0</v>
      </c>
      <c r="GN21" s="137">
        <f ca="1">IF($D21=0,0,SUMIF('Полная ст-ть с уч.НЗС (Авто)'!$YP$11:INDIRECT("'Полная ст-ть с уч.НЗС (Авто)'!YP"&amp;$J$42),$C21,'Полная ст-ть с уч.НЗС (Авто)'!GN$11:INDIRECT("'Полная ст-ть с уч.НЗС (Авто)'!GN"&amp;$J$42))/$D21)</f>
        <v>0</v>
      </c>
      <c r="GO21" s="137">
        <f ca="1">IF($D21=0,0,SUMIF('Полная ст-ть с уч.НЗС (Авто)'!$YP$11:INDIRECT("'Полная ст-ть с уч.НЗС (Авто)'!YP"&amp;$J$42),$C21,'Полная ст-ть с уч.НЗС (Авто)'!GO$11:INDIRECT("'Полная ст-ть с уч.НЗС (Авто)'!GO"&amp;$J$42))/$D21)</f>
        <v>0</v>
      </c>
      <c r="GP21" s="137">
        <f ca="1">IF($D21=0,0,SUMIF('Полная ст-ть с уч.НЗС (Авто)'!$YP$11:INDIRECT("'Полная ст-ть с уч.НЗС (Авто)'!YP"&amp;$J$42),$C21,'Полная ст-ть с уч.НЗС (Авто)'!GP$11:INDIRECT("'Полная ст-ть с уч.НЗС (Авто)'!GP"&amp;$J$42))/$D21)</f>
        <v>0</v>
      </c>
      <c r="GQ21" s="137">
        <f ca="1">IF($D21=0,0,SUMIF('Полная ст-ть с уч.НЗС (Авто)'!$YP$11:INDIRECT("'Полная ст-ть с уч.НЗС (Авто)'!YP"&amp;$J$42),$C21,'Полная ст-ть с уч.НЗС (Авто)'!GQ$11:INDIRECT("'Полная ст-ть с уч.НЗС (Авто)'!GQ"&amp;$J$42))/$D21)</f>
        <v>0</v>
      </c>
      <c r="GR21" s="137">
        <f ca="1">IF($D21=0,0,SUMIF('Полная ст-ть с уч.НЗС (Авто)'!$YP$11:INDIRECT("'Полная ст-ть с уч.НЗС (Авто)'!YP"&amp;$J$42),$C21,'Полная ст-ть с уч.НЗС (Авто)'!GR$11:INDIRECT("'Полная ст-ть с уч.НЗС (Авто)'!GR"&amp;$J$42))/$D21)</f>
        <v>0</v>
      </c>
      <c r="GS21" s="137">
        <f ca="1">IF($D21=0,0,SUMIF('Полная ст-ть с уч.НЗС (Авто)'!$YP$11:INDIRECT("'Полная ст-ть с уч.НЗС (Авто)'!YP"&amp;$J$42),$C21,'Полная ст-ть с уч.НЗС (Авто)'!GS$11:INDIRECT("'Полная ст-ть с уч.НЗС (Авто)'!GS"&amp;$J$42))/$D21)</f>
        <v>0</v>
      </c>
      <c r="GT21" s="137">
        <f ca="1">IF($D21=0,0,SUMIF('Полная ст-ть с уч.НЗС (Авто)'!$YP$11:INDIRECT("'Полная ст-ть с уч.НЗС (Авто)'!YP"&amp;$J$42),$C21,'Полная ст-ть с уч.НЗС (Авто)'!GT$11:INDIRECT("'Полная ст-ть с уч.НЗС (Авто)'!GT"&amp;$J$42))/$D21)</f>
        <v>0</v>
      </c>
      <c r="GU21" s="137">
        <f ca="1">IF($D21=0,0,SUMIF('Полная ст-ть с уч.НЗС (Авто)'!$YP$11:INDIRECT("'Полная ст-ть с уч.НЗС (Авто)'!YP"&amp;$J$42),$C21,'Полная ст-ть с уч.НЗС (Авто)'!GU$11:INDIRECT("'Полная ст-ть с уч.НЗС (Авто)'!GU"&amp;$J$42))/$D21)</f>
        <v>0</v>
      </c>
      <c r="GV21" s="137">
        <f ca="1">IF($D21=0,0,SUMIF('Полная ст-ть с уч.НЗС (Авто)'!$YP$11:INDIRECT("'Полная ст-ть с уч.НЗС (Авто)'!YP"&amp;$J$42),$C21,'Полная ст-ть с уч.НЗС (Авто)'!GV$11:INDIRECT("'Полная ст-ть с уч.НЗС (Авто)'!GV"&amp;$J$42))/$D21)</f>
        <v>0</v>
      </c>
      <c r="GW21" s="137">
        <f ca="1">IF($D21=0,0,SUMIF('Полная ст-ть с уч.НЗС (Авто)'!$YP$11:INDIRECT("'Полная ст-ть с уч.НЗС (Авто)'!YP"&amp;$J$42),$C21,'Полная ст-ть с уч.НЗС (Авто)'!GW$11:INDIRECT("'Полная ст-ть с уч.НЗС (Авто)'!GW"&amp;$J$42))/$D21)</f>
        <v>0</v>
      </c>
      <c r="GX21" s="137">
        <f ca="1">IF($D21=0,0,SUMIF('Полная ст-ть с уч.НЗС (Авто)'!$YP$11:INDIRECT("'Полная ст-ть с уч.НЗС (Авто)'!YP"&amp;$J$42),$C21,'Полная ст-ть с уч.НЗС (Авто)'!GX$11:INDIRECT("'Полная ст-ть с уч.НЗС (Авто)'!GX"&amp;$J$42))/$D21)</f>
        <v>0</v>
      </c>
      <c r="GY21" s="137">
        <f ca="1">IF($D21=0,0,SUMIF('Полная ст-ть с уч.НЗС (Авто)'!$YP$11:INDIRECT("'Полная ст-ть с уч.НЗС (Авто)'!YP"&amp;$J$42),$C21,'Полная ст-ть с уч.НЗС (Авто)'!GY$11:INDIRECT("'Полная ст-ть с уч.НЗС (Авто)'!GY"&amp;$J$42))/$D21)</f>
        <v>0</v>
      </c>
      <c r="GZ21" s="137">
        <f ca="1">IF($D21=0,0,SUMIF('Полная ст-ть с уч.НЗС (Авто)'!$YP$11:INDIRECT("'Полная ст-ть с уч.НЗС (Авто)'!YP"&amp;$J$42),$C21,'Полная ст-ть с уч.НЗС (Авто)'!GZ$11:INDIRECT("'Полная ст-ть с уч.НЗС (Авто)'!GZ"&amp;$J$42))/$D21)</f>
        <v>0</v>
      </c>
      <c r="HA21" s="137">
        <f ca="1">IF($D21=0,0,SUMIF('Полная ст-ть с уч.НЗС (Авто)'!$YP$11:INDIRECT("'Полная ст-ть с уч.НЗС (Авто)'!YP"&amp;$J$42),$C21,'Полная ст-ть с уч.НЗС (Авто)'!HA$11:INDIRECT("'Полная ст-ть с уч.НЗС (Авто)'!HA"&amp;$J$42))/$D21)</f>
        <v>0</v>
      </c>
      <c r="HB21" s="137">
        <f ca="1">IF($D21=0,0,SUMIF('Полная ст-ть с уч.НЗС (Авто)'!$YP$11:INDIRECT("'Полная ст-ть с уч.НЗС (Авто)'!YP"&amp;$J$42),$C21,'Полная ст-ть с уч.НЗС (Авто)'!HB$11:INDIRECT("'Полная ст-ть с уч.НЗС (Авто)'!HB"&amp;$J$42))/$D21)</f>
        <v>0</v>
      </c>
      <c r="HC21" s="137">
        <f ca="1">IF($D21=0,0,SUMIF('Полная ст-ть с уч.НЗС (Авто)'!$YP$11:INDIRECT("'Полная ст-ть с уч.НЗС (Авто)'!YP"&amp;$J$42),$C21,'Полная ст-ть с уч.НЗС (Авто)'!HC$11:INDIRECT("'Полная ст-ть с уч.НЗС (Авто)'!HC"&amp;$J$42))/$D21)</f>
        <v>0</v>
      </c>
      <c r="HD21" s="137">
        <f ca="1">IF($D21=0,0,SUMIF('Полная ст-ть с уч.НЗС (Авто)'!$YP$11:INDIRECT("'Полная ст-ть с уч.НЗС (Авто)'!YP"&amp;$J$42),$C21,'Полная ст-ть с уч.НЗС (Авто)'!HD$11:INDIRECT("'Полная ст-ть с уч.НЗС (Авто)'!HD"&amp;$J$42))/$D21)</f>
        <v>0</v>
      </c>
      <c r="HE21" s="137">
        <f ca="1">IF($D21=0,0,SUMIF('Полная ст-ть с уч.НЗС (Авто)'!$YP$11:INDIRECT("'Полная ст-ть с уч.НЗС (Авто)'!YP"&amp;$J$42),$C21,'Полная ст-ть с уч.НЗС (Авто)'!HE$11:INDIRECT("'Полная ст-ть с уч.НЗС (Авто)'!HE"&amp;$J$42))/$D21)</f>
        <v>0</v>
      </c>
      <c r="HF21" s="137">
        <f ca="1">IF($D21=0,0,SUMIF('Полная ст-ть с уч.НЗС (Авто)'!$YP$11:INDIRECT("'Полная ст-ть с уч.НЗС (Авто)'!YP"&amp;$J$42),$C21,'Полная ст-ть с уч.НЗС (Авто)'!HF$11:INDIRECT("'Полная ст-ть с уч.НЗС (Авто)'!HF"&amp;$J$42))/$D21)</f>
        <v>0</v>
      </c>
      <c r="HG21" s="137">
        <f ca="1">IF($D21=0,0,SUMIF('Полная ст-ть с уч.НЗС (Авто)'!$YP$11:INDIRECT("'Полная ст-ть с уч.НЗС (Авто)'!YP"&amp;$J$42),$C21,'Полная ст-ть с уч.НЗС (Авто)'!HG$11:INDIRECT("'Полная ст-ть с уч.НЗС (Авто)'!HG"&amp;$J$42))/$D21)</f>
        <v>0</v>
      </c>
      <c r="HH21" s="137">
        <f ca="1">IF($D21=0,0,SUMIF('Полная ст-ть с уч.НЗС (Авто)'!$YP$11:INDIRECT("'Полная ст-ть с уч.НЗС (Авто)'!YP"&amp;$J$42),$C21,'Полная ст-ть с уч.НЗС (Авто)'!HH$11:INDIRECT("'Полная ст-ть с уч.НЗС (Авто)'!HH"&amp;$J$42))/$D21)</f>
        <v>0</v>
      </c>
      <c r="HI21" s="137">
        <f ca="1">IF($D21=0,0,SUMIF('Полная ст-ть с уч.НЗС (Авто)'!$YP$11:INDIRECT("'Полная ст-ть с уч.НЗС (Авто)'!YP"&amp;$J$42),$C21,'Полная ст-ть с уч.НЗС (Авто)'!HI$11:INDIRECT("'Полная ст-ть с уч.НЗС (Авто)'!HI"&amp;$J$42))/$D21)</f>
        <v>0</v>
      </c>
      <c r="HJ21" s="137">
        <f ca="1">IF($D21=0,0,SUMIF('Полная ст-ть с уч.НЗС (Авто)'!$YP$11:INDIRECT("'Полная ст-ть с уч.НЗС (Авто)'!YP"&amp;$J$42),$C21,'Полная ст-ть с уч.НЗС (Авто)'!HJ$11:INDIRECT("'Полная ст-ть с уч.НЗС (Авто)'!HJ"&amp;$J$42))/$D21)</f>
        <v>0</v>
      </c>
      <c r="HK21" s="137">
        <f ca="1">IF($D21=0,0,SUMIF('Полная ст-ть с уч.НЗС (Авто)'!$YP$11:INDIRECT("'Полная ст-ть с уч.НЗС (Авто)'!YP"&amp;$J$42),$C21,'Полная ст-ть с уч.НЗС (Авто)'!HK$11:INDIRECT("'Полная ст-ть с уч.НЗС (Авто)'!HK"&amp;$J$42))/$D21)</f>
        <v>0</v>
      </c>
      <c r="HL21" s="137">
        <f ca="1">IF($D21=0,0,SUMIF('Полная ст-ть с уч.НЗС (Авто)'!$YP$11:INDIRECT("'Полная ст-ть с уч.НЗС (Авто)'!YP"&amp;$J$42),$C21,'Полная ст-ть с уч.НЗС (Авто)'!HL$11:INDIRECT("'Полная ст-ть с уч.НЗС (Авто)'!HL"&amp;$J$42))/$D21)</f>
        <v>0</v>
      </c>
      <c r="HM21" s="137">
        <f ca="1">IF($D21=0,0,SUMIF('Полная ст-ть с уч.НЗС (Авто)'!$YP$11:INDIRECT("'Полная ст-ть с уч.НЗС (Авто)'!YP"&amp;$J$42),$C21,'Полная ст-ть с уч.НЗС (Авто)'!HM$11:INDIRECT("'Полная ст-ть с уч.НЗС (Авто)'!HM"&amp;$J$42))/$D21)</f>
        <v>0</v>
      </c>
      <c r="HN21" s="137">
        <f ca="1">IF($D21=0,0,SUMIF('Полная ст-ть с уч.НЗС (Авто)'!$YP$11:INDIRECT("'Полная ст-ть с уч.НЗС (Авто)'!YP"&amp;$J$42),$C21,'Полная ст-ть с уч.НЗС (Авто)'!HN$11:INDIRECT("'Полная ст-ть с уч.НЗС (Авто)'!HN"&amp;$J$42))/$D21)</f>
        <v>0</v>
      </c>
      <c r="HO21" s="137">
        <f ca="1">IF($D21=0,0,SUMIF('Полная ст-ть с уч.НЗС (Авто)'!$YP$11:INDIRECT("'Полная ст-ть с уч.НЗС (Авто)'!YP"&amp;$J$42),$C21,'Полная ст-ть с уч.НЗС (Авто)'!HO$11:INDIRECT("'Полная ст-ть с уч.НЗС (Авто)'!HO"&amp;$J$42))/$D21)</f>
        <v>0</v>
      </c>
      <c r="HP21" s="137">
        <f ca="1">IF($D21=0,0,SUMIF('Полная ст-ть с уч.НЗС (Авто)'!$YP$11:INDIRECT("'Полная ст-ть с уч.НЗС (Авто)'!YP"&amp;$J$42),$C21,'Полная ст-ть с уч.НЗС (Авто)'!HP$11:INDIRECT("'Полная ст-ть с уч.НЗС (Авто)'!HP"&amp;$J$42))/$D21)</f>
        <v>0</v>
      </c>
      <c r="HQ21" s="137">
        <f ca="1">IF($D21=0,0,SUMIF('Полная ст-ть с уч.НЗС (Авто)'!$YP$11:INDIRECT("'Полная ст-ть с уч.НЗС (Авто)'!YP"&amp;$J$42),$C21,'Полная ст-ть с уч.НЗС (Авто)'!HQ$11:INDIRECT("'Полная ст-ть с уч.НЗС (Авто)'!HQ"&amp;$J$42))/$D21)</f>
        <v>0</v>
      </c>
      <c r="HR21" s="137">
        <f ca="1">IF($D21=0,0,SUMIF('Полная ст-ть с уч.НЗС (Авто)'!$YP$11:INDIRECT("'Полная ст-ть с уч.НЗС (Авто)'!YP"&amp;$J$42),$C21,'Полная ст-ть с уч.НЗС (Авто)'!HR$11:INDIRECT("'Полная ст-ть с уч.НЗС (Авто)'!HR"&amp;$J$42))/$D21)</f>
        <v>0</v>
      </c>
      <c r="HS21" s="137">
        <f ca="1">IF($D21=0,0,SUMIF('Полная ст-ть с уч.НЗС (Авто)'!$YP$11:INDIRECT("'Полная ст-ть с уч.НЗС (Авто)'!YP"&amp;$J$42),$C21,'Полная ст-ть с уч.НЗС (Авто)'!HS$11:INDIRECT("'Полная ст-ть с уч.НЗС (Авто)'!HS"&amp;$J$42))/$D21)</f>
        <v>0</v>
      </c>
      <c r="HT21" s="137">
        <f ca="1">IF($D21=0,0,SUMIF('Полная ст-ть с уч.НЗС (Авто)'!$YP$11:INDIRECT("'Полная ст-ть с уч.НЗС (Авто)'!YP"&amp;$J$42),$C21,'Полная ст-ть с уч.НЗС (Авто)'!HT$11:INDIRECT("'Полная ст-ть с уч.НЗС (Авто)'!HT"&amp;$J$42))/$D21)</f>
        <v>0</v>
      </c>
      <c r="HU21" s="137">
        <f ca="1">IF($D21=0,0,SUMIF('Полная ст-ть с уч.НЗС (Авто)'!$YP$11:INDIRECT("'Полная ст-ть с уч.НЗС (Авто)'!YP"&amp;$J$42),$C21,'Полная ст-ть с уч.НЗС (Авто)'!HU$11:INDIRECT("'Полная ст-ть с уч.НЗС (Авто)'!HU"&amp;$J$42))/$D21)</f>
        <v>0</v>
      </c>
      <c r="HV21" s="137">
        <f ca="1">IF($D21=0,0,SUMIF('Полная ст-ть с уч.НЗС (Авто)'!$YP$11:INDIRECT("'Полная ст-ть с уч.НЗС (Авто)'!YP"&amp;$J$42),$C21,'Полная ст-ть с уч.НЗС (Авто)'!HV$11:INDIRECT("'Полная ст-ть с уч.НЗС (Авто)'!HV"&amp;$J$42))/$D21)</f>
        <v>0</v>
      </c>
      <c r="HW21" s="137">
        <f ca="1">IF($D21=0,0,SUMIF('Полная ст-ть с уч.НЗС (Авто)'!$YP$11:INDIRECT("'Полная ст-ть с уч.НЗС (Авто)'!YP"&amp;$J$42),$C21,'Полная ст-ть с уч.НЗС (Авто)'!HW$11:INDIRECT("'Полная ст-ть с уч.НЗС (Авто)'!HW"&amp;$J$42))/$D21)</f>
        <v>0</v>
      </c>
      <c r="HX21" s="137">
        <f ca="1">IF($D21=0,0,SUMIF('Полная ст-ть с уч.НЗС (Авто)'!$YP$11:INDIRECT("'Полная ст-ть с уч.НЗС (Авто)'!YP"&amp;$J$42),$C21,'Полная ст-ть с уч.НЗС (Авто)'!HX$11:INDIRECT("'Полная ст-ть с уч.НЗС (Авто)'!HX"&amp;$J$42))/$D21)</f>
        <v>0</v>
      </c>
      <c r="HY21" s="137">
        <f ca="1">IF($D21=0,0,SUMIF('Полная ст-ть с уч.НЗС (Авто)'!$YP$11:INDIRECT("'Полная ст-ть с уч.НЗС (Авто)'!YP"&amp;$J$42),$C21,'Полная ст-ть с уч.НЗС (Авто)'!HY$11:INDIRECT("'Полная ст-ть с уч.НЗС (Авто)'!HY"&amp;$J$42))/$D21)</f>
        <v>0</v>
      </c>
      <c r="HZ21" s="137">
        <f ca="1">IF($D21=0,0,SUMIF('Полная ст-ть с уч.НЗС (Авто)'!$YP$11:INDIRECT("'Полная ст-ть с уч.НЗС (Авто)'!YP"&amp;$J$42),$C21,'Полная ст-ть с уч.НЗС (Авто)'!HZ$11:INDIRECT("'Полная ст-ть с уч.НЗС (Авто)'!HZ"&amp;$J$42))/$D21)</f>
        <v>0</v>
      </c>
      <c r="IA21" s="137">
        <f ca="1">IF($D21=0,0,SUMIF('Полная ст-ть с уч.НЗС (Авто)'!$YP$11:INDIRECT("'Полная ст-ть с уч.НЗС (Авто)'!YP"&amp;$J$42),$C21,'Полная ст-ть с уч.НЗС (Авто)'!IA$11:INDIRECT("'Полная ст-ть с уч.НЗС (Авто)'!IA"&amp;$J$42))/$D21)</f>
        <v>0</v>
      </c>
      <c r="IB21" s="137">
        <f ca="1">IF($D21=0,0,SUMIF('Полная ст-ть с уч.НЗС (Авто)'!$YP$11:INDIRECT("'Полная ст-ть с уч.НЗС (Авто)'!YP"&amp;$J$42),$C21,'Полная ст-ть с уч.НЗС (Авто)'!IB$11:INDIRECT("'Полная ст-ть с уч.НЗС (Авто)'!IB"&amp;$J$42))/$D21)</f>
        <v>0</v>
      </c>
      <c r="IC21" s="137">
        <f ca="1">IF($D21=0,0,SUMIF('Полная ст-ть с уч.НЗС (Авто)'!$YP$11:INDIRECT("'Полная ст-ть с уч.НЗС (Авто)'!YP"&amp;$J$42),$C21,'Полная ст-ть с уч.НЗС (Авто)'!IC$11:INDIRECT("'Полная ст-ть с уч.НЗС (Авто)'!IC"&amp;$J$42))/$D21)</f>
        <v>0</v>
      </c>
      <c r="ID21" s="137">
        <f ca="1">IF($D21=0,0,SUMIF('Полная ст-ть с уч.НЗС (Авто)'!$YP$11:INDIRECT("'Полная ст-ть с уч.НЗС (Авто)'!YP"&amp;$J$42),$C21,'Полная ст-ть с уч.НЗС (Авто)'!ID$11:INDIRECT("'Полная ст-ть с уч.НЗС (Авто)'!ID"&amp;$J$42))/$D21)</f>
        <v>0</v>
      </c>
      <c r="IE21" s="137">
        <f ca="1">IF($D21=0,0,SUMIF('Полная ст-ть с уч.НЗС (Авто)'!$YP$11:INDIRECT("'Полная ст-ть с уч.НЗС (Авто)'!YP"&amp;$J$42),$C21,'Полная ст-ть с уч.НЗС (Авто)'!IE$11:INDIRECT("'Полная ст-ть с уч.НЗС (Авто)'!IE"&amp;$J$42))/$D21)</f>
        <v>0</v>
      </c>
      <c r="IF21" s="137">
        <f ca="1">IF($D21=0,0,SUMIF('Полная ст-ть с уч.НЗС (Авто)'!$YP$11:INDIRECT("'Полная ст-ть с уч.НЗС (Авто)'!YP"&amp;$J$42),$C21,'Полная ст-ть с уч.НЗС (Авто)'!IF$11:INDIRECT("'Полная ст-ть с уч.НЗС (Авто)'!IF"&amp;$J$42))/$D21)</f>
        <v>0</v>
      </c>
      <c r="IG21" s="137">
        <f ca="1">IF($D21=0,0,SUMIF('Полная ст-ть с уч.НЗС (Авто)'!$YP$11:INDIRECT("'Полная ст-ть с уч.НЗС (Авто)'!YP"&amp;$J$42),$C21,'Полная ст-ть с уч.НЗС (Авто)'!IG$11:INDIRECT("'Полная ст-ть с уч.НЗС (Авто)'!IG"&amp;$J$42))/$D21)</f>
        <v>0</v>
      </c>
      <c r="IH21" s="137">
        <f ca="1">IF($D21=0,0,SUMIF('Полная ст-ть с уч.НЗС (Авто)'!$YP$11:INDIRECT("'Полная ст-ть с уч.НЗС (Авто)'!YP"&amp;$J$42),$C21,'Полная ст-ть с уч.НЗС (Авто)'!IH$11:INDIRECT("'Полная ст-ть с уч.НЗС (Авто)'!IH"&amp;$J$42))/$D21)</f>
        <v>0</v>
      </c>
      <c r="II21" s="137">
        <f ca="1">IF($D21=0,0,SUMIF('Полная ст-ть с уч.НЗС (Авто)'!$YP$11:INDIRECT("'Полная ст-ть с уч.НЗС (Авто)'!YP"&amp;$J$42),$C21,'Полная ст-ть с уч.НЗС (Авто)'!II$11:INDIRECT("'Полная ст-ть с уч.НЗС (Авто)'!II"&amp;$J$42))/$D21)</f>
        <v>0</v>
      </c>
      <c r="IJ21" s="137">
        <f ca="1">IF($D21=0,0,SUMIF('Полная ст-ть с уч.НЗС (Авто)'!$YP$11:INDIRECT("'Полная ст-ть с уч.НЗС (Авто)'!YP"&amp;$J$42),$C21,'Полная ст-ть с уч.НЗС (Авто)'!IJ$11:INDIRECT("'Полная ст-ть с уч.НЗС (Авто)'!IJ"&amp;$J$42))/$D21)</f>
        <v>0</v>
      </c>
      <c r="IK21" s="137">
        <f ca="1">IF($D21=0,0,SUMIF('Полная ст-ть с уч.НЗС (Авто)'!$YP$11:INDIRECT("'Полная ст-ть с уч.НЗС (Авто)'!YP"&amp;$J$42),$C21,'Полная ст-ть с уч.НЗС (Авто)'!IK$11:INDIRECT("'Полная ст-ть с уч.НЗС (Авто)'!IK"&amp;$J$42))/$D21)</f>
        <v>0</v>
      </c>
      <c r="IL21" s="137">
        <f ca="1">IF($D21=0,0,SUMIF('Полная ст-ть с уч.НЗС (Авто)'!$YP$11:INDIRECT("'Полная ст-ть с уч.НЗС (Авто)'!YP"&amp;$J$42),$C21,'Полная ст-ть с уч.НЗС (Авто)'!IL$11:INDIRECT("'Полная ст-ть с уч.НЗС (Авто)'!IL"&amp;$J$42))/$D21)</f>
        <v>0</v>
      </c>
      <c r="IM21" s="137">
        <f ca="1">IF($D21=0,0,SUMIF('Полная ст-ть с уч.НЗС (Авто)'!$YP$11:INDIRECT("'Полная ст-ть с уч.НЗС (Авто)'!YP"&amp;$J$42),$C21,'Полная ст-ть с уч.НЗС (Авто)'!IM$11:INDIRECT("'Полная ст-ть с уч.НЗС (Авто)'!IM"&amp;$J$42))/$D21)</f>
        <v>0</v>
      </c>
      <c r="IN21" s="137">
        <f ca="1">IF($D21=0,0,SUMIF('Полная ст-ть с уч.НЗС (Авто)'!$YP$11:INDIRECT("'Полная ст-ть с уч.НЗС (Авто)'!YP"&amp;$J$42),$C21,'Полная ст-ть с уч.НЗС (Авто)'!IN$11:INDIRECT("'Полная ст-ть с уч.НЗС (Авто)'!IN"&amp;$J$42))/$D21)</f>
        <v>0</v>
      </c>
      <c r="IO21" s="137">
        <f ca="1">IF($D21=0,0,SUMIF('Полная ст-ть с уч.НЗС (Авто)'!$YP$11:INDIRECT("'Полная ст-ть с уч.НЗС (Авто)'!YP"&amp;$J$42),$C21,'Полная ст-ть с уч.НЗС (Авто)'!IO$11:INDIRECT("'Полная ст-ть с уч.НЗС (Авто)'!IO"&amp;$J$42))/$D21)</f>
        <v>0</v>
      </c>
      <c r="IP21" s="137">
        <f ca="1">IF($D21=0,0,SUMIF('Полная ст-ть с уч.НЗС (Авто)'!$YP$11:INDIRECT("'Полная ст-ть с уч.НЗС (Авто)'!YP"&amp;$J$42),$C21,'Полная ст-ть с уч.НЗС (Авто)'!IP$11:INDIRECT("'Полная ст-ть с уч.НЗС (Авто)'!IP"&amp;$J$42))/$D21)</f>
        <v>0</v>
      </c>
      <c r="IQ21" s="137">
        <f ca="1">IF($D21=0,0,SUMIF('Полная ст-ть с уч.НЗС (Авто)'!$YP$11:INDIRECT("'Полная ст-ть с уч.НЗС (Авто)'!YP"&amp;$J$42),$C21,'Полная ст-ть с уч.НЗС (Авто)'!IQ$11:INDIRECT("'Полная ст-ть с уч.НЗС (Авто)'!IQ"&amp;$J$42))/$D21)</f>
        <v>0</v>
      </c>
      <c r="IR21" s="137">
        <f ca="1">IF($D21=0,0,SUMIF('Полная ст-ть с уч.НЗС (Авто)'!$YP$11:INDIRECT("'Полная ст-ть с уч.НЗС (Авто)'!YP"&amp;$J$42),$C21,'Полная ст-ть с уч.НЗС (Авто)'!IR$11:INDIRECT("'Полная ст-ть с уч.НЗС (Авто)'!IR"&amp;$J$42))/$D21)</f>
        <v>0</v>
      </c>
      <c r="IS21" s="137">
        <f ca="1">IF($D21=0,0,SUMIF('Полная ст-ть с уч.НЗС (Авто)'!$YP$11:INDIRECT("'Полная ст-ть с уч.НЗС (Авто)'!YP"&amp;$J$42),$C21,'Полная ст-ть с уч.НЗС (Авто)'!IS$11:INDIRECT("'Полная ст-ть с уч.НЗС (Авто)'!IS"&amp;$J$42))/$D21)</f>
        <v>0</v>
      </c>
      <c r="IT21" s="137">
        <f ca="1">IF($D21=0,0,SUMIF('Полная ст-ть с уч.НЗС (Авто)'!$YP$11:INDIRECT("'Полная ст-ть с уч.НЗС (Авто)'!YP"&amp;$J$42),$C21,'Полная ст-ть с уч.НЗС (Авто)'!IT$11:INDIRECT("'Полная ст-ть с уч.НЗС (Авто)'!IT"&amp;$J$42))/$D21)</f>
        <v>0</v>
      </c>
      <c r="IU21" s="137">
        <f ca="1">IF($D21=0,0,SUMIF('Полная ст-ть с уч.НЗС (Авто)'!$YP$11:INDIRECT("'Полная ст-ть с уч.НЗС (Авто)'!YP"&amp;$J$42),$C21,'Полная ст-ть с уч.НЗС (Авто)'!IU$11:INDIRECT("'Полная ст-ть с уч.НЗС (Авто)'!IU"&amp;$J$42))/$D21)</f>
        <v>0</v>
      </c>
      <c r="IV21" s="137">
        <f ca="1">IF($D21=0,0,SUMIF('Полная ст-ть с уч.НЗС (Авто)'!$YP$11:INDIRECT("'Полная ст-ть с уч.НЗС (Авто)'!YP"&amp;$J$42),$C21,'Полная ст-ть с уч.НЗС (Авто)'!IV$11:INDIRECT("'Полная ст-ть с уч.НЗС (Авто)'!IV"&amp;$J$42))/$D21)</f>
        <v>0</v>
      </c>
      <c r="IW21" s="137">
        <f ca="1">IF($D21=0,0,SUMIF('Полная ст-ть с уч.НЗС (Авто)'!$YP$11:INDIRECT("'Полная ст-ть с уч.НЗС (Авто)'!YP"&amp;$J$42),$C21,'Полная ст-ть с уч.НЗС (Авто)'!IW$11:INDIRECT("'Полная ст-ть с уч.НЗС (Авто)'!IW"&amp;$J$42))/$D21)</f>
        <v>0</v>
      </c>
      <c r="IX21" s="137">
        <f ca="1">IF($D21=0,0,SUMIF('Полная ст-ть с уч.НЗС (Авто)'!$YP$11:INDIRECT("'Полная ст-ть с уч.НЗС (Авто)'!YP"&amp;$J$42),$C21,'Полная ст-ть с уч.НЗС (Авто)'!IX$11:INDIRECT("'Полная ст-ть с уч.НЗС (Авто)'!IX"&amp;$J$42))/$D21)</f>
        <v>0</v>
      </c>
      <c r="IY21" s="137">
        <f ca="1">IF($D21=0,0,SUMIF('Полная ст-ть с уч.НЗС (Авто)'!$YP$11:INDIRECT("'Полная ст-ть с уч.НЗС (Авто)'!YP"&amp;$J$42),$C21,'Полная ст-ть с уч.НЗС (Авто)'!IY$11:INDIRECT("'Полная ст-ть с уч.НЗС (Авто)'!IY"&amp;$J$42))/$D21)</f>
        <v>0</v>
      </c>
      <c r="IZ21" s="137">
        <f ca="1">IF($D21=0,0,SUMIF('Полная ст-ть с уч.НЗС (Авто)'!$YP$11:INDIRECT("'Полная ст-ть с уч.НЗС (Авто)'!YP"&amp;$J$42),$C21,'Полная ст-ть с уч.НЗС (Авто)'!IZ$11:INDIRECT("'Полная ст-ть с уч.НЗС (Авто)'!IZ"&amp;$J$42))/$D21)</f>
        <v>0</v>
      </c>
      <c r="JA21" s="137">
        <f ca="1">IF($D21=0,0,SUMIF('Полная ст-ть с уч.НЗС (Авто)'!$YP$11:INDIRECT("'Полная ст-ть с уч.НЗС (Авто)'!YP"&amp;$J$42),$C21,'Полная ст-ть с уч.НЗС (Авто)'!JA$11:INDIRECT("'Полная ст-ть с уч.НЗС (Авто)'!JA"&amp;$J$42))/$D21)</f>
        <v>0</v>
      </c>
      <c r="JB21" s="137">
        <f ca="1">IF($D21=0,0,SUMIF('Полная ст-ть с уч.НЗС (Авто)'!$YP$11:INDIRECT("'Полная ст-ть с уч.НЗС (Авто)'!YP"&amp;$J$42),$C21,'Полная ст-ть с уч.НЗС (Авто)'!JB$11:INDIRECT("'Полная ст-ть с уч.НЗС (Авто)'!JB"&amp;$J$42))/$D21)</f>
        <v>0</v>
      </c>
      <c r="JC21" s="137">
        <f ca="1">IF($D21=0,0,SUMIF('Полная ст-ть с уч.НЗС (Авто)'!$YP$11:INDIRECT("'Полная ст-ть с уч.НЗС (Авто)'!YP"&amp;$J$42),$C21,'Полная ст-ть с уч.НЗС (Авто)'!JC$11:INDIRECT("'Полная ст-ть с уч.НЗС (Авто)'!JC"&amp;$J$42))/$D21)</f>
        <v>0</v>
      </c>
      <c r="JD21" s="137">
        <f ca="1">IF($D21=0,0,SUMIF('Полная ст-ть с уч.НЗС (Авто)'!$YP$11:INDIRECT("'Полная ст-ть с уч.НЗС (Авто)'!YP"&amp;$J$42),$C21,'Полная ст-ть с уч.НЗС (Авто)'!JD$11:INDIRECT("'Полная ст-ть с уч.НЗС (Авто)'!JD"&amp;$J$42))/$D21)</f>
        <v>0</v>
      </c>
      <c r="JE21" s="137">
        <f ca="1">IF($D21=0,0,SUMIF('Полная ст-ть с уч.НЗС (Авто)'!$YP$11:INDIRECT("'Полная ст-ть с уч.НЗС (Авто)'!YP"&amp;$J$42),$C21,'Полная ст-ть с уч.НЗС (Авто)'!JE$11:INDIRECT("'Полная ст-ть с уч.НЗС (Авто)'!JE"&amp;$J$42))/$D21)</f>
        <v>0</v>
      </c>
      <c r="JF21" s="137">
        <f ca="1">IF($D21=0,0,SUMIF('Полная ст-ть с уч.НЗС (Авто)'!$YP$11:INDIRECT("'Полная ст-ть с уч.НЗС (Авто)'!YP"&amp;$J$42),$C21,'Полная ст-ть с уч.НЗС (Авто)'!JF$11:INDIRECT("'Полная ст-ть с уч.НЗС (Авто)'!JF"&amp;$J$42))/$D21)</f>
        <v>0</v>
      </c>
      <c r="JG21" s="137">
        <f ca="1">IF($D21=0,0,SUMIF('Полная ст-ть с уч.НЗС (Авто)'!$YP$11:INDIRECT("'Полная ст-ть с уч.НЗС (Авто)'!YP"&amp;$J$42),$C21,'Полная ст-ть с уч.НЗС (Авто)'!JG$11:INDIRECT("'Полная ст-ть с уч.НЗС (Авто)'!JG"&amp;$J$42))/$D21)</f>
        <v>0</v>
      </c>
      <c r="JH21" s="137">
        <f ca="1">IF($D21=0,0,SUMIF('Полная ст-ть с уч.НЗС (Авто)'!$YP$11:INDIRECT("'Полная ст-ть с уч.НЗС (Авто)'!YP"&amp;$J$42),$C21,'Полная ст-ть с уч.НЗС (Авто)'!JH$11:INDIRECT("'Полная ст-ть с уч.НЗС (Авто)'!JH"&amp;$J$42))/$D21)</f>
        <v>0</v>
      </c>
      <c r="JI21" s="137">
        <f ca="1">IF($D21=0,0,SUMIF('Полная ст-ть с уч.НЗС (Авто)'!$YP$11:INDIRECT("'Полная ст-ть с уч.НЗС (Авто)'!YP"&amp;$J$42),$C21,'Полная ст-ть с уч.НЗС (Авто)'!JI$11:INDIRECT("'Полная ст-ть с уч.НЗС (Авто)'!JI"&amp;$J$42))/$D21)</f>
        <v>0</v>
      </c>
      <c r="JJ21" s="137">
        <f ca="1">IF($D21=0,0,SUMIF('Полная ст-ть с уч.НЗС (Авто)'!$YP$11:INDIRECT("'Полная ст-ть с уч.НЗС (Авто)'!YP"&amp;$J$42),$C21,'Полная ст-ть с уч.НЗС (Авто)'!JJ$11:INDIRECT("'Полная ст-ть с уч.НЗС (Авто)'!JJ"&amp;$J$42))/$D21)</f>
        <v>0</v>
      </c>
      <c r="JK21" s="137">
        <f ca="1">IF($D21=0,0,SUMIF('Полная ст-ть с уч.НЗС (Авто)'!$YP$11:INDIRECT("'Полная ст-ть с уч.НЗС (Авто)'!YP"&amp;$J$42),$C21,'Полная ст-ть с уч.НЗС (Авто)'!JK$11:INDIRECT("'Полная ст-ть с уч.НЗС (Авто)'!JK"&amp;$J$42))/$D21)</f>
        <v>0</v>
      </c>
      <c r="JL21" s="137">
        <f ca="1">IF($D21=0,0,SUMIF('Полная ст-ть с уч.НЗС (Авто)'!$YP$11:INDIRECT("'Полная ст-ть с уч.НЗС (Авто)'!YP"&amp;$J$42),$C21,'Полная ст-ть с уч.НЗС (Авто)'!JL$11:INDIRECT("'Полная ст-ть с уч.НЗС (Авто)'!JL"&amp;$J$42))/$D21)</f>
        <v>0</v>
      </c>
      <c r="JM21" s="137">
        <f ca="1">IF($D21=0,0,SUMIF('Полная ст-ть с уч.НЗС (Авто)'!$YP$11:INDIRECT("'Полная ст-ть с уч.НЗС (Авто)'!YP"&amp;$J$42),$C21,'Полная ст-ть с уч.НЗС (Авто)'!JM$11:INDIRECT("'Полная ст-ть с уч.НЗС (Авто)'!JM"&amp;$J$42))/$D21)</f>
        <v>0</v>
      </c>
      <c r="JN21" s="137">
        <f ca="1">IF($D21=0,0,SUMIF('Полная ст-ть с уч.НЗС (Авто)'!$YP$11:INDIRECT("'Полная ст-ть с уч.НЗС (Авто)'!YP"&amp;$J$42),$C21,'Полная ст-ть с уч.НЗС (Авто)'!JN$11:INDIRECT("'Полная ст-ть с уч.НЗС (Авто)'!JN"&amp;$J$42))/$D21)</f>
        <v>0</v>
      </c>
      <c r="JO21" s="137">
        <f ca="1">IF($D21=0,0,SUMIF('Полная ст-ть с уч.НЗС (Авто)'!$YP$11:INDIRECT("'Полная ст-ть с уч.НЗС (Авто)'!YP"&amp;$J$42),$C21,'Полная ст-ть с уч.НЗС (Авто)'!JO$11:INDIRECT("'Полная ст-ть с уч.НЗС (Авто)'!JO"&amp;$J$42))/$D21)</f>
        <v>0</v>
      </c>
      <c r="JP21" s="137">
        <f ca="1">IF($D21=0,0,SUMIF('Полная ст-ть с уч.НЗС (Авто)'!$YP$11:INDIRECT("'Полная ст-ть с уч.НЗС (Авто)'!YP"&amp;$J$42),$C21,'Полная ст-ть с уч.НЗС (Авто)'!JP$11:INDIRECT("'Полная ст-ть с уч.НЗС (Авто)'!JP"&amp;$J$42))/$D21)</f>
        <v>0</v>
      </c>
      <c r="JQ21" s="137">
        <f ca="1">IF($D21=0,0,SUMIF('Полная ст-ть с уч.НЗС (Авто)'!$YP$11:INDIRECT("'Полная ст-ть с уч.НЗС (Авто)'!YP"&amp;$J$42),$C21,'Полная ст-ть с уч.НЗС (Авто)'!JQ$11:INDIRECT("'Полная ст-ть с уч.НЗС (Авто)'!JQ"&amp;$J$42))/$D21)</f>
        <v>0</v>
      </c>
      <c r="JR21" s="137">
        <f ca="1">IF($D21=0,0,SUMIF('Полная ст-ть с уч.НЗС (Авто)'!$YP$11:INDIRECT("'Полная ст-ть с уч.НЗС (Авто)'!YP"&amp;$J$42),$C21,'Полная ст-ть с уч.НЗС (Авто)'!JR$11:INDIRECT("'Полная ст-ть с уч.НЗС (Авто)'!JR"&amp;$J$42))/$D21)</f>
        <v>0</v>
      </c>
      <c r="JS21" s="137">
        <f ca="1">IF($D21=0,0,SUMIF('Полная ст-ть с уч.НЗС (Авто)'!$YP$11:INDIRECT("'Полная ст-ть с уч.НЗС (Авто)'!YP"&amp;$J$42),$C21,'Полная ст-ть с уч.НЗС (Авто)'!JS$11:INDIRECT("'Полная ст-ть с уч.НЗС (Авто)'!JS"&amp;$J$42))/$D21)</f>
        <v>0</v>
      </c>
      <c r="JT21" s="137">
        <f ca="1">IF($D21=0,0,SUMIF('Полная ст-ть с уч.НЗС (Авто)'!$YP$11:INDIRECT("'Полная ст-ть с уч.НЗС (Авто)'!YP"&amp;$J$42),$C21,'Полная ст-ть с уч.НЗС (Авто)'!JT$11:INDIRECT("'Полная ст-ть с уч.НЗС (Авто)'!JT"&amp;$J$42))/$D21)</f>
        <v>0</v>
      </c>
      <c r="JU21" s="137">
        <f ca="1">IF($D21=0,0,SUMIF('Полная ст-ть с уч.НЗС (Авто)'!$YP$11:INDIRECT("'Полная ст-ть с уч.НЗС (Авто)'!YP"&amp;$J$42),$C21,'Полная ст-ть с уч.НЗС (Авто)'!JU$11:INDIRECT("'Полная ст-ть с уч.НЗС (Авто)'!JU"&amp;$J$42))/$D21)</f>
        <v>0</v>
      </c>
      <c r="JV21" s="137">
        <f ca="1">IF($D21=0,0,SUMIF('Полная ст-ть с уч.НЗС (Авто)'!$YP$11:INDIRECT("'Полная ст-ть с уч.НЗС (Авто)'!YP"&amp;$J$42),$C21,'Полная ст-ть с уч.НЗС (Авто)'!JV$11:INDIRECT("'Полная ст-ть с уч.НЗС (Авто)'!JV"&amp;$J$42))/$D21)</f>
        <v>0</v>
      </c>
      <c r="JW21" s="137">
        <f ca="1">IF($D21=0,0,SUMIF('Полная ст-ть с уч.НЗС (Авто)'!$YP$11:INDIRECT("'Полная ст-ть с уч.НЗС (Авто)'!YP"&amp;$J$42),$C21,'Полная ст-ть с уч.НЗС (Авто)'!JW$11:INDIRECT("'Полная ст-ть с уч.НЗС (Авто)'!JW"&amp;$J$42))/$D21)</f>
        <v>0</v>
      </c>
      <c r="JX21" s="137">
        <f ca="1">IF($D21=0,0,SUMIF('Полная ст-ть с уч.НЗС (Авто)'!$YP$11:INDIRECT("'Полная ст-ть с уч.НЗС (Авто)'!YP"&amp;$J$42),$C21,'Полная ст-ть с уч.НЗС (Авто)'!JX$11:INDIRECT("'Полная ст-ть с уч.НЗС (Авто)'!JX"&amp;$J$42))/$D21)</f>
        <v>0</v>
      </c>
      <c r="JY21" s="137">
        <f ca="1">IF($D21=0,0,SUMIF('Полная ст-ть с уч.НЗС (Авто)'!$YP$11:INDIRECT("'Полная ст-ть с уч.НЗС (Авто)'!YP"&amp;$J$42),$C21,'Полная ст-ть с уч.НЗС (Авто)'!JY$11:INDIRECT("'Полная ст-ть с уч.НЗС (Авто)'!JY"&amp;$J$42))/$D21)</f>
        <v>0</v>
      </c>
      <c r="JZ21" s="137">
        <f ca="1">IF($D21=0,0,SUMIF('Полная ст-ть с уч.НЗС (Авто)'!$YP$11:INDIRECT("'Полная ст-ть с уч.НЗС (Авто)'!YP"&amp;$J$42),$C21,'Полная ст-ть с уч.НЗС (Авто)'!JZ$11:INDIRECT("'Полная ст-ть с уч.НЗС (Авто)'!JZ"&amp;$J$42))/$D21)</f>
        <v>0</v>
      </c>
      <c r="KA21" s="137">
        <f ca="1">IF($D21=0,0,SUMIF('Полная ст-ть с уч.НЗС (Авто)'!$YP$11:INDIRECT("'Полная ст-ть с уч.НЗС (Авто)'!YP"&amp;$J$42),$C21,'Полная ст-ть с уч.НЗС (Авто)'!KA$11:INDIRECT("'Полная ст-ть с уч.НЗС (Авто)'!KA"&amp;$J$42))/$D21)</f>
        <v>0</v>
      </c>
      <c r="KB21" s="137">
        <f ca="1">IF($D21=0,0,SUMIF('Полная ст-ть с уч.НЗС (Авто)'!$YP$11:INDIRECT("'Полная ст-ть с уч.НЗС (Авто)'!YP"&amp;$J$42),$C21,'Полная ст-ть с уч.НЗС (Авто)'!KB$11:INDIRECT("'Полная ст-ть с уч.НЗС (Авто)'!KB"&amp;$J$42))/$D21)</f>
        <v>0</v>
      </c>
      <c r="KC21" s="137">
        <f ca="1">IF($D21=0,0,SUMIF('Полная ст-ть с уч.НЗС (Авто)'!$YP$11:INDIRECT("'Полная ст-ть с уч.НЗС (Авто)'!YP"&amp;$J$42),$C21,'Полная ст-ть с уч.НЗС (Авто)'!KC$11:INDIRECT("'Полная ст-ть с уч.НЗС (Авто)'!KC"&amp;$J$42))/$D21)</f>
        <v>0</v>
      </c>
      <c r="KD21" s="137">
        <f ca="1">IF($D21=0,0,SUMIF('Полная ст-ть с уч.НЗС (Авто)'!$YP$11:INDIRECT("'Полная ст-ть с уч.НЗС (Авто)'!YP"&amp;$J$42),$C21,'Полная ст-ть с уч.НЗС (Авто)'!KD$11:INDIRECT("'Полная ст-ть с уч.НЗС (Авто)'!KD"&amp;$J$42))/$D21)</f>
        <v>0</v>
      </c>
      <c r="KE21" s="137">
        <f ca="1">IF($D21=0,0,SUMIF('Полная ст-ть с уч.НЗС (Авто)'!$YP$11:INDIRECT("'Полная ст-ть с уч.НЗС (Авто)'!YP"&amp;$J$42),$C21,'Полная ст-ть с уч.НЗС (Авто)'!KE$11:INDIRECT("'Полная ст-ть с уч.НЗС (Авто)'!KE"&amp;$J$42))/$D21)</f>
        <v>0</v>
      </c>
      <c r="KF21" s="137">
        <f ca="1">IF($D21=0,0,SUMIF('Полная ст-ть с уч.НЗС (Авто)'!$YP$11:INDIRECT("'Полная ст-ть с уч.НЗС (Авто)'!YP"&amp;$J$42),$C21,'Полная ст-ть с уч.НЗС (Авто)'!KF$11:INDIRECT("'Полная ст-ть с уч.НЗС (Авто)'!KF"&amp;$J$42))/$D21)</f>
        <v>0</v>
      </c>
      <c r="KG21" s="137">
        <f ca="1">IF($D21=0,0,SUMIF('Полная ст-ть с уч.НЗС (Авто)'!$YP$11:INDIRECT("'Полная ст-ть с уч.НЗС (Авто)'!YP"&amp;$J$42),$C21,'Полная ст-ть с уч.НЗС (Авто)'!KG$11:INDIRECT("'Полная ст-ть с уч.НЗС (Авто)'!KG"&amp;$J$42))/$D21)</f>
        <v>0</v>
      </c>
      <c r="KH21" s="137">
        <f ca="1">IF($D21=0,0,SUMIF('Полная ст-ть с уч.НЗС (Авто)'!$YP$11:INDIRECT("'Полная ст-ть с уч.НЗС (Авто)'!YP"&amp;$J$42),$C21,'Полная ст-ть с уч.НЗС (Авто)'!KH$11:INDIRECT("'Полная ст-ть с уч.НЗС (Авто)'!KH"&amp;$J$42))/$D21)</f>
        <v>0</v>
      </c>
      <c r="KI21" s="137">
        <f ca="1">IF($D21=0,0,SUMIF('Полная ст-ть с уч.НЗС (Авто)'!$YP$11:INDIRECT("'Полная ст-ть с уч.НЗС (Авто)'!YP"&amp;$J$42),$C21,'Полная ст-ть с уч.НЗС (Авто)'!KI$11:INDIRECT("'Полная ст-ть с уч.НЗС (Авто)'!KI"&amp;$J$42))/$D21)</f>
        <v>0</v>
      </c>
      <c r="KJ21" s="137">
        <f ca="1">IF($D21=0,0,SUMIF('Полная ст-ть с уч.НЗС (Авто)'!$YP$11:INDIRECT("'Полная ст-ть с уч.НЗС (Авто)'!YP"&amp;$J$42),$C21,'Полная ст-ть с уч.НЗС (Авто)'!KJ$11:INDIRECT("'Полная ст-ть с уч.НЗС (Авто)'!KJ"&amp;$J$42))/$D21)</f>
        <v>0</v>
      </c>
      <c r="KK21" s="137">
        <f ca="1">IF($D21=0,0,SUMIF('Полная ст-ть с уч.НЗС (Авто)'!$YP$11:INDIRECT("'Полная ст-ть с уч.НЗС (Авто)'!YP"&amp;$J$42),$C21,'Полная ст-ть с уч.НЗС (Авто)'!KK$11:INDIRECT("'Полная ст-ть с уч.НЗС (Авто)'!KK"&amp;$J$42))/$D21)</f>
        <v>0</v>
      </c>
      <c r="KL21" s="137">
        <f ca="1">IF($D21=0,0,SUMIF('Полная ст-ть с уч.НЗС (Авто)'!$YP$11:INDIRECT("'Полная ст-ть с уч.НЗС (Авто)'!YP"&amp;$J$42),$C21,'Полная ст-ть с уч.НЗС (Авто)'!KL$11:INDIRECT("'Полная ст-ть с уч.НЗС (Авто)'!KL"&amp;$J$42))/$D21)</f>
        <v>0</v>
      </c>
      <c r="KM21" s="137">
        <f ca="1">IF($D21=0,0,SUMIF('Полная ст-ть с уч.НЗС (Авто)'!$YP$11:INDIRECT("'Полная ст-ть с уч.НЗС (Авто)'!YP"&amp;$J$42),$C21,'Полная ст-ть с уч.НЗС (Авто)'!KM$11:INDIRECT("'Полная ст-ть с уч.НЗС (Авто)'!KM"&amp;$J$42))/$D21)</f>
        <v>0</v>
      </c>
      <c r="KN21" s="137">
        <f ca="1">IF($D21=0,0,SUMIF('Полная ст-ть с уч.НЗС (Авто)'!$YP$11:INDIRECT("'Полная ст-ть с уч.НЗС (Авто)'!YP"&amp;$J$42),$C21,'Полная ст-ть с уч.НЗС (Авто)'!KN$11:INDIRECT("'Полная ст-ть с уч.НЗС (Авто)'!KN"&amp;$J$42))/$D21)</f>
        <v>0</v>
      </c>
      <c r="KO21" s="137">
        <f ca="1">IF($D21=0,0,SUMIF('Полная ст-ть с уч.НЗС (Авто)'!$YP$11:INDIRECT("'Полная ст-ть с уч.НЗС (Авто)'!YP"&amp;$J$42),$C21,'Полная ст-ть с уч.НЗС (Авто)'!KO$11:INDIRECT("'Полная ст-ть с уч.НЗС (Авто)'!KO"&amp;$J$42))/$D21)</f>
        <v>0</v>
      </c>
      <c r="KP21" s="137">
        <f ca="1">IF($D21=0,0,SUMIF('Полная ст-ть с уч.НЗС (Авто)'!$YP$11:INDIRECT("'Полная ст-ть с уч.НЗС (Авто)'!YP"&amp;$J$42),$C21,'Полная ст-ть с уч.НЗС (Авто)'!KP$11:INDIRECT("'Полная ст-ть с уч.НЗС (Авто)'!KP"&amp;$J$42))/$D21)</f>
        <v>0</v>
      </c>
      <c r="KQ21" s="137">
        <f ca="1">IF($D21=0,0,SUMIF('Полная ст-ть с уч.НЗС (Авто)'!$YP$11:INDIRECT("'Полная ст-ть с уч.НЗС (Авто)'!YP"&amp;$J$42),$C21,'Полная ст-ть с уч.НЗС (Авто)'!KQ$11:INDIRECT("'Полная ст-ть с уч.НЗС (Авто)'!KQ"&amp;$J$42))/$D21)</f>
        <v>0</v>
      </c>
      <c r="KR21" s="137">
        <f ca="1">IF($D21=0,0,SUMIF('Полная ст-ть с уч.НЗС (Авто)'!$YP$11:INDIRECT("'Полная ст-ть с уч.НЗС (Авто)'!YP"&amp;$J$42),$C21,'Полная ст-ть с уч.НЗС (Авто)'!KR$11:INDIRECT("'Полная ст-ть с уч.НЗС (Авто)'!KR"&amp;$J$42))/$D21)</f>
        <v>0</v>
      </c>
      <c r="KS21" s="137">
        <f ca="1">IF($D21=0,0,SUMIF('Полная ст-ть с уч.НЗС (Авто)'!$YP$11:INDIRECT("'Полная ст-ть с уч.НЗС (Авто)'!YP"&amp;$J$42),$C21,'Полная ст-ть с уч.НЗС (Авто)'!KS$11:INDIRECT("'Полная ст-ть с уч.НЗС (Авто)'!KS"&amp;$J$42))/$D21)</f>
        <v>0</v>
      </c>
      <c r="KT21" s="137">
        <f ca="1">IF($D21=0,0,SUMIF('Полная ст-ть с уч.НЗС (Авто)'!$YP$11:INDIRECT("'Полная ст-ть с уч.НЗС (Авто)'!YP"&amp;$J$42),$C21,'Полная ст-ть с уч.НЗС (Авто)'!KT$11:INDIRECT("'Полная ст-ть с уч.НЗС (Авто)'!KT"&amp;$J$42))/$D21)</f>
        <v>0</v>
      </c>
      <c r="KU21" s="137">
        <f ca="1">IF($D21=0,0,SUMIF('Полная ст-ть с уч.НЗС (Авто)'!$YP$11:INDIRECT("'Полная ст-ть с уч.НЗС (Авто)'!YP"&amp;$J$42),$C21,'Полная ст-ть с уч.НЗС (Авто)'!KU$11:INDIRECT("'Полная ст-ть с уч.НЗС (Авто)'!KU"&amp;$J$42))/$D21)</f>
        <v>0</v>
      </c>
      <c r="KV21" s="137">
        <f ca="1">IF($D21=0,0,SUMIF('Полная ст-ть с уч.НЗС (Авто)'!$YP$11:INDIRECT("'Полная ст-ть с уч.НЗС (Авто)'!YP"&amp;$J$42),$C21,'Полная ст-ть с уч.НЗС (Авто)'!KV$11:INDIRECT("'Полная ст-ть с уч.НЗС (Авто)'!KV"&amp;$J$42))/$D21)</f>
        <v>0</v>
      </c>
      <c r="KW21" s="137">
        <f ca="1">IF($D21=0,0,SUMIF('Полная ст-ть с уч.НЗС (Авто)'!$YP$11:INDIRECT("'Полная ст-ть с уч.НЗС (Авто)'!YP"&amp;$J$42),$C21,'Полная ст-ть с уч.НЗС (Авто)'!KW$11:INDIRECT("'Полная ст-ть с уч.НЗС (Авто)'!KW"&amp;$J$42))/$D21)</f>
        <v>0</v>
      </c>
      <c r="KX21" s="137">
        <f ca="1">IF($D21=0,0,SUMIF('Полная ст-ть с уч.НЗС (Авто)'!$YP$11:INDIRECT("'Полная ст-ть с уч.НЗС (Авто)'!YP"&amp;$J$42),$C21,'Полная ст-ть с уч.НЗС (Авто)'!KX$11:INDIRECT("'Полная ст-ть с уч.НЗС (Авто)'!KX"&amp;$J$42))/$D21)</f>
        <v>0</v>
      </c>
      <c r="KY21" s="137">
        <f ca="1">IF($D21=0,0,SUMIF('Полная ст-ть с уч.НЗС (Авто)'!$YP$11:INDIRECT("'Полная ст-ть с уч.НЗС (Авто)'!YP"&amp;$J$42),$C21,'Полная ст-ть с уч.НЗС (Авто)'!KY$11:INDIRECT("'Полная ст-ть с уч.НЗС (Авто)'!KY"&amp;$J$42))/$D21)</f>
        <v>0</v>
      </c>
      <c r="KZ21" s="137">
        <f ca="1">IF($D21=0,0,SUMIF('Полная ст-ть с уч.НЗС (Авто)'!$YP$11:INDIRECT("'Полная ст-ть с уч.НЗС (Авто)'!YP"&amp;$J$42),$C21,'Полная ст-ть с уч.НЗС (Авто)'!KZ$11:INDIRECT("'Полная ст-ть с уч.НЗС (Авто)'!KZ"&amp;$J$42))/$D21)</f>
        <v>0</v>
      </c>
      <c r="LA21" s="137">
        <f ca="1">IF($D21=0,0,SUMIF('Полная ст-ть с уч.НЗС (Авто)'!$YP$11:INDIRECT("'Полная ст-ть с уч.НЗС (Авто)'!YP"&amp;$J$42),$C21,'Полная ст-ть с уч.НЗС (Авто)'!LA$11:INDIRECT("'Полная ст-ть с уч.НЗС (Авто)'!LA"&amp;$J$42))/$D21)</f>
        <v>0</v>
      </c>
      <c r="LB21" s="137">
        <f ca="1">IF($D21=0,0,SUMIF('Полная ст-ть с уч.НЗС (Авто)'!$YP$11:INDIRECT("'Полная ст-ть с уч.НЗС (Авто)'!YP"&amp;$J$42),$C21,'Полная ст-ть с уч.НЗС (Авто)'!LB$11:INDIRECT("'Полная ст-ть с уч.НЗС (Авто)'!LB"&amp;$J$42))/$D21)</f>
        <v>0</v>
      </c>
      <c r="LC21" s="137">
        <f ca="1">IF($D21=0,0,SUMIF('Полная ст-ть с уч.НЗС (Авто)'!$YP$11:INDIRECT("'Полная ст-ть с уч.НЗС (Авто)'!YP"&amp;$J$42),$C21,'Полная ст-ть с уч.НЗС (Авто)'!LC$11:INDIRECT("'Полная ст-ть с уч.НЗС (Авто)'!LC"&amp;$J$42))/$D21)</f>
        <v>0</v>
      </c>
      <c r="LD21" s="137">
        <f ca="1">IF($D21=0,0,SUMIF('Полная ст-ть с уч.НЗС (Авто)'!$YP$11:INDIRECT("'Полная ст-ть с уч.НЗС (Авто)'!YP"&amp;$J$42),$C21,'Полная ст-ть с уч.НЗС (Авто)'!LD$11:INDIRECT("'Полная ст-ть с уч.НЗС (Авто)'!LD"&amp;$J$42))/$D21)</f>
        <v>0</v>
      </c>
      <c r="LE21" s="137">
        <f ca="1">IF($D21=0,0,SUMIF('Полная ст-ть с уч.НЗС (Авто)'!$YP$11:INDIRECT("'Полная ст-ть с уч.НЗС (Авто)'!YP"&amp;$J$42),$C21,'Полная ст-ть с уч.НЗС (Авто)'!LE$11:INDIRECT("'Полная ст-ть с уч.НЗС (Авто)'!LE"&amp;$J$42))/$D21)</f>
        <v>0</v>
      </c>
      <c r="LF21" s="137">
        <f ca="1">IF($D21=0,0,SUMIF('Полная ст-ть с уч.НЗС (Авто)'!$YP$11:INDIRECT("'Полная ст-ть с уч.НЗС (Авто)'!YP"&amp;$J$42),$C21,'Полная ст-ть с уч.НЗС (Авто)'!LF$11:INDIRECT("'Полная ст-ть с уч.НЗС (Авто)'!LF"&amp;$J$42))/$D21)</f>
        <v>0</v>
      </c>
      <c r="LG21" s="137">
        <f ca="1">IF($D21=0,0,SUMIF('Полная ст-ть с уч.НЗС (Авто)'!$YP$11:INDIRECT("'Полная ст-ть с уч.НЗС (Авто)'!YP"&amp;$J$42),$C21,'Полная ст-ть с уч.НЗС (Авто)'!LG$11:INDIRECT("'Полная ст-ть с уч.НЗС (Авто)'!LG"&amp;$J$42))/$D21)</f>
        <v>0</v>
      </c>
      <c r="LH21" s="137">
        <f ca="1">IF($D21=0,0,SUMIF('Полная ст-ть с уч.НЗС (Авто)'!$YP$11:INDIRECT("'Полная ст-ть с уч.НЗС (Авто)'!YP"&amp;$J$42),$C21,'Полная ст-ть с уч.НЗС (Авто)'!LH$11:INDIRECT("'Полная ст-ть с уч.НЗС (Авто)'!LH"&amp;$J$42))/$D21)</f>
        <v>0</v>
      </c>
      <c r="LI21" s="137">
        <f ca="1">IF($D21=0,0,SUMIF('Полная ст-ть с уч.НЗС (Авто)'!$YP$11:INDIRECT("'Полная ст-ть с уч.НЗС (Авто)'!YP"&amp;$J$42),$C21,'Полная ст-ть с уч.НЗС (Авто)'!LI$11:INDIRECT("'Полная ст-ть с уч.НЗС (Авто)'!LI"&amp;$J$42))/$D21)</f>
        <v>0</v>
      </c>
      <c r="LJ21" s="137">
        <f ca="1">IF($D21=0,0,SUMIF('Полная ст-ть с уч.НЗС (Авто)'!$YP$11:INDIRECT("'Полная ст-ть с уч.НЗС (Авто)'!YP"&amp;$J$42),$C21,'Полная ст-ть с уч.НЗС (Авто)'!LJ$11:INDIRECT("'Полная ст-ть с уч.НЗС (Авто)'!LJ"&amp;$J$42))/$D21)</f>
        <v>0</v>
      </c>
      <c r="LK21" s="137">
        <f ca="1">IF($D21=0,0,SUMIF('Полная ст-ть с уч.НЗС (Авто)'!$YP$11:INDIRECT("'Полная ст-ть с уч.НЗС (Авто)'!YP"&amp;$J$42),$C21,'Полная ст-ть с уч.НЗС (Авто)'!LK$11:INDIRECT("'Полная ст-ть с уч.НЗС (Авто)'!LK"&amp;$J$42))/$D21)</f>
        <v>0</v>
      </c>
      <c r="LL21" s="137">
        <f ca="1">IF($D21=0,0,SUMIF('Полная ст-ть с уч.НЗС (Авто)'!$YP$11:INDIRECT("'Полная ст-ть с уч.НЗС (Авто)'!YP"&amp;$J$42),$C21,'Полная ст-ть с уч.НЗС (Авто)'!LL$11:INDIRECT("'Полная ст-ть с уч.НЗС (Авто)'!LL"&amp;$J$42))/$D21)</f>
        <v>0</v>
      </c>
      <c r="LM21" s="137">
        <f ca="1">IF($D21=0,0,SUMIF('Полная ст-ть с уч.НЗС (Авто)'!$YP$11:INDIRECT("'Полная ст-ть с уч.НЗС (Авто)'!YP"&amp;$J$42),$C21,'Полная ст-ть с уч.НЗС (Авто)'!LM$11:INDIRECT("'Полная ст-ть с уч.НЗС (Авто)'!LM"&amp;$J$42))/$D21)</f>
        <v>0</v>
      </c>
      <c r="LN21" s="137">
        <f ca="1">IF($D21=0,0,SUMIF('Полная ст-ть с уч.НЗС (Авто)'!$YP$11:INDIRECT("'Полная ст-ть с уч.НЗС (Авто)'!YP"&amp;$J$42),$C21,'Полная ст-ть с уч.НЗС (Авто)'!LN$11:INDIRECT("'Полная ст-ть с уч.НЗС (Авто)'!LN"&amp;$J$42))/$D21)</f>
        <v>0</v>
      </c>
      <c r="LO21" s="137">
        <f ca="1">IF($D21=0,0,SUMIF('Полная ст-ть с уч.НЗС (Авто)'!$YP$11:INDIRECT("'Полная ст-ть с уч.НЗС (Авто)'!YP"&amp;$J$42),$C21,'Полная ст-ть с уч.НЗС (Авто)'!LO$11:INDIRECT("'Полная ст-ть с уч.НЗС (Авто)'!LO"&amp;$J$42))/$D21)</f>
        <v>0</v>
      </c>
      <c r="LP21" s="137">
        <f ca="1">IF($D21=0,0,SUMIF('Полная ст-ть с уч.НЗС (Авто)'!$YP$11:INDIRECT("'Полная ст-ть с уч.НЗС (Авто)'!YP"&amp;$J$42),$C21,'Полная ст-ть с уч.НЗС (Авто)'!LP$11:INDIRECT("'Полная ст-ть с уч.НЗС (Авто)'!LP"&amp;$J$42))/$D21)</f>
        <v>0</v>
      </c>
      <c r="LQ21" s="137">
        <f ca="1">IF($D21=0,0,SUMIF('Полная ст-ть с уч.НЗС (Авто)'!$YP$11:INDIRECT("'Полная ст-ть с уч.НЗС (Авто)'!YP"&amp;$J$42),$C21,'Полная ст-ть с уч.НЗС (Авто)'!LQ$11:INDIRECT("'Полная ст-ть с уч.НЗС (Авто)'!LQ"&amp;$J$42))/$D21)</f>
        <v>0</v>
      </c>
      <c r="LR21" s="137">
        <f ca="1">IF($D21=0,0,SUMIF('Полная ст-ть с уч.НЗС (Авто)'!$YP$11:INDIRECT("'Полная ст-ть с уч.НЗС (Авто)'!YP"&amp;$J$42),$C21,'Полная ст-ть с уч.НЗС (Авто)'!LR$11:INDIRECT("'Полная ст-ть с уч.НЗС (Авто)'!LR"&amp;$J$42))/$D21)</f>
        <v>0</v>
      </c>
      <c r="LS21" s="137">
        <f ca="1">IF($D21=0,0,SUMIF('Полная ст-ть с уч.НЗС (Авто)'!$YP$11:INDIRECT("'Полная ст-ть с уч.НЗС (Авто)'!YP"&amp;$J$42),$C21,'Полная ст-ть с уч.НЗС (Авто)'!LS$11:INDIRECT("'Полная ст-ть с уч.НЗС (Авто)'!LS"&amp;$J$42))/$D21)</f>
        <v>0</v>
      </c>
      <c r="LT21" s="137">
        <f ca="1">IF($D21=0,0,SUMIF('Полная ст-ть с уч.НЗС (Авто)'!$YP$11:INDIRECT("'Полная ст-ть с уч.НЗС (Авто)'!YP"&amp;$J$42),$C21,'Полная ст-ть с уч.НЗС (Авто)'!LT$11:INDIRECT("'Полная ст-ть с уч.НЗС (Авто)'!LT"&amp;$J$42))/$D21)</f>
        <v>0</v>
      </c>
      <c r="LU21" s="137">
        <f ca="1">IF($D21=0,0,SUMIF('Полная ст-ть с уч.НЗС (Авто)'!$YP$11:INDIRECT("'Полная ст-ть с уч.НЗС (Авто)'!YP"&amp;$J$42),$C21,'Полная ст-ть с уч.НЗС (Авто)'!LU$11:INDIRECT("'Полная ст-ть с уч.НЗС (Авто)'!LU"&amp;$J$42))/$D21)</f>
        <v>0</v>
      </c>
      <c r="LV21" s="137">
        <f ca="1">IF($D21=0,0,SUMIF('Полная ст-ть с уч.НЗС (Авто)'!$YP$11:INDIRECT("'Полная ст-ть с уч.НЗС (Авто)'!YP"&amp;$J$42),$C21,'Полная ст-ть с уч.НЗС (Авто)'!LV$11:INDIRECT("'Полная ст-ть с уч.НЗС (Авто)'!LV"&amp;$J$42))/$D21)</f>
        <v>0</v>
      </c>
      <c r="LW21" s="137">
        <f ca="1">IF($D21=0,0,SUMIF('Полная ст-ть с уч.НЗС (Авто)'!$YP$11:INDIRECT("'Полная ст-ть с уч.НЗС (Авто)'!YP"&amp;$J$42),$C21,'Полная ст-ть с уч.НЗС (Авто)'!LW$11:INDIRECT("'Полная ст-ть с уч.НЗС (Авто)'!LW"&amp;$J$42))/$D21)</f>
        <v>0</v>
      </c>
      <c r="LX21" s="137">
        <f ca="1">IF($D21=0,0,SUMIF('Полная ст-ть с уч.НЗС (Авто)'!$YP$11:INDIRECT("'Полная ст-ть с уч.НЗС (Авто)'!YP"&amp;$J$42),$C21,'Полная ст-ть с уч.НЗС (Авто)'!LX$11:INDIRECT("'Полная ст-ть с уч.НЗС (Авто)'!LX"&amp;$J$42))/$D21)</f>
        <v>0</v>
      </c>
      <c r="LY21" s="137">
        <f ca="1">IF($D21=0,0,SUMIF('Полная ст-ть с уч.НЗС (Авто)'!$YP$11:INDIRECT("'Полная ст-ть с уч.НЗС (Авто)'!YP"&amp;$J$42),$C21,'Полная ст-ть с уч.НЗС (Авто)'!LY$11:INDIRECT("'Полная ст-ть с уч.НЗС (Авто)'!LY"&amp;$J$42))/$D21)</f>
        <v>0</v>
      </c>
      <c r="LZ21" s="137">
        <f ca="1">IF($D21=0,0,SUMIF('Полная ст-ть с уч.НЗС (Авто)'!$YP$11:INDIRECT("'Полная ст-ть с уч.НЗС (Авто)'!YP"&amp;$J$42),$C21,'Полная ст-ть с уч.НЗС (Авто)'!LZ$11:INDIRECT("'Полная ст-ть с уч.НЗС (Авто)'!LZ"&amp;$J$42))/$D21)</f>
        <v>0</v>
      </c>
      <c r="MA21" s="137">
        <f ca="1">IF($D21=0,0,SUMIF('Полная ст-ть с уч.НЗС (Авто)'!$YP$11:INDIRECT("'Полная ст-ть с уч.НЗС (Авто)'!YP"&amp;$J$42),$C21,'Полная ст-ть с уч.НЗС (Авто)'!MA$11:INDIRECT("'Полная ст-ть с уч.НЗС (Авто)'!MA"&amp;$J$42))/$D21)</f>
        <v>0</v>
      </c>
      <c r="MB21" s="137">
        <f ca="1">IF($D21=0,0,SUMIF('Полная ст-ть с уч.НЗС (Авто)'!$YP$11:INDIRECT("'Полная ст-ть с уч.НЗС (Авто)'!YP"&amp;$J$42),$C21,'Полная ст-ть с уч.НЗС (Авто)'!MB$11:INDIRECT("'Полная ст-ть с уч.НЗС (Авто)'!MB"&amp;$J$42))/$D21)</f>
        <v>0</v>
      </c>
      <c r="MC21" s="137">
        <f ca="1">IF($D21=0,0,SUMIF('Полная ст-ть с уч.НЗС (Авто)'!$YP$11:INDIRECT("'Полная ст-ть с уч.НЗС (Авто)'!YP"&amp;$J$42),$C21,'Полная ст-ть с уч.НЗС (Авто)'!MC$11:INDIRECT("'Полная ст-ть с уч.НЗС (Авто)'!MC"&amp;$J$42))/$D21)</f>
        <v>0</v>
      </c>
      <c r="MD21" s="137">
        <f ca="1">IF($D21=0,0,SUMIF('Полная ст-ть с уч.НЗС (Авто)'!$YP$11:INDIRECT("'Полная ст-ть с уч.НЗС (Авто)'!YP"&amp;$J$42),$C21,'Полная ст-ть с уч.НЗС (Авто)'!MD$11:INDIRECT("'Полная ст-ть с уч.НЗС (Авто)'!MD"&amp;$J$42))/$D21)</f>
        <v>0</v>
      </c>
      <c r="ME21" s="137">
        <f ca="1">IF($D21=0,0,SUMIF('Полная ст-ть с уч.НЗС (Авто)'!$YP$11:INDIRECT("'Полная ст-ть с уч.НЗС (Авто)'!YP"&amp;$J$42),$C21,'Полная ст-ть с уч.НЗС (Авто)'!ME$11:INDIRECT("'Полная ст-ть с уч.НЗС (Авто)'!ME"&amp;$J$42))/$D21)</f>
        <v>0</v>
      </c>
      <c r="MF21" s="137">
        <f ca="1">IF($D21=0,0,SUMIF('Полная ст-ть с уч.НЗС (Авто)'!$YP$11:INDIRECT("'Полная ст-ть с уч.НЗС (Авто)'!YP"&amp;$J$42),$C21,'Полная ст-ть с уч.НЗС (Авто)'!MF$11:INDIRECT("'Полная ст-ть с уч.НЗС (Авто)'!MF"&amp;$J$42))/$D21)</f>
        <v>0</v>
      </c>
      <c r="MG21" s="137">
        <f ca="1">IF($D21=0,0,SUMIF('Полная ст-ть с уч.НЗС (Авто)'!$YP$11:INDIRECT("'Полная ст-ть с уч.НЗС (Авто)'!YP"&amp;$J$42),$C21,'Полная ст-ть с уч.НЗС (Авто)'!MG$11:INDIRECT("'Полная ст-ть с уч.НЗС (Авто)'!MG"&amp;$J$42))/$D21)</f>
        <v>0</v>
      </c>
      <c r="MH21" s="137">
        <f ca="1">IF($D21=0,0,SUMIF('Полная ст-ть с уч.НЗС (Авто)'!$YP$11:INDIRECT("'Полная ст-ть с уч.НЗС (Авто)'!YP"&amp;$J$42),$C21,'Полная ст-ть с уч.НЗС (Авто)'!MH$11:INDIRECT("'Полная ст-ть с уч.НЗС (Авто)'!MH"&amp;$J$42))/$D21)</f>
        <v>0</v>
      </c>
      <c r="MI21" s="137">
        <f ca="1">IF($D21=0,0,SUMIF('Полная ст-ть с уч.НЗС (Авто)'!$YP$11:INDIRECT("'Полная ст-ть с уч.НЗС (Авто)'!YP"&amp;$J$42),$C21,'Полная ст-ть с уч.НЗС (Авто)'!MI$11:INDIRECT("'Полная ст-ть с уч.НЗС (Авто)'!MI"&amp;$J$42))/$D21)</f>
        <v>0</v>
      </c>
      <c r="MJ21" s="137">
        <f ca="1">IF($D21=0,0,SUMIF('Полная ст-ть с уч.НЗС (Авто)'!$YP$11:INDIRECT("'Полная ст-ть с уч.НЗС (Авто)'!YP"&amp;$J$42),$C21,'Полная ст-ть с уч.НЗС (Авто)'!MJ$11:INDIRECT("'Полная ст-ть с уч.НЗС (Авто)'!MJ"&amp;$J$42))/$D21)</f>
        <v>0</v>
      </c>
      <c r="MK21" s="137">
        <f ca="1">IF($D21=0,0,SUMIF('Полная ст-ть с уч.НЗС (Авто)'!$YP$11:INDIRECT("'Полная ст-ть с уч.НЗС (Авто)'!YP"&amp;$J$42),$C21,'Полная ст-ть с уч.НЗС (Авто)'!MK$11:INDIRECT("'Полная ст-ть с уч.НЗС (Авто)'!MK"&amp;$J$42))/$D21)</f>
        <v>0</v>
      </c>
      <c r="ML21" s="137">
        <f ca="1">IF($D21=0,0,SUMIF('Полная ст-ть с уч.НЗС (Авто)'!$YP$11:INDIRECT("'Полная ст-ть с уч.НЗС (Авто)'!YP"&amp;$J$42),$C21,'Полная ст-ть с уч.НЗС (Авто)'!ML$11:INDIRECT("'Полная ст-ть с уч.НЗС (Авто)'!ML"&amp;$J$42))/$D21)</f>
        <v>0</v>
      </c>
      <c r="MM21" s="137">
        <f ca="1">IF($D21=0,0,SUMIF('Полная ст-ть с уч.НЗС (Авто)'!$YP$11:INDIRECT("'Полная ст-ть с уч.НЗС (Авто)'!YP"&amp;$J$42),$C21,'Полная ст-ть с уч.НЗС (Авто)'!MM$11:INDIRECT("'Полная ст-ть с уч.НЗС (Авто)'!MM"&amp;$J$42))/$D21)</f>
        <v>0</v>
      </c>
      <c r="MN21" s="137">
        <f ca="1">IF($D21=0,0,SUMIF('Полная ст-ть с уч.НЗС (Авто)'!$YP$11:INDIRECT("'Полная ст-ть с уч.НЗС (Авто)'!YP"&amp;$J$42),$C21,'Полная ст-ть с уч.НЗС (Авто)'!MN$11:INDIRECT("'Полная ст-ть с уч.НЗС (Авто)'!MN"&amp;$J$42))/$D21)</f>
        <v>0</v>
      </c>
      <c r="MO21" s="137">
        <f ca="1">IF($D21=0,0,SUMIF('Полная ст-ть с уч.НЗС (Авто)'!$YP$11:INDIRECT("'Полная ст-ть с уч.НЗС (Авто)'!YP"&amp;$J$42),$C21,'Полная ст-ть с уч.НЗС (Авто)'!MO$11:INDIRECT("'Полная ст-ть с уч.НЗС (Авто)'!MO"&amp;$J$42))/$D21)</f>
        <v>0</v>
      </c>
      <c r="MP21" s="137">
        <f ca="1">IF($D21=0,0,SUMIF('Полная ст-ть с уч.НЗС (Авто)'!$YP$11:INDIRECT("'Полная ст-ть с уч.НЗС (Авто)'!YP"&amp;$J$42),$C21,'Полная ст-ть с уч.НЗС (Авто)'!MP$11:INDIRECT("'Полная ст-ть с уч.НЗС (Авто)'!MP"&amp;$J$42))/$D21)</f>
        <v>0</v>
      </c>
      <c r="MQ21" s="137">
        <f ca="1">IF($D21=0,0,SUMIF('Полная ст-ть с уч.НЗС (Авто)'!$YP$11:INDIRECT("'Полная ст-ть с уч.НЗС (Авто)'!YP"&amp;$J$42),$C21,'Полная ст-ть с уч.НЗС (Авто)'!MQ$11:INDIRECT("'Полная ст-ть с уч.НЗС (Авто)'!MQ"&amp;$J$42))/$D21)</f>
        <v>0</v>
      </c>
      <c r="MR21" s="137">
        <f ca="1">IF($D21=0,0,SUMIF('Полная ст-ть с уч.НЗС (Авто)'!$YP$11:INDIRECT("'Полная ст-ть с уч.НЗС (Авто)'!YP"&amp;$J$42),$C21,'Полная ст-ть с уч.НЗС (Авто)'!MR$11:INDIRECT("'Полная ст-ть с уч.НЗС (Авто)'!MR"&amp;$J$42))/$D21)</f>
        <v>0</v>
      </c>
      <c r="MS21" s="137">
        <f ca="1">IF($D21=0,0,SUMIF('Полная ст-ть с уч.НЗС (Авто)'!$YP$11:INDIRECT("'Полная ст-ть с уч.НЗС (Авто)'!YP"&amp;$J$42),$C21,'Полная ст-ть с уч.НЗС (Авто)'!MS$11:INDIRECT("'Полная ст-ть с уч.НЗС (Авто)'!MS"&amp;$J$42))/$D21)</f>
        <v>0</v>
      </c>
      <c r="MT21" s="137">
        <f ca="1">IF($D21=0,0,SUMIF('Полная ст-ть с уч.НЗС (Авто)'!$YP$11:INDIRECT("'Полная ст-ть с уч.НЗС (Авто)'!YP"&amp;$J$42),$C21,'Полная ст-ть с уч.НЗС (Авто)'!MT$11:INDIRECT("'Полная ст-ть с уч.НЗС (Авто)'!MT"&amp;$J$42))/$D21)</f>
        <v>0</v>
      </c>
      <c r="MU21" s="137">
        <f ca="1">IF($D21=0,0,SUMIF('Полная ст-ть с уч.НЗС (Авто)'!$YP$11:INDIRECT("'Полная ст-ть с уч.НЗС (Авто)'!YP"&amp;$J$42),$C21,'Полная ст-ть с уч.НЗС (Авто)'!MU$11:INDIRECT("'Полная ст-ть с уч.НЗС (Авто)'!MU"&amp;$J$42))/$D21)</f>
        <v>0</v>
      </c>
      <c r="MV21" s="137">
        <f ca="1">IF($D21=0,0,SUMIF('Полная ст-ть с уч.НЗС (Авто)'!$YP$11:INDIRECT("'Полная ст-ть с уч.НЗС (Авто)'!YP"&amp;$J$42),$C21,'Полная ст-ть с уч.НЗС (Авто)'!MV$11:INDIRECT("'Полная ст-ть с уч.НЗС (Авто)'!MV"&amp;$J$42))/$D21)</f>
        <v>0</v>
      </c>
      <c r="MW21" s="137">
        <f ca="1">IF($D21=0,0,SUMIF('Полная ст-ть с уч.НЗС (Авто)'!$YP$11:INDIRECT("'Полная ст-ть с уч.НЗС (Авто)'!YP"&amp;$J$42),$C21,'Полная ст-ть с уч.НЗС (Авто)'!MW$11:INDIRECT("'Полная ст-ть с уч.НЗС (Авто)'!MW"&amp;$J$42))/$D21)</f>
        <v>0</v>
      </c>
      <c r="MX21" s="137">
        <f ca="1">IF($D21=0,0,SUMIF('Полная ст-ть с уч.НЗС (Авто)'!$YP$11:INDIRECT("'Полная ст-ть с уч.НЗС (Авто)'!YP"&amp;$J$42),$C21,'Полная ст-ть с уч.НЗС (Авто)'!MX$11:INDIRECT("'Полная ст-ть с уч.НЗС (Авто)'!MX"&amp;$J$42))/$D21)</f>
        <v>0</v>
      </c>
      <c r="MY21" s="137">
        <f ca="1">IF($D21=0,0,SUMIF('Полная ст-ть с уч.НЗС (Авто)'!$YP$11:INDIRECT("'Полная ст-ть с уч.НЗС (Авто)'!YP"&amp;$J$42),$C21,'Полная ст-ть с уч.НЗС (Авто)'!MY$11:INDIRECT("'Полная ст-ть с уч.НЗС (Авто)'!MY"&amp;$J$42))/$D21)</f>
        <v>0</v>
      </c>
      <c r="MZ21" s="137">
        <f ca="1">IF($D21=0,0,SUMIF('Полная ст-ть с уч.НЗС (Авто)'!$YP$11:INDIRECT("'Полная ст-ть с уч.НЗС (Авто)'!YP"&amp;$J$42),$C21,'Полная ст-ть с уч.НЗС (Авто)'!MZ$11:INDIRECT("'Полная ст-ть с уч.НЗС (Авто)'!MZ"&amp;$J$42))/$D21)</f>
        <v>0</v>
      </c>
      <c r="NA21" s="137">
        <f ca="1">IF($D21=0,0,SUMIF('Полная ст-ть с уч.НЗС (Авто)'!$YP$11:INDIRECT("'Полная ст-ть с уч.НЗС (Авто)'!YP"&amp;$J$42),$C21,'Полная ст-ть с уч.НЗС (Авто)'!NA$11:INDIRECT("'Полная ст-ть с уч.НЗС (Авто)'!NA"&amp;$J$42))/$D21)</f>
        <v>0</v>
      </c>
      <c r="NB21" s="137">
        <f ca="1">IF($D21=0,0,SUMIF('Полная ст-ть с уч.НЗС (Авто)'!$YP$11:INDIRECT("'Полная ст-ть с уч.НЗС (Авто)'!YP"&amp;$J$42),$C21,'Полная ст-ть с уч.НЗС (Авто)'!NB$11:INDIRECT("'Полная ст-ть с уч.НЗС (Авто)'!NB"&amp;$J$42))/$D21)</f>
        <v>0</v>
      </c>
      <c r="NC21" s="137">
        <f ca="1">IF($D21=0,0,SUMIF('Полная ст-ть с уч.НЗС (Авто)'!$YP$11:INDIRECT("'Полная ст-ть с уч.НЗС (Авто)'!YP"&amp;$J$42),$C21,'Полная ст-ть с уч.НЗС (Авто)'!NC$11:INDIRECT("'Полная ст-ть с уч.НЗС (Авто)'!NC"&amp;$J$42))/$D21)</f>
        <v>0</v>
      </c>
      <c r="ND21" s="137">
        <f ca="1">IF($D21=0,0,SUMIF('Полная ст-ть с уч.НЗС (Авто)'!$YP$11:INDIRECT("'Полная ст-ть с уч.НЗС (Авто)'!YP"&amp;$J$42),$C21,'Полная ст-ть с уч.НЗС (Авто)'!ND$11:INDIRECT("'Полная ст-ть с уч.НЗС (Авто)'!ND"&amp;$J$42))/$D21)</f>
        <v>0</v>
      </c>
      <c r="NE21" s="137">
        <f ca="1">IF($D21=0,0,SUMIF('Полная ст-ть с уч.НЗС (Авто)'!$YP$11:INDIRECT("'Полная ст-ть с уч.НЗС (Авто)'!YP"&amp;$J$42),$C21,'Полная ст-ть с уч.НЗС (Авто)'!NE$11:INDIRECT("'Полная ст-ть с уч.НЗС (Авто)'!NE"&amp;$J$42))/$D21)</f>
        <v>0</v>
      </c>
      <c r="NF21" s="137">
        <f ca="1">IF($D21=0,0,SUMIF('Полная ст-ть с уч.НЗС (Авто)'!$YP$11:INDIRECT("'Полная ст-ть с уч.НЗС (Авто)'!YP"&amp;$J$42),$C21,'Полная ст-ть с уч.НЗС (Авто)'!NF$11:INDIRECT("'Полная ст-ть с уч.НЗС (Авто)'!NF"&amp;$J$42))/$D21)</f>
        <v>0</v>
      </c>
      <c r="NG21" s="137">
        <f ca="1">IF($D21=0,0,SUMIF('Полная ст-ть с уч.НЗС (Авто)'!$YP$11:INDIRECT("'Полная ст-ть с уч.НЗС (Авто)'!YP"&amp;$J$42),$C21,'Полная ст-ть с уч.НЗС (Авто)'!NG$11:INDIRECT("'Полная ст-ть с уч.НЗС (Авто)'!NG"&amp;$J$42))/$D21)</f>
        <v>0</v>
      </c>
      <c r="NH21" s="137">
        <f ca="1">IF($D21=0,0,SUMIF('Полная ст-ть с уч.НЗС (Авто)'!$YP$11:INDIRECT("'Полная ст-ть с уч.НЗС (Авто)'!YP"&amp;$J$42),$C21,'Полная ст-ть с уч.НЗС (Авто)'!NH$11:INDIRECT("'Полная ст-ть с уч.НЗС (Авто)'!NH"&amp;$J$42))/$D21)</f>
        <v>0</v>
      </c>
      <c r="NI21" s="137">
        <f ca="1">IF($D21=0,0,SUMIF('Полная ст-ть с уч.НЗС (Авто)'!$YP$11:INDIRECT("'Полная ст-ть с уч.НЗС (Авто)'!YP"&amp;$J$42),$C21,'Полная ст-ть с уч.НЗС (Авто)'!NI$11:INDIRECT("'Полная ст-ть с уч.НЗС (Авто)'!NI"&amp;$J$42))/$D21)</f>
        <v>0</v>
      </c>
      <c r="NJ21" s="137">
        <f ca="1">IF($D21=0,0,SUMIF('Полная ст-ть с уч.НЗС (Авто)'!$YP$11:INDIRECT("'Полная ст-ть с уч.НЗС (Авто)'!YP"&amp;$J$42),$C21,'Полная ст-ть с уч.НЗС (Авто)'!NJ$11:INDIRECT("'Полная ст-ть с уч.НЗС (Авто)'!NJ"&amp;$J$42))/$D21)</f>
        <v>0</v>
      </c>
      <c r="NK21" s="137">
        <f ca="1">IF($D21=0,0,SUMIF('Полная ст-ть с уч.НЗС (Авто)'!$YP$11:INDIRECT("'Полная ст-ть с уч.НЗС (Авто)'!YP"&amp;$J$42),$C21,'Полная ст-ть с уч.НЗС (Авто)'!NK$11:INDIRECT("'Полная ст-ть с уч.НЗС (Авто)'!NK"&amp;$J$42))/$D21)</f>
        <v>0</v>
      </c>
      <c r="NL21" s="137">
        <f ca="1">IF($D21=0,0,SUMIF('Полная ст-ть с уч.НЗС (Авто)'!$YP$11:INDIRECT("'Полная ст-ть с уч.НЗС (Авто)'!YP"&amp;$J$42),$C21,'Полная ст-ть с уч.НЗС (Авто)'!NL$11:INDIRECT("'Полная ст-ть с уч.НЗС (Авто)'!NL"&amp;$J$42))/$D21)</f>
        <v>0</v>
      </c>
      <c r="NM21" s="137">
        <f ca="1">IF($D21=0,0,SUMIF('Полная ст-ть с уч.НЗС (Авто)'!$YP$11:INDIRECT("'Полная ст-ть с уч.НЗС (Авто)'!YP"&amp;$J$42),$C21,'Полная ст-ть с уч.НЗС (Авто)'!NM$11:INDIRECT("'Полная ст-ть с уч.НЗС (Авто)'!NM"&amp;$J$42))/$D21)</f>
        <v>0</v>
      </c>
      <c r="NN21" s="137">
        <f ca="1">IF($D21=0,0,SUMIF('Полная ст-ть с уч.НЗС (Авто)'!$YP$11:INDIRECT("'Полная ст-ть с уч.НЗС (Авто)'!YP"&amp;$J$42),$C21,'Полная ст-ть с уч.НЗС (Авто)'!NN$11:INDIRECT("'Полная ст-ть с уч.НЗС (Авто)'!NN"&amp;$J$42))/$D21)</f>
        <v>0</v>
      </c>
      <c r="NO21" s="137">
        <f ca="1">IF($D21=0,0,SUMIF('Полная ст-ть с уч.НЗС (Авто)'!$YP$11:INDIRECT("'Полная ст-ть с уч.НЗС (Авто)'!YP"&amp;$J$42),$C21,'Полная ст-ть с уч.НЗС (Авто)'!NO$11:INDIRECT("'Полная ст-ть с уч.НЗС (Авто)'!NO"&amp;$J$42))/$D21)</f>
        <v>0</v>
      </c>
      <c r="NP21" s="137">
        <f ca="1">IF($D21=0,0,SUMIF('Полная ст-ть с уч.НЗС (Авто)'!$YP$11:INDIRECT("'Полная ст-ть с уч.НЗС (Авто)'!YP"&amp;$J$42),$C21,'Полная ст-ть с уч.НЗС (Авто)'!NP$11:INDIRECT("'Полная ст-ть с уч.НЗС (Авто)'!NP"&amp;$J$42))/$D21)</f>
        <v>0</v>
      </c>
      <c r="NQ21" s="137">
        <f ca="1">IF($D21=0,0,SUMIF('Полная ст-ть с уч.НЗС (Авто)'!$YP$11:INDIRECT("'Полная ст-ть с уч.НЗС (Авто)'!YP"&amp;$J$42),$C21,'Полная ст-ть с уч.НЗС (Авто)'!NQ$11:INDIRECT("'Полная ст-ть с уч.НЗС (Авто)'!NQ"&amp;$J$42))/$D21)</f>
        <v>0</v>
      </c>
      <c r="NR21" s="137">
        <f ca="1">IF($D21=0,0,SUMIF('Полная ст-ть с уч.НЗС (Авто)'!$YP$11:INDIRECT("'Полная ст-ть с уч.НЗС (Авто)'!YP"&amp;$J$42),$C21,'Полная ст-ть с уч.НЗС (Авто)'!NR$11:INDIRECT("'Полная ст-ть с уч.НЗС (Авто)'!NR"&amp;$J$42))/$D21)</f>
        <v>0</v>
      </c>
      <c r="NS21" s="137">
        <f ca="1">IF($D21=0,0,SUMIF('Полная ст-ть с уч.НЗС (Авто)'!$YP$11:INDIRECT("'Полная ст-ть с уч.НЗС (Авто)'!YP"&amp;$J$42),$C21,'Полная ст-ть с уч.НЗС (Авто)'!NS$11:INDIRECT("'Полная ст-ть с уч.НЗС (Авто)'!NS"&amp;$J$42))/$D21)</f>
        <v>0</v>
      </c>
      <c r="NT21" s="137">
        <f ca="1">IF($D21=0,0,SUMIF('Полная ст-ть с уч.НЗС (Авто)'!$YP$11:INDIRECT("'Полная ст-ть с уч.НЗС (Авто)'!YP"&amp;$J$42),$C21,'Полная ст-ть с уч.НЗС (Авто)'!NT$11:INDIRECT("'Полная ст-ть с уч.НЗС (Авто)'!NT"&amp;$J$42))/$D21)</f>
        <v>0</v>
      </c>
      <c r="NU21" s="137">
        <f ca="1">IF($D21=0,0,SUMIF('Полная ст-ть с уч.НЗС (Авто)'!$YP$11:INDIRECT("'Полная ст-ть с уч.НЗС (Авто)'!YP"&amp;$J$42),$C21,'Полная ст-ть с уч.НЗС (Авто)'!NU$11:INDIRECT("'Полная ст-ть с уч.НЗС (Авто)'!NU"&amp;$J$42))/$D21)</f>
        <v>0</v>
      </c>
      <c r="NV21" s="137">
        <f ca="1">IF($D21=0,0,SUMIF('Полная ст-ть с уч.НЗС (Авто)'!$YP$11:INDIRECT("'Полная ст-ть с уч.НЗС (Авто)'!YP"&amp;$J$42),$C21,'Полная ст-ть с уч.НЗС (Авто)'!NV$11:INDIRECT("'Полная ст-ть с уч.НЗС (Авто)'!NV"&amp;$J$42))/$D21)</f>
        <v>0</v>
      </c>
      <c r="NW21" s="137">
        <f ca="1">IF($D21=0,0,SUMIF('Полная ст-ть с уч.НЗС (Авто)'!$YP$11:INDIRECT("'Полная ст-ть с уч.НЗС (Авто)'!YP"&amp;$J$42),$C21,'Полная ст-ть с уч.НЗС (Авто)'!NW$11:INDIRECT("'Полная ст-ть с уч.НЗС (Авто)'!NW"&amp;$J$42))/$D21)</f>
        <v>0</v>
      </c>
      <c r="NX21" s="137">
        <f ca="1">IF($D21=0,0,SUMIF('Полная ст-ть с уч.НЗС (Авто)'!$YP$11:INDIRECT("'Полная ст-ть с уч.НЗС (Авто)'!YP"&amp;$J$42),$C21,'Полная ст-ть с уч.НЗС (Авто)'!NX$11:INDIRECT("'Полная ст-ть с уч.НЗС (Авто)'!NX"&amp;$J$42))/$D21)</f>
        <v>0</v>
      </c>
      <c r="NY21" s="137">
        <f ca="1">IF($D21=0,0,SUMIF('Полная ст-ть с уч.НЗС (Авто)'!$YP$11:INDIRECT("'Полная ст-ть с уч.НЗС (Авто)'!YP"&amp;$J$42),$C21,'Полная ст-ть с уч.НЗС (Авто)'!NY$11:INDIRECT("'Полная ст-ть с уч.НЗС (Авто)'!NY"&amp;$J$42))/$D21)</f>
        <v>0</v>
      </c>
      <c r="NZ21" s="137">
        <f ca="1">IF($D21=0,0,SUMIF('Полная ст-ть с уч.НЗС (Авто)'!$YP$11:INDIRECT("'Полная ст-ть с уч.НЗС (Авто)'!YP"&amp;$J$42),$C21,'Полная ст-ть с уч.НЗС (Авто)'!NZ$11:INDIRECT("'Полная ст-ть с уч.НЗС (Авто)'!NZ"&amp;$J$42))/$D21)</f>
        <v>0</v>
      </c>
      <c r="OA21" s="137">
        <f ca="1">IF($D21=0,0,SUMIF('Полная ст-ть с уч.НЗС (Авто)'!$YP$11:INDIRECT("'Полная ст-ть с уч.НЗС (Авто)'!YP"&amp;$J$42),$C21,'Полная ст-ть с уч.НЗС (Авто)'!OA$11:INDIRECT("'Полная ст-ть с уч.НЗС (Авто)'!OA"&amp;$J$42))/$D21)</f>
        <v>0</v>
      </c>
      <c r="OB21" s="137">
        <f ca="1">IF($D21=0,0,SUMIF('Полная ст-ть с уч.НЗС (Авто)'!$YP$11:INDIRECT("'Полная ст-ть с уч.НЗС (Авто)'!YP"&amp;$J$42),$C21,'Полная ст-ть с уч.НЗС (Авто)'!OB$11:INDIRECT("'Полная ст-ть с уч.НЗС (Авто)'!OB"&amp;$J$42))/$D21)</f>
        <v>0</v>
      </c>
      <c r="OC21" s="137">
        <f ca="1">IF($D21=0,0,SUMIF('Полная ст-ть с уч.НЗС (Авто)'!$YP$11:INDIRECT("'Полная ст-ть с уч.НЗС (Авто)'!YP"&amp;$J$42),$C21,'Полная ст-ть с уч.НЗС (Авто)'!OC$11:INDIRECT("'Полная ст-ть с уч.НЗС (Авто)'!OC"&amp;$J$42))/$D21)</f>
        <v>0</v>
      </c>
      <c r="OD21" s="137">
        <f ca="1">IF($D21=0,0,SUMIF('Полная ст-ть с уч.НЗС (Авто)'!$YP$11:INDIRECT("'Полная ст-ть с уч.НЗС (Авто)'!YP"&amp;$J$42),$C21,'Полная ст-ть с уч.НЗС (Авто)'!OD$11:INDIRECT("'Полная ст-ть с уч.НЗС (Авто)'!OD"&amp;$J$42))/$D21)</f>
        <v>0</v>
      </c>
      <c r="OE21" s="137">
        <f ca="1">IF($D21=0,0,SUMIF('Полная ст-ть с уч.НЗС (Авто)'!$YP$11:INDIRECT("'Полная ст-ть с уч.НЗС (Авто)'!YP"&amp;$J$42),$C21,'Полная ст-ть с уч.НЗС (Авто)'!OE$11:INDIRECT("'Полная ст-ть с уч.НЗС (Авто)'!OE"&amp;$J$42))/$D21)</f>
        <v>0</v>
      </c>
      <c r="OF21" s="137">
        <f ca="1">IF($D21=0,0,SUMIF('Полная ст-ть с уч.НЗС (Авто)'!$YP$11:INDIRECT("'Полная ст-ть с уч.НЗС (Авто)'!YP"&amp;$J$42),$C21,'Полная ст-ть с уч.НЗС (Авто)'!OF$11:INDIRECT("'Полная ст-ть с уч.НЗС (Авто)'!OF"&amp;$J$42))/$D21)</f>
        <v>0</v>
      </c>
      <c r="OG21" s="137">
        <f ca="1">IF($D21=0,0,SUMIF('Полная ст-ть с уч.НЗС (Авто)'!$YP$11:INDIRECT("'Полная ст-ть с уч.НЗС (Авто)'!YP"&amp;$J$42),$C21,'Полная ст-ть с уч.НЗС (Авто)'!OG$11:INDIRECT("'Полная ст-ть с уч.НЗС (Авто)'!OG"&amp;$J$42))/$D21)</f>
        <v>0</v>
      </c>
      <c r="OH21" s="137">
        <f ca="1">IF($D21=0,0,SUMIF('Полная ст-ть с уч.НЗС (Авто)'!$YP$11:INDIRECT("'Полная ст-ть с уч.НЗС (Авто)'!YP"&amp;$J$42),$C21,'Полная ст-ть с уч.НЗС (Авто)'!OH$11:INDIRECT("'Полная ст-ть с уч.НЗС (Авто)'!OH"&amp;$J$42))/$D21)</f>
        <v>0</v>
      </c>
      <c r="OI21" s="137">
        <f ca="1">IF($D21=0,0,SUMIF('Полная ст-ть с уч.НЗС (Авто)'!$YP$11:INDIRECT("'Полная ст-ть с уч.НЗС (Авто)'!YP"&amp;$J$42),$C21,'Полная ст-ть с уч.НЗС (Авто)'!OI$11:INDIRECT("'Полная ст-ть с уч.НЗС (Авто)'!OI"&amp;$J$42))/$D21)</f>
        <v>0</v>
      </c>
      <c r="OJ21" s="137">
        <f ca="1">IF($D21=0,0,SUMIF('Полная ст-ть с уч.НЗС (Авто)'!$YP$11:INDIRECT("'Полная ст-ть с уч.НЗС (Авто)'!YP"&amp;$J$42),$C21,'Полная ст-ть с уч.НЗС (Авто)'!OJ$11:INDIRECT("'Полная ст-ть с уч.НЗС (Авто)'!OJ"&amp;$J$42))/$D21)</f>
        <v>0</v>
      </c>
      <c r="OK21" s="137">
        <f ca="1">IF($D21=0,0,SUMIF('Полная ст-ть с уч.НЗС (Авто)'!$YP$11:INDIRECT("'Полная ст-ть с уч.НЗС (Авто)'!YP"&amp;$J$42),$C21,'Полная ст-ть с уч.НЗС (Авто)'!OK$11:INDIRECT("'Полная ст-ть с уч.НЗС (Авто)'!OK"&amp;$J$42))/$D21)</f>
        <v>0</v>
      </c>
      <c r="OL21" s="137">
        <f ca="1">IF($D21=0,0,SUMIF('Полная ст-ть с уч.НЗС (Авто)'!$YP$11:INDIRECT("'Полная ст-ть с уч.НЗС (Авто)'!YP"&amp;$J$42),$C21,'Полная ст-ть с уч.НЗС (Авто)'!OL$11:INDIRECT("'Полная ст-ть с уч.НЗС (Авто)'!OL"&amp;$J$42))/$D21)</f>
        <v>0</v>
      </c>
      <c r="OM21" s="137">
        <f ca="1">IF($D21=0,0,SUMIF('Полная ст-ть с уч.НЗС (Авто)'!$YP$11:INDIRECT("'Полная ст-ть с уч.НЗС (Авто)'!YP"&amp;$J$42),$C21,'Полная ст-ть с уч.НЗС (Авто)'!OM$11:INDIRECT("'Полная ст-ть с уч.НЗС (Авто)'!OM"&amp;$J$42))/$D21)</f>
        <v>0</v>
      </c>
      <c r="ON21" s="137">
        <f ca="1">IF($D21=0,0,SUMIF('Полная ст-ть с уч.НЗС (Авто)'!$YP$11:INDIRECT("'Полная ст-ть с уч.НЗС (Авто)'!YP"&amp;$J$42),$C21,'Полная ст-ть с уч.НЗС (Авто)'!ON$11:INDIRECT("'Полная ст-ть с уч.НЗС (Авто)'!ON"&amp;$J$42))/$D21)</f>
        <v>0</v>
      </c>
      <c r="OO21" s="137">
        <f ca="1">IF($D21=0,0,SUMIF('Полная ст-ть с уч.НЗС (Авто)'!$YP$11:INDIRECT("'Полная ст-ть с уч.НЗС (Авто)'!YP"&amp;$J$42),$C21,'Полная ст-ть с уч.НЗС (Авто)'!OO$11:INDIRECT("'Полная ст-ть с уч.НЗС (Авто)'!OO"&amp;$J$42))/$D21)</f>
        <v>0</v>
      </c>
      <c r="OP21" s="137">
        <f ca="1">IF($D21=0,0,SUMIF('Полная ст-ть с уч.НЗС (Авто)'!$YP$11:INDIRECT("'Полная ст-ть с уч.НЗС (Авто)'!YP"&amp;$J$42),$C21,'Полная ст-ть с уч.НЗС (Авто)'!OP$11:INDIRECT("'Полная ст-ть с уч.НЗС (Авто)'!OP"&amp;$J$42))/$D21)</f>
        <v>0</v>
      </c>
      <c r="OQ21" s="137">
        <f ca="1">IF($D21=0,0,SUMIF('Полная ст-ть с уч.НЗС (Авто)'!$YP$11:INDIRECT("'Полная ст-ть с уч.НЗС (Авто)'!YP"&amp;$J$42),$C21,'Полная ст-ть с уч.НЗС (Авто)'!OQ$11:INDIRECT("'Полная ст-ть с уч.НЗС (Авто)'!OQ"&amp;$J$42))/$D21)</f>
        <v>0</v>
      </c>
      <c r="OR21" s="137">
        <f ca="1">IF($D21=0,0,SUMIF('Полная ст-ть с уч.НЗС (Авто)'!$YP$11:INDIRECT("'Полная ст-ть с уч.НЗС (Авто)'!YP"&amp;$J$42),$C21,'Полная ст-ть с уч.НЗС (Авто)'!OR$11:INDIRECT("'Полная ст-ть с уч.НЗС (Авто)'!OR"&amp;$J$42))/$D21)</f>
        <v>0</v>
      </c>
      <c r="OS21" s="137">
        <f ca="1">IF($D21=0,0,SUMIF('Полная ст-ть с уч.НЗС (Авто)'!$YP$11:INDIRECT("'Полная ст-ть с уч.НЗС (Авто)'!YP"&amp;$J$42),$C21,'Полная ст-ть с уч.НЗС (Авто)'!OS$11:INDIRECT("'Полная ст-ть с уч.НЗС (Авто)'!OS"&amp;$J$42))/$D21)</f>
        <v>0</v>
      </c>
      <c r="OT21" s="137">
        <f ca="1">IF($D21=0,0,SUMIF('Полная ст-ть с уч.НЗС (Авто)'!$YP$11:INDIRECT("'Полная ст-ть с уч.НЗС (Авто)'!YP"&amp;$J$42),$C21,'Полная ст-ть с уч.НЗС (Авто)'!OT$11:INDIRECT("'Полная ст-ть с уч.НЗС (Авто)'!OT"&amp;$J$42))/$D21)</f>
        <v>0</v>
      </c>
      <c r="OU21" s="137">
        <f ca="1">IF($D21=0,0,SUMIF('Полная ст-ть с уч.НЗС (Авто)'!$YP$11:INDIRECT("'Полная ст-ть с уч.НЗС (Авто)'!YP"&amp;$J$42),$C21,'Полная ст-ть с уч.НЗС (Авто)'!OU$11:INDIRECT("'Полная ст-ть с уч.НЗС (Авто)'!OU"&amp;$J$42))/$D21)</f>
        <v>0</v>
      </c>
      <c r="OV21" s="137">
        <f ca="1">IF($D21=0,0,SUMIF('Полная ст-ть с уч.НЗС (Авто)'!$YP$11:INDIRECT("'Полная ст-ть с уч.НЗС (Авто)'!YP"&amp;$J$42),$C21,'Полная ст-ть с уч.НЗС (Авто)'!OV$11:INDIRECT("'Полная ст-ть с уч.НЗС (Авто)'!OV"&amp;$J$42))/$D21)</f>
        <v>0</v>
      </c>
      <c r="OW21" s="137">
        <f ca="1">IF($D21=0,0,SUMIF('Полная ст-ть с уч.НЗС (Авто)'!$YP$11:INDIRECT("'Полная ст-ть с уч.НЗС (Авто)'!YP"&amp;$J$42),$C21,'Полная ст-ть с уч.НЗС (Авто)'!OW$11:INDIRECT("'Полная ст-ть с уч.НЗС (Авто)'!OW"&amp;$J$42))/$D21)</f>
        <v>0</v>
      </c>
      <c r="OX21" s="137">
        <f ca="1">IF($D21=0,0,SUMIF('Полная ст-ть с уч.НЗС (Авто)'!$YP$11:INDIRECT("'Полная ст-ть с уч.НЗС (Авто)'!YP"&amp;$J$42),$C21,'Полная ст-ть с уч.НЗС (Авто)'!OX$11:INDIRECT("'Полная ст-ть с уч.НЗС (Авто)'!OX"&amp;$J$42))/$D21)</f>
        <v>0</v>
      </c>
      <c r="OY21" s="137">
        <f ca="1">IF($D21=0,0,SUMIF('Полная ст-ть с уч.НЗС (Авто)'!$YP$11:INDIRECT("'Полная ст-ть с уч.НЗС (Авто)'!YP"&amp;$J$42),$C21,'Полная ст-ть с уч.НЗС (Авто)'!OY$11:INDIRECT("'Полная ст-ть с уч.НЗС (Авто)'!OY"&amp;$J$42))/$D21)</f>
        <v>0</v>
      </c>
      <c r="OZ21" s="137">
        <f ca="1">IF($D21=0,0,SUMIF('Полная ст-ть с уч.НЗС (Авто)'!$YP$11:INDIRECT("'Полная ст-ть с уч.НЗС (Авто)'!YP"&amp;$J$42),$C21,'Полная ст-ть с уч.НЗС (Авто)'!OZ$11:INDIRECT("'Полная ст-ть с уч.НЗС (Авто)'!OZ"&amp;$J$42))/$D21)</f>
        <v>0</v>
      </c>
      <c r="PA21" s="137">
        <f ca="1">IF($D21=0,0,SUMIF('Полная ст-ть с уч.НЗС (Авто)'!$YP$11:INDIRECT("'Полная ст-ть с уч.НЗС (Авто)'!YP"&amp;$J$42),$C21,'Полная ст-ть с уч.НЗС (Авто)'!PA$11:INDIRECT("'Полная ст-ть с уч.НЗС (Авто)'!PA"&amp;$J$42))/$D21)</f>
        <v>0</v>
      </c>
      <c r="PB21" s="137">
        <f ca="1">IF($D21=0,0,SUMIF('Полная ст-ть с уч.НЗС (Авто)'!$YP$11:INDIRECT("'Полная ст-ть с уч.НЗС (Авто)'!YP"&amp;$J$42),$C21,'Полная ст-ть с уч.НЗС (Авто)'!PB$11:INDIRECT("'Полная ст-ть с уч.НЗС (Авто)'!PB"&amp;$J$42))/$D21)</f>
        <v>0</v>
      </c>
      <c r="PC21" s="137">
        <f ca="1">IF($D21=0,0,SUMIF('Полная ст-ть с уч.НЗС (Авто)'!$YP$11:INDIRECT("'Полная ст-ть с уч.НЗС (Авто)'!YP"&amp;$J$42),$C21,'Полная ст-ть с уч.НЗС (Авто)'!PC$11:INDIRECT("'Полная ст-ть с уч.НЗС (Авто)'!PC"&amp;$J$42))/$D21)</f>
        <v>0</v>
      </c>
      <c r="PD21" s="137">
        <f ca="1">IF($D21=0,0,SUMIF('Полная ст-ть с уч.НЗС (Авто)'!$YP$11:INDIRECT("'Полная ст-ть с уч.НЗС (Авто)'!YP"&amp;$J$42),$C21,'Полная ст-ть с уч.НЗС (Авто)'!PD$11:INDIRECT("'Полная ст-ть с уч.НЗС (Авто)'!PD"&amp;$J$42))/$D21)</f>
        <v>0</v>
      </c>
      <c r="PE21" s="137">
        <f ca="1">IF($D21=0,0,SUMIF('Полная ст-ть с уч.НЗС (Авто)'!$YP$11:INDIRECT("'Полная ст-ть с уч.НЗС (Авто)'!YP"&amp;$J$42),$C21,'Полная ст-ть с уч.НЗС (Авто)'!PE$11:INDIRECT("'Полная ст-ть с уч.НЗС (Авто)'!PE"&amp;$J$42))/$D21)</f>
        <v>0</v>
      </c>
      <c r="PF21" s="137">
        <f ca="1">IF($D21=0,0,SUMIF('Полная ст-ть с уч.НЗС (Авто)'!$YP$11:INDIRECT("'Полная ст-ть с уч.НЗС (Авто)'!YP"&amp;$J$42),$C21,'Полная ст-ть с уч.НЗС (Авто)'!PF$11:INDIRECT("'Полная ст-ть с уч.НЗС (Авто)'!PF"&amp;$J$42))/$D21)</f>
        <v>0</v>
      </c>
      <c r="PG21" s="137">
        <f ca="1">IF($D21=0,0,SUMIF('Полная ст-ть с уч.НЗС (Авто)'!$YP$11:INDIRECT("'Полная ст-ть с уч.НЗС (Авто)'!YP"&amp;$J$42),$C21,'Полная ст-ть с уч.НЗС (Авто)'!PG$11:INDIRECT("'Полная ст-ть с уч.НЗС (Авто)'!PG"&amp;$J$42))/$D21)</f>
        <v>0</v>
      </c>
      <c r="PH21" s="137">
        <f ca="1">IF($D21=0,0,SUMIF('Полная ст-ть с уч.НЗС (Авто)'!$YP$11:INDIRECT("'Полная ст-ть с уч.НЗС (Авто)'!YP"&amp;$J$42),$C21,'Полная ст-ть с уч.НЗС (Авто)'!PH$11:INDIRECT("'Полная ст-ть с уч.НЗС (Авто)'!PH"&amp;$J$42))/$D21)</f>
        <v>0</v>
      </c>
      <c r="PI21" s="137">
        <f ca="1">IF($D21=0,0,SUMIF('Полная ст-ть с уч.НЗС (Авто)'!$YP$11:INDIRECT("'Полная ст-ть с уч.НЗС (Авто)'!YP"&amp;$J$42),$C21,'Полная ст-ть с уч.НЗС (Авто)'!PI$11:INDIRECT("'Полная ст-ть с уч.НЗС (Авто)'!PI"&amp;$J$42))/$D21)</f>
        <v>0</v>
      </c>
      <c r="PJ21" s="137">
        <f ca="1">IF($D21=0,0,SUMIF('Полная ст-ть с уч.НЗС (Авто)'!$YP$11:INDIRECT("'Полная ст-ть с уч.НЗС (Авто)'!YP"&amp;$J$42),$C21,'Полная ст-ть с уч.НЗС (Авто)'!PJ$11:INDIRECT("'Полная ст-ть с уч.НЗС (Авто)'!PJ"&amp;$J$42))/$D21)</f>
        <v>0</v>
      </c>
      <c r="PK21" s="137">
        <f ca="1">IF($D21=0,0,SUMIF('Полная ст-ть с уч.НЗС (Авто)'!$YP$11:INDIRECT("'Полная ст-ть с уч.НЗС (Авто)'!YP"&amp;$J$42),$C21,'Полная ст-ть с уч.НЗС (Авто)'!PK$11:INDIRECT("'Полная ст-ть с уч.НЗС (Авто)'!PK"&amp;$J$42))/$D21)</f>
        <v>0</v>
      </c>
      <c r="PL21" s="137">
        <f ca="1">IF($D21=0,0,SUMIF('Полная ст-ть с уч.НЗС (Авто)'!$YP$11:INDIRECT("'Полная ст-ть с уч.НЗС (Авто)'!YP"&amp;$J$42),$C21,'Полная ст-ть с уч.НЗС (Авто)'!PL$11:INDIRECT("'Полная ст-ть с уч.НЗС (Авто)'!PL"&amp;$J$42))/$D21)</f>
        <v>0</v>
      </c>
      <c r="PM21" s="137">
        <f ca="1">IF($D21=0,0,SUMIF('Полная ст-ть с уч.НЗС (Авто)'!$YP$11:INDIRECT("'Полная ст-ть с уч.НЗС (Авто)'!YP"&amp;$J$42),$C21,'Полная ст-ть с уч.НЗС (Авто)'!PM$11:INDIRECT("'Полная ст-ть с уч.НЗС (Авто)'!PM"&amp;$J$42))/$D21)</f>
        <v>0</v>
      </c>
      <c r="PN21" s="137">
        <f ca="1">IF($D21=0,0,SUMIF('Полная ст-ть с уч.НЗС (Авто)'!$YP$11:INDIRECT("'Полная ст-ть с уч.НЗС (Авто)'!YP"&amp;$J$42),$C21,'Полная ст-ть с уч.НЗС (Авто)'!PN$11:INDIRECT("'Полная ст-ть с уч.НЗС (Авто)'!PN"&amp;$J$42))/$D21)</f>
        <v>0</v>
      </c>
      <c r="PO21" s="137">
        <f ca="1">IF($D21=0,0,SUMIF('Полная ст-ть с уч.НЗС (Авто)'!$YP$11:INDIRECT("'Полная ст-ть с уч.НЗС (Авто)'!YP"&amp;$J$42),$C21,'Полная ст-ть с уч.НЗС (Авто)'!PO$11:INDIRECT("'Полная ст-ть с уч.НЗС (Авто)'!PO"&amp;$J$42))/$D21)</f>
        <v>0</v>
      </c>
      <c r="PP21" s="137">
        <f ca="1">IF($D21=0,0,SUMIF('Полная ст-ть с уч.НЗС (Авто)'!$YP$11:INDIRECT("'Полная ст-ть с уч.НЗС (Авто)'!YP"&amp;$J$42),$C21,'Полная ст-ть с уч.НЗС (Авто)'!PP$11:INDIRECT("'Полная ст-ть с уч.НЗС (Авто)'!PP"&amp;$J$42))/$D21)</f>
        <v>0</v>
      </c>
      <c r="PQ21" s="137">
        <f ca="1">IF($D21=0,0,SUMIF('Полная ст-ть с уч.НЗС (Авто)'!$YP$11:INDIRECT("'Полная ст-ть с уч.НЗС (Авто)'!YP"&amp;$J$42),$C21,'Полная ст-ть с уч.НЗС (Авто)'!PQ$11:INDIRECT("'Полная ст-ть с уч.НЗС (Авто)'!PQ"&amp;$J$42))/$D21)</f>
        <v>0</v>
      </c>
      <c r="PR21" s="137">
        <f ca="1">IF($D21=0,0,SUMIF('Полная ст-ть с уч.НЗС (Авто)'!$YP$11:INDIRECT("'Полная ст-ть с уч.НЗС (Авто)'!YP"&amp;$J$42),$C21,'Полная ст-ть с уч.НЗС (Авто)'!PR$11:INDIRECT("'Полная ст-ть с уч.НЗС (Авто)'!PR"&amp;$J$42))/$D21)</f>
        <v>0</v>
      </c>
      <c r="PS21" s="137">
        <f ca="1">IF($D21=0,0,SUMIF('Полная ст-ть с уч.НЗС (Авто)'!$YP$11:INDIRECT("'Полная ст-ть с уч.НЗС (Авто)'!YP"&amp;$J$42),$C21,'Полная ст-ть с уч.НЗС (Авто)'!PS$11:INDIRECT("'Полная ст-ть с уч.НЗС (Авто)'!PS"&amp;$J$42))/$D21)</f>
        <v>0</v>
      </c>
      <c r="PT21" s="137">
        <f ca="1">IF($D21=0,0,SUMIF('Полная ст-ть с уч.НЗС (Авто)'!$YP$11:INDIRECT("'Полная ст-ть с уч.НЗС (Авто)'!YP"&amp;$J$42),$C21,'Полная ст-ть с уч.НЗС (Авто)'!PT$11:INDIRECT("'Полная ст-ть с уч.НЗС (Авто)'!PT"&amp;$J$42))/$D21)</f>
        <v>0</v>
      </c>
      <c r="PU21" s="137">
        <f ca="1">IF($D21=0,0,SUMIF('Полная ст-ть с уч.НЗС (Авто)'!$YP$11:INDIRECT("'Полная ст-ть с уч.НЗС (Авто)'!YP"&amp;$J$42),$C21,'Полная ст-ть с уч.НЗС (Авто)'!PU$11:INDIRECT("'Полная ст-ть с уч.НЗС (Авто)'!PU"&amp;$J$42))/$D21)</f>
        <v>0</v>
      </c>
      <c r="PV21" s="137">
        <f ca="1">IF($D21=0,0,SUMIF('Полная ст-ть с уч.НЗС (Авто)'!$YP$11:INDIRECT("'Полная ст-ть с уч.НЗС (Авто)'!YP"&amp;$J$42),$C21,'Полная ст-ть с уч.НЗС (Авто)'!PV$11:INDIRECT("'Полная ст-ть с уч.НЗС (Авто)'!PV"&amp;$J$42))/$D21)</f>
        <v>0</v>
      </c>
      <c r="PW21" s="137">
        <f ca="1">IF($D21=0,0,SUMIF('Полная ст-ть с уч.НЗС (Авто)'!$YP$11:INDIRECT("'Полная ст-ть с уч.НЗС (Авто)'!YP"&amp;$J$42),$C21,'Полная ст-ть с уч.НЗС (Авто)'!PW$11:INDIRECT("'Полная ст-ть с уч.НЗС (Авто)'!PW"&amp;$J$42))/$D21)</f>
        <v>0</v>
      </c>
      <c r="PX21" s="137">
        <f ca="1">IF($D21=0,0,SUMIF('Полная ст-ть с уч.НЗС (Авто)'!$YP$11:INDIRECT("'Полная ст-ть с уч.НЗС (Авто)'!YP"&amp;$J$42),$C21,'Полная ст-ть с уч.НЗС (Авто)'!PX$11:INDIRECT("'Полная ст-ть с уч.НЗС (Авто)'!PX"&amp;$J$42))/$D21)</f>
        <v>0</v>
      </c>
      <c r="PY21" s="137">
        <f ca="1">IF($D21=0,0,SUMIF('Полная ст-ть с уч.НЗС (Авто)'!$YP$11:INDIRECT("'Полная ст-ть с уч.НЗС (Авто)'!YP"&amp;$J$42),$C21,'Полная ст-ть с уч.НЗС (Авто)'!PY$11:INDIRECT("'Полная ст-ть с уч.НЗС (Авто)'!PY"&amp;$J$42))/$D21)</f>
        <v>0</v>
      </c>
      <c r="PZ21" s="137">
        <f ca="1">IF($D21=0,0,SUMIF('Полная ст-ть с уч.НЗС (Авто)'!$YP$11:INDIRECT("'Полная ст-ть с уч.НЗС (Авто)'!YP"&amp;$J$42),$C21,'Полная ст-ть с уч.НЗС (Авто)'!PZ$11:INDIRECT("'Полная ст-ть с уч.НЗС (Авто)'!PZ"&amp;$J$42))/$D21)</f>
        <v>0</v>
      </c>
      <c r="QA21" s="137">
        <f ca="1">IF($D21=0,0,SUMIF('Полная ст-ть с уч.НЗС (Авто)'!$YP$11:INDIRECT("'Полная ст-ть с уч.НЗС (Авто)'!YP"&amp;$J$42),$C21,'Полная ст-ть с уч.НЗС (Авто)'!QA$11:INDIRECT("'Полная ст-ть с уч.НЗС (Авто)'!QA"&amp;$J$42))/$D21)</f>
        <v>0</v>
      </c>
      <c r="QB21" s="137">
        <f ca="1">IF($D21=0,0,SUMIF('Полная ст-ть с уч.НЗС (Авто)'!$YP$11:INDIRECT("'Полная ст-ть с уч.НЗС (Авто)'!YP"&amp;$J$42),$C21,'Полная ст-ть с уч.НЗС (Авто)'!QB$11:INDIRECT("'Полная ст-ть с уч.НЗС (Авто)'!QB"&amp;$J$42))/$D21)</f>
        <v>0</v>
      </c>
      <c r="QC21" s="137">
        <f ca="1">IF($D21=0,0,SUMIF('Полная ст-ть с уч.НЗС (Авто)'!$YP$11:INDIRECT("'Полная ст-ть с уч.НЗС (Авто)'!YP"&amp;$J$42),$C21,'Полная ст-ть с уч.НЗС (Авто)'!QC$11:INDIRECT("'Полная ст-ть с уч.НЗС (Авто)'!QC"&amp;$J$42))/$D21)</f>
        <v>0</v>
      </c>
      <c r="QD21" s="137">
        <f ca="1">IF($D21=0,0,SUMIF('Полная ст-ть с уч.НЗС (Авто)'!$YP$11:INDIRECT("'Полная ст-ть с уч.НЗС (Авто)'!YP"&amp;$J$42),$C21,'Полная ст-ть с уч.НЗС (Авто)'!QD$11:INDIRECT("'Полная ст-ть с уч.НЗС (Авто)'!QD"&amp;$J$42))/$D21)</f>
        <v>0</v>
      </c>
      <c r="QE21" s="137">
        <f ca="1">IF($D21=0,0,SUMIF('Полная ст-ть с уч.НЗС (Авто)'!$YP$11:INDIRECT("'Полная ст-ть с уч.НЗС (Авто)'!YP"&amp;$J$42),$C21,'Полная ст-ть с уч.НЗС (Авто)'!QE$11:INDIRECT("'Полная ст-ть с уч.НЗС (Авто)'!QE"&amp;$J$42))/$D21)</f>
        <v>0</v>
      </c>
      <c r="QF21" s="137">
        <f ca="1">IF($D21=0,0,SUMIF('Полная ст-ть с уч.НЗС (Авто)'!$YP$11:INDIRECT("'Полная ст-ть с уч.НЗС (Авто)'!YP"&amp;$J$42),$C21,'Полная ст-ть с уч.НЗС (Авто)'!QF$11:INDIRECT("'Полная ст-ть с уч.НЗС (Авто)'!QF"&amp;$J$42))/$D21)</f>
        <v>0</v>
      </c>
      <c r="QG21" s="137">
        <f ca="1">IF($D21=0,0,SUMIF('Полная ст-ть с уч.НЗС (Авто)'!$YP$11:INDIRECT("'Полная ст-ть с уч.НЗС (Авто)'!YP"&amp;$J$42),$C21,'Полная ст-ть с уч.НЗС (Авто)'!QG$11:INDIRECT("'Полная ст-ть с уч.НЗС (Авто)'!QG"&amp;$J$42))/$D21)</f>
        <v>0</v>
      </c>
      <c r="QH21" s="137">
        <f ca="1">IF($D21=0,0,SUMIF('Полная ст-ть с уч.НЗС (Авто)'!$YP$11:INDIRECT("'Полная ст-ть с уч.НЗС (Авто)'!YP"&amp;$J$42),$C21,'Полная ст-ть с уч.НЗС (Авто)'!QH$11:INDIRECT("'Полная ст-ть с уч.НЗС (Авто)'!QH"&amp;$J$42))/$D21)</f>
        <v>0</v>
      </c>
      <c r="QI21" s="137">
        <f ca="1">IF($D21=0,0,SUMIF('Полная ст-ть с уч.НЗС (Авто)'!$YP$11:INDIRECT("'Полная ст-ть с уч.НЗС (Авто)'!YP"&amp;$J$42),$C21,'Полная ст-ть с уч.НЗС (Авто)'!QI$11:INDIRECT("'Полная ст-ть с уч.НЗС (Авто)'!QI"&amp;$J$42))/$D21)</f>
        <v>0</v>
      </c>
      <c r="QJ21" s="137">
        <f ca="1">IF($D21=0,0,SUMIF('Полная ст-ть с уч.НЗС (Авто)'!$YP$11:INDIRECT("'Полная ст-ть с уч.НЗС (Авто)'!YP"&amp;$J$42),$C21,'Полная ст-ть с уч.НЗС (Авто)'!QJ$11:INDIRECT("'Полная ст-ть с уч.НЗС (Авто)'!QJ"&amp;$J$42))/$D21)</f>
        <v>0</v>
      </c>
      <c r="QK21" s="137">
        <f ca="1">IF($D21=0,0,SUMIF('Полная ст-ть с уч.НЗС (Авто)'!$YP$11:INDIRECT("'Полная ст-ть с уч.НЗС (Авто)'!YP"&amp;$J$42),$C21,'Полная ст-ть с уч.НЗС (Авто)'!QK$11:INDIRECT("'Полная ст-ть с уч.НЗС (Авто)'!QK"&amp;$J$42))/$D21)</f>
        <v>0</v>
      </c>
      <c r="QL21" s="137">
        <f ca="1">IF($D21=0,0,SUMIF('Полная ст-ть с уч.НЗС (Авто)'!$YP$11:INDIRECT("'Полная ст-ть с уч.НЗС (Авто)'!YP"&amp;$J$42),$C21,'Полная ст-ть с уч.НЗС (Авто)'!QL$11:INDIRECT("'Полная ст-ть с уч.НЗС (Авто)'!QL"&amp;$J$42))/$D21)</f>
        <v>0</v>
      </c>
      <c r="QM21" s="137">
        <f ca="1">IF($D21=0,0,SUMIF('Полная ст-ть с уч.НЗС (Авто)'!$YP$11:INDIRECT("'Полная ст-ть с уч.НЗС (Авто)'!YP"&amp;$J$42),$C21,'Полная ст-ть с уч.НЗС (Авто)'!QM$11:INDIRECT("'Полная ст-ть с уч.НЗС (Авто)'!QM"&amp;$J$42))/$D21)</f>
        <v>0</v>
      </c>
      <c r="QN21" s="137">
        <f ca="1">IF($D21=0,0,SUMIF('Полная ст-ть с уч.НЗС (Авто)'!$YP$11:INDIRECT("'Полная ст-ть с уч.НЗС (Авто)'!YP"&amp;$J$42),$C21,'Полная ст-ть с уч.НЗС (Авто)'!QN$11:INDIRECT("'Полная ст-ть с уч.НЗС (Авто)'!QN"&amp;$J$42))/$D21)</f>
        <v>0</v>
      </c>
      <c r="QO21" s="137">
        <f ca="1">IF($D21=0,0,SUMIF('Полная ст-ть с уч.НЗС (Авто)'!$YP$11:INDIRECT("'Полная ст-ть с уч.НЗС (Авто)'!YP"&amp;$J$42),$C21,'Полная ст-ть с уч.НЗС (Авто)'!QO$11:INDIRECT("'Полная ст-ть с уч.НЗС (Авто)'!QO"&amp;$J$42))/$D21)</f>
        <v>0</v>
      </c>
      <c r="QP21" s="137">
        <f ca="1">IF($D21=0,0,SUMIF('Полная ст-ть с уч.НЗС (Авто)'!$YP$11:INDIRECT("'Полная ст-ть с уч.НЗС (Авто)'!YP"&amp;$J$42),$C21,'Полная ст-ть с уч.НЗС (Авто)'!QP$11:INDIRECT("'Полная ст-ть с уч.НЗС (Авто)'!QP"&amp;$J$42))/$D21)</f>
        <v>0</v>
      </c>
      <c r="QQ21" s="137">
        <f ca="1">IF($D21=0,0,SUMIF('Полная ст-ть с уч.НЗС (Авто)'!$YP$11:INDIRECT("'Полная ст-ть с уч.НЗС (Авто)'!YP"&amp;$J$42),$C21,'Полная ст-ть с уч.НЗС (Авто)'!QQ$11:INDIRECT("'Полная ст-ть с уч.НЗС (Авто)'!QQ"&amp;$J$42))/$D21)</f>
        <v>0</v>
      </c>
      <c r="QR21" s="137">
        <f ca="1">IF($D21=0,0,SUMIF('Полная ст-ть с уч.НЗС (Авто)'!$YP$11:INDIRECT("'Полная ст-ть с уч.НЗС (Авто)'!YP"&amp;$J$42),$C21,'Полная ст-ть с уч.НЗС (Авто)'!QR$11:INDIRECT("'Полная ст-ть с уч.НЗС (Авто)'!QR"&amp;$J$42))/$D21)</f>
        <v>0</v>
      </c>
      <c r="QS21" s="137">
        <f ca="1">IF($D21=0,0,SUMIF('Полная ст-ть с уч.НЗС (Авто)'!$YP$11:INDIRECT("'Полная ст-ть с уч.НЗС (Авто)'!YP"&amp;$J$42),$C21,'Полная ст-ть с уч.НЗС (Авто)'!QS$11:INDIRECT("'Полная ст-ть с уч.НЗС (Авто)'!QS"&amp;$J$42))/$D21)</f>
        <v>0</v>
      </c>
      <c r="QT21" s="137">
        <f ca="1">IF($D21=0,0,SUMIF('Полная ст-ть с уч.НЗС (Авто)'!$YP$11:INDIRECT("'Полная ст-ть с уч.НЗС (Авто)'!YP"&amp;$J$42),$C21,'Полная ст-ть с уч.НЗС (Авто)'!QT$11:INDIRECT("'Полная ст-ть с уч.НЗС (Авто)'!QT"&amp;$J$42))/$D21)</f>
        <v>0</v>
      </c>
      <c r="QU21" s="137">
        <f ca="1">IF($D21=0,0,SUMIF('Полная ст-ть с уч.НЗС (Авто)'!$YP$11:INDIRECT("'Полная ст-ть с уч.НЗС (Авто)'!YP"&amp;$J$42),$C21,'Полная ст-ть с уч.НЗС (Авто)'!QU$11:INDIRECT("'Полная ст-ть с уч.НЗС (Авто)'!QU"&amp;$J$42))/$D21)</f>
        <v>0</v>
      </c>
      <c r="QV21" s="137">
        <f ca="1">IF($D21=0,0,SUMIF('Полная ст-ть с уч.НЗС (Авто)'!$YP$11:INDIRECT("'Полная ст-ть с уч.НЗС (Авто)'!YP"&amp;$J$42),$C21,'Полная ст-ть с уч.НЗС (Авто)'!QV$11:INDIRECT("'Полная ст-ть с уч.НЗС (Авто)'!QV"&amp;$J$42))/$D21)</f>
        <v>0</v>
      </c>
      <c r="QW21" s="137">
        <f ca="1">IF($D21=0,0,SUMIF('Полная ст-ть с уч.НЗС (Авто)'!$YP$11:INDIRECT("'Полная ст-ть с уч.НЗС (Авто)'!YP"&amp;$J$42),$C21,'Полная ст-ть с уч.НЗС (Авто)'!QW$11:INDIRECT("'Полная ст-ть с уч.НЗС (Авто)'!QW"&amp;$J$42))/$D21)</f>
        <v>0</v>
      </c>
      <c r="QX21" s="137">
        <f ca="1">IF($D21=0,0,SUMIF('Полная ст-ть с уч.НЗС (Авто)'!$YP$11:INDIRECT("'Полная ст-ть с уч.НЗС (Авто)'!YP"&amp;$J$42),$C21,'Полная ст-ть с уч.НЗС (Авто)'!QX$11:INDIRECT("'Полная ст-ть с уч.НЗС (Авто)'!QX"&amp;$J$42))/$D21)</f>
        <v>0</v>
      </c>
      <c r="QY21" s="137">
        <f ca="1">IF($D21=0,0,SUMIF('Полная ст-ть с уч.НЗС (Авто)'!$YP$11:INDIRECT("'Полная ст-ть с уч.НЗС (Авто)'!YP"&amp;$J$42),$C21,'Полная ст-ть с уч.НЗС (Авто)'!QY$11:INDIRECT("'Полная ст-ть с уч.НЗС (Авто)'!QY"&amp;$J$42))/$D21)</f>
        <v>0</v>
      </c>
      <c r="QZ21" s="137">
        <f ca="1">IF($D21=0,0,SUMIF('Полная ст-ть с уч.НЗС (Авто)'!$YP$11:INDIRECT("'Полная ст-ть с уч.НЗС (Авто)'!YP"&amp;$J$42),$C21,'Полная ст-ть с уч.НЗС (Авто)'!QZ$11:INDIRECT("'Полная ст-ть с уч.НЗС (Авто)'!QZ"&amp;$J$42))/$D21)</f>
        <v>0</v>
      </c>
      <c r="RA21" s="137">
        <f ca="1">IF($D21=0,0,SUMIF('Полная ст-ть с уч.НЗС (Авто)'!$YP$11:INDIRECT("'Полная ст-ть с уч.НЗС (Авто)'!YP"&amp;$J$42),$C21,'Полная ст-ть с уч.НЗС (Авто)'!RA$11:INDIRECT("'Полная ст-ть с уч.НЗС (Авто)'!RA"&amp;$J$42))/$D21)</f>
        <v>0</v>
      </c>
      <c r="RB21" s="137">
        <f ca="1">IF($D21=0,0,SUMIF('Полная ст-ть с уч.НЗС (Авто)'!$YP$11:INDIRECT("'Полная ст-ть с уч.НЗС (Авто)'!YP"&amp;$J$42),$C21,'Полная ст-ть с уч.НЗС (Авто)'!RB$11:INDIRECT("'Полная ст-ть с уч.НЗС (Авто)'!RB"&amp;$J$42))/$D21)</f>
        <v>0</v>
      </c>
      <c r="RC21" s="137">
        <f ca="1">IF($D21=0,0,SUMIF('Полная ст-ть с уч.НЗС (Авто)'!$YP$11:INDIRECT("'Полная ст-ть с уч.НЗС (Авто)'!YP"&amp;$J$42),$C21,'Полная ст-ть с уч.НЗС (Авто)'!RC$11:INDIRECT("'Полная ст-ть с уч.НЗС (Авто)'!RC"&amp;$J$42))/$D21)</f>
        <v>0</v>
      </c>
      <c r="RD21" s="137">
        <f ca="1">IF($D21=0,0,SUMIF('Полная ст-ть с уч.НЗС (Авто)'!$YP$11:INDIRECT("'Полная ст-ть с уч.НЗС (Авто)'!YP"&amp;$J$42),$C21,'Полная ст-ть с уч.НЗС (Авто)'!RD$11:INDIRECT("'Полная ст-ть с уч.НЗС (Авто)'!RD"&amp;$J$42))/$D21)</f>
        <v>0</v>
      </c>
      <c r="RE21" s="137">
        <f ca="1">IF($D21=0,0,SUMIF('Полная ст-ть с уч.НЗС (Авто)'!$YP$11:INDIRECT("'Полная ст-ть с уч.НЗС (Авто)'!YP"&amp;$J$42),$C21,'Полная ст-ть с уч.НЗС (Авто)'!RE$11:INDIRECT("'Полная ст-ть с уч.НЗС (Авто)'!RE"&amp;$J$42))/$D21)</f>
        <v>0</v>
      </c>
      <c r="RF21" s="137">
        <f ca="1">IF($D21=0,0,SUMIF('Полная ст-ть с уч.НЗС (Авто)'!$YP$11:INDIRECT("'Полная ст-ть с уч.НЗС (Авто)'!YP"&amp;$J$42),$C21,'Полная ст-ть с уч.НЗС (Авто)'!RF$11:INDIRECT("'Полная ст-ть с уч.НЗС (Авто)'!RF"&amp;$J$42))/$D21)</f>
        <v>0</v>
      </c>
      <c r="RG21" s="137">
        <f ca="1">IF($D21=0,0,SUMIF('Полная ст-ть с уч.НЗС (Авто)'!$YP$11:INDIRECT("'Полная ст-ть с уч.НЗС (Авто)'!YP"&amp;$J$42),$C21,'Полная ст-ть с уч.НЗС (Авто)'!RG$11:INDIRECT("'Полная ст-ть с уч.НЗС (Авто)'!RG"&amp;$J$42))/$D21)</f>
        <v>0</v>
      </c>
      <c r="RH21" s="137">
        <f ca="1">IF($D21=0,0,SUMIF('Полная ст-ть с уч.НЗС (Авто)'!$YP$11:INDIRECT("'Полная ст-ть с уч.НЗС (Авто)'!YP"&amp;$J$42),$C21,'Полная ст-ть с уч.НЗС (Авто)'!RH$11:INDIRECT("'Полная ст-ть с уч.НЗС (Авто)'!RH"&amp;$J$42))/$D21)</f>
        <v>0</v>
      </c>
      <c r="RI21" s="137">
        <f ca="1">IF($D21=0,0,SUMIF('Полная ст-ть с уч.НЗС (Авто)'!$YP$11:INDIRECT("'Полная ст-ть с уч.НЗС (Авто)'!YP"&amp;$J$42),$C21,'Полная ст-ть с уч.НЗС (Авто)'!RI$11:INDIRECT("'Полная ст-ть с уч.НЗС (Авто)'!RI"&amp;$J$42))/$D21)</f>
        <v>0</v>
      </c>
      <c r="RJ21" s="137">
        <f ca="1">IF($D21=0,0,SUMIF('Полная ст-ть с уч.НЗС (Авто)'!$YP$11:INDIRECT("'Полная ст-ть с уч.НЗС (Авто)'!YP"&amp;$J$42),$C21,'Полная ст-ть с уч.НЗС (Авто)'!RJ$11:INDIRECT("'Полная ст-ть с уч.НЗС (Авто)'!RJ"&amp;$J$42))/$D21)</f>
        <v>0</v>
      </c>
      <c r="RK21" s="137">
        <f ca="1">IF($D21=0,0,SUMIF('Полная ст-ть с уч.НЗС (Авто)'!$YP$11:INDIRECT("'Полная ст-ть с уч.НЗС (Авто)'!YP"&amp;$J$42),$C21,'Полная ст-ть с уч.НЗС (Авто)'!RK$11:INDIRECT("'Полная ст-ть с уч.НЗС (Авто)'!RK"&amp;$J$42))/$D21)</f>
        <v>0</v>
      </c>
      <c r="RL21" s="137">
        <f ca="1">IF($D21=0,0,SUMIF('Полная ст-ть с уч.НЗС (Авто)'!$YP$11:INDIRECT("'Полная ст-ть с уч.НЗС (Авто)'!YP"&amp;$J$42),$C21,'Полная ст-ть с уч.НЗС (Авто)'!RL$11:INDIRECT("'Полная ст-ть с уч.НЗС (Авто)'!RL"&amp;$J$42))/$D21)</f>
        <v>0</v>
      </c>
      <c r="RM21" s="137">
        <f ca="1">IF($D21=0,0,SUMIF('Полная ст-ть с уч.НЗС (Авто)'!$YP$11:INDIRECT("'Полная ст-ть с уч.НЗС (Авто)'!YP"&amp;$J$42),$C21,'Полная ст-ть с уч.НЗС (Авто)'!RM$11:INDIRECT("'Полная ст-ть с уч.НЗС (Авто)'!RM"&amp;$J$42))/$D21)</f>
        <v>0</v>
      </c>
      <c r="RN21" s="137">
        <f ca="1">IF($D21=0,0,SUMIF('Полная ст-ть с уч.НЗС (Авто)'!$YP$11:INDIRECT("'Полная ст-ть с уч.НЗС (Авто)'!YP"&amp;$J$42),$C21,'Полная ст-ть с уч.НЗС (Авто)'!RN$11:INDIRECT("'Полная ст-ть с уч.НЗС (Авто)'!RN"&amp;$J$42))/$D21)</f>
        <v>0</v>
      </c>
      <c r="RO21" s="137">
        <f ca="1">IF($D21=0,0,SUMIF('Полная ст-ть с уч.НЗС (Авто)'!$YP$11:INDIRECT("'Полная ст-ть с уч.НЗС (Авто)'!YP"&amp;$J$42),$C21,'Полная ст-ть с уч.НЗС (Авто)'!RO$11:INDIRECT("'Полная ст-ть с уч.НЗС (Авто)'!RO"&amp;$J$42))/$D21)</f>
        <v>0</v>
      </c>
      <c r="RP21" s="137">
        <f ca="1">IF($D21=0,0,SUMIF('Полная ст-ть с уч.НЗС (Авто)'!$YP$11:INDIRECT("'Полная ст-ть с уч.НЗС (Авто)'!YP"&amp;$J$42),$C21,'Полная ст-ть с уч.НЗС (Авто)'!RP$11:INDIRECT("'Полная ст-ть с уч.НЗС (Авто)'!RP"&amp;$J$42))/$D21)</f>
        <v>0</v>
      </c>
      <c r="RQ21" s="137">
        <f ca="1">IF($D21=0,0,SUMIF('Полная ст-ть с уч.НЗС (Авто)'!$YP$11:INDIRECT("'Полная ст-ть с уч.НЗС (Авто)'!YP"&amp;$J$42),$C21,'Полная ст-ть с уч.НЗС (Авто)'!RQ$11:INDIRECT("'Полная ст-ть с уч.НЗС (Авто)'!RQ"&amp;$J$42))/$D21)</f>
        <v>0</v>
      </c>
      <c r="RR21" s="137">
        <f ca="1">IF($D21=0,0,SUMIF('Полная ст-ть с уч.НЗС (Авто)'!$YP$11:INDIRECT("'Полная ст-ть с уч.НЗС (Авто)'!YP"&amp;$J$42),$C21,'Полная ст-ть с уч.НЗС (Авто)'!RR$11:INDIRECT("'Полная ст-ть с уч.НЗС (Авто)'!RR"&amp;$J$42))/$D21)</f>
        <v>0</v>
      </c>
      <c r="RS21" s="137">
        <f ca="1">IF($D21=0,0,SUMIF('Полная ст-ть с уч.НЗС (Авто)'!$YP$11:INDIRECT("'Полная ст-ть с уч.НЗС (Авто)'!YP"&amp;$J$42),$C21,'Полная ст-ть с уч.НЗС (Авто)'!RS$11:INDIRECT("'Полная ст-ть с уч.НЗС (Авто)'!RS"&amp;$J$42))/$D21)</f>
        <v>0</v>
      </c>
      <c r="RT21" s="137">
        <f ca="1">IF($D21=0,0,SUMIF('Полная ст-ть с уч.НЗС (Авто)'!$YP$11:INDIRECT("'Полная ст-ть с уч.НЗС (Авто)'!YP"&amp;$J$42),$C21,'Полная ст-ть с уч.НЗС (Авто)'!RT$11:INDIRECT("'Полная ст-ть с уч.НЗС (Авто)'!RT"&amp;$J$42))/$D21)</f>
        <v>0</v>
      </c>
      <c r="RU21" s="137">
        <f ca="1">IF($D21=0,0,SUMIF('Полная ст-ть с уч.НЗС (Авто)'!$YP$11:INDIRECT("'Полная ст-ть с уч.НЗС (Авто)'!YP"&amp;$J$42),$C21,'Полная ст-ть с уч.НЗС (Авто)'!RU$11:INDIRECT("'Полная ст-ть с уч.НЗС (Авто)'!RU"&amp;$J$42))/$D21)</f>
        <v>0</v>
      </c>
      <c r="RV21" s="137">
        <f ca="1">IF($D21=0,0,SUMIF('Полная ст-ть с уч.НЗС (Авто)'!$YP$11:INDIRECT("'Полная ст-ть с уч.НЗС (Авто)'!YP"&amp;$J$42),$C21,'Полная ст-ть с уч.НЗС (Авто)'!RV$11:INDIRECT("'Полная ст-ть с уч.НЗС (Авто)'!RV"&amp;$J$42))/$D21)</f>
        <v>0</v>
      </c>
      <c r="RW21" s="137">
        <f ca="1">IF($D21=0,0,SUMIF('Полная ст-ть с уч.НЗС (Авто)'!$YP$11:INDIRECT("'Полная ст-ть с уч.НЗС (Авто)'!YP"&amp;$J$42),$C21,'Полная ст-ть с уч.НЗС (Авто)'!RW$11:INDIRECT("'Полная ст-ть с уч.НЗС (Авто)'!RW"&amp;$J$42))/$D21)</f>
        <v>0</v>
      </c>
      <c r="RX21" s="137">
        <f ca="1">IF($D21=0,0,SUMIF('Полная ст-ть с уч.НЗС (Авто)'!$YP$11:INDIRECT("'Полная ст-ть с уч.НЗС (Авто)'!YP"&amp;$J$42),$C21,'Полная ст-ть с уч.НЗС (Авто)'!RX$11:INDIRECT("'Полная ст-ть с уч.НЗС (Авто)'!RX"&amp;$J$42))/$D21)</f>
        <v>0</v>
      </c>
      <c r="RY21" s="137">
        <f ca="1">IF($D21=0,0,SUMIF('Полная ст-ть с уч.НЗС (Авто)'!$YP$11:INDIRECT("'Полная ст-ть с уч.НЗС (Авто)'!YP"&amp;$J$42),$C21,'Полная ст-ть с уч.НЗС (Авто)'!RY$11:INDIRECT("'Полная ст-ть с уч.НЗС (Авто)'!RY"&amp;$J$42))/$D21)</f>
        <v>0</v>
      </c>
      <c r="RZ21" s="137">
        <f ca="1">IF($D21=0,0,SUMIF('Полная ст-ть с уч.НЗС (Авто)'!$YP$11:INDIRECT("'Полная ст-ть с уч.НЗС (Авто)'!YP"&amp;$J$42),$C21,'Полная ст-ть с уч.НЗС (Авто)'!RZ$11:INDIRECT("'Полная ст-ть с уч.НЗС (Авто)'!RZ"&amp;$J$42))/$D21)</f>
        <v>0</v>
      </c>
      <c r="SA21" s="137">
        <f ca="1">IF($D21=0,0,SUMIF('Полная ст-ть с уч.НЗС (Авто)'!$YP$11:INDIRECT("'Полная ст-ть с уч.НЗС (Авто)'!YP"&amp;$J$42),$C21,'Полная ст-ть с уч.НЗС (Авто)'!SA$11:INDIRECT("'Полная ст-ть с уч.НЗС (Авто)'!SA"&amp;$J$42))/$D21)</f>
        <v>0</v>
      </c>
      <c r="SB21" s="137">
        <f ca="1">IF($D21=0,0,SUMIF('Полная ст-ть с уч.НЗС (Авто)'!$YP$11:INDIRECT("'Полная ст-ть с уч.НЗС (Авто)'!YP"&amp;$J$42),$C21,'Полная ст-ть с уч.НЗС (Авто)'!SB$11:INDIRECT("'Полная ст-ть с уч.НЗС (Авто)'!SB"&amp;$J$42))/$D21)</f>
        <v>0</v>
      </c>
      <c r="SC21" s="137">
        <f ca="1">IF($D21=0,0,SUMIF('Полная ст-ть с уч.НЗС (Авто)'!$YP$11:INDIRECT("'Полная ст-ть с уч.НЗС (Авто)'!YP"&amp;$J$42),$C21,'Полная ст-ть с уч.НЗС (Авто)'!SC$11:INDIRECT("'Полная ст-ть с уч.НЗС (Авто)'!SC"&amp;$J$42))/$D21)</f>
        <v>0</v>
      </c>
      <c r="SD21" s="137">
        <f ca="1">IF($D21=0,0,SUMIF('Полная ст-ть с уч.НЗС (Авто)'!$YP$11:INDIRECT("'Полная ст-ть с уч.НЗС (Авто)'!YP"&amp;$J$42),$C21,'Полная ст-ть с уч.НЗС (Авто)'!SD$11:INDIRECT("'Полная ст-ть с уч.НЗС (Авто)'!SD"&amp;$J$42))/$D21)</f>
        <v>0</v>
      </c>
      <c r="SE21" s="137">
        <f ca="1">IF($D21=0,0,SUMIF('Полная ст-ть с уч.НЗС (Авто)'!$YP$11:INDIRECT("'Полная ст-ть с уч.НЗС (Авто)'!YP"&amp;$J$42),$C21,'Полная ст-ть с уч.НЗС (Авто)'!SE$11:INDIRECT("'Полная ст-ть с уч.НЗС (Авто)'!SE"&amp;$J$42))/$D21)</f>
        <v>0</v>
      </c>
      <c r="SF21" s="137">
        <f ca="1">IF($D21=0,0,SUMIF('Полная ст-ть с уч.НЗС (Авто)'!$YP$11:INDIRECT("'Полная ст-ть с уч.НЗС (Авто)'!YP"&amp;$J$42),$C21,'Полная ст-ть с уч.НЗС (Авто)'!SF$11:INDIRECT("'Полная ст-ть с уч.НЗС (Авто)'!SF"&amp;$J$42))/$D21)</f>
        <v>0</v>
      </c>
      <c r="SG21" s="137">
        <f ca="1">IF($D21=0,0,SUMIF('Полная ст-ть с уч.НЗС (Авто)'!$YP$11:INDIRECT("'Полная ст-ть с уч.НЗС (Авто)'!YP"&amp;$J$42),$C21,'Полная ст-ть с уч.НЗС (Авто)'!SG$11:INDIRECT("'Полная ст-ть с уч.НЗС (Авто)'!SG"&amp;$J$42))/$D21)</f>
        <v>0</v>
      </c>
      <c r="SH21" s="137">
        <f ca="1">IF($D21=0,0,SUMIF('Полная ст-ть с уч.НЗС (Авто)'!$YP$11:INDIRECT("'Полная ст-ть с уч.НЗС (Авто)'!YP"&amp;$J$42),$C21,'Полная ст-ть с уч.НЗС (Авто)'!SH$11:INDIRECT("'Полная ст-ть с уч.НЗС (Авто)'!SH"&amp;$J$42))/$D21)</f>
        <v>0</v>
      </c>
      <c r="SI21" s="137">
        <f ca="1">IF($D21=0,0,SUMIF('Полная ст-ть с уч.НЗС (Авто)'!$YP$11:INDIRECT("'Полная ст-ть с уч.НЗС (Авто)'!YP"&amp;$J$42),$C21,'Полная ст-ть с уч.НЗС (Авто)'!SI$11:INDIRECT("'Полная ст-ть с уч.НЗС (Авто)'!SI"&amp;$J$42))/$D21)</f>
        <v>0</v>
      </c>
      <c r="SJ21" s="137">
        <f ca="1">IF($D21=0,0,SUMIF('Полная ст-ть с уч.НЗС (Авто)'!$YP$11:INDIRECT("'Полная ст-ть с уч.НЗС (Авто)'!YP"&amp;$J$42),$C21,'Полная ст-ть с уч.НЗС (Авто)'!SJ$11:INDIRECT("'Полная ст-ть с уч.НЗС (Авто)'!SJ"&amp;$J$42))/$D21)</f>
        <v>0</v>
      </c>
      <c r="SK21" s="137">
        <f ca="1">IF($D21=0,0,SUMIF('Полная ст-ть с уч.НЗС (Авто)'!$YP$11:INDIRECT("'Полная ст-ть с уч.НЗС (Авто)'!YP"&amp;$J$42),$C21,'Полная ст-ть с уч.НЗС (Авто)'!SK$11:INDIRECT("'Полная ст-ть с уч.НЗС (Авто)'!SK"&amp;$J$42))/$D21)</f>
        <v>0</v>
      </c>
      <c r="SL21" s="137">
        <f ca="1">IF($D21=0,0,SUMIF('Полная ст-ть с уч.НЗС (Авто)'!$YP$11:INDIRECT("'Полная ст-ть с уч.НЗС (Авто)'!YP"&amp;$J$42),$C21,'Полная ст-ть с уч.НЗС (Авто)'!SL$11:INDIRECT("'Полная ст-ть с уч.НЗС (Авто)'!SL"&amp;$J$42))/$D21)</f>
        <v>0</v>
      </c>
      <c r="SM21" s="137">
        <f ca="1">IF($D21=0,0,SUMIF('Полная ст-ть с уч.НЗС (Авто)'!$YP$11:INDIRECT("'Полная ст-ть с уч.НЗС (Авто)'!YP"&amp;$J$42),$C21,'Полная ст-ть с уч.НЗС (Авто)'!SM$11:INDIRECT("'Полная ст-ть с уч.НЗС (Авто)'!SM"&amp;$J$42))/$D21)</f>
        <v>0</v>
      </c>
      <c r="SN21" s="137">
        <f ca="1">IF($D21=0,0,SUMIF('Полная ст-ть с уч.НЗС (Авто)'!$YP$11:INDIRECT("'Полная ст-ть с уч.НЗС (Авто)'!YP"&amp;$J$42),$C21,'Полная ст-ть с уч.НЗС (Авто)'!SN$11:INDIRECT("'Полная ст-ть с уч.НЗС (Авто)'!SN"&amp;$J$42))/$D21)</f>
        <v>0</v>
      </c>
      <c r="SO21" s="137">
        <f ca="1">IF($D21=0,0,SUMIF('Полная ст-ть с уч.НЗС (Авто)'!$YP$11:INDIRECT("'Полная ст-ть с уч.НЗС (Авто)'!YP"&amp;$J$42),$C21,'Полная ст-ть с уч.НЗС (Авто)'!SO$11:INDIRECT("'Полная ст-ть с уч.НЗС (Авто)'!SO"&amp;$J$42))/$D21)</f>
        <v>0</v>
      </c>
      <c r="SP21" s="137">
        <f ca="1">IF($D21=0,0,SUMIF('Полная ст-ть с уч.НЗС (Авто)'!$YP$11:INDIRECT("'Полная ст-ть с уч.НЗС (Авто)'!YP"&amp;$J$42),$C21,'Полная ст-ть с уч.НЗС (Авто)'!SP$11:INDIRECT("'Полная ст-ть с уч.НЗС (Авто)'!SP"&amp;$J$42))/$D21)</f>
        <v>0</v>
      </c>
      <c r="SQ21" s="137">
        <f ca="1">IF($D21=0,0,SUMIF('Полная ст-ть с уч.НЗС (Авто)'!$YP$11:INDIRECT("'Полная ст-ть с уч.НЗС (Авто)'!YP"&amp;$J$42),$C21,'Полная ст-ть с уч.НЗС (Авто)'!SQ$11:INDIRECT("'Полная ст-ть с уч.НЗС (Авто)'!SQ"&amp;$J$42))/$D21)</f>
        <v>0</v>
      </c>
      <c r="SR21" s="137">
        <f ca="1">IF($D21=0,0,SUMIF('Полная ст-ть с уч.НЗС (Авто)'!$YP$11:INDIRECT("'Полная ст-ть с уч.НЗС (Авто)'!YP"&amp;$J$42),$C21,'Полная ст-ть с уч.НЗС (Авто)'!SR$11:INDIRECT("'Полная ст-ть с уч.НЗС (Авто)'!SR"&amp;$J$42))/$D21)</f>
        <v>0</v>
      </c>
      <c r="SS21" s="137">
        <f ca="1">IF($D21=0,0,SUMIF('Полная ст-ть с уч.НЗС (Авто)'!$YP$11:INDIRECT("'Полная ст-ть с уч.НЗС (Авто)'!YP"&amp;$J$42),$C21,'Полная ст-ть с уч.НЗС (Авто)'!SS$11:INDIRECT("'Полная ст-ть с уч.НЗС (Авто)'!SS"&amp;$J$42))/$D21)</f>
        <v>0</v>
      </c>
      <c r="ST21" s="137">
        <f ca="1">IF($D21=0,0,SUMIF('Полная ст-ть с уч.НЗС (Авто)'!$YP$11:INDIRECT("'Полная ст-ть с уч.НЗС (Авто)'!YP"&amp;$J$42),$C21,'Полная ст-ть с уч.НЗС (Авто)'!ST$11:INDIRECT("'Полная ст-ть с уч.НЗС (Авто)'!ST"&amp;$J$42))/$D21)</f>
        <v>0</v>
      </c>
      <c r="SU21" s="137">
        <f ca="1">IF($D21=0,0,SUMIF('Полная ст-ть с уч.НЗС (Авто)'!$YP$11:INDIRECT("'Полная ст-ть с уч.НЗС (Авто)'!YP"&amp;$J$42),$C21,'Полная ст-ть с уч.НЗС (Авто)'!SU$11:INDIRECT("'Полная ст-ть с уч.НЗС (Авто)'!SU"&amp;$J$42))/$D21)</f>
        <v>0</v>
      </c>
      <c r="SV21" s="137">
        <f ca="1">IF($D21=0,0,SUMIF('Полная ст-ть с уч.НЗС (Авто)'!$YP$11:INDIRECT("'Полная ст-ть с уч.НЗС (Авто)'!YP"&amp;$J$42),$C21,'Полная ст-ть с уч.НЗС (Авто)'!SV$11:INDIRECT("'Полная ст-ть с уч.НЗС (Авто)'!SV"&amp;$J$42))/$D21)</f>
        <v>0</v>
      </c>
      <c r="SW21" s="137">
        <f ca="1">IF($D21=0,0,SUMIF('Полная ст-ть с уч.НЗС (Авто)'!$YP$11:INDIRECT("'Полная ст-ть с уч.НЗС (Авто)'!YP"&amp;$J$42),$C21,'Полная ст-ть с уч.НЗС (Авто)'!SW$11:INDIRECT("'Полная ст-ть с уч.НЗС (Авто)'!SW"&amp;$J$42))/$D21)</f>
        <v>0</v>
      </c>
      <c r="SX21" s="137">
        <f ca="1">IF($D21=0,0,SUMIF('Полная ст-ть с уч.НЗС (Авто)'!$YP$11:INDIRECT("'Полная ст-ть с уч.НЗС (Авто)'!YP"&amp;$J$42),$C21,'Полная ст-ть с уч.НЗС (Авто)'!SX$11:INDIRECT("'Полная ст-ть с уч.НЗС (Авто)'!SX"&amp;$J$42))/$D21)</f>
        <v>0</v>
      </c>
      <c r="SY21" s="137">
        <f ca="1">IF($D21=0,0,SUMIF('Полная ст-ть с уч.НЗС (Авто)'!$YP$11:INDIRECT("'Полная ст-ть с уч.НЗС (Авто)'!YP"&amp;$J$42),$C21,'Полная ст-ть с уч.НЗС (Авто)'!SY$11:INDIRECT("'Полная ст-ть с уч.НЗС (Авто)'!SY"&amp;$J$42))/$D21)</f>
        <v>0</v>
      </c>
      <c r="SZ21" s="137">
        <f ca="1">IF($D21=0,0,SUMIF('Полная ст-ть с уч.НЗС (Авто)'!$YP$11:INDIRECT("'Полная ст-ть с уч.НЗС (Авто)'!YP"&amp;$J$42),$C21,'Полная ст-ть с уч.НЗС (Авто)'!SZ$11:INDIRECT("'Полная ст-ть с уч.НЗС (Авто)'!SZ"&amp;$J$42))/$D21)</f>
        <v>0</v>
      </c>
      <c r="TA21" s="137">
        <f ca="1">IF($D21=0,0,SUMIF('Полная ст-ть с уч.НЗС (Авто)'!$YP$11:INDIRECT("'Полная ст-ть с уч.НЗС (Авто)'!YP"&amp;$J$42),$C21,'Полная ст-ть с уч.НЗС (Авто)'!TA$11:INDIRECT("'Полная ст-ть с уч.НЗС (Авто)'!TA"&amp;$J$42))/$D21)</f>
        <v>0</v>
      </c>
      <c r="TB21" s="137">
        <f ca="1">IF($D21=0,0,SUMIF('Полная ст-ть с уч.НЗС (Авто)'!$YP$11:INDIRECT("'Полная ст-ть с уч.НЗС (Авто)'!YP"&amp;$J$42),$C21,'Полная ст-ть с уч.НЗС (Авто)'!TB$11:INDIRECT("'Полная ст-ть с уч.НЗС (Авто)'!TB"&amp;$J$42))/$D21)</f>
        <v>0</v>
      </c>
      <c r="TC21" s="137">
        <f ca="1">IF($D21=0,0,SUMIF('Полная ст-ть с уч.НЗС (Авто)'!$YP$11:INDIRECT("'Полная ст-ть с уч.НЗС (Авто)'!YP"&amp;$J$42),$C21,'Полная ст-ть с уч.НЗС (Авто)'!TC$11:INDIRECT("'Полная ст-ть с уч.НЗС (Авто)'!TC"&amp;$J$42))/$D21)</f>
        <v>0</v>
      </c>
      <c r="TD21" s="137">
        <f ca="1">IF($D21=0,0,SUMIF('Полная ст-ть с уч.НЗС (Авто)'!$YP$11:INDIRECT("'Полная ст-ть с уч.НЗС (Авто)'!YP"&amp;$J$42),$C21,'Полная ст-ть с уч.НЗС (Авто)'!TD$11:INDIRECT("'Полная ст-ть с уч.НЗС (Авто)'!TD"&amp;$J$42))/$D21)</f>
        <v>0</v>
      </c>
      <c r="TE21" s="137">
        <f ca="1">IF($D21=0,0,SUMIF('Полная ст-ть с уч.НЗС (Авто)'!$YP$11:INDIRECT("'Полная ст-ть с уч.НЗС (Авто)'!YP"&amp;$J$42),$C21,'Полная ст-ть с уч.НЗС (Авто)'!TE$11:INDIRECT("'Полная ст-ть с уч.НЗС (Авто)'!TE"&amp;$J$42))/$D21)</f>
        <v>0</v>
      </c>
      <c r="TF21" s="137">
        <f ca="1">IF($D21=0,0,SUMIF('Полная ст-ть с уч.НЗС (Авто)'!$YP$11:INDIRECT("'Полная ст-ть с уч.НЗС (Авто)'!YP"&amp;$J$42),$C21,'Полная ст-ть с уч.НЗС (Авто)'!TF$11:INDIRECT("'Полная ст-ть с уч.НЗС (Авто)'!TF"&amp;$J$42))/$D21)</f>
        <v>0</v>
      </c>
      <c r="TG21" s="137">
        <f ca="1">IF($D21=0,0,SUMIF('Полная ст-ть с уч.НЗС (Авто)'!$YP$11:INDIRECT("'Полная ст-ть с уч.НЗС (Авто)'!YP"&amp;$J$42),$C21,'Полная ст-ть с уч.НЗС (Авто)'!TG$11:INDIRECT("'Полная ст-ть с уч.НЗС (Авто)'!TG"&amp;$J$42))/$D21)</f>
        <v>0</v>
      </c>
      <c r="TH21" s="137">
        <f ca="1">IF($D21=0,0,SUMIF('Полная ст-ть с уч.НЗС (Авто)'!$YP$11:INDIRECT("'Полная ст-ть с уч.НЗС (Авто)'!YP"&amp;$J$42),$C21,'Полная ст-ть с уч.НЗС (Авто)'!TH$11:INDIRECT("'Полная ст-ть с уч.НЗС (Авто)'!TH"&amp;$J$42))/$D21)</f>
        <v>0</v>
      </c>
      <c r="TI21" s="137">
        <f ca="1">IF($D21=0,0,SUMIF('Полная ст-ть с уч.НЗС (Авто)'!$YP$11:INDIRECT("'Полная ст-ть с уч.НЗС (Авто)'!YP"&amp;$J$42),$C21,'Полная ст-ть с уч.НЗС (Авто)'!TI$11:INDIRECT("'Полная ст-ть с уч.НЗС (Авто)'!TI"&amp;$J$42))/$D21)</f>
        <v>0</v>
      </c>
      <c r="TJ21" s="137">
        <f ca="1">IF($D21=0,0,SUMIF('Полная ст-ть с уч.НЗС (Авто)'!$YP$11:INDIRECT("'Полная ст-ть с уч.НЗС (Авто)'!YP"&amp;$J$42),$C21,'Полная ст-ть с уч.НЗС (Авто)'!TJ$11:INDIRECT("'Полная ст-ть с уч.НЗС (Авто)'!TJ"&amp;$J$42))/$D21)</f>
        <v>0</v>
      </c>
      <c r="TK21" s="137">
        <f ca="1">IF($D21=0,0,SUMIF('Полная ст-ть с уч.НЗС (Авто)'!$YP$11:INDIRECT("'Полная ст-ть с уч.НЗС (Авто)'!YP"&amp;$J$42),$C21,'Полная ст-ть с уч.НЗС (Авто)'!TK$11:INDIRECT("'Полная ст-ть с уч.НЗС (Авто)'!TK"&amp;$J$42))/$D21)</f>
        <v>0</v>
      </c>
      <c r="TL21" s="137">
        <f ca="1">IF($D21=0,0,SUMIF('Полная ст-ть с уч.НЗС (Авто)'!$YP$11:INDIRECT("'Полная ст-ть с уч.НЗС (Авто)'!YP"&amp;$J$42),$C21,'Полная ст-ть с уч.НЗС (Авто)'!TL$11:INDIRECT("'Полная ст-ть с уч.НЗС (Авто)'!TL"&amp;$J$42))/$D21)</f>
        <v>0</v>
      </c>
      <c r="TM21" s="137">
        <f ca="1">IF($D21=0,0,SUMIF('Полная ст-ть с уч.НЗС (Авто)'!$YP$11:INDIRECT("'Полная ст-ть с уч.НЗС (Авто)'!YP"&amp;$J$42),$C21,'Полная ст-ть с уч.НЗС (Авто)'!TM$11:INDIRECT("'Полная ст-ть с уч.НЗС (Авто)'!TM"&amp;$J$42))/$D21)</f>
        <v>0</v>
      </c>
      <c r="TN21" s="137">
        <f ca="1">IF($D21=0,0,SUMIF('Полная ст-ть с уч.НЗС (Авто)'!$YP$11:INDIRECT("'Полная ст-ть с уч.НЗС (Авто)'!YP"&amp;$J$42),$C21,'Полная ст-ть с уч.НЗС (Авто)'!TN$11:INDIRECT("'Полная ст-ть с уч.НЗС (Авто)'!TN"&amp;$J$42))/$D21)</f>
        <v>0</v>
      </c>
      <c r="TO21" s="137">
        <f ca="1">IF($D21=0,0,SUMIF('Полная ст-ть с уч.НЗС (Авто)'!$YP$11:INDIRECT("'Полная ст-ть с уч.НЗС (Авто)'!YP"&amp;$J$42),$C21,'Полная ст-ть с уч.НЗС (Авто)'!TO$11:INDIRECT("'Полная ст-ть с уч.НЗС (Авто)'!TO"&amp;$J$42))/$D21)</f>
        <v>0</v>
      </c>
      <c r="TP21" s="137">
        <f ca="1">IF($D21=0,0,SUMIF('Полная ст-ть с уч.НЗС (Авто)'!$YP$11:INDIRECT("'Полная ст-ть с уч.НЗС (Авто)'!YP"&amp;$J$42),$C21,'Полная ст-ть с уч.НЗС (Авто)'!TP$11:INDIRECT("'Полная ст-ть с уч.НЗС (Авто)'!TP"&amp;$J$42))/$D21)</f>
        <v>0</v>
      </c>
      <c r="TQ21" s="137">
        <f ca="1">IF($D21=0,0,SUMIF('Полная ст-ть с уч.НЗС (Авто)'!$YP$11:INDIRECT("'Полная ст-ть с уч.НЗС (Авто)'!YP"&amp;$J$42),$C21,'Полная ст-ть с уч.НЗС (Авто)'!TQ$11:INDIRECT("'Полная ст-ть с уч.НЗС (Авто)'!TQ"&amp;$J$42))/$D21)</f>
        <v>0</v>
      </c>
      <c r="TR21" s="137">
        <f ca="1">IF($D21=0,0,SUMIF('Полная ст-ть с уч.НЗС (Авто)'!$YP$11:INDIRECT("'Полная ст-ть с уч.НЗС (Авто)'!YP"&amp;$J$42),$C21,'Полная ст-ть с уч.НЗС (Авто)'!TR$11:INDIRECT("'Полная ст-ть с уч.НЗС (Авто)'!TR"&amp;$J$42))/$D21)</f>
        <v>0</v>
      </c>
      <c r="TS21" s="137">
        <f ca="1">IF($D21=0,0,SUMIF('Полная ст-ть с уч.НЗС (Авто)'!$YP$11:INDIRECT("'Полная ст-ть с уч.НЗС (Авто)'!YP"&amp;$J$42),$C21,'Полная ст-ть с уч.НЗС (Авто)'!TS$11:INDIRECT("'Полная ст-ть с уч.НЗС (Авто)'!TS"&amp;$J$42))/$D21)</f>
        <v>0</v>
      </c>
      <c r="TT21" s="137">
        <f ca="1">IF($D21=0,0,SUMIF('Полная ст-ть с уч.НЗС (Авто)'!$YP$11:INDIRECT("'Полная ст-ть с уч.НЗС (Авто)'!YP"&amp;$J$42),$C21,'Полная ст-ть с уч.НЗС (Авто)'!TT$11:INDIRECT("'Полная ст-ть с уч.НЗС (Авто)'!TT"&amp;$J$42))/$D21)</f>
        <v>0</v>
      </c>
      <c r="TU21" s="137">
        <f ca="1">IF($D21=0,0,SUMIF('Полная ст-ть с уч.НЗС (Авто)'!$YP$11:INDIRECT("'Полная ст-ть с уч.НЗС (Авто)'!YP"&amp;$J$42),$C21,'Полная ст-ть с уч.НЗС (Авто)'!TU$11:INDIRECT("'Полная ст-ть с уч.НЗС (Авто)'!TU"&amp;$J$42))/$D21)</f>
        <v>0</v>
      </c>
      <c r="TV21" s="137">
        <f ca="1">IF($D21=0,0,SUMIF('Полная ст-ть с уч.НЗС (Авто)'!$YP$11:INDIRECT("'Полная ст-ть с уч.НЗС (Авто)'!YP"&amp;$J$42),$C21,'Полная ст-ть с уч.НЗС (Авто)'!TV$11:INDIRECT("'Полная ст-ть с уч.НЗС (Авто)'!TV"&amp;$J$42))/$D21)</f>
        <v>0</v>
      </c>
      <c r="TW21" s="137">
        <f ca="1">IF($D21=0,0,SUMIF('Полная ст-ть с уч.НЗС (Авто)'!$YP$11:INDIRECT("'Полная ст-ть с уч.НЗС (Авто)'!YP"&amp;$J$42),$C21,'Полная ст-ть с уч.НЗС (Авто)'!TW$11:INDIRECT("'Полная ст-ть с уч.НЗС (Авто)'!TW"&amp;$J$42))/$D21)</f>
        <v>0</v>
      </c>
      <c r="TX21" s="137">
        <f ca="1">IF($D21=0,0,SUMIF('Полная ст-ть с уч.НЗС (Авто)'!$YP$11:INDIRECT("'Полная ст-ть с уч.НЗС (Авто)'!YP"&amp;$J$42),$C21,'Полная ст-ть с уч.НЗС (Авто)'!TX$11:INDIRECT("'Полная ст-ть с уч.НЗС (Авто)'!TX"&amp;$J$42))/$D21)</f>
        <v>0</v>
      </c>
      <c r="TY21" s="137">
        <f ca="1">IF($D21=0,0,SUMIF('Полная ст-ть с уч.НЗС (Авто)'!$YP$11:INDIRECT("'Полная ст-ть с уч.НЗС (Авто)'!YP"&amp;$J$42),$C21,'Полная ст-ть с уч.НЗС (Авто)'!TY$11:INDIRECT("'Полная ст-ть с уч.НЗС (Авто)'!TY"&amp;$J$42))/$D21)</f>
        <v>0</v>
      </c>
      <c r="TZ21" s="137">
        <f ca="1">IF($D21=0,0,SUMIF('Полная ст-ть с уч.НЗС (Авто)'!$YP$11:INDIRECT("'Полная ст-ть с уч.НЗС (Авто)'!YP"&amp;$J$42),$C21,'Полная ст-ть с уч.НЗС (Авто)'!TZ$11:INDIRECT("'Полная ст-ть с уч.НЗС (Авто)'!TZ"&amp;$J$42))/$D21)</f>
        <v>0</v>
      </c>
      <c r="UA21" s="137">
        <f ca="1">IF($D21=0,0,SUMIF('Полная ст-ть с уч.НЗС (Авто)'!$YP$11:INDIRECT("'Полная ст-ть с уч.НЗС (Авто)'!YP"&amp;$J$42),$C21,'Полная ст-ть с уч.НЗС (Авто)'!UA$11:INDIRECT("'Полная ст-ть с уч.НЗС (Авто)'!UA"&amp;$J$42))/$D21)</f>
        <v>0</v>
      </c>
      <c r="UB21" s="137">
        <f ca="1">IF($D21=0,0,SUMIF('Полная ст-ть с уч.НЗС (Авто)'!$YP$11:INDIRECT("'Полная ст-ть с уч.НЗС (Авто)'!YP"&amp;$J$42),$C21,'Полная ст-ть с уч.НЗС (Авто)'!UB$11:INDIRECT("'Полная ст-ть с уч.НЗС (Авто)'!UB"&amp;$J$42))/$D21)</f>
        <v>0</v>
      </c>
      <c r="UC21" s="137">
        <f ca="1">IF($D21=0,0,SUMIF('Полная ст-ть с уч.НЗС (Авто)'!$YP$11:INDIRECT("'Полная ст-ть с уч.НЗС (Авто)'!YP"&amp;$J$42),$C21,'Полная ст-ть с уч.НЗС (Авто)'!UC$11:INDIRECT("'Полная ст-ть с уч.НЗС (Авто)'!UC"&amp;$J$42))/$D21)</f>
        <v>0</v>
      </c>
      <c r="UD21" s="137">
        <f ca="1">IF($D21=0,0,SUMIF('Полная ст-ть с уч.НЗС (Авто)'!$YP$11:INDIRECT("'Полная ст-ть с уч.НЗС (Авто)'!YP"&amp;$J$42),$C21,'Полная ст-ть с уч.НЗС (Авто)'!UD$11:INDIRECT("'Полная ст-ть с уч.НЗС (Авто)'!UD"&amp;$J$42))/$D21)</f>
        <v>0</v>
      </c>
      <c r="UE21" s="137">
        <f ca="1">IF($D21=0,0,SUMIF('Полная ст-ть с уч.НЗС (Авто)'!$YP$11:INDIRECT("'Полная ст-ть с уч.НЗС (Авто)'!YP"&amp;$J$42),$C21,'Полная ст-ть с уч.НЗС (Авто)'!UE$11:INDIRECT("'Полная ст-ть с уч.НЗС (Авто)'!UE"&amp;$J$42))/$D21)</f>
        <v>0</v>
      </c>
      <c r="UF21" s="137">
        <f ca="1">IF($D21=0,0,SUMIF('Полная ст-ть с уч.НЗС (Авто)'!$YP$11:INDIRECT("'Полная ст-ть с уч.НЗС (Авто)'!YP"&amp;$J$42),$C21,'Полная ст-ть с уч.НЗС (Авто)'!UF$11:INDIRECT("'Полная ст-ть с уч.НЗС (Авто)'!UF"&amp;$J$42))/$D21)</f>
        <v>0</v>
      </c>
      <c r="UG21" s="137">
        <f ca="1">IF($D21=0,0,SUMIF('Полная ст-ть с уч.НЗС (Авто)'!$YP$11:INDIRECT("'Полная ст-ть с уч.НЗС (Авто)'!YP"&amp;$J$42),$C21,'Полная ст-ть с уч.НЗС (Авто)'!UG$11:INDIRECT("'Полная ст-ть с уч.НЗС (Авто)'!UG"&amp;$J$42))/$D21)</f>
        <v>0</v>
      </c>
      <c r="UH21" s="137">
        <f ca="1">IF($D21=0,0,SUMIF('Полная ст-ть с уч.НЗС (Авто)'!$YP$11:INDIRECT("'Полная ст-ть с уч.НЗС (Авто)'!YP"&amp;$J$42),$C21,'Полная ст-ть с уч.НЗС (Авто)'!UH$11:INDIRECT("'Полная ст-ть с уч.НЗС (Авто)'!UH"&amp;$J$42))/$D21)</f>
        <v>0</v>
      </c>
      <c r="UI21" s="137">
        <f ca="1">IF($D21=0,0,SUMIF('Полная ст-ть с уч.НЗС (Авто)'!$YP$11:INDIRECT("'Полная ст-ть с уч.НЗС (Авто)'!YP"&amp;$J$42),$C21,'Полная ст-ть с уч.НЗС (Авто)'!UI$11:INDIRECT("'Полная ст-ть с уч.НЗС (Авто)'!UI"&amp;$J$42))/$D21)</f>
        <v>0</v>
      </c>
      <c r="UJ21" s="137">
        <f ca="1">IF($D21=0,0,SUMIF('Полная ст-ть с уч.НЗС (Авто)'!$YP$11:INDIRECT("'Полная ст-ть с уч.НЗС (Авто)'!YP"&amp;$J$42),$C21,'Полная ст-ть с уч.НЗС (Авто)'!UJ$11:INDIRECT("'Полная ст-ть с уч.НЗС (Авто)'!UJ"&amp;$J$42))/$D21)</f>
        <v>0</v>
      </c>
      <c r="UK21" s="137">
        <f ca="1">IF($D21=0,0,SUMIF('Полная ст-ть с уч.НЗС (Авто)'!$YP$11:INDIRECT("'Полная ст-ть с уч.НЗС (Авто)'!YP"&amp;$J$42),$C21,'Полная ст-ть с уч.НЗС (Авто)'!UK$11:INDIRECT("'Полная ст-ть с уч.НЗС (Авто)'!UK"&amp;$J$42))/$D21)</f>
        <v>0</v>
      </c>
      <c r="UL21" s="137">
        <f ca="1">IF($D21=0,0,SUMIF('Полная ст-ть с уч.НЗС (Авто)'!$YP$11:INDIRECT("'Полная ст-ть с уч.НЗС (Авто)'!YP"&amp;$J$42),$C21,'Полная ст-ть с уч.НЗС (Авто)'!UL$11:INDIRECT("'Полная ст-ть с уч.НЗС (Авто)'!UL"&amp;$J$42))/$D21)</f>
        <v>0</v>
      </c>
      <c r="UM21" s="137">
        <f ca="1">IF($D21=0,0,SUMIF('Полная ст-ть с уч.НЗС (Авто)'!$YP$11:INDIRECT("'Полная ст-ть с уч.НЗС (Авто)'!YP"&amp;$J$42),$C21,'Полная ст-ть с уч.НЗС (Авто)'!UM$11:INDIRECT("'Полная ст-ть с уч.НЗС (Авто)'!UM"&amp;$J$42))/$D21)</f>
        <v>0</v>
      </c>
      <c r="UN21" s="137">
        <f ca="1">IF($D21=0,0,SUMIF('Полная ст-ть с уч.НЗС (Авто)'!$YP$11:INDIRECT("'Полная ст-ть с уч.НЗС (Авто)'!YP"&amp;$J$42),$C21,'Полная ст-ть с уч.НЗС (Авто)'!UN$11:INDIRECT("'Полная ст-ть с уч.НЗС (Авто)'!UN"&amp;$J$42))/$D21)</f>
        <v>0</v>
      </c>
      <c r="UO21" s="137">
        <f ca="1">IF($D21=0,0,SUMIF('Полная ст-ть с уч.НЗС (Авто)'!$YP$11:INDIRECT("'Полная ст-ть с уч.НЗС (Авто)'!YP"&amp;$J$42),$C21,'Полная ст-ть с уч.НЗС (Авто)'!UO$11:INDIRECT("'Полная ст-ть с уч.НЗС (Авто)'!UO"&amp;$J$42))/$D21)</f>
        <v>0</v>
      </c>
      <c r="UP21" s="137">
        <f ca="1">IF($D21=0,0,SUMIF('Полная ст-ть с уч.НЗС (Авто)'!$YP$11:INDIRECT("'Полная ст-ть с уч.НЗС (Авто)'!YP"&amp;$J$42),$C21,'Полная ст-ть с уч.НЗС (Авто)'!UP$11:INDIRECT("'Полная ст-ть с уч.НЗС (Авто)'!UP"&amp;$J$42))/$D21)</f>
        <v>0</v>
      </c>
      <c r="UQ21" s="137">
        <f ca="1">IF($D21=0,0,SUMIF('Полная ст-ть с уч.НЗС (Авто)'!$YP$11:INDIRECT("'Полная ст-ть с уч.НЗС (Авто)'!YP"&amp;$J$42),$C21,'Полная ст-ть с уч.НЗС (Авто)'!UQ$11:INDIRECT("'Полная ст-ть с уч.НЗС (Авто)'!UQ"&amp;$J$42))/$D21)</f>
        <v>0</v>
      </c>
      <c r="UR21" s="137">
        <f ca="1">IF($D21=0,0,SUMIF('Полная ст-ть с уч.НЗС (Авто)'!$YP$11:INDIRECT("'Полная ст-ть с уч.НЗС (Авто)'!YP"&amp;$J$42),$C21,'Полная ст-ть с уч.НЗС (Авто)'!UR$11:INDIRECT("'Полная ст-ть с уч.НЗС (Авто)'!UR"&amp;$J$42))/$D21)</f>
        <v>0</v>
      </c>
      <c r="US21" s="137">
        <f ca="1">IF($D21=0,0,SUMIF('Полная ст-ть с уч.НЗС (Авто)'!$YP$11:INDIRECT("'Полная ст-ть с уч.НЗС (Авто)'!YP"&amp;$J$42),$C21,'Полная ст-ть с уч.НЗС (Авто)'!US$11:INDIRECT("'Полная ст-ть с уч.НЗС (Авто)'!US"&amp;$J$42))/$D21)</f>
        <v>0</v>
      </c>
      <c r="UT21" s="137">
        <f ca="1">IF($D21=0,0,SUMIF('Полная ст-ть с уч.НЗС (Авто)'!$YP$11:INDIRECT("'Полная ст-ть с уч.НЗС (Авто)'!YP"&amp;$J$42),$C21,'Полная ст-ть с уч.НЗС (Авто)'!UT$11:INDIRECT("'Полная ст-ть с уч.НЗС (Авто)'!UT"&amp;$J$42))/$D21)</f>
        <v>0</v>
      </c>
      <c r="UU21" s="137">
        <f ca="1">IF($D21=0,0,SUMIF('Полная ст-ть с уч.НЗС (Авто)'!$YP$11:INDIRECT("'Полная ст-ть с уч.НЗС (Авто)'!YP"&amp;$J$42),$C21,'Полная ст-ть с уч.НЗС (Авто)'!UU$11:INDIRECT("'Полная ст-ть с уч.НЗС (Авто)'!UU"&amp;$J$42))/$D21)</f>
        <v>0</v>
      </c>
      <c r="UV21" s="137">
        <f ca="1">IF($D21=0,0,SUMIF('Полная ст-ть с уч.НЗС (Авто)'!$YP$11:INDIRECT("'Полная ст-ть с уч.НЗС (Авто)'!YP"&amp;$J$42),$C21,'Полная ст-ть с уч.НЗС (Авто)'!UV$11:INDIRECT("'Полная ст-ть с уч.НЗС (Авто)'!UV"&amp;$J$42))/$D21)</f>
        <v>0</v>
      </c>
      <c r="UW21" s="137">
        <f ca="1">IF($D21=0,0,SUMIF('Полная ст-ть с уч.НЗС (Авто)'!$YP$11:INDIRECT("'Полная ст-ть с уч.НЗС (Авто)'!YP"&amp;$J$42),$C21,'Полная ст-ть с уч.НЗС (Авто)'!UW$11:INDIRECT("'Полная ст-ть с уч.НЗС (Авто)'!UW"&amp;$J$42))/$D21)</f>
        <v>0</v>
      </c>
      <c r="UX21" s="137">
        <f ca="1">IF($D21=0,0,SUMIF('Полная ст-ть с уч.НЗС (Авто)'!$YP$11:INDIRECT("'Полная ст-ть с уч.НЗС (Авто)'!YP"&amp;$J$42),$C21,'Полная ст-ть с уч.НЗС (Авто)'!UX$11:INDIRECT("'Полная ст-ть с уч.НЗС (Авто)'!UX"&amp;$J$42))/$D21)</f>
        <v>0</v>
      </c>
      <c r="UY21" s="137">
        <f ca="1">IF($D21=0,0,SUMIF('Полная ст-ть с уч.НЗС (Авто)'!$YP$11:INDIRECT("'Полная ст-ть с уч.НЗС (Авто)'!YP"&amp;$J$42),$C21,'Полная ст-ть с уч.НЗС (Авто)'!UY$11:INDIRECT("'Полная ст-ть с уч.НЗС (Авто)'!UY"&amp;$J$42))/$D21)</f>
        <v>0</v>
      </c>
      <c r="UZ21" s="137">
        <f ca="1">IF($D21=0,0,SUMIF('Полная ст-ть с уч.НЗС (Авто)'!$YP$11:INDIRECT("'Полная ст-ть с уч.НЗС (Авто)'!YP"&amp;$J$42),$C21,'Полная ст-ть с уч.НЗС (Авто)'!UZ$11:INDIRECT("'Полная ст-ть с уч.НЗС (Авто)'!UZ"&amp;$J$42))/$D21)</f>
        <v>0</v>
      </c>
      <c r="VA21" s="137">
        <f ca="1">IF($D21=0,0,SUMIF('Полная ст-ть с уч.НЗС (Авто)'!$YP$11:INDIRECT("'Полная ст-ть с уч.НЗС (Авто)'!YP"&amp;$J$42),$C21,'Полная ст-ть с уч.НЗС (Авто)'!VA$11:INDIRECT("'Полная ст-ть с уч.НЗС (Авто)'!VA"&amp;$J$42))/$D21)</f>
        <v>0</v>
      </c>
      <c r="VB21" s="137">
        <f ca="1">IF($D21=0,0,SUMIF('Полная ст-ть с уч.НЗС (Авто)'!$YP$11:INDIRECT("'Полная ст-ть с уч.НЗС (Авто)'!YP"&amp;$J$42),$C21,'Полная ст-ть с уч.НЗС (Авто)'!VB$11:INDIRECT("'Полная ст-ть с уч.НЗС (Авто)'!VB"&amp;$J$42))/$D21)</f>
        <v>0</v>
      </c>
      <c r="VC21" s="137">
        <f ca="1">IF($D21=0,0,SUMIF('Полная ст-ть с уч.НЗС (Авто)'!$YP$11:INDIRECT("'Полная ст-ть с уч.НЗС (Авто)'!YP"&amp;$J$42),$C21,'Полная ст-ть с уч.НЗС (Авто)'!VC$11:INDIRECT("'Полная ст-ть с уч.НЗС (Авто)'!VC"&amp;$J$42))/$D21)</f>
        <v>0</v>
      </c>
      <c r="VD21" s="137">
        <f ca="1">IF($D21=0,0,SUMIF('Полная ст-ть с уч.НЗС (Авто)'!$YP$11:INDIRECT("'Полная ст-ть с уч.НЗС (Авто)'!YP"&amp;$J$42),$C21,'Полная ст-ть с уч.НЗС (Авто)'!VD$11:INDIRECT("'Полная ст-ть с уч.НЗС (Авто)'!VD"&amp;$J$42))/$D21)</f>
        <v>0</v>
      </c>
      <c r="VE21" s="137">
        <f ca="1">IF($D21=0,0,SUMIF('Полная ст-ть с уч.НЗС (Авто)'!$YP$11:INDIRECT("'Полная ст-ть с уч.НЗС (Авто)'!YP"&amp;$J$42),$C21,'Полная ст-ть с уч.НЗС (Авто)'!VE$11:INDIRECT("'Полная ст-ть с уч.НЗС (Авто)'!VE"&amp;$J$42))/$D21)</f>
        <v>0</v>
      </c>
      <c r="VF21" s="137">
        <f ca="1">IF($D21=0,0,SUMIF('Полная ст-ть с уч.НЗС (Авто)'!$YP$11:INDIRECT("'Полная ст-ть с уч.НЗС (Авто)'!YP"&amp;$J$42),$C21,'Полная ст-ть с уч.НЗС (Авто)'!VF$11:INDIRECT("'Полная ст-ть с уч.НЗС (Авто)'!VF"&amp;$J$42))/$D21)</f>
        <v>0</v>
      </c>
      <c r="VG21" s="137">
        <f ca="1">IF($D21=0,0,SUMIF('Полная ст-ть с уч.НЗС (Авто)'!$YP$11:INDIRECT("'Полная ст-ть с уч.НЗС (Авто)'!YP"&amp;$J$42),$C21,'Полная ст-ть с уч.НЗС (Авто)'!VG$11:INDIRECT("'Полная ст-ть с уч.НЗС (Авто)'!VG"&amp;$J$42))/$D21)</f>
        <v>0</v>
      </c>
      <c r="VH21" s="137">
        <f ca="1">IF($D21=0,0,SUMIF('Полная ст-ть с уч.НЗС (Авто)'!$YP$11:INDIRECT("'Полная ст-ть с уч.НЗС (Авто)'!YP"&amp;$J$42),$C21,'Полная ст-ть с уч.НЗС (Авто)'!VH$11:INDIRECT("'Полная ст-ть с уч.НЗС (Авто)'!VH"&amp;$J$42))/$D21)</f>
        <v>0</v>
      </c>
      <c r="VI21" s="137">
        <f ca="1">IF($D21=0,0,SUMIF('Полная ст-ть с уч.НЗС (Авто)'!$YP$11:INDIRECT("'Полная ст-ть с уч.НЗС (Авто)'!YP"&amp;$J$42),$C21,'Полная ст-ть с уч.НЗС (Авто)'!VI$11:INDIRECT("'Полная ст-ть с уч.НЗС (Авто)'!VI"&amp;$J$42))/$D21)</f>
        <v>0</v>
      </c>
      <c r="VJ21" s="137">
        <f ca="1">IF($D21=0,0,SUMIF('Полная ст-ть с уч.НЗС (Авто)'!$YP$11:INDIRECT("'Полная ст-ть с уч.НЗС (Авто)'!YP"&amp;$J$42),$C21,'Полная ст-ть с уч.НЗС (Авто)'!VJ$11:INDIRECT("'Полная ст-ть с уч.НЗС (Авто)'!VJ"&amp;$J$42))/$D21)</f>
        <v>0</v>
      </c>
      <c r="VK21" s="137">
        <f ca="1">IF($D21=0,0,SUMIF('Полная ст-ть с уч.НЗС (Авто)'!$YP$11:INDIRECT("'Полная ст-ть с уч.НЗС (Авто)'!YP"&amp;$J$42),$C21,'Полная ст-ть с уч.НЗС (Авто)'!VK$11:INDIRECT("'Полная ст-ть с уч.НЗС (Авто)'!VK"&amp;$J$42))/$D21)</f>
        <v>0</v>
      </c>
      <c r="VL21" s="137">
        <f ca="1">IF($D21=0,0,SUMIF('Полная ст-ть с уч.НЗС (Авто)'!$YP$11:INDIRECT("'Полная ст-ть с уч.НЗС (Авто)'!YP"&amp;$J$42),$C21,'Полная ст-ть с уч.НЗС (Авто)'!VL$11:INDIRECT("'Полная ст-ть с уч.НЗС (Авто)'!VL"&amp;$J$42))/$D21)</f>
        <v>0</v>
      </c>
      <c r="VM21" s="137">
        <f ca="1">IF($D21=0,0,SUMIF('Полная ст-ть с уч.НЗС (Авто)'!$YP$11:INDIRECT("'Полная ст-ть с уч.НЗС (Авто)'!YP"&amp;$J$42),$C21,'Полная ст-ть с уч.НЗС (Авто)'!VM$11:INDIRECT("'Полная ст-ть с уч.НЗС (Авто)'!VM"&amp;$J$42))/$D21)</f>
        <v>0</v>
      </c>
      <c r="VN21" s="137">
        <f ca="1">IF($D21=0,0,SUMIF('Полная ст-ть с уч.НЗС (Авто)'!$YP$11:INDIRECT("'Полная ст-ть с уч.НЗС (Авто)'!YP"&amp;$J$42),$C21,'Полная ст-ть с уч.НЗС (Авто)'!VN$11:INDIRECT("'Полная ст-ть с уч.НЗС (Авто)'!VN"&amp;$J$42))/$D21)</f>
        <v>0</v>
      </c>
      <c r="VO21" s="137">
        <f ca="1">IF($D21=0,0,SUMIF('Полная ст-ть с уч.НЗС (Авто)'!$YP$11:INDIRECT("'Полная ст-ть с уч.НЗС (Авто)'!YP"&amp;$J$42),$C21,'Полная ст-ть с уч.НЗС (Авто)'!VO$11:INDIRECT("'Полная ст-ть с уч.НЗС (Авто)'!VO"&amp;$J$42))/$D21)</f>
        <v>0</v>
      </c>
      <c r="VP21" s="137">
        <f ca="1">IF($D21=0,0,SUMIF('Полная ст-ть с уч.НЗС (Авто)'!$YP$11:INDIRECT("'Полная ст-ть с уч.НЗС (Авто)'!YP"&amp;$J$42),$C21,'Полная ст-ть с уч.НЗС (Авто)'!VP$11:INDIRECT("'Полная ст-ть с уч.НЗС (Авто)'!VP"&amp;$J$42))/$D21)</f>
        <v>0</v>
      </c>
      <c r="VQ21" s="137">
        <f ca="1">IF($D21=0,0,SUMIF('Полная ст-ть с уч.НЗС (Авто)'!$YP$11:INDIRECT("'Полная ст-ть с уч.НЗС (Авто)'!YP"&amp;$J$42),$C21,'Полная ст-ть с уч.НЗС (Авто)'!VQ$11:INDIRECT("'Полная ст-ть с уч.НЗС (Авто)'!VQ"&amp;$J$42))/$D21)</f>
        <v>0</v>
      </c>
      <c r="VR21" s="137">
        <f ca="1">IF($D21=0,0,SUMIF('Полная ст-ть с уч.НЗС (Авто)'!$YP$11:INDIRECT("'Полная ст-ть с уч.НЗС (Авто)'!YP"&amp;$J$42),$C21,'Полная ст-ть с уч.НЗС (Авто)'!VR$11:INDIRECT("'Полная ст-ть с уч.НЗС (Авто)'!VR"&amp;$J$42))/$D21)</f>
        <v>0</v>
      </c>
      <c r="VS21" s="137">
        <f ca="1">IF($D21=0,0,SUMIF('Полная ст-ть с уч.НЗС (Авто)'!$YP$11:INDIRECT("'Полная ст-ть с уч.НЗС (Авто)'!YP"&amp;$J$42),$C21,'Полная ст-ть с уч.НЗС (Авто)'!VS$11:INDIRECT("'Полная ст-ть с уч.НЗС (Авто)'!VS"&amp;$J$42))/$D21)</f>
        <v>0</v>
      </c>
      <c r="VT21" s="137">
        <f ca="1">IF($D21=0,0,SUMIF('Полная ст-ть с уч.НЗС (Авто)'!$YP$11:INDIRECT("'Полная ст-ть с уч.НЗС (Авто)'!YP"&amp;$J$42),$C21,'Полная ст-ть с уч.НЗС (Авто)'!VT$11:INDIRECT("'Полная ст-ть с уч.НЗС (Авто)'!VT"&amp;$J$42))/$D21)</f>
        <v>0</v>
      </c>
      <c r="VU21" s="137">
        <f ca="1">IF($D21=0,0,SUMIF('Полная ст-ть с уч.НЗС (Авто)'!$YP$11:INDIRECT("'Полная ст-ть с уч.НЗС (Авто)'!YP"&amp;$J$42),$C21,'Полная ст-ть с уч.НЗС (Авто)'!VU$11:INDIRECT("'Полная ст-ть с уч.НЗС (Авто)'!VU"&amp;$J$42))/$D21)</f>
        <v>0</v>
      </c>
      <c r="VV21" s="137">
        <f ca="1">IF($D21=0,0,SUMIF('Полная ст-ть с уч.НЗС (Авто)'!$YP$11:INDIRECT("'Полная ст-ть с уч.НЗС (Авто)'!YP"&amp;$J$42),$C21,'Полная ст-ть с уч.НЗС (Авто)'!VV$11:INDIRECT("'Полная ст-ть с уч.НЗС (Авто)'!VV"&amp;$J$42))/$D21)</f>
        <v>0</v>
      </c>
      <c r="VW21" s="137">
        <f ca="1">IF($D21=0,0,SUMIF('Полная ст-ть с уч.НЗС (Авто)'!$YP$11:INDIRECT("'Полная ст-ть с уч.НЗС (Авто)'!YP"&amp;$J$42),$C21,'Полная ст-ть с уч.НЗС (Авто)'!VW$11:INDIRECT("'Полная ст-ть с уч.НЗС (Авто)'!VW"&amp;$J$42))/$D21)</f>
        <v>0</v>
      </c>
      <c r="VX21" s="137">
        <f ca="1">IF($D21=0,0,SUMIF('Полная ст-ть с уч.НЗС (Авто)'!$YP$11:INDIRECT("'Полная ст-ть с уч.НЗС (Авто)'!YP"&amp;$J$42),$C21,'Полная ст-ть с уч.НЗС (Авто)'!VX$11:INDIRECT("'Полная ст-ть с уч.НЗС (Авто)'!VX"&amp;$J$42))/$D21)</f>
        <v>0</v>
      </c>
      <c r="VY21" s="137">
        <f ca="1">IF($D21=0,0,SUMIF('Полная ст-ть с уч.НЗС (Авто)'!$YP$11:INDIRECT("'Полная ст-ть с уч.НЗС (Авто)'!YP"&amp;$J$42),$C21,'Полная ст-ть с уч.НЗС (Авто)'!VY$11:INDIRECT("'Полная ст-ть с уч.НЗС (Авто)'!VY"&amp;$J$42))/$D21)</f>
        <v>0</v>
      </c>
      <c r="VZ21" s="137">
        <f ca="1">IF($D21=0,0,SUMIF('Полная ст-ть с уч.НЗС (Авто)'!$YP$11:INDIRECT("'Полная ст-ть с уч.НЗС (Авто)'!YP"&amp;$J$42),$C21,'Полная ст-ть с уч.НЗС (Авто)'!VZ$11:INDIRECT("'Полная ст-ть с уч.НЗС (Авто)'!VZ"&amp;$J$42))/$D21)</f>
        <v>0</v>
      </c>
      <c r="WA21" s="137">
        <f ca="1">IF($D21=0,0,SUMIF('Полная ст-ть с уч.НЗС (Авто)'!$YP$11:INDIRECT("'Полная ст-ть с уч.НЗС (Авто)'!YP"&amp;$J$42),$C21,'Полная ст-ть с уч.НЗС (Авто)'!WA$11:INDIRECT("'Полная ст-ть с уч.НЗС (Авто)'!WA"&amp;$J$42))/$D21)</f>
        <v>0</v>
      </c>
      <c r="WB21" s="137">
        <f ca="1">IF($D21=0,0,SUMIF('Полная ст-ть с уч.НЗС (Авто)'!$YP$11:INDIRECT("'Полная ст-ть с уч.НЗС (Авто)'!YP"&amp;$J$42),$C21,'Полная ст-ть с уч.НЗС (Авто)'!WB$11:INDIRECT("'Полная ст-ть с уч.НЗС (Авто)'!WB"&amp;$J$42))/$D21)</f>
        <v>0</v>
      </c>
      <c r="WC21" s="137">
        <f ca="1">IF($D21=0,0,SUMIF('Полная ст-ть с уч.НЗС (Авто)'!$YP$11:INDIRECT("'Полная ст-ть с уч.НЗС (Авто)'!YP"&amp;$J$42),$C21,'Полная ст-ть с уч.НЗС (Авто)'!WC$11:INDIRECT("'Полная ст-ть с уч.НЗС (Авто)'!WC"&amp;$J$42))/$D21)</f>
        <v>0</v>
      </c>
      <c r="WD21" s="137">
        <f ca="1">IF($D21=0,0,SUMIF('Полная ст-ть с уч.НЗС (Авто)'!$YP$11:INDIRECT("'Полная ст-ть с уч.НЗС (Авто)'!YP"&amp;$J$42),$C21,'Полная ст-ть с уч.НЗС (Авто)'!WD$11:INDIRECT("'Полная ст-ть с уч.НЗС (Авто)'!WD"&amp;$J$42))/$D21)</f>
        <v>0</v>
      </c>
      <c r="WE21" s="137">
        <f ca="1">IF($D21=0,0,SUMIF('Полная ст-ть с уч.НЗС (Авто)'!$YP$11:INDIRECT("'Полная ст-ть с уч.НЗС (Авто)'!YP"&amp;$J$42),$C21,'Полная ст-ть с уч.НЗС (Авто)'!WE$11:INDIRECT("'Полная ст-ть с уч.НЗС (Авто)'!WE"&amp;$J$42))/$D21)</f>
        <v>0</v>
      </c>
      <c r="WF21" s="137">
        <f ca="1">IF($D21=0,0,SUMIF('Полная ст-ть с уч.НЗС (Авто)'!$YP$11:INDIRECT("'Полная ст-ть с уч.НЗС (Авто)'!YP"&amp;$J$42),$C21,'Полная ст-ть с уч.НЗС (Авто)'!WF$11:INDIRECT("'Полная ст-ть с уч.НЗС (Авто)'!WF"&amp;$J$42))/$D21)</f>
        <v>0</v>
      </c>
      <c r="WG21" s="137">
        <f ca="1">IF($D21=0,0,SUMIF('Полная ст-ть с уч.НЗС (Авто)'!$YP$11:INDIRECT("'Полная ст-ть с уч.НЗС (Авто)'!YP"&amp;$J$42),$C21,'Полная ст-ть с уч.НЗС (Авто)'!WG$11:INDIRECT("'Полная ст-ть с уч.НЗС (Авто)'!WG"&amp;$J$42))/$D21)</f>
        <v>0</v>
      </c>
      <c r="WH21" s="137">
        <f ca="1">IF($D21=0,0,SUMIF('Полная ст-ть с уч.НЗС (Авто)'!$YP$11:INDIRECT("'Полная ст-ть с уч.НЗС (Авто)'!YP"&amp;$J$42),$C21,'Полная ст-ть с уч.НЗС (Авто)'!WH$11:INDIRECT("'Полная ст-ть с уч.НЗС (Авто)'!WH"&amp;$J$42))/$D21)</f>
        <v>0</v>
      </c>
      <c r="WI21" s="137">
        <f ca="1">IF($D21=0,0,SUMIF('Полная ст-ть с уч.НЗС (Авто)'!$YP$11:INDIRECT("'Полная ст-ть с уч.НЗС (Авто)'!YP"&amp;$J$42),$C21,'Полная ст-ть с уч.НЗС (Авто)'!WI$11:INDIRECT("'Полная ст-ть с уч.НЗС (Авто)'!WI"&amp;$J$42))/$D21)</f>
        <v>0</v>
      </c>
      <c r="WJ21" s="137">
        <f ca="1">IF($D21=0,0,SUMIF('Полная ст-ть с уч.НЗС (Авто)'!$YP$11:INDIRECT("'Полная ст-ть с уч.НЗС (Авто)'!YP"&amp;$J$42),$C21,'Полная ст-ть с уч.НЗС (Авто)'!WJ$11:INDIRECT("'Полная ст-ть с уч.НЗС (Авто)'!WJ"&amp;$J$42))/$D21)</f>
        <v>0</v>
      </c>
      <c r="WK21" s="137">
        <f ca="1">IF($D21=0,0,SUMIF('Полная ст-ть с уч.НЗС (Авто)'!$YP$11:INDIRECT("'Полная ст-ть с уч.НЗС (Авто)'!YP"&amp;$J$42),$C21,'Полная ст-ть с уч.НЗС (Авто)'!WK$11:INDIRECT("'Полная ст-ть с уч.НЗС (Авто)'!WK"&amp;$J$42))/$D21)</f>
        <v>0</v>
      </c>
      <c r="WL21" s="137">
        <f ca="1">IF($D21=0,0,SUMIF('Полная ст-ть с уч.НЗС (Авто)'!$YP$11:INDIRECT("'Полная ст-ть с уч.НЗС (Авто)'!YP"&amp;$J$42),$C21,'Полная ст-ть с уч.НЗС (Авто)'!WL$11:INDIRECT("'Полная ст-ть с уч.НЗС (Авто)'!WL"&amp;$J$42))/$D21)</f>
        <v>0</v>
      </c>
      <c r="WM21" s="137">
        <f ca="1">IF($D21=0,0,SUMIF('Полная ст-ть с уч.НЗС (Авто)'!$YP$11:INDIRECT("'Полная ст-ть с уч.НЗС (Авто)'!YP"&amp;$J$42),$C21,'Полная ст-ть с уч.НЗС (Авто)'!WM$11:INDIRECT("'Полная ст-ть с уч.НЗС (Авто)'!WM"&amp;$J$42))/$D21)</f>
        <v>0</v>
      </c>
      <c r="WN21" s="137">
        <f ca="1">IF($D21=0,0,SUMIF('Полная ст-ть с уч.НЗС (Авто)'!$YP$11:INDIRECT("'Полная ст-ть с уч.НЗС (Авто)'!YP"&amp;$J$42),$C21,'Полная ст-ть с уч.НЗС (Авто)'!WN$11:INDIRECT("'Полная ст-ть с уч.НЗС (Авто)'!WN"&amp;$J$42))/$D21)</f>
        <v>0</v>
      </c>
      <c r="WO21" s="137">
        <f ca="1">IF($D21=0,0,SUMIF('Полная ст-ть с уч.НЗС (Авто)'!$YP$11:INDIRECT("'Полная ст-ть с уч.НЗС (Авто)'!YP"&amp;$J$42),$C21,'Полная ст-ть с уч.НЗС (Авто)'!WO$11:INDIRECT("'Полная ст-ть с уч.НЗС (Авто)'!WO"&amp;$J$42))/$D21)</f>
        <v>0</v>
      </c>
      <c r="WP21" s="137">
        <f ca="1">IF($D21=0,0,SUMIF('Полная ст-ть с уч.НЗС (Авто)'!$YP$11:INDIRECT("'Полная ст-ть с уч.НЗС (Авто)'!YP"&amp;$J$42),$C21,'Полная ст-ть с уч.НЗС (Авто)'!WP$11:INDIRECT("'Полная ст-ть с уч.НЗС (Авто)'!WP"&amp;$J$42))/$D21)</f>
        <v>0</v>
      </c>
      <c r="WQ21" s="137">
        <f ca="1">IF($D21=0,0,SUMIF('Полная ст-ть с уч.НЗС (Авто)'!$YP$11:INDIRECT("'Полная ст-ть с уч.НЗС (Авто)'!YP"&amp;$J$42),$C21,'Полная ст-ть с уч.НЗС (Авто)'!WQ$11:INDIRECT("'Полная ст-ть с уч.НЗС (Авто)'!WQ"&amp;$J$42))/$D21)</f>
        <v>0</v>
      </c>
      <c r="WR21" s="137">
        <f ca="1">IF($D21=0,0,SUMIF('Полная ст-ть с уч.НЗС (Авто)'!$YP$11:INDIRECT("'Полная ст-ть с уч.НЗС (Авто)'!YP"&amp;$J$42),$C21,'Полная ст-ть с уч.НЗС (Авто)'!WR$11:INDIRECT("'Полная ст-ть с уч.НЗС (Авто)'!WR"&amp;$J$42))/$D21)</f>
        <v>0</v>
      </c>
      <c r="WS21" s="137">
        <f ca="1">IF($D21=0,0,SUMIF('Полная ст-ть с уч.НЗС (Авто)'!$YP$11:INDIRECT("'Полная ст-ть с уч.НЗС (Авто)'!YP"&amp;$J$42),$C21,'Полная ст-ть с уч.НЗС (Авто)'!WS$11:INDIRECT("'Полная ст-ть с уч.НЗС (Авто)'!WS"&amp;$J$42))/$D21)</f>
        <v>0</v>
      </c>
      <c r="WT21" s="137">
        <f ca="1">IF($D21=0,0,SUMIF('Полная ст-ть с уч.НЗС (Авто)'!$YP$11:INDIRECT("'Полная ст-ть с уч.НЗС (Авто)'!YP"&amp;$J$42),$C21,'Полная ст-ть с уч.НЗС (Авто)'!WT$11:INDIRECT("'Полная ст-ть с уч.НЗС (Авто)'!WT"&amp;$J$42))/$D21)</f>
        <v>0</v>
      </c>
      <c r="WU21" s="137">
        <f ca="1">IF($D21=0,0,SUMIF('Полная ст-ть с уч.НЗС (Авто)'!$YP$11:INDIRECT("'Полная ст-ть с уч.НЗС (Авто)'!YP"&amp;$J$42),$C21,'Полная ст-ть с уч.НЗС (Авто)'!WU$11:INDIRECT("'Полная ст-ть с уч.НЗС (Авто)'!WU"&amp;$J$42))/$D21)</f>
        <v>0</v>
      </c>
      <c r="WV21" s="137">
        <f ca="1">IF($D21=0,0,SUMIF('Полная ст-ть с уч.НЗС (Авто)'!$YP$11:INDIRECT("'Полная ст-ть с уч.НЗС (Авто)'!YP"&amp;$J$42),$C21,'Полная ст-ть с уч.НЗС (Авто)'!WV$11:INDIRECT("'Полная ст-ть с уч.НЗС (Авто)'!WV"&amp;$J$42))/$D21)</f>
        <v>0</v>
      </c>
      <c r="WW21" s="137">
        <f ca="1">IF($D21=0,0,SUMIF('Полная ст-ть с уч.НЗС (Авто)'!$YP$11:INDIRECT("'Полная ст-ть с уч.НЗС (Авто)'!YP"&amp;$J$42),$C21,'Полная ст-ть с уч.НЗС (Авто)'!WW$11:INDIRECT("'Полная ст-ть с уч.НЗС (Авто)'!WW"&amp;$J$42))/$D21)</f>
        <v>0</v>
      </c>
      <c r="WX21" s="137">
        <f ca="1">IF($D21=0,0,SUMIF('Полная ст-ть с уч.НЗС (Авто)'!$YP$11:INDIRECT("'Полная ст-ть с уч.НЗС (Авто)'!YP"&amp;$J$42),$C21,'Полная ст-ть с уч.НЗС (Авто)'!WX$11:INDIRECT("'Полная ст-ть с уч.НЗС (Авто)'!WX"&amp;$J$42))/$D21)</f>
        <v>0</v>
      </c>
      <c r="WY21" s="137">
        <f ca="1">IF($D21=0,0,SUMIF('Полная ст-ть с уч.НЗС (Авто)'!$YP$11:INDIRECT("'Полная ст-ть с уч.НЗС (Авто)'!YP"&amp;$J$42),$C21,'Полная ст-ть с уч.НЗС (Авто)'!WY$11:INDIRECT("'Полная ст-ть с уч.НЗС (Авто)'!WY"&amp;$J$42))/$D21)</f>
        <v>0</v>
      </c>
      <c r="WZ21" s="137">
        <f ca="1">IF($D21=0,0,SUMIF('Полная ст-ть с уч.НЗС (Авто)'!$YP$11:INDIRECT("'Полная ст-ть с уч.НЗС (Авто)'!YP"&amp;$J$42),$C21,'Полная ст-ть с уч.НЗС (Авто)'!WZ$11:INDIRECT("'Полная ст-ть с уч.НЗС (Авто)'!WZ"&amp;$J$42))/$D21)</f>
        <v>0</v>
      </c>
      <c r="XA21" s="137">
        <f ca="1">IF($D21=0,0,SUMIF('Полная ст-ть с уч.НЗС (Авто)'!$YP$11:INDIRECT("'Полная ст-ть с уч.НЗС (Авто)'!YP"&amp;$J$42),$C21,'Полная ст-ть с уч.НЗС (Авто)'!XA$11:INDIRECT("'Полная ст-ть с уч.НЗС (Авто)'!XA"&amp;$J$42))/$D21)</f>
        <v>0</v>
      </c>
      <c r="XB21" s="137">
        <f ca="1">IF($D21=0,0,SUMIF('Полная ст-ть с уч.НЗС (Авто)'!$YP$11:INDIRECT("'Полная ст-ть с уч.НЗС (Авто)'!YP"&amp;$J$42),$C21,'Полная ст-ть с уч.НЗС (Авто)'!XB$11:INDIRECT("'Полная ст-ть с уч.НЗС (Авто)'!XB"&amp;$J$42))/$D21)</f>
        <v>0</v>
      </c>
      <c r="XC21" s="137">
        <f ca="1">IF($D21=0,0,SUMIF('Полная ст-ть с уч.НЗС (Авто)'!$YP$11:INDIRECT("'Полная ст-ть с уч.НЗС (Авто)'!YP"&amp;$J$42),$C21,'Полная ст-ть с уч.НЗС (Авто)'!XC$11:INDIRECT("'Полная ст-ть с уч.НЗС (Авто)'!XC"&amp;$J$42))/$D21)</f>
        <v>0</v>
      </c>
      <c r="XD21" s="137">
        <f ca="1">IF($D21=0,0,SUMIF('Полная ст-ть с уч.НЗС (Авто)'!$YP$11:INDIRECT("'Полная ст-ть с уч.НЗС (Авто)'!YP"&amp;$J$42),$C21,'Полная ст-ть с уч.НЗС (Авто)'!XD$11:INDIRECT("'Полная ст-ть с уч.НЗС (Авто)'!XD"&amp;$J$42))/$D21)</f>
        <v>0</v>
      </c>
      <c r="XE21" s="137">
        <f ca="1">IF($D21=0,0,SUMIF('Полная ст-ть с уч.НЗС (Авто)'!$YP$11:INDIRECT("'Полная ст-ть с уч.НЗС (Авто)'!YP"&amp;$J$42),$C21,'Полная ст-ть с уч.НЗС (Авто)'!XE$11:INDIRECT("'Полная ст-ть с уч.НЗС (Авто)'!XE"&amp;$J$42))/$D21)</f>
        <v>0</v>
      </c>
      <c r="XF21" s="137">
        <f ca="1">IF($D21=0,0,SUMIF('Полная ст-ть с уч.НЗС (Авто)'!$YP$11:INDIRECT("'Полная ст-ть с уч.НЗС (Авто)'!YP"&amp;$J$42),$C21,'Полная ст-ть с уч.НЗС (Авто)'!XF$11:INDIRECT("'Полная ст-ть с уч.НЗС (Авто)'!XF"&amp;$J$42))/$D21)</f>
        <v>0</v>
      </c>
      <c r="XG21" s="137">
        <f ca="1">IF($D21=0,0,SUMIF('Полная ст-ть с уч.НЗС (Авто)'!$YP$11:INDIRECT("'Полная ст-ть с уч.НЗС (Авто)'!YP"&amp;$J$42),$C21,'Полная ст-ть с уч.НЗС (Авто)'!XG$11:INDIRECT("'Полная ст-ть с уч.НЗС (Авто)'!XG"&amp;$J$42))/$D21)</f>
        <v>0</v>
      </c>
      <c r="XH21" s="137">
        <f ca="1">IF($D21=0,0,SUMIF('Полная ст-ть с уч.НЗС (Авто)'!$YP$11:INDIRECT("'Полная ст-ть с уч.НЗС (Авто)'!YP"&amp;$J$42),$C21,'Полная ст-ть с уч.НЗС (Авто)'!XH$11:INDIRECT("'Полная ст-ть с уч.НЗС (Авто)'!XH"&amp;$J$42))/$D21)</f>
        <v>0</v>
      </c>
      <c r="XI21" s="137">
        <f ca="1">IF($D21=0,0,SUMIF('Полная ст-ть с уч.НЗС (Авто)'!$YP$11:INDIRECT("'Полная ст-ть с уч.НЗС (Авто)'!YP"&amp;$J$42),$C21,'Полная ст-ть с уч.НЗС (Авто)'!XI$11:INDIRECT("'Полная ст-ть с уч.НЗС (Авто)'!XI"&amp;$J$42))/$D21)</f>
        <v>0</v>
      </c>
      <c r="XJ21" s="137">
        <f ca="1">IF($D21=0,0,SUMIF('Полная ст-ть с уч.НЗС (Авто)'!$YP$11:INDIRECT("'Полная ст-ть с уч.НЗС (Авто)'!YP"&amp;$J$42),$C21,'Полная ст-ть с уч.НЗС (Авто)'!XJ$11:INDIRECT("'Полная ст-ть с уч.НЗС (Авто)'!XJ"&amp;$J$42))/$D21)</f>
        <v>0</v>
      </c>
      <c r="XK21" s="137">
        <f ca="1">IF($D21=0,0,SUMIF('Полная ст-ть с уч.НЗС (Авто)'!$YP$11:INDIRECT("'Полная ст-ть с уч.НЗС (Авто)'!YP"&amp;$J$42),$C21,'Полная ст-ть с уч.НЗС (Авто)'!XK$11:INDIRECT("'Полная ст-ть с уч.НЗС (Авто)'!XK"&amp;$J$42))/$D21)</f>
        <v>0</v>
      </c>
      <c r="XL21" s="137">
        <f ca="1">IF($D21=0,0,SUMIF('Полная ст-ть с уч.НЗС (Авто)'!$YP$11:INDIRECT("'Полная ст-ть с уч.НЗС (Авто)'!YP"&amp;$J$42),$C21,'Полная ст-ть с уч.НЗС (Авто)'!XL$11:INDIRECT("'Полная ст-ть с уч.НЗС (Авто)'!XL"&amp;$J$42))/$D21)</f>
        <v>0</v>
      </c>
      <c r="XM21" s="137">
        <f ca="1">IF($D21=0,0,SUMIF('Полная ст-ть с уч.НЗС (Авто)'!$YP$11:INDIRECT("'Полная ст-ть с уч.НЗС (Авто)'!YP"&amp;$J$42),$C21,'Полная ст-ть с уч.НЗС (Авто)'!XM$11:INDIRECT("'Полная ст-ть с уч.НЗС (Авто)'!XM"&amp;$J$42))/$D21)</f>
        <v>0</v>
      </c>
      <c r="XN21" s="137">
        <f ca="1">IF($D21=0,0,SUMIF('Полная ст-ть с уч.НЗС (Авто)'!$YP$11:INDIRECT("'Полная ст-ть с уч.НЗС (Авто)'!YP"&amp;$J$42),$C21,'Полная ст-ть с уч.НЗС (Авто)'!XN$11:INDIRECT("'Полная ст-ть с уч.НЗС (Авто)'!XN"&amp;$J$42))/$D21)</f>
        <v>0</v>
      </c>
      <c r="XO21" s="137">
        <f ca="1">IF($D21=0,0,SUMIF('Полная ст-ть с уч.НЗС (Авто)'!$YP$11:INDIRECT("'Полная ст-ть с уч.НЗС (Авто)'!YP"&amp;$J$42),$C21,'Полная ст-ть с уч.НЗС (Авто)'!XO$11:INDIRECT("'Полная ст-ть с уч.НЗС (Авто)'!XO"&amp;$J$42))/$D21)</f>
        <v>0</v>
      </c>
      <c r="XP21" s="141">
        <f ca="1">IF($D21=0,0,SUMIF('Полная ст-ть с уч.НЗС (Авто)'!$YP$11:INDIRECT("'Полная ст-ть с уч.НЗС (Авто)'!YP"&amp;$J$42),$C21,'Полная ст-ть с уч.НЗС (Авто)'!XP$11:INDIRECT("'Полная ст-ть с уч.НЗС (Авто)'!XP"&amp;$J$42))/$D21)</f>
        <v>0</v>
      </c>
      <c r="XQ21" s="137">
        <f ca="1">IF($D21=0,0,SUMIF('Полная ст-ть с уч.НЗС (Авто)'!$YP$11:INDIRECT("'Полная ст-ть с уч.НЗС (Авто)'!YP"&amp;$J$42),$C21,'Полная ст-ть с уч.НЗС (Авто)'!XQ$11:INDIRECT("'Полная ст-ть с уч.НЗС (Авто)'!XQ"&amp;$J$42))/$D21)</f>
        <v>0</v>
      </c>
      <c r="XR21" s="137">
        <f ca="1">IF($D21=0,0,SUMIF('Полная ст-ть с уч.НЗС (Авто)'!$YP$11:INDIRECT("'Полная ст-ть с уч.НЗС (Авто)'!YP"&amp;$J$42),$C21,'Полная ст-ть с уч.НЗС (Авто)'!XR$11:INDIRECT("'Полная ст-ть с уч.НЗС (Авто)'!XR"&amp;$J$42))/$D21)</f>
        <v>0</v>
      </c>
      <c r="XS21" s="137">
        <f ca="1">IF($D21=0,0,SUMIF('Полная ст-ть с уч.НЗС (Авто)'!$YP$11:INDIRECT("'Полная ст-ть с уч.НЗС (Авто)'!YP"&amp;$J$42),$C21,'Полная ст-ть с уч.НЗС (Авто)'!XS$11:INDIRECT("'Полная ст-ть с уч.НЗС (Авто)'!XS"&amp;$J$42))/$D21)</f>
        <v>0</v>
      </c>
      <c r="XT21" s="137">
        <f ca="1">IF($D21=0,0,SUMIF('Полная ст-ть с уч.НЗС (Авто)'!$YP$11:INDIRECT("'Полная ст-ть с уч.НЗС (Авто)'!YP"&amp;$J$42),$C21,'Полная ст-ть с уч.НЗС (Авто)'!XT$11:INDIRECT("'Полная ст-ть с уч.НЗС (Авто)'!XT"&amp;$J$42))/$D21)</f>
        <v>0</v>
      </c>
      <c r="XU21" s="137">
        <f ca="1">IF($D21=0,0,SUMIF('Полная ст-ть с уч.НЗС (Авто)'!$YP$11:INDIRECT("'Полная ст-ть с уч.НЗС (Авто)'!YP"&amp;$J$42),$C21,'Полная ст-ть с уч.НЗС (Авто)'!XU$11:INDIRECT("'Полная ст-ть с уч.НЗС (Авто)'!XU"&amp;$J$42))/$D21)</f>
        <v>0</v>
      </c>
      <c r="XV21" s="137">
        <f ca="1">IF($D21=0,0,SUMIF('Полная ст-ть с уч.НЗС (Авто)'!$YP$11:INDIRECT("'Полная ст-ть с уч.НЗС (Авто)'!YP"&amp;$J$42),$C21,'Полная ст-ть с уч.НЗС (Авто)'!XV$11:INDIRECT("'Полная ст-ть с уч.НЗС (Авто)'!XV"&amp;$J$42))/$D21)</f>
        <v>0</v>
      </c>
      <c r="XW21" s="137">
        <f ca="1">IF($D21=0,0,SUMIF('Полная ст-ть с уч.НЗС (Авто)'!$YP$11:INDIRECT("'Полная ст-ть с уч.НЗС (Авто)'!YP"&amp;$J$42),$C21,'Полная ст-ть с уч.НЗС (Авто)'!XW$11:INDIRECT("'Полная ст-ть с уч.НЗС (Авто)'!XW"&amp;$J$42))/$D21)</f>
        <v>0</v>
      </c>
      <c r="XX21" s="137">
        <f ca="1">IF($D21=0,0,SUMIF('Полная ст-ть с уч.НЗС (Авто)'!$YP$11:INDIRECT("'Полная ст-ть с уч.НЗС (Авто)'!YP"&amp;$J$42),$C21,'Полная ст-ть с уч.НЗС (Авто)'!XX$11:INDIRECT("'Полная ст-ть с уч.НЗС (Авто)'!XX"&amp;$J$42))/$D21)</f>
        <v>0</v>
      </c>
      <c r="XY21" s="137">
        <f ca="1">IF($D21=0,0,SUMIF('Полная ст-ть с уч.НЗС (Авто)'!$YP$11:INDIRECT("'Полная ст-ть с уч.НЗС (Авто)'!YP"&amp;$J$42),$C21,'Полная ст-ть с уч.НЗС (Авто)'!XY$11:INDIRECT("'Полная ст-ть с уч.НЗС (Авто)'!XY"&amp;$J$42))/$D21)</f>
        <v>0</v>
      </c>
      <c r="XZ21" s="137">
        <f ca="1">IF($D21=0,0,SUMIF('Полная ст-ть с уч.НЗС (Авто)'!$YP$11:INDIRECT("'Полная ст-ть с уч.НЗС (Авто)'!YP"&amp;$J$42),$C21,'Полная ст-ть с уч.НЗС (Авто)'!XZ$11:INDIRECT("'Полная ст-ть с уч.НЗС (Авто)'!XZ"&amp;$J$42))/$D21)</f>
        <v>0</v>
      </c>
      <c r="YA21" s="137">
        <f ca="1">IF($D21=0,0,SUMIF('Полная ст-ть с уч.НЗС (Авто)'!$YP$11:INDIRECT("'Полная ст-ть с уч.НЗС (Авто)'!YP"&amp;$J$42),$C21,'Полная ст-ть с уч.НЗС (Авто)'!YA$11:INDIRECT("'Полная ст-ть с уч.НЗС (Авто)'!YA"&amp;$J$42))/$D21)</f>
        <v>0</v>
      </c>
      <c r="YB21" s="137">
        <f ca="1">IF($D21=0,0,SUMIF('Полная ст-ть с уч.НЗС (Авто)'!$YP$11:INDIRECT("'Полная ст-ть с уч.НЗС (Авто)'!YP"&amp;$J$42),$C21,'Полная ст-ть с уч.НЗС (Авто)'!YB$11:INDIRECT("'Полная ст-ть с уч.НЗС (Авто)'!YB"&amp;$J$42))/$D21)</f>
        <v>0</v>
      </c>
      <c r="YC21" s="137">
        <f ca="1">IF($D21=0,0,SUMIF('Полная ст-ть с уч.НЗС (Авто)'!$YP$11:INDIRECT("'Полная ст-ть с уч.НЗС (Авто)'!YP"&amp;$J$42),$C21,'Полная ст-ть с уч.НЗС (Авто)'!YC$11:INDIRECT("'Полная ст-ть с уч.НЗС (Авто)'!YC"&amp;$J$42))/$D21)</f>
        <v>0</v>
      </c>
      <c r="YD21" s="137">
        <f ca="1">IF($D21=0,0,SUMIF('Полная ст-ть с уч.НЗС (Авто)'!$YP$11:INDIRECT("'Полная ст-ть с уч.НЗС (Авто)'!YP"&amp;$J$42),$C21,'Полная ст-ть с уч.НЗС (Авто)'!YD$11:INDIRECT("'Полная ст-ть с уч.НЗС (Авто)'!YD"&amp;$J$42))/$D21)</f>
        <v>0</v>
      </c>
      <c r="YE21" s="141">
        <f ca="1">IF($D21=0,0,SUMIF('Полная ст-ть с уч.НЗС (Авто)'!$YP$11:INDIRECT("'Полная ст-ть с уч.НЗС (Авто)'!YP"&amp;$J$42),$C21,'Полная ст-ть с уч.НЗС (Авто)'!YE$11:INDIRECT("'Полная ст-ть с уч.НЗС (Авто)'!YE"&amp;$J$42))/$D21)</f>
        <v>0</v>
      </c>
      <c r="YF21" s="104"/>
      <c r="YG21" s="94"/>
    </row>
    <row r="22" spans="1:657" s="105" customFormat="1" ht="15" customHeight="1" x14ac:dyDescent="0.25">
      <c r="A22" s="133">
        <v>12</v>
      </c>
      <c r="B22" s="134" t="s">
        <v>766</v>
      </c>
      <c r="C22" s="135" t="s">
        <v>767</v>
      </c>
      <c r="D22" s="136">
        <f ca="1">COUNTIF('Полная ст-ть с уч.НЗС (Авто)'!$YP$11:INDIRECT("'Полная ст-ть с уч.НЗС (Авто)'!YP"&amp;$J$42),C22)</f>
        <v>0</v>
      </c>
      <c r="E22" s="134"/>
      <c r="F22" s="134"/>
      <c r="G22" s="134"/>
      <c r="H22" s="134"/>
      <c r="I22" s="137">
        <f ca="1">IF($D22=0,0,SUMIF('Полная ст-ть с уч.НЗС (Авто)'!$YP$11:INDIRECT("'Полная ст-ть с уч.НЗС (Авто)'!YP"&amp;$J$42),$C22,'Полная ст-ть с уч.НЗС (Авто)'!I$11:INDIRECT("'Полная ст-ть с уч.НЗС (Авто)'!I"&amp;$J$42))/$D22)</f>
        <v>0</v>
      </c>
      <c r="J22" s="136"/>
      <c r="K22" s="137">
        <f ca="1">IF($D22=0,0,SUMIF('Полная ст-ть с уч.НЗС (Авто)'!$YP$11:INDIRECT("'Полная ст-ть с уч.НЗС (Авто)'!YP"&amp;$J$42),$C22,'Полная ст-ть с уч.НЗС (Авто)'!K$11:INDIRECT("'Полная ст-ть с уч.НЗС (Авто)'!K"&amp;$J$42))/$D22)</f>
        <v>0</v>
      </c>
      <c r="L22" s="134"/>
      <c r="M22" s="137">
        <f ca="1">IF($D22=0,0,SUMIF('Полная ст-ть с уч.НЗС (Авто)'!$YP$11:INDIRECT("'Полная ст-ть с уч.НЗС (Авто)'!YP"&amp;$J$42),$C22,'Полная ст-ть с уч.НЗС (Авто)'!M$11:INDIRECT("'Полная ст-ть с уч.НЗС (Авто)'!M"&amp;$J$42))/$D22)</f>
        <v>0</v>
      </c>
      <c r="N22" s="134"/>
      <c r="O22" s="137">
        <f ca="1">IF($D22=0,0,SUMIF('Полная ст-ть с уч.НЗС (Авто)'!$YP$11:INDIRECT("'Полная ст-ть с уч.НЗС (Авто)'!YP"&amp;$J$42),$C22,'Полная ст-ть с уч.НЗС (Авто)'!O$11:INDIRECT("'Полная ст-ть с уч.НЗС (Авто)'!O"&amp;$J$42))/$D22)</f>
        <v>0</v>
      </c>
      <c r="P22" s="134"/>
      <c r="Q22" s="137">
        <f ca="1">IF($D22=0,0,SUMIF('Полная ст-ть с уч.НЗС (Авто)'!$YP$11:INDIRECT("'Полная ст-ть с уч.НЗС (Авто)'!YP"&amp;$J$42),$C22,'Полная ст-ть с уч.НЗС (Авто)'!Q$11:INDIRECT("'Полная ст-ть с уч.НЗС (Авто)'!Q"&amp;$J$42))/$D22)</f>
        <v>0</v>
      </c>
      <c r="R22" s="137">
        <f ca="1">IF($D22=0,0,SUMIF('Полная ст-ть с уч.НЗС (Авто)'!$YP$11:INDIRECT("'Полная ст-ть с уч.НЗС (Авто)'!YP"&amp;$J$42),$C22,'Полная ст-ть с уч.НЗС (Авто)'!R$11:INDIRECT("'Полная ст-ть с уч.НЗС (Авто)'!R"&amp;$J$42))/$D22)</f>
        <v>0</v>
      </c>
      <c r="S22" s="137">
        <f ca="1">IF($D22=0,0,SUMIF('Полная ст-ть с уч.НЗС (Авто)'!$YP$11:INDIRECT("'Полная ст-ть с уч.НЗС (Авто)'!YP"&amp;$J$42),$C22,'Полная ст-ть с уч.НЗС (Авто)'!S$11:INDIRECT("'Полная ст-ть с уч.НЗС (Авто)'!S"&amp;$J$42))/$D22)</f>
        <v>0</v>
      </c>
      <c r="T22" s="137">
        <f ca="1">IF($D22=0,0,SUMIF('Полная ст-ть с уч.НЗС (Авто)'!$YP$11:INDIRECT("'Полная ст-ть с уч.НЗС (Авто)'!YP"&amp;$J$42),$C22,'Полная ст-ть с уч.НЗС (Авто)'!T$11:INDIRECT("'Полная ст-ть с уч.НЗС (Авто)'!T"&amp;$J$42))/$D22)</f>
        <v>0</v>
      </c>
      <c r="U22" s="137">
        <f ca="1">IF($D22=0,0,SUMIF('Полная ст-ть с уч.НЗС (Авто)'!$YP$11:INDIRECT("'Полная ст-ть с уч.НЗС (Авто)'!YP"&amp;$J$42),$C22,'Полная ст-ть с уч.НЗС (Авто)'!U$11:INDIRECT("'Полная ст-ть с уч.НЗС (Авто)'!U"&amp;$J$42))/$D22)</f>
        <v>0</v>
      </c>
      <c r="V22" s="137">
        <f ca="1">IF($D22=0,0,SUMIF('Полная ст-ть с уч.НЗС (Авто)'!$YP$11:INDIRECT("'Полная ст-ть с уч.НЗС (Авто)'!YP"&amp;$J$42),$C22,'Полная ст-ть с уч.НЗС (Авто)'!V$11:INDIRECT("'Полная ст-ть с уч.НЗС (Авто)'!V"&amp;$J$42))/$D22)</f>
        <v>0</v>
      </c>
      <c r="W22" s="137">
        <f ca="1">IF($D22=0,0,SUMIF('Полная ст-ть с уч.НЗС (Авто)'!$YP$11:INDIRECT("'Полная ст-ть с уч.НЗС (Авто)'!YP"&amp;$J$42),$C22,'Полная ст-ть с уч.НЗС (Авто)'!W$11:INDIRECT("'Полная ст-ть с уч.НЗС (Авто)'!W"&amp;$J$42))/$D22)</f>
        <v>0</v>
      </c>
      <c r="X22" s="137">
        <f ca="1">IF($D22=0,0,SUMIF('Полная ст-ть с уч.НЗС (Авто)'!$YP$11:INDIRECT("'Полная ст-ть с уч.НЗС (Авто)'!YP"&amp;$J$42),$C22,'Полная ст-ть с уч.НЗС (Авто)'!X$11:INDIRECT("'Полная ст-ть с уч.НЗС (Авто)'!X"&amp;$J$42))/$D22)</f>
        <v>0</v>
      </c>
      <c r="Y22" s="137">
        <f ca="1">IF($D22=0,0,SUMIF('Полная ст-ть с уч.НЗС (Авто)'!$YP$11:INDIRECT("'Полная ст-ть с уч.НЗС (Авто)'!YP"&amp;$J$42),$C22,'Полная ст-ть с уч.НЗС (Авто)'!Y$11:INDIRECT("'Полная ст-ть с уч.НЗС (Авто)'!Y"&amp;$J$42))/$D22)</f>
        <v>0</v>
      </c>
      <c r="Z22" s="137">
        <f ca="1">IF($D22=0,0,SUMIF('Полная ст-ть с уч.НЗС (Авто)'!$YP$11:INDIRECT("'Полная ст-ть с уч.НЗС (Авто)'!YP"&amp;$J$42),$C22,'Полная ст-ть с уч.НЗС (Авто)'!Z$11:INDIRECT("'Полная ст-ть с уч.НЗС (Авто)'!Z"&amp;$J$42))/$D22)</f>
        <v>0</v>
      </c>
      <c r="AA22" s="137">
        <f ca="1">IF($D22=0,0,SUMIF('Полная ст-ть с уч.НЗС (Авто)'!$YP$11:INDIRECT("'Полная ст-ть с уч.НЗС (Авто)'!YP"&amp;$J$42),$C22,'Полная ст-ть с уч.НЗС (Авто)'!AA$11:INDIRECT("'Полная ст-ть с уч.НЗС (Авто)'!AA"&amp;$J$42))/$D22)</f>
        <v>0</v>
      </c>
      <c r="AB22" s="137">
        <f ca="1">IF($D22=0,0,SUMIF('Полная ст-ть с уч.НЗС (Авто)'!$YP$11:INDIRECT("'Полная ст-ть с уч.НЗС (Авто)'!YP"&amp;$J$42),$C22,'Полная ст-ть с уч.НЗС (Авто)'!AB$11:INDIRECT("'Полная ст-ть с уч.НЗС (Авто)'!AB"&amp;$J$42))/$D22)</f>
        <v>0</v>
      </c>
      <c r="AC22" s="137">
        <f ca="1">IF($D22=0,0,SUMIF('Полная ст-ть с уч.НЗС (Авто)'!$YP$11:INDIRECT("'Полная ст-ть с уч.НЗС (Авто)'!YP"&amp;$J$42),$C22,'Полная ст-ть с уч.НЗС (Авто)'!AC$11:INDIRECT("'Полная ст-ть с уч.НЗС (Авто)'!AC"&amp;$J$42))/$D22)</f>
        <v>0</v>
      </c>
      <c r="AD22" s="137">
        <f ca="1">IF($D22=0,0,SUMIF('Полная ст-ть с уч.НЗС (Авто)'!$YP$11:INDIRECT("'Полная ст-ть с уч.НЗС (Авто)'!YP"&amp;$J$42),$C22,'Полная ст-ть с уч.НЗС (Авто)'!AD$11:INDIRECT("'Полная ст-ть с уч.НЗС (Авто)'!AD"&amp;$J$42))/$D22)</f>
        <v>0</v>
      </c>
      <c r="AE22" s="137">
        <f ca="1">IF($D22=0,0,SUMIF('Полная ст-ть с уч.НЗС (Авто)'!$YP$11:INDIRECT("'Полная ст-ть с уч.НЗС (Авто)'!YP"&amp;$J$42),$C22,'Полная ст-ть с уч.НЗС (Авто)'!AE$11:INDIRECT("'Полная ст-ть с уч.НЗС (Авто)'!AE"&amp;$J$42))/$D22)</f>
        <v>0</v>
      </c>
      <c r="AF22" s="137">
        <f ca="1">IF($D22=0,0,SUMIF('Полная ст-ть с уч.НЗС (Авто)'!$YP$11:INDIRECT("'Полная ст-ть с уч.НЗС (Авто)'!YP"&amp;$J$42),$C22,'Полная ст-ть с уч.НЗС (Авто)'!AF$11:INDIRECT("'Полная ст-ть с уч.НЗС (Авто)'!AF"&amp;$J$42))/$D22)</f>
        <v>0</v>
      </c>
      <c r="AG22" s="137">
        <f ca="1">IF($D22=0,0,SUMIF('Полная ст-ть с уч.НЗС (Авто)'!$YP$11:INDIRECT("'Полная ст-ть с уч.НЗС (Авто)'!YP"&amp;$J$42),$C22,'Полная ст-ть с уч.НЗС (Авто)'!AG$11:INDIRECT("'Полная ст-ть с уч.НЗС (Авто)'!AG"&amp;$J$42))/$D22)</f>
        <v>0</v>
      </c>
      <c r="AH22" s="137">
        <f ca="1">IF($D22=0,0,SUMIF('Полная ст-ть с уч.НЗС (Авто)'!$YP$11:INDIRECT("'Полная ст-ть с уч.НЗС (Авто)'!YP"&amp;$J$42),$C22,'Полная ст-ть с уч.НЗС (Авто)'!AH$11:INDIRECT("'Полная ст-ть с уч.НЗС (Авто)'!AH"&amp;$J$42))/$D22)</f>
        <v>0</v>
      </c>
      <c r="AI22" s="137">
        <f ca="1">IF($D22=0,0,SUMIF('Полная ст-ть с уч.НЗС (Авто)'!$YP$11:INDIRECT("'Полная ст-ть с уч.НЗС (Авто)'!YP"&amp;$J$42),$C22,'Полная ст-ть с уч.НЗС (Авто)'!AI$11:INDIRECT("'Полная ст-ть с уч.НЗС (Авто)'!AI"&amp;$J$42))/$D22)</f>
        <v>0</v>
      </c>
      <c r="AJ22" s="137">
        <f ca="1">IF($D22=0,0,SUMIF('Полная ст-ть с уч.НЗС (Авто)'!$YP$11:INDIRECT("'Полная ст-ть с уч.НЗС (Авто)'!YP"&amp;$J$42),$C22,'Полная ст-ть с уч.НЗС (Авто)'!AJ$11:INDIRECT("'Полная ст-ть с уч.НЗС (Авто)'!AJ"&amp;$J$42))/$D22)</f>
        <v>0</v>
      </c>
      <c r="AK22" s="137">
        <f ca="1">IF($D22=0,0,SUMIF('Полная ст-ть с уч.НЗС (Авто)'!$YP$11:INDIRECT("'Полная ст-ть с уч.НЗС (Авто)'!YP"&amp;$J$42),$C22,'Полная ст-ть с уч.НЗС (Авто)'!AK$11:INDIRECT("'Полная ст-ть с уч.НЗС (Авто)'!AK"&amp;$J$42))/$D22)</f>
        <v>0</v>
      </c>
      <c r="AL22" s="137">
        <f ca="1">IF($D22=0,0,SUMIF('Полная ст-ть с уч.НЗС (Авто)'!$YP$11:INDIRECT("'Полная ст-ть с уч.НЗС (Авто)'!YP"&amp;$J$42),$C22,'Полная ст-ть с уч.НЗС (Авто)'!AL$11:INDIRECT("'Полная ст-ть с уч.НЗС (Авто)'!AL"&amp;$J$42))/$D22)</f>
        <v>0</v>
      </c>
      <c r="AM22" s="137">
        <f ca="1">IF($D22=0,0,SUMIF('Полная ст-ть с уч.НЗС (Авто)'!$YP$11:INDIRECT("'Полная ст-ть с уч.НЗС (Авто)'!YP"&amp;$J$42),$C22,'Полная ст-ть с уч.НЗС (Авто)'!AM$11:INDIRECT("'Полная ст-ть с уч.НЗС (Авто)'!AM"&amp;$J$42))/$D22)</f>
        <v>0</v>
      </c>
      <c r="AN22" s="137">
        <f ca="1">IF($D22=0,0,SUMIF('Полная ст-ть с уч.НЗС (Авто)'!$YP$11:INDIRECT("'Полная ст-ть с уч.НЗС (Авто)'!YP"&amp;$J$42),$C22,'Полная ст-ть с уч.НЗС (Авто)'!AN$11:INDIRECT("'Полная ст-ть с уч.НЗС (Авто)'!AN"&amp;$J$42))/$D22)</f>
        <v>0</v>
      </c>
      <c r="AO22" s="137">
        <f ca="1">IF($D22=0,0,SUMIF('Полная ст-ть с уч.НЗС (Авто)'!$YP$11:INDIRECT("'Полная ст-ть с уч.НЗС (Авто)'!YP"&amp;$J$42),$C22,'Полная ст-ть с уч.НЗС (Авто)'!AO$11:INDIRECT("'Полная ст-ть с уч.НЗС (Авто)'!AO"&amp;$J$42))/$D22)</f>
        <v>0</v>
      </c>
      <c r="AP22" s="137">
        <f ca="1">IF($D22=0,0,SUMIF('Полная ст-ть с уч.НЗС (Авто)'!$YP$11:INDIRECT("'Полная ст-ть с уч.НЗС (Авто)'!YP"&amp;$J$42),$C22,'Полная ст-ть с уч.НЗС (Авто)'!AP$11:INDIRECT("'Полная ст-ть с уч.НЗС (Авто)'!AP"&amp;$J$42))/$D22)</f>
        <v>0</v>
      </c>
      <c r="AQ22" s="137">
        <f ca="1">IF($D22=0,0,SUMIF('Полная ст-ть с уч.НЗС (Авто)'!$YP$11:INDIRECT("'Полная ст-ть с уч.НЗС (Авто)'!YP"&amp;$J$42),$C22,'Полная ст-ть с уч.НЗС (Авто)'!AQ$11:INDIRECT("'Полная ст-ть с уч.НЗС (Авто)'!AQ"&amp;$J$42))/$D22)</f>
        <v>0</v>
      </c>
      <c r="AR22" s="186"/>
      <c r="AS22" s="186"/>
      <c r="AT22" s="187"/>
      <c r="AU22" s="421"/>
      <c r="AV22" s="187"/>
      <c r="AW22" s="421"/>
      <c r="AX22" s="137">
        <f ca="1">IF($D22=0,0,SUMIF('Полная ст-ть с уч.НЗС (Авто)'!$YP$11:INDIRECT("'Полная ст-ть с уч.НЗС (Авто)'!YP"&amp;$J$42),$C22,'Полная ст-ть с уч.НЗС (Авто)'!AX$11:INDIRECT("'Полная ст-ть с уч.НЗС (Авто)'!AX"&amp;$J$42))/$D22)</f>
        <v>0</v>
      </c>
      <c r="AY22" s="137">
        <f ca="1">IF($D22=0,0,SUMIF('Полная ст-ть с уч.НЗС (Авто)'!$YP$11:INDIRECT("'Полная ст-ть с уч.НЗС (Авто)'!YP"&amp;$J$42),$C22,'Полная ст-ть с уч.НЗС (Авто)'!AY$11:INDIRECT("'Полная ст-ть с уч.НЗС (Авто)'!AY"&amp;$J$42))/$D22)</f>
        <v>0</v>
      </c>
      <c r="AZ22" s="137">
        <f ca="1">IF($D22=0,0,SUMIF('Полная ст-ть с уч.НЗС (Авто)'!$YP$11:INDIRECT("'Полная ст-ть с уч.НЗС (Авто)'!YP"&amp;$J$42),$C22,'Полная ст-ть с уч.НЗС (Авто)'!AZ$11:INDIRECT("'Полная ст-ть с уч.НЗС (Авто)'!AZ"&amp;$J$42))/$D22)</f>
        <v>0</v>
      </c>
      <c r="BA22" s="137">
        <f ca="1">IF($D22=0,0,SUMIF('Полная ст-ть с уч.НЗС (Авто)'!$YP$11:INDIRECT("'Полная ст-ть с уч.НЗС (Авто)'!YP"&amp;$J$42),$C22,'Полная ст-ть с уч.НЗС (Авто)'!BA$11:INDIRECT("'Полная ст-ть с уч.НЗС (Авто)'!BA"&amp;$J$42))/$D22)</f>
        <v>0</v>
      </c>
      <c r="BB22" s="137">
        <f ca="1">IF($D22=0,0,SUMIF('Полная ст-ть с уч.НЗС (Авто)'!$YP$11:INDIRECT("'Полная ст-ть с уч.НЗС (Авто)'!YP"&amp;$J$42),$C22,'Полная ст-ть с уч.НЗС (Авто)'!BB$11:INDIRECT("'Полная ст-ть с уч.НЗС (Авто)'!BB"&amp;$J$42))/$D22)</f>
        <v>0</v>
      </c>
      <c r="BC22" s="137">
        <f ca="1">IF($D22=0,0,SUMIF('Полная ст-ть с уч.НЗС (Авто)'!$YP$11:INDIRECT("'Полная ст-ть с уч.НЗС (Авто)'!YP"&amp;$J$42),$C22,'Полная ст-ть с уч.НЗС (Авто)'!BC$11:INDIRECT("'Полная ст-ть с уч.НЗС (Авто)'!BC"&amp;$J$42))/$D22)</f>
        <v>0</v>
      </c>
      <c r="BD22" s="187"/>
      <c r="BE22" s="187"/>
      <c r="BF22" s="137">
        <f ca="1">IF($D22=0,0,SUMIF('Полная ст-ть с уч.НЗС (Авто)'!$YP$11:INDIRECT("'Полная ст-ть с уч.НЗС (Авто)'!YP"&amp;$J$42),$C22,'Полная ст-ть с уч.НЗС (Авто)'!BF$11:INDIRECT("'Полная ст-ть с уч.НЗС (Авто)'!BF"&amp;$J$42))/$D22)</f>
        <v>0</v>
      </c>
      <c r="BG22" s="137">
        <f ca="1">IF($D22=0,0,SUMIF('Полная ст-ть с уч.НЗС (Авто)'!$YP$11:INDIRECT("'Полная ст-ть с уч.НЗС (Авто)'!YP"&amp;$J$42),$C22,'Полная ст-ть с уч.НЗС (Авто)'!BG$11:INDIRECT("'Полная ст-ть с уч.НЗС (Авто)'!BG"&amp;$J$42))/$D22)</f>
        <v>0</v>
      </c>
      <c r="BH22" s="137">
        <f ca="1">IF($D22=0,0,SUMIF('Полная ст-ть с уч.НЗС (Авто)'!$YP$11:INDIRECT("'Полная ст-ть с уч.НЗС (Авто)'!YP"&amp;$J$42),$C22,'Полная ст-ть с уч.НЗС (Авто)'!BH$11:INDIRECT("'Полная ст-ть с уч.НЗС (Авто)'!BH"&amp;$J$42))/$D22)</f>
        <v>0</v>
      </c>
      <c r="BI22" s="137">
        <f ca="1">IF($D22=0,0,SUMIF('Полная ст-ть с уч.НЗС (Авто)'!$YP$11:INDIRECT("'Полная ст-ть с уч.НЗС (Авто)'!YP"&amp;$J$42),$C22,'Полная ст-ть с уч.НЗС (Авто)'!BI$11:INDIRECT("'Полная ст-ть с уч.НЗС (Авто)'!BI"&amp;$J$42))/$D22)</f>
        <v>0</v>
      </c>
      <c r="BJ22" s="137">
        <f ca="1">IF($D22=0,0,SUMIF('Полная ст-ть с уч.НЗС (Авто)'!$YP$11:INDIRECT("'Полная ст-ть с уч.НЗС (Авто)'!YP"&amp;$J$42),$C22,'Полная ст-ть с уч.НЗС (Авто)'!BJ$11:INDIRECT("'Полная ст-ть с уч.НЗС (Авто)'!BJ"&amp;$J$42))/$D22)</f>
        <v>0</v>
      </c>
      <c r="BK22" s="137">
        <f ca="1">IF($D22=0,0,SUMIF('Полная ст-ть с уч.НЗС (Авто)'!$YP$11:INDIRECT("'Полная ст-ть с уч.НЗС (Авто)'!YP"&amp;$J$42),$C22,'Полная ст-ть с уч.НЗС (Авто)'!BK$11:INDIRECT("'Полная ст-ть с уч.НЗС (Авто)'!BK"&amp;$J$42))/$D22)</f>
        <v>0</v>
      </c>
      <c r="BL22" s="187"/>
      <c r="BM22" s="137">
        <f ca="1">IF($D22=0,0,SUMIF('Полная ст-ть с уч.НЗС (Авто)'!$YP$11:INDIRECT("'Полная ст-ть с уч.НЗС (Авто)'!YP"&amp;$J$42),$C22,'Полная ст-ть с уч.НЗС (Авто)'!BM$11:INDIRECT("'Полная ст-ть с уч.НЗС (Авто)'!BM"&amp;$J$42))/$D22)</f>
        <v>0</v>
      </c>
      <c r="BN22" s="188"/>
      <c r="BO22" s="134"/>
      <c r="BP22" s="134"/>
      <c r="BQ22" s="137">
        <f ca="1">IF($D22=0,0,SUMIF('Полная ст-ть с уч.НЗС (Авто)'!$YP$11:INDIRECT("'Полная ст-ть с уч.НЗС (Авто)'!YP"&amp;$J$42),$C22,'Полная ст-ть с уч.НЗС (Авто)'!BQ$11:INDIRECT("'Полная ст-ть с уч.НЗС (Авто)'!BQ"&amp;$J$42))/$D22)</f>
        <v>0</v>
      </c>
      <c r="BR22" s="137"/>
      <c r="BS22" s="134"/>
      <c r="BT22" s="134"/>
      <c r="BU22" s="137"/>
      <c r="BV22" s="134"/>
      <c r="BW22" s="137"/>
      <c r="BX22" s="134"/>
      <c r="BY22" s="134"/>
      <c r="BZ22" s="134"/>
      <c r="CA22" s="134"/>
      <c r="CB22" s="134"/>
      <c r="CC22" s="134"/>
      <c r="CD22" s="134"/>
      <c r="CE22" s="134"/>
      <c r="CF22" s="134"/>
      <c r="CG22" s="134"/>
      <c r="CH22" s="134"/>
      <c r="CI22" s="134"/>
      <c r="CJ22" s="134"/>
      <c r="CK22" s="137">
        <f ca="1">IF($D22=0,0,SUMIF('Полная ст-ть с уч.НЗС (Авто)'!$YP$11:INDIRECT("'Полная ст-ть с уч.НЗС (Авто)'!YP"&amp;$J$42),$C22,'Полная ст-ть с уч.НЗС (Авто)'!CK$11:INDIRECT("'Полная ст-ть с уч.НЗС (Авто)'!CK"&amp;$J$42))/$D22)</f>
        <v>0</v>
      </c>
      <c r="CL22" s="137">
        <f ca="1">IF($D22=0,0,SUMIF('Полная ст-ть с уч.НЗС (Авто)'!$YP$11:INDIRECT("'Полная ст-ть с уч.НЗС (Авто)'!YP"&amp;$J$42),$C22,'Полная ст-ть с уч.НЗС (Авто)'!CL$11:INDIRECT("'Полная ст-ть с уч.НЗС (Авто)'!CL"&amp;$J$42))/$D22)</f>
        <v>0</v>
      </c>
      <c r="CM22" s="137">
        <f ca="1">IF($D22=0,0,SUMIF('Полная ст-ть с уч.НЗС (Авто)'!$YP$11:INDIRECT("'Полная ст-ть с уч.НЗС (Авто)'!YP"&amp;$J$42),$C22,'Полная ст-ть с уч.НЗС (Авто)'!CM$11:INDIRECT("'Полная ст-ть с уч.НЗС (Авто)'!CM"&amp;$J$42))/$D22)</f>
        <v>0</v>
      </c>
      <c r="CN22" s="137">
        <f ca="1">IF($D22=0,0,SUMIF('Полная ст-ть с уч.НЗС (Авто)'!$YP$11:INDIRECT("'Полная ст-ть с уч.НЗС (Авто)'!YP"&amp;$J$42),$C22,'Полная ст-ть с уч.НЗС (Авто)'!CN$11:INDIRECT("'Полная ст-ть с уч.НЗС (Авто)'!CN"&amp;$J$42))/$D22)</f>
        <v>0</v>
      </c>
      <c r="CO22" s="137">
        <f ca="1">IF($D22=0,0,SUMIF('Полная ст-ть с уч.НЗС (Авто)'!$YP$11:INDIRECT("'Полная ст-ть с уч.НЗС (Авто)'!YP"&amp;$J$42),$C22,'Полная ст-ть с уч.НЗС (Авто)'!CO$11:INDIRECT("'Полная ст-ть с уч.НЗС (Авто)'!CO"&amp;$J$42))/$D22)</f>
        <v>0</v>
      </c>
      <c r="CP22" s="137">
        <f ca="1">IF($D22=0,0,SUMIF('Полная ст-ть с уч.НЗС (Авто)'!$YP$11:INDIRECT("'Полная ст-ть с уч.НЗС (Авто)'!YP"&amp;$J$42),$C22,'Полная ст-ть с уч.НЗС (Авто)'!CP$11:INDIRECT("'Полная ст-ть с уч.НЗС (Авто)'!CP"&amp;$J$42))/$D22)</f>
        <v>0</v>
      </c>
      <c r="CQ22" s="134">
        <f ca="1">IF($D22=0,0,SUMIF('Полная ст-ть с уч.НЗС (Авто)'!$YP$11:INDIRECT("'Полная ст-ть с уч.НЗС (Авто)'!YP"&amp;$J$42),$C22,'Полная ст-ть с уч.НЗС (Авто)'!CQ$11:INDIRECT("'Полная ст-ть с уч.НЗС (Авто)'!CQ"&amp;$J$42))/$D22)</f>
        <v>0</v>
      </c>
      <c r="CR22" s="137">
        <f ca="1">IF($D22=0,0,SUMIF('Полная ст-ть с уч.НЗС (Авто)'!$YP$11:INDIRECT("'Полная ст-ть с уч.НЗС (Авто)'!YP"&amp;$J$42),$C22,'Полная ст-ть с уч.НЗС (Авто)'!CR$11:INDIRECT("'Полная ст-ть с уч.НЗС (Авто)'!CR"&amp;$J$42))/$D22)</f>
        <v>0</v>
      </c>
      <c r="CS22" s="137">
        <f ca="1">IF($D22=0,0,SUMIF('Полная ст-ть с уч.НЗС (Авто)'!$YP$11:INDIRECT("'Полная ст-ть с уч.НЗС (Авто)'!YP"&amp;$J$42),$C22,'Полная ст-ть с уч.НЗС (Авто)'!CS$11:INDIRECT("'Полная ст-ть с уч.НЗС (Авто)'!CS"&amp;$J$42))/$D22)</f>
        <v>0</v>
      </c>
      <c r="CT22" s="137">
        <f ca="1">IF($D22=0,0,SUMIF('Полная ст-ть с уч.НЗС (Авто)'!$YP$11:INDIRECT("'Полная ст-ть с уч.НЗС (Авто)'!YP"&amp;$J$42),$C22,'Полная ст-ть с уч.НЗС (Авто)'!CT$11:INDIRECT("'Полная ст-ть с уч.НЗС (Авто)'!CT"&amp;$J$42))/$D22)</f>
        <v>0</v>
      </c>
      <c r="CU22" s="137">
        <f ca="1">IF($D22=0,0,SUMIF('Полная ст-ть с уч.НЗС (Авто)'!$YP$11:INDIRECT("'Полная ст-ть с уч.НЗС (Авто)'!YP"&amp;$J$42),$C22,'Полная ст-ть с уч.НЗС (Авто)'!CU$11:INDIRECT("'Полная ст-ть с уч.НЗС (Авто)'!CU"&amp;$J$42))/$D22)</f>
        <v>0</v>
      </c>
      <c r="CV22" s="137">
        <f ca="1">IF($D22=0,0,SUMIF('Полная ст-ть с уч.НЗС (Авто)'!$YP$11:INDIRECT("'Полная ст-ть с уч.НЗС (Авто)'!YP"&amp;$J$42),$C22,'Полная ст-ть с уч.НЗС (Авто)'!CV$11:INDIRECT("'Полная ст-ть с уч.НЗС (Авто)'!CV"&amp;$J$42))/$D22)</f>
        <v>0</v>
      </c>
      <c r="CW22" s="137">
        <f ca="1">IF($D22=0,0,SUMIF('Полная ст-ть с уч.НЗС (Авто)'!$YP$11:INDIRECT("'Полная ст-ть с уч.НЗС (Авто)'!YP"&amp;$J$42),$C22,'Полная ст-ть с уч.НЗС (Авто)'!CW$11:INDIRECT("'Полная ст-ть с уч.НЗС (Авто)'!CW"&amp;$J$42))/$D22)</f>
        <v>0</v>
      </c>
      <c r="CX22" s="137">
        <f ca="1">IF($D22=0,0,SUMIF('Полная ст-ть с уч.НЗС (Авто)'!$YP$11:INDIRECT("'Полная ст-ть с уч.НЗС (Авто)'!YP"&amp;$J$42),$C22,'Полная ст-ть с уч.НЗС (Авто)'!CX$11:INDIRECT("'Полная ст-ть с уч.НЗС (Авто)'!CX"&amp;$J$42))/$D22)</f>
        <v>0</v>
      </c>
      <c r="CY22" s="134">
        <f ca="1">IF($D22=0,0,SUMIF('Полная ст-ть с уч.НЗС (Авто)'!$YP$11:INDIRECT("'Полная ст-ть с уч.НЗС (Авто)'!YP"&amp;$J$42),$C22,'Полная ст-ть с уч.НЗС (Авто)'!CY$11:INDIRECT("'Полная ст-ть с уч.НЗС (Авто)'!CY"&amp;$J$42))/$D22)</f>
        <v>0</v>
      </c>
      <c r="CZ22" s="137">
        <f ca="1">IF($D22=0,0,SUMIF('Полная ст-ть с уч.НЗС (Авто)'!$YP$11:INDIRECT("'Полная ст-ть с уч.НЗС (Авто)'!YP"&amp;$J$42),$C22,'Полная ст-ть с уч.НЗС (Авто)'!CZ$11:INDIRECT("'Полная ст-ть с уч.НЗС (Авто)'!CZ"&amp;$J$42))/$D22)</f>
        <v>0</v>
      </c>
      <c r="DA22" s="137">
        <f ca="1">IF($D22=0,0,SUMIF('Полная ст-ть с уч.НЗС (Авто)'!$YP$11:INDIRECT("'Полная ст-ть с уч.НЗС (Авто)'!YP"&amp;$J$42),$C22,'Полная ст-ть с уч.НЗС (Авто)'!DA$11:INDIRECT("'Полная ст-ть с уч.НЗС (Авто)'!DA"&amp;$J$42))/$D22)</f>
        <v>0</v>
      </c>
      <c r="DB22" s="137">
        <f ca="1">IF($D22=0,0,SUMIF('Полная ст-ть с уч.НЗС (Авто)'!$YP$11:INDIRECT("'Полная ст-ть с уч.НЗС (Авто)'!YP"&amp;$J$42),$C22,'Полная ст-ть с уч.НЗС (Авто)'!DB$11:INDIRECT("'Полная ст-ть с уч.НЗС (Авто)'!DB"&amp;$J$42))/$D22)</f>
        <v>0</v>
      </c>
      <c r="DC22" s="137">
        <f ca="1">IF($D22=0,0,SUMIF('Полная ст-ть с уч.НЗС (Авто)'!$YP$11:INDIRECT("'Полная ст-ть с уч.НЗС (Авто)'!YP"&amp;$J$42),$C22,'Полная ст-ть с уч.НЗС (Авто)'!DC$11:INDIRECT("'Полная ст-ть с уч.НЗС (Авто)'!DC"&amp;$J$42))/$D22)</f>
        <v>0</v>
      </c>
      <c r="DD22" s="134"/>
      <c r="DE22" s="137">
        <f ca="1">IF($D22=0,0,SUMIF('Полная ст-ть с уч.НЗС (Авто)'!$YP$11:INDIRECT("'Полная ст-ть с уч.НЗС (Авто)'!YP"&amp;$J$42),$C22,'Полная ст-ть с уч.НЗС (Авто)'!DE$11:INDIRECT("'Полная ст-ть с уч.НЗС (Авто)'!DE"&amp;$J$42))/$D22)</f>
        <v>0</v>
      </c>
      <c r="DF22" s="137"/>
      <c r="DG22" s="137">
        <f ca="1">IF($D22=0,0,SUMIF('Полная ст-ть с уч.НЗС (Авто)'!$YP$11:INDIRECT("'Полная ст-ть с уч.НЗС (Авто)'!YP"&amp;$J$42),$C22,'Полная ст-ть с уч.НЗС (Авто)'!DG$11:INDIRECT("'Полная ст-ть с уч.НЗС (Авто)'!DG"&amp;$J$42))/$D22)</f>
        <v>0</v>
      </c>
      <c r="DH22" s="137">
        <f ca="1">IF($D22=0,0,SUMIF('Полная ст-ть с уч.НЗС (Авто)'!$YP$11:INDIRECT("'Полная ст-ть с уч.НЗС (Авто)'!YP"&amp;$J$42),$C22,'Полная ст-ть с уч.НЗС (Авто)'!DH$11:INDIRECT("'Полная ст-ть с уч.НЗС (Авто)'!DH"&amp;$J$42))/$D22)</f>
        <v>0</v>
      </c>
      <c r="DI22" s="137">
        <f ca="1">IF($D22=0,0,SUMIF('Полная ст-ть с уч.НЗС (Авто)'!$YP$11:INDIRECT("'Полная ст-ть с уч.НЗС (Авто)'!YP"&amp;$J$42),$C22,'Полная ст-ть с уч.НЗС (Авто)'!DI$11:INDIRECT("'Полная ст-ть с уч.НЗС (Авто)'!DI"&amp;$J$42))/$D22)</f>
        <v>0</v>
      </c>
      <c r="DJ22" s="137">
        <f ca="1">IF($D22=0,0,SUMIF('Полная ст-ть с уч.НЗС (Авто)'!$YP$11:INDIRECT("'Полная ст-ть с уч.НЗС (Авто)'!YP"&amp;$J$42),$C22,'Полная ст-ть с уч.НЗС (Авто)'!DJ$11:INDIRECT("'Полная ст-ть с уч.НЗС (Авто)'!DJ"&amp;$J$42))/$D22)</f>
        <v>0</v>
      </c>
      <c r="DK22" s="137">
        <f ca="1">IF($D22=0,0,SUMIF('Полная ст-ть с уч.НЗС (Авто)'!$YP$11:INDIRECT("'Полная ст-ть с уч.НЗС (Авто)'!YP"&amp;$J$42),$C22,'Полная ст-ть с уч.НЗС (Авто)'!DK$11:INDIRECT("'Полная ст-ть с уч.НЗС (Авто)'!DK"&amp;$J$42))/$D22)</f>
        <v>0</v>
      </c>
      <c r="DL22" s="137">
        <f ca="1">IF($D22=0,0,SUMIF('Полная ст-ть с уч.НЗС (Авто)'!$YP$11:INDIRECT("'Полная ст-ть с уч.НЗС (Авто)'!YP"&amp;$J$42),$C22,'Полная ст-ть с уч.НЗС (Авто)'!DL$11:INDIRECT("'Полная ст-ть с уч.НЗС (Авто)'!DL"&amp;$J$42))/$D22)</f>
        <v>0</v>
      </c>
      <c r="DM22" s="137">
        <f ca="1">IF($D22=0,0,SUMIF('Полная ст-ть с уч.НЗС (Авто)'!$YP$11:INDIRECT("'Полная ст-ть с уч.НЗС (Авто)'!YP"&amp;$J$42),$C22,'Полная ст-ть с уч.НЗС (Авто)'!DM$11:INDIRECT("'Полная ст-ть с уч.НЗС (Авто)'!DM"&amp;$J$42))/$D22)</f>
        <v>0</v>
      </c>
      <c r="DN22" s="137">
        <f ca="1">IF($D22=0,0,SUMIF('Полная ст-ть с уч.НЗС (Авто)'!$YP$11:INDIRECT("'Полная ст-ть с уч.НЗС (Авто)'!YP"&amp;$J$42),$C22,'Полная ст-ть с уч.НЗС (Авто)'!DN$11:INDIRECT("'Полная ст-ть с уч.НЗС (Авто)'!DN"&amp;$J$42))/$D22)</f>
        <v>0</v>
      </c>
      <c r="DO22" s="137">
        <f ca="1">IF($D22=0,0,SUMIF('Полная ст-ть с уч.НЗС (Авто)'!$YP$11:INDIRECT("'Полная ст-ть с уч.НЗС (Авто)'!YP"&amp;$J$42),$C22,'Полная ст-ть с уч.НЗС (Авто)'!DO$11:INDIRECT("'Полная ст-ть с уч.НЗС (Авто)'!DO"&amp;$J$42))/$D22)</f>
        <v>0</v>
      </c>
      <c r="DP22" s="137">
        <f ca="1">IF($D22=0,0,SUMIF('Полная ст-ть с уч.НЗС (Авто)'!$YP$11:INDIRECT("'Полная ст-ть с уч.НЗС (Авто)'!YP"&amp;$J$42),$C22,'Полная ст-ть с уч.НЗС (Авто)'!DP$11:INDIRECT("'Полная ст-ть с уч.НЗС (Авто)'!DP"&amp;$J$42))/$D22)</f>
        <v>0</v>
      </c>
      <c r="DQ22" s="137">
        <f ca="1">IF($D22=0,0,SUMIF('Полная ст-ть с уч.НЗС (Авто)'!$YP$11:INDIRECT("'Полная ст-ть с уч.НЗС (Авто)'!YP"&amp;$J$42),$C22,'Полная ст-ть с уч.НЗС (Авто)'!DQ$11:INDIRECT("'Полная ст-ть с уч.НЗС (Авто)'!DQ"&amp;$J$42))/$D22)</f>
        <v>0</v>
      </c>
      <c r="DR22" s="137">
        <f ca="1">IF($D22=0,0,SUMIF('Полная ст-ть с уч.НЗС (Авто)'!$YP$11:INDIRECT("'Полная ст-ть с уч.НЗС (Авто)'!YP"&amp;$J$42),$C22,'Полная ст-ть с уч.НЗС (Авто)'!DR$11:INDIRECT("'Полная ст-ть с уч.НЗС (Авто)'!DR"&amp;$J$42))/$D22)</f>
        <v>0</v>
      </c>
      <c r="DS22" s="137">
        <f ca="1">IF($D22=0,0,SUMIF('Полная ст-ть с уч.НЗС (Авто)'!$YP$11:INDIRECT("'Полная ст-ть с уч.НЗС (Авто)'!YP"&amp;$J$42),$C22,'Полная ст-ть с уч.НЗС (Авто)'!DS$11:INDIRECT("'Полная ст-ть с уч.НЗС (Авто)'!DS"&amp;$J$42))/$D22)</f>
        <v>0</v>
      </c>
      <c r="DT22" s="137">
        <f ca="1">IF($D22=0,0,SUMIF('Полная ст-ть с уч.НЗС (Авто)'!$YP$11:INDIRECT("'Полная ст-ть с уч.НЗС (Авто)'!YP"&amp;$J$42),$C22,'Полная ст-ть с уч.НЗС (Авто)'!DT$11:INDIRECT("'Полная ст-ть с уч.НЗС (Авто)'!DT"&amp;$J$42))/$D22)</f>
        <v>0</v>
      </c>
      <c r="DU22" s="137">
        <f ca="1">IF($D22=0,0,SUMIF('Полная ст-ть с уч.НЗС (Авто)'!$YP$11:INDIRECT("'Полная ст-ть с уч.НЗС (Авто)'!YP"&amp;$J$42),$C22,'Полная ст-ть с уч.НЗС (Авто)'!DU$11:INDIRECT("'Полная ст-ть с уч.НЗС (Авто)'!DU"&amp;$J$42))/$D22)</f>
        <v>0</v>
      </c>
      <c r="DV22" s="137">
        <f ca="1">IF($D22=0,0,SUMIF('Полная ст-ть с уч.НЗС (Авто)'!$YP$11:INDIRECT("'Полная ст-ть с уч.НЗС (Авто)'!YP"&amp;$J$42),$C22,'Полная ст-ть с уч.НЗС (Авто)'!DV$11:INDIRECT("'Полная ст-ть с уч.НЗС (Авто)'!DV"&amp;$J$42))/$D22)</f>
        <v>0</v>
      </c>
      <c r="DW22" s="137">
        <f ca="1">IF($D22=0,0,SUMIF('Полная ст-ть с уч.НЗС (Авто)'!$YP$11:INDIRECT("'Полная ст-ть с уч.НЗС (Авто)'!YP"&amp;$J$42),$C22,'Полная ст-ть с уч.НЗС (Авто)'!DW$11:INDIRECT("'Полная ст-ть с уч.НЗС (Авто)'!DW"&amp;$J$42))/$D22)</f>
        <v>0</v>
      </c>
      <c r="DX22" s="137">
        <f ca="1">IF($D22=0,0,SUMIF('Полная ст-ть с уч.НЗС (Авто)'!$YP$11:INDIRECT("'Полная ст-ть с уч.НЗС (Авто)'!YP"&amp;$J$42),$C22,'Полная ст-ть с уч.НЗС (Авто)'!DX$11:INDIRECT("'Полная ст-ть с уч.НЗС (Авто)'!DX"&amp;$J$42))/$D22)</f>
        <v>0</v>
      </c>
      <c r="DY22" s="137">
        <f ca="1">IF($D22=0,0,SUMIF('Полная ст-ть с уч.НЗС (Авто)'!$YP$11:INDIRECT("'Полная ст-ть с уч.НЗС (Авто)'!YP"&amp;$J$42),$C22,'Полная ст-ть с уч.НЗС (Авто)'!DY$11:INDIRECT("'Полная ст-ть с уч.НЗС (Авто)'!DY"&amp;$J$42))/$D22)</f>
        <v>0</v>
      </c>
      <c r="DZ22" s="137">
        <f ca="1">IF($D22=0,0,SUMIF('Полная ст-ть с уч.НЗС (Авто)'!$YP$11:INDIRECT("'Полная ст-ть с уч.НЗС (Авто)'!YP"&amp;$J$42),$C22,'Полная ст-ть с уч.НЗС (Авто)'!DZ$11:INDIRECT("'Полная ст-ть с уч.НЗС (Авто)'!DZ"&amp;$J$42))/$D22)</f>
        <v>0</v>
      </c>
      <c r="EA22" s="137">
        <f ca="1">IF($D22=0,0,SUMIF('Полная ст-ть с уч.НЗС (Авто)'!$YP$11:INDIRECT("'Полная ст-ть с уч.НЗС (Авто)'!YP"&amp;$J$42),$C22,'Полная ст-ть с уч.НЗС (Авто)'!EA$11:INDIRECT("'Полная ст-ть с уч.НЗС (Авто)'!EA"&amp;$J$42))/$D22)</f>
        <v>0</v>
      </c>
      <c r="EB22" s="137">
        <f ca="1">IF($D22=0,0,SUMIF('Полная ст-ть с уч.НЗС (Авто)'!$YP$11:INDIRECT("'Полная ст-ть с уч.НЗС (Авто)'!YP"&amp;$J$42),$C22,'Полная ст-ть с уч.НЗС (Авто)'!EB$11:INDIRECT("'Полная ст-ть с уч.НЗС (Авто)'!EB"&amp;$J$42))/$D22)</f>
        <v>0</v>
      </c>
      <c r="EC22" s="137">
        <f ca="1">IF($D22=0,0,SUMIF('Полная ст-ть с уч.НЗС (Авто)'!$YP$11:INDIRECT("'Полная ст-ть с уч.НЗС (Авто)'!YP"&amp;$J$42),$C22,'Полная ст-ть с уч.НЗС (Авто)'!EC$11:INDIRECT("'Полная ст-ть с уч.НЗС (Авто)'!EC"&amp;$J$42))/$D22)</f>
        <v>0</v>
      </c>
      <c r="ED22" s="137">
        <f ca="1">IF($D22=0,0,SUMIF('Полная ст-ть с уч.НЗС (Авто)'!$YP$11:INDIRECT("'Полная ст-ть с уч.НЗС (Авто)'!YP"&amp;$J$42),$C22,'Полная ст-ть с уч.НЗС (Авто)'!ED$11:INDIRECT("'Полная ст-ть с уч.НЗС (Авто)'!ED"&amp;$J$42))/$D22)</f>
        <v>0</v>
      </c>
      <c r="EE22" s="137">
        <f ca="1">IF($D22=0,0,SUMIF('Полная ст-ть с уч.НЗС (Авто)'!$YP$11:INDIRECT("'Полная ст-ть с уч.НЗС (Авто)'!YP"&amp;$J$42),$C22,'Полная ст-ть с уч.НЗС (Авто)'!EE$11:INDIRECT("'Полная ст-ть с уч.НЗС (Авто)'!EE"&amp;$J$42))/$D22)</f>
        <v>0</v>
      </c>
      <c r="EF22" s="137">
        <f ca="1">IF($D22=0,0,SUMIF('Полная ст-ть с уч.НЗС (Авто)'!$YP$11:INDIRECT("'Полная ст-ть с уч.НЗС (Авто)'!YP"&amp;$J$42),$C22,'Полная ст-ть с уч.НЗС (Авто)'!EF$11:INDIRECT("'Полная ст-ть с уч.НЗС (Авто)'!EF"&amp;$J$42))/$D22)</f>
        <v>0</v>
      </c>
      <c r="EG22" s="137">
        <f ca="1">IF($D22=0,0,SUMIF('Полная ст-ть с уч.НЗС (Авто)'!$YP$11:INDIRECT("'Полная ст-ть с уч.НЗС (Авто)'!YP"&amp;$J$42),$C22,'Полная ст-ть с уч.НЗС (Авто)'!EG$11:INDIRECT("'Полная ст-ть с уч.НЗС (Авто)'!EG"&amp;$J$42))/$D22)</f>
        <v>0</v>
      </c>
      <c r="EH22" s="137">
        <f ca="1">IF($D22=0,0,SUMIF('Полная ст-ть с уч.НЗС (Авто)'!$YP$11:INDIRECT("'Полная ст-ть с уч.НЗС (Авто)'!YP"&amp;$J$42),$C22,'Полная ст-ть с уч.НЗС (Авто)'!EH$11:INDIRECT("'Полная ст-ть с уч.НЗС (Авто)'!EH"&amp;$J$42))/$D22)</f>
        <v>0</v>
      </c>
      <c r="EI22" s="137">
        <f ca="1">IF($D22=0,0,SUMIF('Полная ст-ть с уч.НЗС (Авто)'!$YP$11:INDIRECT("'Полная ст-ть с уч.НЗС (Авто)'!YP"&amp;$J$42),$C22,'Полная ст-ть с уч.НЗС (Авто)'!EI$11:INDIRECT("'Полная ст-ть с уч.НЗС (Авто)'!EI"&amp;$J$42))/$D22)</f>
        <v>0</v>
      </c>
      <c r="EJ22" s="137">
        <f ca="1">IF($D22=0,0,SUMIF('Полная ст-ть с уч.НЗС (Авто)'!$YP$11:INDIRECT("'Полная ст-ть с уч.НЗС (Авто)'!YP"&amp;$J$42),$C22,'Полная ст-ть с уч.НЗС (Авто)'!EJ$11:INDIRECT("'Полная ст-ть с уч.НЗС (Авто)'!EJ"&amp;$J$42))/$D22)</f>
        <v>0</v>
      </c>
      <c r="EK22" s="137">
        <f ca="1">IF($D22=0,0,SUMIF('Полная ст-ть с уч.НЗС (Авто)'!$YP$11:INDIRECT("'Полная ст-ть с уч.НЗС (Авто)'!YP"&amp;$J$42),$C22,'Полная ст-ть с уч.НЗС (Авто)'!EK$11:INDIRECT("'Полная ст-ть с уч.НЗС (Авто)'!EK"&amp;$J$42))/$D22)</f>
        <v>0</v>
      </c>
      <c r="EL22" s="137">
        <f ca="1">IF($D22=0,0,SUMIF('Полная ст-ть с уч.НЗС (Авто)'!$YP$11:INDIRECT("'Полная ст-ть с уч.НЗС (Авто)'!YP"&amp;$J$42),$C22,'Полная ст-ть с уч.НЗС (Авто)'!EL$11:INDIRECT("'Полная ст-ть с уч.НЗС (Авто)'!EL"&amp;$J$42))/$D22)</f>
        <v>0</v>
      </c>
      <c r="EM22" s="137">
        <f ca="1">IF($D22=0,0,SUMIF('Полная ст-ть с уч.НЗС (Авто)'!$YP$11:INDIRECT("'Полная ст-ть с уч.НЗС (Авто)'!YP"&amp;$J$42),$C22,'Полная ст-ть с уч.НЗС (Авто)'!EM$11:INDIRECT("'Полная ст-ть с уч.НЗС (Авто)'!EM"&amp;$J$42))/$D22)</f>
        <v>0</v>
      </c>
      <c r="EN22" s="137">
        <f ca="1">IF($D22=0,0,SUMIF('Полная ст-ть с уч.НЗС (Авто)'!$YP$11:INDIRECT("'Полная ст-ть с уч.НЗС (Авто)'!YP"&amp;$J$42),$C22,'Полная ст-ть с уч.НЗС (Авто)'!EN$11:INDIRECT("'Полная ст-ть с уч.НЗС (Авто)'!EN"&amp;$J$42))/$D22)</f>
        <v>0</v>
      </c>
      <c r="EO22" s="137">
        <f ca="1">IF($D22=0,0,SUMIF('Полная ст-ть с уч.НЗС (Авто)'!$YP$11:INDIRECT("'Полная ст-ть с уч.НЗС (Авто)'!YP"&amp;$J$42),$C22,'Полная ст-ть с уч.НЗС (Авто)'!EO$11:INDIRECT("'Полная ст-ть с уч.НЗС (Авто)'!EO"&amp;$J$42))/$D22)</f>
        <v>0</v>
      </c>
      <c r="EP22" s="137">
        <f ca="1">IF($D22=0,0,SUMIF('Полная ст-ть с уч.НЗС (Авто)'!$YP$11:INDIRECT("'Полная ст-ть с уч.НЗС (Авто)'!YP"&amp;$J$42),$C22,'Полная ст-ть с уч.НЗС (Авто)'!EP$11:INDIRECT("'Полная ст-ть с уч.НЗС (Авто)'!EP"&amp;$J$42))/$D22)</f>
        <v>0</v>
      </c>
      <c r="EQ22" s="137">
        <f ca="1">IF($D22=0,0,SUMIF('Полная ст-ть с уч.НЗС (Авто)'!$YP$11:INDIRECT("'Полная ст-ть с уч.НЗС (Авто)'!YP"&amp;$J$42),$C22,'Полная ст-ть с уч.НЗС (Авто)'!EQ$11:INDIRECT("'Полная ст-ть с уч.НЗС (Авто)'!EQ"&amp;$J$42))/$D22)</f>
        <v>0</v>
      </c>
      <c r="ER22" s="137">
        <f ca="1">IF($D22=0,0,SUMIF('Полная ст-ть с уч.НЗС (Авто)'!$YP$11:INDIRECT("'Полная ст-ть с уч.НЗС (Авто)'!YP"&amp;$J$42),$C22,'Полная ст-ть с уч.НЗС (Авто)'!ER$11:INDIRECT("'Полная ст-ть с уч.НЗС (Авто)'!ER"&amp;$J$42))/$D22)</f>
        <v>0</v>
      </c>
      <c r="ES22" s="137">
        <f ca="1">IF($D22=0,0,SUMIF('Полная ст-ть с уч.НЗС (Авто)'!$YP$11:INDIRECT("'Полная ст-ть с уч.НЗС (Авто)'!YP"&amp;$J$42),$C22,'Полная ст-ть с уч.НЗС (Авто)'!ES$11:INDIRECT("'Полная ст-ть с уч.НЗС (Авто)'!ES"&amp;$J$42))/$D22)</f>
        <v>0</v>
      </c>
      <c r="ET22" s="137">
        <f ca="1">IF($D22=0,0,SUMIF('Полная ст-ть с уч.НЗС (Авто)'!$YP$11:INDIRECT("'Полная ст-ть с уч.НЗС (Авто)'!YP"&amp;$J$42),$C22,'Полная ст-ть с уч.НЗС (Авто)'!ET$11:INDIRECT("'Полная ст-ть с уч.НЗС (Авто)'!ET"&amp;$J$42))/$D22)</f>
        <v>0</v>
      </c>
      <c r="EU22" s="137">
        <f ca="1">IF($D22=0,0,SUMIF('Полная ст-ть с уч.НЗС (Авто)'!$YP$11:INDIRECT("'Полная ст-ть с уч.НЗС (Авто)'!YP"&amp;$J$42),$C22,'Полная ст-ть с уч.НЗС (Авто)'!EU$11:INDIRECT("'Полная ст-ть с уч.НЗС (Авто)'!EU"&amp;$J$42))/$D22)</f>
        <v>0</v>
      </c>
      <c r="EV22" s="137">
        <f ca="1">IF($D22=0,0,SUMIF('Полная ст-ть с уч.НЗС (Авто)'!$YP$11:INDIRECT("'Полная ст-ть с уч.НЗС (Авто)'!YP"&amp;$J$42),$C22,'Полная ст-ть с уч.НЗС (Авто)'!EV$11:INDIRECT("'Полная ст-ть с уч.НЗС (Авто)'!EV"&amp;$J$42))/$D22)</f>
        <v>0</v>
      </c>
      <c r="EW22" s="137">
        <f ca="1">IF($D22=0,0,SUMIF('Полная ст-ть с уч.НЗС (Авто)'!$YP$11:INDIRECT("'Полная ст-ть с уч.НЗС (Авто)'!YP"&amp;$J$42),$C22,'Полная ст-ть с уч.НЗС (Авто)'!EW$11:INDIRECT("'Полная ст-ть с уч.НЗС (Авто)'!EW"&amp;$J$42))/$D22)</f>
        <v>0</v>
      </c>
      <c r="EX22" s="137">
        <f ca="1">IF($D22=0,0,SUMIF('Полная ст-ть с уч.НЗС (Авто)'!$YP$11:INDIRECT("'Полная ст-ть с уч.НЗС (Авто)'!YP"&amp;$J$42),$C22,'Полная ст-ть с уч.НЗС (Авто)'!EX$11:INDIRECT("'Полная ст-ть с уч.НЗС (Авто)'!EX"&amp;$J$42))/$D22)</f>
        <v>0</v>
      </c>
      <c r="EY22" s="137">
        <f ca="1">IF($D22=0,0,SUMIF('Полная ст-ть с уч.НЗС (Авто)'!$YP$11:INDIRECT("'Полная ст-ть с уч.НЗС (Авто)'!YP"&amp;$J$42),$C22,'Полная ст-ть с уч.НЗС (Авто)'!EY$11:INDIRECT("'Полная ст-ть с уч.НЗС (Авто)'!EY"&amp;$J$42))/$D22)</f>
        <v>0</v>
      </c>
      <c r="EZ22" s="137">
        <f ca="1">IF($D22=0,0,SUMIF('Полная ст-ть с уч.НЗС (Авто)'!$YP$11:INDIRECT("'Полная ст-ть с уч.НЗС (Авто)'!YP"&amp;$J$42),$C22,'Полная ст-ть с уч.НЗС (Авто)'!EZ$11:INDIRECT("'Полная ст-ть с уч.НЗС (Авто)'!EZ"&amp;$J$42))/$D22)</f>
        <v>0</v>
      </c>
      <c r="FA22" s="137">
        <f ca="1">IF($D22=0,0,SUMIF('Полная ст-ть с уч.НЗС (Авто)'!$YP$11:INDIRECT("'Полная ст-ть с уч.НЗС (Авто)'!YP"&amp;$J$42),$C22,'Полная ст-ть с уч.НЗС (Авто)'!FA$11:INDIRECT("'Полная ст-ть с уч.НЗС (Авто)'!FA"&amp;$J$42))/$D22)</f>
        <v>0</v>
      </c>
      <c r="FB22" s="137">
        <f ca="1">IF($D22=0,0,SUMIF('Полная ст-ть с уч.НЗС (Авто)'!$YP$11:INDIRECT("'Полная ст-ть с уч.НЗС (Авто)'!YP"&amp;$J$42),$C22,'Полная ст-ть с уч.НЗС (Авто)'!FB$11:INDIRECT("'Полная ст-ть с уч.НЗС (Авто)'!FB"&amp;$J$42))/$D22)</f>
        <v>0</v>
      </c>
      <c r="FC22" s="137">
        <f ca="1">IF($D22=0,0,SUMIF('Полная ст-ть с уч.НЗС (Авто)'!$YP$11:INDIRECT("'Полная ст-ть с уч.НЗС (Авто)'!YP"&amp;$J$42),$C22,'Полная ст-ть с уч.НЗС (Авто)'!FC$11:INDIRECT("'Полная ст-ть с уч.НЗС (Авто)'!FC"&amp;$J$42))/$D22)</f>
        <v>0</v>
      </c>
      <c r="FD22" s="137">
        <f ca="1">IF($D22=0,0,SUMIF('Полная ст-ть с уч.НЗС (Авто)'!$YP$11:INDIRECT("'Полная ст-ть с уч.НЗС (Авто)'!YP"&amp;$J$42),$C22,'Полная ст-ть с уч.НЗС (Авто)'!FD$11:INDIRECT("'Полная ст-ть с уч.НЗС (Авто)'!FD"&amp;$J$42))/$D22)</f>
        <v>0</v>
      </c>
      <c r="FE22" s="137">
        <f ca="1">IF($D22=0,0,SUMIF('Полная ст-ть с уч.НЗС (Авто)'!$YP$11:INDIRECT("'Полная ст-ть с уч.НЗС (Авто)'!YP"&amp;$J$42),$C22,'Полная ст-ть с уч.НЗС (Авто)'!FE$11:INDIRECT("'Полная ст-ть с уч.НЗС (Авто)'!FE"&amp;$J$42))/$D22)</f>
        <v>0</v>
      </c>
      <c r="FF22" s="137">
        <f ca="1">IF($D22=0,0,SUMIF('Полная ст-ть с уч.НЗС (Авто)'!$YP$11:INDIRECT("'Полная ст-ть с уч.НЗС (Авто)'!YP"&amp;$J$42),$C22,'Полная ст-ть с уч.НЗС (Авто)'!FF$11:INDIRECT("'Полная ст-ть с уч.НЗС (Авто)'!FF"&amp;$J$42))/$D22)</f>
        <v>0</v>
      </c>
      <c r="FG22" s="137">
        <f ca="1">IF($D22=0,0,SUMIF('Полная ст-ть с уч.НЗС (Авто)'!$YP$11:INDIRECT("'Полная ст-ть с уч.НЗС (Авто)'!YP"&amp;$J$42),$C22,'Полная ст-ть с уч.НЗС (Авто)'!FG$11:INDIRECT("'Полная ст-ть с уч.НЗС (Авто)'!FG"&amp;$J$42))/$D22)</f>
        <v>0</v>
      </c>
      <c r="FH22" s="137">
        <f ca="1">IF($D22=0,0,SUMIF('Полная ст-ть с уч.НЗС (Авто)'!$YP$11:INDIRECT("'Полная ст-ть с уч.НЗС (Авто)'!YP"&amp;$J$42),$C22,'Полная ст-ть с уч.НЗС (Авто)'!FH$11:INDIRECT("'Полная ст-ть с уч.НЗС (Авто)'!FH"&amp;$J$42))/$D22)</f>
        <v>0</v>
      </c>
      <c r="FI22" s="137">
        <f ca="1">IF($D22=0,0,SUMIF('Полная ст-ть с уч.НЗС (Авто)'!$YP$11:INDIRECT("'Полная ст-ть с уч.НЗС (Авто)'!YP"&amp;$J$42),$C22,'Полная ст-ть с уч.НЗС (Авто)'!FI$11:INDIRECT("'Полная ст-ть с уч.НЗС (Авто)'!FI"&amp;$J$42))/$D22)</f>
        <v>0</v>
      </c>
      <c r="FJ22" s="137">
        <f ca="1">IF($D22=0,0,SUMIF('Полная ст-ть с уч.НЗС (Авто)'!$YP$11:INDIRECT("'Полная ст-ть с уч.НЗС (Авто)'!YP"&amp;$J$42),$C22,'Полная ст-ть с уч.НЗС (Авто)'!FJ$11:INDIRECT("'Полная ст-ть с уч.НЗС (Авто)'!FJ"&amp;$J$42))/$D22)</f>
        <v>0</v>
      </c>
      <c r="FK22" s="137">
        <f ca="1">IF($D22=0,0,SUMIF('Полная ст-ть с уч.НЗС (Авто)'!$YP$11:INDIRECT("'Полная ст-ть с уч.НЗС (Авто)'!YP"&amp;$J$42),$C22,'Полная ст-ть с уч.НЗС (Авто)'!FK$11:INDIRECT("'Полная ст-ть с уч.НЗС (Авто)'!FK"&amp;$J$42))/$D22)</f>
        <v>0</v>
      </c>
      <c r="FL22" s="137">
        <f ca="1">IF($D22=0,0,SUMIF('Полная ст-ть с уч.НЗС (Авто)'!$YP$11:INDIRECT("'Полная ст-ть с уч.НЗС (Авто)'!YP"&amp;$J$42),$C22,'Полная ст-ть с уч.НЗС (Авто)'!FL$11:INDIRECT("'Полная ст-ть с уч.НЗС (Авто)'!FL"&amp;$J$42))/$D22)</f>
        <v>0</v>
      </c>
      <c r="FM22" s="137">
        <f ca="1">IF($D22=0,0,SUMIF('Полная ст-ть с уч.НЗС (Авто)'!$YP$11:INDIRECT("'Полная ст-ть с уч.НЗС (Авто)'!YP"&amp;$J$42),$C22,'Полная ст-ть с уч.НЗС (Авто)'!FM$11:INDIRECT("'Полная ст-ть с уч.НЗС (Авто)'!FM"&amp;$J$42))/$D22)</f>
        <v>0</v>
      </c>
      <c r="FN22" s="137">
        <f ca="1">IF($D22=0,0,SUMIF('Полная ст-ть с уч.НЗС (Авто)'!$YP$11:INDIRECT("'Полная ст-ть с уч.НЗС (Авто)'!YP"&amp;$J$42),$C22,'Полная ст-ть с уч.НЗС (Авто)'!FN$11:INDIRECT("'Полная ст-ть с уч.НЗС (Авто)'!FN"&amp;$J$42))/$D22)</f>
        <v>0</v>
      </c>
      <c r="FO22" s="137">
        <f ca="1">IF($D22=0,0,SUMIF('Полная ст-ть с уч.НЗС (Авто)'!$YP$11:INDIRECT("'Полная ст-ть с уч.НЗС (Авто)'!YP"&amp;$J$42),$C22,'Полная ст-ть с уч.НЗС (Авто)'!FO$11:INDIRECT("'Полная ст-ть с уч.НЗС (Авто)'!FO"&amp;$J$42))/$D22)</f>
        <v>0</v>
      </c>
      <c r="FP22" s="137">
        <f ca="1">IF($D22=0,0,SUMIF('Полная ст-ть с уч.НЗС (Авто)'!$YP$11:INDIRECT("'Полная ст-ть с уч.НЗС (Авто)'!YP"&amp;$J$42),$C22,'Полная ст-ть с уч.НЗС (Авто)'!FP$11:INDIRECT("'Полная ст-ть с уч.НЗС (Авто)'!FP"&amp;$J$42))/$D22)</f>
        <v>0</v>
      </c>
      <c r="FQ22" s="137">
        <f ca="1">IF($D22=0,0,SUMIF('Полная ст-ть с уч.НЗС (Авто)'!$YP$11:INDIRECT("'Полная ст-ть с уч.НЗС (Авто)'!YP"&amp;$J$42),$C22,'Полная ст-ть с уч.НЗС (Авто)'!FQ$11:INDIRECT("'Полная ст-ть с уч.НЗС (Авто)'!FQ"&amp;$J$42))/$D22)</f>
        <v>0</v>
      </c>
      <c r="FR22" s="137">
        <f ca="1">IF($D22=0,0,SUMIF('Полная ст-ть с уч.НЗС (Авто)'!$YP$11:INDIRECT("'Полная ст-ть с уч.НЗС (Авто)'!YP"&amp;$J$42),$C22,'Полная ст-ть с уч.НЗС (Авто)'!FR$11:INDIRECT("'Полная ст-ть с уч.НЗС (Авто)'!FR"&amp;$J$42))/$D22)</f>
        <v>0</v>
      </c>
      <c r="FS22" s="137">
        <f ca="1">IF($D22=0,0,SUMIF('Полная ст-ть с уч.НЗС (Авто)'!$YP$11:INDIRECT("'Полная ст-ть с уч.НЗС (Авто)'!YP"&amp;$J$42),$C22,'Полная ст-ть с уч.НЗС (Авто)'!FS$11:INDIRECT("'Полная ст-ть с уч.НЗС (Авто)'!FS"&amp;$J$42))/$D22)</f>
        <v>0</v>
      </c>
      <c r="FT22" s="137">
        <f ca="1">IF($D22=0,0,SUMIF('Полная ст-ть с уч.НЗС (Авто)'!$YP$11:INDIRECT("'Полная ст-ть с уч.НЗС (Авто)'!YP"&amp;$J$42),$C22,'Полная ст-ть с уч.НЗС (Авто)'!FT$11:INDIRECT("'Полная ст-ть с уч.НЗС (Авто)'!FT"&amp;$J$42))/$D22)</f>
        <v>0</v>
      </c>
      <c r="FU22" s="137">
        <f ca="1">IF($D22=0,0,SUMIF('Полная ст-ть с уч.НЗС (Авто)'!$YP$11:INDIRECT("'Полная ст-ть с уч.НЗС (Авто)'!YP"&amp;$J$42),$C22,'Полная ст-ть с уч.НЗС (Авто)'!FU$11:INDIRECT("'Полная ст-ть с уч.НЗС (Авто)'!FU"&amp;$J$42))/$D22)</f>
        <v>0</v>
      </c>
      <c r="FV22" s="137">
        <f ca="1">IF($D22=0,0,SUMIF('Полная ст-ть с уч.НЗС (Авто)'!$YP$11:INDIRECT("'Полная ст-ть с уч.НЗС (Авто)'!YP"&amp;$J$42),$C22,'Полная ст-ть с уч.НЗС (Авто)'!FV$11:INDIRECT("'Полная ст-ть с уч.НЗС (Авто)'!FV"&amp;$J$42))/$D22)</f>
        <v>0</v>
      </c>
      <c r="FW22" s="137">
        <f ca="1">IF($D22=0,0,SUMIF('Полная ст-ть с уч.НЗС (Авто)'!$YP$11:INDIRECT("'Полная ст-ть с уч.НЗС (Авто)'!YP"&amp;$J$42),$C22,'Полная ст-ть с уч.НЗС (Авто)'!FW$11:INDIRECT("'Полная ст-ть с уч.НЗС (Авто)'!FW"&amp;$J$42))/$D22)</f>
        <v>0</v>
      </c>
      <c r="FX22" s="137">
        <f ca="1">IF($D22=0,0,SUMIF('Полная ст-ть с уч.НЗС (Авто)'!$YP$11:INDIRECT("'Полная ст-ть с уч.НЗС (Авто)'!YP"&amp;$J$42),$C22,'Полная ст-ть с уч.НЗС (Авто)'!FX$11:INDIRECT("'Полная ст-ть с уч.НЗС (Авто)'!FX"&amp;$J$42))/$D22)</f>
        <v>0</v>
      </c>
      <c r="FY22" s="137">
        <f ca="1">IF($D22=0,0,SUMIF('Полная ст-ть с уч.НЗС (Авто)'!$YP$11:INDIRECT("'Полная ст-ть с уч.НЗС (Авто)'!YP"&amp;$J$42),$C22,'Полная ст-ть с уч.НЗС (Авто)'!FY$11:INDIRECT("'Полная ст-ть с уч.НЗС (Авто)'!FY"&amp;$J$42))/$D22)</f>
        <v>0</v>
      </c>
      <c r="FZ22" s="137">
        <f ca="1">IF($D22=0,0,SUMIF('Полная ст-ть с уч.НЗС (Авто)'!$YP$11:INDIRECT("'Полная ст-ть с уч.НЗС (Авто)'!YP"&amp;$J$42),$C22,'Полная ст-ть с уч.НЗС (Авто)'!FZ$11:INDIRECT("'Полная ст-ть с уч.НЗС (Авто)'!FZ"&amp;$J$42))/$D22)</f>
        <v>0</v>
      </c>
      <c r="GA22" s="137">
        <f ca="1">IF($D22=0,0,SUMIF('Полная ст-ть с уч.НЗС (Авто)'!$YP$11:INDIRECT("'Полная ст-ть с уч.НЗС (Авто)'!YP"&amp;$J$42),$C22,'Полная ст-ть с уч.НЗС (Авто)'!GA$11:INDIRECT("'Полная ст-ть с уч.НЗС (Авто)'!GA"&amp;$J$42))/$D22)</f>
        <v>0</v>
      </c>
      <c r="GB22" s="137">
        <f ca="1">IF($D22=0,0,SUMIF('Полная ст-ть с уч.НЗС (Авто)'!$YP$11:INDIRECT("'Полная ст-ть с уч.НЗС (Авто)'!YP"&amp;$J$42),$C22,'Полная ст-ть с уч.НЗС (Авто)'!GB$11:INDIRECT("'Полная ст-ть с уч.НЗС (Авто)'!GB"&amp;$J$42))/$D22)</f>
        <v>0</v>
      </c>
      <c r="GC22" s="137">
        <f ca="1">IF($D22=0,0,SUMIF('Полная ст-ть с уч.НЗС (Авто)'!$YP$11:INDIRECT("'Полная ст-ть с уч.НЗС (Авто)'!YP"&amp;$J$42),$C22,'Полная ст-ть с уч.НЗС (Авто)'!GC$11:INDIRECT("'Полная ст-ть с уч.НЗС (Авто)'!GC"&amp;$J$42))/$D22)</f>
        <v>0</v>
      </c>
      <c r="GD22" s="137">
        <f ca="1">IF($D22=0,0,SUMIF('Полная ст-ть с уч.НЗС (Авто)'!$YP$11:INDIRECT("'Полная ст-ть с уч.НЗС (Авто)'!YP"&amp;$J$42),$C22,'Полная ст-ть с уч.НЗС (Авто)'!GD$11:INDIRECT("'Полная ст-ть с уч.НЗС (Авто)'!GD"&amp;$J$42))/$D22)</f>
        <v>0</v>
      </c>
      <c r="GE22" s="137">
        <f ca="1">IF($D22=0,0,SUMIF('Полная ст-ть с уч.НЗС (Авто)'!$YP$11:INDIRECT("'Полная ст-ть с уч.НЗС (Авто)'!YP"&amp;$J$42),$C22,'Полная ст-ть с уч.НЗС (Авто)'!GE$11:INDIRECT("'Полная ст-ть с уч.НЗС (Авто)'!GE"&amp;$J$42))/$D22)</f>
        <v>0</v>
      </c>
      <c r="GF22" s="137">
        <f ca="1">IF($D22=0,0,SUMIF('Полная ст-ть с уч.НЗС (Авто)'!$YP$11:INDIRECT("'Полная ст-ть с уч.НЗС (Авто)'!YP"&amp;$J$42),$C22,'Полная ст-ть с уч.НЗС (Авто)'!GF$11:INDIRECT("'Полная ст-ть с уч.НЗС (Авто)'!GF"&amp;$J$42))/$D22)</f>
        <v>0</v>
      </c>
      <c r="GG22" s="137">
        <f ca="1">IF($D22=0,0,SUMIF('Полная ст-ть с уч.НЗС (Авто)'!$YP$11:INDIRECT("'Полная ст-ть с уч.НЗС (Авто)'!YP"&amp;$J$42),$C22,'Полная ст-ть с уч.НЗС (Авто)'!GG$11:INDIRECT("'Полная ст-ть с уч.НЗС (Авто)'!GG"&amp;$J$42))/$D22)</f>
        <v>0</v>
      </c>
      <c r="GH22" s="137">
        <f ca="1">IF($D22=0,0,SUMIF('Полная ст-ть с уч.НЗС (Авто)'!$YP$11:INDIRECT("'Полная ст-ть с уч.НЗС (Авто)'!YP"&amp;$J$42),$C22,'Полная ст-ть с уч.НЗС (Авто)'!GH$11:INDIRECT("'Полная ст-ть с уч.НЗС (Авто)'!GH"&amp;$J$42))/$D22)</f>
        <v>0</v>
      </c>
      <c r="GI22" s="137">
        <f ca="1">IF($D22=0,0,SUMIF('Полная ст-ть с уч.НЗС (Авто)'!$YP$11:INDIRECT("'Полная ст-ть с уч.НЗС (Авто)'!YP"&amp;$J$42),$C22,'Полная ст-ть с уч.НЗС (Авто)'!GI$11:INDIRECT("'Полная ст-ть с уч.НЗС (Авто)'!GI"&amp;$J$42))/$D22)</f>
        <v>0</v>
      </c>
      <c r="GJ22" s="137">
        <f ca="1">IF($D22=0,0,SUMIF('Полная ст-ть с уч.НЗС (Авто)'!$YP$11:INDIRECT("'Полная ст-ть с уч.НЗС (Авто)'!YP"&amp;$J$42),$C22,'Полная ст-ть с уч.НЗС (Авто)'!GJ$11:INDIRECT("'Полная ст-ть с уч.НЗС (Авто)'!GJ"&amp;$J$42))/$D22)</f>
        <v>0</v>
      </c>
      <c r="GK22" s="137">
        <f ca="1">IF($D22=0,0,SUMIF('Полная ст-ть с уч.НЗС (Авто)'!$YP$11:INDIRECT("'Полная ст-ть с уч.НЗС (Авто)'!YP"&amp;$J$42),$C22,'Полная ст-ть с уч.НЗС (Авто)'!GK$11:INDIRECT("'Полная ст-ть с уч.НЗС (Авто)'!GK"&amp;$J$42))/$D22)</f>
        <v>0</v>
      </c>
      <c r="GL22" s="137">
        <f ca="1">IF($D22=0,0,SUMIF('Полная ст-ть с уч.НЗС (Авто)'!$YP$11:INDIRECT("'Полная ст-ть с уч.НЗС (Авто)'!YP"&amp;$J$42),$C22,'Полная ст-ть с уч.НЗС (Авто)'!GL$11:INDIRECT("'Полная ст-ть с уч.НЗС (Авто)'!GL"&amp;$J$42))/$D22)</f>
        <v>0</v>
      </c>
      <c r="GM22" s="137">
        <f ca="1">IF($D22=0,0,SUMIF('Полная ст-ть с уч.НЗС (Авто)'!$YP$11:INDIRECT("'Полная ст-ть с уч.НЗС (Авто)'!YP"&amp;$J$42),$C22,'Полная ст-ть с уч.НЗС (Авто)'!GM$11:INDIRECT("'Полная ст-ть с уч.НЗС (Авто)'!GM"&amp;$J$42))/$D22)</f>
        <v>0</v>
      </c>
      <c r="GN22" s="137">
        <f ca="1">IF($D22=0,0,SUMIF('Полная ст-ть с уч.НЗС (Авто)'!$YP$11:INDIRECT("'Полная ст-ть с уч.НЗС (Авто)'!YP"&amp;$J$42),$C22,'Полная ст-ть с уч.НЗС (Авто)'!GN$11:INDIRECT("'Полная ст-ть с уч.НЗС (Авто)'!GN"&amp;$J$42))/$D22)</f>
        <v>0</v>
      </c>
      <c r="GO22" s="137">
        <f ca="1">IF($D22=0,0,SUMIF('Полная ст-ть с уч.НЗС (Авто)'!$YP$11:INDIRECT("'Полная ст-ть с уч.НЗС (Авто)'!YP"&amp;$J$42),$C22,'Полная ст-ть с уч.НЗС (Авто)'!GO$11:INDIRECT("'Полная ст-ть с уч.НЗС (Авто)'!GO"&amp;$J$42))/$D22)</f>
        <v>0</v>
      </c>
      <c r="GP22" s="137">
        <f ca="1">IF($D22=0,0,SUMIF('Полная ст-ть с уч.НЗС (Авто)'!$YP$11:INDIRECT("'Полная ст-ть с уч.НЗС (Авто)'!YP"&amp;$J$42),$C22,'Полная ст-ть с уч.НЗС (Авто)'!GP$11:INDIRECT("'Полная ст-ть с уч.НЗС (Авто)'!GP"&amp;$J$42))/$D22)</f>
        <v>0</v>
      </c>
      <c r="GQ22" s="137">
        <f ca="1">IF($D22=0,0,SUMIF('Полная ст-ть с уч.НЗС (Авто)'!$YP$11:INDIRECT("'Полная ст-ть с уч.НЗС (Авто)'!YP"&amp;$J$42),$C22,'Полная ст-ть с уч.НЗС (Авто)'!GQ$11:INDIRECT("'Полная ст-ть с уч.НЗС (Авто)'!GQ"&amp;$J$42))/$D22)</f>
        <v>0</v>
      </c>
      <c r="GR22" s="137">
        <f ca="1">IF($D22=0,0,SUMIF('Полная ст-ть с уч.НЗС (Авто)'!$YP$11:INDIRECT("'Полная ст-ть с уч.НЗС (Авто)'!YP"&amp;$J$42),$C22,'Полная ст-ть с уч.НЗС (Авто)'!GR$11:INDIRECT("'Полная ст-ть с уч.НЗС (Авто)'!GR"&amp;$J$42))/$D22)</f>
        <v>0</v>
      </c>
      <c r="GS22" s="137">
        <f ca="1">IF($D22=0,0,SUMIF('Полная ст-ть с уч.НЗС (Авто)'!$YP$11:INDIRECT("'Полная ст-ть с уч.НЗС (Авто)'!YP"&amp;$J$42),$C22,'Полная ст-ть с уч.НЗС (Авто)'!GS$11:INDIRECT("'Полная ст-ть с уч.НЗС (Авто)'!GS"&amp;$J$42))/$D22)</f>
        <v>0</v>
      </c>
      <c r="GT22" s="137">
        <f ca="1">IF($D22=0,0,SUMIF('Полная ст-ть с уч.НЗС (Авто)'!$YP$11:INDIRECT("'Полная ст-ть с уч.НЗС (Авто)'!YP"&amp;$J$42),$C22,'Полная ст-ть с уч.НЗС (Авто)'!GT$11:INDIRECT("'Полная ст-ть с уч.НЗС (Авто)'!GT"&amp;$J$42))/$D22)</f>
        <v>0</v>
      </c>
      <c r="GU22" s="137">
        <f ca="1">IF($D22=0,0,SUMIF('Полная ст-ть с уч.НЗС (Авто)'!$YP$11:INDIRECT("'Полная ст-ть с уч.НЗС (Авто)'!YP"&amp;$J$42),$C22,'Полная ст-ть с уч.НЗС (Авто)'!GU$11:INDIRECT("'Полная ст-ть с уч.НЗС (Авто)'!GU"&amp;$J$42))/$D22)</f>
        <v>0</v>
      </c>
      <c r="GV22" s="137">
        <f ca="1">IF($D22=0,0,SUMIF('Полная ст-ть с уч.НЗС (Авто)'!$YP$11:INDIRECT("'Полная ст-ть с уч.НЗС (Авто)'!YP"&amp;$J$42),$C22,'Полная ст-ть с уч.НЗС (Авто)'!GV$11:INDIRECT("'Полная ст-ть с уч.НЗС (Авто)'!GV"&amp;$J$42))/$D22)</f>
        <v>0</v>
      </c>
      <c r="GW22" s="137">
        <f ca="1">IF($D22=0,0,SUMIF('Полная ст-ть с уч.НЗС (Авто)'!$YP$11:INDIRECT("'Полная ст-ть с уч.НЗС (Авто)'!YP"&amp;$J$42),$C22,'Полная ст-ть с уч.НЗС (Авто)'!GW$11:INDIRECT("'Полная ст-ть с уч.НЗС (Авто)'!GW"&amp;$J$42))/$D22)</f>
        <v>0</v>
      </c>
      <c r="GX22" s="137">
        <f ca="1">IF($D22=0,0,SUMIF('Полная ст-ть с уч.НЗС (Авто)'!$YP$11:INDIRECT("'Полная ст-ть с уч.НЗС (Авто)'!YP"&amp;$J$42),$C22,'Полная ст-ть с уч.НЗС (Авто)'!GX$11:INDIRECT("'Полная ст-ть с уч.НЗС (Авто)'!GX"&amp;$J$42))/$D22)</f>
        <v>0</v>
      </c>
      <c r="GY22" s="137">
        <f ca="1">IF($D22=0,0,SUMIF('Полная ст-ть с уч.НЗС (Авто)'!$YP$11:INDIRECT("'Полная ст-ть с уч.НЗС (Авто)'!YP"&amp;$J$42),$C22,'Полная ст-ть с уч.НЗС (Авто)'!GY$11:INDIRECT("'Полная ст-ть с уч.НЗС (Авто)'!GY"&amp;$J$42))/$D22)</f>
        <v>0</v>
      </c>
      <c r="GZ22" s="137">
        <f ca="1">IF($D22=0,0,SUMIF('Полная ст-ть с уч.НЗС (Авто)'!$YP$11:INDIRECT("'Полная ст-ть с уч.НЗС (Авто)'!YP"&amp;$J$42),$C22,'Полная ст-ть с уч.НЗС (Авто)'!GZ$11:INDIRECT("'Полная ст-ть с уч.НЗС (Авто)'!GZ"&amp;$J$42))/$D22)</f>
        <v>0</v>
      </c>
      <c r="HA22" s="137">
        <f ca="1">IF($D22=0,0,SUMIF('Полная ст-ть с уч.НЗС (Авто)'!$YP$11:INDIRECT("'Полная ст-ть с уч.НЗС (Авто)'!YP"&amp;$J$42),$C22,'Полная ст-ть с уч.НЗС (Авто)'!HA$11:INDIRECT("'Полная ст-ть с уч.НЗС (Авто)'!HA"&amp;$J$42))/$D22)</f>
        <v>0</v>
      </c>
      <c r="HB22" s="137">
        <f ca="1">IF($D22=0,0,SUMIF('Полная ст-ть с уч.НЗС (Авто)'!$YP$11:INDIRECT("'Полная ст-ть с уч.НЗС (Авто)'!YP"&amp;$J$42),$C22,'Полная ст-ть с уч.НЗС (Авто)'!HB$11:INDIRECT("'Полная ст-ть с уч.НЗС (Авто)'!HB"&amp;$J$42))/$D22)</f>
        <v>0</v>
      </c>
      <c r="HC22" s="137">
        <f ca="1">IF($D22=0,0,SUMIF('Полная ст-ть с уч.НЗС (Авто)'!$YP$11:INDIRECT("'Полная ст-ть с уч.НЗС (Авто)'!YP"&amp;$J$42),$C22,'Полная ст-ть с уч.НЗС (Авто)'!HC$11:INDIRECT("'Полная ст-ть с уч.НЗС (Авто)'!HC"&amp;$J$42))/$D22)</f>
        <v>0</v>
      </c>
      <c r="HD22" s="137">
        <f ca="1">IF($D22=0,0,SUMIF('Полная ст-ть с уч.НЗС (Авто)'!$YP$11:INDIRECT("'Полная ст-ть с уч.НЗС (Авто)'!YP"&amp;$J$42),$C22,'Полная ст-ть с уч.НЗС (Авто)'!HD$11:INDIRECT("'Полная ст-ть с уч.НЗС (Авто)'!HD"&amp;$J$42))/$D22)</f>
        <v>0</v>
      </c>
      <c r="HE22" s="137">
        <f ca="1">IF($D22=0,0,SUMIF('Полная ст-ть с уч.НЗС (Авто)'!$YP$11:INDIRECT("'Полная ст-ть с уч.НЗС (Авто)'!YP"&amp;$J$42),$C22,'Полная ст-ть с уч.НЗС (Авто)'!HE$11:INDIRECT("'Полная ст-ть с уч.НЗС (Авто)'!HE"&amp;$J$42))/$D22)</f>
        <v>0</v>
      </c>
      <c r="HF22" s="137">
        <f ca="1">IF($D22=0,0,SUMIF('Полная ст-ть с уч.НЗС (Авто)'!$YP$11:INDIRECT("'Полная ст-ть с уч.НЗС (Авто)'!YP"&amp;$J$42),$C22,'Полная ст-ть с уч.НЗС (Авто)'!HF$11:INDIRECT("'Полная ст-ть с уч.НЗС (Авто)'!HF"&amp;$J$42))/$D22)</f>
        <v>0</v>
      </c>
      <c r="HG22" s="137">
        <f ca="1">IF($D22=0,0,SUMIF('Полная ст-ть с уч.НЗС (Авто)'!$YP$11:INDIRECT("'Полная ст-ть с уч.НЗС (Авто)'!YP"&amp;$J$42),$C22,'Полная ст-ть с уч.НЗС (Авто)'!HG$11:INDIRECT("'Полная ст-ть с уч.НЗС (Авто)'!HG"&amp;$J$42))/$D22)</f>
        <v>0</v>
      </c>
      <c r="HH22" s="137">
        <f ca="1">IF($D22=0,0,SUMIF('Полная ст-ть с уч.НЗС (Авто)'!$YP$11:INDIRECT("'Полная ст-ть с уч.НЗС (Авто)'!YP"&amp;$J$42),$C22,'Полная ст-ть с уч.НЗС (Авто)'!HH$11:INDIRECT("'Полная ст-ть с уч.НЗС (Авто)'!HH"&amp;$J$42))/$D22)</f>
        <v>0</v>
      </c>
      <c r="HI22" s="137">
        <f ca="1">IF($D22=0,0,SUMIF('Полная ст-ть с уч.НЗС (Авто)'!$YP$11:INDIRECT("'Полная ст-ть с уч.НЗС (Авто)'!YP"&amp;$J$42),$C22,'Полная ст-ть с уч.НЗС (Авто)'!HI$11:INDIRECT("'Полная ст-ть с уч.НЗС (Авто)'!HI"&amp;$J$42))/$D22)</f>
        <v>0</v>
      </c>
      <c r="HJ22" s="137">
        <f ca="1">IF($D22=0,0,SUMIF('Полная ст-ть с уч.НЗС (Авто)'!$YP$11:INDIRECT("'Полная ст-ть с уч.НЗС (Авто)'!YP"&amp;$J$42),$C22,'Полная ст-ть с уч.НЗС (Авто)'!HJ$11:INDIRECT("'Полная ст-ть с уч.НЗС (Авто)'!HJ"&amp;$J$42))/$D22)</f>
        <v>0</v>
      </c>
      <c r="HK22" s="137">
        <f ca="1">IF($D22=0,0,SUMIF('Полная ст-ть с уч.НЗС (Авто)'!$YP$11:INDIRECT("'Полная ст-ть с уч.НЗС (Авто)'!YP"&amp;$J$42),$C22,'Полная ст-ть с уч.НЗС (Авто)'!HK$11:INDIRECT("'Полная ст-ть с уч.НЗС (Авто)'!HK"&amp;$J$42))/$D22)</f>
        <v>0</v>
      </c>
      <c r="HL22" s="137">
        <f ca="1">IF($D22=0,0,SUMIF('Полная ст-ть с уч.НЗС (Авто)'!$YP$11:INDIRECT("'Полная ст-ть с уч.НЗС (Авто)'!YP"&amp;$J$42),$C22,'Полная ст-ть с уч.НЗС (Авто)'!HL$11:INDIRECT("'Полная ст-ть с уч.НЗС (Авто)'!HL"&amp;$J$42))/$D22)</f>
        <v>0</v>
      </c>
      <c r="HM22" s="137">
        <f ca="1">IF($D22=0,0,SUMIF('Полная ст-ть с уч.НЗС (Авто)'!$YP$11:INDIRECT("'Полная ст-ть с уч.НЗС (Авто)'!YP"&amp;$J$42),$C22,'Полная ст-ть с уч.НЗС (Авто)'!HM$11:INDIRECT("'Полная ст-ть с уч.НЗС (Авто)'!HM"&amp;$J$42))/$D22)</f>
        <v>0</v>
      </c>
      <c r="HN22" s="137">
        <f ca="1">IF($D22=0,0,SUMIF('Полная ст-ть с уч.НЗС (Авто)'!$YP$11:INDIRECT("'Полная ст-ть с уч.НЗС (Авто)'!YP"&amp;$J$42),$C22,'Полная ст-ть с уч.НЗС (Авто)'!HN$11:INDIRECT("'Полная ст-ть с уч.НЗС (Авто)'!HN"&amp;$J$42))/$D22)</f>
        <v>0</v>
      </c>
      <c r="HO22" s="137">
        <f ca="1">IF($D22=0,0,SUMIF('Полная ст-ть с уч.НЗС (Авто)'!$YP$11:INDIRECT("'Полная ст-ть с уч.НЗС (Авто)'!YP"&amp;$J$42),$C22,'Полная ст-ть с уч.НЗС (Авто)'!HO$11:INDIRECT("'Полная ст-ть с уч.НЗС (Авто)'!HO"&amp;$J$42))/$D22)</f>
        <v>0</v>
      </c>
      <c r="HP22" s="137">
        <f ca="1">IF($D22=0,0,SUMIF('Полная ст-ть с уч.НЗС (Авто)'!$YP$11:INDIRECT("'Полная ст-ть с уч.НЗС (Авто)'!YP"&amp;$J$42),$C22,'Полная ст-ть с уч.НЗС (Авто)'!HP$11:INDIRECT("'Полная ст-ть с уч.НЗС (Авто)'!HP"&amp;$J$42))/$D22)</f>
        <v>0</v>
      </c>
      <c r="HQ22" s="137">
        <f ca="1">IF($D22=0,0,SUMIF('Полная ст-ть с уч.НЗС (Авто)'!$YP$11:INDIRECT("'Полная ст-ть с уч.НЗС (Авто)'!YP"&amp;$J$42),$C22,'Полная ст-ть с уч.НЗС (Авто)'!HQ$11:INDIRECT("'Полная ст-ть с уч.НЗС (Авто)'!HQ"&amp;$J$42))/$D22)</f>
        <v>0</v>
      </c>
      <c r="HR22" s="137">
        <f ca="1">IF($D22=0,0,SUMIF('Полная ст-ть с уч.НЗС (Авто)'!$YP$11:INDIRECT("'Полная ст-ть с уч.НЗС (Авто)'!YP"&amp;$J$42),$C22,'Полная ст-ть с уч.НЗС (Авто)'!HR$11:INDIRECT("'Полная ст-ть с уч.НЗС (Авто)'!HR"&amp;$J$42))/$D22)</f>
        <v>0</v>
      </c>
      <c r="HS22" s="137">
        <f ca="1">IF($D22=0,0,SUMIF('Полная ст-ть с уч.НЗС (Авто)'!$YP$11:INDIRECT("'Полная ст-ть с уч.НЗС (Авто)'!YP"&amp;$J$42),$C22,'Полная ст-ть с уч.НЗС (Авто)'!HS$11:INDIRECT("'Полная ст-ть с уч.НЗС (Авто)'!HS"&amp;$J$42))/$D22)</f>
        <v>0</v>
      </c>
      <c r="HT22" s="137">
        <f ca="1">IF($D22=0,0,SUMIF('Полная ст-ть с уч.НЗС (Авто)'!$YP$11:INDIRECT("'Полная ст-ть с уч.НЗС (Авто)'!YP"&amp;$J$42),$C22,'Полная ст-ть с уч.НЗС (Авто)'!HT$11:INDIRECT("'Полная ст-ть с уч.НЗС (Авто)'!HT"&amp;$J$42))/$D22)</f>
        <v>0</v>
      </c>
      <c r="HU22" s="137">
        <f ca="1">IF($D22=0,0,SUMIF('Полная ст-ть с уч.НЗС (Авто)'!$YP$11:INDIRECT("'Полная ст-ть с уч.НЗС (Авто)'!YP"&amp;$J$42),$C22,'Полная ст-ть с уч.НЗС (Авто)'!HU$11:INDIRECT("'Полная ст-ть с уч.НЗС (Авто)'!HU"&amp;$J$42))/$D22)</f>
        <v>0</v>
      </c>
      <c r="HV22" s="137">
        <f ca="1">IF($D22=0,0,SUMIF('Полная ст-ть с уч.НЗС (Авто)'!$YP$11:INDIRECT("'Полная ст-ть с уч.НЗС (Авто)'!YP"&amp;$J$42),$C22,'Полная ст-ть с уч.НЗС (Авто)'!HV$11:INDIRECT("'Полная ст-ть с уч.НЗС (Авто)'!HV"&amp;$J$42))/$D22)</f>
        <v>0</v>
      </c>
      <c r="HW22" s="137">
        <f ca="1">IF($D22=0,0,SUMIF('Полная ст-ть с уч.НЗС (Авто)'!$YP$11:INDIRECT("'Полная ст-ть с уч.НЗС (Авто)'!YP"&amp;$J$42),$C22,'Полная ст-ть с уч.НЗС (Авто)'!HW$11:INDIRECT("'Полная ст-ть с уч.НЗС (Авто)'!HW"&amp;$J$42))/$D22)</f>
        <v>0</v>
      </c>
      <c r="HX22" s="137">
        <f ca="1">IF($D22=0,0,SUMIF('Полная ст-ть с уч.НЗС (Авто)'!$YP$11:INDIRECT("'Полная ст-ть с уч.НЗС (Авто)'!YP"&amp;$J$42),$C22,'Полная ст-ть с уч.НЗС (Авто)'!HX$11:INDIRECT("'Полная ст-ть с уч.НЗС (Авто)'!HX"&amp;$J$42))/$D22)</f>
        <v>0</v>
      </c>
      <c r="HY22" s="137">
        <f ca="1">IF($D22=0,0,SUMIF('Полная ст-ть с уч.НЗС (Авто)'!$YP$11:INDIRECT("'Полная ст-ть с уч.НЗС (Авто)'!YP"&amp;$J$42),$C22,'Полная ст-ть с уч.НЗС (Авто)'!HY$11:INDIRECT("'Полная ст-ть с уч.НЗС (Авто)'!HY"&amp;$J$42))/$D22)</f>
        <v>0</v>
      </c>
      <c r="HZ22" s="137">
        <f ca="1">IF($D22=0,0,SUMIF('Полная ст-ть с уч.НЗС (Авто)'!$YP$11:INDIRECT("'Полная ст-ть с уч.НЗС (Авто)'!YP"&amp;$J$42),$C22,'Полная ст-ть с уч.НЗС (Авто)'!HZ$11:INDIRECT("'Полная ст-ть с уч.НЗС (Авто)'!HZ"&amp;$J$42))/$D22)</f>
        <v>0</v>
      </c>
      <c r="IA22" s="137">
        <f ca="1">IF($D22=0,0,SUMIF('Полная ст-ть с уч.НЗС (Авто)'!$YP$11:INDIRECT("'Полная ст-ть с уч.НЗС (Авто)'!YP"&amp;$J$42),$C22,'Полная ст-ть с уч.НЗС (Авто)'!IA$11:INDIRECT("'Полная ст-ть с уч.НЗС (Авто)'!IA"&amp;$J$42))/$D22)</f>
        <v>0</v>
      </c>
      <c r="IB22" s="137">
        <f ca="1">IF($D22=0,0,SUMIF('Полная ст-ть с уч.НЗС (Авто)'!$YP$11:INDIRECT("'Полная ст-ть с уч.НЗС (Авто)'!YP"&amp;$J$42),$C22,'Полная ст-ть с уч.НЗС (Авто)'!IB$11:INDIRECT("'Полная ст-ть с уч.НЗС (Авто)'!IB"&amp;$J$42))/$D22)</f>
        <v>0</v>
      </c>
      <c r="IC22" s="137">
        <f ca="1">IF($D22=0,0,SUMIF('Полная ст-ть с уч.НЗС (Авто)'!$YP$11:INDIRECT("'Полная ст-ть с уч.НЗС (Авто)'!YP"&amp;$J$42),$C22,'Полная ст-ть с уч.НЗС (Авто)'!IC$11:INDIRECT("'Полная ст-ть с уч.НЗС (Авто)'!IC"&amp;$J$42))/$D22)</f>
        <v>0</v>
      </c>
      <c r="ID22" s="137">
        <f ca="1">IF($D22=0,0,SUMIF('Полная ст-ть с уч.НЗС (Авто)'!$YP$11:INDIRECT("'Полная ст-ть с уч.НЗС (Авто)'!YP"&amp;$J$42),$C22,'Полная ст-ть с уч.НЗС (Авто)'!ID$11:INDIRECT("'Полная ст-ть с уч.НЗС (Авто)'!ID"&amp;$J$42))/$D22)</f>
        <v>0</v>
      </c>
      <c r="IE22" s="137">
        <f ca="1">IF($D22=0,0,SUMIF('Полная ст-ть с уч.НЗС (Авто)'!$YP$11:INDIRECT("'Полная ст-ть с уч.НЗС (Авто)'!YP"&amp;$J$42),$C22,'Полная ст-ть с уч.НЗС (Авто)'!IE$11:INDIRECT("'Полная ст-ть с уч.НЗС (Авто)'!IE"&amp;$J$42))/$D22)</f>
        <v>0</v>
      </c>
      <c r="IF22" s="137">
        <f ca="1">IF($D22=0,0,SUMIF('Полная ст-ть с уч.НЗС (Авто)'!$YP$11:INDIRECT("'Полная ст-ть с уч.НЗС (Авто)'!YP"&amp;$J$42),$C22,'Полная ст-ть с уч.НЗС (Авто)'!IF$11:INDIRECT("'Полная ст-ть с уч.НЗС (Авто)'!IF"&amp;$J$42))/$D22)</f>
        <v>0</v>
      </c>
      <c r="IG22" s="137">
        <f ca="1">IF($D22=0,0,SUMIF('Полная ст-ть с уч.НЗС (Авто)'!$YP$11:INDIRECT("'Полная ст-ть с уч.НЗС (Авто)'!YP"&amp;$J$42),$C22,'Полная ст-ть с уч.НЗС (Авто)'!IG$11:INDIRECT("'Полная ст-ть с уч.НЗС (Авто)'!IG"&amp;$J$42))/$D22)</f>
        <v>0</v>
      </c>
      <c r="IH22" s="137">
        <f ca="1">IF($D22=0,0,SUMIF('Полная ст-ть с уч.НЗС (Авто)'!$YP$11:INDIRECT("'Полная ст-ть с уч.НЗС (Авто)'!YP"&amp;$J$42),$C22,'Полная ст-ть с уч.НЗС (Авто)'!IH$11:INDIRECT("'Полная ст-ть с уч.НЗС (Авто)'!IH"&amp;$J$42))/$D22)</f>
        <v>0</v>
      </c>
      <c r="II22" s="137">
        <f ca="1">IF($D22=0,0,SUMIF('Полная ст-ть с уч.НЗС (Авто)'!$YP$11:INDIRECT("'Полная ст-ть с уч.НЗС (Авто)'!YP"&amp;$J$42),$C22,'Полная ст-ть с уч.НЗС (Авто)'!II$11:INDIRECT("'Полная ст-ть с уч.НЗС (Авто)'!II"&amp;$J$42))/$D22)</f>
        <v>0</v>
      </c>
      <c r="IJ22" s="137">
        <f ca="1">IF($D22=0,0,SUMIF('Полная ст-ть с уч.НЗС (Авто)'!$YP$11:INDIRECT("'Полная ст-ть с уч.НЗС (Авто)'!YP"&amp;$J$42),$C22,'Полная ст-ть с уч.НЗС (Авто)'!IJ$11:INDIRECT("'Полная ст-ть с уч.НЗС (Авто)'!IJ"&amp;$J$42))/$D22)</f>
        <v>0</v>
      </c>
      <c r="IK22" s="137">
        <f ca="1">IF($D22=0,0,SUMIF('Полная ст-ть с уч.НЗС (Авто)'!$YP$11:INDIRECT("'Полная ст-ть с уч.НЗС (Авто)'!YP"&amp;$J$42),$C22,'Полная ст-ть с уч.НЗС (Авто)'!IK$11:INDIRECT("'Полная ст-ть с уч.НЗС (Авто)'!IK"&amp;$J$42))/$D22)</f>
        <v>0</v>
      </c>
      <c r="IL22" s="137">
        <f ca="1">IF($D22=0,0,SUMIF('Полная ст-ть с уч.НЗС (Авто)'!$YP$11:INDIRECT("'Полная ст-ть с уч.НЗС (Авто)'!YP"&amp;$J$42),$C22,'Полная ст-ть с уч.НЗС (Авто)'!IL$11:INDIRECT("'Полная ст-ть с уч.НЗС (Авто)'!IL"&amp;$J$42))/$D22)</f>
        <v>0</v>
      </c>
      <c r="IM22" s="137">
        <f ca="1">IF($D22=0,0,SUMIF('Полная ст-ть с уч.НЗС (Авто)'!$YP$11:INDIRECT("'Полная ст-ть с уч.НЗС (Авто)'!YP"&amp;$J$42),$C22,'Полная ст-ть с уч.НЗС (Авто)'!IM$11:INDIRECT("'Полная ст-ть с уч.НЗС (Авто)'!IM"&amp;$J$42))/$D22)</f>
        <v>0</v>
      </c>
      <c r="IN22" s="137">
        <f ca="1">IF($D22=0,0,SUMIF('Полная ст-ть с уч.НЗС (Авто)'!$YP$11:INDIRECT("'Полная ст-ть с уч.НЗС (Авто)'!YP"&amp;$J$42),$C22,'Полная ст-ть с уч.НЗС (Авто)'!IN$11:INDIRECT("'Полная ст-ть с уч.НЗС (Авто)'!IN"&amp;$J$42))/$D22)</f>
        <v>0</v>
      </c>
      <c r="IO22" s="137">
        <f ca="1">IF($D22=0,0,SUMIF('Полная ст-ть с уч.НЗС (Авто)'!$YP$11:INDIRECT("'Полная ст-ть с уч.НЗС (Авто)'!YP"&amp;$J$42),$C22,'Полная ст-ть с уч.НЗС (Авто)'!IO$11:INDIRECT("'Полная ст-ть с уч.НЗС (Авто)'!IO"&amp;$J$42))/$D22)</f>
        <v>0</v>
      </c>
      <c r="IP22" s="137">
        <f ca="1">IF($D22=0,0,SUMIF('Полная ст-ть с уч.НЗС (Авто)'!$YP$11:INDIRECT("'Полная ст-ть с уч.НЗС (Авто)'!YP"&amp;$J$42),$C22,'Полная ст-ть с уч.НЗС (Авто)'!IP$11:INDIRECT("'Полная ст-ть с уч.НЗС (Авто)'!IP"&amp;$J$42))/$D22)</f>
        <v>0</v>
      </c>
      <c r="IQ22" s="137">
        <f ca="1">IF($D22=0,0,SUMIF('Полная ст-ть с уч.НЗС (Авто)'!$YP$11:INDIRECT("'Полная ст-ть с уч.НЗС (Авто)'!YP"&amp;$J$42),$C22,'Полная ст-ть с уч.НЗС (Авто)'!IQ$11:INDIRECT("'Полная ст-ть с уч.НЗС (Авто)'!IQ"&amp;$J$42))/$D22)</f>
        <v>0</v>
      </c>
      <c r="IR22" s="137">
        <f ca="1">IF($D22=0,0,SUMIF('Полная ст-ть с уч.НЗС (Авто)'!$YP$11:INDIRECT("'Полная ст-ть с уч.НЗС (Авто)'!YP"&amp;$J$42),$C22,'Полная ст-ть с уч.НЗС (Авто)'!IR$11:INDIRECT("'Полная ст-ть с уч.НЗС (Авто)'!IR"&amp;$J$42))/$D22)</f>
        <v>0</v>
      </c>
      <c r="IS22" s="137">
        <f ca="1">IF($D22=0,0,SUMIF('Полная ст-ть с уч.НЗС (Авто)'!$YP$11:INDIRECT("'Полная ст-ть с уч.НЗС (Авто)'!YP"&amp;$J$42),$C22,'Полная ст-ть с уч.НЗС (Авто)'!IS$11:INDIRECT("'Полная ст-ть с уч.НЗС (Авто)'!IS"&amp;$J$42))/$D22)</f>
        <v>0</v>
      </c>
      <c r="IT22" s="137">
        <f ca="1">IF($D22=0,0,SUMIF('Полная ст-ть с уч.НЗС (Авто)'!$YP$11:INDIRECT("'Полная ст-ть с уч.НЗС (Авто)'!YP"&amp;$J$42),$C22,'Полная ст-ть с уч.НЗС (Авто)'!IT$11:INDIRECT("'Полная ст-ть с уч.НЗС (Авто)'!IT"&amp;$J$42))/$D22)</f>
        <v>0</v>
      </c>
      <c r="IU22" s="137">
        <f ca="1">IF($D22=0,0,SUMIF('Полная ст-ть с уч.НЗС (Авто)'!$YP$11:INDIRECT("'Полная ст-ть с уч.НЗС (Авто)'!YP"&amp;$J$42),$C22,'Полная ст-ть с уч.НЗС (Авто)'!IU$11:INDIRECT("'Полная ст-ть с уч.НЗС (Авто)'!IU"&amp;$J$42))/$D22)</f>
        <v>0</v>
      </c>
      <c r="IV22" s="137">
        <f ca="1">IF($D22=0,0,SUMIF('Полная ст-ть с уч.НЗС (Авто)'!$YP$11:INDIRECT("'Полная ст-ть с уч.НЗС (Авто)'!YP"&amp;$J$42),$C22,'Полная ст-ть с уч.НЗС (Авто)'!IV$11:INDIRECT("'Полная ст-ть с уч.НЗС (Авто)'!IV"&amp;$J$42))/$D22)</f>
        <v>0</v>
      </c>
      <c r="IW22" s="137">
        <f ca="1">IF($D22=0,0,SUMIF('Полная ст-ть с уч.НЗС (Авто)'!$YP$11:INDIRECT("'Полная ст-ть с уч.НЗС (Авто)'!YP"&amp;$J$42),$C22,'Полная ст-ть с уч.НЗС (Авто)'!IW$11:INDIRECT("'Полная ст-ть с уч.НЗС (Авто)'!IW"&amp;$J$42))/$D22)</f>
        <v>0</v>
      </c>
      <c r="IX22" s="137">
        <f ca="1">IF($D22=0,0,SUMIF('Полная ст-ть с уч.НЗС (Авто)'!$YP$11:INDIRECT("'Полная ст-ть с уч.НЗС (Авто)'!YP"&amp;$J$42),$C22,'Полная ст-ть с уч.НЗС (Авто)'!IX$11:INDIRECT("'Полная ст-ть с уч.НЗС (Авто)'!IX"&amp;$J$42))/$D22)</f>
        <v>0</v>
      </c>
      <c r="IY22" s="137">
        <f ca="1">IF($D22=0,0,SUMIF('Полная ст-ть с уч.НЗС (Авто)'!$YP$11:INDIRECT("'Полная ст-ть с уч.НЗС (Авто)'!YP"&amp;$J$42),$C22,'Полная ст-ть с уч.НЗС (Авто)'!IY$11:INDIRECT("'Полная ст-ть с уч.НЗС (Авто)'!IY"&amp;$J$42))/$D22)</f>
        <v>0</v>
      </c>
      <c r="IZ22" s="137">
        <f ca="1">IF($D22=0,0,SUMIF('Полная ст-ть с уч.НЗС (Авто)'!$YP$11:INDIRECT("'Полная ст-ть с уч.НЗС (Авто)'!YP"&amp;$J$42),$C22,'Полная ст-ть с уч.НЗС (Авто)'!IZ$11:INDIRECT("'Полная ст-ть с уч.НЗС (Авто)'!IZ"&amp;$J$42))/$D22)</f>
        <v>0</v>
      </c>
      <c r="JA22" s="137">
        <f ca="1">IF($D22=0,0,SUMIF('Полная ст-ть с уч.НЗС (Авто)'!$YP$11:INDIRECT("'Полная ст-ть с уч.НЗС (Авто)'!YP"&amp;$J$42),$C22,'Полная ст-ть с уч.НЗС (Авто)'!JA$11:INDIRECT("'Полная ст-ть с уч.НЗС (Авто)'!JA"&amp;$J$42))/$D22)</f>
        <v>0</v>
      </c>
      <c r="JB22" s="137">
        <f ca="1">IF($D22=0,0,SUMIF('Полная ст-ть с уч.НЗС (Авто)'!$YP$11:INDIRECT("'Полная ст-ть с уч.НЗС (Авто)'!YP"&amp;$J$42),$C22,'Полная ст-ть с уч.НЗС (Авто)'!JB$11:INDIRECT("'Полная ст-ть с уч.НЗС (Авто)'!JB"&amp;$J$42))/$D22)</f>
        <v>0</v>
      </c>
      <c r="JC22" s="137">
        <f ca="1">IF($D22=0,0,SUMIF('Полная ст-ть с уч.НЗС (Авто)'!$YP$11:INDIRECT("'Полная ст-ть с уч.НЗС (Авто)'!YP"&amp;$J$42),$C22,'Полная ст-ть с уч.НЗС (Авто)'!JC$11:INDIRECT("'Полная ст-ть с уч.НЗС (Авто)'!JC"&amp;$J$42))/$D22)</f>
        <v>0</v>
      </c>
      <c r="JD22" s="137">
        <f ca="1">IF($D22=0,0,SUMIF('Полная ст-ть с уч.НЗС (Авто)'!$YP$11:INDIRECT("'Полная ст-ть с уч.НЗС (Авто)'!YP"&amp;$J$42),$C22,'Полная ст-ть с уч.НЗС (Авто)'!JD$11:INDIRECT("'Полная ст-ть с уч.НЗС (Авто)'!JD"&amp;$J$42))/$D22)</f>
        <v>0</v>
      </c>
      <c r="JE22" s="137">
        <f ca="1">IF($D22=0,0,SUMIF('Полная ст-ть с уч.НЗС (Авто)'!$YP$11:INDIRECT("'Полная ст-ть с уч.НЗС (Авто)'!YP"&amp;$J$42),$C22,'Полная ст-ть с уч.НЗС (Авто)'!JE$11:INDIRECT("'Полная ст-ть с уч.НЗС (Авто)'!JE"&amp;$J$42))/$D22)</f>
        <v>0</v>
      </c>
      <c r="JF22" s="137">
        <f ca="1">IF($D22=0,0,SUMIF('Полная ст-ть с уч.НЗС (Авто)'!$YP$11:INDIRECT("'Полная ст-ть с уч.НЗС (Авто)'!YP"&amp;$J$42),$C22,'Полная ст-ть с уч.НЗС (Авто)'!JF$11:INDIRECT("'Полная ст-ть с уч.НЗС (Авто)'!JF"&amp;$J$42))/$D22)</f>
        <v>0</v>
      </c>
      <c r="JG22" s="137">
        <f ca="1">IF($D22=0,0,SUMIF('Полная ст-ть с уч.НЗС (Авто)'!$YP$11:INDIRECT("'Полная ст-ть с уч.НЗС (Авто)'!YP"&amp;$J$42),$C22,'Полная ст-ть с уч.НЗС (Авто)'!JG$11:INDIRECT("'Полная ст-ть с уч.НЗС (Авто)'!JG"&amp;$J$42))/$D22)</f>
        <v>0</v>
      </c>
      <c r="JH22" s="137">
        <f ca="1">IF($D22=0,0,SUMIF('Полная ст-ть с уч.НЗС (Авто)'!$YP$11:INDIRECT("'Полная ст-ть с уч.НЗС (Авто)'!YP"&amp;$J$42),$C22,'Полная ст-ть с уч.НЗС (Авто)'!JH$11:INDIRECT("'Полная ст-ть с уч.НЗС (Авто)'!JH"&amp;$J$42))/$D22)</f>
        <v>0</v>
      </c>
      <c r="JI22" s="137">
        <f ca="1">IF($D22=0,0,SUMIF('Полная ст-ть с уч.НЗС (Авто)'!$YP$11:INDIRECT("'Полная ст-ть с уч.НЗС (Авто)'!YP"&amp;$J$42),$C22,'Полная ст-ть с уч.НЗС (Авто)'!JI$11:INDIRECT("'Полная ст-ть с уч.НЗС (Авто)'!JI"&amp;$J$42))/$D22)</f>
        <v>0</v>
      </c>
      <c r="JJ22" s="137">
        <f ca="1">IF($D22=0,0,SUMIF('Полная ст-ть с уч.НЗС (Авто)'!$YP$11:INDIRECT("'Полная ст-ть с уч.НЗС (Авто)'!YP"&amp;$J$42),$C22,'Полная ст-ть с уч.НЗС (Авто)'!JJ$11:INDIRECT("'Полная ст-ть с уч.НЗС (Авто)'!JJ"&amp;$J$42))/$D22)</f>
        <v>0</v>
      </c>
      <c r="JK22" s="137">
        <f ca="1">IF($D22=0,0,SUMIF('Полная ст-ть с уч.НЗС (Авто)'!$YP$11:INDIRECT("'Полная ст-ть с уч.НЗС (Авто)'!YP"&amp;$J$42),$C22,'Полная ст-ть с уч.НЗС (Авто)'!JK$11:INDIRECT("'Полная ст-ть с уч.НЗС (Авто)'!JK"&amp;$J$42))/$D22)</f>
        <v>0</v>
      </c>
      <c r="JL22" s="137">
        <f ca="1">IF($D22=0,0,SUMIF('Полная ст-ть с уч.НЗС (Авто)'!$YP$11:INDIRECT("'Полная ст-ть с уч.НЗС (Авто)'!YP"&amp;$J$42),$C22,'Полная ст-ть с уч.НЗС (Авто)'!JL$11:INDIRECT("'Полная ст-ть с уч.НЗС (Авто)'!JL"&amp;$J$42))/$D22)</f>
        <v>0</v>
      </c>
      <c r="JM22" s="137">
        <f ca="1">IF($D22=0,0,SUMIF('Полная ст-ть с уч.НЗС (Авто)'!$YP$11:INDIRECT("'Полная ст-ть с уч.НЗС (Авто)'!YP"&amp;$J$42),$C22,'Полная ст-ть с уч.НЗС (Авто)'!JM$11:INDIRECT("'Полная ст-ть с уч.НЗС (Авто)'!JM"&amp;$J$42))/$D22)</f>
        <v>0</v>
      </c>
      <c r="JN22" s="137">
        <f ca="1">IF($D22=0,0,SUMIF('Полная ст-ть с уч.НЗС (Авто)'!$YP$11:INDIRECT("'Полная ст-ть с уч.НЗС (Авто)'!YP"&amp;$J$42),$C22,'Полная ст-ть с уч.НЗС (Авто)'!JN$11:INDIRECT("'Полная ст-ть с уч.НЗС (Авто)'!JN"&amp;$J$42))/$D22)</f>
        <v>0</v>
      </c>
      <c r="JO22" s="137">
        <f ca="1">IF($D22=0,0,SUMIF('Полная ст-ть с уч.НЗС (Авто)'!$YP$11:INDIRECT("'Полная ст-ть с уч.НЗС (Авто)'!YP"&amp;$J$42),$C22,'Полная ст-ть с уч.НЗС (Авто)'!JO$11:INDIRECT("'Полная ст-ть с уч.НЗС (Авто)'!JO"&amp;$J$42))/$D22)</f>
        <v>0</v>
      </c>
      <c r="JP22" s="137">
        <f ca="1">IF($D22=0,0,SUMIF('Полная ст-ть с уч.НЗС (Авто)'!$YP$11:INDIRECT("'Полная ст-ть с уч.НЗС (Авто)'!YP"&amp;$J$42),$C22,'Полная ст-ть с уч.НЗС (Авто)'!JP$11:INDIRECT("'Полная ст-ть с уч.НЗС (Авто)'!JP"&amp;$J$42))/$D22)</f>
        <v>0</v>
      </c>
      <c r="JQ22" s="137">
        <f ca="1">IF($D22=0,0,SUMIF('Полная ст-ть с уч.НЗС (Авто)'!$YP$11:INDIRECT("'Полная ст-ть с уч.НЗС (Авто)'!YP"&amp;$J$42),$C22,'Полная ст-ть с уч.НЗС (Авто)'!JQ$11:INDIRECT("'Полная ст-ть с уч.НЗС (Авто)'!JQ"&amp;$J$42))/$D22)</f>
        <v>0</v>
      </c>
      <c r="JR22" s="137">
        <f ca="1">IF($D22=0,0,SUMIF('Полная ст-ть с уч.НЗС (Авто)'!$YP$11:INDIRECT("'Полная ст-ть с уч.НЗС (Авто)'!YP"&amp;$J$42),$C22,'Полная ст-ть с уч.НЗС (Авто)'!JR$11:INDIRECT("'Полная ст-ть с уч.НЗС (Авто)'!JR"&amp;$J$42))/$D22)</f>
        <v>0</v>
      </c>
      <c r="JS22" s="137">
        <f ca="1">IF($D22=0,0,SUMIF('Полная ст-ть с уч.НЗС (Авто)'!$YP$11:INDIRECT("'Полная ст-ть с уч.НЗС (Авто)'!YP"&amp;$J$42),$C22,'Полная ст-ть с уч.НЗС (Авто)'!JS$11:INDIRECT("'Полная ст-ть с уч.НЗС (Авто)'!JS"&amp;$J$42))/$D22)</f>
        <v>0</v>
      </c>
      <c r="JT22" s="137">
        <f ca="1">IF($D22=0,0,SUMIF('Полная ст-ть с уч.НЗС (Авто)'!$YP$11:INDIRECT("'Полная ст-ть с уч.НЗС (Авто)'!YP"&amp;$J$42),$C22,'Полная ст-ть с уч.НЗС (Авто)'!JT$11:INDIRECT("'Полная ст-ть с уч.НЗС (Авто)'!JT"&amp;$J$42))/$D22)</f>
        <v>0</v>
      </c>
      <c r="JU22" s="137">
        <f ca="1">IF($D22=0,0,SUMIF('Полная ст-ть с уч.НЗС (Авто)'!$YP$11:INDIRECT("'Полная ст-ть с уч.НЗС (Авто)'!YP"&amp;$J$42),$C22,'Полная ст-ть с уч.НЗС (Авто)'!JU$11:INDIRECT("'Полная ст-ть с уч.НЗС (Авто)'!JU"&amp;$J$42))/$D22)</f>
        <v>0</v>
      </c>
      <c r="JV22" s="137">
        <f ca="1">IF($D22=0,0,SUMIF('Полная ст-ть с уч.НЗС (Авто)'!$YP$11:INDIRECT("'Полная ст-ть с уч.НЗС (Авто)'!YP"&amp;$J$42),$C22,'Полная ст-ть с уч.НЗС (Авто)'!JV$11:INDIRECT("'Полная ст-ть с уч.НЗС (Авто)'!JV"&amp;$J$42))/$D22)</f>
        <v>0</v>
      </c>
      <c r="JW22" s="137">
        <f ca="1">IF($D22=0,0,SUMIF('Полная ст-ть с уч.НЗС (Авто)'!$YP$11:INDIRECT("'Полная ст-ть с уч.НЗС (Авто)'!YP"&amp;$J$42),$C22,'Полная ст-ть с уч.НЗС (Авто)'!JW$11:INDIRECT("'Полная ст-ть с уч.НЗС (Авто)'!JW"&amp;$J$42))/$D22)</f>
        <v>0</v>
      </c>
      <c r="JX22" s="137">
        <f ca="1">IF($D22=0,0,SUMIF('Полная ст-ть с уч.НЗС (Авто)'!$YP$11:INDIRECT("'Полная ст-ть с уч.НЗС (Авто)'!YP"&amp;$J$42),$C22,'Полная ст-ть с уч.НЗС (Авто)'!JX$11:INDIRECT("'Полная ст-ть с уч.НЗС (Авто)'!JX"&amp;$J$42))/$D22)</f>
        <v>0</v>
      </c>
      <c r="JY22" s="137">
        <f ca="1">IF($D22=0,0,SUMIF('Полная ст-ть с уч.НЗС (Авто)'!$YP$11:INDIRECT("'Полная ст-ть с уч.НЗС (Авто)'!YP"&amp;$J$42),$C22,'Полная ст-ть с уч.НЗС (Авто)'!JY$11:INDIRECT("'Полная ст-ть с уч.НЗС (Авто)'!JY"&amp;$J$42))/$D22)</f>
        <v>0</v>
      </c>
      <c r="JZ22" s="137">
        <f ca="1">IF($D22=0,0,SUMIF('Полная ст-ть с уч.НЗС (Авто)'!$YP$11:INDIRECT("'Полная ст-ть с уч.НЗС (Авто)'!YP"&amp;$J$42),$C22,'Полная ст-ть с уч.НЗС (Авто)'!JZ$11:INDIRECT("'Полная ст-ть с уч.НЗС (Авто)'!JZ"&amp;$J$42))/$D22)</f>
        <v>0</v>
      </c>
      <c r="KA22" s="137">
        <f ca="1">IF($D22=0,0,SUMIF('Полная ст-ть с уч.НЗС (Авто)'!$YP$11:INDIRECT("'Полная ст-ть с уч.НЗС (Авто)'!YP"&amp;$J$42),$C22,'Полная ст-ть с уч.НЗС (Авто)'!KA$11:INDIRECT("'Полная ст-ть с уч.НЗС (Авто)'!KA"&amp;$J$42))/$D22)</f>
        <v>0</v>
      </c>
      <c r="KB22" s="137">
        <f ca="1">IF($D22=0,0,SUMIF('Полная ст-ть с уч.НЗС (Авто)'!$YP$11:INDIRECT("'Полная ст-ть с уч.НЗС (Авто)'!YP"&amp;$J$42),$C22,'Полная ст-ть с уч.НЗС (Авто)'!KB$11:INDIRECT("'Полная ст-ть с уч.НЗС (Авто)'!KB"&amp;$J$42))/$D22)</f>
        <v>0</v>
      </c>
      <c r="KC22" s="137">
        <f ca="1">IF($D22=0,0,SUMIF('Полная ст-ть с уч.НЗС (Авто)'!$YP$11:INDIRECT("'Полная ст-ть с уч.НЗС (Авто)'!YP"&amp;$J$42),$C22,'Полная ст-ть с уч.НЗС (Авто)'!KC$11:INDIRECT("'Полная ст-ть с уч.НЗС (Авто)'!KC"&amp;$J$42))/$D22)</f>
        <v>0</v>
      </c>
      <c r="KD22" s="137">
        <f ca="1">IF($D22=0,0,SUMIF('Полная ст-ть с уч.НЗС (Авто)'!$YP$11:INDIRECT("'Полная ст-ть с уч.НЗС (Авто)'!YP"&amp;$J$42),$C22,'Полная ст-ть с уч.НЗС (Авто)'!KD$11:INDIRECT("'Полная ст-ть с уч.НЗС (Авто)'!KD"&amp;$J$42))/$D22)</f>
        <v>0</v>
      </c>
      <c r="KE22" s="137">
        <f ca="1">IF($D22=0,0,SUMIF('Полная ст-ть с уч.НЗС (Авто)'!$YP$11:INDIRECT("'Полная ст-ть с уч.НЗС (Авто)'!YP"&amp;$J$42),$C22,'Полная ст-ть с уч.НЗС (Авто)'!KE$11:INDIRECT("'Полная ст-ть с уч.НЗС (Авто)'!KE"&amp;$J$42))/$D22)</f>
        <v>0</v>
      </c>
      <c r="KF22" s="137">
        <f ca="1">IF($D22=0,0,SUMIF('Полная ст-ть с уч.НЗС (Авто)'!$YP$11:INDIRECT("'Полная ст-ть с уч.НЗС (Авто)'!YP"&amp;$J$42),$C22,'Полная ст-ть с уч.НЗС (Авто)'!KF$11:INDIRECT("'Полная ст-ть с уч.НЗС (Авто)'!KF"&amp;$J$42))/$D22)</f>
        <v>0</v>
      </c>
      <c r="KG22" s="137">
        <f ca="1">IF($D22=0,0,SUMIF('Полная ст-ть с уч.НЗС (Авто)'!$YP$11:INDIRECT("'Полная ст-ть с уч.НЗС (Авто)'!YP"&amp;$J$42),$C22,'Полная ст-ть с уч.НЗС (Авто)'!KG$11:INDIRECT("'Полная ст-ть с уч.НЗС (Авто)'!KG"&amp;$J$42))/$D22)</f>
        <v>0</v>
      </c>
      <c r="KH22" s="137">
        <f ca="1">IF($D22=0,0,SUMIF('Полная ст-ть с уч.НЗС (Авто)'!$YP$11:INDIRECT("'Полная ст-ть с уч.НЗС (Авто)'!YP"&amp;$J$42),$C22,'Полная ст-ть с уч.НЗС (Авто)'!KH$11:INDIRECT("'Полная ст-ть с уч.НЗС (Авто)'!KH"&amp;$J$42))/$D22)</f>
        <v>0</v>
      </c>
      <c r="KI22" s="137">
        <f ca="1">IF($D22=0,0,SUMIF('Полная ст-ть с уч.НЗС (Авто)'!$YP$11:INDIRECT("'Полная ст-ть с уч.НЗС (Авто)'!YP"&amp;$J$42),$C22,'Полная ст-ть с уч.НЗС (Авто)'!KI$11:INDIRECT("'Полная ст-ть с уч.НЗС (Авто)'!KI"&amp;$J$42))/$D22)</f>
        <v>0</v>
      </c>
      <c r="KJ22" s="137">
        <f ca="1">IF($D22=0,0,SUMIF('Полная ст-ть с уч.НЗС (Авто)'!$YP$11:INDIRECT("'Полная ст-ть с уч.НЗС (Авто)'!YP"&amp;$J$42),$C22,'Полная ст-ть с уч.НЗС (Авто)'!KJ$11:INDIRECT("'Полная ст-ть с уч.НЗС (Авто)'!KJ"&amp;$J$42))/$D22)</f>
        <v>0</v>
      </c>
      <c r="KK22" s="137">
        <f ca="1">IF($D22=0,0,SUMIF('Полная ст-ть с уч.НЗС (Авто)'!$YP$11:INDIRECT("'Полная ст-ть с уч.НЗС (Авто)'!YP"&amp;$J$42),$C22,'Полная ст-ть с уч.НЗС (Авто)'!KK$11:INDIRECT("'Полная ст-ть с уч.НЗС (Авто)'!KK"&amp;$J$42))/$D22)</f>
        <v>0</v>
      </c>
      <c r="KL22" s="137">
        <f ca="1">IF($D22=0,0,SUMIF('Полная ст-ть с уч.НЗС (Авто)'!$YP$11:INDIRECT("'Полная ст-ть с уч.НЗС (Авто)'!YP"&amp;$J$42),$C22,'Полная ст-ть с уч.НЗС (Авто)'!KL$11:INDIRECT("'Полная ст-ть с уч.НЗС (Авто)'!KL"&amp;$J$42))/$D22)</f>
        <v>0</v>
      </c>
      <c r="KM22" s="137">
        <f ca="1">IF($D22=0,0,SUMIF('Полная ст-ть с уч.НЗС (Авто)'!$YP$11:INDIRECT("'Полная ст-ть с уч.НЗС (Авто)'!YP"&amp;$J$42),$C22,'Полная ст-ть с уч.НЗС (Авто)'!KM$11:INDIRECT("'Полная ст-ть с уч.НЗС (Авто)'!KM"&amp;$J$42))/$D22)</f>
        <v>0</v>
      </c>
      <c r="KN22" s="137">
        <f ca="1">IF($D22=0,0,SUMIF('Полная ст-ть с уч.НЗС (Авто)'!$YP$11:INDIRECT("'Полная ст-ть с уч.НЗС (Авто)'!YP"&amp;$J$42),$C22,'Полная ст-ть с уч.НЗС (Авто)'!KN$11:INDIRECT("'Полная ст-ть с уч.НЗС (Авто)'!KN"&amp;$J$42))/$D22)</f>
        <v>0</v>
      </c>
      <c r="KO22" s="137">
        <f ca="1">IF($D22=0,0,SUMIF('Полная ст-ть с уч.НЗС (Авто)'!$YP$11:INDIRECT("'Полная ст-ть с уч.НЗС (Авто)'!YP"&amp;$J$42),$C22,'Полная ст-ть с уч.НЗС (Авто)'!KO$11:INDIRECT("'Полная ст-ть с уч.НЗС (Авто)'!KO"&amp;$J$42))/$D22)</f>
        <v>0</v>
      </c>
      <c r="KP22" s="137">
        <f ca="1">IF($D22=0,0,SUMIF('Полная ст-ть с уч.НЗС (Авто)'!$YP$11:INDIRECT("'Полная ст-ть с уч.НЗС (Авто)'!YP"&amp;$J$42),$C22,'Полная ст-ть с уч.НЗС (Авто)'!KP$11:INDIRECT("'Полная ст-ть с уч.НЗС (Авто)'!KP"&amp;$J$42))/$D22)</f>
        <v>0</v>
      </c>
      <c r="KQ22" s="137">
        <f ca="1">IF($D22=0,0,SUMIF('Полная ст-ть с уч.НЗС (Авто)'!$YP$11:INDIRECT("'Полная ст-ть с уч.НЗС (Авто)'!YP"&amp;$J$42),$C22,'Полная ст-ть с уч.НЗС (Авто)'!KQ$11:INDIRECT("'Полная ст-ть с уч.НЗС (Авто)'!KQ"&amp;$J$42))/$D22)</f>
        <v>0</v>
      </c>
      <c r="KR22" s="137">
        <f ca="1">IF($D22=0,0,SUMIF('Полная ст-ть с уч.НЗС (Авто)'!$YP$11:INDIRECT("'Полная ст-ть с уч.НЗС (Авто)'!YP"&amp;$J$42),$C22,'Полная ст-ть с уч.НЗС (Авто)'!KR$11:INDIRECT("'Полная ст-ть с уч.НЗС (Авто)'!KR"&amp;$J$42))/$D22)</f>
        <v>0</v>
      </c>
      <c r="KS22" s="137">
        <f ca="1">IF($D22=0,0,SUMIF('Полная ст-ть с уч.НЗС (Авто)'!$YP$11:INDIRECT("'Полная ст-ть с уч.НЗС (Авто)'!YP"&amp;$J$42),$C22,'Полная ст-ть с уч.НЗС (Авто)'!KS$11:INDIRECT("'Полная ст-ть с уч.НЗС (Авто)'!KS"&amp;$J$42))/$D22)</f>
        <v>0</v>
      </c>
      <c r="KT22" s="137">
        <f ca="1">IF($D22=0,0,SUMIF('Полная ст-ть с уч.НЗС (Авто)'!$YP$11:INDIRECT("'Полная ст-ть с уч.НЗС (Авто)'!YP"&amp;$J$42),$C22,'Полная ст-ть с уч.НЗС (Авто)'!KT$11:INDIRECT("'Полная ст-ть с уч.НЗС (Авто)'!KT"&amp;$J$42))/$D22)</f>
        <v>0</v>
      </c>
      <c r="KU22" s="137">
        <f ca="1">IF($D22=0,0,SUMIF('Полная ст-ть с уч.НЗС (Авто)'!$YP$11:INDIRECT("'Полная ст-ть с уч.НЗС (Авто)'!YP"&amp;$J$42),$C22,'Полная ст-ть с уч.НЗС (Авто)'!KU$11:INDIRECT("'Полная ст-ть с уч.НЗС (Авто)'!KU"&amp;$J$42))/$D22)</f>
        <v>0</v>
      </c>
      <c r="KV22" s="137">
        <f ca="1">IF($D22=0,0,SUMIF('Полная ст-ть с уч.НЗС (Авто)'!$YP$11:INDIRECT("'Полная ст-ть с уч.НЗС (Авто)'!YP"&amp;$J$42),$C22,'Полная ст-ть с уч.НЗС (Авто)'!KV$11:INDIRECT("'Полная ст-ть с уч.НЗС (Авто)'!KV"&amp;$J$42))/$D22)</f>
        <v>0</v>
      </c>
      <c r="KW22" s="137">
        <f ca="1">IF($D22=0,0,SUMIF('Полная ст-ть с уч.НЗС (Авто)'!$YP$11:INDIRECT("'Полная ст-ть с уч.НЗС (Авто)'!YP"&amp;$J$42),$C22,'Полная ст-ть с уч.НЗС (Авто)'!KW$11:INDIRECT("'Полная ст-ть с уч.НЗС (Авто)'!KW"&amp;$J$42))/$D22)</f>
        <v>0</v>
      </c>
      <c r="KX22" s="137">
        <f ca="1">IF($D22=0,0,SUMIF('Полная ст-ть с уч.НЗС (Авто)'!$YP$11:INDIRECT("'Полная ст-ть с уч.НЗС (Авто)'!YP"&amp;$J$42),$C22,'Полная ст-ть с уч.НЗС (Авто)'!KX$11:INDIRECT("'Полная ст-ть с уч.НЗС (Авто)'!KX"&amp;$J$42))/$D22)</f>
        <v>0</v>
      </c>
      <c r="KY22" s="137">
        <f ca="1">IF($D22=0,0,SUMIF('Полная ст-ть с уч.НЗС (Авто)'!$YP$11:INDIRECT("'Полная ст-ть с уч.НЗС (Авто)'!YP"&amp;$J$42),$C22,'Полная ст-ть с уч.НЗС (Авто)'!KY$11:INDIRECT("'Полная ст-ть с уч.НЗС (Авто)'!KY"&amp;$J$42))/$D22)</f>
        <v>0</v>
      </c>
      <c r="KZ22" s="137">
        <f ca="1">IF($D22=0,0,SUMIF('Полная ст-ть с уч.НЗС (Авто)'!$YP$11:INDIRECT("'Полная ст-ть с уч.НЗС (Авто)'!YP"&amp;$J$42),$C22,'Полная ст-ть с уч.НЗС (Авто)'!KZ$11:INDIRECT("'Полная ст-ть с уч.НЗС (Авто)'!KZ"&amp;$J$42))/$D22)</f>
        <v>0</v>
      </c>
      <c r="LA22" s="137">
        <f ca="1">IF($D22=0,0,SUMIF('Полная ст-ть с уч.НЗС (Авто)'!$YP$11:INDIRECT("'Полная ст-ть с уч.НЗС (Авто)'!YP"&amp;$J$42),$C22,'Полная ст-ть с уч.НЗС (Авто)'!LA$11:INDIRECT("'Полная ст-ть с уч.НЗС (Авто)'!LA"&amp;$J$42))/$D22)</f>
        <v>0</v>
      </c>
      <c r="LB22" s="137">
        <f ca="1">IF($D22=0,0,SUMIF('Полная ст-ть с уч.НЗС (Авто)'!$YP$11:INDIRECT("'Полная ст-ть с уч.НЗС (Авто)'!YP"&amp;$J$42),$C22,'Полная ст-ть с уч.НЗС (Авто)'!LB$11:INDIRECT("'Полная ст-ть с уч.НЗС (Авто)'!LB"&amp;$J$42))/$D22)</f>
        <v>0</v>
      </c>
      <c r="LC22" s="137">
        <f ca="1">IF($D22=0,0,SUMIF('Полная ст-ть с уч.НЗС (Авто)'!$YP$11:INDIRECT("'Полная ст-ть с уч.НЗС (Авто)'!YP"&amp;$J$42),$C22,'Полная ст-ть с уч.НЗС (Авто)'!LC$11:INDIRECT("'Полная ст-ть с уч.НЗС (Авто)'!LC"&amp;$J$42))/$D22)</f>
        <v>0</v>
      </c>
      <c r="LD22" s="137">
        <f ca="1">IF($D22=0,0,SUMIF('Полная ст-ть с уч.НЗС (Авто)'!$YP$11:INDIRECT("'Полная ст-ть с уч.НЗС (Авто)'!YP"&amp;$J$42),$C22,'Полная ст-ть с уч.НЗС (Авто)'!LD$11:INDIRECT("'Полная ст-ть с уч.НЗС (Авто)'!LD"&amp;$J$42))/$D22)</f>
        <v>0</v>
      </c>
      <c r="LE22" s="137">
        <f ca="1">IF($D22=0,0,SUMIF('Полная ст-ть с уч.НЗС (Авто)'!$YP$11:INDIRECT("'Полная ст-ть с уч.НЗС (Авто)'!YP"&amp;$J$42),$C22,'Полная ст-ть с уч.НЗС (Авто)'!LE$11:INDIRECT("'Полная ст-ть с уч.НЗС (Авто)'!LE"&amp;$J$42))/$D22)</f>
        <v>0</v>
      </c>
      <c r="LF22" s="137">
        <f ca="1">IF($D22=0,0,SUMIF('Полная ст-ть с уч.НЗС (Авто)'!$YP$11:INDIRECT("'Полная ст-ть с уч.НЗС (Авто)'!YP"&amp;$J$42),$C22,'Полная ст-ть с уч.НЗС (Авто)'!LF$11:INDIRECT("'Полная ст-ть с уч.НЗС (Авто)'!LF"&amp;$J$42))/$D22)</f>
        <v>0</v>
      </c>
      <c r="LG22" s="137">
        <f ca="1">IF($D22=0,0,SUMIF('Полная ст-ть с уч.НЗС (Авто)'!$YP$11:INDIRECT("'Полная ст-ть с уч.НЗС (Авто)'!YP"&amp;$J$42),$C22,'Полная ст-ть с уч.НЗС (Авто)'!LG$11:INDIRECT("'Полная ст-ть с уч.НЗС (Авто)'!LG"&amp;$J$42))/$D22)</f>
        <v>0</v>
      </c>
      <c r="LH22" s="137">
        <f ca="1">IF($D22=0,0,SUMIF('Полная ст-ть с уч.НЗС (Авто)'!$YP$11:INDIRECT("'Полная ст-ть с уч.НЗС (Авто)'!YP"&amp;$J$42),$C22,'Полная ст-ть с уч.НЗС (Авто)'!LH$11:INDIRECT("'Полная ст-ть с уч.НЗС (Авто)'!LH"&amp;$J$42))/$D22)</f>
        <v>0</v>
      </c>
      <c r="LI22" s="137">
        <f ca="1">IF($D22=0,0,SUMIF('Полная ст-ть с уч.НЗС (Авто)'!$YP$11:INDIRECT("'Полная ст-ть с уч.НЗС (Авто)'!YP"&amp;$J$42),$C22,'Полная ст-ть с уч.НЗС (Авто)'!LI$11:INDIRECT("'Полная ст-ть с уч.НЗС (Авто)'!LI"&amp;$J$42))/$D22)</f>
        <v>0</v>
      </c>
      <c r="LJ22" s="137">
        <f ca="1">IF($D22=0,0,SUMIF('Полная ст-ть с уч.НЗС (Авто)'!$YP$11:INDIRECT("'Полная ст-ть с уч.НЗС (Авто)'!YP"&amp;$J$42),$C22,'Полная ст-ть с уч.НЗС (Авто)'!LJ$11:INDIRECT("'Полная ст-ть с уч.НЗС (Авто)'!LJ"&amp;$J$42))/$D22)</f>
        <v>0</v>
      </c>
      <c r="LK22" s="137">
        <f ca="1">IF($D22=0,0,SUMIF('Полная ст-ть с уч.НЗС (Авто)'!$YP$11:INDIRECT("'Полная ст-ть с уч.НЗС (Авто)'!YP"&amp;$J$42),$C22,'Полная ст-ть с уч.НЗС (Авто)'!LK$11:INDIRECT("'Полная ст-ть с уч.НЗС (Авто)'!LK"&amp;$J$42))/$D22)</f>
        <v>0</v>
      </c>
      <c r="LL22" s="137">
        <f ca="1">IF($D22=0,0,SUMIF('Полная ст-ть с уч.НЗС (Авто)'!$YP$11:INDIRECT("'Полная ст-ть с уч.НЗС (Авто)'!YP"&amp;$J$42),$C22,'Полная ст-ть с уч.НЗС (Авто)'!LL$11:INDIRECT("'Полная ст-ть с уч.НЗС (Авто)'!LL"&amp;$J$42))/$D22)</f>
        <v>0</v>
      </c>
      <c r="LM22" s="137">
        <f ca="1">IF($D22=0,0,SUMIF('Полная ст-ть с уч.НЗС (Авто)'!$YP$11:INDIRECT("'Полная ст-ть с уч.НЗС (Авто)'!YP"&amp;$J$42),$C22,'Полная ст-ть с уч.НЗС (Авто)'!LM$11:INDIRECT("'Полная ст-ть с уч.НЗС (Авто)'!LM"&amp;$J$42))/$D22)</f>
        <v>0</v>
      </c>
      <c r="LN22" s="137">
        <f ca="1">IF($D22=0,0,SUMIF('Полная ст-ть с уч.НЗС (Авто)'!$YP$11:INDIRECT("'Полная ст-ть с уч.НЗС (Авто)'!YP"&amp;$J$42),$C22,'Полная ст-ть с уч.НЗС (Авто)'!LN$11:INDIRECT("'Полная ст-ть с уч.НЗС (Авто)'!LN"&amp;$J$42))/$D22)</f>
        <v>0</v>
      </c>
      <c r="LO22" s="137">
        <f ca="1">IF($D22=0,0,SUMIF('Полная ст-ть с уч.НЗС (Авто)'!$YP$11:INDIRECT("'Полная ст-ть с уч.НЗС (Авто)'!YP"&amp;$J$42),$C22,'Полная ст-ть с уч.НЗС (Авто)'!LO$11:INDIRECT("'Полная ст-ть с уч.НЗС (Авто)'!LO"&amp;$J$42))/$D22)</f>
        <v>0</v>
      </c>
      <c r="LP22" s="137">
        <f ca="1">IF($D22=0,0,SUMIF('Полная ст-ть с уч.НЗС (Авто)'!$YP$11:INDIRECT("'Полная ст-ть с уч.НЗС (Авто)'!YP"&amp;$J$42),$C22,'Полная ст-ть с уч.НЗС (Авто)'!LP$11:INDIRECT("'Полная ст-ть с уч.НЗС (Авто)'!LP"&amp;$J$42))/$D22)</f>
        <v>0</v>
      </c>
      <c r="LQ22" s="137">
        <f ca="1">IF($D22=0,0,SUMIF('Полная ст-ть с уч.НЗС (Авто)'!$YP$11:INDIRECT("'Полная ст-ть с уч.НЗС (Авто)'!YP"&amp;$J$42),$C22,'Полная ст-ть с уч.НЗС (Авто)'!LQ$11:INDIRECT("'Полная ст-ть с уч.НЗС (Авто)'!LQ"&amp;$J$42))/$D22)</f>
        <v>0</v>
      </c>
      <c r="LR22" s="137">
        <f ca="1">IF($D22=0,0,SUMIF('Полная ст-ть с уч.НЗС (Авто)'!$YP$11:INDIRECT("'Полная ст-ть с уч.НЗС (Авто)'!YP"&amp;$J$42),$C22,'Полная ст-ть с уч.НЗС (Авто)'!LR$11:INDIRECT("'Полная ст-ть с уч.НЗС (Авто)'!LR"&amp;$J$42))/$D22)</f>
        <v>0</v>
      </c>
      <c r="LS22" s="137">
        <f ca="1">IF($D22=0,0,SUMIF('Полная ст-ть с уч.НЗС (Авто)'!$YP$11:INDIRECT("'Полная ст-ть с уч.НЗС (Авто)'!YP"&amp;$J$42),$C22,'Полная ст-ть с уч.НЗС (Авто)'!LS$11:INDIRECT("'Полная ст-ть с уч.НЗС (Авто)'!LS"&amp;$J$42))/$D22)</f>
        <v>0</v>
      </c>
      <c r="LT22" s="137">
        <f ca="1">IF($D22=0,0,SUMIF('Полная ст-ть с уч.НЗС (Авто)'!$YP$11:INDIRECT("'Полная ст-ть с уч.НЗС (Авто)'!YP"&amp;$J$42),$C22,'Полная ст-ть с уч.НЗС (Авто)'!LT$11:INDIRECT("'Полная ст-ть с уч.НЗС (Авто)'!LT"&amp;$J$42))/$D22)</f>
        <v>0</v>
      </c>
      <c r="LU22" s="137">
        <f ca="1">IF($D22=0,0,SUMIF('Полная ст-ть с уч.НЗС (Авто)'!$YP$11:INDIRECT("'Полная ст-ть с уч.НЗС (Авто)'!YP"&amp;$J$42),$C22,'Полная ст-ть с уч.НЗС (Авто)'!LU$11:INDIRECT("'Полная ст-ть с уч.НЗС (Авто)'!LU"&amp;$J$42))/$D22)</f>
        <v>0</v>
      </c>
      <c r="LV22" s="137">
        <f ca="1">IF($D22=0,0,SUMIF('Полная ст-ть с уч.НЗС (Авто)'!$YP$11:INDIRECT("'Полная ст-ть с уч.НЗС (Авто)'!YP"&amp;$J$42),$C22,'Полная ст-ть с уч.НЗС (Авто)'!LV$11:INDIRECT("'Полная ст-ть с уч.НЗС (Авто)'!LV"&amp;$J$42))/$D22)</f>
        <v>0</v>
      </c>
      <c r="LW22" s="137">
        <f ca="1">IF($D22=0,0,SUMIF('Полная ст-ть с уч.НЗС (Авто)'!$YP$11:INDIRECT("'Полная ст-ть с уч.НЗС (Авто)'!YP"&amp;$J$42),$C22,'Полная ст-ть с уч.НЗС (Авто)'!LW$11:INDIRECT("'Полная ст-ть с уч.НЗС (Авто)'!LW"&amp;$J$42))/$D22)</f>
        <v>0</v>
      </c>
      <c r="LX22" s="137">
        <f ca="1">IF($D22=0,0,SUMIF('Полная ст-ть с уч.НЗС (Авто)'!$YP$11:INDIRECT("'Полная ст-ть с уч.НЗС (Авто)'!YP"&amp;$J$42),$C22,'Полная ст-ть с уч.НЗС (Авто)'!LX$11:INDIRECT("'Полная ст-ть с уч.НЗС (Авто)'!LX"&amp;$J$42))/$D22)</f>
        <v>0</v>
      </c>
      <c r="LY22" s="137">
        <f ca="1">IF($D22=0,0,SUMIF('Полная ст-ть с уч.НЗС (Авто)'!$YP$11:INDIRECT("'Полная ст-ть с уч.НЗС (Авто)'!YP"&amp;$J$42),$C22,'Полная ст-ть с уч.НЗС (Авто)'!LY$11:INDIRECT("'Полная ст-ть с уч.НЗС (Авто)'!LY"&amp;$J$42))/$D22)</f>
        <v>0</v>
      </c>
      <c r="LZ22" s="137">
        <f ca="1">IF($D22=0,0,SUMIF('Полная ст-ть с уч.НЗС (Авто)'!$YP$11:INDIRECT("'Полная ст-ть с уч.НЗС (Авто)'!YP"&amp;$J$42),$C22,'Полная ст-ть с уч.НЗС (Авто)'!LZ$11:INDIRECT("'Полная ст-ть с уч.НЗС (Авто)'!LZ"&amp;$J$42))/$D22)</f>
        <v>0</v>
      </c>
      <c r="MA22" s="137">
        <f ca="1">IF($D22=0,0,SUMIF('Полная ст-ть с уч.НЗС (Авто)'!$YP$11:INDIRECT("'Полная ст-ть с уч.НЗС (Авто)'!YP"&amp;$J$42),$C22,'Полная ст-ть с уч.НЗС (Авто)'!MA$11:INDIRECT("'Полная ст-ть с уч.НЗС (Авто)'!MA"&amp;$J$42))/$D22)</f>
        <v>0</v>
      </c>
      <c r="MB22" s="137">
        <f ca="1">IF($D22=0,0,SUMIF('Полная ст-ть с уч.НЗС (Авто)'!$YP$11:INDIRECT("'Полная ст-ть с уч.НЗС (Авто)'!YP"&amp;$J$42),$C22,'Полная ст-ть с уч.НЗС (Авто)'!MB$11:INDIRECT("'Полная ст-ть с уч.НЗС (Авто)'!MB"&amp;$J$42))/$D22)</f>
        <v>0</v>
      </c>
      <c r="MC22" s="137">
        <f ca="1">IF($D22=0,0,SUMIF('Полная ст-ть с уч.НЗС (Авто)'!$YP$11:INDIRECT("'Полная ст-ть с уч.НЗС (Авто)'!YP"&amp;$J$42),$C22,'Полная ст-ть с уч.НЗС (Авто)'!MC$11:INDIRECT("'Полная ст-ть с уч.НЗС (Авто)'!MC"&amp;$J$42))/$D22)</f>
        <v>0</v>
      </c>
      <c r="MD22" s="137">
        <f ca="1">IF($D22=0,0,SUMIF('Полная ст-ть с уч.НЗС (Авто)'!$YP$11:INDIRECT("'Полная ст-ть с уч.НЗС (Авто)'!YP"&amp;$J$42),$C22,'Полная ст-ть с уч.НЗС (Авто)'!MD$11:INDIRECT("'Полная ст-ть с уч.НЗС (Авто)'!MD"&amp;$J$42))/$D22)</f>
        <v>0</v>
      </c>
      <c r="ME22" s="137">
        <f ca="1">IF($D22=0,0,SUMIF('Полная ст-ть с уч.НЗС (Авто)'!$YP$11:INDIRECT("'Полная ст-ть с уч.НЗС (Авто)'!YP"&amp;$J$42),$C22,'Полная ст-ть с уч.НЗС (Авто)'!ME$11:INDIRECT("'Полная ст-ть с уч.НЗС (Авто)'!ME"&amp;$J$42))/$D22)</f>
        <v>0</v>
      </c>
      <c r="MF22" s="137">
        <f ca="1">IF($D22=0,0,SUMIF('Полная ст-ть с уч.НЗС (Авто)'!$YP$11:INDIRECT("'Полная ст-ть с уч.НЗС (Авто)'!YP"&amp;$J$42),$C22,'Полная ст-ть с уч.НЗС (Авто)'!MF$11:INDIRECT("'Полная ст-ть с уч.НЗС (Авто)'!MF"&amp;$J$42))/$D22)</f>
        <v>0</v>
      </c>
      <c r="MG22" s="137">
        <f ca="1">IF($D22=0,0,SUMIF('Полная ст-ть с уч.НЗС (Авто)'!$YP$11:INDIRECT("'Полная ст-ть с уч.НЗС (Авто)'!YP"&amp;$J$42),$C22,'Полная ст-ть с уч.НЗС (Авто)'!MG$11:INDIRECT("'Полная ст-ть с уч.НЗС (Авто)'!MG"&amp;$J$42))/$D22)</f>
        <v>0</v>
      </c>
      <c r="MH22" s="137">
        <f ca="1">IF($D22=0,0,SUMIF('Полная ст-ть с уч.НЗС (Авто)'!$YP$11:INDIRECT("'Полная ст-ть с уч.НЗС (Авто)'!YP"&amp;$J$42),$C22,'Полная ст-ть с уч.НЗС (Авто)'!MH$11:INDIRECT("'Полная ст-ть с уч.НЗС (Авто)'!MH"&amp;$J$42))/$D22)</f>
        <v>0</v>
      </c>
      <c r="MI22" s="137">
        <f ca="1">IF($D22=0,0,SUMIF('Полная ст-ть с уч.НЗС (Авто)'!$YP$11:INDIRECT("'Полная ст-ть с уч.НЗС (Авто)'!YP"&amp;$J$42),$C22,'Полная ст-ть с уч.НЗС (Авто)'!MI$11:INDIRECT("'Полная ст-ть с уч.НЗС (Авто)'!MI"&amp;$J$42))/$D22)</f>
        <v>0</v>
      </c>
      <c r="MJ22" s="137">
        <f ca="1">IF($D22=0,0,SUMIF('Полная ст-ть с уч.НЗС (Авто)'!$YP$11:INDIRECT("'Полная ст-ть с уч.НЗС (Авто)'!YP"&amp;$J$42),$C22,'Полная ст-ть с уч.НЗС (Авто)'!MJ$11:INDIRECT("'Полная ст-ть с уч.НЗС (Авто)'!MJ"&amp;$J$42))/$D22)</f>
        <v>0</v>
      </c>
      <c r="MK22" s="137">
        <f ca="1">IF($D22=0,0,SUMIF('Полная ст-ть с уч.НЗС (Авто)'!$YP$11:INDIRECT("'Полная ст-ть с уч.НЗС (Авто)'!YP"&amp;$J$42),$C22,'Полная ст-ть с уч.НЗС (Авто)'!MK$11:INDIRECT("'Полная ст-ть с уч.НЗС (Авто)'!MK"&amp;$J$42))/$D22)</f>
        <v>0</v>
      </c>
      <c r="ML22" s="137">
        <f ca="1">IF($D22=0,0,SUMIF('Полная ст-ть с уч.НЗС (Авто)'!$YP$11:INDIRECT("'Полная ст-ть с уч.НЗС (Авто)'!YP"&amp;$J$42),$C22,'Полная ст-ть с уч.НЗС (Авто)'!ML$11:INDIRECT("'Полная ст-ть с уч.НЗС (Авто)'!ML"&amp;$J$42))/$D22)</f>
        <v>0</v>
      </c>
      <c r="MM22" s="137">
        <f ca="1">IF($D22=0,0,SUMIF('Полная ст-ть с уч.НЗС (Авто)'!$YP$11:INDIRECT("'Полная ст-ть с уч.НЗС (Авто)'!YP"&amp;$J$42),$C22,'Полная ст-ть с уч.НЗС (Авто)'!MM$11:INDIRECT("'Полная ст-ть с уч.НЗС (Авто)'!MM"&amp;$J$42))/$D22)</f>
        <v>0</v>
      </c>
      <c r="MN22" s="137">
        <f ca="1">IF($D22=0,0,SUMIF('Полная ст-ть с уч.НЗС (Авто)'!$YP$11:INDIRECT("'Полная ст-ть с уч.НЗС (Авто)'!YP"&amp;$J$42),$C22,'Полная ст-ть с уч.НЗС (Авто)'!MN$11:INDIRECT("'Полная ст-ть с уч.НЗС (Авто)'!MN"&amp;$J$42))/$D22)</f>
        <v>0</v>
      </c>
      <c r="MO22" s="137">
        <f ca="1">IF($D22=0,0,SUMIF('Полная ст-ть с уч.НЗС (Авто)'!$YP$11:INDIRECT("'Полная ст-ть с уч.НЗС (Авто)'!YP"&amp;$J$42),$C22,'Полная ст-ть с уч.НЗС (Авто)'!MO$11:INDIRECT("'Полная ст-ть с уч.НЗС (Авто)'!MO"&amp;$J$42))/$D22)</f>
        <v>0</v>
      </c>
      <c r="MP22" s="137">
        <f ca="1">IF($D22=0,0,SUMIF('Полная ст-ть с уч.НЗС (Авто)'!$YP$11:INDIRECT("'Полная ст-ть с уч.НЗС (Авто)'!YP"&amp;$J$42),$C22,'Полная ст-ть с уч.НЗС (Авто)'!MP$11:INDIRECT("'Полная ст-ть с уч.НЗС (Авто)'!MP"&amp;$J$42))/$D22)</f>
        <v>0</v>
      </c>
      <c r="MQ22" s="137">
        <f ca="1">IF($D22=0,0,SUMIF('Полная ст-ть с уч.НЗС (Авто)'!$YP$11:INDIRECT("'Полная ст-ть с уч.НЗС (Авто)'!YP"&amp;$J$42),$C22,'Полная ст-ть с уч.НЗС (Авто)'!MQ$11:INDIRECT("'Полная ст-ть с уч.НЗС (Авто)'!MQ"&amp;$J$42))/$D22)</f>
        <v>0</v>
      </c>
      <c r="MR22" s="137">
        <f ca="1">IF($D22=0,0,SUMIF('Полная ст-ть с уч.НЗС (Авто)'!$YP$11:INDIRECT("'Полная ст-ть с уч.НЗС (Авто)'!YP"&amp;$J$42),$C22,'Полная ст-ть с уч.НЗС (Авто)'!MR$11:INDIRECT("'Полная ст-ть с уч.НЗС (Авто)'!MR"&amp;$J$42))/$D22)</f>
        <v>0</v>
      </c>
      <c r="MS22" s="137">
        <f ca="1">IF($D22=0,0,SUMIF('Полная ст-ть с уч.НЗС (Авто)'!$YP$11:INDIRECT("'Полная ст-ть с уч.НЗС (Авто)'!YP"&amp;$J$42),$C22,'Полная ст-ть с уч.НЗС (Авто)'!MS$11:INDIRECT("'Полная ст-ть с уч.НЗС (Авто)'!MS"&amp;$J$42))/$D22)</f>
        <v>0</v>
      </c>
      <c r="MT22" s="137">
        <f ca="1">IF($D22=0,0,SUMIF('Полная ст-ть с уч.НЗС (Авто)'!$YP$11:INDIRECT("'Полная ст-ть с уч.НЗС (Авто)'!YP"&amp;$J$42),$C22,'Полная ст-ть с уч.НЗС (Авто)'!MT$11:INDIRECT("'Полная ст-ть с уч.НЗС (Авто)'!MT"&amp;$J$42))/$D22)</f>
        <v>0</v>
      </c>
      <c r="MU22" s="137">
        <f ca="1">IF($D22=0,0,SUMIF('Полная ст-ть с уч.НЗС (Авто)'!$YP$11:INDIRECT("'Полная ст-ть с уч.НЗС (Авто)'!YP"&amp;$J$42),$C22,'Полная ст-ть с уч.НЗС (Авто)'!MU$11:INDIRECT("'Полная ст-ть с уч.НЗС (Авто)'!MU"&amp;$J$42))/$D22)</f>
        <v>0</v>
      </c>
      <c r="MV22" s="137">
        <f ca="1">IF($D22=0,0,SUMIF('Полная ст-ть с уч.НЗС (Авто)'!$YP$11:INDIRECT("'Полная ст-ть с уч.НЗС (Авто)'!YP"&amp;$J$42),$C22,'Полная ст-ть с уч.НЗС (Авто)'!MV$11:INDIRECT("'Полная ст-ть с уч.НЗС (Авто)'!MV"&amp;$J$42))/$D22)</f>
        <v>0</v>
      </c>
      <c r="MW22" s="137">
        <f ca="1">IF($D22=0,0,SUMIF('Полная ст-ть с уч.НЗС (Авто)'!$YP$11:INDIRECT("'Полная ст-ть с уч.НЗС (Авто)'!YP"&amp;$J$42),$C22,'Полная ст-ть с уч.НЗС (Авто)'!MW$11:INDIRECT("'Полная ст-ть с уч.НЗС (Авто)'!MW"&amp;$J$42))/$D22)</f>
        <v>0</v>
      </c>
      <c r="MX22" s="137">
        <f ca="1">IF($D22=0,0,SUMIF('Полная ст-ть с уч.НЗС (Авто)'!$YP$11:INDIRECT("'Полная ст-ть с уч.НЗС (Авто)'!YP"&amp;$J$42),$C22,'Полная ст-ть с уч.НЗС (Авто)'!MX$11:INDIRECT("'Полная ст-ть с уч.НЗС (Авто)'!MX"&amp;$J$42))/$D22)</f>
        <v>0</v>
      </c>
      <c r="MY22" s="137">
        <f ca="1">IF($D22=0,0,SUMIF('Полная ст-ть с уч.НЗС (Авто)'!$YP$11:INDIRECT("'Полная ст-ть с уч.НЗС (Авто)'!YP"&amp;$J$42),$C22,'Полная ст-ть с уч.НЗС (Авто)'!MY$11:INDIRECT("'Полная ст-ть с уч.НЗС (Авто)'!MY"&amp;$J$42))/$D22)</f>
        <v>0</v>
      </c>
      <c r="MZ22" s="137">
        <f ca="1">IF($D22=0,0,SUMIF('Полная ст-ть с уч.НЗС (Авто)'!$YP$11:INDIRECT("'Полная ст-ть с уч.НЗС (Авто)'!YP"&amp;$J$42),$C22,'Полная ст-ть с уч.НЗС (Авто)'!MZ$11:INDIRECT("'Полная ст-ть с уч.НЗС (Авто)'!MZ"&amp;$J$42))/$D22)</f>
        <v>0</v>
      </c>
      <c r="NA22" s="137">
        <f ca="1">IF($D22=0,0,SUMIF('Полная ст-ть с уч.НЗС (Авто)'!$YP$11:INDIRECT("'Полная ст-ть с уч.НЗС (Авто)'!YP"&amp;$J$42),$C22,'Полная ст-ть с уч.НЗС (Авто)'!NA$11:INDIRECT("'Полная ст-ть с уч.НЗС (Авто)'!NA"&amp;$J$42))/$D22)</f>
        <v>0</v>
      </c>
      <c r="NB22" s="137">
        <f ca="1">IF($D22=0,0,SUMIF('Полная ст-ть с уч.НЗС (Авто)'!$YP$11:INDIRECT("'Полная ст-ть с уч.НЗС (Авто)'!YP"&amp;$J$42),$C22,'Полная ст-ть с уч.НЗС (Авто)'!NB$11:INDIRECT("'Полная ст-ть с уч.НЗС (Авто)'!NB"&amp;$J$42))/$D22)</f>
        <v>0</v>
      </c>
      <c r="NC22" s="137">
        <f ca="1">IF($D22=0,0,SUMIF('Полная ст-ть с уч.НЗС (Авто)'!$YP$11:INDIRECT("'Полная ст-ть с уч.НЗС (Авто)'!YP"&amp;$J$42),$C22,'Полная ст-ть с уч.НЗС (Авто)'!NC$11:INDIRECT("'Полная ст-ть с уч.НЗС (Авто)'!NC"&amp;$J$42))/$D22)</f>
        <v>0</v>
      </c>
      <c r="ND22" s="137">
        <f ca="1">IF($D22=0,0,SUMIF('Полная ст-ть с уч.НЗС (Авто)'!$YP$11:INDIRECT("'Полная ст-ть с уч.НЗС (Авто)'!YP"&amp;$J$42),$C22,'Полная ст-ть с уч.НЗС (Авто)'!ND$11:INDIRECT("'Полная ст-ть с уч.НЗС (Авто)'!ND"&amp;$J$42))/$D22)</f>
        <v>0</v>
      </c>
      <c r="NE22" s="137">
        <f ca="1">IF($D22=0,0,SUMIF('Полная ст-ть с уч.НЗС (Авто)'!$YP$11:INDIRECT("'Полная ст-ть с уч.НЗС (Авто)'!YP"&amp;$J$42),$C22,'Полная ст-ть с уч.НЗС (Авто)'!NE$11:INDIRECT("'Полная ст-ть с уч.НЗС (Авто)'!NE"&amp;$J$42))/$D22)</f>
        <v>0</v>
      </c>
      <c r="NF22" s="137">
        <f ca="1">IF($D22=0,0,SUMIF('Полная ст-ть с уч.НЗС (Авто)'!$YP$11:INDIRECT("'Полная ст-ть с уч.НЗС (Авто)'!YP"&amp;$J$42),$C22,'Полная ст-ть с уч.НЗС (Авто)'!NF$11:INDIRECT("'Полная ст-ть с уч.НЗС (Авто)'!NF"&amp;$J$42))/$D22)</f>
        <v>0</v>
      </c>
      <c r="NG22" s="137">
        <f ca="1">IF($D22=0,0,SUMIF('Полная ст-ть с уч.НЗС (Авто)'!$YP$11:INDIRECT("'Полная ст-ть с уч.НЗС (Авто)'!YP"&amp;$J$42),$C22,'Полная ст-ть с уч.НЗС (Авто)'!NG$11:INDIRECT("'Полная ст-ть с уч.НЗС (Авто)'!NG"&amp;$J$42))/$D22)</f>
        <v>0</v>
      </c>
      <c r="NH22" s="137">
        <f ca="1">IF($D22=0,0,SUMIF('Полная ст-ть с уч.НЗС (Авто)'!$YP$11:INDIRECT("'Полная ст-ть с уч.НЗС (Авто)'!YP"&amp;$J$42),$C22,'Полная ст-ть с уч.НЗС (Авто)'!NH$11:INDIRECT("'Полная ст-ть с уч.НЗС (Авто)'!NH"&amp;$J$42))/$D22)</f>
        <v>0</v>
      </c>
      <c r="NI22" s="137">
        <f ca="1">IF($D22=0,0,SUMIF('Полная ст-ть с уч.НЗС (Авто)'!$YP$11:INDIRECT("'Полная ст-ть с уч.НЗС (Авто)'!YP"&amp;$J$42),$C22,'Полная ст-ть с уч.НЗС (Авто)'!NI$11:INDIRECT("'Полная ст-ть с уч.НЗС (Авто)'!NI"&amp;$J$42))/$D22)</f>
        <v>0</v>
      </c>
      <c r="NJ22" s="137">
        <f ca="1">IF($D22=0,0,SUMIF('Полная ст-ть с уч.НЗС (Авто)'!$YP$11:INDIRECT("'Полная ст-ть с уч.НЗС (Авто)'!YP"&amp;$J$42),$C22,'Полная ст-ть с уч.НЗС (Авто)'!NJ$11:INDIRECT("'Полная ст-ть с уч.НЗС (Авто)'!NJ"&amp;$J$42))/$D22)</f>
        <v>0</v>
      </c>
      <c r="NK22" s="137">
        <f ca="1">IF($D22=0,0,SUMIF('Полная ст-ть с уч.НЗС (Авто)'!$YP$11:INDIRECT("'Полная ст-ть с уч.НЗС (Авто)'!YP"&amp;$J$42),$C22,'Полная ст-ть с уч.НЗС (Авто)'!NK$11:INDIRECT("'Полная ст-ть с уч.НЗС (Авто)'!NK"&amp;$J$42))/$D22)</f>
        <v>0</v>
      </c>
      <c r="NL22" s="137">
        <f ca="1">IF($D22=0,0,SUMIF('Полная ст-ть с уч.НЗС (Авто)'!$YP$11:INDIRECT("'Полная ст-ть с уч.НЗС (Авто)'!YP"&amp;$J$42),$C22,'Полная ст-ть с уч.НЗС (Авто)'!NL$11:INDIRECT("'Полная ст-ть с уч.НЗС (Авто)'!NL"&amp;$J$42))/$D22)</f>
        <v>0</v>
      </c>
      <c r="NM22" s="137">
        <f ca="1">IF($D22=0,0,SUMIF('Полная ст-ть с уч.НЗС (Авто)'!$YP$11:INDIRECT("'Полная ст-ть с уч.НЗС (Авто)'!YP"&amp;$J$42),$C22,'Полная ст-ть с уч.НЗС (Авто)'!NM$11:INDIRECT("'Полная ст-ть с уч.НЗС (Авто)'!NM"&amp;$J$42))/$D22)</f>
        <v>0</v>
      </c>
      <c r="NN22" s="137">
        <f ca="1">IF($D22=0,0,SUMIF('Полная ст-ть с уч.НЗС (Авто)'!$YP$11:INDIRECT("'Полная ст-ть с уч.НЗС (Авто)'!YP"&amp;$J$42),$C22,'Полная ст-ть с уч.НЗС (Авто)'!NN$11:INDIRECT("'Полная ст-ть с уч.НЗС (Авто)'!NN"&amp;$J$42))/$D22)</f>
        <v>0</v>
      </c>
      <c r="NO22" s="137">
        <f ca="1">IF($D22=0,0,SUMIF('Полная ст-ть с уч.НЗС (Авто)'!$YP$11:INDIRECT("'Полная ст-ть с уч.НЗС (Авто)'!YP"&amp;$J$42),$C22,'Полная ст-ть с уч.НЗС (Авто)'!NO$11:INDIRECT("'Полная ст-ть с уч.НЗС (Авто)'!NO"&amp;$J$42))/$D22)</f>
        <v>0</v>
      </c>
      <c r="NP22" s="137">
        <f ca="1">IF($D22=0,0,SUMIF('Полная ст-ть с уч.НЗС (Авто)'!$YP$11:INDIRECT("'Полная ст-ть с уч.НЗС (Авто)'!YP"&amp;$J$42),$C22,'Полная ст-ть с уч.НЗС (Авто)'!NP$11:INDIRECT("'Полная ст-ть с уч.НЗС (Авто)'!NP"&amp;$J$42))/$D22)</f>
        <v>0</v>
      </c>
      <c r="NQ22" s="137">
        <f ca="1">IF($D22=0,0,SUMIF('Полная ст-ть с уч.НЗС (Авто)'!$YP$11:INDIRECT("'Полная ст-ть с уч.НЗС (Авто)'!YP"&amp;$J$42),$C22,'Полная ст-ть с уч.НЗС (Авто)'!NQ$11:INDIRECT("'Полная ст-ть с уч.НЗС (Авто)'!NQ"&amp;$J$42))/$D22)</f>
        <v>0</v>
      </c>
      <c r="NR22" s="137">
        <f ca="1">IF($D22=0,0,SUMIF('Полная ст-ть с уч.НЗС (Авто)'!$YP$11:INDIRECT("'Полная ст-ть с уч.НЗС (Авто)'!YP"&amp;$J$42),$C22,'Полная ст-ть с уч.НЗС (Авто)'!NR$11:INDIRECT("'Полная ст-ть с уч.НЗС (Авто)'!NR"&amp;$J$42))/$D22)</f>
        <v>0</v>
      </c>
      <c r="NS22" s="137">
        <f ca="1">IF($D22=0,0,SUMIF('Полная ст-ть с уч.НЗС (Авто)'!$YP$11:INDIRECT("'Полная ст-ть с уч.НЗС (Авто)'!YP"&amp;$J$42),$C22,'Полная ст-ть с уч.НЗС (Авто)'!NS$11:INDIRECT("'Полная ст-ть с уч.НЗС (Авто)'!NS"&amp;$J$42))/$D22)</f>
        <v>0</v>
      </c>
      <c r="NT22" s="137">
        <f ca="1">IF($D22=0,0,SUMIF('Полная ст-ть с уч.НЗС (Авто)'!$YP$11:INDIRECT("'Полная ст-ть с уч.НЗС (Авто)'!YP"&amp;$J$42),$C22,'Полная ст-ть с уч.НЗС (Авто)'!NT$11:INDIRECT("'Полная ст-ть с уч.НЗС (Авто)'!NT"&amp;$J$42))/$D22)</f>
        <v>0</v>
      </c>
      <c r="NU22" s="137">
        <f ca="1">IF($D22=0,0,SUMIF('Полная ст-ть с уч.НЗС (Авто)'!$YP$11:INDIRECT("'Полная ст-ть с уч.НЗС (Авто)'!YP"&amp;$J$42),$C22,'Полная ст-ть с уч.НЗС (Авто)'!NU$11:INDIRECT("'Полная ст-ть с уч.НЗС (Авто)'!NU"&amp;$J$42))/$D22)</f>
        <v>0</v>
      </c>
      <c r="NV22" s="137">
        <f ca="1">IF($D22=0,0,SUMIF('Полная ст-ть с уч.НЗС (Авто)'!$YP$11:INDIRECT("'Полная ст-ть с уч.НЗС (Авто)'!YP"&amp;$J$42),$C22,'Полная ст-ть с уч.НЗС (Авто)'!NV$11:INDIRECT("'Полная ст-ть с уч.НЗС (Авто)'!NV"&amp;$J$42))/$D22)</f>
        <v>0</v>
      </c>
      <c r="NW22" s="137">
        <f ca="1">IF($D22=0,0,SUMIF('Полная ст-ть с уч.НЗС (Авто)'!$YP$11:INDIRECT("'Полная ст-ть с уч.НЗС (Авто)'!YP"&amp;$J$42),$C22,'Полная ст-ть с уч.НЗС (Авто)'!NW$11:INDIRECT("'Полная ст-ть с уч.НЗС (Авто)'!NW"&amp;$J$42))/$D22)</f>
        <v>0</v>
      </c>
      <c r="NX22" s="137">
        <f ca="1">IF($D22=0,0,SUMIF('Полная ст-ть с уч.НЗС (Авто)'!$YP$11:INDIRECT("'Полная ст-ть с уч.НЗС (Авто)'!YP"&amp;$J$42),$C22,'Полная ст-ть с уч.НЗС (Авто)'!NX$11:INDIRECT("'Полная ст-ть с уч.НЗС (Авто)'!NX"&amp;$J$42))/$D22)</f>
        <v>0</v>
      </c>
      <c r="NY22" s="137">
        <f ca="1">IF($D22=0,0,SUMIF('Полная ст-ть с уч.НЗС (Авто)'!$YP$11:INDIRECT("'Полная ст-ть с уч.НЗС (Авто)'!YP"&amp;$J$42),$C22,'Полная ст-ть с уч.НЗС (Авто)'!NY$11:INDIRECT("'Полная ст-ть с уч.НЗС (Авто)'!NY"&amp;$J$42))/$D22)</f>
        <v>0</v>
      </c>
      <c r="NZ22" s="137">
        <f ca="1">IF($D22=0,0,SUMIF('Полная ст-ть с уч.НЗС (Авто)'!$YP$11:INDIRECT("'Полная ст-ть с уч.НЗС (Авто)'!YP"&amp;$J$42),$C22,'Полная ст-ть с уч.НЗС (Авто)'!NZ$11:INDIRECT("'Полная ст-ть с уч.НЗС (Авто)'!NZ"&amp;$J$42))/$D22)</f>
        <v>0</v>
      </c>
      <c r="OA22" s="137">
        <f ca="1">IF($D22=0,0,SUMIF('Полная ст-ть с уч.НЗС (Авто)'!$YP$11:INDIRECT("'Полная ст-ть с уч.НЗС (Авто)'!YP"&amp;$J$42),$C22,'Полная ст-ть с уч.НЗС (Авто)'!OA$11:INDIRECT("'Полная ст-ть с уч.НЗС (Авто)'!OA"&amp;$J$42))/$D22)</f>
        <v>0</v>
      </c>
      <c r="OB22" s="137">
        <f ca="1">IF($D22=0,0,SUMIF('Полная ст-ть с уч.НЗС (Авто)'!$YP$11:INDIRECT("'Полная ст-ть с уч.НЗС (Авто)'!YP"&amp;$J$42),$C22,'Полная ст-ть с уч.НЗС (Авто)'!OB$11:INDIRECT("'Полная ст-ть с уч.НЗС (Авто)'!OB"&amp;$J$42))/$D22)</f>
        <v>0</v>
      </c>
      <c r="OC22" s="137">
        <f ca="1">IF($D22=0,0,SUMIF('Полная ст-ть с уч.НЗС (Авто)'!$YP$11:INDIRECT("'Полная ст-ть с уч.НЗС (Авто)'!YP"&amp;$J$42),$C22,'Полная ст-ть с уч.НЗС (Авто)'!OC$11:INDIRECT("'Полная ст-ть с уч.НЗС (Авто)'!OC"&amp;$J$42))/$D22)</f>
        <v>0</v>
      </c>
      <c r="OD22" s="137">
        <f ca="1">IF($D22=0,0,SUMIF('Полная ст-ть с уч.НЗС (Авто)'!$YP$11:INDIRECT("'Полная ст-ть с уч.НЗС (Авто)'!YP"&amp;$J$42),$C22,'Полная ст-ть с уч.НЗС (Авто)'!OD$11:INDIRECT("'Полная ст-ть с уч.НЗС (Авто)'!OD"&amp;$J$42))/$D22)</f>
        <v>0</v>
      </c>
      <c r="OE22" s="137">
        <f ca="1">IF($D22=0,0,SUMIF('Полная ст-ть с уч.НЗС (Авто)'!$YP$11:INDIRECT("'Полная ст-ть с уч.НЗС (Авто)'!YP"&amp;$J$42),$C22,'Полная ст-ть с уч.НЗС (Авто)'!OE$11:INDIRECT("'Полная ст-ть с уч.НЗС (Авто)'!OE"&amp;$J$42))/$D22)</f>
        <v>0</v>
      </c>
      <c r="OF22" s="137">
        <f ca="1">IF($D22=0,0,SUMIF('Полная ст-ть с уч.НЗС (Авто)'!$YP$11:INDIRECT("'Полная ст-ть с уч.НЗС (Авто)'!YP"&amp;$J$42),$C22,'Полная ст-ть с уч.НЗС (Авто)'!OF$11:INDIRECT("'Полная ст-ть с уч.НЗС (Авто)'!OF"&amp;$J$42))/$D22)</f>
        <v>0</v>
      </c>
      <c r="OG22" s="137">
        <f ca="1">IF($D22=0,0,SUMIF('Полная ст-ть с уч.НЗС (Авто)'!$YP$11:INDIRECT("'Полная ст-ть с уч.НЗС (Авто)'!YP"&amp;$J$42),$C22,'Полная ст-ть с уч.НЗС (Авто)'!OG$11:INDIRECT("'Полная ст-ть с уч.НЗС (Авто)'!OG"&amp;$J$42))/$D22)</f>
        <v>0</v>
      </c>
      <c r="OH22" s="137">
        <f ca="1">IF($D22=0,0,SUMIF('Полная ст-ть с уч.НЗС (Авто)'!$YP$11:INDIRECT("'Полная ст-ть с уч.НЗС (Авто)'!YP"&amp;$J$42),$C22,'Полная ст-ть с уч.НЗС (Авто)'!OH$11:INDIRECT("'Полная ст-ть с уч.НЗС (Авто)'!OH"&amp;$J$42))/$D22)</f>
        <v>0</v>
      </c>
      <c r="OI22" s="137">
        <f ca="1">IF($D22=0,0,SUMIF('Полная ст-ть с уч.НЗС (Авто)'!$YP$11:INDIRECT("'Полная ст-ть с уч.НЗС (Авто)'!YP"&amp;$J$42),$C22,'Полная ст-ть с уч.НЗС (Авто)'!OI$11:INDIRECT("'Полная ст-ть с уч.НЗС (Авто)'!OI"&amp;$J$42))/$D22)</f>
        <v>0</v>
      </c>
      <c r="OJ22" s="137">
        <f ca="1">IF($D22=0,0,SUMIF('Полная ст-ть с уч.НЗС (Авто)'!$YP$11:INDIRECT("'Полная ст-ть с уч.НЗС (Авто)'!YP"&amp;$J$42),$C22,'Полная ст-ть с уч.НЗС (Авто)'!OJ$11:INDIRECT("'Полная ст-ть с уч.НЗС (Авто)'!OJ"&amp;$J$42))/$D22)</f>
        <v>0</v>
      </c>
      <c r="OK22" s="137">
        <f ca="1">IF($D22=0,0,SUMIF('Полная ст-ть с уч.НЗС (Авто)'!$YP$11:INDIRECT("'Полная ст-ть с уч.НЗС (Авто)'!YP"&amp;$J$42),$C22,'Полная ст-ть с уч.НЗС (Авто)'!OK$11:INDIRECT("'Полная ст-ть с уч.НЗС (Авто)'!OK"&amp;$J$42))/$D22)</f>
        <v>0</v>
      </c>
      <c r="OL22" s="137">
        <f ca="1">IF($D22=0,0,SUMIF('Полная ст-ть с уч.НЗС (Авто)'!$YP$11:INDIRECT("'Полная ст-ть с уч.НЗС (Авто)'!YP"&amp;$J$42),$C22,'Полная ст-ть с уч.НЗС (Авто)'!OL$11:INDIRECT("'Полная ст-ть с уч.НЗС (Авто)'!OL"&amp;$J$42))/$D22)</f>
        <v>0</v>
      </c>
      <c r="OM22" s="137">
        <f ca="1">IF($D22=0,0,SUMIF('Полная ст-ть с уч.НЗС (Авто)'!$YP$11:INDIRECT("'Полная ст-ть с уч.НЗС (Авто)'!YP"&amp;$J$42),$C22,'Полная ст-ть с уч.НЗС (Авто)'!OM$11:INDIRECT("'Полная ст-ть с уч.НЗС (Авто)'!OM"&amp;$J$42))/$D22)</f>
        <v>0</v>
      </c>
      <c r="ON22" s="137">
        <f ca="1">IF($D22=0,0,SUMIF('Полная ст-ть с уч.НЗС (Авто)'!$YP$11:INDIRECT("'Полная ст-ть с уч.НЗС (Авто)'!YP"&amp;$J$42),$C22,'Полная ст-ть с уч.НЗС (Авто)'!ON$11:INDIRECT("'Полная ст-ть с уч.НЗС (Авто)'!ON"&amp;$J$42))/$D22)</f>
        <v>0</v>
      </c>
      <c r="OO22" s="137">
        <f ca="1">IF($D22=0,0,SUMIF('Полная ст-ть с уч.НЗС (Авто)'!$YP$11:INDIRECT("'Полная ст-ть с уч.НЗС (Авто)'!YP"&amp;$J$42),$C22,'Полная ст-ть с уч.НЗС (Авто)'!OO$11:INDIRECT("'Полная ст-ть с уч.НЗС (Авто)'!OO"&amp;$J$42))/$D22)</f>
        <v>0</v>
      </c>
      <c r="OP22" s="137">
        <f ca="1">IF($D22=0,0,SUMIF('Полная ст-ть с уч.НЗС (Авто)'!$YP$11:INDIRECT("'Полная ст-ть с уч.НЗС (Авто)'!YP"&amp;$J$42),$C22,'Полная ст-ть с уч.НЗС (Авто)'!OP$11:INDIRECT("'Полная ст-ть с уч.НЗС (Авто)'!OP"&amp;$J$42))/$D22)</f>
        <v>0</v>
      </c>
      <c r="OQ22" s="137">
        <f ca="1">IF($D22=0,0,SUMIF('Полная ст-ть с уч.НЗС (Авто)'!$YP$11:INDIRECT("'Полная ст-ть с уч.НЗС (Авто)'!YP"&amp;$J$42),$C22,'Полная ст-ть с уч.НЗС (Авто)'!OQ$11:INDIRECT("'Полная ст-ть с уч.НЗС (Авто)'!OQ"&amp;$J$42))/$D22)</f>
        <v>0</v>
      </c>
      <c r="OR22" s="137">
        <f ca="1">IF($D22=0,0,SUMIF('Полная ст-ть с уч.НЗС (Авто)'!$YP$11:INDIRECT("'Полная ст-ть с уч.НЗС (Авто)'!YP"&amp;$J$42),$C22,'Полная ст-ть с уч.НЗС (Авто)'!OR$11:INDIRECT("'Полная ст-ть с уч.НЗС (Авто)'!OR"&amp;$J$42))/$D22)</f>
        <v>0</v>
      </c>
      <c r="OS22" s="137">
        <f ca="1">IF($D22=0,0,SUMIF('Полная ст-ть с уч.НЗС (Авто)'!$YP$11:INDIRECT("'Полная ст-ть с уч.НЗС (Авто)'!YP"&amp;$J$42),$C22,'Полная ст-ть с уч.НЗС (Авто)'!OS$11:INDIRECT("'Полная ст-ть с уч.НЗС (Авто)'!OS"&amp;$J$42))/$D22)</f>
        <v>0</v>
      </c>
      <c r="OT22" s="137">
        <f ca="1">IF($D22=0,0,SUMIF('Полная ст-ть с уч.НЗС (Авто)'!$YP$11:INDIRECT("'Полная ст-ть с уч.НЗС (Авто)'!YP"&amp;$J$42),$C22,'Полная ст-ть с уч.НЗС (Авто)'!OT$11:INDIRECT("'Полная ст-ть с уч.НЗС (Авто)'!OT"&amp;$J$42))/$D22)</f>
        <v>0</v>
      </c>
      <c r="OU22" s="137">
        <f ca="1">IF($D22=0,0,SUMIF('Полная ст-ть с уч.НЗС (Авто)'!$YP$11:INDIRECT("'Полная ст-ть с уч.НЗС (Авто)'!YP"&amp;$J$42),$C22,'Полная ст-ть с уч.НЗС (Авто)'!OU$11:INDIRECT("'Полная ст-ть с уч.НЗС (Авто)'!OU"&amp;$J$42))/$D22)</f>
        <v>0</v>
      </c>
      <c r="OV22" s="137">
        <f ca="1">IF($D22=0,0,SUMIF('Полная ст-ть с уч.НЗС (Авто)'!$YP$11:INDIRECT("'Полная ст-ть с уч.НЗС (Авто)'!YP"&amp;$J$42),$C22,'Полная ст-ть с уч.НЗС (Авто)'!OV$11:INDIRECT("'Полная ст-ть с уч.НЗС (Авто)'!OV"&amp;$J$42))/$D22)</f>
        <v>0</v>
      </c>
      <c r="OW22" s="137">
        <f ca="1">IF($D22=0,0,SUMIF('Полная ст-ть с уч.НЗС (Авто)'!$YP$11:INDIRECT("'Полная ст-ть с уч.НЗС (Авто)'!YP"&amp;$J$42),$C22,'Полная ст-ть с уч.НЗС (Авто)'!OW$11:INDIRECT("'Полная ст-ть с уч.НЗС (Авто)'!OW"&amp;$J$42))/$D22)</f>
        <v>0</v>
      </c>
      <c r="OX22" s="137">
        <f ca="1">IF($D22=0,0,SUMIF('Полная ст-ть с уч.НЗС (Авто)'!$YP$11:INDIRECT("'Полная ст-ть с уч.НЗС (Авто)'!YP"&amp;$J$42),$C22,'Полная ст-ть с уч.НЗС (Авто)'!OX$11:INDIRECT("'Полная ст-ть с уч.НЗС (Авто)'!OX"&amp;$J$42))/$D22)</f>
        <v>0</v>
      </c>
      <c r="OY22" s="137">
        <f ca="1">IF($D22=0,0,SUMIF('Полная ст-ть с уч.НЗС (Авто)'!$YP$11:INDIRECT("'Полная ст-ть с уч.НЗС (Авто)'!YP"&amp;$J$42),$C22,'Полная ст-ть с уч.НЗС (Авто)'!OY$11:INDIRECT("'Полная ст-ть с уч.НЗС (Авто)'!OY"&amp;$J$42))/$D22)</f>
        <v>0</v>
      </c>
      <c r="OZ22" s="137">
        <f ca="1">IF($D22=0,0,SUMIF('Полная ст-ть с уч.НЗС (Авто)'!$YP$11:INDIRECT("'Полная ст-ть с уч.НЗС (Авто)'!YP"&amp;$J$42),$C22,'Полная ст-ть с уч.НЗС (Авто)'!OZ$11:INDIRECT("'Полная ст-ть с уч.НЗС (Авто)'!OZ"&amp;$J$42))/$D22)</f>
        <v>0</v>
      </c>
      <c r="PA22" s="137">
        <f ca="1">IF($D22=0,0,SUMIF('Полная ст-ть с уч.НЗС (Авто)'!$YP$11:INDIRECT("'Полная ст-ть с уч.НЗС (Авто)'!YP"&amp;$J$42),$C22,'Полная ст-ть с уч.НЗС (Авто)'!PA$11:INDIRECT("'Полная ст-ть с уч.НЗС (Авто)'!PA"&amp;$J$42))/$D22)</f>
        <v>0</v>
      </c>
      <c r="PB22" s="137">
        <f ca="1">IF($D22=0,0,SUMIF('Полная ст-ть с уч.НЗС (Авто)'!$YP$11:INDIRECT("'Полная ст-ть с уч.НЗС (Авто)'!YP"&amp;$J$42),$C22,'Полная ст-ть с уч.НЗС (Авто)'!PB$11:INDIRECT("'Полная ст-ть с уч.НЗС (Авто)'!PB"&amp;$J$42))/$D22)</f>
        <v>0</v>
      </c>
      <c r="PC22" s="137">
        <f ca="1">IF($D22=0,0,SUMIF('Полная ст-ть с уч.НЗС (Авто)'!$YP$11:INDIRECT("'Полная ст-ть с уч.НЗС (Авто)'!YP"&amp;$J$42),$C22,'Полная ст-ть с уч.НЗС (Авто)'!PC$11:INDIRECT("'Полная ст-ть с уч.НЗС (Авто)'!PC"&amp;$J$42))/$D22)</f>
        <v>0</v>
      </c>
      <c r="PD22" s="137">
        <f ca="1">IF($D22=0,0,SUMIF('Полная ст-ть с уч.НЗС (Авто)'!$YP$11:INDIRECT("'Полная ст-ть с уч.НЗС (Авто)'!YP"&amp;$J$42),$C22,'Полная ст-ть с уч.НЗС (Авто)'!PD$11:INDIRECT("'Полная ст-ть с уч.НЗС (Авто)'!PD"&amp;$J$42))/$D22)</f>
        <v>0</v>
      </c>
      <c r="PE22" s="137">
        <f ca="1">IF($D22=0,0,SUMIF('Полная ст-ть с уч.НЗС (Авто)'!$YP$11:INDIRECT("'Полная ст-ть с уч.НЗС (Авто)'!YP"&amp;$J$42),$C22,'Полная ст-ть с уч.НЗС (Авто)'!PE$11:INDIRECT("'Полная ст-ть с уч.НЗС (Авто)'!PE"&amp;$J$42))/$D22)</f>
        <v>0</v>
      </c>
      <c r="PF22" s="137">
        <f ca="1">IF($D22=0,0,SUMIF('Полная ст-ть с уч.НЗС (Авто)'!$YP$11:INDIRECT("'Полная ст-ть с уч.НЗС (Авто)'!YP"&amp;$J$42),$C22,'Полная ст-ть с уч.НЗС (Авто)'!PF$11:INDIRECT("'Полная ст-ть с уч.НЗС (Авто)'!PF"&amp;$J$42))/$D22)</f>
        <v>0</v>
      </c>
      <c r="PG22" s="137">
        <f ca="1">IF($D22=0,0,SUMIF('Полная ст-ть с уч.НЗС (Авто)'!$YP$11:INDIRECT("'Полная ст-ть с уч.НЗС (Авто)'!YP"&amp;$J$42),$C22,'Полная ст-ть с уч.НЗС (Авто)'!PG$11:INDIRECT("'Полная ст-ть с уч.НЗС (Авто)'!PG"&amp;$J$42))/$D22)</f>
        <v>0</v>
      </c>
      <c r="PH22" s="137">
        <f ca="1">IF($D22=0,0,SUMIF('Полная ст-ть с уч.НЗС (Авто)'!$YP$11:INDIRECT("'Полная ст-ть с уч.НЗС (Авто)'!YP"&amp;$J$42),$C22,'Полная ст-ть с уч.НЗС (Авто)'!PH$11:INDIRECT("'Полная ст-ть с уч.НЗС (Авто)'!PH"&amp;$J$42))/$D22)</f>
        <v>0</v>
      </c>
      <c r="PI22" s="137">
        <f ca="1">IF($D22=0,0,SUMIF('Полная ст-ть с уч.НЗС (Авто)'!$YP$11:INDIRECT("'Полная ст-ть с уч.НЗС (Авто)'!YP"&amp;$J$42),$C22,'Полная ст-ть с уч.НЗС (Авто)'!PI$11:INDIRECT("'Полная ст-ть с уч.НЗС (Авто)'!PI"&amp;$J$42))/$D22)</f>
        <v>0</v>
      </c>
      <c r="PJ22" s="137">
        <f ca="1">IF($D22=0,0,SUMIF('Полная ст-ть с уч.НЗС (Авто)'!$YP$11:INDIRECT("'Полная ст-ть с уч.НЗС (Авто)'!YP"&amp;$J$42),$C22,'Полная ст-ть с уч.НЗС (Авто)'!PJ$11:INDIRECT("'Полная ст-ть с уч.НЗС (Авто)'!PJ"&amp;$J$42))/$D22)</f>
        <v>0</v>
      </c>
      <c r="PK22" s="137">
        <f ca="1">IF($D22=0,0,SUMIF('Полная ст-ть с уч.НЗС (Авто)'!$YP$11:INDIRECT("'Полная ст-ть с уч.НЗС (Авто)'!YP"&amp;$J$42),$C22,'Полная ст-ть с уч.НЗС (Авто)'!PK$11:INDIRECT("'Полная ст-ть с уч.НЗС (Авто)'!PK"&amp;$J$42))/$D22)</f>
        <v>0</v>
      </c>
      <c r="PL22" s="137">
        <f ca="1">IF($D22=0,0,SUMIF('Полная ст-ть с уч.НЗС (Авто)'!$YP$11:INDIRECT("'Полная ст-ть с уч.НЗС (Авто)'!YP"&amp;$J$42),$C22,'Полная ст-ть с уч.НЗС (Авто)'!PL$11:INDIRECT("'Полная ст-ть с уч.НЗС (Авто)'!PL"&amp;$J$42))/$D22)</f>
        <v>0</v>
      </c>
      <c r="PM22" s="137">
        <f ca="1">IF($D22=0,0,SUMIF('Полная ст-ть с уч.НЗС (Авто)'!$YP$11:INDIRECT("'Полная ст-ть с уч.НЗС (Авто)'!YP"&amp;$J$42),$C22,'Полная ст-ть с уч.НЗС (Авто)'!PM$11:INDIRECT("'Полная ст-ть с уч.НЗС (Авто)'!PM"&amp;$J$42))/$D22)</f>
        <v>0</v>
      </c>
      <c r="PN22" s="137">
        <f ca="1">IF($D22=0,0,SUMIF('Полная ст-ть с уч.НЗС (Авто)'!$YP$11:INDIRECT("'Полная ст-ть с уч.НЗС (Авто)'!YP"&amp;$J$42),$C22,'Полная ст-ть с уч.НЗС (Авто)'!PN$11:INDIRECT("'Полная ст-ть с уч.НЗС (Авто)'!PN"&amp;$J$42))/$D22)</f>
        <v>0</v>
      </c>
      <c r="PO22" s="137">
        <f ca="1">IF($D22=0,0,SUMIF('Полная ст-ть с уч.НЗС (Авто)'!$YP$11:INDIRECT("'Полная ст-ть с уч.НЗС (Авто)'!YP"&amp;$J$42),$C22,'Полная ст-ть с уч.НЗС (Авто)'!PO$11:INDIRECT("'Полная ст-ть с уч.НЗС (Авто)'!PO"&amp;$J$42))/$D22)</f>
        <v>0</v>
      </c>
      <c r="PP22" s="137">
        <f ca="1">IF($D22=0,0,SUMIF('Полная ст-ть с уч.НЗС (Авто)'!$YP$11:INDIRECT("'Полная ст-ть с уч.НЗС (Авто)'!YP"&amp;$J$42),$C22,'Полная ст-ть с уч.НЗС (Авто)'!PP$11:INDIRECT("'Полная ст-ть с уч.НЗС (Авто)'!PP"&amp;$J$42))/$D22)</f>
        <v>0</v>
      </c>
      <c r="PQ22" s="137">
        <f ca="1">IF($D22=0,0,SUMIF('Полная ст-ть с уч.НЗС (Авто)'!$YP$11:INDIRECT("'Полная ст-ть с уч.НЗС (Авто)'!YP"&amp;$J$42),$C22,'Полная ст-ть с уч.НЗС (Авто)'!PQ$11:INDIRECT("'Полная ст-ть с уч.НЗС (Авто)'!PQ"&amp;$J$42))/$D22)</f>
        <v>0</v>
      </c>
      <c r="PR22" s="137">
        <f ca="1">IF($D22=0,0,SUMIF('Полная ст-ть с уч.НЗС (Авто)'!$YP$11:INDIRECT("'Полная ст-ть с уч.НЗС (Авто)'!YP"&amp;$J$42),$C22,'Полная ст-ть с уч.НЗС (Авто)'!PR$11:INDIRECT("'Полная ст-ть с уч.НЗС (Авто)'!PR"&amp;$J$42))/$D22)</f>
        <v>0</v>
      </c>
      <c r="PS22" s="137">
        <f ca="1">IF($D22=0,0,SUMIF('Полная ст-ть с уч.НЗС (Авто)'!$YP$11:INDIRECT("'Полная ст-ть с уч.НЗС (Авто)'!YP"&amp;$J$42),$C22,'Полная ст-ть с уч.НЗС (Авто)'!PS$11:INDIRECT("'Полная ст-ть с уч.НЗС (Авто)'!PS"&amp;$J$42))/$D22)</f>
        <v>0</v>
      </c>
      <c r="PT22" s="137">
        <f ca="1">IF($D22=0,0,SUMIF('Полная ст-ть с уч.НЗС (Авто)'!$YP$11:INDIRECT("'Полная ст-ть с уч.НЗС (Авто)'!YP"&amp;$J$42),$C22,'Полная ст-ть с уч.НЗС (Авто)'!PT$11:INDIRECT("'Полная ст-ть с уч.НЗС (Авто)'!PT"&amp;$J$42))/$D22)</f>
        <v>0</v>
      </c>
      <c r="PU22" s="137">
        <f ca="1">IF($D22=0,0,SUMIF('Полная ст-ть с уч.НЗС (Авто)'!$YP$11:INDIRECT("'Полная ст-ть с уч.НЗС (Авто)'!YP"&amp;$J$42),$C22,'Полная ст-ть с уч.НЗС (Авто)'!PU$11:INDIRECT("'Полная ст-ть с уч.НЗС (Авто)'!PU"&amp;$J$42))/$D22)</f>
        <v>0</v>
      </c>
      <c r="PV22" s="137">
        <f ca="1">IF($D22=0,0,SUMIF('Полная ст-ть с уч.НЗС (Авто)'!$YP$11:INDIRECT("'Полная ст-ть с уч.НЗС (Авто)'!YP"&amp;$J$42),$C22,'Полная ст-ть с уч.НЗС (Авто)'!PV$11:INDIRECT("'Полная ст-ть с уч.НЗС (Авто)'!PV"&amp;$J$42))/$D22)</f>
        <v>0</v>
      </c>
      <c r="PW22" s="137">
        <f ca="1">IF($D22=0,0,SUMIF('Полная ст-ть с уч.НЗС (Авто)'!$YP$11:INDIRECT("'Полная ст-ть с уч.НЗС (Авто)'!YP"&amp;$J$42),$C22,'Полная ст-ть с уч.НЗС (Авто)'!PW$11:INDIRECT("'Полная ст-ть с уч.НЗС (Авто)'!PW"&amp;$J$42))/$D22)</f>
        <v>0</v>
      </c>
      <c r="PX22" s="137">
        <f ca="1">IF($D22=0,0,SUMIF('Полная ст-ть с уч.НЗС (Авто)'!$YP$11:INDIRECT("'Полная ст-ть с уч.НЗС (Авто)'!YP"&amp;$J$42),$C22,'Полная ст-ть с уч.НЗС (Авто)'!PX$11:INDIRECT("'Полная ст-ть с уч.НЗС (Авто)'!PX"&amp;$J$42))/$D22)</f>
        <v>0</v>
      </c>
      <c r="PY22" s="137">
        <f ca="1">IF($D22=0,0,SUMIF('Полная ст-ть с уч.НЗС (Авто)'!$YP$11:INDIRECT("'Полная ст-ть с уч.НЗС (Авто)'!YP"&amp;$J$42),$C22,'Полная ст-ть с уч.НЗС (Авто)'!PY$11:INDIRECT("'Полная ст-ть с уч.НЗС (Авто)'!PY"&amp;$J$42))/$D22)</f>
        <v>0</v>
      </c>
      <c r="PZ22" s="137">
        <f ca="1">IF($D22=0,0,SUMIF('Полная ст-ть с уч.НЗС (Авто)'!$YP$11:INDIRECT("'Полная ст-ть с уч.НЗС (Авто)'!YP"&amp;$J$42),$C22,'Полная ст-ть с уч.НЗС (Авто)'!PZ$11:INDIRECT("'Полная ст-ть с уч.НЗС (Авто)'!PZ"&amp;$J$42))/$D22)</f>
        <v>0</v>
      </c>
      <c r="QA22" s="137">
        <f ca="1">IF($D22=0,0,SUMIF('Полная ст-ть с уч.НЗС (Авто)'!$YP$11:INDIRECT("'Полная ст-ть с уч.НЗС (Авто)'!YP"&amp;$J$42),$C22,'Полная ст-ть с уч.НЗС (Авто)'!QA$11:INDIRECT("'Полная ст-ть с уч.НЗС (Авто)'!QA"&amp;$J$42))/$D22)</f>
        <v>0</v>
      </c>
      <c r="QB22" s="137">
        <f ca="1">IF($D22=0,0,SUMIF('Полная ст-ть с уч.НЗС (Авто)'!$YP$11:INDIRECT("'Полная ст-ть с уч.НЗС (Авто)'!YP"&amp;$J$42),$C22,'Полная ст-ть с уч.НЗС (Авто)'!QB$11:INDIRECT("'Полная ст-ть с уч.НЗС (Авто)'!QB"&amp;$J$42))/$D22)</f>
        <v>0</v>
      </c>
      <c r="QC22" s="137">
        <f ca="1">IF($D22=0,0,SUMIF('Полная ст-ть с уч.НЗС (Авто)'!$YP$11:INDIRECT("'Полная ст-ть с уч.НЗС (Авто)'!YP"&amp;$J$42),$C22,'Полная ст-ть с уч.НЗС (Авто)'!QC$11:INDIRECT("'Полная ст-ть с уч.НЗС (Авто)'!QC"&amp;$J$42))/$D22)</f>
        <v>0</v>
      </c>
      <c r="QD22" s="137">
        <f ca="1">IF($D22=0,0,SUMIF('Полная ст-ть с уч.НЗС (Авто)'!$YP$11:INDIRECT("'Полная ст-ть с уч.НЗС (Авто)'!YP"&amp;$J$42),$C22,'Полная ст-ть с уч.НЗС (Авто)'!QD$11:INDIRECT("'Полная ст-ть с уч.НЗС (Авто)'!QD"&amp;$J$42))/$D22)</f>
        <v>0</v>
      </c>
      <c r="QE22" s="137">
        <f ca="1">IF($D22=0,0,SUMIF('Полная ст-ть с уч.НЗС (Авто)'!$YP$11:INDIRECT("'Полная ст-ть с уч.НЗС (Авто)'!YP"&amp;$J$42),$C22,'Полная ст-ть с уч.НЗС (Авто)'!QE$11:INDIRECT("'Полная ст-ть с уч.НЗС (Авто)'!QE"&amp;$J$42))/$D22)</f>
        <v>0</v>
      </c>
      <c r="QF22" s="137">
        <f ca="1">IF($D22=0,0,SUMIF('Полная ст-ть с уч.НЗС (Авто)'!$YP$11:INDIRECT("'Полная ст-ть с уч.НЗС (Авто)'!YP"&amp;$J$42),$C22,'Полная ст-ть с уч.НЗС (Авто)'!QF$11:INDIRECT("'Полная ст-ть с уч.НЗС (Авто)'!QF"&amp;$J$42))/$D22)</f>
        <v>0</v>
      </c>
      <c r="QG22" s="137">
        <f ca="1">IF($D22=0,0,SUMIF('Полная ст-ть с уч.НЗС (Авто)'!$YP$11:INDIRECT("'Полная ст-ть с уч.НЗС (Авто)'!YP"&amp;$J$42),$C22,'Полная ст-ть с уч.НЗС (Авто)'!QG$11:INDIRECT("'Полная ст-ть с уч.НЗС (Авто)'!QG"&amp;$J$42))/$D22)</f>
        <v>0</v>
      </c>
      <c r="QH22" s="137">
        <f ca="1">IF($D22=0,0,SUMIF('Полная ст-ть с уч.НЗС (Авто)'!$YP$11:INDIRECT("'Полная ст-ть с уч.НЗС (Авто)'!YP"&amp;$J$42),$C22,'Полная ст-ть с уч.НЗС (Авто)'!QH$11:INDIRECT("'Полная ст-ть с уч.НЗС (Авто)'!QH"&amp;$J$42))/$D22)</f>
        <v>0</v>
      </c>
      <c r="QI22" s="137">
        <f ca="1">IF($D22=0,0,SUMIF('Полная ст-ть с уч.НЗС (Авто)'!$YP$11:INDIRECT("'Полная ст-ть с уч.НЗС (Авто)'!YP"&amp;$J$42),$C22,'Полная ст-ть с уч.НЗС (Авто)'!QI$11:INDIRECT("'Полная ст-ть с уч.НЗС (Авто)'!QI"&amp;$J$42))/$D22)</f>
        <v>0</v>
      </c>
      <c r="QJ22" s="137">
        <f ca="1">IF($D22=0,0,SUMIF('Полная ст-ть с уч.НЗС (Авто)'!$YP$11:INDIRECT("'Полная ст-ть с уч.НЗС (Авто)'!YP"&amp;$J$42),$C22,'Полная ст-ть с уч.НЗС (Авто)'!QJ$11:INDIRECT("'Полная ст-ть с уч.НЗС (Авто)'!QJ"&amp;$J$42))/$D22)</f>
        <v>0</v>
      </c>
      <c r="QK22" s="137">
        <f ca="1">IF($D22=0,0,SUMIF('Полная ст-ть с уч.НЗС (Авто)'!$YP$11:INDIRECT("'Полная ст-ть с уч.НЗС (Авто)'!YP"&amp;$J$42),$C22,'Полная ст-ть с уч.НЗС (Авто)'!QK$11:INDIRECT("'Полная ст-ть с уч.НЗС (Авто)'!QK"&amp;$J$42))/$D22)</f>
        <v>0</v>
      </c>
      <c r="QL22" s="137">
        <f ca="1">IF($D22=0,0,SUMIF('Полная ст-ть с уч.НЗС (Авто)'!$YP$11:INDIRECT("'Полная ст-ть с уч.НЗС (Авто)'!YP"&amp;$J$42),$C22,'Полная ст-ть с уч.НЗС (Авто)'!QL$11:INDIRECT("'Полная ст-ть с уч.НЗС (Авто)'!QL"&amp;$J$42))/$D22)</f>
        <v>0</v>
      </c>
      <c r="QM22" s="137">
        <f ca="1">IF($D22=0,0,SUMIF('Полная ст-ть с уч.НЗС (Авто)'!$YP$11:INDIRECT("'Полная ст-ть с уч.НЗС (Авто)'!YP"&amp;$J$42),$C22,'Полная ст-ть с уч.НЗС (Авто)'!QM$11:INDIRECT("'Полная ст-ть с уч.НЗС (Авто)'!QM"&amp;$J$42))/$D22)</f>
        <v>0</v>
      </c>
      <c r="QN22" s="137">
        <f ca="1">IF($D22=0,0,SUMIF('Полная ст-ть с уч.НЗС (Авто)'!$YP$11:INDIRECT("'Полная ст-ть с уч.НЗС (Авто)'!YP"&amp;$J$42),$C22,'Полная ст-ть с уч.НЗС (Авто)'!QN$11:INDIRECT("'Полная ст-ть с уч.НЗС (Авто)'!QN"&amp;$J$42))/$D22)</f>
        <v>0</v>
      </c>
      <c r="QO22" s="137">
        <f ca="1">IF($D22=0,0,SUMIF('Полная ст-ть с уч.НЗС (Авто)'!$YP$11:INDIRECT("'Полная ст-ть с уч.НЗС (Авто)'!YP"&amp;$J$42),$C22,'Полная ст-ть с уч.НЗС (Авто)'!QO$11:INDIRECT("'Полная ст-ть с уч.НЗС (Авто)'!QO"&amp;$J$42))/$D22)</f>
        <v>0</v>
      </c>
      <c r="QP22" s="137">
        <f ca="1">IF($D22=0,0,SUMIF('Полная ст-ть с уч.НЗС (Авто)'!$YP$11:INDIRECT("'Полная ст-ть с уч.НЗС (Авто)'!YP"&amp;$J$42),$C22,'Полная ст-ть с уч.НЗС (Авто)'!QP$11:INDIRECT("'Полная ст-ть с уч.НЗС (Авто)'!QP"&amp;$J$42))/$D22)</f>
        <v>0</v>
      </c>
      <c r="QQ22" s="137">
        <f ca="1">IF($D22=0,0,SUMIF('Полная ст-ть с уч.НЗС (Авто)'!$YP$11:INDIRECT("'Полная ст-ть с уч.НЗС (Авто)'!YP"&amp;$J$42),$C22,'Полная ст-ть с уч.НЗС (Авто)'!QQ$11:INDIRECT("'Полная ст-ть с уч.НЗС (Авто)'!QQ"&amp;$J$42))/$D22)</f>
        <v>0</v>
      </c>
      <c r="QR22" s="137">
        <f ca="1">IF($D22=0,0,SUMIF('Полная ст-ть с уч.НЗС (Авто)'!$YP$11:INDIRECT("'Полная ст-ть с уч.НЗС (Авто)'!YP"&amp;$J$42),$C22,'Полная ст-ть с уч.НЗС (Авто)'!QR$11:INDIRECT("'Полная ст-ть с уч.НЗС (Авто)'!QR"&amp;$J$42))/$D22)</f>
        <v>0</v>
      </c>
      <c r="QS22" s="137">
        <f ca="1">IF($D22=0,0,SUMIF('Полная ст-ть с уч.НЗС (Авто)'!$YP$11:INDIRECT("'Полная ст-ть с уч.НЗС (Авто)'!YP"&amp;$J$42),$C22,'Полная ст-ть с уч.НЗС (Авто)'!QS$11:INDIRECT("'Полная ст-ть с уч.НЗС (Авто)'!QS"&amp;$J$42))/$D22)</f>
        <v>0</v>
      </c>
      <c r="QT22" s="137">
        <f ca="1">IF($D22=0,0,SUMIF('Полная ст-ть с уч.НЗС (Авто)'!$YP$11:INDIRECT("'Полная ст-ть с уч.НЗС (Авто)'!YP"&amp;$J$42),$C22,'Полная ст-ть с уч.НЗС (Авто)'!QT$11:INDIRECT("'Полная ст-ть с уч.НЗС (Авто)'!QT"&amp;$J$42))/$D22)</f>
        <v>0</v>
      </c>
      <c r="QU22" s="137">
        <f ca="1">IF($D22=0,0,SUMIF('Полная ст-ть с уч.НЗС (Авто)'!$YP$11:INDIRECT("'Полная ст-ть с уч.НЗС (Авто)'!YP"&amp;$J$42),$C22,'Полная ст-ть с уч.НЗС (Авто)'!QU$11:INDIRECT("'Полная ст-ть с уч.НЗС (Авто)'!QU"&amp;$J$42))/$D22)</f>
        <v>0</v>
      </c>
      <c r="QV22" s="137">
        <f ca="1">IF($D22=0,0,SUMIF('Полная ст-ть с уч.НЗС (Авто)'!$YP$11:INDIRECT("'Полная ст-ть с уч.НЗС (Авто)'!YP"&amp;$J$42),$C22,'Полная ст-ть с уч.НЗС (Авто)'!QV$11:INDIRECT("'Полная ст-ть с уч.НЗС (Авто)'!QV"&amp;$J$42))/$D22)</f>
        <v>0</v>
      </c>
      <c r="QW22" s="137">
        <f ca="1">IF($D22=0,0,SUMIF('Полная ст-ть с уч.НЗС (Авто)'!$YP$11:INDIRECT("'Полная ст-ть с уч.НЗС (Авто)'!YP"&amp;$J$42),$C22,'Полная ст-ть с уч.НЗС (Авто)'!QW$11:INDIRECT("'Полная ст-ть с уч.НЗС (Авто)'!QW"&amp;$J$42))/$D22)</f>
        <v>0</v>
      </c>
      <c r="QX22" s="137">
        <f ca="1">IF($D22=0,0,SUMIF('Полная ст-ть с уч.НЗС (Авто)'!$YP$11:INDIRECT("'Полная ст-ть с уч.НЗС (Авто)'!YP"&amp;$J$42),$C22,'Полная ст-ть с уч.НЗС (Авто)'!QX$11:INDIRECT("'Полная ст-ть с уч.НЗС (Авто)'!QX"&amp;$J$42))/$D22)</f>
        <v>0</v>
      </c>
      <c r="QY22" s="137">
        <f ca="1">IF($D22=0,0,SUMIF('Полная ст-ть с уч.НЗС (Авто)'!$YP$11:INDIRECT("'Полная ст-ть с уч.НЗС (Авто)'!YP"&amp;$J$42),$C22,'Полная ст-ть с уч.НЗС (Авто)'!QY$11:INDIRECT("'Полная ст-ть с уч.НЗС (Авто)'!QY"&amp;$J$42))/$D22)</f>
        <v>0</v>
      </c>
      <c r="QZ22" s="137">
        <f ca="1">IF($D22=0,0,SUMIF('Полная ст-ть с уч.НЗС (Авто)'!$YP$11:INDIRECT("'Полная ст-ть с уч.НЗС (Авто)'!YP"&amp;$J$42),$C22,'Полная ст-ть с уч.НЗС (Авто)'!QZ$11:INDIRECT("'Полная ст-ть с уч.НЗС (Авто)'!QZ"&amp;$J$42))/$D22)</f>
        <v>0</v>
      </c>
      <c r="RA22" s="137">
        <f ca="1">IF($D22=0,0,SUMIF('Полная ст-ть с уч.НЗС (Авто)'!$YP$11:INDIRECT("'Полная ст-ть с уч.НЗС (Авто)'!YP"&amp;$J$42),$C22,'Полная ст-ть с уч.НЗС (Авто)'!RA$11:INDIRECT("'Полная ст-ть с уч.НЗС (Авто)'!RA"&amp;$J$42))/$D22)</f>
        <v>0</v>
      </c>
      <c r="RB22" s="137">
        <f ca="1">IF($D22=0,0,SUMIF('Полная ст-ть с уч.НЗС (Авто)'!$YP$11:INDIRECT("'Полная ст-ть с уч.НЗС (Авто)'!YP"&amp;$J$42),$C22,'Полная ст-ть с уч.НЗС (Авто)'!RB$11:INDIRECT("'Полная ст-ть с уч.НЗС (Авто)'!RB"&amp;$J$42))/$D22)</f>
        <v>0</v>
      </c>
      <c r="RC22" s="137">
        <f ca="1">IF($D22=0,0,SUMIF('Полная ст-ть с уч.НЗС (Авто)'!$YP$11:INDIRECT("'Полная ст-ть с уч.НЗС (Авто)'!YP"&amp;$J$42),$C22,'Полная ст-ть с уч.НЗС (Авто)'!RC$11:INDIRECT("'Полная ст-ть с уч.НЗС (Авто)'!RC"&amp;$J$42))/$D22)</f>
        <v>0</v>
      </c>
      <c r="RD22" s="137">
        <f ca="1">IF($D22=0,0,SUMIF('Полная ст-ть с уч.НЗС (Авто)'!$YP$11:INDIRECT("'Полная ст-ть с уч.НЗС (Авто)'!YP"&amp;$J$42),$C22,'Полная ст-ть с уч.НЗС (Авто)'!RD$11:INDIRECT("'Полная ст-ть с уч.НЗС (Авто)'!RD"&amp;$J$42))/$D22)</f>
        <v>0</v>
      </c>
      <c r="RE22" s="137">
        <f ca="1">IF($D22=0,0,SUMIF('Полная ст-ть с уч.НЗС (Авто)'!$YP$11:INDIRECT("'Полная ст-ть с уч.НЗС (Авто)'!YP"&amp;$J$42),$C22,'Полная ст-ть с уч.НЗС (Авто)'!RE$11:INDIRECT("'Полная ст-ть с уч.НЗС (Авто)'!RE"&amp;$J$42))/$D22)</f>
        <v>0</v>
      </c>
      <c r="RF22" s="137">
        <f ca="1">IF($D22=0,0,SUMIF('Полная ст-ть с уч.НЗС (Авто)'!$YP$11:INDIRECT("'Полная ст-ть с уч.НЗС (Авто)'!YP"&amp;$J$42),$C22,'Полная ст-ть с уч.НЗС (Авто)'!RF$11:INDIRECT("'Полная ст-ть с уч.НЗС (Авто)'!RF"&amp;$J$42))/$D22)</f>
        <v>0</v>
      </c>
      <c r="RG22" s="137">
        <f ca="1">IF($D22=0,0,SUMIF('Полная ст-ть с уч.НЗС (Авто)'!$YP$11:INDIRECT("'Полная ст-ть с уч.НЗС (Авто)'!YP"&amp;$J$42),$C22,'Полная ст-ть с уч.НЗС (Авто)'!RG$11:INDIRECT("'Полная ст-ть с уч.НЗС (Авто)'!RG"&amp;$J$42))/$D22)</f>
        <v>0</v>
      </c>
      <c r="RH22" s="137">
        <f ca="1">IF($D22=0,0,SUMIF('Полная ст-ть с уч.НЗС (Авто)'!$YP$11:INDIRECT("'Полная ст-ть с уч.НЗС (Авто)'!YP"&amp;$J$42),$C22,'Полная ст-ть с уч.НЗС (Авто)'!RH$11:INDIRECT("'Полная ст-ть с уч.НЗС (Авто)'!RH"&amp;$J$42))/$D22)</f>
        <v>0</v>
      </c>
      <c r="RI22" s="137">
        <f ca="1">IF($D22=0,0,SUMIF('Полная ст-ть с уч.НЗС (Авто)'!$YP$11:INDIRECT("'Полная ст-ть с уч.НЗС (Авто)'!YP"&amp;$J$42),$C22,'Полная ст-ть с уч.НЗС (Авто)'!RI$11:INDIRECT("'Полная ст-ть с уч.НЗС (Авто)'!RI"&amp;$J$42))/$D22)</f>
        <v>0</v>
      </c>
      <c r="RJ22" s="137">
        <f ca="1">IF($D22=0,0,SUMIF('Полная ст-ть с уч.НЗС (Авто)'!$YP$11:INDIRECT("'Полная ст-ть с уч.НЗС (Авто)'!YP"&amp;$J$42),$C22,'Полная ст-ть с уч.НЗС (Авто)'!RJ$11:INDIRECT("'Полная ст-ть с уч.НЗС (Авто)'!RJ"&amp;$J$42))/$D22)</f>
        <v>0</v>
      </c>
      <c r="RK22" s="137">
        <f ca="1">IF($D22=0,0,SUMIF('Полная ст-ть с уч.НЗС (Авто)'!$YP$11:INDIRECT("'Полная ст-ть с уч.НЗС (Авто)'!YP"&amp;$J$42),$C22,'Полная ст-ть с уч.НЗС (Авто)'!RK$11:INDIRECT("'Полная ст-ть с уч.НЗС (Авто)'!RK"&amp;$J$42))/$D22)</f>
        <v>0</v>
      </c>
      <c r="RL22" s="137">
        <f ca="1">IF($D22=0,0,SUMIF('Полная ст-ть с уч.НЗС (Авто)'!$YP$11:INDIRECT("'Полная ст-ть с уч.НЗС (Авто)'!YP"&amp;$J$42),$C22,'Полная ст-ть с уч.НЗС (Авто)'!RL$11:INDIRECT("'Полная ст-ть с уч.НЗС (Авто)'!RL"&amp;$J$42))/$D22)</f>
        <v>0</v>
      </c>
      <c r="RM22" s="137">
        <f ca="1">IF($D22=0,0,SUMIF('Полная ст-ть с уч.НЗС (Авто)'!$YP$11:INDIRECT("'Полная ст-ть с уч.НЗС (Авто)'!YP"&amp;$J$42),$C22,'Полная ст-ть с уч.НЗС (Авто)'!RM$11:INDIRECT("'Полная ст-ть с уч.НЗС (Авто)'!RM"&amp;$J$42))/$D22)</f>
        <v>0</v>
      </c>
      <c r="RN22" s="137">
        <f ca="1">IF($D22=0,0,SUMIF('Полная ст-ть с уч.НЗС (Авто)'!$YP$11:INDIRECT("'Полная ст-ть с уч.НЗС (Авто)'!YP"&amp;$J$42),$C22,'Полная ст-ть с уч.НЗС (Авто)'!RN$11:INDIRECT("'Полная ст-ть с уч.НЗС (Авто)'!RN"&amp;$J$42))/$D22)</f>
        <v>0</v>
      </c>
      <c r="RO22" s="137">
        <f ca="1">IF($D22=0,0,SUMIF('Полная ст-ть с уч.НЗС (Авто)'!$YP$11:INDIRECT("'Полная ст-ть с уч.НЗС (Авто)'!YP"&amp;$J$42),$C22,'Полная ст-ть с уч.НЗС (Авто)'!RO$11:INDIRECT("'Полная ст-ть с уч.НЗС (Авто)'!RO"&amp;$J$42))/$D22)</f>
        <v>0</v>
      </c>
      <c r="RP22" s="137">
        <f ca="1">IF($D22=0,0,SUMIF('Полная ст-ть с уч.НЗС (Авто)'!$YP$11:INDIRECT("'Полная ст-ть с уч.НЗС (Авто)'!YP"&amp;$J$42),$C22,'Полная ст-ть с уч.НЗС (Авто)'!RP$11:INDIRECT("'Полная ст-ть с уч.НЗС (Авто)'!RP"&amp;$J$42))/$D22)</f>
        <v>0</v>
      </c>
      <c r="RQ22" s="137">
        <f ca="1">IF($D22=0,0,SUMIF('Полная ст-ть с уч.НЗС (Авто)'!$YP$11:INDIRECT("'Полная ст-ть с уч.НЗС (Авто)'!YP"&amp;$J$42),$C22,'Полная ст-ть с уч.НЗС (Авто)'!RQ$11:INDIRECT("'Полная ст-ть с уч.НЗС (Авто)'!RQ"&amp;$J$42))/$D22)</f>
        <v>0</v>
      </c>
      <c r="RR22" s="137">
        <f ca="1">IF($D22=0,0,SUMIF('Полная ст-ть с уч.НЗС (Авто)'!$YP$11:INDIRECT("'Полная ст-ть с уч.НЗС (Авто)'!YP"&amp;$J$42),$C22,'Полная ст-ть с уч.НЗС (Авто)'!RR$11:INDIRECT("'Полная ст-ть с уч.НЗС (Авто)'!RR"&amp;$J$42))/$D22)</f>
        <v>0</v>
      </c>
      <c r="RS22" s="137">
        <f ca="1">IF($D22=0,0,SUMIF('Полная ст-ть с уч.НЗС (Авто)'!$YP$11:INDIRECT("'Полная ст-ть с уч.НЗС (Авто)'!YP"&amp;$J$42),$C22,'Полная ст-ть с уч.НЗС (Авто)'!RS$11:INDIRECT("'Полная ст-ть с уч.НЗС (Авто)'!RS"&amp;$J$42))/$D22)</f>
        <v>0</v>
      </c>
      <c r="RT22" s="137">
        <f ca="1">IF($D22=0,0,SUMIF('Полная ст-ть с уч.НЗС (Авто)'!$YP$11:INDIRECT("'Полная ст-ть с уч.НЗС (Авто)'!YP"&amp;$J$42),$C22,'Полная ст-ть с уч.НЗС (Авто)'!RT$11:INDIRECT("'Полная ст-ть с уч.НЗС (Авто)'!RT"&amp;$J$42))/$D22)</f>
        <v>0</v>
      </c>
      <c r="RU22" s="137">
        <f ca="1">IF($D22=0,0,SUMIF('Полная ст-ть с уч.НЗС (Авто)'!$YP$11:INDIRECT("'Полная ст-ть с уч.НЗС (Авто)'!YP"&amp;$J$42),$C22,'Полная ст-ть с уч.НЗС (Авто)'!RU$11:INDIRECT("'Полная ст-ть с уч.НЗС (Авто)'!RU"&amp;$J$42))/$D22)</f>
        <v>0</v>
      </c>
      <c r="RV22" s="137">
        <f ca="1">IF($D22=0,0,SUMIF('Полная ст-ть с уч.НЗС (Авто)'!$YP$11:INDIRECT("'Полная ст-ть с уч.НЗС (Авто)'!YP"&amp;$J$42),$C22,'Полная ст-ть с уч.НЗС (Авто)'!RV$11:INDIRECT("'Полная ст-ть с уч.НЗС (Авто)'!RV"&amp;$J$42))/$D22)</f>
        <v>0</v>
      </c>
      <c r="RW22" s="137">
        <f ca="1">IF($D22=0,0,SUMIF('Полная ст-ть с уч.НЗС (Авто)'!$YP$11:INDIRECT("'Полная ст-ть с уч.НЗС (Авто)'!YP"&amp;$J$42),$C22,'Полная ст-ть с уч.НЗС (Авто)'!RW$11:INDIRECT("'Полная ст-ть с уч.НЗС (Авто)'!RW"&amp;$J$42))/$D22)</f>
        <v>0</v>
      </c>
      <c r="RX22" s="137">
        <f ca="1">IF($D22=0,0,SUMIF('Полная ст-ть с уч.НЗС (Авто)'!$YP$11:INDIRECT("'Полная ст-ть с уч.НЗС (Авто)'!YP"&amp;$J$42),$C22,'Полная ст-ть с уч.НЗС (Авто)'!RX$11:INDIRECT("'Полная ст-ть с уч.НЗС (Авто)'!RX"&amp;$J$42))/$D22)</f>
        <v>0</v>
      </c>
      <c r="RY22" s="137">
        <f ca="1">IF($D22=0,0,SUMIF('Полная ст-ть с уч.НЗС (Авто)'!$YP$11:INDIRECT("'Полная ст-ть с уч.НЗС (Авто)'!YP"&amp;$J$42),$C22,'Полная ст-ть с уч.НЗС (Авто)'!RY$11:INDIRECT("'Полная ст-ть с уч.НЗС (Авто)'!RY"&amp;$J$42))/$D22)</f>
        <v>0</v>
      </c>
      <c r="RZ22" s="137">
        <f ca="1">IF($D22=0,0,SUMIF('Полная ст-ть с уч.НЗС (Авто)'!$YP$11:INDIRECT("'Полная ст-ть с уч.НЗС (Авто)'!YP"&amp;$J$42),$C22,'Полная ст-ть с уч.НЗС (Авто)'!RZ$11:INDIRECT("'Полная ст-ть с уч.НЗС (Авто)'!RZ"&amp;$J$42))/$D22)</f>
        <v>0</v>
      </c>
      <c r="SA22" s="137">
        <f ca="1">IF($D22=0,0,SUMIF('Полная ст-ть с уч.НЗС (Авто)'!$YP$11:INDIRECT("'Полная ст-ть с уч.НЗС (Авто)'!YP"&amp;$J$42),$C22,'Полная ст-ть с уч.НЗС (Авто)'!SA$11:INDIRECT("'Полная ст-ть с уч.НЗС (Авто)'!SA"&amp;$J$42))/$D22)</f>
        <v>0</v>
      </c>
      <c r="SB22" s="137">
        <f ca="1">IF($D22=0,0,SUMIF('Полная ст-ть с уч.НЗС (Авто)'!$YP$11:INDIRECT("'Полная ст-ть с уч.НЗС (Авто)'!YP"&amp;$J$42),$C22,'Полная ст-ть с уч.НЗС (Авто)'!SB$11:INDIRECT("'Полная ст-ть с уч.НЗС (Авто)'!SB"&amp;$J$42))/$D22)</f>
        <v>0</v>
      </c>
      <c r="SC22" s="137">
        <f ca="1">IF($D22=0,0,SUMIF('Полная ст-ть с уч.НЗС (Авто)'!$YP$11:INDIRECT("'Полная ст-ть с уч.НЗС (Авто)'!YP"&amp;$J$42),$C22,'Полная ст-ть с уч.НЗС (Авто)'!SC$11:INDIRECT("'Полная ст-ть с уч.НЗС (Авто)'!SC"&amp;$J$42))/$D22)</f>
        <v>0</v>
      </c>
      <c r="SD22" s="137">
        <f ca="1">IF($D22=0,0,SUMIF('Полная ст-ть с уч.НЗС (Авто)'!$YP$11:INDIRECT("'Полная ст-ть с уч.НЗС (Авто)'!YP"&amp;$J$42),$C22,'Полная ст-ть с уч.НЗС (Авто)'!SD$11:INDIRECT("'Полная ст-ть с уч.НЗС (Авто)'!SD"&amp;$J$42))/$D22)</f>
        <v>0</v>
      </c>
      <c r="SE22" s="137">
        <f ca="1">IF($D22=0,0,SUMIF('Полная ст-ть с уч.НЗС (Авто)'!$YP$11:INDIRECT("'Полная ст-ть с уч.НЗС (Авто)'!YP"&amp;$J$42),$C22,'Полная ст-ть с уч.НЗС (Авто)'!SE$11:INDIRECT("'Полная ст-ть с уч.НЗС (Авто)'!SE"&amp;$J$42))/$D22)</f>
        <v>0</v>
      </c>
      <c r="SF22" s="137">
        <f ca="1">IF($D22=0,0,SUMIF('Полная ст-ть с уч.НЗС (Авто)'!$YP$11:INDIRECT("'Полная ст-ть с уч.НЗС (Авто)'!YP"&amp;$J$42),$C22,'Полная ст-ть с уч.НЗС (Авто)'!SF$11:INDIRECT("'Полная ст-ть с уч.НЗС (Авто)'!SF"&amp;$J$42))/$D22)</f>
        <v>0</v>
      </c>
      <c r="SG22" s="137">
        <f ca="1">IF($D22=0,0,SUMIF('Полная ст-ть с уч.НЗС (Авто)'!$YP$11:INDIRECT("'Полная ст-ть с уч.НЗС (Авто)'!YP"&amp;$J$42),$C22,'Полная ст-ть с уч.НЗС (Авто)'!SG$11:INDIRECT("'Полная ст-ть с уч.НЗС (Авто)'!SG"&amp;$J$42))/$D22)</f>
        <v>0</v>
      </c>
      <c r="SH22" s="137">
        <f ca="1">IF($D22=0,0,SUMIF('Полная ст-ть с уч.НЗС (Авто)'!$YP$11:INDIRECT("'Полная ст-ть с уч.НЗС (Авто)'!YP"&amp;$J$42),$C22,'Полная ст-ть с уч.НЗС (Авто)'!SH$11:INDIRECT("'Полная ст-ть с уч.НЗС (Авто)'!SH"&amp;$J$42))/$D22)</f>
        <v>0</v>
      </c>
      <c r="SI22" s="137">
        <f ca="1">IF($D22=0,0,SUMIF('Полная ст-ть с уч.НЗС (Авто)'!$YP$11:INDIRECT("'Полная ст-ть с уч.НЗС (Авто)'!YP"&amp;$J$42),$C22,'Полная ст-ть с уч.НЗС (Авто)'!SI$11:INDIRECT("'Полная ст-ть с уч.НЗС (Авто)'!SI"&amp;$J$42))/$D22)</f>
        <v>0</v>
      </c>
      <c r="SJ22" s="137">
        <f ca="1">IF($D22=0,0,SUMIF('Полная ст-ть с уч.НЗС (Авто)'!$YP$11:INDIRECT("'Полная ст-ть с уч.НЗС (Авто)'!YP"&amp;$J$42),$C22,'Полная ст-ть с уч.НЗС (Авто)'!SJ$11:INDIRECT("'Полная ст-ть с уч.НЗС (Авто)'!SJ"&amp;$J$42))/$D22)</f>
        <v>0</v>
      </c>
      <c r="SK22" s="137">
        <f ca="1">IF($D22=0,0,SUMIF('Полная ст-ть с уч.НЗС (Авто)'!$YP$11:INDIRECT("'Полная ст-ть с уч.НЗС (Авто)'!YP"&amp;$J$42),$C22,'Полная ст-ть с уч.НЗС (Авто)'!SK$11:INDIRECT("'Полная ст-ть с уч.НЗС (Авто)'!SK"&amp;$J$42))/$D22)</f>
        <v>0</v>
      </c>
      <c r="SL22" s="137">
        <f ca="1">IF($D22=0,0,SUMIF('Полная ст-ть с уч.НЗС (Авто)'!$YP$11:INDIRECT("'Полная ст-ть с уч.НЗС (Авто)'!YP"&amp;$J$42),$C22,'Полная ст-ть с уч.НЗС (Авто)'!SL$11:INDIRECT("'Полная ст-ть с уч.НЗС (Авто)'!SL"&amp;$J$42))/$D22)</f>
        <v>0</v>
      </c>
      <c r="SM22" s="137">
        <f ca="1">IF($D22=0,0,SUMIF('Полная ст-ть с уч.НЗС (Авто)'!$YP$11:INDIRECT("'Полная ст-ть с уч.НЗС (Авто)'!YP"&amp;$J$42),$C22,'Полная ст-ть с уч.НЗС (Авто)'!SM$11:INDIRECT("'Полная ст-ть с уч.НЗС (Авто)'!SM"&amp;$J$42))/$D22)</f>
        <v>0</v>
      </c>
      <c r="SN22" s="137">
        <f ca="1">IF($D22=0,0,SUMIF('Полная ст-ть с уч.НЗС (Авто)'!$YP$11:INDIRECT("'Полная ст-ть с уч.НЗС (Авто)'!YP"&amp;$J$42),$C22,'Полная ст-ть с уч.НЗС (Авто)'!SN$11:INDIRECT("'Полная ст-ть с уч.НЗС (Авто)'!SN"&amp;$J$42))/$D22)</f>
        <v>0</v>
      </c>
      <c r="SO22" s="137">
        <f ca="1">IF($D22=0,0,SUMIF('Полная ст-ть с уч.НЗС (Авто)'!$YP$11:INDIRECT("'Полная ст-ть с уч.НЗС (Авто)'!YP"&amp;$J$42),$C22,'Полная ст-ть с уч.НЗС (Авто)'!SO$11:INDIRECT("'Полная ст-ть с уч.НЗС (Авто)'!SO"&amp;$J$42))/$D22)</f>
        <v>0</v>
      </c>
      <c r="SP22" s="137">
        <f ca="1">IF($D22=0,0,SUMIF('Полная ст-ть с уч.НЗС (Авто)'!$YP$11:INDIRECT("'Полная ст-ть с уч.НЗС (Авто)'!YP"&amp;$J$42),$C22,'Полная ст-ть с уч.НЗС (Авто)'!SP$11:INDIRECT("'Полная ст-ть с уч.НЗС (Авто)'!SP"&amp;$J$42))/$D22)</f>
        <v>0</v>
      </c>
      <c r="SQ22" s="137">
        <f ca="1">IF($D22=0,0,SUMIF('Полная ст-ть с уч.НЗС (Авто)'!$YP$11:INDIRECT("'Полная ст-ть с уч.НЗС (Авто)'!YP"&amp;$J$42),$C22,'Полная ст-ть с уч.НЗС (Авто)'!SQ$11:INDIRECT("'Полная ст-ть с уч.НЗС (Авто)'!SQ"&amp;$J$42))/$D22)</f>
        <v>0</v>
      </c>
      <c r="SR22" s="137">
        <f ca="1">IF($D22=0,0,SUMIF('Полная ст-ть с уч.НЗС (Авто)'!$YP$11:INDIRECT("'Полная ст-ть с уч.НЗС (Авто)'!YP"&amp;$J$42),$C22,'Полная ст-ть с уч.НЗС (Авто)'!SR$11:INDIRECT("'Полная ст-ть с уч.НЗС (Авто)'!SR"&amp;$J$42))/$D22)</f>
        <v>0</v>
      </c>
      <c r="SS22" s="137">
        <f ca="1">IF($D22=0,0,SUMIF('Полная ст-ть с уч.НЗС (Авто)'!$YP$11:INDIRECT("'Полная ст-ть с уч.НЗС (Авто)'!YP"&amp;$J$42),$C22,'Полная ст-ть с уч.НЗС (Авто)'!SS$11:INDIRECT("'Полная ст-ть с уч.НЗС (Авто)'!SS"&amp;$J$42))/$D22)</f>
        <v>0</v>
      </c>
      <c r="ST22" s="137">
        <f ca="1">IF($D22=0,0,SUMIF('Полная ст-ть с уч.НЗС (Авто)'!$YP$11:INDIRECT("'Полная ст-ть с уч.НЗС (Авто)'!YP"&amp;$J$42),$C22,'Полная ст-ть с уч.НЗС (Авто)'!ST$11:INDIRECT("'Полная ст-ть с уч.НЗС (Авто)'!ST"&amp;$J$42))/$D22)</f>
        <v>0</v>
      </c>
      <c r="SU22" s="137">
        <f ca="1">IF($D22=0,0,SUMIF('Полная ст-ть с уч.НЗС (Авто)'!$YP$11:INDIRECT("'Полная ст-ть с уч.НЗС (Авто)'!YP"&amp;$J$42),$C22,'Полная ст-ть с уч.НЗС (Авто)'!SU$11:INDIRECT("'Полная ст-ть с уч.НЗС (Авто)'!SU"&amp;$J$42))/$D22)</f>
        <v>0</v>
      </c>
      <c r="SV22" s="137">
        <f ca="1">IF($D22=0,0,SUMIF('Полная ст-ть с уч.НЗС (Авто)'!$YP$11:INDIRECT("'Полная ст-ть с уч.НЗС (Авто)'!YP"&amp;$J$42),$C22,'Полная ст-ть с уч.НЗС (Авто)'!SV$11:INDIRECT("'Полная ст-ть с уч.НЗС (Авто)'!SV"&amp;$J$42))/$D22)</f>
        <v>0</v>
      </c>
      <c r="SW22" s="137">
        <f ca="1">IF($D22=0,0,SUMIF('Полная ст-ть с уч.НЗС (Авто)'!$YP$11:INDIRECT("'Полная ст-ть с уч.НЗС (Авто)'!YP"&amp;$J$42),$C22,'Полная ст-ть с уч.НЗС (Авто)'!SW$11:INDIRECT("'Полная ст-ть с уч.НЗС (Авто)'!SW"&amp;$J$42))/$D22)</f>
        <v>0</v>
      </c>
      <c r="SX22" s="137">
        <f ca="1">IF($D22=0,0,SUMIF('Полная ст-ть с уч.НЗС (Авто)'!$YP$11:INDIRECT("'Полная ст-ть с уч.НЗС (Авто)'!YP"&amp;$J$42),$C22,'Полная ст-ть с уч.НЗС (Авто)'!SX$11:INDIRECT("'Полная ст-ть с уч.НЗС (Авто)'!SX"&amp;$J$42))/$D22)</f>
        <v>0</v>
      </c>
      <c r="SY22" s="137">
        <f ca="1">IF($D22=0,0,SUMIF('Полная ст-ть с уч.НЗС (Авто)'!$YP$11:INDIRECT("'Полная ст-ть с уч.НЗС (Авто)'!YP"&amp;$J$42),$C22,'Полная ст-ть с уч.НЗС (Авто)'!SY$11:INDIRECT("'Полная ст-ть с уч.НЗС (Авто)'!SY"&amp;$J$42))/$D22)</f>
        <v>0</v>
      </c>
      <c r="SZ22" s="137">
        <f ca="1">IF($D22=0,0,SUMIF('Полная ст-ть с уч.НЗС (Авто)'!$YP$11:INDIRECT("'Полная ст-ть с уч.НЗС (Авто)'!YP"&amp;$J$42),$C22,'Полная ст-ть с уч.НЗС (Авто)'!SZ$11:INDIRECT("'Полная ст-ть с уч.НЗС (Авто)'!SZ"&amp;$J$42))/$D22)</f>
        <v>0</v>
      </c>
      <c r="TA22" s="137">
        <f ca="1">IF($D22=0,0,SUMIF('Полная ст-ть с уч.НЗС (Авто)'!$YP$11:INDIRECT("'Полная ст-ть с уч.НЗС (Авто)'!YP"&amp;$J$42),$C22,'Полная ст-ть с уч.НЗС (Авто)'!TA$11:INDIRECT("'Полная ст-ть с уч.НЗС (Авто)'!TA"&amp;$J$42))/$D22)</f>
        <v>0</v>
      </c>
      <c r="TB22" s="137">
        <f ca="1">IF($D22=0,0,SUMIF('Полная ст-ть с уч.НЗС (Авто)'!$YP$11:INDIRECT("'Полная ст-ть с уч.НЗС (Авто)'!YP"&amp;$J$42),$C22,'Полная ст-ть с уч.НЗС (Авто)'!TB$11:INDIRECT("'Полная ст-ть с уч.НЗС (Авто)'!TB"&amp;$J$42))/$D22)</f>
        <v>0</v>
      </c>
      <c r="TC22" s="137">
        <f ca="1">IF($D22=0,0,SUMIF('Полная ст-ть с уч.НЗС (Авто)'!$YP$11:INDIRECT("'Полная ст-ть с уч.НЗС (Авто)'!YP"&amp;$J$42),$C22,'Полная ст-ть с уч.НЗС (Авто)'!TC$11:INDIRECT("'Полная ст-ть с уч.НЗС (Авто)'!TC"&amp;$J$42))/$D22)</f>
        <v>0</v>
      </c>
      <c r="TD22" s="137">
        <f ca="1">IF($D22=0,0,SUMIF('Полная ст-ть с уч.НЗС (Авто)'!$YP$11:INDIRECT("'Полная ст-ть с уч.НЗС (Авто)'!YP"&amp;$J$42),$C22,'Полная ст-ть с уч.НЗС (Авто)'!TD$11:INDIRECT("'Полная ст-ть с уч.НЗС (Авто)'!TD"&amp;$J$42))/$D22)</f>
        <v>0</v>
      </c>
      <c r="TE22" s="137">
        <f ca="1">IF($D22=0,0,SUMIF('Полная ст-ть с уч.НЗС (Авто)'!$YP$11:INDIRECT("'Полная ст-ть с уч.НЗС (Авто)'!YP"&amp;$J$42),$C22,'Полная ст-ть с уч.НЗС (Авто)'!TE$11:INDIRECT("'Полная ст-ть с уч.НЗС (Авто)'!TE"&amp;$J$42))/$D22)</f>
        <v>0</v>
      </c>
      <c r="TF22" s="137">
        <f ca="1">IF($D22=0,0,SUMIF('Полная ст-ть с уч.НЗС (Авто)'!$YP$11:INDIRECT("'Полная ст-ть с уч.НЗС (Авто)'!YP"&amp;$J$42),$C22,'Полная ст-ть с уч.НЗС (Авто)'!TF$11:INDIRECT("'Полная ст-ть с уч.НЗС (Авто)'!TF"&amp;$J$42))/$D22)</f>
        <v>0</v>
      </c>
      <c r="TG22" s="137">
        <f ca="1">IF($D22=0,0,SUMIF('Полная ст-ть с уч.НЗС (Авто)'!$YP$11:INDIRECT("'Полная ст-ть с уч.НЗС (Авто)'!YP"&amp;$J$42),$C22,'Полная ст-ть с уч.НЗС (Авто)'!TG$11:INDIRECT("'Полная ст-ть с уч.НЗС (Авто)'!TG"&amp;$J$42))/$D22)</f>
        <v>0</v>
      </c>
      <c r="TH22" s="137">
        <f ca="1">IF($D22=0,0,SUMIF('Полная ст-ть с уч.НЗС (Авто)'!$YP$11:INDIRECT("'Полная ст-ть с уч.НЗС (Авто)'!YP"&amp;$J$42),$C22,'Полная ст-ть с уч.НЗС (Авто)'!TH$11:INDIRECT("'Полная ст-ть с уч.НЗС (Авто)'!TH"&amp;$J$42))/$D22)</f>
        <v>0</v>
      </c>
      <c r="TI22" s="137">
        <f ca="1">IF($D22=0,0,SUMIF('Полная ст-ть с уч.НЗС (Авто)'!$YP$11:INDIRECT("'Полная ст-ть с уч.НЗС (Авто)'!YP"&amp;$J$42),$C22,'Полная ст-ть с уч.НЗС (Авто)'!TI$11:INDIRECT("'Полная ст-ть с уч.НЗС (Авто)'!TI"&amp;$J$42))/$D22)</f>
        <v>0</v>
      </c>
      <c r="TJ22" s="137">
        <f ca="1">IF($D22=0,0,SUMIF('Полная ст-ть с уч.НЗС (Авто)'!$YP$11:INDIRECT("'Полная ст-ть с уч.НЗС (Авто)'!YP"&amp;$J$42),$C22,'Полная ст-ть с уч.НЗС (Авто)'!TJ$11:INDIRECT("'Полная ст-ть с уч.НЗС (Авто)'!TJ"&amp;$J$42))/$D22)</f>
        <v>0</v>
      </c>
      <c r="TK22" s="137">
        <f ca="1">IF($D22=0,0,SUMIF('Полная ст-ть с уч.НЗС (Авто)'!$YP$11:INDIRECT("'Полная ст-ть с уч.НЗС (Авто)'!YP"&amp;$J$42),$C22,'Полная ст-ть с уч.НЗС (Авто)'!TK$11:INDIRECT("'Полная ст-ть с уч.НЗС (Авто)'!TK"&amp;$J$42))/$D22)</f>
        <v>0</v>
      </c>
      <c r="TL22" s="137">
        <f ca="1">IF($D22=0,0,SUMIF('Полная ст-ть с уч.НЗС (Авто)'!$YP$11:INDIRECT("'Полная ст-ть с уч.НЗС (Авто)'!YP"&amp;$J$42),$C22,'Полная ст-ть с уч.НЗС (Авто)'!TL$11:INDIRECT("'Полная ст-ть с уч.НЗС (Авто)'!TL"&amp;$J$42))/$D22)</f>
        <v>0</v>
      </c>
      <c r="TM22" s="137">
        <f ca="1">IF($D22=0,0,SUMIF('Полная ст-ть с уч.НЗС (Авто)'!$YP$11:INDIRECT("'Полная ст-ть с уч.НЗС (Авто)'!YP"&amp;$J$42),$C22,'Полная ст-ть с уч.НЗС (Авто)'!TM$11:INDIRECT("'Полная ст-ть с уч.НЗС (Авто)'!TM"&amp;$J$42))/$D22)</f>
        <v>0</v>
      </c>
      <c r="TN22" s="137">
        <f ca="1">IF($D22=0,0,SUMIF('Полная ст-ть с уч.НЗС (Авто)'!$YP$11:INDIRECT("'Полная ст-ть с уч.НЗС (Авто)'!YP"&amp;$J$42),$C22,'Полная ст-ть с уч.НЗС (Авто)'!TN$11:INDIRECT("'Полная ст-ть с уч.НЗС (Авто)'!TN"&amp;$J$42))/$D22)</f>
        <v>0</v>
      </c>
      <c r="TO22" s="137">
        <f ca="1">IF($D22=0,0,SUMIF('Полная ст-ть с уч.НЗС (Авто)'!$YP$11:INDIRECT("'Полная ст-ть с уч.НЗС (Авто)'!YP"&amp;$J$42),$C22,'Полная ст-ть с уч.НЗС (Авто)'!TO$11:INDIRECT("'Полная ст-ть с уч.НЗС (Авто)'!TO"&amp;$J$42))/$D22)</f>
        <v>0</v>
      </c>
      <c r="TP22" s="137">
        <f ca="1">IF($D22=0,0,SUMIF('Полная ст-ть с уч.НЗС (Авто)'!$YP$11:INDIRECT("'Полная ст-ть с уч.НЗС (Авто)'!YP"&amp;$J$42),$C22,'Полная ст-ть с уч.НЗС (Авто)'!TP$11:INDIRECT("'Полная ст-ть с уч.НЗС (Авто)'!TP"&amp;$J$42))/$D22)</f>
        <v>0</v>
      </c>
      <c r="TQ22" s="137">
        <f ca="1">IF($D22=0,0,SUMIF('Полная ст-ть с уч.НЗС (Авто)'!$YP$11:INDIRECT("'Полная ст-ть с уч.НЗС (Авто)'!YP"&amp;$J$42),$C22,'Полная ст-ть с уч.НЗС (Авто)'!TQ$11:INDIRECT("'Полная ст-ть с уч.НЗС (Авто)'!TQ"&amp;$J$42))/$D22)</f>
        <v>0</v>
      </c>
      <c r="TR22" s="137">
        <f ca="1">IF($D22=0,0,SUMIF('Полная ст-ть с уч.НЗС (Авто)'!$YP$11:INDIRECT("'Полная ст-ть с уч.НЗС (Авто)'!YP"&amp;$J$42),$C22,'Полная ст-ть с уч.НЗС (Авто)'!TR$11:INDIRECT("'Полная ст-ть с уч.НЗС (Авто)'!TR"&amp;$J$42))/$D22)</f>
        <v>0</v>
      </c>
      <c r="TS22" s="137">
        <f ca="1">IF($D22=0,0,SUMIF('Полная ст-ть с уч.НЗС (Авто)'!$YP$11:INDIRECT("'Полная ст-ть с уч.НЗС (Авто)'!YP"&amp;$J$42),$C22,'Полная ст-ть с уч.НЗС (Авто)'!TS$11:INDIRECT("'Полная ст-ть с уч.НЗС (Авто)'!TS"&amp;$J$42))/$D22)</f>
        <v>0</v>
      </c>
      <c r="TT22" s="137">
        <f ca="1">IF($D22=0,0,SUMIF('Полная ст-ть с уч.НЗС (Авто)'!$YP$11:INDIRECT("'Полная ст-ть с уч.НЗС (Авто)'!YP"&amp;$J$42),$C22,'Полная ст-ть с уч.НЗС (Авто)'!TT$11:INDIRECT("'Полная ст-ть с уч.НЗС (Авто)'!TT"&amp;$J$42))/$D22)</f>
        <v>0</v>
      </c>
      <c r="TU22" s="137">
        <f ca="1">IF($D22=0,0,SUMIF('Полная ст-ть с уч.НЗС (Авто)'!$YP$11:INDIRECT("'Полная ст-ть с уч.НЗС (Авто)'!YP"&amp;$J$42),$C22,'Полная ст-ть с уч.НЗС (Авто)'!TU$11:INDIRECT("'Полная ст-ть с уч.НЗС (Авто)'!TU"&amp;$J$42))/$D22)</f>
        <v>0</v>
      </c>
      <c r="TV22" s="137">
        <f ca="1">IF($D22=0,0,SUMIF('Полная ст-ть с уч.НЗС (Авто)'!$YP$11:INDIRECT("'Полная ст-ть с уч.НЗС (Авто)'!YP"&amp;$J$42),$C22,'Полная ст-ть с уч.НЗС (Авто)'!TV$11:INDIRECT("'Полная ст-ть с уч.НЗС (Авто)'!TV"&amp;$J$42))/$D22)</f>
        <v>0</v>
      </c>
      <c r="TW22" s="137">
        <f ca="1">IF($D22=0,0,SUMIF('Полная ст-ть с уч.НЗС (Авто)'!$YP$11:INDIRECT("'Полная ст-ть с уч.НЗС (Авто)'!YP"&amp;$J$42),$C22,'Полная ст-ть с уч.НЗС (Авто)'!TW$11:INDIRECT("'Полная ст-ть с уч.НЗС (Авто)'!TW"&amp;$J$42))/$D22)</f>
        <v>0</v>
      </c>
      <c r="TX22" s="137">
        <f ca="1">IF($D22=0,0,SUMIF('Полная ст-ть с уч.НЗС (Авто)'!$YP$11:INDIRECT("'Полная ст-ть с уч.НЗС (Авто)'!YP"&amp;$J$42),$C22,'Полная ст-ть с уч.НЗС (Авто)'!TX$11:INDIRECT("'Полная ст-ть с уч.НЗС (Авто)'!TX"&amp;$J$42))/$D22)</f>
        <v>0</v>
      </c>
      <c r="TY22" s="137">
        <f ca="1">IF($D22=0,0,SUMIF('Полная ст-ть с уч.НЗС (Авто)'!$YP$11:INDIRECT("'Полная ст-ть с уч.НЗС (Авто)'!YP"&amp;$J$42),$C22,'Полная ст-ть с уч.НЗС (Авто)'!TY$11:INDIRECT("'Полная ст-ть с уч.НЗС (Авто)'!TY"&amp;$J$42))/$D22)</f>
        <v>0</v>
      </c>
      <c r="TZ22" s="137">
        <f ca="1">IF($D22=0,0,SUMIF('Полная ст-ть с уч.НЗС (Авто)'!$YP$11:INDIRECT("'Полная ст-ть с уч.НЗС (Авто)'!YP"&amp;$J$42),$C22,'Полная ст-ть с уч.НЗС (Авто)'!TZ$11:INDIRECT("'Полная ст-ть с уч.НЗС (Авто)'!TZ"&amp;$J$42))/$D22)</f>
        <v>0</v>
      </c>
      <c r="UA22" s="137">
        <f ca="1">IF($D22=0,0,SUMIF('Полная ст-ть с уч.НЗС (Авто)'!$YP$11:INDIRECT("'Полная ст-ть с уч.НЗС (Авто)'!YP"&amp;$J$42),$C22,'Полная ст-ть с уч.НЗС (Авто)'!UA$11:INDIRECT("'Полная ст-ть с уч.НЗС (Авто)'!UA"&amp;$J$42))/$D22)</f>
        <v>0</v>
      </c>
      <c r="UB22" s="137">
        <f ca="1">IF($D22=0,0,SUMIF('Полная ст-ть с уч.НЗС (Авто)'!$YP$11:INDIRECT("'Полная ст-ть с уч.НЗС (Авто)'!YP"&amp;$J$42),$C22,'Полная ст-ть с уч.НЗС (Авто)'!UB$11:INDIRECT("'Полная ст-ть с уч.НЗС (Авто)'!UB"&amp;$J$42))/$D22)</f>
        <v>0</v>
      </c>
      <c r="UC22" s="137">
        <f ca="1">IF($D22=0,0,SUMIF('Полная ст-ть с уч.НЗС (Авто)'!$YP$11:INDIRECT("'Полная ст-ть с уч.НЗС (Авто)'!YP"&amp;$J$42),$C22,'Полная ст-ть с уч.НЗС (Авто)'!UC$11:INDIRECT("'Полная ст-ть с уч.НЗС (Авто)'!UC"&amp;$J$42))/$D22)</f>
        <v>0</v>
      </c>
      <c r="UD22" s="137">
        <f ca="1">IF($D22=0,0,SUMIF('Полная ст-ть с уч.НЗС (Авто)'!$YP$11:INDIRECT("'Полная ст-ть с уч.НЗС (Авто)'!YP"&amp;$J$42),$C22,'Полная ст-ть с уч.НЗС (Авто)'!UD$11:INDIRECT("'Полная ст-ть с уч.НЗС (Авто)'!UD"&amp;$J$42))/$D22)</f>
        <v>0</v>
      </c>
      <c r="UE22" s="137">
        <f ca="1">IF($D22=0,0,SUMIF('Полная ст-ть с уч.НЗС (Авто)'!$YP$11:INDIRECT("'Полная ст-ть с уч.НЗС (Авто)'!YP"&amp;$J$42),$C22,'Полная ст-ть с уч.НЗС (Авто)'!UE$11:INDIRECT("'Полная ст-ть с уч.НЗС (Авто)'!UE"&amp;$J$42))/$D22)</f>
        <v>0</v>
      </c>
      <c r="UF22" s="137">
        <f ca="1">IF($D22=0,0,SUMIF('Полная ст-ть с уч.НЗС (Авто)'!$YP$11:INDIRECT("'Полная ст-ть с уч.НЗС (Авто)'!YP"&amp;$J$42),$C22,'Полная ст-ть с уч.НЗС (Авто)'!UF$11:INDIRECT("'Полная ст-ть с уч.НЗС (Авто)'!UF"&amp;$J$42))/$D22)</f>
        <v>0</v>
      </c>
      <c r="UG22" s="137">
        <f ca="1">IF($D22=0,0,SUMIF('Полная ст-ть с уч.НЗС (Авто)'!$YP$11:INDIRECT("'Полная ст-ть с уч.НЗС (Авто)'!YP"&amp;$J$42),$C22,'Полная ст-ть с уч.НЗС (Авто)'!UG$11:INDIRECT("'Полная ст-ть с уч.НЗС (Авто)'!UG"&amp;$J$42))/$D22)</f>
        <v>0</v>
      </c>
      <c r="UH22" s="137">
        <f ca="1">IF($D22=0,0,SUMIF('Полная ст-ть с уч.НЗС (Авто)'!$YP$11:INDIRECT("'Полная ст-ть с уч.НЗС (Авто)'!YP"&amp;$J$42),$C22,'Полная ст-ть с уч.НЗС (Авто)'!UH$11:INDIRECT("'Полная ст-ть с уч.НЗС (Авто)'!UH"&amp;$J$42))/$D22)</f>
        <v>0</v>
      </c>
      <c r="UI22" s="137">
        <f ca="1">IF($D22=0,0,SUMIF('Полная ст-ть с уч.НЗС (Авто)'!$YP$11:INDIRECT("'Полная ст-ть с уч.НЗС (Авто)'!YP"&amp;$J$42),$C22,'Полная ст-ть с уч.НЗС (Авто)'!UI$11:INDIRECT("'Полная ст-ть с уч.НЗС (Авто)'!UI"&amp;$J$42))/$D22)</f>
        <v>0</v>
      </c>
      <c r="UJ22" s="137">
        <f ca="1">IF($D22=0,0,SUMIF('Полная ст-ть с уч.НЗС (Авто)'!$YP$11:INDIRECT("'Полная ст-ть с уч.НЗС (Авто)'!YP"&amp;$J$42),$C22,'Полная ст-ть с уч.НЗС (Авто)'!UJ$11:INDIRECT("'Полная ст-ть с уч.НЗС (Авто)'!UJ"&amp;$J$42))/$D22)</f>
        <v>0</v>
      </c>
      <c r="UK22" s="137">
        <f ca="1">IF($D22=0,0,SUMIF('Полная ст-ть с уч.НЗС (Авто)'!$YP$11:INDIRECT("'Полная ст-ть с уч.НЗС (Авто)'!YP"&amp;$J$42),$C22,'Полная ст-ть с уч.НЗС (Авто)'!UK$11:INDIRECT("'Полная ст-ть с уч.НЗС (Авто)'!UK"&amp;$J$42))/$D22)</f>
        <v>0</v>
      </c>
      <c r="UL22" s="137">
        <f ca="1">IF($D22=0,0,SUMIF('Полная ст-ть с уч.НЗС (Авто)'!$YP$11:INDIRECT("'Полная ст-ть с уч.НЗС (Авто)'!YP"&amp;$J$42),$C22,'Полная ст-ть с уч.НЗС (Авто)'!UL$11:INDIRECT("'Полная ст-ть с уч.НЗС (Авто)'!UL"&amp;$J$42))/$D22)</f>
        <v>0</v>
      </c>
      <c r="UM22" s="137">
        <f ca="1">IF($D22=0,0,SUMIF('Полная ст-ть с уч.НЗС (Авто)'!$YP$11:INDIRECT("'Полная ст-ть с уч.НЗС (Авто)'!YP"&amp;$J$42),$C22,'Полная ст-ть с уч.НЗС (Авто)'!UM$11:INDIRECT("'Полная ст-ть с уч.НЗС (Авто)'!UM"&amp;$J$42))/$D22)</f>
        <v>0</v>
      </c>
      <c r="UN22" s="137">
        <f ca="1">IF($D22=0,0,SUMIF('Полная ст-ть с уч.НЗС (Авто)'!$YP$11:INDIRECT("'Полная ст-ть с уч.НЗС (Авто)'!YP"&amp;$J$42),$C22,'Полная ст-ть с уч.НЗС (Авто)'!UN$11:INDIRECT("'Полная ст-ть с уч.НЗС (Авто)'!UN"&amp;$J$42))/$D22)</f>
        <v>0</v>
      </c>
      <c r="UO22" s="137">
        <f ca="1">IF($D22=0,0,SUMIF('Полная ст-ть с уч.НЗС (Авто)'!$YP$11:INDIRECT("'Полная ст-ть с уч.НЗС (Авто)'!YP"&amp;$J$42),$C22,'Полная ст-ть с уч.НЗС (Авто)'!UO$11:INDIRECT("'Полная ст-ть с уч.НЗС (Авто)'!UO"&amp;$J$42))/$D22)</f>
        <v>0</v>
      </c>
      <c r="UP22" s="137">
        <f ca="1">IF($D22=0,0,SUMIF('Полная ст-ть с уч.НЗС (Авто)'!$YP$11:INDIRECT("'Полная ст-ть с уч.НЗС (Авто)'!YP"&amp;$J$42),$C22,'Полная ст-ть с уч.НЗС (Авто)'!UP$11:INDIRECT("'Полная ст-ть с уч.НЗС (Авто)'!UP"&amp;$J$42))/$D22)</f>
        <v>0</v>
      </c>
      <c r="UQ22" s="137">
        <f ca="1">IF($D22=0,0,SUMIF('Полная ст-ть с уч.НЗС (Авто)'!$YP$11:INDIRECT("'Полная ст-ть с уч.НЗС (Авто)'!YP"&amp;$J$42),$C22,'Полная ст-ть с уч.НЗС (Авто)'!UQ$11:INDIRECT("'Полная ст-ть с уч.НЗС (Авто)'!UQ"&amp;$J$42))/$D22)</f>
        <v>0</v>
      </c>
      <c r="UR22" s="137">
        <f ca="1">IF($D22=0,0,SUMIF('Полная ст-ть с уч.НЗС (Авто)'!$YP$11:INDIRECT("'Полная ст-ть с уч.НЗС (Авто)'!YP"&amp;$J$42),$C22,'Полная ст-ть с уч.НЗС (Авто)'!UR$11:INDIRECT("'Полная ст-ть с уч.НЗС (Авто)'!UR"&amp;$J$42))/$D22)</f>
        <v>0</v>
      </c>
      <c r="US22" s="137">
        <f ca="1">IF($D22=0,0,SUMIF('Полная ст-ть с уч.НЗС (Авто)'!$YP$11:INDIRECT("'Полная ст-ть с уч.НЗС (Авто)'!YP"&amp;$J$42),$C22,'Полная ст-ть с уч.НЗС (Авто)'!US$11:INDIRECT("'Полная ст-ть с уч.НЗС (Авто)'!US"&amp;$J$42))/$D22)</f>
        <v>0</v>
      </c>
      <c r="UT22" s="137">
        <f ca="1">IF($D22=0,0,SUMIF('Полная ст-ть с уч.НЗС (Авто)'!$YP$11:INDIRECT("'Полная ст-ть с уч.НЗС (Авто)'!YP"&amp;$J$42),$C22,'Полная ст-ть с уч.НЗС (Авто)'!UT$11:INDIRECT("'Полная ст-ть с уч.НЗС (Авто)'!UT"&amp;$J$42))/$D22)</f>
        <v>0</v>
      </c>
      <c r="UU22" s="137">
        <f ca="1">IF($D22=0,0,SUMIF('Полная ст-ть с уч.НЗС (Авто)'!$YP$11:INDIRECT("'Полная ст-ть с уч.НЗС (Авто)'!YP"&amp;$J$42),$C22,'Полная ст-ть с уч.НЗС (Авто)'!UU$11:INDIRECT("'Полная ст-ть с уч.НЗС (Авто)'!UU"&amp;$J$42))/$D22)</f>
        <v>0</v>
      </c>
      <c r="UV22" s="137">
        <f ca="1">IF($D22=0,0,SUMIF('Полная ст-ть с уч.НЗС (Авто)'!$YP$11:INDIRECT("'Полная ст-ть с уч.НЗС (Авто)'!YP"&amp;$J$42),$C22,'Полная ст-ть с уч.НЗС (Авто)'!UV$11:INDIRECT("'Полная ст-ть с уч.НЗС (Авто)'!UV"&amp;$J$42))/$D22)</f>
        <v>0</v>
      </c>
      <c r="UW22" s="137">
        <f ca="1">IF($D22=0,0,SUMIF('Полная ст-ть с уч.НЗС (Авто)'!$YP$11:INDIRECT("'Полная ст-ть с уч.НЗС (Авто)'!YP"&amp;$J$42),$C22,'Полная ст-ть с уч.НЗС (Авто)'!UW$11:INDIRECT("'Полная ст-ть с уч.НЗС (Авто)'!UW"&amp;$J$42))/$D22)</f>
        <v>0</v>
      </c>
      <c r="UX22" s="137">
        <f ca="1">IF($D22=0,0,SUMIF('Полная ст-ть с уч.НЗС (Авто)'!$YP$11:INDIRECT("'Полная ст-ть с уч.НЗС (Авто)'!YP"&amp;$J$42),$C22,'Полная ст-ть с уч.НЗС (Авто)'!UX$11:INDIRECT("'Полная ст-ть с уч.НЗС (Авто)'!UX"&amp;$J$42))/$D22)</f>
        <v>0</v>
      </c>
      <c r="UY22" s="137">
        <f ca="1">IF($D22=0,0,SUMIF('Полная ст-ть с уч.НЗС (Авто)'!$YP$11:INDIRECT("'Полная ст-ть с уч.НЗС (Авто)'!YP"&amp;$J$42),$C22,'Полная ст-ть с уч.НЗС (Авто)'!UY$11:INDIRECT("'Полная ст-ть с уч.НЗС (Авто)'!UY"&amp;$J$42))/$D22)</f>
        <v>0</v>
      </c>
      <c r="UZ22" s="137">
        <f ca="1">IF($D22=0,0,SUMIF('Полная ст-ть с уч.НЗС (Авто)'!$YP$11:INDIRECT("'Полная ст-ть с уч.НЗС (Авто)'!YP"&amp;$J$42),$C22,'Полная ст-ть с уч.НЗС (Авто)'!UZ$11:INDIRECT("'Полная ст-ть с уч.НЗС (Авто)'!UZ"&amp;$J$42))/$D22)</f>
        <v>0</v>
      </c>
      <c r="VA22" s="137">
        <f ca="1">IF($D22=0,0,SUMIF('Полная ст-ть с уч.НЗС (Авто)'!$YP$11:INDIRECT("'Полная ст-ть с уч.НЗС (Авто)'!YP"&amp;$J$42),$C22,'Полная ст-ть с уч.НЗС (Авто)'!VA$11:INDIRECT("'Полная ст-ть с уч.НЗС (Авто)'!VA"&amp;$J$42))/$D22)</f>
        <v>0</v>
      </c>
      <c r="VB22" s="137">
        <f ca="1">IF($D22=0,0,SUMIF('Полная ст-ть с уч.НЗС (Авто)'!$YP$11:INDIRECT("'Полная ст-ть с уч.НЗС (Авто)'!YP"&amp;$J$42),$C22,'Полная ст-ть с уч.НЗС (Авто)'!VB$11:INDIRECT("'Полная ст-ть с уч.НЗС (Авто)'!VB"&amp;$J$42))/$D22)</f>
        <v>0</v>
      </c>
      <c r="VC22" s="137">
        <f ca="1">IF($D22=0,0,SUMIF('Полная ст-ть с уч.НЗС (Авто)'!$YP$11:INDIRECT("'Полная ст-ть с уч.НЗС (Авто)'!YP"&amp;$J$42),$C22,'Полная ст-ть с уч.НЗС (Авто)'!VC$11:INDIRECT("'Полная ст-ть с уч.НЗС (Авто)'!VC"&amp;$J$42))/$D22)</f>
        <v>0</v>
      </c>
      <c r="VD22" s="137">
        <f ca="1">IF($D22=0,0,SUMIF('Полная ст-ть с уч.НЗС (Авто)'!$YP$11:INDIRECT("'Полная ст-ть с уч.НЗС (Авто)'!YP"&amp;$J$42),$C22,'Полная ст-ть с уч.НЗС (Авто)'!VD$11:INDIRECT("'Полная ст-ть с уч.НЗС (Авто)'!VD"&amp;$J$42))/$D22)</f>
        <v>0</v>
      </c>
      <c r="VE22" s="137">
        <f ca="1">IF($D22=0,0,SUMIF('Полная ст-ть с уч.НЗС (Авто)'!$YP$11:INDIRECT("'Полная ст-ть с уч.НЗС (Авто)'!YP"&amp;$J$42),$C22,'Полная ст-ть с уч.НЗС (Авто)'!VE$11:INDIRECT("'Полная ст-ть с уч.НЗС (Авто)'!VE"&amp;$J$42))/$D22)</f>
        <v>0</v>
      </c>
      <c r="VF22" s="137">
        <f ca="1">IF($D22=0,0,SUMIF('Полная ст-ть с уч.НЗС (Авто)'!$YP$11:INDIRECT("'Полная ст-ть с уч.НЗС (Авто)'!YP"&amp;$J$42),$C22,'Полная ст-ть с уч.НЗС (Авто)'!VF$11:INDIRECT("'Полная ст-ть с уч.НЗС (Авто)'!VF"&amp;$J$42))/$D22)</f>
        <v>0</v>
      </c>
      <c r="VG22" s="137">
        <f ca="1">IF($D22=0,0,SUMIF('Полная ст-ть с уч.НЗС (Авто)'!$YP$11:INDIRECT("'Полная ст-ть с уч.НЗС (Авто)'!YP"&amp;$J$42),$C22,'Полная ст-ть с уч.НЗС (Авто)'!VG$11:INDIRECT("'Полная ст-ть с уч.НЗС (Авто)'!VG"&amp;$J$42))/$D22)</f>
        <v>0</v>
      </c>
      <c r="VH22" s="137">
        <f ca="1">IF($D22=0,0,SUMIF('Полная ст-ть с уч.НЗС (Авто)'!$YP$11:INDIRECT("'Полная ст-ть с уч.НЗС (Авто)'!YP"&amp;$J$42),$C22,'Полная ст-ть с уч.НЗС (Авто)'!VH$11:INDIRECT("'Полная ст-ть с уч.НЗС (Авто)'!VH"&amp;$J$42))/$D22)</f>
        <v>0</v>
      </c>
      <c r="VI22" s="137">
        <f ca="1">IF($D22=0,0,SUMIF('Полная ст-ть с уч.НЗС (Авто)'!$YP$11:INDIRECT("'Полная ст-ть с уч.НЗС (Авто)'!YP"&amp;$J$42),$C22,'Полная ст-ть с уч.НЗС (Авто)'!VI$11:INDIRECT("'Полная ст-ть с уч.НЗС (Авто)'!VI"&amp;$J$42))/$D22)</f>
        <v>0</v>
      </c>
      <c r="VJ22" s="137">
        <f ca="1">IF($D22=0,0,SUMIF('Полная ст-ть с уч.НЗС (Авто)'!$YP$11:INDIRECT("'Полная ст-ть с уч.НЗС (Авто)'!YP"&amp;$J$42),$C22,'Полная ст-ть с уч.НЗС (Авто)'!VJ$11:INDIRECT("'Полная ст-ть с уч.НЗС (Авто)'!VJ"&amp;$J$42))/$D22)</f>
        <v>0</v>
      </c>
      <c r="VK22" s="137">
        <f ca="1">IF($D22=0,0,SUMIF('Полная ст-ть с уч.НЗС (Авто)'!$YP$11:INDIRECT("'Полная ст-ть с уч.НЗС (Авто)'!YP"&amp;$J$42),$C22,'Полная ст-ть с уч.НЗС (Авто)'!VK$11:INDIRECT("'Полная ст-ть с уч.НЗС (Авто)'!VK"&amp;$J$42))/$D22)</f>
        <v>0</v>
      </c>
      <c r="VL22" s="137">
        <f ca="1">IF($D22=0,0,SUMIF('Полная ст-ть с уч.НЗС (Авто)'!$YP$11:INDIRECT("'Полная ст-ть с уч.НЗС (Авто)'!YP"&amp;$J$42),$C22,'Полная ст-ть с уч.НЗС (Авто)'!VL$11:INDIRECT("'Полная ст-ть с уч.НЗС (Авто)'!VL"&amp;$J$42))/$D22)</f>
        <v>0</v>
      </c>
      <c r="VM22" s="137">
        <f ca="1">IF($D22=0,0,SUMIF('Полная ст-ть с уч.НЗС (Авто)'!$YP$11:INDIRECT("'Полная ст-ть с уч.НЗС (Авто)'!YP"&amp;$J$42),$C22,'Полная ст-ть с уч.НЗС (Авто)'!VM$11:INDIRECT("'Полная ст-ть с уч.НЗС (Авто)'!VM"&amp;$J$42))/$D22)</f>
        <v>0</v>
      </c>
      <c r="VN22" s="137">
        <f ca="1">IF($D22=0,0,SUMIF('Полная ст-ть с уч.НЗС (Авто)'!$YP$11:INDIRECT("'Полная ст-ть с уч.НЗС (Авто)'!YP"&amp;$J$42),$C22,'Полная ст-ть с уч.НЗС (Авто)'!VN$11:INDIRECT("'Полная ст-ть с уч.НЗС (Авто)'!VN"&amp;$J$42))/$D22)</f>
        <v>0</v>
      </c>
      <c r="VO22" s="137">
        <f ca="1">IF($D22=0,0,SUMIF('Полная ст-ть с уч.НЗС (Авто)'!$YP$11:INDIRECT("'Полная ст-ть с уч.НЗС (Авто)'!YP"&amp;$J$42),$C22,'Полная ст-ть с уч.НЗС (Авто)'!VO$11:INDIRECT("'Полная ст-ть с уч.НЗС (Авто)'!VO"&amp;$J$42))/$D22)</f>
        <v>0</v>
      </c>
      <c r="VP22" s="137">
        <f ca="1">IF($D22=0,0,SUMIF('Полная ст-ть с уч.НЗС (Авто)'!$YP$11:INDIRECT("'Полная ст-ть с уч.НЗС (Авто)'!YP"&amp;$J$42),$C22,'Полная ст-ть с уч.НЗС (Авто)'!VP$11:INDIRECT("'Полная ст-ть с уч.НЗС (Авто)'!VP"&amp;$J$42))/$D22)</f>
        <v>0</v>
      </c>
      <c r="VQ22" s="137">
        <f ca="1">IF($D22=0,0,SUMIF('Полная ст-ть с уч.НЗС (Авто)'!$YP$11:INDIRECT("'Полная ст-ть с уч.НЗС (Авто)'!YP"&amp;$J$42),$C22,'Полная ст-ть с уч.НЗС (Авто)'!VQ$11:INDIRECT("'Полная ст-ть с уч.НЗС (Авто)'!VQ"&amp;$J$42))/$D22)</f>
        <v>0</v>
      </c>
      <c r="VR22" s="137">
        <f ca="1">IF($D22=0,0,SUMIF('Полная ст-ть с уч.НЗС (Авто)'!$YP$11:INDIRECT("'Полная ст-ть с уч.НЗС (Авто)'!YP"&amp;$J$42),$C22,'Полная ст-ть с уч.НЗС (Авто)'!VR$11:INDIRECT("'Полная ст-ть с уч.НЗС (Авто)'!VR"&amp;$J$42))/$D22)</f>
        <v>0</v>
      </c>
      <c r="VS22" s="137">
        <f ca="1">IF($D22=0,0,SUMIF('Полная ст-ть с уч.НЗС (Авто)'!$YP$11:INDIRECT("'Полная ст-ть с уч.НЗС (Авто)'!YP"&amp;$J$42),$C22,'Полная ст-ть с уч.НЗС (Авто)'!VS$11:INDIRECT("'Полная ст-ть с уч.НЗС (Авто)'!VS"&amp;$J$42))/$D22)</f>
        <v>0</v>
      </c>
      <c r="VT22" s="137">
        <f ca="1">IF($D22=0,0,SUMIF('Полная ст-ть с уч.НЗС (Авто)'!$YP$11:INDIRECT("'Полная ст-ть с уч.НЗС (Авто)'!YP"&amp;$J$42),$C22,'Полная ст-ть с уч.НЗС (Авто)'!VT$11:INDIRECT("'Полная ст-ть с уч.НЗС (Авто)'!VT"&amp;$J$42))/$D22)</f>
        <v>0</v>
      </c>
      <c r="VU22" s="137">
        <f ca="1">IF($D22=0,0,SUMIF('Полная ст-ть с уч.НЗС (Авто)'!$YP$11:INDIRECT("'Полная ст-ть с уч.НЗС (Авто)'!YP"&amp;$J$42),$C22,'Полная ст-ть с уч.НЗС (Авто)'!VU$11:INDIRECT("'Полная ст-ть с уч.НЗС (Авто)'!VU"&amp;$J$42))/$D22)</f>
        <v>0</v>
      </c>
      <c r="VV22" s="137">
        <f ca="1">IF($D22=0,0,SUMIF('Полная ст-ть с уч.НЗС (Авто)'!$YP$11:INDIRECT("'Полная ст-ть с уч.НЗС (Авто)'!YP"&amp;$J$42),$C22,'Полная ст-ть с уч.НЗС (Авто)'!VV$11:INDIRECT("'Полная ст-ть с уч.НЗС (Авто)'!VV"&amp;$J$42))/$D22)</f>
        <v>0</v>
      </c>
      <c r="VW22" s="137">
        <f ca="1">IF($D22=0,0,SUMIF('Полная ст-ть с уч.НЗС (Авто)'!$YP$11:INDIRECT("'Полная ст-ть с уч.НЗС (Авто)'!YP"&amp;$J$42),$C22,'Полная ст-ть с уч.НЗС (Авто)'!VW$11:INDIRECT("'Полная ст-ть с уч.НЗС (Авто)'!VW"&amp;$J$42))/$D22)</f>
        <v>0</v>
      </c>
      <c r="VX22" s="137">
        <f ca="1">IF($D22=0,0,SUMIF('Полная ст-ть с уч.НЗС (Авто)'!$YP$11:INDIRECT("'Полная ст-ть с уч.НЗС (Авто)'!YP"&amp;$J$42),$C22,'Полная ст-ть с уч.НЗС (Авто)'!VX$11:INDIRECT("'Полная ст-ть с уч.НЗС (Авто)'!VX"&amp;$J$42))/$D22)</f>
        <v>0</v>
      </c>
      <c r="VY22" s="137">
        <f ca="1">IF($D22=0,0,SUMIF('Полная ст-ть с уч.НЗС (Авто)'!$YP$11:INDIRECT("'Полная ст-ть с уч.НЗС (Авто)'!YP"&amp;$J$42),$C22,'Полная ст-ть с уч.НЗС (Авто)'!VY$11:INDIRECT("'Полная ст-ть с уч.НЗС (Авто)'!VY"&amp;$J$42))/$D22)</f>
        <v>0</v>
      </c>
      <c r="VZ22" s="137">
        <f ca="1">IF($D22=0,0,SUMIF('Полная ст-ть с уч.НЗС (Авто)'!$YP$11:INDIRECT("'Полная ст-ть с уч.НЗС (Авто)'!YP"&amp;$J$42),$C22,'Полная ст-ть с уч.НЗС (Авто)'!VZ$11:INDIRECT("'Полная ст-ть с уч.НЗС (Авто)'!VZ"&amp;$J$42))/$D22)</f>
        <v>0</v>
      </c>
      <c r="WA22" s="137">
        <f ca="1">IF($D22=0,0,SUMIF('Полная ст-ть с уч.НЗС (Авто)'!$YP$11:INDIRECT("'Полная ст-ть с уч.НЗС (Авто)'!YP"&amp;$J$42),$C22,'Полная ст-ть с уч.НЗС (Авто)'!WA$11:INDIRECT("'Полная ст-ть с уч.НЗС (Авто)'!WA"&amp;$J$42))/$D22)</f>
        <v>0</v>
      </c>
      <c r="WB22" s="137">
        <f ca="1">IF($D22=0,0,SUMIF('Полная ст-ть с уч.НЗС (Авто)'!$YP$11:INDIRECT("'Полная ст-ть с уч.НЗС (Авто)'!YP"&amp;$J$42),$C22,'Полная ст-ть с уч.НЗС (Авто)'!WB$11:INDIRECT("'Полная ст-ть с уч.НЗС (Авто)'!WB"&amp;$J$42))/$D22)</f>
        <v>0</v>
      </c>
      <c r="WC22" s="137">
        <f ca="1">IF($D22=0,0,SUMIF('Полная ст-ть с уч.НЗС (Авто)'!$YP$11:INDIRECT("'Полная ст-ть с уч.НЗС (Авто)'!YP"&amp;$J$42),$C22,'Полная ст-ть с уч.НЗС (Авто)'!WC$11:INDIRECT("'Полная ст-ть с уч.НЗС (Авто)'!WC"&amp;$J$42))/$D22)</f>
        <v>0</v>
      </c>
      <c r="WD22" s="137">
        <f ca="1">IF($D22=0,0,SUMIF('Полная ст-ть с уч.НЗС (Авто)'!$YP$11:INDIRECT("'Полная ст-ть с уч.НЗС (Авто)'!YP"&amp;$J$42),$C22,'Полная ст-ть с уч.НЗС (Авто)'!WD$11:INDIRECT("'Полная ст-ть с уч.НЗС (Авто)'!WD"&amp;$J$42))/$D22)</f>
        <v>0</v>
      </c>
      <c r="WE22" s="137">
        <f ca="1">IF($D22=0,0,SUMIF('Полная ст-ть с уч.НЗС (Авто)'!$YP$11:INDIRECT("'Полная ст-ть с уч.НЗС (Авто)'!YP"&amp;$J$42),$C22,'Полная ст-ть с уч.НЗС (Авто)'!WE$11:INDIRECT("'Полная ст-ть с уч.НЗС (Авто)'!WE"&amp;$J$42))/$D22)</f>
        <v>0</v>
      </c>
      <c r="WF22" s="137">
        <f ca="1">IF($D22=0,0,SUMIF('Полная ст-ть с уч.НЗС (Авто)'!$YP$11:INDIRECT("'Полная ст-ть с уч.НЗС (Авто)'!YP"&amp;$J$42),$C22,'Полная ст-ть с уч.НЗС (Авто)'!WF$11:INDIRECT("'Полная ст-ть с уч.НЗС (Авто)'!WF"&amp;$J$42))/$D22)</f>
        <v>0</v>
      </c>
      <c r="WG22" s="137">
        <f ca="1">IF($D22=0,0,SUMIF('Полная ст-ть с уч.НЗС (Авто)'!$YP$11:INDIRECT("'Полная ст-ть с уч.НЗС (Авто)'!YP"&amp;$J$42),$C22,'Полная ст-ть с уч.НЗС (Авто)'!WG$11:INDIRECT("'Полная ст-ть с уч.НЗС (Авто)'!WG"&amp;$J$42))/$D22)</f>
        <v>0</v>
      </c>
      <c r="WH22" s="137">
        <f ca="1">IF($D22=0,0,SUMIF('Полная ст-ть с уч.НЗС (Авто)'!$YP$11:INDIRECT("'Полная ст-ть с уч.НЗС (Авто)'!YP"&amp;$J$42),$C22,'Полная ст-ть с уч.НЗС (Авто)'!WH$11:INDIRECT("'Полная ст-ть с уч.НЗС (Авто)'!WH"&amp;$J$42))/$D22)</f>
        <v>0</v>
      </c>
      <c r="WI22" s="137">
        <f ca="1">IF($D22=0,0,SUMIF('Полная ст-ть с уч.НЗС (Авто)'!$YP$11:INDIRECT("'Полная ст-ть с уч.НЗС (Авто)'!YP"&amp;$J$42),$C22,'Полная ст-ть с уч.НЗС (Авто)'!WI$11:INDIRECT("'Полная ст-ть с уч.НЗС (Авто)'!WI"&amp;$J$42))/$D22)</f>
        <v>0</v>
      </c>
      <c r="WJ22" s="137">
        <f ca="1">IF($D22=0,0,SUMIF('Полная ст-ть с уч.НЗС (Авто)'!$YP$11:INDIRECT("'Полная ст-ть с уч.НЗС (Авто)'!YP"&amp;$J$42),$C22,'Полная ст-ть с уч.НЗС (Авто)'!WJ$11:INDIRECT("'Полная ст-ть с уч.НЗС (Авто)'!WJ"&amp;$J$42))/$D22)</f>
        <v>0</v>
      </c>
      <c r="WK22" s="137">
        <f ca="1">IF($D22=0,0,SUMIF('Полная ст-ть с уч.НЗС (Авто)'!$YP$11:INDIRECT("'Полная ст-ть с уч.НЗС (Авто)'!YP"&amp;$J$42),$C22,'Полная ст-ть с уч.НЗС (Авто)'!WK$11:INDIRECT("'Полная ст-ть с уч.НЗС (Авто)'!WK"&amp;$J$42))/$D22)</f>
        <v>0</v>
      </c>
      <c r="WL22" s="137">
        <f ca="1">IF($D22=0,0,SUMIF('Полная ст-ть с уч.НЗС (Авто)'!$YP$11:INDIRECT("'Полная ст-ть с уч.НЗС (Авто)'!YP"&amp;$J$42),$C22,'Полная ст-ть с уч.НЗС (Авто)'!WL$11:INDIRECT("'Полная ст-ть с уч.НЗС (Авто)'!WL"&amp;$J$42))/$D22)</f>
        <v>0</v>
      </c>
      <c r="WM22" s="137">
        <f ca="1">IF($D22=0,0,SUMIF('Полная ст-ть с уч.НЗС (Авто)'!$YP$11:INDIRECT("'Полная ст-ть с уч.НЗС (Авто)'!YP"&amp;$J$42),$C22,'Полная ст-ть с уч.НЗС (Авто)'!WM$11:INDIRECT("'Полная ст-ть с уч.НЗС (Авто)'!WM"&amp;$J$42))/$D22)</f>
        <v>0</v>
      </c>
      <c r="WN22" s="137">
        <f ca="1">IF($D22=0,0,SUMIF('Полная ст-ть с уч.НЗС (Авто)'!$YP$11:INDIRECT("'Полная ст-ть с уч.НЗС (Авто)'!YP"&amp;$J$42),$C22,'Полная ст-ть с уч.НЗС (Авто)'!WN$11:INDIRECT("'Полная ст-ть с уч.НЗС (Авто)'!WN"&amp;$J$42))/$D22)</f>
        <v>0</v>
      </c>
      <c r="WO22" s="137">
        <f ca="1">IF($D22=0,0,SUMIF('Полная ст-ть с уч.НЗС (Авто)'!$YP$11:INDIRECT("'Полная ст-ть с уч.НЗС (Авто)'!YP"&amp;$J$42),$C22,'Полная ст-ть с уч.НЗС (Авто)'!WO$11:INDIRECT("'Полная ст-ть с уч.НЗС (Авто)'!WO"&amp;$J$42))/$D22)</f>
        <v>0</v>
      </c>
      <c r="WP22" s="137">
        <f ca="1">IF($D22=0,0,SUMIF('Полная ст-ть с уч.НЗС (Авто)'!$YP$11:INDIRECT("'Полная ст-ть с уч.НЗС (Авто)'!YP"&amp;$J$42),$C22,'Полная ст-ть с уч.НЗС (Авто)'!WP$11:INDIRECT("'Полная ст-ть с уч.НЗС (Авто)'!WP"&amp;$J$42))/$D22)</f>
        <v>0</v>
      </c>
      <c r="WQ22" s="137">
        <f ca="1">IF($D22=0,0,SUMIF('Полная ст-ть с уч.НЗС (Авто)'!$YP$11:INDIRECT("'Полная ст-ть с уч.НЗС (Авто)'!YP"&amp;$J$42),$C22,'Полная ст-ть с уч.НЗС (Авто)'!WQ$11:INDIRECT("'Полная ст-ть с уч.НЗС (Авто)'!WQ"&amp;$J$42))/$D22)</f>
        <v>0</v>
      </c>
      <c r="WR22" s="137">
        <f ca="1">IF($D22=0,0,SUMIF('Полная ст-ть с уч.НЗС (Авто)'!$YP$11:INDIRECT("'Полная ст-ть с уч.НЗС (Авто)'!YP"&amp;$J$42),$C22,'Полная ст-ть с уч.НЗС (Авто)'!WR$11:INDIRECT("'Полная ст-ть с уч.НЗС (Авто)'!WR"&amp;$J$42))/$D22)</f>
        <v>0</v>
      </c>
      <c r="WS22" s="137">
        <f ca="1">IF($D22=0,0,SUMIF('Полная ст-ть с уч.НЗС (Авто)'!$YP$11:INDIRECT("'Полная ст-ть с уч.НЗС (Авто)'!YP"&amp;$J$42),$C22,'Полная ст-ть с уч.НЗС (Авто)'!WS$11:INDIRECT("'Полная ст-ть с уч.НЗС (Авто)'!WS"&amp;$J$42))/$D22)</f>
        <v>0</v>
      </c>
      <c r="WT22" s="137">
        <f ca="1">IF($D22=0,0,SUMIF('Полная ст-ть с уч.НЗС (Авто)'!$YP$11:INDIRECT("'Полная ст-ть с уч.НЗС (Авто)'!YP"&amp;$J$42),$C22,'Полная ст-ть с уч.НЗС (Авто)'!WT$11:INDIRECT("'Полная ст-ть с уч.НЗС (Авто)'!WT"&amp;$J$42))/$D22)</f>
        <v>0</v>
      </c>
      <c r="WU22" s="137">
        <f ca="1">IF($D22=0,0,SUMIF('Полная ст-ть с уч.НЗС (Авто)'!$YP$11:INDIRECT("'Полная ст-ть с уч.НЗС (Авто)'!YP"&amp;$J$42),$C22,'Полная ст-ть с уч.НЗС (Авто)'!WU$11:INDIRECT("'Полная ст-ть с уч.НЗС (Авто)'!WU"&amp;$J$42))/$D22)</f>
        <v>0</v>
      </c>
      <c r="WV22" s="137">
        <f ca="1">IF($D22=0,0,SUMIF('Полная ст-ть с уч.НЗС (Авто)'!$YP$11:INDIRECT("'Полная ст-ть с уч.НЗС (Авто)'!YP"&amp;$J$42),$C22,'Полная ст-ть с уч.НЗС (Авто)'!WV$11:INDIRECT("'Полная ст-ть с уч.НЗС (Авто)'!WV"&amp;$J$42))/$D22)</f>
        <v>0</v>
      </c>
      <c r="WW22" s="137">
        <f ca="1">IF($D22=0,0,SUMIF('Полная ст-ть с уч.НЗС (Авто)'!$YP$11:INDIRECT("'Полная ст-ть с уч.НЗС (Авто)'!YP"&amp;$J$42),$C22,'Полная ст-ть с уч.НЗС (Авто)'!WW$11:INDIRECT("'Полная ст-ть с уч.НЗС (Авто)'!WW"&amp;$J$42))/$D22)</f>
        <v>0</v>
      </c>
      <c r="WX22" s="137">
        <f ca="1">IF($D22=0,0,SUMIF('Полная ст-ть с уч.НЗС (Авто)'!$YP$11:INDIRECT("'Полная ст-ть с уч.НЗС (Авто)'!YP"&amp;$J$42),$C22,'Полная ст-ть с уч.НЗС (Авто)'!WX$11:INDIRECT("'Полная ст-ть с уч.НЗС (Авто)'!WX"&amp;$J$42))/$D22)</f>
        <v>0</v>
      </c>
      <c r="WY22" s="137">
        <f ca="1">IF($D22=0,0,SUMIF('Полная ст-ть с уч.НЗС (Авто)'!$YP$11:INDIRECT("'Полная ст-ть с уч.НЗС (Авто)'!YP"&amp;$J$42),$C22,'Полная ст-ть с уч.НЗС (Авто)'!WY$11:INDIRECT("'Полная ст-ть с уч.НЗС (Авто)'!WY"&amp;$J$42))/$D22)</f>
        <v>0</v>
      </c>
      <c r="WZ22" s="137">
        <f ca="1">IF($D22=0,0,SUMIF('Полная ст-ть с уч.НЗС (Авто)'!$YP$11:INDIRECT("'Полная ст-ть с уч.НЗС (Авто)'!YP"&amp;$J$42),$C22,'Полная ст-ть с уч.НЗС (Авто)'!WZ$11:INDIRECT("'Полная ст-ть с уч.НЗС (Авто)'!WZ"&amp;$J$42))/$D22)</f>
        <v>0</v>
      </c>
      <c r="XA22" s="137">
        <f ca="1">IF($D22=0,0,SUMIF('Полная ст-ть с уч.НЗС (Авто)'!$YP$11:INDIRECT("'Полная ст-ть с уч.НЗС (Авто)'!YP"&amp;$J$42),$C22,'Полная ст-ть с уч.НЗС (Авто)'!XA$11:INDIRECT("'Полная ст-ть с уч.НЗС (Авто)'!XA"&amp;$J$42))/$D22)</f>
        <v>0</v>
      </c>
      <c r="XB22" s="137">
        <f ca="1">IF($D22=0,0,SUMIF('Полная ст-ть с уч.НЗС (Авто)'!$YP$11:INDIRECT("'Полная ст-ть с уч.НЗС (Авто)'!YP"&amp;$J$42),$C22,'Полная ст-ть с уч.НЗС (Авто)'!XB$11:INDIRECT("'Полная ст-ть с уч.НЗС (Авто)'!XB"&amp;$J$42))/$D22)</f>
        <v>0</v>
      </c>
      <c r="XC22" s="137">
        <f ca="1">IF($D22=0,0,SUMIF('Полная ст-ть с уч.НЗС (Авто)'!$YP$11:INDIRECT("'Полная ст-ть с уч.НЗС (Авто)'!YP"&amp;$J$42),$C22,'Полная ст-ть с уч.НЗС (Авто)'!XC$11:INDIRECT("'Полная ст-ть с уч.НЗС (Авто)'!XC"&amp;$J$42))/$D22)</f>
        <v>0</v>
      </c>
      <c r="XD22" s="137">
        <f ca="1">IF($D22=0,0,SUMIF('Полная ст-ть с уч.НЗС (Авто)'!$YP$11:INDIRECT("'Полная ст-ть с уч.НЗС (Авто)'!YP"&amp;$J$42),$C22,'Полная ст-ть с уч.НЗС (Авто)'!XD$11:INDIRECT("'Полная ст-ть с уч.НЗС (Авто)'!XD"&amp;$J$42))/$D22)</f>
        <v>0</v>
      </c>
      <c r="XE22" s="137">
        <f ca="1">IF($D22=0,0,SUMIF('Полная ст-ть с уч.НЗС (Авто)'!$YP$11:INDIRECT("'Полная ст-ть с уч.НЗС (Авто)'!YP"&amp;$J$42),$C22,'Полная ст-ть с уч.НЗС (Авто)'!XE$11:INDIRECT("'Полная ст-ть с уч.НЗС (Авто)'!XE"&amp;$J$42))/$D22)</f>
        <v>0</v>
      </c>
      <c r="XF22" s="137">
        <f ca="1">IF($D22=0,0,SUMIF('Полная ст-ть с уч.НЗС (Авто)'!$YP$11:INDIRECT("'Полная ст-ть с уч.НЗС (Авто)'!YP"&amp;$J$42),$C22,'Полная ст-ть с уч.НЗС (Авто)'!XF$11:INDIRECT("'Полная ст-ть с уч.НЗС (Авто)'!XF"&amp;$J$42))/$D22)</f>
        <v>0</v>
      </c>
      <c r="XG22" s="137">
        <f ca="1">IF($D22=0,0,SUMIF('Полная ст-ть с уч.НЗС (Авто)'!$YP$11:INDIRECT("'Полная ст-ть с уч.НЗС (Авто)'!YP"&amp;$J$42),$C22,'Полная ст-ть с уч.НЗС (Авто)'!XG$11:INDIRECT("'Полная ст-ть с уч.НЗС (Авто)'!XG"&amp;$J$42))/$D22)</f>
        <v>0</v>
      </c>
      <c r="XH22" s="137">
        <f ca="1">IF($D22=0,0,SUMIF('Полная ст-ть с уч.НЗС (Авто)'!$YP$11:INDIRECT("'Полная ст-ть с уч.НЗС (Авто)'!YP"&amp;$J$42),$C22,'Полная ст-ть с уч.НЗС (Авто)'!XH$11:INDIRECT("'Полная ст-ть с уч.НЗС (Авто)'!XH"&amp;$J$42))/$D22)</f>
        <v>0</v>
      </c>
      <c r="XI22" s="137">
        <f ca="1">IF($D22=0,0,SUMIF('Полная ст-ть с уч.НЗС (Авто)'!$YP$11:INDIRECT("'Полная ст-ть с уч.НЗС (Авто)'!YP"&amp;$J$42),$C22,'Полная ст-ть с уч.НЗС (Авто)'!XI$11:INDIRECT("'Полная ст-ть с уч.НЗС (Авто)'!XI"&amp;$J$42))/$D22)</f>
        <v>0</v>
      </c>
      <c r="XJ22" s="137">
        <f ca="1">IF($D22=0,0,SUMIF('Полная ст-ть с уч.НЗС (Авто)'!$YP$11:INDIRECT("'Полная ст-ть с уч.НЗС (Авто)'!YP"&amp;$J$42),$C22,'Полная ст-ть с уч.НЗС (Авто)'!XJ$11:INDIRECT("'Полная ст-ть с уч.НЗС (Авто)'!XJ"&amp;$J$42))/$D22)</f>
        <v>0</v>
      </c>
      <c r="XK22" s="137">
        <f ca="1">IF($D22=0,0,SUMIF('Полная ст-ть с уч.НЗС (Авто)'!$YP$11:INDIRECT("'Полная ст-ть с уч.НЗС (Авто)'!YP"&amp;$J$42),$C22,'Полная ст-ть с уч.НЗС (Авто)'!XK$11:INDIRECT("'Полная ст-ть с уч.НЗС (Авто)'!XK"&amp;$J$42))/$D22)</f>
        <v>0</v>
      </c>
      <c r="XL22" s="137">
        <f ca="1">IF($D22=0,0,SUMIF('Полная ст-ть с уч.НЗС (Авто)'!$YP$11:INDIRECT("'Полная ст-ть с уч.НЗС (Авто)'!YP"&amp;$J$42),$C22,'Полная ст-ть с уч.НЗС (Авто)'!XL$11:INDIRECT("'Полная ст-ть с уч.НЗС (Авто)'!XL"&amp;$J$42))/$D22)</f>
        <v>0</v>
      </c>
      <c r="XM22" s="137">
        <f ca="1">IF($D22=0,0,SUMIF('Полная ст-ть с уч.НЗС (Авто)'!$YP$11:INDIRECT("'Полная ст-ть с уч.НЗС (Авто)'!YP"&amp;$J$42),$C22,'Полная ст-ть с уч.НЗС (Авто)'!XM$11:INDIRECT("'Полная ст-ть с уч.НЗС (Авто)'!XM"&amp;$J$42))/$D22)</f>
        <v>0</v>
      </c>
      <c r="XN22" s="137">
        <f ca="1">IF($D22=0,0,SUMIF('Полная ст-ть с уч.НЗС (Авто)'!$YP$11:INDIRECT("'Полная ст-ть с уч.НЗС (Авто)'!YP"&amp;$J$42),$C22,'Полная ст-ть с уч.НЗС (Авто)'!XN$11:INDIRECT("'Полная ст-ть с уч.НЗС (Авто)'!XN"&amp;$J$42))/$D22)</f>
        <v>0</v>
      </c>
      <c r="XO22" s="137">
        <f ca="1">IF($D22=0,0,SUMIF('Полная ст-ть с уч.НЗС (Авто)'!$YP$11:INDIRECT("'Полная ст-ть с уч.НЗС (Авто)'!YP"&amp;$J$42),$C22,'Полная ст-ть с уч.НЗС (Авто)'!XO$11:INDIRECT("'Полная ст-ть с уч.НЗС (Авто)'!XO"&amp;$J$42))/$D22)</f>
        <v>0</v>
      </c>
      <c r="XP22" s="141">
        <f ca="1">IF($D22=0,0,SUMIF('Полная ст-ть с уч.НЗС (Авто)'!$YP$11:INDIRECT("'Полная ст-ть с уч.НЗС (Авто)'!YP"&amp;$J$42),$C22,'Полная ст-ть с уч.НЗС (Авто)'!XP$11:INDIRECT("'Полная ст-ть с уч.НЗС (Авто)'!XP"&amp;$J$42))/$D22)</f>
        <v>0</v>
      </c>
      <c r="XQ22" s="137">
        <f ca="1">IF($D22=0,0,SUMIF('Полная ст-ть с уч.НЗС (Авто)'!$YP$11:INDIRECT("'Полная ст-ть с уч.НЗС (Авто)'!YP"&amp;$J$42),$C22,'Полная ст-ть с уч.НЗС (Авто)'!XQ$11:INDIRECT("'Полная ст-ть с уч.НЗС (Авто)'!XQ"&amp;$J$42))/$D22)</f>
        <v>0</v>
      </c>
      <c r="XR22" s="137">
        <f ca="1">IF($D22=0,0,SUMIF('Полная ст-ть с уч.НЗС (Авто)'!$YP$11:INDIRECT("'Полная ст-ть с уч.НЗС (Авто)'!YP"&amp;$J$42),$C22,'Полная ст-ть с уч.НЗС (Авто)'!XR$11:INDIRECT("'Полная ст-ть с уч.НЗС (Авто)'!XR"&amp;$J$42))/$D22)</f>
        <v>0</v>
      </c>
      <c r="XS22" s="137">
        <f ca="1">IF($D22=0,0,SUMIF('Полная ст-ть с уч.НЗС (Авто)'!$YP$11:INDIRECT("'Полная ст-ть с уч.НЗС (Авто)'!YP"&amp;$J$42),$C22,'Полная ст-ть с уч.НЗС (Авто)'!XS$11:INDIRECT("'Полная ст-ть с уч.НЗС (Авто)'!XS"&amp;$J$42))/$D22)</f>
        <v>0</v>
      </c>
      <c r="XT22" s="137">
        <f ca="1">IF($D22=0,0,SUMIF('Полная ст-ть с уч.НЗС (Авто)'!$YP$11:INDIRECT("'Полная ст-ть с уч.НЗС (Авто)'!YP"&amp;$J$42),$C22,'Полная ст-ть с уч.НЗС (Авто)'!XT$11:INDIRECT("'Полная ст-ть с уч.НЗС (Авто)'!XT"&amp;$J$42))/$D22)</f>
        <v>0</v>
      </c>
      <c r="XU22" s="137">
        <f ca="1">IF($D22=0,0,SUMIF('Полная ст-ть с уч.НЗС (Авто)'!$YP$11:INDIRECT("'Полная ст-ть с уч.НЗС (Авто)'!YP"&amp;$J$42),$C22,'Полная ст-ть с уч.НЗС (Авто)'!XU$11:INDIRECT("'Полная ст-ть с уч.НЗС (Авто)'!XU"&amp;$J$42))/$D22)</f>
        <v>0</v>
      </c>
      <c r="XV22" s="137">
        <f ca="1">IF($D22=0,0,SUMIF('Полная ст-ть с уч.НЗС (Авто)'!$YP$11:INDIRECT("'Полная ст-ть с уч.НЗС (Авто)'!YP"&amp;$J$42),$C22,'Полная ст-ть с уч.НЗС (Авто)'!XV$11:INDIRECT("'Полная ст-ть с уч.НЗС (Авто)'!XV"&amp;$J$42))/$D22)</f>
        <v>0</v>
      </c>
      <c r="XW22" s="137">
        <f ca="1">IF($D22=0,0,SUMIF('Полная ст-ть с уч.НЗС (Авто)'!$YP$11:INDIRECT("'Полная ст-ть с уч.НЗС (Авто)'!YP"&amp;$J$42),$C22,'Полная ст-ть с уч.НЗС (Авто)'!XW$11:INDIRECT("'Полная ст-ть с уч.НЗС (Авто)'!XW"&amp;$J$42))/$D22)</f>
        <v>0</v>
      </c>
      <c r="XX22" s="137">
        <f ca="1">IF($D22=0,0,SUMIF('Полная ст-ть с уч.НЗС (Авто)'!$YP$11:INDIRECT("'Полная ст-ть с уч.НЗС (Авто)'!YP"&amp;$J$42),$C22,'Полная ст-ть с уч.НЗС (Авто)'!XX$11:INDIRECT("'Полная ст-ть с уч.НЗС (Авто)'!XX"&amp;$J$42))/$D22)</f>
        <v>0</v>
      </c>
      <c r="XY22" s="137">
        <f ca="1">IF($D22=0,0,SUMIF('Полная ст-ть с уч.НЗС (Авто)'!$YP$11:INDIRECT("'Полная ст-ть с уч.НЗС (Авто)'!YP"&amp;$J$42),$C22,'Полная ст-ть с уч.НЗС (Авто)'!XY$11:INDIRECT("'Полная ст-ть с уч.НЗС (Авто)'!XY"&amp;$J$42))/$D22)</f>
        <v>0</v>
      </c>
      <c r="XZ22" s="137">
        <f ca="1">IF($D22=0,0,SUMIF('Полная ст-ть с уч.НЗС (Авто)'!$YP$11:INDIRECT("'Полная ст-ть с уч.НЗС (Авто)'!YP"&amp;$J$42),$C22,'Полная ст-ть с уч.НЗС (Авто)'!XZ$11:INDIRECT("'Полная ст-ть с уч.НЗС (Авто)'!XZ"&amp;$J$42))/$D22)</f>
        <v>0</v>
      </c>
      <c r="YA22" s="137">
        <f ca="1">IF($D22=0,0,SUMIF('Полная ст-ть с уч.НЗС (Авто)'!$YP$11:INDIRECT("'Полная ст-ть с уч.НЗС (Авто)'!YP"&amp;$J$42),$C22,'Полная ст-ть с уч.НЗС (Авто)'!YA$11:INDIRECT("'Полная ст-ть с уч.НЗС (Авто)'!YA"&amp;$J$42))/$D22)</f>
        <v>0</v>
      </c>
      <c r="YB22" s="137">
        <f ca="1">IF($D22=0,0,SUMIF('Полная ст-ть с уч.НЗС (Авто)'!$YP$11:INDIRECT("'Полная ст-ть с уч.НЗС (Авто)'!YP"&amp;$J$42),$C22,'Полная ст-ть с уч.НЗС (Авто)'!YB$11:INDIRECT("'Полная ст-ть с уч.НЗС (Авто)'!YB"&amp;$J$42))/$D22)</f>
        <v>0</v>
      </c>
      <c r="YC22" s="137">
        <f ca="1">IF($D22=0,0,SUMIF('Полная ст-ть с уч.НЗС (Авто)'!$YP$11:INDIRECT("'Полная ст-ть с уч.НЗС (Авто)'!YP"&amp;$J$42),$C22,'Полная ст-ть с уч.НЗС (Авто)'!YC$11:INDIRECT("'Полная ст-ть с уч.НЗС (Авто)'!YC"&amp;$J$42))/$D22)</f>
        <v>0</v>
      </c>
      <c r="YD22" s="137">
        <f ca="1">IF($D22=0,0,SUMIF('Полная ст-ть с уч.НЗС (Авто)'!$YP$11:INDIRECT("'Полная ст-ть с уч.НЗС (Авто)'!YP"&amp;$J$42),$C22,'Полная ст-ть с уч.НЗС (Авто)'!YD$11:INDIRECT("'Полная ст-ть с уч.НЗС (Авто)'!YD"&amp;$J$42))/$D22)</f>
        <v>0</v>
      </c>
      <c r="YE22" s="141">
        <f ca="1">IF($D22=0,0,SUMIF('Полная ст-ть с уч.НЗС (Авто)'!$YP$11:INDIRECT("'Полная ст-ть с уч.НЗС (Авто)'!YP"&amp;$J$42),$C22,'Полная ст-ть с уч.НЗС (Авто)'!YE$11:INDIRECT("'Полная ст-ть с уч.НЗС (Авто)'!YE"&amp;$J$42))/$D22)</f>
        <v>0</v>
      </c>
      <c r="YF22" s="104"/>
      <c r="YG22" s="94"/>
    </row>
    <row r="23" spans="1:657" s="105" customFormat="1" ht="15" customHeight="1" x14ac:dyDescent="0.25">
      <c r="A23" s="133">
        <v>13</v>
      </c>
      <c r="B23" s="134" t="s">
        <v>743</v>
      </c>
      <c r="C23" s="135" t="s">
        <v>744</v>
      </c>
      <c r="D23" s="136">
        <f ca="1">COUNTIF('Полная ст-ть с уч.НЗС (Авто)'!$YP$11:INDIRECT("'Полная ст-ть с уч.НЗС (Авто)'!YP"&amp;$J$42),C23)</f>
        <v>0</v>
      </c>
      <c r="E23" s="134"/>
      <c r="F23" s="134"/>
      <c r="G23" s="134"/>
      <c r="H23" s="134"/>
      <c r="I23" s="137">
        <f ca="1">IF($D23=0,0,SUMIF('Полная ст-ть с уч.НЗС (Авто)'!$YP$11:INDIRECT("'Полная ст-ть с уч.НЗС (Авто)'!YP"&amp;$J$42),$C23,'Полная ст-ть с уч.НЗС (Авто)'!I$11:INDIRECT("'Полная ст-ть с уч.НЗС (Авто)'!I"&amp;$J$42))/$D23)</f>
        <v>0</v>
      </c>
      <c r="J23" s="136"/>
      <c r="K23" s="137">
        <f ca="1">IF($D23=0,0,SUMIF('Полная ст-ть с уч.НЗС (Авто)'!$YP$11:INDIRECT("'Полная ст-ть с уч.НЗС (Авто)'!YP"&amp;$J$42),$C23,'Полная ст-ть с уч.НЗС (Авто)'!K$11:INDIRECT("'Полная ст-ть с уч.НЗС (Авто)'!K"&amp;$J$42))/$D23)</f>
        <v>0</v>
      </c>
      <c r="L23" s="134"/>
      <c r="M23" s="137">
        <f ca="1">IF($D23=0,0,SUMIF('Полная ст-ть с уч.НЗС (Авто)'!$YP$11:INDIRECT("'Полная ст-ть с уч.НЗС (Авто)'!YP"&amp;$J$42),$C23,'Полная ст-ть с уч.НЗС (Авто)'!M$11:INDIRECT("'Полная ст-ть с уч.НЗС (Авто)'!M"&amp;$J$42))/$D23)</f>
        <v>0</v>
      </c>
      <c r="N23" s="134"/>
      <c r="O23" s="137">
        <f ca="1">IF($D23=0,0,SUMIF('Полная ст-ть с уч.НЗС (Авто)'!$YP$11:INDIRECT("'Полная ст-ть с уч.НЗС (Авто)'!YP"&amp;$J$42),$C23,'Полная ст-ть с уч.НЗС (Авто)'!O$11:INDIRECT("'Полная ст-ть с уч.НЗС (Авто)'!O"&amp;$J$42))/$D23)</f>
        <v>0</v>
      </c>
      <c r="P23" s="134"/>
      <c r="Q23" s="137">
        <f ca="1">IF($D23=0,0,SUMIF('Полная ст-ть с уч.НЗС (Авто)'!$YP$11:INDIRECT("'Полная ст-ть с уч.НЗС (Авто)'!YP"&amp;$J$42),$C23,'Полная ст-ть с уч.НЗС (Авто)'!Q$11:INDIRECT("'Полная ст-ть с уч.НЗС (Авто)'!Q"&amp;$J$42))/$D23)</f>
        <v>0</v>
      </c>
      <c r="R23" s="137">
        <f ca="1">IF($D23=0,0,SUMIF('Полная ст-ть с уч.НЗС (Авто)'!$YP$11:INDIRECT("'Полная ст-ть с уч.НЗС (Авто)'!YP"&amp;$J$42),$C23,'Полная ст-ть с уч.НЗС (Авто)'!R$11:INDIRECT("'Полная ст-ть с уч.НЗС (Авто)'!R"&amp;$J$42))/$D23)</f>
        <v>0</v>
      </c>
      <c r="S23" s="137">
        <f ca="1">IF($D23=0,0,SUMIF('Полная ст-ть с уч.НЗС (Авто)'!$YP$11:INDIRECT("'Полная ст-ть с уч.НЗС (Авто)'!YP"&amp;$J$42),$C23,'Полная ст-ть с уч.НЗС (Авто)'!S$11:INDIRECT("'Полная ст-ть с уч.НЗС (Авто)'!S"&amp;$J$42))/$D23)</f>
        <v>0</v>
      </c>
      <c r="T23" s="137">
        <f ca="1">IF($D23=0,0,SUMIF('Полная ст-ть с уч.НЗС (Авто)'!$YP$11:INDIRECT("'Полная ст-ть с уч.НЗС (Авто)'!YP"&amp;$J$42),$C23,'Полная ст-ть с уч.НЗС (Авто)'!T$11:INDIRECT("'Полная ст-ть с уч.НЗС (Авто)'!T"&amp;$J$42))/$D23)</f>
        <v>0</v>
      </c>
      <c r="U23" s="137">
        <f ca="1">IF($D23=0,0,SUMIF('Полная ст-ть с уч.НЗС (Авто)'!$YP$11:INDIRECT("'Полная ст-ть с уч.НЗС (Авто)'!YP"&amp;$J$42),$C23,'Полная ст-ть с уч.НЗС (Авто)'!U$11:INDIRECT("'Полная ст-ть с уч.НЗС (Авто)'!U"&amp;$J$42))/$D23)</f>
        <v>0</v>
      </c>
      <c r="V23" s="137">
        <f ca="1">IF($D23=0,0,SUMIF('Полная ст-ть с уч.НЗС (Авто)'!$YP$11:INDIRECT("'Полная ст-ть с уч.НЗС (Авто)'!YP"&amp;$J$42),$C23,'Полная ст-ть с уч.НЗС (Авто)'!V$11:INDIRECT("'Полная ст-ть с уч.НЗС (Авто)'!V"&amp;$J$42))/$D23)</f>
        <v>0</v>
      </c>
      <c r="W23" s="137">
        <f ca="1">IF($D23=0,0,SUMIF('Полная ст-ть с уч.НЗС (Авто)'!$YP$11:INDIRECT("'Полная ст-ть с уч.НЗС (Авто)'!YP"&amp;$J$42),$C23,'Полная ст-ть с уч.НЗС (Авто)'!W$11:INDIRECT("'Полная ст-ть с уч.НЗС (Авто)'!W"&amp;$J$42))/$D23)</f>
        <v>0</v>
      </c>
      <c r="X23" s="137">
        <f ca="1">IF($D23=0,0,SUMIF('Полная ст-ть с уч.НЗС (Авто)'!$YP$11:INDIRECT("'Полная ст-ть с уч.НЗС (Авто)'!YP"&amp;$J$42),$C23,'Полная ст-ть с уч.НЗС (Авто)'!X$11:INDIRECT("'Полная ст-ть с уч.НЗС (Авто)'!X"&amp;$J$42))/$D23)</f>
        <v>0</v>
      </c>
      <c r="Y23" s="137">
        <f ca="1">IF($D23=0,0,SUMIF('Полная ст-ть с уч.НЗС (Авто)'!$YP$11:INDIRECT("'Полная ст-ть с уч.НЗС (Авто)'!YP"&amp;$J$42),$C23,'Полная ст-ть с уч.НЗС (Авто)'!Y$11:INDIRECT("'Полная ст-ть с уч.НЗС (Авто)'!Y"&amp;$J$42))/$D23)</f>
        <v>0</v>
      </c>
      <c r="Z23" s="137">
        <f ca="1">IF($D23=0,0,SUMIF('Полная ст-ть с уч.НЗС (Авто)'!$YP$11:INDIRECT("'Полная ст-ть с уч.НЗС (Авто)'!YP"&amp;$J$42),$C23,'Полная ст-ть с уч.НЗС (Авто)'!Z$11:INDIRECT("'Полная ст-ть с уч.НЗС (Авто)'!Z"&amp;$J$42))/$D23)</f>
        <v>0</v>
      </c>
      <c r="AA23" s="137">
        <f ca="1">IF($D23=0,0,SUMIF('Полная ст-ть с уч.НЗС (Авто)'!$YP$11:INDIRECT("'Полная ст-ть с уч.НЗС (Авто)'!YP"&amp;$J$42),$C23,'Полная ст-ть с уч.НЗС (Авто)'!AA$11:INDIRECT("'Полная ст-ть с уч.НЗС (Авто)'!AA"&amp;$J$42))/$D23)</f>
        <v>0</v>
      </c>
      <c r="AB23" s="137">
        <f ca="1">IF($D23=0,0,SUMIF('Полная ст-ть с уч.НЗС (Авто)'!$YP$11:INDIRECT("'Полная ст-ть с уч.НЗС (Авто)'!YP"&amp;$J$42),$C23,'Полная ст-ть с уч.НЗС (Авто)'!AB$11:INDIRECT("'Полная ст-ть с уч.НЗС (Авто)'!AB"&amp;$J$42))/$D23)</f>
        <v>0</v>
      </c>
      <c r="AC23" s="137">
        <f ca="1">IF($D23=0,0,SUMIF('Полная ст-ть с уч.НЗС (Авто)'!$YP$11:INDIRECT("'Полная ст-ть с уч.НЗС (Авто)'!YP"&amp;$J$42),$C23,'Полная ст-ть с уч.НЗС (Авто)'!AC$11:INDIRECT("'Полная ст-ть с уч.НЗС (Авто)'!AC"&amp;$J$42))/$D23)</f>
        <v>0</v>
      </c>
      <c r="AD23" s="137">
        <f ca="1">IF($D23=0,0,SUMIF('Полная ст-ть с уч.НЗС (Авто)'!$YP$11:INDIRECT("'Полная ст-ть с уч.НЗС (Авто)'!YP"&amp;$J$42),$C23,'Полная ст-ть с уч.НЗС (Авто)'!AD$11:INDIRECT("'Полная ст-ть с уч.НЗС (Авто)'!AD"&amp;$J$42))/$D23)</f>
        <v>0</v>
      </c>
      <c r="AE23" s="137">
        <f ca="1">IF($D23=0,0,SUMIF('Полная ст-ть с уч.НЗС (Авто)'!$YP$11:INDIRECT("'Полная ст-ть с уч.НЗС (Авто)'!YP"&amp;$J$42),$C23,'Полная ст-ть с уч.НЗС (Авто)'!AE$11:INDIRECT("'Полная ст-ть с уч.НЗС (Авто)'!AE"&amp;$J$42))/$D23)</f>
        <v>0</v>
      </c>
      <c r="AF23" s="137">
        <f ca="1">IF($D23=0,0,SUMIF('Полная ст-ть с уч.НЗС (Авто)'!$YP$11:INDIRECT("'Полная ст-ть с уч.НЗС (Авто)'!YP"&amp;$J$42),$C23,'Полная ст-ть с уч.НЗС (Авто)'!AF$11:INDIRECT("'Полная ст-ть с уч.НЗС (Авто)'!AF"&amp;$J$42))/$D23)</f>
        <v>0</v>
      </c>
      <c r="AG23" s="137">
        <f ca="1">IF($D23=0,0,SUMIF('Полная ст-ть с уч.НЗС (Авто)'!$YP$11:INDIRECT("'Полная ст-ть с уч.НЗС (Авто)'!YP"&amp;$J$42),$C23,'Полная ст-ть с уч.НЗС (Авто)'!AG$11:INDIRECT("'Полная ст-ть с уч.НЗС (Авто)'!AG"&amp;$J$42))/$D23)</f>
        <v>0</v>
      </c>
      <c r="AH23" s="137">
        <f ca="1">IF($D23=0,0,SUMIF('Полная ст-ть с уч.НЗС (Авто)'!$YP$11:INDIRECT("'Полная ст-ть с уч.НЗС (Авто)'!YP"&amp;$J$42),$C23,'Полная ст-ть с уч.НЗС (Авто)'!AH$11:INDIRECT("'Полная ст-ть с уч.НЗС (Авто)'!AH"&amp;$J$42))/$D23)</f>
        <v>0</v>
      </c>
      <c r="AI23" s="137">
        <f ca="1">IF($D23=0,0,SUMIF('Полная ст-ть с уч.НЗС (Авто)'!$YP$11:INDIRECT("'Полная ст-ть с уч.НЗС (Авто)'!YP"&amp;$J$42),$C23,'Полная ст-ть с уч.НЗС (Авто)'!AI$11:INDIRECT("'Полная ст-ть с уч.НЗС (Авто)'!AI"&amp;$J$42))/$D23)</f>
        <v>0</v>
      </c>
      <c r="AJ23" s="137">
        <f ca="1">IF($D23=0,0,SUMIF('Полная ст-ть с уч.НЗС (Авто)'!$YP$11:INDIRECT("'Полная ст-ть с уч.НЗС (Авто)'!YP"&amp;$J$42),$C23,'Полная ст-ть с уч.НЗС (Авто)'!AJ$11:INDIRECT("'Полная ст-ть с уч.НЗС (Авто)'!AJ"&amp;$J$42))/$D23)</f>
        <v>0</v>
      </c>
      <c r="AK23" s="137">
        <f ca="1">IF($D23=0,0,SUMIF('Полная ст-ть с уч.НЗС (Авто)'!$YP$11:INDIRECT("'Полная ст-ть с уч.НЗС (Авто)'!YP"&amp;$J$42),$C23,'Полная ст-ть с уч.НЗС (Авто)'!AK$11:INDIRECT("'Полная ст-ть с уч.НЗС (Авто)'!AK"&amp;$J$42))/$D23)</f>
        <v>0</v>
      </c>
      <c r="AL23" s="137">
        <f ca="1">IF($D23=0,0,SUMIF('Полная ст-ть с уч.НЗС (Авто)'!$YP$11:INDIRECT("'Полная ст-ть с уч.НЗС (Авто)'!YP"&amp;$J$42),$C23,'Полная ст-ть с уч.НЗС (Авто)'!AL$11:INDIRECT("'Полная ст-ть с уч.НЗС (Авто)'!AL"&amp;$J$42))/$D23)</f>
        <v>0</v>
      </c>
      <c r="AM23" s="137">
        <f ca="1">IF($D23=0,0,SUMIF('Полная ст-ть с уч.НЗС (Авто)'!$YP$11:INDIRECT("'Полная ст-ть с уч.НЗС (Авто)'!YP"&amp;$J$42),$C23,'Полная ст-ть с уч.НЗС (Авто)'!AM$11:INDIRECT("'Полная ст-ть с уч.НЗС (Авто)'!AM"&amp;$J$42))/$D23)</f>
        <v>0</v>
      </c>
      <c r="AN23" s="137">
        <f ca="1">IF($D23=0,0,SUMIF('Полная ст-ть с уч.НЗС (Авто)'!$YP$11:INDIRECT("'Полная ст-ть с уч.НЗС (Авто)'!YP"&amp;$J$42),$C23,'Полная ст-ть с уч.НЗС (Авто)'!AN$11:INDIRECT("'Полная ст-ть с уч.НЗС (Авто)'!AN"&amp;$J$42))/$D23)</f>
        <v>0</v>
      </c>
      <c r="AO23" s="137">
        <f ca="1">IF($D23=0,0,SUMIF('Полная ст-ть с уч.НЗС (Авто)'!$YP$11:INDIRECT("'Полная ст-ть с уч.НЗС (Авто)'!YP"&amp;$J$42),$C23,'Полная ст-ть с уч.НЗС (Авто)'!AO$11:INDIRECT("'Полная ст-ть с уч.НЗС (Авто)'!AO"&amp;$J$42))/$D23)</f>
        <v>0</v>
      </c>
      <c r="AP23" s="137">
        <f ca="1">IF($D23=0,0,SUMIF('Полная ст-ть с уч.НЗС (Авто)'!$YP$11:INDIRECT("'Полная ст-ть с уч.НЗС (Авто)'!YP"&amp;$J$42),$C23,'Полная ст-ть с уч.НЗС (Авто)'!AP$11:INDIRECT("'Полная ст-ть с уч.НЗС (Авто)'!AP"&amp;$J$42))/$D23)</f>
        <v>0</v>
      </c>
      <c r="AQ23" s="137">
        <f ca="1">IF($D23=0,0,SUMIF('Полная ст-ть с уч.НЗС (Авто)'!$YP$11:INDIRECT("'Полная ст-ть с уч.НЗС (Авто)'!YP"&amp;$J$42),$C23,'Полная ст-ть с уч.НЗС (Авто)'!AQ$11:INDIRECT("'Полная ст-ть с уч.НЗС (Авто)'!AQ"&amp;$J$42))/$D23)</f>
        <v>0</v>
      </c>
      <c r="AR23" s="186"/>
      <c r="AS23" s="186"/>
      <c r="AT23" s="187"/>
      <c r="AU23" s="421"/>
      <c r="AV23" s="187"/>
      <c r="AW23" s="421"/>
      <c r="AX23" s="137">
        <f ca="1">IF($D23=0,0,SUMIF('Полная ст-ть с уч.НЗС (Авто)'!$YP$11:INDIRECT("'Полная ст-ть с уч.НЗС (Авто)'!YP"&amp;$J$42),$C23,'Полная ст-ть с уч.НЗС (Авто)'!AX$11:INDIRECT("'Полная ст-ть с уч.НЗС (Авто)'!AX"&amp;$J$42))/$D23)</f>
        <v>0</v>
      </c>
      <c r="AY23" s="137">
        <f ca="1">IF($D23=0,0,SUMIF('Полная ст-ть с уч.НЗС (Авто)'!$YP$11:INDIRECT("'Полная ст-ть с уч.НЗС (Авто)'!YP"&amp;$J$42),$C23,'Полная ст-ть с уч.НЗС (Авто)'!AY$11:INDIRECT("'Полная ст-ть с уч.НЗС (Авто)'!AY"&amp;$J$42))/$D23)</f>
        <v>0</v>
      </c>
      <c r="AZ23" s="137">
        <f ca="1">IF($D23=0,0,SUMIF('Полная ст-ть с уч.НЗС (Авто)'!$YP$11:INDIRECT("'Полная ст-ть с уч.НЗС (Авто)'!YP"&amp;$J$42),$C23,'Полная ст-ть с уч.НЗС (Авто)'!AZ$11:INDIRECT("'Полная ст-ть с уч.НЗС (Авто)'!AZ"&amp;$J$42))/$D23)</f>
        <v>0</v>
      </c>
      <c r="BA23" s="137">
        <f ca="1">IF($D23=0,0,SUMIF('Полная ст-ть с уч.НЗС (Авто)'!$YP$11:INDIRECT("'Полная ст-ть с уч.НЗС (Авто)'!YP"&amp;$J$42),$C23,'Полная ст-ть с уч.НЗС (Авто)'!BA$11:INDIRECT("'Полная ст-ть с уч.НЗС (Авто)'!BA"&amp;$J$42))/$D23)</f>
        <v>0</v>
      </c>
      <c r="BB23" s="137">
        <f ca="1">IF($D23=0,0,SUMIF('Полная ст-ть с уч.НЗС (Авто)'!$YP$11:INDIRECT("'Полная ст-ть с уч.НЗС (Авто)'!YP"&amp;$J$42),$C23,'Полная ст-ть с уч.НЗС (Авто)'!BB$11:INDIRECT("'Полная ст-ть с уч.НЗС (Авто)'!BB"&amp;$J$42))/$D23)</f>
        <v>0</v>
      </c>
      <c r="BC23" s="137">
        <f ca="1">IF($D23=0,0,SUMIF('Полная ст-ть с уч.НЗС (Авто)'!$YP$11:INDIRECT("'Полная ст-ть с уч.НЗС (Авто)'!YP"&amp;$J$42),$C23,'Полная ст-ть с уч.НЗС (Авто)'!BC$11:INDIRECT("'Полная ст-ть с уч.НЗС (Авто)'!BC"&amp;$J$42))/$D23)</f>
        <v>0</v>
      </c>
      <c r="BD23" s="187"/>
      <c r="BE23" s="187"/>
      <c r="BF23" s="137">
        <f ca="1">IF($D23=0,0,SUMIF('Полная ст-ть с уч.НЗС (Авто)'!$YP$11:INDIRECT("'Полная ст-ть с уч.НЗС (Авто)'!YP"&amp;$J$42),$C23,'Полная ст-ть с уч.НЗС (Авто)'!BF$11:INDIRECT("'Полная ст-ть с уч.НЗС (Авто)'!BF"&amp;$J$42))/$D23)</f>
        <v>0</v>
      </c>
      <c r="BG23" s="137">
        <f ca="1">IF($D23=0,0,SUMIF('Полная ст-ть с уч.НЗС (Авто)'!$YP$11:INDIRECT("'Полная ст-ть с уч.НЗС (Авто)'!YP"&amp;$J$42),$C23,'Полная ст-ть с уч.НЗС (Авто)'!BG$11:INDIRECT("'Полная ст-ть с уч.НЗС (Авто)'!BG"&amp;$J$42))/$D23)</f>
        <v>0</v>
      </c>
      <c r="BH23" s="137">
        <f ca="1">IF($D23=0,0,SUMIF('Полная ст-ть с уч.НЗС (Авто)'!$YP$11:INDIRECT("'Полная ст-ть с уч.НЗС (Авто)'!YP"&amp;$J$42),$C23,'Полная ст-ть с уч.НЗС (Авто)'!BH$11:INDIRECT("'Полная ст-ть с уч.НЗС (Авто)'!BH"&amp;$J$42))/$D23)</f>
        <v>0</v>
      </c>
      <c r="BI23" s="137">
        <f ca="1">IF($D23=0,0,SUMIF('Полная ст-ть с уч.НЗС (Авто)'!$YP$11:INDIRECT("'Полная ст-ть с уч.НЗС (Авто)'!YP"&amp;$J$42),$C23,'Полная ст-ть с уч.НЗС (Авто)'!BI$11:INDIRECT("'Полная ст-ть с уч.НЗС (Авто)'!BI"&amp;$J$42))/$D23)</f>
        <v>0</v>
      </c>
      <c r="BJ23" s="137">
        <f ca="1">IF($D23=0,0,SUMIF('Полная ст-ть с уч.НЗС (Авто)'!$YP$11:INDIRECT("'Полная ст-ть с уч.НЗС (Авто)'!YP"&amp;$J$42),$C23,'Полная ст-ть с уч.НЗС (Авто)'!BJ$11:INDIRECT("'Полная ст-ть с уч.НЗС (Авто)'!BJ"&amp;$J$42))/$D23)</f>
        <v>0</v>
      </c>
      <c r="BK23" s="137">
        <f ca="1">IF($D23=0,0,SUMIF('Полная ст-ть с уч.НЗС (Авто)'!$YP$11:INDIRECT("'Полная ст-ть с уч.НЗС (Авто)'!YP"&amp;$J$42),$C23,'Полная ст-ть с уч.НЗС (Авто)'!BK$11:INDIRECT("'Полная ст-ть с уч.НЗС (Авто)'!BK"&amp;$J$42))/$D23)</f>
        <v>0</v>
      </c>
      <c r="BL23" s="187"/>
      <c r="BM23" s="137">
        <f ca="1">IF($D23=0,0,SUMIF('Полная ст-ть с уч.НЗС (Авто)'!$YP$11:INDIRECT("'Полная ст-ть с уч.НЗС (Авто)'!YP"&amp;$J$42),$C23,'Полная ст-ть с уч.НЗС (Авто)'!BM$11:INDIRECT("'Полная ст-ть с уч.НЗС (Авто)'!BM"&amp;$J$42))/$D23)</f>
        <v>0</v>
      </c>
      <c r="BN23" s="188"/>
      <c r="BO23" s="134"/>
      <c r="BP23" s="134"/>
      <c r="BQ23" s="137">
        <f ca="1">IF($D23=0,0,SUMIF('Полная ст-ть с уч.НЗС (Авто)'!$YP$11:INDIRECT("'Полная ст-ть с уч.НЗС (Авто)'!YP"&amp;$J$42),$C23,'Полная ст-ть с уч.НЗС (Авто)'!BQ$11:INDIRECT("'Полная ст-ть с уч.НЗС (Авто)'!BQ"&amp;$J$42))/$D23)</f>
        <v>0</v>
      </c>
      <c r="BR23" s="137"/>
      <c r="BS23" s="134"/>
      <c r="BT23" s="134"/>
      <c r="BU23" s="137"/>
      <c r="BV23" s="134"/>
      <c r="BW23" s="137"/>
      <c r="BX23" s="134"/>
      <c r="BY23" s="134"/>
      <c r="BZ23" s="134"/>
      <c r="CA23" s="134"/>
      <c r="CB23" s="134"/>
      <c r="CC23" s="134"/>
      <c r="CD23" s="134"/>
      <c r="CE23" s="134"/>
      <c r="CF23" s="134"/>
      <c r="CG23" s="134"/>
      <c r="CH23" s="134"/>
      <c r="CI23" s="134"/>
      <c r="CJ23" s="134"/>
      <c r="CK23" s="137">
        <f ca="1">IF($D23=0,0,SUMIF('Полная ст-ть с уч.НЗС (Авто)'!$YP$11:INDIRECT("'Полная ст-ть с уч.НЗС (Авто)'!YP"&amp;$J$42),$C23,'Полная ст-ть с уч.НЗС (Авто)'!CK$11:INDIRECT("'Полная ст-ть с уч.НЗС (Авто)'!CK"&amp;$J$42))/$D23)</f>
        <v>0</v>
      </c>
      <c r="CL23" s="137">
        <f ca="1">IF($D23=0,0,SUMIF('Полная ст-ть с уч.НЗС (Авто)'!$YP$11:INDIRECT("'Полная ст-ть с уч.НЗС (Авто)'!YP"&amp;$J$42),$C23,'Полная ст-ть с уч.НЗС (Авто)'!CL$11:INDIRECT("'Полная ст-ть с уч.НЗС (Авто)'!CL"&amp;$J$42))/$D23)</f>
        <v>0</v>
      </c>
      <c r="CM23" s="137">
        <f ca="1">IF($D23=0,0,SUMIF('Полная ст-ть с уч.НЗС (Авто)'!$YP$11:INDIRECT("'Полная ст-ть с уч.НЗС (Авто)'!YP"&amp;$J$42),$C23,'Полная ст-ть с уч.НЗС (Авто)'!CM$11:INDIRECT("'Полная ст-ть с уч.НЗС (Авто)'!CM"&amp;$J$42))/$D23)</f>
        <v>0</v>
      </c>
      <c r="CN23" s="137">
        <f ca="1">IF($D23=0,0,SUMIF('Полная ст-ть с уч.НЗС (Авто)'!$YP$11:INDIRECT("'Полная ст-ть с уч.НЗС (Авто)'!YP"&amp;$J$42),$C23,'Полная ст-ть с уч.НЗС (Авто)'!CN$11:INDIRECT("'Полная ст-ть с уч.НЗС (Авто)'!CN"&amp;$J$42))/$D23)</f>
        <v>0</v>
      </c>
      <c r="CO23" s="137">
        <f ca="1">IF($D23=0,0,SUMIF('Полная ст-ть с уч.НЗС (Авто)'!$YP$11:INDIRECT("'Полная ст-ть с уч.НЗС (Авто)'!YP"&amp;$J$42),$C23,'Полная ст-ть с уч.НЗС (Авто)'!CO$11:INDIRECT("'Полная ст-ть с уч.НЗС (Авто)'!CO"&amp;$J$42))/$D23)</f>
        <v>0</v>
      </c>
      <c r="CP23" s="137">
        <f ca="1">IF($D23=0,0,SUMIF('Полная ст-ть с уч.НЗС (Авто)'!$YP$11:INDIRECT("'Полная ст-ть с уч.НЗС (Авто)'!YP"&amp;$J$42),$C23,'Полная ст-ть с уч.НЗС (Авто)'!CP$11:INDIRECT("'Полная ст-ть с уч.НЗС (Авто)'!CP"&amp;$J$42))/$D23)</f>
        <v>0</v>
      </c>
      <c r="CQ23" s="134">
        <f ca="1">IF($D23=0,0,SUMIF('Полная ст-ть с уч.НЗС (Авто)'!$YP$11:INDIRECT("'Полная ст-ть с уч.НЗС (Авто)'!YP"&amp;$J$42),$C23,'Полная ст-ть с уч.НЗС (Авто)'!CQ$11:INDIRECT("'Полная ст-ть с уч.НЗС (Авто)'!CQ"&amp;$J$42))/$D23)</f>
        <v>0</v>
      </c>
      <c r="CR23" s="137">
        <f ca="1">IF($D23=0,0,SUMIF('Полная ст-ть с уч.НЗС (Авто)'!$YP$11:INDIRECT("'Полная ст-ть с уч.НЗС (Авто)'!YP"&amp;$J$42),$C23,'Полная ст-ть с уч.НЗС (Авто)'!CR$11:INDIRECT("'Полная ст-ть с уч.НЗС (Авто)'!CR"&amp;$J$42))/$D23)</f>
        <v>0</v>
      </c>
      <c r="CS23" s="137">
        <f ca="1">IF($D23=0,0,SUMIF('Полная ст-ть с уч.НЗС (Авто)'!$YP$11:INDIRECT("'Полная ст-ть с уч.НЗС (Авто)'!YP"&amp;$J$42),$C23,'Полная ст-ть с уч.НЗС (Авто)'!CS$11:INDIRECT("'Полная ст-ть с уч.НЗС (Авто)'!CS"&amp;$J$42))/$D23)</f>
        <v>0</v>
      </c>
      <c r="CT23" s="137">
        <f ca="1">IF($D23=0,0,SUMIF('Полная ст-ть с уч.НЗС (Авто)'!$YP$11:INDIRECT("'Полная ст-ть с уч.НЗС (Авто)'!YP"&amp;$J$42),$C23,'Полная ст-ть с уч.НЗС (Авто)'!CT$11:INDIRECT("'Полная ст-ть с уч.НЗС (Авто)'!CT"&amp;$J$42))/$D23)</f>
        <v>0</v>
      </c>
      <c r="CU23" s="137">
        <f ca="1">IF($D23=0,0,SUMIF('Полная ст-ть с уч.НЗС (Авто)'!$YP$11:INDIRECT("'Полная ст-ть с уч.НЗС (Авто)'!YP"&amp;$J$42),$C23,'Полная ст-ть с уч.НЗС (Авто)'!CU$11:INDIRECT("'Полная ст-ть с уч.НЗС (Авто)'!CU"&amp;$J$42))/$D23)</f>
        <v>0</v>
      </c>
      <c r="CV23" s="137">
        <f ca="1">IF($D23=0,0,SUMIF('Полная ст-ть с уч.НЗС (Авто)'!$YP$11:INDIRECT("'Полная ст-ть с уч.НЗС (Авто)'!YP"&amp;$J$42),$C23,'Полная ст-ть с уч.НЗС (Авто)'!CV$11:INDIRECT("'Полная ст-ть с уч.НЗС (Авто)'!CV"&amp;$J$42))/$D23)</f>
        <v>0</v>
      </c>
      <c r="CW23" s="137">
        <f ca="1">IF($D23=0,0,SUMIF('Полная ст-ть с уч.НЗС (Авто)'!$YP$11:INDIRECT("'Полная ст-ть с уч.НЗС (Авто)'!YP"&amp;$J$42),$C23,'Полная ст-ть с уч.НЗС (Авто)'!CW$11:INDIRECT("'Полная ст-ть с уч.НЗС (Авто)'!CW"&amp;$J$42))/$D23)</f>
        <v>0</v>
      </c>
      <c r="CX23" s="137">
        <f ca="1">IF($D23=0,0,SUMIF('Полная ст-ть с уч.НЗС (Авто)'!$YP$11:INDIRECT("'Полная ст-ть с уч.НЗС (Авто)'!YP"&amp;$J$42),$C23,'Полная ст-ть с уч.НЗС (Авто)'!CX$11:INDIRECT("'Полная ст-ть с уч.НЗС (Авто)'!CX"&amp;$J$42))/$D23)</f>
        <v>0</v>
      </c>
      <c r="CY23" s="134">
        <f ca="1">IF($D23=0,0,SUMIF('Полная ст-ть с уч.НЗС (Авто)'!$YP$11:INDIRECT("'Полная ст-ть с уч.НЗС (Авто)'!YP"&amp;$J$42),$C23,'Полная ст-ть с уч.НЗС (Авто)'!CY$11:INDIRECT("'Полная ст-ть с уч.НЗС (Авто)'!CY"&amp;$J$42))/$D23)</f>
        <v>0</v>
      </c>
      <c r="CZ23" s="137">
        <f ca="1">IF($D23=0,0,SUMIF('Полная ст-ть с уч.НЗС (Авто)'!$YP$11:INDIRECT("'Полная ст-ть с уч.НЗС (Авто)'!YP"&amp;$J$42),$C23,'Полная ст-ть с уч.НЗС (Авто)'!CZ$11:INDIRECT("'Полная ст-ть с уч.НЗС (Авто)'!CZ"&amp;$J$42))/$D23)</f>
        <v>0</v>
      </c>
      <c r="DA23" s="137">
        <f ca="1">IF($D23=0,0,SUMIF('Полная ст-ть с уч.НЗС (Авто)'!$YP$11:INDIRECT("'Полная ст-ть с уч.НЗС (Авто)'!YP"&amp;$J$42),$C23,'Полная ст-ть с уч.НЗС (Авто)'!DA$11:INDIRECT("'Полная ст-ть с уч.НЗС (Авто)'!DA"&amp;$J$42))/$D23)</f>
        <v>0</v>
      </c>
      <c r="DB23" s="137">
        <f ca="1">IF($D23=0,0,SUMIF('Полная ст-ть с уч.НЗС (Авто)'!$YP$11:INDIRECT("'Полная ст-ть с уч.НЗС (Авто)'!YP"&amp;$J$42),$C23,'Полная ст-ть с уч.НЗС (Авто)'!DB$11:INDIRECT("'Полная ст-ть с уч.НЗС (Авто)'!DB"&amp;$J$42))/$D23)</f>
        <v>0</v>
      </c>
      <c r="DC23" s="137">
        <f ca="1">IF($D23=0,0,SUMIF('Полная ст-ть с уч.НЗС (Авто)'!$YP$11:INDIRECT("'Полная ст-ть с уч.НЗС (Авто)'!YP"&amp;$J$42),$C23,'Полная ст-ть с уч.НЗС (Авто)'!DC$11:INDIRECT("'Полная ст-ть с уч.НЗС (Авто)'!DC"&amp;$J$42))/$D23)</f>
        <v>0</v>
      </c>
      <c r="DD23" s="134"/>
      <c r="DE23" s="137">
        <f ca="1">IF($D23=0,0,SUMIF('Полная ст-ть с уч.НЗС (Авто)'!$YP$11:INDIRECT("'Полная ст-ть с уч.НЗС (Авто)'!YP"&amp;$J$42),$C23,'Полная ст-ть с уч.НЗС (Авто)'!DE$11:INDIRECT("'Полная ст-ть с уч.НЗС (Авто)'!DE"&amp;$J$42))/$D23)</f>
        <v>0</v>
      </c>
      <c r="DF23" s="137"/>
      <c r="DG23" s="137">
        <f ca="1">IF($D23=0,0,SUMIF('Полная ст-ть с уч.НЗС (Авто)'!$YP$11:INDIRECT("'Полная ст-ть с уч.НЗС (Авто)'!YP"&amp;$J$42),$C23,'Полная ст-ть с уч.НЗС (Авто)'!DG$11:INDIRECT("'Полная ст-ть с уч.НЗС (Авто)'!DG"&amp;$J$42))/$D23)</f>
        <v>0</v>
      </c>
      <c r="DH23" s="137">
        <f ca="1">IF($D23=0,0,SUMIF('Полная ст-ть с уч.НЗС (Авто)'!$YP$11:INDIRECT("'Полная ст-ть с уч.НЗС (Авто)'!YP"&amp;$J$42),$C23,'Полная ст-ть с уч.НЗС (Авто)'!DH$11:INDIRECT("'Полная ст-ть с уч.НЗС (Авто)'!DH"&amp;$J$42))/$D23)</f>
        <v>0</v>
      </c>
      <c r="DI23" s="137">
        <f ca="1">IF($D23=0,0,SUMIF('Полная ст-ть с уч.НЗС (Авто)'!$YP$11:INDIRECT("'Полная ст-ть с уч.НЗС (Авто)'!YP"&amp;$J$42),$C23,'Полная ст-ть с уч.НЗС (Авто)'!DI$11:INDIRECT("'Полная ст-ть с уч.НЗС (Авто)'!DI"&amp;$J$42))/$D23)</f>
        <v>0</v>
      </c>
      <c r="DJ23" s="137">
        <f ca="1">IF($D23=0,0,SUMIF('Полная ст-ть с уч.НЗС (Авто)'!$YP$11:INDIRECT("'Полная ст-ть с уч.НЗС (Авто)'!YP"&amp;$J$42),$C23,'Полная ст-ть с уч.НЗС (Авто)'!DJ$11:INDIRECT("'Полная ст-ть с уч.НЗС (Авто)'!DJ"&amp;$J$42))/$D23)</f>
        <v>0</v>
      </c>
      <c r="DK23" s="137">
        <f ca="1">IF($D23=0,0,SUMIF('Полная ст-ть с уч.НЗС (Авто)'!$YP$11:INDIRECT("'Полная ст-ть с уч.НЗС (Авто)'!YP"&amp;$J$42),$C23,'Полная ст-ть с уч.НЗС (Авто)'!DK$11:INDIRECT("'Полная ст-ть с уч.НЗС (Авто)'!DK"&amp;$J$42))/$D23)</f>
        <v>0</v>
      </c>
      <c r="DL23" s="137">
        <f ca="1">IF($D23=0,0,SUMIF('Полная ст-ть с уч.НЗС (Авто)'!$YP$11:INDIRECT("'Полная ст-ть с уч.НЗС (Авто)'!YP"&amp;$J$42),$C23,'Полная ст-ть с уч.НЗС (Авто)'!DL$11:INDIRECT("'Полная ст-ть с уч.НЗС (Авто)'!DL"&amp;$J$42))/$D23)</f>
        <v>0</v>
      </c>
      <c r="DM23" s="137">
        <f ca="1">IF($D23=0,0,SUMIF('Полная ст-ть с уч.НЗС (Авто)'!$YP$11:INDIRECT("'Полная ст-ть с уч.НЗС (Авто)'!YP"&amp;$J$42),$C23,'Полная ст-ть с уч.НЗС (Авто)'!DM$11:INDIRECT("'Полная ст-ть с уч.НЗС (Авто)'!DM"&amp;$J$42))/$D23)</f>
        <v>0</v>
      </c>
      <c r="DN23" s="137">
        <f ca="1">IF($D23=0,0,SUMIF('Полная ст-ть с уч.НЗС (Авто)'!$YP$11:INDIRECT("'Полная ст-ть с уч.НЗС (Авто)'!YP"&amp;$J$42),$C23,'Полная ст-ть с уч.НЗС (Авто)'!DN$11:INDIRECT("'Полная ст-ть с уч.НЗС (Авто)'!DN"&amp;$J$42))/$D23)</f>
        <v>0</v>
      </c>
      <c r="DO23" s="137">
        <f ca="1">IF($D23=0,0,SUMIF('Полная ст-ть с уч.НЗС (Авто)'!$YP$11:INDIRECT("'Полная ст-ть с уч.НЗС (Авто)'!YP"&amp;$J$42),$C23,'Полная ст-ть с уч.НЗС (Авто)'!DO$11:INDIRECT("'Полная ст-ть с уч.НЗС (Авто)'!DO"&amp;$J$42))/$D23)</f>
        <v>0</v>
      </c>
      <c r="DP23" s="137">
        <f ca="1">IF($D23=0,0,SUMIF('Полная ст-ть с уч.НЗС (Авто)'!$YP$11:INDIRECT("'Полная ст-ть с уч.НЗС (Авто)'!YP"&amp;$J$42),$C23,'Полная ст-ть с уч.НЗС (Авто)'!DP$11:INDIRECT("'Полная ст-ть с уч.НЗС (Авто)'!DP"&amp;$J$42))/$D23)</f>
        <v>0</v>
      </c>
      <c r="DQ23" s="137">
        <f ca="1">IF($D23=0,0,SUMIF('Полная ст-ть с уч.НЗС (Авто)'!$YP$11:INDIRECT("'Полная ст-ть с уч.НЗС (Авто)'!YP"&amp;$J$42),$C23,'Полная ст-ть с уч.НЗС (Авто)'!DQ$11:INDIRECT("'Полная ст-ть с уч.НЗС (Авто)'!DQ"&amp;$J$42))/$D23)</f>
        <v>0</v>
      </c>
      <c r="DR23" s="137">
        <f ca="1">IF($D23=0,0,SUMIF('Полная ст-ть с уч.НЗС (Авто)'!$YP$11:INDIRECT("'Полная ст-ть с уч.НЗС (Авто)'!YP"&amp;$J$42),$C23,'Полная ст-ть с уч.НЗС (Авто)'!DR$11:INDIRECT("'Полная ст-ть с уч.НЗС (Авто)'!DR"&amp;$J$42))/$D23)</f>
        <v>0</v>
      </c>
      <c r="DS23" s="137">
        <f ca="1">IF($D23=0,0,SUMIF('Полная ст-ть с уч.НЗС (Авто)'!$YP$11:INDIRECT("'Полная ст-ть с уч.НЗС (Авто)'!YP"&amp;$J$42),$C23,'Полная ст-ть с уч.НЗС (Авто)'!DS$11:INDIRECT("'Полная ст-ть с уч.НЗС (Авто)'!DS"&amp;$J$42))/$D23)</f>
        <v>0</v>
      </c>
      <c r="DT23" s="137">
        <f ca="1">IF($D23=0,0,SUMIF('Полная ст-ть с уч.НЗС (Авто)'!$YP$11:INDIRECT("'Полная ст-ть с уч.НЗС (Авто)'!YP"&amp;$J$42),$C23,'Полная ст-ть с уч.НЗС (Авто)'!DT$11:INDIRECT("'Полная ст-ть с уч.НЗС (Авто)'!DT"&amp;$J$42))/$D23)</f>
        <v>0</v>
      </c>
      <c r="DU23" s="137">
        <f ca="1">IF($D23=0,0,SUMIF('Полная ст-ть с уч.НЗС (Авто)'!$YP$11:INDIRECT("'Полная ст-ть с уч.НЗС (Авто)'!YP"&amp;$J$42),$C23,'Полная ст-ть с уч.НЗС (Авто)'!DU$11:INDIRECT("'Полная ст-ть с уч.НЗС (Авто)'!DU"&amp;$J$42))/$D23)</f>
        <v>0</v>
      </c>
      <c r="DV23" s="137">
        <f ca="1">IF($D23=0,0,SUMIF('Полная ст-ть с уч.НЗС (Авто)'!$YP$11:INDIRECT("'Полная ст-ть с уч.НЗС (Авто)'!YP"&amp;$J$42),$C23,'Полная ст-ть с уч.НЗС (Авто)'!DV$11:INDIRECT("'Полная ст-ть с уч.НЗС (Авто)'!DV"&amp;$J$42))/$D23)</f>
        <v>0</v>
      </c>
      <c r="DW23" s="137">
        <f ca="1">IF($D23=0,0,SUMIF('Полная ст-ть с уч.НЗС (Авто)'!$YP$11:INDIRECT("'Полная ст-ть с уч.НЗС (Авто)'!YP"&amp;$J$42),$C23,'Полная ст-ть с уч.НЗС (Авто)'!DW$11:INDIRECT("'Полная ст-ть с уч.НЗС (Авто)'!DW"&amp;$J$42))/$D23)</f>
        <v>0</v>
      </c>
      <c r="DX23" s="137">
        <f ca="1">IF($D23=0,0,SUMIF('Полная ст-ть с уч.НЗС (Авто)'!$YP$11:INDIRECT("'Полная ст-ть с уч.НЗС (Авто)'!YP"&amp;$J$42),$C23,'Полная ст-ть с уч.НЗС (Авто)'!DX$11:INDIRECT("'Полная ст-ть с уч.НЗС (Авто)'!DX"&amp;$J$42))/$D23)</f>
        <v>0</v>
      </c>
      <c r="DY23" s="137">
        <f ca="1">IF($D23=0,0,SUMIF('Полная ст-ть с уч.НЗС (Авто)'!$YP$11:INDIRECT("'Полная ст-ть с уч.НЗС (Авто)'!YP"&amp;$J$42),$C23,'Полная ст-ть с уч.НЗС (Авто)'!DY$11:INDIRECT("'Полная ст-ть с уч.НЗС (Авто)'!DY"&amp;$J$42))/$D23)</f>
        <v>0</v>
      </c>
      <c r="DZ23" s="137">
        <f ca="1">IF($D23=0,0,SUMIF('Полная ст-ть с уч.НЗС (Авто)'!$YP$11:INDIRECT("'Полная ст-ть с уч.НЗС (Авто)'!YP"&amp;$J$42),$C23,'Полная ст-ть с уч.НЗС (Авто)'!DZ$11:INDIRECT("'Полная ст-ть с уч.НЗС (Авто)'!DZ"&amp;$J$42))/$D23)</f>
        <v>0</v>
      </c>
      <c r="EA23" s="137">
        <f ca="1">IF($D23=0,0,SUMIF('Полная ст-ть с уч.НЗС (Авто)'!$YP$11:INDIRECT("'Полная ст-ть с уч.НЗС (Авто)'!YP"&amp;$J$42),$C23,'Полная ст-ть с уч.НЗС (Авто)'!EA$11:INDIRECT("'Полная ст-ть с уч.НЗС (Авто)'!EA"&amp;$J$42))/$D23)</f>
        <v>0</v>
      </c>
      <c r="EB23" s="137">
        <f ca="1">IF($D23=0,0,SUMIF('Полная ст-ть с уч.НЗС (Авто)'!$YP$11:INDIRECT("'Полная ст-ть с уч.НЗС (Авто)'!YP"&amp;$J$42),$C23,'Полная ст-ть с уч.НЗС (Авто)'!EB$11:INDIRECT("'Полная ст-ть с уч.НЗС (Авто)'!EB"&amp;$J$42))/$D23)</f>
        <v>0</v>
      </c>
      <c r="EC23" s="137">
        <f ca="1">IF($D23=0,0,SUMIF('Полная ст-ть с уч.НЗС (Авто)'!$YP$11:INDIRECT("'Полная ст-ть с уч.НЗС (Авто)'!YP"&amp;$J$42),$C23,'Полная ст-ть с уч.НЗС (Авто)'!EC$11:INDIRECT("'Полная ст-ть с уч.НЗС (Авто)'!EC"&amp;$J$42))/$D23)</f>
        <v>0</v>
      </c>
      <c r="ED23" s="137">
        <f ca="1">IF($D23=0,0,SUMIF('Полная ст-ть с уч.НЗС (Авто)'!$YP$11:INDIRECT("'Полная ст-ть с уч.НЗС (Авто)'!YP"&amp;$J$42),$C23,'Полная ст-ть с уч.НЗС (Авто)'!ED$11:INDIRECT("'Полная ст-ть с уч.НЗС (Авто)'!ED"&amp;$J$42))/$D23)</f>
        <v>0</v>
      </c>
      <c r="EE23" s="137">
        <f ca="1">IF($D23=0,0,SUMIF('Полная ст-ть с уч.НЗС (Авто)'!$YP$11:INDIRECT("'Полная ст-ть с уч.НЗС (Авто)'!YP"&amp;$J$42),$C23,'Полная ст-ть с уч.НЗС (Авто)'!EE$11:INDIRECT("'Полная ст-ть с уч.НЗС (Авто)'!EE"&amp;$J$42))/$D23)</f>
        <v>0</v>
      </c>
      <c r="EF23" s="137">
        <f ca="1">IF($D23=0,0,SUMIF('Полная ст-ть с уч.НЗС (Авто)'!$YP$11:INDIRECT("'Полная ст-ть с уч.НЗС (Авто)'!YP"&amp;$J$42),$C23,'Полная ст-ть с уч.НЗС (Авто)'!EF$11:INDIRECT("'Полная ст-ть с уч.НЗС (Авто)'!EF"&amp;$J$42))/$D23)</f>
        <v>0</v>
      </c>
      <c r="EG23" s="137">
        <f ca="1">IF($D23=0,0,SUMIF('Полная ст-ть с уч.НЗС (Авто)'!$YP$11:INDIRECT("'Полная ст-ть с уч.НЗС (Авто)'!YP"&amp;$J$42),$C23,'Полная ст-ть с уч.НЗС (Авто)'!EG$11:INDIRECT("'Полная ст-ть с уч.НЗС (Авто)'!EG"&amp;$J$42))/$D23)</f>
        <v>0</v>
      </c>
      <c r="EH23" s="137">
        <f ca="1">IF($D23=0,0,SUMIF('Полная ст-ть с уч.НЗС (Авто)'!$YP$11:INDIRECT("'Полная ст-ть с уч.НЗС (Авто)'!YP"&amp;$J$42),$C23,'Полная ст-ть с уч.НЗС (Авто)'!EH$11:INDIRECT("'Полная ст-ть с уч.НЗС (Авто)'!EH"&amp;$J$42))/$D23)</f>
        <v>0</v>
      </c>
      <c r="EI23" s="137">
        <f ca="1">IF($D23=0,0,SUMIF('Полная ст-ть с уч.НЗС (Авто)'!$YP$11:INDIRECT("'Полная ст-ть с уч.НЗС (Авто)'!YP"&amp;$J$42),$C23,'Полная ст-ть с уч.НЗС (Авто)'!EI$11:INDIRECT("'Полная ст-ть с уч.НЗС (Авто)'!EI"&amp;$J$42))/$D23)</f>
        <v>0</v>
      </c>
      <c r="EJ23" s="137">
        <f ca="1">IF($D23=0,0,SUMIF('Полная ст-ть с уч.НЗС (Авто)'!$YP$11:INDIRECT("'Полная ст-ть с уч.НЗС (Авто)'!YP"&amp;$J$42),$C23,'Полная ст-ть с уч.НЗС (Авто)'!EJ$11:INDIRECT("'Полная ст-ть с уч.НЗС (Авто)'!EJ"&amp;$J$42))/$D23)</f>
        <v>0</v>
      </c>
      <c r="EK23" s="137">
        <f ca="1">IF($D23=0,0,SUMIF('Полная ст-ть с уч.НЗС (Авто)'!$YP$11:INDIRECT("'Полная ст-ть с уч.НЗС (Авто)'!YP"&amp;$J$42),$C23,'Полная ст-ть с уч.НЗС (Авто)'!EK$11:INDIRECT("'Полная ст-ть с уч.НЗС (Авто)'!EK"&amp;$J$42))/$D23)</f>
        <v>0</v>
      </c>
      <c r="EL23" s="137">
        <f ca="1">IF($D23=0,0,SUMIF('Полная ст-ть с уч.НЗС (Авто)'!$YP$11:INDIRECT("'Полная ст-ть с уч.НЗС (Авто)'!YP"&amp;$J$42),$C23,'Полная ст-ть с уч.НЗС (Авто)'!EL$11:INDIRECT("'Полная ст-ть с уч.НЗС (Авто)'!EL"&amp;$J$42))/$D23)</f>
        <v>0</v>
      </c>
      <c r="EM23" s="137">
        <f ca="1">IF($D23=0,0,SUMIF('Полная ст-ть с уч.НЗС (Авто)'!$YP$11:INDIRECT("'Полная ст-ть с уч.НЗС (Авто)'!YP"&amp;$J$42),$C23,'Полная ст-ть с уч.НЗС (Авто)'!EM$11:INDIRECT("'Полная ст-ть с уч.НЗС (Авто)'!EM"&amp;$J$42))/$D23)</f>
        <v>0</v>
      </c>
      <c r="EN23" s="137">
        <f ca="1">IF($D23=0,0,SUMIF('Полная ст-ть с уч.НЗС (Авто)'!$YP$11:INDIRECT("'Полная ст-ть с уч.НЗС (Авто)'!YP"&amp;$J$42),$C23,'Полная ст-ть с уч.НЗС (Авто)'!EN$11:INDIRECT("'Полная ст-ть с уч.НЗС (Авто)'!EN"&amp;$J$42))/$D23)</f>
        <v>0</v>
      </c>
      <c r="EO23" s="137">
        <f ca="1">IF($D23=0,0,SUMIF('Полная ст-ть с уч.НЗС (Авто)'!$YP$11:INDIRECT("'Полная ст-ть с уч.НЗС (Авто)'!YP"&amp;$J$42),$C23,'Полная ст-ть с уч.НЗС (Авто)'!EO$11:INDIRECT("'Полная ст-ть с уч.НЗС (Авто)'!EO"&amp;$J$42))/$D23)</f>
        <v>0</v>
      </c>
      <c r="EP23" s="137">
        <f ca="1">IF($D23=0,0,SUMIF('Полная ст-ть с уч.НЗС (Авто)'!$YP$11:INDIRECT("'Полная ст-ть с уч.НЗС (Авто)'!YP"&amp;$J$42),$C23,'Полная ст-ть с уч.НЗС (Авто)'!EP$11:INDIRECT("'Полная ст-ть с уч.НЗС (Авто)'!EP"&amp;$J$42))/$D23)</f>
        <v>0</v>
      </c>
      <c r="EQ23" s="137">
        <f ca="1">IF($D23=0,0,SUMIF('Полная ст-ть с уч.НЗС (Авто)'!$YP$11:INDIRECT("'Полная ст-ть с уч.НЗС (Авто)'!YP"&amp;$J$42),$C23,'Полная ст-ть с уч.НЗС (Авто)'!EQ$11:INDIRECT("'Полная ст-ть с уч.НЗС (Авто)'!EQ"&amp;$J$42))/$D23)</f>
        <v>0</v>
      </c>
      <c r="ER23" s="137">
        <f ca="1">IF($D23=0,0,SUMIF('Полная ст-ть с уч.НЗС (Авто)'!$YP$11:INDIRECT("'Полная ст-ть с уч.НЗС (Авто)'!YP"&amp;$J$42),$C23,'Полная ст-ть с уч.НЗС (Авто)'!ER$11:INDIRECT("'Полная ст-ть с уч.НЗС (Авто)'!ER"&amp;$J$42))/$D23)</f>
        <v>0</v>
      </c>
      <c r="ES23" s="137">
        <f ca="1">IF($D23=0,0,SUMIF('Полная ст-ть с уч.НЗС (Авто)'!$YP$11:INDIRECT("'Полная ст-ть с уч.НЗС (Авто)'!YP"&amp;$J$42),$C23,'Полная ст-ть с уч.НЗС (Авто)'!ES$11:INDIRECT("'Полная ст-ть с уч.НЗС (Авто)'!ES"&amp;$J$42))/$D23)</f>
        <v>0</v>
      </c>
      <c r="ET23" s="137">
        <f ca="1">IF($D23=0,0,SUMIF('Полная ст-ть с уч.НЗС (Авто)'!$YP$11:INDIRECT("'Полная ст-ть с уч.НЗС (Авто)'!YP"&amp;$J$42),$C23,'Полная ст-ть с уч.НЗС (Авто)'!ET$11:INDIRECT("'Полная ст-ть с уч.НЗС (Авто)'!ET"&amp;$J$42))/$D23)</f>
        <v>0</v>
      </c>
      <c r="EU23" s="137">
        <f ca="1">IF($D23=0,0,SUMIF('Полная ст-ть с уч.НЗС (Авто)'!$YP$11:INDIRECT("'Полная ст-ть с уч.НЗС (Авто)'!YP"&amp;$J$42),$C23,'Полная ст-ть с уч.НЗС (Авто)'!EU$11:INDIRECT("'Полная ст-ть с уч.НЗС (Авто)'!EU"&amp;$J$42))/$D23)</f>
        <v>0</v>
      </c>
      <c r="EV23" s="137">
        <f ca="1">IF($D23=0,0,SUMIF('Полная ст-ть с уч.НЗС (Авто)'!$YP$11:INDIRECT("'Полная ст-ть с уч.НЗС (Авто)'!YP"&amp;$J$42),$C23,'Полная ст-ть с уч.НЗС (Авто)'!EV$11:INDIRECT("'Полная ст-ть с уч.НЗС (Авто)'!EV"&amp;$J$42))/$D23)</f>
        <v>0</v>
      </c>
      <c r="EW23" s="137">
        <f ca="1">IF($D23=0,0,SUMIF('Полная ст-ть с уч.НЗС (Авто)'!$YP$11:INDIRECT("'Полная ст-ть с уч.НЗС (Авто)'!YP"&amp;$J$42),$C23,'Полная ст-ть с уч.НЗС (Авто)'!EW$11:INDIRECT("'Полная ст-ть с уч.НЗС (Авто)'!EW"&amp;$J$42))/$D23)</f>
        <v>0</v>
      </c>
      <c r="EX23" s="137">
        <f ca="1">IF($D23=0,0,SUMIF('Полная ст-ть с уч.НЗС (Авто)'!$YP$11:INDIRECT("'Полная ст-ть с уч.НЗС (Авто)'!YP"&amp;$J$42),$C23,'Полная ст-ть с уч.НЗС (Авто)'!EX$11:INDIRECT("'Полная ст-ть с уч.НЗС (Авто)'!EX"&amp;$J$42))/$D23)</f>
        <v>0</v>
      </c>
      <c r="EY23" s="137">
        <f ca="1">IF($D23=0,0,SUMIF('Полная ст-ть с уч.НЗС (Авто)'!$YP$11:INDIRECT("'Полная ст-ть с уч.НЗС (Авто)'!YP"&amp;$J$42),$C23,'Полная ст-ть с уч.НЗС (Авто)'!EY$11:INDIRECT("'Полная ст-ть с уч.НЗС (Авто)'!EY"&amp;$J$42))/$D23)</f>
        <v>0</v>
      </c>
      <c r="EZ23" s="137">
        <f ca="1">IF($D23=0,0,SUMIF('Полная ст-ть с уч.НЗС (Авто)'!$YP$11:INDIRECT("'Полная ст-ть с уч.НЗС (Авто)'!YP"&amp;$J$42),$C23,'Полная ст-ть с уч.НЗС (Авто)'!EZ$11:INDIRECT("'Полная ст-ть с уч.НЗС (Авто)'!EZ"&amp;$J$42))/$D23)</f>
        <v>0</v>
      </c>
      <c r="FA23" s="137">
        <f ca="1">IF($D23=0,0,SUMIF('Полная ст-ть с уч.НЗС (Авто)'!$YP$11:INDIRECT("'Полная ст-ть с уч.НЗС (Авто)'!YP"&amp;$J$42),$C23,'Полная ст-ть с уч.НЗС (Авто)'!FA$11:INDIRECT("'Полная ст-ть с уч.НЗС (Авто)'!FA"&amp;$J$42))/$D23)</f>
        <v>0</v>
      </c>
      <c r="FB23" s="137">
        <f ca="1">IF($D23=0,0,SUMIF('Полная ст-ть с уч.НЗС (Авто)'!$YP$11:INDIRECT("'Полная ст-ть с уч.НЗС (Авто)'!YP"&amp;$J$42),$C23,'Полная ст-ть с уч.НЗС (Авто)'!FB$11:INDIRECT("'Полная ст-ть с уч.НЗС (Авто)'!FB"&amp;$J$42))/$D23)</f>
        <v>0</v>
      </c>
      <c r="FC23" s="137">
        <f ca="1">IF($D23=0,0,SUMIF('Полная ст-ть с уч.НЗС (Авто)'!$YP$11:INDIRECT("'Полная ст-ть с уч.НЗС (Авто)'!YP"&amp;$J$42),$C23,'Полная ст-ть с уч.НЗС (Авто)'!FC$11:INDIRECT("'Полная ст-ть с уч.НЗС (Авто)'!FC"&amp;$J$42))/$D23)</f>
        <v>0</v>
      </c>
      <c r="FD23" s="137">
        <f ca="1">IF($D23=0,0,SUMIF('Полная ст-ть с уч.НЗС (Авто)'!$YP$11:INDIRECT("'Полная ст-ть с уч.НЗС (Авто)'!YP"&amp;$J$42),$C23,'Полная ст-ть с уч.НЗС (Авто)'!FD$11:INDIRECT("'Полная ст-ть с уч.НЗС (Авто)'!FD"&amp;$J$42))/$D23)</f>
        <v>0</v>
      </c>
      <c r="FE23" s="137">
        <f ca="1">IF($D23=0,0,SUMIF('Полная ст-ть с уч.НЗС (Авто)'!$YP$11:INDIRECT("'Полная ст-ть с уч.НЗС (Авто)'!YP"&amp;$J$42),$C23,'Полная ст-ть с уч.НЗС (Авто)'!FE$11:INDIRECT("'Полная ст-ть с уч.НЗС (Авто)'!FE"&amp;$J$42))/$D23)</f>
        <v>0</v>
      </c>
      <c r="FF23" s="137">
        <f ca="1">IF($D23=0,0,SUMIF('Полная ст-ть с уч.НЗС (Авто)'!$YP$11:INDIRECT("'Полная ст-ть с уч.НЗС (Авто)'!YP"&amp;$J$42),$C23,'Полная ст-ть с уч.НЗС (Авто)'!FF$11:INDIRECT("'Полная ст-ть с уч.НЗС (Авто)'!FF"&amp;$J$42))/$D23)</f>
        <v>0</v>
      </c>
      <c r="FG23" s="137">
        <f ca="1">IF($D23=0,0,SUMIF('Полная ст-ть с уч.НЗС (Авто)'!$YP$11:INDIRECT("'Полная ст-ть с уч.НЗС (Авто)'!YP"&amp;$J$42),$C23,'Полная ст-ть с уч.НЗС (Авто)'!FG$11:INDIRECT("'Полная ст-ть с уч.НЗС (Авто)'!FG"&amp;$J$42))/$D23)</f>
        <v>0</v>
      </c>
      <c r="FH23" s="137">
        <f ca="1">IF($D23=0,0,SUMIF('Полная ст-ть с уч.НЗС (Авто)'!$YP$11:INDIRECT("'Полная ст-ть с уч.НЗС (Авто)'!YP"&amp;$J$42),$C23,'Полная ст-ть с уч.НЗС (Авто)'!FH$11:INDIRECT("'Полная ст-ть с уч.НЗС (Авто)'!FH"&amp;$J$42))/$D23)</f>
        <v>0</v>
      </c>
      <c r="FI23" s="137">
        <f ca="1">IF($D23=0,0,SUMIF('Полная ст-ть с уч.НЗС (Авто)'!$YP$11:INDIRECT("'Полная ст-ть с уч.НЗС (Авто)'!YP"&amp;$J$42),$C23,'Полная ст-ть с уч.НЗС (Авто)'!FI$11:INDIRECT("'Полная ст-ть с уч.НЗС (Авто)'!FI"&amp;$J$42))/$D23)</f>
        <v>0</v>
      </c>
      <c r="FJ23" s="137">
        <f ca="1">IF($D23=0,0,SUMIF('Полная ст-ть с уч.НЗС (Авто)'!$YP$11:INDIRECT("'Полная ст-ть с уч.НЗС (Авто)'!YP"&amp;$J$42),$C23,'Полная ст-ть с уч.НЗС (Авто)'!FJ$11:INDIRECT("'Полная ст-ть с уч.НЗС (Авто)'!FJ"&amp;$J$42))/$D23)</f>
        <v>0</v>
      </c>
      <c r="FK23" s="137">
        <f ca="1">IF($D23=0,0,SUMIF('Полная ст-ть с уч.НЗС (Авто)'!$YP$11:INDIRECT("'Полная ст-ть с уч.НЗС (Авто)'!YP"&amp;$J$42),$C23,'Полная ст-ть с уч.НЗС (Авто)'!FK$11:INDIRECT("'Полная ст-ть с уч.НЗС (Авто)'!FK"&amp;$J$42))/$D23)</f>
        <v>0</v>
      </c>
      <c r="FL23" s="137">
        <f ca="1">IF($D23=0,0,SUMIF('Полная ст-ть с уч.НЗС (Авто)'!$YP$11:INDIRECT("'Полная ст-ть с уч.НЗС (Авто)'!YP"&amp;$J$42),$C23,'Полная ст-ть с уч.НЗС (Авто)'!FL$11:INDIRECT("'Полная ст-ть с уч.НЗС (Авто)'!FL"&amp;$J$42))/$D23)</f>
        <v>0</v>
      </c>
      <c r="FM23" s="137">
        <f ca="1">IF($D23=0,0,SUMIF('Полная ст-ть с уч.НЗС (Авто)'!$YP$11:INDIRECT("'Полная ст-ть с уч.НЗС (Авто)'!YP"&amp;$J$42),$C23,'Полная ст-ть с уч.НЗС (Авто)'!FM$11:INDIRECT("'Полная ст-ть с уч.НЗС (Авто)'!FM"&amp;$J$42))/$D23)</f>
        <v>0</v>
      </c>
      <c r="FN23" s="137">
        <f ca="1">IF($D23=0,0,SUMIF('Полная ст-ть с уч.НЗС (Авто)'!$YP$11:INDIRECT("'Полная ст-ть с уч.НЗС (Авто)'!YP"&amp;$J$42),$C23,'Полная ст-ть с уч.НЗС (Авто)'!FN$11:INDIRECT("'Полная ст-ть с уч.НЗС (Авто)'!FN"&amp;$J$42))/$D23)</f>
        <v>0</v>
      </c>
      <c r="FO23" s="137">
        <f ca="1">IF($D23=0,0,SUMIF('Полная ст-ть с уч.НЗС (Авто)'!$YP$11:INDIRECT("'Полная ст-ть с уч.НЗС (Авто)'!YP"&amp;$J$42),$C23,'Полная ст-ть с уч.НЗС (Авто)'!FO$11:INDIRECT("'Полная ст-ть с уч.НЗС (Авто)'!FO"&amp;$J$42))/$D23)</f>
        <v>0</v>
      </c>
      <c r="FP23" s="137">
        <f ca="1">IF($D23=0,0,SUMIF('Полная ст-ть с уч.НЗС (Авто)'!$YP$11:INDIRECT("'Полная ст-ть с уч.НЗС (Авто)'!YP"&amp;$J$42),$C23,'Полная ст-ть с уч.НЗС (Авто)'!FP$11:INDIRECT("'Полная ст-ть с уч.НЗС (Авто)'!FP"&amp;$J$42))/$D23)</f>
        <v>0</v>
      </c>
      <c r="FQ23" s="137">
        <f ca="1">IF($D23=0,0,SUMIF('Полная ст-ть с уч.НЗС (Авто)'!$YP$11:INDIRECT("'Полная ст-ть с уч.НЗС (Авто)'!YP"&amp;$J$42),$C23,'Полная ст-ть с уч.НЗС (Авто)'!FQ$11:INDIRECT("'Полная ст-ть с уч.НЗС (Авто)'!FQ"&amp;$J$42))/$D23)</f>
        <v>0</v>
      </c>
      <c r="FR23" s="137">
        <f ca="1">IF($D23=0,0,SUMIF('Полная ст-ть с уч.НЗС (Авто)'!$YP$11:INDIRECT("'Полная ст-ть с уч.НЗС (Авто)'!YP"&amp;$J$42),$C23,'Полная ст-ть с уч.НЗС (Авто)'!FR$11:INDIRECT("'Полная ст-ть с уч.НЗС (Авто)'!FR"&amp;$J$42))/$D23)</f>
        <v>0</v>
      </c>
      <c r="FS23" s="137">
        <f ca="1">IF($D23=0,0,SUMIF('Полная ст-ть с уч.НЗС (Авто)'!$YP$11:INDIRECT("'Полная ст-ть с уч.НЗС (Авто)'!YP"&amp;$J$42),$C23,'Полная ст-ть с уч.НЗС (Авто)'!FS$11:INDIRECT("'Полная ст-ть с уч.НЗС (Авто)'!FS"&amp;$J$42))/$D23)</f>
        <v>0</v>
      </c>
      <c r="FT23" s="137">
        <f ca="1">IF($D23=0,0,SUMIF('Полная ст-ть с уч.НЗС (Авто)'!$YP$11:INDIRECT("'Полная ст-ть с уч.НЗС (Авто)'!YP"&amp;$J$42),$C23,'Полная ст-ть с уч.НЗС (Авто)'!FT$11:INDIRECT("'Полная ст-ть с уч.НЗС (Авто)'!FT"&amp;$J$42))/$D23)</f>
        <v>0</v>
      </c>
      <c r="FU23" s="137">
        <f ca="1">IF($D23=0,0,SUMIF('Полная ст-ть с уч.НЗС (Авто)'!$YP$11:INDIRECT("'Полная ст-ть с уч.НЗС (Авто)'!YP"&amp;$J$42),$C23,'Полная ст-ть с уч.НЗС (Авто)'!FU$11:INDIRECT("'Полная ст-ть с уч.НЗС (Авто)'!FU"&amp;$J$42))/$D23)</f>
        <v>0</v>
      </c>
      <c r="FV23" s="137">
        <f ca="1">IF($D23=0,0,SUMIF('Полная ст-ть с уч.НЗС (Авто)'!$YP$11:INDIRECT("'Полная ст-ть с уч.НЗС (Авто)'!YP"&amp;$J$42),$C23,'Полная ст-ть с уч.НЗС (Авто)'!FV$11:INDIRECT("'Полная ст-ть с уч.НЗС (Авто)'!FV"&amp;$J$42))/$D23)</f>
        <v>0</v>
      </c>
      <c r="FW23" s="137">
        <f ca="1">IF($D23=0,0,SUMIF('Полная ст-ть с уч.НЗС (Авто)'!$YP$11:INDIRECT("'Полная ст-ть с уч.НЗС (Авто)'!YP"&amp;$J$42),$C23,'Полная ст-ть с уч.НЗС (Авто)'!FW$11:INDIRECT("'Полная ст-ть с уч.НЗС (Авто)'!FW"&amp;$J$42))/$D23)</f>
        <v>0</v>
      </c>
      <c r="FX23" s="137">
        <f ca="1">IF($D23=0,0,SUMIF('Полная ст-ть с уч.НЗС (Авто)'!$YP$11:INDIRECT("'Полная ст-ть с уч.НЗС (Авто)'!YP"&amp;$J$42),$C23,'Полная ст-ть с уч.НЗС (Авто)'!FX$11:INDIRECT("'Полная ст-ть с уч.НЗС (Авто)'!FX"&amp;$J$42))/$D23)</f>
        <v>0</v>
      </c>
      <c r="FY23" s="137">
        <f ca="1">IF($D23=0,0,SUMIF('Полная ст-ть с уч.НЗС (Авто)'!$YP$11:INDIRECT("'Полная ст-ть с уч.НЗС (Авто)'!YP"&amp;$J$42),$C23,'Полная ст-ть с уч.НЗС (Авто)'!FY$11:INDIRECT("'Полная ст-ть с уч.НЗС (Авто)'!FY"&amp;$J$42))/$D23)</f>
        <v>0</v>
      </c>
      <c r="FZ23" s="137">
        <f ca="1">IF($D23=0,0,SUMIF('Полная ст-ть с уч.НЗС (Авто)'!$YP$11:INDIRECT("'Полная ст-ть с уч.НЗС (Авто)'!YP"&amp;$J$42),$C23,'Полная ст-ть с уч.НЗС (Авто)'!FZ$11:INDIRECT("'Полная ст-ть с уч.НЗС (Авто)'!FZ"&amp;$J$42))/$D23)</f>
        <v>0</v>
      </c>
      <c r="GA23" s="137">
        <f ca="1">IF($D23=0,0,SUMIF('Полная ст-ть с уч.НЗС (Авто)'!$YP$11:INDIRECT("'Полная ст-ть с уч.НЗС (Авто)'!YP"&amp;$J$42),$C23,'Полная ст-ть с уч.НЗС (Авто)'!GA$11:INDIRECT("'Полная ст-ть с уч.НЗС (Авто)'!GA"&amp;$J$42))/$D23)</f>
        <v>0</v>
      </c>
      <c r="GB23" s="137">
        <f ca="1">IF($D23=0,0,SUMIF('Полная ст-ть с уч.НЗС (Авто)'!$YP$11:INDIRECT("'Полная ст-ть с уч.НЗС (Авто)'!YP"&amp;$J$42),$C23,'Полная ст-ть с уч.НЗС (Авто)'!GB$11:INDIRECT("'Полная ст-ть с уч.НЗС (Авто)'!GB"&amp;$J$42))/$D23)</f>
        <v>0</v>
      </c>
      <c r="GC23" s="137">
        <f ca="1">IF($D23=0,0,SUMIF('Полная ст-ть с уч.НЗС (Авто)'!$YP$11:INDIRECT("'Полная ст-ть с уч.НЗС (Авто)'!YP"&amp;$J$42),$C23,'Полная ст-ть с уч.НЗС (Авто)'!GC$11:INDIRECT("'Полная ст-ть с уч.НЗС (Авто)'!GC"&amp;$J$42))/$D23)</f>
        <v>0</v>
      </c>
      <c r="GD23" s="137">
        <f ca="1">IF($D23=0,0,SUMIF('Полная ст-ть с уч.НЗС (Авто)'!$YP$11:INDIRECT("'Полная ст-ть с уч.НЗС (Авто)'!YP"&amp;$J$42),$C23,'Полная ст-ть с уч.НЗС (Авто)'!GD$11:INDIRECT("'Полная ст-ть с уч.НЗС (Авто)'!GD"&amp;$J$42))/$D23)</f>
        <v>0</v>
      </c>
      <c r="GE23" s="137">
        <f ca="1">IF($D23=0,0,SUMIF('Полная ст-ть с уч.НЗС (Авто)'!$YP$11:INDIRECT("'Полная ст-ть с уч.НЗС (Авто)'!YP"&amp;$J$42),$C23,'Полная ст-ть с уч.НЗС (Авто)'!GE$11:INDIRECT("'Полная ст-ть с уч.НЗС (Авто)'!GE"&amp;$J$42))/$D23)</f>
        <v>0</v>
      </c>
      <c r="GF23" s="137">
        <f ca="1">IF($D23=0,0,SUMIF('Полная ст-ть с уч.НЗС (Авто)'!$YP$11:INDIRECT("'Полная ст-ть с уч.НЗС (Авто)'!YP"&amp;$J$42),$C23,'Полная ст-ть с уч.НЗС (Авто)'!GF$11:INDIRECT("'Полная ст-ть с уч.НЗС (Авто)'!GF"&amp;$J$42))/$D23)</f>
        <v>0</v>
      </c>
      <c r="GG23" s="137">
        <f ca="1">IF($D23=0,0,SUMIF('Полная ст-ть с уч.НЗС (Авто)'!$YP$11:INDIRECT("'Полная ст-ть с уч.НЗС (Авто)'!YP"&amp;$J$42),$C23,'Полная ст-ть с уч.НЗС (Авто)'!GG$11:INDIRECT("'Полная ст-ть с уч.НЗС (Авто)'!GG"&amp;$J$42))/$D23)</f>
        <v>0</v>
      </c>
      <c r="GH23" s="137">
        <f ca="1">IF($D23=0,0,SUMIF('Полная ст-ть с уч.НЗС (Авто)'!$YP$11:INDIRECT("'Полная ст-ть с уч.НЗС (Авто)'!YP"&amp;$J$42),$C23,'Полная ст-ть с уч.НЗС (Авто)'!GH$11:INDIRECT("'Полная ст-ть с уч.НЗС (Авто)'!GH"&amp;$J$42))/$D23)</f>
        <v>0</v>
      </c>
      <c r="GI23" s="137">
        <f ca="1">IF($D23=0,0,SUMIF('Полная ст-ть с уч.НЗС (Авто)'!$YP$11:INDIRECT("'Полная ст-ть с уч.НЗС (Авто)'!YP"&amp;$J$42),$C23,'Полная ст-ть с уч.НЗС (Авто)'!GI$11:INDIRECT("'Полная ст-ть с уч.НЗС (Авто)'!GI"&amp;$J$42))/$D23)</f>
        <v>0</v>
      </c>
      <c r="GJ23" s="137">
        <f ca="1">IF($D23=0,0,SUMIF('Полная ст-ть с уч.НЗС (Авто)'!$YP$11:INDIRECT("'Полная ст-ть с уч.НЗС (Авто)'!YP"&amp;$J$42),$C23,'Полная ст-ть с уч.НЗС (Авто)'!GJ$11:INDIRECT("'Полная ст-ть с уч.НЗС (Авто)'!GJ"&amp;$J$42))/$D23)</f>
        <v>0</v>
      </c>
      <c r="GK23" s="137">
        <f ca="1">IF($D23=0,0,SUMIF('Полная ст-ть с уч.НЗС (Авто)'!$YP$11:INDIRECT("'Полная ст-ть с уч.НЗС (Авто)'!YP"&amp;$J$42),$C23,'Полная ст-ть с уч.НЗС (Авто)'!GK$11:INDIRECT("'Полная ст-ть с уч.НЗС (Авто)'!GK"&amp;$J$42))/$D23)</f>
        <v>0</v>
      </c>
      <c r="GL23" s="137">
        <f ca="1">IF($D23=0,0,SUMIF('Полная ст-ть с уч.НЗС (Авто)'!$YP$11:INDIRECT("'Полная ст-ть с уч.НЗС (Авто)'!YP"&amp;$J$42),$C23,'Полная ст-ть с уч.НЗС (Авто)'!GL$11:INDIRECT("'Полная ст-ть с уч.НЗС (Авто)'!GL"&amp;$J$42))/$D23)</f>
        <v>0</v>
      </c>
      <c r="GM23" s="137">
        <f ca="1">IF($D23=0,0,SUMIF('Полная ст-ть с уч.НЗС (Авто)'!$YP$11:INDIRECT("'Полная ст-ть с уч.НЗС (Авто)'!YP"&amp;$J$42),$C23,'Полная ст-ть с уч.НЗС (Авто)'!GM$11:INDIRECT("'Полная ст-ть с уч.НЗС (Авто)'!GM"&amp;$J$42))/$D23)</f>
        <v>0</v>
      </c>
      <c r="GN23" s="137">
        <f ca="1">IF($D23=0,0,SUMIF('Полная ст-ть с уч.НЗС (Авто)'!$YP$11:INDIRECT("'Полная ст-ть с уч.НЗС (Авто)'!YP"&amp;$J$42),$C23,'Полная ст-ть с уч.НЗС (Авто)'!GN$11:INDIRECT("'Полная ст-ть с уч.НЗС (Авто)'!GN"&amp;$J$42))/$D23)</f>
        <v>0</v>
      </c>
      <c r="GO23" s="137">
        <f ca="1">IF($D23=0,0,SUMIF('Полная ст-ть с уч.НЗС (Авто)'!$YP$11:INDIRECT("'Полная ст-ть с уч.НЗС (Авто)'!YP"&amp;$J$42),$C23,'Полная ст-ть с уч.НЗС (Авто)'!GO$11:INDIRECT("'Полная ст-ть с уч.НЗС (Авто)'!GO"&amp;$J$42))/$D23)</f>
        <v>0</v>
      </c>
      <c r="GP23" s="137">
        <f ca="1">IF($D23=0,0,SUMIF('Полная ст-ть с уч.НЗС (Авто)'!$YP$11:INDIRECT("'Полная ст-ть с уч.НЗС (Авто)'!YP"&amp;$J$42),$C23,'Полная ст-ть с уч.НЗС (Авто)'!GP$11:INDIRECT("'Полная ст-ть с уч.НЗС (Авто)'!GP"&amp;$J$42))/$D23)</f>
        <v>0</v>
      </c>
      <c r="GQ23" s="137">
        <f ca="1">IF($D23=0,0,SUMIF('Полная ст-ть с уч.НЗС (Авто)'!$YP$11:INDIRECT("'Полная ст-ть с уч.НЗС (Авто)'!YP"&amp;$J$42),$C23,'Полная ст-ть с уч.НЗС (Авто)'!GQ$11:INDIRECT("'Полная ст-ть с уч.НЗС (Авто)'!GQ"&amp;$J$42))/$D23)</f>
        <v>0</v>
      </c>
      <c r="GR23" s="137">
        <f ca="1">IF($D23=0,0,SUMIF('Полная ст-ть с уч.НЗС (Авто)'!$YP$11:INDIRECT("'Полная ст-ть с уч.НЗС (Авто)'!YP"&amp;$J$42),$C23,'Полная ст-ть с уч.НЗС (Авто)'!GR$11:INDIRECT("'Полная ст-ть с уч.НЗС (Авто)'!GR"&amp;$J$42))/$D23)</f>
        <v>0</v>
      </c>
      <c r="GS23" s="137">
        <f ca="1">IF($D23=0,0,SUMIF('Полная ст-ть с уч.НЗС (Авто)'!$YP$11:INDIRECT("'Полная ст-ть с уч.НЗС (Авто)'!YP"&amp;$J$42),$C23,'Полная ст-ть с уч.НЗС (Авто)'!GS$11:INDIRECT("'Полная ст-ть с уч.НЗС (Авто)'!GS"&amp;$J$42))/$D23)</f>
        <v>0</v>
      </c>
      <c r="GT23" s="137">
        <f ca="1">IF($D23=0,0,SUMIF('Полная ст-ть с уч.НЗС (Авто)'!$YP$11:INDIRECT("'Полная ст-ть с уч.НЗС (Авто)'!YP"&amp;$J$42),$C23,'Полная ст-ть с уч.НЗС (Авто)'!GT$11:INDIRECT("'Полная ст-ть с уч.НЗС (Авто)'!GT"&amp;$J$42))/$D23)</f>
        <v>0</v>
      </c>
      <c r="GU23" s="137">
        <f ca="1">IF($D23=0,0,SUMIF('Полная ст-ть с уч.НЗС (Авто)'!$YP$11:INDIRECT("'Полная ст-ть с уч.НЗС (Авто)'!YP"&amp;$J$42),$C23,'Полная ст-ть с уч.НЗС (Авто)'!GU$11:INDIRECT("'Полная ст-ть с уч.НЗС (Авто)'!GU"&amp;$J$42))/$D23)</f>
        <v>0</v>
      </c>
      <c r="GV23" s="137">
        <f ca="1">IF($D23=0,0,SUMIF('Полная ст-ть с уч.НЗС (Авто)'!$YP$11:INDIRECT("'Полная ст-ть с уч.НЗС (Авто)'!YP"&amp;$J$42),$C23,'Полная ст-ть с уч.НЗС (Авто)'!GV$11:INDIRECT("'Полная ст-ть с уч.НЗС (Авто)'!GV"&amp;$J$42))/$D23)</f>
        <v>0</v>
      </c>
      <c r="GW23" s="137">
        <f ca="1">IF($D23=0,0,SUMIF('Полная ст-ть с уч.НЗС (Авто)'!$YP$11:INDIRECT("'Полная ст-ть с уч.НЗС (Авто)'!YP"&amp;$J$42),$C23,'Полная ст-ть с уч.НЗС (Авто)'!GW$11:INDIRECT("'Полная ст-ть с уч.НЗС (Авто)'!GW"&amp;$J$42))/$D23)</f>
        <v>0</v>
      </c>
      <c r="GX23" s="137">
        <f ca="1">IF($D23=0,0,SUMIF('Полная ст-ть с уч.НЗС (Авто)'!$YP$11:INDIRECT("'Полная ст-ть с уч.НЗС (Авто)'!YP"&amp;$J$42),$C23,'Полная ст-ть с уч.НЗС (Авто)'!GX$11:INDIRECT("'Полная ст-ть с уч.НЗС (Авто)'!GX"&amp;$J$42))/$D23)</f>
        <v>0</v>
      </c>
      <c r="GY23" s="137">
        <f ca="1">IF($D23=0,0,SUMIF('Полная ст-ть с уч.НЗС (Авто)'!$YP$11:INDIRECT("'Полная ст-ть с уч.НЗС (Авто)'!YP"&amp;$J$42),$C23,'Полная ст-ть с уч.НЗС (Авто)'!GY$11:INDIRECT("'Полная ст-ть с уч.НЗС (Авто)'!GY"&amp;$J$42))/$D23)</f>
        <v>0</v>
      </c>
      <c r="GZ23" s="137">
        <f ca="1">IF($D23=0,0,SUMIF('Полная ст-ть с уч.НЗС (Авто)'!$YP$11:INDIRECT("'Полная ст-ть с уч.НЗС (Авто)'!YP"&amp;$J$42),$C23,'Полная ст-ть с уч.НЗС (Авто)'!GZ$11:INDIRECT("'Полная ст-ть с уч.НЗС (Авто)'!GZ"&amp;$J$42))/$D23)</f>
        <v>0</v>
      </c>
      <c r="HA23" s="137">
        <f ca="1">IF($D23=0,0,SUMIF('Полная ст-ть с уч.НЗС (Авто)'!$YP$11:INDIRECT("'Полная ст-ть с уч.НЗС (Авто)'!YP"&amp;$J$42),$C23,'Полная ст-ть с уч.НЗС (Авто)'!HA$11:INDIRECT("'Полная ст-ть с уч.НЗС (Авто)'!HA"&amp;$J$42))/$D23)</f>
        <v>0</v>
      </c>
      <c r="HB23" s="137">
        <f ca="1">IF($D23=0,0,SUMIF('Полная ст-ть с уч.НЗС (Авто)'!$YP$11:INDIRECT("'Полная ст-ть с уч.НЗС (Авто)'!YP"&amp;$J$42),$C23,'Полная ст-ть с уч.НЗС (Авто)'!HB$11:INDIRECT("'Полная ст-ть с уч.НЗС (Авто)'!HB"&amp;$J$42))/$D23)</f>
        <v>0</v>
      </c>
      <c r="HC23" s="137">
        <f ca="1">IF($D23=0,0,SUMIF('Полная ст-ть с уч.НЗС (Авто)'!$YP$11:INDIRECT("'Полная ст-ть с уч.НЗС (Авто)'!YP"&amp;$J$42),$C23,'Полная ст-ть с уч.НЗС (Авто)'!HC$11:INDIRECT("'Полная ст-ть с уч.НЗС (Авто)'!HC"&amp;$J$42))/$D23)</f>
        <v>0</v>
      </c>
      <c r="HD23" s="137">
        <f ca="1">IF($D23=0,0,SUMIF('Полная ст-ть с уч.НЗС (Авто)'!$YP$11:INDIRECT("'Полная ст-ть с уч.НЗС (Авто)'!YP"&amp;$J$42),$C23,'Полная ст-ть с уч.НЗС (Авто)'!HD$11:INDIRECT("'Полная ст-ть с уч.НЗС (Авто)'!HD"&amp;$J$42))/$D23)</f>
        <v>0</v>
      </c>
      <c r="HE23" s="137">
        <f ca="1">IF($D23=0,0,SUMIF('Полная ст-ть с уч.НЗС (Авто)'!$YP$11:INDIRECT("'Полная ст-ть с уч.НЗС (Авто)'!YP"&amp;$J$42),$C23,'Полная ст-ть с уч.НЗС (Авто)'!HE$11:INDIRECT("'Полная ст-ть с уч.НЗС (Авто)'!HE"&amp;$J$42))/$D23)</f>
        <v>0</v>
      </c>
      <c r="HF23" s="137">
        <f ca="1">IF($D23=0,0,SUMIF('Полная ст-ть с уч.НЗС (Авто)'!$YP$11:INDIRECT("'Полная ст-ть с уч.НЗС (Авто)'!YP"&amp;$J$42),$C23,'Полная ст-ть с уч.НЗС (Авто)'!HF$11:INDIRECT("'Полная ст-ть с уч.НЗС (Авто)'!HF"&amp;$J$42))/$D23)</f>
        <v>0</v>
      </c>
      <c r="HG23" s="137">
        <f ca="1">IF($D23=0,0,SUMIF('Полная ст-ть с уч.НЗС (Авто)'!$YP$11:INDIRECT("'Полная ст-ть с уч.НЗС (Авто)'!YP"&amp;$J$42),$C23,'Полная ст-ть с уч.НЗС (Авто)'!HG$11:INDIRECT("'Полная ст-ть с уч.НЗС (Авто)'!HG"&amp;$J$42))/$D23)</f>
        <v>0</v>
      </c>
      <c r="HH23" s="137">
        <f ca="1">IF($D23=0,0,SUMIF('Полная ст-ть с уч.НЗС (Авто)'!$YP$11:INDIRECT("'Полная ст-ть с уч.НЗС (Авто)'!YP"&amp;$J$42),$C23,'Полная ст-ть с уч.НЗС (Авто)'!HH$11:INDIRECT("'Полная ст-ть с уч.НЗС (Авто)'!HH"&amp;$J$42))/$D23)</f>
        <v>0</v>
      </c>
      <c r="HI23" s="137">
        <f ca="1">IF($D23=0,0,SUMIF('Полная ст-ть с уч.НЗС (Авто)'!$YP$11:INDIRECT("'Полная ст-ть с уч.НЗС (Авто)'!YP"&amp;$J$42),$C23,'Полная ст-ть с уч.НЗС (Авто)'!HI$11:INDIRECT("'Полная ст-ть с уч.НЗС (Авто)'!HI"&amp;$J$42))/$D23)</f>
        <v>0</v>
      </c>
      <c r="HJ23" s="137">
        <f ca="1">IF($D23=0,0,SUMIF('Полная ст-ть с уч.НЗС (Авто)'!$YP$11:INDIRECT("'Полная ст-ть с уч.НЗС (Авто)'!YP"&amp;$J$42),$C23,'Полная ст-ть с уч.НЗС (Авто)'!HJ$11:INDIRECT("'Полная ст-ть с уч.НЗС (Авто)'!HJ"&amp;$J$42))/$D23)</f>
        <v>0</v>
      </c>
      <c r="HK23" s="137">
        <f ca="1">IF($D23=0,0,SUMIF('Полная ст-ть с уч.НЗС (Авто)'!$YP$11:INDIRECT("'Полная ст-ть с уч.НЗС (Авто)'!YP"&amp;$J$42),$C23,'Полная ст-ть с уч.НЗС (Авто)'!HK$11:INDIRECT("'Полная ст-ть с уч.НЗС (Авто)'!HK"&amp;$J$42))/$D23)</f>
        <v>0</v>
      </c>
      <c r="HL23" s="137">
        <f ca="1">IF($D23=0,0,SUMIF('Полная ст-ть с уч.НЗС (Авто)'!$YP$11:INDIRECT("'Полная ст-ть с уч.НЗС (Авто)'!YP"&amp;$J$42),$C23,'Полная ст-ть с уч.НЗС (Авто)'!HL$11:INDIRECT("'Полная ст-ть с уч.НЗС (Авто)'!HL"&amp;$J$42))/$D23)</f>
        <v>0</v>
      </c>
      <c r="HM23" s="137">
        <f ca="1">IF($D23=0,0,SUMIF('Полная ст-ть с уч.НЗС (Авто)'!$YP$11:INDIRECT("'Полная ст-ть с уч.НЗС (Авто)'!YP"&amp;$J$42),$C23,'Полная ст-ть с уч.НЗС (Авто)'!HM$11:INDIRECT("'Полная ст-ть с уч.НЗС (Авто)'!HM"&amp;$J$42))/$D23)</f>
        <v>0</v>
      </c>
      <c r="HN23" s="137">
        <f ca="1">IF($D23=0,0,SUMIF('Полная ст-ть с уч.НЗС (Авто)'!$YP$11:INDIRECT("'Полная ст-ть с уч.НЗС (Авто)'!YP"&amp;$J$42),$C23,'Полная ст-ть с уч.НЗС (Авто)'!HN$11:INDIRECT("'Полная ст-ть с уч.НЗС (Авто)'!HN"&amp;$J$42))/$D23)</f>
        <v>0</v>
      </c>
      <c r="HO23" s="137">
        <f ca="1">IF($D23=0,0,SUMIF('Полная ст-ть с уч.НЗС (Авто)'!$YP$11:INDIRECT("'Полная ст-ть с уч.НЗС (Авто)'!YP"&amp;$J$42),$C23,'Полная ст-ть с уч.НЗС (Авто)'!HO$11:INDIRECT("'Полная ст-ть с уч.НЗС (Авто)'!HO"&amp;$J$42))/$D23)</f>
        <v>0</v>
      </c>
      <c r="HP23" s="137">
        <f ca="1">IF($D23=0,0,SUMIF('Полная ст-ть с уч.НЗС (Авто)'!$YP$11:INDIRECT("'Полная ст-ть с уч.НЗС (Авто)'!YP"&amp;$J$42),$C23,'Полная ст-ть с уч.НЗС (Авто)'!HP$11:INDIRECT("'Полная ст-ть с уч.НЗС (Авто)'!HP"&amp;$J$42))/$D23)</f>
        <v>0</v>
      </c>
      <c r="HQ23" s="137">
        <f ca="1">IF($D23=0,0,SUMIF('Полная ст-ть с уч.НЗС (Авто)'!$YP$11:INDIRECT("'Полная ст-ть с уч.НЗС (Авто)'!YP"&amp;$J$42),$C23,'Полная ст-ть с уч.НЗС (Авто)'!HQ$11:INDIRECT("'Полная ст-ть с уч.НЗС (Авто)'!HQ"&amp;$J$42))/$D23)</f>
        <v>0</v>
      </c>
      <c r="HR23" s="137">
        <f ca="1">IF($D23=0,0,SUMIF('Полная ст-ть с уч.НЗС (Авто)'!$YP$11:INDIRECT("'Полная ст-ть с уч.НЗС (Авто)'!YP"&amp;$J$42),$C23,'Полная ст-ть с уч.НЗС (Авто)'!HR$11:INDIRECT("'Полная ст-ть с уч.НЗС (Авто)'!HR"&amp;$J$42))/$D23)</f>
        <v>0</v>
      </c>
      <c r="HS23" s="137">
        <f ca="1">IF($D23=0,0,SUMIF('Полная ст-ть с уч.НЗС (Авто)'!$YP$11:INDIRECT("'Полная ст-ть с уч.НЗС (Авто)'!YP"&amp;$J$42),$C23,'Полная ст-ть с уч.НЗС (Авто)'!HS$11:INDIRECT("'Полная ст-ть с уч.НЗС (Авто)'!HS"&amp;$J$42))/$D23)</f>
        <v>0</v>
      </c>
      <c r="HT23" s="137">
        <f ca="1">IF($D23=0,0,SUMIF('Полная ст-ть с уч.НЗС (Авто)'!$YP$11:INDIRECT("'Полная ст-ть с уч.НЗС (Авто)'!YP"&amp;$J$42),$C23,'Полная ст-ть с уч.НЗС (Авто)'!HT$11:INDIRECT("'Полная ст-ть с уч.НЗС (Авто)'!HT"&amp;$J$42))/$D23)</f>
        <v>0</v>
      </c>
      <c r="HU23" s="137">
        <f ca="1">IF($D23=0,0,SUMIF('Полная ст-ть с уч.НЗС (Авто)'!$YP$11:INDIRECT("'Полная ст-ть с уч.НЗС (Авто)'!YP"&amp;$J$42),$C23,'Полная ст-ть с уч.НЗС (Авто)'!HU$11:INDIRECT("'Полная ст-ть с уч.НЗС (Авто)'!HU"&amp;$J$42))/$D23)</f>
        <v>0</v>
      </c>
      <c r="HV23" s="137">
        <f ca="1">IF($D23=0,0,SUMIF('Полная ст-ть с уч.НЗС (Авто)'!$YP$11:INDIRECT("'Полная ст-ть с уч.НЗС (Авто)'!YP"&amp;$J$42),$C23,'Полная ст-ть с уч.НЗС (Авто)'!HV$11:INDIRECT("'Полная ст-ть с уч.НЗС (Авто)'!HV"&amp;$J$42))/$D23)</f>
        <v>0</v>
      </c>
      <c r="HW23" s="137">
        <f ca="1">IF($D23=0,0,SUMIF('Полная ст-ть с уч.НЗС (Авто)'!$YP$11:INDIRECT("'Полная ст-ть с уч.НЗС (Авто)'!YP"&amp;$J$42),$C23,'Полная ст-ть с уч.НЗС (Авто)'!HW$11:INDIRECT("'Полная ст-ть с уч.НЗС (Авто)'!HW"&amp;$J$42))/$D23)</f>
        <v>0</v>
      </c>
      <c r="HX23" s="137">
        <f ca="1">IF($D23=0,0,SUMIF('Полная ст-ть с уч.НЗС (Авто)'!$YP$11:INDIRECT("'Полная ст-ть с уч.НЗС (Авто)'!YP"&amp;$J$42),$C23,'Полная ст-ть с уч.НЗС (Авто)'!HX$11:INDIRECT("'Полная ст-ть с уч.НЗС (Авто)'!HX"&amp;$J$42))/$D23)</f>
        <v>0</v>
      </c>
      <c r="HY23" s="137">
        <f ca="1">IF($D23=0,0,SUMIF('Полная ст-ть с уч.НЗС (Авто)'!$YP$11:INDIRECT("'Полная ст-ть с уч.НЗС (Авто)'!YP"&amp;$J$42),$C23,'Полная ст-ть с уч.НЗС (Авто)'!HY$11:INDIRECT("'Полная ст-ть с уч.НЗС (Авто)'!HY"&amp;$J$42))/$D23)</f>
        <v>0</v>
      </c>
      <c r="HZ23" s="137">
        <f ca="1">IF($D23=0,0,SUMIF('Полная ст-ть с уч.НЗС (Авто)'!$YP$11:INDIRECT("'Полная ст-ть с уч.НЗС (Авто)'!YP"&amp;$J$42),$C23,'Полная ст-ть с уч.НЗС (Авто)'!HZ$11:INDIRECT("'Полная ст-ть с уч.НЗС (Авто)'!HZ"&amp;$J$42))/$D23)</f>
        <v>0</v>
      </c>
      <c r="IA23" s="137">
        <f ca="1">IF($D23=0,0,SUMIF('Полная ст-ть с уч.НЗС (Авто)'!$YP$11:INDIRECT("'Полная ст-ть с уч.НЗС (Авто)'!YP"&amp;$J$42),$C23,'Полная ст-ть с уч.НЗС (Авто)'!IA$11:INDIRECT("'Полная ст-ть с уч.НЗС (Авто)'!IA"&amp;$J$42))/$D23)</f>
        <v>0</v>
      </c>
      <c r="IB23" s="137">
        <f ca="1">IF($D23=0,0,SUMIF('Полная ст-ть с уч.НЗС (Авто)'!$YP$11:INDIRECT("'Полная ст-ть с уч.НЗС (Авто)'!YP"&amp;$J$42),$C23,'Полная ст-ть с уч.НЗС (Авто)'!IB$11:INDIRECT("'Полная ст-ть с уч.НЗС (Авто)'!IB"&amp;$J$42))/$D23)</f>
        <v>0</v>
      </c>
      <c r="IC23" s="137">
        <f ca="1">IF($D23=0,0,SUMIF('Полная ст-ть с уч.НЗС (Авто)'!$YP$11:INDIRECT("'Полная ст-ть с уч.НЗС (Авто)'!YP"&amp;$J$42),$C23,'Полная ст-ть с уч.НЗС (Авто)'!IC$11:INDIRECT("'Полная ст-ть с уч.НЗС (Авто)'!IC"&amp;$J$42))/$D23)</f>
        <v>0</v>
      </c>
      <c r="ID23" s="137">
        <f ca="1">IF($D23=0,0,SUMIF('Полная ст-ть с уч.НЗС (Авто)'!$YP$11:INDIRECT("'Полная ст-ть с уч.НЗС (Авто)'!YP"&amp;$J$42),$C23,'Полная ст-ть с уч.НЗС (Авто)'!ID$11:INDIRECT("'Полная ст-ть с уч.НЗС (Авто)'!ID"&amp;$J$42))/$D23)</f>
        <v>0</v>
      </c>
      <c r="IE23" s="137">
        <f ca="1">IF($D23=0,0,SUMIF('Полная ст-ть с уч.НЗС (Авто)'!$YP$11:INDIRECT("'Полная ст-ть с уч.НЗС (Авто)'!YP"&amp;$J$42),$C23,'Полная ст-ть с уч.НЗС (Авто)'!IE$11:INDIRECT("'Полная ст-ть с уч.НЗС (Авто)'!IE"&amp;$J$42))/$D23)</f>
        <v>0</v>
      </c>
      <c r="IF23" s="137">
        <f ca="1">IF($D23=0,0,SUMIF('Полная ст-ть с уч.НЗС (Авто)'!$YP$11:INDIRECT("'Полная ст-ть с уч.НЗС (Авто)'!YP"&amp;$J$42),$C23,'Полная ст-ть с уч.НЗС (Авто)'!IF$11:INDIRECT("'Полная ст-ть с уч.НЗС (Авто)'!IF"&amp;$J$42))/$D23)</f>
        <v>0</v>
      </c>
      <c r="IG23" s="137">
        <f ca="1">IF($D23=0,0,SUMIF('Полная ст-ть с уч.НЗС (Авто)'!$YP$11:INDIRECT("'Полная ст-ть с уч.НЗС (Авто)'!YP"&amp;$J$42),$C23,'Полная ст-ть с уч.НЗС (Авто)'!IG$11:INDIRECT("'Полная ст-ть с уч.НЗС (Авто)'!IG"&amp;$J$42))/$D23)</f>
        <v>0</v>
      </c>
      <c r="IH23" s="137">
        <f ca="1">IF($D23=0,0,SUMIF('Полная ст-ть с уч.НЗС (Авто)'!$YP$11:INDIRECT("'Полная ст-ть с уч.НЗС (Авто)'!YP"&amp;$J$42),$C23,'Полная ст-ть с уч.НЗС (Авто)'!IH$11:INDIRECT("'Полная ст-ть с уч.НЗС (Авто)'!IH"&amp;$J$42))/$D23)</f>
        <v>0</v>
      </c>
      <c r="II23" s="137">
        <f ca="1">IF($D23=0,0,SUMIF('Полная ст-ть с уч.НЗС (Авто)'!$YP$11:INDIRECT("'Полная ст-ть с уч.НЗС (Авто)'!YP"&amp;$J$42),$C23,'Полная ст-ть с уч.НЗС (Авто)'!II$11:INDIRECT("'Полная ст-ть с уч.НЗС (Авто)'!II"&amp;$J$42))/$D23)</f>
        <v>0</v>
      </c>
      <c r="IJ23" s="137">
        <f ca="1">IF($D23=0,0,SUMIF('Полная ст-ть с уч.НЗС (Авто)'!$YP$11:INDIRECT("'Полная ст-ть с уч.НЗС (Авто)'!YP"&amp;$J$42),$C23,'Полная ст-ть с уч.НЗС (Авто)'!IJ$11:INDIRECT("'Полная ст-ть с уч.НЗС (Авто)'!IJ"&amp;$J$42))/$D23)</f>
        <v>0</v>
      </c>
      <c r="IK23" s="137">
        <f ca="1">IF($D23=0,0,SUMIF('Полная ст-ть с уч.НЗС (Авто)'!$YP$11:INDIRECT("'Полная ст-ть с уч.НЗС (Авто)'!YP"&amp;$J$42),$C23,'Полная ст-ть с уч.НЗС (Авто)'!IK$11:INDIRECT("'Полная ст-ть с уч.НЗС (Авто)'!IK"&amp;$J$42))/$D23)</f>
        <v>0</v>
      </c>
      <c r="IL23" s="137">
        <f ca="1">IF($D23=0,0,SUMIF('Полная ст-ть с уч.НЗС (Авто)'!$YP$11:INDIRECT("'Полная ст-ть с уч.НЗС (Авто)'!YP"&amp;$J$42),$C23,'Полная ст-ть с уч.НЗС (Авто)'!IL$11:INDIRECT("'Полная ст-ть с уч.НЗС (Авто)'!IL"&amp;$J$42))/$D23)</f>
        <v>0</v>
      </c>
      <c r="IM23" s="137">
        <f ca="1">IF($D23=0,0,SUMIF('Полная ст-ть с уч.НЗС (Авто)'!$YP$11:INDIRECT("'Полная ст-ть с уч.НЗС (Авто)'!YP"&amp;$J$42),$C23,'Полная ст-ть с уч.НЗС (Авто)'!IM$11:INDIRECT("'Полная ст-ть с уч.НЗС (Авто)'!IM"&amp;$J$42))/$D23)</f>
        <v>0</v>
      </c>
      <c r="IN23" s="137">
        <f ca="1">IF($D23=0,0,SUMIF('Полная ст-ть с уч.НЗС (Авто)'!$YP$11:INDIRECT("'Полная ст-ть с уч.НЗС (Авто)'!YP"&amp;$J$42),$C23,'Полная ст-ть с уч.НЗС (Авто)'!IN$11:INDIRECT("'Полная ст-ть с уч.НЗС (Авто)'!IN"&amp;$J$42))/$D23)</f>
        <v>0</v>
      </c>
      <c r="IO23" s="137">
        <f ca="1">IF($D23=0,0,SUMIF('Полная ст-ть с уч.НЗС (Авто)'!$YP$11:INDIRECT("'Полная ст-ть с уч.НЗС (Авто)'!YP"&amp;$J$42),$C23,'Полная ст-ть с уч.НЗС (Авто)'!IO$11:INDIRECT("'Полная ст-ть с уч.НЗС (Авто)'!IO"&amp;$J$42))/$D23)</f>
        <v>0</v>
      </c>
      <c r="IP23" s="137">
        <f ca="1">IF($D23=0,0,SUMIF('Полная ст-ть с уч.НЗС (Авто)'!$YP$11:INDIRECT("'Полная ст-ть с уч.НЗС (Авто)'!YP"&amp;$J$42),$C23,'Полная ст-ть с уч.НЗС (Авто)'!IP$11:INDIRECT("'Полная ст-ть с уч.НЗС (Авто)'!IP"&amp;$J$42))/$D23)</f>
        <v>0</v>
      </c>
      <c r="IQ23" s="137">
        <f ca="1">IF($D23=0,0,SUMIF('Полная ст-ть с уч.НЗС (Авто)'!$YP$11:INDIRECT("'Полная ст-ть с уч.НЗС (Авто)'!YP"&amp;$J$42),$C23,'Полная ст-ть с уч.НЗС (Авто)'!IQ$11:INDIRECT("'Полная ст-ть с уч.НЗС (Авто)'!IQ"&amp;$J$42))/$D23)</f>
        <v>0</v>
      </c>
      <c r="IR23" s="137">
        <f ca="1">IF($D23=0,0,SUMIF('Полная ст-ть с уч.НЗС (Авто)'!$YP$11:INDIRECT("'Полная ст-ть с уч.НЗС (Авто)'!YP"&amp;$J$42),$C23,'Полная ст-ть с уч.НЗС (Авто)'!IR$11:INDIRECT("'Полная ст-ть с уч.НЗС (Авто)'!IR"&amp;$J$42))/$D23)</f>
        <v>0</v>
      </c>
      <c r="IS23" s="137">
        <f ca="1">IF($D23=0,0,SUMIF('Полная ст-ть с уч.НЗС (Авто)'!$YP$11:INDIRECT("'Полная ст-ть с уч.НЗС (Авто)'!YP"&amp;$J$42),$C23,'Полная ст-ть с уч.НЗС (Авто)'!IS$11:INDIRECT("'Полная ст-ть с уч.НЗС (Авто)'!IS"&amp;$J$42))/$D23)</f>
        <v>0</v>
      </c>
      <c r="IT23" s="137">
        <f ca="1">IF($D23=0,0,SUMIF('Полная ст-ть с уч.НЗС (Авто)'!$YP$11:INDIRECT("'Полная ст-ть с уч.НЗС (Авто)'!YP"&amp;$J$42),$C23,'Полная ст-ть с уч.НЗС (Авто)'!IT$11:INDIRECT("'Полная ст-ть с уч.НЗС (Авто)'!IT"&amp;$J$42))/$D23)</f>
        <v>0</v>
      </c>
      <c r="IU23" s="137">
        <f ca="1">IF($D23=0,0,SUMIF('Полная ст-ть с уч.НЗС (Авто)'!$YP$11:INDIRECT("'Полная ст-ть с уч.НЗС (Авто)'!YP"&amp;$J$42),$C23,'Полная ст-ть с уч.НЗС (Авто)'!IU$11:INDIRECT("'Полная ст-ть с уч.НЗС (Авто)'!IU"&amp;$J$42))/$D23)</f>
        <v>0</v>
      </c>
      <c r="IV23" s="137">
        <f ca="1">IF($D23=0,0,SUMIF('Полная ст-ть с уч.НЗС (Авто)'!$YP$11:INDIRECT("'Полная ст-ть с уч.НЗС (Авто)'!YP"&amp;$J$42),$C23,'Полная ст-ть с уч.НЗС (Авто)'!IV$11:INDIRECT("'Полная ст-ть с уч.НЗС (Авто)'!IV"&amp;$J$42))/$D23)</f>
        <v>0</v>
      </c>
      <c r="IW23" s="137">
        <f ca="1">IF($D23=0,0,SUMIF('Полная ст-ть с уч.НЗС (Авто)'!$YP$11:INDIRECT("'Полная ст-ть с уч.НЗС (Авто)'!YP"&amp;$J$42),$C23,'Полная ст-ть с уч.НЗС (Авто)'!IW$11:INDIRECT("'Полная ст-ть с уч.НЗС (Авто)'!IW"&amp;$J$42))/$D23)</f>
        <v>0</v>
      </c>
      <c r="IX23" s="137">
        <f ca="1">IF($D23=0,0,SUMIF('Полная ст-ть с уч.НЗС (Авто)'!$YP$11:INDIRECT("'Полная ст-ть с уч.НЗС (Авто)'!YP"&amp;$J$42),$C23,'Полная ст-ть с уч.НЗС (Авто)'!IX$11:INDIRECT("'Полная ст-ть с уч.НЗС (Авто)'!IX"&amp;$J$42))/$D23)</f>
        <v>0</v>
      </c>
      <c r="IY23" s="137">
        <f ca="1">IF($D23=0,0,SUMIF('Полная ст-ть с уч.НЗС (Авто)'!$YP$11:INDIRECT("'Полная ст-ть с уч.НЗС (Авто)'!YP"&amp;$J$42),$C23,'Полная ст-ть с уч.НЗС (Авто)'!IY$11:INDIRECT("'Полная ст-ть с уч.НЗС (Авто)'!IY"&amp;$J$42))/$D23)</f>
        <v>0</v>
      </c>
      <c r="IZ23" s="137">
        <f ca="1">IF($D23=0,0,SUMIF('Полная ст-ть с уч.НЗС (Авто)'!$YP$11:INDIRECT("'Полная ст-ть с уч.НЗС (Авто)'!YP"&amp;$J$42),$C23,'Полная ст-ть с уч.НЗС (Авто)'!IZ$11:INDIRECT("'Полная ст-ть с уч.НЗС (Авто)'!IZ"&amp;$J$42))/$D23)</f>
        <v>0</v>
      </c>
      <c r="JA23" s="137">
        <f ca="1">IF($D23=0,0,SUMIF('Полная ст-ть с уч.НЗС (Авто)'!$YP$11:INDIRECT("'Полная ст-ть с уч.НЗС (Авто)'!YP"&amp;$J$42),$C23,'Полная ст-ть с уч.НЗС (Авто)'!JA$11:INDIRECT("'Полная ст-ть с уч.НЗС (Авто)'!JA"&amp;$J$42))/$D23)</f>
        <v>0</v>
      </c>
      <c r="JB23" s="137">
        <f ca="1">IF($D23=0,0,SUMIF('Полная ст-ть с уч.НЗС (Авто)'!$YP$11:INDIRECT("'Полная ст-ть с уч.НЗС (Авто)'!YP"&amp;$J$42),$C23,'Полная ст-ть с уч.НЗС (Авто)'!JB$11:INDIRECT("'Полная ст-ть с уч.НЗС (Авто)'!JB"&amp;$J$42))/$D23)</f>
        <v>0</v>
      </c>
      <c r="JC23" s="137">
        <f ca="1">IF($D23=0,0,SUMIF('Полная ст-ть с уч.НЗС (Авто)'!$YP$11:INDIRECT("'Полная ст-ть с уч.НЗС (Авто)'!YP"&amp;$J$42),$C23,'Полная ст-ть с уч.НЗС (Авто)'!JC$11:INDIRECT("'Полная ст-ть с уч.НЗС (Авто)'!JC"&amp;$J$42))/$D23)</f>
        <v>0</v>
      </c>
      <c r="JD23" s="137">
        <f ca="1">IF($D23=0,0,SUMIF('Полная ст-ть с уч.НЗС (Авто)'!$YP$11:INDIRECT("'Полная ст-ть с уч.НЗС (Авто)'!YP"&amp;$J$42),$C23,'Полная ст-ть с уч.НЗС (Авто)'!JD$11:INDIRECT("'Полная ст-ть с уч.НЗС (Авто)'!JD"&amp;$J$42))/$D23)</f>
        <v>0</v>
      </c>
      <c r="JE23" s="137">
        <f ca="1">IF($D23=0,0,SUMIF('Полная ст-ть с уч.НЗС (Авто)'!$YP$11:INDIRECT("'Полная ст-ть с уч.НЗС (Авто)'!YP"&amp;$J$42),$C23,'Полная ст-ть с уч.НЗС (Авто)'!JE$11:INDIRECT("'Полная ст-ть с уч.НЗС (Авто)'!JE"&amp;$J$42))/$D23)</f>
        <v>0</v>
      </c>
      <c r="JF23" s="137">
        <f ca="1">IF($D23=0,0,SUMIF('Полная ст-ть с уч.НЗС (Авто)'!$YP$11:INDIRECT("'Полная ст-ть с уч.НЗС (Авто)'!YP"&amp;$J$42),$C23,'Полная ст-ть с уч.НЗС (Авто)'!JF$11:INDIRECT("'Полная ст-ть с уч.НЗС (Авто)'!JF"&amp;$J$42))/$D23)</f>
        <v>0</v>
      </c>
      <c r="JG23" s="137">
        <f ca="1">IF($D23=0,0,SUMIF('Полная ст-ть с уч.НЗС (Авто)'!$YP$11:INDIRECT("'Полная ст-ть с уч.НЗС (Авто)'!YP"&amp;$J$42),$C23,'Полная ст-ть с уч.НЗС (Авто)'!JG$11:INDIRECT("'Полная ст-ть с уч.НЗС (Авто)'!JG"&amp;$J$42))/$D23)</f>
        <v>0</v>
      </c>
      <c r="JH23" s="137">
        <f ca="1">IF($D23=0,0,SUMIF('Полная ст-ть с уч.НЗС (Авто)'!$YP$11:INDIRECT("'Полная ст-ть с уч.НЗС (Авто)'!YP"&amp;$J$42),$C23,'Полная ст-ть с уч.НЗС (Авто)'!JH$11:INDIRECT("'Полная ст-ть с уч.НЗС (Авто)'!JH"&amp;$J$42))/$D23)</f>
        <v>0</v>
      </c>
      <c r="JI23" s="137">
        <f ca="1">IF($D23=0,0,SUMIF('Полная ст-ть с уч.НЗС (Авто)'!$YP$11:INDIRECT("'Полная ст-ть с уч.НЗС (Авто)'!YP"&amp;$J$42),$C23,'Полная ст-ть с уч.НЗС (Авто)'!JI$11:INDIRECT("'Полная ст-ть с уч.НЗС (Авто)'!JI"&amp;$J$42))/$D23)</f>
        <v>0</v>
      </c>
      <c r="JJ23" s="137">
        <f ca="1">IF($D23=0,0,SUMIF('Полная ст-ть с уч.НЗС (Авто)'!$YP$11:INDIRECT("'Полная ст-ть с уч.НЗС (Авто)'!YP"&amp;$J$42),$C23,'Полная ст-ть с уч.НЗС (Авто)'!JJ$11:INDIRECT("'Полная ст-ть с уч.НЗС (Авто)'!JJ"&amp;$J$42))/$D23)</f>
        <v>0</v>
      </c>
      <c r="JK23" s="137">
        <f ca="1">IF($D23=0,0,SUMIF('Полная ст-ть с уч.НЗС (Авто)'!$YP$11:INDIRECT("'Полная ст-ть с уч.НЗС (Авто)'!YP"&amp;$J$42),$C23,'Полная ст-ть с уч.НЗС (Авто)'!JK$11:INDIRECT("'Полная ст-ть с уч.НЗС (Авто)'!JK"&amp;$J$42))/$D23)</f>
        <v>0</v>
      </c>
      <c r="JL23" s="137">
        <f ca="1">IF($D23=0,0,SUMIF('Полная ст-ть с уч.НЗС (Авто)'!$YP$11:INDIRECT("'Полная ст-ть с уч.НЗС (Авто)'!YP"&amp;$J$42),$C23,'Полная ст-ть с уч.НЗС (Авто)'!JL$11:INDIRECT("'Полная ст-ть с уч.НЗС (Авто)'!JL"&amp;$J$42))/$D23)</f>
        <v>0</v>
      </c>
      <c r="JM23" s="137">
        <f ca="1">IF($D23=0,0,SUMIF('Полная ст-ть с уч.НЗС (Авто)'!$YP$11:INDIRECT("'Полная ст-ть с уч.НЗС (Авто)'!YP"&amp;$J$42),$C23,'Полная ст-ть с уч.НЗС (Авто)'!JM$11:INDIRECT("'Полная ст-ть с уч.НЗС (Авто)'!JM"&amp;$J$42))/$D23)</f>
        <v>0</v>
      </c>
      <c r="JN23" s="137">
        <f ca="1">IF($D23=0,0,SUMIF('Полная ст-ть с уч.НЗС (Авто)'!$YP$11:INDIRECT("'Полная ст-ть с уч.НЗС (Авто)'!YP"&amp;$J$42),$C23,'Полная ст-ть с уч.НЗС (Авто)'!JN$11:INDIRECT("'Полная ст-ть с уч.НЗС (Авто)'!JN"&amp;$J$42))/$D23)</f>
        <v>0</v>
      </c>
      <c r="JO23" s="137">
        <f ca="1">IF($D23=0,0,SUMIF('Полная ст-ть с уч.НЗС (Авто)'!$YP$11:INDIRECT("'Полная ст-ть с уч.НЗС (Авто)'!YP"&amp;$J$42),$C23,'Полная ст-ть с уч.НЗС (Авто)'!JO$11:INDIRECT("'Полная ст-ть с уч.НЗС (Авто)'!JO"&amp;$J$42))/$D23)</f>
        <v>0</v>
      </c>
      <c r="JP23" s="137">
        <f ca="1">IF($D23=0,0,SUMIF('Полная ст-ть с уч.НЗС (Авто)'!$YP$11:INDIRECT("'Полная ст-ть с уч.НЗС (Авто)'!YP"&amp;$J$42),$C23,'Полная ст-ть с уч.НЗС (Авто)'!JP$11:INDIRECT("'Полная ст-ть с уч.НЗС (Авто)'!JP"&amp;$J$42))/$D23)</f>
        <v>0</v>
      </c>
      <c r="JQ23" s="137">
        <f ca="1">IF($D23=0,0,SUMIF('Полная ст-ть с уч.НЗС (Авто)'!$YP$11:INDIRECT("'Полная ст-ть с уч.НЗС (Авто)'!YP"&amp;$J$42),$C23,'Полная ст-ть с уч.НЗС (Авто)'!JQ$11:INDIRECT("'Полная ст-ть с уч.НЗС (Авто)'!JQ"&amp;$J$42))/$D23)</f>
        <v>0</v>
      </c>
      <c r="JR23" s="137">
        <f ca="1">IF($D23=0,0,SUMIF('Полная ст-ть с уч.НЗС (Авто)'!$YP$11:INDIRECT("'Полная ст-ть с уч.НЗС (Авто)'!YP"&amp;$J$42),$C23,'Полная ст-ть с уч.НЗС (Авто)'!JR$11:INDIRECT("'Полная ст-ть с уч.НЗС (Авто)'!JR"&amp;$J$42))/$D23)</f>
        <v>0</v>
      </c>
      <c r="JS23" s="137">
        <f ca="1">IF($D23=0,0,SUMIF('Полная ст-ть с уч.НЗС (Авто)'!$YP$11:INDIRECT("'Полная ст-ть с уч.НЗС (Авто)'!YP"&amp;$J$42),$C23,'Полная ст-ть с уч.НЗС (Авто)'!JS$11:INDIRECT("'Полная ст-ть с уч.НЗС (Авто)'!JS"&amp;$J$42))/$D23)</f>
        <v>0</v>
      </c>
      <c r="JT23" s="137">
        <f ca="1">IF($D23=0,0,SUMIF('Полная ст-ть с уч.НЗС (Авто)'!$YP$11:INDIRECT("'Полная ст-ть с уч.НЗС (Авто)'!YP"&amp;$J$42),$C23,'Полная ст-ть с уч.НЗС (Авто)'!JT$11:INDIRECT("'Полная ст-ть с уч.НЗС (Авто)'!JT"&amp;$J$42))/$D23)</f>
        <v>0</v>
      </c>
      <c r="JU23" s="137">
        <f ca="1">IF($D23=0,0,SUMIF('Полная ст-ть с уч.НЗС (Авто)'!$YP$11:INDIRECT("'Полная ст-ть с уч.НЗС (Авто)'!YP"&amp;$J$42),$C23,'Полная ст-ть с уч.НЗС (Авто)'!JU$11:INDIRECT("'Полная ст-ть с уч.НЗС (Авто)'!JU"&amp;$J$42))/$D23)</f>
        <v>0</v>
      </c>
      <c r="JV23" s="137">
        <f ca="1">IF($D23=0,0,SUMIF('Полная ст-ть с уч.НЗС (Авто)'!$YP$11:INDIRECT("'Полная ст-ть с уч.НЗС (Авто)'!YP"&amp;$J$42),$C23,'Полная ст-ть с уч.НЗС (Авто)'!JV$11:INDIRECT("'Полная ст-ть с уч.НЗС (Авто)'!JV"&amp;$J$42))/$D23)</f>
        <v>0</v>
      </c>
      <c r="JW23" s="137">
        <f ca="1">IF($D23=0,0,SUMIF('Полная ст-ть с уч.НЗС (Авто)'!$YP$11:INDIRECT("'Полная ст-ть с уч.НЗС (Авто)'!YP"&amp;$J$42),$C23,'Полная ст-ть с уч.НЗС (Авто)'!JW$11:INDIRECT("'Полная ст-ть с уч.НЗС (Авто)'!JW"&amp;$J$42))/$D23)</f>
        <v>0</v>
      </c>
      <c r="JX23" s="137">
        <f ca="1">IF($D23=0,0,SUMIF('Полная ст-ть с уч.НЗС (Авто)'!$YP$11:INDIRECT("'Полная ст-ть с уч.НЗС (Авто)'!YP"&amp;$J$42),$C23,'Полная ст-ть с уч.НЗС (Авто)'!JX$11:INDIRECT("'Полная ст-ть с уч.НЗС (Авто)'!JX"&amp;$J$42))/$D23)</f>
        <v>0</v>
      </c>
      <c r="JY23" s="137">
        <f ca="1">IF($D23=0,0,SUMIF('Полная ст-ть с уч.НЗС (Авто)'!$YP$11:INDIRECT("'Полная ст-ть с уч.НЗС (Авто)'!YP"&amp;$J$42),$C23,'Полная ст-ть с уч.НЗС (Авто)'!JY$11:INDIRECT("'Полная ст-ть с уч.НЗС (Авто)'!JY"&amp;$J$42))/$D23)</f>
        <v>0</v>
      </c>
      <c r="JZ23" s="137">
        <f ca="1">IF($D23=0,0,SUMIF('Полная ст-ть с уч.НЗС (Авто)'!$YP$11:INDIRECT("'Полная ст-ть с уч.НЗС (Авто)'!YP"&amp;$J$42),$C23,'Полная ст-ть с уч.НЗС (Авто)'!JZ$11:INDIRECT("'Полная ст-ть с уч.НЗС (Авто)'!JZ"&amp;$J$42))/$D23)</f>
        <v>0</v>
      </c>
      <c r="KA23" s="137">
        <f ca="1">IF($D23=0,0,SUMIF('Полная ст-ть с уч.НЗС (Авто)'!$YP$11:INDIRECT("'Полная ст-ть с уч.НЗС (Авто)'!YP"&amp;$J$42),$C23,'Полная ст-ть с уч.НЗС (Авто)'!KA$11:INDIRECT("'Полная ст-ть с уч.НЗС (Авто)'!KA"&amp;$J$42))/$D23)</f>
        <v>0</v>
      </c>
      <c r="KB23" s="137">
        <f ca="1">IF($D23=0,0,SUMIF('Полная ст-ть с уч.НЗС (Авто)'!$YP$11:INDIRECT("'Полная ст-ть с уч.НЗС (Авто)'!YP"&amp;$J$42),$C23,'Полная ст-ть с уч.НЗС (Авто)'!KB$11:INDIRECT("'Полная ст-ть с уч.НЗС (Авто)'!KB"&amp;$J$42))/$D23)</f>
        <v>0</v>
      </c>
      <c r="KC23" s="137">
        <f ca="1">IF($D23=0,0,SUMIF('Полная ст-ть с уч.НЗС (Авто)'!$YP$11:INDIRECT("'Полная ст-ть с уч.НЗС (Авто)'!YP"&amp;$J$42),$C23,'Полная ст-ть с уч.НЗС (Авто)'!KC$11:INDIRECT("'Полная ст-ть с уч.НЗС (Авто)'!KC"&amp;$J$42))/$D23)</f>
        <v>0</v>
      </c>
      <c r="KD23" s="137">
        <f ca="1">IF($D23=0,0,SUMIF('Полная ст-ть с уч.НЗС (Авто)'!$YP$11:INDIRECT("'Полная ст-ть с уч.НЗС (Авто)'!YP"&amp;$J$42),$C23,'Полная ст-ть с уч.НЗС (Авто)'!KD$11:INDIRECT("'Полная ст-ть с уч.НЗС (Авто)'!KD"&amp;$J$42))/$D23)</f>
        <v>0</v>
      </c>
      <c r="KE23" s="137">
        <f ca="1">IF($D23=0,0,SUMIF('Полная ст-ть с уч.НЗС (Авто)'!$YP$11:INDIRECT("'Полная ст-ть с уч.НЗС (Авто)'!YP"&amp;$J$42),$C23,'Полная ст-ть с уч.НЗС (Авто)'!KE$11:INDIRECT("'Полная ст-ть с уч.НЗС (Авто)'!KE"&amp;$J$42))/$D23)</f>
        <v>0</v>
      </c>
      <c r="KF23" s="137">
        <f ca="1">IF($D23=0,0,SUMIF('Полная ст-ть с уч.НЗС (Авто)'!$YP$11:INDIRECT("'Полная ст-ть с уч.НЗС (Авто)'!YP"&amp;$J$42),$C23,'Полная ст-ть с уч.НЗС (Авто)'!KF$11:INDIRECT("'Полная ст-ть с уч.НЗС (Авто)'!KF"&amp;$J$42))/$D23)</f>
        <v>0</v>
      </c>
      <c r="KG23" s="137">
        <f ca="1">IF($D23=0,0,SUMIF('Полная ст-ть с уч.НЗС (Авто)'!$YP$11:INDIRECT("'Полная ст-ть с уч.НЗС (Авто)'!YP"&amp;$J$42),$C23,'Полная ст-ть с уч.НЗС (Авто)'!KG$11:INDIRECT("'Полная ст-ть с уч.НЗС (Авто)'!KG"&amp;$J$42))/$D23)</f>
        <v>0</v>
      </c>
      <c r="KH23" s="137">
        <f ca="1">IF($D23=0,0,SUMIF('Полная ст-ть с уч.НЗС (Авто)'!$YP$11:INDIRECT("'Полная ст-ть с уч.НЗС (Авто)'!YP"&amp;$J$42),$C23,'Полная ст-ть с уч.НЗС (Авто)'!KH$11:INDIRECT("'Полная ст-ть с уч.НЗС (Авто)'!KH"&amp;$J$42))/$D23)</f>
        <v>0</v>
      </c>
      <c r="KI23" s="137">
        <f ca="1">IF($D23=0,0,SUMIF('Полная ст-ть с уч.НЗС (Авто)'!$YP$11:INDIRECT("'Полная ст-ть с уч.НЗС (Авто)'!YP"&amp;$J$42),$C23,'Полная ст-ть с уч.НЗС (Авто)'!KI$11:INDIRECT("'Полная ст-ть с уч.НЗС (Авто)'!KI"&amp;$J$42))/$D23)</f>
        <v>0</v>
      </c>
      <c r="KJ23" s="137">
        <f ca="1">IF($D23=0,0,SUMIF('Полная ст-ть с уч.НЗС (Авто)'!$YP$11:INDIRECT("'Полная ст-ть с уч.НЗС (Авто)'!YP"&amp;$J$42),$C23,'Полная ст-ть с уч.НЗС (Авто)'!KJ$11:INDIRECT("'Полная ст-ть с уч.НЗС (Авто)'!KJ"&amp;$J$42))/$D23)</f>
        <v>0</v>
      </c>
      <c r="KK23" s="137">
        <f ca="1">IF($D23=0,0,SUMIF('Полная ст-ть с уч.НЗС (Авто)'!$YP$11:INDIRECT("'Полная ст-ть с уч.НЗС (Авто)'!YP"&amp;$J$42),$C23,'Полная ст-ть с уч.НЗС (Авто)'!KK$11:INDIRECT("'Полная ст-ть с уч.НЗС (Авто)'!KK"&amp;$J$42))/$D23)</f>
        <v>0</v>
      </c>
      <c r="KL23" s="137">
        <f ca="1">IF($D23=0,0,SUMIF('Полная ст-ть с уч.НЗС (Авто)'!$YP$11:INDIRECT("'Полная ст-ть с уч.НЗС (Авто)'!YP"&amp;$J$42),$C23,'Полная ст-ть с уч.НЗС (Авто)'!KL$11:INDIRECT("'Полная ст-ть с уч.НЗС (Авто)'!KL"&amp;$J$42))/$D23)</f>
        <v>0</v>
      </c>
      <c r="KM23" s="137">
        <f ca="1">IF($D23=0,0,SUMIF('Полная ст-ть с уч.НЗС (Авто)'!$YP$11:INDIRECT("'Полная ст-ть с уч.НЗС (Авто)'!YP"&amp;$J$42),$C23,'Полная ст-ть с уч.НЗС (Авто)'!KM$11:INDIRECT("'Полная ст-ть с уч.НЗС (Авто)'!KM"&amp;$J$42))/$D23)</f>
        <v>0</v>
      </c>
      <c r="KN23" s="137">
        <f ca="1">IF($D23=0,0,SUMIF('Полная ст-ть с уч.НЗС (Авто)'!$YP$11:INDIRECT("'Полная ст-ть с уч.НЗС (Авто)'!YP"&amp;$J$42),$C23,'Полная ст-ть с уч.НЗС (Авто)'!KN$11:INDIRECT("'Полная ст-ть с уч.НЗС (Авто)'!KN"&amp;$J$42))/$D23)</f>
        <v>0</v>
      </c>
      <c r="KO23" s="137">
        <f ca="1">IF($D23=0,0,SUMIF('Полная ст-ть с уч.НЗС (Авто)'!$YP$11:INDIRECT("'Полная ст-ть с уч.НЗС (Авто)'!YP"&amp;$J$42),$C23,'Полная ст-ть с уч.НЗС (Авто)'!KO$11:INDIRECT("'Полная ст-ть с уч.НЗС (Авто)'!KO"&amp;$J$42))/$D23)</f>
        <v>0</v>
      </c>
      <c r="KP23" s="137">
        <f ca="1">IF($D23=0,0,SUMIF('Полная ст-ть с уч.НЗС (Авто)'!$YP$11:INDIRECT("'Полная ст-ть с уч.НЗС (Авто)'!YP"&amp;$J$42),$C23,'Полная ст-ть с уч.НЗС (Авто)'!KP$11:INDIRECT("'Полная ст-ть с уч.НЗС (Авто)'!KP"&amp;$J$42))/$D23)</f>
        <v>0</v>
      </c>
      <c r="KQ23" s="137">
        <f ca="1">IF($D23=0,0,SUMIF('Полная ст-ть с уч.НЗС (Авто)'!$YP$11:INDIRECT("'Полная ст-ть с уч.НЗС (Авто)'!YP"&amp;$J$42),$C23,'Полная ст-ть с уч.НЗС (Авто)'!KQ$11:INDIRECT("'Полная ст-ть с уч.НЗС (Авто)'!KQ"&amp;$J$42))/$D23)</f>
        <v>0</v>
      </c>
      <c r="KR23" s="137">
        <f ca="1">IF($D23=0,0,SUMIF('Полная ст-ть с уч.НЗС (Авто)'!$YP$11:INDIRECT("'Полная ст-ть с уч.НЗС (Авто)'!YP"&amp;$J$42),$C23,'Полная ст-ть с уч.НЗС (Авто)'!KR$11:INDIRECT("'Полная ст-ть с уч.НЗС (Авто)'!KR"&amp;$J$42))/$D23)</f>
        <v>0</v>
      </c>
      <c r="KS23" s="137">
        <f ca="1">IF($D23=0,0,SUMIF('Полная ст-ть с уч.НЗС (Авто)'!$YP$11:INDIRECT("'Полная ст-ть с уч.НЗС (Авто)'!YP"&amp;$J$42),$C23,'Полная ст-ть с уч.НЗС (Авто)'!KS$11:INDIRECT("'Полная ст-ть с уч.НЗС (Авто)'!KS"&amp;$J$42))/$D23)</f>
        <v>0</v>
      </c>
      <c r="KT23" s="137">
        <f ca="1">IF($D23=0,0,SUMIF('Полная ст-ть с уч.НЗС (Авто)'!$YP$11:INDIRECT("'Полная ст-ть с уч.НЗС (Авто)'!YP"&amp;$J$42),$C23,'Полная ст-ть с уч.НЗС (Авто)'!KT$11:INDIRECT("'Полная ст-ть с уч.НЗС (Авто)'!KT"&amp;$J$42))/$D23)</f>
        <v>0</v>
      </c>
      <c r="KU23" s="137">
        <f ca="1">IF($D23=0,0,SUMIF('Полная ст-ть с уч.НЗС (Авто)'!$YP$11:INDIRECT("'Полная ст-ть с уч.НЗС (Авто)'!YP"&amp;$J$42),$C23,'Полная ст-ть с уч.НЗС (Авто)'!KU$11:INDIRECT("'Полная ст-ть с уч.НЗС (Авто)'!KU"&amp;$J$42))/$D23)</f>
        <v>0</v>
      </c>
      <c r="KV23" s="137">
        <f ca="1">IF($D23=0,0,SUMIF('Полная ст-ть с уч.НЗС (Авто)'!$YP$11:INDIRECT("'Полная ст-ть с уч.НЗС (Авто)'!YP"&amp;$J$42),$C23,'Полная ст-ть с уч.НЗС (Авто)'!KV$11:INDIRECT("'Полная ст-ть с уч.НЗС (Авто)'!KV"&amp;$J$42))/$D23)</f>
        <v>0</v>
      </c>
      <c r="KW23" s="137">
        <f ca="1">IF($D23=0,0,SUMIF('Полная ст-ть с уч.НЗС (Авто)'!$YP$11:INDIRECT("'Полная ст-ть с уч.НЗС (Авто)'!YP"&amp;$J$42),$C23,'Полная ст-ть с уч.НЗС (Авто)'!KW$11:INDIRECT("'Полная ст-ть с уч.НЗС (Авто)'!KW"&amp;$J$42))/$D23)</f>
        <v>0</v>
      </c>
      <c r="KX23" s="137">
        <f ca="1">IF($D23=0,0,SUMIF('Полная ст-ть с уч.НЗС (Авто)'!$YP$11:INDIRECT("'Полная ст-ть с уч.НЗС (Авто)'!YP"&amp;$J$42),$C23,'Полная ст-ть с уч.НЗС (Авто)'!KX$11:INDIRECT("'Полная ст-ть с уч.НЗС (Авто)'!KX"&amp;$J$42))/$D23)</f>
        <v>0</v>
      </c>
      <c r="KY23" s="137">
        <f ca="1">IF($D23=0,0,SUMIF('Полная ст-ть с уч.НЗС (Авто)'!$YP$11:INDIRECT("'Полная ст-ть с уч.НЗС (Авто)'!YP"&amp;$J$42),$C23,'Полная ст-ть с уч.НЗС (Авто)'!KY$11:INDIRECT("'Полная ст-ть с уч.НЗС (Авто)'!KY"&amp;$J$42))/$D23)</f>
        <v>0</v>
      </c>
      <c r="KZ23" s="137">
        <f ca="1">IF($D23=0,0,SUMIF('Полная ст-ть с уч.НЗС (Авто)'!$YP$11:INDIRECT("'Полная ст-ть с уч.НЗС (Авто)'!YP"&amp;$J$42),$C23,'Полная ст-ть с уч.НЗС (Авто)'!KZ$11:INDIRECT("'Полная ст-ть с уч.НЗС (Авто)'!KZ"&amp;$J$42))/$D23)</f>
        <v>0</v>
      </c>
      <c r="LA23" s="137">
        <f ca="1">IF($D23=0,0,SUMIF('Полная ст-ть с уч.НЗС (Авто)'!$YP$11:INDIRECT("'Полная ст-ть с уч.НЗС (Авто)'!YP"&amp;$J$42),$C23,'Полная ст-ть с уч.НЗС (Авто)'!LA$11:INDIRECT("'Полная ст-ть с уч.НЗС (Авто)'!LA"&amp;$J$42))/$D23)</f>
        <v>0</v>
      </c>
      <c r="LB23" s="137">
        <f ca="1">IF($D23=0,0,SUMIF('Полная ст-ть с уч.НЗС (Авто)'!$YP$11:INDIRECT("'Полная ст-ть с уч.НЗС (Авто)'!YP"&amp;$J$42),$C23,'Полная ст-ть с уч.НЗС (Авто)'!LB$11:INDIRECT("'Полная ст-ть с уч.НЗС (Авто)'!LB"&amp;$J$42))/$D23)</f>
        <v>0</v>
      </c>
      <c r="LC23" s="137">
        <f ca="1">IF($D23=0,0,SUMIF('Полная ст-ть с уч.НЗС (Авто)'!$YP$11:INDIRECT("'Полная ст-ть с уч.НЗС (Авто)'!YP"&amp;$J$42),$C23,'Полная ст-ть с уч.НЗС (Авто)'!LC$11:INDIRECT("'Полная ст-ть с уч.НЗС (Авто)'!LC"&amp;$J$42))/$D23)</f>
        <v>0</v>
      </c>
      <c r="LD23" s="137">
        <f ca="1">IF($D23=0,0,SUMIF('Полная ст-ть с уч.НЗС (Авто)'!$YP$11:INDIRECT("'Полная ст-ть с уч.НЗС (Авто)'!YP"&amp;$J$42),$C23,'Полная ст-ть с уч.НЗС (Авто)'!LD$11:INDIRECT("'Полная ст-ть с уч.НЗС (Авто)'!LD"&amp;$J$42))/$D23)</f>
        <v>0</v>
      </c>
      <c r="LE23" s="137">
        <f ca="1">IF($D23=0,0,SUMIF('Полная ст-ть с уч.НЗС (Авто)'!$YP$11:INDIRECT("'Полная ст-ть с уч.НЗС (Авто)'!YP"&amp;$J$42),$C23,'Полная ст-ть с уч.НЗС (Авто)'!LE$11:INDIRECT("'Полная ст-ть с уч.НЗС (Авто)'!LE"&amp;$J$42))/$D23)</f>
        <v>0</v>
      </c>
      <c r="LF23" s="137">
        <f ca="1">IF($D23=0,0,SUMIF('Полная ст-ть с уч.НЗС (Авто)'!$YP$11:INDIRECT("'Полная ст-ть с уч.НЗС (Авто)'!YP"&amp;$J$42),$C23,'Полная ст-ть с уч.НЗС (Авто)'!LF$11:INDIRECT("'Полная ст-ть с уч.НЗС (Авто)'!LF"&amp;$J$42))/$D23)</f>
        <v>0</v>
      </c>
      <c r="LG23" s="137">
        <f ca="1">IF($D23=0,0,SUMIF('Полная ст-ть с уч.НЗС (Авто)'!$YP$11:INDIRECT("'Полная ст-ть с уч.НЗС (Авто)'!YP"&amp;$J$42),$C23,'Полная ст-ть с уч.НЗС (Авто)'!LG$11:INDIRECT("'Полная ст-ть с уч.НЗС (Авто)'!LG"&amp;$J$42))/$D23)</f>
        <v>0</v>
      </c>
      <c r="LH23" s="137">
        <f ca="1">IF($D23=0,0,SUMIF('Полная ст-ть с уч.НЗС (Авто)'!$YP$11:INDIRECT("'Полная ст-ть с уч.НЗС (Авто)'!YP"&amp;$J$42),$C23,'Полная ст-ть с уч.НЗС (Авто)'!LH$11:INDIRECT("'Полная ст-ть с уч.НЗС (Авто)'!LH"&amp;$J$42))/$D23)</f>
        <v>0</v>
      </c>
      <c r="LI23" s="137">
        <f ca="1">IF($D23=0,0,SUMIF('Полная ст-ть с уч.НЗС (Авто)'!$YP$11:INDIRECT("'Полная ст-ть с уч.НЗС (Авто)'!YP"&amp;$J$42),$C23,'Полная ст-ть с уч.НЗС (Авто)'!LI$11:INDIRECT("'Полная ст-ть с уч.НЗС (Авто)'!LI"&amp;$J$42))/$D23)</f>
        <v>0</v>
      </c>
      <c r="LJ23" s="137">
        <f ca="1">IF($D23=0,0,SUMIF('Полная ст-ть с уч.НЗС (Авто)'!$YP$11:INDIRECT("'Полная ст-ть с уч.НЗС (Авто)'!YP"&amp;$J$42),$C23,'Полная ст-ть с уч.НЗС (Авто)'!LJ$11:INDIRECT("'Полная ст-ть с уч.НЗС (Авто)'!LJ"&amp;$J$42))/$D23)</f>
        <v>0</v>
      </c>
      <c r="LK23" s="137">
        <f ca="1">IF($D23=0,0,SUMIF('Полная ст-ть с уч.НЗС (Авто)'!$YP$11:INDIRECT("'Полная ст-ть с уч.НЗС (Авто)'!YP"&amp;$J$42),$C23,'Полная ст-ть с уч.НЗС (Авто)'!LK$11:INDIRECT("'Полная ст-ть с уч.НЗС (Авто)'!LK"&amp;$J$42))/$D23)</f>
        <v>0</v>
      </c>
      <c r="LL23" s="137">
        <f ca="1">IF($D23=0,0,SUMIF('Полная ст-ть с уч.НЗС (Авто)'!$YP$11:INDIRECT("'Полная ст-ть с уч.НЗС (Авто)'!YP"&amp;$J$42),$C23,'Полная ст-ть с уч.НЗС (Авто)'!LL$11:INDIRECT("'Полная ст-ть с уч.НЗС (Авто)'!LL"&amp;$J$42))/$D23)</f>
        <v>0</v>
      </c>
      <c r="LM23" s="137">
        <f ca="1">IF($D23=0,0,SUMIF('Полная ст-ть с уч.НЗС (Авто)'!$YP$11:INDIRECT("'Полная ст-ть с уч.НЗС (Авто)'!YP"&amp;$J$42),$C23,'Полная ст-ть с уч.НЗС (Авто)'!LM$11:INDIRECT("'Полная ст-ть с уч.НЗС (Авто)'!LM"&amp;$J$42))/$D23)</f>
        <v>0</v>
      </c>
      <c r="LN23" s="137">
        <f ca="1">IF($D23=0,0,SUMIF('Полная ст-ть с уч.НЗС (Авто)'!$YP$11:INDIRECT("'Полная ст-ть с уч.НЗС (Авто)'!YP"&amp;$J$42),$C23,'Полная ст-ть с уч.НЗС (Авто)'!LN$11:INDIRECT("'Полная ст-ть с уч.НЗС (Авто)'!LN"&amp;$J$42))/$D23)</f>
        <v>0</v>
      </c>
      <c r="LO23" s="137">
        <f ca="1">IF($D23=0,0,SUMIF('Полная ст-ть с уч.НЗС (Авто)'!$YP$11:INDIRECT("'Полная ст-ть с уч.НЗС (Авто)'!YP"&amp;$J$42),$C23,'Полная ст-ть с уч.НЗС (Авто)'!LO$11:INDIRECT("'Полная ст-ть с уч.НЗС (Авто)'!LO"&amp;$J$42))/$D23)</f>
        <v>0</v>
      </c>
      <c r="LP23" s="137">
        <f ca="1">IF($D23=0,0,SUMIF('Полная ст-ть с уч.НЗС (Авто)'!$YP$11:INDIRECT("'Полная ст-ть с уч.НЗС (Авто)'!YP"&amp;$J$42),$C23,'Полная ст-ть с уч.НЗС (Авто)'!LP$11:INDIRECT("'Полная ст-ть с уч.НЗС (Авто)'!LP"&amp;$J$42))/$D23)</f>
        <v>0</v>
      </c>
      <c r="LQ23" s="137">
        <f ca="1">IF($D23=0,0,SUMIF('Полная ст-ть с уч.НЗС (Авто)'!$YP$11:INDIRECT("'Полная ст-ть с уч.НЗС (Авто)'!YP"&amp;$J$42),$C23,'Полная ст-ть с уч.НЗС (Авто)'!LQ$11:INDIRECT("'Полная ст-ть с уч.НЗС (Авто)'!LQ"&amp;$J$42))/$D23)</f>
        <v>0</v>
      </c>
      <c r="LR23" s="137">
        <f ca="1">IF($D23=0,0,SUMIF('Полная ст-ть с уч.НЗС (Авто)'!$YP$11:INDIRECT("'Полная ст-ть с уч.НЗС (Авто)'!YP"&amp;$J$42),$C23,'Полная ст-ть с уч.НЗС (Авто)'!LR$11:INDIRECT("'Полная ст-ть с уч.НЗС (Авто)'!LR"&amp;$J$42))/$D23)</f>
        <v>0</v>
      </c>
      <c r="LS23" s="137">
        <f ca="1">IF($D23=0,0,SUMIF('Полная ст-ть с уч.НЗС (Авто)'!$YP$11:INDIRECT("'Полная ст-ть с уч.НЗС (Авто)'!YP"&amp;$J$42),$C23,'Полная ст-ть с уч.НЗС (Авто)'!LS$11:INDIRECT("'Полная ст-ть с уч.НЗС (Авто)'!LS"&amp;$J$42))/$D23)</f>
        <v>0</v>
      </c>
      <c r="LT23" s="137">
        <f ca="1">IF($D23=0,0,SUMIF('Полная ст-ть с уч.НЗС (Авто)'!$YP$11:INDIRECT("'Полная ст-ть с уч.НЗС (Авто)'!YP"&amp;$J$42),$C23,'Полная ст-ть с уч.НЗС (Авто)'!LT$11:INDIRECT("'Полная ст-ть с уч.НЗС (Авто)'!LT"&amp;$J$42))/$D23)</f>
        <v>0</v>
      </c>
      <c r="LU23" s="137">
        <f ca="1">IF($D23=0,0,SUMIF('Полная ст-ть с уч.НЗС (Авто)'!$YP$11:INDIRECT("'Полная ст-ть с уч.НЗС (Авто)'!YP"&amp;$J$42),$C23,'Полная ст-ть с уч.НЗС (Авто)'!LU$11:INDIRECT("'Полная ст-ть с уч.НЗС (Авто)'!LU"&amp;$J$42))/$D23)</f>
        <v>0</v>
      </c>
      <c r="LV23" s="137">
        <f ca="1">IF($D23=0,0,SUMIF('Полная ст-ть с уч.НЗС (Авто)'!$YP$11:INDIRECT("'Полная ст-ть с уч.НЗС (Авто)'!YP"&amp;$J$42),$C23,'Полная ст-ть с уч.НЗС (Авто)'!LV$11:INDIRECT("'Полная ст-ть с уч.НЗС (Авто)'!LV"&amp;$J$42))/$D23)</f>
        <v>0</v>
      </c>
      <c r="LW23" s="137">
        <f ca="1">IF($D23=0,0,SUMIF('Полная ст-ть с уч.НЗС (Авто)'!$YP$11:INDIRECT("'Полная ст-ть с уч.НЗС (Авто)'!YP"&amp;$J$42),$C23,'Полная ст-ть с уч.НЗС (Авто)'!LW$11:INDIRECT("'Полная ст-ть с уч.НЗС (Авто)'!LW"&amp;$J$42))/$D23)</f>
        <v>0</v>
      </c>
      <c r="LX23" s="137">
        <f ca="1">IF($D23=0,0,SUMIF('Полная ст-ть с уч.НЗС (Авто)'!$YP$11:INDIRECT("'Полная ст-ть с уч.НЗС (Авто)'!YP"&amp;$J$42),$C23,'Полная ст-ть с уч.НЗС (Авто)'!LX$11:INDIRECT("'Полная ст-ть с уч.НЗС (Авто)'!LX"&amp;$J$42))/$D23)</f>
        <v>0</v>
      </c>
      <c r="LY23" s="137">
        <f ca="1">IF($D23=0,0,SUMIF('Полная ст-ть с уч.НЗС (Авто)'!$YP$11:INDIRECT("'Полная ст-ть с уч.НЗС (Авто)'!YP"&amp;$J$42),$C23,'Полная ст-ть с уч.НЗС (Авто)'!LY$11:INDIRECT("'Полная ст-ть с уч.НЗС (Авто)'!LY"&amp;$J$42))/$D23)</f>
        <v>0</v>
      </c>
      <c r="LZ23" s="137">
        <f ca="1">IF($D23=0,0,SUMIF('Полная ст-ть с уч.НЗС (Авто)'!$YP$11:INDIRECT("'Полная ст-ть с уч.НЗС (Авто)'!YP"&amp;$J$42),$C23,'Полная ст-ть с уч.НЗС (Авто)'!LZ$11:INDIRECT("'Полная ст-ть с уч.НЗС (Авто)'!LZ"&amp;$J$42))/$D23)</f>
        <v>0</v>
      </c>
      <c r="MA23" s="137">
        <f ca="1">IF($D23=0,0,SUMIF('Полная ст-ть с уч.НЗС (Авто)'!$YP$11:INDIRECT("'Полная ст-ть с уч.НЗС (Авто)'!YP"&amp;$J$42),$C23,'Полная ст-ть с уч.НЗС (Авто)'!MA$11:INDIRECT("'Полная ст-ть с уч.НЗС (Авто)'!MA"&amp;$J$42))/$D23)</f>
        <v>0</v>
      </c>
      <c r="MB23" s="137">
        <f ca="1">IF($D23=0,0,SUMIF('Полная ст-ть с уч.НЗС (Авто)'!$YP$11:INDIRECT("'Полная ст-ть с уч.НЗС (Авто)'!YP"&amp;$J$42),$C23,'Полная ст-ть с уч.НЗС (Авто)'!MB$11:INDIRECT("'Полная ст-ть с уч.НЗС (Авто)'!MB"&amp;$J$42))/$D23)</f>
        <v>0</v>
      </c>
      <c r="MC23" s="137">
        <f ca="1">IF($D23=0,0,SUMIF('Полная ст-ть с уч.НЗС (Авто)'!$YP$11:INDIRECT("'Полная ст-ть с уч.НЗС (Авто)'!YP"&amp;$J$42),$C23,'Полная ст-ть с уч.НЗС (Авто)'!MC$11:INDIRECT("'Полная ст-ть с уч.НЗС (Авто)'!MC"&amp;$J$42))/$D23)</f>
        <v>0</v>
      </c>
      <c r="MD23" s="137">
        <f ca="1">IF($D23=0,0,SUMIF('Полная ст-ть с уч.НЗС (Авто)'!$YP$11:INDIRECT("'Полная ст-ть с уч.НЗС (Авто)'!YP"&amp;$J$42),$C23,'Полная ст-ть с уч.НЗС (Авто)'!MD$11:INDIRECT("'Полная ст-ть с уч.НЗС (Авто)'!MD"&amp;$J$42))/$D23)</f>
        <v>0</v>
      </c>
      <c r="ME23" s="137">
        <f ca="1">IF($D23=0,0,SUMIF('Полная ст-ть с уч.НЗС (Авто)'!$YP$11:INDIRECT("'Полная ст-ть с уч.НЗС (Авто)'!YP"&amp;$J$42),$C23,'Полная ст-ть с уч.НЗС (Авто)'!ME$11:INDIRECT("'Полная ст-ть с уч.НЗС (Авто)'!ME"&amp;$J$42))/$D23)</f>
        <v>0</v>
      </c>
      <c r="MF23" s="137">
        <f ca="1">IF($D23=0,0,SUMIF('Полная ст-ть с уч.НЗС (Авто)'!$YP$11:INDIRECT("'Полная ст-ть с уч.НЗС (Авто)'!YP"&amp;$J$42),$C23,'Полная ст-ть с уч.НЗС (Авто)'!MF$11:INDIRECT("'Полная ст-ть с уч.НЗС (Авто)'!MF"&amp;$J$42))/$D23)</f>
        <v>0</v>
      </c>
      <c r="MG23" s="137">
        <f ca="1">IF($D23=0,0,SUMIF('Полная ст-ть с уч.НЗС (Авто)'!$YP$11:INDIRECT("'Полная ст-ть с уч.НЗС (Авто)'!YP"&amp;$J$42),$C23,'Полная ст-ть с уч.НЗС (Авто)'!MG$11:INDIRECT("'Полная ст-ть с уч.НЗС (Авто)'!MG"&amp;$J$42))/$D23)</f>
        <v>0</v>
      </c>
      <c r="MH23" s="137">
        <f ca="1">IF($D23=0,0,SUMIF('Полная ст-ть с уч.НЗС (Авто)'!$YP$11:INDIRECT("'Полная ст-ть с уч.НЗС (Авто)'!YP"&amp;$J$42),$C23,'Полная ст-ть с уч.НЗС (Авто)'!MH$11:INDIRECT("'Полная ст-ть с уч.НЗС (Авто)'!MH"&amp;$J$42))/$D23)</f>
        <v>0</v>
      </c>
      <c r="MI23" s="137">
        <f ca="1">IF($D23=0,0,SUMIF('Полная ст-ть с уч.НЗС (Авто)'!$YP$11:INDIRECT("'Полная ст-ть с уч.НЗС (Авто)'!YP"&amp;$J$42),$C23,'Полная ст-ть с уч.НЗС (Авто)'!MI$11:INDIRECT("'Полная ст-ть с уч.НЗС (Авто)'!MI"&amp;$J$42))/$D23)</f>
        <v>0</v>
      </c>
      <c r="MJ23" s="137">
        <f ca="1">IF($D23=0,0,SUMIF('Полная ст-ть с уч.НЗС (Авто)'!$YP$11:INDIRECT("'Полная ст-ть с уч.НЗС (Авто)'!YP"&amp;$J$42),$C23,'Полная ст-ть с уч.НЗС (Авто)'!MJ$11:INDIRECT("'Полная ст-ть с уч.НЗС (Авто)'!MJ"&amp;$J$42))/$D23)</f>
        <v>0</v>
      </c>
      <c r="MK23" s="137">
        <f ca="1">IF($D23=0,0,SUMIF('Полная ст-ть с уч.НЗС (Авто)'!$YP$11:INDIRECT("'Полная ст-ть с уч.НЗС (Авто)'!YP"&amp;$J$42),$C23,'Полная ст-ть с уч.НЗС (Авто)'!MK$11:INDIRECT("'Полная ст-ть с уч.НЗС (Авто)'!MK"&amp;$J$42))/$D23)</f>
        <v>0</v>
      </c>
      <c r="ML23" s="137">
        <f ca="1">IF($D23=0,0,SUMIF('Полная ст-ть с уч.НЗС (Авто)'!$YP$11:INDIRECT("'Полная ст-ть с уч.НЗС (Авто)'!YP"&amp;$J$42),$C23,'Полная ст-ть с уч.НЗС (Авто)'!ML$11:INDIRECT("'Полная ст-ть с уч.НЗС (Авто)'!ML"&amp;$J$42))/$D23)</f>
        <v>0</v>
      </c>
      <c r="MM23" s="137">
        <f ca="1">IF($D23=0,0,SUMIF('Полная ст-ть с уч.НЗС (Авто)'!$YP$11:INDIRECT("'Полная ст-ть с уч.НЗС (Авто)'!YP"&amp;$J$42),$C23,'Полная ст-ть с уч.НЗС (Авто)'!MM$11:INDIRECT("'Полная ст-ть с уч.НЗС (Авто)'!MM"&amp;$J$42))/$D23)</f>
        <v>0</v>
      </c>
      <c r="MN23" s="137">
        <f ca="1">IF($D23=0,0,SUMIF('Полная ст-ть с уч.НЗС (Авто)'!$YP$11:INDIRECT("'Полная ст-ть с уч.НЗС (Авто)'!YP"&amp;$J$42),$C23,'Полная ст-ть с уч.НЗС (Авто)'!MN$11:INDIRECT("'Полная ст-ть с уч.НЗС (Авто)'!MN"&amp;$J$42))/$D23)</f>
        <v>0</v>
      </c>
      <c r="MO23" s="137">
        <f ca="1">IF($D23=0,0,SUMIF('Полная ст-ть с уч.НЗС (Авто)'!$YP$11:INDIRECT("'Полная ст-ть с уч.НЗС (Авто)'!YP"&amp;$J$42),$C23,'Полная ст-ть с уч.НЗС (Авто)'!MO$11:INDIRECT("'Полная ст-ть с уч.НЗС (Авто)'!MO"&amp;$J$42))/$D23)</f>
        <v>0</v>
      </c>
      <c r="MP23" s="137">
        <f ca="1">IF($D23=0,0,SUMIF('Полная ст-ть с уч.НЗС (Авто)'!$YP$11:INDIRECT("'Полная ст-ть с уч.НЗС (Авто)'!YP"&amp;$J$42),$C23,'Полная ст-ть с уч.НЗС (Авто)'!MP$11:INDIRECT("'Полная ст-ть с уч.НЗС (Авто)'!MP"&amp;$J$42))/$D23)</f>
        <v>0</v>
      </c>
      <c r="MQ23" s="137">
        <f ca="1">IF($D23=0,0,SUMIF('Полная ст-ть с уч.НЗС (Авто)'!$YP$11:INDIRECT("'Полная ст-ть с уч.НЗС (Авто)'!YP"&amp;$J$42),$C23,'Полная ст-ть с уч.НЗС (Авто)'!MQ$11:INDIRECT("'Полная ст-ть с уч.НЗС (Авто)'!MQ"&amp;$J$42))/$D23)</f>
        <v>0</v>
      </c>
      <c r="MR23" s="137">
        <f ca="1">IF($D23=0,0,SUMIF('Полная ст-ть с уч.НЗС (Авто)'!$YP$11:INDIRECT("'Полная ст-ть с уч.НЗС (Авто)'!YP"&amp;$J$42),$C23,'Полная ст-ть с уч.НЗС (Авто)'!MR$11:INDIRECT("'Полная ст-ть с уч.НЗС (Авто)'!MR"&amp;$J$42))/$D23)</f>
        <v>0</v>
      </c>
      <c r="MS23" s="137">
        <f ca="1">IF($D23=0,0,SUMIF('Полная ст-ть с уч.НЗС (Авто)'!$YP$11:INDIRECT("'Полная ст-ть с уч.НЗС (Авто)'!YP"&amp;$J$42),$C23,'Полная ст-ть с уч.НЗС (Авто)'!MS$11:INDIRECT("'Полная ст-ть с уч.НЗС (Авто)'!MS"&amp;$J$42))/$D23)</f>
        <v>0</v>
      </c>
      <c r="MT23" s="137">
        <f ca="1">IF($D23=0,0,SUMIF('Полная ст-ть с уч.НЗС (Авто)'!$YP$11:INDIRECT("'Полная ст-ть с уч.НЗС (Авто)'!YP"&amp;$J$42),$C23,'Полная ст-ть с уч.НЗС (Авто)'!MT$11:INDIRECT("'Полная ст-ть с уч.НЗС (Авто)'!MT"&amp;$J$42))/$D23)</f>
        <v>0</v>
      </c>
      <c r="MU23" s="137">
        <f ca="1">IF($D23=0,0,SUMIF('Полная ст-ть с уч.НЗС (Авто)'!$YP$11:INDIRECT("'Полная ст-ть с уч.НЗС (Авто)'!YP"&amp;$J$42),$C23,'Полная ст-ть с уч.НЗС (Авто)'!MU$11:INDIRECT("'Полная ст-ть с уч.НЗС (Авто)'!MU"&amp;$J$42))/$D23)</f>
        <v>0</v>
      </c>
      <c r="MV23" s="137">
        <f ca="1">IF($D23=0,0,SUMIF('Полная ст-ть с уч.НЗС (Авто)'!$YP$11:INDIRECT("'Полная ст-ть с уч.НЗС (Авто)'!YP"&amp;$J$42),$C23,'Полная ст-ть с уч.НЗС (Авто)'!MV$11:INDIRECT("'Полная ст-ть с уч.НЗС (Авто)'!MV"&amp;$J$42))/$D23)</f>
        <v>0</v>
      </c>
      <c r="MW23" s="137">
        <f ca="1">IF($D23=0,0,SUMIF('Полная ст-ть с уч.НЗС (Авто)'!$YP$11:INDIRECT("'Полная ст-ть с уч.НЗС (Авто)'!YP"&amp;$J$42),$C23,'Полная ст-ть с уч.НЗС (Авто)'!MW$11:INDIRECT("'Полная ст-ть с уч.НЗС (Авто)'!MW"&amp;$J$42))/$D23)</f>
        <v>0</v>
      </c>
      <c r="MX23" s="137">
        <f ca="1">IF($D23=0,0,SUMIF('Полная ст-ть с уч.НЗС (Авто)'!$YP$11:INDIRECT("'Полная ст-ть с уч.НЗС (Авто)'!YP"&amp;$J$42),$C23,'Полная ст-ть с уч.НЗС (Авто)'!MX$11:INDIRECT("'Полная ст-ть с уч.НЗС (Авто)'!MX"&amp;$J$42))/$D23)</f>
        <v>0</v>
      </c>
      <c r="MY23" s="137">
        <f ca="1">IF($D23=0,0,SUMIF('Полная ст-ть с уч.НЗС (Авто)'!$YP$11:INDIRECT("'Полная ст-ть с уч.НЗС (Авто)'!YP"&amp;$J$42),$C23,'Полная ст-ть с уч.НЗС (Авто)'!MY$11:INDIRECT("'Полная ст-ть с уч.НЗС (Авто)'!MY"&amp;$J$42))/$D23)</f>
        <v>0</v>
      </c>
      <c r="MZ23" s="137">
        <f ca="1">IF($D23=0,0,SUMIF('Полная ст-ть с уч.НЗС (Авто)'!$YP$11:INDIRECT("'Полная ст-ть с уч.НЗС (Авто)'!YP"&amp;$J$42),$C23,'Полная ст-ть с уч.НЗС (Авто)'!MZ$11:INDIRECT("'Полная ст-ть с уч.НЗС (Авто)'!MZ"&amp;$J$42))/$D23)</f>
        <v>0</v>
      </c>
      <c r="NA23" s="137">
        <f ca="1">IF($D23=0,0,SUMIF('Полная ст-ть с уч.НЗС (Авто)'!$YP$11:INDIRECT("'Полная ст-ть с уч.НЗС (Авто)'!YP"&amp;$J$42),$C23,'Полная ст-ть с уч.НЗС (Авто)'!NA$11:INDIRECT("'Полная ст-ть с уч.НЗС (Авто)'!NA"&amp;$J$42))/$D23)</f>
        <v>0</v>
      </c>
      <c r="NB23" s="137">
        <f ca="1">IF($D23=0,0,SUMIF('Полная ст-ть с уч.НЗС (Авто)'!$YP$11:INDIRECT("'Полная ст-ть с уч.НЗС (Авто)'!YP"&amp;$J$42),$C23,'Полная ст-ть с уч.НЗС (Авто)'!NB$11:INDIRECT("'Полная ст-ть с уч.НЗС (Авто)'!NB"&amp;$J$42))/$D23)</f>
        <v>0</v>
      </c>
      <c r="NC23" s="137">
        <f ca="1">IF($D23=0,0,SUMIF('Полная ст-ть с уч.НЗС (Авто)'!$YP$11:INDIRECT("'Полная ст-ть с уч.НЗС (Авто)'!YP"&amp;$J$42),$C23,'Полная ст-ть с уч.НЗС (Авто)'!NC$11:INDIRECT("'Полная ст-ть с уч.НЗС (Авто)'!NC"&amp;$J$42))/$D23)</f>
        <v>0</v>
      </c>
      <c r="ND23" s="137">
        <f ca="1">IF($D23=0,0,SUMIF('Полная ст-ть с уч.НЗС (Авто)'!$YP$11:INDIRECT("'Полная ст-ть с уч.НЗС (Авто)'!YP"&amp;$J$42),$C23,'Полная ст-ть с уч.НЗС (Авто)'!ND$11:INDIRECT("'Полная ст-ть с уч.НЗС (Авто)'!ND"&amp;$J$42))/$D23)</f>
        <v>0</v>
      </c>
      <c r="NE23" s="137">
        <f ca="1">IF($D23=0,0,SUMIF('Полная ст-ть с уч.НЗС (Авто)'!$YP$11:INDIRECT("'Полная ст-ть с уч.НЗС (Авто)'!YP"&amp;$J$42),$C23,'Полная ст-ть с уч.НЗС (Авто)'!NE$11:INDIRECT("'Полная ст-ть с уч.НЗС (Авто)'!NE"&amp;$J$42))/$D23)</f>
        <v>0</v>
      </c>
      <c r="NF23" s="137">
        <f ca="1">IF($D23=0,0,SUMIF('Полная ст-ть с уч.НЗС (Авто)'!$YP$11:INDIRECT("'Полная ст-ть с уч.НЗС (Авто)'!YP"&amp;$J$42),$C23,'Полная ст-ть с уч.НЗС (Авто)'!NF$11:INDIRECT("'Полная ст-ть с уч.НЗС (Авто)'!NF"&amp;$J$42))/$D23)</f>
        <v>0</v>
      </c>
      <c r="NG23" s="137">
        <f ca="1">IF($D23=0,0,SUMIF('Полная ст-ть с уч.НЗС (Авто)'!$YP$11:INDIRECT("'Полная ст-ть с уч.НЗС (Авто)'!YP"&amp;$J$42),$C23,'Полная ст-ть с уч.НЗС (Авто)'!NG$11:INDIRECT("'Полная ст-ть с уч.НЗС (Авто)'!NG"&amp;$J$42))/$D23)</f>
        <v>0</v>
      </c>
      <c r="NH23" s="137">
        <f ca="1">IF($D23=0,0,SUMIF('Полная ст-ть с уч.НЗС (Авто)'!$YP$11:INDIRECT("'Полная ст-ть с уч.НЗС (Авто)'!YP"&amp;$J$42),$C23,'Полная ст-ть с уч.НЗС (Авто)'!NH$11:INDIRECT("'Полная ст-ть с уч.НЗС (Авто)'!NH"&amp;$J$42))/$D23)</f>
        <v>0</v>
      </c>
      <c r="NI23" s="137">
        <f ca="1">IF($D23=0,0,SUMIF('Полная ст-ть с уч.НЗС (Авто)'!$YP$11:INDIRECT("'Полная ст-ть с уч.НЗС (Авто)'!YP"&amp;$J$42),$C23,'Полная ст-ть с уч.НЗС (Авто)'!NI$11:INDIRECT("'Полная ст-ть с уч.НЗС (Авто)'!NI"&amp;$J$42))/$D23)</f>
        <v>0</v>
      </c>
      <c r="NJ23" s="137">
        <f ca="1">IF($D23=0,0,SUMIF('Полная ст-ть с уч.НЗС (Авто)'!$YP$11:INDIRECT("'Полная ст-ть с уч.НЗС (Авто)'!YP"&amp;$J$42),$C23,'Полная ст-ть с уч.НЗС (Авто)'!NJ$11:INDIRECT("'Полная ст-ть с уч.НЗС (Авто)'!NJ"&amp;$J$42))/$D23)</f>
        <v>0</v>
      </c>
      <c r="NK23" s="137">
        <f ca="1">IF($D23=0,0,SUMIF('Полная ст-ть с уч.НЗС (Авто)'!$YP$11:INDIRECT("'Полная ст-ть с уч.НЗС (Авто)'!YP"&amp;$J$42),$C23,'Полная ст-ть с уч.НЗС (Авто)'!NK$11:INDIRECT("'Полная ст-ть с уч.НЗС (Авто)'!NK"&amp;$J$42))/$D23)</f>
        <v>0</v>
      </c>
      <c r="NL23" s="137">
        <f ca="1">IF($D23=0,0,SUMIF('Полная ст-ть с уч.НЗС (Авто)'!$YP$11:INDIRECT("'Полная ст-ть с уч.НЗС (Авто)'!YP"&amp;$J$42),$C23,'Полная ст-ть с уч.НЗС (Авто)'!NL$11:INDIRECT("'Полная ст-ть с уч.НЗС (Авто)'!NL"&amp;$J$42))/$D23)</f>
        <v>0</v>
      </c>
      <c r="NM23" s="137">
        <f ca="1">IF($D23=0,0,SUMIF('Полная ст-ть с уч.НЗС (Авто)'!$YP$11:INDIRECT("'Полная ст-ть с уч.НЗС (Авто)'!YP"&amp;$J$42),$C23,'Полная ст-ть с уч.НЗС (Авто)'!NM$11:INDIRECT("'Полная ст-ть с уч.НЗС (Авто)'!NM"&amp;$J$42))/$D23)</f>
        <v>0</v>
      </c>
      <c r="NN23" s="137">
        <f ca="1">IF($D23=0,0,SUMIF('Полная ст-ть с уч.НЗС (Авто)'!$YP$11:INDIRECT("'Полная ст-ть с уч.НЗС (Авто)'!YP"&amp;$J$42),$C23,'Полная ст-ть с уч.НЗС (Авто)'!NN$11:INDIRECT("'Полная ст-ть с уч.НЗС (Авто)'!NN"&amp;$J$42))/$D23)</f>
        <v>0</v>
      </c>
      <c r="NO23" s="137">
        <f ca="1">IF($D23=0,0,SUMIF('Полная ст-ть с уч.НЗС (Авто)'!$YP$11:INDIRECT("'Полная ст-ть с уч.НЗС (Авто)'!YP"&amp;$J$42),$C23,'Полная ст-ть с уч.НЗС (Авто)'!NO$11:INDIRECT("'Полная ст-ть с уч.НЗС (Авто)'!NO"&amp;$J$42))/$D23)</f>
        <v>0</v>
      </c>
      <c r="NP23" s="137">
        <f ca="1">IF($D23=0,0,SUMIF('Полная ст-ть с уч.НЗС (Авто)'!$YP$11:INDIRECT("'Полная ст-ть с уч.НЗС (Авто)'!YP"&amp;$J$42),$C23,'Полная ст-ть с уч.НЗС (Авто)'!NP$11:INDIRECT("'Полная ст-ть с уч.НЗС (Авто)'!NP"&amp;$J$42))/$D23)</f>
        <v>0</v>
      </c>
      <c r="NQ23" s="137">
        <f ca="1">IF($D23=0,0,SUMIF('Полная ст-ть с уч.НЗС (Авто)'!$YP$11:INDIRECT("'Полная ст-ть с уч.НЗС (Авто)'!YP"&amp;$J$42),$C23,'Полная ст-ть с уч.НЗС (Авто)'!NQ$11:INDIRECT("'Полная ст-ть с уч.НЗС (Авто)'!NQ"&amp;$J$42))/$D23)</f>
        <v>0</v>
      </c>
      <c r="NR23" s="137">
        <f ca="1">IF($D23=0,0,SUMIF('Полная ст-ть с уч.НЗС (Авто)'!$YP$11:INDIRECT("'Полная ст-ть с уч.НЗС (Авто)'!YP"&amp;$J$42),$C23,'Полная ст-ть с уч.НЗС (Авто)'!NR$11:INDIRECT("'Полная ст-ть с уч.НЗС (Авто)'!NR"&amp;$J$42))/$D23)</f>
        <v>0</v>
      </c>
      <c r="NS23" s="137">
        <f ca="1">IF($D23=0,0,SUMIF('Полная ст-ть с уч.НЗС (Авто)'!$YP$11:INDIRECT("'Полная ст-ть с уч.НЗС (Авто)'!YP"&amp;$J$42),$C23,'Полная ст-ть с уч.НЗС (Авто)'!NS$11:INDIRECT("'Полная ст-ть с уч.НЗС (Авто)'!NS"&amp;$J$42))/$D23)</f>
        <v>0</v>
      </c>
      <c r="NT23" s="137">
        <f ca="1">IF($D23=0,0,SUMIF('Полная ст-ть с уч.НЗС (Авто)'!$YP$11:INDIRECT("'Полная ст-ть с уч.НЗС (Авто)'!YP"&amp;$J$42),$C23,'Полная ст-ть с уч.НЗС (Авто)'!NT$11:INDIRECT("'Полная ст-ть с уч.НЗС (Авто)'!NT"&amp;$J$42))/$D23)</f>
        <v>0</v>
      </c>
      <c r="NU23" s="137">
        <f ca="1">IF($D23=0,0,SUMIF('Полная ст-ть с уч.НЗС (Авто)'!$YP$11:INDIRECT("'Полная ст-ть с уч.НЗС (Авто)'!YP"&amp;$J$42),$C23,'Полная ст-ть с уч.НЗС (Авто)'!NU$11:INDIRECT("'Полная ст-ть с уч.НЗС (Авто)'!NU"&amp;$J$42))/$D23)</f>
        <v>0</v>
      </c>
      <c r="NV23" s="137">
        <f ca="1">IF($D23=0,0,SUMIF('Полная ст-ть с уч.НЗС (Авто)'!$YP$11:INDIRECT("'Полная ст-ть с уч.НЗС (Авто)'!YP"&amp;$J$42),$C23,'Полная ст-ть с уч.НЗС (Авто)'!NV$11:INDIRECT("'Полная ст-ть с уч.НЗС (Авто)'!NV"&amp;$J$42))/$D23)</f>
        <v>0</v>
      </c>
      <c r="NW23" s="137">
        <f ca="1">IF($D23=0,0,SUMIF('Полная ст-ть с уч.НЗС (Авто)'!$YP$11:INDIRECT("'Полная ст-ть с уч.НЗС (Авто)'!YP"&amp;$J$42),$C23,'Полная ст-ть с уч.НЗС (Авто)'!NW$11:INDIRECT("'Полная ст-ть с уч.НЗС (Авто)'!NW"&amp;$J$42))/$D23)</f>
        <v>0</v>
      </c>
      <c r="NX23" s="137">
        <f ca="1">IF($D23=0,0,SUMIF('Полная ст-ть с уч.НЗС (Авто)'!$YP$11:INDIRECT("'Полная ст-ть с уч.НЗС (Авто)'!YP"&amp;$J$42),$C23,'Полная ст-ть с уч.НЗС (Авто)'!NX$11:INDIRECT("'Полная ст-ть с уч.НЗС (Авто)'!NX"&amp;$J$42))/$D23)</f>
        <v>0</v>
      </c>
      <c r="NY23" s="137">
        <f ca="1">IF($D23=0,0,SUMIF('Полная ст-ть с уч.НЗС (Авто)'!$YP$11:INDIRECT("'Полная ст-ть с уч.НЗС (Авто)'!YP"&amp;$J$42),$C23,'Полная ст-ть с уч.НЗС (Авто)'!NY$11:INDIRECT("'Полная ст-ть с уч.НЗС (Авто)'!NY"&amp;$J$42))/$D23)</f>
        <v>0</v>
      </c>
      <c r="NZ23" s="137">
        <f ca="1">IF($D23=0,0,SUMIF('Полная ст-ть с уч.НЗС (Авто)'!$YP$11:INDIRECT("'Полная ст-ть с уч.НЗС (Авто)'!YP"&amp;$J$42),$C23,'Полная ст-ть с уч.НЗС (Авто)'!NZ$11:INDIRECT("'Полная ст-ть с уч.НЗС (Авто)'!NZ"&amp;$J$42))/$D23)</f>
        <v>0</v>
      </c>
      <c r="OA23" s="137">
        <f ca="1">IF($D23=0,0,SUMIF('Полная ст-ть с уч.НЗС (Авто)'!$YP$11:INDIRECT("'Полная ст-ть с уч.НЗС (Авто)'!YP"&amp;$J$42),$C23,'Полная ст-ть с уч.НЗС (Авто)'!OA$11:INDIRECT("'Полная ст-ть с уч.НЗС (Авто)'!OA"&amp;$J$42))/$D23)</f>
        <v>0</v>
      </c>
      <c r="OB23" s="137">
        <f ca="1">IF($D23=0,0,SUMIF('Полная ст-ть с уч.НЗС (Авто)'!$YP$11:INDIRECT("'Полная ст-ть с уч.НЗС (Авто)'!YP"&amp;$J$42),$C23,'Полная ст-ть с уч.НЗС (Авто)'!OB$11:INDIRECT("'Полная ст-ть с уч.НЗС (Авто)'!OB"&amp;$J$42))/$D23)</f>
        <v>0</v>
      </c>
      <c r="OC23" s="137">
        <f ca="1">IF($D23=0,0,SUMIF('Полная ст-ть с уч.НЗС (Авто)'!$YP$11:INDIRECT("'Полная ст-ть с уч.НЗС (Авто)'!YP"&amp;$J$42),$C23,'Полная ст-ть с уч.НЗС (Авто)'!OC$11:INDIRECT("'Полная ст-ть с уч.НЗС (Авто)'!OC"&amp;$J$42))/$D23)</f>
        <v>0</v>
      </c>
      <c r="OD23" s="137">
        <f ca="1">IF($D23=0,0,SUMIF('Полная ст-ть с уч.НЗС (Авто)'!$YP$11:INDIRECT("'Полная ст-ть с уч.НЗС (Авто)'!YP"&amp;$J$42),$C23,'Полная ст-ть с уч.НЗС (Авто)'!OD$11:INDIRECT("'Полная ст-ть с уч.НЗС (Авто)'!OD"&amp;$J$42))/$D23)</f>
        <v>0</v>
      </c>
      <c r="OE23" s="137">
        <f ca="1">IF($D23=0,0,SUMIF('Полная ст-ть с уч.НЗС (Авто)'!$YP$11:INDIRECT("'Полная ст-ть с уч.НЗС (Авто)'!YP"&amp;$J$42),$C23,'Полная ст-ть с уч.НЗС (Авто)'!OE$11:INDIRECT("'Полная ст-ть с уч.НЗС (Авто)'!OE"&amp;$J$42))/$D23)</f>
        <v>0</v>
      </c>
      <c r="OF23" s="137">
        <f ca="1">IF($D23=0,0,SUMIF('Полная ст-ть с уч.НЗС (Авто)'!$YP$11:INDIRECT("'Полная ст-ть с уч.НЗС (Авто)'!YP"&amp;$J$42),$C23,'Полная ст-ть с уч.НЗС (Авто)'!OF$11:INDIRECT("'Полная ст-ть с уч.НЗС (Авто)'!OF"&amp;$J$42))/$D23)</f>
        <v>0</v>
      </c>
      <c r="OG23" s="137">
        <f ca="1">IF($D23=0,0,SUMIF('Полная ст-ть с уч.НЗС (Авто)'!$YP$11:INDIRECT("'Полная ст-ть с уч.НЗС (Авто)'!YP"&amp;$J$42),$C23,'Полная ст-ть с уч.НЗС (Авто)'!OG$11:INDIRECT("'Полная ст-ть с уч.НЗС (Авто)'!OG"&amp;$J$42))/$D23)</f>
        <v>0</v>
      </c>
      <c r="OH23" s="137">
        <f ca="1">IF($D23=0,0,SUMIF('Полная ст-ть с уч.НЗС (Авто)'!$YP$11:INDIRECT("'Полная ст-ть с уч.НЗС (Авто)'!YP"&amp;$J$42),$C23,'Полная ст-ть с уч.НЗС (Авто)'!OH$11:INDIRECT("'Полная ст-ть с уч.НЗС (Авто)'!OH"&amp;$J$42))/$D23)</f>
        <v>0</v>
      </c>
      <c r="OI23" s="137">
        <f ca="1">IF($D23=0,0,SUMIF('Полная ст-ть с уч.НЗС (Авто)'!$YP$11:INDIRECT("'Полная ст-ть с уч.НЗС (Авто)'!YP"&amp;$J$42),$C23,'Полная ст-ть с уч.НЗС (Авто)'!OI$11:INDIRECT("'Полная ст-ть с уч.НЗС (Авто)'!OI"&amp;$J$42))/$D23)</f>
        <v>0</v>
      </c>
      <c r="OJ23" s="137">
        <f ca="1">IF($D23=0,0,SUMIF('Полная ст-ть с уч.НЗС (Авто)'!$YP$11:INDIRECT("'Полная ст-ть с уч.НЗС (Авто)'!YP"&amp;$J$42),$C23,'Полная ст-ть с уч.НЗС (Авто)'!OJ$11:INDIRECT("'Полная ст-ть с уч.НЗС (Авто)'!OJ"&amp;$J$42))/$D23)</f>
        <v>0</v>
      </c>
      <c r="OK23" s="137">
        <f ca="1">IF($D23=0,0,SUMIF('Полная ст-ть с уч.НЗС (Авто)'!$YP$11:INDIRECT("'Полная ст-ть с уч.НЗС (Авто)'!YP"&amp;$J$42),$C23,'Полная ст-ть с уч.НЗС (Авто)'!OK$11:INDIRECT("'Полная ст-ть с уч.НЗС (Авто)'!OK"&amp;$J$42))/$D23)</f>
        <v>0</v>
      </c>
      <c r="OL23" s="137">
        <f ca="1">IF($D23=0,0,SUMIF('Полная ст-ть с уч.НЗС (Авто)'!$YP$11:INDIRECT("'Полная ст-ть с уч.НЗС (Авто)'!YP"&amp;$J$42),$C23,'Полная ст-ть с уч.НЗС (Авто)'!OL$11:INDIRECT("'Полная ст-ть с уч.НЗС (Авто)'!OL"&amp;$J$42))/$D23)</f>
        <v>0</v>
      </c>
      <c r="OM23" s="137">
        <f ca="1">IF($D23=0,0,SUMIF('Полная ст-ть с уч.НЗС (Авто)'!$YP$11:INDIRECT("'Полная ст-ть с уч.НЗС (Авто)'!YP"&amp;$J$42),$C23,'Полная ст-ть с уч.НЗС (Авто)'!OM$11:INDIRECT("'Полная ст-ть с уч.НЗС (Авто)'!OM"&amp;$J$42))/$D23)</f>
        <v>0</v>
      </c>
      <c r="ON23" s="137">
        <f ca="1">IF($D23=0,0,SUMIF('Полная ст-ть с уч.НЗС (Авто)'!$YP$11:INDIRECT("'Полная ст-ть с уч.НЗС (Авто)'!YP"&amp;$J$42),$C23,'Полная ст-ть с уч.НЗС (Авто)'!ON$11:INDIRECT("'Полная ст-ть с уч.НЗС (Авто)'!ON"&amp;$J$42))/$D23)</f>
        <v>0</v>
      </c>
      <c r="OO23" s="137">
        <f ca="1">IF($D23=0,0,SUMIF('Полная ст-ть с уч.НЗС (Авто)'!$YP$11:INDIRECT("'Полная ст-ть с уч.НЗС (Авто)'!YP"&amp;$J$42),$C23,'Полная ст-ть с уч.НЗС (Авто)'!OO$11:INDIRECT("'Полная ст-ть с уч.НЗС (Авто)'!OO"&amp;$J$42))/$D23)</f>
        <v>0</v>
      </c>
      <c r="OP23" s="137">
        <f ca="1">IF($D23=0,0,SUMIF('Полная ст-ть с уч.НЗС (Авто)'!$YP$11:INDIRECT("'Полная ст-ть с уч.НЗС (Авто)'!YP"&amp;$J$42),$C23,'Полная ст-ть с уч.НЗС (Авто)'!OP$11:INDIRECT("'Полная ст-ть с уч.НЗС (Авто)'!OP"&amp;$J$42))/$D23)</f>
        <v>0</v>
      </c>
      <c r="OQ23" s="137">
        <f ca="1">IF($D23=0,0,SUMIF('Полная ст-ть с уч.НЗС (Авто)'!$YP$11:INDIRECT("'Полная ст-ть с уч.НЗС (Авто)'!YP"&amp;$J$42),$C23,'Полная ст-ть с уч.НЗС (Авто)'!OQ$11:INDIRECT("'Полная ст-ть с уч.НЗС (Авто)'!OQ"&amp;$J$42))/$D23)</f>
        <v>0</v>
      </c>
      <c r="OR23" s="137">
        <f ca="1">IF($D23=0,0,SUMIF('Полная ст-ть с уч.НЗС (Авто)'!$YP$11:INDIRECT("'Полная ст-ть с уч.НЗС (Авто)'!YP"&amp;$J$42),$C23,'Полная ст-ть с уч.НЗС (Авто)'!OR$11:INDIRECT("'Полная ст-ть с уч.НЗС (Авто)'!OR"&amp;$J$42))/$D23)</f>
        <v>0</v>
      </c>
      <c r="OS23" s="137">
        <f ca="1">IF($D23=0,0,SUMIF('Полная ст-ть с уч.НЗС (Авто)'!$YP$11:INDIRECT("'Полная ст-ть с уч.НЗС (Авто)'!YP"&amp;$J$42),$C23,'Полная ст-ть с уч.НЗС (Авто)'!OS$11:INDIRECT("'Полная ст-ть с уч.НЗС (Авто)'!OS"&amp;$J$42))/$D23)</f>
        <v>0</v>
      </c>
      <c r="OT23" s="137">
        <f ca="1">IF($D23=0,0,SUMIF('Полная ст-ть с уч.НЗС (Авто)'!$YP$11:INDIRECT("'Полная ст-ть с уч.НЗС (Авто)'!YP"&amp;$J$42),$C23,'Полная ст-ть с уч.НЗС (Авто)'!OT$11:INDIRECT("'Полная ст-ть с уч.НЗС (Авто)'!OT"&amp;$J$42))/$D23)</f>
        <v>0</v>
      </c>
      <c r="OU23" s="137">
        <f ca="1">IF($D23=0,0,SUMIF('Полная ст-ть с уч.НЗС (Авто)'!$YP$11:INDIRECT("'Полная ст-ть с уч.НЗС (Авто)'!YP"&amp;$J$42),$C23,'Полная ст-ть с уч.НЗС (Авто)'!OU$11:INDIRECT("'Полная ст-ть с уч.НЗС (Авто)'!OU"&amp;$J$42))/$D23)</f>
        <v>0</v>
      </c>
      <c r="OV23" s="137">
        <f ca="1">IF($D23=0,0,SUMIF('Полная ст-ть с уч.НЗС (Авто)'!$YP$11:INDIRECT("'Полная ст-ть с уч.НЗС (Авто)'!YP"&amp;$J$42),$C23,'Полная ст-ть с уч.НЗС (Авто)'!OV$11:INDIRECT("'Полная ст-ть с уч.НЗС (Авто)'!OV"&amp;$J$42))/$D23)</f>
        <v>0</v>
      </c>
      <c r="OW23" s="137">
        <f ca="1">IF($D23=0,0,SUMIF('Полная ст-ть с уч.НЗС (Авто)'!$YP$11:INDIRECT("'Полная ст-ть с уч.НЗС (Авто)'!YP"&amp;$J$42),$C23,'Полная ст-ть с уч.НЗС (Авто)'!OW$11:INDIRECT("'Полная ст-ть с уч.НЗС (Авто)'!OW"&amp;$J$42))/$D23)</f>
        <v>0</v>
      </c>
      <c r="OX23" s="137">
        <f ca="1">IF($D23=0,0,SUMIF('Полная ст-ть с уч.НЗС (Авто)'!$YP$11:INDIRECT("'Полная ст-ть с уч.НЗС (Авто)'!YP"&amp;$J$42),$C23,'Полная ст-ть с уч.НЗС (Авто)'!OX$11:INDIRECT("'Полная ст-ть с уч.НЗС (Авто)'!OX"&amp;$J$42))/$D23)</f>
        <v>0</v>
      </c>
      <c r="OY23" s="137">
        <f ca="1">IF($D23=0,0,SUMIF('Полная ст-ть с уч.НЗС (Авто)'!$YP$11:INDIRECT("'Полная ст-ть с уч.НЗС (Авто)'!YP"&amp;$J$42),$C23,'Полная ст-ть с уч.НЗС (Авто)'!OY$11:INDIRECT("'Полная ст-ть с уч.НЗС (Авто)'!OY"&amp;$J$42))/$D23)</f>
        <v>0</v>
      </c>
      <c r="OZ23" s="137">
        <f ca="1">IF($D23=0,0,SUMIF('Полная ст-ть с уч.НЗС (Авто)'!$YP$11:INDIRECT("'Полная ст-ть с уч.НЗС (Авто)'!YP"&amp;$J$42),$C23,'Полная ст-ть с уч.НЗС (Авто)'!OZ$11:INDIRECT("'Полная ст-ть с уч.НЗС (Авто)'!OZ"&amp;$J$42))/$D23)</f>
        <v>0</v>
      </c>
      <c r="PA23" s="137">
        <f ca="1">IF($D23=0,0,SUMIF('Полная ст-ть с уч.НЗС (Авто)'!$YP$11:INDIRECT("'Полная ст-ть с уч.НЗС (Авто)'!YP"&amp;$J$42),$C23,'Полная ст-ть с уч.НЗС (Авто)'!PA$11:INDIRECT("'Полная ст-ть с уч.НЗС (Авто)'!PA"&amp;$J$42))/$D23)</f>
        <v>0</v>
      </c>
      <c r="PB23" s="137">
        <f ca="1">IF($D23=0,0,SUMIF('Полная ст-ть с уч.НЗС (Авто)'!$YP$11:INDIRECT("'Полная ст-ть с уч.НЗС (Авто)'!YP"&amp;$J$42),$C23,'Полная ст-ть с уч.НЗС (Авто)'!PB$11:INDIRECT("'Полная ст-ть с уч.НЗС (Авто)'!PB"&amp;$J$42))/$D23)</f>
        <v>0</v>
      </c>
      <c r="PC23" s="137">
        <f ca="1">IF($D23=0,0,SUMIF('Полная ст-ть с уч.НЗС (Авто)'!$YP$11:INDIRECT("'Полная ст-ть с уч.НЗС (Авто)'!YP"&amp;$J$42),$C23,'Полная ст-ть с уч.НЗС (Авто)'!PC$11:INDIRECT("'Полная ст-ть с уч.НЗС (Авто)'!PC"&amp;$J$42))/$D23)</f>
        <v>0</v>
      </c>
      <c r="PD23" s="137">
        <f ca="1">IF($D23=0,0,SUMIF('Полная ст-ть с уч.НЗС (Авто)'!$YP$11:INDIRECT("'Полная ст-ть с уч.НЗС (Авто)'!YP"&amp;$J$42),$C23,'Полная ст-ть с уч.НЗС (Авто)'!PD$11:INDIRECT("'Полная ст-ть с уч.НЗС (Авто)'!PD"&amp;$J$42))/$D23)</f>
        <v>0</v>
      </c>
      <c r="PE23" s="137">
        <f ca="1">IF($D23=0,0,SUMIF('Полная ст-ть с уч.НЗС (Авто)'!$YP$11:INDIRECT("'Полная ст-ть с уч.НЗС (Авто)'!YP"&amp;$J$42),$C23,'Полная ст-ть с уч.НЗС (Авто)'!PE$11:INDIRECT("'Полная ст-ть с уч.НЗС (Авто)'!PE"&amp;$J$42))/$D23)</f>
        <v>0</v>
      </c>
      <c r="PF23" s="137">
        <f ca="1">IF($D23=0,0,SUMIF('Полная ст-ть с уч.НЗС (Авто)'!$YP$11:INDIRECT("'Полная ст-ть с уч.НЗС (Авто)'!YP"&amp;$J$42),$C23,'Полная ст-ть с уч.НЗС (Авто)'!PF$11:INDIRECT("'Полная ст-ть с уч.НЗС (Авто)'!PF"&amp;$J$42))/$D23)</f>
        <v>0</v>
      </c>
      <c r="PG23" s="137">
        <f ca="1">IF($D23=0,0,SUMIF('Полная ст-ть с уч.НЗС (Авто)'!$YP$11:INDIRECT("'Полная ст-ть с уч.НЗС (Авто)'!YP"&amp;$J$42),$C23,'Полная ст-ть с уч.НЗС (Авто)'!PG$11:INDIRECT("'Полная ст-ть с уч.НЗС (Авто)'!PG"&amp;$J$42))/$D23)</f>
        <v>0</v>
      </c>
      <c r="PH23" s="137">
        <f ca="1">IF($D23=0,0,SUMIF('Полная ст-ть с уч.НЗС (Авто)'!$YP$11:INDIRECT("'Полная ст-ть с уч.НЗС (Авто)'!YP"&amp;$J$42),$C23,'Полная ст-ть с уч.НЗС (Авто)'!PH$11:INDIRECT("'Полная ст-ть с уч.НЗС (Авто)'!PH"&amp;$J$42))/$D23)</f>
        <v>0</v>
      </c>
      <c r="PI23" s="137">
        <f ca="1">IF($D23=0,0,SUMIF('Полная ст-ть с уч.НЗС (Авто)'!$YP$11:INDIRECT("'Полная ст-ть с уч.НЗС (Авто)'!YP"&amp;$J$42),$C23,'Полная ст-ть с уч.НЗС (Авто)'!PI$11:INDIRECT("'Полная ст-ть с уч.НЗС (Авто)'!PI"&amp;$J$42))/$D23)</f>
        <v>0</v>
      </c>
      <c r="PJ23" s="137">
        <f ca="1">IF($D23=0,0,SUMIF('Полная ст-ть с уч.НЗС (Авто)'!$YP$11:INDIRECT("'Полная ст-ть с уч.НЗС (Авто)'!YP"&amp;$J$42),$C23,'Полная ст-ть с уч.НЗС (Авто)'!PJ$11:INDIRECT("'Полная ст-ть с уч.НЗС (Авто)'!PJ"&amp;$J$42))/$D23)</f>
        <v>0</v>
      </c>
      <c r="PK23" s="137">
        <f ca="1">IF($D23=0,0,SUMIF('Полная ст-ть с уч.НЗС (Авто)'!$YP$11:INDIRECT("'Полная ст-ть с уч.НЗС (Авто)'!YP"&amp;$J$42),$C23,'Полная ст-ть с уч.НЗС (Авто)'!PK$11:INDIRECT("'Полная ст-ть с уч.НЗС (Авто)'!PK"&amp;$J$42))/$D23)</f>
        <v>0</v>
      </c>
      <c r="PL23" s="137">
        <f ca="1">IF($D23=0,0,SUMIF('Полная ст-ть с уч.НЗС (Авто)'!$YP$11:INDIRECT("'Полная ст-ть с уч.НЗС (Авто)'!YP"&amp;$J$42),$C23,'Полная ст-ть с уч.НЗС (Авто)'!PL$11:INDIRECT("'Полная ст-ть с уч.НЗС (Авто)'!PL"&amp;$J$42))/$D23)</f>
        <v>0</v>
      </c>
      <c r="PM23" s="137">
        <f ca="1">IF($D23=0,0,SUMIF('Полная ст-ть с уч.НЗС (Авто)'!$YP$11:INDIRECT("'Полная ст-ть с уч.НЗС (Авто)'!YP"&amp;$J$42),$C23,'Полная ст-ть с уч.НЗС (Авто)'!PM$11:INDIRECT("'Полная ст-ть с уч.НЗС (Авто)'!PM"&amp;$J$42))/$D23)</f>
        <v>0</v>
      </c>
      <c r="PN23" s="137">
        <f ca="1">IF($D23=0,0,SUMIF('Полная ст-ть с уч.НЗС (Авто)'!$YP$11:INDIRECT("'Полная ст-ть с уч.НЗС (Авто)'!YP"&amp;$J$42),$C23,'Полная ст-ть с уч.НЗС (Авто)'!PN$11:INDIRECT("'Полная ст-ть с уч.НЗС (Авто)'!PN"&amp;$J$42))/$D23)</f>
        <v>0</v>
      </c>
      <c r="PO23" s="137">
        <f ca="1">IF($D23=0,0,SUMIF('Полная ст-ть с уч.НЗС (Авто)'!$YP$11:INDIRECT("'Полная ст-ть с уч.НЗС (Авто)'!YP"&amp;$J$42),$C23,'Полная ст-ть с уч.НЗС (Авто)'!PO$11:INDIRECT("'Полная ст-ть с уч.НЗС (Авто)'!PO"&amp;$J$42))/$D23)</f>
        <v>0</v>
      </c>
      <c r="PP23" s="137">
        <f ca="1">IF($D23=0,0,SUMIF('Полная ст-ть с уч.НЗС (Авто)'!$YP$11:INDIRECT("'Полная ст-ть с уч.НЗС (Авто)'!YP"&amp;$J$42),$C23,'Полная ст-ть с уч.НЗС (Авто)'!PP$11:INDIRECT("'Полная ст-ть с уч.НЗС (Авто)'!PP"&amp;$J$42))/$D23)</f>
        <v>0</v>
      </c>
      <c r="PQ23" s="137">
        <f ca="1">IF($D23=0,0,SUMIF('Полная ст-ть с уч.НЗС (Авто)'!$YP$11:INDIRECT("'Полная ст-ть с уч.НЗС (Авто)'!YP"&amp;$J$42),$C23,'Полная ст-ть с уч.НЗС (Авто)'!PQ$11:INDIRECT("'Полная ст-ть с уч.НЗС (Авто)'!PQ"&amp;$J$42))/$D23)</f>
        <v>0</v>
      </c>
      <c r="PR23" s="137">
        <f ca="1">IF($D23=0,0,SUMIF('Полная ст-ть с уч.НЗС (Авто)'!$YP$11:INDIRECT("'Полная ст-ть с уч.НЗС (Авто)'!YP"&amp;$J$42),$C23,'Полная ст-ть с уч.НЗС (Авто)'!PR$11:INDIRECT("'Полная ст-ть с уч.НЗС (Авто)'!PR"&amp;$J$42))/$D23)</f>
        <v>0</v>
      </c>
      <c r="PS23" s="137">
        <f ca="1">IF($D23=0,0,SUMIF('Полная ст-ть с уч.НЗС (Авто)'!$YP$11:INDIRECT("'Полная ст-ть с уч.НЗС (Авто)'!YP"&amp;$J$42),$C23,'Полная ст-ть с уч.НЗС (Авто)'!PS$11:INDIRECT("'Полная ст-ть с уч.НЗС (Авто)'!PS"&amp;$J$42))/$D23)</f>
        <v>0</v>
      </c>
      <c r="PT23" s="137">
        <f ca="1">IF($D23=0,0,SUMIF('Полная ст-ть с уч.НЗС (Авто)'!$YP$11:INDIRECT("'Полная ст-ть с уч.НЗС (Авто)'!YP"&amp;$J$42),$C23,'Полная ст-ть с уч.НЗС (Авто)'!PT$11:INDIRECT("'Полная ст-ть с уч.НЗС (Авто)'!PT"&amp;$J$42))/$D23)</f>
        <v>0</v>
      </c>
      <c r="PU23" s="137">
        <f ca="1">IF($D23=0,0,SUMIF('Полная ст-ть с уч.НЗС (Авто)'!$YP$11:INDIRECT("'Полная ст-ть с уч.НЗС (Авто)'!YP"&amp;$J$42),$C23,'Полная ст-ть с уч.НЗС (Авто)'!PU$11:INDIRECT("'Полная ст-ть с уч.НЗС (Авто)'!PU"&amp;$J$42))/$D23)</f>
        <v>0</v>
      </c>
      <c r="PV23" s="137">
        <f ca="1">IF($D23=0,0,SUMIF('Полная ст-ть с уч.НЗС (Авто)'!$YP$11:INDIRECT("'Полная ст-ть с уч.НЗС (Авто)'!YP"&amp;$J$42),$C23,'Полная ст-ть с уч.НЗС (Авто)'!PV$11:INDIRECT("'Полная ст-ть с уч.НЗС (Авто)'!PV"&amp;$J$42))/$D23)</f>
        <v>0</v>
      </c>
      <c r="PW23" s="137">
        <f ca="1">IF($D23=0,0,SUMIF('Полная ст-ть с уч.НЗС (Авто)'!$YP$11:INDIRECT("'Полная ст-ть с уч.НЗС (Авто)'!YP"&amp;$J$42),$C23,'Полная ст-ть с уч.НЗС (Авто)'!PW$11:INDIRECT("'Полная ст-ть с уч.НЗС (Авто)'!PW"&amp;$J$42))/$D23)</f>
        <v>0</v>
      </c>
      <c r="PX23" s="137">
        <f ca="1">IF($D23=0,0,SUMIF('Полная ст-ть с уч.НЗС (Авто)'!$YP$11:INDIRECT("'Полная ст-ть с уч.НЗС (Авто)'!YP"&amp;$J$42),$C23,'Полная ст-ть с уч.НЗС (Авто)'!PX$11:INDIRECT("'Полная ст-ть с уч.НЗС (Авто)'!PX"&amp;$J$42))/$D23)</f>
        <v>0</v>
      </c>
      <c r="PY23" s="137">
        <f ca="1">IF($D23=0,0,SUMIF('Полная ст-ть с уч.НЗС (Авто)'!$YP$11:INDIRECT("'Полная ст-ть с уч.НЗС (Авто)'!YP"&amp;$J$42),$C23,'Полная ст-ть с уч.НЗС (Авто)'!PY$11:INDIRECT("'Полная ст-ть с уч.НЗС (Авто)'!PY"&amp;$J$42))/$D23)</f>
        <v>0</v>
      </c>
      <c r="PZ23" s="137">
        <f ca="1">IF($D23=0,0,SUMIF('Полная ст-ть с уч.НЗС (Авто)'!$YP$11:INDIRECT("'Полная ст-ть с уч.НЗС (Авто)'!YP"&amp;$J$42),$C23,'Полная ст-ть с уч.НЗС (Авто)'!PZ$11:INDIRECT("'Полная ст-ть с уч.НЗС (Авто)'!PZ"&amp;$J$42))/$D23)</f>
        <v>0</v>
      </c>
      <c r="QA23" s="137">
        <f ca="1">IF($D23=0,0,SUMIF('Полная ст-ть с уч.НЗС (Авто)'!$YP$11:INDIRECT("'Полная ст-ть с уч.НЗС (Авто)'!YP"&amp;$J$42),$C23,'Полная ст-ть с уч.НЗС (Авто)'!QA$11:INDIRECT("'Полная ст-ть с уч.НЗС (Авто)'!QA"&amp;$J$42))/$D23)</f>
        <v>0</v>
      </c>
      <c r="QB23" s="137">
        <f ca="1">IF($D23=0,0,SUMIF('Полная ст-ть с уч.НЗС (Авто)'!$YP$11:INDIRECT("'Полная ст-ть с уч.НЗС (Авто)'!YP"&amp;$J$42),$C23,'Полная ст-ть с уч.НЗС (Авто)'!QB$11:INDIRECT("'Полная ст-ть с уч.НЗС (Авто)'!QB"&amp;$J$42))/$D23)</f>
        <v>0</v>
      </c>
      <c r="QC23" s="137">
        <f ca="1">IF($D23=0,0,SUMIF('Полная ст-ть с уч.НЗС (Авто)'!$YP$11:INDIRECT("'Полная ст-ть с уч.НЗС (Авто)'!YP"&amp;$J$42),$C23,'Полная ст-ть с уч.НЗС (Авто)'!QC$11:INDIRECT("'Полная ст-ть с уч.НЗС (Авто)'!QC"&amp;$J$42))/$D23)</f>
        <v>0</v>
      </c>
      <c r="QD23" s="137">
        <f ca="1">IF($D23=0,0,SUMIF('Полная ст-ть с уч.НЗС (Авто)'!$YP$11:INDIRECT("'Полная ст-ть с уч.НЗС (Авто)'!YP"&amp;$J$42),$C23,'Полная ст-ть с уч.НЗС (Авто)'!QD$11:INDIRECT("'Полная ст-ть с уч.НЗС (Авто)'!QD"&amp;$J$42))/$D23)</f>
        <v>0</v>
      </c>
      <c r="QE23" s="137">
        <f ca="1">IF($D23=0,0,SUMIF('Полная ст-ть с уч.НЗС (Авто)'!$YP$11:INDIRECT("'Полная ст-ть с уч.НЗС (Авто)'!YP"&amp;$J$42),$C23,'Полная ст-ть с уч.НЗС (Авто)'!QE$11:INDIRECT("'Полная ст-ть с уч.НЗС (Авто)'!QE"&amp;$J$42))/$D23)</f>
        <v>0</v>
      </c>
      <c r="QF23" s="137">
        <f ca="1">IF($D23=0,0,SUMIF('Полная ст-ть с уч.НЗС (Авто)'!$YP$11:INDIRECT("'Полная ст-ть с уч.НЗС (Авто)'!YP"&amp;$J$42),$C23,'Полная ст-ть с уч.НЗС (Авто)'!QF$11:INDIRECT("'Полная ст-ть с уч.НЗС (Авто)'!QF"&amp;$J$42))/$D23)</f>
        <v>0</v>
      </c>
      <c r="QG23" s="137">
        <f ca="1">IF($D23=0,0,SUMIF('Полная ст-ть с уч.НЗС (Авто)'!$YP$11:INDIRECT("'Полная ст-ть с уч.НЗС (Авто)'!YP"&amp;$J$42),$C23,'Полная ст-ть с уч.НЗС (Авто)'!QG$11:INDIRECT("'Полная ст-ть с уч.НЗС (Авто)'!QG"&amp;$J$42))/$D23)</f>
        <v>0</v>
      </c>
      <c r="QH23" s="137">
        <f ca="1">IF($D23=0,0,SUMIF('Полная ст-ть с уч.НЗС (Авто)'!$YP$11:INDIRECT("'Полная ст-ть с уч.НЗС (Авто)'!YP"&amp;$J$42),$C23,'Полная ст-ть с уч.НЗС (Авто)'!QH$11:INDIRECT("'Полная ст-ть с уч.НЗС (Авто)'!QH"&amp;$J$42))/$D23)</f>
        <v>0</v>
      </c>
      <c r="QI23" s="137">
        <f ca="1">IF($D23=0,0,SUMIF('Полная ст-ть с уч.НЗС (Авто)'!$YP$11:INDIRECT("'Полная ст-ть с уч.НЗС (Авто)'!YP"&amp;$J$42),$C23,'Полная ст-ть с уч.НЗС (Авто)'!QI$11:INDIRECT("'Полная ст-ть с уч.НЗС (Авто)'!QI"&amp;$J$42))/$D23)</f>
        <v>0</v>
      </c>
      <c r="QJ23" s="137">
        <f ca="1">IF($D23=0,0,SUMIF('Полная ст-ть с уч.НЗС (Авто)'!$YP$11:INDIRECT("'Полная ст-ть с уч.НЗС (Авто)'!YP"&amp;$J$42),$C23,'Полная ст-ть с уч.НЗС (Авто)'!QJ$11:INDIRECT("'Полная ст-ть с уч.НЗС (Авто)'!QJ"&amp;$J$42))/$D23)</f>
        <v>0</v>
      </c>
      <c r="QK23" s="137">
        <f ca="1">IF($D23=0,0,SUMIF('Полная ст-ть с уч.НЗС (Авто)'!$YP$11:INDIRECT("'Полная ст-ть с уч.НЗС (Авто)'!YP"&amp;$J$42),$C23,'Полная ст-ть с уч.НЗС (Авто)'!QK$11:INDIRECT("'Полная ст-ть с уч.НЗС (Авто)'!QK"&amp;$J$42))/$D23)</f>
        <v>0</v>
      </c>
      <c r="QL23" s="137">
        <f ca="1">IF($D23=0,0,SUMIF('Полная ст-ть с уч.НЗС (Авто)'!$YP$11:INDIRECT("'Полная ст-ть с уч.НЗС (Авто)'!YP"&amp;$J$42),$C23,'Полная ст-ть с уч.НЗС (Авто)'!QL$11:INDIRECT("'Полная ст-ть с уч.НЗС (Авто)'!QL"&amp;$J$42))/$D23)</f>
        <v>0</v>
      </c>
      <c r="QM23" s="137">
        <f ca="1">IF($D23=0,0,SUMIF('Полная ст-ть с уч.НЗС (Авто)'!$YP$11:INDIRECT("'Полная ст-ть с уч.НЗС (Авто)'!YP"&amp;$J$42),$C23,'Полная ст-ть с уч.НЗС (Авто)'!QM$11:INDIRECT("'Полная ст-ть с уч.НЗС (Авто)'!QM"&amp;$J$42))/$D23)</f>
        <v>0</v>
      </c>
      <c r="QN23" s="137">
        <f ca="1">IF($D23=0,0,SUMIF('Полная ст-ть с уч.НЗС (Авто)'!$YP$11:INDIRECT("'Полная ст-ть с уч.НЗС (Авто)'!YP"&amp;$J$42),$C23,'Полная ст-ть с уч.НЗС (Авто)'!QN$11:INDIRECT("'Полная ст-ть с уч.НЗС (Авто)'!QN"&amp;$J$42))/$D23)</f>
        <v>0</v>
      </c>
      <c r="QO23" s="137">
        <f ca="1">IF($D23=0,0,SUMIF('Полная ст-ть с уч.НЗС (Авто)'!$YP$11:INDIRECT("'Полная ст-ть с уч.НЗС (Авто)'!YP"&amp;$J$42),$C23,'Полная ст-ть с уч.НЗС (Авто)'!QO$11:INDIRECT("'Полная ст-ть с уч.НЗС (Авто)'!QO"&amp;$J$42))/$D23)</f>
        <v>0</v>
      </c>
      <c r="QP23" s="137">
        <f ca="1">IF($D23=0,0,SUMIF('Полная ст-ть с уч.НЗС (Авто)'!$YP$11:INDIRECT("'Полная ст-ть с уч.НЗС (Авто)'!YP"&amp;$J$42),$C23,'Полная ст-ть с уч.НЗС (Авто)'!QP$11:INDIRECT("'Полная ст-ть с уч.НЗС (Авто)'!QP"&amp;$J$42))/$D23)</f>
        <v>0</v>
      </c>
      <c r="QQ23" s="137">
        <f ca="1">IF($D23=0,0,SUMIF('Полная ст-ть с уч.НЗС (Авто)'!$YP$11:INDIRECT("'Полная ст-ть с уч.НЗС (Авто)'!YP"&amp;$J$42),$C23,'Полная ст-ть с уч.НЗС (Авто)'!QQ$11:INDIRECT("'Полная ст-ть с уч.НЗС (Авто)'!QQ"&amp;$J$42))/$D23)</f>
        <v>0</v>
      </c>
      <c r="QR23" s="137">
        <f ca="1">IF($D23=0,0,SUMIF('Полная ст-ть с уч.НЗС (Авто)'!$YP$11:INDIRECT("'Полная ст-ть с уч.НЗС (Авто)'!YP"&amp;$J$42),$C23,'Полная ст-ть с уч.НЗС (Авто)'!QR$11:INDIRECT("'Полная ст-ть с уч.НЗС (Авто)'!QR"&amp;$J$42))/$D23)</f>
        <v>0</v>
      </c>
      <c r="QS23" s="137">
        <f ca="1">IF($D23=0,0,SUMIF('Полная ст-ть с уч.НЗС (Авто)'!$YP$11:INDIRECT("'Полная ст-ть с уч.НЗС (Авто)'!YP"&amp;$J$42),$C23,'Полная ст-ть с уч.НЗС (Авто)'!QS$11:INDIRECT("'Полная ст-ть с уч.НЗС (Авто)'!QS"&amp;$J$42))/$D23)</f>
        <v>0</v>
      </c>
      <c r="QT23" s="137">
        <f ca="1">IF($D23=0,0,SUMIF('Полная ст-ть с уч.НЗС (Авто)'!$YP$11:INDIRECT("'Полная ст-ть с уч.НЗС (Авто)'!YP"&amp;$J$42),$C23,'Полная ст-ть с уч.НЗС (Авто)'!QT$11:INDIRECT("'Полная ст-ть с уч.НЗС (Авто)'!QT"&amp;$J$42))/$D23)</f>
        <v>0</v>
      </c>
      <c r="QU23" s="137">
        <f ca="1">IF($D23=0,0,SUMIF('Полная ст-ть с уч.НЗС (Авто)'!$YP$11:INDIRECT("'Полная ст-ть с уч.НЗС (Авто)'!YP"&amp;$J$42),$C23,'Полная ст-ть с уч.НЗС (Авто)'!QU$11:INDIRECT("'Полная ст-ть с уч.НЗС (Авто)'!QU"&amp;$J$42))/$D23)</f>
        <v>0</v>
      </c>
      <c r="QV23" s="137">
        <f ca="1">IF($D23=0,0,SUMIF('Полная ст-ть с уч.НЗС (Авто)'!$YP$11:INDIRECT("'Полная ст-ть с уч.НЗС (Авто)'!YP"&amp;$J$42),$C23,'Полная ст-ть с уч.НЗС (Авто)'!QV$11:INDIRECT("'Полная ст-ть с уч.НЗС (Авто)'!QV"&amp;$J$42))/$D23)</f>
        <v>0</v>
      </c>
      <c r="QW23" s="137">
        <f ca="1">IF($D23=0,0,SUMIF('Полная ст-ть с уч.НЗС (Авто)'!$YP$11:INDIRECT("'Полная ст-ть с уч.НЗС (Авто)'!YP"&amp;$J$42),$C23,'Полная ст-ть с уч.НЗС (Авто)'!QW$11:INDIRECT("'Полная ст-ть с уч.НЗС (Авто)'!QW"&amp;$J$42))/$D23)</f>
        <v>0</v>
      </c>
      <c r="QX23" s="137">
        <f ca="1">IF($D23=0,0,SUMIF('Полная ст-ть с уч.НЗС (Авто)'!$YP$11:INDIRECT("'Полная ст-ть с уч.НЗС (Авто)'!YP"&amp;$J$42),$C23,'Полная ст-ть с уч.НЗС (Авто)'!QX$11:INDIRECT("'Полная ст-ть с уч.НЗС (Авто)'!QX"&amp;$J$42))/$D23)</f>
        <v>0</v>
      </c>
      <c r="QY23" s="137">
        <f ca="1">IF($D23=0,0,SUMIF('Полная ст-ть с уч.НЗС (Авто)'!$YP$11:INDIRECT("'Полная ст-ть с уч.НЗС (Авто)'!YP"&amp;$J$42),$C23,'Полная ст-ть с уч.НЗС (Авто)'!QY$11:INDIRECT("'Полная ст-ть с уч.НЗС (Авто)'!QY"&amp;$J$42))/$D23)</f>
        <v>0</v>
      </c>
      <c r="QZ23" s="137">
        <f ca="1">IF($D23=0,0,SUMIF('Полная ст-ть с уч.НЗС (Авто)'!$YP$11:INDIRECT("'Полная ст-ть с уч.НЗС (Авто)'!YP"&amp;$J$42),$C23,'Полная ст-ть с уч.НЗС (Авто)'!QZ$11:INDIRECT("'Полная ст-ть с уч.НЗС (Авто)'!QZ"&amp;$J$42))/$D23)</f>
        <v>0</v>
      </c>
      <c r="RA23" s="137">
        <f ca="1">IF($D23=0,0,SUMIF('Полная ст-ть с уч.НЗС (Авто)'!$YP$11:INDIRECT("'Полная ст-ть с уч.НЗС (Авто)'!YP"&amp;$J$42),$C23,'Полная ст-ть с уч.НЗС (Авто)'!RA$11:INDIRECT("'Полная ст-ть с уч.НЗС (Авто)'!RA"&amp;$J$42))/$D23)</f>
        <v>0</v>
      </c>
      <c r="RB23" s="137">
        <f ca="1">IF($D23=0,0,SUMIF('Полная ст-ть с уч.НЗС (Авто)'!$YP$11:INDIRECT("'Полная ст-ть с уч.НЗС (Авто)'!YP"&amp;$J$42),$C23,'Полная ст-ть с уч.НЗС (Авто)'!RB$11:INDIRECT("'Полная ст-ть с уч.НЗС (Авто)'!RB"&amp;$J$42))/$D23)</f>
        <v>0</v>
      </c>
      <c r="RC23" s="137">
        <f ca="1">IF($D23=0,0,SUMIF('Полная ст-ть с уч.НЗС (Авто)'!$YP$11:INDIRECT("'Полная ст-ть с уч.НЗС (Авто)'!YP"&amp;$J$42),$C23,'Полная ст-ть с уч.НЗС (Авто)'!RC$11:INDIRECT("'Полная ст-ть с уч.НЗС (Авто)'!RC"&amp;$J$42))/$D23)</f>
        <v>0</v>
      </c>
      <c r="RD23" s="137">
        <f ca="1">IF($D23=0,0,SUMIF('Полная ст-ть с уч.НЗС (Авто)'!$YP$11:INDIRECT("'Полная ст-ть с уч.НЗС (Авто)'!YP"&amp;$J$42),$C23,'Полная ст-ть с уч.НЗС (Авто)'!RD$11:INDIRECT("'Полная ст-ть с уч.НЗС (Авто)'!RD"&amp;$J$42))/$D23)</f>
        <v>0</v>
      </c>
      <c r="RE23" s="137">
        <f ca="1">IF($D23=0,0,SUMIF('Полная ст-ть с уч.НЗС (Авто)'!$YP$11:INDIRECT("'Полная ст-ть с уч.НЗС (Авто)'!YP"&amp;$J$42),$C23,'Полная ст-ть с уч.НЗС (Авто)'!RE$11:INDIRECT("'Полная ст-ть с уч.НЗС (Авто)'!RE"&amp;$J$42))/$D23)</f>
        <v>0</v>
      </c>
      <c r="RF23" s="137">
        <f ca="1">IF($D23=0,0,SUMIF('Полная ст-ть с уч.НЗС (Авто)'!$YP$11:INDIRECT("'Полная ст-ть с уч.НЗС (Авто)'!YP"&amp;$J$42),$C23,'Полная ст-ть с уч.НЗС (Авто)'!RF$11:INDIRECT("'Полная ст-ть с уч.НЗС (Авто)'!RF"&amp;$J$42))/$D23)</f>
        <v>0</v>
      </c>
      <c r="RG23" s="137">
        <f ca="1">IF($D23=0,0,SUMIF('Полная ст-ть с уч.НЗС (Авто)'!$YP$11:INDIRECT("'Полная ст-ть с уч.НЗС (Авто)'!YP"&amp;$J$42),$C23,'Полная ст-ть с уч.НЗС (Авто)'!RG$11:INDIRECT("'Полная ст-ть с уч.НЗС (Авто)'!RG"&amp;$J$42))/$D23)</f>
        <v>0</v>
      </c>
      <c r="RH23" s="137">
        <f ca="1">IF($D23=0,0,SUMIF('Полная ст-ть с уч.НЗС (Авто)'!$YP$11:INDIRECT("'Полная ст-ть с уч.НЗС (Авто)'!YP"&amp;$J$42),$C23,'Полная ст-ть с уч.НЗС (Авто)'!RH$11:INDIRECT("'Полная ст-ть с уч.НЗС (Авто)'!RH"&amp;$J$42))/$D23)</f>
        <v>0</v>
      </c>
      <c r="RI23" s="137">
        <f ca="1">IF($D23=0,0,SUMIF('Полная ст-ть с уч.НЗС (Авто)'!$YP$11:INDIRECT("'Полная ст-ть с уч.НЗС (Авто)'!YP"&amp;$J$42),$C23,'Полная ст-ть с уч.НЗС (Авто)'!RI$11:INDIRECT("'Полная ст-ть с уч.НЗС (Авто)'!RI"&amp;$J$42))/$D23)</f>
        <v>0</v>
      </c>
      <c r="RJ23" s="137">
        <f ca="1">IF($D23=0,0,SUMIF('Полная ст-ть с уч.НЗС (Авто)'!$YP$11:INDIRECT("'Полная ст-ть с уч.НЗС (Авто)'!YP"&amp;$J$42),$C23,'Полная ст-ть с уч.НЗС (Авто)'!RJ$11:INDIRECT("'Полная ст-ть с уч.НЗС (Авто)'!RJ"&amp;$J$42))/$D23)</f>
        <v>0</v>
      </c>
      <c r="RK23" s="137">
        <f ca="1">IF($D23=0,0,SUMIF('Полная ст-ть с уч.НЗС (Авто)'!$YP$11:INDIRECT("'Полная ст-ть с уч.НЗС (Авто)'!YP"&amp;$J$42),$C23,'Полная ст-ть с уч.НЗС (Авто)'!RK$11:INDIRECT("'Полная ст-ть с уч.НЗС (Авто)'!RK"&amp;$J$42))/$D23)</f>
        <v>0</v>
      </c>
      <c r="RL23" s="137">
        <f ca="1">IF($D23=0,0,SUMIF('Полная ст-ть с уч.НЗС (Авто)'!$YP$11:INDIRECT("'Полная ст-ть с уч.НЗС (Авто)'!YP"&amp;$J$42),$C23,'Полная ст-ть с уч.НЗС (Авто)'!RL$11:INDIRECT("'Полная ст-ть с уч.НЗС (Авто)'!RL"&amp;$J$42))/$D23)</f>
        <v>0</v>
      </c>
      <c r="RM23" s="137">
        <f ca="1">IF($D23=0,0,SUMIF('Полная ст-ть с уч.НЗС (Авто)'!$YP$11:INDIRECT("'Полная ст-ть с уч.НЗС (Авто)'!YP"&amp;$J$42),$C23,'Полная ст-ть с уч.НЗС (Авто)'!RM$11:INDIRECT("'Полная ст-ть с уч.НЗС (Авто)'!RM"&amp;$J$42))/$D23)</f>
        <v>0</v>
      </c>
      <c r="RN23" s="137">
        <f ca="1">IF($D23=0,0,SUMIF('Полная ст-ть с уч.НЗС (Авто)'!$YP$11:INDIRECT("'Полная ст-ть с уч.НЗС (Авто)'!YP"&amp;$J$42),$C23,'Полная ст-ть с уч.НЗС (Авто)'!RN$11:INDIRECT("'Полная ст-ть с уч.НЗС (Авто)'!RN"&amp;$J$42))/$D23)</f>
        <v>0</v>
      </c>
      <c r="RO23" s="137">
        <f ca="1">IF($D23=0,0,SUMIF('Полная ст-ть с уч.НЗС (Авто)'!$YP$11:INDIRECT("'Полная ст-ть с уч.НЗС (Авто)'!YP"&amp;$J$42),$C23,'Полная ст-ть с уч.НЗС (Авто)'!RO$11:INDIRECT("'Полная ст-ть с уч.НЗС (Авто)'!RO"&amp;$J$42))/$D23)</f>
        <v>0</v>
      </c>
      <c r="RP23" s="137">
        <f ca="1">IF($D23=0,0,SUMIF('Полная ст-ть с уч.НЗС (Авто)'!$YP$11:INDIRECT("'Полная ст-ть с уч.НЗС (Авто)'!YP"&amp;$J$42),$C23,'Полная ст-ть с уч.НЗС (Авто)'!RP$11:INDIRECT("'Полная ст-ть с уч.НЗС (Авто)'!RP"&amp;$J$42))/$D23)</f>
        <v>0</v>
      </c>
      <c r="RQ23" s="137">
        <f ca="1">IF($D23=0,0,SUMIF('Полная ст-ть с уч.НЗС (Авто)'!$YP$11:INDIRECT("'Полная ст-ть с уч.НЗС (Авто)'!YP"&amp;$J$42),$C23,'Полная ст-ть с уч.НЗС (Авто)'!RQ$11:INDIRECT("'Полная ст-ть с уч.НЗС (Авто)'!RQ"&amp;$J$42))/$D23)</f>
        <v>0</v>
      </c>
      <c r="RR23" s="137">
        <f ca="1">IF($D23=0,0,SUMIF('Полная ст-ть с уч.НЗС (Авто)'!$YP$11:INDIRECT("'Полная ст-ть с уч.НЗС (Авто)'!YP"&amp;$J$42),$C23,'Полная ст-ть с уч.НЗС (Авто)'!RR$11:INDIRECT("'Полная ст-ть с уч.НЗС (Авто)'!RR"&amp;$J$42))/$D23)</f>
        <v>0</v>
      </c>
      <c r="RS23" s="137">
        <f ca="1">IF($D23=0,0,SUMIF('Полная ст-ть с уч.НЗС (Авто)'!$YP$11:INDIRECT("'Полная ст-ть с уч.НЗС (Авто)'!YP"&amp;$J$42),$C23,'Полная ст-ть с уч.НЗС (Авто)'!RS$11:INDIRECT("'Полная ст-ть с уч.НЗС (Авто)'!RS"&amp;$J$42))/$D23)</f>
        <v>0</v>
      </c>
      <c r="RT23" s="137">
        <f ca="1">IF($D23=0,0,SUMIF('Полная ст-ть с уч.НЗС (Авто)'!$YP$11:INDIRECT("'Полная ст-ть с уч.НЗС (Авто)'!YP"&amp;$J$42),$C23,'Полная ст-ть с уч.НЗС (Авто)'!RT$11:INDIRECT("'Полная ст-ть с уч.НЗС (Авто)'!RT"&amp;$J$42))/$D23)</f>
        <v>0</v>
      </c>
      <c r="RU23" s="137">
        <f ca="1">IF($D23=0,0,SUMIF('Полная ст-ть с уч.НЗС (Авто)'!$YP$11:INDIRECT("'Полная ст-ть с уч.НЗС (Авто)'!YP"&amp;$J$42),$C23,'Полная ст-ть с уч.НЗС (Авто)'!RU$11:INDIRECT("'Полная ст-ть с уч.НЗС (Авто)'!RU"&amp;$J$42))/$D23)</f>
        <v>0</v>
      </c>
      <c r="RV23" s="137">
        <f ca="1">IF($D23=0,0,SUMIF('Полная ст-ть с уч.НЗС (Авто)'!$YP$11:INDIRECT("'Полная ст-ть с уч.НЗС (Авто)'!YP"&amp;$J$42),$C23,'Полная ст-ть с уч.НЗС (Авто)'!RV$11:INDIRECT("'Полная ст-ть с уч.НЗС (Авто)'!RV"&amp;$J$42))/$D23)</f>
        <v>0</v>
      </c>
      <c r="RW23" s="137">
        <f ca="1">IF($D23=0,0,SUMIF('Полная ст-ть с уч.НЗС (Авто)'!$YP$11:INDIRECT("'Полная ст-ть с уч.НЗС (Авто)'!YP"&amp;$J$42),$C23,'Полная ст-ть с уч.НЗС (Авто)'!RW$11:INDIRECT("'Полная ст-ть с уч.НЗС (Авто)'!RW"&amp;$J$42))/$D23)</f>
        <v>0</v>
      </c>
      <c r="RX23" s="137">
        <f ca="1">IF($D23=0,0,SUMIF('Полная ст-ть с уч.НЗС (Авто)'!$YP$11:INDIRECT("'Полная ст-ть с уч.НЗС (Авто)'!YP"&amp;$J$42),$C23,'Полная ст-ть с уч.НЗС (Авто)'!RX$11:INDIRECT("'Полная ст-ть с уч.НЗС (Авто)'!RX"&amp;$J$42))/$D23)</f>
        <v>0</v>
      </c>
      <c r="RY23" s="137">
        <f ca="1">IF($D23=0,0,SUMIF('Полная ст-ть с уч.НЗС (Авто)'!$YP$11:INDIRECT("'Полная ст-ть с уч.НЗС (Авто)'!YP"&amp;$J$42),$C23,'Полная ст-ть с уч.НЗС (Авто)'!RY$11:INDIRECT("'Полная ст-ть с уч.НЗС (Авто)'!RY"&amp;$J$42))/$D23)</f>
        <v>0</v>
      </c>
      <c r="RZ23" s="137">
        <f ca="1">IF($D23=0,0,SUMIF('Полная ст-ть с уч.НЗС (Авто)'!$YP$11:INDIRECT("'Полная ст-ть с уч.НЗС (Авто)'!YP"&amp;$J$42),$C23,'Полная ст-ть с уч.НЗС (Авто)'!RZ$11:INDIRECT("'Полная ст-ть с уч.НЗС (Авто)'!RZ"&amp;$J$42))/$D23)</f>
        <v>0</v>
      </c>
      <c r="SA23" s="137">
        <f ca="1">IF($D23=0,0,SUMIF('Полная ст-ть с уч.НЗС (Авто)'!$YP$11:INDIRECT("'Полная ст-ть с уч.НЗС (Авто)'!YP"&amp;$J$42),$C23,'Полная ст-ть с уч.НЗС (Авто)'!SA$11:INDIRECT("'Полная ст-ть с уч.НЗС (Авто)'!SA"&amp;$J$42))/$D23)</f>
        <v>0</v>
      </c>
      <c r="SB23" s="137">
        <f ca="1">IF($D23=0,0,SUMIF('Полная ст-ть с уч.НЗС (Авто)'!$YP$11:INDIRECT("'Полная ст-ть с уч.НЗС (Авто)'!YP"&amp;$J$42),$C23,'Полная ст-ть с уч.НЗС (Авто)'!SB$11:INDIRECT("'Полная ст-ть с уч.НЗС (Авто)'!SB"&amp;$J$42))/$D23)</f>
        <v>0</v>
      </c>
      <c r="SC23" s="137">
        <f ca="1">IF($D23=0,0,SUMIF('Полная ст-ть с уч.НЗС (Авто)'!$YP$11:INDIRECT("'Полная ст-ть с уч.НЗС (Авто)'!YP"&amp;$J$42),$C23,'Полная ст-ть с уч.НЗС (Авто)'!SC$11:INDIRECT("'Полная ст-ть с уч.НЗС (Авто)'!SC"&amp;$J$42))/$D23)</f>
        <v>0</v>
      </c>
      <c r="SD23" s="137">
        <f ca="1">IF($D23=0,0,SUMIF('Полная ст-ть с уч.НЗС (Авто)'!$YP$11:INDIRECT("'Полная ст-ть с уч.НЗС (Авто)'!YP"&amp;$J$42),$C23,'Полная ст-ть с уч.НЗС (Авто)'!SD$11:INDIRECT("'Полная ст-ть с уч.НЗС (Авто)'!SD"&amp;$J$42))/$D23)</f>
        <v>0</v>
      </c>
      <c r="SE23" s="137">
        <f ca="1">IF($D23=0,0,SUMIF('Полная ст-ть с уч.НЗС (Авто)'!$YP$11:INDIRECT("'Полная ст-ть с уч.НЗС (Авто)'!YP"&amp;$J$42),$C23,'Полная ст-ть с уч.НЗС (Авто)'!SE$11:INDIRECT("'Полная ст-ть с уч.НЗС (Авто)'!SE"&amp;$J$42))/$D23)</f>
        <v>0</v>
      </c>
      <c r="SF23" s="137">
        <f ca="1">IF($D23=0,0,SUMIF('Полная ст-ть с уч.НЗС (Авто)'!$YP$11:INDIRECT("'Полная ст-ть с уч.НЗС (Авто)'!YP"&amp;$J$42),$C23,'Полная ст-ть с уч.НЗС (Авто)'!SF$11:INDIRECT("'Полная ст-ть с уч.НЗС (Авто)'!SF"&amp;$J$42))/$D23)</f>
        <v>0</v>
      </c>
      <c r="SG23" s="137">
        <f ca="1">IF($D23=0,0,SUMIF('Полная ст-ть с уч.НЗС (Авто)'!$YP$11:INDIRECT("'Полная ст-ть с уч.НЗС (Авто)'!YP"&amp;$J$42),$C23,'Полная ст-ть с уч.НЗС (Авто)'!SG$11:INDIRECT("'Полная ст-ть с уч.НЗС (Авто)'!SG"&amp;$J$42))/$D23)</f>
        <v>0</v>
      </c>
      <c r="SH23" s="137">
        <f ca="1">IF($D23=0,0,SUMIF('Полная ст-ть с уч.НЗС (Авто)'!$YP$11:INDIRECT("'Полная ст-ть с уч.НЗС (Авто)'!YP"&amp;$J$42),$C23,'Полная ст-ть с уч.НЗС (Авто)'!SH$11:INDIRECT("'Полная ст-ть с уч.НЗС (Авто)'!SH"&amp;$J$42))/$D23)</f>
        <v>0</v>
      </c>
      <c r="SI23" s="137">
        <f ca="1">IF($D23=0,0,SUMIF('Полная ст-ть с уч.НЗС (Авто)'!$YP$11:INDIRECT("'Полная ст-ть с уч.НЗС (Авто)'!YP"&amp;$J$42),$C23,'Полная ст-ть с уч.НЗС (Авто)'!SI$11:INDIRECT("'Полная ст-ть с уч.НЗС (Авто)'!SI"&amp;$J$42))/$D23)</f>
        <v>0</v>
      </c>
      <c r="SJ23" s="137">
        <f ca="1">IF($D23=0,0,SUMIF('Полная ст-ть с уч.НЗС (Авто)'!$YP$11:INDIRECT("'Полная ст-ть с уч.НЗС (Авто)'!YP"&amp;$J$42),$C23,'Полная ст-ть с уч.НЗС (Авто)'!SJ$11:INDIRECT("'Полная ст-ть с уч.НЗС (Авто)'!SJ"&amp;$J$42))/$D23)</f>
        <v>0</v>
      </c>
      <c r="SK23" s="137">
        <f ca="1">IF($D23=0,0,SUMIF('Полная ст-ть с уч.НЗС (Авто)'!$YP$11:INDIRECT("'Полная ст-ть с уч.НЗС (Авто)'!YP"&amp;$J$42),$C23,'Полная ст-ть с уч.НЗС (Авто)'!SK$11:INDIRECT("'Полная ст-ть с уч.НЗС (Авто)'!SK"&amp;$J$42))/$D23)</f>
        <v>0</v>
      </c>
      <c r="SL23" s="137">
        <f ca="1">IF($D23=0,0,SUMIF('Полная ст-ть с уч.НЗС (Авто)'!$YP$11:INDIRECT("'Полная ст-ть с уч.НЗС (Авто)'!YP"&amp;$J$42),$C23,'Полная ст-ть с уч.НЗС (Авто)'!SL$11:INDIRECT("'Полная ст-ть с уч.НЗС (Авто)'!SL"&amp;$J$42))/$D23)</f>
        <v>0</v>
      </c>
      <c r="SM23" s="137">
        <f ca="1">IF($D23=0,0,SUMIF('Полная ст-ть с уч.НЗС (Авто)'!$YP$11:INDIRECT("'Полная ст-ть с уч.НЗС (Авто)'!YP"&amp;$J$42),$C23,'Полная ст-ть с уч.НЗС (Авто)'!SM$11:INDIRECT("'Полная ст-ть с уч.НЗС (Авто)'!SM"&amp;$J$42))/$D23)</f>
        <v>0</v>
      </c>
      <c r="SN23" s="137">
        <f ca="1">IF($D23=0,0,SUMIF('Полная ст-ть с уч.НЗС (Авто)'!$YP$11:INDIRECT("'Полная ст-ть с уч.НЗС (Авто)'!YP"&amp;$J$42),$C23,'Полная ст-ть с уч.НЗС (Авто)'!SN$11:INDIRECT("'Полная ст-ть с уч.НЗС (Авто)'!SN"&amp;$J$42))/$D23)</f>
        <v>0</v>
      </c>
      <c r="SO23" s="137">
        <f ca="1">IF($D23=0,0,SUMIF('Полная ст-ть с уч.НЗС (Авто)'!$YP$11:INDIRECT("'Полная ст-ть с уч.НЗС (Авто)'!YP"&amp;$J$42),$C23,'Полная ст-ть с уч.НЗС (Авто)'!SO$11:INDIRECT("'Полная ст-ть с уч.НЗС (Авто)'!SO"&amp;$J$42))/$D23)</f>
        <v>0</v>
      </c>
      <c r="SP23" s="137">
        <f ca="1">IF($D23=0,0,SUMIF('Полная ст-ть с уч.НЗС (Авто)'!$YP$11:INDIRECT("'Полная ст-ть с уч.НЗС (Авто)'!YP"&amp;$J$42),$C23,'Полная ст-ть с уч.НЗС (Авто)'!SP$11:INDIRECT("'Полная ст-ть с уч.НЗС (Авто)'!SP"&amp;$J$42))/$D23)</f>
        <v>0</v>
      </c>
      <c r="SQ23" s="137">
        <f ca="1">IF($D23=0,0,SUMIF('Полная ст-ть с уч.НЗС (Авто)'!$YP$11:INDIRECT("'Полная ст-ть с уч.НЗС (Авто)'!YP"&amp;$J$42),$C23,'Полная ст-ть с уч.НЗС (Авто)'!SQ$11:INDIRECT("'Полная ст-ть с уч.НЗС (Авто)'!SQ"&amp;$J$42))/$D23)</f>
        <v>0</v>
      </c>
      <c r="SR23" s="137">
        <f ca="1">IF($D23=0,0,SUMIF('Полная ст-ть с уч.НЗС (Авто)'!$YP$11:INDIRECT("'Полная ст-ть с уч.НЗС (Авто)'!YP"&amp;$J$42),$C23,'Полная ст-ть с уч.НЗС (Авто)'!SR$11:INDIRECT("'Полная ст-ть с уч.НЗС (Авто)'!SR"&amp;$J$42))/$D23)</f>
        <v>0</v>
      </c>
      <c r="SS23" s="137">
        <f ca="1">IF($D23=0,0,SUMIF('Полная ст-ть с уч.НЗС (Авто)'!$YP$11:INDIRECT("'Полная ст-ть с уч.НЗС (Авто)'!YP"&amp;$J$42),$C23,'Полная ст-ть с уч.НЗС (Авто)'!SS$11:INDIRECT("'Полная ст-ть с уч.НЗС (Авто)'!SS"&amp;$J$42))/$D23)</f>
        <v>0</v>
      </c>
      <c r="ST23" s="137">
        <f ca="1">IF($D23=0,0,SUMIF('Полная ст-ть с уч.НЗС (Авто)'!$YP$11:INDIRECT("'Полная ст-ть с уч.НЗС (Авто)'!YP"&amp;$J$42),$C23,'Полная ст-ть с уч.НЗС (Авто)'!ST$11:INDIRECT("'Полная ст-ть с уч.НЗС (Авто)'!ST"&amp;$J$42))/$D23)</f>
        <v>0</v>
      </c>
      <c r="SU23" s="137">
        <f ca="1">IF($D23=0,0,SUMIF('Полная ст-ть с уч.НЗС (Авто)'!$YP$11:INDIRECT("'Полная ст-ть с уч.НЗС (Авто)'!YP"&amp;$J$42),$C23,'Полная ст-ть с уч.НЗС (Авто)'!SU$11:INDIRECT("'Полная ст-ть с уч.НЗС (Авто)'!SU"&amp;$J$42))/$D23)</f>
        <v>0</v>
      </c>
      <c r="SV23" s="137">
        <f ca="1">IF($D23=0,0,SUMIF('Полная ст-ть с уч.НЗС (Авто)'!$YP$11:INDIRECT("'Полная ст-ть с уч.НЗС (Авто)'!YP"&amp;$J$42),$C23,'Полная ст-ть с уч.НЗС (Авто)'!SV$11:INDIRECT("'Полная ст-ть с уч.НЗС (Авто)'!SV"&amp;$J$42))/$D23)</f>
        <v>0</v>
      </c>
      <c r="SW23" s="137">
        <f ca="1">IF($D23=0,0,SUMIF('Полная ст-ть с уч.НЗС (Авто)'!$YP$11:INDIRECT("'Полная ст-ть с уч.НЗС (Авто)'!YP"&amp;$J$42),$C23,'Полная ст-ть с уч.НЗС (Авто)'!SW$11:INDIRECT("'Полная ст-ть с уч.НЗС (Авто)'!SW"&amp;$J$42))/$D23)</f>
        <v>0</v>
      </c>
      <c r="SX23" s="137">
        <f ca="1">IF($D23=0,0,SUMIF('Полная ст-ть с уч.НЗС (Авто)'!$YP$11:INDIRECT("'Полная ст-ть с уч.НЗС (Авто)'!YP"&amp;$J$42),$C23,'Полная ст-ть с уч.НЗС (Авто)'!SX$11:INDIRECT("'Полная ст-ть с уч.НЗС (Авто)'!SX"&amp;$J$42))/$D23)</f>
        <v>0</v>
      </c>
      <c r="SY23" s="137">
        <f ca="1">IF($D23=0,0,SUMIF('Полная ст-ть с уч.НЗС (Авто)'!$YP$11:INDIRECT("'Полная ст-ть с уч.НЗС (Авто)'!YP"&amp;$J$42),$C23,'Полная ст-ть с уч.НЗС (Авто)'!SY$11:INDIRECT("'Полная ст-ть с уч.НЗС (Авто)'!SY"&amp;$J$42))/$D23)</f>
        <v>0</v>
      </c>
      <c r="SZ23" s="137">
        <f ca="1">IF($D23=0,0,SUMIF('Полная ст-ть с уч.НЗС (Авто)'!$YP$11:INDIRECT("'Полная ст-ть с уч.НЗС (Авто)'!YP"&amp;$J$42),$C23,'Полная ст-ть с уч.НЗС (Авто)'!SZ$11:INDIRECT("'Полная ст-ть с уч.НЗС (Авто)'!SZ"&amp;$J$42))/$D23)</f>
        <v>0</v>
      </c>
      <c r="TA23" s="137">
        <f ca="1">IF($D23=0,0,SUMIF('Полная ст-ть с уч.НЗС (Авто)'!$YP$11:INDIRECT("'Полная ст-ть с уч.НЗС (Авто)'!YP"&amp;$J$42),$C23,'Полная ст-ть с уч.НЗС (Авто)'!TA$11:INDIRECT("'Полная ст-ть с уч.НЗС (Авто)'!TA"&amp;$J$42))/$D23)</f>
        <v>0</v>
      </c>
      <c r="TB23" s="137">
        <f ca="1">IF($D23=0,0,SUMIF('Полная ст-ть с уч.НЗС (Авто)'!$YP$11:INDIRECT("'Полная ст-ть с уч.НЗС (Авто)'!YP"&amp;$J$42),$C23,'Полная ст-ть с уч.НЗС (Авто)'!TB$11:INDIRECT("'Полная ст-ть с уч.НЗС (Авто)'!TB"&amp;$J$42))/$D23)</f>
        <v>0</v>
      </c>
      <c r="TC23" s="137">
        <f ca="1">IF($D23=0,0,SUMIF('Полная ст-ть с уч.НЗС (Авто)'!$YP$11:INDIRECT("'Полная ст-ть с уч.НЗС (Авто)'!YP"&amp;$J$42),$C23,'Полная ст-ть с уч.НЗС (Авто)'!TC$11:INDIRECT("'Полная ст-ть с уч.НЗС (Авто)'!TC"&amp;$J$42))/$D23)</f>
        <v>0</v>
      </c>
      <c r="TD23" s="137">
        <f ca="1">IF($D23=0,0,SUMIF('Полная ст-ть с уч.НЗС (Авто)'!$YP$11:INDIRECT("'Полная ст-ть с уч.НЗС (Авто)'!YP"&amp;$J$42),$C23,'Полная ст-ть с уч.НЗС (Авто)'!TD$11:INDIRECT("'Полная ст-ть с уч.НЗС (Авто)'!TD"&amp;$J$42))/$D23)</f>
        <v>0</v>
      </c>
      <c r="TE23" s="137">
        <f ca="1">IF($D23=0,0,SUMIF('Полная ст-ть с уч.НЗС (Авто)'!$YP$11:INDIRECT("'Полная ст-ть с уч.НЗС (Авто)'!YP"&amp;$J$42),$C23,'Полная ст-ть с уч.НЗС (Авто)'!TE$11:INDIRECT("'Полная ст-ть с уч.НЗС (Авто)'!TE"&amp;$J$42))/$D23)</f>
        <v>0</v>
      </c>
      <c r="TF23" s="137">
        <f ca="1">IF($D23=0,0,SUMIF('Полная ст-ть с уч.НЗС (Авто)'!$YP$11:INDIRECT("'Полная ст-ть с уч.НЗС (Авто)'!YP"&amp;$J$42),$C23,'Полная ст-ть с уч.НЗС (Авто)'!TF$11:INDIRECT("'Полная ст-ть с уч.НЗС (Авто)'!TF"&amp;$J$42))/$D23)</f>
        <v>0</v>
      </c>
      <c r="TG23" s="137">
        <f ca="1">IF($D23=0,0,SUMIF('Полная ст-ть с уч.НЗС (Авто)'!$YP$11:INDIRECT("'Полная ст-ть с уч.НЗС (Авто)'!YP"&amp;$J$42),$C23,'Полная ст-ть с уч.НЗС (Авто)'!TG$11:INDIRECT("'Полная ст-ть с уч.НЗС (Авто)'!TG"&amp;$J$42))/$D23)</f>
        <v>0</v>
      </c>
      <c r="TH23" s="137">
        <f ca="1">IF($D23=0,0,SUMIF('Полная ст-ть с уч.НЗС (Авто)'!$YP$11:INDIRECT("'Полная ст-ть с уч.НЗС (Авто)'!YP"&amp;$J$42),$C23,'Полная ст-ть с уч.НЗС (Авто)'!TH$11:INDIRECT("'Полная ст-ть с уч.НЗС (Авто)'!TH"&amp;$J$42))/$D23)</f>
        <v>0</v>
      </c>
      <c r="TI23" s="137">
        <f ca="1">IF($D23=0,0,SUMIF('Полная ст-ть с уч.НЗС (Авто)'!$YP$11:INDIRECT("'Полная ст-ть с уч.НЗС (Авто)'!YP"&amp;$J$42),$C23,'Полная ст-ть с уч.НЗС (Авто)'!TI$11:INDIRECT("'Полная ст-ть с уч.НЗС (Авто)'!TI"&amp;$J$42))/$D23)</f>
        <v>0</v>
      </c>
      <c r="TJ23" s="137">
        <f ca="1">IF($D23=0,0,SUMIF('Полная ст-ть с уч.НЗС (Авто)'!$YP$11:INDIRECT("'Полная ст-ть с уч.НЗС (Авто)'!YP"&amp;$J$42),$C23,'Полная ст-ть с уч.НЗС (Авто)'!TJ$11:INDIRECT("'Полная ст-ть с уч.НЗС (Авто)'!TJ"&amp;$J$42))/$D23)</f>
        <v>0</v>
      </c>
      <c r="TK23" s="137">
        <f ca="1">IF($D23=0,0,SUMIF('Полная ст-ть с уч.НЗС (Авто)'!$YP$11:INDIRECT("'Полная ст-ть с уч.НЗС (Авто)'!YP"&amp;$J$42),$C23,'Полная ст-ть с уч.НЗС (Авто)'!TK$11:INDIRECT("'Полная ст-ть с уч.НЗС (Авто)'!TK"&amp;$J$42))/$D23)</f>
        <v>0</v>
      </c>
      <c r="TL23" s="137">
        <f ca="1">IF($D23=0,0,SUMIF('Полная ст-ть с уч.НЗС (Авто)'!$YP$11:INDIRECT("'Полная ст-ть с уч.НЗС (Авто)'!YP"&amp;$J$42),$C23,'Полная ст-ть с уч.НЗС (Авто)'!TL$11:INDIRECT("'Полная ст-ть с уч.НЗС (Авто)'!TL"&amp;$J$42))/$D23)</f>
        <v>0</v>
      </c>
      <c r="TM23" s="137">
        <f ca="1">IF($D23=0,0,SUMIF('Полная ст-ть с уч.НЗС (Авто)'!$YP$11:INDIRECT("'Полная ст-ть с уч.НЗС (Авто)'!YP"&amp;$J$42),$C23,'Полная ст-ть с уч.НЗС (Авто)'!TM$11:INDIRECT("'Полная ст-ть с уч.НЗС (Авто)'!TM"&amp;$J$42))/$D23)</f>
        <v>0</v>
      </c>
      <c r="TN23" s="137">
        <f ca="1">IF($D23=0,0,SUMIF('Полная ст-ть с уч.НЗС (Авто)'!$YP$11:INDIRECT("'Полная ст-ть с уч.НЗС (Авто)'!YP"&amp;$J$42),$C23,'Полная ст-ть с уч.НЗС (Авто)'!TN$11:INDIRECT("'Полная ст-ть с уч.НЗС (Авто)'!TN"&amp;$J$42))/$D23)</f>
        <v>0</v>
      </c>
      <c r="TO23" s="137">
        <f ca="1">IF($D23=0,0,SUMIF('Полная ст-ть с уч.НЗС (Авто)'!$YP$11:INDIRECT("'Полная ст-ть с уч.НЗС (Авто)'!YP"&amp;$J$42),$C23,'Полная ст-ть с уч.НЗС (Авто)'!TO$11:INDIRECT("'Полная ст-ть с уч.НЗС (Авто)'!TO"&amp;$J$42))/$D23)</f>
        <v>0</v>
      </c>
      <c r="TP23" s="137">
        <f ca="1">IF($D23=0,0,SUMIF('Полная ст-ть с уч.НЗС (Авто)'!$YP$11:INDIRECT("'Полная ст-ть с уч.НЗС (Авто)'!YP"&amp;$J$42),$C23,'Полная ст-ть с уч.НЗС (Авто)'!TP$11:INDIRECT("'Полная ст-ть с уч.НЗС (Авто)'!TP"&amp;$J$42))/$D23)</f>
        <v>0</v>
      </c>
      <c r="TQ23" s="137">
        <f ca="1">IF($D23=0,0,SUMIF('Полная ст-ть с уч.НЗС (Авто)'!$YP$11:INDIRECT("'Полная ст-ть с уч.НЗС (Авто)'!YP"&amp;$J$42),$C23,'Полная ст-ть с уч.НЗС (Авто)'!TQ$11:INDIRECT("'Полная ст-ть с уч.НЗС (Авто)'!TQ"&amp;$J$42))/$D23)</f>
        <v>0</v>
      </c>
      <c r="TR23" s="137">
        <f ca="1">IF($D23=0,0,SUMIF('Полная ст-ть с уч.НЗС (Авто)'!$YP$11:INDIRECT("'Полная ст-ть с уч.НЗС (Авто)'!YP"&amp;$J$42),$C23,'Полная ст-ть с уч.НЗС (Авто)'!TR$11:INDIRECT("'Полная ст-ть с уч.НЗС (Авто)'!TR"&amp;$J$42))/$D23)</f>
        <v>0</v>
      </c>
      <c r="TS23" s="137">
        <f ca="1">IF($D23=0,0,SUMIF('Полная ст-ть с уч.НЗС (Авто)'!$YP$11:INDIRECT("'Полная ст-ть с уч.НЗС (Авто)'!YP"&amp;$J$42),$C23,'Полная ст-ть с уч.НЗС (Авто)'!TS$11:INDIRECT("'Полная ст-ть с уч.НЗС (Авто)'!TS"&amp;$J$42))/$D23)</f>
        <v>0</v>
      </c>
      <c r="TT23" s="137">
        <f ca="1">IF($D23=0,0,SUMIF('Полная ст-ть с уч.НЗС (Авто)'!$YP$11:INDIRECT("'Полная ст-ть с уч.НЗС (Авто)'!YP"&amp;$J$42),$C23,'Полная ст-ть с уч.НЗС (Авто)'!TT$11:INDIRECT("'Полная ст-ть с уч.НЗС (Авто)'!TT"&amp;$J$42))/$D23)</f>
        <v>0</v>
      </c>
      <c r="TU23" s="137">
        <f ca="1">IF($D23=0,0,SUMIF('Полная ст-ть с уч.НЗС (Авто)'!$YP$11:INDIRECT("'Полная ст-ть с уч.НЗС (Авто)'!YP"&amp;$J$42),$C23,'Полная ст-ть с уч.НЗС (Авто)'!TU$11:INDIRECT("'Полная ст-ть с уч.НЗС (Авто)'!TU"&amp;$J$42))/$D23)</f>
        <v>0</v>
      </c>
      <c r="TV23" s="137">
        <f ca="1">IF($D23=0,0,SUMIF('Полная ст-ть с уч.НЗС (Авто)'!$YP$11:INDIRECT("'Полная ст-ть с уч.НЗС (Авто)'!YP"&amp;$J$42),$C23,'Полная ст-ть с уч.НЗС (Авто)'!TV$11:INDIRECT("'Полная ст-ть с уч.НЗС (Авто)'!TV"&amp;$J$42))/$D23)</f>
        <v>0</v>
      </c>
      <c r="TW23" s="137">
        <f ca="1">IF($D23=0,0,SUMIF('Полная ст-ть с уч.НЗС (Авто)'!$YP$11:INDIRECT("'Полная ст-ть с уч.НЗС (Авто)'!YP"&amp;$J$42),$C23,'Полная ст-ть с уч.НЗС (Авто)'!TW$11:INDIRECT("'Полная ст-ть с уч.НЗС (Авто)'!TW"&amp;$J$42))/$D23)</f>
        <v>0</v>
      </c>
      <c r="TX23" s="137">
        <f ca="1">IF($D23=0,0,SUMIF('Полная ст-ть с уч.НЗС (Авто)'!$YP$11:INDIRECT("'Полная ст-ть с уч.НЗС (Авто)'!YP"&amp;$J$42),$C23,'Полная ст-ть с уч.НЗС (Авто)'!TX$11:INDIRECT("'Полная ст-ть с уч.НЗС (Авто)'!TX"&amp;$J$42))/$D23)</f>
        <v>0</v>
      </c>
      <c r="TY23" s="137">
        <f ca="1">IF($D23=0,0,SUMIF('Полная ст-ть с уч.НЗС (Авто)'!$YP$11:INDIRECT("'Полная ст-ть с уч.НЗС (Авто)'!YP"&amp;$J$42),$C23,'Полная ст-ть с уч.НЗС (Авто)'!TY$11:INDIRECT("'Полная ст-ть с уч.НЗС (Авто)'!TY"&amp;$J$42))/$D23)</f>
        <v>0</v>
      </c>
      <c r="TZ23" s="137">
        <f ca="1">IF($D23=0,0,SUMIF('Полная ст-ть с уч.НЗС (Авто)'!$YP$11:INDIRECT("'Полная ст-ть с уч.НЗС (Авто)'!YP"&amp;$J$42),$C23,'Полная ст-ть с уч.НЗС (Авто)'!TZ$11:INDIRECT("'Полная ст-ть с уч.НЗС (Авто)'!TZ"&amp;$J$42))/$D23)</f>
        <v>0</v>
      </c>
      <c r="UA23" s="137">
        <f ca="1">IF($D23=0,0,SUMIF('Полная ст-ть с уч.НЗС (Авто)'!$YP$11:INDIRECT("'Полная ст-ть с уч.НЗС (Авто)'!YP"&amp;$J$42),$C23,'Полная ст-ть с уч.НЗС (Авто)'!UA$11:INDIRECT("'Полная ст-ть с уч.НЗС (Авто)'!UA"&amp;$J$42))/$D23)</f>
        <v>0</v>
      </c>
      <c r="UB23" s="137">
        <f ca="1">IF($D23=0,0,SUMIF('Полная ст-ть с уч.НЗС (Авто)'!$YP$11:INDIRECT("'Полная ст-ть с уч.НЗС (Авто)'!YP"&amp;$J$42),$C23,'Полная ст-ть с уч.НЗС (Авто)'!UB$11:INDIRECT("'Полная ст-ть с уч.НЗС (Авто)'!UB"&amp;$J$42))/$D23)</f>
        <v>0</v>
      </c>
      <c r="UC23" s="137">
        <f ca="1">IF($D23=0,0,SUMIF('Полная ст-ть с уч.НЗС (Авто)'!$YP$11:INDIRECT("'Полная ст-ть с уч.НЗС (Авто)'!YP"&amp;$J$42),$C23,'Полная ст-ть с уч.НЗС (Авто)'!UC$11:INDIRECT("'Полная ст-ть с уч.НЗС (Авто)'!UC"&amp;$J$42))/$D23)</f>
        <v>0</v>
      </c>
      <c r="UD23" s="137">
        <f ca="1">IF($D23=0,0,SUMIF('Полная ст-ть с уч.НЗС (Авто)'!$YP$11:INDIRECT("'Полная ст-ть с уч.НЗС (Авто)'!YP"&amp;$J$42),$C23,'Полная ст-ть с уч.НЗС (Авто)'!UD$11:INDIRECT("'Полная ст-ть с уч.НЗС (Авто)'!UD"&amp;$J$42))/$D23)</f>
        <v>0</v>
      </c>
      <c r="UE23" s="137">
        <f ca="1">IF($D23=0,0,SUMIF('Полная ст-ть с уч.НЗС (Авто)'!$YP$11:INDIRECT("'Полная ст-ть с уч.НЗС (Авто)'!YP"&amp;$J$42),$C23,'Полная ст-ть с уч.НЗС (Авто)'!UE$11:INDIRECT("'Полная ст-ть с уч.НЗС (Авто)'!UE"&amp;$J$42))/$D23)</f>
        <v>0</v>
      </c>
      <c r="UF23" s="137">
        <f ca="1">IF($D23=0,0,SUMIF('Полная ст-ть с уч.НЗС (Авто)'!$YP$11:INDIRECT("'Полная ст-ть с уч.НЗС (Авто)'!YP"&amp;$J$42),$C23,'Полная ст-ть с уч.НЗС (Авто)'!UF$11:INDIRECT("'Полная ст-ть с уч.НЗС (Авто)'!UF"&amp;$J$42))/$D23)</f>
        <v>0</v>
      </c>
      <c r="UG23" s="137">
        <f ca="1">IF($D23=0,0,SUMIF('Полная ст-ть с уч.НЗС (Авто)'!$YP$11:INDIRECT("'Полная ст-ть с уч.НЗС (Авто)'!YP"&amp;$J$42),$C23,'Полная ст-ть с уч.НЗС (Авто)'!UG$11:INDIRECT("'Полная ст-ть с уч.НЗС (Авто)'!UG"&amp;$J$42))/$D23)</f>
        <v>0</v>
      </c>
      <c r="UH23" s="137">
        <f ca="1">IF($D23=0,0,SUMIF('Полная ст-ть с уч.НЗС (Авто)'!$YP$11:INDIRECT("'Полная ст-ть с уч.НЗС (Авто)'!YP"&amp;$J$42),$C23,'Полная ст-ть с уч.НЗС (Авто)'!UH$11:INDIRECT("'Полная ст-ть с уч.НЗС (Авто)'!UH"&amp;$J$42))/$D23)</f>
        <v>0</v>
      </c>
      <c r="UI23" s="137">
        <f ca="1">IF($D23=0,0,SUMIF('Полная ст-ть с уч.НЗС (Авто)'!$YP$11:INDIRECT("'Полная ст-ть с уч.НЗС (Авто)'!YP"&amp;$J$42),$C23,'Полная ст-ть с уч.НЗС (Авто)'!UI$11:INDIRECT("'Полная ст-ть с уч.НЗС (Авто)'!UI"&amp;$J$42))/$D23)</f>
        <v>0</v>
      </c>
      <c r="UJ23" s="137">
        <f ca="1">IF($D23=0,0,SUMIF('Полная ст-ть с уч.НЗС (Авто)'!$YP$11:INDIRECT("'Полная ст-ть с уч.НЗС (Авто)'!YP"&amp;$J$42),$C23,'Полная ст-ть с уч.НЗС (Авто)'!UJ$11:INDIRECT("'Полная ст-ть с уч.НЗС (Авто)'!UJ"&amp;$J$42))/$D23)</f>
        <v>0</v>
      </c>
      <c r="UK23" s="137">
        <f ca="1">IF($D23=0,0,SUMIF('Полная ст-ть с уч.НЗС (Авто)'!$YP$11:INDIRECT("'Полная ст-ть с уч.НЗС (Авто)'!YP"&amp;$J$42),$C23,'Полная ст-ть с уч.НЗС (Авто)'!UK$11:INDIRECT("'Полная ст-ть с уч.НЗС (Авто)'!UK"&amp;$J$42))/$D23)</f>
        <v>0</v>
      </c>
      <c r="UL23" s="137">
        <f ca="1">IF($D23=0,0,SUMIF('Полная ст-ть с уч.НЗС (Авто)'!$YP$11:INDIRECT("'Полная ст-ть с уч.НЗС (Авто)'!YP"&amp;$J$42),$C23,'Полная ст-ть с уч.НЗС (Авто)'!UL$11:INDIRECT("'Полная ст-ть с уч.НЗС (Авто)'!UL"&amp;$J$42))/$D23)</f>
        <v>0</v>
      </c>
      <c r="UM23" s="137">
        <f ca="1">IF($D23=0,0,SUMIF('Полная ст-ть с уч.НЗС (Авто)'!$YP$11:INDIRECT("'Полная ст-ть с уч.НЗС (Авто)'!YP"&amp;$J$42),$C23,'Полная ст-ть с уч.НЗС (Авто)'!UM$11:INDIRECT("'Полная ст-ть с уч.НЗС (Авто)'!UM"&amp;$J$42))/$D23)</f>
        <v>0</v>
      </c>
      <c r="UN23" s="137">
        <f ca="1">IF($D23=0,0,SUMIF('Полная ст-ть с уч.НЗС (Авто)'!$YP$11:INDIRECT("'Полная ст-ть с уч.НЗС (Авто)'!YP"&amp;$J$42),$C23,'Полная ст-ть с уч.НЗС (Авто)'!UN$11:INDIRECT("'Полная ст-ть с уч.НЗС (Авто)'!UN"&amp;$J$42))/$D23)</f>
        <v>0</v>
      </c>
      <c r="UO23" s="137">
        <f ca="1">IF($D23=0,0,SUMIF('Полная ст-ть с уч.НЗС (Авто)'!$YP$11:INDIRECT("'Полная ст-ть с уч.НЗС (Авто)'!YP"&amp;$J$42),$C23,'Полная ст-ть с уч.НЗС (Авто)'!UO$11:INDIRECT("'Полная ст-ть с уч.НЗС (Авто)'!UO"&amp;$J$42))/$D23)</f>
        <v>0</v>
      </c>
      <c r="UP23" s="137">
        <f ca="1">IF($D23=0,0,SUMIF('Полная ст-ть с уч.НЗС (Авто)'!$YP$11:INDIRECT("'Полная ст-ть с уч.НЗС (Авто)'!YP"&amp;$J$42),$C23,'Полная ст-ть с уч.НЗС (Авто)'!UP$11:INDIRECT("'Полная ст-ть с уч.НЗС (Авто)'!UP"&amp;$J$42))/$D23)</f>
        <v>0</v>
      </c>
      <c r="UQ23" s="137">
        <f ca="1">IF($D23=0,0,SUMIF('Полная ст-ть с уч.НЗС (Авто)'!$YP$11:INDIRECT("'Полная ст-ть с уч.НЗС (Авто)'!YP"&amp;$J$42),$C23,'Полная ст-ть с уч.НЗС (Авто)'!UQ$11:INDIRECT("'Полная ст-ть с уч.НЗС (Авто)'!UQ"&amp;$J$42))/$D23)</f>
        <v>0</v>
      </c>
      <c r="UR23" s="137">
        <f ca="1">IF($D23=0,0,SUMIF('Полная ст-ть с уч.НЗС (Авто)'!$YP$11:INDIRECT("'Полная ст-ть с уч.НЗС (Авто)'!YP"&amp;$J$42),$C23,'Полная ст-ть с уч.НЗС (Авто)'!UR$11:INDIRECT("'Полная ст-ть с уч.НЗС (Авто)'!UR"&amp;$J$42))/$D23)</f>
        <v>0</v>
      </c>
      <c r="US23" s="137">
        <f ca="1">IF($D23=0,0,SUMIF('Полная ст-ть с уч.НЗС (Авто)'!$YP$11:INDIRECT("'Полная ст-ть с уч.НЗС (Авто)'!YP"&amp;$J$42),$C23,'Полная ст-ть с уч.НЗС (Авто)'!US$11:INDIRECT("'Полная ст-ть с уч.НЗС (Авто)'!US"&amp;$J$42))/$D23)</f>
        <v>0</v>
      </c>
      <c r="UT23" s="137">
        <f ca="1">IF($D23=0,0,SUMIF('Полная ст-ть с уч.НЗС (Авто)'!$YP$11:INDIRECT("'Полная ст-ть с уч.НЗС (Авто)'!YP"&amp;$J$42),$C23,'Полная ст-ть с уч.НЗС (Авто)'!UT$11:INDIRECT("'Полная ст-ть с уч.НЗС (Авто)'!UT"&amp;$J$42))/$D23)</f>
        <v>0</v>
      </c>
      <c r="UU23" s="137">
        <f ca="1">IF($D23=0,0,SUMIF('Полная ст-ть с уч.НЗС (Авто)'!$YP$11:INDIRECT("'Полная ст-ть с уч.НЗС (Авто)'!YP"&amp;$J$42),$C23,'Полная ст-ть с уч.НЗС (Авто)'!UU$11:INDIRECT("'Полная ст-ть с уч.НЗС (Авто)'!UU"&amp;$J$42))/$D23)</f>
        <v>0</v>
      </c>
      <c r="UV23" s="137">
        <f ca="1">IF($D23=0,0,SUMIF('Полная ст-ть с уч.НЗС (Авто)'!$YP$11:INDIRECT("'Полная ст-ть с уч.НЗС (Авто)'!YP"&amp;$J$42),$C23,'Полная ст-ть с уч.НЗС (Авто)'!UV$11:INDIRECT("'Полная ст-ть с уч.НЗС (Авто)'!UV"&amp;$J$42))/$D23)</f>
        <v>0</v>
      </c>
      <c r="UW23" s="137">
        <f ca="1">IF($D23=0,0,SUMIF('Полная ст-ть с уч.НЗС (Авто)'!$YP$11:INDIRECT("'Полная ст-ть с уч.НЗС (Авто)'!YP"&amp;$J$42),$C23,'Полная ст-ть с уч.НЗС (Авто)'!UW$11:INDIRECT("'Полная ст-ть с уч.НЗС (Авто)'!UW"&amp;$J$42))/$D23)</f>
        <v>0</v>
      </c>
      <c r="UX23" s="137">
        <f ca="1">IF($D23=0,0,SUMIF('Полная ст-ть с уч.НЗС (Авто)'!$YP$11:INDIRECT("'Полная ст-ть с уч.НЗС (Авто)'!YP"&amp;$J$42),$C23,'Полная ст-ть с уч.НЗС (Авто)'!UX$11:INDIRECT("'Полная ст-ть с уч.НЗС (Авто)'!UX"&amp;$J$42))/$D23)</f>
        <v>0</v>
      </c>
      <c r="UY23" s="137">
        <f ca="1">IF($D23=0,0,SUMIF('Полная ст-ть с уч.НЗС (Авто)'!$YP$11:INDIRECT("'Полная ст-ть с уч.НЗС (Авто)'!YP"&amp;$J$42),$C23,'Полная ст-ть с уч.НЗС (Авто)'!UY$11:INDIRECT("'Полная ст-ть с уч.НЗС (Авто)'!UY"&amp;$J$42))/$D23)</f>
        <v>0</v>
      </c>
      <c r="UZ23" s="137">
        <f ca="1">IF($D23=0,0,SUMIF('Полная ст-ть с уч.НЗС (Авто)'!$YP$11:INDIRECT("'Полная ст-ть с уч.НЗС (Авто)'!YP"&amp;$J$42),$C23,'Полная ст-ть с уч.НЗС (Авто)'!UZ$11:INDIRECT("'Полная ст-ть с уч.НЗС (Авто)'!UZ"&amp;$J$42))/$D23)</f>
        <v>0</v>
      </c>
      <c r="VA23" s="137">
        <f ca="1">IF($D23=0,0,SUMIF('Полная ст-ть с уч.НЗС (Авто)'!$YP$11:INDIRECT("'Полная ст-ть с уч.НЗС (Авто)'!YP"&amp;$J$42),$C23,'Полная ст-ть с уч.НЗС (Авто)'!VA$11:INDIRECT("'Полная ст-ть с уч.НЗС (Авто)'!VA"&amp;$J$42))/$D23)</f>
        <v>0</v>
      </c>
      <c r="VB23" s="137">
        <f ca="1">IF($D23=0,0,SUMIF('Полная ст-ть с уч.НЗС (Авто)'!$YP$11:INDIRECT("'Полная ст-ть с уч.НЗС (Авто)'!YP"&amp;$J$42),$C23,'Полная ст-ть с уч.НЗС (Авто)'!VB$11:INDIRECT("'Полная ст-ть с уч.НЗС (Авто)'!VB"&amp;$J$42))/$D23)</f>
        <v>0</v>
      </c>
      <c r="VC23" s="137">
        <f ca="1">IF($D23=0,0,SUMIF('Полная ст-ть с уч.НЗС (Авто)'!$YP$11:INDIRECT("'Полная ст-ть с уч.НЗС (Авто)'!YP"&amp;$J$42),$C23,'Полная ст-ть с уч.НЗС (Авто)'!VC$11:INDIRECT("'Полная ст-ть с уч.НЗС (Авто)'!VC"&amp;$J$42))/$D23)</f>
        <v>0</v>
      </c>
      <c r="VD23" s="137">
        <f ca="1">IF($D23=0,0,SUMIF('Полная ст-ть с уч.НЗС (Авто)'!$YP$11:INDIRECT("'Полная ст-ть с уч.НЗС (Авто)'!YP"&amp;$J$42),$C23,'Полная ст-ть с уч.НЗС (Авто)'!VD$11:INDIRECT("'Полная ст-ть с уч.НЗС (Авто)'!VD"&amp;$J$42))/$D23)</f>
        <v>0</v>
      </c>
      <c r="VE23" s="137">
        <f ca="1">IF($D23=0,0,SUMIF('Полная ст-ть с уч.НЗС (Авто)'!$YP$11:INDIRECT("'Полная ст-ть с уч.НЗС (Авто)'!YP"&amp;$J$42),$C23,'Полная ст-ть с уч.НЗС (Авто)'!VE$11:INDIRECT("'Полная ст-ть с уч.НЗС (Авто)'!VE"&amp;$J$42))/$D23)</f>
        <v>0</v>
      </c>
      <c r="VF23" s="137">
        <f ca="1">IF($D23=0,0,SUMIF('Полная ст-ть с уч.НЗС (Авто)'!$YP$11:INDIRECT("'Полная ст-ть с уч.НЗС (Авто)'!YP"&amp;$J$42),$C23,'Полная ст-ть с уч.НЗС (Авто)'!VF$11:INDIRECT("'Полная ст-ть с уч.НЗС (Авто)'!VF"&amp;$J$42))/$D23)</f>
        <v>0</v>
      </c>
      <c r="VG23" s="137">
        <f ca="1">IF($D23=0,0,SUMIF('Полная ст-ть с уч.НЗС (Авто)'!$YP$11:INDIRECT("'Полная ст-ть с уч.НЗС (Авто)'!YP"&amp;$J$42),$C23,'Полная ст-ть с уч.НЗС (Авто)'!VG$11:INDIRECT("'Полная ст-ть с уч.НЗС (Авто)'!VG"&amp;$J$42))/$D23)</f>
        <v>0</v>
      </c>
      <c r="VH23" s="137">
        <f ca="1">IF($D23=0,0,SUMIF('Полная ст-ть с уч.НЗС (Авто)'!$YP$11:INDIRECT("'Полная ст-ть с уч.НЗС (Авто)'!YP"&amp;$J$42),$C23,'Полная ст-ть с уч.НЗС (Авто)'!VH$11:INDIRECT("'Полная ст-ть с уч.НЗС (Авто)'!VH"&amp;$J$42))/$D23)</f>
        <v>0</v>
      </c>
      <c r="VI23" s="137">
        <f ca="1">IF($D23=0,0,SUMIF('Полная ст-ть с уч.НЗС (Авто)'!$YP$11:INDIRECT("'Полная ст-ть с уч.НЗС (Авто)'!YP"&amp;$J$42),$C23,'Полная ст-ть с уч.НЗС (Авто)'!VI$11:INDIRECT("'Полная ст-ть с уч.НЗС (Авто)'!VI"&amp;$J$42))/$D23)</f>
        <v>0</v>
      </c>
      <c r="VJ23" s="137">
        <f ca="1">IF($D23=0,0,SUMIF('Полная ст-ть с уч.НЗС (Авто)'!$YP$11:INDIRECT("'Полная ст-ть с уч.НЗС (Авто)'!YP"&amp;$J$42),$C23,'Полная ст-ть с уч.НЗС (Авто)'!VJ$11:INDIRECT("'Полная ст-ть с уч.НЗС (Авто)'!VJ"&amp;$J$42))/$D23)</f>
        <v>0</v>
      </c>
      <c r="VK23" s="137">
        <f ca="1">IF($D23=0,0,SUMIF('Полная ст-ть с уч.НЗС (Авто)'!$YP$11:INDIRECT("'Полная ст-ть с уч.НЗС (Авто)'!YP"&amp;$J$42),$C23,'Полная ст-ть с уч.НЗС (Авто)'!VK$11:INDIRECT("'Полная ст-ть с уч.НЗС (Авто)'!VK"&amp;$J$42))/$D23)</f>
        <v>0</v>
      </c>
      <c r="VL23" s="137">
        <f ca="1">IF($D23=0,0,SUMIF('Полная ст-ть с уч.НЗС (Авто)'!$YP$11:INDIRECT("'Полная ст-ть с уч.НЗС (Авто)'!YP"&amp;$J$42),$C23,'Полная ст-ть с уч.НЗС (Авто)'!VL$11:INDIRECT("'Полная ст-ть с уч.НЗС (Авто)'!VL"&amp;$J$42))/$D23)</f>
        <v>0</v>
      </c>
      <c r="VM23" s="137">
        <f ca="1">IF($D23=0,0,SUMIF('Полная ст-ть с уч.НЗС (Авто)'!$YP$11:INDIRECT("'Полная ст-ть с уч.НЗС (Авто)'!YP"&amp;$J$42),$C23,'Полная ст-ть с уч.НЗС (Авто)'!VM$11:INDIRECT("'Полная ст-ть с уч.НЗС (Авто)'!VM"&amp;$J$42))/$D23)</f>
        <v>0</v>
      </c>
      <c r="VN23" s="137">
        <f ca="1">IF($D23=0,0,SUMIF('Полная ст-ть с уч.НЗС (Авто)'!$YP$11:INDIRECT("'Полная ст-ть с уч.НЗС (Авто)'!YP"&amp;$J$42),$C23,'Полная ст-ть с уч.НЗС (Авто)'!VN$11:INDIRECT("'Полная ст-ть с уч.НЗС (Авто)'!VN"&amp;$J$42))/$D23)</f>
        <v>0</v>
      </c>
      <c r="VO23" s="137">
        <f ca="1">IF($D23=0,0,SUMIF('Полная ст-ть с уч.НЗС (Авто)'!$YP$11:INDIRECT("'Полная ст-ть с уч.НЗС (Авто)'!YP"&amp;$J$42),$C23,'Полная ст-ть с уч.НЗС (Авто)'!VO$11:INDIRECT("'Полная ст-ть с уч.НЗС (Авто)'!VO"&amp;$J$42))/$D23)</f>
        <v>0</v>
      </c>
      <c r="VP23" s="137">
        <f ca="1">IF($D23=0,0,SUMIF('Полная ст-ть с уч.НЗС (Авто)'!$YP$11:INDIRECT("'Полная ст-ть с уч.НЗС (Авто)'!YP"&amp;$J$42),$C23,'Полная ст-ть с уч.НЗС (Авто)'!VP$11:INDIRECT("'Полная ст-ть с уч.НЗС (Авто)'!VP"&amp;$J$42))/$D23)</f>
        <v>0</v>
      </c>
      <c r="VQ23" s="137">
        <f ca="1">IF($D23=0,0,SUMIF('Полная ст-ть с уч.НЗС (Авто)'!$YP$11:INDIRECT("'Полная ст-ть с уч.НЗС (Авто)'!YP"&amp;$J$42),$C23,'Полная ст-ть с уч.НЗС (Авто)'!VQ$11:INDIRECT("'Полная ст-ть с уч.НЗС (Авто)'!VQ"&amp;$J$42))/$D23)</f>
        <v>0</v>
      </c>
      <c r="VR23" s="137">
        <f ca="1">IF($D23=0,0,SUMIF('Полная ст-ть с уч.НЗС (Авто)'!$YP$11:INDIRECT("'Полная ст-ть с уч.НЗС (Авто)'!YP"&amp;$J$42),$C23,'Полная ст-ть с уч.НЗС (Авто)'!VR$11:INDIRECT("'Полная ст-ть с уч.НЗС (Авто)'!VR"&amp;$J$42))/$D23)</f>
        <v>0</v>
      </c>
      <c r="VS23" s="137">
        <f ca="1">IF($D23=0,0,SUMIF('Полная ст-ть с уч.НЗС (Авто)'!$YP$11:INDIRECT("'Полная ст-ть с уч.НЗС (Авто)'!YP"&amp;$J$42),$C23,'Полная ст-ть с уч.НЗС (Авто)'!VS$11:INDIRECT("'Полная ст-ть с уч.НЗС (Авто)'!VS"&amp;$J$42))/$D23)</f>
        <v>0</v>
      </c>
      <c r="VT23" s="137">
        <f ca="1">IF($D23=0,0,SUMIF('Полная ст-ть с уч.НЗС (Авто)'!$YP$11:INDIRECT("'Полная ст-ть с уч.НЗС (Авто)'!YP"&amp;$J$42),$C23,'Полная ст-ть с уч.НЗС (Авто)'!VT$11:INDIRECT("'Полная ст-ть с уч.НЗС (Авто)'!VT"&amp;$J$42))/$D23)</f>
        <v>0</v>
      </c>
      <c r="VU23" s="137">
        <f ca="1">IF($D23=0,0,SUMIF('Полная ст-ть с уч.НЗС (Авто)'!$YP$11:INDIRECT("'Полная ст-ть с уч.НЗС (Авто)'!YP"&amp;$J$42),$C23,'Полная ст-ть с уч.НЗС (Авто)'!VU$11:INDIRECT("'Полная ст-ть с уч.НЗС (Авто)'!VU"&amp;$J$42))/$D23)</f>
        <v>0</v>
      </c>
      <c r="VV23" s="137">
        <f ca="1">IF($D23=0,0,SUMIF('Полная ст-ть с уч.НЗС (Авто)'!$YP$11:INDIRECT("'Полная ст-ть с уч.НЗС (Авто)'!YP"&amp;$J$42),$C23,'Полная ст-ть с уч.НЗС (Авто)'!VV$11:INDIRECT("'Полная ст-ть с уч.НЗС (Авто)'!VV"&amp;$J$42))/$D23)</f>
        <v>0</v>
      </c>
      <c r="VW23" s="137">
        <f ca="1">IF($D23=0,0,SUMIF('Полная ст-ть с уч.НЗС (Авто)'!$YP$11:INDIRECT("'Полная ст-ть с уч.НЗС (Авто)'!YP"&amp;$J$42),$C23,'Полная ст-ть с уч.НЗС (Авто)'!VW$11:INDIRECT("'Полная ст-ть с уч.НЗС (Авто)'!VW"&amp;$J$42))/$D23)</f>
        <v>0</v>
      </c>
      <c r="VX23" s="137">
        <f ca="1">IF($D23=0,0,SUMIF('Полная ст-ть с уч.НЗС (Авто)'!$YP$11:INDIRECT("'Полная ст-ть с уч.НЗС (Авто)'!YP"&amp;$J$42),$C23,'Полная ст-ть с уч.НЗС (Авто)'!VX$11:INDIRECT("'Полная ст-ть с уч.НЗС (Авто)'!VX"&amp;$J$42))/$D23)</f>
        <v>0</v>
      </c>
      <c r="VY23" s="137">
        <f ca="1">IF($D23=0,0,SUMIF('Полная ст-ть с уч.НЗС (Авто)'!$YP$11:INDIRECT("'Полная ст-ть с уч.НЗС (Авто)'!YP"&amp;$J$42),$C23,'Полная ст-ть с уч.НЗС (Авто)'!VY$11:INDIRECT("'Полная ст-ть с уч.НЗС (Авто)'!VY"&amp;$J$42))/$D23)</f>
        <v>0</v>
      </c>
      <c r="VZ23" s="137">
        <f ca="1">IF($D23=0,0,SUMIF('Полная ст-ть с уч.НЗС (Авто)'!$YP$11:INDIRECT("'Полная ст-ть с уч.НЗС (Авто)'!YP"&amp;$J$42),$C23,'Полная ст-ть с уч.НЗС (Авто)'!VZ$11:INDIRECT("'Полная ст-ть с уч.НЗС (Авто)'!VZ"&amp;$J$42))/$D23)</f>
        <v>0</v>
      </c>
      <c r="WA23" s="137">
        <f ca="1">IF($D23=0,0,SUMIF('Полная ст-ть с уч.НЗС (Авто)'!$YP$11:INDIRECT("'Полная ст-ть с уч.НЗС (Авто)'!YP"&amp;$J$42),$C23,'Полная ст-ть с уч.НЗС (Авто)'!WA$11:INDIRECT("'Полная ст-ть с уч.НЗС (Авто)'!WA"&amp;$J$42))/$D23)</f>
        <v>0</v>
      </c>
      <c r="WB23" s="137">
        <f ca="1">IF($D23=0,0,SUMIF('Полная ст-ть с уч.НЗС (Авто)'!$YP$11:INDIRECT("'Полная ст-ть с уч.НЗС (Авто)'!YP"&amp;$J$42),$C23,'Полная ст-ть с уч.НЗС (Авто)'!WB$11:INDIRECT("'Полная ст-ть с уч.НЗС (Авто)'!WB"&amp;$J$42))/$D23)</f>
        <v>0</v>
      </c>
      <c r="WC23" s="137">
        <f ca="1">IF($D23=0,0,SUMIF('Полная ст-ть с уч.НЗС (Авто)'!$YP$11:INDIRECT("'Полная ст-ть с уч.НЗС (Авто)'!YP"&amp;$J$42),$C23,'Полная ст-ть с уч.НЗС (Авто)'!WC$11:INDIRECT("'Полная ст-ть с уч.НЗС (Авто)'!WC"&amp;$J$42))/$D23)</f>
        <v>0</v>
      </c>
      <c r="WD23" s="137">
        <f ca="1">IF($D23=0,0,SUMIF('Полная ст-ть с уч.НЗС (Авто)'!$YP$11:INDIRECT("'Полная ст-ть с уч.НЗС (Авто)'!YP"&amp;$J$42),$C23,'Полная ст-ть с уч.НЗС (Авто)'!WD$11:INDIRECT("'Полная ст-ть с уч.НЗС (Авто)'!WD"&amp;$J$42))/$D23)</f>
        <v>0</v>
      </c>
      <c r="WE23" s="137">
        <f ca="1">IF($D23=0,0,SUMIF('Полная ст-ть с уч.НЗС (Авто)'!$YP$11:INDIRECT("'Полная ст-ть с уч.НЗС (Авто)'!YP"&amp;$J$42),$C23,'Полная ст-ть с уч.НЗС (Авто)'!WE$11:INDIRECT("'Полная ст-ть с уч.НЗС (Авто)'!WE"&amp;$J$42))/$D23)</f>
        <v>0</v>
      </c>
      <c r="WF23" s="137">
        <f ca="1">IF($D23=0,0,SUMIF('Полная ст-ть с уч.НЗС (Авто)'!$YP$11:INDIRECT("'Полная ст-ть с уч.НЗС (Авто)'!YP"&amp;$J$42),$C23,'Полная ст-ть с уч.НЗС (Авто)'!WF$11:INDIRECT("'Полная ст-ть с уч.НЗС (Авто)'!WF"&amp;$J$42))/$D23)</f>
        <v>0</v>
      </c>
      <c r="WG23" s="137">
        <f ca="1">IF($D23=0,0,SUMIF('Полная ст-ть с уч.НЗС (Авто)'!$YP$11:INDIRECT("'Полная ст-ть с уч.НЗС (Авто)'!YP"&amp;$J$42),$C23,'Полная ст-ть с уч.НЗС (Авто)'!WG$11:INDIRECT("'Полная ст-ть с уч.НЗС (Авто)'!WG"&amp;$J$42))/$D23)</f>
        <v>0</v>
      </c>
      <c r="WH23" s="137">
        <f ca="1">IF($D23=0,0,SUMIF('Полная ст-ть с уч.НЗС (Авто)'!$YP$11:INDIRECT("'Полная ст-ть с уч.НЗС (Авто)'!YP"&amp;$J$42),$C23,'Полная ст-ть с уч.НЗС (Авто)'!WH$11:INDIRECT("'Полная ст-ть с уч.НЗС (Авто)'!WH"&amp;$J$42))/$D23)</f>
        <v>0</v>
      </c>
      <c r="WI23" s="137">
        <f ca="1">IF($D23=0,0,SUMIF('Полная ст-ть с уч.НЗС (Авто)'!$YP$11:INDIRECT("'Полная ст-ть с уч.НЗС (Авто)'!YP"&amp;$J$42),$C23,'Полная ст-ть с уч.НЗС (Авто)'!WI$11:INDIRECT("'Полная ст-ть с уч.НЗС (Авто)'!WI"&amp;$J$42))/$D23)</f>
        <v>0</v>
      </c>
      <c r="WJ23" s="137">
        <f ca="1">IF($D23=0,0,SUMIF('Полная ст-ть с уч.НЗС (Авто)'!$YP$11:INDIRECT("'Полная ст-ть с уч.НЗС (Авто)'!YP"&amp;$J$42),$C23,'Полная ст-ть с уч.НЗС (Авто)'!WJ$11:INDIRECT("'Полная ст-ть с уч.НЗС (Авто)'!WJ"&amp;$J$42))/$D23)</f>
        <v>0</v>
      </c>
      <c r="WK23" s="137">
        <f ca="1">IF($D23=0,0,SUMIF('Полная ст-ть с уч.НЗС (Авто)'!$YP$11:INDIRECT("'Полная ст-ть с уч.НЗС (Авто)'!YP"&amp;$J$42),$C23,'Полная ст-ть с уч.НЗС (Авто)'!WK$11:INDIRECT("'Полная ст-ть с уч.НЗС (Авто)'!WK"&amp;$J$42))/$D23)</f>
        <v>0</v>
      </c>
      <c r="WL23" s="137">
        <f ca="1">IF($D23=0,0,SUMIF('Полная ст-ть с уч.НЗС (Авто)'!$YP$11:INDIRECT("'Полная ст-ть с уч.НЗС (Авто)'!YP"&amp;$J$42),$C23,'Полная ст-ть с уч.НЗС (Авто)'!WL$11:INDIRECT("'Полная ст-ть с уч.НЗС (Авто)'!WL"&amp;$J$42))/$D23)</f>
        <v>0</v>
      </c>
      <c r="WM23" s="137">
        <f ca="1">IF($D23=0,0,SUMIF('Полная ст-ть с уч.НЗС (Авто)'!$YP$11:INDIRECT("'Полная ст-ть с уч.НЗС (Авто)'!YP"&amp;$J$42),$C23,'Полная ст-ть с уч.НЗС (Авто)'!WM$11:INDIRECT("'Полная ст-ть с уч.НЗС (Авто)'!WM"&amp;$J$42))/$D23)</f>
        <v>0</v>
      </c>
      <c r="WN23" s="137">
        <f ca="1">IF($D23=0,0,SUMIF('Полная ст-ть с уч.НЗС (Авто)'!$YP$11:INDIRECT("'Полная ст-ть с уч.НЗС (Авто)'!YP"&amp;$J$42),$C23,'Полная ст-ть с уч.НЗС (Авто)'!WN$11:INDIRECT("'Полная ст-ть с уч.НЗС (Авто)'!WN"&amp;$J$42))/$D23)</f>
        <v>0</v>
      </c>
      <c r="WO23" s="137">
        <f ca="1">IF($D23=0,0,SUMIF('Полная ст-ть с уч.НЗС (Авто)'!$YP$11:INDIRECT("'Полная ст-ть с уч.НЗС (Авто)'!YP"&amp;$J$42),$C23,'Полная ст-ть с уч.НЗС (Авто)'!WO$11:INDIRECT("'Полная ст-ть с уч.НЗС (Авто)'!WO"&amp;$J$42))/$D23)</f>
        <v>0</v>
      </c>
      <c r="WP23" s="137">
        <f ca="1">IF($D23=0,0,SUMIF('Полная ст-ть с уч.НЗС (Авто)'!$YP$11:INDIRECT("'Полная ст-ть с уч.НЗС (Авто)'!YP"&amp;$J$42),$C23,'Полная ст-ть с уч.НЗС (Авто)'!WP$11:INDIRECT("'Полная ст-ть с уч.НЗС (Авто)'!WP"&amp;$J$42))/$D23)</f>
        <v>0</v>
      </c>
      <c r="WQ23" s="137">
        <f ca="1">IF($D23=0,0,SUMIF('Полная ст-ть с уч.НЗС (Авто)'!$YP$11:INDIRECT("'Полная ст-ть с уч.НЗС (Авто)'!YP"&amp;$J$42),$C23,'Полная ст-ть с уч.НЗС (Авто)'!WQ$11:INDIRECT("'Полная ст-ть с уч.НЗС (Авто)'!WQ"&amp;$J$42))/$D23)</f>
        <v>0</v>
      </c>
      <c r="WR23" s="137">
        <f ca="1">IF($D23=0,0,SUMIF('Полная ст-ть с уч.НЗС (Авто)'!$YP$11:INDIRECT("'Полная ст-ть с уч.НЗС (Авто)'!YP"&amp;$J$42),$C23,'Полная ст-ть с уч.НЗС (Авто)'!WR$11:INDIRECT("'Полная ст-ть с уч.НЗС (Авто)'!WR"&amp;$J$42))/$D23)</f>
        <v>0</v>
      </c>
      <c r="WS23" s="137">
        <f ca="1">IF($D23=0,0,SUMIF('Полная ст-ть с уч.НЗС (Авто)'!$YP$11:INDIRECT("'Полная ст-ть с уч.НЗС (Авто)'!YP"&amp;$J$42),$C23,'Полная ст-ть с уч.НЗС (Авто)'!WS$11:INDIRECT("'Полная ст-ть с уч.НЗС (Авто)'!WS"&amp;$J$42))/$D23)</f>
        <v>0</v>
      </c>
      <c r="WT23" s="137">
        <f ca="1">IF($D23=0,0,SUMIF('Полная ст-ть с уч.НЗС (Авто)'!$YP$11:INDIRECT("'Полная ст-ть с уч.НЗС (Авто)'!YP"&amp;$J$42),$C23,'Полная ст-ть с уч.НЗС (Авто)'!WT$11:INDIRECT("'Полная ст-ть с уч.НЗС (Авто)'!WT"&amp;$J$42))/$D23)</f>
        <v>0</v>
      </c>
      <c r="WU23" s="137">
        <f ca="1">IF($D23=0,0,SUMIF('Полная ст-ть с уч.НЗС (Авто)'!$YP$11:INDIRECT("'Полная ст-ть с уч.НЗС (Авто)'!YP"&amp;$J$42),$C23,'Полная ст-ть с уч.НЗС (Авто)'!WU$11:INDIRECT("'Полная ст-ть с уч.НЗС (Авто)'!WU"&amp;$J$42))/$D23)</f>
        <v>0</v>
      </c>
      <c r="WV23" s="137">
        <f ca="1">IF($D23=0,0,SUMIF('Полная ст-ть с уч.НЗС (Авто)'!$YP$11:INDIRECT("'Полная ст-ть с уч.НЗС (Авто)'!YP"&amp;$J$42),$C23,'Полная ст-ть с уч.НЗС (Авто)'!WV$11:INDIRECT("'Полная ст-ть с уч.НЗС (Авто)'!WV"&amp;$J$42))/$D23)</f>
        <v>0</v>
      </c>
      <c r="WW23" s="137">
        <f ca="1">IF($D23=0,0,SUMIF('Полная ст-ть с уч.НЗС (Авто)'!$YP$11:INDIRECT("'Полная ст-ть с уч.НЗС (Авто)'!YP"&amp;$J$42),$C23,'Полная ст-ть с уч.НЗС (Авто)'!WW$11:INDIRECT("'Полная ст-ть с уч.НЗС (Авто)'!WW"&amp;$J$42))/$D23)</f>
        <v>0</v>
      </c>
      <c r="WX23" s="137">
        <f ca="1">IF($D23=0,0,SUMIF('Полная ст-ть с уч.НЗС (Авто)'!$YP$11:INDIRECT("'Полная ст-ть с уч.НЗС (Авто)'!YP"&amp;$J$42),$C23,'Полная ст-ть с уч.НЗС (Авто)'!WX$11:INDIRECT("'Полная ст-ть с уч.НЗС (Авто)'!WX"&amp;$J$42))/$D23)</f>
        <v>0</v>
      </c>
      <c r="WY23" s="137">
        <f ca="1">IF($D23=0,0,SUMIF('Полная ст-ть с уч.НЗС (Авто)'!$YP$11:INDIRECT("'Полная ст-ть с уч.НЗС (Авто)'!YP"&amp;$J$42),$C23,'Полная ст-ть с уч.НЗС (Авто)'!WY$11:INDIRECT("'Полная ст-ть с уч.НЗС (Авто)'!WY"&amp;$J$42))/$D23)</f>
        <v>0</v>
      </c>
      <c r="WZ23" s="137">
        <f ca="1">IF($D23=0,0,SUMIF('Полная ст-ть с уч.НЗС (Авто)'!$YP$11:INDIRECT("'Полная ст-ть с уч.НЗС (Авто)'!YP"&amp;$J$42),$C23,'Полная ст-ть с уч.НЗС (Авто)'!WZ$11:INDIRECT("'Полная ст-ть с уч.НЗС (Авто)'!WZ"&amp;$J$42))/$D23)</f>
        <v>0</v>
      </c>
      <c r="XA23" s="137">
        <f ca="1">IF($D23=0,0,SUMIF('Полная ст-ть с уч.НЗС (Авто)'!$YP$11:INDIRECT("'Полная ст-ть с уч.НЗС (Авто)'!YP"&amp;$J$42),$C23,'Полная ст-ть с уч.НЗС (Авто)'!XA$11:INDIRECT("'Полная ст-ть с уч.НЗС (Авто)'!XA"&amp;$J$42))/$D23)</f>
        <v>0</v>
      </c>
      <c r="XB23" s="137">
        <f ca="1">IF($D23=0,0,SUMIF('Полная ст-ть с уч.НЗС (Авто)'!$YP$11:INDIRECT("'Полная ст-ть с уч.НЗС (Авто)'!YP"&amp;$J$42),$C23,'Полная ст-ть с уч.НЗС (Авто)'!XB$11:INDIRECT("'Полная ст-ть с уч.НЗС (Авто)'!XB"&amp;$J$42))/$D23)</f>
        <v>0</v>
      </c>
      <c r="XC23" s="137">
        <f ca="1">IF($D23=0,0,SUMIF('Полная ст-ть с уч.НЗС (Авто)'!$YP$11:INDIRECT("'Полная ст-ть с уч.НЗС (Авто)'!YP"&amp;$J$42),$C23,'Полная ст-ть с уч.НЗС (Авто)'!XC$11:INDIRECT("'Полная ст-ть с уч.НЗС (Авто)'!XC"&amp;$J$42))/$D23)</f>
        <v>0</v>
      </c>
      <c r="XD23" s="137">
        <f ca="1">IF($D23=0,0,SUMIF('Полная ст-ть с уч.НЗС (Авто)'!$YP$11:INDIRECT("'Полная ст-ть с уч.НЗС (Авто)'!YP"&amp;$J$42),$C23,'Полная ст-ть с уч.НЗС (Авто)'!XD$11:INDIRECT("'Полная ст-ть с уч.НЗС (Авто)'!XD"&amp;$J$42))/$D23)</f>
        <v>0</v>
      </c>
      <c r="XE23" s="137">
        <f ca="1">IF($D23=0,0,SUMIF('Полная ст-ть с уч.НЗС (Авто)'!$YP$11:INDIRECT("'Полная ст-ть с уч.НЗС (Авто)'!YP"&amp;$J$42),$C23,'Полная ст-ть с уч.НЗС (Авто)'!XE$11:INDIRECT("'Полная ст-ть с уч.НЗС (Авто)'!XE"&amp;$J$42))/$D23)</f>
        <v>0</v>
      </c>
      <c r="XF23" s="137">
        <f ca="1">IF($D23=0,0,SUMIF('Полная ст-ть с уч.НЗС (Авто)'!$YP$11:INDIRECT("'Полная ст-ть с уч.НЗС (Авто)'!YP"&amp;$J$42),$C23,'Полная ст-ть с уч.НЗС (Авто)'!XF$11:INDIRECT("'Полная ст-ть с уч.НЗС (Авто)'!XF"&amp;$J$42))/$D23)</f>
        <v>0</v>
      </c>
      <c r="XG23" s="137">
        <f ca="1">IF($D23=0,0,SUMIF('Полная ст-ть с уч.НЗС (Авто)'!$YP$11:INDIRECT("'Полная ст-ть с уч.НЗС (Авто)'!YP"&amp;$J$42),$C23,'Полная ст-ть с уч.НЗС (Авто)'!XG$11:INDIRECT("'Полная ст-ть с уч.НЗС (Авто)'!XG"&amp;$J$42))/$D23)</f>
        <v>0</v>
      </c>
      <c r="XH23" s="137">
        <f ca="1">IF($D23=0,0,SUMIF('Полная ст-ть с уч.НЗС (Авто)'!$YP$11:INDIRECT("'Полная ст-ть с уч.НЗС (Авто)'!YP"&amp;$J$42),$C23,'Полная ст-ть с уч.НЗС (Авто)'!XH$11:INDIRECT("'Полная ст-ть с уч.НЗС (Авто)'!XH"&amp;$J$42))/$D23)</f>
        <v>0</v>
      </c>
      <c r="XI23" s="137">
        <f ca="1">IF($D23=0,0,SUMIF('Полная ст-ть с уч.НЗС (Авто)'!$YP$11:INDIRECT("'Полная ст-ть с уч.НЗС (Авто)'!YP"&amp;$J$42),$C23,'Полная ст-ть с уч.НЗС (Авто)'!XI$11:INDIRECT("'Полная ст-ть с уч.НЗС (Авто)'!XI"&amp;$J$42))/$D23)</f>
        <v>0</v>
      </c>
      <c r="XJ23" s="137">
        <f ca="1">IF($D23=0,0,SUMIF('Полная ст-ть с уч.НЗС (Авто)'!$YP$11:INDIRECT("'Полная ст-ть с уч.НЗС (Авто)'!YP"&amp;$J$42),$C23,'Полная ст-ть с уч.НЗС (Авто)'!XJ$11:INDIRECT("'Полная ст-ть с уч.НЗС (Авто)'!XJ"&amp;$J$42))/$D23)</f>
        <v>0</v>
      </c>
      <c r="XK23" s="137">
        <f ca="1">IF($D23=0,0,SUMIF('Полная ст-ть с уч.НЗС (Авто)'!$YP$11:INDIRECT("'Полная ст-ть с уч.НЗС (Авто)'!YP"&amp;$J$42),$C23,'Полная ст-ть с уч.НЗС (Авто)'!XK$11:INDIRECT("'Полная ст-ть с уч.НЗС (Авто)'!XK"&amp;$J$42))/$D23)</f>
        <v>0</v>
      </c>
      <c r="XL23" s="137">
        <f ca="1">IF($D23=0,0,SUMIF('Полная ст-ть с уч.НЗС (Авто)'!$YP$11:INDIRECT("'Полная ст-ть с уч.НЗС (Авто)'!YP"&amp;$J$42),$C23,'Полная ст-ть с уч.НЗС (Авто)'!XL$11:INDIRECT("'Полная ст-ть с уч.НЗС (Авто)'!XL"&amp;$J$42))/$D23)</f>
        <v>0</v>
      </c>
      <c r="XM23" s="137">
        <f ca="1">IF($D23=0,0,SUMIF('Полная ст-ть с уч.НЗС (Авто)'!$YP$11:INDIRECT("'Полная ст-ть с уч.НЗС (Авто)'!YP"&amp;$J$42),$C23,'Полная ст-ть с уч.НЗС (Авто)'!XM$11:INDIRECT("'Полная ст-ть с уч.НЗС (Авто)'!XM"&amp;$J$42))/$D23)</f>
        <v>0</v>
      </c>
      <c r="XN23" s="137">
        <f ca="1">IF($D23=0,0,SUMIF('Полная ст-ть с уч.НЗС (Авто)'!$YP$11:INDIRECT("'Полная ст-ть с уч.НЗС (Авто)'!YP"&amp;$J$42),$C23,'Полная ст-ть с уч.НЗС (Авто)'!XN$11:INDIRECT("'Полная ст-ть с уч.НЗС (Авто)'!XN"&amp;$J$42))/$D23)</f>
        <v>0</v>
      </c>
      <c r="XO23" s="137">
        <f ca="1">IF($D23=0,0,SUMIF('Полная ст-ть с уч.НЗС (Авто)'!$YP$11:INDIRECT("'Полная ст-ть с уч.НЗС (Авто)'!YP"&amp;$J$42),$C23,'Полная ст-ть с уч.НЗС (Авто)'!XO$11:INDIRECT("'Полная ст-ть с уч.НЗС (Авто)'!XO"&amp;$J$42))/$D23)</f>
        <v>0</v>
      </c>
      <c r="XP23" s="141">
        <f ca="1">IF($D23=0,0,SUMIF('Полная ст-ть с уч.НЗС (Авто)'!$YP$11:INDIRECT("'Полная ст-ть с уч.НЗС (Авто)'!YP"&amp;$J$42),$C23,'Полная ст-ть с уч.НЗС (Авто)'!XP$11:INDIRECT("'Полная ст-ть с уч.НЗС (Авто)'!XP"&amp;$J$42))/$D23)</f>
        <v>0</v>
      </c>
      <c r="XQ23" s="137">
        <f ca="1">IF($D23=0,0,SUMIF('Полная ст-ть с уч.НЗС (Авто)'!$YP$11:INDIRECT("'Полная ст-ть с уч.НЗС (Авто)'!YP"&amp;$J$42),$C23,'Полная ст-ть с уч.НЗС (Авто)'!XQ$11:INDIRECT("'Полная ст-ть с уч.НЗС (Авто)'!XQ"&amp;$J$42))/$D23)</f>
        <v>0</v>
      </c>
      <c r="XR23" s="137">
        <f ca="1">IF($D23=0,0,SUMIF('Полная ст-ть с уч.НЗС (Авто)'!$YP$11:INDIRECT("'Полная ст-ть с уч.НЗС (Авто)'!YP"&amp;$J$42),$C23,'Полная ст-ть с уч.НЗС (Авто)'!XR$11:INDIRECT("'Полная ст-ть с уч.НЗС (Авто)'!XR"&amp;$J$42))/$D23)</f>
        <v>0</v>
      </c>
      <c r="XS23" s="137">
        <f ca="1">IF($D23=0,0,SUMIF('Полная ст-ть с уч.НЗС (Авто)'!$YP$11:INDIRECT("'Полная ст-ть с уч.НЗС (Авто)'!YP"&amp;$J$42),$C23,'Полная ст-ть с уч.НЗС (Авто)'!XS$11:INDIRECT("'Полная ст-ть с уч.НЗС (Авто)'!XS"&amp;$J$42))/$D23)</f>
        <v>0</v>
      </c>
      <c r="XT23" s="137">
        <f ca="1">IF($D23=0,0,SUMIF('Полная ст-ть с уч.НЗС (Авто)'!$YP$11:INDIRECT("'Полная ст-ть с уч.НЗС (Авто)'!YP"&amp;$J$42),$C23,'Полная ст-ть с уч.НЗС (Авто)'!XT$11:INDIRECT("'Полная ст-ть с уч.НЗС (Авто)'!XT"&amp;$J$42))/$D23)</f>
        <v>0</v>
      </c>
      <c r="XU23" s="137">
        <f ca="1">IF($D23=0,0,SUMIF('Полная ст-ть с уч.НЗС (Авто)'!$YP$11:INDIRECT("'Полная ст-ть с уч.НЗС (Авто)'!YP"&amp;$J$42),$C23,'Полная ст-ть с уч.НЗС (Авто)'!XU$11:INDIRECT("'Полная ст-ть с уч.НЗС (Авто)'!XU"&amp;$J$42))/$D23)</f>
        <v>0</v>
      </c>
      <c r="XV23" s="137">
        <f ca="1">IF($D23=0,0,SUMIF('Полная ст-ть с уч.НЗС (Авто)'!$YP$11:INDIRECT("'Полная ст-ть с уч.НЗС (Авто)'!YP"&amp;$J$42),$C23,'Полная ст-ть с уч.НЗС (Авто)'!XV$11:INDIRECT("'Полная ст-ть с уч.НЗС (Авто)'!XV"&amp;$J$42))/$D23)</f>
        <v>0</v>
      </c>
      <c r="XW23" s="137">
        <f ca="1">IF($D23=0,0,SUMIF('Полная ст-ть с уч.НЗС (Авто)'!$YP$11:INDIRECT("'Полная ст-ть с уч.НЗС (Авто)'!YP"&amp;$J$42),$C23,'Полная ст-ть с уч.НЗС (Авто)'!XW$11:INDIRECT("'Полная ст-ть с уч.НЗС (Авто)'!XW"&amp;$J$42))/$D23)</f>
        <v>0</v>
      </c>
      <c r="XX23" s="137">
        <f ca="1">IF($D23=0,0,SUMIF('Полная ст-ть с уч.НЗС (Авто)'!$YP$11:INDIRECT("'Полная ст-ть с уч.НЗС (Авто)'!YP"&amp;$J$42),$C23,'Полная ст-ть с уч.НЗС (Авто)'!XX$11:INDIRECT("'Полная ст-ть с уч.НЗС (Авто)'!XX"&amp;$J$42))/$D23)</f>
        <v>0</v>
      </c>
      <c r="XY23" s="137">
        <f ca="1">IF($D23=0,0,SUMIF('Полная ст-ть с уч.НЗС (Авто)'!$YP$11:INDIRECT("'Полная ст-ть с уч.НЗС (Авто)'!YP"&amp;$J$42),$C23,'Полная ст-ть с уч.НЗС (Авто)'!XY$11:INDIRECT("'Полная ст-ть с уч.НЗС (Авто)'!XY"&amp;$J$42))/$D23)</f>
        <v>0</v>
      </c>
      <c r="XZ23" s="137">
        <f ca="1">IF($D23=0,0,SUMIF('Полная ст-ть с уч.НЗС (Авто)'!$YP$11:INDIRECT("'Полная ст-ть с уч.НЗС (Авто)'!YP"&amp;$J$42),$C23,'Полная ст-ть с уч.НЗС (Авто)'!XZ$11:INDIRECT("'Полная ст-ть с уч.НЗС (Авто)'!XZ"&amp;$J$42))/$D23)</f>
        <v>0</v>
      </c>
      <c r="YA23" s="137">
        <f ca="1">IF($D23=0,0,SUMIF('Полная ст-ть с уч.НЗС (Авто)'!$YP$11:INDIRECT("'Полная ст-ть с уч.НЗС (Авто)'!YP"&amp;$J$42),$C23,'Полная ст-ть с уч.НЗС (Авто)'!YA$11:INDIRECT("'Полная ст-ть с уч.НЗС (Авто)'!YA"&amp;$J$42))/$D23)</f>
        <v>0</v>
      </c>
      <c r="YB23" s="137">
        <f ca="1">IF($D23=0,0,SUMIF('Полная ст-ть с уч.НЗС (Авто)'!$YP$11:INDIRECT("'Полная ст-ть с уч.НЗС (Авто)'!YP"&amp;$J$42),$C23,'Полная ст-ть с уч.НЗС (Авто)'!YB$11:INDIRECT("'Полная ст-ть с уч.НЗС (Авто)'!YB"&amp;$J$42))/$D23)</f>
        <v>0</v>
      </c>
      <c r="YC23" s="137">
        <f ca="1">IF($D23=0,0,SUMIF('Полная ст-ть с уч.НЗС (Авто)'!$YP$11:INDIRECT("'Полная ст-ть с уч.НЗС (Авто)'!YP"&amp;$J$42),$C23,'Полная ст-ть с уч.НЗС (Авто)'!YC$11:INDIRECT("'Полная ст-ть с уч.НЗС (Авто)'!YC"&amp;$J$42))/$D23)</f>
        <v>0</v>
      </c>
      <c r="YD23" s="137">
        <f ca="1">IF($D23=0,0,SUMIF('Полная ст-ть с уч.НЗС (Авто)'!$YP$11:INDIRECT("'Полная ст-ть с уч.НЗС (Авто)'!YP"&amp;$J$42),$C23,'Полная ст-ть с уч.НЗС (Авто)'!YD$11:INDIRECT("'Полная ст-ть с уч.НЗС (Авто)'!YD"&amp;$J$42))/$D23)</f>
        <v>0</v>
      </c>
      <c r="YE23" s="141">
        <f ca="1">IF($D23=0,0,SUMIF('Полная ст-ть с уч.НЗС (Авто)'!$YP$11:INDIRECT("'Полная ст-ть с уч.НЗС (Авто)'!YP"&amp;$J$42),$C23,'Полная ст-ть с уч.НЗС (Авто)'!YE$11:INDIRECT("'Полная ст-ть с уч.НЗС (Авто)'!YE"&amp;$J$42))/$D23)</f>
        <v>0</v>
      </c>
      <c r="YF23" s="104"/>
      <c r="YG23" s="94"/>
    </row>
    <row r="24" spans="1:657" s="105" customFormat="1" ht="15" customHeight="1" x14ac:dyDescent="0.25">
      <c r="A24" s="133">
        <v>14</v>
      </c>
      <c r="B24" s="134" t="s">
        <v>768</v>
      </c>
      <c r="C24" s="135" t="s">
        <v>769</v>
      </c>
      <c r="D24" s="136">
        <f ca="1">COUNTIF('Полная ст-ть с уч.НЗС (Авто)'!$YP$11:INDIRECT("'Полная ст-ть с уч.НЗС (Авто)'!YP"&amp;$J$42),C24)</f>
        <v>0</v>
      </c>
      <c r="E24" s="134"/>
      <c r="F24" s="134"/>
      <c r="G24" s="134"/>
      <c r="H24" s="134"/>
      <c r="I24" s="137">
        <f ca="1">IF($D24=0,0,SUMIF('Полная ст-ть с уч.НЗС (Авто)'!$YP$11:INDIRECT("'Полная ст-ть с уч.НЗС (Авто)'!YP"&amp;$J$42),$C24,'Полная ст-ть с уч.НЗС (Авто)'!I$11:INDIRECT("'Полная ст-ть с уч.НЗС (Авто)'!I"&amp;$J$42))/$D24)</f>
        <v>0</v>
      </c>
      <c r="J24" s="136"/>
      <c r="K24" s="137">
        <f ca="1">IF($D24=0,0,SUMIF('Полная ст-ть с уч.НЗС (Авто)'!$YP$11:INDIRECT("'Полная ст-ть с уч.НЗС (Авто)'!YP"&amp;$J$42),$C24,'Полная ст-ть с уч.НЗС (Авто)'!K$11:INDIRECT("'Полная ст-ть с уч.НЗС (Авто)'!K"&amp;$J$42))/$D24)</f>
        <v>0</v>
      </c>
      <c r="L24" s="134"/>
      <c r="M24" s="137">
        <f ca="1">IF($D24=0,0,SUMIF('Полная ст-ть с уч.НЗС (Авто)'!$YP$11:INDIRECT("'Полная ст-ть с уч.НЗС (Авто)'!YP"&amp;$J$42),$C24,'Полная ст-ть с уч.НЗС (Авто)'!M$11:INDIRECT("'Полная ст-ть с уч.НЗС (Авто)'!M"&amp;$J$42))/$D24)</f>
        <v>0</v>
      </c>
      <c r="N24" s="134"/>
      <c r="O24" s="137">
        <f ca="1">IF($D24=0,0,SUMIF('Полная ст-ть с уч.НЗС (Авто)'!$YP$11:INDIRECT("'Полная ст-ть с уч.НЗС (Авто)'!YP"&amp;$J$42),$C24,'Полная ст-ть с уч.НЗС (Авто)'!O$11:INDIRECT("'Полная ст-ть с уч.НЗС (Авто)'!O"&amp;$J$42))/$D24)</f>
        <v>0</v>
      </c>
      <c r="P24" s="134"/>
      <c r="Q24" s="137">
        <f ca="1">IF($D24=0,0,SUMIF('Полная ст-ть с уч.НЗС (Авто)'!$YP$11:INDIRECT("'Полная ст-ть с уч.НЗС (Авто)'!YP"&amp;$J$42),$C24,'Полная ст-ть с уч.НЗС (Авто)'!Q$11:INDIRECT("'Полная ст-ть с уч.НЗС (Авто)'!Q"&amp;$J$42))/$D24)</f>
        <v>0</v>
      </c>
      <c r="R24" s="137">
        <f ca="1">IF($D24=0,0,SUMIF('Полная ст-ть с уч.НЗС (Авто)'!$YP$11:INDIRECT("'Полная ст-ть с уч.НЗС (Авто)'!YP"&amp;$J$42),$C24,'Полная ст-ть с уч.НЗС (Авто)'!R$11:INDIRECT("'Полная ст-ть с уч.НЗС (Авто)'!R"&amp;$J$42))/$D24)</f>
        <v>0</v>
      </c>
      <c r="S24" s="137">
        <f ca="1">IF($D24=0,0,SUMIF('Полная ст-ть с уч.НЗС (Авто)'!$YP$11:INDIRECT("'Полная ст-ть с уч.НЗС (Авто)'!YP"&amp;$J$42),$C24,'Полная ст-ть с уч.НЗС (Авто)'!S$11:INDIRECT("'Полная ст-ть с уч.НЗС (Авто)'!S"&amp;$J$42))/$D24)</f>
        <v>0</v>
      </c>
      <c r="T24" s="137">
        <f ca="1">IF($D24=0,0,SUMIF('Полная ст-ть с уч.НЗС (Авто)'!$YP$11:INDIRECT("'Полная ст-ть с уч.НЗС (Авто)'!YP"&amp;$J$42),$C24,'Полная ст-ть с уч.НЗС (Авто)'!T$11:INDIRECT("'Полная ст-ть с уч.НЗС (Авто)'!T"&amp;$J$42))/$D24)</f>
        <v>0</v>
      </c>
      <c r="U24" s="137">
        <f ca="1">IF($D24=0,0,SUMIF('Полная ст-ть с уч.НЗС (Авто)'!$YP$11:INDIRECT("'Полная ст-ть с уч.НЗС (Авто)'!YP"&amp;$J$42),$C24,'Полная ст-ть с уч.НЗС (Авто)'!U$11:INDIRECT("'Полная ст-ть с уч.НЗС (Авто)'!U"&amp;$J$42))/$D24)</f>
        <v>0</v>
      </c>
      <c r="V24" s="137">
        <f ca="1">IF($D24=0,0,SUMIF('Полная ст-ть с уч.НЗС (Авто)'!$YP$11:INDIRECT("'Полная ст-ть с уч.НЗС (Авто)'!YP"&amp;$J$42),$C24,'Полная ст-ть с уч.НЗС (Авто)'!V$11:INDIRECT("'Полная ст-ть с уч.НЗС (Авто)'!V"&amp;$J$42))/$D24)</f>
        <v>0</v>
      </c>
      <c r="W24" s="137">
        <f ca="1">IF($D24=0,0,SUMIF('Полная ст-ть с уч.НЗС (Авто)'!$YP$11:INDIRECT("'Полная ст-ть с уч.НЗС (Авто)'!YP"&amp;$J$42),$C24,'Полная ст-ть с уч.НЗС (Авто)'!W$11:INDIRECT("'Полная ст-ть с уч.НЗС (Авто)'!W"&amp;$J$42))/$D24)</f>
        <v>0</v>
      </c>
      <c r="X24" s="137">
        <f ca="1">IF($D24=0,0,SUMIF('Полная ст-ть с уч.НЗС (Авто)'!$YP$11:INDIRECT("'Полная ст-ть с уч.НЗС (Авто)'!YP"&amp;$J$42),$C24,'Полная ст-ть с уч.НЗС (Авто)'!X$11:INDIRECT("'Полная ст-ть с уч.НЗС (Авто)'!X"&amp;$J$42))/$D24)</f>
        <v>0</v>
      </c>
      <c r="Y24" s="137">
        <f ca="1">IF($D24=0,0,SUMIF('Полная ст-ть с уч.НЗС (Авто)'!$YP$11:INDIRECT("'Полная ст-ть с уч.НЗС (Авто)'!YP"&amp;$J$42),$C24,'Полная ст-ть с уч.НЗС (Авто)'!Y$11:INDIRECT("'Полная ст-ть с уч.НЗС (Авто)'!Y"&amp;$J$42))/$D24)</f>
        <v>0</v>
      </c>
      <c r="Z24" s="137">
        <f ca="1">IF($D24=0,0,SUMIF('Полная ст-ть с уч.НЗС (Авто)'!$YP$11:INDIRECT("'Полная ст-ть с уч.НЗС (Авто)'!YP"&amp;$J$42),$C24,'Полная ст-ть с уч.НЗС (Авто)'!Z$11:INDIRECT("'Полная ст-ть с уч.НЗС (Авто)'!Z"&amp;$J$42))/$D24)</f>
        <v>0</v>
      </c>
      <c r="AA24" s="137">
        <f ca="1">IF($D24=0,0,SUMIF('Полная ст-ть с уч.НЗС (Авто)'!$YP$11:INDIRECT("'Полная ст-ть с уч.НЗС (Авто)'!YP"&amp;$J$42),$C24,'Полная ст-ть с уч.НЗС (Авто)'!AA$11:INDIRECT("'Полная ст-ть с уч.НЗС (Авто)'!AA"&amp;$J$42))/$D24)</f>
        <v>0</v>
      </c>
      <c r="AB24" s="137">
        <f ca="1">IF($D24=0,0,SUMIF('Полная ст-ть с уч.НЗС (Авто)'!$YP$11:INDIRECT("'Полная ст-ть с уч.НЗС (Авто)'!YP"&amp;$J$42),$C24,'Полная ст-ть с уч.НЗС (Авто)'!AB$11:INDIRECT("'Полная ст-ть с уч.НЗС (Авто)'!AB"&amp;$J$42))/$D24)</f>
        <v>0</v>
      </c>
      <c r="AC24" s="137">
        <f ca="1">IF($D24=0,0,SUMIF('Полная ст-ть с уч.НЗС (Авто)'!$YP$11:INDIRECT("'Полная ст-ть с уч.НЗС (Авто)'!YP"&amp;$J$42),$C24,'Полная ст-ть с уч.НЗС (Авто)'!AC$11:INDIRECT("'Полная ст-ть с уч.НЗС (Авто)'!AC"&amp;$J$42))/$D24)</f>
        <v>0</v>
      </c>
      <c r="AD24" s="137">
        <f ca="1">IF($D24=0,0,SUMIF('Полная ст-ть с уч.НЗС (Авто)'!$YP$11:INDIRECT("'Полная ст-ть с уч.НЗС (Авто)'!YP"&amp;$J$42),$C24,'Полная ст-ть с уч.НЗС (Авто)'!AD$11:INDIRECT("'Полная ст-ть с уч.НЗС (Авто)'!AD"&amp;$J$42))/$D24)</f>
        <v>0</v>
      </c>
      <c r="AE24" s="137">
        <f ca="1">IF($D24=0,0,SUMIF('Полная ст-ть с уч.НЗС (Авто)'!$YP$11:INDIRECT("'Полная ст-ть с уч.НЗС (Авто)'!YP"&amp;$J$42),$C24,'Полная ст-ть с уч.НЗС (Авто)'!AE$11:INDIRECT("'Полная ст-ть с уч.НЗС (Авто)'!AE"&amp;$J$42))/$D24)</f>
        <v>0</v>
      </c>
      <c r="AF24" s="137">
        <f ca="1">IF($D24=0,0,SUMIF('Полная ст-ть с уч.НЗС (Авто)'!$YP$11:INDIRECT("'Полная ст-ть с уч.НЗС (Авто)'!YP"&amp;$J$42),$C24,'Полная ст-ть с уч.НЗС (Авто)'!AF$11:INDIRECT("'Полная ст-ть с уч.НЗС (Авто)'!AF"&amp;$J$42))/$D24)</f>
        <v>0</v>
      </c>
      <c r="AG24" s="137">
        <f ca="1">IF($D24=0,0,SUMIF('Полная ст-ть с уч.НЗС (Авто)'!$YP$11:INDIRECT("'Полная ст-ть с уч.НЗС (Авто)'!YP"&amp;$J$42),$C24,'Полная ст-ть с уч.НЗС (Авто)'!AG$11:INDIRECT("'Полная ст-ть с уч.НЗС (Авто)'!AG"&amp;$J$42))/$D24)</f>
        <v>0</v>
      </c>
      <c r="AH24" s="137">
        <f ca="1">IF($D24=0,0,SUMIF('Полная ст-ть с уч.НЗС (Авто)'!$YP$11:INDIRECT("'Полная ст-ть с уч.НЗС (Авто)'!YP"&amp;$J$42),$C24,'Полная ст-ть с уч.НЗС (Авто)'!AH$11:INDIRECT("'Полная ст-ть с уч.НЗС (Авто)'!AH"&amp;$J$42))/$D24)</f>
        <v>0</v>
      </c>
      <c r="AI24" s="137">
        <f ca="1">IF($D24=0,0,SUMIF('Полная ст-ть с уч.НЗС (Авто)'!$YP$11:INDIRECT("'Полная ст-ть с уч.НЗС (Авто)'!YP"&amp;$J$42),$C24,'Полная ст-ть с уч.НЗС (Авто)'!AI$11:INDIRECT("'Полная ст-ть с уч.НЗС (Авто)'!AI"&amp;$J$42))/$D24)</f>
        <v>0</v>
      </c>
      <c r="AJ24" s="137">
        <f ca="1">IF($D24=0,0,SUMIF('Полная ст-ть с уч.НЗС (Авто)'!$YP$11:INDIRECT("'Полная ст-ть с уч.НЗС (Авто)'!YP"&amp;$J$42),$C24,'Полная ст-ть с уч.НЗС (Авто)'!AJ$11:INDIRECT("'Полная ст-ть с уч.НЗС (Авто)'!AJ"&amp;$J$42))/$D24)</f>
        <v>0</v>
      </c>
      <c r="AK24" s="137">
        <f ca="1">IF($D24=0,0,SUMIF('Полная ст-ть с уч.НЗС (Авто)'!$YP$11:INDIRECT("'Полная ст-ть с уч.НЗС (Авто)'!YP"&amp;$J$42),$C24,'Полная ст-ть с уч.НЗС (Авто)'!AK$11:INDIRECT("'Полная ст-ть с уч.НЗС (Авто)'!AK"&amp;$J$42))/$D24)</f>
        <v>0</v>
      </c>
      <c r="AL24" s="137">
        <f ca="1">IF($D24=0,0,SUMIF('Полная ст-ть с уч.НЗС (Авто)'!$YP$11:INDIRECT("'Полная ст-ть с уч.НЗС (Авто)'!YP"&amp;$J$42),$C24,'Полная ст-ть с уч.НЗС (Авто)'!AL$11:INDIRECT("'Полная ст-ть с уч.НЗС (Авто)'!AL"&amp;$J$42))/$D24)</f>
        <v>0</v>
      </c>
      <c r="AM24" s="137">
        <f ca="1">IF($D24=0,0,SUMIF('Полная ст-ть с уч.НЗС (Авто)'!$YP$11:INDIRECT("'Полная ст-ть с уч.НЗС (Авто)'!YP"&amp;$J$42),$C24,'Полная ст-ть с уч.НЗС (Авто)'!AM$11:INDIRECT("'Полная ст-ть с уч.НЗС (Авто)'!AM"&amp;$J$42))/$D24)</f>
        <v>0</v>
      </c>
      <c r="AN24" s="137">
        <f ca="1">IF($D24=0,0,SUMIF('Полная ст-ть с уч.НЗС (Авто)'!$YP$11:INDIRECT("'Полная ст-ть с уч.НЗС (Авто)'!YP"&amp;$J$42),$C24,'Полная ст-ть с уч.НЗС (Авто)'!AN$11:INDIRECT("'Полная ст-ть с уч.НЗС (Авто)'!AN"&amp;$J$42))/$D24)</f>
        <v>0</v>
      </c>
      <c r="AO24" s="137">
        <f ca="1">IF($D24=0,0,SUMIF('Полная ст-ть с уч.НЗС (Авто)'!$YP$11:INDIRECT("'Полная ст-ть с уч.НЗС (Авто)'!YP"&amp;$J$42),$C24,'Полная ст-ть с уч.НЗС (Авто)'!AO$11:INDIRECT("'Полная ст-ть с уч.НЗС (Авто)'!AO"&amp;$J$42))/$D24)</f>
        <v>0</v>
      </c>
      <c r="AP24" s="137">
        <f ca="1">IF($D24=0,0,SUMIF('Полная ст-ть с уч.НЗС (Авто)'!$YP$11:INDIRECT("'Полная ст-ть с уч.НЗС (Авто)'!YP"&amp;$J$42),$C24,'Полная ст-ть с уч.НЗС (Авто)'!AP$11:INDIRECT("'Полная ст-ть с уч.НЗС (Авто)'!AP"&amp;$J$42))/$D24)</f>
        <v>0</v>
      </c>
      <c r="AQ24" s="137">
        <f ca="1">IF($D24=0,0,SUMIF('Полная ст-ть с уч.НЗС (Авто)'!$YP$11:INDIRECT("'Полная ст-ть с уч.НЗС (Авто)'!YP"&amp;$J$42),$C24,'Полная ст-ть с уч.НЗС (Авто)'!AQ$11:INDIRECT("'Полная ст-ть с уч.НЗС (Авто)'!AQ"&amp;$J$42))/$D24)</f>
        <v>0</v>
      </c>
      <c r="AR24" s="186"/>
      <c r="AS24" s="186"/>
      <c r="AT24" s="187"/>
      <c r="AU24" s="421"/>
      <c r="AV24" s="187"/>
      <c r="AW24" s="421"/>
      <c r="AX24" s="137">
        <f ca="1">IF($D24=0,0,SUMIF('Полная ст-ть с уч.НЗС (Авто)'!$YP$11:INDIRECT("'Полная ст-ть с уч.НЗС (Авто)'!YP"&amp;$J$42),$C24,'Полная ст-ть с уч.НЗС (Авто)'!AX$11:INDIRECT("'Полная ст-ть с уч.НЗС (Авто)'!AX"&amp;$J$42))/$D24)</f>
        <v>0</v>
      </c>
      <c r="AY24" s="137">
        <f ca="1">IF($D24=0,0,SUMIF('Полная ст-ть с уч.НЗС (Авто)'!$YP$11:INDIRECT("'Полная ст-ть с уч.НЗС (Авто)'!YP"&amp;$J$42),$C24,'Полная ст-ть с уч.НЗС (Авто)'!AY$11:INDIRECT("'Полная ст-ть с уч.НЗС (Авто)'!AY"&amp;$J$42))/$D24)</f>
        <v>0</v>
      </c>
      <c r="AZ24" s="137">
        <f ca="1">IF($D24=0,0,SUMIF('Полная ст-ть с уч.НЗС (Авто)'!$YP$11:INDIRECT("'Полная ст-ть с уч.НЗС (Авто)'!YP"&amp;$J$42),$C24,'Полная ст-ть с уч.НЗС (Авто)'!AZ$11:INDIRECT("'Полная ст-ть с уч.НЗС (Авто)'!AZ"&amp;$J$42))/$D24)</f>
        <v>0</v>
      </c>
      <c r="BA24" s="137">
        <f ca="1">IF($D24=0,0,SUMIF('Полная ст-ть с уч.НЗС (Авто)'!$YP$11:INDIRECT("'Полная ст-ть с уч.НЗС (Авто)'!YP"&amp;$J$42),$C24,'Полная ст-ть с уч.НЗС (Авто)'!BA$11:INDIRECT("'Полная ст-ть с уч.НЗС (Авто)'!BA"&amp;$J$42))/$D24)</f>
        <v>0</v>
      </c>
      <c r="BB24" s="137">
        <f ca="1">IF($D24=0,0,SUMIF('Полная ст-ть с уч.НЗС (Авто)'!$YP$11:INDIRECT("'Полная ст-ть с уч.НЗС (Авто)'!YP"&amp;$J$42),$C24,'Полная ст-ть с уч.НЗС (Авто)'!BB$11:INDIRECT("'Полная ст-ть с уч.НЗС (Авто)'!BB"&amp;$J$42))/$D24)</f>
        <v>0</v>
      </c>
      <c r="BC24" s="137">
        <f ca="1">IF($D24=0,0,SUMIF('Полная ст-ть с уч.НЗС (Авто)'!$YP$11:INDIRECT("'Полная ст-ть с уч.НЗС (Авто)'!YP"&amp;$J$42),$C24,'Полная ст-ть с уч.НЗС (Авто)'!BC$11:INDIRECT("'Полная ст-ть с уч.НЗС (Авто)'!BC"&amp;$J$42))/$D24)</f>
        <v>0</v>
      </c>
      <c r="BD24" s="187"/>
      <c r="BE24" s="187"/>
      <c r="BF24" s="137">
        <f ca="1">IF($D24=0,0,SUMIF('Полная ст-ть с уч.НЗС (Авто)'!$YP$11:INDIRECT("'Полная ст-ть с уч.НЗС (Авто)'!YP"&amp;$J$42),$C24,'Полная ст-ть с уч.НЗС (Авто)'!BF$11:INDIRECT("'Полная ст-ть с уч.НЗС (Авто)'!BF"&amp;$J$42))/$D24)</f>
        <v>0</v>
      </c>
      <c r="BG24" s="137">
        <f ca="1">IF($D24=0,0,SUMIF('Полная ст-ть с уч.НЗС (Авто)'!$YP$11:INDIRECT("'Полная ст-ть с уч.НЗС (Авто)'!YP"&amp;$J$42),$C24,'Полная ст-ть с уч.НЗС (Авто)'!BG$11:INDIRECT("'Полная ст-ть с уч.НЗС (Авто)'!BG"&amp;$J$42))/$D24)</f>
        <v>0</v>
      </c>
      <c r="BH24" s="137">
        <f ca="1">IF($D24=0,0,SUMIF('Полная ст-ть с уч.НЗС (Авто)'!$YP$11:INDIRECT("'Полная ст-ть с уч.НЗС (Авто)'!YP"&amp;$J$42),$C24,'Полная ст-ть с уч.НЗС (Авто)'!BH$11:INDIRECT("'Полная ст-ть с уч.НЗС (Авто)'!BH"&amp;$J$42))/$D24)</f>
        <v>0</v>
      </c>
      <c r="BI24" s="137">
        <f ca="1">IF($D24=0,0,SUMIF('Полная ст-ть с уч.НЗС (Авто)'!$YP$11:INDIRECT("'Полная ст-ть с уч.НЗС (Авто)'!YP"&amp;$J$42),$C24,'Полная ст-ть с уч.НЗС (Авто)'!BI$11:INDIRECT("'Полная ст-ть с уч.НЗС (Авто)'!BI"&amp;$J$42))/$D24)</f>
        <v>0</v>
      </c>
      <c r="BJ24" s="137">
        <f ca="1">IF($D24=0,0,SUMIF('Полная ст-ть с уч.НЗС (Авто)'!$YP$11:INDIRECT("'Полная ст-ть с уч.НЗС (Авто)'!YP"&amp;$J$42),$C24,'Полная ст-ть с уч.НЗС (Авто)'!BJ$11:INDIRECT("'Полная ст-ть с уч.НЗС (Авто)'!BJ"&amp;$J$42))/$D24)</f>
        <v>0</v>
      </c>
      <c r="BK24" s="137">
        <f ca="1">IF($D24=0,0,SUMIF('Полная ст-ть с уч.НЗС (Авто)'!$YP$11:INDIRECT("'Полная ст-ть с уч.НЗС (Авто)'!YP"&amp;$J$42),$C24,'Полная ст-ть с уч.НЗС (Авто)'!BK$11:INDIRECT("'Полная ст-ть с уч.НЗС (Авто)'!BK"&amp;$J$42))/$D24)</f>
        <v>0</v>
      </c>
      <c r="BL24" s="187"/>
      <c r="BM24" s="137">
        <f ca="1">IF($D24=0,0,SUMIF('Полная ст-ть с уч.НЗС (Авто)'!$YP$11:INDIRECT("'Полная ст-ть с уч.НЗС (Авто)'!YP"&amp;$J$42),$C24,'Полная ст-ть с уч.НЗС (Авто)'!BM$11:INDIRECT("'Полная ст-ть с уч.НЗС (Авто)'!BM"&amp;$J$42))/$D24)</f>
        <v>0</v>
      </c>
      <c r="BN24" s="188"/>
      <c r="BO24" s="134"/>
      <c r="BP24" s="134"/>
      <c r="BQ24" s="137">
        <f ca="1">IF($D24=0,0,SUMIF('Полная ст-ть с уч.НЗС (Авто)'!$YP$11:INDIRECT("'Полная ст-ть с уч.НЗС (Авто)'!YP"&amp;$J$42),$C24,'Полная ст-ть с уч.НЗС (Авто)'!BQ$11:INDIRECT("'Полная ст-ть с уч.НЗС (Авто)'!BQ"&amp;$J$42))/$D24)</f>
        <v>0</v>
      </c>
      <c r="BR24" s="137"/>
      <c r="BS24" s="134"/>
      <c r="BT24" s="134"/>
      <c r="BU24" s="137"/>
      <c r="BV24" s="134"/>
      <c r="BW24" s="137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7">
        <f ca="1">IF($D24=0,0,SUMIF('Полная ст-ть с уч.НЗС (Авто)'!$YP$11:INDIRECT("'Полная ст-ть с уч.НЗС (Авто)'!YP"&amp;$J$42),$C24,'Полная ст-ть с уч.НЗС (Авто)'!CK$11:INDIRECT("'Полная ст-ть с уч.НЗС (Авто)'!CK"&amp;$J$42))/$D24)</f>
        <v>0</v>
      </c>
      <c r="CL24" s="137">
        <f ca="1">IF($D24=0,0,SUMIF('Полная ст-ть с уч.НЗС (Авто)'!$YP$11:INDIRECT("'Полная ст-ть с уч.НЗС (Авто)'!YP"&amp;$J$42),$C24,'Полная ст-ть с уч.НЗС (Авто)'!CL$11:INDIRECT("'Полная ст-ть с уч.НЗС (Авто)'!CL"&amp;$J$42))/$D24)</f>
        <v>0</v>
      </c>
      <c r="CM24" s="137">
        <f ca="1">IF($D24=0,0,SUMIF('Полная ст-ть с уч.НЗС (Авто)'!$YP$11:INDIRECT("'Полная ст-ть с уч.НЗС (Авто)'!YP"&amp;$J$42),$C24,'Полная ст-ть с уч.НЗС (Авто)'!CM$11:INDIRECT("'Полная ст-ть с уч.НЗС (Авто)'!CM"&amp;$J$42))/$D24)</f>
        <v>0</v>
      </c>
      <c r="CN24" s="137">
        <f ca="1">IF($D24=0,0,SUMIF('Полная ст-ть с уч.НЗС (Авто)'!$YP$11:INDIRECT("'Полная ст-ть с уч.НЗС (Авто)'!YP"&amp;$J$42),$C24,'Полная ст-ть с уч.НЗС (Авто)'!CN$11:INDIRECT("'Полная ст-ть с уч.НЗС (Авто)'!CN"&amp;$J$42))/$D24)</f>
        <v>0</v>
      </c>
      <c r="CO24" s="137">
        <f ca="1">IF($D24=0,0,SUMIF('Полная ст-ть с уч.НЗС (Авто)'!$YP$11:INDIRECT("'Полная ст-ть с уч.НЗС (Авто)'!YP"&amp;$J$42),$C24,'Полная ст-ть с уч.НЗС (Авто)'!CO$11:INDIRECT("'Полная ст-ть с уч.НЗС (Авто)'!CO"&amp;$J$42))/$D24)</f>
        <v>0</v>
      </c>
      <c r="CP24" s="137">
        <f ca="1">IF($D24=0,0,SUMIF('Полная ст-ть с уч.НЗС (Авто)'!$YP$11:INDIRECT("'Полная ст-ть с уч.НЗС (Авто)'!YP"&amp;$J$42),$C24,'Полная ст-ть с уч.НЗС (Авто)'!CP$11:INDIRECT("'Полная ст-ть с уч.НЗС (Авто)'!CP"&amp;$J$42))/$D24)</f>
        <v>0</v>
      </c>
      <c r="CQ24" s="134">
        <f ca="1">IF($D24=0,0,SUMIF('Полная ст-ть с уч.НЗС (Авто)'!$YP$11:INDIRECT("'Полная ст-ть с уч.НЗС (Авто)'!YP"&amp;$J$42),$C24,'Полная ст-ть с уч.НЗС (Авто)'!CQ$11:INDIRECT("'Полная ст-ть с уч.НЗС (Авто)'!CQ"&amp;$J$42))/$D24)</f>
        <v>0</v>
      </c>
      <c r="CR24" s="137">
        <f ca="1">IF($D24=0,0,SUMIF('Полная ст-ть с уч.НЗС (Авто)'!$YP$11:INDIRECT("'Полная ст-ть с уч.НЗС (Авто)'!YP"&amp;$J$42),$C24,'Полная ст-ть с уч.НЗС (Авто)'!CR$11:INDIRECT("'Полная ст-ть с уч.НЗС (Авто)'!CR"&amp;$J$42))/$D24)</f>
        <v>0</v>
      </c>
      <c r="CS24" s="137">
        <f ca="1">IF($D24=0,0,SUMIF('Полная ст-ть с уч.НЗС (Авто)'!$YP$11:INDIRECT("'Полная ст-ть с уч.НЗС (Авто)'!YP"&amp;$J$42),$C24,'Полная ст-ть с уч.НЗС (Авто)'!CS$11:INDIRECT("'Полная ст-ть с уч.НЗС (Авто)'!CS"&amp;$J$42))/$D24)</f>
        <v>0</v>
      </c>
      <c r="CT24" s="137">
        <f ca="1">IF($D24=0,0,SUMIF('Полная ст-ть с уч.НЗС (Авто)'!$YP$11:INDIRECT("'Полная ст-ть с уч.НЗС (Авто)'!YP"&amp;$J$42),$C24,'Полная ст-ть с уч.НЗС (Авто)'!CT$11:INDIRECT("'Полная ст-ть с уч.НЗС (Авто)'!CT"&amp;$J$42))/$D24)</f>
        <v>0</v>
      </c>
      <c r="CU24" s="137">
        <f ca="1">IF($D24=0,0,SUMIF('Полная ст-ть с уч.НЗС (Авто)'!$YP$11:INDIRECT("'Полная ст-ть с уч.НЗС (Авто)'!YP"&amp;$J$42),$C24,'Полная ст-ть с уч.НЗС (Авто)'!CU$11:INDIRECT("'Полная ст-ть с уч.НЗС (Авто)'!CU"&amp;$J$42))/$D24)</f>
        <v>0</v>
      </c>
      <c r="CV24" s="137">
        <f ca="1">IF($D24=0,0,SUMIF('Полная ст-ть с уч.НЗС (Авто)'!$YP$11:INDIRECT("'Полная ст-ть с уч.НЗС (Авто)'!YP"&amp;$J$42),$C24,'Полная ст-ть с уч.НЗС (Авто)'!CV$11:INDIRECT("'Полная ст-ть с уч.НЗС (Авто)'!CV"&amp;$J$42))/$D24)</f>
        <v>0</v>
      </c>
      <c r="CW24" s="137">
        <f ca="1">IF($D24=0,0,SUMIF('Полная ст-ть с уч.НЗС (Авто)'!$YP$11:INDIRECT("'Полная ст-ть с уч.НЗС (Авто)'!YP"&amp;$J$42),$C24,'Полная ст-ть с уч.НЗС (Авто)'!CW$11:INDIRECT("'Полная ст-ть с уч.НЗС (Авто)'!CW"&amp;$J$42))/$D24)</f>
        <v>0</v>
      </c>
      <c r="CX24" s="137">
        <f ca="1">IF($D24=0,0,SUMIF('Полная ст-ть с уч.НЗС (Авто)'!$YP$11:INDIRECT("'Полная ст-ть с уч.НЗС (Авто)'!YP"&amp;$J$42),$C24,'Полная ст-ть с уч.НЗС (Авто)'!CX$11:INDIRECT("'Полная ст-ть с уч.НЗС (Авто)'!CX"&amp;$J$42))/$D24)</f>
        <v>0</v>
      </c>
      <c r="CY24" s="134">
        <f ca="1">IF($D24=0,0,SUMIF('Полная ст-ть с уч.НЗС (Авто)'!$YP$11:INDIRECT("'Полная ст-ть с уч.НЗС (Авто)'!YP"&amp;$J$42),$C24,'Полная ст-ть с уч.НЗС (Авто)'!CY$11:INDIRECT("'Полная ст-ть с уч.НЗС (Авто)'!CY"&amp;$J$42))/$D24)</f>
        <v>0</v>
      </c>
      <c r="CZ24" s="137">
        <f ca="1">IF($D24=0,0,SUMIF('Полная ст-ть с уч.НЗС (Авто)'!$YP$11:INDIRECT("'Полная ст-ть с уч.НЗС (Авто)'!YP"&amp;$J$42),$C24,'Полная ст-ть с уч.НЗС (Авто)'!CZ$11:INDIRECT("'Полная ст-ть с уч.НЗС (Авто)'!CZ"&amp;$J$42))/$D24)</f>
        <v>0</v>
      </c>
      <c r="DA24" s="137">
        <f ca="1">IF($D24=0,0,SUMIF('Полная ст-ть с уч.НЗС (Авто)'!$YP$11:INDIRECT("'Полная ст-ть с уч.НЗС (Авто)'!YP"&amp;$J$42),$C24,'Полная ст-ть с уч.НЗС (Авто)'!DA$11:INDIRECT("'Полная ст-ть с уч.НЗС (Авто)'!DA"&amp;$J$42))/$D24)</f>
        <v>0</v>
      </c>
      <c r="DB24" s="137">
        <f ca="1">IF($D24=0,0,SUMIF('Полная ст-ть с уч.НЗС (Авто)'!$YP$11:INDIRECT("'Полная ст-ть с уч.НЗС (Авто)'!YP"&amp;$J$42),$C24,'Полная ст-ть с уч.НЗС (Авто)'!DB$11:INDIRECT("'Полная ст-ть с уч.НЗС (Авто)'!DB"&amp;$J$42))/$D24)</f>
        <v>0</v>
      </c>
      <c r="DC24" s="137">
        <f ca="1">IF($D24=0,0,SUMIF('Полная ст-ть с уч.НЗС (Авто)'!$YP$11:INDIRECT("'Полная ст-ть с уч.НЗС (Авто)'!YP"&amp;$J$42),$C24,'Полная ст-ть с уч.НЗС (Авто)'!DC$11:INDIRECT("'Полная ст-ть с уч.НЗС (Авто)'!DC"&amp;$J$42))/$D24)</f>
        <v>0</v>
      </c>
      <c r="DD24" s="134"/>
      <c r="DE24" s="137">
        <f ca="1">IF($D24=0,0,SUMIF('Полная ст-ть с уч.НЗС (Авто)'!$YP$11:INDIRECT("'Полная ст-ть с уч.НЗС (Авто)'!YP"&amp;$J$42),$C24,'Полная ст-ть с уч.НЗС (Авто)'!DE$11:INDIRECT("'Полная ст-ть с уч.НЗС (Авто)'!DE"&amp;$J$42))/$D24)</f>
        <v>0</v>
      </c>
      <c r="DF24" s="137"/>
      <c r="DG24" s="137">
        <f ca="1">IF($D24=0,0,SUMIF('Полная ст-ть с уч.НЗС (Авто)'!$YP$11:INDIRECT("'Полная ст-ть с уч.НЗС (Авто)'!YP"&amp;$J$42),$C24,'Полная ст-ть с уч.НЗС (Авто)'!DG$11:INDIRECT("'Полная ст-ть с уч.НЗС (Авто)'!DG"&amp;$J$42))/$D24)</f>
        <v>0</v>
      </c>
      <c r="DH24" s="137">
        <f ca="1">IF($D24=0,0,SUMIF('Полная ст-ть с уч.НЗС (Авто)'!$YP$11:INDIRECT("'Полная ст-ть с уч.НЗС (Авто)'!YP"&amp;$J$42),$C24,'Полная ст-ть с уч.НЗС (Авто)'!DH$11:INDIRECT("'Полная ст-ть с уч.НЗС (Авто)'!DH"&amp;$J$42))/$D24)</f>
        <v>0</v>
      </c>
      <c r="DI24" s="137">
        <f ca="1">IF($D24=0,0,SUMIF('Полная ст-ть с уч.НЗС (Авто)'!$YP$11:INDIRECT("'Полная ст-ть с уч.НЗС (Авто)'!YP"&amp;$J$42),$C24,'Полная ст-ть с уч.НЗС (Авто)'!DI$11:INDIRECT("'Полная ст-ть с уч.НЗС (Авто)'!DI"&amp;$J$42))/$D24)</f>
        <v>0</v>
      </c>
      <c r="DJ24" s="137">
        <f ca="1">IF($D24=0,0,SUMIF('Полная ст-ть с уч.НЗС (Авто)'!$YP$11:INDIRECT("'Полная ст-ть с уч.НЗС (Авто)'!YP"&amp;$J$42),$C24,'Полная ст-ть с уч.НЗС (Авто)'!DJ$11:INDIRECT("'Полная ст-ть с уч.НЗС (Авто)'!DJ"&amp;$J$42))/$D24)</f>
        <v>0</v>
      </c>
      <c r="DK24" s="137">
        <f ca="1">IF($D24=0,0,SUMIF('Полная ст-ть с уч.НЗС (Авто)'!$YP$11:INDIRECT("'Полная ст-ть с уч.НЗС (Авто)'!YP"&amp;$J$42),$C24,'Полная ст-ть с уч.НЗС (Авто)'!DK$11:INDIRECT("'Полная ст-ть с уч.НЗС (Авто)'!DK"&amp;$J$42))/$D24)</f>
        <v>0</v>
      </c>
      <c r="DL24" s="137">
        <f ca="1">IF($D24=0,0,SUMIF('Полная ст-ть с уч.НЗС (Авто)'!$YP$11:INDIRECT("'Полная ст-ть с уч.НЗС (Авто)'!YP"&amp;$J$42),$C24,'Полная ст-ть с уч.НЗС (Авто)'!DL$11:INDIRECT("'Полная ст-ть с уч.НЗС (Авто)'!DL"&amp;$J$42))/$D24)</f>
        <v>0</v>
      </c>
      <c r="DM24" s="137">
        <f ca="1">IF($D24=0,0,SUMIF('Полная ст-ть с уч.НЗС (Авто)'!$YP$11:INDIRECT("'Полная ст-ть с уч.НЗС (Авто)'!YP"&amp;$J$42),$C24,'Полная ст-ть с уч.НЗС (Авто)'!DM$11:INDIRECT("'Полная ст-ть с уч.НЗС (Авто)'!DM"&amp;$J$42))/$D24)</f>
        <v>0</v>
      </c>
      <c r="DN24" s="137">
        <f ca="1">IF($D24=0,0,SUMIF('Полная ст-ть с уч.НЗС (Авто)'!$YP$11:INDIRECT("'Полная ст-ть с уч.НЗС (Авто)'!YP"&amp;$J$42),$C24,'Полная ст-ть с уч.НЗС (Авто)'!DN$11:INDIRECT("'Полная ст-ть с уч.НЗС (Авто)'!DN"&amp;$J$42))/$D24)</f>
        <v>0</v>
      </c>
      <c r="DO24" s="137">
        <f ca="1">IF($D24=0,0,SUMIF('Полная ст-ть с уч.НЗС (Авто)'!$YP$11:INDIRECT("'Полная ст-ть с уч.НЗС (Авто)'!YP"&amp;$J$42),$C24,'Полная ст-ть с уч.НЗС (Авто)'!DO$11:INDIRECT("'Полная ст-ть с уч.НЗС (Авто)'!DO"&amp;$J$42))/$D24)</f>
        <v>0</v>
      </c>
      <c r="DP24" s="137">
        <f ca="1">IF($D24=0,0,SUMIF('Полная ст-ть с уч.НЗС (Авто)'!$YP$11:INDIRECT("'Полная ст-ть с уч.НЗС (Авто)'!YP"&amp;$J$42),$C24,'Полная ст-ть с уч.НЗС (Авто)'!DP$11:INDIRECT("'Полная ст-ть с уч.НЗС (Авто)'!DP"&amp;$J$42))/$D24)</f>
        <v>0</v>
      </c>
      <c r="DQ24" s="137">
        <f ca="1">IF($D24=0,0,SUMIF('Полная ст-ть с уч.НЗС (Авто)'!$YP$11:INDIRECT("'Полная ст-ть с уч.НЗС (Авто)'!YP"&amp;$J$42),$C24,'Полная ст-ть с уч.НЗС (Авто)'!DQ$11:INDIRECT("'Полная ст-ть с уч.НЗС (Авто)'!DQ"&amp;$J$42))/$D24)</f>
        <v>0</v>
      </c>
      <c r="DR24" s="137">
        <f ca="1">IF($D24=0,0,SUMIF('Полная ст-ть с уч.НЗС (Авто)'!$YP$11:INDIRECT("'Полная ст-ть с уч.НЗС (Авто)'!YP"&amp;$J$42),$C24,'Полная ст-ть с уч.НЗС (Авто)'!DR$11:INDIRECT("'Полная ст-ть с уч.НЗС (Авто)'!DR"&amp;$J$42))/$D24)</f>
        <v>0</v>
      </c>
      <c r="DS24" s="137">
        <f ca="1">IF($D24=0,0,SUMIF('Полная ст-ть с уч.НЗС (Авто)'!$YP$11:INDIRECT("'Полная ст-ть с уч.НЗС (Авто)'!YP"&amp;$J$42),$C24,'Полная ст-ть с уч.НЗС (Авто)'!DS$11:INDIRECT("'Полная ст-ть с уч.НЗС (Авто)'!DS"&amp;$J$42))/$D24)</f>
        <v>0</v>
      </c>
      <c r="DT24" s="137">
        <f ca="1">IF($D24=0,0,SUMIF('Полная ст-ть с уч.НЗС (Авто)'!$YP$11:INDIRECT("'Полная ст-ть с уч.НЗС (Авто)'!YP"&amp;$J$42),$C24,'Полная ст-ть с уч.НЗС (Авто)'!DT$11:INDIRECT("'Полная ст-ть с уч.НЗС (Авто)'!DT"&amp;$J$42))/$D24)</f>
        <v>0</v>
      </c>
      <c r="DU24" s="137">
        <f ca="1">IF($D24=0,0,SUMIF('Полная ст-ть с уч.НЗС (Авто)'!$YP$11:INDIRECT("'Полная ст-ть с уч.НЗС (Авто)'!YP"&amp;$J$42),$C24,'Полная ст-ть с уч.НЗС (Авто)'!DU$11:INDIRECT("'Полная ст-ть с уч.НЗС (Авто)'!DU"&amp;$J$42))/$D24)</f>
        <v>0</v>
      </c>
      <c r="DV24" s="137">
        <f ca="1">IF($D24=0,0,SUMIF('Полная ст-ть с уч.НЗС (Авто)'!$YP$11:INDIRECT("'Полная ст-ть с уч.НЗС (Авто)'!YP"&amp;$J$42),$C24,'Полная ст-ть с уч.НЗС (Авто)'!DV$11:INDIRECT("'Полная ст-ть с уч.НЗС (Авто)'!DV"&amp;$J$42))/$D24)</f>
        <v>0</v>
      </c>
      <c r="DW24" s="137">
        <f ca="1">IF($D24=0,0,SUMIF('Полная ст-ть с уч.НЗС (Авто)'!$YP$11:INDIRECT("'Полная ст-ть с уч.НЗС (Авто)'!YP"&amp;$J$42),$C24,'Полная ст-ть с уч.НЗС (Авто)'!DW$11:INDIRECT("'Полная ст-ть с уч.НЗС (Авто)'!DW"&amp;$J$42))/$D24)</f>
        <v>0</v>
      </c>
      <c r="DX24" s="137">
        <f ca="1">IF($D24=0,0,SUMIF('Полная ст-ть с уч.НЗС (Авто)'!$YP$11:INDIRECT("'Полная ст-ть с уч.НЗС (Авто)'!YP"&amp;$J$42),$C24,'Полная ст-ть с уч.НЗС (Авто)'!DX$11:INDIRECT("'Полная ст-ть с уч.НЗС (Авто)'!DX"&amp;$J$42))/$D24)</f>
        <v>0</v>
      </c>
      <c r="DY24" s="137">
        <f ca="1">IF($D24=0,0,SUMIF('Полная ст-ть с уч.НЗС (Авто)'!$YP$11:INDIRECT("'Полная ст-ть с уч.НЗС (Авто)'!YP"&amp;$J$42),$C24,'Полная ст-ть с уч.НЗС (Авто)'!DY$11:INDIRECT("'Полная ст-ть с уч.НЗС (Авто)'!DY"&amp;$J$42))/$D24)</f>
        <v>0</v>
      </c>
      <c r="DZ24" s="137">
        <f ca="1">IF($D24=0,0,SUMIF('Полная ст-ть с уч.НЗС (Авто)'!$YP$11:INDIRECT("'Полная ст-ть с уч.НЗС (Авто)'!YP"&amp;$J$42),$C24,'Полная ст-ть с уч.НЗС (Авто)'!DZ$11:INDIRECT("'Полная ст-ть с уч.НЗС (Авто)'!DZ"&amp;$J$42))/$D24)</f>
        <v>0</v>
      </c>
      <c r="EA24" s="137">
        <f ca="1">IF($D24=0,0,SUMIF('Полная ст-ть с уч.НЗС (Авто)'!$YP$11:INDIRECT("'Полная ст-ть с уч.НЗС (Авто)'!YP"&amp;$J$42),$C24,'Полная ст-ть с уч.НЗС (Авто)'!EA$11:INDIRECT("'Полная ст-ть с уч.НЗС (Авто)'!EA"&amp;$J$42))/$D24)</f>
        <v>0</v>
      </c>
      <c r="EB24" s="137">
        <f ca="1">IF($D24=0,0,SUMIF('Полная ст-ть с уч.НЗС (Авто)'!$YP$11:INDIRECT("'Полная ст-ть с уч.НЗС (Авто)'!YP"&amp;$J$42),$C24,'Полная ст-ть с уч.НЗС (Авто)'!EB$11:INDIRECT("'Полная ст-ть с уч.НЗС (Авто)'!EB"&amp;$J$42))/$D24)</f>
        <v>0</v>
      </c>
      <c r="EC24" s="137">
        <f ca="1">IF($D24=0,0,SUMIF('Полная ст-ть с уч.НЗС (Авто)'!$YP$11:INDIRECT("'Полная ст-ть с уч.НЗС (Авто)'!YP"&amp;$J$42),$C24,'Полная ст-ть с уч.НЗС (Авто)'!EC$11:INDIRECT("'Полная ст-ть с уч.НЗС (Авто)'!EC"&amp;$J$42))/$D24)</f>
        <v>0</v>
      </c>
      <c r="ED24" s="137">
        <f ca="1">IF($D24=0,0,SUMIF('Полная ст-ть с уч.НЗС (Авто)'!$YP$11:INDIRECT("'Полная ст-ть с уч.НЗС (Авто)'!YP"&amp;$J$42),$C24,'Полная ст-ть с уч.НЗС (Авто)'!ED$11:INDIRECT("'Полная ст-ть с уч.НЗС (Авто)'!ED"&amp;$J$42))/$D24)</f>
        <v>0</v>
      </c>
      <c r="EE24" s="137">
        <f ca="1">IF($D24=0,0,SUMIF('Полная ст-ть с уч.НЗС (Авто)'!$YP$11:INDIRECT("'Полная ст-ть с уч.НЗС (Авто)'!YP"&amp;$J$42),$C24,'Полная ст-ть с уч.НЗС (Авто)'!EE$11:INDIRECT("'Полная ст-ть с уч.НЗС (Авто)'!EE"&amp;$J$42))/$D24)</f>
        <v>0</v>
      </c>
      <c r="EF24" s="137">
        <f ca="1">IF($D24=0,0,SUMIF('Полная ст-ть с уч.НЗС (Авто)'!$YP$11:INDIRECT("'Полная ст-ть с уч.НЗС (Авто)'!YP"&amp;$J$42),$C24,'Полная ст-ть с уч.НЗС (Авто)'!EF$11:INDIRECT("'Полная ст-ть с уч.НЗС (Авто)'!EF"&amp;$J$42))/$D24)</f>
        <v>0</v>
      </c>
      <c r="EG24" s="137">
        <f ca="1">IF($D24=0,0,SUMIF('Полная ст-ть с уч.НЗС (Авто)'!$YP$11:INDIRECT("'Полная ст-ть с уч.НЗС (Авто)'!YP"&amp;$J$42),$C24,'Полная ст-ть с уч.НЗС (Авто)'!EG$11:INDIRECT("'Полная ст-ть с уч.НЗС (Авто)'!EG"&amp;$J$42))/$D24)</f>
        <v>0</v>
      </c>
      <c r="EH24" s="137">
        <f ca="1">IF($D24=0,0,SUMIF('Полная ст-ть с уч.НЗС (Авто)'!$YP$11:INDIRECT("'Полная ст-ть с уч.НЗС (Авто)'!YP"&amp;$J$42),$C24,'Полная ст-ть с уч.НЗС (Авто)'!EH$11:INDIRECT("'Полная ст-ть с уч.НЗС (Авто)'!EH"&amp;$J$42))/$D24)</f>
        <v>0</v>
      </c>
      <c r="EI24" s="137">
        <f ca="1">IF($D24=0,0,SUMIF('Полная ст-ть с уч.НЗС (Авто)'!$YP$11:INDIRECT("'Полная ст-ть с уч.НЗС (Авто)'!YP"&amp;$J$42),$C24,'Полная ст-ть с уч.НЗС (Авто)'!EI$11:INDIRECT("'Полная ст-ть с уч.НЗС (Авто)'!EI"&amp;$J$42))/$D24)</f>
        <v>0</v>
      </c>
      <c r="EJ24" s="137">
        <f ca="1">IF($D24=0,0,SUMIF('Полная ст-ть с уч.НЗС (Авто)'!$YP$11:INDIRECT("'Полная ст-ть с уч.НЗС (Авто)'!YP"&amp;$J$42),$C24,'Полная ст-ть с уч.НЗС (Авто)'!EJ$11:INDIRECT("'Полная ст-ть с уч.НЗС (Авто)'!EJ"&amp;$J$42))/$D24)</f>
        <v>0</v>
      </c>
      <c r="EK24" s="137">
        <f ca="1">IF($D24=0,0,SUMIF('Полная ст-ть с уч.НЗС (Авто)'!$YP$11:INDIRECT("'Полная ст-ть с уч.НЗС (Авто)'!YP"&amp;$J$42),$C24,'Полная ст-ть с уч.НЗС (Авто)'!EK$11:INDIRECT("'Полная ст-ть с уч.НЗС (Авто)'!EK"&amp;$J$42))/$D24)</f>
        <v>0</v>
      </c>
      <c r="EL24" s="137">
        <f ca="1">IF($D24=0,0,SUMIF('Полная ст-ть с уч.НЗС (Авто)'!$YP$11:INDIRECT("'Полная ст-ть с уч.НЗС (Авто)'!YP"&amp;$J$42),$C24,'Полная ст-ть с уч.НЗС (Авто)'!EL$11:INDIRECT("'Полная ст-ть с уч.НЗС (Авто)'!EL"&amp;$J$42))/$D24)</f>
        <v>0</v>
      </c>
      <c r="EM24" s="137">
        <f ca="1">IF($D24=0,0,SUMIF('Полная ст-ть с уч.НЗС (Авто)'!$YP$11:INDIRECT("'Полная ст-ть с уч.НЗС (Авто)'!YP"&amp;$J$42),$C24,'Полная ст-ть с уч.НЗС (Авто)'!EM$11:INDIRECT("'Полная ст-ть с уч.НЗС (Авто)'!EM"&amp;$J$42))/$D24)</f>
        <v>0</v>
      </c>
      <c r="EN24" s="137">
        <f ca="1">IF($D24=0,0,SUMIF('Полная ст-ть с уч.НЗС (Авто)'!$YP$11:INDIRECT("'Полная ст-ть с уч.НЗС (Авто)'!YP"&amp;$J$42),$C24,'Полная ст-ть с уч.НЗС (Авто)'!EN$11:INDIRECT("'Полная ст-ть с уч.НЗС (Авто)'!EN"&amp;$J$42))/$D24)</f>
        <v>0</v>
      </c>
      <c r="EO24" s="137">
        <f ca="1">IF($D24=0,0,SUMIF('Полная ст-ть с уч.НЗС (Авто)'!$YP$11:INDIRECT("'Полная ст-ть с уч.НЗС (Авто)'!YP"&amp;$J$42),$C24,'Полная ст-ть с уч.НЗС (Авто)'!EO$11:INDIRECT("'Полная ст-ть с уч.НЗС (Авто)'!EO"&amp;$J$42))/$D24)</f>
        <v>0</v>
      </c>
      <c r="EP24" s="137">
        <f ca="1">IF($D24=0,0,SUMIF('Полная ст-ть с уч.НЗС (Авто)'!$YP$11:INDIRECT("'Полная ст-ть с уч.НЗС (Авто)'!YP"&amp;$J$42),$C24,'Полная ст-ть с уч.НЗС (Авто)'!EP$11:INDIRECT("'Полная ст-ть с уч.НЗС (Авто)'!EP"&amp;$J$42))/$D24)</f>
        <v>0</v>
      </c>
      <c r="EQ24" s="137">
        <f ca="1">IF($D24=0,0,SUMIF('Полная ст-ть с уч.НЗС (Авто)'!$YP$11:INDIRECT("'Полная ст-ть с уч.НЗС (Авто)'!YP"&amp;$J$42),$C24,'Полная ст-ть с уч.НЗС (Авто)'!EQ$11:INDIRECT("'Полная ст-ть с уч.НЗС (Авто)'!EQ"&amp;$J$42))/$D24)</f>
        <v>0</v>
      </c>
      <c r="ER24" s="137">
        <f ca="1">IF($D24=0,0,SUMIF('Полная ст-ть с уч.НЗС (Авто)'!$YP$11:INDIRECT("'Полная ст-ть с уч.НЗС (Авто)'!YP"&amp;$J$42),$C24,'Полная ст-ть с уч.НЗС (Авто)'!ER$11:INDIRECT("'Полная ст-ть с уч.НЗС (Авто)'!ER"&amp;$J$42))/$D24)</f>
        <v>0</v>
      </c>
      <c r="ES24" s="137">
        <f ca="1">IF($D24=0,0,SUMIF('Полная ст-ть с уч.НЗС (Авто)'!$YP$11:INDIRECT("'Полная ст-ть с уч.НЗС (Авто)'!YP"&amp;$J$42),$C24,'Полная ст-ть с уч.НЗС (Авто)'!ES$11:INDIRECT("'Полная ст-ть с уч.НЗС (Авто)'!ES"&amp;$J$42))/$D24)</f>
        <v>0</v>
      </c>
      <c r="ET24" s="137">
        <f ca="1">IF($D24=0,0,SUMIF('Полная ст-ть с уч.НЗС (Авто)'!$YP$11:INDIRECT("'Полная ст-ть с уч.НЗС (Авто)'!YP"&amp;$J$42),$C24,'Полная ст-ть с уч.НЗС (Авто)'!ET$11:INDIRECT("'Полная ст-ть с уч.НЗС (Авто)'!ET"&amp;$J$42))/$D24)</f>
        <v>0</v>
      </c>
      <c r="EU24" s="137">
        <f ca="1">IF($D24=0,0,SUMIF('Полная ст-ть с уч.НЗС (Авто)'!$YP$11:INDIRECT("'Полная ст-ть с уч.НЗС (Авто)'!YP"&amp;$J$42),$C24,'Полная ст-ть с уч.НЗС (Авто)'!EU$11:INDIRECT("'Полная ст-ть с уч.НЗС (Авто)'!EU"&amp;$J$42))/$D24)</f>
        <v>0</v>
      </c>
      <c r="EV24" s="137">
        <f ca="1">IF($D24=0,0,SUMIF('Полная ст-ть с уч.НЗС (Авто)'!$YP$11:INDIRECT("'Полная ст-ть с уч.НЗС (Авто)'!YP"&amp;$J$42),$C24,'Полная ст-ть с уч.НЗС (Авто)'!EV$11:INDIRECT("'Полная ст-ть с уч.НЗС (Авто)'!EV"&amp;$J$42))/$D24)</f>
        <v>0</v>
      </c>
      <c r="EW24" s="137">
        <f ca="1">IF($D24=0,0,SUMIF('Полная ст-ть с уч.НЗС (Авто)'!$YP$11:INDIRECT("'Полная ст-ть с уч.НЗС (Авто)'!YP"&amp;$J$42),$C24,'Полная ст-ть с уч.НЗС (Авто)'!EW$11:INDIRECT("'Полная ст-ть с уч.НЗС (Авто)'!EW"&amp;$J$42))/$D24)</f>
        <v>0</v>
      </c>
      <c r="EX24" s="137">
        <f ca="1">IF($D24=0,0,SUMIF('Полная ст-ть с уч.НЗС (Авто)'!$YP$11:INDIRECT("'Полная ст-ть с уч.НЗС (Авто)'!YP"&amp;$J$42),$C24,'Полная ст-ть с уч.НЗС (Авто)'!EX$11:INDIRECT("'Полная ст-ть с уч.НЗС (Авто)'!EX"&amp;$J$42))/$D24)</f>
        <v>0</v>
      </c>
      <c r="EY24" s="137">
        <f ca="1">IF($D24=0,0,SUMIF('Полная ст-ть с уч.НЗС (Авто)'!$YP$11:INDIRECT("'Полная ст-ть с уч.НЗС (Авто)'!YP"&amp;$J$42),$C24,'Полная ст-ть с уч.НЗС (Авто)'!EY$11:INDIRECT("'Полная ст-ть с уч.НЗС (Авто)'!EY"&amp;$J$42))/$D24)</f>
        <v>0</v>
      </c>
      <c r="EZ24" s="137">
        <f ca="1">IF($D24=0,0,SUMIF('Полная ст-ть с уч.НЗС (Авто)'!$YP$11:INDIRECT("'Полная ст-ть с уч.НЗС (Авто)'!YP"&amp;$J$42),$C24,'Полная ст-ть с уч.НЗС (Авто)'!EZ$11:INDIRECT("'Полная ст-ть с уч.НЗС (Авто)'!EZ"&amp;$J$42))/$D24)</f>
        <v>0</v>
      </c>
      <c r="FA24" s="137">
        <f ca="1">IF($D24=0,0,SUMIF('Полная ст-ть с уч.НЗС (Авто)'!$YP$11:INDIRECT("'Полная ст-ть с уч.НЗС (Авто)'!YP"&amp;$J$42),$C24,'Полная ст-ть с уч.НЗС (Авто)'!FA$11:INDIRECT("'Полная ст-ть с уч.НЗС (Авто)'!FA"&amp;$J$42))/$D24)</f>
        <v>0</v>
      </c>
      <c r="FB24" s="137">
        <f ca="1">IF($D24=0,0,SUMIF('Полная ст-ть с уч.НЗС (Авто)'!$YP$11:INDIRECT("'Полная ст-ть с уч.НЗС (Авто)'!YP"&amp;$J$42),$C24,'Полная ст-ть с уч.НЗС (Авто)'!FB$11:INDIRECT("'Полная ст-ть с уч.НЗС (Авто)'!FB"&amp;$J$42))/$D24)</f>
        <v>0</v>
      </c>
      <c r="FC24" s="137">
        <f ca="1">IF($D24=0,0,SUMIF('Полная ст-ть с уч.НЗС (Авто)'!$YP$11:INDIRECT("'Полная ст-ть с уч.НЗС (Авто)'!YP"&amp;$J$42),$C24,'Полная ст-ть с уч.НЗС (Авто)'!FC$11:INDIRECT("'Полная ст-ть с уч.НЗС (Авто)'!FC"&amp;$J$42))/$D24)</f>
        <v>0</v>
      </c>
      <c r="FD24" s="137">
        <f ca="1">IF($D24=0,0,SUMIF('Полная ст-ть с уч.НЗС (Авто)'!$YP$11:INDIRECT("'Полная ст-ть с уч.НЗС (Авто)'!YP"&amp;$J$42),$C24,'Полная ст-ть с уч.НЗС (Авто)'!FD$11:INDIRECT("'Полная ст-ть с уч.НЗС (Авто)'!FD"&amp;$J$42))/$D24)</f>
        <v>0</v>
      </c>
      <c r="FE24" s="137">
        <f ca="1">IF($D24=0,0,SUMIF('Полная ст-ть с уч.НЗС (Авто)'!$YP$11:INDIRECT("'Полная ст-ть с уч.НЗС (Авто)'!YP"&amp;$J$42),$C24,'Полная ст-ть с уч.НЗС (Авто)'!FE$11:INDIRECT("'Полная ст-ть с уч.НЗС (Авто)'!FE"&amp;$J$42))/$D24)</f>
        <v>0</v>
      </c>
      <c r="FF24" s="137">
        <f ca="1">IF($D24=0,0,SUMIF('Полная ст-ть с уч.НЗС (Авто)'!$YP$11:INDIRECT("'Полная ст-ть с уч.НЗС (Авто)'!YP"&amp;$J$42),$C24,'Полная ст-ть с уч.НЗС (Авто)'!FF$11:INDIRECT("'Полная ст-ть с уч.НЗС (Авто)'!FF"&amp;$J$42))/$D24)</f>
        <v>0</v>
      </c>
      <c r="FG24" s="137">
        <f ca="1">IF($D24=0,0,SUMIF('Полная ст-ть с уч.НЗС (Авто)'!$YP$11:INDIRECT("'Полная ст-ть с уч.НЗС (Авто)'!YP"&amp;$J$42),$C24,'Полная ст-ть с уч.НЗС (Авто)'!FG$11:INDIRECT("'Полная ст-ть с уч.НЗС (Авто)'!FG"&amp;$J$42))/$D24)</f>
        <v>0</v>
      </c>
      <c r="FH24" s="137">
        <f ca="1">IF($D24=0,0,SUMIF('Полная ст-ть с уч.НЗС (Авто)'!$YP$11:INDIRECT("'Полная ст-ть с уч.НЗС (Авто)'!YP"&amp;$J$42),$C24,'Полная ст-ть с уч.НЗС (Авто)'!FH$11:INDIRECT("'Полная ст-ть с уч.НЗС (Авто)'!FH"&amp;$J$42))/$D24)</f>
        <v>0</v>
      </c>
      <c r="FI24" s="137">
        <f ca="1">IF($D24=0,0,SUMIF('Полная ст-ть с уч.НЗС (Авто)'!$YP$11:INDIRECT("'Полная ст-ть с уч.НЗС (Авто)'!YP"&amp;$J$42),$C24,'Полная ст-ть с уч.НЗС (Авто)'!FI$11:INDIRECT("'Полная ст-ть с уч.НЗС (Авто)'!FI"&amp;$J$42))/$D24)</f>
        <v>0</v>
      </c>
      <c r="FJ24" s="137">
        <f ca="1">IF($D24=0,0,SUMIF('Полная ст-ть с уч.НЗС (Авто)'!$YP$11:INDIRECT("'Полная ст-ть с уч.НЗС (Авто)'!YP"&amp;$J$42),$C24,'Полная ст-ть с уч.НЗС (Авто)'!FJ$11:INDIRECT("'Полная ст-ть с уч.НЗС (Авто)'!FJ"&amp;$J$42))/$D24)</f>
        <v>0</v>
      </c>
      <c r="FK24" s="137">
        <f ca="1">IF($D24=0,0,SUMIF('Полная ст-ть с уч.НЗС (Авто)'!$YP$11:INDIRECT("'Полная ст-ть с уч.НЗС (Авто)'!YP"&amp;$J$42),$C24,'Полная ст-ть с уч.НЗС (Авто)'!FK$11:INDIRECT("'Полная ст-ть с уч.НЗС (Авто)'!FK"&amp;$J$42))/$D24)</f>
        <v>0</v>
      </c>
      <c r="FL24" s="137">
        <f ca="1">IF($D24=0,0,SUMIF('Полная ст-ть с уч.НЗС (Авто)'!$YP$11:INDIRECT("'Полная ст-ть с уч.НЗС (Авто)'!YP"&amp;$J$42),$C24,'Полная ст-ть с уч.НЗС (Авто)'!FL$11:INDIRECT("'Полная ст-ть с уч.НЗС (Авто)'!FL"&amp;$J$42))/$D24)</f>
        <v>0</v>
      </c>
      <c r="FM24" s="137">
        <f ca="1">IF($D24=0,0,SUMIF('Полная ст-ть с уч.НЗС (Авто)'!$YP$11:INDIRECT("'Полная ст-ть с уч.НЗС (Авто)'!YP"&amp;$J$42),$C24,'Полная ст-ть с уч.НЗС (Авто)'!FM$11:INDIRECT("'Полная ст-ть с уч.НЗС (Авто)'!FM"&amp;$J$42))/$D24)</f>
        <v>0</v>
      </c>
      <c r="FN24" s="137">
        <f ca="1">IF($D24=0,0,SUMIF('Полная ст-ть с уч.НЗС (Авто)'!$YP$11:INDIRECT("'Полная ст-ть с уч.НЗС (Авто)'!YP"&amp;$J$42),$C24,'Полная ст-ть с уч.НЗС (Авто)'!FN$11:INDIRECT("'Полная ст-ть с уч.НЗС (Авто)'!FN"&amp;$J$42))/$D24)</f>
        <v>0</v>
      </c>
      <c r="FO24" s="137">
        <f ca="1">IF($D24=0,0,SUMIF('Полная ст-ть с уч.НЗС (Авто)'!$YP$11:INDIRECT("'Полная ст-ть с уч.НЗС (Авто)'!YP"&amp;$J$42),$C24,'Полная ст-ть с уч.НЗС (Авто)'!FO$11:INDIRECT("'Полная ст-ть с уч.НЗС (Авто)'!FO"&amp;$J$42))/$D24)</f>
        <v>0</v>
      </c>
      <c r="FP24" s="137">
        <f ca="1">IF($D24=0,0,SUMIF('Полная ст-ть с уч.НЗС (Авто)'!$YP$11:INDIRECT("'Полная ст-ть с уч.НЗС (Авто)'!YP"&amp;$J$42),$C24,'Полная ст-ть с уч.НЗС (Авто)'!FP$11:INDIRECT("'Полная ст-ть с уч.НЗС (Авто)'!FP"&amp;$J$42))/$D24)</f>
        <v>0</v>
      </c>
      <c r="FQ24" s="137">
        <f ca="1">IF($D24=0,0,SUMIF('Полная ст-ть с уч.НЗС (Авто)'!$YP$11:INDIRECT("'Полная ст-ть с уч.НЗС (Авто)'!YP"&amp;$J$42),$C24,'Полная ст-ть с уч.НЗС (Авто)'!FQ$11:INDIRECT("'Полная ст-ть с уч.НЗС (Авто)'!FQ"&amp;$J$42))/$D24)</f>
        <v>0</v>
      </c>
      <c r="FR24" s="137">
        <f ca="1">IF($D24=0,0,SUMIF('Полная ст-ть с уч.НЗС (Авто)'!$YP$11:INDIRECT("'Полная ст-ть с уч.НЗС (Авто)'!YP"&amp;$J$42),$C24,'Полная ст-ть с уч.НЗС (Авто)'!FR$11:INDIRECT("'Полная ст-ть с уч.НЗС (Авто)'!FR"&amp;$J$42))/$D24)</f>
        <v>0</v>
      </c>
      <c r="FS24" s="137">
        <f ca="1">IF($D24=0,0,SUMIF('Полная ст-ть с уч.НЗС (Авто)'!$YP$11:INDIRECT("'Полная ст-ть с уч.НЗС (Авто)'!YP"&amp;$J$42),$C24,'Полная ст-ть с уч.НЗС (Авто)'!FS$11:INDIRECT("'Полная ст-ть с уч.НЗС (Авто)'!FS"&amp;$J$42))/$D24)</f>
        <v>0</v>
      </c>
      <c r="FT24" s="137">
        <f ca="1">IF($D24=0,0,SUMIF('Полная ст-ть с уч.НЗС (Авто)'!$YP$11:INDIRECT("'Полная ст-ть с уч.НЗС (Авто)'!YP"&amp;$J$42),$C24,'Полная ст-ть с уч.НЗС (Авто)'!FT$11:INDIRECT("'Полная ст-ть с уч.НЗС (Авто)'!FT"&amp;$J$42))/$D24)</f>
        <v>0</v>
      </c>
      <c r="FU24" s="137">
        <f ca="1">IF($D24=0,0,SUMIF('Полная ст-ть с уч.НЗС (Авто)'!$YP$11:INDIRECT("'Полная ст-ть с уч.НЗС (Авто)'!YP"&amp;$J$42),$C24,'Полная ст-ть с уч.НЗС (Авто)'!FU$11:INDIRECT("'Полная ст-ть с уч.НЗС (Авто)'!FU"&amp;$J$42))/$D24)</f>
        <v>0</v>
      </c>
      <c r="FV24" s="137">
        <f ca="1">IF($D24=0,0,SUMIF('Полная ст-ть с уч.НЗС (Авто)'!$YP$11:INDIRECT("'Полная ст-ть с уч.НЗС (Авто)'!YP"&amp;$J$42),$C24,'Полная ст-ть с уч.НЗС (Авто)'!FV$11:INDIRECT("'Полная ст-ть с уч.НЗС (Авто)'!FV"&amp;$J$42))/$D24)</f>
        <v>0</v>
      </c>
      <c r="FW24" s="137">
        <f ca="1">IF($D24=0,0,SUMIF('Полная ст-ть с уч.НЗС (Авто)'!$YP$11:INDIRECT("'Полная ст-ть с уч.НЗС (Авто)'!YP"&amp;$J$42),$C24,'Полная ст-ть с уч.НЗС (Авто)'!FW$11:INDIRECT("'Полная ст-ть с уч.НЗС (Авто)'!FW"&amp;$J$42))/$D24)</f>
        <v>0</v>
      </c>
      <c r="FX24" s="137">
        <f ca="1">IF($D24=0,0,SUMIF('Полная ст-ть с уч.НЗС (Авто)'!$YP$11:INDIRECT("'Полная ст-ть с уч.НЗС (Авто)'!YP"&amp;$J$42),$C24,'Полная ст-ть с уч.НЗС (Авто)'!FX$11:INDIRECT("'Полная ст-ть с уч.НЗС (Авто)'!FX"&amp;$J$42))/$D24)</f>
        <v>0</v>
      </c>
      <c r="FY24" s="137">
        <f ca="1">IF($D24=0,0,SUMIF('Полная ст-ть с уч.НЗС (Авто)'!$YP$11:INDIRECT("'Полная ст-ть с уч.НЗС (Авто)'!YP"&amp;$J$42),$C24,'Полная ст-ть с уч.НЗС (Авто)'!FY$11:INDIRECT("'Полная ст-ть с уч.НЗС (Авто)'!FY"&amp;$J$42))/$D24)</f>
        <v>0</v>
      </c>
      <c r="FZ24" s="137">
        <f ca="1">IF($D24=0,0,SUMIF('Полная ст-ть с уч.НЗС (Авто)'!$YP$11:INDIRECT("'Полная ст-ть с уч.НЗС (Авто)'!YP"&amp;$J$42),$C24,'Полная ст-ть с уч.НЗС (Авто)'!FZ$11:INDIRECT("'Полная ст-ть с уч.НЗС (Авто)'!FZ"&amp;$J$42))/$D24)</f>
        <v>0</v>
      </c>
      <c r="GA24" s="137">
        <f ca="1">IF($D24=0,0,SUMIF('Полная ст-ть с уч.НЗС (Авто)'!$YP$11:INDIRECT("'Полная ст-ть с уч.НЗС (Авто)'!YP"&amp;$J$42),$C24,'Полная ст-ть с уч.НЗС (Авто)'!GA$11:INDIRECT("'Полная ст-ть с уч.НЗС (Авто)'!GA"&amp;$J$42))/$D24)</f>
        <v>0</v>
      </c>
      <c r="GB24" s="137">
        <f ca="1">IF($D24=0,0,SUMIF('Полная ст-ть с уч.НЗС (Авто)'!$YP$11:INDIRECT("'Полная ст-ть с уч.НЗС (Авто)'!YP"&amp;$J$42),$C24,'Полная ст-ть с уч.НЗС (Авто)'!GB$11:INDIRECT("'Полная ст-ть с уч.НЗС (Авто)'!GB"&amp;$J$42))/$D24)</f>
        <v>0</v>
      </c>
      <c r="GC24" s="137">
        <f ca="1">IF($D24=0,0,SUMIF('Полная ст-ть с уч.НЗС (Авто)'!$YP$11:INDIRECT("'Полная ст-ть с уч.НЗС (Авто)'!YP"&amp;$J$42),$C24,'Полная ст-ть с уч.НЗС (Авто)'!GC$11:INDIRECT("'Полная ст-ть с уч.НЗС (Авто)'!GC"&amp;$J$42))/$D24)</f>
        <v>0</v>
      </c>
      <c r="GD24" s="137">
        <f ca="1">IF($D24=0,0,SUMIF('Полная ст-ть с уч.НЗС (Авто)'!$YP$11:INDIRECT("'Полная ст-ть с уч.НЗС (Авто)'!YP"&amp;$J$42),$C24,'Полная ст-ть с уч.НЗС (Авто)'!GD$11:INDIRECT("'Полная ст-ть с уч.НЗС (Авто)'!GD"&amp;$J$42))/$D24)</f>
        <v>0</v>
      </c>
      <c r="GE24" s="137">
        <f ca="1">IF($D24=0,0,SUMIF('Полная ст-ть с уч.НЗС (Авто)'!$YP$11:INDIRECT("'Полная ст-ть с уч.НЗС (Авто)'!YP"&amp;$J$42),$C24,'Полная ст-ть с уч.НЗС (Авто)'!GE$11:INDIRECT("'Полная ст-ть с уч.НЗС (Авто)'!GE"&amp;$J$42))/$D24)</f>
        <v>0</v>
      </c>
      <c r="GF24" s="137">
        <f ca="1">IF($D24=0,0,SUMIF('Полная ст-ть с уч.НЗС (Авто)'!$YP$11:INDIRECT("'Полная ст-ть с уч.НЗС (Авто)'!YP"&amp;$J$42),$C24,'Полная ст-ть с уч.НЗС (Авто)'!GF$11:INDIRECT("'Полная ст-ть с уч.НЗС (Авто)'!GF"&amp;$J$42))/$D24)</f>
        <v>0</v>
      </c>
      <c r="GG24" s="137">
        <f ca="1">IF($D24=0,0,SUMIF('Полная ст-ть с уч.НЗС (Авто)'!$YP$11:INDIRECT("'Полная ст-ть с уч.НЗС (Авто)'!YP"&amp;$J$42),$C24,'Полная ст-ть с уч.НЗС (Авто)'!GG$11:INDIRECT("'Полная ст-ть с уч.НЗС (Авто)'!GG"&amp;$J$42))/$D24)</f>
        <v>0</v>
      </c>
      <c r="GH24" s="137">
        <f ca="1">IF($D24=0,0,SUMIF('Полная ст-ть с уч.НЗС (Авто)'!$YP$11:INDIRECT("'Полная ст-ть с уч.НЗС (Авто)'!YP"&amp;$J$42),$C24,'Полная ст-ть с уч.НЗС (Авто)'!GH$11:INDIRECT("'Полная ст-ть с уч.НЗС (Авто)'!GH"&amp;$J$42))/$D24)</f>
        <v>0</v>
      </c>
      <c r="GI24" s="137">
        <f ca="1">IF($D24=0,0,SUMIF('Полная ст-ть с уч.НЗС (Авто)'!$YP$11:INDIRECT("'Полная ст-ть с уч.НЗС (Авто)'!YP"&amp;$J$42),$C24,'Полная ст-ть с уч.НЗС (Авто)'!GI$11:INDIRECT("'Полная ст-ть с уч.НЗС (Авто)'!GI"&amp;$J$42))/$D24)</f>
        <v>0</v>
      </c>
      <c r="GJ24" s="137">
        <f ca="1">IF($D24=0,0,SUMIF('Полная ст-ть с уч.НЗС (Авто)'!$YP$11:INDIRECT("'Полная ст-ть с уч.НЗС (Авто)'!YP"&amp;$J$42),$C24,'Полная ст-ть с уч.НЗС (Авто)'!GJ$11:INDIRECT("'Полная ст-ть с уч.НЗС (Авто)'!GJ"&amp;$J$42))/$D24)</f>
        <v>0</v>
      </c>
      <c r="GK24" s="137">
        <f ca="1">IF($D24=0,0,SUMIF('Полная ст-ть с уч.НЗС (Авто)'!$YP$11:INDIRECT("'Полная ст-ть с уч.НЗС (Авто)'!YP"&amp;$J$42),$C24,'Полная ст-ть с уч.НЗС (Авто)'!GK$11:INDIRECT("'Полная ст-ть с уч.НЗС (Авто)'!GK"&amp;$J$42))/$D24)</f>
        <v>0</v>
      </c>
      <c r="GL24" s="137">
        <f ca="1">IF($D24=0,0,SUMIF('Полная ст-ть с уч.НЗС (Авто)'!$YP$11:INDIRECT("'Полная ст-ть с уч.НЗС (Авто)'!YP"&amp;$J$42),$C24,'Полная ст-ть с уч.НЗС (Авто)'!GL$11:INDIRECT("'Полная ст-ть с уч.НЗС (Авто)'!GL"&amp;$J$42))/$D24)</f>
        <v>0</v>
      </c>
      <c r="GM24" s="137">
        <f ca="1">IF($D24=0,0,SUMIF('Полная ст-ть с уч.НЗС (Авто)'!$YP$11:INDIRECT("'Полная ст-ть с уч.НЗС (Авто)'!YP"&amp;$J$42),$C24,'Полная ст-ть с уч.НЗС (Авто)'!GM$11:INDIRECT("'Полная ст-ть с уч.НЗС (Авто)'!GM"&amp;$J$42))/$D24)</f>
        <v>0</v>
      </c>
      <c r="GN24" s="137">
        <f ca="1">IF($D24=0,0,SUMIF('Полная ст-ть с уч.НЗС (Авто)'!$YP$11:INDIRECT("'Полная ст-ть с уч.НЗС (Авто)'!YP"&amp;$J$42),$C24,'Полная ст-ть с уч.НЗС (Авто)'!GN$11:INDIRECT("'Полная ст-ть с уч.НЗС (Авто)'!GN"&amp;$J$42))/$D24)</f>
        <v>0</v>
      </c>
      <c r="GO24" s="137">
        <f ca="1">IF($D24=0,0,SUMIF('Полная ст-ть с уч.НЗС (Авто)'!$YP$11:INDIRECT("'Полная ст-ть с уч.НЗС (Авто)'!YP"&amp;$J$42),$C24,'Полная ст-ть с уч.НЗС (Авто)'!GO$11:INDIRECT("'Полная ст-ть с уч.НЗС (Авто)'!GO"&amp;$J$42))/$D24)</f>
        <v>0</v>
      </c>
      <c r="GP24" s="137">
        <f ca="1">IF($D24=0,0,SUMIF('Полная ст-ть с уч.НЗС (Авто)'!$YP$11:INDIRECT("'Полная ст-ть с уч.НЗС (Авто)'!YP"&amp;$J$42),$C24,'Полная ст-ть с уч.НЗС (Авто)'!GP$11:INDIRECT("'Полная ст-ть с уч.НЗС (Авто)'!GP"&amp;$J$42))/$D24)</f>
        <v>0</v>
      </c>
      <c r="GQ24" s="137">
        <f ca="1">IF($D24=0,0,SUMIF('Полная ст-ть с уч.НЗС (Авто)'!$YP$11:INDIRECT("'Полная ст-ть с уч.НЗС (Авто)'!YP"&amp;$J$42),$C24,'Полная ст-ть с уч.НЗС (Авто)'!GQ$11:INDIRECT("'Полная ст-ть с уч.НЗС (Авто)'!GQ"&amp;$J$42))/$D24)</f>
        <v>0</v>
      </c>
      <c r="GR24" s="137">
        <f ca="1">IF($D24=0,0,SUMIF('Полная ст-ть с уч.НЗС (Авто)'!$YP$11:INDIRECT("'Полная ст-ть с уч.НЗС (Авто)'!YP"&amp;$J$42),$C24,'Полная ст-ть с уч.НЗС (Авто)'!GR$11:INDIRECT("'Полная ст-ть с уч.НЗС (Авто)'!GR"&amp;$J$42))/$D24)</f>
        <v>0</v>
      </c>
      <c r="GS24" s="137">
        <f ca="1">IF($D24=0,0,SUMIF('Полная ст-ть с уч.НЗС (Авто)'!$YP$11:INDIRECT("'Полная ст-ть с уч.НЗС (Авто)'!YP"&amp;$J$42),$C24,'Полная ст-ть с уч.НЗС (Авто)'!GS$11:INDIRECT("'Полная ст-ть с уч.НЗС (Авто)'!GS"&amp;$J$42))/$D24)</f>
        <v>0</v>
      </c>
      <c r="GT24" s="137">
        <f ca="1">IF($D24=0,0,SUMIF('Полная ст-ть с уч.НЗС (Авто)'!$YP$11:INDIRECT("'Полная ст-ть с уч.НЗС (Авто)'!YP"&amp;$J$42),$C24,'Полная ст-ть с уч.НЗС (Авто)'!GT$11:INDIRECT("'Полная ст-ть с уч.НЗС (Авто)'!GT"&amp;$J$42))/$D24)</f>
        <v>0</v>
      </c>
      <c r="GU24" s="137">
        <f ca="1">IF($D24=0,0,SUMIF('Полная ст-ть с уч.НЗС (Авто)'!$YP$11:INDIRECT("'Полная ст-ть с уч.НЗС (Авто)'!YP"&amp;$J$42),$C24,'Полная ст-ть с уч.НЗС (Авто)'!GU$11:INDIRECT("'Полная ст-ть с уч.НЗС (Авто)'!GU"&amp;$J$42))/$D24)</f>
        <v>0</v>
      </c>
      <c r="GV24" s="137">
        <f ca="1">IF($D24=0,0,SUMIF('Полная ст-ть с уч.НЗС (Авто)'!$YP$11:INDIRECT("'Полная ст-ть с уч.НЗС (Авто)'!YP"&amp;$J$42),$C24,'Полная ст-ть с уч.НЗС (Авто)'!GV$11:INDIRECT("'Полная ст-ть с уч.НЗС (Авто)'!GV"&amp;$J$42))/$D24)</f>
        <v>0</v>
      </c>
      <c r="GW24" s="137">
        <f ca="1">IF($D24=0,0,SUMIF('Полная ст-ть с уч.НЗС (Авто)'!$YP$11:INDIRECT("'Полная ст-ть с уч.НЗС (Авто)'!YP"&amp;$J$42),$C24,'Полная ст-ть с уч.НЗС (Авто)'!GW$11:INDIRECT("'Полная ст-ть с уч.НЗС (Авто)'!GW"&amp;$J$42))/$D24)</f>
        <v>0</v>
      </c>
      <c r="GX24" s="137">
        <f ca="1">IF($D24=0,0,SUMIF('Полная ст-ть с уч.НЗС (Авто)'!$YP$11:INDIRECT("'Полная ст-ть с уч.НЗС (Авто)'!YP"&amp;$J$42),$C24,'Полная ст-ть с уч.НЗС (Авто)'!GX$11:INDIRECT("'Полная ст-ть с уч.НЗС (Авто)'!GX"&amp;$J$42))/$D24)</f>
        <v>0</v>
      </c>
      <c r="GY24" s="137">
        <f ca="1">IF($D24=0,0,SUMIF('Полная ст-ть с уч.НЗС (Авто)'!$YP$11:INDIRECT("'Полная ст-ть с уч.НЗС (Авто)'!YP"&amp;$J$42),$C24,'Полная ст-ть с уч.НЗС (Авто)'!GY$11:INDIRECT("'Полная ст-ть с уч.НЗС (Авто)'!GY"&amp;$J$42))/$D24)</f>
        <v>0</v>
      </c>
      <c r="GZ24" s="137">
        <f ca="1">IF($D24=0,0,SUMIF('Полная ст-ть с уч.НЗС (Авто)'!$YP$11:INDIRECT("'Полная ст-ть с уч.НЗС (Авто)'!YP"&amp;$J$42),$C24,'Полная ст-ть с уч.НЗС (Авто)'!GZ$11:INDIRECT("'Полная ст-ть с уч.НЗС (Авто)'!GZ"&amp;$J$42))/$D24)</f>
        <v>0</v>
      </c>
      <c r="HA24" s="137">
        <f ca="1">IF($D24=0,0,SUMIF('Полная ст-ть с уч.НЗС (Авто)'!$YP$11:INDIRECT("'Полная ст-ть с уч.НЗС (Авто)'!YP"&amp;$J$42),$C24,'Полная ст-ть с уч.НЗС (Авто)'!HA$11:INDIRECT("'Полная ст-ть с уч.НЗС (Авто)'!HA"&amp;$J$42))/$D24)</f>
        <v>0</v>
      </c>
      <c r="HB24" s="137">
        <f ca="1">IF($D24=0,0,SUMIF('Полная ст-ть с уч.НЗС (Авто)'!$YP$11:INDIRECT("'Полная ст-ть с уч.НЗС (Авто)'!YP"&amp;$J$42),$C24,'Полная ст-ть с уч.НЗС (Авто)'!HB$11:INDIRECT("'Полная ст-ть с уч.НЗС (Авто)'!HB"&amp;$J$42))/$D24)</f>
        <v>0</v>
      </c>
      <c r="HC24" s="137">
        <f ca="1">IF($D24=0,0,SUMIF('Полная ст-ть с уч.НЗС (Авто)'!$YP$11:INDIRECT("'Полная ст-ть с уч.НЗС (Авто)'!YP"&amp;$J$42),$C24,'Полная ст-ть с уч.НЗС (Авто)'!HC$11:INDIRECT("'Полная ст-ть с уч.НЗС (Авто)'!HC"&amp;$J$42))/$D24)</f>
        <v>0</v>
      </c>
      <c r="HD24" s="137">
        <f ca="1">IF($D24=0,0,SUMIF('Полная ст-ть с уч.НЗС (Авто)'!$YP$11:INDIRECT("'Полная ст-ть с уч.НЗС (Авто)'!YP"&amp;$J$42),$C24,'Полная ст-ть с уч.НЗС (Авто)'!HD$11:INDIRECT("'Полная ст-ть с уч.НЗС (Авто)'!HD"&amp;$J$42))/$D24)</f>
        <v>0</v>
      </c>
      <c r="HE24" s="137">
        <f ca="1">IF($D24=0,0,SUMIF('Полная ст-ть с уч.НЗС (Авто)'!$YP$11:INDIRECT("'Полная ст-ть с уч.НЗС (Авто)'!YP"&amp;$J$42),$C24,'Полная ст-ть с уч.НЗС (Авто)'!HE$11:INDIRECT("'Полная ст-ть с уч.НЗС (Авто)'!HE"&amp;$J$42))/$D24)</f>
        <v>0</v>
      </c>
      <c r="HF24" s="137">
        <f ca="1">IF($D24=0,0,SUMIF('Полная ст-ть с уч.НЗС (Авто)'!$YP$11:INDIRECT("'Полная ст-ть с уч.НЗС (Авто)'!YP"&amp;$J$42),$C24,'Полная ст-ть с уч.НЗС (Авто)'!HF$11:INDIRECT("'Полная ст-ть с уч.НЗС (Авто)'!HF"&amp;$J$42))/$D24)</f>
        <v>0</v>
      </c>
      <c r="HG24" s="137">
        <f ca="1">IF($D24=0,0,SUMIF('Полная ст-ть с уч.НЗС (Авто)'!$YP$11:INDIRECT("'Полная ст-ть с уч.НЗС (Авто)'!YP"&amp;$J$42),$C24,'Полная ст-ть с уч.НЗС (Авто)'!HG$11:INDIRECT("'Полная ст-ть с уч.НЗС (Авто)'!HG"&amp;$J$42))/$D24)</f>
        <v>0</v>
      </c>
      <c r="HH24" s="137">
        <f ca="1">IF($D24=0,0,SUMIF('Полная ст-ть с уч.НЗС (Авто)'!$YP$11:INDIRECT("'Полная ст-ть с уч.НЗС (Авто)'!YP"&amp;$J$42),$C24,'Полная ст-ть с уч.НЗС (Авто)'!HH$11:INDIRECT("'Полная ст-ть с уч.НЗС (Авто)'!HH"&amp;$J$42))/$D24)</f>
        <v>0</v>
      </c>
      <c r="HI24" s="137">
        <f ca="1">IF($D24=0,0,SUMIF('Полная ст-ть с уч.НЗС (Авто)'!$YP$11:INDIRECT("'Полная ст-ть с уч.НЗС (Авто)'!YP"&amp;$J$42),$C24,'Полная ст-ть с уч.НЗС (Авто)'!HI$11:INDIRECT("'Полная ст-ть с уч.НЗС (Авто)'!HI"&amp;$J$42))/$D24)</f>
        <v>0</v>
      </c>
      <c r="HJ24" s="137">
        <f ca="1">IF($D24=0,0,SUMIF('Полная ст-ть с уч.НЗС (Авто)'!$YP$11:INDIRECT("'Полная ст-ть с уч.НЗС (Авто)'!YP"&amp;$J$42),$C24,'Полная ст-ть с уч.НЗС (Авто)'!HJ$11:INDIRECT("'Полная ст-ть с уч.НЗС (Авто)'!HJ"&amp;$J$42))/$D24)</f>
        <v>0</v>
      </c>
      <c r="HK24" s="137">
        <f ca="1">IF($D24=0,0,SUMIF('Полная ст-ть с уч.НЗС (Авто)'!$YP$11:INDIRECT("'Полная ст-ть с уч.НЗС (Авто)'!YP"&amp;$J$42),$C24,'Полная ст-ть с уч.НЗС (Авто)'!HK$11:INDIRECT("'Полная ст-ть с уч.НЗС (Авто)'!HK"&amp;$J$42))/$D24)</f>
        <v>0</v>
      </c>
      <c r="HL24" s="137">
        <f ca="1">IF($D24=0,0,SUMIF('Полная ст-ть с уч.НЗС (Авто)'!$YP$11:INDIRECT("'Полная ст-ть с уч.НЗС (Авто)'!YP"&amp;$J$42),$C24,'Полная ст-ть с уч.НЗС (Авто)'!HL$11:INDIRECT("'Полная ст-ть с уч.НЗС (Авто)'!HL"&amp;$J$42))/$D24)</f>
        <v>0</v>
      </c>
      <c r="HM24" s="137">
        <f ca="1">IF($D24=0,0,SUMIF('Полная ст-ть с уч.НЗС (Авто)'!$YP$11:INDIRECT("'Полная ст-ть с уч.НЗС (Авто)'!YP"&amp;$J$42),$C24,'Полная ст-ть с уч.НЗС (Авто)'!HM$11:INDIRECT("'Полная ст-ть с уч.НЗС (Авто)'!HM"&amp;$J$42))/$D24)</f>
        <v>0</v>
      </c>
      <c r="HN24" s="137">
        <f ca="1">IF($D24=0,0,SUMIF('Полная ст-ть с уч.НЗС (Авто)'!$YP$11:INDIRECT("'Полная ст-ть с уч.НЗС (Авто)'!YP"&amp;$J$42),$C24,'Полная ст-ть с уч.НЗС (Авто)'!HN$11:INDIRECT("'Полная ст-ть с уч.НЗС (Авто)'!HN"&amp;$J$42))/$D24)</f>
        <v>0</v>
      </c>
      <c r="HO24" s="137">
        <f ca="1">IF($D24=0,0,SUMIF('Полная ст-ть с уч.НЗС (Авто)'!$YP$11:INDIRECT("'Полная ст-ть с уч.НЗС (Авто)'!YP"&amp;$J$42),$C24,'Полная ст-ть с уч.НЗС (Авто)'!HO$11:INDIRECT("'Полная ст-ть с уч.НЗС (Авто)'!HO"&amp;$J$42))/$D24)</f>
        <v>0</v>
      </c>
      <c r="HP24" s="137">
        <f ca="1">IF($D24=0,0,SUMIF('Полная ст-ть с уч.НЗС (Авто)'!$YP$11:INDIRECT("'Полная ст-ть с уч.НЗС (Авто)'!YP"&amp;$J$42),$C24,'Полная ст-ть с уч.НЗС (Авто)'!HP$11:INDIRECT("'Полная ст-ть с уч.НЗС (Авто)'!HP"&amp;$J$42))/$D24)</f>
        <v>0</v>
      </c>
      <c r="HQ24" s="137">
        <f ca="1">IF($D24=0,0,SUMIF('Полная ст-ть с уч.НЗС (Авто)'!$YP$11:INDIRECT("'Полная ст-ть с уч.НЗС (Авто)'!YP"&amp;$J$42),$C24,'Полная ст-ть с уч.НЗС (Авто)'!HQ$11:INDIRECT("'Полная ст-ть с уч.НЗС (Авто)'!HQ"&amp;$J$42))/$D24)</f>
        <v>0</v>
      </c>
      <c r="HR24" s="137">
        <f ca="1">IF($D24=0,0,SUMIF('Полная ст-ть с уч.НЗС (Авто)'!$YP$11:INDIRECT("'Полная ст-ть с уч.НЗС (Авто)'!YP"&amp;$J$42),$C24,'Полная ст-ть с уч.НЗС (Авто)'!HR$11:INDIRECT("'Полная ст-ть с уч.НЗС (Авто)'!HR"&amp;$J$42))/$D24)</f>
        <v>0</v>
      </c>
      <c r="HS24" s="137">
        <f ca="1">IF($D24=0,0,SUMIF('Полная ст-ть с уч.НЗС (Авто)'!$YP$11:INDIRECT("'Полная ст-ть с уч.НЗС (Авто)'!YP"&amp;$J$42),$C24,'Полная ст-ть с уч.НЗС (Авто)'!HS$11:INDIRECT("'Полная ст-ть с уч.НЗС (Авто)'!HS"&amp;$J$42))/$D24)</f>
        <v>0</v>
      </c>
      <c r="HT24" s="137">
        <f ca="1">IF($D24=0,0,SUMIF('Полная ст-ть с уч.НЗС (Авто)'!$YP$11:INDIRECT("'Полная ст-ть с уч.НЗС (Авто)'!YP"&amp;$J$42),$C24,'Полная ст-ть с уч.НЗС (Авто)'!HT$11:INDIRECT("'Полная ст-ть с уч.НЗС (Авто)'!HT"&amp;$J$42))/$D24)</f>
        <v>0</v>
      </c>
      <c r="HU24" s="137">
        <f ca="1">IF($D24=0,0,SUMIF('Полная ст-ть с уч.НЗС (Авто)'!$YP$11:INDIRECT("'Полная ст-ть с уч.НЗС (Авто)'!YP"&amp;$J$42),$C24,'Полная ст-ть с уч.НЗС (Авто)'!HU$11:INDIRECT("'Полная ст-ть с уч.НЗС (Авто)'!HU"&amp;$J$42))/$D24)</f>
        <v>0</v>
      </c>
      <c r="HV24" s="137">
        <f ca="1">IF($D24=0,0,SUMIF('Полная ст-ть с уч.НЗС (Авто)'!$YP$11:INDIRECT("'Полная ст-ть с уч.НЗС (Авто)'!YP"&amp;$J$42),$C24,'Полная ст-ть с уч.НЗС (Авто)'!HV$11:INDIRECT("'Полная ст-ть с уч.НЗС (Авто)'!HV"&amp;$J$42))/$D24)</f>
        <v>0</v>
      </c>
      <c r="HW24" s="137">
        <f ca="1">IF($D24=0,0,SUMIF('Полная ст-ть с уч.НЗС (Авто)'!$YP$11:INDIRECT("'Полная ст-ть с уч.НЗС (Авто)'!YP"&amp;$J$42),$C24,'Полная ст-ть с уч.НЗС (Авто)'!HW$11:INDIRECT("'Полная ст-ть с уч.НЗС (Авто)'!HW"&amp;$J$42))/$D24)</f>
        <v>0</v>
      </c>
      <c r="HX24" s="137">
        <f ca="1">IF($D24=0,0,SUMIF('Полная ст-ть с уч.НЗС (Авто)'!$YP$11:INDIRECT("'Полная ст-ть с уч.НЗС (Авто)'!YP"&amp;$J$42),$C24,'Полная ст-ть с уч.НЗС (Авто)'!HX$11:INDIRECT("'Полная ст-ть с уч.НЗС (Авто)'!HX"&amp;$J$42))/$D24)</f>
        <v>0</v>
      </c>
      <c r="HY24" s="137">
        <f ca="1">IF($D24=0,0,SUMIF('Полная ст-ть с уч.НЗС (Авто)'!$YP$11:INDIRECT("'Полная ст-ть с уч.НЗС (Авто)'!YP"&amp;$J$42),$C24,'Полная ст-ть с уч.НЗС (Авто)'!HY$11:INDIRECT("'Полная ст-ть с уч.НЗС (Авто)'!HY"&amp;$J$42))/$D24)</f>
        <v>0</v>
      </c>
      <c r="HZ24" s="137">
        <f ca="1">IF($D24=0,0,SUMIF('Полная ст-ть с уч.НЗС (Авто)'!$YP$11:INDIRECT("'Полная ст-ть с уч.НЗС (Авто)'!YP"&amp;$J$42),$C24,'Полная ст-ть с уч.НЗС (Авто)'!HZ$11:INDIRECT("'Полная ст-ть с уч.НЗС (Авто)'!HZ"&amp;$J$42))/$D24)</f>
        <v>0</v>
      </c>
      <c r="IA24" s="137">
        <f ca="1">IF($D24=0,0,SUMIF('Полная ст-ть с уч.НЗС (Авто)'!$YP$11:INDIRECT("'Полная ст-ть с уч.НЗС (Авто)'!YP"&amp;$J$42),$C24,'Полная ст-ть с уч.НЗС (Авто)'!IA$11:INDIRECT("'Полная ст-ть с уч.НЗС (Авто)'!IA"&amp;$J$42))/$D24)</f>
        <v>0</v>
      </c>
      <c r="IB24" s="137">
        <f ca="1">IF($D24=0,0,SUMIF('Полная ст-ть с уч.НЗС (Авто)'!$YP$11:INDIRECT("'Полная ст-ть с уч.НЗС (Авто)'!YP"&amp;$J$42),$C24,'Полная ст-ть с уч.НЗС (Авто)'!IB$11:INDIRECT("'Полная ст-ть с уч.НЗС (Авто)'!IB"&amp;$J$42))/$D24)</f>
        <v>0</v>
      </c>
      <c r="IC24" s="137">
        <f ca="1">IF($D24=0,0,SUMIF('Полная ст-ть с уч.НЗС (Авто)'!$YP$11:INDIRECT("'Полная ст-ть с уч.НЗС (Авто)'!YP"&amp;$J$42),$C24,'Полная ст-ть с уч.НЗС (Авто)'!IC$11:INDIRECT("'Полная ст-ть с уч.НЗС (Авто)'!IC"&amp;$J$42))/$D24)</f>
        <v>0</v>
      </c>
      <c r="ID24" s="137">
        <f ca="1">IF($D24=0,0,SUMIF('Полная ст-ть с уч.НЗС (Авто)'!$YP$11:INDIRECT("'Полная ст-ть с уч.НЗС (Авто)'!YP"&amp;$J$42),$C24,'Полная ст-ть с уч.НЗС (Авто)'!ID$11:INDIRECT("'Полная ст-ть с уч.НЗС (Авто)'!ID"&amp;$J$42))/$D24)</f>
        <v>0</v>
      </c>
      <c r="IE24" s="137">
        <f ca="1">IF($D24=0,0,SUMIF('Полная ст-ть с уч.НЗС (Авто)'!$YP$11:INDIRECT("'Полная ст-ть с уч.НЗС (Авто)'!YP"&amp;$J$42),$C24,'Полная ст-ть с уч.НЗС (Авто)'!IE$11:INDIRECT("'Полная ст-ть с уч.НЗС (Авто)'!IE"&amp;$J$42))/$D24)</f>
        <v>0</v>
      </c>
      <c r="IF24" s="137">
        <f ca="1">IF($D24=0,0,SUMIF('Полная ст-ть с уч.НЗС (Авто)'!$YP$11:INDIRECT("'Полная ст-ть с уч.НЗС (Авто)'!YP"&amp;$J$42),$C24,'Полная ст-ть с уч.НЗС (Авто)'!IF$11:INDIRECT("'Полная ст-ть с уч.НЗС (Авто)'!IF"&amp;$J$42))/$D24)</f>
        <v>0</v>
      </c>
      <c r="IG24" s="137">
        <f ca="1">IF($D24=0,0,SUMIF('Полная ст-ть с уч.НЗС (Авто)'!$YP$11:INDIRECT("'Полная ст-ть с уч.НЗС (Авто)'!YP"&amp;$J$42),$C24,'Полная ст-ть с уч.НЗС (Авто)'!IG$11:INDIRECT("'Полная ст-ть с уч.НЗС (Авто)'!IG"&amp;$J$42))/$D24)</f>
        <v>0</v>
      </c>
      <c r="IH24" s="137">
        <f ca="1">IF($D24=0,0,SUMIF('Полная ст-ть с уч.НЗС (Авто)'!$YP$11:INDIRECT("'Полная ст-ть с уч.НЗС (Авто)'!YP"&amp;$J$42),$C24,'Полная ст-ть с уч.НЗС (Авто)'!IH$11:INDIRECT("'Полная ст-ть с уч.НЗС (Авто)'!IH"&amp;$J$42))/$D24)</f>
        <v>0</v>
      </c>
      <c r="II24" s="137">
        <f ca="1">IF($D24=0,0,SUMIF('Полная ст-ть с уч.НЗС (Авто)'!$YP$11:INDIRECT("'Полная ст-ть с уч.НЗС (Авто)'!YP"&amp;$J$42),$C24,'Полная ст-ть с уч.НЗС (Авто)'!II$11:INDIRECT("'Полная ст-ть с уч.НЗС (Авто)'!II"&amp;$J$42))/$D24)</f>
        <v>0</v>
      </c>
      <c r="IJ24" s="137">
        <f ca="1">IF($D24=0,0,SUMIF('Полная ст-ть с уч.НЗС (Авто)'!$YP$11:INDIRECT("'Полная ст-ть с уч.НЗС (Авто)'!YP"&amp;$J$42),$C24,'Полная ст-ть с уч.НЗС (Авто)'!IJ$11:INDIRECT("'Полная ст-ть с уч.НЗС (Авто)'!IJ"&amp;$J$42))/$D24)</f>
        <v>0</v>
      </c>
      <c r="IK24" s="137">
        <f ca="1">IF($D24=0,0,SUMIF('Полная ст-ть с уч.НЗС (Авто)'!$YP$11:INDIRECT("'Полная ст-ть с уч.НЗС (Авто)'!YP"&amp;$J$42),$C24,'Полная ст-ть с уч.НЗС (Авто)'!IK$11:INDIRECT("'Полная ст-ть с уч.НЗС (Авто)'!IK"&amp;$J$42))/$D24)</f>
        <v>0</v>
      </c>
      <c r="IL24" s="137">
        <f ca="1">IF($D24=0,0,SUMIF('Полная ст-ть с уч.НЗС (Авто)'!$YP$11:INDIRECT("'Полная ст-ть с уч.НЗС (Авто)'!YP"&amp;$J$42),$C24,'Полная ст-ть с уч.НЗС (Авто)'!IL$11:INDIRECT("'Полная ст-ть с уч.НЗС (Авто)'!IL"&amp;$J$42))/$D24)</f>
        <v>0</v>
      </c>
      <c r="IM24" s="137">
        <f ca="1">IF($D24=0,0,SUMIF('Полная ст-ть с уч.НЗС (Авто)'!$YP$11:INDIRECT("'Полная ст-ть с уч.НЗС (Авто)'!YP"&amp;$J$42),$C24,'Полная ст-ть с уч.НЗС (Авто)'!IM$11:INDIRECT("'Полная ст-ть с уч.НЗС (Авто)'!IM"&amp;$J$42))/$D24)</f>
        <v>0</v>
      </c>
      <c r="IN24" s="137">
        <f ca="1">IF($D24=0,0,SUMIF('Полная ст-ть с уч.НЗС (Авто)'!$YP$11:INDIRECT("'Полная ст-ть с уч.НЗС (Авто)'!YP"&amp;$J$42),$C24,'Полная ст-ть с уч.НЗС (Авто)'!IN$11:INDIRECT("'Полная ст-ть с уч.НЗС (Авто)'!IN"&amp;$J$42))/$D24)</f>
        <v>0</v>
      </c>
      <c r="IO24" s="137">
        <f ca="1">IF($D24=0,0,SUMIF('Полная ст-ть с уч.НЗС (Авто)'!$YP$11:INDIRECT("'Полная ст-ть с уч.НЗС (Авто)'!YP"&amp;$J$42),$C24,'Полная ст-ть с уч.НЗС (Авто)'!IO$11:INDIRECT("'Полная ст-ть с уч.НЗС (Авто)'!IO"&amp;$J$42))/$D24)</f>
        <v>0</v>
      </c>
      <c r="IP24" s="137">
        <f ca="1">IF($D24=0,0,SUMIF('Полная ст-ть с уч.НЗС (Авто)'!$YP$11:INDIRECT("'Полная ст-ть с уч.НЗС (Авто)'!YP"&amp;$J$42),$C24,'Полная ст-ть с уч.НЗС (Авто)'!IP$11:INDIRECT("'Полная ст-ть с уч.НЗС (Авто)'!IP"&amp;$J$42))/$D24)</f>
        <v>0</v>
      </c>
      <c r="IQ24" s="137">
        <f ca="1">IF($D24=0,0,SUMIF('Полная ст-ть с уч.НЗС (Авто)'!$YP$11:INDIRECT("'Полная ст-ть с уч.НЗС (Авто)'!YP"&amp;$J$42),$C24,'Полная ст-ть с уч.НЗС (Авто)'!IQ$11:INDIRECT("'Полная ст-ть с уч.НЗС (Авто)'!IQ"&amp;$J$42))/$D24)</f>
        <v>0</v>
      </c>
      <c r="IR24" s="137">
        <f ca="1">IF($D24=0,0,SUMIF('Полная ст-ть с уч.НЗС (Авто)'!$YP$11:INDIRECT("'Полная ст-ть с уч.НЗС (Авто)'!YP"&amp;$J$42),$C24,'Полная ст-ть с уч.НЗС (Авто)'!IR$11:INDIRECT("'Полная ст-ть с уч.НЗС (Авто)'!IR"&amp;$J$42))/$D24)</f>
        <v>0</v>
      </c>
      <c r="IS24" s="137">
        <f ca="1">IF($D24=0,0,SUMIF('Полная ст-ть с уч.НЗС (Авто)'!$YP$11:INDIRECT("'Полная ст-ть с уч.НЗС (Авто)'!YP"&amp;$J$42),$C24,'Полная ст-ть с уч.НЗС (Авто)'!IS$11:INDIRECT("'Полная ст-ть с уч.НЗС (Авто)'!IS"&amp;$J$42))/$D24)</f>
        <v>0</v>
      </c>
      <c r="IT24" s="137">
        <f ca="1">IF($D24=0,0,SUMIF('Полная ст-ть с уч.НЗС (Авто)'!$YP$11:INDIRECT("'Полная ст-ть с уч.НЗС (Авто)'!YP"&amp;$J$42),$C24,'Полная ст-ть с уч.НЗС (Авто)'!IT$11:INDIRECT("'Полная ст-ть с уч.НЗС (Авто)'!IT"&amp;$J$42))/$D24)</f>
        <v>0</v>
      </c>
      <c r="IU24" s="137">
        <f ca="1">IF($D24=0,0,SUMIF('Полная ст-ть с уч.НЗС (Авто)'!$YP$11:INDIRECT("'Полная ст-ть с уч.НЗС (Авто)'!YP"&amp;$J$42),$C24,'Полная ст-ть с уч.НЗС (Авто)'!IU$11:INDIRECT("'Полная ст-ть с уч.НЗС (Авто)'!IU"&amp;$J$42))/$D24)</f>
        <v>0</v>
      </c>
      <c r="IV24" s="137">
        <f ca="1">IF($D24=0,0,SUMIF('Полная ст-ть с уч.НЗС (Авто)'!$YP$11:INDIRECT("'Полная ст-ть с уч.НЗС (Авто)'!YP"&amp;$J$42),$C24,'Полная ст-ть с уч.НЗС (Авто)'!IV$11:INDIRECT("'Полная ст-ть с уч.НЗС (Авто)'!IV"&amp;$J$42))/$D24)</f>
        <v>0</v>
      </c>
      <c r="IW24" s="137">
        <f ca="1">IF($D24=0,0,SUMIF('Полная ст-ть с уч.НЗС (Авто)'!$YP$11:INDIRECT("'Полная ст-ть с уч.НЗС (Авто)'!YP"&amp;$J$42),$C24,'Полная ст-ть с уч.НЗС (Авто)'!IW$11:INDIRECT("'Полная ст-ть с уч.НЗС (Авто)'!IW"&amp;$J$42))/$D24)</f>
        <v>0</v>
      </c>
      <c r="IX24" s="137">
        <f ca="1">IF($D24=0,0,SUMIF('Полная ст-ть с уч.НЗС (Авто)'!$YP$11:INDIRECT("'Полная ст-ть с уч.НЗС (Авто)'!YP"&amp;$J$42),$C24,'Полная ст-ть с уч.НЗС (Авто)'!IX$11:INDIRECT("'Полная ст-ть с уч.НЗС (Авто)'!IX"&amp;$J$42))/$D24)</f>
        <v>0</v>
      </c>
      <c r="IY24" s="137">
        <f ca="1">IF($D24=0,0,SUMIF('Полная ст-ть с уч.НЗС (Авто)'!$YP$11:INDIRECT("'Полная ст-ть с уч.НЗС (Авто)'!YP"&amp;$J$42),$C24,'Полная ст-ть с уч.НЗС (Авто)'!IY$11:INDIRECT("'Полная ст-ть с уч.НЗС (Авто)'!IY"&amp;$J$42))/$D24)</f>
        <v>0</v>
      </c>
      <c r="IZ24" s="137">
        <f ca="1">IF($D24=0,0,SUMIF('Полная ст-ть с уч.НЗС (Авто)'!$YP$11:INDIRECT("'Полная ст-ть с уч.НЗС (Авто)'!YP"&amp;$J$42),$C24,'Полная ст-ть с уч.НЗС (Авто)'!IZ$11:INDIRECT("'Полная ст-ть с уч.НЗС (Авто)'!IZ"&amp;$J$42))/$D24)</f>
        <v>0</v>
      </c>
      <c r="JA24" s="137">
        <f ca="1">IF($D24=0,0,SUMIF('Полная ст-ть с уч.НЗС (Авто)'!$YP$11:INDIRECT("'Полная ст-ть с уч.НЗС (Авто)'!YP"&amp;$J$42),$C24,'Полная ст-ть с уч.НЗС (Авто)'!JA$11:INDIRECT("'Полная ст-ть с уч.НЗС (Авто)'!JA"&amp;$J$42))/$D24)</f>
        <v>0</v>
      </c>
      <c r="JB24" s="137">
        <f ca="1">IF($D24=0,0,SUMIF('Полная ст-ть с уч.НЗС (Авто)'!$YP$11:INDIRECT("'Полная ст-ть с уч.НЗС (Авто)'!YP"&amp;$J$42),$C24,'Полная ст-ть с уч.НЗС (Авто)'!JB$11:INDIRECT("'Полная ст-ть с уч.НЗС (Авто)'!JB"&amp;$J$42))/$D24)</f>
        <v>0</v>
      </c>
      <c r="JC24" s="137">
        <f ca="1">IF($D24=0,0,SUMIF('Полная ст-ть с уч.НЗС (Авто)'!$YP$11:INDIRECT("'Полная ст-ть с уч.НЗС (Авто)'!YP"&amp;$J$42),$C24,'Полная ст-ть с уч.НЗС (Авто)'!JC$11:INDIRECT("'Полная ст-ть с уч.НЗС (Авто)'!JC"&amp;$J$42))/$D24)</f>
        <v>0</v>
      </c>
      <c r="JD24" s="137">
        <f ca="1">IF($D24=0,0,SUMIF('Полная ст-ть с уч.НЗС (Авто)'!$YP$11:INDIRECT("'Полная ст-ть с уч.НЗС (Авто)'!YP"&amp;$J$42),$C24,'Полная ст-ть с уч.НЗС (Авто)'!JD$11:INDIRECT("'Полная ст-ть с уч.НЗС (Авто)'!JD"&amp;$J$42))/$D24)</f>
        <v>0</v>
      </c>
      <c r="JE24" s="137">
        <f ca="1">IF($D24=0,0,SUMIF('Полная ст-ть с уч.НЗС (Авто)'!$YP$11:INDIRECT("'Полная ст-ть с уч.НЗС (Авто)'!YP"&amp;$J$42),$C24,'Полная ст-ть с уч.НЗС (Авто)'!JE$11:INDIRECT("'Полная ст-ть с уч.НЗС (Авто)'!JE"&amp;$J$42))/$D24)</f>
        <v>0</v>
      </c>
      <c r="JF24" s="137">
        <f ca="1">IF($D24=0,0,SUMIF('Полная ст-ть с уч.НЗС (Авто)'!$YP$11:INDIRECT("'Полная ст-ть с уч.НЗС (Авто)'!YP"&amp;$J$42),$C24,'Полная ст-ть с уч.НЗС (Авто)'!JF$11:INDIRECT("'Полная ст-ть с уч.НЗС (Авто)'!JF"&amp;$J$42))/$D24)</f>
        <v>0</v>
      </c>
      <c r="JG24" s="137">
        <f ca="1">IF($D24=0,0,SUMIF('Полная ст-ть с уч.НЗС (Авто)'!$YP$11:INDIRECT("'Полная ст-ть с уч.НЗС (Авто)'!YP"&amp;$J$42),$C24,'Полная ст-ть с уч.НЗС (Авто)'!JG$11:INDIRECT("'Полная ст-ть с уч.НЗС (Авто)'!JG"&amp;$J$42))/$D24)</f>
        <v>0</v>
      </c>
      <c r="JH24" s="137">
        <f ca="1">IF($D24=0,0,SUMIF('Полная ст-ть с уч.НЗС (Авто)'!$YP$11:INDIRECT("'Полная ст-ть с уч.НЗС (Авто)'!YP"&amp;$J$42),$C24,'Полная ст-ть с уч.НЗС (Авто)'!JH$11:INDIRECT("'Полная ст-ть с уч.НЗС (Авто)'!JH"&amp;$J$42))/$D24)</f>
        <v>0</v>
      </c>
      <c r="JI24" s="137">
        <f ca="1">IF($D24=0,0,SUMIF('Полная ст-ть с уч.НЗС (Авто)'!$YP$11:INDIRECT("'Полная ст-ть с уч.НЗС (Авто)'!YP"&amp;$J$42),$C24,'Полная ст-ть с уч.НЗС (Авто)'!JI$11:INDIRECT("'Полная ст-ть с уч.НЗС (Авто)'!JI"&amp;$J$42))/$D24)</f>
        <v>0</v>
      </c>
      <c r="JJ24" s="137">
        <f ca="1">IF($D24=0,0,SUMIF('Полная ст-ть с уч.НЗС (Авто)'!$YP$11:INDIRECT("'Полная ст-ть с уч.НЗС (Авто)'!YP"&amp;$J$42),$C24,'Полная ст-ть с уч.НЗС (Авто)'!JJ$11:INDIRECT("'Полная ст-ть с уч.НЗС (Авто)'!JJ"&amp;$J$42))/$D24)</f>
        <v>0</v>
      </c>
      <c r="JK24" s="137">
        <f ca="1">IF($D24=0,0,SUMIF('Полная ст-ть с уч.НЗС (Авто)'!$YP$11:INDIRECT("'Полная ст-ть с уч.НЗС (Авто)'!YP"&amp;$J$42),$C24,'Полная ст-ть с уч.НЗС (Авто)'!JK$11:INDIRECT("'Полная ст-ть с уч.НЗС (Авто)'!JK"&amp;$J$42))/$D24)</f>
        <v>0</v>
      </c>
      <c r="JL24" s="137">
        <f ca="1">IF($D24=0,0,SUMIF('Полная ст-ть с уч.НЗС (Авто)'!$YP$11:INDIRECT("'Полная ст-ть с уч.НЗС (Авто)'!YP"&amp;$J$42),$C24,'Полная ст-ть с уч.НЗС (Авто)'!JL$11:INDIRECT("'Полная ст-ть с уч.НЗС (Авто)'!JL"&amp;$J$42))/$D24)</f>
        <v>0</v>
      </c>
      <c r="JM24" s="137">
        <f ca="1">IF($D24=0,0,SUMIF('Полная ст-ть с уч.НЗС (Авто)'!$YP$11:INDIRECT("'Полная ст-ть с уч.НЗС (Авто)'!YP"&amp;$J$42),$C24,'Полная ст-ть с уч.НЗС (Авто)'!JM$11:INDIRECT("'Полная ст-ть с уч.НЗС (Авто)'!JM"&amp;$J$42))/$D24)</f>
        <v>0</v>
      </c>
      <c r="JN24" s="137">
        <f ca="1">IF($D24=0,0,SUMIF('Полная ст-ть с уч.НЗС (Авто)'!$YP$11:INDIRECT("'Полная ст-ть с уч.НЗС (Авто)'!YP"&amp;$J$42),$C24,'Полная ст-ть с уч.НЗС (Авто)'!JN$11:INDIRECT("'Полная ст-ть с уч.НЗС (Авто)'!JN"&amp;$J$42))/$D24)</f>
        <v>0</v>
      </c>
      <c r="JO24" s="137">
        <f ca="1">IF($D24=0,0,SUMIF('Полная ст-ть с уч.НЗС (Авто)'!$YP$11:INDIRECT("'Полная ст-ть с уч.НЗС (Авто)'!YP"&amp;$J$42),$C24,'Полная ст-ть с уч.НЗС (Авто)'!JO$11:INDIRECT("'Полная ст-ть с уч.НЗС (Авто)'!JO"&amp;$J$42))/$D24)</f>
        <v>0</v>
      </c>
      <c r="JP24" s="137">
        <f ca="1">IF($D24=0,0,SUMIF('Полная ст-ть с уч.НЗС (Авто)'!$YP$11:INDIRECT("'Полная ст-ть с уч.НЗС (Авто)'!YP"&amp;$J$42),$C24,'Полная ст-ть с уч.НЗС (Авто)'!JP$11:INDIRECT("'Полная ст-ть с уч.НЗС (Авто)'!JP"&amp;$J$42))/$D24)</f>
        <v>0</v>
      </c>
      <c r="JQ24" s="137">
        <f ca="1">IF($D24=0,0,SUMIF('Полная ст-ть с уч.НЗС (Авто)'!$YP$11:INDIRECT("'Полная ст-ть с уч.НЗС (Авто)'!YP"&amp;$J$42),$C24,'Полная ст-ть с уч.НЗС (Авто)'!JQ$11:INDIRECT("'Полная ст-ть с уч.НЗС (Авто)'!JQ"&amp;$J$42))/$D24)</f>
        <v>0</v>
      </c>
      <c r="JR24" s="137">
        <f ca="1">IF($D24=0,0,SUMIF('Полная ст-ть с уч.НЗС (Авто)'!$YP$11:INDIRECT("'Полная ст-ть с уч.НЗС (Авто)'!YP"&amp;$J$42),$C24,'Полная ст-ть с уч.НЗС (Авто)'!JR$11:INDIRECT("'Полная ст-ть с уч.НЗС (Авто)'!JR"&amp;$J$42))/$D24)</f>
        <v>0</v>
      </c>
      <c r="JS24" s="137">
        <f ca="1">IF($D24=0,0,SUMIF('Полная ст-ть с уч.НЗС (Авто)'!$YP$11:INDIRECT("'Полная ст-ть с уч.НЗС (Авто)'!YP"&amp;$J$42),$C24,'Полная ст-ть с уч.НЗС (Авто)'!JS$11:INDIRECT("'Полная ст-ть с уч.НЗС (Авто)'!JS"&amp;$J$42))/$D24)</f>
        <v>0</v>
      </c>
      <c r="JT24" s="137">
        <f ca="1">IF($D24=0,0,SUMIF('Полная ст-ть с уч.НЗС (Авто)'!$YP$11:INDIRECT("'Полная ст-ть с уч.НЗС (Авто)'!YP"&amp;$J$42),$C24,'Полная ст-ть с уч.НЗС (Авто)'!JT$11:INDIRECT("'Полная ст-ть с уч.НЗС (Авто)'!JT"&amp;$J$42))/$D24)</f>
        <v>0</v>
      </c>
      <c r="JU24" s="137">
        <f ca="1">IF($D24=0,0,SUMIF('Полная ст-ть с уч.НЗС (Авто)'!$YP$11:INDIRECT("'Полная ст-ть с уч.НЗС (Авто)'!YP"&amp;$J$42),$C24,'Полная ст-ть с уч.НЗС (Авто)'!JU$11:INDIRECT("'Полная ст-ть с уч.НЗС (Авто)'!JU"&amp;$J$42))/$D24)</f>
        <v>0</v>
      </c>
      <c r="JV24" s="137">
        <f ca="1">IF($D24=0,0,SUMIF('Полная ст-ть с уч.НЗС (Авто)'!$YP$11:INDIRECT("'Полная ст-ть с уч.НЗС (Авто)'!YP"&amp;$J$42),$C24,'Полная ст-ть с уч.НЗС (Авто)'!JV$11:INDIRECT("'Полная ст-ть с уч.НЗС (Авто)'!JV"&amp;$J$42))/$D24)</f>
        <v>0</v>
      </c>
      <c r="JW24" s="137">
        <f ca="1">IF($D24=0,0,SUMIF('Полная ст-ть с уч.НЗС (Авто)'!$YP$11:INDIRECT("'Полная ст-ть с уч.НЗС (Авто)'!YP"&amp;$J$42),$C24,'Полная ст-ть с уч.НЗС (Авто)'!JW$11:INDIRECT("'Полная ст-ть с уч.НЗС (Авто)'!JW"&amp;$J$42))/$D24)</f>
        <v>0</v>
      </c>
      <c r="JX24" s="137">
        <f ca="1">IF($D24=0,0,SUMIF('Полная ст-ть с уч.НЗС (Авто)'!$YP$11:INDIRECT("'Полная ст-ть с уч.НЗС (Авто)'!YP"&amp;$J$42),$C24,'Полная ст-ть с уч.НЗС (Авто)'!JX$11:INDIRECT("'Полная ст-ть с уч.НЗС (Авто)'!JX"&amp;$J$42))/$D24)</f>
        <v>0</v>
      </c>
      <c r="JY24" s="137">
        <f ca="1">IF($D24=0,0,SUMIF('Полная ст-ть с уч.НЗС (Авто)'!$YP$11:INDIRECT("'Полная ст-ть с уч.НЗС (Авто)'!YP"&amp;$J$42),$C24,'Полная ст-ть с уч.НЗС (Авто)'!JY$11:INDIRECT("'Полная ст-ть с уч.НЗС (Авто)'!JY"&amp;$J$42))/$D24)</f>
        <v>0</v>
      </c>
      <c r="JZ24" s="137">
        <f ca="1">IF($D24=0,0,SUMIF('Полная ст-ть с уч.НЗС (Авто)'!$YP$11:INDIRECT("'Полная ст-ть с уч.НЗС (Авто)'!YP"&amp;$J$42),$C24,'Полная ст-ть с уч.НЗС (Авто)'!JZ$11:INDIRECT("'Полная ст-ть с уч.НЗС (Авто)'!JZ"&amp;$J$42))/$D24)</f>
        <v>0</v>
      </c>
      <c r="KA24" s="137">
        <f ca="1">IF($D24=0,0,SUMIF('Полная ст-ть с уч.НЗС (Авто)'!$YP$11:INDIRECT("'Полная ст-ть с уч.НЗС (Авто)'!YP"&amp;$J$42),$C24,'Полная ст-ть с уч.НЗС (Авто)'!KA$11:INDIRECT("'Полная ст-ть с уч.НЗС (Авто)'!KA"&amp;$J$42))/$D24)</f>
        <v>0</v>
      </c>
      <c r="KB24" s="137">
        <f ca="1">IF($D24=0,0,SUMIF('Полная ст-ть с уч.НЗС (Авто)'!$YP$11:INDIRECT("'Полная ст-ть с уч.НЗС (Авто)'!YP"&amp;$J$42),$C24,'Полная ст-ть с уч.НЗС (Авто)'!KB$11:INDIRECT("'Полная ст-ть с уч.НЗС (Авто)'!KB"&amp;$J$42))/$D24)</f>
        <v>0</v>
      </c>
      <c r="KC24" s="137">
        <f ca="1">IF($D24=0,0,SUMIF('Полная ст-ть с уч.НЗС (Авто)'!$YP$11:INDIRECT("'Полная ст-ть с уч.НЗС (Авто)'!YP"&amp;$J$42),$C24,'Полная ст-ть с уч.НЗС (Авто)'!KC$11:INDIRECT("'Полная ст-ть с уч.НЗС (Авто)'!KC"&amp;$J$42))/$D24)</f>
        <v>0</v>
      </c>
      <c r="KD24" s="137">
        <f ca="1">IF($D24=0,0,SUMIF('Полная ст-ть с уч.НЗС (Авто)'!$YP$11:INDIRECT("'Полная ст-ть с уч.НЗС (Авто)'!YP"&amp;$J$42),$C24,'Полная ст-ть с уч.НЗС (Авто)'!KD$11:INDIRECT("'Полная ст-ть с уч.НЗС (Авто)'!KD"&amp;$J$42))/$D24)</f>
        <v>0</v>
      </c>
      <c r="KE24" s="137">
        <f ca="1">IF($D24=0,0,SUMIF('Полная ст-ть с уч.НЗС (Авто)'!$YP$11:INDIRECT("'Полная ст-ть с уч.НЗС (Авто)'!YP"&amp;$J$42),$C24,'Полная ст-ть с уч.НЗС (Авто)'!KE$11:INDIRECT("'Полная ст-ть с уч.НЗС (Авто)'!KE"&amp;$J$42))/$D24)</f>
        <v>0</v>
      </c>
      <c r="KF24" s="137">
        <f ca="1">IF($D24=0,0,SUMIF('Полная ст-ть с уч.НЗС (Авто)'!$YP$11:INDIRECT("'Полная ст-ть с уч.НЗС (Авто)'!YP"&amp;$J$42),$C24,'Полная ст-ть с уч.НЗС (Авто)'!KF$11:INDIRECT("'Полная ст-ть с уч.НЗС (Авто)'!KF"&amp;$J$42))/$D24)</f>
        <v>0</v>
      </c>
      <c r="KG24" s="137">
        <f ca="1">IF($D24=0,0,SUMIF('Полная ст-ть с уч.НЗС (Авто)'!$YP$11:INDIRECT("'Полная ст-ть с уч.НЗС (Авто)'!YP"&amp;$J$42),$C24,'Полная ст-ть с уч.НЗС (Авто)'!KG$11:INDIRECT("'Полная ст-ть с уч.НЗС (Авто)'!KG"&amp;$J$42))/$D24)</f>
        <v>0</v>
      </c>
      <c r="KH24" s="137">
        <f ca="1">IF($D24=0,0,SUMIF('Полная ст-ть с уч.НЗС (Авто)'!$YP$11:INDIRECT("'Полная ст-ть с уч.НЗС (Авто)'!YP"&amp;$J$42),$C24,'Полная ст-ть с уч.НЗС (Авто)'!KH$11:INDIRECT("'Полная ст-ть с уч.НЗС (Авто)'!KH"&amp;$J$42))/$D24)</f>
        <v>0</v>
      </c>
      <c r="KI24" s="137">
        <f ca="1">IF($D24=0,0,SUMIF('Полная ст-ть с уч.НЗС (Авто)'!$YP$11:INDIRECT("'Полная ст-ть с уч.НЗС (Авто)'!YP"&amp;$J$42),$C24,'Полная ст-ть с уч.НЗС (Авто)'!KI$11:INDIRECT("'Полная ст-ть с уч.НЗС (Авто)'!KI"&amp;$J$42))/$D24)</f>
        <v>0</v>
      </c>
      <c r="KJ24" s="137">
        <f ca="1">IF($D24=0,0,SUMIF('Полная ст-ть с уч.НЗС (Авто)'!$YP$11:INDIRECT("'Полная ст-ть с уч.НЗС (Авто)'!YP"&amp;$J$42),$C24,'Полная ст-ть с уч.НЗС (Авто)'!KJ$11:INDIRECT("'Полная ст-ть с уч.НЗС (Авто)'!KJ"&amp;$J$42))/$D24)</f>
        <v>0</v>
      </c>
      <c r="KK24" s="137">
        <f ca="1">IF($D24=0,0,SUMIF('Полная ст-ть с уч.НЗС (Авто)'!$YP$11:INDIRECT("'Полная ст-ть с уч.НЗС (Авто)'!YP"&amp;$J$42),$C24,'Полная ст-ть с уч.НЗС (Авто)'!KK$11:INDIRECT("'Полная ст-ть с уч.НЗС (Авто)'!KK"&amp;$J$42))/$D24)</f>
        <v>0</v>
      </c>
      <c r="KL24" s="137">
        <f ca="1">IF($D24=0,0,SUMIF('Полная ст-ть с уч.НЗС (Авто)'!$YP$11:INDIRECT("'Полная ст-ть с уч.НЗС (Авто)'!YP"&amp;$J$42),$C24,'Полная ст-ть с уч.НЗС (Авто)'!KL$11:INDIRECT("'Полная ст-ть с уч.НЗС (Авто)'!KL"&amp;$J$42))/$D24)</f>
        <v>0</v>
      </c>
      <c r="KM24" s="137">
        <f ca="1">IF($D24=0,0,SUMIF('Полная ст-ть с уч.НЗС (Авто)'!$YP$11:INDIRECT("'Полная ст-ть с уч.НЗС (Авто)'!YP"&amp;$J$42),$C24,'Полная ст-ть с уч.НЗС (Авто)'!KM$11:INDIRECT("'Полная ст-ть с уч.НЗС (Авто)'!KM"&amp;$J$42))/$D24)</f>
        <v>0</v>
      </c>
      <c r="KN24" s="137">
        <f ca="1">IF($D24=0,0,SUMIF('Полная ст-ть с уч.НЗС (Авто)'!$YP$11:INDIRECT("'Полная ст-ть с уч.НЗС (Авто)'!YP"&amp;$J$42),$C24,'Полная ст-ть с уч.НЗС (Авто)'!KN$11:INDIRECT("'Полная ст-ть с уч.НЗС (Авто)'!KN"&amp;$J$42))/$D24)</f>
        <v>0</v>
      </c>
      <c r="KO24" s="137">
        <f ca="1">IF($D24=0,0,SUMIF('Полная ст-ть с уч.НЗС (Авто)'!$YP$11:INDIRECT("'Полная ст-ть с уч.НЗС (Авто)'!YP"&amp;$J$42),$C24,'Полная ст-ть с уч.НЗС (Авто)'!KO$11:INDIRECT("'Полная ст-ть с уч.НЗС (Авто)'!KO"&amp;$J$42))/$D24)</f>
        <v>0</v>
      </c>
      <c r="KP24" s="137">
        <f ca="1">IF($D24=0,0,SUMIF('Полная ст-ть с уч.НЗС (Авто)'!$YP$11:INDIRECT("'Полная ст-ть с уч.НЗС (Авто)'!YP"&amp;$J$42),$C24,'Полная ст-ть с уч.НЗС (Авто)'!KP$11:INDIRECT("'Полная ст-ть с уч.НЗС (Авто)'!KP"&amp;$J$42))/$D24)</f>
        <v>0</v>
      </c>
      <c r="KQ24" s="137">
        <f ca="1">IF($D24=0,0,SUMIF('Полная ст-ть с уч.НЗС (Авто)'!$YP$11:INDIRECT("'Полная ст-ть с уч.НЗС (Авто)'!YP"&amp;$J$42),$C24,'Полная ст-ть с уч.НЗС (Авто)'!KQ$11:INDIRECT("'Полная ст-ть с уч.НЗС (Авто)'!KQ"&amp;$J$42))/$D24)</f>
        <v>0</v>
      </c>
      <c r="KR24" s="137">
        <f ca="1">IF($D24=0,0,SUMIF('Полная ст-ть с уч.НЗС (Авто)'!$YP$11:INDIRECT("'Полная ст-ть с уч.НЗС (Авто)'!YP"&amp;$J$42),$C24,'Полная ст-ть с уч.НЗС (Авто)'!KR$11:INDIRECT("'Полная ст-ть с уч.НЗС (Авто)'!KR"&amp;$J$42))/$D24)</f>
        <v>0</v>
      </c>
      <c r="KS24" s="137">
        <f ca="1">IF($D24=0,0,SUMIF('Полная ст-ть с уч.НЗС (Авто)'!$YP$11:INDIRECT("'Полная ст-ть с уч.НЗС (Авто)'!YP"&amp;$J$42),$C24,'Полная ст-ть с уч.НЗС (Авто)'!KS$11:INDIRECT("'Полная ст-ть с уч.НЗС (Авто)'!KS"&amp;$J$42))/$D24)</f>
        <v>0</v>
      </c>
      <c r="KT24" s="137">
        <f ca="1">IF($D24=0,0,SUMIF('Полная ст-ть с уч.НЗС (Авто)'!$YP$11:INDIRECT("'Полная ст-ть с уч.НЗС (Авто)'!YP"&amp;$J$42),$C24,'Полная ст-ть с уч.НЗС (Авто)'!KT$11:INDIRECT("'Полная ст-ть с уч.НЗС (Авто)'!KT"&amp;$J$42))/$D24)</f>
        <v>0</v>
      </c>
      <c r="KU24" s="137">
        <f ca="1">IF($D24=0,0,SUMIF('Полная ст-ть с уч.НЗС (Авто)'!$YP$11:INDIRECT("'Полная ст-ть с уч.НЗС (Авто)'!YP"&amp;$J$42),$C24,'Полная ст-ть с уч.НЗС (Авто)'!KU$11:INDIRECT("'Полная ст-ть с уч.НЗС (Авто)'!KU"&amp;$J$42))/$D24)</f>
        <v>0</v>
      </c>
      <c r="KV24" s="137">
        <f ca="1">IF($D24=0,0,SUMIF('Полная ст-ть с уч.НЗС (Авто)'!$YP$11:INDIRECT("'Полная ст-ть с уч.НЗС (Авто)'!YP"&amp;$J$42),$C24,'Полная ст-ть с уч.НЗС (Авто)'!KV$11:INDIRECT("'Полная ст-ть с уч.НЗС (Авто)'!KV"&amp;$J$42))/$D24)</f>
        <v>0</v>
      </c>
      <c r="KW24" s="137">
        <f ca="1">IF($D24=0,0,SUMIF('Полная ст-ть с уч.НЗС (Авто)'!$YP$11:INDIRECT("'Полная ст-ть с уч.НЗС (Авто)'!YP"&amp;$J$42),$C24,'Полная ст-ть с уч.НЗС (Авто)'!KW$11:INDIRECT("'Полная ст-ть с уч.НЗС (Авто)'!KW"&amp;$J$42))/$D24)</f>
        <v>0</v>
      </c>
      <c r="KX24" s="137">
        <f ca="1">IF($D24=0,0,SUMIF('Полная ст-ть с уч.НЗС (Авто)'!$YP$11:INDIRECT("'Полная ст-ть с уч.НЗС (Авто)'!YP"&amp;$J$42),$C24,'Полная ст-ть с уч.НЗС (Авто)'!KX$11:INDIRECT("'Полная ст-ть с уч.НЗС (Авто)'!KX"&amp;$J$42))/$D24)</f>
        <v>0</v>
      </c>
      <c r="KY24" s="137">
        <f ca="1">IF($D24=0,0,SUMIF('Полная ст-ть с уч.НЗС (Авто)'!$YP$11:INDIRECT("'Полная ст-ть с уч.НЗС (Авто)'!YP"&amp;$J$42),$C24,'Полная ст-ть с уч.НЗС (Авто)'!KY$11:INDIRECT("'Полная ст-ть с уч.НЗС (Авто)'!KY"&amp;$J$42))/$D24)</f>
        <v>0</v>
      </c>
      <c r="KZ24" s="137">
        <f ca="1">IF($D24=0,0,SUMIF('Полная ст-ть с уч.НЗС (Авто)'!$YP$11:INDIRECT("'Полная ст-ть с уч.НЗС (Авто)'!YP"&amp;$J$42),$C24,'Полная ст-ть с уч.НЗС (Авто)'!KZ$11:INDIRECT("'Полная ст-ть с уч.НЗС (Авто)'!KZ"&amp;$J$42))/$D24)</f>
        <v>0</v>
      </c>
      <c r="LA24" s="137">
        <f ca="1">IF($D24=0,0,SUMIF('Полная ст-ть с уч.НЗС (Авто)'!$YP$11:INDIRECT("'Полная ст-ть с уч.НЗС (Авто)'!YP"&amp;$J$42),$C24,'Полная ст-ть с уч.НЗС (Авто)'!LA$11:INDIRECT("'Полная ст-ть с уч.НЗС (Авто)'!LA"&amp;$J$42))/$D24)</f>
        <v>0</v>
      </c>
      <c r="LB24" s="137">
        <f ca="1">IF($D24=0,0,SUMIF('Полная ст-ть с уч.НЗС (Авто)'!$YP$11:INDIRECT("'Полная ст-ть с уч.НЗС (Авто)'!YP"&amp;$J$42),$C24,'Полная ст-ть с уч.НЗС (Авто)'!LB$11:INDIRECT("'Полная ст-ть с уч.НЗС (Авто)'!LB"&amp;$J$42))/$D24)</f>
        <v>0</v>
      </c>
      <c r="LC24" s="137">
        <f ca="1">IF($D24=0,0,SUMIF('Полная ст-ть с уч.НЗС (Авто)'!$YP$11:INDIRECT("'Полная ст-ть с уч.НЗС (Авто)'!YP"&amp;$J$42),$C24,'Полная ст-ть с уч.НЗС (Авто)'!LC$11:INDIRECT("'Полная ст-ть с уч.НЗС (Авто)'!LC"&amp;$J$42))/$D24)</f>
        <v>0</v>
      </c>
      <c r="LD24" s="137">
        <f ca="1">IF($D24=0,0,SUMIF('Полная ст-ть с уч.НЗС (Авто)'!$YP$11:INDIRECT("'Полная ст-ть с уч.НЗС (Авто)'!YP"&amp;$J$42),$C24,'Полная ст-ть с уч.НЗС (Авто)'!LD$11:INDIRECT("'Полная ст-ть с уч.НЗС (Авто)'!LD"&amp;$J$42))/$D24)</f>
        <v>0</v>
      </c>
      <c r="LE24" s="137">
        <f ca="1">IF($D24=0,0,SUMIF('Полная ст-ть с уч.НЗС (Авто)'!$YP$11:INDIRECT("'Полная ст-ть с уч.НЗС (Авто)'!YP"&amp;$J$42),$C24,'Полная ст-ть с уч.НЗС (Авто)'!LE$11:INDIRECT("'Полная ст-ть с уч.НЗС (Авто)'!LE"&amp;$J$42))/$D24)</f>
        <v>0</v>
      </c>
      <c r="LF24" s="137">
        <f ca="1">IF($D24=0,0,SUMIF('Полная ст-ть с уч.НЗС (Авто)'!$YP$11:INDIRECT("'Полная ст-ть с уч.НЗС (Авто)'!YP"&amp;$J$42),$C24,'Полная ст-ть с уч.НЗС (Авто)'!LF$11:INDIRECT("'Полная ст-ть с уч.НЗС (Авто)'!LF"&amp;$J$42))/$D24)</f>
        <v>0</v>
      </c>
      <c r="LG24" s="137">
        <f ca="1">IF($D24=0,0,SUMIF('Полная ст-ть с уч.НЗС (Авто)'!$YP$11:INDIRECT("'Полная ст-ть с уч.НЗС (Авто)'!YP"&amp;$J$42),$C24,'Полная ст-ть с уч.НЗС (Авто)'!LG$11:INDIRECT("'Полная ст-ть с уч.НЗС (Авто)'!LG"&amp;$J$42))/$D24)</f>
        <v>0</v>
      </c>
      <c r="LH24" s="137">
        <f ca="1">IF($D24=0,0,SUMIF('Полная ст-ть с уч.НЗС (Авто)'!$YP$11:INDIRECT("'Полная ст-ть с уч.НЗС (Авто)'!YP"&amp;$J$42),$C24,'Полная ст-ть с уч.НЗС (Авто)'!LH$11:INDIRECT("'Полная ст-ть с уч.НЗС (Авто)'!LH"&amp;$J$42))/$D24)</f>
        <v>0</v>
      </c>
      <c r="LI24" s="137">
        <f ca="1">IF($D24=0,0,SUMIF('Полная ст-ть с уч.НЗС (Авто)'!$YP$11:INDIRECT("'Полная ст-ть с уч.НЗС (Авто)'!YP"&amp;$J$42),$C24,'Полная ст-ть с уч.НЗС (Авто)'!LI$11:INDIRECT("'Полная ст-ть с уч.НЗС (Авто)'!LI"&amp;$J$42))/$D24)</f>
        <v>0</v>
      </c>
      <c r="LJ24" s="137">
        <f ca="1">IF($D24=0,0,SUMIF('Полная ст-ть с уч.НЗС (Авто)'!$YP$11:INDIRECT("'Полная ст-ть с уч.НЗС (Авто)'!YP"&amp;$J$42),$C24,'Полная ст-ть с уч.НЗС (Авто)'!LJ$11:INDIRECT("'Полная ст-ть с уч.НЗС (Авто)'!LJ"&amp;$J$42))/$D24)</f>
        <v>0</v>
      </c>
      <c r="LK24" s="137">
        <f ca="1">IF($D24=0,0,SUMIF('Полная ст-ть с уч.НЗС (Авто)'!$YP$11:INDIRECT("'Полная ст-ть с уч.НЗС (Авто)'!YP"&amp;$J$42),$C24,'Полная ст-ть с уч.НЗС (Авто)'!LK$11:INDIRECT("'Полная ст-ть с уч.НЗС (Авто)'!LK"&amp;$J$42))/$D24)</f>
        <v>0</v>
      </c>
      <c r="LL24" s="137">
        <f ca="1">IF($D24=0,0,SUMIF('Полная ст-ть с уч.НЗС (Авто)'!$YP$11:INDIRECT("'Полная ст-ть с уч.НЗС (Авто)'!YP"&amp;$J$42),$C24,'Полная ст-ть с уч.НЗС (Авто)'!LL$11:INDIRECT("'Полная ст-ть с уч.НЗС (Авто)'!LL"&amp;$J$42))/$D24)</f>
        <v>0</v>
      </c>
      <c r="LM24" s="137">
        <f ca="1">IF($D24=0,0,SUMIF('Полная ст-ть с уч.НЗС (Авто)'!$YP$11:INDIRECT("'Полная ст-ть с уч.НЗС (Авто)'!YP"&amp;$J$42),$C24,'Полная ст-ть с уч.НЗС (Авто)'!LM$11:INDIRECT("'Полная ст-ть с уч.НЗС (Авто)'!LM"&amp;$J$42))/$D24)</f>
        <v>0</v>
      </c>
      <c r="LN24" s="137">
        <f ca="1">IF($D24=0,0,SUMIF('Полная ст-ть с уч.НЗС (Авто)'!$YP$11:INDIRECT("'Полная ст-ть с уч.НЗС (Авто)'!YP"&amp;$J$42),$C24,'Полная ст-ть с уч.НЗС (Авто)'!LN$11:INDIRECT("'Полная ст-ть с уч.НЗС (Авто)'!LN"&amp;$J$42))/$D24)</f>
        <v>0</v>
      </c>
      <c r="LO24" s="137">
        <f ca="1">IF($D24=0,0,SUMIF('Полная ст-ть с уч.НЗС (Авто)'!$YP$11:INDIRECT("'Полная ст-ть с уч.НЗС (Авто)'!YP"&amp;$J$42),$C24,'Полная ст-ть с уч.НЗС (Авто)'!LO$11:INDIRECT("'Полная ст-ть с уч.НЗС (Авто)'!LO"&amp;$J$42))/$D24)</f>
        <v>0</v>
      </c>
      <c r="LP24" s="137">
        <f ca="1">IF($D24=0,0,SUMIF('Полная ст-ть с уч.НЗС (Авто)'!$YP$11:INDIRECT("'Полная ст-ть с уч.НЗС (Авто)'!YP"&amp;$J$42),$C24,'Полная ст-ть с уч.НЗС (Авто)'!LP$11:INDIRECT("'Полная ст-ть с уч.НЗС (Авто)'!LP"&amp;$J$42))/$D24)</f>
        <v>0</v>
      </c>
      <c r="LQ24" s="137">
        <f ca="1">IF($D24=0,0,SUMIF('Полная ст-ть с уч.НЗС (Авто)'!$YP$11:INDIRECT("'Полная ст-ть с уч.НЗС (Авто)'!YP"&amp;$J$42),$C24,'Полная ст-ть с уч.НЗС (Авто)'!LQ$11:INDIRECT("'Полная ст-ть с уч.НЗС (Авто)'!LQ"&amp;$J$42))/$D24)</f>
        <v>0</v>
      </c>
      <c r="LR24" s="137">
        <f ca="1">IF($D24=0,0,SUMIF('Полная ст-ть с уч.НЗС (Авто)'!$YP$11:INDIRECT("'Полная ст-ть с уч.НЗС (Авто)'!YP"&amp;$J$42),$C24,'Полная ст-ть с уч.НЗС (Авто)'!LR$11:INDIRECT("'Полная ст-ть с уч.НЗС (Авто)'!LR"&amp;$J$42))/$D24)</f>
        <v>0</v>
      </c>
      <c r="LS24" s="137">
        <f ca="1">IF($D24=0,0,SUMIF('Полная ст-ть с уч.НЗС (Авто)'!$YP$11:INDIRECT("'Полная ст-ть с уч.НЗС (Авто)'!YP"&amp;$J$42),$C24,'Полная ст-ть с уч.НЗС (Авто)'!LS$11:INDIRECT("'Полная ст-ть с уч.НЗС (Авто)'!LS"&amp;$J$42))/$D24)</f>
        <v>0</v>
      </c>
      <c r="LT24" s="137">
        <f ca="1">IF($D24=0,0,SUMIF('Полная ст-ть с уч.НЗС (Авто)'!$YP$11:INDIRECT("'Полная ст-ть с уч.НЗС (Авто)'!YP"&amp;$J$42),$C24,'Полная ст-ть с уч.НЗС (Авто)'!LT$11:INDIRECT("'Полная ст-ть с уч.НЗС (Авто)'!LT"&amp;$J$42))/$D24)</f>
        <v>0</v>
      </c>
      <c r="LU24" s="137">
        <f ca="1">IF($D24=0,0,SUMIF('Полная ст-ть с уч.НЗС (Авто)'!$YP$11:INDIRECT("'Полная ст-ть с уч.НЗС (Авто)'!YP"&amp;$J$42),$C24,'Полная ст-ть с уч.НЗС (Авто)'!LU$11:INDIRECT("'Полная ст-ть с уч.НЗС (Авто)'!LU"&amp;$J$42))/$D24)</f>
        <v>0</v>
      </c>
      <c r="LV24" s="137">
        <f ca="1">IF($D24=0,0,SUMIF('Полная ст-ть с уч.НЗС (Авто)'!$YP$11:INDIRECT("'Полная ст-ть с уч.НЗС (Авто)'!YP"&amp;$J$42),$C24,'Полная ст-ть с уч.НЗС (Авто)'!LV$11:INDIRECT("'Полная ст-ть с уч.НЗС (Авто)'!LV"&amp;$J$42))/$D24)</f>
        <v>0</v>
      </c>
      <c r="LW24" s="137">
        <f ca="1">IF($D24=0,0,SUMIF('Полная ст-ть с уч.НЗС (Авто)'!$YP$11:INDIRECT("'Полная ст-ть с уч.НЗС (Авто)'!YP"&amp;$J$42),$C24,'Полная ст-ть с уч.НЗС (Авто)'!LW$11:INDIRECT("'Полная ст-ть с уч.НЗС (Авто)'!LW"&amp;$J$42))/$D24)</f>
        <v>0</v>
      </c>
      <c r="LX24" s="137">
        <f ca="1">IF($D24=0,0,SUMIF('Полная ст-ть с уч.НЗС (Авто)'!$YP$11:INDIRECT("'Полная ст-ть с уч.НЗС (Авто)'!YP"&amp;$J$42),$C24,'Полная ст-ть с уч.НЗС (Авто)'!LX$11:INDIRECT("'Полная ст-ть с уч.НЗС (Авто)'!LX"&amp;$J$42))/$D24)</f>
        <v>0</v>
      </c>
      <c r="LY24" s="137">
        <f ca="1">IF($D24=0,0,SUMIF('Полная ст-ть с уч.НЗС (Авто)'!$YP$11:INDIRECT("'Полная ст-ть с уч.НЗС (Авто)'!YP"&amp;$J$42),$C24,'Полная ст-ть с уч.НЗС (Авто)'!LY$11:INDIRECT("'Полная ст-ть с уч.НЗС (Авто)'!LY"&amp;$J$42))/$D24)</f>
        <v>0</v>
      </c>
      <c r="LZ24" s="137">
        <f ca="1">IF($D24=0,0,SUMIF('Полная ст-ть с уч.НЗС (Авто)'!$YP$11:INDIRECT("'Полная ст-ть с уч.НЗС (Авто)'!YP"&amp;$J$42),$C24,'Полная ст-ть с уч.НЗС (Авто)'!LZ$11:INDIRECT("'Полная ст-ть с уч.НЗС (Авто)'!LZ"&amp;$J$42))/$D24)</f>
        <v>0</v>
      </c>
      <c r="MA24" s="137">
        <f ca="1">IF($D24=0,0,SUMIF('Полная ст-ть с уч.НЗС (Авто)'!$YP$11:INDIRECT("'Полная ст-ть с уч.НЗС (Авто)'!YP"&amp;$J$42),$C24,'Полная ст-ть с уч.НЗС (Авто)'!MA$11:INDIRECT("'Полная ст-ть с уч.НЗС (Авто)'!MA"&amp;$J$42))/$D24)</f>
        <v>0</v>
      </c>
      <c r="MB24" s="137">
        <f ca="1">IF($D24=0,0,SUMIF('Полная ст-ть с уч.НЗС (Авто)'!$YP$11:INDIRECT("'Полная ст-ть с уч.НЗС (Авто)'!YP"&amp;$J$42),$C24,'Полная ст-ть с уч.НЗС (Авто)'!MB$11:INDIRECT("'Полная ст-ть с уч.НЗС (Авто)'!MB"&amp;$J$42))/$D24)</f>
        <v>0</v>
      </c>
      <c r="MC24" s="137">
        <f ca="1">IF($D24=0,0,SUMIF('Полная ст-ть с уч.НЗС (Авто)'!$YP$11:INDIRECT("'Полная ст-ть с уч.НЗС (Авто)'!YP"&amp;$J$42),$C24,'Полная ст-ть с уч.НЗС (Авто)'!MC$11:INDIRECT("'Полная ст-ть с уч.НЗС (Авто)'!MC"&amp;$J$42))/$D24)</f>
        <v>0</v>
      </c>
      <c r="MD24" s="137">
        <f ca="1">IF($D24=0,0,SUMIF('Полная ст-ть с уч.НЗС (Авто)'!$YP$11:INDIRECT("'Полная ст-ть с уч.НЗС (Авто)'!YP"&amp;$J$42),$C24,'Полная ст-ть с уч.НЗС (Авто)'!MD$11:INDIRECT("'Полная ст-ть с уч.НЗС (Авто)'!MD"&amp;$J$42))/$D24)</f>
        <v>0</v>
      </c>
      <c r="ME24" s="137">
        <f ca="1">IF($D24=0,0,SUMIF('Полная ст-ть с уч.НЗС (Авто)'!$YP$11:INDIRECT("'Полная ст-ть с уч.НЗС (Авто)'!YP"&amp;$J$42),$C24,'Полная ст-ть с уч.НЗС (Авто)'!ME$11:INDIRECT("'Полная ст-ть с уч.НЗС (Авто)'!ME"&amp;$J$42))/$D24)</f>
        <v>0</v>
      </c>
      <c r="MF24" s="137">
        <f ca="1">IF($D24=0,0,SUMIF('Полная ст-ть с уч.НЗС (Авто)'!$YP$11:INDIRECT("'Полная ст-ть с уч.НЗС (Авто)'!YP"&amp;$J$42),$C24,'Полная ст-ть с уч.НЗС (Авто)'!MF$11:INDIRECT("'Полная ст-ть с уч.НЗС (Авто)'!MF"&amp;$J$42))/$D24)</f>
        <v>0</v>
      </c>
      <c r="MG24" s="137">
        <f ca="1">IF($D24=0,0,SUMIF('Полная ст-ть с уч.НЗС (Авто)'!$YP$11:INDIRECT("'Полная ст-ть с уч.НЗС (Авто)'!YP"&amp;$J$42),$C24,'Полная ст-ть с уч.НЗС (Авто)'!MG$11:INDIRECT("'Полная ст-ть с уч.НЗС (Авто)'!MG"&amp;$J$42))/$D24)</f>
        <v>0</v>
      </c>
      <c r="MH24" s="137">
        <f ca="1">IF($D24=0,0,SUMIF('Полная ст-ть с уч.НЗС (Авто)'!$YP$11:INDIRECT("'Полная ст-ть с уч.НЗС (Авто)'!YP"&amp;$J$42),$C24,'Полная ст-ть с уч.НЗС (Авто)'!MH$11:INDIRECT("'Полная ст-ть с уч.НЗС (Авто)'!MH"&amp;$J$42))/$D24)</f>
        <v>0</v>
      </c>
      <c r="MI24" s="137">
        <f ca="1">IF($D24=0,0,SUMIF('Полная ст-ть с уч.НЗС (Авто)'!$YP$11:INDIRECT("'Полная ст-ть с уч.НЗС (Авто)'!YP"&amp;$J$42),$C24,'Полная ст-ть с уч.НЗС (Авто)'!MI$11:INDIRECT("'Полная ст-ть с уч.НЗС (Авто)'!MI"&amp;$J$42))/$D24)</f>
        <v>0</v>
      </c>
      <c r="MJ24" s="137">
        <f ca="1">IF($D24=0,0,SUMIF('Полная ст-ть с уч.НЗС (Авто)'!$YP$11:INDIRECT("'Полная ст-ть с уч.НЗС (Авто)'!YP"&amp;$J$42),$C24,'Полная ст-ть с уч.НЗС (Авто)'!MJ$11:INDIRECT("'Полная ст-ть с уч.НЗС (Авто)'!MJ"&amp;$J$42))/$D24)</f>
        <v>0</v>
      </c>
      <c r="MK24" s="137">
        <f ca="1">IF($D24=0,0,SUMIF('Полная ст-ть с уч.НЗС (Авто)'!$YP$11:INDIRECT("'Полная ст-ть с уч.НЗС (Авто)'!YP"&amp;$J$42),$C24,'Полная ст-ть с уч.НЗС (Авто)'!MK$11:INDIRECT("'Полная ст-ть с уч.НЗС (Авто)'!MK"&amp;$J$42))/$D24)</f>
        <v>0</v>
      </c>
      <c r="ML24" s="137">
        <f ca="1">IF($D24=0,0,SUMIF('Полная ст-ть с уч.НЗС (Авто)'!$YP$11:INDIRECT("'Полная ст-ть с уч.НЗС (Авто)'!YP"&amp;$J$42),$C24,'Полная ст-ть с уч.НЗС (Авто)'!ML$11:INDIRECT("'Полная ст-ть с уч.НЗС (Авто)'!ML"&amp;$J$42))/$D24)</f>
        <v>0</v>
      </c>
      <c r="MM24" s="137">
        <f ca="1">IF($D24=0,0,SUMIF('Полная ст-ть с уч.НЗС (Авто)'!$YP$11:INDIRECT("'Полная ст-ть с уч.НЗС (Авто)'!YP"&amp;$J$42),$C24,'Полная ст-ть с уч.НЗС (Авто)'!MM$11:INDIRECT("'Полная ст-ть с уч.НЗС (Авто)'!MM"&amp;$J$42))/$D24)</f>
        <v>0</v>
      </c>
      <c r="MN24" s="137">
        <f ca="1">IF($D24=0,0,SUMIF('Полная ст-ть с уч.НЗС (Авто)'!$YP$11:INDIRECT("'Полная ст-ть с уч.НЗС (Авто)'!YP"&amp;$J$42),$C24,'Полная ст-ть с уч.НЗС (Авто)'!MN$11:INDIRECT("'Полная ст-ть с уч.НЗС (Авто)'!MN"&amp;$J$42))/$D24)</f>
        <v>0</v>
      </c>
      <c r="MO24" s="137">
        <f ca="1">IF($D24=0,0,SUMIF('Полная ст-ть с уч.НЗС (Авто)'!$YP$11:INDIRECT("'Полная ст-ть с уч.НЗС (Авто)'!YP"&amp;$J$42),$C24,'Полная ст-ть с уч.НЗС (Авто)'!MO$11:INDIRECT("'Полная ст-ть с уч.НЗС (Авто)'!MO"&amp;$J$42))/$D24)</f>
        <v>0</v>
      </c>
      <c r="MP24" s="137">
        <f ca="1">IF($D24=0,0,SUMIF('Полная ст-ть с уч.НЗС (Авто)'!$YP$11:INDIRECT("'Полная ст-ть с уч.НЗС (Авто)'!YP"&amp;$J$42),$C24,'Полная ст-ть с уч.НЗС (Авто)'!MP$11:INDIRECT("'Полная ст-ть с уч.НЗС (Авто)'!MP"&amp;$J$42))/$D24)</f>
        <v>0</v>
      </c>
      <c r="MQ24" s="137">
        <f ca="1">IF($D24=0,0,SUMIF('Полная ст-ть с уч.НЗС (Авто)'!$YP$11:INDIRECT("'Полная ст-ть с уч.НЗС (Авто)'!YP"&amp;$J$42),$C24,'Полная ст-ть с уч.НЗС (Авто)'!MQ$11:INDIRECT("'Полная ст-ть с уч.НЗС (Авто)'!MQ"&amp;$J$42))/$D24)</f>
        <v>0</v>
      </c>
      <c r="MR24" s="137">
        <f ca="1">IF($D24=0,0,SUMIF('Полная ст-ть с уч.НЗС (Авто)'!$YP$11:INDIRECT("'Полная ст-ть с уч.НЗС (Авто)'!YP"&amp;$J$42),$C24,'Полная ст-ть с уч.НЗС (Авто)'!MR$11:INDIRECT("'Полная ст-ть с уч.НЗС (Авто)'!MR"&amp;$J$42))/$D24)</f>
        <v>0</v>
      </c>
      <c r="MS24" s="137">
        <f ca="1">IF($D24=0,0,SUMIF('Полная ст-ть с уч.НЗС (Авто)'!$YP$11:INDIRECT("'Полная ст-ть с уч.НЗС (Авто)'!YP"&amp;$J$42),$C24,'Полная ст-ть с уч.НЗС (Авто)'!MS$11:INDIRECT("'Полная ст-ть с уч.НЗС (Авто)'!MS"&amp;$J$42))/$D24)</f>
        <v>0</v>
      </c>
      <c r="MT24" s="137">
        <f ca="1">IF($D24=0,0,SUMIF('Полная ст-ть с уч.НЗС (Авто)'!$YP$11:INDIRECT("'Полная ст-ть с уч.НЗС (Авто)'!YP"&amp;$J$42),$C24,'Полная ст-ть с уч.НЗС (Авто)'!MT$11:INDIRECT("'Полная ст-ть с уч.НЗС (Авто)'!MT"&amp;$J$42))/$D24)</f>
        <v>0</v>
      </c>
      <c r="MU24" s="137">
        <f ca="1">IF($D24=0,0,SUMIF('Полная ст-ть с уч.НЗС (Авто)'!$YP$11:INDIRECT("'Полная ст-ть с уч.НЗС (Авто)'!YP"&amp;$J$42),$C24,'Полная ст-ть с уч.НЗС (Авто)'!MU$11:INDIRECT("'Полная ст-ть с уч.НЗС (Авто)'!MU"&amp;$J$42))/$D24)</f>
        <v>0</v>
      </c>
      <c r="MV24" s="137">
        <f ca="1">IF($D24=0,0,SUMIF('Полная ст-ть с уч.НЗС (Авто)'!$YP$11:INDIRECT("'Полная ст-ть с уч.НЗС (Авто)'!YP"&amp;$J$42),$C24,'Полная ст-ть с уч.НЗС (Авто)'!MV$11:INDIRECT("'Полная ст-ть с уч.НЗС (Авто)'!MV"&amp;$J$42))/$D24)</f>
        <v>0</v>
      </c>
      <c r="MW24" s="137">
        <f ca="1">IF($D24=0,0,SUMIF('Полная ст-ть с уч.НЗС (Авто)'!$YP$11:INDIRECT("'Полная ст-ть с уч.НЗС (Авто)'!YP"&amp;$J$42),$C24,'Полная ст-ть с уч.НЗС (Авто)'!MW$11:INDIRECT("'Полная ст-ть с уч.НЗС (Авто)'!MW"&amp;$J$42))/$D24)</f>
        <v>0</v>
      </c>
      <c r="MX24" s="137">
        <f ca="1">IF($D24=0,0,SUMIF('Полная ст-ть с уч.НЗС (Авто)'!$YP$11:INDIRECT("'Полная ст-ть с уч.НЗС (Авто)'!YP"&amp;$J$42),$C24,'Полная ст-ть с уч.НЗС (Авто)'!MX$11:INDIRECT("'Полная ст-ть с уч.НЗС (Авто)'!MX"&amp;$J$42))/$D24)</f>
        <v>0</v>
      </c>
      <c r="MY24" s="137">
        <f ca="1">IF($D24=0,0,SUMIF('Полная ст-ть с уч.НЗС (Авто)'!$YP$11:INDIRECT("'Полная ст-ть с уч.НЗС (Авто)'!YP"&amp;$J$42),$C24,'Полная ст-ть с уч.НЗС (Авто)'!MY$11:INDIRECT("'Полная ст-ть с уч.НЗС (Авто)'!MY"&amp;$J$42))/$D24)</f>
        <v>0</v>
      </c>
      <c r="MZ24" s="137">
        <f ca="1">IF($D24=0,0,SUMIF('Полная ст-ть с уч.НЗС (Авто)'!$YP$11:INDIRECT("'Полная ст-ть с уч.НЗС (Авто)'!YP"&amp;$J$42),$C24,'Полная ст-ть с уч.НЗС (Авто)'!MZ$11:INDIRECT("'Полная ст-ть с уч.НЗС (Авто)'!MZ"&amp;$J$42))/$D24)</f>
        <v>0</v>
      </c>
      <c r="NA24" s="137">
        <f ca="1">IF($D24=0,0,SUMIF('Полная ст-ть с уч.НЗС (Авто)'!$YP$11:INDIRECT("'Полная ст-ть с уч.НЗС (Авто)'!YP"&amp;$J$42),$C24,'Полная ст-ть с уч.НЗС (Авто)'!NA$11:INDIRECT("'Полная ст-ть с уч.НЗС (Авто)'!NA"&amp;$J$42))/$D24)</f>
        <v>0</v>
      </c>
      <c r="NB24" s="137">
        <f ca="1">IF($D24=0,0,SUMIF('Полная ст-ть с уч.НЗС (Авто)'!$YP$11:INDIRECT("'Полная ст-ть с уч.НЗС (Авто)'!YP"&amp;$J$42),$C24,'Полная ст-ть с уч.НЗС (Авто)'!NB$11:INDIRECT("'Полная ст-ть с уч.НЗС (Авто)'!NB"&amp;$J$42))/$D24)</f>
        <v>0</v>
      </c>
      <c r="NC24" s="137">
        <f ca="1">IF($D24=0,0,SUMIF('Полная ст-ть с уч.НЗС (Авто)'!$YP$11:INDIRECT("'Полная ст-ть с уч.НЗС (Авто)'!YP"&amp;$J$42),$C24,'Полная ст-ть с уч.НЗС (Авто)'!NC$11:INDIRECT("'Полная ст-ть с уч.НЗС (Авто)'!NC"&amp;$J$42))/$D24)</f>
        <v>0</v>
      </c>
      <c r="ND24" s="137">
        <f ca="1">IF($D24=0,0,SUMIF('Полная ст-ть с уч.НЗС (Авто)'!$YP$11:INDIRECT("'Полная ст-ть с уч.НЗС (Авто)'!YP"&amp;$J$42),$C24,'Полная ст-ть с уч.НЗС (Авто)'!ND$11:INDIRECT("'Полная ст-ть с уч.НЗС (Авто)'!ND"&amp;$J$42))/$D24)</f>
        <v>0</v>
      </c>
      <c r="NE24" s="137">
        <f ca="1">IF($D24=0,0,SUMIF('Полная ст-ть с уч.НЗС (Авто)'!$YP$11:INDIRECT("'Полная ст-ть с уч.НЗС (Авто)'!YP"&amp;$J$42),$C24,'Полная ст-ть с уч.НЗС (Авто)'!NE$11:INDIRECT("'Полная ст-ть с уч.НЗС (Авто)'!NE"&amp;$J$42))/$D24)</f>
        <v>0</v>
      </c>
      <c r="NF24" s="137">
        <f ca="1">IF($D24=0,0,SUMIF('Полная ст-ть с уч.НЗС (Авто)'!$YP$11:INDIRECT("'Полная ст-ть с уч.НЗС (Авто)'!YP"&amp;$J$42),$C24,'Полная ст-ть с уч.НЗС (Авто)'!NF$11:INDIRECT("'Полная ст-ть с уч.НЗС (Авто)'!NF"&amp;$J$42))/$D24)</f>
        <v>0</v>
      </c>
      <c r="NG24" s="137">
        <f ca="1">IF($D24=0,0,SUMIF('Полная ст-ть с уч.НЗС (Авто)'!$YP$11:INDIRECT("'Полная ст-ть с уч.НЗС (Авто)'!YP"&amp;$J$42),$C24,'Полная ст-ть с уч.НЗС (Авто)'!NG$11:INDIRECT("'Полная ст-ть с уч.НЗС (Авто)'!NG"&amp;$J$42))/$D24)</f>
        <v>0</v>
      </c>
      <c r="NH24" s="137">
        <f ca="1">IF($D24=0,0,SUMIF('Полная ст-ть с уч.НЗС (Авто)'!$YP$11:INDIRECT("'Полная ст-ть с уч.НЗС (Авто)'!YP"&amp;$J$42),$C24,'Полная ст-ть с уч.НЗС (Авто)'!NH$11:INDIRECT("'Полная ст-ть с уч.НЗС (Авто)'!NH"&amp;$J$42))/$D24)</f>
        <v>0</v>
      </c>
      <c r="NI24" s="137">
        <f ca="1">IF($D24=0,0,SUMIF('Полная ст-ть с уч.НЗС (Авто)'!$YP$11:INDIRECT("'Полная ст-ть с уч.НЗС (Авто)'!YP"&amp;$J$42),$C24,'Полная ст-ть с уч.НЗС (Авто)'!NI$11:INDIRECT("'Полная ст-ть с уч.НЗС (Авто)'!NI"&amp;$J$42))/$D24)</f>
        <v>0</v>
      </c>
      <c r="NJ24" s="137">
        <f ca="1">IF($D24=0,0,SUMIF('Полная ст-ть с уч.НЗС (Авто)'!$YP$11:INDIRECT("'Полная ст-ть с уч.НЗС (Авто)'!YP"&amp;$J$42),$C24,'Полная ст-ть с уч.НЗС (Авто)'!NJ$11:INDIRECT("'Полная ст-ть с уч.НЗС (Авто)'!NJ"&amp;$J$42))/$D24)</f>
        <v>0</v>
      </c>
      <c r="NK24" s="137">
        <f ca="1">IF($D24=0,0,SUMIF('Полная ст-ть с уч.НЗС (Авто)'!$YP$11:INDIRECT("'Полная ст-ть с уч.НЗС (Авто)'!YP"&amp;$J$42),$C24,'Полная ст-ть с уч.НЗС (Авто)'!NK$11:INDIRECT("'Полная ст-ть с уч.НЗС (Авто)'!NK"&amp;$J$42))/$D24)</f>
        <v>0</v>
      </c>
      <c r="NL24" s="137">
        <f ca="1">IF($D24=0,0,SUMIF('Полная ст-ть с уч.НЗС (Авто)'!$YP$11:INDIRECT("'Полная ст-ть с уч.НЗС (Авто)'!YP"&amp;$J$42),$C24,'Полная ст-ть с уч.НЗС (Авто)'!NL$11:INDIRECT("'Полная ст-ть с уч.НЗС (Авто)'!NL"&amp;$J$42))/$D24)</f>
        <v>0</v>
      </c>
      <c r="NM24" s="137">
        <f ca="1">IF($D24=0,0,SUMIF('Полная ст-ть с уч.НЗС (Авто)'!$YP$11:INDIRECT("'Полная ст-ть с уч.НЗС (Авто)'!YP"&amp;$J$42),$C24,'Полная ст-ть с уч.НЗС (Авто)'!NM$11:INDIRECT("'Полная ст-ть с уч.НЗС (Авто)'!NM"&amp;$J$42))/$D24)</f>
        <v>0</v>
      </c>
      <c r="NN24" s="137">
        <f ca="1">IF($D24=0,0,SUMIF('Полная ст-ть с уч.НЗС (Авто)'!$YP$11:INDIRECT("'Полная ст-ть с уч.НЗС (Авто)'!YP"&amp;$J$42),$C24,'Полная ст-ть с уч.НЗС (Авто)'!NN$11:INDIRECT("'Полная ст-ть с уч.НЗС (Авто)'!NN"&amp;$J$42))/$D24)</f>
        <v>0</v>
      </c>
      <c r="NO24" s="137">
        <f ca="1">IF($D24=0,0,SUMIF('Полная ст-ть с уч.НЗС (Авто)'!$YP$11:INDIRECT("'Полная ст-ть с уч.НЗС (Авто)'!YP"&amp;$J$42),$C24,'Полная ст-ть с уч.НЗС (Авто)'!NO$11:INDIRECT("'Полная ст-ть с уч.НЗС (Авто)'!NO"&amp;$J$42))/$D24)</f>
        <v>0</v>
      </c>
      <c r="NP24" s="137">
        <f ca="1">IF($D24=0,0,SUMIF('Полная ст-ть с уч.НЗС (Авто)'!$YP$11:INDIRECT("'Полная ст-ть с уч.НЗС (Авто)'!YP"&amp;$J$42),$C24,'Полная ст-ть с уч.НЗС (Авто)'!NP$11:INDIRECT("'Полная ст-ть с уч.НЗС (Авто)'!NP"&amp;$J$42))/$D24)</f>
        <v>0</v>
      </c>
      <c r="NQ24" s="137">
        <f ca="1">IF($D24=0,0,SUMIF('Полная ст-ть с уч.НЗС (Авто)'!$YP$11:INDIRECT("'Полная ст-ть с уч.НЗС (Авто)'!YP"&amp;$J$42),$C24,'Полная ст-ть с уч.НЗС (Авто)'!NQ$11:INDIRECT("'Полная ст-ть с уч.НЗС (Авто)'!NQ"&amp;$J$42))/$D24)</f>
        <v>0</v>
      </c>
      <c r="NR24" s="137">
        <f ca="1">IF($D24=0,0,SUMIF('Полная ст-ть с уч.НЗС (Авто)'!$YP$11:INDIRECT("'Полная ст-ть с уч.НЗС (Авто)'!YP"&amp;$J$42),$C24,'Полная ст-ть с уч.НЗС (Авто)'!NR$11:INDIRECT("'Полная ст-ть с уч.НЗС (Авто)'!NR"&amp;$J$42))/$D24)</f>
        <v>0</v>
      </c>
      <c r="NS24" s="137">
        <f ca="1">IF($D24=0,0,SUMIF('Полная ст-ть с уч.НЗС (Авто)'!$YP$11:INDIRECT("'Полная ст-ть с уч.НЗС (Авто)'!YP"&amp;$J$42),$C24,'Полная ст-ть с уч.НЗС (Авто)'!NS$11:INDIRECT("'Полная ст-ть с уч.НЗС (Авто)'!NS"&amp;$J$42))/$D24)</f>
        <v>0</v>
      </c>
      <c r="NT24" s="137">
        <f ca="1">IF($D24=0,0,SUMIF('Полная ст-ть с уч.НЗС (Авто)'!$YP$11:INDIRECT("'Полная ст-ть с уч.НЗС (Авто)'!YP"&amp;$J$42),$C24,'Полная ст-ть с уч.НЗС (Авто)'!NT$11:INDIRECT("'Полная ст-ть с уч.НЗС (Авто)'!NT"&amp;$J$42))/$D24)</f>
        <v>0</v>
      </c>
      <c r="NU24" s="137">
        <f ca="1">IF($D24=0,0,SUMIF('Полная ст-ть с уч.НЗС (Авто)'!$YP$11:INDIRECT("'Полная ст-ть с уч.НЗС (Авто)'!YP"&amp;$J$42),$C24,'Полная ст-ть с уч.НЗС (Авто)'!NU$11:INDIRECT("'Полная ст-ть с уч.НЗС (Авто)'!NU"&amp;$J$42))/$D24)</f>
        <v>0</v>
      </c>
      <c r="NV24" s="137">
        <f ca="1">IF($D24=0,0,SUMIF('Полная ст-ть с уч.НЗС (Авто)'!$YP$11:INDIRECT("'Полная ст-ть с уч.НЗС (Авто)'!YP"&amp;$J$42),$C24,'Полная ст-ть с уч.НЗС (Авто)'!NV$11:INDIRECT("'Полная ст-ть с уч.НЗС (Авто)'!NV"&amp;$J$42))/$D24)</f>
        <v>0</v>
      </c>
      <c r="NW24" s="137">
        <f ca="1">IF($D24=0,0,SUMIF('Полная ст-ть с уч.НЗС (Авто)'!$YP$11:INDIRECT("'Полная ст-ть с уч.НЗС (Авто)'!YP"&amp;$J$42),$C24,'Полная ст-ть с уч.НЗС (Авто)'!NW$11:INDIRECT("'Полная ст-ть с уч.НЗС (Авто)'!NW"&amp;$J$42))/$D24)</f>
        <v>0</v>
      </c>
      <c r="NX24" s="137">
        <f ca="1">IF($D24=0,0,SUMIF('Полная ст-ть с уч.НЗС (Авто)'!$YP$11:INDIRECT("'Полная ст-ть с уч.НЗС (Авто)'!YP"&amp;$J$42),$C24,'Полная ст-ть с уч.НЗС (Авто)'!NX$11:INDIRECT("'Полная ст-ть с уч.НЗС (Авто)'!NX"&amp;$J$42))/$D24)</f>
        <v>0</v>
      </c>
      <c r="NY24" s="137">
        <f ca="1">IF($D24=0,0,SUMIF('Полная ст-ть с уч.НЗС (Авто)'!$YP$11:INDIRECT("'Полная ст-ть с уч.НЗС (Авто)'!YP"&amp;$J$42),$C24,'Полная ст-ть с уч.НЗС (Авто)'!NY$11:INDIRECT("'Полная ст-ть с уч.НЗС (Авто)'!NY"&amp;$J$42))/$D24)</f>
        <v>0</v>
      </c>
      <c r="NZ24" s="137">
        <f ca="1">IF($D24=0,0,SUMIF('Полная ст-ть с уч.НЗС (Авто)'!$YP$11:INDIRECT("'Полная ст-ть с уч.НЗС (Авто)'!YP"&amp;$J$42),$C24,'Полная ст-ть с уч.НЗС (Авто)'!NZ$11:INDIRECT("'Полная ст-ть с уч.НЗС (Авто)'!NZ"&amp;$J$42))/$D24)</f>
        <v>0</v>
      </c>
      <c r="OA24" s="137">
        <f ca="1">IF($D24=0,0,SUMIF('Полная ст-ть с уч.НЗС (Авто)'!$YP$11:INDIRECT("'Полная ст-ть с уч.НЗС (Авто)'!YP"&amp;$J$42),$C24,'Полная ст-ть с уч.НЗС (Авто)'!OA$11:INDIRECT("'Полная ст-ть с уч.НЗС (Авто)'!OA"&amp;$J$42))/$D24)</f>
        <v>0</v>
      </c>
      <c r="OB24" s="137">
        <f ca="1">IF($D24=0,0,SUMIF('Полная ст-ть с уч.НЗС (Авто)'!$YP$11:INDIRECT("'Полная ст-ть с уч.НЗС (Авто)'!YP"&amp;$J$42),$C24,'Полная ст-ть с уч.НЗС (Авто)'!OB$11:INDIRECT("'Полная ст-ть с уч.НЗС (Авто)'!OB"&amp;$J$42))/$D24)</f>
        <v>0</v>
      </c>
      <c r="OC24" s="137">
        <f ca="1">IF($D24=0,0,SUMIF('Полная ст-ть с уч.НЗС (Авто)'!$YP$11:INDIRECT("'Полная ст-ть с уч.НЗС (Авто)'!YP"&amp;$J$42),$C24,'Полная ст-ть с уч.НЗС (Авто)'!OC$11:INDIRECT("'Полная ст-ть с уч.НЗС (Авто)'!OC"&amp;$J$42))/$D24)</f>
        <v>0</v>
      </c>
      <c r="OD24" s="137">
        <f ca="1">IF($D24=0,0,SUMIF('Полная ст-ть с уч.НЗС (Авто)'!$YP$11:INDIRECT("'Полная ст-ть с уч.НЗС (Авто)'!YP"&amp;$J$42),$C24,'Полная ст-ть с уч.НЗС (Авто)'!OD$11:INDIRECT("'Полная ст-ть с уч.НЗС (Авто)'!OD"&amp;$J$42))/$D24)</f>
        <v>0</v>
      </c>
      <c r="OE24" s="137">
        <f ca="1">IF($D24=0,0,SUMIF('Полная ст-ть с уч.НЗС (Авто)'!$YP$11:INDIRECT("'Полная ст-ть с уч.НЗС (Авто)'!YP"&amp;$J$42),$C24,'Полная ст-ть с уч.НЗС (Авто)'!OE$11:INDIRECT("'Полная ст-ть с уч.НЗС (Авто)'!OE"&amp;$J$42))/$D24)</f>
        <v>0</v>
      </c>
      <c r="OF24" s="137">
        <f ca="1">IF($D24=0,0,SUMIF('Полная ст-ть с уч.НЗС (Авто)'!$YP$11:INDIRECT("'Полная ст-ть с уч.НЗС (Авто)'!YP"&amp;$J$42),$C24,'Полная ст-ть с уч.НЗС (Авто)'!OF$11:INDIRECT("'Полная ст-ть с уч.НЗС (Авто)'!OF"&amp;$J$42))/$D24)</f>
        <v>0</v>
      </c>
      <c r="OG24" s="137">
        <f ca="1">IF($D24=0,0,SUMIF('Полная ст-ть с уч.НЗС (Авто)'!$YP$11:INDIRECT("'Полная ст-ть с уч.НЗС (Авто)'!YP"&amp;$J$42),$C24,'Полная ст-ть с уч.НЗС (Авто)'!OG$11:INDIRECT("'Полная ст-ть с уч.НЗС (Авто)'!OG"&amp;$J$42))/$D24)</f>
        <v>0</v>
      </c>
      <c r="OH24" s="137">
        <f ca="1">IF($D24=0,0,SUMIF('Полная ст-ть с уч.НЗС (Авто)'!$YP$11:INDIRECT("'Полная ст-ть с уч.НЗС (Авто)'!YP"&amp;$J$42),$C24,'Полная ст-ть с уч.НЗС (Авто)'!OH$11:INDIRECT("'Полная ст-ть с уч.НЗС (Авто)'!OH"&amp;$J$42))/$D24)</f>
        <v>0</v>
      </c>
      <c r="OI24" s="137">
        <f ca="1">IF($D24=0,0,SUMIF('Полная ст-ть с уч.НЗС (Авто)'!$YP$11:INDIRECT("'Полная ст-ть с уч.НЗС (Авто)'!YP"&amp;$J$42),$C24,'Полная ст-ть с уч.НЗС (Авто)'!OI$11:INDIRECT("'Полная ст-ть с уч.НЗС (Авто)'!OI"&amp;$J$42))/$D24)</f>
        <v>0</v>
      </c>
      <c r="OJ24" s="137">
        <f ca="1">IF($D24=0,0,SUMIF('Полная ст-ть с уч.НЗС (Авто)'!$YP$11:INDIRECT("'Полная ст-ть с уч.НЗС (Авто)'!YP"&amp;$J$42),$C24,'Полная ст-ть с уч.НЗС (Авто)'!OJ$11:INDIRECT("'Полная ст-ть с уч.НЗС (Авто)'!OJ"&amp;$J$42))/$D24)</f>
        <v>0</v>
      </c>
      <c r="OK24" s="137">
        <f ca="1">IF($D24=0,0,SUMIF('Полная ст-ть с уч.НЗС (Авто)'!$YP$11:INDIRECT("'Полная ст-ть с уч.НЗС (Авто)'!YP"&amp;$J$42),$C24,'Полная ст-ть с уч.НЗС (Авто)'!OK$11:INDIRECT("'Полная ст-ть с уч.НЗС (Авто)'!OK"&amp;$J$42))/$D24)</f>
        <v>0</v>
      </c>
      <c r="OL24" s="137">
        <f ca="1">IF($D24=0,0,SUMIF('Полная ст-ть с уч.НЗС (Авто)'!$YP$11:INDIRECT("'Полная ст-ть с уч.НЗС (Авто)'!YP"&amp;$J$42),$C24,'Полная ст-ть с уч.НЗС (Авто)'!OL$11:INDIRECT("'Полная ст-ть с уч.НЗС (Авто)'!OL"&amp;$J$42))/$D24)</f>
        <v>0</v>
      </c>
      <c r="OM24" s="137">
        <f ca="1">IF($D24=0,0,SUMIF('Полная ст-ть с уч.НЗС (Авто)'!$YP$11:INDIRECT("'Полная ст-ть с уч.НЗС (Авто)'!YP"&amp;$J$42),$C24,'Полная ст-ть с уч.НЗС (Авто)'!OM$11:INDIRECT("'Полная ст-ть с уч.НЗС (Авто)'!OM"&amp;$J$42))/$D24)</f>
        <v>0</v>
      </c>
      <c r="ON24" s="137">
        <f ca="1">IF($D24=0,0,SUMIF('Полная ст-ть с уч.НЗС (Авто)'!$YP$11:INDIRECT("'Полная ст-ть с уч.НЗС (Авто)'!YP"&amp;$J$42),$C24,'Полная ст-ть с уч.НЗС (Авто)'!ON$11:INDIRECT("'Полная ст-ть с уч.НЗС (Авто)'!ON"&amp;$J$42))/$D24)</f>
        <v>0</v>
      </c>
      <c r="OO24" s="137">
        <f ca="1">IF($D24=0,0,SUMIF('Полная ст-ть с уч.НЗС (Авто)'!$YP$11:INDIRECT("'Полная ст-ть с уч.НЗС (Авто)'!YP"&amp;$J$42),$C24,'Полная ст-ть с уч.НЗС (Авто)'!OO$11:INDIRECT("'Полная ст-ть с уч.НЗС (Авто)'!OO"&amp;$J$42))/$D24)</f>
        <v>0</v>
      </c>
      <c r="OP24" s="137">
        <f ca="1">IF($D24=0,0,SUMIF('Полная ст-ть с уч.НЗС (Авто)'!$YP$11:INDIRECT("'Полная ст-ть с уч.НЗС (Авто)'!YP"&amp;$J$42),$C24,'Полная ст-ть с уч.НЗС (Авто)'!OP$11:INDIRECT("'Полная ст-ть с уч.НЗС (Авто)'!OP"&amp;$J$42))/$D24)</f>
        <v>0</v>
      </c>
      <c r="OQ24" s="137">
        <f ca="1">IF($D24=0,0,SUMIF('Полная ст-ть с уч.НЗС (Авто)'!$YP$11:INDIRECT("'Полная ст-ть с уч.НЗС (Авто)'!YP"&amp;$J$42),$C24,'Полная ст-ть с уч.НЗС (Авто)'!OQ$11:INDIRECT("'Полная ст-ть с уч.НЗС (Авто)'!OQ"&amp;$J$42))/$D24)</f>
        <v>0</v>
      </c>
      <c r="OR24" s="137">
        <f ca="1">IF($D24=0,0,SUMIF('Полная ст-ть с уч.НЗС (Авто)'!$YP$11:INDIRECT("'Полная ст-ть с уч.НЗС (Авто)'!YP"&amp;$J$42),$C24,'Полная ст-ть с уч.НЗС (Авто)'!OR$11:INDIRECT("'Полная ст-ть с уч.НЗС (Авто)'!OR"&amp;$J$42))/$D24)</f>
        <v>0</v>
      </c>
      <c r="OS24" s="137">
        <f ca="1">IF($D24=0,0,SUMIF('Полная ст-ть с уч.НЗС (Авто)'!$YP$11:INDIRECT("'Полная ст-ть с уч.НЗС (Авто)'!YP"&amp;$J$42),$C24,'Полная ст-ть с уч.НЗС (Авто)'!OS$11:INDIRECT("'Полная ст-ть с уч.НЗС (Авто)'!OS"&amp;$J$42))/$D24)</f>
        <v>0</v>
      </c>
      <c r="OT24" s="137">
        <f ca="1">IF($D24=0,0,SUMIF('Полная ст-ть с уч.НЗС (Авто)'!$YP$11:INDIRECT("'Полная ст-ть с уч.НЗС (Авто)'!YP"&amp;$J$42),$C24,'Полная ст-ть с уч.НЗС (Авто)'!OT$11:INDIRECT("'Полная ст-ть с уч.НЗС (Авто)'!OT"&amp;$J$42))/$D24)</f>
        <v>0</v>
      </c>
      <c r="OU24" s="137">
        <f ca="1">IF($D24=0,0,SUMIF('Полная ст-ть с уч.НЗС (Авто)'!$YP$11:INDIRECT("'Полная ст-ть с уч.НЗС (Авто)'!YP"&amp;$J$42),$C24,'Полная ст-ть с уч.НЗС (Авто)'!OU$11:INDIRECT("'Полная ст-ть с уч.НЗС (Авто)'!OU"&amp;$J$42))/$D24)</f>
        <v>0</v>
      </c>
      <c r="OV24" s="137">
        <f ca="1">IF($D24=0,0,SUMIF('Полная ст-ть с уч.НЗС (Авто)'!$YP$11:INDIRECT("'Полная ст-ть с уч.НЗС (Авто)'!YP"&amp;$J$42),$C24,'Полная ст-ть с уч.НЗС (Авто)'!OV$11:INDIRECT("'Полная ст-ть с уч.НЗС (Авто)'!OV"&amp;$J$42))/$D24)</f>
        <v>0</v>
      </c>
      <c r="OW24" s="137">
        <f ca="1">IF($D24=0,0,SUMIF('Полная ст-ть с уч.НЗС (Авто)'!$YP$11:INDIRECT("'Полная ст-ть с уч.НЗС (Авто)'!YP"&amp;$J$42),$C24,'Полная ст-ть с уч.НЗС (Авто)'!OW$11:INDIRECT("'Полная ст-ть с уч.НЗС (Авто)'!OW"&amp;$J$42))/$D24)</f>
        <v>0</v>
      </c>
      <c r="OX24" s="137">
        <f ca="1">IF($D24=0,0,SUMIF('Полная ст-ть с уч.НЗС (Авто)'!$YP$11:INDIRECT("'Полная ст-ть с уч.НЗС (Авто)'!YP"&amp;$J$42),$C24,'Полная ст-ть с уч.НЗС (Авто)'!OX$11:INDIRECT("'Полная ст-ть с уч.НЗС (Авто)'!OX"&amp;$J$42))/$D24)</f>
        <v>0</v>
      </c>
      <c r="OY24" s="137">
        <f ca="1">IF($D24=0,0,SUMIF('Полная ст-ть с уч.НЗС (Авто)'!$YP$11:INDIRECT("'Полная ст-ть с уч.НЗС (Авто)'!YP"&amp;$J$42),$C24,'Полная ст-ть с уч.НЗС (Авто)'!OY$11:INDIRECT("'Полная ст-ть с уч.НЗС (Авто)'!OY"&amp;$J$42))/$D24)</f>
        <v>0</v>
      </c>
      <c r="OZ24" s="137">
        <f ca="1">IF($D24=0,0,SUMIF('Полная ст-ть с уч.НЗС (Авто)'!$YP$11:INDIRECT("'Полная ст-ть с уч.НЗС (Авто)'!YP"&amp;$J$42),$C24,'Полная ст-ть с уч.НЗС (Авто)'!OZ$11:INDIRECT("'Полная ст-ть с уч.НЗС (Авто)'!OZ"&amp;$J$42))/$D24)</f>
        <v>0</v>
      </c>
      <c r="PA24" s="137">
        <f ca="1">IF($D24=0,0,SUMIF('Полная ст-ть с уч.НЗС (Авто)'!$YP$11:INDIRECT("'Полная ст-ть с уч.НЗС (Авто)'!YP"&amp;$J$42),$C24,'Полная ст-ть с уч.НЗС (Авто)'!PA$11:INDIRECT("'Полная ст-ть с уч.НЗС (Авто)'!PA"&amp;$J$42))/$D24)</f>
        <v>0</v>
      </c>
      <c r="PB24" s="137">
        <f ca="1">IF($D24=0,0,SUMIF('Полная ст-ть с уч.НЗС (Авто)'!$YP$11:INDIRECT("'Полная ст-ть с уч.НЗС (Авто)'!YP"&amp;$J$42),$C24,'Полная ст-ть с уч.НЗС (Авто)'!PB$11:INDIRECT("'Полная ст-ть с уч.НЗС (Авто)'!PB"&amp;$J$42))/$D24)</f>
        <v>0</v>
      </c>
      <c r="PC24" s="137">
        <f ca="1">IF($D24=0,0,SUMIF('Полная ст-ть с уч.НЗС (Авто)'!$YP$11:INDIRECT("'Полная ст-ть с уч.НЗС (Авто)'!YP"&amp;$J$42),$C24,'Полная ст-ть с уч.НЗС (Авто)'!PC$11:INDIRECT("'Полная ст-ть с уч.НЗС (Авто)'!PC"&amp;$J$42))/$D24)</f>
        <v>0</v>
      </c>
      <c r="PD24" s="137">
        <f ca="1">IF($D24=0,0,SUMIF('Полная ст-ть с уч.НЗС (Авто)'!$YP$11:INDIRECT("'Полная ст-ть с уч.НЗС (Авто)'!YP"&amp;$J$42),$C24,'Полная ст-ть с уч.НЗС (Авто)'!PD$11:INDIRECT("'Полная ст-ть с уч.НЗС (Авто)'!PD"&amp;$J$42))/$D24)</f>
        <v>0</v>
      </c>
      <c r="PE24" s="137">
        <f ca="1">IF($D24=0,0,SUMIF('Полная ст-ть с уч.НЗС (Авто)'!$YP$11:INDIRECT("'Полная ст-ть с уч.НЗС (Авто)'!YP"&amp;$J$42),$C24,'Полная ст-ть с уч.НЗС (Авто)'!PE$11:INDIRECT("'Полная ст-ть с уч.НЗС (Авто)'!PE"&amp;$J$42))/$D24)</f>
        <v>0</v>
      </c>
      <c r="PF24" s="137">
        <f ca="1">IF($D24=0,0,SUMIF('Полная ст-ть с уч.НЗС (Авто)'!$YP$11:INDIRECT("'Полная ст-ть с уч.НЗС (Авто)'!YP"&amp;$J$42),$C24,'Полная ст-ть с уч.НЗС (Авто)'!PF$11:INDIRECT("'Полная ст-ть с уч.НЗС (Авто)'!PF"&amp;$J$42))/$D24)</f>
        <v>0</v>
      </c>
      <c r="PG24" s="137">
        <f ca="1">IF($D24=0,0,SUMIF('Полная ст-ть с уч.НЗС (Авто)'!$YP$11:INDIRECT("'Полная ст-ть с уч.НЗС (Авто)'!YP"&amp;$J$42),$C24,'Полная ст-ть с уч.НЗС (Авто)'!PG$11:INDIRECT("'Полная ст-ть с уч.НЗС (Авто)'!PG"&amp;$J$42))/$D24)</f>
        <v>0</v>
      </c>
      <c r="PH24" s="137">
        <f ca="1">IF($D24=0,0,SUMIF('Полная ст-ть с уч.НЗС (Авто)'!$YP$11:INDIRECT("'Полная ст-ть с уч.НЗС (Авто)'!YP"&amp;$J$42),$C24,'Полная ст-ть с уч.НЗС (Авто)'!PH$11:INDIRECT("'Полная ст-ть с уч.НЗС (Авто)'!PH"&amp;$J$42))/$D24)</f>
        <v>0</v>
      </c>
      <c r="PI24" s="137">
        <f ca="1">IF($D24=0,0,SUMIF('Полная ст-ть с уч.НЗС (Авто)'!$YP$11:INDIRECT("'Полная ст-ть с уч.НЗС (Авто)'!YP"&amp;$J$42),$C24,'Полная ст-ть с уч.НЗС (Авто)'!PI$11:INDIRECT("'Полная ст-ть с уч.НЗС (Авто)'!PI"&amp;$J$42))/$D24)</f>
        <v>0</v>
      </c>
      <c r="PJ24" s="137">
        <f ca="1">IF($D24=0,0,SUMIF('Полная ст-ть с уч.НЗС (Авто)'!$YP$11:INDIRECT("'Полная ст-ть с уч.НЗС (Авто)'!YP"&amp;$J$42),$C24,'Полная ст-ть с уч.НЗС (Авто)'!PJ$11:INDIRECT("'Полная ст-ть с уч.НЗС (Авто)'!PJ"&amp;$J$42))/$D24)</f>
        <v>0</v>
      </c>
      <c r="PK24" s="137">
        <f ca="1">IF($D24=0,0,SUMIF('Полная ст-ть с уч.НЗС (Авто)'!$YP$11:INDIRECT("'Полная ст-ть с уч.НЗС (Авто)'!YP"&amp;$J$42),$C24,'Полная ст-ть с уч.НЗС (Авто)'!PK$11:INDIRECT("'Полная ст-ть с уч.НЗС (Авто)'!PK"&amp;$J$42))/$D24)</f>
        <v>0</v>
      </c>
      <c r="PL24" s="137">
        <f ca="1">IF($D24=0,0,SUMIF('Полная ст-ть с уч.НЗС (Авто)'!$YP$11:INDIRECT("'Полная ст-ть с уч.НЗС (Авто)'!YP"&amp;$J$42),$C24,'Полная ст-ть с уч.НЗС (Авто)'!PL$11:INDIRECT("'Полная ст-ть с уч.НЗС (Авто)'!PL"&amp;$J$42))/$D24)</f>
        <v>0</v>
      </c>
      <c r="PM24" s="137">
        <f ca="1">IF($D24=0,0,SUMIF('Полная ст-ть с уч.НЗС (Авто)'!$YP$11:INDIRECT("'Полная ст-ть с уч.НЗС (Авто)'!YP"&amp;$J$42),$C24,'Полная ст-ть с уч.НЗС (Авто)'!PM$11:INDIRECT("'Полная ст-ть с уч.НЗС (Авто)'!PM"&amp;$J$42))/$D24)</f>
        <v>0</v>
      </c>
      <c r="PN24" s="137">
        <f ca="1">IF($D24=0,0,SUMIF('Полная ст-ть с уч.НЗС (Авто)'!$YP$11:INDIRECT("'Полная ст-ть с уч.НЗС (Авто)'!YP"&amp;$J$42),$C24,'Полная ст-ть с уч.НЗС (Авто)'!PN$11:INDIRECT("'Полная ст-ть с уч.НЗС (Авто)'!PN"&amp;$J$42))/$D24)</f>
        <v>0</v>
      </c>
      <c r="PO24" s="137">
        <f ca="1">IF($D24=0,0,SUMIF('Полная ст-ть с уч.НЗС (Авто)'!$YP$11:INDIRECT("'Полная ст-ть с уч.НЗС (Авто)'!YP"&amp;$J$42),$C24,'Полная ст-ть с уч.НЗС (Авто)'!PO$11:INDIRECT("'Полная ст-ть с уч.НЗС (Авто)'!PO"&amp;$J$42))/$D24)</f>
        <v>0</v>
      </c>
      <c r="PP24" s="137">
        <f ca="1">IF($D24=0,0,SUMIF('Полная ст-ть с уч.НЗС (Авто)'!$YP$11:INDIRECT("'Полная ст-ть с уч.НЗС (Авто)'!YP"&amp;$J$42),$C24,'Полная ст-ть с уч.НЗС (Авто)'!PP$11:INDIRECT("'Полная ст-ть с уч.НЗС (Авто)'!PP"&amp;$J$42))/$D24)</f>
        <v>0</v>
      </c>
      <c r="PQ24" s="137">
        <f ca="1">IF($D24=0,0,SUMIF('Полная ст-ть с уч.НЗС (Авто)'!$YP$11:INDIRECT("'Полная ст-ть с уч.НЗС (Авто)'!YP"&amp;$J$42),$C24,'Полная ст-ть с уч.НЗС (Авто)'!PQ$11:INDIRECT("'Полная ст-ть с уч.НЗС (Авто)'!PQ"&amp;$J$42))/$D24)</f>
        <v>0</v>
      </c>
      <c r="PR24" s="137">
        <f ca="1">IF($D24=0,0,SUMIF('Полная ст-ть с уч.НЗС (Авто)'!$YP$11:INDIRECT("'Полная ст-ть с уч.НЗС (Авто)'!YP"&amp;$J$42),$C24,'Полная ст-ть с уч.НЗС (Авто)'!PR$11:INDIRECT("'Полная ст-ть с уч.НЗС (Авто)'!PR"&amp;$J$42))/$D24)</f>
        <v>0</v>
      </c>
      <c r="PS24" s="137">
        <f ca="1">IF($D24=0,0,SUMIF('Полная ст-ть с уч.НЗС (Авто)'!$YP$11:INDIRECT("'Полная ст-ть с уч.НЗС (Авто)'!YP"&amp;$J$42),$C24,'Полная ст-ть с уч.НЗС (Авто)'!PS$11:INDIRECT("'Полная ст-ть с уч.НЗС (Авто)'!PS"&amp;$J$42))/$D24)</f>
        <v>0</v>
      </c>
      <c r="PT24" s="137">
        <f ca="1">IF($D24=0,0,SUMIF('Полная ст-ть с уч.НЗС (Авто)'!$YP$11:INDIRECT("'Полная ст-ть с уч.НЗС (Авто)'!YP"&amp;$J$42),$C24,'Полная ст-ть с уч.НЗС (Авто)'!PT$11:INDIRECT("'Полная ст-ть с уч.НЗС (Авто)'!PT"&amp;$J$42))/$D24)</f>
        <v>0</v>
      </c>
      <c r="PU24" s="137">
        <f ca="1">IF($D24=0,0,SUMIF('Полная ст-ть с уч.НЗС (Авто)'!$YP$11:INDIRECT("'Полная ст-ть с уч.НЗС (Авто)'!YP"&amp;$J$42),$C24,'Полная ст-ть с уч.НЗС (Авто)'!PU$11:INDIRECT("'Полная ст-ть с уч.НЗС (Авто)'!PU"&amp;$J$42))/$D24)</f>
        <v>0</v>
      </c>
      <c r="PV24" s="137">
        <f ca="1">IF($D24=0,0,SUMIF('Полная ст-ть с уч.НЗС (Авто)'!$YP$11:INDIRECT("'Полная ст-ть с уч.НЗС (Авто)'!YP"&amp;$J$42),$C24,'Полная ст-ть с уч.НЗС (Авто)'!PV$11:INDIRECT("'Полная ст-ть с уч.НЗС (Авто)'!PV"&amp;$J$42))/$D24)</f>
        <v>0</v>
      </c>
      <c r="PW24" s="137">
        <f ca="1">IF($D24=0,0,SUMIF('Полная ст-ть с уч.НЗС (Авто)'!$YP$11:INDIRECT("'Полная ст-ть с уч.НЗС (Авто)'!YP"&amp;$J$42),$C24,'Полная ст-ть с уч.НЗС (Авто)'!PW$11:INDIRECT("'Полная ст-ть с уч.НЗС (Авто)'!PW"&amp;$J$42))/$D24)</f>
        <v>0</v>
      </c>
      <c r="PX24" s="137">
        <f ca="1">IF($D24=0,0,SUMIF('Полная ст-ть с уч.НЗС (Авто)'!$YP$11:INDIRECT("'Полная ст-ть с уч.НЗС (Авто)'!YP"&amp;$J$42),$C24,'Полная ст-ть с уч.НЗС (Авто)'!PX$11:INDIRECT("'Полная ст-ть с уч.НЗС (Авто)'!PX"&amp;$J$42))/$D24)</f>
        <v>0</v>
      </c>
      <c r="PY24" s="137">
        <f ca="1">IF($D24=0,0,SUMIF('Полная ст-ть с уч.НЗС (Авто)'!$YP$11:INDIRECT("'Полная ст-ть с уч.НЗС (Авто)'!YP"&amp;$J$42),$C24,'Полная ст-ть с уч.НЗС (Авто)'!PY$11:INDIRECT("'Полная ст-ть с уч.НЗС (Авто)'!PY"&amp;$J$42))/$D24)</f>
        <v>0</v>
      </c>
      <c r="PZ24" s="137">
        <f ca="1">IF($D24=0,0,SUMIF('Полная ст-ть с уч.НЗС (Авто)'!$YP$11:INDIRECT("'Полная ст-ть с уч.НЗС (Авто)'!YP"&amp;$J$42),$C24,'Полная ст-ть с уч.НЗС (Авто)'!PZ$11:INDIRECT("'Полная ст-ть с уч.НЗС (Авто)'!PZ"&amp;$J$42))/$D24)</f>
        <v>0</v>
      </c>
      <c r="QA24" s="137">
        <f ca="1">IF($D24=0,0,SUMIF('Полная ст-ть с уч.НЗС (Авто)'!$YP$11:INDIRECT("'Полная ст-ть с уч.НЗС (Авто)'!YP"&amp;$J$42),$C24,'Полная ст-ть с уч.НЗС (Авто)'!QA$11:INDIRECT("'Полная ст-ть с уч.НЗС (Авто)'!QA"&amp;$J$42))/$D24)</f>
        <v>0</v>
      </c>
      <c r="QB24" s="137">
        <f ca="1">IF($D24=0,0,SUMIF('Полная ст-ть с уч.НЗС (Авто)'!$YP$11:INDIRECT("'Полная ст-ть с уч.НЗС (Авто)'!YP"&amp;$J$42),$C24,'Полная ст-ть с уч.НЗС (Авто)'!QB$11:INDIRECT("'Полная ст-ть с уч.НЗС (Авто)'!QB"&amp;$J$42))/$D24)</f>
        <v>0</v>
      </c>
      <c r="QC24" s="137">
        <f ca="1">IF($D24=0,0,SUMIF('Полная ст-ть с уч.НЗС (Авто)'!$YP$11:INDIRECT("'Полная ст-ть с уч.НЗС (Авто)'!YP"&amp;$J$42),$C24,'Полная ст-ть с уч.НЗС (Авто)'!QC$11:INDIRECT("'Полная ст-ть с уч.НЗС (Авто)'!QC"&amp;$J$42))/$D24)</f>
        <v>0</v>
      </c>
      <c r="QD24" s="137">
        <f ca="1">IF($D24=0,0,SUMIF('Полная ст-ть с уч.НЗС (Авто)'!$YP$11:INDIRECT("'Полная ст-ть с уч.НЗС (Авто)'!YP"&amp;$J$42),$C24,'Полная ст-ть с уч.НЗС (Авто)'!QD$11:INDIRECT("'Полная ст-ть с уч.НЗС (Авто)'!QD"&amp;$J$42))/$D24)</f>
        <v>0</v>
      </c>
      <c r="QE24" s="137">
        <f ca="1">IF($D24=0,0,SUMIF('Полная ст-ть с уч.НЗС (Авто)'!$YP$11:INDIRECT("'Полная ст-ть с уч.НЗС (Авто)'!YP"&amp;$J$42),$C24,'Полная ст-ть с уч.НЗС (Авто)'!QE$11:INDIRECT("'Полная ст-ть с уч.НЗС (Авто)'!QE"&amp;$J$42))/$D24)</f>
        <v>0</v>
      </c>
      <c r="QF24" s="137">
        <f ca="1">IF($D24=0,0,SUMIF('Полная ст-ть с уч.НЗС (Авто)'!$YP$11:INDIRECT("'Полная ст-ть с уч.НЗС (Авто)'!YP"&amp;$J$42),$C24,'Полная ст-ть с уч.НЗС (Авто)'!QF$11:INDIRECT("'Полная ст-ть с уч.НЗС (Авто)'!QF"&amp;$J$42))/$D24)</f>
        <v>0</v>
      </c>
      <c r="QG24" s="137">
        <f ca="1">IF($D24=0,0,SUMIF('Полная ст-ть с уч.НЗС (Авто)'!$YP$11:INDIRECT("'Полная ст-ть с уч.НЗС (Авто)'!YP"&amp;$J$42),$C24,'Полная ст-ть с уч.НЗС (Авто)'!QG$11:INDIRECT("'Полная ст-ть с уч.НЗС (Авто)'!QG"&amp;$J$42))/$D24)</f>
        <v>0</v>
      </c>
      <c r="QH24" s="137">
        <f ca="1">IF($D24=0,0,SUMIF('Полная ст-ть с уч.НЗС (Авто)'!$YP$11:INDIRECT("'Полная ст-ть с уч.НЗС (Авто)'!YP"&amp;$J$42),$C24,'Полная ст-ть с уч.НЗС (Авто)'!QH$11:INDIRECT("'Полная ст-ть с уч.НЗС (Авто)'!QH"&amp;$J$42))/$D24)</f>
        <v>0</v>
      </c>
      <c r="QI24" s="137">
        <f ca="1">IF($D24=0,0,SUMIF('Полная ст-ть с уч.НЗС (Авто)'!$YP$11:INDIRECT("'Полная ст-ть с уч.НЗС (Авто)'!YP"&amp;$J$42),$C24,'Полная ст-ть с уч.НЗС (Авто)'!QI$11:INDIRECT("'Полная ст-ть с уч.НЗС (Авто)'!QI"&amp;$J$42))/$D24)</f>
        <v>0</v>
      </c>
      <c r="QJ24" s="137">
        <f ca="1">IF($D24=0,0,SUMIF('Полная ст-ть с уч.НЗС (Авто)'!$YP$11:INDIRECT("'Полная ст-ть с уч.НЗС (Авто)'!YP"&amp;$J$42),$C24,'Полная ст-ть с уч.НЗС (Авто)'!QJ$11:INDIRECT("'Полная ст-ть с уч.НЗС (Авто)'!QJ"&amp;$J$42))/$D24)</f>
        <v>0</v>
      </c>
      <c r="QK24" s="137">
        <f ca="1">IF($D24=0,0,SUMIF('Полная ст-ть с уч.НЗС (Авто)'!$YP$11:INDIRECT("'Полная ст-ть с уч.НЗС (Авто)'!YP"&amp;$J$42),$C24,'Полная ст-ть с уч.НЗС (Авто)'!QK$11:INDIRECT("'Полная ст-ть с уч.НЗС (Авто)'!QK"&amp;$J$42))/$D24)</f>
        <v>0</v>
      </c>
      <c r="QL24" s="137">
        <f ca="1">IF($D24=0,0,SUMIF('Полная ст-ть с уч.НЗС (Авто)'!$YP$11:INDIRECT("'Полная ст-ть с уч.НЗС (Авто)'!YP"&amp;$J$42),$C24,'Полная ст-ть с уч.НЗС (Авто)'!QL$11:INDIRECT("'Полная ст-ть с уч.НЗС (Авто)'!QL"&amp;$J$42))/$D24)</f>
        <v>0</v>
      </c>
      <c r="QM24" s="137">
        <f ca="1">IF($D24=0,0,SUMIF('Полная ст-ть с уч.НЗС (Авто)'!$YP$11:INDIRECT("'Полная ст-ть с уч.НЗС (Авто)'!YP"&amp;$J$42),$C24,'Полная ст-ть с уч.НЗС (Авто)'!QM$11:INDIRECT("'Полная ст-ть с уч.НЗС (Авто)'!QM"&amp;$J$42))/$D24)</f>
        <v>0</v>
      </c>
      <c r="QN24" s="137">
        <f ca="1">IF($D24=0,0,SUMIF('Полная ст-ть с уч.НЗС (Авто)'!$YP$11:INDIRECT("'Полная ст-ть с уч.НЗС (Авто)'!YP"&amp;$J$42),$C24,'Полная ст-ть с уч.НЗС (Авто)'!QN$11:INDIRECT("'Полная ст-ть с уч.НЗС (Авто)'!QN"&amp;$J$42))/$D24)</f>
        <v>0</v>
      </c>
      <c r="QO24" s="137">
        <f ca="1">IF($D24=0,0,SUMIF('Полная ст-ть с уч.НЗС (Авто)'!$YP$11:INDIRECT("'Полная ст-ть с уч.НЗС (Авто)'!YP"&amp;$J$42),$C24,'Полная ст-ть с уч.НЗС (Авто)'!QO$11:INDIRECT("'Полная ст-ть с уч.НЗС (Авто)'!QO"&amp;$J$42))/$D24)</f>
        <v>0</v>
      </c>
      <c r="QP24" s="137">
        <f ca="1">IF($D24=0,0,SUMIF('Полная ст-ть с уч.НЗС (Авто)'!$YP$11:INDIRECT("'Полная ст-ть с уч.НЗС (Авто)'!YP"&amp;$J$42),$C24,'Полная ст-ть с уч.НЗС (Авто)'!QP$11:INDIRECT("'Полная ст-ть с уч.НЗС (Авто)'!QP"&amp;$J$42))/$D24)</f>
        <v>0</v>
      </c>
      <c r="QQ24" s="137">
        <f ca="1">IF($D24=0,0,SUMIF('Полная ст-ть с уч.НЗС (Авто)'!$YP$11:INDIRECT("'Полная ст-ть с уч.НЗС (Авто)'!YP"&amp;$J$42),$C24,'Полная ст-ть с уч.НЗС (Авто)'!QQ$11:INDIRECT("'Полная ст-ть с уч.НЗС (Авто)'!QQ"&amp;$J$42))/$D24)</f>
        <v>0</v>
      </c>
      <c r="QR24" s="137">
        <f ca="1">IF($D24=0,0,SUMIF('Полная ст-ть с уч.НЗС (Авто)'!$YP$11:INDIRECT("'Полная ст-ть с уч.НЗС (Авто)'!YP"&amp;$J$42),$C24,'Полная ст-ть с уч.НЗС (Авто)'!QR$11:INDIRECT("'Полная ст-ть с уч.НЗС (Авто)'!QR"&amp;$J$42))/$D24)</f>
        <v>0</v>
      </c>
      <c r="QS24" s="137">
        <f ca="1">IF($D24=0,0,SUMIF('Полная ст-ть с уч.НЗС (Авто)'!$YP$11:INDIRECT("'Полная ст-ть с уч.НЗС (Авто)'!YP"&amp;$J$42),$C24,'Полная ст-ть с уч.НЗС (Авто)'!QS$11:INDIRECT("'Полная ст-ть с уч.НЗС (Авто)'!QS"&amp;$J$42))/$D24)</f>
        <v>0</v>
      </c>
      <c r="QT24" s="137">
        <f ca="1">IF($D24=0,0,SUMIF('Полная ст-ть с уч.НЗС (Авто)'!$YP$11:INDIRECT("'Полная ст-ть с уч.НЗС (Авто)'!YP"&amp;$J$42),$C24,'Полная ст-ть с уч.НЗС (Авто)'!QT$11:INDIRECT("'Полная ст-ть с уч.НЗС (Авто)'!QT"&amp;$J$42))/$D24)</f>
        <v>0</v>
      </c>
      <c r="QU24" s="137">
        <f ca="1">IF($D24=0,0,SUMIF('Полная ст-ть с уч.НЗС (Авто)'!$YP$11:INDIRECT("'Полная ст-ть с уч.НЗС (Авто)'!YP"&amp;$J$42),$C24,'Полная ст-ть с уч.НЗС (Авто)'!QU$11:INDIRECT("'Полная ст-ть с уч.НЗС (Авто)'!QU"&amp;$J$42))/$D24)</f>
        <v>0</v>
      </c>
      <c r="QV24" s="137">
        <f ca="1">IF($D24=0,0,SUMIF('Полная ст-ть с уч.НЗС (Авто)'!$YP$11:INDIRECT("'Полная ст-ть с уч.НЗС (Авто)'!YP"&amp;$J$42),$C24,'Полная ст-ть с уч.НЗС (Авто)'!QV$11:INDIRECT("'Полная ст-ть с уч.НЗС (Авто)'!QV"&amp;$J$42))/$D24)</f>
        <v>0</v>
      </c>
      <c r="QW24" s="137">
        <f ca="1">IF($D24=0,0,SUMIF('Полная ст-ть с уч.НЗС (Авто)'!$YP$11:INDIRECT("'Полная ст-ть с уч.НЗС (Авто)'!YP"&amp;$J$42),$C24,'Полная ст-ть с уч.НЗС (Авто)'!QW$11:INDIRECT("'Полная ст-ть с уч.НЗС (Авто)'!QW"&amp;$J$42))/$D24)</f>
        <v>0</v>
      </c>
      <c r="QX24" s="137">
        <f ca="1">IF($D24=0,0,SUMIF('Полная ст-ть с уч.НЗС (Авто)'!$YP$11:INDIRECT("'Полная ст-ть с уч.НЗС (Авто)'!YP"&amp;$J$42),$C24,'Полная ст-ть с уч.НЗС (Авто)'!QX$11:INDIRECT("'Полная ст-ть с уч.НЗС (Авто)'!QX"&amp;$J$42))/$D24)</f>
        <v>0</v>
      </c>
      <c r="QY24" s="137">
        <f ca="1">IF($D24=0,0,SUMIF('Полная ст-ть с уч.НЗС (Авто)'!$YP$11:INDIRECT("'Полная ст-ть с уч.НЗС (Авто)'!YP"&amp;$J$42),$C24,'Полная ст-ть с уч.НЗС (Авто)'!QY$11:INDIRECT("'Полная ст-ть с уч.НЗС (Авто)'!QY"&amp;$J$42))/$D24)</f>
        <v>0</v>
      </c>
      <c r="QZ24" s="137">
        <f ca="1">IF($D24=0,0,SUMIF('Полная ст-ть с уч.НЗС (Авто)'!$YP$11:INDIRECT("'Полная ст-ть с уч.НЗС (Авто)'!YP"&amp;$J$42),$C24,'Полная ст-ть с уч.НЗС (Авто)'!QZ$11:INDIRECT("'Полная ст-ть с уч.НЗС (Авто)'!QZ"&amp;$J$42))/$D24)</f>
        <v>0</v>
      </c>
      <c r="RA24" s="137">
        <f ca="1">IF($D24=0,0,SUMIF('Полная ст-ть с уч.НЗС (Авто)'!$YP$11:INDIRECT("'Полная ст-ть с уч.НЗС (Авто)'!YP"&amp;$J$42),$C24,'Полная ст-ть с уч.НЗС (Авто)'!RA$11:INDIRECT("'Полная ст-ть с уч.НЗС (Авто)'!RA"&amp;$J$42))/$D24)</f>
        <v>0</v>
      </c>
      <c r="RB24" s="137">
        <f ca="1">IF($D24=0,0,SUMIF('Полная ст-ть с уч.НЗС (Авто)'!$YP$11:INDIRECT("'Полная ст-ть с уч.НЗС (Авто)'!YP"&amp;$J$42),$C24,'Полная ст-ть с уч.НЗС (Авто)'!RB$11:INDIRECT("'Полная ст-ть с уч.НЗС (Авто)'!RB"&amp;$J$42))/$D24)</f>
        <v>0</v>
      </c>
      <c r="RC24" s="137">
        <f ca="1">IF($D24=0,0,SUMIF('Полная ст-ть с уч.НЗС (Авто)'!$YP$11:INDIRECT("'Полная ст-ть с уч.НЗС (Авто)'!YP"&amp;$J$42),$C24,'Полная ст-ть с уч.НЗС (Авто)'!RC$11:INDIRECT("'Полная ст-ть с уч.НЗС (Авто)'!RC"&amp;$J$42))/$D24)</f>
        <v>0</v>
      </c>
      <c r="RD24" s="137">
        <f ca="1">IF($D24=0,0,SUMIF('Полная ст-ть с уч.НЗС (Авто)'!$YP$11:INDIRECT("'Полная ст-ть с уч.НЗС (Авто)'!YP"&amp;$J$42),$C24,'Полная ст-ть с уч.НЗС (Авто)'!RD$11:INDIRECT("'Полная ст-ть с уч.НЗС (Авто)'!RD"&amp;$J$42))/$D24)</f>
        <v>0</v>
      </c>
      <c r="RE24" s="137">
        <f ca="1">IF($D24=0,0,SUMIF('Полная ст-ть с уч.НЗС (Авто)'!$YP$11:INDIRECT("'Полная ст-ть с уч.НЗС (Авто)'!YP"&amp;$J$42),$C24,'Полная ст-ть с уч.НЗС (Авто)'!RE$11:INDIRECT("'Полная ст-ть с уч.НЗС (Авто)'!RE"&amp;$J$42))/$D24)</f>
        <v>0</v>
      </c>
      <c r="RF24" s="137">
        <f ca="1">IF($D24=0,0,SUMIF('Полная ст-ть с уч.НЗС (Авто)'!$YP$11:INDIRECT("'Полная ст-ть с уч.НЗС (Авто)'!YP"&amp;$J$42),$C24,'Полная ст-ть с уч.НЗС (Авто)'!RF$11:INDIRECT("'Полная ст-ть с уч.НЗС (Авто)'!RF"&amp;$J$42))/$D24)</f>
        <v>0</v>
      </c>
      <c r="RG24" s="137">
        <f ca="1">IF($D24=0,0,SUMIF('Полная ст-ть с уч.НЗС (Авто)'!$YP$11:INDIRECT("'Полная ст-ть с уч.НЗС (Авто)'!YP"&amp;$J$42),$C24,'Полная ст-ть с уч.НЗС (Авто)'!RG$11:INDIRECT("'Полная ст-ть с уч.НЗС (Авто)'!RG"&amp;$J$42))/$D24)</f>
        <v>0</v>
      </c>
      <c r="RH24" s="137">
        <f ca="1">IF($D24=0,0,SUMIF('Полная ст-ть с уч.НЗС (Авто)'!$YP$11:INDIRECT("'Полная ст-ть с уч.НЗС (Авто)'!YP"&amp;$J$42),$C24,'Полная ст-ть с уч.НЗС (Авто)'!RH$11:INDIRECT("'Полная ст-ть с уч.НЗС (Авто)'!RH"&amp;$J$42))/$D24)</f>
        <v>0</v>
      </c>
      <c r="RI24" s="137">
        <f ca="1">IF($D24=0,0,SUMIF('Полная ст-ть с уч.НЗС (Авто)'!$YP$11:INDIRECT("'Полная ст-ть с уч.НЗС (Авто)'!YP"&amp;$J$42),$C24,'Полная ст-ть с уч.НЗС (Авто)'!RI$11:INDIRECT("'Полная ст-ть с уч.НЗС (Авто)'!RI"&amp;$J$42))/$D24)</f>
        <v>0</v>
      </c>
      <c r="RJ24" s="137">
        <f ca="1">IF($D24=0,0,SUMIF('Полная ст-ть с уч.НЗС (Авто)'!$YP$11:INDIRECT("'Полная ст-ть с уч.НЗС (Авто)'!YP"&amp;$J$42),$C24,'Полная ст-ть с уч.НЗС (Авто)'!RJ$11:INDIRECT("'Полная ст-ть с уч.НЗС (Авто)'!RJ"&amp;$J$42))/$D24)</f>
        <v>0</v>
      </c>
      <c r="RK24" s="137">
        <f ca="1">IF($D24=0,0,SUMIF('Полная ст-ть с уч.НЗС (Авто)'!$YP$11:INDIRECT("'Полная ст-ть с уч.НЗС (Авто)'!YP"&amp;$J$42),$C24,'Полная ст-ть с уч.НЗС (Авто)'!RK$11:INDIRECT("'Полная ст-ть с уч.НЗС (Авто)'!RK"&amp;$J$42))/$D24)</f>
        <v>0</v>
      </c>
      <c r="RL24" s="137">
        <f ca="1">IF($D24=0,0,SUMIF('Полная ст-ть с уч.НЗС (Авто)'!$YP$11:INDIRECT("'Полная ст-ть с уч.НЗС (Авто)'!YP"&amp;$J$42),$C24,'Полная ст-ть с уч.НЗС (Авто)'!RL$11:INDIRECT("'Полная ст-ть с уч.НЗС (Авто)'!RL"&amp;$J$42))/$D24)</f>
        <v>0</v>
      </c>
      <c r="RM24" s="137">
        <f ca="1">IF($D24=0,0,SUMIF('Полная ст-ть с уч.НЗС (Авто)'!$YP$11:INDIRECT("'Полная ст-ть с уч.НЗС (Авто)'!YP"&amp;$J$42),$C24,'Полная ст-ть с уч.НЗС (Авто)'!RM$11:INDIRECT("'Полная ст-ть с уч.НЗС (Авто)'!RM"&amp;$J$42))/$D24)</f>
        <v>0</v>
      </c>
      <c r="RN24" s="137">
        <f ca="1">IF($D24=0,0,SUMIF('Полная ст-ть с уч.НЗС (Авто)'!$YP$11:INDIRECT("'Полная ст-ть с уч.НЗС (Авто)'!YP"&amp;$J$42),$C24,'Полная ст-ть с уч.НЗС (Авто)'!RN$11:INDIRECT("'Полная ст-ть с уч.НЗС (Авто)'!RN"&amp;$J$42))/$D24)</f>
        <v>0</v>
      </c>
      <c r="RO24" s="137">
        <f ca="1">IF($D24=0,0,SUMIF('Полная ст-ть с уч.НЗС (Авто)'!$YP$11:INDIRECT("'Полная ст-ть с уч.НЗС (Авто)'!YP"&amp;$J$42),$C24,'Полная ст-ть с уч.НЗС (Авто)'!RO$11:INDIRECT("'Полная ст-ть с уч.НЗС (Авто)'!RO"&amp;$J$42))/$D24)</f>
        <v>0</v>
      </c>
      <c r="RP24" s="137">
        <f ca="1">IF($D24=0,0,SUMIF('Полная ст-ть с уч.НЗС (Авто)'!$YP$11:INDIRECT("'Полная ст-ть с уч.НЗС (Авто)'!YP"&amp;$J$42),$C24,'Полная ст-ть с уч.НЗС (Авто)'!RP$11:INDIRECT("'Полная ст-ть с уч.НЗС (Авто)'!RP"&amp;$J$42))/$D24)</f>
        <v>0</v>
      </c>
      <c r="RQ24" s="137">
        <f ca="1">IF($D24=0,0,SUMIF('Полная ст-ть с уч.НЗС (Авто)'!$YP$11:INDIRECT("'Полная ст-ть с уч.НЗС (Авто)'!YP"&amp;$J$42),$C24,'Полная ст-ть с уч.НЗС (Авто)'!RQ$11:INDIRECT("'Полная ст-ть с уч.НЗС (Авто)'!RQ"&amp;$J$42))/$D24)</f>
        <v>0</v>
      </c>
      <c r="RR24" s="137">
        <f ca="1">IF($D24=0,0,SUMIF('Полная ст-ть с уч.НЗС (Авто)'!$YP$11:INDIRECT("'Полная ст-ть с уч.НЗС (Авто)'!YP"&amp;$J$42),$C24,'Полная ст-ть с уч.НЗС (Авто)'!RR$11:INDIRECT("'Полная ст-ть с уч.НЗС (Авто)'!RR"&amp;$J$42))/$D24)</f>
        <v>0</v>
      </c>
      <c r="RS24" s="137">
        <f ca="1">IF($D24=0,0,SUMIF('Полная ст-ть с уч.НЗС (Авто)'!$YP$11:INDIRECT("'Полная ст-ть с уч.НЗС (Авто)'!YP"&amp;$J$42),$C24,'Полная ст-ть с уч.НЗС (Авто)'!RS$11:INDIRECT("'Полная ст-ть с уч.НЗС (Авто)'!RS"&amp;$J$42))/$D24)</f>
        <v>0</v>
      </c>
      <c r="RT24" s="137">
        <f ca="1">IF($D24=0,0,SUMIF('Полная ст-ть с уч.НЗС (Авто)'!$YP$11:INDIRECT("'Полная ст-ть с уч.НЗС (Авто)'!YP"&amp;$J$42),$C24,'Полная ст-ть с уч.НЗС (Авто)'!RT$11:INDIRECT("'Полная ст-ть с уч.НЗС (Авто)'!RT"&amp;$J$42))/$D24)</f>
        <v>0</v>
      </c>
      <c r="RU24" s="137">
        <f ca="1">IF($D24=0,0,SUMIF('Полная ст-ть с уч.НЗС (Авто)'!$YP$11:INDIRECT("'Полная ст-ть с уч.НЗС (Авто)'!YP"&amp;$J$42),$C24,'Полная ст-ть с уч.НЗС (Авто)'!RU$11:INDIRECT("'Полная ст-ть с уч.НЗС (Авто)'!RU"&amp;$J$42))/$D24)</f>
        <v>0</v>
      </c>
      <c r="RV24" s="137">
        <f ca="1">IF($D24=0,0,SUMIF('Полная ст-ть с уч.НЗС (Авто)'!$YP$11:INDIRECT("'Полная ст-ть с уч.НЗС (Авто)'!YP"&amp;$J$42),$C24,'Полная ст-ть с уч.НЗС (Авто)'!RV$11:INDIRECT("'Полная ст-ть с уч.НЗС (Авто)'!RV"&amp;$J$42))/$D24)</f>
        <v>0</v>
      </c>
      <c r="RW24" s="137">
        <f ca="1">IF($D24=0,0,SUMIF('Полная ст-ть с уч.НЗС (Авто)'!$YP$11:INDIRECT("'Полная ст-ть с уч.НЗС (Авто)'!YP"&amp;$J$42),$C24,'Полная ст-ть с уч.НЗС (Авто)'!RW$11:INDIRECT("'Полная ст-ть с уч.НЗС (Авто)'!RW"&amp;$J$42))/$D24)</f>
        <v>0</v>
      </c>
      <c r="RX24" s="137">
        <f ca="1">IF($D24=0,0,SUMIF('Полная ст-ть с уч.НЗС (Авто)'!$YP$11:INDIRECT("'Полная ст-ть с уч.НЗС (Авто)'!YP"&amp;$J$42),$C24,'Полная ст-ть с уч.НЗС (Авто)'!RX$11:INDIRECT("'Полная ст-ть с уч.НЗС (Авто)'!RX"&amp;$J$42))/$D24)</f>
        <v>0</v>
      </c>
      <c r="RY24" s="137">
        <f ca="1">IF($D24=0,0,SUMIF('Полная ст-ть с уч.НЗС (Авто)'!$YP$11:INDIRECT("'Полная ст-ть с уч.НЗС (Авто)'!YP"&amp;$J$42),$C24,'Полная ст-ть с уч.НЗС (Авто)'!RY$11:INDIRECT("'Полная ст-ть с уч.НЗС (Авто)'!RY"&amp;$J$42))/$D24)</f>
        <v>0</v>
      </c>
      <c r="RZ24" s="137">
        <f ca="1">IF($D24=0,0,SUMIF('Полная ст-ть с уч.НЗС (Авто)'!$YP$11:INDIRECT("'Полная ст-ть с уч.НЗС (Авто)'!YP"&amp;$J$42),$C24,'Полная ст-ть с уч.НЗС (Авто)'!RZ$11:INDIRECT("'Полная ст-ть с уч.НЗС (Авто)'!RZ"&amp;$J$42))/$D24)</f>
        <v>0</v>
      </c>
      <c r="SA24" s="137">
        <f ca="1">IF($D24=0,0,SUMIF('Полная ст-ть с уч.НЗС (Авто)'!$YP$11:INDIRECT("'Полная ст-ть с уч.НЗС (Авто)'!YP"&amp;$J$42),$C24,'Полная ст-ть с уч.НЗС (Авто)'!SA$11:INDIRECT("'Полная ст-ть с уч.НЗС (Авто)'!SA"&amp;$J$42))/$D24)</f>
        <v>0</v>
      </c>
      <c r="SB24" s="137">
        <f ca="1">IF($D24=0,0,SUMIF('Полная ст-ть с уч.НЗС (Авто)'!$YP$11:INDIRECT("'Полная ст-ть с уч.НЗС (Авто)'!YP"&amp;$J$42),$C24,'Полная ст-ть с уч.НЗС (Авто)'!SB$11:INDIRECT("'Полная ст-ть с уч.НЗС (Авто)'!SB"&amp;$J$42))/$D24)</f>
        <v>0</v>
      </c>
      <c r="SC24" s="137">
        <f ca="1">IF($D24=0,0,SUMIF('Полная ст-ть с уч.НЗС (Авто)'!$YP$11:INDIRECT("'Полная ст-ть с уч.НЗС (Авто)'!YP"&amp;$J$42),$C24,'Полная ст-ть с уч.НЗС (Авто)'!SC$11:INDIRECT("'Полная ст-ть с уч.НЗС (Авто)'!SC"&amp;$J$42))/$D24)</f>
        <v>0</v>
      </c>
      <c r="SD24" s="137">
        <f ca="1">IF($D24=0,0,SUMIF('Полная ст-ть с уч.НЗС (Авто)'!$YP$11:INDIRECT("'Полная ст-ть с уч.НЗС (Авто)'!YP"&amp;$J$42),$C24,'Полная ст-ть с уч.НЗС (Авто)'!SD$11:INDIRECT("'Полная ст-ть с уч.НЗС (Авто)'!SD"&amp;$J$42))/$D24)</f>
        <v>0</v>
      </c>
      <c r="SE24" s="137">
        <f ca="1">IF($D24=0,0,SUMIF('Полная ст-ть с уч.НЗС (Авто)'!$YP$11:INDIRECT("'Полная ст-ть с уч.НЗС (Авто)'!YP"&amp;$J$42),$C24,'Полная ст-ть с уч.НЗС (Авто)'!SE$11:INDIRECT("'Полная ст-ть с уч.НЗС (Авто)'!SE"&amp;$J$42))/$D24)</f>
        <v>0</v>
      </c>
      <c r="SF24" s="137">
        <f ca="1">IF($D24=0,0,SUMIF('Полная ст-ть с уч.НЗС (Авто)'!$YP$11:INDIRECT("'Полная ст-ть с уч.НЗС (Авто)'!YP"&amp;$J$42),$C24,'Полная ст-ть с уч.НЗС (Авто)'!SF$11:INDIRECT("'Полная ст-ть с уч.НЗС (Авто)'!SF"&amp;$J$42))/$D24)</f>
        <v>0</v>
      </c>
      <c r="SG24" s="137">
        <f ca="1">IF($D24=0,0,SUMIF('Полная ст-ть с уч.НЗС (Авто)'!$YP$11:INDIRECT("'Полная ст-ть с уч.НЗС (Авто)'!YP"&amp;$J$42),$C24,'Полная ст-ть с уч.НЗС (Авто)'!SG$11:INDIRECT("'Полная ст-ть с уч.НЗС (Авто)'!SG"&amp;$J$42))/$D24)</f>
        <v>0</v>
      </c>
      <c r="SH24" s="137">
        <f ca="1">IF($D24=0,0,SUMIF('Полная ст-ть с уч.НЗС (Авто)'!$YP$11:INDIRECT("'Полная ст-ть с уч.НЗС (Авто)'!YP"&amp;$J$42),$C24,'Полная ст-ть с уч.НЗС (Авто)'!SH$11:INDIRECT("'Полная ст-ть с уч.НЗС (Авто)'!SH"&amp;$J$42))/$D24)</f>
        <v>0</v>
      </c>
      <c r="SI24" s="137">
        <f ca="1">IF($D24=0,0,SUMIF('Полная ст-ть с уч.НЗС (Авто)'!$YP$11:INDIRECT("'Полная ст-ть с уч.НЗС (Авто)'!YP"&amp;$J$42),$C24,'Полная ст-ть с уч.НЗС (Авто)'!SI$11:INDIRECT("'Полная ст-ть с уч.НЗС (Авто)'!SI"&amp;$J$42))/$D24)</f>
        <v>0</v>
      </c>
      <c r="SJ24" s="137">
        <f ca="1">IF($D24=0,0,SUMIF('Полная ст-ть с уч.НЗС (Авто)'!$YP$11:INDIRECT("'Полная ст-ть с уч.НЗС (Авто)'!YP"&amp;$J$42),$C24,'Полная ст-ть с уч.НЗС (Авто)'!SJ$11:INDIRECT("'Полная ст-ть с уч.НЗС (Авто)'!SJ"&amp;$J$42))/$D24)</f>
        <v>0</v>
      </c>
      <c r="SK24" s="137">
        <f ca="1">IF($D24=0,0,SUMIF('Полная ст-ть с уч.НЗС (Авто)'!$YP$11:INDIRECT("'Полная ст-ть с уч.НЗС (Авто)'!YP"&amp;$J$42),$C24,'Полная ст-ть с уч.НЗС (Авто)'!SK$11:INDIRECT("'Полная ст-ть с уч.НЗС (Авто)'!SK"&amp;$J$42))/$D24)</f>
        <v>0</v>
      </c>
      <c r="SL24" s="137">
        <f ca="1">IF($D24=0,0,SUMIF('Полная ст-ть с уч.НЗС (Авто)'!$YP$11:INDIRECT("'Полная ст-ть с уч.НЗС (Авто)'!YP"&amp;$J$42),$C24,'Полная ст-ть с уч.НЗС (Авто)'!SL$11:INDIRECT("'Полная ст-ть с уч.НЗС (Авто)'!SL"&amp;$J$42))/$D24)</f>
        <v>0</v>
      </c>
      <c r="SM24" s="137">
        <f ca="1">IF($D24=0,0,SUMIF('Полная ст-ть с уч.НЗС (Авто)'!$YP$11:INDIRECT("'Полная ст-ть с уч.НЗС (Авто)'!YP"&amp;$J$42),$C24,'Полная ст-ть с уч.НЗС (Авто)'!SM$11:INDIRECT("'Полная ст-ть с уч.НЗС (Авто)'!SM"&amp;$J$42))/$D24)</f>
        <v>0</v>
      </c>
      <c r="SN24" s="137">
        <f ca="1">IF($D24=0,0,SUMIF('Полная ст-ть с уч.НЗС (Авто)'!$YP$11:INDIRECT("'Полная ст-ть с уч.НЗС (Авто)'!YP"&amp;$J$42),$C24,'Полная ст-ть с уч.НЗС (Авто)'!SN$11:INDIRECT("'Полная ст-ть с уч.НЗС (Авто)'!SN"&amp;$J$42))/$D24)</f>
        <v>0</v>
      </c>
      <c r="SO24" s="137">
        <f ca="1">IF($D24=0,0,SUMIF('Полная ст-ть с уч.НЗС (Авто)'!$YP$11:INDIRECT("'Полная ст-ть с уч.НЗС (Авто)'!YP"&amp;$J$42),$C24,'Полная ст-ть с уч.НЗС (Авто)'!SO$11:INDIRECT("'Полная ст-ть с уч.НЗС (Авто)'!SO"&amp;$J$42))/$D24)</f>
        <v>0</v>
      </c>
      <c r="SP24" s="137">
        <f ca="1">IF($D24=0,0,SUMIF('Полная ст-ть с уч.НЗС (Авто)'!$YP$11:INDIRECT("'Полная ст-ть с уч.НЗС (Авто)'!YP"&amp;$J$42),$C24,'Полная ст-ть с уч.НЗС (Авто)'!SP$11:INDIRECT("'Полная ст-ть с уч.НЗС (Авто)'!SP"&amp;$J$42))/$D24)</f>
        <v>0</v>
      </c>
      <c r="SQ24" s="137">
        <f ca="1">IF($D24=0,0,SUMIF('Полная ст-ть с уч.НЗС (Авто)'!$YP$11:INDIRECT("'Полная ст-ть с уч.НЗС (Авто)'!YP"&amp;$J$42),$C24,'Полная ст-ть с уч.НЗС (Авто)'!SQ$11:INDIRECT("'Полная ст-ть с уч.НЗС (Авто)'!SQ"&amp;$J$42))/$D24)</f>
        <v>0</v>
      </c>
      <c r="SR24" s="137">
        <f ca="1">IF($D24=0,0,SUMIF('Полная ст-ть с уч.НЗС (Авто)'!$YP$11:INDIRECT("'Полная ст-ть с уч.НЗС (Авто)'!YP"&amp;$J$42),$C24,'Полная ст-ть с уч.НЗС (Авто)'!SR$11:INDIRECT("'Полная ст-ть с уч.НЗС (Авто)'!SR"&amp;$J$42))/$D24)</f>
        <v>0</v>
      </c>
      <c r="SS24" s="137">
        <f ca="1">IF($D24=0,0,SUMIF('Полная ст-ть с уч.НЗС (Авто)'!$YP$11:INDIRECT("'Полная ст-ть с уч.НЗС (Авто)'!YP"&amp;$J$42),$C24,'Полная ст-ть с уч.НЗС (Авто)'!SS$11:INDIRECT("'Полная ст-ть с уч.НЗС (Авто)'!SS"&amp;$J$42))/$D24)</f>
        <v>0</v>
      </c>
      <c r="ST24" s="137">
        <f ca="1">IF($D24=0,0,SUMIF('Полная ст-ть с уч.НЗС (Авто)'!$YP$11:INDIRECT("'Полная ст-ть с уч.НЗС (Авто)'!YP"&amp;$J$42),$C24,'Полная ст-ть с уч.НЗС (Авто)'!ST$11:INDIRECT("'Полная ст-ть с уч.НЗС (Авто)'!ST"&amp;$J$42))/$D24)</f>
        <v>0</v>
      </c>
      <c r="SU24" s="137">
        <f ca="1">IF($D24=0,0,SUMIF('Полная ст-ть с уч.НЗС (Авто)'!$YP$11:INDIRECT("'Полная ст-ть с уч.НЗС (Авто)'!YP"&amp;$J$42),$C24,'Полная ст-ть с уч.НЗС (Авто)'!SU$11:INDIRECT("'Полная ст-ть с уч.НЗС (Авто)'!SU"&amp;$J$42))/$D24)</f>
        <v>0</v>
      </c>
      <c r="SV24" s="137">
        <f ca="1">IF($D24=0,0,SUMIF('Полная ст-ть с уч.НЗС (Авто)'!$YP$11:INDIRECT("'Полная ст-ть с уч.НЗС (Авто)'!YP"&amp;$J$42),$C24,'Полная ст-ть с уч.НЗС (Авто)'!SV$11:INDIRECT("'Полная ст-ть с уч.НЗС (Авто)'!SV"&amp;$J$42))/$D24)</f>
        <v>0</v>
      </c>
      <c r="SW24" s="137">
        <f ca="1">IF($D24=0,0,SUMIF('Полная ст-ть с уч.НЗС (Авто)'!$YP$11:INDIRECT("'Полная ст-ть с уч.НЗС (Авто)'!YP"&amp;$J$42),$C24,'Полная ст-ть с уч.НЗС (Авто)'!SW$11:INDIRECT("'Полная ст-ть с уч.НЗС (Авто)'!SW"&amp;$J$42))/$D24)</f>
        <v>0</v>
      </c>
      <c r="SX24" s="137">
        <f ca="1">IF($D24=0,0,SUMIF('Полная ст-ть с уч.НЗС (Авто)'!$YP$11:INDIRECT("'Полная ст-ть с уч.НЗС (Авто)'!YP"&amp;$J$42),$C24,'Полная ст-ть с уч.НЗС (Авто)'!SX$11:INDIRECT("'Полная ст-ть с уч.НЗС (Авто)'!SX"&amp;$J$42))/$D24)</f>
        <v>0</v>
      </c>
      <c r="SY24" s="137">
        <f ca="1">IF($D24=0,0,SUMIF('Полная ст-ть с уч.НЗС (Авто)'!$YP$11:INDIRECT("'Полная ст-ть с уч.НЗС (Авто)'!YP"&amp;$J$42),$C24,'Полная ст-ть с уч.НЗС (Авто)'!SY$11:INDIRECT("'Полная ст-ть с уч.НЗС (Авто)'!SY"&amp;$J$42))/$D24)</f>
        <v>0</v>
      </c>
      <c r="SZ24" s="137">
        <f ca="1">IF($D24=0,0,SUMIF('Полная ст-ть с уч.НЗС (Авто)'!$YP$11:INDIRECT("'Полная ст-ть с уч.НЗС (Авто)'!YP"&amp;$J$42),$C24,'Полная ст-ть с уч.НЗС (Авто)'!SZ$11:INDIRECT("'Полная ст-ть с уч.НЗС (Авто)'!SZ"&amp;$J$42))/$D24)</f>
        <v>0</v>
      </c>
      <c r="TA24" s="137">
        <f ca="1">IF($D24=0,0,SUMIF('Полная ст-ть с уч.НЗС (Авто)'!$YP$11:INDIRECT("'Полная ст-ть с уч.НЗС (Авто)'!YP"&amp;$J$42),$C24,'Полная ст-ть с уч.НЗС (Авто)'!TA$11:INDIRECT("'Полная ст-ть с уч.НЗС (Авто)'!TA"&amp;$J$42))/$D24)</f>
        <v>0</v>
      </c>
      <c r="TB24" s="137">
        <f ca="1">IF($D24=0,0,SUMIF('Полная ст-ть с уч.НЗС (Авто)'!$YP$11:INDIRECT("'Полная ст-ть с уч.НЗС (Авто)'!YP"&amp;$J$42),$C24,'Полная ст-ть с уч.НЗС (Авто)'!TB$11:INDIRECT("'Полная ст-ть с уч.НЗС (Авто)'!TB"&amp;$J$42))/$D24)</f>
        <v>0</v>
      </c>
      <c r="TC24" s="137">
        <f ca="1">IF($D24=0,0,SUMIF('Полная ст-ть с уч.НЗС (Авто)'!$YP$11:INDIRECT("'Полная ст-ть с уч.НЗС (Авто)'!YP"&amp;$J$42),$C24,'Полная ст-ть с уч.НЗС (Авто)'!TC$11:INDIRECT("'Полная ст-ть с уч.НЗС (Авто)'!TC"&amp;$J$42))/$D24)</f>
        <v>0</v>
      </c>
      <c r="TD24" s="137">
        <f ca="1">IF($D24=0,0,SUMIF('Полная ст-ть с уч.НЗС (Авто)'!$YP$11:INDIRECT("'Полная ст-ть с уч.НЗС (Авто)'!YP"&amp;$J$42),$C24,'Полная ст-ть с уч.НЗС (Авто)'!TD$11:INDIRECT("'Полная ст-ть с уч.НЗС (Авто)'!TD"&amp;$J$42))/$D24)</f>
        <v>0</v>
      </c>
      <c r="TE24" s="137">
        <f ca="1">IF($D24=0,0,SUMIF('Полная ст-ть с уч.НЗС (Авто)'!$YP$11:INDIRECT("'Полная ст-ть с уч.НЗС (Авто)'!YP"&amp;$J$42),$C24,'Полная ст-ть с уч.НЗС (Авто)'!TE$11:INDIRECT("'Полная ст-ть с уч.НЗС (Авто)'!TE"&amp;$J$42))/$D24)</f>
        <v>0</v>
      </c>
      <c r="TF24" s="137">
        <f ca="1">IF($D24=0,0,SUMIF('Полная ст-ть с уч.НЗС (Авто)'!$YP$11:INDIRECT("'Полная ст-ть с уч.НЗС (Авто)'!YP"&amp;$J$42),$C24,'Полная ст-ть с уч.НЗС (Авто)'!TF$11:INDIRECT("'Полная ст-ть с уч.НЗС (Авто)'!TF"&amp;$J$42))/$D24)</f>
        <v>0</v>
      </c>
      <c r="TG24" s="137">
        <f ca="1">IF($D24=0,0,SUMIF('Полная ст-ть с уч.НЗС (Авто)'!$YP$11:INDIRECT("'Полная ст-ть с уч.НЗС (Авто)'!YP"&amp;$J$42),$C24,'Полная ст-ть с уч.НЗС (Авто)'!TG$11:INDIRECT("'Полная ст-ть с уч.НЗС (Авто)'!TG"&amp;$J$42))/$D24)</f>
        <v>0</v>
      </c>
      <c r="TH24" s="137">
        <f ca="1">IF($D24=0,0,SUMIF('Полная ст-ть с уч.НЗС (Авто)'!$YP$11:INDIRECT("'Полная ст-ть с уч.НЗС (Авто)'!YP"&amp;$J$42),$C24,'Полная ст-ть с уч.НЗС (Авто)'!TH$11:INDIRECT("'Полная ст-ть с уч.НЗС (Авто)'!TH"&amp;$J$42))/$D24)</f>
        <v>0</v>
      </c>
      <c r="TI24" s="137">
        <f ca="1">IF($D24=0,0,SUMIF('Полная ст-ть с уч.НЗС (Авто)'!$YP$11:INDIRECT("'Полная ст-ть с уч.НЗС (Авто)'!YP"&amp;$J$42),$C24,'Полная ст-ть с уч.НЗС (Авто)'!TI$11:INDIRECT("'Полная ст-ть с уч.НЗС (Авто)'!TI"&amp;$J$42))/$D24)</f>
        <v>0</v>
      </c>
      <c r="TJ24" s="137">
        <f ca="1">IF($D24=0,0,SUMIF('Полная ст-ть с уч.НЗС (Авто)'!$YP$11:INDIRECT("'Полная ст-ть с уч.НЗС (Авто)'!YP"&amp;$J$42),$C24,'Полная ст-ть с уч.НЗС (Авто)'!TJ$11:INDIRECT("'Полная ст-ть с уч.НЗС (Авто)'!TJ"&amp;$J$42))/$D24)</f>
        <v>0</v>
      </c>
      <c r="TK24" s="137">
        <f ca="1">IF($D24=0,0,SUMIF('Полная ст-ть с уч.НЗС (Авто)'!$YP$11:INDIRECT("'Полная ст-ть с уч.НЗС (Авто)'!YP"&amp;$J$42),$C24,'Полная ст-ть с уч.НЗС (Авто)'!TK$11:INDIRECT("'Полная ст-ть с уч.НЗС (Авто)'!TK"&amp;$J$42))/$D24)</f>
        <v>0</v>
      </c>
      <c r="TL24" s="137">
        <f ca="1">IF($D24=0,0,SUMIF('Полная ст-ть с уч.НЗС (Авто)'!$YP$11:INDIRECT("'Полная ст-ть с уч.НЗС (Авто)'!YP"&amp;$J$42),$C24,'Полная ст-ть с уч.НЗС (Авто)'!TL$11:INDIRECT("'Полная ст-ть с уч.НЗС (Авто)'!TL"&amp;$J$42))/$D24)</f>
        <v>0</v>
      </c>
      <c r="TM24" s="137">
        <f ca="1">IF($D24=0,0,SUMIF('Полная ст-ть с уч.НЗС (Авто)'!$YP$11:INDIRECT("'Полная ст-ть с уч.НЗС (Авто)'!YP"&amp;$J$42),$C24,'Полная ст-ть с уч.НЗС (Авто)'!TM$11:INDIRECT("'Полная ст-ть с уч.НЗС (Авто)'!TM"&amp;$J$42))/$D24)</f>
        <v>0</v>
      </c>
      <c r="TN24" s="137">
        <f ca="1">IF($D24=0,0,SUMIF('Полная ст-ть с уч.НЗС (Авто)'!$YP$11:INDIRECT("'Полная ст-ть с уч.НЗС (Авто)'!YP"&amp;$J$42),$C24,'Полная ст-ть с уч.НЗС (Авто)'!TN$11:INDIRECT("'Полная ст-ть с уч.НЗС (Авто)'!TN"&amp;$J$42))/$D24)</f>
        <v>0</v>
      </c>
      <c r="TO24" s="137">
        <f ca="1">IF($D24=0,0,SUMIF('Полная ст-ть с уч.НЗС (Авто)'!$YP$11:INDIRECT("'Полная ст-ть с уч.НЗС (Авто)'!YP"&amp;$J$42),$C24,'Полная ст-ть с уч.НЗС (Авто)'!TO$11:INDIRECT("'Полная ст-ть с уч.НЗС (Авто)'!TO"&amp;$J$42))/$D24)</f>
        <v>0</v>
      </c>
      <c r="TP24" s="137">
        <f ca="1">IF($D24=0,0,SUMIF('Полная ст-ть с уч.НЗС (Авто)'!$YP$11:INDIRECT("'Полная ст-ть с уч.НЗС (Авто)'!YP"&amp;$J$42),$C24,'Полная ст-ть с уч.НЗС (Авто)'!TP$11:INDIRECT("'Полная ст-ть с уч.НЗС (Авто)'!TP"&amp;$J$42))/$D24)</f>
        <v>0</v>
      </c>
      <c r="TQ24" s="137">
        <f ca="1">IF($D24=0,0,SUMIF('Полная ст-ть с уч.НЗС (Авто)'!$YP$11:INDIRECT("'Полная ст-ть с уч.НЗС (Авто)'!YP"&amp;$J$42),$C24,'Полная ст-ть с уч.НЗС (Авто)'!TQ$11:INDIRECT("'Полная ст-ть с уч.НЗС (Авто)'!TQ"&amp;$J$42))/$D24)</f>
        <v>0</v>
      </c>
      <c r="TR24" s="137">
        <f ca="1">IF($D24=0,0,SUMIF('Полная ст-ть с уч.НЗС (Авто)'!$YP$11:INDIRECT("'Полная ст-ть с уч.НЗС (Авто)'!YP"&amp;$J$42),$C24,'Полная ст-ть с уч.НЗС (Авто)'!TR$11:INDIRECT("'Полная ст-ть с уч.НЗС (Авто)'!TR"&amp;$J$42))/$D24)</f>
        <v>0</v>
      </c>
      <c r="TS24" s="137">
        <f ca="1">IF($D24=0,0,SUMIF('Полная ст-ть с уч.НЗС (Авто)'!$YP$11:INDIRECT("'Полная ст-ть с уч.НЗС (Авто)'!YP"&amp;$J$42),$C24,'Полная ст-ть с уч.НЗС (Авто)'!TS$11:INDIRECT("'Полная ст-ть с уч.НЗС (Авто)'!TS"&amp;$J$42))/$D24)</f>
        <v>0</v>
      </c>
      <c r="TT24" s="137">
        <f ca="1">IF($D24=0,0,SUMIF('Полная ст-ть с уч.НЗС (Авто)'!$YP$11:INDIRECT("'Полная ст-ть с уч.НЗС (Авто)'!YP"&amp;$J$42),$C24,'Полная ст-ть с уч.НЗС (Авто)'!TT$11:INDIRECT("'Полная ст-ть с уч.НЗС (Авто)'!TT"&amp;$J$42))/$D24)</f>
        <v>0</v>
      </c>
      <c r="TU24" s="137">
        <f ca="1">IF($D24=0,0,SUMIF('Полная ст-ть с уч.НЗС (Авто)'!$YP$11:INDIRECT("'Полная ст-ть с уч.НЗС (Авто)'!YP"&amp;$J$42),$C24,'Полная ст-ть с уч.НЗС (Авто)'!TU$11:INDIRECT("'Полная ст-ть с уч.НЗС (Авто)'!TU"&amp;$J$42))/$D24)</f>
        <v>0</v>
      </c>
      <c r="TV24" s="137">
        <f ca="1">IF($D24=0,0,SUMIF('Полная ст-ть с уч.НЗС (Авто)'!$YP$11:INDIRECT("'Полная ст-ть с уч.НЗС (Авто)'!YP"&amp;$J$42),$C24,'Полная ст-ть с уч.НЗС (Авто)'!TV$11:INDIRECT("'Полная ст-ть с уч.НЗС (Авто)'!TV"&amp;$J$42))/$D24)</f>
        <v>0</v>
      </c>
      <c r="TW24" s="137">
        <f ca="1">IF($D24=0,0,SUMIF('Полная ст-ть с уч.НЗС (Авто)'!$YP$11:INDIRECT("'Полная ст-ть с уч.НЗС (Авто)'!YP"&amp;$J$42),$C24,'Полная ст-ть с уч.НЗС (Авто)'!TW$11:INDIRECT("'Полная ст-ть с уч.НЗС (Авто)'!TW"&amp;$J$42))/$D24)</f>
        <v>0</v>
      </c>
      <c r="TX24" s="137">
        <f ca="1">IF($D24=0,0,SUMIF('Полная ст-ть с уч.НЗС (Авто)'!$YP$11:INDIRECT("'Полная ст-ть с уч.НЗС (Авто)'!YP"&amp;$J$42),$C24,'Полная ст-ть с уч.НЗС (Авто)'!TX$11:INDIRECT("'Полная ст-ть с уч.НЗС (Авто)'!TX"&amp;$J$42))/$D24)</f>
        <v>0</v>
      </c>
      <c r="TY24" s="137">
        <f ca="1">IF($D24=0,0,SUMIF('Полная ст-ть с уч.НЗС (Авто)'!$YP$11:INDIRECT("'Полная ст-ть с уч.НЗС (Авто)'!YP"&amp;$J$42),$C24,'Полная ст-ть с уч.НЗС (Авто)'!TY$11:INDIRECT("'Полная ст-ть с уч.НЗС (Авто)'!TY"&amp;$J$42))/$D24)</f>
        <v>0</v>
      </c>
      <c r="TZ24" s="137">
        <f ca="1">IF($D24=0,0,SUMIF('Полная ст-ть с уч.НЗС (Авто)'!$YP$11:INDIRECT("'Полная ст-ть с уч.НЗС (Авто)'!YP"&amp;$J$42),$C24,'Полная ст-ть с уч.НЗС (Авто)'!TZ$11:INDIRECT("'Полная ст-ть с уч.НЗС (Авто)'!TZ"&amp;$J$42))/$D24)</f>
        <v>0</v>
      </c>
      <c r="UA24" s="137">
        <f ca="1">IF($D24=0,0,SUMIF('Полная ст-ть с уч.НЗС (Авто)'!$YP$11:INDIRECT("'Полная ст-ть с уч.НЗС (Авто)'!YP"&amp;$J$42),$C24,'Полная ст-ть с уч.НЗС (Авто)'!UA$11:INDIRECT("'Полная ст-ть с уч.НЗС (Авто)'!UA"&amp;$J$42))/$D24)</f>
        <v>0</v>
      </c>
      <c r="UB24" s="137">
        <f ca="1">IF($D24=0,0,SUMIF('Полная ст-ть с уч.НЗС (Авто)'!$YP$11:INDIRECT("'Полная ст-ть с уч.НЗС (Авто)'!YP"&amp;$J$42),$C24,'Полная ст-ть с уч.НЗС (Авто)'!UB$11:INDIRECT("'Полная ст-ть с уч.НЗС (Авто)'!UB"&amp;$J$42))/$D24)</f>
        <v>0</v>
      </c>
      <c r="UC24" s="137">
        <f ca="1">IF($D24=0,0,SUMIF('Полная ст-ть с уч.НЗС (Авто)'!$YP$11:INDIRECT("'Полная ст-ть с уч.НЗС (Авто)'!YP"&amp;$J$42),$C24,'Полная ст-ть с уч.НЗС (Авто)'!UC$11:INDIRECT("'Полная ст-ть с уч.НЗС (Авто)'!UC"&amp;$J$42))/$D24)</f>
        <v>0</v>
      </c>
      <c r="UD24" s="137">
        <f ca="1">IF($D24=0,0,SUMIF('Полная ст-ть с уч.НЗС (Авто)'!$YP$11:INDIRECT("'Полная ст-ть с уч.НЗС (Авто)'!YP"&amp;$J$42),$C24,'Полная ст-ть с уч.НЗС (Авто)'!UD$11:INDIRECT("'Полная ст-ть с уч.НЗС (Авто)'!UD"&amp;$J$42))/$D24)</f>
        <v>0</v>
      </c>
      <c r="UE24" s="137">
        <f ca="1">IF($D24=0,0,SUMIF('Полная ст-ть с уч.НЗС (Авто)'!$YP$11:INDIRECT("'Полная ст-ть с уч.НЗС (Авто)'!YP"&amp;$J$42),$C24,'Полная ст-ть с уч.НЗС (Авто)'!UE$11:INDIRECT("'Полная ст-ть с уч.НЗС (Авто)'!UE"&amp;$J$42))/$D24)</f>
        <v>0</v>
      </c>
      <c r="UF24" s="137">
        <f ca="1">IF($D24=0,0,SUMIF('Полная ст-ть с уч.НЗС (Авто)'!$YP$11:INDIRECT("'Полная ст-ть с уч.НЗС (Авто)'!YP"&amp;$J$42),$C24,'Полная ст-ть с уч.НЗС (Авто)'!UF$11:INDIRECT("'Полная ст-ть с уч.НЗС (Авто)'!UF"&amp;$J$42))/$D24)</f>
        <v>0</v>
      </c>
      <c r="UG24" s="137">
        <f ca="1">IF($D24=0,0,SUMIF('Полная ст-ть с уч.НЗС (Авто)'!$YP$11:INDIRECT("'Полная ст-ть с уч.НЗС (Авто)'!YP"&amp;$J$42),$C24,'Полная ст-ть с уч.НЗС (Авто)'!UG$11:INDIRECT("'Полная ст-ть с уч.НЗС (Авто)'!UG"&amp;$J$42))/$D24)</f>
        <v>0</v>
      </c>
      <c r="UH24" s="137">
        <f ca="1">IF($D24=0,0,SUMIF('Полная ст-ть с уч.НЗС (Авто)'!$YP$11:INDIRECT("'Полная ст-ть с уч.НЗС (Авто)'!YP"&amp;$J$42),$C24,'Полная ст-ть с уч.НЗС (Авто)'!UH$11:INDIRECT("'Полная ст-ть с уч.НЗС (Авто)'!UH"&amp;$J$42))/$D24)</f>
        <v>0</v>
      </c>
      <c r="UI24" s="137">
        <f ca="1">IF($D24=0,0,SUMIF('Полная ст-ть с уч.НЗС (Авто)'!$YP$11:INDIRECT("'Полная ст-ть с уч.НЗС (Авто)'!YP"&amp;$J$42),$C24,'Полная ст-ть с уч.НЗС (Авто)'!UI$11:INDIRECT("'Полная ст-ть с уч.НЗС (Авто)'!UI"&amp;$J$42))/$D24)</f>
        <v>0</v>
      </c>
      <c r="UJ24" s="137">
        <f ca="1">IF($D24=0,0,SUMIF('Полная ст-ть с уч.НЗС (Авто)'!$YP$11:INDIRECT("'Полная ст-ть с уч.НЗС (Авто)'!YP"&amp;$J$42),$C24,'Полная ст-ть с уч.НЗС (Авто)'!UJ$11:INDIRECT("'Полная ст-ть с уч.НЗС (Авто)'!UJ"&amp;$J$42))/$D24)</f>
        <v>0</v>
      </c>
      <c r="UK24" s="137">
        <f ca="1">IF($D24=0,0,SUMIF('Полная ст-ть с уч.НЗС (Авто)'!$YP$11:INDIRECT("'Полная ст-ть с уч.НЗС (Авто)'!YP"&amp;$J$42),$C24,'Полная ст-ть с уч.НЗС (Авто)'!UK$11:INDIRECT("'Полная ст-ть с уч.НЗС (Авто)'!UK"&amp;$J$42))/$D24)</f>
        <v>0</v>
      </c>
      <c r="UL24" s="137">
        <f ca="1">IF($D24=0,0,SUMIF('Полная ст-ть с уч.НЗС (Авто)'!$YP$11:INDIRECT("'Полная ст-ть с уч.НЗС (Авто)'!YP"&amp;$J$42),$C24,'Полная ст-ть с уч.НЗС (Авто)'!UL$11:INDIRECT("'Полная ст-ть с уч.НЗС (Авто)'!UL"&amp;$J$42))/$D24)</f>
        <v>0</v>
      </c>
      <c r="UM24" s="137">
        <f ca="1">IF($D24=0,0,SUMIF('Полная ст-ть с уч.НЗС (Авто)'!$YP$11:INDIRECT("'Полная ст-ть с уч.НЗС (Авто)'!YP"&amp;$J$42),$C24,'Полная ст-ть с уч.НЗС (Авто)'!UM$11:INDIRECT("'Полная ст-ть с уч.НЗС (Авто)'!UM"&amp;$J$42))/$D24)</f>
        <v>0</v>
      </c>
      <c r="UN24" s="137">
        <f ca="1">IF($D24=0,0,SUMIF('Полная ст-ть с уч.НЗС (Авто)'!$YP$11:INDIRECT("'Полная ст-ть с уч.НЗС (Авто)'!YP"&amp;$J$42),$C24,'Полная ст-ть с уч.НЗС (Авто)'!UN$11:INDIRECT("'Полная ст-ть с уч.НЗС (Авто)'!UN"&amp;$J$42))/$D24)</f>
        <v>0</v>
      </c>
      <c r="UO24" s="137">
        <f ca="1">IF($D24=0,0,SUMIF('Полная ст-ть с уч.НЗС (Авто)'!$YP$11:INDIRECT("'Полная ст-ть с уч.НЗС (Авто)'!YP"&amp;$J$42),$C24,'Полная ст-ть с уч.НЗС (Авто)'!UO$11:INDIRECT("'Полная ст-ть с уч.НЗС (Авто)'!UO"&amp;$J$42))/$D24)</f>
        <v>0</v>
      </c>
      <c r="UP24" s="137">
        <f ca="1">IF($D24=0,0,SUMIF('Полная ст-ть с уч.НЗС (Авто)'!$YP$11:INDIRECT("'Полная ст-ть с уч.НЗС (Авто)'!YP"&amp;$J$42),$C24,'Полная ст-ть с уч.НЗС (Авто)'!UP$11:INDIRECT("'Полная ст-ть с уч.НЗС (Авто)'!UP"&amp;$J$42))/$D24)</f>
        <v>0</v>
      </c>
      <c r="UQ24" s="137">
        <f ca="1">IF($D24=0,0,SUMIF('Полная ст-ть с уч.НЗС (Авто)'!$YP$11:INDIRECT("'Полная ст-ть с уч.НЗС (Авто)'!YP"&amp;$J$42),$C24,'Полная ст-ть с уч.НЗС (Авто)'!UQ$11:INDIRECT("'Полная ст-ть с уч.НЗС (Авто)'!UQ"&amp;$J$42))/$D24)</f>
        <v>0</v>
      </c>
      <c r="UR24" s="137">
        <f ca="1">IF($D24=0,0,SUMIF('Полная ст-ть с уч.НЗС (Авто)'!$YP$11:INDIRECT("'Полная ст-ть с уч.НЗС (Авто)'!YP"&amp;$J$42),$C24,'Полная ст-ть с уч.НЗС (Авто)'!UR$11:INDIRECT("'Полная ст-ть с уч.НЗС (Авто)'!UR"&amp;$J$42))/$D24)</f>
        <v>0</v>
      </c>
      <c r="US24" s="137">
        <f ca="1">IF($D24=0,0,SUMIF('Полная ст-ть с уч.НЗС (Авто)'!$YP$11:INDIRECT("'Полная ст-ть с уч.НЗС (Авто)'!YP"&amp;$J$42),$C24,'Полная ст-ть с уч.НЗС (Авто)'!US$11:INDIRECT("'Полная ст-ть с уч.НЗС (Авто)'!US"&amp;$J$42))/$D24)</f>
        <v>0</v>
      </c>
      <c r="UT24" s="137">
        <f ca="1">IF($D24=0,0,SUMIF('Полная ст-ть с уч.НЗС (Авто)'!$YP$11:INDIRECT("'Полная ст-ть с уч.НЗС (Авто)'!YP"&amp;$J$42),$C24,'Полная ст-ть с уч.НЗС (Авто)'!UT$11:INDIRECT("'Полная ст-ть с уч.НЗС (Авто)'!UT"&amp;$J$42))/$D24)</f>
        <v>0</v>
      </c>
      <c r="UU24" s="137">
        <f ca="1">IF($D24=0,0,SUMIF('Полная ст-ть с уч.НЗС (Авто)'!$YP$11:INDIRECT("'Полная ст-ть с уч.НЗС (Авто)'!YP"&amp;$J$42),$C24,'Полная ст-ть с уч.НЗС (Авто)'!UU$11:INDIRECT("'Полная ст-ть с уч.НЗС (Авто)'!UU"&amp;$J$42))/$D24)</f>
        <v>0</v>
      </c>
      <c r="UV24" s="137">
        <f ca="1">IF($D24=0,0,SUMIF('Полная ст-ть с уч.НЗС (Авто)'!$YP$11:INDIRECT("'Полная ст-ть с уч.НЗС (Авто)'!YP"&amp;$J$42),$C24,'Полная ст-ть с уч.НЗС (Авто)'!UV$11:INDIRECT("'Полная ст-ть с уч.НЗС (Авто)'!UV"&amp;$J$42))/$D24)</f>
        <v>0</v>
      </c>
      <c r="UW24" s="137">
        <f ca="1">IF($D24=0,0,SUMIF('Полная ст-ть с уч.НЗС (Авто)'!$YP$11:INDIRECT("'Полная ст-ть с уч.НЗС (Авто)'!YP"&amp;$J$42),$C24,'Полная ст-ть с уч.НЗС (Авто)'!UW$11:INDIRECT("'Полная ст-ть с уч.НЗС (Авто)'!UW"&amp;$J$42))/$D24)</f>
        <v>0</v>
      </c>
      <c r="UX24" s="137">
        <f ca="1">IF($D24=0,0,SUMIF('Полная ст-ть с уч.НЗС (Авто)'!$YP$11:INDIRECT("'Полная ст-ть с уч.НЗС (Авто)'!YP"&amp;$J$42),$C24,'Полная ст-ть с уч.НЗС (Авто)'!UX$11:INDIRECT("'Полная ст-ть с уч.НЗС (Авто)'!UX"&amp;$J$42))/$D24)</f>
        <v>0</v>
      </c>
      <c r="UY24" s="137">
        <f ca="1">IF($D24=0,0,SUMIF('Полная ст-ть с уч.НЗС (Авто)'!$YP$11:INDIRECT("'Полная ст-ть с уч.НЗС (Авто)'!YP"&amp;$J$42),$C24,'Полная ст-ть с уч.НЗС (Авто)'!UY$11:INDIRECT("'Полная ст-ть с уч.НЗС (Авто)'!UY"&amp;$J$42))/$D24)</f>
        <v>0</v>
      </c>
      <c r="UZ24" s="137">
        <f ca="1">IF($D24=0,0,SUMIF('Полная ст-ть с уч.НЗС (Авто)'!$YP$11:INDIRECT("'Полная ст-ть с уч.НЗС (Авто)'!YP"&amp;$J$42),$C24,'Полная ст-ть с уч.НЗС (Авто)'!UZ$11:INDIRECT("'Полная ст-ть с уч.НЗС (Авто)'!UZ"&amp;$J$42))/$D24)</f>
        <v>0</v>
      </c>
      <c r="VA24" s="137">
        <f ca="1">IF($D24=0,0,SUMIF('Полная ст-ть с уч.НЗС (Авто)'!$YP$11:INDIRECT("'Полная ст-ть с уч.НЗС (Авто)'!YP"&amp;$J$42),$C24,'Полная ст-ть с уч.НЗС (Авто)'!VA$11:INDIRECT("'Полная ст-ть с уч.НЗС (Авто)'!VA"&amp;$J$42))/$D24)</f>
        <v>0</v>
      </c>
      <c r="VB24" s="137">
        <f ca="1">IF($D24=0,0,SUMIF('Полная ст-ть с уч.НЗС (Авто)'!$YP$11:INDIRECT("'Полная ст-ть с уч.НЗС (Авто)'!YP"&amp;$J$42),$C24,'Полная ст-ть с уч.НЗС (Авто)'!VB$11:INDIRECT("'Полная ст-ть с уч.НЗС (Авто)'!VB"&amp;$J$42))/$D24)</f>
        <v>0</v>
      </c>
      <c r="VC24" s="137">
        <f ca="1">IF($D24=0,0,SUMIF('Полная ст-ть с уч.НЗС (Авто)'!$YP$11:INDIRECT("'Полная ст-ть с уч.НЗС (Авто)'!YP"&amp;$J$42),$C24,'Полная ст-ть с уч.НЗС (Авто)'!VC$11:INDIRECT("'Полная ст-ть с уч.НЗС (Авто)'!VC"&amp;$J$42))/$D24)</f>
        <v>0</v>
      </c>
      <c r="VD24" s="137">
        <f ca="1">IF($D24=0,0,SUMIF('Полная ст-ть с уч.НЗС (Авто)'!$YP$11:INDIRECT("'Полная ст-ть с уч.НЗС (Авто)'!YP"&amp;$J$42),$C24,'Полная ст-ть с уч.НЗС (Авто)'!VD$11:INDIRECT("'Полная ст-ть с уч.НЗС (Авто)'!VD"&amp;$J$42))/$D24)</f>
        <v>0</v>
      </c>
      <c r="VE24" s="137">
        <f ca="1">IF($D24=0,0,SUMIF('Полная ст-ть с уч.НЗС (Авто)'!$YP$11:INDIRECT("'Полная ст-ть с уч.НЗС (Авто)'!YP"&amp;$J$42),$C24,'Полная ст-ть с уч.НЗС (Авто)'!VE$11:INDIRECT("'Полная ст-ть с уч.НЗС (Авто)'!VE"&amp;$J$42))/$D24)</f>
        <v>0</v>
      </c>
      <c r="VF24" s="137">
        <f ca="1">IF($D24=0,0,SUMIF('Полная ст-ть с уч.НЗС (Авто)'!$YP$11:INDIRECT("'Полная ст-ть с уч.НЗС (Авто)'!YP"&amp;$J$42),$C24,'Полная ст-ть с уч.НЗС (Авто)'!VF$11:INDIRECT("'Полная ст-ть с уч.НЗС (Авто)'!VF"&amp;$J$42))/$D24)</f>
        <v>0</v>
      </c>
      <c r="VG24" s="137">
        <f ca="1">IF($D24=0,0,SUMIF('Полная ст-ть с уч.НЗС (Авто)'!$YP$11:INDIRECT("'Полная ст-ть с уч.НЗС (Авто)'!YP"&amp;$J$42),$C24,'Полная ст-ть с уч.НЗС (Авто)'!VG$11:INDIRECT("'Полная ст-ть с уч.НЗС (Авто)'!VG"&amp;$J$42))/$D24)</f>
        <v>0</v>
      </c>
      <c r="VH24" s="137">
        <f ca="1">IF($D24=0,0,SUMIF('Полная ст-ть с уч.НЗС (Авто)'!$YP$11:INDIRECT("'Полная ст-ть с уч.НЗС (Авто)'!YP"&amp;$J$42),$C24,'Полная ст-ть с уч.НЗС (Авто)'!VH$11:INDIRECT("'Полная ст-ть с уч.НЗС (Авто)'!VH"&amp;$J$42))/$D24)</f>
        <v>0</v>
      </c>
      <c r="VI24" s="137">
        <f ca="1">IF($D24=0,0,SUMIF('Полная ст-ть с уч.НЗС (Авто)'!$YP$11:INDIRECT("'Полная ст-ть с уч.НЗС (Авто)'!YP"&amp;$J$42),$C24,'Полная ст-ть с уч.НЗС (Авто)'!VI$11:INDIRECT("'Полная ст-ть с уч.НЗС (Авто)'!VI"&amp;$J$42))/$D24)</f>
        <v>0</v>
      </c>
      <c r="VJ24" s="137">
        <f ca="1">IF($D24=0,0,SUMIF('Полная ст-ть с уч.НЗС (Авто)'!$YP$11:INDIRECT("'Полная ст-ть с уч.НЗС (Авто)'!YP"&amp;$J$42),$C24,'Полная ст-ть с уч.НЗС (Авто)'!VJ$11:INDIRECT("'Полная ст-ть с уч.НЗС (Авто)'!VJ"&amp;$J$42))/$D24)</f>
        <v>0</v>
      </c>
      <c r="VK24" s="137">
        <f ca="1">IF($D24=0,0,SUMIF('Полная ст-ть с уч.НЗС (Авто)'!$YP$11:INDIRECT("'Полная ст-ть с уч.НЗС (Авто)'!YP"&amp;$J$42),$C24,'Полная ст-ть с уч.НЗС (Авто)'!VK$11:INDIRECT("'Полная ст-ть с уч.НЗС (Авто)'!VK"&amp;$J$42))/$D24)</f>
        <v>0</v>
      </c>
      <c r="VL24" s="137">
        <f ca="1">IF($D24=0,0,SUMIF('Полная ст-ть с уч.НЗС (Авто)'!$YP$11:INDIRECT("'Полная ст-ть с уч.НЗС (Авто)'!YP"&amp;$J$42),$C24,'Полная ст-ть с уч.НЗС (Авто)'!VL$11:INDIRECT("'Полная ст-ть с уч.НЗС (Авто)'!VL"&amp;$J$42))/$D24)</f>
        <v>0</v>
      </c>
      <c r="VM24" s="137">
        <f ca="1">IF($D24=0,0,SUMIF('Полная ст-ть с уч.НЗС (Авто)'!$YP$11:INDIRECT("'Полная ст-ть с уч.НЗС (Авто)'!YP"&amp;$J$42),$C24,'Полная ст-ть с уч.НЗС (Авто)'!VM$11:INDIRECT("'Полная ст-ть с уч.НЗС (Авто)'!VM"&amp;$J$42))/$D24)</f>
        <v>0</v>
      </c>
      <c r="VN24" s="137">
        <f ca="1">IF($D24=0,0,SUMIF('Полная ст-ть с уч.НЗС (Авто)'!$YP$11:INDIRECT("'Полная ст-ть с уч.НЗС (Авто)'!YP"&amp;$J$42),$C24,'Полная ст-ть с уч.НЗС (Авто)'!VN$11:INDIRECT("'Полная ст-ть с уч.НЗС (Авто)'!VN"&amp;$J$42))/$D24)</f>
        <v>0</v>
      </c>
      <c r="VO24" s="137">
        <f ca="1">IF($D24=0,0,SUMIF('Полная ст-ть с уч.НЗС (Авто)'!$YP$11:INDIRECT("'Полная ст-ть с уч.НЗС (Авто)'!YP"&amp;$J$42),$C24,'Полная ст-ть с уч.НЗС (Авто)'!VO$11:INDIRECT("'Полная ст-ть с уч.НЗС (Авто)'!VO"&amp;$J$42))/$D24)</f>
        <v>0</v>
      </c>
      <c r="VP24" s="137">
        <f ca="1">IF($D24=0,0,SUMIF('Полная ст-ть с уч.НЗС (Авто)'!$YP$11:INDIRECT("'Полная ст-ть с уч.НЗС (Авто)'!YP"&amp;$J$42),$C24,'Полная ст-ть с уч.НЗС (Авто)'!VP$11:INDIRECT("'Полная ст-ть с уч.НЗС (Авто)'!VP"&amp;$J$42))/$D24)</f>
        <v>0</v>
      </c>
      <c r="VQ24" s="137">
        <f ca="1">IF($D24=0,0,SUMIF('Полная ст-ть с уч.НЗС (Авто)'!$YP$11:INDIRECT("'Полная ст-ть с уч.НЗС (Авто)'!YP"&amp;$J$42),$C24,'Полная ст-ть с уч.НЗС (Авто)'!VQ$11:INDIRECT("'Полная ст-ть с уч.НЗС (Авто)'!VQ"&amp;$J$42))/$D24)</f>
        <v>0</v>
      </c>
      <c r="VR24" s="137">
        <f ca="1">IF($D24=0,0,SUMIF('Полная ст-ть с уч.НЗС (Авто)'!$YP$11:INDIRECT("'Полная ст-ть с уч.НЗС (Авто)'!YP"&amp;$J$42),$C24,'Полная ст-ть с уч.НЗС (Авто)'!VR$11:INDIRECT("'Полная ст-ть с уч.НЗС (Авто)'!VR"&amp;$J$42))/$D24)</f>
        <v>0</v>
      </c>
      <c r="VS24" s="137">
        <f ca="1">IF($D24=0,0,SUMIF('Полная ст-ть с уч.НЗС (Авто)'!$YP$11:INDIRECT("'Полная ст-ть с уч.НЗС (Авто)'!YP"&amp;$J$42),$C24,'Полная ст-ть с уч.НЗС (Авто)'!VS$11:INDIRECT("'Полная ст-ть с уч.НЗС (Авто)'!VS"&amp;$J$42))/$D24)</f>
        <v>0</v>
      </c>
      <c r="VT24" s="137">
        <f ca="1">IF($D24=0,0,SUMIF('Полная ст-ть с уч.НЗС (Авто)'!$YP$11:INDIRECT("'Полная ст-ть с уч.НЗС (Авто)'!YP"&amp;$J$42),$C24,'Полная ст-ть с уч.НЗС (Авто)'!VT$11:INDIRECT("'Полная ст-ть с уч.НЗС (Авто)'!VT"&amp;$J$42))/$D24)</f>
        <v>0</v>
      </c>
      <c r="VU24" s="137">
        <f ca="1">IF($D24=0,0,SUMIF('Полная ст-ть с уч.НЗС (Авто)'!$YP$11:INDIRECT("'Полная ст-ть с уч.НЗС (Авто)'!YP"&amp;$J$42),$C24,'Полная ст-ть с уч.НЗС (Авто)'!VU$11:INDIRECT("'Полная ст-ть с уч.НЗС (Авто)'!VU"&amp;$J$42))/$D24)</f>
        <v>0</v>
      </c>
      <c r="VV24" s="137">
        <f ca="1">IF($D24=0,0,SUMIF('Полная ст-ть с уч.НЗС (Авто)'!$YP$11:INDIRECT("'Полная ст-ть с уч.НЗС (Авто)'!YP"&amp;$J$42),$C24,'Полная ст-ть с уч.НЗС (Авто)'!VV$11:INDIRECT("'Полная ст-ть с уч.НЗС (Авто)'!VV"&amp;$J$42))/$D24)</f>
        <v>0</v>
      </c>
      <c r="VW24" s="137">
        <f ca="1">IF($D24=0,0,SUMIF('Полная ст-ть с уч.НЗС (Авто)'!$YP$11:INDIRECT("'Полная ст-ть с уч.НЗС (Авто)'!YP"&amp;$J$42),$C24,'Полная ст-ть с уч.НЗС (Авто)'!VW$11:INDIRECT("'Полная ст-ть с уч.НЗС (Авто)'!VW"&amp;$J$42))/$D24)</f>
        <v>0</v>
      </c>
      <c r="VX24" s="137">
        <f ca="1">IF($D24=0,0,SUMIF('Полная ст-ть с уч.НЗС (Авто)'!$YP$11:INDIRECT("'Полная ст-ть с уч.НЗС (Авто)'!YP"&amp;$J$42),$C24,'Полная ст-ть с уч.НЗС (Авто)'!VX$11:INDIRECT("'Полная ст-ть с уч.НЗС (Авто)'!VX"&amp;$J$42))/$D24)</f>
        <v>0</v>
      </c>
      <c r="VY24" s="137">
        <f ca="1">IF($D24=0,0,SUMIF('Полная ст-ть с уч.НЗС (Авто)'!$YP$11:INDIRECT("'Полная ст-ть с уч.НЗС (Авто)'!YP"&amp;$J$42),$C24,'Полная ст-ть с уч.НЗС (Авто)'!VY$11:INDIRECT("'Полная ст-ть с уч.НЗС (Авто)'!VY"&amp;$J$42))/$D24)</f>
        <v>0</v>
      </c>
      <c r="VZ24" s="137">
        <f ca="1">IF($D24=0,0,SUMIF('Полная ст-ть с уч.НЗС (Авто)'!$YP$11:INDIRECT("'Полная ст-ть с уч.НЗС (Авто)'!YP"&amp;$J$42),$C24,'Полная ст-ть с уч.НЗС (Авто)'!VZ$11:INDIRECT("'Полная ст-ть с уч.НЗС (Авто)'!VZ"&amp;$J$42))/$D24)</f>
        <v>0</v>
      </c>
      <c r="WA24" s="137">
        <f ca="1">IF($D24=0,0,SUMIF('Полная ст-ть с уч.НЗС (Авто)'!$YP$11:INDIRECT("'Полная ст-ть с уч.НЗС (Авто)'!YP"&amp;$J$42),$C24,'Полная ст-ть с уч.НЗС (Авто)'!WA$11:INDIRECT("'Полная ст-ть с уч.НЗС (Авто)'!WA"&amp;$J$42))/$D24)</f>
        <v>0</v>
      </c>
      <c r="WB24" s="137">
        <f ca="1">IF($D24=0,0,SUMIF('Полная ст-ть с уч.НЗС (Авто)'!$YP$11:INDIRECT("'Полная ст-ть с уч.НЗС (Авто)'!YP"&amp;$J$42),$C24,'Полная ст-ть с уч.НЗС (Авто)'!WB$11:INDIRECT("'Полная ст-ть с уч.НЗС (Авто)'!WB"&amp;$J$42))/$D24)</f>
        <v>0</v>
      </c>
      <c r="WC24" s="137">
        <f ca="1">IF($D24=0,0,SUMIF('Полная ст-ть с уч.НЗС (Авто)'!$YP$11:INDIRECT("'Полная ст-ть с уч.НЗС (Авто)'!YP"&amp;$J$42),$C24,'Полная ст-ть с уч.НЗС (Авто)'!WC$11:INDIRECT("'Полная ст-ть с уч.НЗС (Авто)'!WC"&amp;$J$42))/$D24)</f>
        <v>0</v>
      </c>
      <c r="WD24" s="137">
        <f ca="1">IF($D24=0,0,SUMIF('Полная ст-ть с уч.НЗС (Авто)'!$YP$11:INDIRECT("'Полная ст-ть с уч.НЗС (Авто)'!YP"&amp;$J$42),$C24,'Полная ст-ть с уч.НЗС (Авто)'!WD$11:INDIRECT("'Полная ст-ть с уч.НЗС (Авто)'!WD"&amp;$J$42))/$D24)</f>
        <v>0</v>
      </c>
      <c r="WE24" s="137">
        <f ca="1">IF($D24=0,0,SUMIF('Полная ст-ть с уч.НЗС (Авто)'!$YP$11:INDIRECT("'Полная ст-ть с уч.НЗС (Авто)'!YP"&amp;$J$42),$C24,'Полная ст-ть с уч.НЗС (Авто)'!WE$11:INDIRECT("'Полная ст-ть с уч.НЗС (Авто)'!WE"&amp;$J$42))/$D24)</f>
        <v>0</v>
      </c>
      <c r="WF24" s="137">
        <f ca="1">IF($D24=0,0,SUMIF('Полная ст-ть с уч.НЗС (Авто)'!$YP$11:INDIRECT("'Полная ст-ть с уч.НЗС (Авто)'!YP"&amp;$J$42),$C24,'Полная ст-ть с уч.НЗС (Авто)'!WF$11:INDIRECT("'Полная ст-ть с уч.НЗС (Авто)'!WF"&amp;$J$42))/$D24)</f>
        <v>0</v>
      </c>
      <c r="WG24" s="137">
        <f ca="1">IF($D24=0,0,SUMIF('Полная ст-ть с уч.НЗС (Авто)'!$YP$11:INDIRECT("'Полная ст-ть с уч.НЗС (Авто)'!YP"&amp;$J$42),$C24,'Полная ст-ть с уч.НЗС (Авто)'!WG$11:INDIRECT("'Полная ст-ть с уч.НЗС (Авто)'!WG"&amp;$J$42))/$D24)</f>
        <v>0</v>
      </c>
      <c r="WH24" s="137">
        <f ca="1">IF($D24=0,0,SUMIF('Полная ст-ть с уч.НЗС (Авто)'!$YP$11:INDIRECT("'Полная ст-ть с уч.НЗС (Авто)'!YP"&amp;$J$42),$C24,'Полная ст-ть с уч.НЗС (Авто)'!WH$11:INDIRECT("'Полная ст-ть с уч.НЗС (Авто)'!WH"&amp;$J$42))/$D24)</f>
        <v>0</v>
      </c>
      <c r="WI24" s="137">
        <f ca="1">IF($D24=0,0,SUMIF('Полная ст-ть с уч.НЗС (Авто)'!$YP$11:INDIRECT("'Полная ст-ть с уч.НЗС (Авто)'!YP"&amp;$J$42),$C24,'Полная ст-ть с уч.НЗС (Авто)'!WI$11:INDIRECT("'Полная ст-ть с уч.НЗС (Авто)'!WI"&amp;$J$42))/$D24)</f>
        <v>0</v>
      </c>
      <c r="WJ24" s="137">
        <f ca="1">IF($D24=0,0,SUMIF('Полная ст-ть с уч.НЗС (Авто)'!$YP$11:INDIRECT("'Полная ст-ть с уч.НЗС (Авто)'!YP"&amp;$J$42),$C24,'Полная ст-ть с уч.НЗС (Авто)'!WJ$11:INDIRECT("'Полная ст-ть с уч.НЗС (Авто)'!WJ"&amp;$J$42))/$D24)</f>
        <v>0</v>
      </c>
      <c r="WK24" s="137">
        <f ca="1">IF($D24=0,0,SUMIF('Полная ст-ть с уч.НЗС (Авто)'!$YP$11:INDIRECT("'Полная ст-ть с уч.НЗС (Авто)'!YP"&amp;$J$42),$C24,'Полная ст-ть с уч.НЗС (Авто)'!WK$11:INDIRECT("'Полная ст-ть с уч.НЗС (Авто)'!WK"&amp;$J$42))/$D24)</f>
        <v>0</v>
      </c>
      <c r="WL24" s="137">
        <f ca="1">IF($D24=0,0,SUMIF('Полная ст-ть с уч.НЗС (Авто)'!$YP$11:INDIRECT("'Полная ст-ть с уч.НЗС (Авто)'!YP"&amp;$J$42),$C24,'Полная ст-ть с уч.НЗС (Авто)'!WL$11:INDIRECT("'Полная ст-ть с уч.НЗС (Авто)'!WL"&amp;$J$42))/$D24)</f>
        <v>0</v>
      </c>
      <c r="WM24" s="137">
        <f ca="1">IF($D24=0,0,SUMIF('Полная ст-ть с уч.НЗС (Авто)'!$YP$11:INDIRECT("'Полная ст-ть с уч.НЗС (Авто)'!YP"&amp;$J$42),$C24,'Полная ст-ть с уч.НЗС (Авто)'!WM$11:INDIRECT("'Полная ст-ть с уч.НЗС (Авто)'!WM"&amp;$J$42))/$D24)</f>
        <v>0</v>
      </c>
      <c r="WN24" s="137">
        <f ca="1">IF($D24=0,0,SUMIF('Полная ст-ть с уч.НЗС (Авто)'!$YP$11:INDIRECT("'Полная ст-ть с уч.НЗС (Авто)'!YP"&amp;$J$42),$C24,'Полная ст-ть с уч.НЗС (Авто)'!WN$11:INDIRECT("'Полная ст-ть с уч.НЗС (Авто)'!WN"&amp;$J$42))/$D24)</f>
        <v>0</v>
      </c>
      <c r="WO24" s="137">
        <f ca="1">IF($D24=0,0,SUMIF('Полная ст-ть с уч.НЗС (Авто)'!$YP$11:INDIRECT("'Полная ст-ть с уч.НЗС (Авто)'!YP"&amp;$J$42),$C24,'Полная ст-ть с уч.НЗС (Авто)'!WO$11:INDIRECT("'Полная ст-ть с уч.НЗС (Авто)'!WO"&amp;$J$42))/$D24)</f>
        <v>0</v>
      </c>
      <c r="WP24" s="137">
        <f ca="1">IF($D24=0,0,SUMIF('Полная ст-ть с уч.НЗС (Авто)'!$YP$11:INDIRECT("'Полная ст-ть с уч.НЗС (Авто)'!YP"&amp;$J$42),$C24,'Полная ст-ть с уч.НЗС (Авто)'!WP$11:INDIRECT("'Полная ст-ть с уч.НЗС (Авто)'!WP"&amp;$J$42))/$D24)</f>
        <v>0</v>
      </c>
      <c r="WQ24" s="137">
        <f ca="1">IF($D24=0,0,SUMIF('Полная ст-ть с уч.НЗС (Авто)'!$YP$11:INDIRECT("'Полная ст-ть с уч.НЗС (Авто)'!YP"&amp;$J$42),$C24,'Полная ст-ть с уч.НЗС (Авто)'!WQ$11:INDIRECT("'Полная ст-ть с уч.НЗС (Авто)'!WQ"&amp;$J$42))/$D24)</f>
        <v>0</v>
      </c>
      <c r="WR24" s="137">
        <f ca="1">IF($D24=0,0,SUMIF('Полная ст-ть с уч.НЗС (Авто)'!$YP$11:INDIRECT("'Полная ст-ть с уч.НЗС (Авто)'!YP"&amp;$J$42),$C24,'Полная ст-ть с уч.НЗС (Авто)'!WR$11:INDIRECT("'Полная ст-ть с уч.НЗС (Авто)'!WR"&amp;$J$42))/$D24)</f>
        <v>0</v>
      </c>
      <c r="WS24" s="137">
        <f ca="1">IF($D24=0,0,SUMIF('Полная ст-ть с уч.НЗС (Авто)'!$YP$11:INDIRECT("'Полная ст-ть с уч.НЗС (Авто)'!YP"&amp;$J$42),$C24,'Полная ст-ть с уч.НЗС (Авто)'!WS$11:INDIRECT("'Полная ст-ть с уч.НЗС (Авто)'!WS"&amp;$J$42))/$D24)</f>
        <v>0</v>
      </c>
      <c r="WT24" s="137">
        <f ca="1">IF($D24=0,0,SUMIF('Полная ст-ть с уч.НЗС (Авто)'!$YP$11:INDIRECT("'Полная ст-ть с уч.НЗС (Авто)'!YP"&amp;$J$42),$C24,'Полная ст-ть с уч.НЗС (Авто)'!WT$11:INDIRECT("'Полная ст-ть с уч.НЗС (Авто)'!WT"&amp;$J$42))/$D24)</f>
        <v>0</v>
      </c>
      <c r="WU24" s="137">
        <f ca="1">IF($D24=0,0,SUMIF('Полная ст-ть с уч.НЗС (Авто)'!$YP$11:INDIRECT("'Полная ст-ть с уч.НЗС (Авто)'!YP"&amp;$J$42),$C24,'Полная ст-ть с уч.НЗС (Авто)'!WU$11:INDIRECT("'Полная ст-ть с уч.НЗС (Авто)'!WU"&amp;$J$42))/$D24)</f>
        <v>0</v>
      </c>
      <c r="WV24" s="137">
        <f ca="1">IF($D24=0,0,SUMIF('Полная ст-ть с уч.НЗС (Авто)'!$YP$11:INDIRECT("'Полная ст-ть с уч.НЗС (Авто)'!YP"&amp;$J$42),$C24,'Полная ст-ть с уч.НЗС (Авто)'!WV$11:INDIRECT("'Полная ст-ть с уч.НЗС (Авто)'!WV"&amp;$J$42))/$D24)</f>
        <v>0</v>
      </c>
      <c r="WW24" s="137">
        <f ca="1">IF($D24=0,0,SUMIF('Полная ст-ть с уч.НЗС (Авто)'!$YP$11:INDIRECT("'Полная ст-ть с уч.НЗС (Авто)'!YP"&amp;$J$42),$C24,'Полная ст-ть с уч.НЗС (Авто)'!WW$11:INDIRECT("'Полная ст-ть с уч.НЗС (Авто)'!WW"&amp;$J$42))/$D24)</f>
        <v>0</v>
      </c>
      <c r="WX24" s="137">
        <f ca="1">IF($D24=0,0,SUMIF('Полная ст-ть с уч.НЗС (Авто)'!$YP$11:INDIRECT("'Полная ст-ть с уч.НЗС (Авто)'!YP"&amp;$J$42),$C24,'Полная ст-ть с уч.НЗС (Авто)'!WX$11:INDIRECT("'Полная ст-ть с уч.НЗС (Авто)'!WX"&amp;$J$42))/$D24)</f>
        <v>0</v>
      </c>
      <c r="WY24" s="137">
        <f ca="1">IF($D24=0,0,SUMIF('Полная ст-ть с уч.НЗС (Авто)'!$YP$11:INDIRECT("'Полная ст-ть с уч.НЗС (Авто)'!YP"&amp;$J$42),$C24,'Полная ст-ть с уч.НЗС (Авто)'!WY$11:INDIRECT("'Полная ст-ть с уч.НЗС (Авто)'!WY"&amp;$J$42))/$D24)</f>
        <v>0</v>
      </c>
      <c r="WZ24" s="137">
        <f ca="1">IF($D24=0,0,SUMIF('Полная ст-ть с уч.НЗС (Авто)'!$YP$11:INDIRECT("'Полная ст-ть с уч.НЗС (Авто)'!YP"&amp;$J$42),$C24,'Полная ст-ть с уч.НЗС (Авто)'!WZ$11:INDIRECT("'Полная ст-ть с уч.НЗС (Авто)'!WZ"&amp;$J$42))/$D24)</f>
        <v>0</v>
      </c>
      <c r="XA24" s="137">
        <f ca="1">IF($D24=0,0,SUMIF('Полная ст-ть с уч.НЗС (Авто)'!$YP$11:INDIRECT("'Полная ст-ть с уч.НЗС (Авто)'!YP"&amp;$J$42),$C24,'Полная ст-ть с уч.НЗС (Авто)'!XA$11:INDIRECT("'Полная ст-ть с уч.НЗС (Авто)'!XA"&amp;$J$42))/$D24)</f>
        <v>0</v>
      </c>
      <c r="XB24" s="137">
        <f ca="1">IF($D24=0,0,SUMIF('Полная ст-ть с уч.НЗС (Авто)'!$YP$11:INDIRECT("'Полная ст-ть с уч.НЗС (Авто)'!YP"&amp;$J$42),$C24,'Полная ст-ть с уч.НЗС (Авто)'!XB$11:INDIRECT("'Полная ст-ть с уч.НЗС (Авто)'!XB"&amp;$J$42))/$D24)</f>
        <v>0</v>
      </c>
      <c r="XC24" s="137">
        <f ca="1">IF($D24=0,0,SUMIF('Полная ст-ть с уч.НЗС (Авто)'!$YP$11:INDIRECT("'Полная ст-ть с уч.НЗС (Авто)'!YP"&amp;$J$42),$C24,'Полная ст-ть с уч.НЗС (Авто)'!XC$11:INDIRECT("'Полная ст-ть с уч.НЗС (Авто)'!XC"&amp;$J$42))/$D24)</f>
        <v>0</v>
      </c>
      <c r="XD24" s="137">
        <f ca="1">IF($D24=0,0,SUMIF('Полная ст-ть с уч.НЗС (Авто)'!$YP$11:INDIRECT("'Полная ст-ть с уч.НЗС (Авто)'!YP"&amp;$J$42),$C24,'Полная ст-ть с уч.НЗС (Авто)'!XD$11:INDIRECT("'Полная ст-ть с уч.НЗС (Авто)'!XD"&amp;$J$42))/$D24)</f>
        <v>0</v>
      </c>
      <c r="XE24" s="137">
        <f ca="1">IF($D24=0,0,SUMIF('Полная ст-ть с уч.НЗС (Авто)'!$YP$11:INDIRECT("'Полная ст-ть с уч.НЗС (Авто)'!YP"&amp;$J$42),$C24,'Полная ст-ть с уч.НЗС (Авто)'!XE$11:INDIRECT("'Полная ст-ть с уч.НЗС (Авто)'!XE"&amp;$J$42))/$D24)</f>
        <v>0</v>
      </c>
      <c r="XF24" s="137">
        <f ca="1">IF($D24=0,0,SUMIF('Полная ст-ть с уч.НЗС (Авто)'!$YP$11:INDIRECT("'Полная ст-ть с уч.НЗС (Авто)'!YP"&amp;$J$42),$C24,'Полная ст-ть с уч.НЗС (Авто)'!XF$11:INDIRECT("'Полная ст-ть с уч.НЗС (Авто)'!XF"&amp;$J$42))/$D24)</f>
        <v>0</v>
      </c>
      <c r="XG24" s="137">
        <f ca="1">IF($D24=0,0,SUMIF('Полная ст-ть с уч.НЗС (Авто)'!$YP$11:INDIRECT("'Полная ст-ть с уч.НЗС (Авто)'!YP"&amp;$J$42),$C24,'Полная ст-ть с уч.НЗС (Авто)'!XG$11:INDIRECT("'Полная ст-ть с уч.НЗС (Авто)'!XG"&amp;$J$42))/$D24)</f>
        <v>0</v>
      </c>
      <c r="XH24" s="137">
        <f ca="1">IF($D24=0,0,SUMIF('Полная ст-ть с уч.НЗС (Авто)'!$YP$11:INDIRECT("'Полная ст-ть с уч.НЗС (Авто)'!YP"&amp;$J$42),$C24,'Полная ст-ть с уч.НЗС (Авто)'!XH$11:INDIRECT("'Полная ст-ть с уч.НЗС (Авто)'!XH"&amp;$J$42))/$D24)</f>
        <v>0</v>
      </c>
      <c r="XI24" s="137">
        <f ca="1">IF($D24=0,0,SUMIF('Полная ст-ть с уч.НЗС (Авто)'!$YP$11:INDIRECT("'Полная ст-ть с уч.НЗС (Авто)'!YP"&amp;$J$42),$C24,'Полная ст-ть с уч.НЗС (Авто)'!XI$11:INDIRECT("'Полная ст-ть с уч.НЗС (Авто)'!XI"&amp;$J$42))/$D24)</f>
        <v>0</v>
      </c>
      <c r="XJ24" s="137">
        <f ca="1">IF($D24=0,0,SUMIF('Полная ст-ть с уч.НЗС (Авто)'!$YP$11:INDIRECT("'Полная ст-ть с уч.НЗС (Авто)'!YP"&amp;$J$42),$C24,'Полная ст-ть с уч.НЗС (Авто)'!XJ$11:INDIRECT("'Полная ст-ть с уч.НЗС (Авто)'!XJ"&amp;$J$42))/$D24)</f>
        <v>0</v>
      </c>
      <c r="XK24" s="137">
        <f ca="1">IF($D24=0,0,SUMIF('Полная ст-ть с уч.НЗС (Авто)'!$YP$11:INDIRECT("'Полная ст-ть с уч.НЗС (Авто)'!YP"&amp;$J$42),$C24,'Полная ст-ть с уч.НЗС (Авто)'!XK$11:INDIRECT("'Полная ст-ть с уч.НЗС (Авто)'!XK"&amp;$J$42))/$D24)</f>
        <v>0</v>
      </c>
      <c r="XL24" s="137">
        <f ca="1">IF($D24=0,0,SUMIF('Полная ст-ть с уч.НЗС (Авто)'!$YP$11:INDIRECT("'Полная ст-ть с уч.НЗС (Авто)'!YP"&amp;$J$42),$C24,'Полная ст-ть с уч.НЗС (Авто)'!XL$11:INDIRECT("'Полная ст-ть с уч.НЗС (Авто)'!XL"&amp;$J$42))/$D24)</f>
        <v>0</v>
      </c>
      <c r="XM24" s="137">
        <f ca="1">IF($D24=0,0,SUMIF('Полная ст-ть с уч.НЗС (Авто)'!$YP$11:INDIRECT("'Полная ст-ть с уч.НЗС (Авто)'!YP"&amp;$J$42),$C24,'Полная ст-ть с уч.НЗС (Авто)'!XM$11:INDIRECT("'Полная ст-ть с уч.НЗС (Авто)'!XM"&amp;$J$42))/$D24)</f>
        <v>0</v>
      </c>
      <c r="XN24" s="137">
        <f ca="1">IF($D24=0,0,SUMIF('Полная ст-ть с уч.НЗС (Авто)'!$YP$11:INDIRECT("'Полная ст-ть с уч.НЗС (Авто)'!YP"&amp;$J$42),$C24,'Полная ст-ть с уч.НЗС (Авто)'!XN$11:INDIRECT("'Полная ст-ть с уч.НЗС (Авто)'!XN"&amp;$J$42))/$D24)</f>
        <v>0</v>
      </c>
      <c r="XO24" s="137">
        <f ca="1">IF($D24=0,0,SUMIF('Полная ст-ть с уч.НЗС (Авто)'!$YP$11:INDIRECT("'Полная ст-ть с уч.НЗС (Авто)'!YP"&amp;$J$42),$C24,'Полная ст-ть с уч.НЗС (Авто)'!XO$11:INDIRECT("'Полная ст-ть с уч.НЗС (Авто)'!XO"&amp;$J$42))/$D24)</f>
        <v>0</v>
      </c>
      <c r="XP24" s="141">
        <f ca="1">IF($D24=0,0,SUMIF('Полная ст-ть с уч.НЗС (Авто)'!$YP$11:INDIRECT("'Полная ст-ть с уч.НЗС (Авто)'!YP"&amp;$J$42),$C24,'Полная ст-ть с уч.НЗС (Авто)'!XP$11:INDIRECT("'Полная ст-ть с уч.НЗС (Авто)'!XP"&amp;$J$42))/$D24)</f>
        <v>0</v>
      </c>
      <c r="XQ24" s="137">
        <f ca="1">IF($D24=0,0,SUMIF('Полная ст-ть с уч.НЗС (Авто)'!$YP$11:INDIRECT("'Полная ст-ть с уч.НЗС (Авто)'!YP"&amp;$J$42),$C24,'Полная ст-ть с уч.НЗС (Авто)'!XQ$11:INDIRECT("'Полная ст-ть с уч.НЗС (Авто)'!XQ"&amp;$J$42))/$D24)</f>
        <v>0</v>
      </c>
      <c r="XR24" s="137">
        <f ca="1">IF($D24=0,0,SUMIF('Полная ст-ть с уч.НЗС (Авто)'!$YP$11:INDIRECT("'Полная ст-ть с уч.НЗС (Авто)'!YP"&amp;$J$42),$C24,'Полная ст-ть с уч.НЗС (Авто)'!XR$11:INDIRECT("'Полная ст-ть с уч.НЗС (Авто)'!XR"&amp;$J$42))/$D24)</f>
        <v>0</v>
      </c>
      <c r="XS24" s="137">
        <f ca="1">IF($D24=0,0,SUMIF('Полная ст-ть с уч.НЗС (Авто)'!$YP$11:INDIRECT("'Полная ст-ть с уч.НЗС (Авто)'!YP"&amp;$J$42),$C24,'Полная ст-ть с уч.НЗС (Авто)'!XS$11:INDIRECT("'Полная ст-ть с уч.НЗС (Авто)'!XS"&amp;$J$42))/$D24)</f>
        <v>0</v>
      </c>
      <c r="XT24" s="137">
        <f ca="1">IF($D24=0,0,SUMIF('Полная ст-ть с уч.НЗС (Авто)'!$YP$11:INDIRECT("'Полная ст-ть с уч.НЗС (Авто)'!YP"&amp;$J$42),$C24,'Полная ст-ть с уч.НЗС (Авто)'!XT$11:INDIRECT("'Полная ст-ть с уч.НЗС (Авто)'!XT"&amp;$J$42))/$D24)</f>
        <v>0</v>
      </c>
      <c r="XU24" s="137">
        <f ca="1">IF($D24=0,0,SUMIF('Полная ст-ть с уч.НЗС (Авто)'!$YP$11:INDIRECT("'Полная ст-ть с уч.НЗС (Авто)'!YP"&amp;$J$42),$C24,'Полная ст-ть с уч.НЗС (Авто)'!XU$11:INDIRECT("'Полная ст-ть с уч.НЗС (Авто)'!XU"&amp;$J$42))/$D24)</f>
        <v>0</v>
      </c>
      <c r="XV24" s="137">
        <f ca="1">IF($D24=0,0,SUMIF('Полная ст-ть с уч.НЗС (Авто)'!$YP$11:INDIRECT("'Полная ст-ть с уч.НЗС (Авто)'!YP"&amp;$J$42),$C24,'Полная ст-ть с уч.НЗС (Авто)'!XV$11:INDIRECT("'Полная ст-ть с уч.НЗС (Авто)'!XV"&amp;$J$42))/$D24)</f>
        <v>0</v>
      </c>
      <c r="XW24" s="137">
        <f ca="1">IF($D24=0,0,SUMIF('Полная ст-ть с уч.НЗС (Авто)'!$YP$11:INDIRECT("'Полная ст-ть с уч.НЗС (Авто)'!YP"&amp;$J$42),$C24,'Полная ст-ть с уч.НЗС (Авто)'!XW$11:INDIRECT("'Полная ст-ть с уч.НЗС (Авто)'!XW"&amp;$J$42))/$D24)</f>
        <v>0</v>
      </c>
      <c r="XX24" s="137">
        <f ca="1">IF($D24=0,0,SUMIF('Полная ст-ть с уч.НЗС (Авто)'!$YP$11:INDIRECT("'Полная ст-ть с уч.НЗС (Авто)'!YP"&amp;$J$42),$C24,'Полная ст-ть с уч.НЗС (Авто)'!XX$11:INDIRECT("'Полная ст-ть с уч.НЗС (Авто)'!XX"&amp;$J$42))/$D24)</f>
        <v>0</v>
      </c>
      <c r="XY24" s="137">
        <f ca="1">IF($D24=0,0,SUMIF('Полная ст-ть с уч.НЗС (Авто)'!$YP$11:INDIRECT("'Полная ст-ть с уч.НЗС (Авто)'!YP"&amp;$J$42),$C24,'Полная ст-ть с уч.НЗС (Авто)'!XY$11:INDIRECT("'Полная ст-ть с уч.НЗС (Авто)'!XY"&amp;$J$42))/$D24)</f>
        <v>0</v>
      </c>
      <c r="XZ24" s="137">
        <f ca="1">IF($D24=0,0,SUMIF('Полная ст-ть с уч.НЗС (Авто)'!$YP$11:INDIRECT("'Полная ст-ть с уч.НЗС (Авто)'!YP"&amp;$J$42),$C24,'Полная ст-ть с уч.НЗС (Авто)'!XZ$11:INDIRECT("'Полная ст-ть с уч.НЗС (Авто)'!XZ"&amp;$J$42))/$D24)</f>
        <v>0</v>
      </c>
      <c r="YA24" s="137">
        <f ca="1">IF($D24=0,0,SUMIF('Полная ст-ть с уч.НЗС (Авто)'!$YP$11:INDIRECT("'Полная ст-ть с уч.НЗС (Авто)'!YP"&amp;$J$42),$C24,'Полная ст-ть с уч.НЗС (Авто)'!YA$11:INDIRECT("'Полная ст-ть с уч.НЗС (Авто)'!YA"&amp;$J$42))/$D24)</f>
        <v>0</v>
      </c>
      <c r="YB24" s="137">
        <f ca="1">IF($D24=0,0,SUMIF('Полная ст-ть с уч.НЗС (Авто)'!$YP$11:INDIRECT("'Полная ст-ть с уч.НЗС (Авто)'!YP"&amp;$J$42),$C24,'Полная ст-ть с уч.НЗС (Авто)'!YB$11:INDIRECT("'Полная ст-ть с уч.НЗС (Авто)'!YB"&amp;$J$42))/$D24)</f>
        <v>0</v>
      </c>
      <c r="YC24" s="137">
        <f ca="1">IF($D24=0,0,SUMIF('Полная ст-ть с уч.НЗС (Авто)'!$YP$11:INDIRECT("'Полная ст-ть с уч.НЗС (Авто)'!YP"&amp;$J$42),$C24,'Полная ст-ть с уч.НЗС (Авто)'!YC$11:INDIRECT("'Полная ст-ть с уч.НЗС (Авто)'!YC"&amp;$J$42))/$D24)</f>
        <v>0</v>
      </c>
      <c r="YD24" s="137">
        <f ca="1">IF($D24=0,0,SUMIF('Полная ст-ть с уч.НЗС (Авто)'!$YP$11:INDIRECT("'Полная ст-ть с уч.НЗС (Авто)'!YP"&amp;$J$42),$C24,'Полная ст-ть с уч.НЗС (Авто)'!YD$11:INDIRECT("'Полная ст-ть с уч.НЗС (Авто)'!YD"&amp;$J$42))/$D24)</f>
        <v>0</v>
      </c>
      <c r="YE24" s="141">
        <f ca="1">IF($D24=0,0,SUMIF('Полная ст-ть с уч.НЗС (Авто)'!$YP$11:INDIRECT("'Полная ст-ть с уч.НЗС (Авто)'!YP"&amp;$J$42),$C24,'Полная ст-ть с уч.НЗС (Авто)'!YE$11:INDIRECT("'Полная ст-ть с уч.НЗС (Авто)'!YE"&amp;$J$42))/$D24)</f>
        <v>0</v>
      </c>
      <c r="YF24" s="104"/>
      <c r="YG24" s="94"/>
    </row>
    <row r="25" spans="1:657" s="105" customFormat="1" ht="15" customHeight="1" x14ac:dyDescent="0.25">
      <c r="A25" s="133">
        <v>15</v>
      </c>
      <c r="B25" s="134" t="s">
        <v>770</v>
      </c>
      <c r="C25" s="135" t="s">
        <v>771</v>
      </c>
      <c r="D25" s="136">
        <f ca="1">COUNTIF('Полная ст-ть с уч.НЗС (Авто)'!$YP$11:INDIRECT("'Полная ст-ть с уч.НЗС (Авто)'!YP"&amp;$J$42),C25)</f>
        <v>0</v>
      </c>
      <c r="E25" s="134"/>
      <c r="F25" s="134"/>
      <c r="G25" s="134"/>
      <c r="H25" s="134"/>
      <c r="I25" s="137">
        <f ca="1">IF($D25=0,0,SUMIF('Полная ст-ть с уч.НЗС (Авто)'!$YP$11:INDIRECT("'Полная ст-ть с уч.НЗС (Авто)'!YP"&amp;$J$42),$C25,'Полная ст-ть с уч.НЗС (Авто)'!I$11:INDIRECT("'Полная ст-ть с уч.НЗС (Авто)'!I"&amp;$J$42))/$D25)</f>
        <v>0</v>
      </c>
      <c r="J25" s="136"/>
      <c r="K25" s="137">
        <f ca="1">IF($D25=0,0,SUMIF('Полная ст-ть с уч.НЗС (Авто)'!$YP$11:INDIRECT("'Полная ст-ть с уч.НЗС (Авто)'!YP"&amp;$J$42),$C25,'Полная ст-ть с уч.НЗС (Авто)'!K$11:INDIRECT("'Полная ст-ть с уч.НЗС (Авто)'!K"&amp;$J$42))/$D25)</f>
        <v>0</v>
      </c>
      <c r="L25" s="134"/>
      <c r="M25" s="137">
        <f ca="1">IF($D25=0,0,SUMIF('Полная ст-ть с уч.НЗС (Авто)'!$YP$11:INDIRECT("'Полная ст-ть с уч.НЗС (Авто)'!YP"&amp;$J$42),$C25,'Полная ст-ть с уч.НЗС (Авто)'!M$11:INDIRECT("'Полная ст-ть с уч.НЗС (Авто)'!M"&amp;$J$42))/$D25)</f>
        <v>0</v>
      </c>
      <c r="N25" s="134"/>
      <c r="O25" s="137">
        <f ca="1">IF($D25=0,0,SUMIF('Полная ст-ть с уч.НЗС (Авто)'!$YP$11:INDIRECT("'Полная ст-ть с уч.НЗС (Авто)'!YP"&amp;$J$42),$C25,'Полная ст-ть с уч.НЗС (Авто)'!O$11:INDIRECT("'Полная ст-ть с уч.НЗС (Авто)'!O"&amp;$J$42))/$D25)</f>
        <v>0</v>
      </c>
      <c r="P25" s="134"/>
      <c r="Q25" s="137">
        <f ca="1">IF($D25=0,0,SUMIF('Полная ст-ть с уч.НЗС (Авто)'!$YP$11:INDIRECT("'Полная ст-ть с уч.НЗС (Авто)'!YP"&amp;$J$42),$C25,'Полная ст-ть с уч.НЗС (Авто)'!Q$11:INDIRECT("'Полная ст-ть с уч.НЗС (Авто)'!Q"&amp;$J$42))/$D25)</f>
        <v>0</v>
      </c>
      <c r="R25" s="137">
        <f ca="1">IF($D25=0,0,SUMIF('Полная ст-ть с уч.НЗС (Авто)'!$YP$11:INDIRECT("'Полная ст-ть с уч.НЗС (Авто)'!YP"&amp;$J$42),$C25,'Полная ст-ть с уч.НЗС (Авто)'!R$11:INDIRECT("'Полная ст-ть с уч.НЗС (Авто)'!R"&amp;$J$42))/$D25)</f>
        <v>0</v>
      </c>
      <c r="S25" s="137">
        <f ca="1">IF($D25=0,0,SUMIF('Полная ст-ть с уч.НЗС (Авто)'!$YP$11:INDIRECT("'Полная ст-ть с уч.НЗС (Авто)'!YP"&amp;$J$42),$C25,'Полная ст-ть с уч.НЗС (Авто)'!S$11:INDIRECT("'Полная ст-ть с уч.НЗС (Авто)'!S"&amp;$J$42))/$D25)</f>
        <v>0</v>
      </c>
      <c r="T25" s="137">
        <f ca="1">IF($D25=0,0,SUMIF('Полная ст-ть с уч.НЗС (Авто)'!$YP$11:INDIRECT("'Полная ст-ть с уч.НЗС (Авто)'!YP"&amp;$J$42),$C25,'Полная ст-ть с уч.НЗС (Авто)'!T$11:INDIRECT("'Полная ст-ть с уч.НЗС (Авто)'!T"&amp;$J$42))/$D25)</f>
        <v>0</v>
      </c>
      <c r="U25" s="137">
        <f ca="1">IF($D25=0,0,SUMIF('Полная ст-ть с уч.НЗС (Авто)'!$YP$11:INDIRECT("'Полная ст-ть с уч.НЗС (Авто)'!YP"&amp;$J$42),$C25,'Полная ст-ть с уч.НЗС (Авто)'!U$11:INDIRECT("'Полная ст-ть с уч.НЗС (Авто)'!U"&amp;$J$42))/$D25)</f>
        <v>0</v>
      </c>
      <c r="V25" s="137">
        <f ca="1">IF($D25=0,0,SUMIF('Полная ст-ть с уч.НЗС (Авто)'!$YP$11:INDIRECT("'Полная ст-ть с уч.НЗС (Авто)'!YP"&amp;$J$42),$C25,'Полная ст-ть с уч.НЗС (Авто)'!V$11:INDIRECT("'Полная ст-ть с уч.НЗС (Авто)'!V"&amp;$J$42))/$D25)</f>
        <v>0</v>
      </c>
      <c r="W25" s="137">
        <f ca="1">IF($D25=0,0,SUMIF('Полная ст-ть с уч.НЗС (Авто)'!$YP$11:INDIRECT("'Полная ст-ть с уч.НЗС (Авто)'!YP"&amp;$J$42),$C25,'Полная ст-ть с уч.НЗС (Авто)'!W$11:INDIRECT("'Полная ст-ть с уч.НЗС (Авто)'!W"&amp;$J$42))/$D25)</f>
        <v>0</v>
      </c>
      <c r="X25" s="137">
        <f ca="1">IF($D25=0,0,SUMIF('Полная ст-ть с уч.НЗС (Авто)'!$YP$11:INDIRECT("'Полная ст-ть с уч.НЗС (Авто)'!YP"&amp;$J$42),$C25,'Полная ст-ть с уч.НЗС (Авто)'!X$11:INDIRECT("'Полная ст-ть с уч.НЗС (Авто)'!X"&amp;$J$42))/$D25)</f>
        <v>0</v>
      </c>
      <c r="Y25" s="137">
        <f ca="1">IF($D25=0,0,SUMIF('Полная ст-ть с уч.НЗС (Авто)'!$YP$11:INDIRECT("'Полная ст-ть с уч.НЗС (Авто)'!YP"&amp;$J$42),$C25,'Полная ст-ть с уч.НЗС (Авто)'!Y$11:INDIRECT("'Полная ст-ть с уч.НЗС (Авто)'!Y"&amp;$J$42))/$D25)</f>
        <v>0</v>
      </c>
      <c r="Z25" s="137">
        <f ca="1">IF($D25=0,0,SUMIF('Полная ст-ть с уч.НЗС (Авто)'!$YP$11:INDIRECT("'Полная ст-ть с уч.НЗС (Авто)'!YP"&amp;$J$42),$C25,'Полная ст-ть с уч.НЗС (Авто)'!Z$11:INDIRECT("'Полная ст-ть с уч.НЗС (Авто)'!Z"&amp;$J$42))/$D25)</f>
        <v>0</v>
      </c>
      <c r="AA25" s="137">
        <f ca="1">IF($D25=0,0,SUMIF('Полная ст-ть с уч.НЗС (Авто)'!$YP$11:INDIRECT("'Полная ст-ть с уч.НЗС (Авто)'!YP"&amp;$J$42),$C25,'Полная ст-ть с уч.НЗС (Авто)'!AA$11:INDIRECT("'Полная ст-ть с уч.НЗС (Авто)'!AA"&amp;$J$42))/$D25)</f>
        <v>0</v>
      </c>
      <c r="AB25" s="137">
        <f ca="1">IF($D25=0,0,SUMIF('Полная ст-ть с уч.НЗС (Авто)'!$YP$11:INDIRECT("'Полная ст-ть с уч.НЗС (Авто)'!YP"&amp;$J$42),$C25,'Полная ст-ть с уч.НЗС (Авто)'!AB$11:INDIRECT("'Полная ст-ть с уч.НЗС (Авто)'!AB"&amp;$J$42))/$D25)</f>
        <v>0</v>
      </c>
      <c r="AC25" s="137">
        <f ca="1">IF($D25=0,0,SUMIF('Полная ст-ть с уч.НЗС (Авто)'!$YP$11:INDIRECT("'Полная ст-ть с уч.НЗС (Авто)'!YP"&amp;$J$42),$C25,'Полная ст-ть с уч.НЗС (Авто)'!AC$11:INDIRECT("'Полная ст-ть с уч.НЗС (Авто)'!AC"&amp;$J$42))/$D25)</f>
        <v>0</v>
      </c>
      <c r="AD25" s="137">
        <f ca="1">IF($D25=0,0,SUMIF('Полная ст-ть с уч.НЗС (Авто)'!$YP$11:INDIRECT("'Полная ст-ть с уч.НЗС (Авто)'!YP"&amp;$J$42),$C25,'Полная ст-ть с уч.НЗС (Авто)'!AD$11:INDIRECT("'Полная ст-ть с уч.НЗС (Авто)'!AD"&amp;$J$42))/$D25)</f>
        <v>0</v>
      </c>
      <c r="AE25" s="137">
        <f ca="1">IF($D25=0,0,SUMIF('Полная ст-ть с уч.НЗС (Авто)'!$YP$11:INDIRECT("'Полная ст-ть с уч.НЗС (Авто)'!YP"&amp;$J$42),$C25,'Полная ст-ть с уч.НЗС (Авто)'!AE$11:INDIRECT("'Полная ст-ть с уч.НЗС (Авто)'!AE"&amp;$J$42))/$D25)</f>
        <v>0</v>
      </c>
      <c r="AF25" s="137">
        <f ca="1">IF($D25=0,0,SUMIF('Полная ст-ть с уч.НЗС (Авто)'!$YP$11:INDIRECT("'Полная ст-ть с уч.НЗС (Авто)'!YP"&amp;$J$42),$C25,'Полная ст-ть с уч.НЗС (Авто)'!AF$11:INDIRECT("'Полная ст-ть с уч.НЗС (Авто)'!AF"&amp;$J$42))/$D25)</f>
        <v>0</v>
      </c>
      <c r="AG25" s="137">
        <f ca="1">IF($D25=0,0,SUMIF('Полная ст-ть с уч.НЗС (Авто)'!$YP$11:INDIRECT("'Полная ст-ть с уч.НЗС (Авто)'!YP"&amp;$J$42),$C25,'Полная ст-ть с уч.НЗС (Авто)'!AG$11:INDIRECT("'Полная ст-ть с уч.НЗС (Авто)'!AG"&amp;$J$42))/$D25)</f>
        <v>0</v>
      </c>
      <c r="AH25" s="137">
        <f ca="1">IF($D25=0,0,SUMIF('Полная ст-ть с уч.НЗС (Авто)'!$YP$11:INDIRECT("'Полная ст-ть с уч.НЗС (Авто)'!YP"&amp;$J$42),$C25,'Полная ст-ть с уч.НЗС (Авто)'!AH$11:INDIRECT("'Полная ст-ть с уч.НЗС (Авто)'!AH"&amp;$J$42))/$D25)</f>
        <v>0</v>
      </c>
      <c r="AI25" s="137">
        <f ca="1">IF($D25=0,0,SUMIF('Полная ст-ть с уч.НЗС (Авто)'!$YP$11:INDIRECT("'Полная ст-ть с уч.НЗС (Авто)'!YP"&amp;$J$42),$C25,'Полная ст-ть с уч.НЗС (Авто)'!AI$11:INDIRECT("'Полная ст-ть с уч.НЗС (Авто)'!AI"&amp;$J$42))/$D25)</f>
        <v>0</v>
      </c>
      <c r="AJ25" s="137">
        <f ca="1">IF($D25=0,0,SUMIF('Полная ст-ть с уч.НЗС (Авто)'!$YP$11:INDIRECT("'Полная ст-ть с уч.НЗС (Авто)'!YP"&amp;$J$42),$C25,'Полная ст-ть с уч.НЗС (Авто)'!AJ$11:INDIRECT("'Полная ст-ть с уч.НЗС (Авто)'!AJ"&amp;$J$42))/$D25)</f>
        <v>0</v>
      </c>
      <c r="AK25" s="137">
        <f ca="1">IF($D25=0,0,SUMIF('Полная ст-ть с уч.НЗС (Авто)'!$YP$11:INDIRECT("'Полная ст-ть с уч.НЗС (Авто)'!YP"&amp;$J$42),$C25,'Полная ст-ть с уч.НЗС (Авто)'!AK$11:INDIRECT("'Полная ст-ть с уч.НЗС (Авто)'!AK"&amp;$J$42))/$D25)</f>
        <v>0</v>
      </c>
      <c r="AL25" s="137">
        <f ca="1">IF($D25=0,0,SUMIF('Полная ст-ть с уч.НЗС (Авто)'!$YP$11:INDIRECT("'Полная ст-ть с уч.НЗС (Авто)'!YP"&amp;$J$42),$C25,'Полная ст-ть с уч.НЗС (Авто)'!AL$11:INDIRECT("'Полная ст-ть с уч.НЗС (Авто)'!AL"&amp;$J$42))/$D25)</f>
        <v>0</v>
      </c>
      <c r="AM25" s="137">
        <f ca="1">IF($D25=0,0,SUMIF('Полная ст-ть с уч.НЗС (Авто)'!$YP$11:INDIRECT("'Полная ст-ть с уч.НЗС (Авто)'!YP"&amp;$J$42),$C25,'Полная ст-ть с уч.НЗС (Авто)'!AM$11:INDIRECT("'Полная ст-ть с уч.НЗС (Авто)'!AM"&amp;$J$42))/$D25)</f>
        <v>0</v>
      </c>
      <c r="AN25" s="137">
        <f ca="1">IF($D25=0,0,SUMIF('Полная ст-ть с уч.НЗС (Авто)'!$YP$11:INDIRECT("'Полная ст-ть с уч.НЗС (Авто)'!YP"&amp;$J$42),$C25,'Полная ст-ть с уч.НЗС (Авто)'!AN$11:INDIRECT("'Полная ст-ть с уч.НЗС (Авто)'!AN"&amp;$J$42))/$D25)</f>
        <v>0</v>
      </c>
      <c r="AO25" s="137">
        <f ca="1">IF($D25=0,0,SUMIF('Полная ст-ть с уч.НЗС (Авто)'!$YP$11:INDIRECT("'Полная ст-ть с уч.НЗС (Авто)'!YP"&amp;$J$42),$C25,'Полная ст-ть с уч.НЗС (Авто)'!AO$11:INDIRECT("'Полная ст-ть с уч.НЗС (Авто)'!AO"&amp;$J$42))/$D25)</f>
        <v>0</v>
      </c>
      <c r="AP25" s="137">
        <f ca="1">IF($D25=0,0,SUMIF('Полная ст-ть с уч.НЗС (Авто)'!$YP$11:INDIRECT("'Полная ст-ть с уч.НЗС (Авто)'!YP"&amp;$J$42),$C25,'Полная ст-ть с уч.НЗС (Авто)'!AP$11:INDIRECT("'Полная ст-ть с уч.НЗС (Авто)'!AP"&amp;$J$42))/$D25)</f>
        <v>0</v>
      </c>
      <c r="AQ25" s="137">
        <f ca="1">IF($D25=0,0,SUMIF('Полная ст-ть с уч.НЗС (Авто)'!$YP$11:INDIRECT("'Полная ст-ть с уч.НЗС (Авто)'!YP"&amp;$J$42),$C25,'Полная ст-ть с уч.НЗС (Авто)'!AQ$11:INDIRECT("'Полная ст-ть с уч.НЗС (Авто)'!AQ"&amp;$J$42))/$D25)</f>
        <v>0</v>
      </c>
      <c r="AR25" s="186"/>
      <c r="AS25" s="186"/>
      <c r="AT25" s="187"/>
      <c r="AU25" s="421"/>
      <c r="AV25" s="187"/>
      <c r="AW25" s="421"/>
      <c r="AX25" s="137">
        <f ca="1">IF($D25=0,0,SUMIF('Полная ст-ть с уч.НЗС (Авто)'!$YP$11:INDIRECT("'Полная ст-ть с уч.НЗС (Авто)'!YP"&amp;$J$42),$C25,'Полная ст-ть с уч.НЗС (Авто)'!AX$11:INDIRECT("'Полная ст-ть с уч.НЗС (Авто)'!AX"&amp;$J$42))/$D25)</f>
        <v>0</v>
      </c>
      <c r="AY25" s="137">
        <f ca="1">IF($D25=0,0,SUMIF('Полная ст-ть с уч.НЗС (Авто)'!$YP$11:INDIRECT("'Полная ст-ть с уч.НЗС (Авто)'!YP"&amp;$J$42),$C25,'Полная ст-ть с уч.НЗС (Авто)'!AY$11:INDIRECT("'Полная ст-ть с уч.НЗС (Авто)'!AY"&amp;$J$42))/$D25)</f>
        <v>0</v>
      </c>
      <c r="AZ25" s="137">
        <f ca="1">IF($D25=0,0,SUMIF('Полная ст-ть с уч.НЗС (Авто)'!$YP$11:INDIRECT("'Полная ст-ть с уч.НЗС (Авто)'!YP"&amp;$J$42),$C25,'Полная ст-ть с уч.НЗС (Авто)'!AZ$11:INDIRECT("'Полная ст-ть с уч.НЗС (Авто)'!AZ"&amp;$J$42))/$D25)</f>
        <v>0</v>
      </c>
      <c r="BA25" s="137">
        <f ca="1">IF($D25=0,0,SUMIF('Полная ст-ть с уч.НЗС (Авто)'!$YP$11:INDIRECT("'Полная ст-ть с уч.НЗС (Авто)'!YP"&amp;$J$42),$C25,'Полная ст-ть с уч.НЗС (Авто)'!BA$11:INDIRECT("'Полная ст-ть с уч.НЗС (Авто)'!BA"&amp;$J$42))/$D25)</f>
        <v>0</v>
      </c>
      <c r="BB25" s="137">
        <f ca="1">IF($D25=0,0,SUMIF('Полная ст-ть с уч.НЗС (Авто)'!$YP$11:INDIRECT("'Полная ст-ть с уч.НЗС (Авто)'!YP"&amp;$J$42),$C25,'Полная ст-ть с уч.НЗС (Авто)'!BB$11:INDIRECT("'Полная ст-ть с уч.НЗС (Авто)'!BB"&amp;$J$42))/$D25)</f>
        <v>0</v>
      </c>
      <c r="BC25" s="137">
        <f ca="1">IF($D25=0,0,SUMIF('Полная ст-ть с уч.НЗС (Авто)'!$YP$11:INDIRECT("'Полная ст-ть с уч.НЗС (Авто)'!YP"&amp;$J$42),$C25,'Полная ст-ть с уч.НЗС (Авто)'!BC$11:INDIRECT("'Полная ст-ть с уч.НЗС (Авто)'!BC"&amp;$J$42))/$D25)</f>
        <v>0</v>
      </c>
      <c r="BD25" s="187"/>
      <c r="BE25" s="187"/>
      <c r="BF25" s="137">
        <f ca="1">IF($D25=0,0,SUMIF('Полная ст-ть с уч.НЗС (Авто)'!$YP$11:INDIRECT("'Полная ст-ть с уч.НЗС (Авто)'!YP"&amp;$J$42),$C25,'Полная ст-ть с уч.НЗС (Авто)'!BF$11:INDIRECT("'Полная ст-ть с уч.НЗС (Авто)'!BF"&amp;$J$42))/$D25)</f>
        <v>0</v>
      </c>
      <c r="BG25" s="137">
        <f ca="1">IF($D25=0,0,SUMIF('Полная ст-ть с уч.НЗС (Авто)'!$YP$11:INDIRECT("'Полная ст-ть с уч.НЗС (Авто)'!YP"&amp;$J$42),$C25,'Полная ст-ть с уч.НЗС (Авто)'!BG$11:INDIRECT("'Полная ст-ть с уч.НЗС (Авто)'!BG"&amp;$J$42))/$D25)</f>
        <v>0</v>
      </c>
      <c r="BH25" s="137">
        <f ca="1">IF($D25=0,0,SUMIF('Полная ст-ть с уч.НЗС (Авто)'!$YP$11:INDIRECT("'Полная ст-ть с уч.НЗС (Авто)'!YP"&amp;$J$42),$C25,'Полная ст-ть с уч.НЗС (Авто)'!BH$11:INDIRECT("'Полная ст-ть с уч.НЗС (Авто)'!BH"&amp;$J$42))/$D25)</f>
        <v>0</v>
      </c>
      <c r="BI25" s="137">
        <f ca="1">IF($D25=0,0,SUMIF('Полная ст-ть с уч.НЗС (Авто)'!$YP$11:INDIRECT("'Полная ст-ть с уч.НЗС (Авто)'!YP"&amp;$J$42),$C25,'Полная ст-ть с уч.НЗС (Авто)'!BI$11:INDIRECT("'Полная ст-ть с уч.НЗС (Авто)'!BI"&amp;$J$42))/$D25)</f>
        <v>0</v>
      </c>
      <c r="BJ25" s="137">
        <f ca="1">IF($D25=0,0,SUMIF('Полная ст-ть с уч.НЗС (Авто)'!$YP$11:INDIRECT("'Полная ст-ть с уч.НЗС (Авто)'!YP"&amp;$J$42),$C25,'Полная ст-ть с уч.НЗС (Авто)'!BJ$11:INDIRECT("'Полная ст-ть с уч.НЗС (Авто)'!BJ"&amp;$J$42))/$D25)</f>
        <v>0</v>
      </c>
      <c r="BK25" s="137">
        <f ca="1">IF($D25=0,0,SUMIF('Полная ст-ть с уч.НЗС (Авто)'!$YP$11:INDIRECT("'Полная ст-ть с уч.НЗС (Авто)'!YP"&amp;$J$42),$C25,'Полная ст-ть с уч.НЗС (Авто)'!BK$11:INDIRECT("'Полная ст-ть с уч.НЗС (Авто)'!BK"&amp;$J$42))/$D25)</f>
        <v>0</v>
      </c>
      <c r="BL25" s="187"/>
      <c r="BM25" s="137">
        <f ca="1">IF($D25=0,0,SUMIF('Полная ст-ть с уч.НЗС (Авто)'!$YP$11:INDIRECT("'Полная ст-ть с уч.НЗС (Авто)'!YP"&amp;$J$42),$C25,'Полная ст-ть с уч.НЗС (Авто)'!BM$11:INDIRECT("'Полная ст-ть с уч.НЗС (Авто)'!BM"&amp;$J$42))/$D25)</f>
        <v>0</v>
      </c>
      <c r="BN25" s="188"/>
      <c r="BO25" s="134"/>
      <c r="BP25" s="134"/>
      <c r="BQ25" s="137">
        <f ca="1">IF($D25=0,0,SUMIF('Полная ст-ть с уч.НЗС (Авто)'!$YP$11:INDIRECT("'Полная ст-ть с уч.НЗС (Авто)'!YP"&amp;$J$42),$C25,'Полная ст-ть с уч.НЗС (Авто)'!BQ$11:INDIRECT("'Полная ст-ть с уч.НЗС (Авто)'!BQ"&amp;$J$42))/$D25)</f>
        <v>0</v>
      </c>
      <c r="BR25" s="137"/>
      <c r="BS25" s="134"/>
      <c r="BT25" s="134"/>
      <c r="BU25" s="137"/>
      <c r="BV25" s="134"/>
      <c r="BW25" s="137"/>
      <c r="BX25" s="134"/>
      <c r="BY25" s="134"/>
      <c r="BZ25" s="134"/>
      <c r="CA25" s="134"/>
      <c r="CB25" s="134"/>
      <c r="CC25" s="134"/>
      <c r="CD25" s="134"/>
      <c r="CE25" s="134"/>
      <c r="CF25" s="134"/>
      <c r="CG25" s="134"/>
      <c r="CH25" s="134"/>
      <c r="CI25" s="134"/>
      <c r="CJ25" s="134"/>
      <c r="CK25" s="137">
        <f ca="1">IF($D25=0,0,SUMIF('Полная ст-ть с уч.НЗС (Авто)'!$YP$11:INDIRECT("'Полная ст-ть с уч.НЗС (Авто)'!YP"&amp;$J$42),$C25,'Полная ст-ть с уч.НЗС (Авто)'!CK$11:INDIRECT("'Полная ст-ть с уч.НЗС (Авто)'!CK"&amp;$J$42))/$D25)</f>
        <v>0</v>
      </c>
      <c r="CL25" s="137">
        <f ca="1">IF($D25=0,0,SUMIF('Полная ст-ть с уч.НЗС (Авто)'!$YP$11:INDIRECT("'Полная ст-ть с уч.НЗС (Авто)'!YP"&amp;$J$42),$C25,'Полная ст-ть с уч.НЗС (Авто)'!CL$11:INDIRECT("'Полная ст-ть с уч.НЗС (Авто)'!CL"&amp;$J$42))/$D25)</f>
        <v>0</v>
      </c>
      <c r="CM25" s="137">
        <f ca="1">IF($D25=0,0,SUMIF('Полная ст-ть с уч.НЗС (Авто)'!$YP$11:INDIRECT("'Полная ст-ть с уч.НЗС (Авто)'!YP"&amp;$J$42),$C25,'Полная ст-ть с уч.НЗС (Авто)'!CM$11:INDIRECT("'Полная ст-ть с уч.НЗС (Авто)'!CM"&amp;$J$42))/$D25)</f>
        <v>0</v>
      </c>
      <c r="CN25" s="137">
        <f ca="1">IF($D25=0,0,SUMIF('Полная ст-ть с уч.НЗС (Авто)'!$YP$11:INDIRECT("'Полная ст-ть с уч.НЗС (Авто)'!YP"&amp;$J$42),$C25,'Полная ст-ть с уч.НЗС (Авто)'!CN$11:INDIRECT("'Полная ст-ть с уч.НЗС (Авто)'!CN"&amp;$J$42))/$D25)</f>
        <v>0</v>
      </c>
      <c r="CO25" s="137">
        <f ca="1">IF($D25=0,0,SUMIF('Полная ст-ть с уч.НЗС (Авто)'!$YP$11:INDIRECT("'Полная ст-ть с уч.НЗС (Авто)'!YP"&amp;$J$42),$C25,'Полная ст-ть с уч.НЗС (Авто)'!CO$11:INDIRECT("'Полная ст-ть с уч.НЗС (Авто)'!CO"&amp;$J$42))/$D25)</f>
        <v>0</v>
      </c>
      <c r="CP25" s="137">
        <f ca="1">IF($D25=0,0,SUMIF('Полная ст-ть с уч.НЗС (Авто)'!$YP$11:INDIRECT("'Полная ст-ть с уч.НЗС (Авто)'!YP"&amp;$J$42),$C25,'Полная ст-ть с уч.НЗС (Авто)'!CP$11:INDIRECT("'Полная ст-ть с уч.НЗС (Авто)'!CP"&amp;$J$42))/$D25)</f>
        <v>0</v>
      </c>
      <c r="CQ25" s="134">
        <f ca="1">IF($D25=0,0,SUMIF('Полная ст-ть с уч.НЗС (Авто)'!$YP$11:INDIRECT("'Полная ст-ть с уч.НЗС (Авто)'!YP"&amp;$J$42),$C25,'Полная ст-ть с уч.НЗС (Авто)'!CQ$11:INDIRECT("'Полная ст-ть с уч.НЗС (Авто)'!CQ"&amp;$J$42))/$D25)</f>
        <v>0</v>
      </c>
      <c r="CR25" s="137">
        <f ca="1">IF($D25=0,0,SUMIF('Полная ст-ть с уч.НЗС (Авто)'!$YP$11:INDIRECT("'Полная ст-ть с уч.НЗС (Авто)'!YP"&amp;$J$42),$C25,'Полная ст-ть с уч.НЗС (Авто)'!CR$11:INDIRECT("'Полная ст-ть с уч.НЗС (Авто)'!CR"&amp;$J$42))/$D25)</f>
        <v>0</v>
      </c>
      <c r="CS25" s="137">
        <f ca="1">IF($D25=0,0,SUMIF('Полная ст-ть с уч.НЗС (Авто)'!$YP$11:INDIRECT("'Полная ст-ть с уч.НЗС (Авто)'!YP"&amp;$J$42),$C25,'Полная ст-ть с уч.НЗС (Авто)'!CS$11:INDIRECT("'Полная ст-ть с уч.НЗС (Авто)'!CS"&amp;$J$42))/$D25)</f>
        <v>0</v>
      </c>
      <c r="CT25" s="137">
        <f ca="1">IF($D25=0,0,SUMIF('Полная ст-ть с уч.НЗС (Авто)'!$YP$11:INDIRECT("'Полная ст-ть с уч.НЗС (Авто)'!YP"&amp;$J$42),$C25,'Полная ст-ть с уч.НЗС (Авто)'!CT$11:INDIRECT("'Полная ст-ть с уч.НЗС (Авто)'!CT"&amp;$J$42))/$D25)</f>
        <v>0</v>
      </c>
      <c r="CU25" s="137">
        <f ca="1">IF($D25=0,0,SUMIF('Полная ст-ть с уч.НЗС (Авто)'!$YP$11:INDIRECT("'Полная ст-ть с уч.НЗС (Авто)'!YP"&amp;$J$42),$C25,'Полная ст-ть с уч.НЗС (Авто)'!CU$11:INDIRECT("'Полная ст-ть с уч.НЗС (Авто)'!CU"&amp;$J$42))/$D25)</f>
        <v>0</v>
      </c>
      <c r="CV25" s="137">
        <f ca="1">IF($D25=0,0,SUMIF('Полная ст-ть с уч.НЗС (Авто)'!$YP$11:INDIRECT("'Полная ст-ть с уч.НЗС (Авто)'!YP"&amp;$J$42),$C25,'Полная ст-ть с уч.НЗС (Авто)'!CV$11:INDIRECT("'Полная ст-ть с уч.НЗС (Авто)'!CV"&amp;$J$42))/$D25)</f>
        <v>0</v>
      </c>
      <c r="CW25" s="137">
        <f ca="1">IF($D25=0,0,SUMIF('Полная ст-ть с уч.НЗС (Авто)'!$YP$11:INDIRECT("'Полная ст-ть с уч.НЗС (Авто)'!YP"&amp;$J$42),$C25,'Полная ст-ть с уч.НЗС (Авто)'!CW$11:INDIRECT("'Полная ст-ть с уч.НЗС (Авто)'!CW"&amp;$J$42))/$D25)</f>
        <v>0</v>
      </c>
      <c r="CX25" s="137">
        <f ca="1">IF($D25=0,0,SUMIF('Полная ст-ть с уч.НЗС (Авто)'!$YP$11:INDIRECT("'Полная ст-ть с уч.НЗС (Авто)'!YP"&amp;$J$42),$C25,'Полная ст-ть с уч.НЗС (Авто)'!CX$11:INDIRECT("'Полная ст-ть с уч.НЗС (Авто)'!CX"&amp;$J$42))/$D25)</f>
        <v>0</v>
      </c>
      <c r="CY25" s="134">
        <f ca="1">IF($D25=0,0,SUMIF('Полная ст-ть с уч.НЗС (Авто)'!$YP$11:INDIRECT("'Полная ст-ть с уч.НЗС (Авто)'!YP"&amp;$J$42),$C25,'Полная ст-ть с уч.НЗС (Авто)'!CY$11:INDIRECT("'Полная ст-ть с уч.НЗС (Авто)'!CY"&amp;$J$42))/$D25)</f>
        <v>0</v>
      </c>
      <c r="CZ25" s="137">
        <f ca="1">IF($D25=0,0,SUMIF('Полная ст-ть с уч.НЗС (Авто)'!$YP$11:INDIRECT("'Полная ст-ть с уч.НЗС (Авто)'!YP"&amp;$J$42),$C25,'Полная ст-ть с уч.НЗС (Авто)'!CZ$11:INDIRECT("'Полная ст-ть с уч.НЗС (Авто)'!CZ"&amp;$J$42))/$D25)</f>
        <v>0</v>
      </c>
      <c r="DA25" s="137">
        <f ca="1">IF($D25=0,0,SUMIF('Полная ст-ть с уч.НЗС (Авто)'!$YP$11:INDIRECT("'Полная ст-ть с уч.НЗС (Авто)'!YP"&amp;$J$42),$C25,'Полная ст-ть с уч.НЗС (Авто)'!DA$11:INDIRECT("'Полная ст-ть с уч.НЗС (Авто)'!DA"&amp;$J$42))/$D25)</f>
        <v>0</v>
      </c>
      <c r="DB25" s="137">
        <f ca="1">IF($D25=0,0,SUMIF('Полная ст-ть с уч.НЗС (Авто)'!$YP$11:INDIRECT("'Полная ст-ть с уч.НЗС (Авто)'!YP"&amp;$J$42),$C25,'Полная ст-ть с уч.НЗС (Авто)'!DB$11:INDIRECT("'Полная ст-ть с уч.НЗС (Авто)'!DB"&amp;$J$42))/$D25)</f>
        <v>0</v>
      </c>
      <c r="DC25" s="137">
        <f ca="1">IF($D25=0,0,SUMIF('Полная ст-ть с уч.НЗС (Авто)'!$YP$11:INDIRECT("'Полная ст-ть с уч.НЗС (Авто)'!YP"&amp;$J$42),$C25,'Полная ст-ть с уч.НЗС (Авто)'!DC$11:INDIRECT("'Полная ст-ть с уч.НЗС (Авто)'!DC"&amp;$J$42))/$D25)</f>
        <v>0</v>
      </c>
      <c r="DD25" s="134"/>
      <c r="DE25" s="137">
        <f ca="1">IF($D25=0,0,SUMIF('Полная ст-ть с уч.НЗС (Авто)'!$YP$11:INDIRECT("'Полная ст-ть с уч.НЗС (Авто)'!YP"&amp;$J$42),$C25,'Полная ст-ть с уч.НЗС (Авто)'!DE$11:INDIRECT("'Полная ст-ть с уч.НЗС (Авто)'!DE"&amp;$J$42))/$D25)</f>
        <v>0</v>
      </c>
      <c r="DF25" s="137"/>
      <c r="DG25" s="137">
        <f ca="1">IF($D25=0,0,SUMIF('Полная ст-ть с уч.НЗС (Авто)'!$YP$11:INDIRECT("'Полная ст-ть с уч.НЗС (Авто)'!YP"&amp;$J$42),$C25,'Полная ст-ть с уч.НЗС (Авто)'!DG$11:INDIRECT("'Полная ст-ть с уч.НЗС (Авто)'!DG"&amp;$J$42))/$D25)</f>
        <v>0</v>
      </c>
      <c r="DH25" s="137">
        <f ca="1">IF($D25=0,0,SUMIF('Полная ст-ть с уч.НЗС (Авто)'!$YP$11:INDIRECT("'Полная ст-ть с уч.НЗС (Авто)'!YP"&amp;$J$42),$C25,'Полная ст-ть с уч.НЗС (Авто)'!DH$11:INDIRECT("'Полная ст-ть с уч.НЗС (Авто)'!DH"&amp;$J$42))/$D25)</f>
        <v>0</v>
      </c>
      <c r="DI25" s="137">
        <f ca="1">IF($D25=0,0,SUMIF('Полная ст-ть с уч.НЗС (Авто)'!$YP$11:INDIRECT("'Полная ст-ть с уч.НЗС (Авто)'!YP"&amp;$J$42),$C25,'Полная ст-ть с уч.НЗС (Авто)'!DI$11:INDIRECT("'Полная ст-ть с уч.НЗС (Авто)'!DI"&amp;$J$42))/$D25)</f>
        <v>0</v>
      </c>
      <c r="DJ25" s="137">
        <f ca="1">IF($D25=0,0,SUMIF('Полная ст-ть с уч.НЗС (Авто)'!$YP$11:INDIRECT("'Полная ст-ть с уч.НЗС (Авто)'!YP"&amp;$J$42),$C25,'Полная ст-ть с уч.НЗС (Авто)'!DJ$11:INDIRECT("'Полная ст-ть с уч.НЗС (Авто)'!DJ"&amp;$J$42))/$D25)</f>
        <v>0</v>
      </c>
      <c r="DK25" s="137">
        <f ca="1">IF($D25=0,0,SUMIF('Полная ст-ть с уч.НЗС (Авто)'!$YP$11:INDIRECT("'Полная ст-ть с уч.НЗС (Авто)'!YP"&amp;$J$42),$C25,'Полная ст-ть с уч.НЗС (Авто)'!DK$11:INDIRECT("'Полная ст-ть с уч.НЗС (Авто)'!DK"&amp;$J$42))/$D25)</f>
        <v>0</v>
      </c>
      <c r="DL25" s="137">
        <f ca="1">IF($D25=0,0,SUMIF('Полная ст-ть с уч.НЗС (Авто)'!$YP$11:INDIRECT("'Полная ст-ть с уч.НЗС (Авто)'!YP"&amp;$J$42),$C25,'Полная ст-ть с уч.НЗС (Авто)'!DL$11:INDIRECT("'Полная ст-ть с уч.НЗС (Авто)'!DL"&amp;$J$42))/$D25)</f>
        <v>0</v>
      </c>
      <c r="DM25" s="137">
        <f ca="1">IF($D25=0,0,SUMIF('Полная ст-ть с уч.НЗС (Авто)'!$YP$11:INDIRECT("'Полная ст-ть с уч.НЗС (Авто)'!YP"&amp;$J$42),$C25,'Полная ст-ть с уч.НЗС (Авто)'!DM$11:INDIRECT("'Полная ст-ть с уч.НЗС (Авто)'!DM"&amp;$J$42))/$D25)</f>
        <v>0</v>
      </c>
      <c r="DN25" s="137">
        <f ca="1">IF($D25=0,0,SUMIF('Полная ст-ть с уч.НЗС (Авто)'!$YP$11:INDIRECT("'Полная ст-ть с уч.НЗС (Авто)'!YP"&amp;$J$42),$C25,'Полная ст-ть с уч.НЗС (Авто)'!DN$11:INDIRECT("'Полная ст-ть с уч.НЗС (Авто)'!DN"&amp;$J$42))/$D25)</f>
        <v>0</v>
      </c>
      <c r="DO25" s="137">
        <f ca="1">IF($D25=0,0,SUMIF('Полная ст-ть с уч.НЗС (Авто)'!$YP$11:INDIRECT("'Полная ст-ть с уч.НЗС (Авто)'!YP"&amp;$J$42),$C25,'Полная ст-ть с уч.НЗС (Авто)'!DO$11:INDIRECT("'Полная ст-ть с уч.НЗС (Авто)'!DO"&amp;$J$42))/$D25)</f>
        <v>0</v>
      </c>
      <c r="DP25" s="137">
        <f ca="1">IF($D25=0,0,SUMIF('Полная ст-ть с уч.НЗС (Авто)'!$YP$11:INDIRECT("'Полная ст-ть с уч.НЗС (Авто)'!YP"&amp;$J$42),$C25,'Полная ст-ть с уч.НЗС (Авто)'!DP$11:INDIRECT("'Полная ст-ть с уч.НЗС (Авто)'!DP"&amp;$J$42))/$D25)</f>
        <v>0</v>
      </c>
      <c r="DQ25" s="137">
        <f ca="1">IF($D25=0,0,SUMIF('Полная ст-ть с уч.НЗС (Авто)'!$YP$11:INDIRECT("'Полная ст-ть с уч.НЗС (Авто)'!YP"&amp;$J$42),$C25,'Полная ст-ть с уч.НЗС (Авто)'!DQ$11:INDIRECT("'Полная ст-ть с уч.НЗС (Авто)'!DQ"&amp;$J$42))/$D25)</f>
        <v>0</v>
      </c>
      <c r="DR25" s="137">
        <f ca="1">IF($D25=0,0,SUMIF('Полная ст-ть с уч.НЗС (Авто)'!$YP$11:INDIRECT("'Полная ст-ть с уч.НЗС (Авто)'!YP"&amp;$J$42),$C25,'Полная ст-ть с уч.НЗС (Авто)'!DR$11:INDIRECT("'Полная ст-ть с уч.НЗС (Авто)'!DR"&amp;$J$42))/$D25)</f>
        <v>0</v>
      </c>
      <c r="DS25" s="137">
        <f ca="1">IF($D25=0,0,SUMIF('Полная ст-ть с уч.НЗС (Авто)'!$YP$11:INDIRECT("'Полная ст-ть с уч.НЗС (Авто)'!YP"&amp;$J$42),$C25,'Полная ст-ть с уч.НЗС (Авто)'!DS$11:INDIRECT("'Полная ст-ть с уч.НЗС (Авто)'!DS"&amp;$J$42))/$D25)</f>
        <v>0</v>
      </c>
      <c r="DT25" s="137">
        <f ca="1">IF($D25=0,0,SUMIF('Полная ст-ть с уч.НЗС (Авто)'!$YP$11:INDIRECT("'Полная ст-ть с уч.НЗС (Авто)'!YP"&amp;$J$42),$C25,'Полная ст-ть с уч.НЗС (Авто)'!DT$11:INDIRECT("'Полная ст-ть с уч.НЗС (Авто)'!DT"&amp;$J$42))/$D25)</f>
        <v>0</v>
      </c>
      <c r="DU25" s="137">
        <f ca="1">IF($D25=0,0,SUMIF('Полная ст-ть с уч.НЗС (Авто)'!$YP$11:INDIRECT("'Полная ст-ть с уч.НЗС (Авто)'!YP"&amp;$J$42),$C25,'Полная ст-ть с уч.НЗС (Авто)'!DU$11:INDIRECT("'Полная ст-ть с уч.НЗС (Авто)'!DU"&amp;$J$42))/$D25)</f>
        <v>0</v>
      </c>
      <c r="DV25" s="137">
        <f ca="1">IF($D25=0,0,SUMIF('Полная ст-ть с уч.НЗС (Авто)'!$YP$11:INDIRECT("'Полная ст-ть с уч.НЗС (Авто)'!YP"&amp;$J$42),$C25,'Полная ст-ть с уч.НЗС (Авто)'!DV$11:INDIRECT("'Полная ст-ть с уч.НЗС (Авто)'!DV"&amp;$J$42))/$D25)</f>
        <v>0</v>
      </c>
      <c r="DW25" s="137">
        <f ca="1">IF($D25=0,0,SUMIF('Полная ст-ть с уч.НЗС (Авто)'!$YP$11:INDIRECT("'Полная ст-ть с уч.НЗС (Авто)'!YP"&amp;$J$42),$C25,'Полная ст-ть с уч.НЗС (Авто)'!DW$11:INDIRECT("'Полная ст-ть с уч.НЗС (Авто)'!DW"&amp;$J$42))/$D25)</f>
        <v>0</v>
      </c>
      <c r="DX25" s="137">
        <f ca="1">IF($D25=0,0,SUMIF('Полная ст-ть с уч.НЗС (Авто)'!$YP$11:INDIRECT("'Полная ст-ть с уч.НЗС (Авто)'!YP"&amp;$J$42),$C25,'Полная ст-ть с уч.НЗС (Авто)'!DX$11:INDIRECT("'Полная ст-ть с уч.НЗС (Авто)'!DX"&amp;$J$42))/$D25)</f>
        <v>0</v>
      </c>
      <c r="DY25" s="137">
        <f ca="1">IF($D25=0,0,SUMIF('Полная ст-ть с уч.НЗС (Авто)'!$YP$11:INDIRECT("'Полная ст-ть с уч.НЗС (Авто)'!YP"&amp;$J$42),$C25,'Полная ст-ть с уч.НЗС (Авто)'!DY$11:INDIRECT("'Полная ст-ть с уч.НЗС (Авто)'!DY"&amp;$J$42))/$D25)</f>
        <v>0</v>
      </c>
      <c r="DZ25" s="137">
        <f ca="1">IF($D25=0,0,SUMIF('Полная ст-ть с уч.НЗС (Авто)'!$YP$11:INDIRECT("'Полная ст-ть с уч.НЗС (Авто)'!YP"&amp;$J$42),$C25,'Полная ст-ть с уч.НЗС (Авто)'!DZ$11:INDIRECT("'Полная ст-ть с уч.НЗС (Авто)'!DZ"&amp;$J$42))/$D25)</f>
        <v>0</v>
      </c>
      <c r="EA25" s="137">
        <f ca="1">IF($D25=0,0,SUMIF('Полная ст-ть с уч.НЗС (Авто)'!$YP$11:INDIRECT("'Полная ст-ть с уч.НЗС (Авто)'!YP"&amp;$J$42),$C25,'Полная ст-ть с уч.НЗС (Авто)'!EA$11:INDIRECT("'Полная ст-ть с уч.НЗС (Авто)'!EA"&amp;$J$42))/$D25)</f>
        <v>0</v>
      </c>
      <c r="EB25" s="137">
        <f ca="1">IF($D25=0,0,SUMIF('Полная ст-ть с уч.НЗС (Авто)'!$YP$11:INDIRECT("'Полная ст-ть с уч.НЗС (Авто)'!YP"&amp;$J$42),$C25,'Полная ст-ть с уч.НЗС (Авто)'!EB$11:INDIRECT("'Полная ст-ть с уч.НЗС (Авто)'!EB"&amp;$J$42))/$D25)</f>
        <v>0</v>
      </c>
      <c r="EC25" s="137">
        <f ca="1">IF($D25=0,0,SUMIF('Полная ст-ть с уч.НЗС (Авто)'!$YP$11:INDIRECT("'Полная ст-ть с уч.НЗС (Авто)'!YP"&amp;$J$42),$C25,'Полная ст-ть с уч.НЗС (Авто)'!EC$11:INDIRECT("'Полная ст-ть с уч.НЗС (Авто)'!EC"&amp;$J$42))/$D25)</f>
        <v>0</v>
      </c>
      <c r="ED25" s="137">
        <f ca="1">IF($D25=0,0,SUMIF('Полная ст-ть с уч.НЗС (Авто)'!$YP$11:INDIRECT("'Полная ст-ть с уч.НЗС (Авто)'!YP"&amp;$J$42),$C25,'Полная ст-ть с уч.НЗС (Авто)'!ED$11:INDIRECT("'Полная ст-ть с уч.НЗС (Авто)'!ED"&amp;$J$42))/$D25)</f>
        <v>0</v>
      </c>
      <c r="EE25" s="137">
        <f ca="1">IF($D25=0,0,SUMIF('Полная ст-ть с уч.НЗС (Авто)'!$YP$11:INDIRECT("'Полная ст-ть с уч.НЗС (Авто)'!YP"&amp;$J$42),$C25,'Полная ст-ть с уч.НЗС (Авто)'!EE$11:INDIRECT("'Полная ст-ть с уч.НЗС (Авто)'!EE"&amp;$J$42))/$D25)</f>
        <v>0</v>
      </c>
      <c r="EF25" s="137">
        <f ca="1">IF($D25=0,0,SUMIF('Полная ст-ть с уч.НЗС (Авто)'!$YP$11:INDIRECT("'Полная ст-ть с уч.НЗС (Авто)'!YP"&amp;$J$42),$C25,'Полная ст-ть с уч.НЗС (Авто)'!EF$11:INDIRECT("'Полная ст-ть с уч.НЗС (Авто)'!EF"&amp;$J$42))/$D25)</f>
        <v>0</v>
      </c>
      <c r="EG25" s="137">
        <f ca="1">IF($D25=0,0,SUMIF('Полная ст-ть с уч.НЗС (Авто)'!$YP$11:INDIRECT("'Полная ст-ть с уч.НЗС (Авто)'!YP"&amp;$J$42),$C25,'Полная ст-ть с уч.НЗС (Авто)'!EG$11:INDIRECT("'Полная ст-ть с уч.НЗС (Авто)'!EG"&amp;$J$42))/$D25)</f>
        <v>0</v>
      </c>
      <c r="EH25" s="137">
        <f ca="1">IF($D25=0,0,SUMIF('Полная ст-ть с уч.НЗС (Авто)'!$YP$11:INDIRECT("'Полная ст-ть с уч.НЗС (Авто)'!YP"&amp;$J$42),$C25,'Полная ст-ть с уч.НЗС (Авто)'!EH$11:INDIRECT("'Полная ст-ть с уч.НЗС (Авто)'!EH"&amp;$J$42))/$D25)</f>
        <v>0</v>
      </c>
      <c r="EI25" s="137">
        <f ca="1">IF($D25=0,0,SUMIF('Полная ст-ть с уч.НЗС (Авто)'!$YP$11:INDIRECT("'Полная ст-ть с уч.НЗС (Авто)'!YP"&amp;$J$42),$C25,'Полная ст-ть с уч.НЗС (Авто)'!EI$11:INDIRECT("'Полная ст-ть с уч.НЗС (Авто)'!EI"&amp;$J$42))/$D25)</f>
        <v>0</v>
      </c>
      <c r="EJ25" s="137">
        <f ca="1">IF($D25=0,0,SUMIF('Полная ст-ть с уч.НЗС (Авто)'!$YP$11:INDIRECT("'Полная ст-ть с уч.НЗС (Авто)'!YP"&amp;$J$42),$C25,'Полная ст-ть с уч.НЗС (Авто)'!EJ$11:INDIRECT("'Полная ст-ть с уч.НЗС (Авто)'!EJ"&amp;$J$42))/$D25)</f>
        <v>0</v>
      </c>
      <c r="EK25" s="137">
        <f ca="1">IF($D25=0,0,SUMIF('Полная ст-ть с уч.НЗС (Авто)'!$YP$11:INDIRECT("'Полная ст-ть с уч.НЗС (Авто)'!YP"&amp;$J$42),$C25,'Полная ст-ть с уч.НЗС (Авто)'!EK$11:INDIRECT("'Полная ст-ть с уч.НЗС (Авто)'!EK"&amp;$J$42))/$D25)</f>
        <v>0</v>
      </c>
      <c r="EL25" s="137">
        <f ca="1">IF($D25=0,0,SUMIF('Полная ст-ть с уч.НЗС (Авто)'!$YP$11:INDIRECT("'Полная ст-ть с уч.НЗС (Авто)'!YP"&amp;$J$42),$C25,'Полная ст-ть с уч.НЗС (Авто)'!EL$11:INDIRECT("'Полная ст-ть с уч.НЗС (Авто)'!EL"&amp;$J$42))/$D25)</f>
        <v>0</v>
      </c>
      <c r="EM25" s="137">
        <f ca="1">IF($D25=0,0,SUMIF('Полная ст-ть с уч.НЗС (Авто)'!$YP$11:INDIRECT("'Полная ст-ть с уч.НЗС (Авто)'!YP"&amp;$J$42),$C25,'Полная ст-ть с уч.НЗС (Авто)'!EM$11:INDIRECT("'Полная ст-ть с уч.НЗС (Авто)'!EM"&amp;$J$42))/$D25)</f>
        <v>0</v>
      </c>
      <c r="EN25" s="137">
        <f ca="1">IF($D25=0,0,SUMIF('Полная ст-ть с уч.НЗС (Авто)'!$YP$11:INDIRECT("'Полная ст-ть с уч.НЗС (Авто)'!YP"&amp;$J$42),$C25,'Полная ст-ть с уч.НЗС (Авто)'!EN$11:INDIRECT("'Полная ст-ть с уч.НЗС (Авто)'!EN"&amp;$J$42))/$D25)</f>
        <v>0</v>
      </c>
      <c r="EO25" s="137">
        <f ca="1">IF($D25=0,0,SUMIF('Полная ст-ть с уч.НЗС (Авто)'!$YP$11:INDIRECT("'Полная ст-ть с уч.НЗС (Авто)'!YP"&amp;$J$42),$C25,'Полная ст-ть с уч.НЗС (Авто)'!EO$11:INDIRECT("'Полная ст-ть с уч.НЗС (Авто)'!EO"&amp;$J$42))/$D25)</f>
        <v>0</v>
      </c>
      <c r="EP25" s="137">
        <f ca="1">IF($D25=0,0,SUMIF('Полная ст-ть с уч.НЗС (Авто)'!$YP$11:INDIRECT("'Полная ст-ть с уч.НЗС (Авто)'!YP"&amp;$J$42),$C25,'Полная ст-ть с уч.НЗС (Авто)'!EP$11:INDIRECT("'Полная ст-ть с уч.НЗС (Авто)'!EP"&amp;$J$42))/$D25)</f>
        <v>0</v>
      </c>
      <c r="EQ25" s="137">
        <f ca="1">IF($D25=0,0,SUMIF('Полная ст-ть с уч.НЗС (Авто)'!$YP$11:INDIRECT("'Полная ст-ть с уч.НЗС (Авто)'!YP"&amp;$J$42),$C25,'Полная ст-ть с уч.НЗС (Авто)'!EQ$11:INDIRECT("'Полная ст-ть с уч.НЗС (Авто)'!EQ"&amp;$J$42))/$D25)</f>
        <v>0</v>
      </c>
      <c r="ER25" s="137">
        <f ca="1">IF($D25=0,0,SUMIF('Полная ст-ть с уч.НЗС (Авто)'!$YP$11:INDIRECT("'Полная ст-ть с уч.НЗС (Авто)'!YP"&amp;$J$42),$C25,'Полная ст-ть с уч.НЗС (Авто)'!ER$11:INDIRECT("'Полная ст-ть с уч.НЗС (Авто)'!ER"&amp;$J$42))/$D25)</f>
        <v>0</v>
      </c>
      <c r="ES25" s="137">
        <f ca="1">IF($D25=0,0,SUMIF('Полная ст-ть с уч.НЗС (Авто)'!$YP$11:INDIRECT("'Полная ст-ть с уч.НЗС (Авто)'!YP"&amp;$J$42),$C25,'Полная ст-ть с уч.НЗС (Авто)'!ES$11:INDIRECT("'Полная ст-ть с уч.НЗС (Авто)'!ES"&amp;$J$42))/$D25)</f>
        <v>0</v>
      </c>
      <c r="ET25" s="137">
        <f ca="1">IF($D25=0,0,SUMIF('Полная ст-ть с уч.НЗС (Авто)'!$YP$11:INDIRECT("'Полная ст-ть с уч.НЗС (Авто)'!YP"&amp;$J$42),$C25,'Полная ст-ть с уч.НЗС (Авто)'!ET$11:INDIRECT("'Полная ст-ть с уч.НЗС (Авто)'!ET"&amp;$J$42))/$D25)</f>
        <v>0</v>
      </c>
      <c r="EU25" s="137">
        <f ca="1">IF($D25=0,0,SUMIF('Полная ст-ть с уч.НЗС (Авто)'!$YP$11:INDIRECT("'Полная ст-ть с уч.НЗС (Авто)'!YP"&amp;$J$42),$C25,'Полная ст-ть с уч.НЗС (Авто)'!EU$11:INDIRECT("'Полная ст-ть с уч.НЗС (Авто)'!EU"&amp;$J$42))/$D25)</f>
        <v>0</v>
      </c>
      <c r="EV25" s="137">
        <f ca="1">IF($D25=0,0,SUMIF('Полная ст-ть с уч.НЗС (Авто)'!$YP$11:INDIRECT("'Полная ст-ть с уч.НЗС (Авто)'!YP"&amp;$J$42),$C25,'Полная ст-ть с уч.НЗС (Авто)'!EV$11:INDIRECT("'Полная ст-ть с уч.НЗС (Авто)'!EV"&amp;$J$42))/$D25)</f>
        <v>0</v>
      </c>
      <c r="EW25" s="137">
        <f ca="1">IF($D25=0,0,SUMIF('Полная ст-ть с уч.НЗС (Авто)'!$YP$11:INDIRECT("'Полная ст-ть с уч.НЗС (Авто)'!YP"&amp;$J$42),$C25,'Полная ст-ть с уч.НЗС (Авто)'!EW$11:INDIRECT("'Полная ст-ть с уч.НЗС (Авто)'!EW"&amp;$J$42))/$D25)</f>
        <v>0</v>
      </c>
      <c r="EX25" s="137">
        <f ca="1">IF($D25=0,0,SUMIF('Полная ст-ть с уч.НЗС (Авто)'!$YP$11:INDIRECT("'Полная ст-ть с уч.НЗС (Авто)'!YP"&amp;$J$42),$C25,'Полная ст-ть с уч.НЗС (Авто)'!EX$11:INDIRECT("'Полная ст-ть с уч.НЗС (Авто)'!EX"&amp;$J$42))/$D25)</f>
        <v>0</v>
      </c>
      <c r="EY25" s="137">
        <f ca="1">IF($D25=0,0,SUMIF('Полная ст-ть с уч.НЗС (Авто)'!$YP$11:INDIRECT("'Полная ст-ть с уч.НЗС (Авто)'!YP"&amp;$J$42),$C25,'Полная ст-ть с уч.НЗС (Авто)'!EY$11:INDIRECT("'Полная ст-ть с уч.НЗС (Авто)'!EY"&amp;$J$42))/$D25)</f>
        <v>0</v>
      </c>
      <c r="EZ25" s="137">
        <f ca="1">IF($D25=0,0,SUMIF('Полная ст-ть с уч.НЗС (Авто)'!$YP$11:INDIRECT("'Полная ст-ть с уч.НЗС (Авто)'!YP"&amp;$J$42),$C25,'Полная ст-ть с уч.НЗС (Авто)'!EZ$11:INDIRECT("'Полная ст-ть с уч.НЗС (Авто)'!EZ"&amp;$J$42))/$D25)</f>
        <v>0</v>
      </c>
      <c r="FA25" s="137">
        <f ca="1">IF($D25=0,0,SUMIF('Полная ст-ть с уч.НЗС (Авто)'!$YP$11:INDIRECT("'Полная ст-ть с уч.НЗС (Авто)'!YP"&amp;$J$42),$C25,'Полная ст-ть с уч.НЗС (Авто)'!FA$11:INDIRECT("'Полная ст-ть с уч.НЗС (Авто)'!FA"&amp;$J$42))/$D25)</f>
        <v>0</v>
      </c>
      <c r="FB25" s="137">
        <f ca="1">IF($D25=0,0,SUMIF('Полная ст-ть с уч.НЗС (Авто)'!$YP$11:INDIRECT("'Полная ст-ть с уч.НЗС (Авто)'!YP"&amp;$J$42),$C25,'Полная ст-ть с уч.НЗС (Авто)'!FB$11:INDIRECT("'Полная ст-ть с уч.НЗС (Авто)'!FB"&amp;$J$42))/$D25)</f>
        <v>0</v>
      </c>
      <c r="FC25" s="137">
        <f ca="1">IF($D25=0,0,SUMIF('Полная ст-ть с уч.НЗС (Авто)'!$YP$11:INDIRECT("'Полная ст-ть с уч.НЗС (Авто)'!YP"&amp;$J$42),$C25,'Полная ст-ть с уч.НЗС (Авто)'!FC$11:INDIRECT("'Полная ст-ть с уч.НЗС (Авто)'!FC"&amp;$J$42))/$D25)</f>
        <v>0</v>
      </c>
      <c r="FD25" s="137">
        <f ca="1">IF($D25=0,0,SUMIF('Полная ст-ть с уч.НЗС (Авто)'!$YP$11:INDIRECT("'Полная ст-ть с уч.НЗС (Авто)'!YP"&amp;$J$42),$C25,'Полная ст-ть с уч.НЗС (Авто)'!FD$11:INDIRECT("'Полная ст-ть с уч.НЗС (Авто)'!FD"&amp;$J$42))/$D25)</f>
        <v>0</v>
      </c>
      <c r="FE25" s="137">
        <f ca="1">IF($D25=0,0,SUMIF('Полная ст-ть с уч.НЗС (Авто)'!$YP$11:INDIRECT("'Полная ст-ть с уч.НЗС (Авто)'!YP"&amp;$J$42),$C25,'Полная ст-ть с уч.НЗС (Авто)'!FE$11:INDIRECT("'Полная ст-ть с уч.НЗС (Авто)'!FE"&amp;$J$42))/$D25)</f>
        <v>0</v>
      </c>
      <c r="FF25" s="137">
        <f ca="1">IF($D25=0,0,SUMIF('Полная ст-ть с уч.НЗС (Авто)'!$YP$11:INDIRECT("'Полная ст-ть с уч.НЗС (Авто)'!YP"&amp;$J$42),$C25,'Полная ст-ть с уч.НЗС (Авто)'!FF$11:INDIRECT("'Полная ст-ть с уч.НЗС (Авто)'!FF"&amp;$J$42))/$D25)</f>
        <v>0</v>
      </c>
      <c r="FG25" s="137">
        <f ca="1">IF($D25=0,0,SUMIF('Полная ст-ть с уч.НЗС (Авто)'!$YP$11:INDIRECT("'Полная ст-ть с уч.НЗС (Авто)'!YP"&amp;$J$42),$C25,'Полная ст-ть с уч.НЗС (Авто)'!FG$11:INDIRECT("'Полная ст-ть с уч.НЗС (Авто)'!FG"&amp;$J$42))/$D25)</f>
        <v>0</v>
      </c>
      <c r="FH25" s="137">
        <f ca="1">IF($D25=0,0,SUMIF('Полная ст-ть с уч.НЗС (Авто)'!$YP$11:INDIRECT("'Полная ст-ть с уч.НЗС (Авто)'!YP"&amp;$J$42),$C25,'Полная ст-ть с уч.НЗС (Авто)'!FH$11:INDIRECT("'Полная ст-ть с уч.НЗС (Авто)'!FH"&amp;$J$42))/$D25)</f>
        <v>0</v>
      </c>
      <c r="FI25" s="137">
        <f ca="1">IF($D25=0,0,SUMIF('Полная ст-ть с уч.НЗС (Авто)'!$YP$11:INDIRECT("'Полная ст-ть с уч.НЗС (Авто)'!YP"&amp;$J$42),$C25,'Полная ст-ть с уч.НЗС (Авто)'!FI$11:INDIRECT("'Полная ст-ть с уч.НЗС (Авто)'!FI"&amp;$J$42))/$D25)</f>
        <v>0</v>
      </c>
      <c r="FJ25" s="137">
        <f ca="1">IF($D25=0,0,SUMIF('Полная ст-ть с уч.НЗС (Авто)'!$YP$11:INDIRECT("'Полная ст-ть с уч.НЗС (Авто)'!YP"&amp;$J$42),$C25,'Полная ст-ть с уч.НЗС (Авто)'!FJ$11:INDIRECT("'Полная ст-ть с уч.НЗС (Авто)'!FJ"&amp;$J$42))/$D25)</f>
        <v>0</v>
      </c>
      <c r="FK25" s="137">
        <f ca="1">IF($D25=0,0,SUMIF('Полная ст-ть с уч.НЗС (Авто)'!$YP$11:INDIRECT("'Полная ст-ть с уч.НЗС (Авто)'!YP"&amp;$J$42),$C25,'Полная ст-ть с уч.НЗС (Авто)'!FK$11:INDIRECT("'Полная ст-ть с уч.НЗС (Авто)'!FK"&amp;$J$42))/$D25)</f>
        <v>0</v>
      </c>
      <c r="FL25" s="137">
        <f ca="1">IF($D25=0,0,SUMIF('Полная ст-ть с уч.НЗС (Авто)'!$YP$11:INDIRECT("'Полная ст-ть с уч.НЗС (Авто)'!YP"&amp;$J$42),$C25,'Полная ст-ть с уч.НЗС (Авто)'!FL$11:INDIRECT("'Полная ст-ть с уч.НЗС (Авто)'!FL"&amp;$J$42))/$D25)</f>
        <v>0</v>
      </c>
      <c r="FM25" s="137">
        <f ca="1">IF($D25=0,0,SUMIF('Полная ст-ть с уч.НЗС (Авто)'!$YP$11:INDIRECT("'Полная ст-ть с уч.НЗС (Авто)'!YP"&amp;$J$42),$C25,'Полная ст-ть с уч.НЗС (Авто)'!FM$11:INDIRECT("'Полная ст-ть с уч.НЗС (Авто)'!FM"&amp;$J$42))/$D25)</f>
        <v>0</v>
      </c>
      <c r="FN25" s="137">
        <f ca="1">IF($D25=0,0,SUMIF('Полная ст-ть с уч.НЗС (Авто)'!$YP$11:INDIRECT("'Полная ст-ть с уч.НЗС (Авто)'!YP"&amp;$J$42),$C25,'Полная ст-ть с уч.НЗС (Авто)'!FN$11:INDIRECT("'Полная ст-ть с уч.НЗС (Авто)'!FN"&amp;$J$42))/$D25)</f>
        <v>0</v>
      </c>
      <c r="FO25" s="137">
        <f ca="1">IF($D25=0,0,SUMIF('Полная ст-ть с уч.НЗС (Авто)'!$YP$11:INDIRECT("'Полная ст-ть с уч.НЗС (Авто)'!YP"&amp;$J$42),$C25,'Полная ст-ть с уч.НЗС (Авто)'!FO$11:INDIRECT("'Полная ст-ть с уч.НЗС (Авто)'!FO"&amp;$J$42))/$D25)</f>
        <v>0</v>
      </c>
      <c r="FP25" s="137">
        <f ca="1">IF($D25=0,0,SUMIF('Полная ст-ть с уч.НЗС (Авто)'!$YP$11:INDIRECT("'Полная ст-ть с уч.НЗС (Авто)'!YP"&amp;$J$42),$C25,'Полная ст-ть с уч.НЗС (Авто)'!FP$11:INDIRECT("'Полная ст-ть с уч.НЗС (Авто)'!FP"&amp;$J$42))/$D25)</f>
        <v>0</v>
      </c>
      <c r="FQ25" s="137">
        <f ca="1">IF($D25=0,0,SUMIF('Полная ст-ть с уч.НЗС (Авто)'!$YP$11:INDIRECT("'Полная ст-ть с уч.НЗС (Авто)'!YP"&amp;$J$42),$C25,'Полная ст-ть с уч.НЗС (Авто)'!FQ$11:INDIRECT("'Полная ст-ть с уч.НЗС (Авто)'!FQ"&amp;$J$42))/$D25)</f>
        <v>0</v>
      </c>
      <c r="FR25" s="137">
        <f ca="1">IF($D25=0,0,SUMIF('Полная ст-ть с уч.НЗС (Авто)'!$YP$11:INDIRECT("'Полная ст-ть с уч.НЗС (Авто)'!YP"&amp;$J$42),$C25,'Полная ст-ть с уч.НЗС (Авто)'!FR$11:INDIRECT("'Полная ст-ть с уч.НЗС (Авто)'!FR"&amp;$J$42))/$D25)</f>
        <v>0</v>
      </c>
      <c r="FS25" s="137">
        <f ca="1">IF($D25=0,0,SUMIF('Полная ст-ть с уч.НЗС (Авто)'!$YP$11:INDIRECT("'Полная ст-ть с уч.НЗС (Авто)'!YP"&amp;$J$42),$C25,'Полная ст-ть с уч.НЗС (Авто)'!FS$11:INDIRECT("'Полная ст-ть с уч.НЗС (Авто)'!FS"&amp;$J$42))/$D25)</f>
        <v>0</v>
      </c>
      <c r="FT25" s="137">
        <f ca="1">IF($D25=0,0,SUMIF('Полная ст-ть с уч.НЗС (Авто)'!$YP$11:INDIRECT("'Полная ст-ть с уч.НЗС (Авто)'!YP"&amp;$J$42),$C25,'Полная ст-ть с уч.НЗС (Авто)'!FT$11:INDIRECT("'Полная ст-ть с уч.НЗС (Авто)'!FT"&amp;$J$42))/$D25)</f>
        <v>0</v>
      </c>
      <c r="FU25" s="137">
        <f ca="1">IF($D25=0,0,SUMIF('Полная ст-ть с уч.НЗС (Авто)'!$YP$11:INDIRECT("'Полная ст-ть с уч.НЗС (Авто)'!YP"&amp;$J$42),$C25,'Полная ст-ть с уч.НЗС (Авто)'!FU$11:INDIRECT("'Полная ст-ть с уч.НЗС (Авто)'!FU"&amp;$J$42))/$D25)</f>
        <v>0</v>
      </c>
      <c r="FV25" s="137">
        <f ca="1">IF($D25=0,0,SUMIF('Полная ст-ть с уч.НЗС (Авто)'!$YP$11:INDIRECT("'Полная ст-ть с уч.НЗС (Авто)'!YP"&amp;$J$42),$C25,'Полная ст-ть с уч.НЗС (Авто)'!FV$11:INDIRECT("'Полная ст-ть с уч.НЗС (Авто)'!FV"&amp;$J$42))/$D25)</f>
        <v>0</v>
      </c>
      <c r="FW25" s="137">
        <f ca="1">IF($D25=0,0,SUMIF('Полная ст-ть с уч.НЗС (Авто)'!$YP$11:INDIRECT("'Полная ст-ть с уч.НЗС (Авто)'!YP"&amp;$J$42),$C25,'Полная ст-ть с уч.НЗС (Авто)'!FW$11:INDIRECT("'Полная ст-ть с уч.НЗС (Авто)'!FW"&amp;$J$42))/$D25)</f>
        <v>0</v>
      </c>
      <c r="FX25" s="137">
        <f ca="1">IF($D25=0,0,SUMIF('Полная ст-ть с уч.НЗС (Авто)'!$YP$11:INDIRECT("'Полная ст-ть с уч.НЗС (Авто)'!YP"&amp;$J$42),$C25,'Полная ст-ть с уч.НЗС (Авто)'!FX$11:INDIRECT("'Полная ст-ть с уч.НЗС (Авто)'!FX"&amp;$J$42))/$D25)</f>
        <v>0</v>
      </c>
      <c r="FY25" s="137">
        <f ca="1">IF($D25=0,0,SUMIF('Полная ст-ть с уч.НЗС (Авто)'!$YP$11:INDIRECT("'Полная ст-ть с уч.НЗС (Авто)'!YP"&amp;$J$42),$C25,'Полная ст-ть с уч.НЗС (Авто)'!FY$11:INDIRECT("'Полная ст-ть с уч.НЗС (Авто)'!FY"&amp;$J$42))/$D25)</f>
        <v>0</v>
      </c>
      <c r="FZ25" s="137">
        <f ca="1">IF($D25=0,0,SUMIF('Полная ст-ть с уч.НЗС (Авто)'!$YP$11:INDIRECT("'Полная ст-ть с уч.НЗС (Авто)'!YP"&amp;$J$42),$C25,'Полная ст-ть с уч.НЗС (Авто)'!FZ$11:INDIRECT("'Полная ст-ть с уч.НЗС (Авто)'!FZ"&amp;$J$42))/$D25)</f>
        <v>0</v>
      </c>
      <c r="GA25" s="137">
        <f ca="1">IF($D25=0,0,SUMIF('Полная ст-ть с уч.НЗС (Авто)'!$YP$11:INDIRECT("'Полная ст-ть с уч.НЗС (Авто)'!YP"&amp;$J$42),$C25,'Полная ст-ть с уч.НЗС (Авто)'!GA$11:INDIRECT("'Полная ст-ть с уч.НЗС (Авто)'!GA"&amp;$J$42))/$D25)</f>
        <v>0</v>
      </c>
      <c r="GB25" s="137">
        <f ca="1">IF($D25=0,0,SUMIF('Полная ст-ть с уч.НЗС (Авто)'!$YP$11:INDIRECT("'Полная ст-ть с уч.НЗС (Авто)'!YP"&amp;$J$42),$C25,'Полная ст-ть с уч.НЗС (Авто)'!GB$11:INDIRECT("'Полная ст-ть с уч.НЗС (Авто)'!GB"&amp;$J$42))/$D25)</f>
        <v>0</v>
      </c>
      <c r="GC25" s="137">
        <f ca="1">IF($D25=0,0,SUMIF('Полная ст-ть с уч.НЗС (Авто)'!$YP$11:INDIRECT("'Полная ст-ть с уч.НЗС (Авто)'!YP"&amp;$J$42),$C25,'Полная ст-ть с уч.НЗС (Авто)'!GC$11:INDIRECT("'Полная ст-ть с уч.НЗС (Авто)'!GC"&amp;$J$42))/$D25)</f>
        <v>0</v>
      </c>
      <c r="GD25" s="137">
        <f ca="1">IF($D25=0,0,SUMIF('Полная ст-ть с уч.НЗС (Авто)'!$YP$11:INDIRECT("'Полная ст-ть с уч.НЗС (Авто)'!YP"&amp;$J$42),$C25,'Полная ст-ть с уч.НЗС (Авто)'!GD$11:INDIRECT("'Полная ст-ть с уч.НЗС (Авто)'!GD"&amp;$J$42))/$D25)</f>
        <v>0</v>
      </c>
      <c r="GE25" s="137">
        <f ca="1">IF($D25=0,0,SUMIF('Полная ст-ть с уч.НЗС (Авто)'!$YP$11:INDIRECT("'Полная ст-ть с уч.НЗС (Авто)'!YP"&amp;$J$42),$C25,'Полная ст-ть с уч.НЗС (Авто)'!GE$11:INDIRECT("'Полная ст-ть с уч.НЗС (Авто)'!GE"&amp;$J$42))/$D25)</f>
        <v>0</v>
      </c>
      <c r="GF25" s="137">
        <f ca="1">IF($D25=0,0,SUMIF('Полная ст-ть с уч.НЗС (Авто)'!$YP$11:INDIRECT("'Полная ст-ть с уч.НЗС (Авто)'!YP"&amp;$J$42),$C25,'Полная ст-ть с уч.НЗС (Авто)'!GF$11:INDIRECT("'Полная ст-ть с уч.НЗС (Авто)'!GF"&amp;$J$42))/$D25)</f>
        <v>0</v>
      </c>
      <c r="GG25" s="137">
        <f ca="1">IF($D25=0,0,SUMIF('Полная ст-ть с уч.НЗС (Авто)'!$YP$11:INDIRECT("'Полная ст-ть с уч.НЗС (Авто)'!YP"&amp;$J$42),$C25,'Полная ст-ть с уч.НЗС (Авто)'!GG$11:INDIRECT("'Полная ст-ть с уч.НЗС (Авто)'!GG"&amp;$J$42))/$D25)</f>
        <v>0</v>
      </c>
      <c r="GH25" s="137">
        <f ca="1">IF($D25=0,0,SUMIF('Полная ст-ть с уч.НЗС (Авто)'!$YP$11:INDIRECT("'Полная ст-ть с уч.НЗС (Авто)'!YP"&amp;$J$42),$C25,'Полная ст-ть с уч.НЗС (Авто)'!GH$11:INDIRECT("'Полная ст-ть с уч.НЗС (Авто)'!GH"&amp;$J$42))/$D25)</f>
        <v>0</v>
      </c>
      <c r="GI25" s="137">
        <f ca="1">IF($D25=0,0,SUMIF('Полная ст-ть с уч.НЗС (Авто)'!$YP$11:INDIRECT("'Полная ст-ть с уч.НЗС (Авто)'!YP"&amp;$J$42),$C25,'Полная ст-ть с уч.НЗС (Авто)'!GI$11:INDIRECT("'Полная ст-ть с уч.НЗС (Авто)'!GI"&amp;$J$42))/$D25)</f>
        <v>0</v>
      </c>
      <c r="GJ25" s="137">
        <f ca="1">IF($D25=0,0,SUMIF('Полная ст-ть с уч.НЗС (Авто)'!$YP$11:INDIRECT("'Полная ст-ть с уч.НЗС (Авто)'!YP"&amp;$J$42),$C25,'Полная ст-ть с уч.НЗС (Авто)'!GJ$11:INDIRECT("'Полная ст-ть с уч.НЗС (Авто)'!GJ"&amp;$J$42))/$D25)</f>
        <v>0</v>
      </c>
      <c r="GK25" s="137">
        <f ca="1">IF($D25=0,0,SUMIF('Полная ст-ть с уч.НЗС (Авто)'!$YP$11:INDIRECT("'Полная ст-ть с уч.НЗС (Авто)'!YP"&amp;$J$42),$C25,'Полная ст-ть с уч.НЗС (Авто)'!GK$11:INDIRECT("'Полная ст-ть с уч.НЗС (Авто)'!GK"&amp;$J$42))/$D25)</f>
        <v>0</v>
      </c>
      <c r="GL25" s="137">
        <f ca="1">IF($D25=0,0,SUMIF('Полная ст-ть с уч.НЗС (Авто)'!$YP$11:INDIRECT("'Полная ст-ть с уч.НЗС (Авто)'!YP"&amp;$J$42),$C25,'Полная ст-ть с уч.НЗС (Авто)'!GL$11:INDIRECT("'Полная ст-ть с уч.НЗС (Авто)'!GL"&amp;$J$42))/$D25)</f>
        <v>0</v>
      </c>
      <c r="GM25" s="137">
        <f ca="1">IF($D25=0,0,SUMIF('Полная ст-ть с уч.НЗС (Авто)'!$YP$11:INDIRECT("'Полная ст-ть с уч.НЗС (Авто)'!YP"&amp;$J$42),$C25,'Полная ст-ть с уч.НЗС (Авто)'!GM$11:INDIRECT("'Полная ст-ть с уч.НЗС (Авто)'!GM"&amp;$J$42))/$D25)</f>
        <v>0</v>
      </c>
      <c r="GN25" s="137">
        <f ca="1">IF($D25=0,0,SUMIF('Полная ст-ть с уч.НЗС (Авто)'!$YP$11:INDIRECT("'Полная ст-ть с уч.НЗС (Авто)'!YP"&amp;$J$42),$C25,'Полная ст-ть с уч.НЗС (Авто)'!GN$11:INDIRECT("'Полная ст-ть с уч.НЗС (Авто)'!GN"&amp;$J$42))/$D25)</f>
        <v>0</v>
      </c>
      <c r="GO25" s="137">
        <f ca="1">IF($D25=0,0,SUMIF('Полная ст-ть с уч.НЗС (Авто)'!$YP$11:INDIRECT("'Полная ст-ть с уч.НЗС (Авто)'!YP"&amp;$J$42),$C25,'Полная ст-ть с уч.НЗС (Авто)'!GO$11:INDIRECT("'Полная ст-ть с уч.НЗС (Авто)'!GO"&amp;$J$42))/$D25)</f>
        <v>0</v>
      </c>
      <c r="GP25" s="137">
        <f ca="1">IF($D25=0,0,SUMIF('Полная ст-ть с уч.НЗС (Авто)'!$YP$11:INDIRECT("'Полная ст-ть с уч.НЗС (Авто)'!YP"&amp;$J$42),$C25,'Полная ст-ть с уч.НЗС (Авто)'!GP$11:INDIRECT("'Полная ст-ть с уч.НЗС (Авто)'!GP"&amp;$J$42))/$D25)</f>
        <v>0</v>
      </c>
      <c r="GQ25" s="137">
        <f ca="1">IF($D25=0,0,SUMIF('Полная ст-ть с уч.НЗС (Авто)'!$YP$11:INDIRECT("'Полная ст-ть с уч.НЗС (Авто)'!YP"&amp;$J$42),$C25,'Полная ст-ть с уч.НЗС (Авто)'!GQ$11:INDIRECT("'Полная ст-ть с уч.НЗС (Авто)'!GQ"&amp;$J$42))/$D25)</f>
        <v>0</v>
      </c>
      <c r="GR25" s="137">
        <f ca="1">IF($D25=0,0,SUMIF('Полная ст-ть с уч.НЗС (Авто)'!$YP$11:INDIRECT("'Полная ст-ть с уч.НЗС (Авто)'!YP"&amp;$J$42),$C25,'Полная ст-ть с уч.НЗС (Авто)'!GR$11:INDIRECT("'Полная ст-ть с уч.НЗС (Авто)'!GR"&amp;$J$42))/$D25)</f>
        <v>0</v>
      </c>
      <c r="GS25" s="137">
        <f ca="1">IF($D25=0,0,SUMIF('Полная ст-ть с уч.НЗС (Авто)'!$YP$11:INDIRECT("'Полная ст-ть с уч.НЗС (Авто)'!YP"&amp;$J$42),$C25,'Полная ст-ть с уч.НЗС (Авто)'!GS$11:INDIRECT("'Полная ст-ть с уч.НЗС (Авто)'!GS"&amp;$J$42))/$D25)</f>
        <v>0</v>
      </c>
      <c r="GT25" s="137">
        <f ca="1">IF($D25=0,0,SUMIF('Полная ст-ть с уч.НЗС (Авто)'!$YP$11:INDIRECT("'Полная ст-ть с уч.НЗС (Авто)'!YP"&amp;$J$42),$C25,'Полная ст-ть с уч.НЗС (Авто)'!GT$11:INDIRECT("'Полная ст-ть с уч.НЗС (Авто)'!GT"&amp;$J$42))/$D25)</f>
        <v>0</v>
      </c>
      <c r="GU25" s="137">
        <f ca="1">IF($D25=0,0,SUMIF('Полная ст-ть с уч.НЗС (Авто)'!$YP$11:INDIRECT("'Полная ст-ть с уч.НЗС (Авто)'!YP"&amp;$J$42),$C25,'Полная ст-ть с уч.НЗС (Авто)'!GU$11:INDIRECT("'Полная ст-ть с уч.НЗС (Авто)'!GU"&amp;$J$42))/$D25)</f>
        <v>0</v>
      </c>
      <c r="GV25" s="137">
        <f ca="1">IF($D25=0,0,SUMIF('Полная ст-ть с уч.НЗС (Авто)'!$YP$11:INDIRECT("'Полная ст-ть с уч.НЗС (Авто)'!YP"&amp;$J$42),$C25,'Полная ст-ть с уч.НЗС (Авто)'!GV$11:INDIRECT("'Полная ст-ть с уч.НЗС (Авто)'!GV"&amp;$J$42))/$D25)</f>
        <v>0</v>
      </c>
      <c r="GW25" s="137">
        <f ca="1">IF($D25=0,0,SUMIF('Полная ст-ть с уч.НЗС (Авто)'!$YP$11:INDIRECT("'Полная ст-ть с уч.НЗС (Авто)'!YP"&amp;$J$42),$C25,'Полная ст-ть с уч.НЗС (Авто)'!GW$11:INDIRECT("'Полная ст-ть с уч.НЗС (Авто)'!GW"&amp;$J$42))/$D25)</f>
        <v>0</v>
      </c>
      <c r="GX25" s="137">
        <f ca="1">IF($D25=0,0,SUMIF('Полная ст-ть с уч.НЗС (Авто)'!$YP$11:INDIRECT("'Полная ст-ть с уч.НЗС (Авто)'!YP"&amp;$J$42),$C25,'Полная ст-ть с уч.НЗС (Авто)'!GX$11:INDIRECT("'Полная ст-ть с уч.НЗС (Авто)'!GX"&amp;$J$42))/$D25)</f>
        <v>0</v>
      </c>
      <c r="GY25" s="137">
        <f ca="1">IF($D25=0,0,SUMIF('Полная ст-ть с уч.НЗС (Авто)'!$YP$11:INDIRECT("'Полная ст-ть с уч.НЗС (Авто)'!YP"&amp;$J$42),$C25,'Полная ст-ть с уч.НЗС (Авто)'!GY$11:INDIRECT("'Полная ст-ть с уч.НЗС (Авто)'!GY"&amp;$J$42))/$D25)</f>
        <v>0</v>
      </c>
      <c r="GZ25" s="137">
        <f ca="1">IF($D25=0,0,SUMIF('Полная ст-ть с уч.НЗС (Авто)'!$YP$11:INDIRECT("'Полная ст-ть с уч.НЗС (Авто)'!YP"&amp;$J$42),$C25,'Полная ст-ть с уч.НЗС (Авто)'!GZ$11:INDIRECT("'Полная ст-ть с уч.НЗС (Авто)'!GZ"&amp;$J$42))/$D25)</f>
        <v>0</v>
      </c>
      <c r="HA25" s="137">
        <f ca="1">IF($D25=0,0,SUMIF('Полная ст-ть с уч.НЗС (Авто)'!$YP$11:INDIRECT("'Полная ст-ть с уч.НЗС (Авто)'!YP"&amp;$J$42),$C25,'Полная ст-ть с уч.НЗС (Авто)'!HA$11:INDIRECT("'Полная ст-ть с уч.НЗС (Авто)'!HA"&amp;$J$42))/$D25)</f>
        <v>0</v>
      </c>
      <c r="HB25" s="137">
        <f ca="1">IF($D25=0,0,SUMIF('Полная ст-ть с уч.НЗС (Авто)'!$YP$11:INDIRECT("'Полная ст-ть с уч.НЗС (Авто)'!YP"&amp;$J$42),$C25,'Полная ст-ть с уч.НЗС (Авто)'!HB$11:INDIRECT("'Полная ст-ть с уч.НЗС (Авто)'!HB"&amp;$J$42))/$D25)</f>
        <v>0</v>
      </c>
      <c r="HC25" s="137">
        <f ca="1">IF($D25=0,0,SUMIF('Полная ст-ть с уч.НЗС (Авто)'!$YP$11:INDIRECT("'Полная ст-ть с уч.НЗС (Авто)'!YP"&amp;$J$42),$C25,'Полная ст-ть с уч.НЗС (Авто)'!HC$11:INDIRECT("'Полная ст-ть с уч.НЗС (Авто)'!HC"&amp;$J$42))/$D25)</f>
        <v>0</v>
      </c>
      <c r="HD25" s="137">
        <f ca="1">IF($D25=0,0,SUMIF('Полная ст-ть с уч.НЗС (Авто)'!$YP$11:INDIRECT("'Полная ст-ть с уч.НЗС (Авто)'!YP"&amp;$J$42),$C25,'Полная ст-ть с уч.НЗС (Авто)'!HD$11:INDIRECT("'Полная ст-ть с уч.НЗС (Авто)'!HD"&amp;$J$42))/$D25)</f>
        <v>0</v>
      </c>
      <c r="HE25" s="137">
        <f ca="1">IF($D25=0,0,SUMIF('Полная ст-ть с уч.НЗС (Авто)'!$YP$11:INDIRECT("'Полная ст-ть с уч.НЗС (Авто)'!YP"&amp;$J$42),$C25,'Полная ст-ть с уч.НЗС (Авто)'!HE$11:INDIRECT("'Полная ст-ть с уч.НЗС (Авто)'!HE"&amp;$J$42))/$D25)</f>
        <v>0</v>
      </c>
      <c r="HF25" s="137">
        <f ca="1">IF($D25=0,0,SUMIF('Полная ст-ть с уч.НЗС (Авто)'!$YP$11:INDIRECT("'Полная ст-ть с уч.НЗС (Авто)'!YP"&amp;$J$42),$C25,'Полная ст-ть с уч.НЗС (Авто)'!HF$11:INDIRECT("'Полная ст-ть с уч.НЗС (Авто)'!HF"&amp;$J$42))/$D25)</f>
        <v>0</v>
      </c>
      <c r="HG25" s="137">
        <f ca="1">IF($D25=0,0,SUMIF('Полная ст-ть с уч.НЗС (Авто)'!$YP$11:INDIRECT("'Полная ст-ть с уч.НЗС (Авто)'!YP"&amp;$J$42),$C25,'Полная ст-ть с уч.НЗС (Авто)'!HG$11:INDIRECT("'Полная ст-ть с уч.НЗС (Авто)'!HG"&amp;$J$42))/$D25)</f>
        <v>0</v>
      </c>
      <c r="HH25" s="137">
        <f ca="1">IF($D25=0,0,SUMIF('Полная ст-ть с уч.НЗС (Авто)'!$YP$11:INDIRECT("'Полная ст-ть с уч.НЗС (Авто)'!YP"&amp;$J$42),$C25,'Полная ст-ть с уч.НЗС (Авто)'!HH$11:INDIRECT("'Полная ст-ть с уч.НЗС (Авто)'!HH"&amp;$J$42))/$D25)</f>
        <v>0</v>
      </c>
      <c r="HI25" s="137">
        <f ca="1">IF($D25=0,0,SUMIF('Полная ст-ть с уч.НЗС (Авто)'!$YP$11:INDIRECT("'Полная ст-ть с уч.НЗС (Авто)'!YP"&amp;$J$42),$C25,'Полная ст-ть с уч.НЗС (Авто)'!HI$11:INDIRECT("'Полная ст-ть с уч.НЗС (Авто)'!HI"&amp;$J$42))/$D25)</f>
        <v>0</v>
      </c>
      <c r="HJ25" s="137">
        <f ca="1">IF($D25=0,0,SUMIF('Полная ст-ть с уч.НЗС (Авто)'!$YP$11:INDIRECT("'Полная ст-ть с уч.НЗС (Авто)'!YP"&amp;$J$42),$C25,'Полная ст-ть с уч.НЗС (Авто)'!HJ$11:INDIRECT("'Полная ст-ть с уч.НЗС (Авто)'!HJ"&amp;$J$42))/$D25)</f>
        <v>0</v>
      </c>
      <c r="HK25" s="137">
        <f ca="1">IF($D25=0,0,SUMIF('Полная ст-ть с уч.НЗС (Авто)'!$YP$11:INDIRECT("'Полная ст-ть с уч.НЗС (Авто)'!YP"&amp;$J$42),$C25,'Полная ст-ть с уч.НЗС (Авто)'!HK$11:INDIRECT("'Полная ст-ть с уч.НЗС (Авто)'!HK"&amp;$J$42))/$D25)</f>
        <v>0</v>
      </c>
      <c r="HL25" s="137">
        <f ca="1">IF($D25=0,0,SUMIF('Полная ст-ть с уч.НЗС (Авто)'!$YP$11:INDIRECT("'Полная ст-ть с уч.НЗС (Авто)'!YP"&amp;$J$42),$C25,'Полная ст-ть с уч.НЗС (Авто)'!HL$11:INDIRECT("'Полная ст-ть с уч.НЗС (Авто)'!HL"&amp;$J$42))/$D25)</f>
        <v>0</v>
      </c>
      <c r="HM25" s="137">
        <f ca="1">IF($D25=0,0,SUMIF('Полная ст-ть с уч.НЗС (Авто)'!$YP$11:INDIRECT("'Полная ст-ть с уч.НЗС (Авто)'!YP"&amp;$J$42),$C25,'Полная ст-ть с уч.НЗС (Авто)'!HM$11:INDIRECT("'Полная ст-ть с уч.НЗС (Авто)'!HM"&amp;$J$42))/$D25)</f>
        <v>0</v>
      </c>
      <c r="HN25" s="137">
        <f ca="1">IF($D25=0,0,SUMIF('Полная ст-ть с уч.НЗС (Авто)'!$YP$11:INDIRECT("'Полная ст-ть с уч.НЗС (Авто)'!YP"&amp;$J$42),$C25,'Полная ст-ть с уч.НЗС (Авто)'!HN$11:INDIRECT("'Полная ст-ть с уч.НЗС (Авто)'!HN"&amp;$J$42))/$D25)</f>
        <v>0</v>
      </c>
      <c r="HO25" s="137">
        <f ca="1">IF($D25=0,0,SUMIF('Полная ст-ть с уч.НЗС (Авто)'!$YP$11:INDIRECT("'Полная ст-ть с уч.НЗС (Авто)'!YP"&amp;$J$42),$C25,'Полная ст-ть с уч.НЗС (Авто)'!HO$11:INDIRECT("'Полная ст-ть с уч.НЗС (Авто)'!HO"&amp;$J$42))/$D25)</f>
        <v>0</v>
      </c>
      <c r="HP25" s="137">
        <f ca="1">IF($D25=0,0,SUMIF('Полная ст-ть с уч.НЗС (Авто)'!$YP$11:INDIRECT("'Полная ст-ть с уч.НЗС (Авто)'!YP"&amp;$J$42),$C25,'Полная ст-ть с уч.НЗС (Авто)'!HP$11:INDIRECT("'Полная ст-ть с уч.НЗС (Авто)'!HP"&amp;$J$42))/$D25)</f>
        <v>0</v>
      </c>
      <c r="HQ25" s="137">
        <f ca="1">IF($D25=0,0,SUMIF('Полная ст-ть с уч.НЗС (Авто)'!$YP$11:INDIRECT("'Полная ст-ть с уч.НЗС (Авто)'!YP"&amp;$J$42),$C25,'Полная ст-ть с уч.НЗС (Авто)'!HQ$11:INDIRECT("'Полная ст-ть с уч.НЗС (Авто)'!HQ"&amp;$J$42))/$D25)</f>
        <v>0</v>
      </c>
      <c r="HR25" s="137">
        <f ca="1">IF($D25=0,0,SUMIF('Полная ст-ть с уч.НЗС (Авто)'!$YP$11:INDIRECT("'Полная ст-ть с уч.НЗС (Авто)'!YP"&amp;$J$42),$C25,'Полная ст-ть с уч.НЗС (Авто)'!HR$11:INDIRECT("'Полная ст-ть с уч.НЗС (Авто)'!HR"&amp;$J$42))/$D25)</f>
        <v>0</v>
      </c>
      <c r="HS25" s="137">
        <f ca="1">IF($D25=0,0,SUMIF('Полная ст-ть с уч.НЗС (Авто)'!$YP$11:INDIRECT("'Полная ст-ть с уч.НЗС (Авто)'!YP"&amp;$J$42),$C25,'Полная ст-ть с уч.НЗС (Авто)'!HS$11:INDIRECT("'Полная ст-ть с уч.НЗС (Авто)'!HS"&amp;$J$42))/$D25)</f>
        <v>0</v>
      </c>
      <c r="HT25" s="137">
        <f ca="1">IF($D25=0,0,SUMIF('Полная ст-ть с уч.НЗС (Авто)'!$YP$11:INDIRECT("'Полная ст-ть с уч.НЗС (Авто)'!YP"&amp;$J$42),$C25,'Полная ст-ть с уч.НЗС (Авто)'!HT$11:INDIRECT("'Полная ст-ть с уч.НЗС (Авто)'!HT"&amp;$J$42))/$D25)</f>
        <v>0</v>
      </c>
      <c r="HU25" s="137">
        <f ca="1">IF($D25=0,0,SUMIF('Полная ст-ть с уч.НЗС (Авто)'!$YP$11:INDIRECT("'Полная ст-ть с уч.НЗС (Авто)'!YP"&amp;$J$42),$C25,'Полная ст-ть с уч.НЗС (Авто)'!HU$11:INDIRECT("'Полная ст-ть с уч.НЗС (Авто)'!HU"&amp;$J$42))/$D25)</f>
        <v>0</v>
      </c>
      <c r="HV25" s="137">
        <f ca="1">IF($D25=0,0,SUMIF('Полная ст-ть с уч.НЗС (Авто)'!$YP$11:INDIRECT("'Полная ст-ть с уч.НЗС (Авто)'!YP"&amp;$J$42),$C25,'Полная ст-ть с уч.НЗС (Авто)'!HV$11:INDIRECT("'Полная ст-ть с уч.НЗС (Авто)'!HV"&amp;$J$42))/$D25)</f>
        <v>0</v>
      </c>
      <c r="HW25" s="137">
        <f ca="1">IF($D25=0,0,SUMIF('Полная ст-ть с уч.НЗС (Авто)'!$YP$11:INDIRECT("'Полная ст-ть с уч.НЗС (Авто)'!YP"&amp;$J$42),$C25,'Полная ст-ть с уч.НЗС (Авто)'!HW$11:INDIRECT("'Полная ст-ть с уч.НЗС (Авто)'!HW"&amp;$J$42))/$D25)</f>
        <v>0</v>
      </c>
      <c r="HX25" s="137">
        <f ca="1">IF($D25=0,0,SUMIF('Полная ст-ть с уч.НЗС (Авто)'!$YP$11:INDIRECT("'Полная ст-ть с уч.НЗС (Авто)'!YP"&amp;$J$42),$C25,'Полная ст-ть с уч.НЗС (Авто)'!HX$11:INDIRECT("'Полная ст-ть с уч.НЗС (Авто)'!HX"&amp;$J$42))/$D25)</f>
        <v>0</v>
      </c>
      <c r="HY25" s="137">
        <f ca="1">IF($D25=0,0,SUMIF('Полная ст-ть с уч.НЗС (Авто)'!$YP$11:INDIRECT("'Полная ст-ть с уч.НЗС (Авто)'!YP"&amp;$J$42),$C25,'Полная ст-ть с уч.НЗС (Авто)'!HY$11:INDIRECT("'Полная ст-ть с уч.НЗС (Авто)'!HY"&amp;$J$42))/$D25)</f>
        <v>0</v>
      </c>
      <c r="HZ25" s="137">
        <f ca="1">IF($D25=0,0,SUMIF('Полная ст-ть с уч.НЗС (Авто)'!$YP$11:INDIRECT("'Полная ст-ть с уч.НЗС (Авто)'!YP"&amp;$J$42),$C25,'Полная ст-ть с уч.НЗС (Авто)'!HZ$11:INDIRECT("'Полная ст-ть с уч.НЗС (Авто)'!HZ"&amp;$J$42))/$D25)</f>
        <v>0</v>
      </c>
      <c r="IA25" s="137">
        <f ca="1">IF($D25=0,0,SUMIF('Полная ст-ть с уч.НЗС (Авто)'!$YP$11:INDIRECT("'Полная ст-ть с уч.НЗС (Авто)'!YP"&amp;$J$42),$C25,'Полная ст-ть с уч.НЗС (Авто)'!IA$11:INDIRECT("'Полная ст-ть с уч.НЗС (Авто)'!IA"&amp;$J$42))/$D25)</f>
        <v>0</v>
      </c>
      <c r="IB25" s="137">
        <f ca="1">IF($D25=0,0,SUMIF('Полная ст-ть с уч.НЗС (Авто)'!$YP$11:INDIRECT("'Полная ст-ть с уч.НЗС (Авто)'!YP"&amp;$J$42),$C25,'Полная ст-ть с уч.НЗС (Авто)'!IB$11:INDIRECT("'Полная ст-ть с уч.НЗС (Авто)'!IB"&amp;$J$42))/$D25)</f>
        <v>0</v>
      </c>
      <c r="IC25" s="137">
        <f ca="1">IF($D25=0,0,SUMIF('Полная ст-ть с уч.НЗС (Авто)'!$YP$11:INDIRECT("'Полная ст-ть с уч.НЗС (Авто)'!YP"&amp;$J$42),$C25,'Полная ст-ть с уч.НЗС (Авто)'!IC$11:INDIRECT("'Полная ст-ть с уч.НЗС (Авто)'!IC"&amp;$J$42))/$D25)</f>
        <v>0</v>
      </c>
      <c r="ID25" s="137">
        <f ca="1">IF($D25=0,0,SUMIF('Полная ст-ть с уч.НЗС (Авто)'!$YP$11:INDIRECT("'Полная ст-ть с уч.НЗС (Авто)'!YP"&amp;$J$42),$C25,'Полная ст-ть с уч.НЗС (Авто)'!ID$11:INDIRECT("'Полная ст-ть с уч.НЗС (Авто)'!ID"&amp;$J$42))/$D25)</f>
        <v>0</v>
      </c>
      <c r="IE25" s="137">
        <f ca="1">IF($D25=0,0,SUMIF('Полная ст-ть с уч.НЗС (Авто)'!$YP$11:INDIRECT("'Полная ст-ть с уч.НЗС (Авто)'!YP"&amp;$J$42),$C25,'Полная ст-ть с уч.НЗС (Авто)'!IE$11:INDIRECT("'Полная ст-ть с уч.НЗС (Авто)'!IE"&amp;$J$42))/$D25)</f>
        <v>0</v>
      </c>
      <c r="IF25" s="137">
        <f ca="1">IF($D25=0,0,SUMIF('Полная ст-ть с уч.НЗС (Авто)'!$YP$11:INDIRECT("'Полная ст-ть с уч.НЗС (Авто)'!YP"&amp;$J$42),$C25,'Полная ст-ть с уч.НЗС (Авто)'!IF$11:INDIRECT("'Полная ст-ть с уч.НЗС (Авто)'!IF"&amp;$J$42))/$D25)</f>
        <v>0</v>
      </c>
      <c r="IG25" s="137">
        <f ca="1">IF($D25=0,0,SUMIF('Полная ст-ть с уч.НЗС (Авто)'!$YP$11:INDIRECT("'Полная ст-ть с уч.НЗС (Авто)'!YP"&amp;$J$42),$C25,'Полная ст-ть с уч.НЗС (Авто)'!IG$11:INDIRECT("'Полная ст-ть с уч.НЗС (Авто)'!IG"&amp;$J$42))/$D25)</f>
        <v>0</v>
      </c>
      <c r="IH25" s="137">
        <f ca="1">IF($D25=0,0,SUMIF('Полная ст-ть с уч.НЗС (Авто)'!$YP$11:INDIRECT("'Полная ст-ть с уч.НЗС (Авто)'!YP"&amp;$J$42),$C25,'Полная ст-ть с уч.НЗС (Авто)'!IH$11:INDIRECT("'Полная ст-ть с уч.НЗС (Авто)'!IH"&amp;$J$42))/$D25)</f>
        <v>0</v>
      </c>
      <c r="II25" s="137">
        <f ca="1">IF($D25=0,0,SUMIF('Полная ст-ть с уч.НЗС (Авто)'!$YP$11:INDIRECT("'Полная ст-ть с уч.НЗС (Авто)'!YP"&amp;$J$42),$C25,'Полная ст-ть с уч.НЗС (Авто)'!II$11:INDIRECT("'Полная ст-ть с уч.НЗС (Авто)'!II"&amp;$J$42))/$D25)</f>
        <v>0</v>
      </c>
      <c r="IJ25" s="137">
        <f ca="1">IF($D25=0,0,SUMIF('Полная ст-ть с уч.НЗС (Авто)'!$YP$11:INDIRECT("'Полная ст-ть с уч.НЗС (Авто)'!YP"&amp;$J$42),$C25,'Полная ст-ть с уч.НЗС (Авто)'!IJ$11:INDIRECT("'Полная ст-ть с уч.НЗС (Авто)'!IJ"&amp;$J$42))/$D25)</f>
        <v>0</v>
      </c>
      <c r="IK25" s="137">
        <f ca="1">IF($D25=0,0,SUMIF('Полная ст-ть с уч.НЗС (Авто)'!$YP$11:INDIRECT("'Полная ст-ть с уч.НЗС (Авто)'!YP"&amp;$J$42),$C25,'Полная ст-ть с уч.НЗС (Авто)'!IK$11:INDIRECT("'Полная ст-ть с уч.НЗС (Авто)'!IK"&amp;$J$42))/$D25)</f>
        <v>0</v>
      </c>
      <c r="IL25" s="137">
        <f ca="1">IF($D25=0,0,SUMIF('Полная ст-ть с уч.НЗС (Авто)'!$YP$11:INDIRECT("'Полная ст-ть с уч.НЗС (Авто)'!YP"&amp;$J$42),$C25,'Полная ст-ть с уч.НЗС (Авто)'!IL$11:INDIRECT("'Полная ст-ть с уч.НЗС (Авто)'!IL"&amp;$J$42))/$D25)</f>
        <v>0</v>
      </c>
      <c r="IM25" s="137">
        <f ca="1">IF($D25=0,0,SUMIF('Полная ст-ть с уч.НЗС (Авто)'!$YP$11:INDIRECT("'Полная ст-ть с уч.НЗС (Авто)'!YP"&amp;$J$42),$C25,'Полная ст-ть с уч.НЗС (Авто)'!IM$11:INDIRECT("'Полная ст-ть с уч.НЗС (Авто)'!IM"&amp;$J$42))/$D25)</f>
        <v>0</v>
      </c>
      <c r="IN25" s="137">
        <f ca="1">IF($D25=0,0,SUMIF('Полная ст-ть с уч.НЗС (Авто)'!$YP$11:INDIRECT("'Полная ст-ть с уч.НЗС (Авто)'!YP"&amp;$J$42),$C25,'Полная ст-ть с уч.НЗС (Авто)'!IN$11:INDIRECT("'Полная ст-ть с уч.НЗС (Авто)'!IN"&amp;$J$42))/$D25)</f>
        <v>0</v>
      </c>
      <c r="IO25" s="137">
        <f ca="1">IF($D25=0,0,SUMIF('Полная ст-ть с уч.НЗС (Авто)'!$YP$11:INDIRECT("'Полная ст-ть с уч.НЗС (Авто)'!YP"&amp;$J$42),$C25,'Полная ст-ть с уч.НЗС (Авто)'!IO$11:INDIRECT("'Полная ст-ть с уч.НЗС (Авто)'!IO"&amp;$J$42))/$D25)</f>
        <v>0</v>
      </c>
      <c r="IP25" s="137">
        <f ca="1">IF($D25=0,0,SUMIF('Полная ст-ть с уч.НЗС (Авто)'!$YP$11:INDIRECT("'Полная ст-ть с уч.НЗС (Авто)'!YP"&amp;$J$42),$C25,'Полная ст-ть с уч.НЗС (Авто)'!IP$11:INDIRECT("'Полная ст-ть с уч.НЗС (Авто)'!IP"&amp;$J$42))/$D25)</f>
        <v>0</v>
      </c>
      <c r="IQ25" s="137">
        <f ca="1">IF($D25=0,0,SUMIF('Полная ст-ть с уч.НЗС (Авто)'!$YP$11:INDIRECT("'Полная ст-ть с уч.НЗС (Авто)'!YP"&amp;$J$42),$C25,'Полная ст-ть с уч.НЗС (Авто)'!IQ$11:INDIRECT("'Полная ст-ть с уч.НЗС (Авто)'!IQ"&amp;$J$42))/$D25)</f>
        <v>0</v>
      </c>
      <c r="IR25" s="137">
        <f ca="1">IF($D25=0,0,SUMIF('Полная ст-ть с уч.НЗС (Авто)'!$YP$11:INDIRECT("'Полная ст-ть с уч.НЗС (Авто)'!YP"&amp;$J$42),$C25,'Полная ст-ть с уч.НЗС (Авто)'!IR$11:INDIRECT("'Полная ст-ть с уч.НЗС (Авто)'!IR"&amp;$J$42))/$D25)</f>
        <v>0</v>
      </c>
      <c r="IS25" s="137">
        <f ca="1">IF($D25=0,0,SUMIF('Полная ст-ть с уч.НЗС (Авто)'!$YP$11:INDIRECT("'Полная ст-ть с уч.НЗС (Авто)'!YP"&amp;$J$42),$C25,'Полная ст-ть с уч.НЗС (Авто)'!IS$11:INDIRECT("'Полная ст-ть с уч.НЗС (Авто)'!IS"&amp;$J$42))/$D25)</f>
        <v>0</v>
      </c>
      <c r="IT25" s="137">
        <f ca="1">IF($D25=0,0,SUMIF('Полная ст-ть с уч.НЗС (Авто)'!$YP$11:INDIRECT("'Полная ст-ть с уч.НЗС (Авто)'!YP"&amp;$J$42),$C25,'Полная ст-ть с уч.НЗС (Авто)'!IT$11:INDIRECT("'Полная ст-ть с уч.НЗС (Авто)'!IT"&amp;$J$42))/$D25)</f>
        <v>0</v>
      </c>
      <c r="IU25" s="137">
        <f ca="1">IF($D25=0,0,SUMIF('Полная ст-ть с уч.НЗС (Авто)'!$YP$11:INDIRECT("'Полная ст-ть с уч.НЗС (Авто)'!YP"&amp;$J$42),$C25,'Полная ст-ть с уч.НЗС (Авто)'!IU$11:INDIRECT("'Полная ст-ть с уч.НЗС (Авто)'!IU"&amp;$J$42))/$D25)</f>
        <v>0</v>
      </c>
      <c r="IV25" s="137">
        <f ca="1">IF($D25=0,0,SUMIF('Полная ст-ть с уч.НЗС (Авто)'!$YP$11:INDIRECT("'Полная ст-ть с уч.НЗС (Авто)'!YP"&amp;$J$42),$C25,'Полная ст-ть с уч.НЗС (Авто)'!IV$11:INDIRECT("'Полная ст-ть с уч.НЗС (Авто)'!IV"&amp;$J$42))/$D25)</f>
        <v>0</v>
      </c>
      <c r="IW25" s="137">
        <f ca="1">IF($D25=0,0,SUMIF('Полная ст-ть с уч.НЗС (Авто)'!$YP$11:INDIRECT("'Полная ст-ть с уч.НЗС (Авто)'!YP"&amp;$J$42),$C25,'Полная ст-ть с уч.НЗС (Авто)'!IW$11:INDIRECT("'Полная ст-ть с уч.НЗС (Авто)'!IW"&amp;$J$42))/$D25)</f>
        <v>0</v>
      </c>
      <c r="IX25" s="137">
        <f ca="1">IF($D25=0,0,SUMIF('Полная ст-ть с уч.НЗС (Авто)'!$YP$11:INDIRECT("'Полная ст-ть с уч.НЗС (Авто)'!YP"&amp;$J$42),$C25,'Полная ст-ть с уч.НЗС (Авто)'!IX$11:INDIRECT("'Полная ст-ть с уч.НЗС (Авто)'!IX"&amp;$J$42))/$D25)</f>
        <v>0</v>
      </c>
      <c r="IY25" s="137">
        <f ca="1">IF($D25=0,0,SUMIF('Полная ст-ть с уч.НЗС (Авто)'!$YP$11:INDIRECT("'Полная ст-ть с уч.НЗС (Авто)'!YP"&amp;$J$42),$C25,'Полная ст-ть с уч.НЗС (Авто)'!IY$11:INDIRECT("'Полная ст-ть с уч.НЗС (Авто)'!IY"&amp;$J$42))/$D25)</f>
        <v>0</v>
      </c>
      <c r="IZ25" s="137">
        <f ca="1">IF($D25=0,0,SUMIF('Полная ст-ть с уч.НЗС (Авто)'!$YP$11:INDIRECT("'Полная ст-ть с уч.НЗС (Авто)'!YP"&amp;$J$42),$C25,'Полная ст-ть с уч.НЗС (Авто)'!IZ$11:INDIRECT("'Полная ст-ть с уч.НЗС (Авто)'!IZ"&amp;$J$42))/$D25)</f>
        <v>0</v>
      </c>
      <c r="JA25" s="137">
        <f ca="1">IF($D25=0,0,SUMIF('Полная ст-ть с уч.НЗС (Авто)'!$YP$11:INDIRECT("'Полная ст-ть с уч.НЗС (Авто)'!YP"&amp;$J$42),$C25,'Полная ст-ть с уч.НЗС (Авто)'!JA$11:INDIRECT("'Полная ст-ть с уч.НЗС (Авто)'!JA"&amp;$J$42))/$D25)</f>
        <v>0</v>
      </c>
      <c r="JB25" s="137">
        <f ca="1">IF($D25=0,0,SUMIF('Полная ст-ть с уч.НЗС (Авто)'!$YP$11:INDIRECT("'Полная ст-ть с уч.НЗС (Авто)'!YP"&amp;$J$42),$C25,'Полная ст-ть с уч.НЗС (Авто)'!JB$11:INDIRECT("'Полная ст-ть с уч.НЗС (Авто)'!JB"&amp;$J$42))/$D25)</f>
        <v>0</v>
      </c>
      <c r="JC25" s="137">
        <f ca="1">IF($D25=0,0,SUMIF('Полная ст-ть с уч.НЗС (Авто)'!$YP$11:INDIRECT("'Полная ст-ть с уч.НЗС (Авто)'!YP"&amp;$J$42),$C25,'Полная ст-ть с уч.НЗС (Авто)'!JC$11:INDIRECT("'Полная ст-ть с уч.НЗС (Авто)'!JC"&amp;$J$42))/$D25)</f>
        <v>0</v>
      </c>
      <c r="JD25" s="137">
        <f ca="1">IF($D25=0,0,SUMIF('Полная ст-ть с уч.НЗС (Авто)'!$YP$11:INDIRECT("'Полная ст-ть с уч.НЗС (Авто)'!YP"&amp;$J$42),$C25,'Полная ст-ть с уч.НЗС (Авто)'!JD$11:INDIRECT("'Полная ст-ть с уч.НЗС (Авто)'!JD"&amp;$J$42))/$D25)</f>
        <v>0</v>
      </c>
      <c r="JE25" s="137">
        <f ca="1">IF($D25=0,0,SUMIF('Полная ст-ть с уч.НЗС (Авто)'!$YP$11:INDIRECT("'Полная ст-ть с уч.НЗС (Авто)'!YP"&amp;$J$42),$C25,'Полная ст-ть с уч.НЗС (Авто)'!JE$11:INDIRECT("'Полная ст-ть с уч.НЗС (Авто)'!JE"&amp;$J$42))/$D25)</f>
        <v>0</v>
      </c>
      <c r="JF25" s="137">
        <f ca="1">IF($D25=0,0,SUMIF('Полная ст-ть с уч.НЗС (Авто)'!$YP$11:INDIRECT("'Полная ст-ть с уч.НЗС (Авто)'!YP"&amp;$J$42),$C25,'Полная ст-ть с уч.НЗС (Авто)'!JF$11:INDIRECT("'Полная ст-ть с уч.НЗС (Авто)'!JF"&amp;$J$42))/$D25)</f>
        <v>0</v>
      </c>
      <c r="JG25" s="137">
        <f ca="1">IF($D25=0,0,SUMIF('Полная ст-ть с уч.НЗС (Авто)'!$YP$11:INDIRECT("'Полная ст-ть с уч.НЗС (Авто)'!YP"&amp;$J$42),$C25,'Полная ст-ть с уч.НЗС (Авто)'!JG$11:INDIRECT("'Полная ст-ть с уч.НЗС (Авто)'!JG"&amp;$J$42))/$D25)</f>
        <v>0</v>
      </c>
      <c r="JH25" s="137">
        <f ca="1">IF($D25=0,0,SUMIF('Полная ст-ть с уч.НЗС (Авто)'!$YP$11:INDIRECT("'Полная ст-ть с уч.НЗС (Авто)'!YP"&amp;$J$42),$C25,'Полная ст-ть с уч.НЗС (Авто)'!JH$11:INDIRECT("'Полная ст-ть с уч.НЗС (Авто)'!JH"&amp;$J$42))/$D25)</f>
        <v>0</v>
      </c>
      <c r="JI25" s="137">
        <f ca="1">IF($D25=0,0,SUMIF('Полная ст-ть с уч.НЗС (Авто)'!$YP$11:INDIRECT("'Полная ст-ть с уч.НЗС (Авто)'!YP"&amp;$J$42),$C25,'Полная ст-ть с уч.НЗС (Авто)'!JI$11:INDIRECT("'Полная ст-ть с уч.НЗС (Авто)'!JI"&amp;$J$42))/$D25)</f>
        <v>0</v>
      </c>
      <c r="JJ25" s="137">
        <f ca="1">IF($D25=0,0,SUMIF('Полная ст-ть с уч.НЗС (Авто)'!$YP$11:INDIRECT("'Полная ст-ть с уч.НЗС (Авто)'!YP"&amp;$J$42),$C25,'Полная ст-ть с уч.НЗС (Авто)'!JJ$11:INDIRECT("'Полная ст-ть с уч.НЗС (Авто)'!JJ"&amp;$J$42))/$D25)</f>
        <v>0</v>
      </c>
      <c r="JK25" s="137">
        <f ca="1">IF($D25=0,0,SUMIF('Полная ст-ть с уч.НЗС (Авто)'!$YP$11:INDIRECT("'Полная ст-ть с уч.НЗС (Авто)'!YP"&amp;$J$42),$C25,'Полная ст-ть с уч.НЗС (Авто)'!JK$11:INDIRECT("'Полная ст-ть с уч.НЗС (Авто)'!JK"&amp;$J$42))/$D25)</f>
        <v>0</v>
      </c>
      <c r="JL25" s="137">
        <f ca="1">IF($D25=0,0,SUMIF('Полная ст-ть с уч.НЗС (Авто)'!$YP$11:INDIRECT("'Полная ст-ть с уч.НЗС (Авто)'!YP"&amp;$J$42),$C25,'Полная ст-ть с уч.НЗС (Авто)'!JL$11:INDIRECT("'Полная ст-ть с уч.НЗС (Авто)'!JL"&amp;$J$42))/$D25)</f>
        <v>0</v>
      </c>
      <c r="JM25" s="137">
        <f ca="1">IF($D25=0,0,SUMIF('Полная ст-ть с уч.НЗС (Авто)'!$YP$11:INDIRECT("'Полная ст-ть с уч.НЗС (Авто)'!YP"&amp;$J$42),$C25,'Полная ст-ть с уч.НЗС (Авто)'!JM$11:INDIRECT("'Полная ст-ть с уч.НЗС (Авто)'!JM"&amp;$J$42))/$D25)</f>
        <v>0</v>
      </c>
      <c r="JN25" s="137">
        <f ca="1">IF($D25=0,0,SUMIF('Полная ст-ть с уч.НЗС (Авто)'!$YP$11:INDIRECT("'Полная ст-ть с уч.НЗС (Авто)'!YP"&amp;$J$42),$C25,'Полная ст-ть с уч.НЗС (Авто)'!JN$11:INDIRECT("'Полная ст-ть с уч.НЗС (Авто)'!JN"&amp;$J$42))/$D25)</f>
        <v>0</v>
      </c>
      <c r="JO25" s="137">
        <f ca="1">IF($D25=0,0,SUMIF('Полная ст-ть с уч.НЗС (Авто)'!$YP$11:INDIRECT("'Полная ст-ть с уч.НЗС (Авто)'!YP"&amp;$J$42),$C25,'Полная ст-ть с уч.НЗС (Авто)'!JO$11:INDIRECT("'Полная ст-ть с уч.НЗС (Авто)'!JO"&amp;$J$42))/$D25)</f>
        <v>0</v>
      </c>
      <c r="JP25" s="137">
        <f ca="1">IF($D25=0,0,SUMIF('Полная ст-ть с уч.НЗС (Авто)'!$YP$11:INDIRECT("'Полная ст-ть с уч.НЗС (Авто)'!YP"&amp;$J$42),$C25,'Полная ст-ть с уч.НЗС (Авто)'!JP$11:INDIRECT("'Полная ст-ть с уч.НЗС (Авто)'!JP"&amp;$J$42))/$D25)</f>
        <v>0</v>
      </c>
      <c r="JQ25" s="137">
        <f ca="1">IF($D25=0,0,SUMIF('Полная ст-ть с уч.НЗС (Авто)'!$YP$11:INDIRECT("'Полная ст-ть с уч.НЗС (Авто)'!YP"&amp;$J$42),$C25,'Полная ст-ть с уч.НЗС (Авто)'!JQ$11:INDIRECT("'Полная ст-ть с уч.НЗС (Авто)'!JQ"&amp;$J$42))/$D25)</f>
        <v>0</v>
      </c>
      <c r="JR25" s="137">
        <f ca="1">IF($D25=0,0,SUMIF('Полная ст-ть с уч.НЗС (Авто)'!$YP$11:INDIRECT("'Полная ст-ть с уч.НЗС (Авто)'!YP"&amp;$J$42),$C25,'Полная ст-ть с уч.НЗС (Авто)'!JR$11:INDIRECT("'Полная ст-ть с уч.НЗС (Авто)'!JR"&amp;$J$42))/$D25)</f>
        <v>0</v>
      </c>
      <c r="JS25" s="137">
        <f ca="1">IF($D25=0,0,SUMIF('Полная ст-ть с уч.НЗС (Авто)'!$YP$11:INDIRECT("'Полная ст-ть с уч.НЗС (Авто)'!YP"&amp;$J$42),$C25,'Полная ст-ть с уч.НЗС (Авто)'!JS$11:INDIRECT("'Полная ст-ть с уч.НЗС (Авто)'!JS"&amp;$J$42))/$D25)</f>
        <v>0</v>
      </c>
      <c r="JT25" s="137">
        <f ca="1">IF($D25=0,0,SUMIF('Полная ст-ть с уч.НЗС (Авто)'!$YP$11:INDIRECT("'Полная ст-ть с уч.НЗС (Авто)'!YP"&amp;$J$42),$C25,'Полная ст-ть с уч.НЗС (Авто)'!JT$11:INDIRECT("'Полная ст-ть с уч.НЗС (Авто)'!JT"&amp;$J$42))/$D25)</f>
        <v>0</v>
      </c>
      <c r="JU25" s="137">
        <f ca="1">IF($D25=0,0,SUMIF('Полная ст-ть с уч.НЗС (Авто)'!$YP$11:INDIRECT("'Полная ст-ть с уч.НЗС (Авто)'!YP"&amp;$J$42),$C25,'Полная ст-ть с уч.НЗС (Авто)'!JU$11:INDIRECT("'Полная ст-ть с уч.НЗС (Авто)'!JU"&amp;$J$42))/$D25)</f>
        <v>0</v>
      </c>
      <c r="JV25" s="137">
        <f ca="1">IF($D25=0,0,SUMIF('Полная ст-ть с уч.НЗС (Авто)'!$YP$11:INDIRECT("'Полная ст-ть с уч.НЗС (Авто)'!YP"&amp;$J$42),$C25,'Полная ст-ть с уч.НЗС (Авто)'!JV$11:INDIRECT("'Полная ст-ть с уч.НЗС (Авто)'!JV"&amp;$J$42))/$D25)</f>
        <v>0</v>
      </c>
      <c r="JW25" s="137">
        <f ca="1">IF($D25=0,0,SUMIF('Полная ст-ть с уч.НЗС (Авто)'!$YP$11:INDIRECT("'Полная ст-ть с уч.НЗС (Авто)'!YP"&amp;$J$42),$C25,'Полная ст-ть с уч.НЗС (Авто)'!JW$11:INDIRECT("'Полная ст-ть с уч.НЗС (Авто)'!JW"&amp;$J$42))/$D25)</f>
        <v>0</v>
      </c>
      <c r="JX25" s="137">
        <f ca="1">IF($D25=0,0,SUMIF('Полная ст-ть с уч.НЗС (Авто)'!$YP$11:INDIRECT("'Полная ст-ть с уч.НЗС (Авто)'!YP"&amp;$J$42),$C25,'Полная ст-ть с уч.НЗС (Авто)'!JX$11:INDIRECT("'Полная ст-ть с уч.НЗС (Авто)'!JX"&amp;$J$42))/$D25)</f>
        <v>0</v>
      </c>
      <c r="JY25" s="137">
        <f ca="1">IF($D25=0,0,SUMIF('Полная ст-ть с уч.НЗС (Авто)'!$YP$11:INDIRECT("'Полная ст-ть с уч.НЗС (Авто)'!YP"&amp;$J$42),$C25,'Полная ст-ть с уч.НЗС (Авто)'!JY$11:INDIRECT("'Полная ст-ть с уч.НЗС (Авто)'!JY"&amp;$J$42))/$D25)</f>
        <v>0</v>
      </c>
      <c r="JZ25" s="137">
        <f ca="1">IF($D25=0,0,SUMIF('Полная ст-ть с уч.НЗС (Авто)'!$YP$11:INDIRECT("'Полная ст-ть с уч.НЗС (Авто)'!YP"&amp;$J$42),$C25,'Полная ст-ть с уч.НЗС (Авто)'!JZ$11:INDIRECT("'Полная ст-ть с уч.НЗС (Авто)'!JZ"&amp;$J$42))/$D25)</f>
        <v>0</v>
      </c>
      <c r="KA25" s="137">
        <f ca="1">IF($D25=0,0,SUMIF('Полная ст-ть с уч.НЗС (Авто)'!$YP$11:INDIRECT("'Полная ст-ть с уч.НЗС (Авто)'!YP"&amp;$J$42),$C25,'Полная ст-ть с уч.НЗС (Авто)'!KA$11:INDIRECT("'Полная ст-ть с уч.НЗС (Авто)'!KA"&amp;$J$42))/$D25)</f>
        <v>0</v>
      </c>
      <c r="KB25" s="137">
        <f ca="1">IF($D25=0,0,SUMIF('Полная ст-ть с уч.НЗС (Авто)'!$YP$11:INDIRECT("'Полная ст-ть с уч.НЗС (Авто)'!YP"&amp;$J$42),$C25,'Полная ст-ть с уч.НЗС (Авто)'!KB$11:INDIRECT("'Полная ст-ть с уч.НЗС (Авто)'!KB"&amp;$J$42))/$D25)</f>
        <v>0</v>
      </c>
      <c r="KC25" s="137">
        <f ca="1">IF($D25=0,0,SUMIF('Полная ст-ть с уч.НЗС (Авто)'!$YP$11:INDIRECT("'Полная ст-ть с уч.НЗС (Авто)'!YP"&amp;$J$42),$C25,'Полная ст-ть с уч.НЗС (Авто)'!KC$11:INDIRECT("'Полная ст-ть с уч.НЗС (Авто)'!KC"&amp;$J$42))/$D25)</f>
        <v>0</v>
      </c>
      <c r="KD25" s="137">
        <f ca="1">IF($D25=0,0,SUMIF('Полная ст-ть с уч.НЗС (Авто)'!$YP$11:INDIRECT("'Полная ст-ть с уч.НЗС (Авто)'!YP"&amp;$J$42),$C25,'Полная ст-ть с уч.НЗС (Авто)'!KD$11:INDIRECT("'Полная ст-ть с уч.НЗС (Авто)'!KD"&amp;$J$42))/$D25)</f>
        <v>0</v>
      </c>
      <c r="KE25" s="137">
        <f ca="1">IF($D25=0,0,SUMIF('Полная ст-ть с уч.НЗС (Авто)'!$YP$11:INDIRECT("'Полная ст-ть с уч.НЗС (Авто)'!YP"&amp;$J$42),$C25,'Полная ст-ть с уч.НЗС (Авто)'!KE$11:INDIRECT("'Полная ст-ть с уч.НЗС (Авто)'!KE"&amp;$J$42))/$D25)</f>
        <v>0</v>
      </c>
      <c r="KF25" s="137">
        <f ca="1">IF($D25=0,0,SUMIF('Полная ст-ть с уч.НЗС (Авто)'!$YP$11:INDIRECT("'Полная ст-ть с уч.НЗС (Авто)'!YP"&amp;$J$42),$C25,'Полная ст-ть с уч.НЗС (Авто)'!KF$11:INDIRECT("'Полная ст-ть с уч.НЗС (Авто)'!KF"&amp;$J$42))/$D25)</f>
        <v>0</v>
      </c>
      <c r="KG25" s="137">
        <f ca="1">IF($D25=0,0,SUMIF('Полная ст-ть с уч.НЗС (Авто)'!$YP$11:INDIRECT("'Полная ст-ть с уч.НЗС (Авто)'!YP"&amp;$J$42),$C25,'Полная ст-ть с уч.НЗС (Авто)'!KG$11:INDIRECT("'Полная ст-ть с уч.НЗС (Авто)'!KG"&amp;$J$42))/$D25)</f>
        <v>0</v>
      </c>
      <c r="KH25" s="137">
        <f ca="1">IF($D25=0,0,SUMIF('Полная ст-ть с уч.НЗС (Авто)'!$YP$11:INDIRECT("'Полная ст-ть с уч.НЗС (Авто)'!YP"&amp;$J$42),$C25,'Полная ст-ть с уч.НЗС (Авто)'!KH$11:INDIRECT("'Полная ст-ть с уч.НЗС (Авто)'!KH"&amp;$J$42))/$D25)</f>
        <v>0</v>
      </c>
      <c r="KI25" s="137">
        <f ca="1">IF($D25=0,0,SUMIF('Полная ст-ть с уч.НЗС (Авто)'!$YP$11:INDIRECT("'Полная ст-ть с уч.НЗС (Авто)'!YP"&amp;$J$42),$C25,'Полная ст-ть с уч.НЗС (Авто)'!KI$11:INDIRECT("'Полная ст-ть с уч.НЗС (Авто)'!KI"&amp;$J$42))/$D25)</f>
        <v>0</v>
      </c>
      <c r="KJ25" s="137">
        <f ca="1">IF($D25=0,0,SUMIF('Полная ст-ть с уч.НЗС (Авто)'!$YP$11:INDIRECT("'Полная ст-ть с уч.НЗС (Авто)'!YP"&amp;$J$42),$C25,'Полная ст-ть с уч.НЗС (Авто)'!KJ$11:INDIRECT("'Полная ст-ть с уч.НЗС (Авто)'!KJ"&amp;$J$42))/$D25)</f>
        <v>0</v>
      </c>
      <c r="KK25" s="137">
        <f ca="1">IF($D25=0,0,SUMIF('Полная ст-ть с уч.НЗС (Авто)'!$YP$11:INDIRECT("'Полная ст-ть с уч.НЗС (Авто)'!YP"&amp;$J$42),$C25,'Полная ст-ть с уч.НЗС (Авто)'!KK$11:INDIRECT("'Полная ст-ть с уч.НЗС (Авто)'!KK"&amp;$J$42))/$D25)</f>
        <v>0</v>
      </c>
      <c r="KL25" s="137">
        <f ca="1">IF($D25=0,0,SUMIF('Полная ст-ть с уч.НЗС (Авто)'!$YP$11:INDIRECT("'Полная ст-ть с уч.НЗС (Авто)'!YP"&amp;$J$42),$C25,'Полная ст-ть с уч.НЗС (Авто)'!KL$11:INDIRECT("'Полная ст-ть с уч.НЗС (Авто)'!KL"&amp;$J$42))/$D25)</f>
        <v>0</v>
      </c>
      <c r="KM25" s="137">
        <f ca="1">IF($D25=0,0,SUMIF('Полная ст-ть с уч.НЗС (Авто)'!$YP$11:INDIRECT("'Полная ст-ть с уч.НЗС (Авто)'!YP"&amp;$J$42),$C25,'Полная ст-ть с уч.НЗС (Авто)'!KM$11:INDIRECT("'Полная ст-ть с уч.НЗС (Авто)'!KM"&amp;$J$42))/$D25)</f>
        <v>0</v>
      </c>
      <c r="KN25" s="137">
        <f ca="1">IF($D25=0,0,SUMIF('Полная ст-ть с уч.НЗС (Авто)'!$YP$11:INDIRECT("'Полная ст-ть с уч.НЗС (Авто)'!YP"&amp;$J$42),$C25,'Полная ст-ть с уч.НЗС (Авто)'!KN$11:INDIRECT("'Полная ст-ть с уч.НЗС (Авто)'!KN"&amp;$J$42))/$D25)</f>
        <v>0</v>
      </c>
      <c r="KO25" s="137">
        <f ca="1">IF($D25=0,0,SUMIF('Полная ст-ть с уч.НЗС (Авто)'!$YP$11:INDIRECT("'Полная ст-ть с уч.НЗС (Авто)'!YP"&amp;$J$42),$C25,'Полная ст-ть с уч.НЗС (Авто)'!KO$11:INDIRECT("'Полная ст-ть с уч.НЗС (Авто)'!KO"&amp;$J$42))/$D25)</f>
        <v>0</v>
      </c>
      <c r="KP25" s="137">
        <f ca="1">IF($D25=0,0,SUMIF('Полная ст-ть с уч.НЗС (Авто)'!$YP$11:INDIRECT("'Полная ст-ть с уч.НЗС (Авто)'!YP"&amp;$J$42),$C25,'Полная ст-ть с уч.НЗС (Авто)'!KP$11:INDIRECT("'Полная ст-ть с уч.НЗС (Авто)'!KP"&amp;$J$42))/$D25)</f>
        <v>0</v>
      </c>
      <c r="KQ25" s="137">
        <f ca="1">IF($D25=0,0,SUMIF('Полная ст-ть с уч.НЗС (Авто)'!$YP$11:INDIRECT("'Полная ст-ть с уч.НЗС (Авто)'!YP"&amp;$J$42),$C25,'Полная ст-ть с уч.НЗС (Авто)'!KQ$11:INDIRECT("'Полная ст-ть с уч.НЗС (Авто)'!KQ"&amp;$J$42))/$D25)</f>
        <v>0</v>
      </c>
      <c r="KR25" s="137">
        <f ca="1">IF($D25=0,0,SUMIF('Полная ст-ть с уч.НЗС (Авто)'!$YP$11:INDIRECT("'Полная ст-ть с уч.НЗС (Авто)'!YP"&amp;$J$42),$C25,'Полная ст-ть с уч.НЗС (Авто)'!KR$11:INDIRECT("'Полная ст-ть с уч.НЗС (Авто)'!KR"&amp;$J$42))/$D25)</f>
        <v>0</v>
      </c>
      <c r="KS25" s="137">
        <f ca="1">IF($D25=0,0,SUMIF('Полная ст-ть с уч.НЗС (Авто)'!$YP$11:INDIRECT("'Полная ст-ть с уч.НЗС (Авто)'!YP"&amp;$J$42),$C25,'Полная ст-ть с уч.НЗС (Авто)'!KS$11:INDIRECT("'Полная ст-ть с уч.НЗС (Авто)'!KS"&amp;$J$42))/$D25)</f>
        <v>0</v>
      </c>
      <c r="KT25" s="137">
        <f ca="1">IF($D25=0,0,SUMIF('Полная ст-ть с уч.НЗС (Авто)'!$YP$11:INDIRECT("'Полная ст-ть с уч.НЗС (Авто)'!YP"&amp;$J$42),$C25,'Полная ст-ть с уч.НЗС (Авто)'!KT$11:INDIRECT("'Полная ст-ть с уч.НЗС (Авто)'!KT"&amp;$J$42))/$D25)</f>
        <v>0</v>
      </c>
      <c r="KU25" s="137">
        <f ca="1">IF($D25=0,0,SUMIF('Полная ст-ть с уч.НЗС (Авто)'!$YP$11:INDIRECT("'Полная ст-ть с уч.НЗС (Авто)'!YP"&amp;$J$42),$C25,'Полная ст-ть с уч.НЗС (Авто)'!KU$11:INDIRECT("'Полная ст-ть с уч.НЗС (Авто)'!KU"&amp;$J$42))/$D25)</f>
        <v>0</v>
      </c>
      <c r="KV25" s="137">
        <f ca="1">IF($D25=0,0,SUMIF('Полная ст-ть с уч.НЗС (Авто)'!$YP$11:INDIRECT("'Полная ст-ть с уч.НЗС (Авто)'!YP"&amp;$J$42),$C25,'Полная ст-ть с уч.НЗС (Авто)'!KV$11:INDIRECT("'Полная ст-ть с уч.НЗС (Авто)'!KV"&amp;$J$42))/$D25)</f>
        <v>0</v>
      </c>
      <c r="KW25" s="137">
        <f ca="1">IF($D25=0,0,SUMIF('Полная ст-ть с уч.НЗС (Авто)'!$YP$11:INDIRECT("'Полная ст-ть с уч.НЗС (Авто)'!YP"&amp;$J$42),$C25,'Полная ст-ть с уч.НЗС (Авто)'!KW$11:INDIRECT("'Полная ст-ть с уч.НЗС (Авто)'!KW"&amp;$J$42))/$D25)</f>
        <v>0</v>
      </c>
      <c r="KX25" s="137">
        <f ca="1">IF($D25=0,0,SUMIF('Полная ст-ть с уч.НЗС (Авто)'!$YP$11:INDIRECT("'Полная ст-ть с уч.НЗС (Авто)'!YP"&amp;$J$42),$C25,'Полная ст-ть с уч.НЗС (Авто)'!KX$11:INDIRECT("'Полная ст-ть с уч.НЗС (Авто)'!KX"&amp;$J$42))/$D25)</f>
        <v>0</v>
      </c>
      <c r="KY25" s="137">
        <f ca="1">IF($D25=0,0,SUMIF('Полная ст-ть с уч.НЗС (Авто)'!$YP$11:INDIRECT("'Полная ст-ть с уч.НЗС (Авто)'!YP"&amp;$J$42),$C25,'Полная ст-ть с уч.НЗС (Авто)'!KY$11:INDIRECT("'Полная ст-ть с уч.НЗС (Авто)'!KY"&amp;$J$42))/$D25)</f>
        <v>0</v>
      </c>
      <c r="KZ25" s="137">
        <f ca="1">IF($D25=0,0,SUMIF('Полная ст-ть с уч.НЗС (Авто)'!$YP$11:INDIRECT("'Полная ст-ть с уч.НЗС (Авто)'!YP"&amp;$J$42),$C25,'Полная ст-ть с уч.НЗС (Авто)'!KZ$11:INDIRECT("'Полная ст-ть с уч.НЗС (Авто)'!KZ"&amp;$J$42))/$D25)</f>
        <v>0</v>
      </c>
      <c r="LA25" s="137">
        <f ca="1">IF($D25=0,0,SUMIF('Полная ст-ть с уч.НЗС (Авто)'!$YP$11:INDIRECT("'Полная ст-ть с уч.НЗС (Авто)'!YP"&amp;$J$42),$C25,'Полная ст-ть с уч.НЗС (Авто)'!LA$11:INDIRECT("'Полная ст-ть с уч.НЗС (Авто)'!LA"&amp;$J$42))/$D25)</f>
        <v>0</v>
      </c>
      <c r="LB25" s="137">
        <f ca="1">IF($D25=0,0,SUMIF('Полная ст-ть с уч.НЗС (Авто)'!$YP$11:INDIRECT("'Полная ст-ть с уч.НЗС (Авто)'!YP"&amp;$J$42),$C25,'Полная ст-ть с уч.НЗС (Авто)'!LB$11:INDIRECT("'Полная ст-ть с уч.НЗС (Авто)'!LB"&amp;$J$42))/$D25)</f>
        <v>0</v>
      </c>
      <c r="LC25" s="137">
        <f ca="1">IF($D25=0,0,SUMIF('Полная ст-ть с уч.НЗС (Авто)'!$YP$11:INDIRECT("'Полная ст-ть с уч.НЗС (Авто)'!YP"&amp;$J$42),$C25,'Полная ст-ть с уч.НЗС (Авто)'!LC$11:INDIRECT("'Полная ст-ть с уч.НЗС (Авто)'!LC"&amp;$J$42))/$D25)</f>
        <v>0</v>
      </c>
      <c r="LD25" s="137">
        <f ca="1">IF($D25=0,0,SUMIF('Полная ст-ть с уч.НЗС (Авто)'!$YP$11:INDIRECT("'Полная ст-ть с уч.НЗС (Авто)'!YP"&amp;$J$42),$C25,'Полная ст-ть с уч.НЗС (Авто)'!LD$11:INDIRECT("'Полная ст-ть с уч.НЗС (Авто)'!LD"&amp;$J$42))/$D25)</f>
        <v>0</v>
      </c>
      <c r="LE25" s="137">
        <f ca="1">IF($D25=0,0,SUMIF('Полная ст-ть с уч.НЗС (Авто)'!$YP$11:INDIRECT("'Полная ст-ть с уч.НЗС (Авто)'!YP"&amp;$J$42),$C25,'Полная ст-ть с уч.НЗС (Авто)'!LE$11:INDIRECT("'Полная ст-ть с уч.НЗС (Авто)'!LE"&amp;$J$42))/$D25)</f>
        <v>0</v>
      </c>
      <c r="LF25" s="137">
        <f ca="1">IF($D25=0,0,SUMIF('Полная ст-ть с уч.НЗС (Авто)'!$YP$11:INDIRECT("'Полная ст-ть с уч.НЗС (Авто)'!YP"&amp;$J$42),$C25,'Полная ст-ть с уч.НЗС (Авто)'!LF$11:INDIRECT("'Полная ст-ть с уч.НЗС (Авто)'!LF"&amp;$J$42))/$D25)</f>
        <v>0</v>
      </c>
      <c r="LG25" s="137">
        <f ca="1">IF($D25=0,0,SUMIF('Полная ст-ть с уч.НЗС (Авто)'!$YP$11:INDIRECT("'Полная ст-ть с уч.НЗС (Авто)'!YP"&amp;$J$42),$C25,'Полная ст-ть с уч.НЗС (Авто)'!LG$11:INDIRECT("'Полная ст-ть с уч.НЗС (Авто)'!LG"&amp;$J$42))/$D25)</f>
        <v>0</v>
      </c>
      <c r="LH25" s="137">
        <f ca="1">IF($D25=0,0,SUMIF('Полная ст-ть с уч.НЗС (Авто)'!$YP$11:INDIRECT("'Полная ст-ть с уч.НЗС (Авто)'!YP"&amp;$J$42),$C25,'Полная ст-ть с уч.НЗС (Авто)'!LH$11:INDIRECT("'Полная ст-ть с уч.НЗС (Авто)'!LH"&amp;$J$42))/$D25)</f>
        <v>0</v>
      </c>
      <c r="LI25" s="137">
        <f ca="1">IF($D25=0,0,SUMIF('Полная ст-ть с уч.НЗС (Авто)'!$YP$11:INDIRECT("'Полная ст-ть с уч.НЗС (Авто)'!YP"&amp;$J$42),$C25,'Полная ст-ть с уч.НЗС (Авто)'!LI$11:INDIRECT("'Полная ст-ть с уч.НЗС (Авто)'!LI"&amp;$J$42))/$D25)</f>
        <v>0</v>
      </c>
      <c r="LJ25" s="137">
        <f ca="1">IF($D25=0,0,SUMIF('Полная ст-ть с уч.НЗС (Авто)'!$YP$11:INDIRECT("'Полная ст-ть с уч.НЗС (Авто)'!YP"&amp;$J$42),$C25,'Полная ст-ть с уч.НЗС (Авто)'!LJ$11:INDIRECT("'Полная ст-ть с уч.НЗС (Авто)'!LJ"&amp;$J$42))/$D25)</f>
        <v>0</v>
      </c>
      <c r="LK25" s="137">
        <f ca="1">IF($D25=0,0,SUMIF('Полная ст-ть с уч.НЗС (Авто)'!$YP$11:INDIRECT("'Полная ст-ть с уч.НЗС (Авто)'!YP"&amp;$J$42),$C25,'Полная ст-ть с уч.НЗС (Авто)'!LK$11:INDIRECT("'Полная ст-ть с уч.НЗС (Авто)'!LK"&amp;$J$42))/$D25)</f>
        <v>0</v>
      </c>
      <c r="LL25" s="137">
        <f ca="1">IF($D25=0,0,SUMIF('Полная ст-ть с уч.НЗС (Авто)'!$YP$11:INDIRECT("'Полная ст-ть с уч.НЗС (Авто)'!YP"&amp;$J$42),$C25,'Полная ст-ть с уч.НЗС (Авто)'!LL$11:INDIRECT("'Полная ст-ть с уч.НЗС (Авто)'!LL"&amp;$J$42))/$D25)</f>
        <v>0</v>
      </c>
      <c r="LM25" s="137">
        <f ca="1">IF($D25=0,0,SUMIF('Полная ст-ть с уч.НЗС (Авто)'!$YP$11:INDIRECT("'Полная ст-ть с уч.НЗС (Авто)'!YP"&amp;$J$42),$C25,'Полная ст-ть с уч.НЗС (Авто)'!LM$11:INDIRECT("'Полная ст-ть с уч.НЗС (Авто)'!LM"&amp;$J$42))/$D25)</f>
        <v>0</v>
      </c>
      <c r="LN25" s="137">
        <f ca="1">IF($D25=0,0,SUMIF('Полная ст-ть с уч.НЗС (Авто)'!$YP$11:INDIRECT("'Полная ст-ть с уч.НЗС (Авто)'!YP"&amp;$J$42),$C25,'Полная ст-ть с уч.НЗС (Авто)'!LN$11:INDIRECT("'Полная ст-ть с уч.НЗС (Авто)'!LN"&amp;$J$42))/$D25)</f>
        <v>0</v>
      </c>
      <c r="LO25" s="137">
        <f ca="1">IF($D25=0,0,SUMIF('Полная ст-ть с уч.НЗС (Авто)'!$YP$11:INDIRECT("'Полная ст-ть с уч.НЗС (Авто)'!YP"&amp;$J$42),$C25,'Полная ст-ть с уч.НЗС (Авто)'!LO$11:INDIRECT("'Полная ст-ть с уч.НЗС (Авто)'!LO"&amp;$J$42))/$D25)</f>
        <v>0</v>
      </c>
      <c r="LP25" s="137">
        <f ca="1">IF($D25=0,0,SUMIF('Полная ст-ть с уч.НЗС (Авто)'!$YP$11:INDIRECT("'Полная ст-ть с уч.НЗС (Авто)'!YP"&amp;$J$42),$C25,'Полная ст-ть с уч.НЗС (Авто)'!LP$11:INDIRECT("'Полная ст-ть с уч.НЗС (Авто)'!LP"&amp;$J$42))/$D25)</f>
        <v>0</v>
      </c>
      <c r="LQ25" s="137">
        <f ca="1">IF($D25=0,0,SUMIF('Полная ст-ть с уч.НЗС (Авто)'!$YP$11:INDIRECT("'Полная ст-ть с уч.НЗС (Авто)'!YP"&amp;$J$42),$C25,'Полная ст-ть с уч.НЗС (Авто)'!LQ$11:INDIRECT("'Полная ст-ть с уч.НЗС (Авто)'!LQ"&amp;$J$42))/$D25)</f>
        <v>0</v>
      </c>
      <c r="LR25" s="137">
        <f ca="1">IF($D25=0,0,SUMIF('Полная ст-ть с уч.НЗС (Авто)'!$YP$11:INDIRECT("'Полная ст-ть с уч.НЗС (Авто)'!YP"&amp;$J$42),$C25,'Полная ст-ть с уч.НЗС (Авто)'!LR$11:INDIRECT("'Полная ст-ть с уч.НЗС (Авто)'!LR"&amp;$J$42))/$D25)</f>
        <v>0</v>
      </c>
      <c r="LS25" s="137">
        <f ca="1">IF($D25=0,0,SUMIF('Полная ст-ть с уч.НЗС (Авто)'!$YP$11:INDIRECT("'Полная ст-ть с уч.НЗС (Авто)'!YP"&amp;$J$42),$C25,'Полная ст-ть с уч.НЗС (Авто)'!LS$11:INDIRECT("'Полная ст-ть с уч.НЗС (Авто)'!LS"&amp;$J$42))/$D25)</f>
        <v>0</v>
      </c>
      <c r="LT25" s="137">
        <f ca="1">IF($D25=0,0,SUMIF('Полная ст-ть с уч.НЗС (Авто)'!$YP$11:INDIRECT("'Полная ст-ть с уч.НЗС (Авто)'!YP"&amp;$J$42),$C25,'Полная ст-ть с уч.НЗС (Авто)'!LT$11:INDIRECT("'Полная ст-ть с уч.НЗС (Авто)'!LT"&amp;$J$42))/$D25)</f>
        <v>0</v>
      </c>
      <c r="LU25" s="137">
        <f ca="1">IF($D25=0,0,SUMIF('Полная ст-ть с уч.НЗС (Авто)'!$YP$11:INDIRECT("'Полная ст-ть с уч.НЗС (Авто)'!YP"&amp;$J$42),$C25,'Полная ст-ть с уч.НЗС (Авто)'!LU$11:INDIRECT("'Полная ст-ть с уч.НЗС (Авто)'!LU"&amp;$J$42))/$D25)</f>
        <v>0</v>
      </c>
      <c r="LV25" s="137">
        <f ca="1">IF($D25=0,0,SUMIF('Полная ст-ть с уч.НЗС (Авто)'!$YP$11:INDIRECT("'Полная ст-ть с уч.НЗС (Авто)'!YP"&amp;$J$42),$C25,'Полная ст-ть с уч.НЗС (Авто)'!LV$11:INDIRECT("'Полная ст-ть с уч.НЗС (Авто)'!LV"&amp;$J$42))/$D25)</f>
        <v>0</v>
      </c>
      <c r="LW25" s="137">
        <f ca="1">IF($D25=0,0,SUMIF('Полная ст-ть с уч.НЗС (Авто)'!$YP$11:INDIRECT("'Полная ст-ть с уч.НЗС (Авто)'!YP"&amp;$J$42),$C25,'Полная ст-ть с уч.НЗС (Авто)'!LW$11:INDIRECT("'Полная ст-ть с уч.НЗС (Авто)'!LW"&amp;$J$42))/$D25)</f>
        <v>0</v>
      </c>
      <c r="LX25" s="137">
        <f ca="1">IF($D25=0,0,SUMIF('Полная ст-ть с уч.НЗС (Авто)'!$YP$11:INDIRECT("'Полная ст-ть с уч.НЗС (Авто)'!YP"&amp;$J$42),$C25,'Полная ст-ть с уч.НЗС (Авто)'!LX$11:INDIRECT("'Полная ст-ть с уч.НЗС (Авто)'!LX"&amp;$J$42))/$D25)</f>
        <v>0</v>
      </c>
      <c r="LY25" s="137">
        <f ca="1">IF($D25=0,0,SUMIF('Полная ст-ть с уч.НЗС (Авто)'!$YP$11:INDIRECT("'Полная ст-ть с уч.НЗС (Авто)'!YP"&amp;$J$42),$C25,'Полная ст-ть с уч.НЗС (Авто)'!LY$11:INDIRECT("'Полная ст-ть с уч.НЗС (Авто)'!LY"&amp;$J$42))/$D25)</f>
        <v>0</v>
      </c>
      <c r="LZ25" s="137">
        <f ca="1">IF($D25=0,0,SUMIF('Полная ст-ть с уч.НЗС (Авто)'!$YP$11:INDIRECT("'Полная ст-ть с уч.НЗС (Авто)'!YP"&amp;$J$42),$C25,'Полная ст-ть с уч.НЗС (Авто)'!LZ$11:INDIRECT("'Полная ст-ть с уч.НЗС (Авто)'!LZ"&amp;$J$42))/$D25)</f>
        <v>0</v>
      </c>
      <c r="MA25" s="137">
        <f ca="1">IF($D25=0,0,SUMIF('Полная ст-ть с уч.НЗС (Авто)'!$YP$11:INDIRECT("'Полная ст-ть с уч.НЗС (Авто)'!YP"&amp;$J$42),$C25,'Полная ст-ть с уч.НЗС (Авто)'!MA$11:INDIRECT("'Полная ст-ть с уч.НЗС (Авто)'!MA"&amp;$J$42))/$D25)</f>
        <v>0</v>
      </c>
      <c r="MB25" s="137">
        <f ca="1">IF($D25=0,0,SUMIF('Полная ст-ть с уч.НЗС (Авто)'!$YP$11:INDIRECT("'Полная ст-ть с уч.НЗС (Авто)'!YP"&amp;$J$42),$C25,'Полная ст-ть с уч.НЗС (Авто)'!MB$11:INDIRECT("'Полная ст-ть с уч.НЗС (Авто)'!MB"&amp;$J$42))/$D25)</f>
        <v>0</v>
      </c>
      <c r="MC25" s="137">
        <f ca="1">IF($D25=0,0,SUMIF('Полная ст-ть с уч.НЗС (Авто)'!$YP$11:INDIRECT("'Полная ст-ть с уч.НЗС (Авто)'!YP"&amp;$J$42),$C25,'Полная ст-ть с уч.НЗС (Авто)'!MC$11:INDIRECT("'Полная ст-ть с уч.НЗС (Авто)'!MC"&amp;$J$42))/$D25)</f>
        <v>0</v>
      </c>
      <c r="MD25" s="137">
        <f ca="1">IF($D25=0,0,SUMIF('Полная ст-ть с уч.НЗС (Авто)'!$YP$11:INDIRECT("'Полная ст-ть с уч.НЗС (Авто)'!YP"&amp;$J$42),$C25,'Полная ст-ть с уч.НЗС (Авто)'!MD$11:INDIRECT("'Полная ст-ть с уч.НЗС (Авто)'!MD"&amp;$J$42))/$D25)</f>
        <v>0</v>
      </c>
      <c r="ME25" s="137">
        <f ca="1">IF($D25=0,0,SUMIF('Полная ст-ть с уч.НЗС (Авто)'!$YP$11:INDIRECT("'Полная ст-ть с уч.НЗС (Авто)'!YP"&amp;$J$42),$C25,'Полная ст-ть с уч.НЗС (Авто)'!ME$11:INDIRECT("'Полная ст-ть с уч.НЗС (Авто)'!ME"&amp;$J$42))/$D25)</f>
        <v>0</v>
      </c>
      <c r="MF25" s="137">
        <f ca="1">IF($D25=0,0,SUMIF('Полная ст-ть с уч.НЗС (Авто)'!$YP$11:INDIRECT("'Полная ст-ть с уч.НЗС (Авто)'!YP"&amp;$J$42),$C25,'Полная ст-ть с уч.НЗС (Авто)'!MF$11:INDIRECT("'Полная ст-ть с уч.НЗС (Авто)'!MF"&amp;$J$42))/$D25)</f>
        <v>0</v>
      </c>
      <c r="MG25" s="137">
        <f ca="1">IF($D25=0,0,SUMIF('Полная ст-ть с уч.НЗС (Авто)'!$YP$11:INDIRECT("'Полная ст-ть с уч.НЗС (Авто)'!YP"&amp;$J$42),$C25,'Полная ст-ть с уч.НЗС (Авто)'!MG$11:INDIRECT("'Полная ст-ть с уч.НЗС (Авто)'!MG"&amp;$J$42))/$D25)</f>
        <v>0</v>
      </c>
      <c r="MH25" s="137">
        <f ca="1">IF($D25=0,0,SUMIF('Полная ст-ть с уч.НЗС (Авто)'!$YP$11:INDIRECT("'Полная ст-ть с уч.НЗС (Авто)'!YP"&amp;$J$42),$C25,'Полная ст-ть с уч.НЗС (Авто)'!MH$11:INDIRECT("'Полная ст-ть с уч.НЗС (Авто)'!MH"&amp;$J$42))/$D25)</f>
        <v>0</v>
      </c>
      <c r="MI25" s="137">
        <f ca="1">IF($D25=0,0,SUMIF('Полная ст-ть с уч.НЗС (Авто)'!$YP$11:INDIRECT("'Полная ст-ть с уч.НЗС (Авто)'!YP"&amp;$J$42),$C25,'Полная ст-ть с уч.НЗС (Авто)'!MI$11:INDIRECT("'Полная ст-ть с уч.НЗС (Авто)'!MI"&amp;$J$42))/$D25)</f>
        <v>0</v>
      </c>
      <c r="MJ25" s="137">
        <f ca="1">IF($D25=0,0,SUMIF('Полная ст-ть с уч.НЗС (Авто)'!$YP$11:INDIRECT("'Полная ст-ть с уч.НЗС (Авто)'!YP"&amp;$J$42),$C25,'Полная ст-ть с уч.НЗС (Авто)'!MJ$11:INDIRECT("'Полная ст-ть с уч.НЗС (Авто)'!MJ"&amp;$J$42))/$D25)</f>
        <v>0</v>
      </c>
      <c r="MK25" s="137">
        <f ca="1">IF($D25=0,0,SUMIF('Полная ст-ть с уч.НЗС (Авто)'!$YP$11:INDIRECT("'Полная ст-ть с уч.НЗС (Авто)'!YP"&amp;$J$42),$C25,'Полная ст-ть с уч.НЗС (Авто)'!MK$11:INDIRECT("'Полная ст-ть с уч.НЗС (Авто)'!MK"&amp;$J$42))/$D25)</f>
        <v>0</v>
      </c>
      <c r="ML25" s="137">
        <f ca="1">IF($D25=0,0,SUMIF('Полная ст-ть с уч.НЗС (Авто)'!$YP$11:INDIRECT("'Полная ст-ть с уч.НЗС (Авто)'!YP"&amp;$J$42),$C25,'Полная ст-ть с уч.НЗС (Авто)'!ML$11:INDIRECT("'Полная ст-ть с уч.НЗС (Авто)'!ML"&amp;$J$42))/$D25)</f>
        <v>0</v>
      </c>
      <c r="MM25" s="137">
        <f ca="1">IF($D25=0,0,SUMIF('Полная ст-ть с уч.НЗС (Авто)'!$YP$11:INDIRECT("'Полная ст-ть с уч.НЗС (Авто)'!YP"&amp;$J$42),$C25,'Полная ст-ть с уч.НЗС (Авто)'!MM$11:INDIRECT("'Полная ст-ть с уч.НЗС (Авто)'!MM"&amp;$J$42))/$D25)</f>
        <v>0</v>
      </c>
      <c r="MN25" s="137">
        <f ca="1">IF($D25=0,0,SUMIF('Полная ст-ть с уч.НЗС (Авто)'!$YP$11:INDIRECT("'Полная ст-ть с уч.НЗС (Авто)'!YP"&amp;$J$42),$C25,'Полная ст-ть с уч.НЗС (Авто)'!MN$11:INDIRECT("'Полная ст-ть с уч.НЗС (Авто)'!MN"&amp;$J$42))/$D25)</f>
        <v>0</v>
      </c>
      <c r="MO25" s="137">
        <f ca="1">IF($D25=0,0,SUMIF('Полная ст-ть с уч.НЗС (Авто)'!$YP$11:INDIRECT("'Полная ст-ть с уч.НЗС (Авто)'!YP"&amp;$J$42),$C25,'Полная ст-ть с уч.НЗС (Авто)'!MO$11:INDIRECT("'Полная ст-ть с уч.НЗС (Авто)'!MO"&amp;$J$42))/$D25)</f>
        <v>0</v>
      </c>
      <c r="MP25" s="137">
        <f ca="1">IF($D25=0,0,SUMIF('Полная ст-ть с уч.НЗС (Авто)'!$YP$11:INDIRECT("'Полная ст-ть с уч.НЗС (Авто)'!YP"&amp;$J$42),$C25,'Полная ст-ть с уч.НЗС (Авто)'!MP$11:INDIRECT("'Полная ст-ть с уч.НЗС (Авто)'!MP"&amp;$J$42))/$D25)</f>
        <v>0</v>
      </c>
      <c r="MQ25" s="137">
        <f ca="1">IF($D25=0,0,SUMIF('Полная ст-ть с уч.НЗС (Авто)'!$YP$11:INDIRECT("'Полная ст-ть с уч.НЗС (Авто)'!YP"&amp;$J$42),$C25,'Полная ст-ть с уч.НЗС (Авто)'!MQ$11:INDIRECT("'Полная ст-ть с уч.НЗС (Авто)'!MQ"&amp;$J$42))/$D25)</f>
        <v>0</v>
      </c>
      <c r="MR25" s="137">
        <f ca="1">IF($D25=0,0,SUMIF('Полная ст-ть с уч.НЗС (Авто)'!$YP$11:INDIRECT("'Полная ст-ть с уч.НЗС (Авто)'!YP"&amp;$J$42),$C25,'Полная ст-ть с уч.НЗС (Авто)'!MR$11:INDIRECT("'Полная ст-ть с уч.НЗС (Авто)'!MR"&amp;$J$42))/$D25)</f>
        <v>0</v>
      </c>
      <c r="MS25" s="137">
        <f ca="1">IF($D25=0,0,SUMIF('Полная ст-ть с уч.НЗС (Авто)'!$YP$11:INDIRECT("'Полная ст-ть с уч.НЗС (Авто)'!YP"&amp;$J$42),$C25,'Полная ст-ть с уч.НЗС (Авто)'!MS$11:INDIRECT("'Полная ст-ть с уч.НЗС (Авто)'!MS"&amp;$J$42))/$D25)</f>
        <v>0</v>
      </c>
      <c r="MT25" s="137">
        <f ca="1">IF($D25=0,0,SUMIF('Полная ст-ть с уч.НЗС (Авто)'!$YP$11:INDIRECT("'Полная ст-ть с уч.НЗС (Авто)'!YP"&amp;$J$42),$C25,'Полная ст-ть с уч.НЗС (Авто)'!MT$11:INDIRECT("'Полная ст-ть с уч.НЗС (Авто)'!MT"&amp;$J$42))/$D25)</f>
        <v>0</v>
      </c>
      <c r="MU25" s="137">
        <f ca="1">IF($D25=0,0,SUMIF('Полная ст-ть с уч.НЗС (Авто)'!$YP$11:INDIRECT("'Полная ст-ть с уч.НЗС (Авто)'!YP"&amp;$J$42),$C25,'Полная ст-ть с уч.НЗС (Авто)'!MU$11:INDIRECT("'Полная ст-ть с уч.НЗС (Авто)'!MU"&amp;$J$42))/$D25)</f>
        <v>0</v>
      </c>
      <c r="MV25" s="137">
        <f ca="1">IF($D25=0,0,SUMIF('Полная ст-ть с уч.НЗС (Авто)'!$YP$11:INDIRECT("'Полная ст-ть с уч.НЗС (Авто)'!YP"&amp;$J$42),$C25,'Полная ст-ть с уч.НЗС (Авто)'!MV$11:INDIRECT("'Полная ст-ть с уч.НЗС (Авто)'!MV"&amp;$J$42))/$D25)</f>
        <v>0</v>
      </c>
      <c r="MW25" s="137">
        <f ca="1">IF($D25=0,0,SUMIF('Полная ст-ть с уч.НЗС (Авто)'!$YP$11:INDIRECT("'Полная ст-ть с уч.НЗС (Авто)'!YP"&amp;$J$42),$C25,'Полная ст-ть с уч.НЗС (Авто)'!MW$11:INDIRECT("'Полная ст-ть с уч.НЗС (Авто)'!MW"&amp;$J$42))/$D25)</f>
        <v>0</v>
      </c>
      <c r="MX25" s="137">
        <f ca="1">IF($D25=0,0,SUMIF('Полная ст-ть с уч.НЗС (Авто)'!$YP$11:INDIRECT("'Полная ст-ть с уч.НЗС (Авто)'!YP"&amp;$J$42),$C25,'Полная ст-ть с уч.НЗС (Авто)'!MX$11:INDIRECT("'Полная ст-ть с уч.НЗС (Авто)'!MX"&amp;$J$42))/$D25)</f>
        <v>0</v>
      </c>
      <c r="MY25" s="137">
        <f ca="1">IF($D25=0,0,SUMIF('Полная ст-ть с уч.НЗС (Авто)'!$YP$11:INDIRECT("'Полная ст-ть с уч.НЗС (Авто)'!YP"&amp;$J$42),$C25,'Полная ст-ть с уч.НЗС (Авто)'!MY$11:INDIRECT("'Полная ст-ть с уч.НЗС (Авто)'!MY"&amp;$J$42))/$D25)</f>
        <v>0</v>
      </c>
      <c r="MZ25" s="137">
        <f ca="1">IF($D25=0,0,SUMIF('Полная ст-ть с уч.НЗС (Авто)'!$YP$11:INDIRECT("'Полная ст-ть с уч.НЗС (Авто)'!YP"&amp;$J$42),$C25,'Полная ст-ть с уч.НЗС (Авто)'!MZ$11:INDIRECT("'Полная ст-ть с уч.НЗС (Авто)'!MZ"&amp;$J$42))/$D25)</f>
        <v>0</v>
      </c>
      <c r="NA25" s="137">
        <f ca="1">IF($D25=0,0,SUMIF('Полная ст-ть с уч.НЗС (Авто)'!$YP$11:INDIRECT("'Полная ст-ть с уч.НЗС (Авто)'!YP"&amp;$J$42),$C25,'Полная ст-ть с уч.НЗС (Авто)'!NA$11:INDIRECT("'Полная ст-ть с уч.НЗС (Авто)'!NA"&amp;$J$42))/$D25)</f>
        <v>0</v>
      </c>
      <c r="NB25" s="137">
        <f ca="1">IF($D25=0,0,SUMIF('Полная ст-ть с уч.НЗС (Авто)'!$YP$11:INDIRECT("'Полная ст-ть с уч.НЗС (Авто)'!YP"&amp;$J$42),$C25,'Полная ст-ть с уч.НЗС (Авто)'!NB$11:INDIRECT("'Полная ст-ть с уч.НЗС (Авто)'!NB"&amp;$J$42))/$D25)</f>
        <v>0</v>
      </c>
      <c r="NC25" s="137">
        <f ca="1">IF($D25=0,0,SUMIF('Полная ст-ть с уч.НЗС (Авто)'!$YP$11:INDIRECT("'Полная ст-ть с уч.НЗС (Авто)'!YP"&amp;$J$42),$C25,'Полная ст-ть с уч.НЗС (Авто)'!NC$11:INDIRECT("'Полная ст-ть с уч.НЗС (Авто)'!NC"&amp;$J$42))/$D25)</f>
        <v>0</v>
      </c>
      <c r="ND25" s="137">
        <f ca="1">IF($D25=0,0,SUMIF('Полная ст-ть с уч.НЗС (Авто)'!$YP$11:INDIRECT("'Полная ст-ть с уч.НЗС (Авто)'!YP"&amp;$J$42),$C25,'Полная ст-ть с уч.НЗС (Авто)'!ND$11:INDIRECT("'Полная ст-ть с уч.НЗС (Авто)'!ND"&amp;$J$42))/$D25)</f>
        <v>0</v>
      </c>
      <c r="NE25" s="137">
        <f ca="1">IF($D25=0,0,SUMIF('Полная ст-ть с уч.НЗС (Авто)'!$YP$11:INDIRECT("'Полная ст-ть с уч.НЗС (Авто)'!YP"&amp;$J$42),$C25,'Полная ст-ть с уч.НЗС (Авто)'!NE$11:INDIRECT("'Полная ст-ть с уч.НЗС (Авто)'!NE"&amp;$J$42))/$D25)</f>
        <v>0</v>
      </c>
      <c r="NF25" s="137">
        <f ca="1">IF($D25=0,0,SUMIF('Полная ст-ть с уч.НЗС (Авто)'!$YP$11:INDIRECT("'Полная ст-ть с уч.НЗС (Авто)'!YP"&amp;$J$42),$C25,'Полная ст-ть с уч.НЗС (Авто)'!NF$11:INDIRECT("'Полная ст-ть с уч.НЗС (Авто)'!NF"&amp;$J$42))/$D25)</f>
        <v>0</v>
      </c>
      <c r="NG25" s="137">
        <f ca="1">IF($D25=0,0,SUMIF('Полная ст-ть с уч.НЗС (Авто)'!$YP$11:INDIRECT("'Полная ст-ть с уч.НЗС (Авто)'!YP"&amp;$J$42),$C25,'Полная ст-ть с уч.НЗС (Авто)'!NG$11:INDIRECT("'Полная ст-ть с уч.НЗС (Авто)'!NG"&amp;$J$42))/$D25)</f>
        <v>0</v>
      </c>
      <c r="NH25" s="137">
        <f ca="1">IF($D25=0,0,SUMIF('Полная ст-ть с уч.НЗС (Авто)'!$YP$11:INDIRECT("'Полная ст-ть с уч.НЗС (Авто)'!YP"&amp;$J$42),$C25,'Полная ст-ть с уч.НЗС (Авто)'!NH$11:INDIRECT("'Полная ст-ть с уч.НЗС (Авто)'!NH"&amp;$J$42))/$D25)</f>
        <v>0</v>
      </c>
      <c r="NI25" s="137">
        <f ca="1">IF($D25=0,0,SUMIF('Полная ст-ть с уч.НЗС (Авто)'!$YP$11:INDIRECT("'Полная ст-ть с уч.НЗС (Авто)'!YP"&amp;$J$42),$C25,'Полная ст-ть с уч.НЗС (Авто)'!NI$11:INDIRECT("'Полная ст-ть с уч.НЗС (Авто)'!NI"&amp;$J$42))/$D25)</f>
        <v>0</v>
      </c>
      <c r="NJ25" s="137">
        <f ca="1">IF($D25=0,0,SUMIF('Полная ст-ть с уч.НЗС (Авто)'!$YP$11:INDIRECT("'Полная ст-ть с уч.НЗС (Авто)'!YP"&amp;$J$42),$C25,'Полная ст-ть с уч.НЗС (Авто)'!NJ$11:INDIRECT("'Полная ст-ть с уч.НЗС (Авто)'!NJ"&amp;$J$42))/$D25)</f>
        <v>0</v>
      </c>
      <c r="NK25" s="137">
        <f ca="1">IF($D25=0,0,SUMIF('Полная ст-ть с уч.НЗС (Авто)'!$YP$11:INDIRECT("'Полная ст-ть с уч.НЗС (Авто)'!YP"&amp;$J$42),$C25,'Полная ст-ть с уч.НЗС (Авто)'!NK$11:INDIRECT("'Полная ст-ть с уч.НЗС (Авто)'!NK"&amp;$J$42))/$D25)</f>
        <v>0</v>
      </c>
      <c r="NL25" s="137">
        <f ca="1">IF($D25=0,0,SUMIF('Полная ст-ть с уч.НЗС (Авто)'!$YP$11:INDIRECT("'Полная ст-ть с уч.НЗС (Авто)'!YP"&amp;$J$42),$C25,'Полная ст-ть с уч.НЗС (Авто)'!NL$11:INDIRECT("'Полная ст-ть с уч.НЗС (Авто)'!NL"&amp;$J$42))/$D25)</f>
        <v>0</v>
      </c>
      <c r="NM25" s="137">
        <f ca="1">IF($D25=0,0,SUMIF('Полная ст-ть с уч.НЗС (Авто)'!$YP$11:INDIRECT("'Полная ст-ть с уч.НЗС (Авто)'!YP"&amp;$J$42),$C25,'Полная ст-ть с уч.НЗС (Авто)'!NM$11:INDIRECT("'Полная ст-ть с уч.НЗС (Авто)'!NM"&amp;$J$42))/$D25)</f>
        <v>0</v>
      </c>
      <c r="NN25" s="137">
        <f ca="1">IF($D25=0,0,SUMIF('Полная ст-ть с уч.НЗС (Авто)'!$YP$11:INDIRECT("'Полная ст-ть с уч.НЗС (Авто)'!YP"&amp;$J$42),$C25,'Полная ст-ть с уч.НЗС (Авто)'!NN$11:INDIRECT("'Полная ст-ть с уч.НЗС (Авто)'!NN"&amp;$J$42))/$D25)</f>
        <v>0</v>
      </c>
      <c r="NO25" s="137">
        <f ca="1">IF($D25=0,0,SUMIF('Полная ст-ть с уч.НЗС (Авто)'!$YP$11:INDIRECT("'Полная ст-ть с уч.НЗС (Авто)'!YP"&amp;$J$42),$C25,'Полная ст-ть с уч.НЗС (Авто)'!NO$11:INDIRECT("'Полная ст-ть с уч.НЗС (Авто)'!NO"&amp;$J$42))/$D25)</f>
        <v>0</v>
      </c>
      <c r="NP25" s="137">
        <f ca="1">IF($D25=0,0,SUMIF('Полная ст-ть с уч.НЗС (Авто)'!$YP$11:INDIRECT("'Полная ст-ть с уч.НЗС (Авто)'!YP"&amp;$J$42),$C25,'Полная ст-ть с уч.НЗС (Авто)'!NP$11:INDIRECT("'Полная ст-ть с уч.НЗС (Авто)'!NP"&amp;$J$42))/$D25)</f>
        <v>0</v>
      </c>
      <c r="NQ25" s="137">
        <f ca="1">IF($D25=0,0,SUMIF('Полная ст-ть с уч.НЗС (Авто)'!$YP$11:INDIRECT("'Полная ст-ть с уч.НЗС (Авто)'!YP"&amp;$J$42),$C25,'Полная ст-ть с уч.НЗС (Авто)'!NQ$11:INDIRECT("'Полная ст-ть с уч.НЗС (Авто)'!NQ"&amp;$J$42))/$D25)</f>
        <v>0</v>
      </c>
      <c r="NR25" s="137">
        <f ca="1">IF($D25=0,0,SUMIF('Полная ст-ть с уч.НЗС (Авто)'!$YP$11:INDIRECT("'Полная ст-ть с уч.НЗС (Авто)'!YP"&amp;$J$42),$C25,'Полная ст-ть с уч.НЗС (Авто)'!NR$11:INDIRECT("'Полная ст-ть с уч.НЗС (Авто)'!NR"&amp;$J$42))/$D25)</f>
        <v>0</v>
      </c>
      <c r="NS25" s="137">
        <f ca="1">IF($D25=0,0,SUMIF('Полная ст-ть с уч.НЗС (Авто)'!$YP$11:INDIRECT("'Полная ст-ть с уч.НЗС (Авто)'!YP"&amp;$J$42),$C25,'Полная ст-ть с уч.НЗС (Авто)'!NS$11:INDIRECT("'Полная ст-ть с уч.НЗС (Авто)'!NS"&amp;$J$42))/$D25)</f>
        <v>0</v>
      </c>
      <c r="NT25" s="137">
        <f ca="1">IF($D25=0,0,SUMIF('Полная ст-ть с уч.НЗС (Авто)'!$YP$11:INDIRECT("'Полная ст-ть с уч.НЗС (Авто)'!YP"&amp;$J$42),$C25,'Полная ст-ть с уч.НЗС (Авто)'!NT$11:INDIRECT("'Полная ст-ть с уч.НЗС (Авто)'!NT"&amp;$J$42))/$D25)</f>
        <v>0</v>
      </c>
      <c r="NU25" s="137">
        <f ca="1">IF($D25=0,0,SUMIF('Полная ст-ть с уч.НЗС (Авто)'!$YP$11:INDIRECT("'Полная ст-ть с уч.НЗС (Авто)'!YP"&amp;$J$42),$C25,'Полная ст-ть с уч.НЗС (Авто)'!NU$11:INDIRECT("'Полная ст-ть с уч.НЗС (Авто)'!NU"&amp;$J$42))/$D25)</f>
        <v>0</v>
      </c>
      <c r="NV25" s="137">
        <f ca="1">IF($D25=0,0,SUMIF('Полная ст-ть с уч.НЗС (Авто)'!$YP$11:INDIRECT("'Полная ст-ть с уч.НЗС (Авто)'!YP"&amp;$J$42),$C25,'Полная ст-ть с уч.НЗС (Авто)'!NV$11:INDIRECT("'Полная ст-ть с уч.НЗС (Авто)'!NV"&amp;$J$42))/$D25)</f>
        <v>0</v>
      </c>
      <c r="NW25" s="137">
        <f ca="1">IF($D25=0,0,SUMIF('Полная ст-ть с уч.НЗС (Авто)'!$YP$11:INDIRECT("'Полная ст-ть с уч.НЗС (Авто)'!YP"&amp;$J$42),$C25,'Полная ст-ть с уч.НЗС (Авто)'!NW$11:INDIRECT("'Полная ст-ть с уч.НЗС (Авто)'!NW"&amp;$J$42))/$D25)</f>
        <v>0</v>
      </c>
      <c r="NX25" s="137">
        <f ca="1">IF($D25=0,0,SUMIF('Полная ст-ть с уч.НЗС (Авто)'!$YP$11:INDIRECT("'Полная ст-ть с уч.НЗС (Авто)'!YP"&amp;$J$42),$C25,'Полная ст-ть с уч.НЗС (Авто)'!NX$11:INDIRECT("'Полная ст-ть с уч.НЗС (Авто)'!NX"&amp;$J$42))/$D25)</f>
        <v>0</v>
      </c>
      <c r="NY25" s="137">
        <f ca="1">IF($D25=0,0,SUMIF('Полная ст-ть с уч.НЗС (Авто)'!$YP$11:INDIRECT("'Полная ст-ть с уч.НЗС (Авто)'!YP"&amp;$J$42),$C25,'Полная ст-ть с уч.НЗС (Авто)'!NY$11:INDIRECT("'Полная ст-ть с уч.НЗС (Авто)'!NY"&amp;$J$42))/$D25)</f>
        <v>0</v>
      </c>
      <c r="NZ25" s="137">
        <f ca="1">IF($D25=0,0,SUMIF('Полная ст-ть с уч.НЗС (Авто)'!$YP$11:INDIRECT("'Полная ст-ть с уч.НЗС (Авто)'!YP"&amp;$J$42),$C25,'Полная ст-ть с уч.НЗС (Авто)'!NZ$11:INDIRECT("'Полная ст-ть с уч.НЗС (Авто)'!NZ"&amp;$J$42))/$D25)</f>
        <v>0</v>
      </c>
      <c r="OA25" s="137">
        <f ca="1">IF($D25=0,0,SUMIF('Полная ст-ть с уч.НЗС (Авто)'!$YP$11:INDIRECT("'Полная ст-ть с уч.НЗС (Авто)'!YP"&amp;$J$42),$C25,'Полная ст-ть с уч.НЗС (Авто)'!OA$11:INDIRECT("'Полная ст-ть с уч.НЗС (Авто)'!OA"&amp;$J$42))/$D25)</f>
        <v>0</v>
      </c>
      <c r="OB25" s="137">
        <f ca="1">IF($D25=0,0,SUMIF('Полная ст-ть с уч.НЗС (Авто)'!$YP$11:INDIRECT("'Полная ст-ть с уч.НЗС (Авто)'!YP"&amp;$J$42),$C25,'Полная ст-ть с уч.НЗС (Авто)'!OB$11:INDIRECT("'Полная ст-ть с уч.НЗС (Авто)'!OB"&amp;$J$42))/$D25)</f>
        <v>0</v>
      </c>
      <c r="OC25" s="137">
        <f ca="1">IF($D25=0,0,SUMIF('Полная ст-ть с уч.НЗС (Авто)'!$YP$11:INDIRECT("'Полная ст-ть с уч.НЗС (Авто)'!YP"&amp;$J$42),$C25,'Полная ст-ть с уч.НЗС (Авто)'!OC$11:INDIRECT("'Полная ст-ть с уч.НЗС (Авто)'!OC"&amp;$J$42))/$D25)</f>
        <v>0</v>
      </c>
      <c r="OD25" s="137">
        <f ca="1">IF($D25=0,0,SUMIF('Полная ст-ть с уч.НЗС (Авто)'!$YP$11:INDIRECT("'Полная ст-ть с уч.НЗС (Авто)'!YP"&amp;$J$42),$C25,'Полная ст-ть с уч.НЗС (Авто)'!OD$11:INDIRECT("'Полная ст-ть с уч.НЗС (Авто)'!OD"&amp;$J$42))/$D25)</f>
        <v>0</v>
      </c>
      <c r="OE25" s="137">
        <f ca="1">IF($D25=0,0,SUMIF('Полная ст-ть с уч.НЗС (Авто)'!$YP$11:INDIRECT("'Полная ст-ть с уч.НЗС (Авто)'!YP"&amp;$J$42),$C25,'Полная ст-ть с уч.НЗС (Авто)'!OE$11:INDIRECT("'Полная ст-ть с уч.НЗС (Авто)'!OE"&amp;$J$42))/$D25)</f>
        <v>0</v>
      </c>
      <c r="OF25" s="137">
        <f ca="1">IF($D25=0,0,SUMIF('Полная ст-ть с уч.НЗС (Авто)'!$YP$11:INDIRECT("'Полная ст-ть с уч.НЗС (Авто)'!YP"&amp;$J$42),$C25,'Полная ст-ть с уч.НЗС (Авто)'!OF$11:INDIRECT("'Полная ст-ть с уч.НЗС (Авто)'!OF"&amp;$J$42))/$D25)</f>
        <v>0</v>
      </c>
      <c r="OG25" s="137">
        <f ca="1">IF($D25=0,0,SUMIF('Полная ст-ть с уч.НЗС (Авто)'!$YP$11:INDIRECT("'Полная ст-ть с уч.НЗС (Авто)'!YP"&amp;$J$42),$C25,'Полная ст-ть с уч.НЗС (Авто)'!OG$11:INDIRECT("'Полная ст-ть с уч.НЗС (Авто)'!OG"&amp;$J$42))/$D25)</f>
        <v>0</v>
      </c>
      <c r="OH25" s="137">
        <f ca="1">IF($D25=0,0,SUMIF('Полная ст-ть с уч.НЗС (Авто)'!$YP$11:INDIRECT("'Полная ст-ть с уч.НЗС (Авто)'!YP"&amp;$J$42),$C25,'Полная ст-ть с уч.НЗС (Авто)'!OH$11:INDIRECT("'Полная ст-ть с уч.НЗС (Авто)'!OH"&amp;$J$42))/$D25)</f>
        <v>0</v>
      </c>
      <c r="OI25" s="137">
        <f ca="1">IF($D25=0,0,SUMIF('Полная ст-ть с уч.НЗС (Авто)'!$YP$11:INDIRECT("'Полная ст-ть с уч.НЗС (Авто)'!YP"&amp;$J$42),$C25,'Полная ст-ть с уч.НЗС (Авто)'!OI$11:INDIRECT("'Полная ст-ть с уч.НЗС (Авто)'!OI"&amp;$J$42))/$D25)</f>
        <v>0</v>
      </c>
      <c r="OJ25" s="137">
        <f ca="1">IF($D25=0,0,SUMIF('Полная ст-ть с уч.НЗС (Авто)'!$YP$11:INDIRECT("'Полная ст-ть с уч.НЗС (Авто)'!YP"&amp;$J$42),$C25,'Полная ст-ть с уч.НЗС (Авто)'!OJ$11:INDIRECT("'Полная ст-ть с уч.НЗС (Авто)'!OJ"&amp;$J$42))/$D25)</f>
        <v>0</v>
      </c>
      <c r="OK25" s="137">
        <f ca="1">IF($D25=0,0,SUMIF('Полная ст-ть с уч.НЗС (Авто)'!$YP$11:INDIRECT("'Полная ст-ть с уч.НЗС (Авто)'!YP"&amp;$J$42),$C25,'Полная ст-ть с уч.НЗС (Авто)'!OK$11:INDIRECT("'Полная ст-ть с уч.НЗС (Авто)'!OK"&amp;$J$42))/$D25)</f>
        <v>0</v>
      </c>
      <c r="OL25" s="137">
        <f ca="1">IF($D25=0,0,SUMIF('Полная ст-ть с уч.НЗС (Авто)'!$YP$11:INDIRECT("'Полная ст-ть с уч.НЗС (Авто)'!YP"&amp;$J$42),$C25,'Полная ст-ть с уч.НЗС (Авто)'!OL$11:INDIRECT("'Полная ст-ть с уч.НЗС (Авто)'!OL"&amp;$J$42))/$D25)</f>
        <v>0</v>
      </c>
      <c r="OM25" s="137">
        <f ca="1">IF($D25=0,0,SUMIF('Полная ст-ть с уч.НЗС (Авто)'!$YP$11:INDIRECT("'Полная ст-ть с уч.НЗС (Авто)'!YP"&amp;$J$42),$C25,'Полная ст-ть с уч.НЗС (Авто)'!OM$11:INDIRECT("'Полная ст-ть с уч.НЗС (Авто)'!OM"&amp;$J$42))/$D25)</f>
        <v>0</v>
      </c>
      <c r="ON25" s="137">
        <f ca="1">IF($D25=0,0,SUMIF('Полная ст-ть с уч.НЗС (Авто)'!$YP$11:INDIRECT("'Полная ст-ть с уч.НЗС (Авто)'!YP"&amp;$J$42),$C25,'Полная ст-ть с уч.НЗС (Авто)'!ON$11:INDIRECT("'Полная ст-ть с уч.НЗС (Авто)'!ON"&amp;$J$42))/$D25)</f>
        <v>0</v>
      </c>
      <c r="OO25" s="137">
        <f ca="1">IF($D25=0,0,SUMIF('Полная ст-ть с уч.НЗС (Авто)'!$YP$11:INDIRECT("'Полная ст-ть с уч.НЗС (Авто)'!YP"&amp;$J$42),$C25,'Полная ст-ть с уч.НЗС (Авто)'!OO$11:INDIRECT("'Полная ст-ть с уч.НЗС (Авто)'!OO"&amp;$J$42))/$D25)</f>
        <v>0</v>
      </c>
      <c r="OP25" s="137">
        <f ca="1">IF($D25=0,0,SUMIF('Полная ст-ть с уч.НЗС (Авто)'!$YP$11:INDIRECT("'Полная ст-ть с уч.НЗС (Авто)'!YP"&amp;$J$42),$C25,'Полная ст-ть с уч.НЗС (Авто)'!OP$11:INDIRECT("'Полная ст-ть с уч.НЗС (Авто)'!OP"&amp;$J$42))/$D25)</f>
        <v>0</v>
      </c>
      <c r="OQ25" s="137">
        <f ca="1">IF($D25=0,0,SUMIF('Полная ст-ть с уч.НЗС (Авто)'!$YP$11:INDIRECT("'Полная ст-ть с уч.НЗС (Авто)'!YP"&amp;$J$42),$C25,'Полная ст-ть с уч.НЗС (Авто)'!OQ$11:INDIRECT("'Полная ст-ть с уч.НЗС (Авто)'!OQ"&amp;$J$42))/$D25)</f>
        <v>0</v>
      </c>
      <c r="OR25" s="137">
        <f ca="1">IF($D25=0,0,SUMIF('Полная ст-ть с уч.НЗС (Авто)'!$YP$11:INDIRECT("'Полная ст-ть с уч.НЗС (Авто)'!YP"&amp;$J$42),$C25,'Полная ст-ть с уч.НЗС (Авто)'!OR$11:INDIRECT("'Полная ст-ть с уч.НЗС (Авто)'!OR"&amp;$J$42))/$D25)</f>
        <v>0</v>
      </c>
      <c r="OS25" s="137">
        <f ca="1">IF($D25=0,0,SUMIF('Полная ст-ть с уч.НЗС (Авто)'!$YP$11:INDIRECT("'Полная ст-ть с уч.НЗС (Авто)'!YP"&amp;$J$42),$C25,'Полная ст-ть с уч.НЗС (Авто)'!OS$11:INDIRECT("'Полная ст-ть с уч.НЗС (Авто)'!OS"&amp;$J$42))/$D25)</f>
        <v>0</v>
      </c>
      <c r="OT25" s="137">
        <f ca="1">IF($D25=0,0,SUMIF('Полная ст-ть с уч.НЗС (Авто)'!$YP$11:INDIRECT("'Полная ст-ть с уч.НЗС (Авто)'!YP"&amp;$J$42),$C25,'Полная ст-ть с уч.НЗС (Авто)'!OT$11:INDIRECT("'Полная ст-ть с уч.НЗС (Авто)'!OT"&amp;$J$42))/$D25)</f>
        <v>0</v>
      </c>
      <c r="OU25" s="137">
        <f ca="1">IF($D25=0,0,SUMIF('Полная ст-ть с уч.НЗС (Авто)'!$YP$11:INDIRECT("'Полная ст-ть с уч.НЗС (Авто)'!YP"&amp;$J$42),$C25,'Полная ст-ть с уч.НЗС (Авто)'!OU$11:INDIRECT("'Полная ст-ть с уч.НЗС (Авто)'!OU"&amp;$J$42))/$D25)</f>
        <v>0</v>
      </c>
      <c r="OV25" s="137">
        <f ca="1">IF($D25=0,0,SUMIF('Полная ст-ть с уч.НЗС (Авто)'!$YP$11:INDIRECT("'Полная ст-ть с уч.НЗС (Авто)'!YP"&amp;$J$42),$C25,'Полная ст-ть с уч.НЗС (Авто)'!OV$11:INDIRECT("'Полная ст-ть с уч.НЗС (Авто)'!OV"&amp;$J$42))/$D25)</f>
        <v>0</v>
      </c>
      <c r="OW25" s="137">
        <f ca="1">IF($D25=0,0,SUMIF('Полная ст-ть с уч.НЗС (Авто)'!$YP$11:INDIRECT("'Полная ст-ть с уч.НЗС (Авто)'!YP"&amp;$J$42),$C25,'Полная ст-ть с уч.НЗС (Авто)'!OW$11:INDIRECT("'Полная ст-ть с уч.НЗС (Авто)'!OW"&amp;$J$42))/$D25)</f>
        <v>0</v>
      </c>
      <c r="OX25" s="137">
        <f ca="1">IF($D25=0,0,SUMIF('Полная ст-ть с уч.НЗС (Авто)'!$YP$11:INDIRECT("'Полная ст-ть с уч.НЗС (Авто)'!YP"&amp;$J$42),$C25,'Полная ст-ть с уч.НЗС (Авто)'!OX$11:INDIRECT("'Полная ст-ть с уч.НЗС (Авто)'!OX"&amp;$J$42))/$D25)</f>
        <v>0</v>
      </c>
      <c r="OY25" s="137">
        <f ca="1">IF($D25=0,0,SUMIF('Полная ст-ть с уч.НЗС (Авто)'!$YP$11:INDIRECT("'Полная ст-ть с уч.НЗС (Авто)'!YP"&amp;$J$42),$C25,'Полная ст-ть с уч.НЗС (Авто)'!OY$11:INDIRECT("'Полная ст-ть с уч.НЗС (Авто)'!OY"&amp;$J$42))/$D25)</f>
        <v>0</v>
      </c>
      <c r="OZ25" s="137">
        <f ca="1">IF($D25=0,0,SUMIF('Полная ст-ть с уч.НЗС (Авто)'!$YP$11:INDIRECT("'Полная ст-ть с уч.НЗС (Авто)'!YP"&amp;$J$42),$C25,'Полная ст-ть с уч.НЗС (Авто)'!OZ$11:INDIRECT("'Полная ст-ть с уч.НЗС (Авто)'!OZ"&amp;$J$42))/$D25)</f>
        <v>0</v>
      </c>
      <c r="PA25" s="137">
        <f ca="1">IF($D25=0,0,SUMIF('Полная ст-ть с уч.НЗС (Авто)'!$YP$11:INDIRECT("'Полная ст-ть с уч.НЗС (Авто)'!YP"&amp;$J$42),$C25,'Полная ст-ть с уч.НЗС (Авто)'!PA$11:INDIRECT("'Полная ст-ть с уч.НЗС (Авто)'!PA"&amp;$J$42))/$D25)</f>
        <v>0</v>
      </c>
      <c r="PB25" s="137">
        <f ca="1">IF($D25=0,0,SUMIF('Полная ст-ть с уч.НЗС (Авто)'!$YP$11:INDIRECT("'Полная ст-ть с уч.НЗС (Авто)'!YP"&amp;$J$42),$C25,'Полная ст-ть с уч.НЗС (Авто)'!PB$11:INDIRECT("'Полная ст-ть с уч.НЗС (Авто)'!PB"&amp;$J$42))/$D25)</f>
        <v>0</v>
      </c>
      <c r="PC25" s="137">
        <f ca="1">IF($D25=0,0,SUMIF('Полная ст-ть с уч.НЗС (Авто)'!$YP$11:INDIRECT("'Полная ст-ть с уч.НЗС (Авто)'!YP"&amp;$J$42),$C25,'Полная ст-ть с уч.НЗС (Авто)'!PC$11:INDIRECT("'Полная ст-ть с уч.НЗС (Авто)'!PC"&amp;$J$42))/$D25)</f>
        <v>0</v>
      </c>
      <c r="PD25" s="137">
        <f ca="1">IF($D25=0,0,SUMIF('Полная ст-ть с уч.НЗС (Авто)'!$YP$11:INDIRECT("'Полная ст-ть с уч.НЗС (Авто)'!YP"&amp;$J$42),$C25,'Полная ст-ть с уч.НЗС (Авто)'!PD$11:INDIRECT("'Полная ст-ть с уч.НЗС (Авто)'!PD"&amp;$J$42))/$D25)</f>
        <v>0</v>
      </c>
      <c r="PE25" s="137">
        <f ca="1">IF($D25=0,0,SUMIF('Полная ст-ть с уч.НЗС (Авто)'!$YP$11:INDIRECT("'Полная ст-ть с уч.НЗС (Авто)'!YP"&amp;$J$42),$C25,'Полная ст-ть с уч.НЗС (Авто)'!PE$11:INDIRECT("'Полная ст-ть с уч.НЗС (Авто)'!PE"&amp;$J$42))/$D25)</f>
        <v>0</v>
      </c>
      <c r="PF25" s="137">
        <f ca="1">IF($D25=0,0,SUMIF('Полная ст-ть с уч.НЗС (Авто)'!$YP$11:INDIRECT("'Полная ст-ть с уч.НЗС (Авто)'!YP"&amp;$J$42),$C25,'Полная ст-ть с уч.НЗС (Авто)'!PF$11:INDIRECT("'Полная ст-ть с уч.НЗС (Авто)'!PF"&amp;$J$42))/$D25)</f>
        <v>0</v>
      </c>
      <c r="PG25" s="137">
        <f ca="1">IF($D25=0,0,SUMIF('Полная ст-ть с уч.НЗС (Авто)'!$YP$11:INDIRECT("'Полная ст-ть с уч.НЗС (Авто)'!YP"&amp;$J$42),$C25,'Полная ст-ть с уч.НЗС (Авто)'!PG$11:INDIRECT("'Полная ст-ть с уч.НЗС (Авто)'!PG"&amp;$J$42))/$D25)</f>
        <v>0</v>
      </c>
      <c r="PH25" s="137">
        <f ca="1">IF($D25=0,0,SUMIF('Полная ст-ть с уч.НЗС (Авто)'!$YP$11:INDIRECT("'Полная ст-ть с уч.НЗС (Авто)'!YP"&amp;$J$42),$C25,'Полная ст-ть с уч.НЗС (Авто)'!PH$11:INDIRECT("'Полная ст-ть с уч.НЗС (Авто)'!PH"&amp;$J$42))/$D25)</f>
        <v>0</v>
      </c>
      <c r="PI25" s="137">
        <f ca="1">IF($D25=0,0,SUMIF('Полная ст-ть с уч.НЗС (Авто)'!$YP$11:INDIRECT("'Полная ст-ть с уч.НЗС (Авто)'!YP"&amp;$J$42),$C25,'Полная ст-ть с уч.НЗС (Авто)'!PI$11:INDIRECT("'Полная ст-ть с уч.НЗС (Авто)'!PI"&amp;$J$42))/$D25)</f>
        <v>0</v>
      </c>
      <c r="PJ25" s="137">
        <f ca="1">IF($D25=0,0,SUMIF('Полная ст-ть с уч.НЗС (Авто)'!$YP$11:INDIRECT("'Полная ст-ть с уч.НЗС (Авто)'!YP"&amp;$J$42),$C25,'Полная ст-ть с уч.НЗС (Авто)'!PJ$11:INDIRECT("'Полная ст-ть с уч.НЗС (Авто)'!PJ"&amp;$J$42))/$D25)</f>
        <v>0</v>
      </c>
      <c r="PK25" s="137">
        <f ca="1">IF($D25=0,0,SUMIF('Полная ст-ть с уч.НЗС (Авто)'!$YP$11:INDIRECT("'Полная ст-ть с уч.НЗС (Авто)'!YP"&amp;$J$42),$C25,'Полная ст-ть с уч.НЗС (Авто)'!PK$11:INDIRECT("'Полная ст-ть с уч.НЗС (Авто)'!PK"&amp;$J$42))/$D25)</f>
        <v>0</v>
      </c>
      <c r="PL25" s="137">
        <f ca="1">IF($D25=0,0,SUMIF('Полная ст-ть с уч.НЗС (Авто)'!$YP$11:INDIRECT("'Полная ст-ть с уч.НЗС (Авто)'!YP"&amp;$J$42),$C25,'Полная ст-ть с уч.НЗС (Авто)'!PL$11:INDIRECT("'Полная ст-ть с уч.НЗС (Авто)'!PL"&amp;$J$42))/$D25)</f>
        <v>0</v>
      </c>
      <c r="PM25" s="137">
        <f ca="1">IF($D25=0,0,SUMIF('Полная ст-ть с уч.НЗС (Авто)'!$YP$11:INDIRECT("'Полная ст-ть с уч.НЗС (Авто)'!YP"&amp;$J$42),$C25,'Полная ст-ть с уч.НЗС (Авто)'!PM$11:INDIRECT("'Полная ст-ть с уч.НЗС (Авто)'!PM"&amp;$J$42))/$D25)</f>
        <v>0</v>
      </c>
      <c r="PN25" s="137">
        <f ca="1">IF($D25=0,0,SUMIF('Полная ст-ть с уч.НЗС (Авто)'!$YP$11:INDIRECT("'Полная ст-ть с уч.НЗС (Авто)'!YP"&amp;$J$42),$C25,'Полная ст-ть с уч.НЗС (Авто)'!PN$11:INDIRECT("'Полная ст-ть с уч.НЗС (Авто)'!PN"&amp;$J$42))/$D25)</f>
        <v>0</v>
      </c>
      <c r="PO25" s="137">
        <f ca="1">IF($D25=0,0,SUMIF('Полная ст-ть с уч.НЗС (Авто)'!$YP$11:INDIRECT("'Полная ст-ть с уч.НЗС (Авто)'!YP"&amp;$J$42),$C25,'Полная ст-ть с уч.НЗС (Авто)'!PO$11:INDIRECT("'Полная ст-ть с уч.НЗС (Авто)'!PO"&amp;$J$42))/$D25)</f>
        <v>0</v>
      </c>
      <c r="PP25" s="137">
        <f ca="1">IF($D25=0,0,SUMIF('Полная ст-ть с уч.НЗС (Авто)'!$YP$11:INDIRECT("'Полная ст-ть с уч.НЗС (Авто)'!YP"&amp;$J$42),$C25,'Полная ст-ть с уч.НЗС (Авто)'!PP$11:INDIRECT("'Полная ст-ть с уч.НЗС (Авто)'!PP"&amp;$J$42))/$D25)</f>
        <v>0</v>
      </c>
      <c r="PQ25" s="137">
        <f ca="1">IF($D25=0,0,SUMIF('Полная ст-ть с уч.НЗС (Авто)'!$YP$11:INDIRECT("'Полная ст-ть с уч.НЗС (Авто)'!YP"&amp;$J$42),$C25,'Полная ст-ть с уч.НЗС (Авто)'!PQ$11:INDIRECT("'Полная ст-ть с уч.НЗС (Авто)'!PQ"&amp;$J$42))/$D25)</f>
        <v>0</v>
      </c>
      <c r="PR25" s="137">
        <f ca="1">IF($D25=0,0,SUMIF('Полная ст-ть с уч.НЗС (Авто)'!$YP$11:INDIRECT("'Полная ст-ть с уч.НЗС (Авто)'!YP"&amp;$J$42),$C25,'Полная ст-ть с уч.НЗС (Авто)'!PR$11:INDIRECT("'Полная ст-ть с уч.НЗС (Авто)'!PR"&amp;$J$42))/$D25)</f>
        <v>0</v>
      </c>
      <c r="PS25" s="137">
        <f ca="1">IF($D25=0,0,SUMIF('Полная ст-ть с уч.НЗС (Авто)'!$YP$11:INDIRECT("'Полная ст-ть с уч.НЗС (Авто)'!YP"&amp;$J$42),$C25,'Полная ст-ть с уч.НЗС (Авто)'!PS$11:INDIRECT("'Полная ст-ть с уч.НЗС (Авто)'!PS"&amp;$J$42))/$D25)</f>
        <v>0</v>
      </c>
      <c r="PT25" s="137">
        <f ca="1">IF($D25=0,0,SUMIF('Полная ст-ть с уч.НЗС (Авто)'!$YP$11:INDIRECT("'Полная ст-ть с уч.НЗС (Авто)'!YP"&amp;$J$42),$C25,'Полная ст-ть с уч.НЗС (Авто)'!PT$11:INDIRECT("'Полная ст-ть с уч.НЗС (Авто)'!PT"&amp;$J$42))/$D25)</f>
        <v>0</v>
      </c>
      <c r="PU25" s="137">
        <f ca="1">IF($D25=0,0,SUMIF('Полная ст-ть с уч.НЗС (Авто)'!$YP$11:INDIRECT("'Полная ст-ть с уч.НЗС (Авто)'!YP"&amp;$J$42),$C25,'Полная ст-ть с уч.НЗС (Авто)'!PU$11:INDIRECT("'Полная ст-ть с уч.НЗС (Авто)'!PU"&amp;$J$42))/$D25)</f>
        <v>0</v>
      </c>
      <c r="PV25" s="137">
        <f ca="1">IF($D25=0,0,SUMIF('Полная ст-ть с уч.НЗС (Авто)'!$YP$11:INDIRECT("'Полная ст-ть с уч.НЗС (Авто)'!YP"&amp;$J$42),$C25,'Полная ст-ть с уч.НЗС (Авто)'!PV$11:INDIRECT("'Полная ст-ть с уч.НЗС (Авто)'!PV"&amp;$J$42))/$D25)</f>
        <v>0</v>
      </c>
      <c r="PW25" s="137">
        <f ca="1">IF($D25=0,0,SUMIF('Полная ст-ть с уч.НЗС (Авто)'!$YP$11:INDIRECT("'Полная ст-ть с уч.НЗС (Авто)'!YP"&amp;$J$42),$C25,'Полная ст-ть с уч.НЗС (Авто)'!PW$11:INDIRECT("'Полная ст-ть с уч.НЗС (Авто)'!PW"&amp;$J$42))/$D25)</f>
        <v>0</v>
      </c>
      <c r="PX25" s="137">
        <f ca="1">IF($D25=0,0,SUMIF('Полная ст-ть с уч.НЗС (Авто)'!$YP$11:INDIRECT("'Полная ст-ть с уч.НЗС (Авто)'!YP"&amp;$J$42),$C25,'Полная ст-ть с уч.НЗС (Авто)'!PX$11:INDIRECT("'Полная ст-ть с уч.НЗС (Авто)'!PX"&amp;$J$42))/$D25)</f>
        <v>0</v>
      </c>
      <c r="PY25" s="137">
        <f ca="1">IF($D25=0,0,SUMIF('Полная ст-ть с уч.НЗС (Авто)'!$YP$11:INDIRECT("'Полная ст-ть с уч.НЗС (Авто)'!YP"&amp;$J$42),$C25,'Полная ст-ть с уч.НЗС (Авто)'!PY$11:INDIRECT("'Полная ст-ть с уч.НЗС (Авто)'!PY"&amp;$J$42))/$D25)</f>
        <v>0</v>
      </c>
      <c r="PZ25" s="137">
        <f ca="1">IF($D25=0,0,SUMIF('Полная ст-ть с уч.НЗС (Авто)'!$YP$11:INDIRECT("'Полная ст-ть с уч.НЗС (Авто)'!YP"&amp;$J$42),$C25,'Полная ст-ть с уч.НЗС (Авто)'!PZ$11:INDIRECT("'Полная ст-ть с уч.НЗС (Авто)'!PZ"&amp;$J$42))/$D25)</f>
        <v>0</v>
      </c>
      <c r="QA25" s="137">
        <f ca="1">IF($D25=0,0,SUMIF('Полная ст-ть с уч.НЗС (Авто)'!$YP$11:INDIRECT("'Полная ст-ть с уч.НЗС (Авто)'!YP"&amp;$J$42),$C25,'Полная ст-ть с уч.НЗС (Авто)'!QA$11:INDIRECT("'Полная ст-ть с уч.НЗС (Авто)'!QA"&amp;$J$42))/$D25)</f>
        <v>0</v>
      </c>
      <c r="QB25" s="137">
        <f ca="1">IF($D25=0,0,SUMIF('Полная ст-ть с уч.НЗС (Авто)'!$YP$11:INDIRECT("'Полная ст-ть с уч.НЗС (Авто)'!YP"&amp;$J$42),$C25,'Полная ст-ть с уч.НЗС (Авто)'!QB$11:INDIRECT("'Полная ст-ть с уч.НЗС (Авто)'!QB"&amp;$J$42))/$D25)</f>
        <v>0</v>
      </c>
      <c r="QC25" s="137">
        <f ca="1">IF($D25=0,0,SUMIF('Полная ст-ть с уч.НЗС (Авто)'!$YP$11:INDIRECT("'Полная ст-ть с уч.НЗС (Авто)'!YP"&amp;$J$42),$C25,'Полная ст-ть с уч.НЗС (Авто)'!QC$11:INDIRECT("'Полная ст-ть с уч.НЗС (Авто)'!QC"&amp;$J$42))/$D25)</f>
        <v>0</v>
      </c>
      <c r="QD25" s="137">
        <f ca="1">IF($D25=0,0,SUMIF('Полная ст-ть с уч.НЗС (Авто)'!$YP$11:INDIRECT("'Полная ст-ть с уч.НЗС (Авто)'!YP"&amp;$J$42),$C25,'Полная ст-ть с уч.НЗС (Авто)'!QD$11:INDIRECT("'Полная ст-ть с уч.НЗС (Авто)'!QD"&amp;$J$42))/$D25)</f>
        <v>0</v>
      </c>
      <c r="QE25" s="137">
        <f ca="1">IF($D25=0,0,SUMIF('Полная ст-ть с уч.НЗС (Авто)'!$YP$11:INDIRECT("'Полная ст-ть с уч.НЗС (Авто)'!YP"&amp;$J$42),$C25,'Полная ст-ть с уч.НЗС (Авто)'!QE$11:INDIRECT("'Полная ст-ть с уч.НЗС (Авто)'!QE"&amp;$J$42))/$D25)</f>
        <v>0</v>
      </c>
      <c r="QF25" s="137">
        <f ca="1">IF($D25=0,0,SUMIF('Полная ст-ть с уч.НЗС (Авто)'!$YP$11:INDIRECT("'Полная ст-ть с уч.НЗС (Авто)'!YP"&amp;$J$42),$C25,'Полная ст-ть с уч.НЗС (Авто)'!QF$11:INDIRECT("'Полная ст-ть с уч.НЗС (Авто)'!QF"&amp;$J$42))/$D25)</f>
        <v>0</v>
      </c>
      <c r="QG25" s="137">
        <f ca="1">IF($D25=0,0,SUMIF('Полная ст-ть с уч.НЗС (Авто)'!$YP$11:INDIRECT("'Полная ст-ть с уч.НЗС (Авто)'!YP"&amp;$J$42),$C25,'Полная ст-ть с уч.НЗС (Авто)'!QG$11:INDIRECT("'Полная ст-ть с уч.НЗС (Авто)'!QG"&amp;$J$42))/$D25)</f>
        <v>0</v>
      </c>
      <c r="QH25" s="137">
        <f ca="1">IF($D25=0,0,SUMIF('Полная ст-ть с уч.НЗС (Авто)'!$YP$11:INDIRECT("'Полная ст-ть с уч.НЗС (Авто)'!YP"&amp;$J$42),$C25,'Полная ст-ть с уч.НЗС (Авто)'!QH$11:INDIRECT("'Полная ст-ть с уч.НЗС (Авто)'!QH"&amp;$J$42))/$D25)</f>
        <v>0</v>
      </c>
      <c r="QI25" s="137">
        <f ca="1">IF($D25=0,0,SUMIF('Полная ст-ть с уч.НЗС (Авто)'!$YP$11:INDIRECT("'Полная ст-ть с уч.НЗС (Авто)'!YP"&amp;$J$42),$C25,'Полная ст-ть с уч.НЗС (Авто)'!QI$11:INDIRECT("'Полная ст-ть с уч.НЗС (Авто)'!QI"&amp;$J$42))/$D25)</f>
        <v>0</v>
      </c>
      <c r="QJ25" s="137">
        <f ca="1">IF($D25=0,0,SUMIF('Полная ст-ть с уч.НЗС (Авто)'!$YP$11:INDIRECT("'Полная ст-ть с уч.НЗС (Авто)'!YP"&amp;$J$42),$C25,'Полная ст-ть с уч.НЗС (Авто)'!QJ$11:INDIRECT("'Полная ст-ть с уч.НЗС (Авто)'!QJ"&amp;$J$42))/$D25)</f>
        <v>0</v>
      </c>
      <c r="QK25" s="137">
        <f ca="1">IF($D25=0,0,SUMIF('Полная ст-ть с уч.НЗС (Авто)'!$YP$11:INDIRECT("'Полная ст-ть с уч.НЗС (Авто)'!YP"&amp;$J$42),$C25,'Полная ст-ть с уч.НЗС (Авто)'!QK$11:INDIRECT("'Полная ст-ть с уч.НЗС (Авто)'!QK"&amp;$J$42))/$D25)</f>
        <v>0</v>
      </c>
      <c r="QL25" s="137">
        <f ca="1">IF($D25=0,0,SUMIF('Полная ст-ть с уч.НЗС (Авто)'!$YP$11:INDIRECT("'Полная ст-ть с уч.НЗС (Авто)'!YP"&amp;$J$42),$C25,'Полная ст-ть с уч.НЗС (Авто)'!QL$11:INDIRECT("'Полная ст-ть с уч.НЗС (Авто)'!QL"&amp;$J$42))/$D25)</f>
        <v>0</v>
      </c>
      <c r="QM25" s="137">
        <f ca="1">IF($D25=0,0,SUMIF('Полная ст-ть с уч.НЗС (Авто)'!$YP$11:INDIRECT("'Полная ст-ть с уч.НЗС (Авто)'!YP"&amp;$J$42),$C25,'Полная ст-ть с уч.НЗС (Авто)'!QM$11:INDIRECT("'Полная ст-ть с уч.НЗС (Авто)'!QM"&amp;$J$42))/$D25)</f>
        <v>0</v>
      </c>
      <c r="QN25" s="137">
        <f ca="1">IF($D25=0,0,SUMIF('Полная ст-ть с уч.НЗС (Авто)'!$YP$11:INDIRECT("'Полная ст-ть с уч.НЗС (Авто)'!YP"&amp;$J$42),$C25,'Полная ст-ть с уч.НЗС (Авто)'!QN$11:INDIRECT("'Полная ст-ть с уч.НЗС (Авто)'!QN"&amp;$J$42))/$D25)</f>
        <v>0</v>
      </c>
      <c r="QO25" s="137">
        <f ca="1">IF($D25=0,0,SUMIF('Полная ст-ть с уч.НЗС (Авто)'!$YP$11:INDIRECT("'Полная ст-ть с уч.НЗС (Авто)'!YP"&amp;$J$42),$C25,'Полная ст-ть с уч.НЗС (Авто)'!QO$11:INDIRECT("'Полная ст-ть с уч.НЗС (Авто)'!QO"&amp;$J$42))/$D25)</f>
        <v>0</v>
      </c>
      <c r="QP25" s="137">
        <f ca="1">IF($D25=0,0,SUMIF('Полная ст-ть с уч.НЗС (Авто)'!$YP$11:INDIRECT("'Полная ст-ть с уч.НЗС (Авто)'!YP"&amp;$J$42),$C25,'Полная ст-ть с уч.НЗС (Авто)'!QP$11:INDIRECT("'Полная ст-ть с уч.НЗС (Авто)'!QP"&amp;$J$42))/$D25)</f>
        <v>0</v>
      </c>
      <c r="QQ25" s="137">
        <f ca="1">IF($D25=0,0,SUMIF('Полная ст-ть с уч.НЗС (Авто)'!$YP$11:INDIRECT("'Полная ст-ть с уч.НЗС (Авто)'!YP"&amp;$J$42),$C25,'Полная ст-ть с уч.НЗС (Авто)'!QQ$11:INDIRECT("'Полная ст-ть с уч.НЗС (Авто)'!QQ"&amp;$J$42))/$D25)</f>
        <v>0</v>
      </c>
      <c r="QR25" s="137">
        <f ca="1">IF($D25=0,0,SUMIF('Полная ст-ть с уч.НЗС (Авто)'!$YP$11:INDIRECT("'Полная ст-ть с уч.НЗС (Авто)'!YP"&amp;$J$42),$C25,'Полная ст-ть с уч.НЗС (Авто)'!QR$11:INDIRECT("'Полная ст-ть с уч.НЗС (Авто)'!QR"&amp;$J$42))/$D25)</f>
        <v>0</v>
      </c>
      <c r="QS25" s="137">
        <f ca="1">IF($D25=0,0,SUMIF('Полная ст-ть с уч.НЗС (Авто)'!$YP$11:INDIRECT("'Полная ст-ть с уч.НЗС (Авто)'!YP"&amp;$J$42),$C25,'Полная ст-ть с уч.НЗС (Авто)'!QS$11:INDIRECT("'Полная ст-ть с уч.НЗС (Авто)'!QS"&amp;$J$42))/$D25)</f>
        <v>0</v>
      </c>
      <c r="QT25" s="137">
        <f ca="1">IF($D25=0,0,SUMIF('Полная ст-ть с уч.НЗС (Авто)'!$YP$11:INDIRECT("'Полная ст-ть с уч.НЗС (Авто)'!YP"&amp;$J$42),$C25,'Полная ст-ть с уч.НЗС (Авто)'!QT$11:INDIRECT("'Полная ст-ть с уч.НЗС (Авто)'!QT"&amp;$J$42))/$D25)</f>
        <v>0</v>
      </c>
      <c r="QU25" s="137">
        <f ca="1">IF($D25=0,0,SUMIF('Полная ст-ть с уч.НЗС (Авто)'!$YP$11:INDIRECT("'Полная ст-ть с уч.НЗС (Авто)'!YP"&amp;$J$42),$C25,'Полная ст-ть с уч.НЗС (Авто)'!QU$11:INDIRECT("'Полная ст-ть с уч.НЗС (Авто)'!QU"&amp;$J$42))/$D25)</f>
        <v>0</v>
      </c>
      <c r="QV25" s="137">
        <f ca="1">IF($D25=0,0,SUMIF('Полная ст-ть с уч.НЗС (Авто)'!$YP$11:INDIRECT("'Полная ст-ть с уч.НЗС (Авто)'!YP"&amp;$J$42),$C25,'Полная ст-ть с уч.НЗС (Авто)'!QV$11:INDIRECT("'Полная ст-ть с уч.НЗС (Авто)'!QV"&amp;$J$42))/$D25)</f>
        <v>0</v>
      </c>
      <c r="QW25" s="137">
        <f ca="1">IF($D25=0,0,SUMIF('Полная ст-ть с уч.НЗС (Авто)'!$YP$11:INDIRECT("'Полная ст-ть с уч.НЗС (Авто)'!YP"&amp;$J$42),$C25,'Полная ст-ть с уч.НЗС (Авто)'!QW$11:INDIRECT("'Полная ст-ть с уч.НЗС (Авто)'!QW"&amp;$J$42))/$D25)</f>
        <v>0</v>
      </c>
      <c r="QX25" s="137">
        <f ca="1">IF($D25=0,0,SUMIF('Полная ст-ть с уч.НЗС (Авто)'!$YP$11:INDIRECT("'Полная ст-ть с уч.НЗС (Авто)'!YP"&amp;$J$42),$C25,'Полная ст-ть с уч.НЗС (Авто)'!QX$11:INDIRECT("'Полная ст-ть с уч.НЗС (Авто)'!QX"&amp;$J$42))/$D25)</f>
        <v>0</v>
      </c>
      <c r="QY25" s="137">
        <f ca="1">IF($D25=0,0,SUMIF('Полная ст-ть с уч.НЗС (Авто)'!$YP$11:INDIRECT("'Полная ст-ть с уч.НЗС (Авто)'!YP"&amp;$J$42),$C25,'Полная ст-ть с уч.НЗС (Авто)'!QY$11:INDIRECT("'Полная ст-ть с уч.НЗС (Авто)'!QY"&amp;$J$42))/$D25)</f>
        <v>0</v>
      </c>
      <c r="QZ25" s="137">
        <f ca="1">IF($D25=0,0,SUMIF('Полная ст-ть с уч.НЗС (Авто)'!$YP$11:INDIRECT("'Полная ст-ть с уч.НЗС (Авто)'!YP"&amp;$J$42),$C25,'Полная ст-ть с уч.НЗС (Авто)'!QZ$11:INDIRECT("'Полная ст-ть с уч.НЗС (Авто)'!QZ"&amp;$J$42))/$D25)</f>
        <v>0</v>
      </c>
      <c r="RA25" s="137">
        <f ca="1">IF($D25=0,0,SUMIF('Полная ст-ть с уч.НЗС (Авто)'!$YP$11:INDIRECT("'Полная ст-ть с уч.НЗС (Авто)'!YP"&amp;$J$42),$C25,'Полная ст-ть с уч.НЗС (Авто)'!RA$11:INDIRECT("'Полная ст-ть с уч.НЗС (Авто)'!RA"&amp;$J$42))/$D25)</f>
        <v>0</v>
      </c>
      <c r="RB25" s="137">
        <f ca="1">IF($D25=0,0,SUMIF('Полная ст-ть с уч.НЗС (Авто)'!$YP$11:INDIRECT("'Полная ст-ть с уч.НЗС (Авто)'!YP"&amp;$J$42),$C25,'Полная ст-ть с уч.НЗС (Авто)'!RB$11:INDIRECT("'Полная ст-ть с уч.НЗС (Авто)'!RB"&amp;$J$42))/$D25)</f>
        <v>0</v>
      </c>
      <c r="RC25" s="137">
        <f ca="1">IF($D25=0,0,SUMIF('Полная ст-ть с уч.НЗС (Авто)'!$YP$11:INDIRECT("'Полная ст-ть с уч.НЗС (Авто)'!YP"&amp;$J$42),$C25,'Полная ст-ть с уч.НЗС (Авто)'!RC$11:INDIRECT("'Полная ст-ть с уч.НЗС (Авто)'!RC"&amp;$J$42))/$D25)</f>
        <v>0</v>
      </c>
      <c r="RD25" s="137">
        <f ca="1">IF($D25=0,0,SUMIF('Полная ст-ть с уч.НЗС (Авто)'!$YP$11:INDIRECT("'Полная ст-ть с уч.НЗС (Авто)'!YP"&amp;$J$42),$C25,'Полная ст-ть с уч.НЗС (Авто)'!RD$11:INDIRECT("'Полная ст-ть с уч.НЗС (Авто)'!RD"&amp;$J$42))/$D25)</f>
        <v>0</v>
      </c>
      <c r="RE25" s="137">
        <f ca="1">IF($D25=0,0,SUMIF('Полная ст-ть с уч.НЗС (Авто)'!$YP$11:INDIRECT("'Полная ст-ть с уч.НЗС (Авто)'!YP"&amp;$J$42),$C25,'Полная ст-ть с уч.НЗС (Авто)'!RE$11:INDIRECT("'Полная ст-ть с уч.НЗС (Авто)'!RE"&amp;$J$42))/$D25)</f>
        <v>0</v>
      </c>
      <c r="RF25" s="137">
        <f ca="1">IF($D25=0,0,SUMIF('Полная ст-ть с уч.НЗС (Авто)'!$YP$11:INDIRECT("'Полная ст-ть с уч.НЗС (Авто)'!YP"&amp;$J$42),$C25,'Полная ст-ть с уч.НЗС (Авто)'!RF$11:INDIRECT("'Полная ст-ть с уч.НЗС (Авто)'!RF"&amp;$J$42))/$D25)</f>
        <v>0</v>
      </c>
      <c r="RG25" s="137">
        <f ca="1">IF($D25=0,0,SUMIF('Полная ст-ть с уч.НЗС (Авто)'!$YP$11:INDIRECT("'Полная ст-ть с уч.НЗС (Авто)'!YP"&amp;$J$42),$C25,'Полная ст-ть с уч.НЗС (Авто)'!RG$11:INDIRECT("'Полная ст-ть с уч.НЗС (Авто)'!RG"&amp;$J$42))/$D25)</f>
        <v>0</v>
      </c>
      <c r="RH25" s="137">
        <f ca="1">IF($D25=0,0,SUMIF('Полная ст-ть с уч.НЗС (Авто)'!$YP$11:INDIRECT("'Полная ст-ть с уч.НЗС (Авто)'!YP"&amp;$J$42),$C25,'Полная ст-ть с уч.НЗС (Авто)'!RH$11:INDIRECT("'Полная ст-ть с уч.НЗС (Авто)'!RH"&amp;$J$42))/$D25)</f>
        <v>0</v>
      </c>
      <c r="RI25" s="137">
        <f ca="1">IF($D25=0,0,SUMIF('Полная ст-ть с уч.НЗС (Авто)'!$YP$11:INDIRECT("'Полная ст-ть с уч.НЗС (Авто)'!YP"&amp;$J$42),$C25,'Полная ст-ть с уч.НЗС (Авто)'!RI$11:INDIRECT("'Полная ст-ть с уч.НЗС (Авто)'!RI"&amp;$J$42))/$D25)</f>
        <v>0</v>
      </c>
      <c r="RJ25" s="137">
        <f ca="1">IF($D25=0,0,SUMIF('Полная ст-ть с уч.НЗС (Авто)'!$YP$11:INDIRECT("'Полная ст-ть с уч.НЗС (Авто)'!YP"&amp;$J$42),$C25,'Полная ст-ть с уч.НЗС (Авто)'!RJ$11:INDIRECT("'Полная ст-ть с уч.НЗС (Авто)'!RJ"&amp;$J$42))/$D25)</f>
        <v>0</v>
      </c>
      <c r="RK25" s="137">
        <f ca="1">IF($D25=0,0,SUMIF('Полная ст-ть с уч.НЗС (Авто)'!$YP$11:INDIRECT("'Полная ст-ть с уч.НЗС (Авто)'!YP"&amp;$J$42),$C25,'Полная ст-ть с уч.НЗС (Авто)'!RK$11:INDIRECT("'Полная ст-ть с уч.НЗС (Авто)'!RK"&amp;$J$42))/$D25)</f>
        <v>0</v>
      </c>
      <c r="RL25" s="137">
        <f ca="1">IF($D25=0,0,SUMIF('Полная ст-ть с уч.НЗС (Авто)'!$YP$11:INDIRECT("'Полная ст-ть с уч.НЗС (Авто)'!YP"&amp;$J$42),$C25,'Полная ст-ть с уч.НЗС (Авто)'!RL$11:INDIRECT("'Полная ст-ть с уч.НЗС (Авто)'!RL"&amp;$J$42))/$D25)</f>
        <v>0</v>
      </c>
      <c r="RM25" s="137">
        <f ca="1">IF($D25=0,0,SUMIF('Полная ст-ть с уч.НЗС (Авто)'!$YP$11:INDIRECT("'Полная ст-ть с уч.НЗС (Авто)'!YP"&amp;$J$42),$C25,'Полная ст-ть с уч.НЗС (Авто)'!RM$11:INDIRECT("'Полная ст-ть с уч.НЗС (Авто)'!RM"&amp;$J$42))/$D25)</f>
        <v>0</v>
      </c>
      <c r="RN25" s="137">
        <f ca="1">IF($D25=0,0,SUMIF('Полная ст-ть с уч.НЗС (Авто)'!$YP$11:INDIRECT("'Полная ст-ть с уч.НЗС (Авто)'!YP"&amp;$J$42),$C25,'Полная ст-ть с уч.НЗС (Авто)'!RN$11:INDIRECT("'Полная ст-ть с уч.НЗС (Авто)'!RN"&amp;$J$42))/$D25)</f>
        <v>0</v>
      </c>
      <c r="RO25" s="137">
        <f ca="1">IF($D25=0,0,SUMIF('Полная ст-ть с уч.НЗС (Авто)'!$YP$11:INDIRECT("'Полная ст-ть с уч.НЗС (Авто)'!YP"&amp;$J$42),$C25,'Полная ст-ть с уч.НЗС (Авто)'!RO$11:INDIRECT("'Полная ст-ть с уч.НЗС (Авто)'!RO"&amp;$J$42))/$D25)</f>
        <v>0</v>
      </c>
      <c r="RP25" s="137">
        <f ca="1">IF($D25=0,0,SUMIF('Полная ст-ть с уч.НЗС (Авто)'!$YP$11:INDIRECT("'Полная ст-ть с уч.НЗС (Авто)'!YP"&amp;$J$42),$C25,'Полная ст-ть с уч.НЗС (Авто)'!RP$11:INDIRECT("'Полная ст-ть с уч.НЗС (Авто)'!RP"&amp;$J$42))/$D25)</f>
        <v>0</v>
      </c>
      <c r="RQ25" s="137">
        <f ca="1">IF($D25=0,0,SUMIF('Полная ст-ть с уч.НЗС (Авто)'!$YP$11:INDIRECT("'Полная ст-ть с уч.НЗС (Авто)'!YP"&amp;$J$42),$C25,'Полная ст-ть с уч.НЗС (Авто)'!RQ$11:INDIRECT("'Полная ст-ть с уч.НЗС (Авто)'!RQ"&amp;$J$42))/$D25)</f>
        <v>0</v>
      </c>
      <c r="RR25" s="137">
        <f ca="1">IF($D25=0,0,SUMIF('Полная ст-ть с уч.НЗС (Авто)'!$YP$11:INDIRECT("'Полная ст-ть с уч.НЗС (Авто)'!YP"&amp;$J$42),$C25,'Полная ст-ть с уч.НЗС (Авто)'!RR$11:INDIRECT("'Полная ст-ть с уч.НЗС (Авто)'!RR"&amp;$J$42))/$D25)</f>
        <v>0</v>
      </c>
      <c r="RS25" s="137">
        <f ca="1">IF($D25=0,0,SUMIF('Полная ст-ть с уч.НЗС (Авто)'!$YP$11:INDIRECT("'Полная ст-ть с уч.НЗС (Авто)'!YP"&amp;$J$42),$C25,'Полная ст-ть с уч.НЗС (Авто)'!RS$11:INDIRECT("'Полная ст-ть с уч.НЗС (Авто)'!RS"&amp;$J$42))/$D25)</f>
        <v>0</v>
      </c>
      <c r="RT25" s="137">
        <f ca="1">IF($D25=0,0,SUMIF('Полная ст-ть с уч.НЗС (Авто)'!$YP$11:INDIRECT("'Полная ст-ть с уч.НЗС (Авто)'!YP"&amp;$J$42),$C25,'Полная ст-ть с уч.НЗС (Авто)'!RT$11:INDIRECT("'Полная ст-ть с уч.НЗС (Авто)'!RT"&amp;$J$42))/$D25)</f>
        <v>0</v>
      </c>
      <c r="RU25" s="137">
        <f ca="1">IF($D25=0,0,SUMIF('Полная ст-ть с уч.НЗС (Авто)'!$YP$11:INDIRECT("'Полная ст-ть с уч.НЗС (Авто)'!YP"&amp;$J$42),$C25,'Полная ст-ть с уч.НЗС (Авто)'!RU$11:INDIRECT("'Полная ст-ть с уч.НЗС (Авто)'!RU"&amp;$J$42))/$D25)</f>
        <v>0</v>
      </c>
      <c r="RV25" s="137">
        <f ca="1">IF($D25=0,0,SUMIF('Полная ст-ть с уч.НЗС (Авто)'!$YP$11:INDIRECT("'Полная ст-ть с уч.НЗС (Авто)'!YP"&amp;$J$42),$C25,'Полная ст-ть с уч.НЗС (Авто)'!RV$11:INDIRECT("'Полная ст-ть с уч.НЗС (Авто)'!RV"&amp;$J$42))/$D25)</f>
        <v>0</v>
      </c>
      <c r="RW25" s="137">
        <f ca="1">IF($D25=0,0,SUMIF('Полная ст-ть с уч.НЗС (Авто)'!$YP$11:INDIRECT("'Полная ст-ть с уч.НЗС (Авто)'!YP"&amp;$J$42),$C25,'Полная ст-ть с уч.НЗС (Авто)'!RW$11:INDIRECT("'Полная ст-ть с уч.НЗС (Авто)'!RW"&amp;$J$42))/$D25)</f>
        <v>0</v>
      </c>
      <c r="RX25" s="137">
        <f ca="1">IF($D25=0,0,SUMIF('Полная ст-ть с уч.НЗС (Авто)'!$YP$11:INDIRECT("'Полная ст-ть с уч.НЗС (Авто)'!YP"&amp;$J$42),$C25,'Полная ст-ть с уч.НЗС (Авто)'!RX$11:INDIRECT("'Полная ст-ть с уч.НЗС (Авто)'!RX"&amp;$J$42))/$D25)</f>
        <v>0</v>
      </c>
      <c r="RY25" s="137">
        <f ca="1">IF($D25=0,0,SUMIF('Полная ст-ть с уч.НЗС (Авто)'!$YP$11:INDIRECT("'Полная ст-ть с уч.НЗС (Авто)'!YP"&amp;$J$42),$C25,'Полная ст-ть с уч.НЗС (Авто)'!RY$11:INDIRECT("'Полная ст-ть с уч.НЗС (Авто)'!RY"&amp;$J$42))/$D25)</f>
        <v>0</v>
      </c>
      <c r="RZ25" s="137">
        <f ca="1">IF($D25=0,0,SUMIF('Полная ст-ть с уч.НЗС (Авто)'!$YP$11:INDIRECT("'Полная ст-ть с уч.НЗС (Авто)'!YP"&amp;$J$42),$C25,'Полная ст-ть с уч.НЗС (Авто)'!RZ$11:INDIRECT("'Полная ст-ть с уч.НЗС (Авто)'!RZ"&amp;$J$42))/$D25)</f>
        <v>0</v>
      </c>
      <c r="SA25" s="137">
        <f ca="1">IF($D25=0,0,SUMIF('Полная ст-ть с уч.НЗС (Авто)'!$YP$11:INDIRECT("'Полная ст-ть с уч.НЗС (Авто)'!YP"&amp;$J$42),$C25,'Полная ст-ть с уч.НЗС (Авто)'!SA$11:INDIRECT("'Полная ст-ть с уч.НЗС (Авто)'!SA"&amp;$J$42))/$D25)</f>
        <v>0</v>
      </c>
      <c r="SB25" s="137">
        <f ca="1">IF($D25=0,0,SUMIF('Полная ст-ть с уч.НЗС (Авто)'!$YP$11:INDIRECT("'Полная ст-ть с уч.НЗС (Авто)'!YP"&amp;$J$42),$C25,'Полная ст-ть с уч.НЗС (Авто)'!SB$11:INDIRECT("'Полная ст-ть с уч.НЗС (Авто)'!SB"&amp;$J$42))/$D25)</f>
        <v>0</v>
      </c>
      <c r="SC25" s="137">
        <f ca="1">IF($D25=0,0,SUMIF('Полная ст-ть с уч.НЗС (Авто)'!$YP$11:INDIRECT("'Полная ст-ть с уч.НЗС (Авто)'!YP"&amp;$J$42),$C25,'Полная ст-ть с уч.НЗС (Авто)'!SC$11:INDIRECT("'Полная ст-ть с уч.НЗС (Авто)'!SC"&amp;$J$42))/$D25)</f>
        <v>0</v>
      </c>
      <c r="SD25" s="137">
        <f ca="1">IF($D25=0,0,SUMIF('Полная ст-ть с уч.НЗС (Авто)'!$YP$11:INDIRECT("'Полная ст-ть с уч.НЗС (Авто)'!YP"&amp;$J$42),$C25,'Полная ст-ть с уч.НЗС (Авто)'!SD$11:INDIRECT("'Полная ст-ть с уч.НЗС (Авто)'!SD"&amp;$J$42))/$D25)</f>
        <v>0</v>
      </c>
      <c r="SE25" s="137">
        <f ca="1">IF($D25=0,0,SUMIF('Полная ст-ть с уч.НЗС (Авто)'!$YP$11:INDIRECT("'Полная ст-ть с уч.НЗС (Авто)'!YP"&amp;$J$42),$C25,'Полная ст-ть с уч.НЗС (Авто)'!SE$11:INDIRECT("'Полная ст-ть с уч.НЗС (Авто)'!SE"&amp;$J$42))/$D25)</f>
        <v>0</v>
      </c>
      <c r="SF25" s="137">
        <f ca="1">IF($D25=0,0,SUMIF('Полная ст-ть с уч.НЗС (Авто)'!$YP$11:INDIRECT("'Полная ст-ть с уч.НЗС (Авто)'!YP"&amp;$J$42),$C25,'Полная ст-ть с уч.НЗС (Авто)'!SF$11:INDIRECT("'Полная ст-ть с уч.НЗС (Авто)'!SF"&amp;$J$42))/$D25)</f>
        <v>0</v>
      </c>
      <c r="SG25" s="137">
        <f ca="1">IF($D25=0,0,SUMIF('Полная ст-ть с уч.НЗС (Авто)'!$YP$11:INDIRECT("'Полная ст-ть с уч.НЗС (Авто)'!YP"&amp;$J$42),$C25,'Полная ст-ть с уч.НЗС (Авто)'!SG$11:INDIRECT("'Полная ст-ть с уч.НЗС (Авто)'!SG"&amp;$J$42))/$D25)</f>
        <v>0</v>
      </c>
      <c r="SH25" s="137">
        <f ca="1">IF($D25=0,0,SUMIF('Полная ст-ть с уч.НЗС (Авто)'!$YP$11:INDIRECT("'Полная ст-ть с уч.НЗС (Авто)'!YP"&amp;$J$42),$C25,'Полная ст-ть с уч.НЗС (Авто)'!SH$11:INDIRECT("'Полная ст-ть с уч.НЗС (Авто)'!SH"&amp;$J$42))/$D25)</f>
        <v>0</v>
      </c>
      <c r="SI25" s="137">
        <f ca="1">IF($D25=0,0,SUMIF('Полная ст-ть с уч.НЗС (Авто)'!$YP$11:INDIRECT("'Полная ст-ть с уч.НЗС (Авто)'!YP"&amp;$J$42),$C25,'Полная ст-ть с уч.НЗС (Авто)'!SI$11:INDIRECT("'Полная ст-ть с уч.НЗС (Авто)'!SI"&amp;$J$42))/$D25)</f>
        <v>0</v>
      </c>
      <c r="SJ25" s="137">
        <f ca="1">IF($D25=0,0,SUMIF('Полная ст-ть с уч.НЗС (Авто)'!$YP$11:INDIRECT("'Полная ст-ть с уч.НЗС (Авто)'!YP"&amp;$J$42),$C25,'Полная ст-ть с уч.НЗС (Авто)'!SJ$11:INDIRECT("'Полная ст-ть с уч.НЗС (Авто)'!SJ"&amp;$J$42))/$D25)</f>
        <v>0</v>
      </c>
      <c r="SK25" s="137">
        <f ca="1">IF($D25=0,0,SUMIF('Полная ст-ть с уч.НЗС (Авто)'!$YP$11:INDIRECT("'Полная ст-ть с уч.НЗС (Авто)'!YP"&amp;$J$42),$C25,'Полная ст-ть с уч.НЗС (Авто)'!SK$11:INDIRECT("'Полная ст-ть с уч.НЗС (Авто)'!SK"&amp;$J$42))/$D25)</f>
        <v>0</v>
      </c>
      <c r="SL25" s="137">
        <f ca="1">IF($D25=0,0,SUMIF('Полная ст-ть с уч.НЗС (Авто)'!$YP$11:INDIRECT("'Полная ст-ть с уч.НЗС (Авто)'!YP"&amp;$J$42),$C25,'Полная ст-ть с уч.НЗС (Авто)'!SL$11:INDIRECT("'Полная ст-ть с уч.НЗС (Авто)'!SL"&amp;$J$42))/$D25)</f>
        <v>0</v>
      </c>
      <c r="SM25" s="137">
        <f ca="1">IF($D25=0,0,SUMIF('Полная ст-ть с уч.НЗС (Авто)'!$YP$11:INDIRECT("'Полная ст-ть с уч.НЗС (Авто)'!YP"&amp;$J$42),$C25,'Полная ст-ть с уч.НЗС (Авто)'!SM$11:INDIRECT("'Полная ст-ть с уч.НЗС (Авто)'!SM"&amp;$J$42))/$D25)</f>
        <v>0</v>
      </c>
      <c r="SN25" s="137">
        <f ca="1">IF($D25=0,0,SUMIF('Полная ст-ть с уч.НЗС (Авто)'!$YP$11:INDIRECT("'Полная ст-ть с уч.НЗС (Авто)'!YP"&amp;$J$42),$C25,'Полная ст-ть с уч.НЗС (Авто)'!SN$11:INDIRECT("'Полная ст-ть с уч.НЗС (Авто)'!SN"&amp;$J$42))/$D25)</f>
        <v>0</v>
      </c>
      <c r="SO25" s="137">
        <f ca="1">IF($D25=0,0,SUMIF('Полная ст-ть с уч.НЗС (Авто)'!$YP$11:INDIRECT("'Полная ст-ть с уч.НЗС (Авто)'!YP"&amp;$J$42),$C25,'Полная ст-ть с уч.НЗС (Авто)'!SO$11:INDIRECT("'Полная ст-ть с уч.НЗС (Авто)'!SO"&amp;$J$42))/$D25)</f>
        <v>0</v>
      </c>
      <c r="SP25" s="137">
        <f ca="1">IF($D25=0,0,SUMIF('Полная ст-ть с уч.НЗС (Авто)'!$YP$11:INDIRECT("'Полная ст-ть с уч.НЗС (Авто)'!YP"&amp;$J$42),$C25,'Полная ст-ть с уч.НЗС (Авто)'!SP$11:INDIRECT("'Полная ст-ть с уч.НЗС (Авто)'!SP"&amp;$J$42))/$D25)</f>
        <v>0</v>
      </c>
      <c r="SQ25" s="137">
        <f ca="1">IF($D25=0,0,SUMIF('Полная ст-ть с уч.НЗС (Авто)'!$YP$11:INDIRECT("'Полная ст-ть с уч.НЗС (Авто)'!YP"&amp;$J$42),$C25,'Полная ст-ть с уч.НЗС (Авто)'!SQ$11:INDIRECT("'Полная ст-ть с уч.НЗС (Авто)'!SQ"&amp;$J$42))/$D25)</f>
        <v>0</v>
      </c>
      <c r="SR25" s="137">
        <f ca="1">IF($D25=0,0,SUMIF('Полная ст-ть с уч.НЗС (Авто)'!$YP$11:INDIRECT("'Полная ст-ть с уч.НЗС (Авто)'!YP"&amp;$J$42),$C25,'Полная ст-ть с уч.НЗС (Авто)'!SR$11:INDIRECT("'Полная ст-ть с уч.НЗС (Авто)'!SR"&amp;$J$42))/$D25)</f>
        <v>0</v>
      </c>
      <c r="SS25" s="137">
        <f ca="1">IF($D25=0,0,SUMIF('Полная ст-ть с уч.НЗС (Авто)'!$YP$11:INDIRECT("'Полная ст-ть с уч.НЗС (Авто)'!YP"&amp;$J$42),$C25,'Полная ст-ть с уч.НЗС (Авто)'!SS$11:INDIRECT("'Полная ст-ть с уч.НЗС (Авто)'!SS"&amp;$J$42))/$D25)</f>
        <v>0</v>
      </c>
      <c r="ST25" s="137">
        <f ca="1">IF($D25=0,0,SUMIF('Полная ст-ть с уч.НЗС (Авто)'!$YP$11:INDIRECT("'Полная ст-ть с уч.НЗС (Авто)'!YP"&amp;$J$42),$C25,'Полная ст-ть с уч.НЗС (Авто)'!ST$11:INDIRECT("'Полная ст-ть с уч.НЗС (Авто)'!ST"&amp;$J$42))/$D25)</f>
        <v>0</v>
      </c>
      <c r="SU25" s="137">
        <f ca="1">IF($D25=0,0,SUMIF('Полная ст-ть с уч.НЗС (Авто)'!$YP$11:INDIRECT("'Полная ст-ть с уч.НЗС (Авто)'!YP"&amp;$J$42),$C25,'Полная ст-ть с уч.НЗС (Авто)'!SU$11:INDIRECT("'Полная ст-ть с уч.НЗС (Авто)'!SU"&amp;$J$42))/$D25)</f>
        <v>0</v>
      </c>
      <c r="SV25" s="137">
        <f ca="1">IF($D25=0,0,SUMIF('Полная ст-ть с уч.НЗС (Авто)'!$YP$11:INDIRECT("'Полная ст-ть с уч.НЗС (Авто)'!YP"&amp;$J$42),$C25,'Полная ст-ть с уч.НЗС (Авто)'!SV$11:INDIRECT("'Полная ст-ть с уч.НЗС (Авто)'!SV"&amp;$J$42))/$D25)</f>
        <v>0</v>
      </c>
      <c r="SW25" s="137">
        <f ca="1">IF($D25=0,0,SUMIF('Полная ст-ть с уч.НЗС (Авто)'!$YP$11:INDIRECT("'Полная ст-ть с уч.НЗС (Авто)'!YP"&amp;$J$42),$C25,'Полная ст-ть с уч.НЗС (Авто)'!SW$11:INDIRECT("'Полная ст-ть с уч.НЗС (Авто)'!SW"&amp;$J$42))/$D25)</f>
        <v>0</v>
      </c>
      <c r="SX25" s="137">
        <f ca="1">IF($D25=0,0,SUMIF('Полная ст-ть с уч.НЗС (Авто)'!$YP$11:INDIRECT("'Полная ст-ть с уч.НЗС (Авто)'!YP"&amp;$J$42),$C25,'Полная ст-ть с уч.НЗС (Авто)'!SX$11:INDIRECT("'Полная ст-ть с уч.НЗС (Авто)'!SX"&amp;$J$42))/$D25)</f>
        <v>0</v>
      </c>
      <c r="SY25" s="137">
        <f ca="1">IF($D25=0,0,SUMIF('Полная ст-ть с уч.НЗС (Авто)'!$YP$11:INDIRECT("'Полная ст-ть с уч.НЗС (Авто)'!YP"&amp;$J$42),$C25,'Полная ст-ть с уч.НЗС (Авто)'!SY$11:INDIRECT("'Полная ст-ть с уч.НЗС (Авто)'!SY"&amp;$J$42))/$D25)</f>
        <v>0</v>
      </c>
      <c r="SZ25" s="137">
        <f ca="1">IF($D25=0,0,SUMIF('Полная ст-ть с уч.НЗС (Авто)'!$YP$11:INDIRECT("'Полная ст-ть с уч.НЗС (Авто)'!YP"&amp;$J$42),$C25,'Полная ст-ть с уч.НЗС (Авто)'!SZ$11:INDIRECT("'Полная ст-ть с уч.НЗС (Авто)'!SZ"&amp;$J$42))/$D25)</f>
        <v>0</v>
      </c>
      <c r="TA25" s="137">
        <f ca="1">IF($D25=0,0,SUMIF('Полная ст-ть с уч.НЗС (Авто)'!$YP$11:INDIRECT("'Полная ст-ть с уч.НЗС (Авто)'!YP"&amp;$J$42),$C25,'Полная ст-ть с уч.НЗС (Авто)'!TA$11:INDIRECT("'Полная ст-ть с уч.НЗС (Авто)'!TA"&amp;$J$42))/$D25)</f>
        <v>0</v>
      </c>
      <c r="TB25" s="137">
        <f ca="1">IF($D25=0,0,SUMIF('Полная ст-ть с уч.НЗС (Авто)'!$YP$11:INDIRECT("'Полная ст-ть с уч.НЗС (Авто)'!YP"&amp;$J$42),$C25,'Полная ст-ть с уч.НЗС (Авто)'!TB$11:INDIRECT("'Полная ст-ть с уч.НЗС (Авто)'!TB"&amp;$J$42))/$D25)</f>
        <v>0</v>
      </c>
      <c r="TC25" s="137">
        <f ca="1">IF($D25=0,0,SUMIF('Полная ст-ть с уч.НЗС (Авто)'!$YP$11:INDIRECT("'Полная ст-ть с уч.НЗС (Авто)'!YP"&amp;$J$42),$C25,'Полная ст-ть с уч.НЗС (Авто)'!TC$11:INDIRECT("'Полная ст-ть с уч.НЗС (Авто)'!TC"&amp;$J$42))/$D25)</f>
        <v>0</v>
      </c>
      <c r="TD25" s="137">
        <f ca="1">IF($D25=0,0,SUMIF('Полная ст-ть с уч.НЗС (Авто)'!$YP$11:INDIRECT("'Полная ст-ть с уч.НЗС (Авто)'!YP"&amp;$J$42),$C25,'Полная ст-ть с уч.НЗС (Авто)'!TD$11:INDIRECT("'Полная ст-ть с уч.НЗС (Авто)'!TD"&amp;$J$42))/$D25)</f>
        <v>0</v>
      </c>
      <c r="TE25" s="137">
        <f ca="1">IF($D25=0,0,SUMIF('Полная ст-ть с уч.НЗС (Авто)'!$YP$11:INDIRECT("'Полная ст-ть с уч.НЗС (Авто)'!YP"&amp;$J$42),$C25,'Полная ст-ть с уч.НЗС (Авто)'!TE$11:INDIRECT("'Полная ст-ть с уч.НЗС (Авто)'!TE"&amp;$J$42))/$D25)</f>
        <v>0</v>
      </c>
      <c r="TF25" s="137">
        <f ca="1">IF($D25=0,0,SUMIF('Полная ст-ть с уч.НЗС (Авто)'!$YP$11:INDIRECT("'Полная ст-ть с уч.НЗС (Авто)'!YP"&amp;$J$42),$C25,'Полная ст-ть с уч.НЗС (Авто)'!TF$11:INDIRECT("'Полная ст-ть с уч.НЗС (Авто)'!TF"&amp;$J$42))/$D25)</f>
        <v>0</v>
      </c>
      <c r="TG25" s="137">
        <f ca="1">IF($D25=0,0,SUMIF('Полная ст-ть с уч.НЗС (Авто)'!$YP$11:INDIRECT("'Полная ст-ть с уч.НЗС (Авто)'!YP"&amp;$J$42),$C25,'Полная ст-ть с уч.НЗС (Авто)'!TG$11:INDIRECT("'Полная ст-ть с уч.НЗС (Авто)'!TG"&amp;$J$42))/$D25)</f>
        <v>0</v>
      </c>
      <c r="TH25" s="137">
        <f ca="1">IF($D25=0,0,SUMIF('Полная ст-ть с уч.НЗС (Авто)'!$YP$11:INDIRECT("'Полная ст-ть с уч.НЗС (Авто)'!YP"&amp;$J$42),$C25,'Полная ст-ть с уч.НЗС (Авто)'!TH$11:INDIRECT("'Полная ст-ть с уч.НЗС (Авто)'!TH"&amp;$J$42))/$D25)</f>
        <v>0</v>
      </c>
      <c r="TI25" s="137">
        <f ca="1">IF($D25=0,0,SUMIF('Полная ст-ть с уч.НЗС (Авто)'!$YP$11:INDIRECT("'Полная ст-ть с уч.НЗС (Авто)'!YP"&amp;$J$42),$C25,'Полная ст-ть с уч.НЗС (Авто)'!TI$11:INDIRECT("'Полная ст-ть с уч.НЗС (Авто)'!TI"&amp;$J$42))/$D25)</f>
        <v>0</v>
      </c>
      <c r="TJ25" s="137">
        <f ca="1">IF($D25=0,0,SUMIF('Полная ст-ть с уч.НЗС (Авто)'!$YP$11:INDIRECT("'Полная ст-ть с уч.НЗС (Авто)'!YP"&amp;$J$42),$C25,'Полная ст-ть с уч.НЗС (Авто)'!TJ$11:INDIRECT("'Полная ст-ть с уч.НЗС (Авто)'!TJ"&amp;$J$42))/$D25)</f>
        <v>0</v>
      </c>
      <c r="TK25" s="137">
        <f ca="1">IF($D25=0,0,SUMIF('Полная ст-ть с уч.НЗС (Авто)'!$YP$11:INDIRECT("'Полная ст-ть с уч.НЗС (Авто)'!YP"&amp;$J$42),$C25,'Полная ст-ть с уч.НЗС (Авто)'!TK$11:INDIRECT("'Полная ст-ть с уч.НЗС (Авто)'!TK"&amp;$J$42))/$D25)</f>
        <v>0</v>
      </c>
      <c r="TL25" s="137">
        <f ca="1">IF($D25=0,0,SUMIF('Полная ст-ть с уч.НЗС (Авто)'!$YP$11:INDIRECT("'Полная ст-ть с уч.НЗС (Авто)'!YP"&amp;$J$42),$C25,'Полная ст-ть с уч.НЗС (Авто)'!TL$11:INDIRECT("'Полная ст-ть с уч.НЗС (Авто)'!TL"&amp;$J$42))/$D25)</f>
        <v>0</v>
      </c>
      <c r="TM25" s="137">
        <f ca="1">IF($D25=0,0,SUMIF('Полная ст-ть с уч.НЗС (Авто)'!$YP$11:INDIRECT("'Полная ст-ть с уч.НЗС (Авто)'!YP"&amp;$J$42),$C25,'Полная ст-ть с уч.НЗС (Авто)'!TM$11:INDIRECT("'Полная ст-ть с уч.НЗС (Авто)'!TM"&amp;$J$42))/$D25)</f>
        <v>0</v>
      </c>
      <c r="TN25" s="137">
        <f ca="1">IF($D25=0,0,SUMIF('Полная ст-ть с уч.НЗС (Авто)'!$YP$11:INDIRECT("'Полная ст-ть с уч.НЗС (Авто)'!YP"&amp;$J$42),$C25,'Полная ст-ть с уч.НЗС (Авто)'!TN$11:INDIRECT("'Полная ст-ть с уч.НЗС (Авто)'!TN"&amp;$J$42))/$D25)</f>
        <v>0</v>
      </c>
      <c r="TO25" s="137">
        <f ca="1">IF($D25=0,0,SUMIF('Полная ст-ть с уч.НЗС (Авто)'!$YP$11:INDIRECT("'Полная ст-ть с уч.НЗС (Авто)'!YP"&amp;$J$42),$C25,'Полная ст-ть с уч.НЗС (Авто)'!TO$11:INDIRECT("'Полная ст-ть с уч.НЗС (Авто)'!TO"&amp;$J$42))/$D25)</f>
        <v>0</v>
      </c>
      <c r="TP25" s="137">
        <f ca="1">IF($D25=0,0,SUMIF('Полная ст-ть с уч.НЗС (Авто)'!$YP$11:INDIRECT("'Полная ст-ть с уч.НЗС (Авто)'!YP"&amp;$J$42),$C25,'Полная ст-ть с уч.НЗС (Авто)'!TP$11:INDIRECT("'Полная ст-ть с уч.НЗС (Авто)'!TP"&amp;$J$42))/$D25)</f>
        <v>0</v>
      </c>
      <c r="TQ25" s="137">
        <f ca="1">IF($D25=0,0,SUMIF('Полная ст-ть с уч.НЗС (Авто)'!$YP$11:INDIRECT("'Полная ст-ть с уч.НЗС (Авто)'!YP"&amp;$J$42),$C25,'Полная ст-ть с уч.НЗС (Авто)'!TQ$11:INDIRECT("'Полная ст-ть с уч.НЗС (Авто)'!TQ"&amp;$J$42))/$D25)</f>
        <v>0</v>
      </c>
      <c r="TR25" s="137">
        <f ca="1">IF($D25=0,0,SUMIF('Полная ст-ть с уч.НЗС (Авто)'!$YP$11:INDIRECT("'Полная ст-ть с уч.НЗС (Авто)'!YP"&amp;$J$42),$C25,'Полная ст-ть с уч.НЗС (Авто)'!TR$11:INDIRECT("'Полная ст-ть с уч.НЗС (Авто)'!TR"&amp;$J$42))/$D25)</f>
        <v>0</v>
      </c>
      <c r="TS25" s="137">
        <f ca="1">IF($D25=0,0,SUMIF('Полная ст-ть с уч.НЗС (Авто)'!$YP$11:INDIRECT("'Полная ст-ть с уч.НЗС (Авто)'!YP"&amp;$J$42),$C25,'Полная ст-ть с уч.НЗС (Авто)'!TS$11:INDIRECT("'Полная ст-ть с уч.НЗС (Авто)'!TS"&amp;$J$42))/$D25)</f>
        <v>0</v>
      </c>
      <c r="TT25" s="137">
        <f ca="1">IF($D25=0,0,SUMIF('Полная ст-ть с уч.НЗС (Авто)'!$YP$11:INDIRECT("'Полная ст-ть с уч.НЗС (Авто)'!YP"&amp;$J$42),$C25,'Полная ст-ть с уч.НЗС (Авто)'!TT$11:INDIRECT("'Полная ст-ть с уч.НЗС (Авто)'!TT"&amp;$J$42))/$D25)</f>
        <v>0</v>
      </c>
      <c r="TU25" s="137">
        <f ca="1">IF($D25=0,0,SUMIF('Полная ст-ть с уч.НЗС (Авто)'!$YP$11:INDIRECT("'Полная ст-ть с уч.НЗС (Авто)'!YP"&amp;$J$42),$C25,'Полная ст-ть с уч.НЗС (Авто)'!TU$11:INDIRECT("'Полная ст-ть с уч.НЗС (Авто)'!TU"&amp;$J$42))/$D25)</f>
        <v>0</v>
      </c>
      <c r="TV25" s="137">
        <f ca="1">IF($D25=0,0,SUMIF('Полная ст-ть с уч.НЗС (Авто)'!$YP$11:INDIRECT("'Полная ст-ть с уч.НЗС (Авто)'!YP"&amp;$J$42),$C25,'Полная ст-ть с уч.НЗС (Авто)'!TV$11:INDIRECT("'Полная ст-ть с уч.НЗС (Авто)'!TV"&amp;$J$42))/$D25)</f>
        <v>0</v>
      </c>
      <c r="TW25" s="137">
        <f ca="1">IF($D25=0,0,SUMIF('Полная ст-ть с уч.НЗС (Авто)'!$YP$11:INDIRECT("'Полная ст-ть с уч.НЗС (Авто)'!YP"&amp;$J$42),$C25,'Полная ст-ть с уч.НЗС (Авто)'!TW$11:INDIRECT("'Полная ст-ть с уч.НЗС (Авто)'!TW"&amp;$J$42))/$D25)</f>
        <v>0</v>
      </c>
      <c r="TX25" s="137">
        <f ca="1">IF($D25=0,0,SUMIF('Полная ст-ть с уч.НЗС (Авто)'!$YP$11:INDIRECT("'Полная ст-ть с уч.НЗС (Авто)'!YP"&amp;$J$42),$C25,'Полная ст-ть с уч.НЗС (Авто)'!TX$11:INDIRECT("'Полная ст-ть с уч.НЗС (Авто)'!TX"&amp;$J$42))/$D25)</f>
        <v>0</v>
      </c>
      <c r="TY25" s="137">
        <f ca="1">IF($D25=0,0,SUMIF('Полная ст-ть с уч.НЗС (Авто)'!$YP$11:INDIRECT("'Полная ст-ть с уч.НЗС (Авто)'!YP"&amp;$J$42),$C25,'Полная ст-ть с уч.НЗС (Авто)'!TY$11:INDIRECT("'Полная ст-ть с уч.НЗС (Авто)'!TY"&amp;$J$42))/$D25)</f>
        <v>0</v>
      </c>
      <c r="TZ25" s="137">
        <f ca="1">IF($D25=0,0,SUMIF('Полная ст-ть с уч.НЗС (Авто)'!$YP$11:INDIRECT("'Полная ст-ть с уч.НЗС (Авто)'!YP"&amp;$J$42),$C25,'Полная ст-ть с уч.НЗС (Авто)'!TZ$11:INDIRECT("'Полная ст-ть с уч.НЗС (Авто)'!TZ"&amp;$J$42))/$D25)</f>
        <v>0</v>
      </c>
      <c r="UA25" s="137">
        <f ca="1">IF($D25=0,0,SUMIF('Полная ст-ть с уч.НЗС (Авто)'!$YP$11:INDIRECT("'Полная ст-ть с уч.НЗС (Авто)'!YP"&amp;$J$42),$C25,'Полная ст-ть с уч.НЗС (Авто)'!UA$11:INDIRECT("'Полная ст-ть с уч.НЗС (Авто)'!UA"&amp;$J$42))/$D25)</f>
        <v>0</v>
      </c>
      <c r="UB25" s="137">
        <f ca="1">IF($D25=0,0,SUMIF('Полная ст-ть с уч.НЗС (Авто)'!$YP$11:INDIRECT("'Полная ст-ть с уч.НЗС (Авто)'!YP"&amp;$J$42),$C25,'Полная ст-ть с уч.НЗС (Авто)'!UB$11:INDIRECT("'Полная ст-ть с уч.НЗС (Авто)'!UB"&amp;$J$42))/$D25)</f>
        <v>0</v>
      </c>
      <c r="UC25" s="137">
        <f ca="1">IF($D25=0,0,SUMIF('Полная ст-ть с уч.НЗС (Авто)'!$YP$11:INDIRECT("'Полная ст-ть с уч.НЗС (Авто)'!YP"&amp;$J$42),$C25,'Полная ст-ть с уч.НЗС (Авто)'!UC$11:INDIRECT("'Полная ст-ть с уч.НЗС (Авто)'!UC"&amp;$J$42))/$D25)</f>
        <v>0</v>
      </c>
      <c r="UD25" s="137">
        <f ca="1">IF($D25=0,0,SUMIF('Полная ст-ть с уч.НЗС (Авто)'!$YP$11:INDIRECT("'Полная ст-ть с уч.НЗС (Авто)'!YP"&amp;$J$42),$C25,'Полная ст-ть с уч.НЗС (Авто)'!UD$11:INDIRECT("'Полная ст-ть с уч.НЗС (Авто)'!UD"&amp;$J$42))/$D25)</f>
        <v>0</v>
      </c>
      <c r="UE25" s="137">
        <f ca="1">IF($D25=0,0,SUMIF('Полная ст-ть с уч.НЗС (Авто)'!$YP$11:INDIRECT("'Полная ст-ть с уч.НЗС (Авто)'!YP"&amp;$J$42),$C25,'Полная ст-ть с уч.НЗС (Авто)'!UE$11:INDIRECT("'Полная ст-ть с уч.НЗС (Авто)'!UE"&amp;$J$42))/$D25)</f>
        <v>0</v>
      </c>
      <c r="UF25" s="137">
        <f ca="1">IF($D25=0,0,SUMIF('Полная ст-ть с уч.НЗС (Авто)'!$YP$11:INDIRECT("'Полная ст-ть с уч.НЗС (Авто)'!YP"&amp;$J$42),$C25,'Полная ст-ть с уч.НЗС (Авто)'!UF$11:INDIRECT("'Полная ст-ть с уч.НЗС (Авто)'!UF"&amp;$J$42))/$D25)</f>
        <v>0</v>
      </c>
      <c r="UG25" s="137">
        <f ca="1">IF($D25=0,0,SUMIF('Полная ст-ть с уч.НЗС (Авто)'!$YP$11:INDIRECT("'Полная ст-ть с уч.НЗС (Авто)'!YP"&amp;$J$42),$C25,'Полная ст-ть с уч.НЗС (Авто)'!UG$11:INDIRECT("'Полная ст-ть с уч.НЗС (Авто)'!UG"&amp;$J$42))/$D25)</f>
        <v>0</v>
      </c>
      <c r="UH25" s="137">
        <f ca="1">IF($D25=0,0,SUMIF('Полная ст-ть с уч.НЗС (Авто)'!$YP$11:INDIRECT("'Полная ст-ть с уч.НЗС (Авто)'!YP"&amp;$J$42),$C25,'Полная ст-ть с уч.НЗС (Авто)'!UH$11:INDIRECT("'Полная ст-ть с уч.НЗС (Авто)'!UH"&amp;$J$42))/$D25)</f>
        <v>0</v>
      </c>
      <c r="UI25" s="137">
        <f ca="1">IF($D25=0,0,SUMIF('Полная ст-ть с уч.НЗС (Авто)'!$YP$11:INDIRECT("'Полная ст-ть с уч.НЗС (Авто)'!YP"&amp;$J$42),$C25,'Полная ст-ть с уч.НЗС (Авто)'!UI$11:INDIRECT("'Полная ст-ть с уч.НЗС (Авто)'!UI"&amp;$J$42))/$D25)</f>
        <v>0</v>
      </c>
      <c r="UJ25" s="137">
        <f ca="1">IF($D25=0,0,SUMIF('Полная ст-ть с уч.НЗС (Авто)'!$YP$11:INDIRECT("'Полная ст-ть с уч.НЗС (Авто)'!YP"&amp;$J$42),$C25,'Полная ст-ть с уч.НЗС (Авто)'!UJ$11:INDIRECT("'Полная ст-ть с уч.НЗС (Авто)'!UJ"&amp;$J$42))/$D25)</f>
        <v>0</v>
      </c>
      <c r="UK25" s="137">
        <f ca="1">IF($D25=0,0,SUMIF('Полная ст-ть с уч.НЗС (Авто)'!$YP$11:INDIRECT("'Полная ст-ть с уч.НЗС (Авто)'!YP"&amp;$J$42),$C25,'Полная ст-ть с уч.НЗС (Авто)'!UK$11:INDIRECT("'Полная ст-ть с уч.НЗС (Авто)'!UK"&amp;$J$42))/$D25)</f>
        <v>0</v>
      </c>
      <c r="UL25" s="137">
        <f ca="1">IF($D25=0,0,SUMIF('Полная ст-ть с уч.НЗС (Авто)'!$YP$11:INDIRECT("'Полная ст-ть с уч.НЗС (Авто)'!YP"&amp;$J$42),$C25,'Полная ст-ть с уч.НЗС (Авто)'!UL$11:INDIRECT("'Полная ст-ть с уч.НЗС (Авто)'!UL"&amp;$J$42))/$D25)</f>
        <v>0</v>
      </c>
      <c r="UM25" s="137">
        <f ca="1">IF($D25=0,0,SUMIF('Полная ст-ть с уч.НЗС (Авто)'!$YP$11:INDIRECT("'Полная ст-ть с уч.НЗС (Авто)'!YP"&amp;$J$42),$C25,'Полная ст-ть с уч.НЗС (Авто)'!UM$11:INDIRECT("'Полная ст-ть с уч.НЗС (Авто)'!UM"&amp;$J$42))/$D25)</f>
        <v>0</v>
      </c>
      <c r="UN25" s="137">
        <f ca="1">IF($D25=0,0,SUMIF('Полная ст-ть с уч.НЗС (Авто)'!$YP$11:INDIRECT("'Полная ст-ть с уч.НЗС (Авто)'!YP"&amp;$J$42),$C25,'Полная ст-ть с уч.НЗС (Авто)'!UN$11:INDIRECT("'Полная ст-ть с уч.НЗС (Авто)'!UN"&amp;$J$42))/$D25)</f>
        <v>0</v>
      </c>
      <c r="UO25" s="137">
        <f ca="1">IF($D25=0,0,SUMIF('Полная ст-ть с уч.НЗС (Авто)'!$YP$11:INDIRECT("'Полная ст-ть с уч.НЗС (Авто)'!YP"&amp;$J$42),$C25,'Полная ст-ть с уч.НЗС (Авто)'!UO$11:INDIRECT("'Полная ст-ть с уч.НЗС (Авто)'!UO"&amp;$J$42))/$D25)</f>
        <v>0</v>
      </c>
      <c r="UP25" s="137">
        <f ca="1">IF($D25=0,0,SUMIF('Полная ст-ть с уч.НЗС (Авто)'!$YP$11:INDIRECT("'Полная ст-ть с уч.НЗС (Авто)'!YP"&amp;$J$42),$C25,'Полная ст-ть с уч.НЗС (Авто)'!UP$11:INDIRECT("'Полная ст-ть с уч.НЗС (Авто)'!UP"&amp;$J$42))/$D25)</f>
        <v>0</v>
      </c>
      <c r="UQ25" s="137">
        <f ca="1">IF($D25=0,0,SUMIF('Полная ст-ть с уч.НЗС (Авто)'!$YP$11:INDIRECT("'Полная ст-ть с уч.НЗС (Авто)'!YP"&amp;$J$42),$C25,'Полная ст-ть с уч.НЗС (Авто)'!UQ$11:INDIRECT("'Полная ст-ть с уч.НЗС (Авто)'!UQ"&amp;$J$42))/$D25)</f>
        <v>0</v>
      </c>
      <c r="UR25" s="137">
        <f ca="1">IF($D25=0,0,SUMIF('Полная ст-ть с уч.НЗС (Авто)'!$YP$11:INDIRECT("'Полная ст-ть с уч.НЗС (Авто)'!YP"&amp;$J$42),$C25,'Полная ст-ть с уч.НЗС (Авто)'!UR$11:INDIRECT("'Полная ст-ть с уч.НЗС (Авто)'!UR"&amp;$J$42))/$D25)</f>
        <v>0</v>
      </c>
      <c r="US25" s="137">
        <f ca="1">IF($D25=0,0,SUMIF('Полная ст-ть с уч.НЗС (Авто)'!$YP$11:INDIRECT("'Полная ст-ть с уч.НЗС (Авто)'!YP"&amp;$J$42),$C25,'Полная ст-ть с уч.НЗС (Авто)'!US$11:INDIRECT("'Полная ст-ть с уч.НЗС (Авто)'!US"&amp;$J$42))/$D25)</f>
        <v>0</v>
      </c>
      <c r="UT25" s="137">
        <f ca="1">IF($D25=0,0,SUMIF('Полная ст-ть с уч.НЗС (Авто)'!$YP$11:INDIRECT("'Полная ст-ть с уч.НЗС (Авто)'!YP"&amp;$J$42),$C25,'Полная ст-ть с уч.НЗС (Авто)'!UT$11:INDIRECT("'Полная ст-ть с уч.НЗС (Авто)'!UT"&amp;$J$42))/$D25)</f>
        <v>0</v>
      </c>
      <c r="UU25" s="137">
        <f ca="1">IF($D25=0,0,SUMIF('Полная ст-ть с уч.НЗС (Авто)'!$YP$11:INDIRECT("'Полная ст-ть с уч.НЗС (Авто)'!YP"&amp;$J$42),$C25,'Полная ст-ть с уч.НЗС (Авто)'!UU$11:INDIRECT("'Полная ст-ть с уч.НЗС (Авто)'!UU"&amp;$J$42))/$D25)</f>
        <v>0</v>
      </c>
      <c r="UV25" s="137">
        <f ca="1">IF($D25=0,0,SUMIF('Полная ст-ть с уч.НЗС (Авто)'!$YP$11:INDIRECT("'Полная ст-ть с уч.НЗС (Авто)'!YP"&amp;$J$42),$C25,'Полная ст-ть с уч.НЗС (Авто)'!UV$11:INDIRECT("'Полная ст-ть с уч.НЗС (Авто)'!UV"&amp;$J$42))/$D25)</f>
        <v>0</v>
      </c>
      <c r="UW25" s="137">
        <f ca="1">IF($D25=0,0,SUMIF('Полная ст-ть с уч.НЗС (Авто)'!$YP$11:INDIRECT("'Полная ст-ть с уч.НЗС (Авто)'!YP"&amp;$J$42),$C25,'Полная ст-ть с уч.НЗС (Авто)'!UW$11:INDIRECT("'Полная ст-ть с уч.НЗС (Авто)'!UW"&amp;$J$42))/$D25)</f>
        <v>0</v>
      </c>
      <c r="UX25" s="137">
        <f ca="1">IF($D25=0,0,SUMIF('Полная ст-ть с уч.НЗС (Авто)'!$YP$11:INDIRECT("'Полная ст-ть с уч.НЗС (Авто)'!YP"&amp;$J$42),$C25,'Полная ст-ть с уч.НЗС (Авто)'!UX$11:INDIRECT("'Полная ст-ть с уч.НЗС (Авто)'!UX"&amp;$J$42))/$D25)</f>
        <v>0</v>
      </c>
      <c r="UY25" s="137">
        <f ca="1">IF($D25=0,0,SUMIF('Полная ст-ть с уч.НЗС (Авто)'!$YP$11:INDIRECT("'Полная ст-ть с уч.НЗС (Авто)'!YP"&amp;$J$42),$C25,'Полная ст-ть с уч.НЗС (Авто)'!UY$11:INDIRECT("'Полная ст-ть с уч.НЗС (Авто)'!UY"&amp;$J$42))/$D25)</f>
        <v>0</v>
      </c>
      <c r="UZ25" s="137">
        <f ca="1">IF($D25=0,0,SUMIF('Полная ст-ть с уч.НЗС (Авто)'!$YP$11:INDIRECT("'Полная ст-ть с уч.НЗС (Авто)'!YP"&amp;$J$42),$C25,'Полная ст-ть с уч.НЗС (Авто)'!UZ$11:INDIRECT("'Полная ст-ть с уч.НЗС (Авто)'!UZ"&amp;$J$42))/$D25)</f>
        <v>0</v>
      </c>
      <c r="VA25" s="137">
        <f ca="1">IF($D25=0,0,SUMIF('Полная ст-ть с уч.НЗС (Авто)'!$YP$11:INDIRECT("'Полная ст-ть с уч.НЗС (Авто)'!YP"&amp;$J$42),$C25,'Полная ст-ть с уч.НЗС (Авто)'!VA$11:INDIRECT("'Полная ст-ть с уч.НЗС (Авто)'!VA"&amp;$J$42))/$D25)</f>
        <v>0</v>
      </c>
      <c r="VB25" s="137">
        <f ca="1">IF($D25=0,0,SUMIF('Полная ст-ть с уч.НЗС (Авто)'!$YP$11:INDIRECT("'Полная ст-ть с уч.НЗС (Авто)'!YP"&amp;$J$42),$C25,'Полная ст-ть с уч.НЗС (Авто)'!VB$11:INDIRECT("'Полная ст-ть с уч.НЗС (Авто)'!VB"&amp;$J$42))/$D25)</f>
        <v>0</v>
      </c>
      <c r="VC25" s="137">
        <f ca="1">IF($D25=0,0,SUMIF('Полная ст-ть с уч.НЗС (Авто)'!$YP$11:INDIRECT("'Полная ст-ть с уч.НЗС (Авто)'!YP"&amp;$J$42),$C25,'Полная ст-ть с уч.НЗС (Авто)'!VC$11:INDIRECT("'Полная ст-ть с уч.НЗС (Авто)'!VC"&amp;$J$42))/$D25)</f>
        <v>0</v>
      </c>
      <c r="VD25" s="137">
        <f ca="1">IF($D25=0,0,SUMIF('Полная ст-ть с уч.НЗС (Авто)'!$YP$11:INDIRECT("'Полная ст-ть с уч.НЗС (Авто)'!YP"&amp;$J$42),$C25,'Полная ст-ть с уч.НЗС (Авто)'!VD$11:INDIRECT("'Полная ст-ть с уч.НЗС (Авто)'!VD"&amp;$J$42))/$D25)</f>
        <v>0</v>
      </c>
      <c r="VE25" s="137">
        <f ca="1">IF($D25=0,0,SUMIF('Полная ст-ть с уч.НЗС (Авто)'!$YP$11:INDIRECT("'Полная ст-ть с уч.НЗС (Авто)'!YP"&amp;$J$42),$C25,'Полная ст-ть с уч.НЗС (Авто)'!VE$11:INDIRECT("'Полная ст-ть с уч.НЗС (Авто)'!VE"&amp;$J$42))/$D25)</f>
        <v>0</v>
      </c>
      <c r="VF25" s="137">
        <f ca="1">IF($D25=0,0,SUMIF('Полная ст-ть с уч.НЗС (Авто)'!$YP$11:INDIRECT("'Полная ст-ть с уч.НЗС (Авто)'!YP"&amp;$J$42),$C25,'Полная ст-ть с уч.НЗС (Авто)'!VF$11:INDIRECT("'Полная ст-ть с уч.НЗС (Авто)'!VF"&amp;$J$42))/$D25)</f>
        <v>0</v>
      </c>
      <c r="VG25" s="137">
        <f ca="1">IF($D25=0,0,SUMIF('Полная ст-ть с уч.НЗС (Авто)'!$YP$11:INDIRECT("'Полная ст-ть с уч.НЗС (Авто)'!YP"&amp;$J$42),$C25,'Полная ст-ть с уч.НЗС (Авто)'!VG$11:INDIRECT("'Полная ст-ть с уч.НЗС (Авто)'!VG"&amp;$J$42))/$D25)</f>
        <v>0</v>
      </c>
      <c r="VH25" s="137">
        <f ca="1">IF($D25=0,0,SUMIF('Полная ст-ть с уч.НЗС (Авто)'!$YP$11:INDIRECT("'Полная ст-ть с уч.НЗС (Авто)'!YP"&amp;$J$42),$C25,'Полная ст-ть с уч.НЗС (Авто)'!VH$11:INDIRECT("'Полная ст-ть с уч.НЗС (Авто)'!VH"&amp;$J$42))/$D25)</f>
        <v>0</v>
      </c>
      <c r="VI25" s="137">
        <f ca="1">IF($D25=0,0,SUMIF('Полная ст-ть с уч.НЗС (Авто)'!$YP$11:INDIRECT("'Полная ст-ть с уч.НЗС (Авто)'!YP"&amp;$J$42),$C25,'Полная ст-ть с уч.НЗС (Авто)'!VI$11:INDIRECT("'Полная ст-ть с уч.НЗС (Авто)'!VI"&amp;$J$42))/$D25)</f>
        <v>0</v>
      </c>
      <c r="VJ25" s="137">
        <f ca="1">IF($D25=0,0,SUMIF('Полная ст-ть с уч.НЗС (Авто)'!$YP$11:INDIRECT("'Полная ст-ть с уч.НЗС (Авто)'!YP"&amp;$J$42),$C25,'Полная ст-ть с уч.НЗС (Авто)'!VJ$11:INDIRECT("'Полная ст-ть с уч.НЗС (Авто)'!VJ"&amp;$J$42))/$D25)</f>
        <v>0</v>
      </c>
      <c r="VK25" s="137">
        <f ca="1">IF($D25=0,0,SUMIF('Полная ст-ть с уч.НЗС (Авто)'!$YP$11:INDIRECT("'Полная ст-ть с уч.НЗС (Авто)'!YP"&amp;$J$42),$C25,'Полная ст-ть с уч.НЗС (Авто)'!VK$11:INDIRECT("'Полная ст-ть с уч.НЗС (Авто)'!VK"&amp;$J$42))/$D25)</f>
        <v>0</v>
      </c>
      <c r="VL25" s="137">
        <f ca="1">IF($D25=0,0,SUMIF('Полная ст-ть с уч.НЗС (Авто)'!$YP$11:INDIRECT("'Полная ст-ть с уч.НЗС (Авто)'!YP"&amp;$J$42),$C25,'Полная ст-ть с уч.НЗС (Авто)'!VL$11:INDIRECT("'Полная ст-ть с уч.НЗС (Авто)'!VL"&amp;$J$42))/$D25)</f>
        <v>0</v>
      </c>
      <c r="VM25" s="137">
        <f ca="1">IF($D25=0,0,SUMIF('Полная ст-ть с уч.НЗС (Авто)'!$YP$11:INDIRECT("'Полная ст-ть с уч.НЗС (Авто)'!YP"&amp;$J$42),$C25,'Полная ст-ть с уч.НЗС (Авто)'!VM$11:INDIRECT("'Полная ст-ть с уч.НЗС (Авто)'!VM"&amp;$J$42))/$D25)</f>
        <v>0</v>
      </c>
      <c r="VN25" s="137">
        <f ca="1">IF($D25=0,0,SUMIF('Полная ст-ть с уч.НЗС (Авто)'!$YP$11:INDIRECT("'Полная ст-ть с уч.НЗС (Авто)'!YP"&amp;$J$42),$C25,'Полная ст-ть с уч.НЗС (Авто)'!VN$11:INDIRECT("'Полная ст-ть с уч.НЗС (Авто)'!VN"&amp;$J$42))/$D25)</f>
        <v>0</v>
      </c>
      <c r="VO25" s="137">
        <f ca="1">IF($D25=0,0,SUMIF('Полная ст-ть с уч.НЗС (Авто)'!$YP$11:INDIRECT("'Полная ст-ть с уч.НЗС (Авто)'!YP"&amp;$J$42),$C25,'Полная ст-ть с уч.НЗС (Авто)'!VO$11:INDIRECT("'Полная ст-ть с уч.НЗС (Авто)'!VO"&amp;$J$42))/$D25)</f>
        <v>0</v>
      </c>
      <c r="VP25" s="137">
        <f ca="1">IF($D25=0,0,SUMIF('Полная ст-ть с уч.НЗС (Авто)'!$YP$11:INDIRECT("'Полная ст-ть с уч.НЗС (Авто)'!YP"&amp;$J$42),$C25,'Полная ст-ть с уч.НЗС (Авто)'!VP$11:INDIRECT("'Полная ст-ть с уч.НЗС (Авто)'!VP"&amp;$J$42))/$D25)</f>
        <v>0</v>
      </c>
      <c r="VQ25" s="137">
        <f ca="1">IF($D25=0,0,SUMIF('Полная ст-ть с уч.НЗС (Авто)'!$YP$11:INDIRECT("'Полная ст-ть с уч.НЗС (Авто)'!YP"&amp;$J$42),$C25,'Полная ст-ть с уч.НЗС (Авто)'!VQ$11:INDIRECT("'Полная ст-ть с уч.НЗС (Авто)'!VQ"&amp;$J$42))/$D25)</f>
        <v>0</v>
      </c>
      <c r="VR25" s="137">
        <f ca="1">IF($D25=0,0,SUMIF('Полная ст-ть с уч.НЗС (Авто)'!$YP$11:INDIRECT("'Полная ст-ть с уч.НЗС (Авто)'!YP"&amp;$J$42),$C25,'Полная ст-ть с уч.НЗС (Авто)'!VR$11:INDIRECT("'Полная ст-ть с уч.НЗС (Авто)'!VR"&amp;$J$42))/$D25)</f>
        <v>0</v>
      </c>
      <c r="VS25" s="137">
        <f ca="1">IF($D25=0,0,SUMIF('Полная ст-ть с уч.НЗС (Авто)'!$YP$11:INDIRECT("'Полная ст-ть с уч.НЗС (Авто)'!YP"&amp;$J$42),$C25,'Полная ст-ть с уч.НЗС (Авто)'!VS$11:INDIRECT("'Полная ст-ть с уч.НЗС (Авто)'!VS"&amp;$J$42))/$D25)</f>
        <v>0</v>
      </c>
      <c r="VT25" s="137">
        <f ca="1">IF($D25=0,0,SUMIF('Полная ст-ть с уч.НЗС (Авто)'!$YP$11:INDIRECT("'Полная ст-ть с уч.НЗС (Авто)'!YP"&amp;$J$42),$C25,'Полная ст-ть с уч.НЗС (Авто)'!VT$11:INDIRECT("'Полная ст-ть с уч.НЗС (Авто)'!VT"&amp;$J$42))/$D25)</f>
        <v>0</v>
      </c>
      <c r="VU25" s="137">
        <f ca="1">IF($D25=0,0,SUMIF('Полная ст-ть с уч.НЗС (Авто)'!$YP$11:INDIRECT("'Полная ст-ть с уч.НЗС (Авто)'!YP"&amp;$J$42),$C25,'Полная ст-ть с уч.НЗС (Авто)'!VU$11:INDIRECT("'Полная ст-ть с уч.НЗС (Авто)'!VU"&amp;$J$42))/$D25)</f>
        <v>0</v>
      </c>
      <c r="VV25" s="137">
        <f ca="1">IF($D25=0,0,SUMIF('Полная ст-ть с уч.НЗС (Авто)'!$YP$11:INDIRECT("'Полная ст-ть с уч.НЗС (Авто)'!YP"&amp;$J$42),$C25,'Полная ст-ть с уч.НЗС (Авто)'!VV$11:INDIRECT("'Полная ст-ть с уч.НЗС (Авто)'!VV"&amp;$J$42))/$D25)</f>
        <v>0</v>
      </c>
      <c r="VW25" s="137">
        <f ca="1">IF($D25=0,0,SUMIF('Полная ст-ть с уч.НЗС (Авто)'!$YP$11:INDIRECT("'Полная ст-ть с уч.НЗС (Авто)'!YP"&amp;$J$42),$C25,'Полная ст-ть с уч.НЗС (Авто)'!VW$11:INDIRECT("'Полная ст-ть с уч.НЗС (Авто)'!VW"&amp;$J$42))/$D25)</f>
        <v>0</v>
      </c>
      <c r="VX25" s="137">
        <f ca="1">IF($D25=0,0,SUMIF('Полная ст-ть с уч.НЗС (Авто)'!$YP$11:INDIRECT("'Полная ст-ть с уч.НЗС (Авто)'!YP"&amp;$J$42),$C25,'Полная ст-ть с уч.НЗС (Авто)'!VX$11:INDIRECT("'Полная ст-ть с уч.НЗС (Авто)'!VX"&amp;$J$42))/$D25)</f>
        <v>0</v>
      </c>
      <c r="VY25" s="137">
        <f ca="1">IF($D25=0,0,SUMIF('Полная ст-ть с уч.НЗС (Авто)'!$YP$11:INDIRECT("'Полная ст-ть с уч.НЗС (Авто)'!YP"&amp;$J$42),$C25,'Полная ст-ть с уч.НЗС (Авто)'!VY$11:INDIRECT("'Полная ст-ть с уч.НЗС (Авто)'!VY"&amp;$J$42))/$D25)</f>
        <v>0</v>
      </c>
      <c r="VZ25" s="137">
        <f ca="1">IF($D25=0,0,SUMIF('Полная ст-ть с уч.НЗС (Авто)'!$YP$11:INDIRECT("'Полная ст-ть с уч.НЗС (Авто)'!YP"&amp;$J$42),$C25,'Полная ст-ть с уч.НЗС (Авто)'!VZ$11:INDIRECT("'Полная ст-ть с уч.НЗС (Авто)'!VZ"&amp;$J$42))/$D25)</f>
        <v>0</v>
      </c>
      <c r="WA25" s="137">
        <f ca="1">IF($D25=0,0,SUMIF('Полная ст-ть с уч.НЗС (Авто)'!$YP$11:INDIRECT("'Полная ст-ть с уч.НЗС (Авто)'!YP"&amp;$J$42),$C25,'Полная ст-ть с уч.НЗС (Авто)'!WA$11:INDIRECT("'Полная ст-ть с уч.НЗС (Авто)'!WA"&amp;$J$42))/$D25)</f>
        <v>0</v>
      </c>
      <c r="WB25" s="137">
        <f ca="1">IF($D25=0,0,SUMIF('Полная ст-ть с уч.НЗС (Авто)'!$YP$11:INDIRECT("'Полная ст-ть с уч.НЗС (Авто)'!YP"&amp;$J$42),$C25,'Полная ст-ть с уч.НЗС (Авто)'!WB$11:INDIRECT("'Полная ст-ть с уч.НЗС (Авто)'!WB"&amp;$J$42))/$D25)</f>
        <v>0</v>
      </c>
      <c r="WC25" s="137">
        <f ca="1">IF($D25=0,0,SUMIF('Полная ст-ть с уч.НЗС (Авто)'!$YP$11:INDIRECT("'Полная ст-ть с уч.НЗС (Авто)'!YP"&amp;$J$42),$C25,'Полная ст-ть с уч.НЗС (Авто)'!WC$11:INDIRECT("'Полная ст-ть с уч.НЗС (Авто)'!WC"&amp;$J$42))/$D25)</f>
        <v>0</v>
      </c>
      <c r="WD25" s="137">
        <f ca="1">IF($D25=0,0,SUMIF('Полная ст-ть с уч.НЗС (Авто)'!$YP$11:INDIRECT("'Полная ст-ть с уч.НЗС (Авто)'!YP"&amp;$J$42),$C25,'Полная ст-ть с уч.НЗС (Авто)'!WD$11:INDIRECT("'Полная ст-ть с уч.НЗС (Авто)'!WD"&amp;$J$42))/$D25)</f>
        <v>0</v>
      </c>
      <c r="WE25" s="137">
        <f ca="1">IF($D25=0,0,SUMIF('Полная ст-ть с уч.НЗС (Авто)'!$YP$11:INDIRECT("'Полная ст-ть с уч.НЗС (Авто)'!YP"&amp;$J$42),$C25,'Полная ст-ть с уч.НЗС (Авто)'!WE$11:INDIRECT("'Полная ст-ть с уч.НЗС (Авто)'!WE"&amp;$J$42))/$D25)</f>
        <v>0</v>
      </c>
      <c r="WF25" s="137">
        <f ca="1">IF($D25=0,0,SUMIF('Полная ст-ть с уч.НЗС (Авто)'!$YP$11:INDIRECT("'Полная ст-ть с уч.НЗС (Авто)'!YP"&amp;$J$42),$C25,'Полная ст-ть с уч.НЗС (Авто)'!WF$11:INDIRECT("'Полная ст-ть с уч.НЗС (Авто)'!WF"&amp;$J$42))/$D25)</f>
        <v>0</v>
      </c>
      <c r="WG25" s="137">
        <f ca="1">IF($D25=0,0,SUMIF('Полная ст-ть с уч.НЗС (Авто)'!$YP$11:INDIRECT("'Полная ст-ть с уч.НЗС (Авто)'!YP"&amp;$J$42),$C25,'Полная ст-ть с уч.НЗС (Авто)'!WG$11:INDIRECT("'Полная ст-ть с уч.НЗС (Авто)'!WG"&amp;$J$42))/$D25)</f>
        <v>0</v>
      </c>
      <c r="WH25" s="137">
        <f ca="1">IF($D25=0,0,SUMIF('Полная ст-ть с уч.НЗС (Авто)'!$YP$11:INDIRECT("'Полная ст-ть с уч.НЗС (Авто)'!YP"&amp;$J$42),$C25,'Полная ст-ть с уч.НЗС (Авто)'!WH$11:INDIRECT("'Полная ст-ть с уч.НЗС (Авто)'!WH"&amp;$J$42))/$D25)</f>
        <v>0</v>
      </c>
      <c r="WI25" s="137">
        <f ca="1">IF($D25=0,0,SUMIF('Полная ст-ть с уч.НЗС (Авто)'!$YP$11:INDIRECT("'Полная ст-ть с уч.НЗС (Авто)'!YP"&amp;$J$42),$C25,'Полная ст-ть с уч.НЗС (Авто)'!WI$11:INDIRECT("'Полная ст-ть с уч.НЗС (Авто)'!WI"&amp;$J$42))/$D25)</f>
        <v>0</v>
      </c>
      <c r="WJ25" s="137">
        <f ca="1">IF($D25=0,0,SUMIF('Полная ст-ть с уч.НЗС (Авто)'!$YP$11:INDIRECT("'Полная ст-ть с уч.НЗС (Авто)'!YP"&amp;$J$42),$C25,'Полная ст-ть с уч.НЗС (Авто)'!WJ$11:INDIRECT("'Полная ст-ть с уч.НЗС (Авто)'!WJ"&amp;$J$42))/$D25)</f>
        <v>0</v>
      </c>
      <c r="WK25" s="137">
        <f ca="1">IF($D25=0,0,SUMIF('Полная ст-ть с уч.НЗС (Авто)'!$YP$11:INDIRECT("'Полная ст-ть с уч.НЗС (Авто)'!YP"&amp;$J$42),$C25,'Полная ст-ть с уч.НЗС (Авто)'!WK$11:INDIRECT("'Полная ст-ть с уч.НЗС (Авто)'!WK"&amp;$J$42))/$D25)</f>
        <v>0</v>
      </c>
      <c r="WL25" s="137">
        <f ca="1">IF($D25=0,0,SUMIF('Полная ст-ть с уч.НЗС (Авто)'!$YP$11:INDIRECT("'Полная ст-ть с уч.НЗС (Авто)'!YP"&amp;$J$42),$C25,'Полная ст-ть с уч.НЗС (Авто)'!WL$11:INDIRECT("'Полная ст-ть с уч.НЗС (Авто)'!WL"&amp;$J$42))/$D25)</f>
        <v>0</v>
      </c>
      <c r="WM25" s="137">
        <f ca="1">IF($D25=0,0,SUMIF('Полная ст-ть с уч.НЗС (Авто)'!$YP$11:INDIRECT("'Полная ст-ть с уч.НЗС (Авто)'!YP"&amp;$J$42),$C25,'Полная ст-ть с уч.НЗС (Авто)'!WM$11:INDIRECT("'Полная ст-ть с уч.НЗС (Авто)'!WM"&amp;$J$42))/$D25)</f>
        <v>0</v>
      </c>
      <c r="WN25" s="137">
        <f ca="1">IF($D25=0,0,SUMIF('Полная ст-ть с уч.НЗС (Авто)'!$YP$11:INDIRECT("'Полная ст-ть с уч.НЗС (Авто)'!YP"&amp;$J$42),$C25,'Полная ст-ть с уч.НЗС (Авто)'!WN$11:INDIRECT("'Полная ст-ть с уч.НЗС (Авто)'!WN"&amp;$J$42))/$D25)</f>
        <v>0</v>
      </c>
      <c r="WO25" s="137">
        <f ca="1">IF($D25=0,0,SUMIF('Полная ст-ть с уч.НЗС (Авто)'!$YP$11:INDIRECT("'Полная ст-ть с уч.НЗС (Авто)'!YP"&amp;$J$42),$C25,'Полная ст-ть с уч.НЗС (Авто)'!WO$11:INDIRECT("'Полная ст-ть с уч.НЗС (Авто)'!WO"&amp;$J$42))/$D25)</f>
        <v>0</v>
      </c>
      <c r="WP25" s="137">
        <f ca="1">IF($D25=0,0,SUMIF('Полная ст-ть с уч.НЗС (Авто)'!$YP$11:INDIRECT("'Полная ст-ть с уч.НЗС (Авто)'!YP"&amp;$J$42),$C25,'Полная ст-ть с уч.НЗС (Авто)'!WP$11:INDIRECT("'Полная ст-ть с уч.НЗС (Авто)'!WP"&amp;$J$42))/$D25)</f>
        <v>0</v>
      </c>
      <c r="WQ25" s="137">
        <f ca="1">IF($D25=0,0,SUMIF('Полная ст-ть с уч.НЗС (Авто)'!$YP$11:INDIRECT("'Полная ст-ть с уч.НЗС (Авто)'!YP"&amp;$J$42),$C25,'Полная ст-ть с уч.НЗС (Авто)'!WQ$11:INDIRECT("'Полная ст-ть с уч.НЗС (Авто)'!WQ"&amp;$J$42))/$D25)</f>
        <v>0</v>
      </c>
      <c r="WR25" s="137">
        <f ca="1">IF($D25=0,0,SUMIF('Полная ст-ть с уч.НЗС (Авто)'!$YP$11:INDIRECT("'Полная ст-ть с уч.НЗС (Авто)'!YP"&amp;$J$42),$C25,'Полная ст-ть с уч.НЗС (Авто)'!WR$11:INDIRECT("'Полная ст-ть с уч.НЗС (Авто)'!WR"&amp;$J$42))/$D25)</f>
        <v>0</v>
      </c>
      <c r="WS25" s="137">
        <f ca="1">IF($D25=0,0,SUMIF('Полная ст-ть с уч.НЗС (Авто)'!$YP$11:INDIRECT("'Полная ст-ть с уч.НЗС (Авто)'!YP"&amp;$J$42),$C25,'Полная ст-ть с уч.НЗС (Авто)'!WS$11:INDIRECT("'Полная ст-ть с уч.НЗС (Авто)'!WS"&amp;$J$42))/$D25)</f>
        <v>0</v>
      </c>
      <c r="WT25" s="137">
        <f ca="1">IF($D25=0,0,SUMIF('Полная ст-ть с уч.НЗС (Авто)'!$YP$11:INDIRECT("'Полная ст-ть с уч.НЗС (Авто)'!YP"&amp;$J$42),$C25,'Полная ст-ть с уч.НЗС (Авто)'!WT$11:INDIRECT("'Полная ст-ть с уч.НЗС (Авто)'!WT"&amp;$J$42))/$D25)</f>
        <v>0</v>
      </c>
      <c r="WU25" s="137">
        <f ca="1">IF($D25=0,0,SUMIF('Полная ст-ть с уч.НЗС (Авто)'!$YP$11:INDIRECT("'Полная ст-ть с уч.НЗС (Авто)'!YP"&amp;$J$42),$C25,'Полная ст-ть с уч.НЗС (Авто)'!WU$11:INDIRECT("'Полная ст-ть с уч.НЗС (Авто)'!WU"&amp;$J$42))/$D25)</f>
        <v>0</v>
      </c>
      <c r="WV25" s="137">
        <f ca="1">IF($D25=0,0,SUMIF('Полная ст-ть с уч.НЗС (Авто)'!$YP$11:INDIRECT("'Полная ст-ть с уч.НЗС (Авто)'!YP"&amp;$J$42),$C25,'Полная ст-ть с уч.НЗС (Авто)'!WV$11:INDIRECT("'Полная ст-ть с уч.НЗС (Авто)'!WV"&amp;$J$42))/$D25)</f>
        <v>0</v>
      </c>
      <c r="WW25" s="137">
        <f ca="1">IF($D25=0,0,SUMIF('Полная ст-ть с уч.НЗС (Авто)'!$YP$11:INDIRECT("'Полная ст-ть с уч.НЗС (Авто)'!YP"&amp;$J$42),$C25,'Полная ст-ть с уч.НЗС (Авто)'!WW$11:INDIRECT("'Полная ст-ть с уч.НЗС (Авто)'!WW"&amp;$J$42))/$D25)</f>
        <v>0</v>
      </c>
      <c r="WX25" s="137">
        <f ca="1">IF($D25=0,0,SUMIF('Полная ст-ть с уч.НЗС (Авто)'!$YP$11:INDIRECT("'Полная ст-ть с уч.НЗС (Авто)'!YP"&amp;$J$42),$C25,'Полная ст-ть с уч.НЗС (Авто)'!WX$11:INDIRECT("'Полная ст-ть с уч.НЗС (Авто)'!WX"&amp;$J$42))/$D25)</f>
        <v>0</v>
      </c>
      <c r="WY25" s="137">
        <f ca="1">IF($D25=0,0,SUMIF('Полная ст-ть с уч.НЗС (Авто)'!$YP$11:INDIRECT("'Полная ст-ть с уч.НЗС (Авто)'!YP"&amp;$J$42),$C25,'Полная ст-ть с уч.НЗС (Авто)'!WY$11:INDIRECT("'Полная ст-ть с уч.НЗС (Авто)'!WY"&amp;$J$42))/$D25)</f>
        <v>0</v>
      </c>
      <c r="WZ25" s="137">
        <f ca="1">IF($D25=0,0,SUMIF('Полная ст-ть с уч.НЗС (Авто)'!$YP$11:INDIRECT("'Полная ст-ть с уч.НЗС (Авто)'!YP"&amp;$J$42),$C25,'Полная ст-ть с уч.НЗС (Авто)'!WZ$11:INDIRECT("'Полная ст-ть с уч.НЗС (Авто)'!WZ"&amp;$J$42))/$D25)</f>
        <v>0</v>
      </c>
      <c r="XA25" s="137">
        <f ca="1">IF($D25=0,0,SUMIF('Полная ст-ть с уч.НЗС (Авто)'!$YP$11:INDIRECT("'Полная ст-ть с уч.НЗС (Авто)'!YP"&amp;$J$42),$C25,'Полная ст-ть с уч.НЗС (Авто)'!XA$11:INDIRECT("'Полная ст-ть с уч.НЗС (Авто)'!XA"&amp;$J$42))/$D25)</f>
        <v>0</v>
      </c>
      <c r="XB25" s="137">
        <f ca="1">IF($D25=0,0,SUMIF('Полная ст-ть с уч.НЗС (Авто)'!$YP$11:INDIRECT("'Полная ст-ть с уч.НЗС (Авто)'!YP"&amp;$J$42),$C25,'Полная ст-ть с уч.НЗС (Авто)'!XB$11:INDIRECT("'Полная ст-ть с уч.НЗС (Авто)'!XB"&amp;$J$42))/$D25)</f>
        <v>0</v>
      </c>
      <c r="XC25" s="137">
        <f ca="1">IF($D25=0,0,SUMIF('Полная ст-ть с уч.НЗС (Авто)'!$YP$11:INDIRECT("'Полная ст-ть с уч.НЗС (Авто)'!YP"&amp;$J$42),$C25,'Полная ст-ть с уч.НЗС (Авто)'!XC$11:INDIRECT("'Полная ст-ть с уч.НЗС (Авто)'!XC"&amp;$J$42))/$D25)</f>
        <v>0</v>
      </c>
      <c r="XD25" s="137">
        <f ca="1">IF($D25=0,0,SUMIF('Полная ст-ть с уч.НЗС (Авто)'!$YP$11:INDIRECT("'Полная ст-ть с уч.НЗС (Авто)'!YP"&amp;$J$42),$C25,'Полная ст-ть с уч.НЗС (Авто)'!XD$11:INDIRECT("'Полная ст-ть с уч.НЗС (Авто)'!XD"&amp;$J$42))/$D25)</f>
        <v>0</v>
      </c>
      <c r="XE25" s="137">
        <f ca="1">IF($D25=0,0,SUMIF('Полная ст-ть с уч.НЗС (Авто)'!$YP$11:INDIRECT("'Полная ст-ть с уч.НЗС (Авто)'!YP"&amp;$J$42),$C25,'Полная ст-ть с уч.НЗС (Авто)'!XE$11:INDIRECT("'Полная ст-ть с уч.НЗС (Авто)'!XE"&amp;$J$42))/$D25)</f>
        <v>0</v>
      </c>
      <c r="XF25" s="137">
        <f ca="1">IF($D25=0,0,SUMIF('Полная ст-ть с уч.НЗС (Авто)'!$YP$11:INDIRECT("'Полная ст-ть с уч.НЗС (Авто)'!YP"&amp;$J$42),$C25,'Полная ст-ть с уч.НЗС (Авто)'!XF$11:INDIRECT("'Полная ст-ть с уч.НЗС (Авто)'!XF"&amp;$J$42))/$D25)</f>
        <v>0</v>
      </c>
      <c r="XG25" s="137">
        <f ca="1">IF($D25=0,0,SUMIF('Полная ст-ть с уч.НЗС (Авто)'!$YP$11:INDIRECT("'Полная ст-ть с уч.НЗС (Авто)'!YP"&amp;$J$42),$C25,'Полная ст-ть с уч.НЗС (Авто)'!XG$11:INDIRECT("'Полная ст-ть с уч.НЗС (Авто)'!XG"&amp;$J$42))/$D25)</f>
        <v>0</v>
      </c>
      <c r="XH25" s="137">
        <f ca="1">IF($D25=0,0,SUMIF('Полная ст-ть с уч.НЗС (Авто)'!$YP$11:INDIRECT("'Полная ст-ть с уч.НЗС (Авто)'!YP"&amp;$J$42),$C25,'Полная ст-ть с уч.НЗС (Авто)'!XH$11:INDIRECT("'Полная ст-ть с уч.НЗС (Авто)'!XH"&amp;$J$42))/$D25)</f>
        <v>0</v>
      </c>
      <c r="XI25" s="137">
        <f ca="1">IF($D25=0,0,SUMIF('Полная ст-ть с уч.НЗС (Авто)'!$YP$11:INDIRECT("'Полная ст-ть с уч.НЗС (Авто)'!YP"&amp;$J$42),$C25,'Полная ст-ть с уч.НЗС (Авто)'!XI$11:INDIRECT("'Полная ст-ть с уч.НЗС (Авто)'!XI"&amp;$J$42))/$D25)</f>
        <v>0</v>
      </c>
      <c r="XJ25" s="137">
        <f ca="1">IF($D25=0,0,SUMIF('Полная ст-ть с уч.НЗС (Авто)'!$YP$11:INDIRECT("'Полная ст-ть с уч.НЗС (Авто)'!YP"&amp;$J$42),$C25,'Полная ст-ть с уч.НЗС (Авто)'!XJ$11:INDIRECT("'Полная ст-ть с уч.НЗС (Авто)'!XJ"&amp;$J$42))/$D25)</f>
        <v>0</v>
      </c>
      <c r="XK25" s="137">
        <f ca="1">IF($D25=0,0,SUMIF('Полная ст-ть с уч.НЗС (Авто)'!$YP$11:INDIRECT("'Полная ст-ть с уч.НЗС (Авто)'!YP"&amp;$J$42),$C25,'Полная ст-ть с уч.НЗС (Авто)'!XK$11:INDIRECT("'Полная ст-ть с уч.НЗС (Авто)'!XK"&amp;$J$42))/$D25)</f>
        <v>0</v>
      </c>
      <c r="XL25" s="137">
        <f ca="1">IF($D25=0,0,SUMIF('Полная ст-ть с уч.НЗС (Авто)'!$YP$11:INDIRECT("'Полная ст-ть с уч.НЗС (Авто)'!YP"&amp;$J$42),$C25,'Полная ст-ть с уч.НЗС (Авто)'!XL$11:INDIRECT("'Полная ст-ть с уч.НЗС (Авто)'!XL"&amp;$J$42))/$D25)</f>
        <v>0</v>
      </c>
      <c r="XM25" s="137">
        <f ca="1">IF($D25=0,0,SUMIF('Полная ст-ть с уч.НЗС (Авто)'!$YP$11:INDIRECT("'Полная ст-ть с уч.НЗС (Авто)'!YP"&amp;$J$42),$C25,'Полная ст-ть с уч.НЗС (Авто)'!XM$11:INDIRECT("'Полная ст-ть с уч.НЗС (Авто)'!XM"&amp;$J$42))/$D25)</f>
        <v>0</v>
      </c>
      <c r="XN25" s="137">
        <f ca="1">IF($D25=0,0,SUMIF('Полная ст-ть с уч.НЗС (Авто)'!$YP$11:INDIRECT("'Полная ст-ть с уч.НЗС (Авто)'!YP"&amp;$J$42),$C25,'Полная ст-ть с уч.НЗС (Авто)'!XN$11:INDIRECT("'Полная ст-ть с уч.НЗС (Авто)'!XN"&amp;$J$42))/$D25)</f>
        <v>0</v>
      </c>
      <c r="XO25" s="137">
        <f ca="1">IF($D25=0,0,SUMIF('Полная ст-ть с уч.НЗС (Авто)'!$YP$11:INDIRECT("'Полная ст-ть с уч.НЗС (Авто)'!YP"&amp;$J$42),$C25,'Полная ст-ть с уч.НЗС (Авто)'!XO$11:INDIRECT("'Полная ст-ть с уч.НЗС (Авто)'!XO"&amp;$J$42))/$D25)</f>
        <v>0</v>
      </c>
      <c r="XP25" s="141">
        <f ca="1">IF($D25=0,0,SUMIF('Полная ст-ть с уч.НЗС (Авто)'!$YP$11:INDIRECT("'Полная ст-ть с уч.НЗС (Авто)'!YP"&amp;$J$42),$C25,'Полная ст-ть с уч.НЗС (Авто)'!XP$11:INDIRECT("'Полная ст-ть с уч.НЗС (Авто)'!XP"&amp;$J$42))/$D25)</f>
        <v>0</v>
      </c>
      <c r="XQ25" s="137">
        <f ca="1">IF($D25=0,0,SUMIF('Полная ст-ть с уч.НЗС (Авто)'!$YP$11:INDIRECT("'Полная ст-ть с уч.НЗС (Авто)'!YP"&amp;$J$42),$C25,'Полная ст-ть с уч.НЗС (Авто)'!XQ$11:INDIRECT("'Полная ст-ть с уч.НЗС (Авто)'!XQ"&amp;$J$42))/$D25)</f>
        <v>0</v>
      </c>
      <c r="XR25" s="137">
        <f ca="1">IF($D25=0,0,SUMIF('Полная ст-ть с уч.НЗС (Авто)'!$YP$11:INDIRECT("'Полная ст-ть с уч.НЗС (Авто)'!YP"&amp;$J$42),$C25,'Полная ст-ть с уч.НЗС (Авто)'!XR$11:INDIRECT("'Полная ст-ть с уч.НЗС (Авто)'!XR"&amp;$J$42))/$D25)</f>
        <v>0</v>
      </c>
      <c r="XS25" s="137">
        <f ca="1">IF($D25=0,0,SUMIF('Полная ст-ть с уч.НЗС (Авто)'!$YP$11:INDIRECT("'Полная ст-ть с уч.НЗС (Авто)'!YP"&amp;$J$42),$C25,'Полная ст-ть с уч.НЗС (Авто)'!XS$11:INDIRECT("'Полная ст-ть с уч.НЗС (Авто)'!XS"&amp;$J$42))/$D25)</f>
        <v>0</v>
      </c>
      <c r="XT25" s="137">
        <f ca="1">IF($D25=0,0,SUMIF('Полная ст-ть с уч.НЗС (Авто)'!$YP$11:INDIRECT("'Полная ст-ть с уч.НЗС (Авто)'!YP"&amp;$J$42),$C25,'Полная ст-ть с уч.НЗС (Авто)'!XT$11:INDIRECT("'Полная ст-ть с уч.НЗС (Авто)'!XT"&amp;$J$42))/$D25)</f>
        <v>0</v>
      </c>
      <c r="XU25" s="137">
        <f ca="1">IF($D25=0,0,SUMIF('Полная ст-ть с уч.НЗС (Авто)'!$YP$11:INDIRECT("'Полная ст-ть с уч.НЗС (Авто)'!YP"&amp;$J$42),$C25,'Полная ст-ть с уч.НЗС (Авто)'!XU$11:INDIRECT("'Полная ст-ть с уч.НЗС (Авто)'!XU"&amp;$J$42))/$D25)</f>
        <v>0</v>
      </c>
      <c r="XV25" s="137">
        <f ca="1">IF($D25=0,0,SUMIF('Полная ст-ть с уч.НЗС (Авто)'!$YP$11:INDIRECT("'Полная ст-ть с уч.НЗС (Авто)'!YP"&amp;$J$42),$C25,'Полная ст-ть с уч.НЗС (Авто)'!XV$11:INDIRECT("'Полная ст-ть с уч.НЗС (Авто)'!XV"&amp;$J$42))/$D25)</f>
        <v>0</v>
      </c>
      <c r="XW25" s="137">
        <f ca="1">IF($D25=0,0,SUMIF('Полная ст-ть с уч.НЗС (Авто)'!$YP$11:INDIRECT("'Полная ст-ть с уч.НЗС (Авто)'!YP"&amp;$J$42),$C25,'Полная ст-ть с уч.НЗС (Авто)'!XW$11:INDIRECT("'Полная ст-ть с уч.НЗС (Авто)'!XW"&amp;$J$42))/$D25)</f>
        <v>0</v>
      </c>
      <c r="XX25" s="137">
        <f ca="1">IF($D25=0,0,SUMIF('Полная ст-ть с уч.НЗС (Авто)'!$YP$11:INDIRECT("'Полная ст-ть с уч.НЗС (Авто)'!YP"&amp;$J$42),$C25,'Полная ст-ть с уч.НЗС (Авто)'!XX$11:INDIRECT("'Полная ст-ть с уч.НЗС (Авто)'!XX"&amp;$J$42))/$D25)</f>
        <v>0</v>
      </c>
      <c r="XY25" s="137">
        <f ca="1">IF($D25=0,0,SUMIF('Полная ст-ть с уч.НЗС (Авто)'!$YP$11:INDIRECT("'Полная ст-ть с уч.НЗС (Авто)'!YP"&amp;$J$42),$C25,'Полная ст-ть с уч.НЗС (Авто)'!XY$11:INDIRECT("'Полная ст-ть с уч.НЗС (Авто)'!XY"&amp;$J$42))/$D25)</f>
        <v>0</v>
      </c>
      <c r="XZ25" s="137">
        <f ca="1">IF($D25=0,0,SUMIF('Полная ст-ть с уч.НЗС (Авто)'!$YP$11:INDIRECT("'Полная ст-ть с уч.НЗС (Авто)'!YP"&amp;$J$42),$C25,'Полная ст-ть с уч.НЗС (Авто)'!XZ$11:INDIRECT("'Полная ст-ть с уч.НЗС (Авто)'!XZ"&amp;$J$42))/$D25)</f>
        <v>0</v>
      </c>
      <c r="YA25" s="137">
        <f ca="1">IF($D25=0,0,SUMIF('Полная ст-ть с уч.НЗС (Авто)'!$YP$11:INDIRECT("'Полная ст-ть с уч.НЗС (Авто)'!YP"&amp;$J$42),$C25,'Полная ст-ть с уч.НЗС (Авто)'!YA$11:INDIRECT("'Полная ст-ть с уч.НЗС (Авто)'!YA"&amp;$J$42))/$D25)</f>
        <v>0</v>
      </c>
      <c r="YB25" s="137">
        <f ca="1">IF($D25=0,0,SUMIF('Полная ст-ть с уч.НЗС (Авто)'!$YP$11:INDIRECT("'Полная ст-ть с уч.НЗС (Авто)'!YP"&amp;$J$42),$C25,'Полная ст-ть с уч.НЗС (Авто)'!YB$11:INDIRECT("'Полная ст-ть с уч.НЗС (Авто)'!YB"&amp;$J$42))/$D25)</f>
        <v>0</v>
      </c>
      <c r="YC25" s="137">
        <f ca="1">IF($D25=0,0,SUMIF('Полная ст-ть с уч.НЗС (Авто)'!$YP$11:INDIRECT("'Полная ст-ть с уч.НЗС (Авто)'!YP"&amp;$J$42),$C25,'Полная ст-ть с уч.НЗС (Авто)'!YC$11:INDIRECT("'Полная ст-ть с уч.НЗС (Авто)'!YC"&amp;$J$42))/$D25)</f>
        <v>0</v>
      </c>
      <c r="YD25" s="137">
        <f ca="1">IF($D25=0,0,SUMIF('Полная ст-ть с уч.НЗС (Авто)'!$YP$11:INDIRECT("'Полная ст-ть с уч.НЗС (Авто)'!YP"&amp;$J$42),$C25,'Полная ст-ть с уч.НЗС (Авто)'!YD$11:INDIRECT("'Полная ст-ть с уч.НЗС (Авто)'!YD"&amp;$J$42))/$D25)</f>
        <v>0</v>
      </c>
      <c r="YE25" s="141">
        <f ca="1">IF($D25=0,0,SUMIF('Полная ст-ть с уч.НЗС (Авто)'!$YP$11:INDIRECT("'Полная ст-ть с уч.НЗС (Авто)'!YP"&amp;$J$42),$C25,'Полная ст-ть с уч.НЗС (Авто)'!YE$11:INDIRECT("'Полная ст-ть с уч.НЗС (Авто)'!YE"&amp;$J$42))/$D25)</f>
        <v>0</v>
      </c>
      <c r="YF25" s="104"/>
      <c r="YG25" s="94"/>
    </row>
    <row r="26" spans="1:657" s="105" customFormat="1" ht="15" customHeight="1" x14ac:dyDescent="0.25">
      <c r="A26" s="133">
        <v>16</v>
      </c>
      <c r="B26" s="134" t="s">
        <v>745</v>
      </c>
      <c r="C26" s="135" t="s">
        <v>746</v>
      </c>
      <c r="D26" s="136">
        <f ca="1">COUNTIF('Полная ст-ть с уч.НЗС (Авто)'!$YP$11:INDIRECT("'Полная ст-ть с уч.НЗС (Авто)'!YP"&amp;$J$42),C26)</f>
        <v>0</v>
      </c>
      <c r="E26" s="134"/>
      <c r="F26" s="134"/>
      <c r="G26" s="134"/>
      <c r="H26" s="134"/>
      <c r="I26" s="137">
        <f ca="1">IF($D26=0,0,SUMIF('Полная ст-ть с уч.НЗС (Авто)'!$YP$11:INDIRECT("'Полная ст-ть с уч.НЗС (Авто)'!YP"&amp;$J$42),$C26,'Полная ст-ть с уч.НЗС (Авто)'!I$11:INDIRECT("'Полная ст-ть с уч.НЗС (Авто)'!I"&amp;$J$42))/$D26)</f>
        <v>0</v>
      </c>
      <c r="J26" s="136"/>
      <c r="K26" s="137">
        <f ca="1">IF($D26=0,0,SUMIF('Полная ст-ть с уч.НЗС (Авто)'!$YP$11:INDIRECT("'Полная ст-ть с уч.НЗС (Авто)'!YP"&amp;$J$42),$C26,'Полная ст-ть с уч.НЗС (Авто)'!K$11:INDIRECT("'Полная ст-ть с уч.НЗС (Авто)'!K"&amp;$J$42))/$D26)</f>
        <v>0</v>
      </c>
      <c r="L26" s="134"/>
      <c r="M26" s="137">
        <f ca="1">IF($D26=0,0,SUMIF('Полная ст-ть с уч.НЗС (Авто)'!$YP$11:INDIRECT("'Полная ст-ть с уч.НЗС (Авто)'!YP"&amp;$J$42),$C26,'Полная ст-ть с уч.НЗС (Авто)'!M$11:INDIRECT("'Полная ст-ть с уч.НЗС (Авто)'!M"&amp;$J$42))/$D26)</f>
        <v>0</v>
      </c>
      <c r="N26" s="134"/>
      <c r="O26" s="137">
        <f ca="1">IF($D26=0,0,SUMIF('Полная ст-ть с уч.НЗС (Авто)'!$YP$11:INDIRECT("'Полная ст-ть с уч.НЗС (Авто)'!YP"&amp;$J$42),$C26,'Полная ст-ть с уч.НЗС (Авто)'!O$11:INDIRECT("'Полная ст-ть с уч.НЗС (Авто)'!O"&amp;$J$42))/$D26)</f>
        <v>0</v>
      </c>
      <c r="P26" s="134"/>
      <c r="Q26" s="137">
        <f ca="1">IF($D26=0,0,SUMIF('Полная ст-ть с уч.НЗС (Авто)'!$YP$11:INDIRECT("'Полная ст-ть с уч.НЗС (Авто)'!YP"&amp;$J$42),$C26,'Полная ст-ть с уч.НЗС (Авто)'!Q$11:INDIRECT("'Полная ст-ть с уч.НЗС (Авто)'!Q"&amp;$J$42))/$D26)</f>
        <v>0</v>
      </c>
      <c r="R26" s="137">
        <f ca="1">IF($D26=0,0,SUMIF('Полная ст-ть с уч.НЗС (Авто)'!$YP$11:INDIRECT("'Полная ст-ть с уч.НЗС (Авто)'!YP"&amp;$J$42),$C26,'Полная ст-ть с уч.НЗС (Авто)'!R$11:INDIRECT("'Полная ст-ть с уч.НЗС (Авто)'!R"&amp;$J$42))/$D26)</f>
        <v>0</v>
      </c>
      <c r="S26" s="137">
        <f ca="1">IF($D26=0,0,SUMIF('Полная ст-ть с уч.НЗС (Авто)'!$YP$11:INDIRECT("'Полная ст-ть с уч.НЗС (Авто)'!YP"&amp;$J$42),$C26,'Полная ст-ть с уч.НЗС (Авто)'!S$11:INDIRECT("'Полная ст-ть с уч.НЗС (Авто)'!S"&amp;$J$42))/$D26)</f>
        <v>0</v>
      </c>
      <c r="T26" s="137">
        <f ca="1">IF($D26=0,0,SUMIF('Полная ст-ть с уч.НЗС (Авто)'!$YP$11:INDIRECT("'Полная ст-ть с уч.НЗС (Авто)'!YP"&amp;$J$42),$C26,'Полная ст-ть с уч.НЗС (Авто)'!T$11:INDIRECT("'Полная ст-ть с уч.НЗС (Авто)'!T"&amp;$J$42))/$D26)</f>
        <v>0</v>
      </c>
      <c r="U26" s="137">
        <f ca="1">IF($D26=0,0,SUMIF('Полная ст-ть с уч.НЗС (Авто)'!$YP$11:INDIRECT("'Полная ст-ть с уч.НЗС (Авто)'!YP"&amp;$J$42),$C26,'Полная ст-ть с уч.НЗС (Авто)'!U$11:INDIRECT("'Полная ст-ть с уч.НЗС (Авто)'!U"&amp;$J$42))/$D26)</f>
        <v>0</v>
      </c>
      <c r="V26" s="137">
        <f ca="1">IF($D26=0,0,SUMIF('Полная ст-ть с уч.НЗС (Авто)'!$YP$11:INDIRECT("'Полная ст-ть с уч.НЗС (Авто)'!YP"&amp;$J$42),$C26,'Полная ст-ть с уч.НЗС (Авто)'!V$11:INDIRECT("'Полная ст-ть с уч.НЗС (Авто)'!V"&amp;$J$42))/$D26)</f>
        <v>0</v>
      </c>
      <c r="W26" s="137">
        <f ca="1">IF($D26=0,0,SUMIF('Полная ст-ть с уч.НЗС (Авто)'!$YP$11:INDIRECT("'Полная ст-ть с уч.НЗС (Авто)'!YP"&amp;$J$42),$C26,'Полная ст-ть с уч.НЗС (Авто)'!W$11:INDIRECT("'Полная ст-ть с уч.НЗС (Авто)'!W"&amp;$J$42))/$D26)</f>
        <v>0</v>
      </c>
      <c r="X26" s="137">
        <f ca="1">IF($D26=0,0,SUMIF('Полная ст-ть с уч.НЗС (Авто)'!$YP$11:INDIRECT("'Полная ст-ть с уч.НЗС (Авто)'!YP"&amp;$J$42),$C26,'Полная ст-ть с уч.НЗС (Авто)'!X$11:INDIRECT("'Полная ст-ть с уч.НЗС (Авто)'!X"&amp;$J$42))/$D26)</f>
        <v>0</v>
      </c>
      <c r="Y26" s="137">
        <f ca="1">IF($D26=0,0,SUMIF('Полная ст-ть с уч.НЗС (Авто)'!$YP$11:INDIRECT("'Полная ст-ть с уч.НЗС (Авто)'!YP"&amp;$J$42),$C26,'Полная ст-ть с уч.НЗС (Авто)'!Y$11:INDIRECT("'Полная ст-ть с уч.НЗС (Авто)'!Y"&amp;$J$42))/$D26)</f>
        <v>0</v>
      </c>
      <c r="Z26" s="137">
        <f ca="1">IF($D26=0,0,SUMIF('Полная ст-ть с уч.НЗС (Авто)'!$YP$11:INDIRECT("'Полная ст-ть с уч.НЗС (Авто)'!YP"&amp;$J$42),$C26,'Полная ст-ть с уч.НЗС (Авто)'!Z$11:INDIRECT("'Полная ст-ть с уч.НЗС (Авто)'!Z"&amp;$J$42))/$D26)</f>
        <v>0</v>
      </c>
      <c r="AA26" s="137">
        <f ca="1">IF($D26=0,0,SUMIF('Полная ст-ть с уч.НЗС (Авто)'!$YP$11:INDIRECT("'Полная ст-ть с уч.НЗС (Авто)'!YP"&amp;$J$42),$C26,'Полная ст-ть с уч.НЗС (Авто)'!AA$11:INDIRECT("'Полная ст-ть с уч.НЗС (Авто)'!AA"&amp;$J$42))/$D26)</f>
        <v>0</v>
      </c>
      <c r="AB26" s="137">
        <f ca="1">IF($D26=0,0,SUMIF('Полная ст-ть с уч.НЗС (Авто)'!$YP$11:INDIRECT("'Полная ст-ть с уч.НЗС (Авто)'!YP"&amp;$J$42),$C26,'Полная ст-ть с уч.НЗС (Авто)'!AB$11:INDIRECT("'Полная ст-ть с уч.НЗС (Авто)'!AB"&amp;$J$42))/$D26)</f>
        <v>0</v>
      </c>
      <c r="AC26" s="137">
        <f ca="1">IF($D26=0,0,SUMIF('Полная ст-ть с уч.НЗС (Авто)'!$YP$11:INDIRECT("'Полная ст-ть с уч.НЗС (Авто)'!YP"&amp;$J$42),$C26,'Полная ст-ть с уч.НЗС (Авто)'!AC$11:INDIRECT("'Полная ст-ть с уч.НЗС (Авто)'!AC"&amp;$J$42))/$D26)</f>
        <v>0</v>
      </c>
      <c r="AD26" s="137">
        <f ca="1">IF($D26=0,0,SUMIF('Полная ст-ть с уч.НЗС (Авто)'!$YP$11:INDIRECT("'Полная ст-ть с уч.НЗС (Авто)'!YP"&amp;$J$42),$C26,'Полная ст-ть с уч.НЗС (Авто)'!AD$11:INDIRECT("'Полная ст-ть с уч.НЗС (Авто)'!AD"&amp;$J$42))/$D26)</f>
        <v>0</v>
      </c>
      <c r="AE26" s="137">
        <f ca="1">IF($D26=0,0,SUMIF('Полная ст-ть с уч.НЗС (Авто)'!$YP$11:INDIRECT("'Полная ст-ть с уч.НЗС (Авто)'!YP"&amp;$J$42),$C26,'Полная ст-ть с уч.НЗС (Авто)'!AE$11:INDIRECT("'Полная ст-ть с уч.НЗС (Авто)'!AE"&amp;$J$42))/$D26)</f>
        <v>0</v>
      </c>
      <c r="AF26" s="137">
        <f ca="1">IF($D26=0,0,SUMIF('Полная ст-ть с уч.НЗС (Авто)'!$YP$11:INDIRECT("'Полная ст-ть с уч.НЗС (Авто)'!YP"&amp;$J$42),$C26,'Полная ст-ть с уч.НЗС (Авто)'!AF$11:INDIRECT("'Полная ст-ть с уч.НЗС (Авто)'!AF"&amp;$J$42))/$D26)</f>
        <v>0</v>
      </c>
      <c r="AG26" s="137">
        <f ca="1">IF($D26=0,0,SUMIF('Полная ст-ть с уч.НЗС (Авто)'!$YP$11:INDIRECT("'Полная ст-ть с уч.НЗС (Авто)'!YP"&amp;$J$42),$C26,'Полная ст-ть с уч.НЗС (Авто)'!AG$11:INDIRECT("'Полная ст-ть с уч.НЗС (Авто)'!AG"&amp;$J$42))/$D26)</f>
        <v>0</v>
      </c>
      <c r="AH26" s="137">
        <f ca="1">IF($D26=0,0,SUMIF('Полная ст-ть с уч.НЗС (Авто)'!$YP$11:INDIRECT("'Полная ст-ть с уч.НЗС (Авто)'!YP"&amp;$J$42),$C26,'Полная ст-ть с уч.НЗС (Авто)'!AH$11:INDIRECT("'Полная ст-ть с уч.НЗС (Авто)'!AH"&amp;$J$42))/$D26)</f>
        <v>0</v>
      </c>
      <c r="AI26" s="137">
        <f ca="1">IF($D26=0,0,SUMIF('Полная ст-ть с уч.НЗС (Авто)'!$YP$11:INDIRECT("'Полная ст-ть с уч.НЗС (Авто)'!YP"&amp;$J$42),$C26,'Полная ст-ть с уч.НЗС (Авто)'!AI$11:INDIRECT("'Полная ст-ть с уч.НЗС (Авто)'!AI"&amp;$J$42))/$D26)</f>
        <v>0</v>
      </c>
      <c r="AJ26" s="137">
        <f ca="1">IF($D26=0,0,SUMIF('Полная ст-ть с уч.НЗС (Авто)'!$YP$11:INDIRECT("'Полная ст-ть с уч.НЗС (Авто)'!YP"&amp;$J$42),$C26,'Полная ст-ть с уч.НЗС (Авто)'!AJ$11:INDIRECT("'Полная ст-ть с уч.НЗС (Авто)'!AJ"&amp;$J$42))/$D26)</f>
        <v>0</v>
      </c>
      <c r="AK26" s="137">
        <f ca="1">IF($D26=0,0,SUMIF('Полная ст-ть с уч.НЗС (Авто)'!$YP$11:INDIRECT("'Полная ст-ть с уч.НЗС (Авто)'!YP"&amp;$J$42),$C26,'Полная ст-ть с уч.НЗС (Авто)'!AK$11:INDIRECT("'Полная ст-ть с уч.НЗС (Авто)'!AK"&amp;$J$42))/$D26)</f>
        <v>0</v>
      </c>
      <c r="AL26" s="137">
        <f ca="1">IF($D26=0,0,SUMIF('Полная ст-ть с уч.НЗС (Авто)'!$YP$11:INDIRECT("'Полная ст-ть с уч.НЗС (Авто)'!YP"&amp;$J$42),$C26,'Полная ст-ть с уч.НЗС (Авто)'!AL$11:INDIRECT("'Полная ст-ть с уч.НЗС (Авто)'!AL"&amp;$J$42))/$D26)</f>
        <v>0</v>
      </c>
      <c r="AM26" s="137">
        <f ca="1">IF($D26=0,0,SUMIF('Полная ст-ть с уч.НЗС (Авто)'!$YP$11:INDIRECT("'Полная ст-ть с уч.НЗС (Авто)'!YP"&amp;$J$42),$C26,'Полная ст-ть с уч.НЗС (Авто)'!AM$11:INDIRECT("'Полная ст-ть с уч.НЗС (Авто)'!AM"&amp;$J$42))/$D26)</f>
        <v>0</v>
      </c>
      <c r="AN26" s="137">
        <f ca="1">IF($D26=0,0,SUMIF('Полная ст-ть с уч.НЗС (Авто)'!$YP$11:INDIRECT("'Полная ст-ть с уч.НЗС (Авто)'!YP"&amp;$J$42),$C26,'Полная ст-ть с уч.НЗС (Авто)'!AN$11:INDIRECT("'Полная ст-ть с уч.НЗС (Авто)'!AN"&amp;$J$42))/$D26)</f>
        <v>0</v>
      </c>
      <c r="AO26" s="137">
        <f ca="1">IF($D26=0,0,SUMIF('Полная ст-ть с уч.НЗС (Авто)'!$YP$11:INDIRECT("'Полная ст-ть с уч.НЗС (Авто)'!YP"&amp;$J$42),$C26,'Полная ст-ть с уч.НЗС (Авто)'!AO$11:INDIRECT("'Полная ст-ть с уч.НЗС (Авто)'!AO"&amp;$J$42))/$D26)</f>
        <v>0</v>
      </c>
      <c r="AP26" s="137">
        <f ca="1">IF($D26=0,0,SUMIF('Полная ст-ть с уч.НЗС (Авто)'!$YP$11:INDIRECT("'Полная ст-ть с уч.НЗС (Авто)'!YP"&amp;$J$42),$C26,'Полная ст-ть с уч.НЗС (Авто)'!AP$11:INDIRECT("'Полная ст-ть с уч.НЗС (Авто)'!AP"&amp;$J$42))/$D26)</f>
        <v>0</v>
      </c>
      <c r="AQ26" s="137">
        <f ca="1">IF($D26=0,0,SUMIF('Полная ст-ть с уч.НЗС (Авто)'!$YP$11:INDIRECT("'Полная ст-ть с уч.НЗС (Авто)'!YP"&amp;$J$42),$C26,'Полная ст-ть с уч.НЗС (Авто)'!AQ$11:INDIRECT("'Полная ст-ть с уч.НЗС (Авто)'!AQ"&amp;$J$42))/$D26)</f>
        <v>0</v>
      </c>
      <c r="AR26" s="186"/>
      <c r="AS26" s="186"/>
      <c r="AT26" s="187"/>
      <c r="AU26" s="421"/>
      <c r="AV26" s="187"/>
      <c r="AW26" s="421"/>
      <c r="AX26" s="137">
        <f ca="1">IF($D26=0,0,SUMIF('Полная ст-ть с уч.НЗС (Авто)'!$YP$11:INDIRECT("'Полная ст-ть с уч.НЗС (Авто)'!YP"&amp;$J$42),$C26,'Полная ст-ть с уч.НЗС (Авто)'!AX$11:INDIRECT("'Полная ст-ть с уч.НЗС (Авто)'!AX"&amp;$J$42))/$D26)</f>
        <v>0</v>
      </c>
      <c r="AY26" s="137">
        <f ca="1">IF($D26=0,0,SUMIF('Полная ст-ть с уч.НЗС (Авто)'!$YP$11:INDIRECT("'Полная ст-ть с уч.НЗС (Авто)'!YP"&amp;$J$42),$C26,'Полная ст-ть с уч.НЗС (Авто)'!AY$11:INDIRECT("'Полная ст-ть с уч.НЗС (Авто)'!AY"&amp;$J$42))/$D26)</f>
        <v>0</v>
      </c>
      <c r="AZ26" s="137">
        <f ca="1">IF($D26=0,0,SUMIF('Полная ст-ть с уч.НЗС (Авто)'!$YP$11:INDIRECT("'Полная ст-ть с уч.НЗС (Авто)'!YP"&amp;$J$42),$C26,'Полная ст-ть с уч.НЗС (Авто)'!AZ$11:INDIRECT("'Полная ст-ть с уч.НЗС (Авто)'!AZ"&amp;$J$42))/$D26)</f>
        <v>0</v>
      </c>
      <c r="BA26" s="137">
        <f ca="1">IF($D26=0,0,SUMIF('Полная ст-ть с уч.НЗС (Авто)'!$YP$11:INDIRECT("'Полная ст-ть с уч.НЗС (Авто)'!YP"&amp;$J$42),$C26,'Полная ст-ть с уч.НЗС (Авто)'!BA$11:INDIRECT("'Полная ст-ть с уч.НЗС (Авто)'!BA"&amp;$J$42))/$D26)</f>
        <v>0</v>
      </c>
      <c r="BB26" s="137">
        <f ca="1">IF($D26=0,0,SUMIF('Полная ст-ть с уч.НЗС (Авто)'!$YP$11:INDIRECT("'Полная ст-ть с уч.НЗС (Авто)'!YP"&amp;$J$42),$C26,'Полная ст-ть с уч.НЗС (Авто)'!BB$11:INDIRECT("'Полная ст-ть с уч.НЗС (Авто)'!BB"&amp;$J$42))/$D26)</f>
        <v>0</v>
      </c>
      <c r="BC26" s="137">
        <f ca="1">IF($D26=0,0,SUMIF('Полная ст-ть с уч.НЗС (Авто)'!$YP$11:INDIRECT("'Полная ст-ть с уч.НЗС (Авто)'!YP"&amp;$J$42),$C26,'Полная ст-ть с уч.НЗС (Авто)'!BC$11:INDIRECT("'Полная ст-ть с уч.НЗС (Авто)'!BC"&amp;$J$42))/$D26)</f>
        <v>0</v>
      </c>
      <c r="BD26" s="187"/>
      <c r="BE26" s="187"/>
      <c r="BF26" s="137">
        <f ca="1">IF($D26=0,0,SUMIF('Полная ст-ть с уч.НЗС (Авто)'!$YP$11:INDIRECT("'Полная ст-ть с уч.НЗС (Авто)'!YP"&amp;$J$42),$C26,'Полная ст-ть с уч.НЗС (Авто)'!BF$11:INDIRECT("'Полная ст-ть с уч.НЗС (Авто)'!BF"&amp;$J$42))/$D26)</f>
        <v>0</v>
      </c>
      <c r="BG26" s="137">
        <f ca="1">IF($D26=0,0,SUMIF('Полная ст-ть с уч.НЗС (Авто)'!$YP$11:INDIRECT("'Полная ст-ть с уч.НЗС (Авто)'!YP"&amp;$J$42),$C26,'Полная ст-ть с уч.НЗС (Авто)'!BG$11:INDIRECT("'Полная ст-ть с уч.НЗС (Авто)'!BG"&amp;$J$42))/$D26)</f>
        <v>0</v>
      </c>
      <c r="BH26" s="137">
        <f ca="1">IF($D26=0,0,SUMIF('Полная ст-ть с уч.НЗС (Авто)'!$YP$11:INDIRECT("'Полная ст-ть с уч.НЗС (Авто)'!YP"&amp;$J$42),$C26,'Полная ст-ть с уч.НЗС (Авто)'!BH$11:INDIRECT("'Полная ст-ть с уч.НЗС (Авто)'!BH"&amp;$J$42))/$D26)</f>
        <v>0</v>
      </c>
      <c r="BI26" s="137">
        <f ca="1">IF($D26=0,0,SUMIF('Полная ст-ть с уч.НЗС (Авто)'!$YP$11:INDIRECT("'Полная ст-ть с уч.НЗС (Авто)'!YP"&amp;$J$42),$C26,'Полная ст-ть с уч.НЗС (Авто)'!BI$11:INDIRECT("'Полная ст-ть с уч.НЗС (Авто)'!BI"&amp;$J$42))/$D26)</f>
        <v>0</v>
      </c>
      <c r="BJ26" s="137">
        <f ca="1">IF($D26=0,0,SUMIF('Полная ст-ть с уч.НЗС (Авто)'!$YP$11:INDIRECT("'Полная ст-ть с уч.НЗС (Авто)'!YP"&amp;$J$42),$C26,'Полная ст-ть с уч.НЗС (Авто)'!BJ$11:INDIRECT("'Полная ст-ть с уч.НЗС (Авто)'!BJ"&amp;$J$42))/$D26)</f>
        <v>0</v>
      </c>
      <c r="BK26" s="137">
        <f ca="1">IF($D26=0,0,SUMIF('Полная ст-ть с уч.НЗС (Авто)'!$YP$11:INDIRECT("'Полная ст-ть с уч.НЗС (Авто)'!YP"&amp;$J$42),$C26,'Полная ст-ть с уч.НЗС (Авто)'!BK$11:INDIRECT("'Полная ст-ть с уч.НЗС (Авто)'!BK"&amp;$J$42))/$D26)</f>
        <v>0</v>
      </c>
      <c r="BL26" s="187"/>
      <c r="BM26" s="137">
        <f ca="1">IF($D26=0,0,SUMIF('Полная ст-ть с уч.НЗС (Авто)'!$YP$11:INDIRECT("'Полная ст-ть с уч.НЗС (Авто)'!YP"&amp;$J$42),$C26,'Полная ст-ть с уч.НЗС (Авто)'!BM$11:INDIRECT("'Полная ст-ть с уч.НЗС (Авто)'!BM"&amp;$J$42))/$D26)</f>
        <v>0</v>
      </c>
      <c r="BN26" s="188"/>
      <c r="BO26" s="134"/>
      <c r="BP26" s="134"/>
      <c r="BQ26" s="137">
        <f ca="1">IF($D26=0,0,SUMIF('Полная ст-ть с уч.НЗС (Авто)'!$YP$11:INDIRECT("'Полная ст-ть с уч.НЗС (Авто)'!YP"&amp;$J$42),$C26,'Полная ст-ть с уч.НЗС (Авто)'!BQ$11:INDIRECT("'Полная ст-ть с уч.НЗС (Авто)'!BQ"&amp;$J$42))/$D26)</f>
        <v>0</v>
      </c>
      <c r="BR26" s="137"/>
      <c r="BS26" s="134"/>
      <c r="BT26" s="134"/>
      <c r="BU26" s="137"/>
      <c r="BV26" s="134"/>
      <c r="BW26" s="137"/>
      <c r="BX26" s="134"/>
      <c r="BY26" s="134"/>
      <c r="BZ26" s="134"/>
      <c r="CA26" s="134"/>
      <c r="CB26" s="134"/>
      <c r="CC26" s="134"/>
      <c r="CD26" s="134"/>
      <c r="CE26" s="134"/>
      <c r="CF26" s="134"/>
      <c r="CG26" s="134"/>
      <c r="CH26" s="134"/>
      <c r="CI26" s="134"/>
      <c r="CJ26" s="134"/>
      <c r="CK26" s="137">
        <f ca="1">IF($D26=0,0,SUMIF('Полная ст-ть с уч.НЗС (Авто)'!$YP$11:INDIRECT("'Полная ст-ть с уч.НЗС (Авто)'!YP"&amp;$J$42),$C26,'Полная ст-ть с уч.НЗС (Авто)'!CK$11:INDIRECT("'Полная ст-ть с уч.НЗС (Авто)'!CK"&amp;$J$42))/$D26)</f>
        <v>0</v>
      </c>
      <c r="CL26" s="137">
        <f ca="1">IF($D26=0,0,SUMIF('Полная ст-ть с уч.НЗС (Авто)'!$YP$11:INDIRECT("'Полная ст-ть с уч.НЗС (Авто)'!YP"&amp;$J$42),$C26,'Полная ст-ть с уч.НЗС (Авто)'!CL$11:INDIRECT("'Полная ст-ть с уч.НЗС (Авто)'!CL"&amp;$J$42))/$D26)</f>
        <v>0</v>
      </c>
      <c r="CM26" s="137">
        <f ca="1">IF($D26=0,0,SUMIF('Полная ст-ть с уч.НЗС (Авто)'!$YP$11:INDIRECT("'Полная ст-ть с уч.НЗС (Авто)'!YP"&amp;$J$42),$C26,'Полная ст-ть с уч.НЗС (Авто)'!CM$11:INDIRECT("'Полная ст-ть с уч.НЗС (Авто)'!CM"&amp;$J$42))/$D26)</f>
        <v>0</v>
      </c>
      <c r="CN26" s="137">
        <f ca="1">IF($D26=0,0,SUMIF('Полная ст-ть с уч.НЗС (Авто)'!$YP$11:INDIRECT("'Полная ст-ть с уч.НЗС (Авто)'!YP"&amp;$J$42),$C26,'Полная ст-ть с уч.НЗС (Авто)'!CN$11:INDIRECT("'Полная ст-ть с уч.НЗС (Авто)'!CN"&amp;$J$42))/$D26)</f>
        <v>0</v>
      </c>
      <c r="CO26" s="137">
        <f ca="1">IF($D26=0,0,SUMIF('Полная ст-ть с уч.НЗС (Авто)'!$YP$11:INDIRECT("'Полная ст-ть с уч.НЗС (Авто)'!YP"&amp;$J$42),$C26,'Полная ст-ть с уч.НЗС (Авто)'!CO$11:INDIRECT("'Полная ст-ть с уч.НЗС (Авто)'!CO"&amp;$J$42))/$D26)</f>
        <v>0</v>
      </c>
      <c r="CP26" s="137">
        <f ca="1">IF($D26=0,0,SUMIF('Полная ст-ть с уч.НЗС (Авто)'!$YP$11:INDIRECT("'Полная ст-ть с уч.НЗС (Авто)'!YP"&amp;$J$42),$C26,'Полная ст-ть с уч.НЗС (Авто)'!CP$11:INDIRECT("'Полная ст-ть с уч.НЗС (Авто)'!CP"&amp;$J$42))/$D26)</f>
        <v>0</v>
      </c>
      <c r="CQ26" s="134">
        <f ca="1">IF($D26=0,0,SUMIF('Полная ст-ть с уч.НЗС (Авто)'!$YP$11:INDIRECT("'Полная ст-ть с уч.НЗС (Авто)'!YP"&amp;$J$42),$C26,'Полная ст-ть с уч.НЗС (Авто)'!CQ$11:INDIRECT("'Полная ст-ть с уч.НЗС (Авто)'!CQ"&amp;$J$42))/$D26)</f>
        <v>0</v>
      </c>
      <c r="CR26" s="137">
        <f ca="1">IF($D26=0,0,SUMIF('Полная ст-ть с уч.НЗС (Авто)'!$YP$11:INDIRECT("'Полная ст-ть с уч.НЗС (Авто)'!YP"&amp;$J$42),$C26,'Полная ст-ть с уч.НЗС (Авто)'!CR$11:INDIRECT("'Полная ст-ть с уч.НЗС (Авто)'!CR"&amp;$J$42))/$D26)</f>
        <v>0</v>
      </c>
      <c r="CS26" s="137">
        <f ca="1">IF($D26=0,0,SUMIF('Полная ст-ть с уч.НЗС (Авто)'!$YP$11:INDIRECT("'Полная ст-ть с уч.НЗС (Авто)'!YP"&amp;$J$42),$C26,'Полная ст-ть с уч.НЗС (Авто)'!CS$11:INDIRECT("'Полная ст-ть с уч.НЗС (Авто)'!CS"&amp;$J$42))/$D26)</f>
        <v>0</v>
      </c>
      <c r="CT26" s="137">
        <f ca="1">IF($D26=0,0,SUMIF('Полная ст-ть с уч.НЗС (Авто)'!$YP$11:INDIRECT("'Полная ст-ть с уч.НЗС (Авто)'!YP"&amp;$J$42),$C26,'Полная ст-ть с уч.НЗС (Авто)'!CT$11:INDIRECT("'Полная ст-ть с уч.НЗС (Авто)'!CT"&amp;$J$42))/$D26)</f>
        <v>0</v>
      </c>
      <c r="CU26" s="137">
        <f ca="1">IF($D26=0,0,SUMIF('Полная ст-ть с уч.НЗС (Авто)'!$YP$11:INDIRECT("'Полная ст-ть с уч.НЗС (Авто)'!YP"&amp;$J$42),$C26,'Полная ст-ть с уч.НЗС (Авто)'!CU$11:INDIRECT("'Полная ст-ть с уч.НЗС (Авто)'!CU"&amp;$J$42))/$D26)</f>
        <v>0</v>
      </c>
      <c r="CV26" s="137">
        <f ca="1">IF($D26=0,0,SUMIF('Полная ст-ть с уч.НЗС (Авто)'!$YP$11:INDIRECT("'Полная ст-ть с уч.НЗС (Авто)'!YP"&amp;$J$42),$C26,'Полная ст-ть с уч.НЗС (Авто)'!CV$11:INDIRECT("'Полная ст-ть с уч.НЗС (Авто)'!CV"&amp;$J$42))/$D26)</f>
        <v>0</v>
      </c>
      <c r="CW26" s="137">
        <f ca="1">IF($D26=0,0,SUMIF('Полная ст-ть с уч.НЗС (Авто)'!$YP$11:INDIRECT("'Полная ст-ть с уч.НЗС (Авто)'!YP"&amp;$J$42),$C26,'Полная ст-ть с уч.НЗС (Авто)'!CW$11:INDIRECT("'Полная ст-ть с уч.НЗС (Авто)'!CW"&amp;$J$42))/$D26)</f>
        <v>0</v>
      </c>
      <c r="CX26" s="137">
        <f ca="1">IF($D26=0,0,SUMIF('Полная ст-ть с уч.НЗС (Авто)'!$YP$11:INDIRECT("'Полная ст-ть с уч.НЗС (Авто)'!YP"&amp;$J$42),$C26,'Полная ст-ть с уч.НЗС (Авто)'!CX$11:INDIRECT("'Полная ст-ть с уч.НЗС (Авто)'!CX"&amp;$J$42))/$D26)</f>
        <v>0</v>
      </c>
      <c r="CY26" s="134">
        <f ca="1">IF($D26=0,0,SUMIF('Полная ст-ть с уч.НЗС (Авто)'!$YP$11:INDIRECT("'Полная ст-ть с уч.НЗС (Авто)'!YP"&amp;$J$42),$C26,'Полная ст-ть с уч.НЗС (Авто)'!CY$11:INDIRECT("'Полная ст-ть с уч.НЗС (Авто)'!CY"&amp;$J$42))/$D26)</f>
        <v>0</v>
      </c>
      <c r="CZ26" s="137">
        <f ca="1">IF($D26=0,0,SUMIF('Полная ст-ть с уч.НЗС (Авто)'!$YP$11:INDIRECT("'Полная ст-ть с уч.НЗС (Авто)'!YP"&amp;$J$42),$C26,'Полная ст-ть с уч.НЗС (Авто)'!CZ$11:INDIRECT("'Полная ст-ть с уч.НЗС (Авто)'!CZ"&amp;$J$42))/$D26)</f>
        <v>0</v>
      </c>
      <c r="DA26" s="137">
        <f ca="1">IF($D26=0,0,SUMIF('Полная ст-ть с уч.НЗС (Авто)'!$YP$11:INDIRECT("'Полная ст-ть с уч.НЗС (Авто)'!YP"&amp;$J$42),$C26,'Полная ст-ть с уч.НЗС (Авто)'!DA$11:INDIRECT("'Полная ст-ть с уч.НЗС (Авто)'!DA"&amp;$J$42))/$D26)</f>
        <v>0</v>
      </c>
      <c r="DB26" s="137">
        <f ca="1">IF($D26=0,0,SUMIF('Полная ст-ть с уч.НЗС (Авто)'!$YP$11:INDIRECT("'Полная ст-ть с уч.НЗС (Авто)'!YP"&amp;$J$42),$C26,'Полная ст-ть с уч.НЗС (Авто)'!DB$11:INDIRECT("'Полная ст-ть с уч.НЗС (Авто)'!DB"&amp;$J$42))/$D26)</f>
        <v>0</v>
      </c>
      <c r="DC26" s="137">
        <f ca="1">IF($D26=0,0,SUMIF('Полная ст-ть с уч.НЗС (Авто)'!$YP$11:INDIRECT("'Полная ст-ть с уч.НЗС (Авто)'!YP"&amp;$J$42),$C26,'Полная ст-ть с уч.НЗС (Авто)'!DC$11:INDIRECT("'Полная ст-ть с уч.НЗС (Авто)'!DC"&amp;$J$42))/$D26)</f>
        <v>0</v>
      </c>
      <c r="DD26" s="134"/>
      <c r="DE26" s="137">
        <f ca="1">IF($D26=0,0,SUMIF('Полная ст-ть с уч.НЗС (Авто)'!$YP$11:INDIRECT("'Полная ст-ть с уч.НЗС (Авто)'!YP"&amp;$J$42),$C26,'Полная ст-ть с уч.НЗС (Авто)'!DE$11:INDIRECT("'Полная ст-ть с уч.НЗС (Авто)'!DE"&amp;$J$42))/$D26)</f>
        <v>0</v>
      </c>
      <c r="DF26" s="137"/>
      <c r="DG26" s="137">
        <f ca="1">IF($D26=0,0,SUMIF('Полная ст-ть с уч.НЗС (Авто)'!$YP$11:INDIRECT("'Полная ст-ть с уч.НЗС (Авто)'!YP"&amp;$J$42),$C26,'Полная ст-ть с уч.НЗС (Авто)'!DG$11:INDIRECT("'Полная ст-ть с уч.НЗС (Авто)'!DG"&amp;$J$42))/$D26)</f>
        <v>0</v>
      </c>
      <c r="DH26" s="137">
        <f ca="1">IF($D26=0,0,SUMIF('Полная ст-ть с уч.НЗС (Авто)'!$YP$11:INDIRECT("'Полная ст-ть с уч.НЗС (Авто)'!YP"&amp;$J$42),$C26,'Полная ст-ть с уч.НЗС (Авто)'!DH$11:INDIRECT("'Полная ст-ть с уч.НЗС (Авто)'!DH"&amp;$J$42))/$D26)</f>
        <v>0</v>
      </c>
      <c r="DI26" s="137">
        <f ca="1">IF($D26=0,0,SUMIF('Полная ст-ть с уч.НЗС (Авто)'!$YP$11:INDIRECT("'Полная ст-ть с уч.НЗС (Авто)'!YP"&amp;$J$42),$C26,'Полная ст-ть с уч.НЗС (Авто)'!DI$11:INDIRECT("'Полная ст-ть с уч.НЗС (Авто)'!DI"&amp;$J$42))/$D26)</f>
        <v>0</v>
      </c>
      <c r="DJ26" s="137">
        <f ca="1">IF($D26=0,0,SUMIF('Полная ст-ть с уч.НЗС (Авто)'!$YP$11:INDIRECT("'Полная ст-ть с уч.НЗС (Авто)'!YP"&amp;$J$42),$C26,'Полная ст-ть с уч.НЗС (Авто)'!DJ$11:INDIRECT("'Полная ст-ть с уч.НЗС (Авто)'!DJ"&amp;$J$42))/$D26)</f>
        <v>0</v>
      </c>
      <c r="DK26" s="137">
        <f ca="1">IF($D26=0,0,SUMIF('Полная ст-ть с уч.НЗС (Авто)'!$YP$11:INDIRECT("'Полная ст-ть с уч.НЗС (Авто)'!YP"&amp;$J$42),$C26,'Полная ст-ть с уч.НЗС (Авто)'!DK$11:INDIRECT("'Полная ст-ть с уч.НЗС (Авто)'!DK"&amp;$J$42))/$D26)</f>
        <v>0</v>
      </c>
      <c r="DL26" s="137">
        <f ca="1">IF($D26=0,0,SUMIF('Полная ст-ть с уч.НЗС (Авто)'!$YP$11:INDIRECT("'Полная ст-ть с уч.НЗС (Авто)'!YP"&amp;$J$42),$C26,'Полная ст-ть с уч.НЗС (Авто)'!DL$11:INDIRECT("'Полная ст-ть с уч.НЗС (Авто)'!DL"&amp;$J$42))/$D26)</f>
        <v>0</v>
      </c>
      <c r="DM26" s="137">
        <f ca="1">IF($D26=0,0,SUMIF('Полная ст-ть с уч.НЗС (Авто)'!$YP$11:INDIRECT("'Полная ст-ть с уч.НЗС (Авто)'!YP"&amp;$J$42),$C26,'Полная ст-ть с уч.НЗС (Авто)'!DM$11:INDIRECT("'Полная ст-ть с уч.НЗС (Авто)'!DM"&amp;$J$42))/$D26)</f>
        <v>0</v>
      </c>
      <c r="DN26" s="137">
        <f ca="1">IF($D26=0,0,SUMIF('Полная ст-ть с уч.НЗС (Авто)'!$YP$11:INDIRECT("'Полная ст-ть с уч.НЗС (Авто)'!YP"&amp;$J$42),$C26,'Полная ст-ть с уч.НЗС (Авто)'!DN$11:INDIRECT("'Полная ст-ть с уч.НЗС (Авто)'!DN"&amp;$J$42))/$D26)</f>
        <v>0</v>
      </c>
      <c r="DO26" s="137">
        <f ca="1">IF($D26=0,0,SUMIF('Полная ст-ть с уч.НЗС (Авто)'!$YP$11:INDIRECT("'Полная ст-ть с уч.НЗС (Авто)'!YP"&amp;$J$42),$C26,'Полная ст-ть с уч.НЗС (Авто)'!DO$11:INDIRECT("'Полная ст-ть с уч.НЗС (Авто)'!DO"&amp;$J$42))/$D26)</f>
        <v>0</v>
      </c>
      <c r="DP26" s="137">
        <f ca="1">IF($D26=0,0,SUMIF('Полная ст-ть с уч.НЗС (Авто)'!$YP$11:INDIRECT("'Полная ст-ть с уч.НЗС (Авто)'!YP"&amp;$J$42),$C26,'Полная ст-ть с уч.НЗС (Авто)'!DP$11:INDIRECT("'Полная ст-ть с уч.НЗС (Авто)'!DP"&amp;$J$42))/$D26)</f>
        <v>0</v>
      </c>
      <c r="DQ26" s="137">
        <f ca="1">IF($D26=0,0,SUMIF('Полная ст-ть с уч.НЗС (Авто)'!$YP$11:INDIRECT("'Полная ст-ть с уч.НЗС (Авто)'!YP"&amp;$J$42),$C26,'Полная ст-ть с уч.НЗС (Авто)'!DQ$11:INDIRECT("'Полная ст-ть с уч.НЗС (Авто)'!DQ"&amp;$J$42))/$D26)</f>
        <v>0</v>
      </c>
      <c r="DR26" s="137">
        <f ca="1">IF($D26=0,0,SUMIF('Полная ст-ть с уч.НЗС (Авто)'!$YP$11:INDIRECT("'Полная ст-ть с уч.НЗС (Авто)'!YP"&amp;$J$42),$C26,'Полная ст-ть с уч.НЗС (Авто)'!DR$11:INDIRECT("'Полная ст-ть с уч.НЗС (Авто)'!DR"&amp;$J$42))/$D26)</f>
        <v>0</v>
      </c>
      <c r="DS26" s="137">
        <f ca="1">IF($D26=0,0,SUMIF('Полная ст-ть с уч.НЗС (Авто)'!$YP$11:INDIRECT("'Полная ст-ть с уч.НЗС (Авто)'!YP"&amp;$J$42),$C26,'Полная ст-ть с уч.НЗС (Авто)'!DS$11:INDIRECT("'Полная ст-ть с уч.НЗС (Авто)'!DS"&amp;$J$42))/$D26)</f>
        <v>0</v>
      </c>
      <c r="DT26" s="137">
        <f ca="1">IF($D26=0,0,SUMIF('Полная ст-ть с уч.НЗС (Авто)'!$YP$11:INDIRECT("'Полная ст-ть с уч.НЗС (Авто)'!YP"&amp;$J$42),$C26,'Полная ст-ть с уч.НЗС (Авто)'!DT$11:INDIRECT("'Полная ст-ть с уч.НЗС (Авто)'!DT"&amp;$J$42))/$D26)</f>
        <v>0</v>
      </c>
      <c r="DU26" s="137">
        <f ca="1">IF($D26=0,0,SUMIF('Полная ст-ть с уч.НЗС (Авто)'!$YP$11:INDIRECT("'Полная ст-ть с уч.НЗС (Авто)'!YP"&amp;$J$42),$C26,'Полная ст-ть с уч.НЗС (Авто)'!DU$11:INDIRECT("'Полная ст-ть с уч.НЗС (Авто)'!DU"&amp;$J$42))/$D26)</f>
        <v>0</v>
      </c>
      <c r="DV26" s="137">
        <f ca="1">IF($D26=0,0,SUMIF('Полная ст-ть с уч.НЗС (Авто)'!$YP$11:INDIRECT("'Полная ст-ть с уч.НЗС (Авто)'!YP"&amp;$J$42),$C26,'Полная ст-ть с уч.НЗС (Авто)'!DV$11:INDIRECT("'Полная ст-ть с уч.НЗС (Авто)'!DV"&amp;$J$42))/$D26)</f>
        <v>0</v>
      </c>
      <c r="DW26" s="137">
        <f ca="1">IF($D26=0,0,SUMIF('Полная ст-ть с уч.НЗС (Авто)'!$YP$11:INDIRECT("'Полная ст-ть с уч.НЗС (Авто)'!YP"&amp;$J$42),$C26,'Полная ст-ть с уч.НЗС (Авто)'!DW$11:INDIRECT("'Полная ст-ть с уч.НЗС (Авто)'!DW"&amp;$J$42))/$D26)</f>
        <v>0</v>
      </c>
      <c r="DX26" s="137">
        <f ca="1">IF($D26=0,0,SUMIF('Полная ст-ть с уч.НЗС (Авто)'!$YP$11:INDIRECT("'Полная ст-ть с уч.НЗС (Авто)'!YP"&amp;$J$42),$C26,'Полная ст-ть с уч.НЗС (Авто)'!DX$11:INDIRECT("'Полная ст-ть с уч.НЗС (Авто)'!DX"&amp;$J$42))/$D26)</f>
        <v>0</v>
      </c>
      <c r="DY26" s="137">
        <f ca="1">IF($D26=0,0,SUMIF('Полная ст-ть с уч.НЗС (Авто)'!$YP$11:INDIRECT("'Полная ст-ть с уч.НЗС (Авто)'!YP"&amp;$J$42),$C26,'Полная ст-ть с уч.НЗС (Авто)'!DY$11:INDIRECT("'Полная ст-ть с уч.НЗС (Авто)'!DY"&amp;$J$42))/$D26)</f>
        <v>0</v>
      </c>
      <c r="DZ26" s="137">
        <f ca="1">IF($D26=0,0,SUMIF('Полная ст-ть с уч.НЗС (Авто)'!$YP$11:INDIRECT("'Полная ст-ть с уч.НЗС (Авто)'!YP"&amp;$J$42),$C26,'Полная ст-ть с уч.НЗС (Авто)'!DZ$11:INDIRECT("'Полная ст-ть с уч.НЗС (Авто)'!DZ"&amp;$J$42))/$D26)</f>
        <v>0</v>
      </c>
      <c r="EA26" s="137">
        <f ca="1">IF($D26=0,0,SUMIF('Полная ст-ть с уч.НЗС (Авто)'!$YP$11:INDIRECT("'Полная ст-ть с уч.НЗС (Авто)'!YP"&amp;$J$42),$C26,'Полная ст-ть с уч.НЗС (Авто)'!EA$11:INDIRECT("'Полная ст-ть с уч.НЗС (Авто)'!EA"&amp;$J$42))/$D26)</f>
        <v>0</v>
      </c>
      <c r="EB26" s="137">
        <f ca="1">IF($D26=0,0,SUMIF('Полная ст-ть с уч.НЗС (Авто)'!$YP$11:INDIRECT("'Полная ст-ть с уч.НЗС (Авто)'!YP"&amp;$J$42),$C26,'Полная ст-ть с уч.НЗС (Авто)'!EB$11:INDIRECT("'Полная ст-ть с уч.НЗС (Авто)'!EB"&amp;$J$42))/$D26)</f>
        <v>0</v>
      </c>
      <c r="EC26" s="137">
        <f ca="1">IF($D26=0,0,SUMIF('Полная ст-ть с уч.НЗС (Авто)'!$YP$11:INDIRECT("'Полная ст-ть с уч.НЗС (Авто)'!YP"&amp;$J$42),$C26,'Полная ст-ть с уч.НЗС (Авто)'!EC$11:INDIRECT("'Полная ст-ть с уч.НЗС (Авто)'!EC"&amp;$J$42))/$D26)</f>
        <v>0</v>
      </c>
      <c r="ED26" s="137">
        <f ca="1">IF($D26=0,0,SUMIF('Полная ст-ть с уч.НЗС (Авто)'!$YP$11:INDIRECT("'Полная ст-ть с уч.НЗС (Авто)'!YP"&amp;$J$42),$C26,'Полная ст-ть с уч.НЗС (Авто)'!ED$11:INDIRECT("'Полная ст-ть с уч.НЗС (Авто)'!ED"&amp;$J$42))/$D26)</f>
        <v>0</v>
      </c>
      <c r="EE26" s="137">
        <f ca="1">IF($D26=0,0,SUMIF('Полная ст-ть с уч.НЗС (Авто)'!$YP$11:INDIRECT("'Полная ст-ть с уч.НЗС (Авто)'!YP"&amp;$J$42),$C26,'Полная ст-ть с уч.НЗС (Авто)'!EE$11:INDIRECT("'Полная ст-ть с уч.НЗС (Авто)'!EE"&amp;$J$42))/$D26)</f>
        <v>0</v>
      </c>
      <c r="EF26" s="137">
        <f ca="1">IF($D26=0,0,SUMIF('Полная ст-ть с уч.НЗС (Авто)'!$YP$11:INDIRECT("'Полная ст-ть с уч.НЗС (Авто)'!YP"&amp;$J$42),$C26,'Полная ст-ть с уч.НЗС (Авто)'!EF$11:INDIRECT("'Полная ст-ть с уч.НЗС (Авто)'!EF"&amp;$J$42))/$D26)</f>
        <v>0</v>
      </c>
      <c r="EG26" s="137">
        <f ca="1">IF($D26=0,0,SUMIF('Полная ст-ть с уч.НЗС (Авто)'!$YP$11:INDIRECT("'Полная ст-ть с уч.НЗС (Авто)'!YP"&amp;$J$42),$C26,'Полная ст-ть с уч.НЗС (Авто)'!EG$11:INDIRECT("'Полная ст-ть с уч.НЗС (Авто)'!EG"&amp;$J$42))/$D26)</f>
        <v>0</v>
      </c>
      <c r="EH26" s="137">
        <f ca="1">IF($D26=0,0,SUMIF('Полная ст-ть с уч.НЗС (Авто)'!$YP$11:INDIRECT("'Полная ст-ть с уч.НЗС (Авто)'!YP"&amp;$J$42),$C26,'Полная ст-ть с уч.НЗС (Авто)'!EH$11:INDIRECT("'Полная ст-ть с уч.НЗС (Авто)'!EH"&amp;$J$42))/$D26)</f>
        <v>0</v>
      </c>
      <c r="EI26" s="137">
        <f ca="1">IF($D26=0,0,SUMIF('Полная ст-ть с уч.НЗС (Авто)'!$YP$11:INDIRECT("'Полная ст-ть с уч.НЗС (Авто)'!YP"&amp;$J$42),$C26,'Полная ст-ть с уч.НЗС (Авто)'!EI$11:INDIRECT("'Полная ст-ть с уч.НЗС (Авто)'!EI"&amp;$J$42))/$D26)</f>
        <v>0</v>
      </c>
      <c r="EJ26" s="137">
        <f ca="1">IF($D26=0,0,SUMIF('Полная ст-ть с уч.НЗС (Авто)'!$YP$11:INDIRECT("'Полная ст-ть с уч.НЗС (Авто)'!YP"&amp;$J$42),$C26,'Полная ст-ть с уч.НЗС (Авто)'!EJ$11:INDIRECT("'Полная ст-ть с уч.НЗС (Авто)'!EJ"&amp;$J$42))/$D26)</f>
        <v>0</v>
      </c>
      <c r="EK26" s="137">
        <f ca="1">IF($D26=0,0,SUMIF('Полная ст-ть с уч.НЗС (Авто)'!$YP$11:INDIRECT("'Полная ст-ть с уч.НЗС (Авто)'!YP"&amp;$J$42),$C26,'Полная ст-ть с уч.НЗС (Авто)'!EK$11:INDIRECT("'Полная ст-ть с уч.НЗС (Авто)'!EK"&amp;$J$42))/$D26)</f>
        <v>0</v>
      </c>
      <c r="EL26" s="137">
        <f ca="1">IF($D26=0,0,SUMIF('Полная ст-ть с уч.НЗС (Авто)'!$YP$11:INDIRECT("'Полная ст-ть с уч.НЗС (Авто)'!YP"&amp;$J$42),$C26,'Полная ст-ть с уч.НЗС (Авто)'!EL$11:INDIRECT("'Полная ст-ть с уч.НЗС (Авто)'!EL"&amp;$J$42))/$D26)</f>
        <v>0</v>
      </c>
      <c r="EM26" s="137">
        <f ca="1">IF($D26=0,0,SUMIF('Полная ст-ть с уч.НЗС (Авто)'!$YP$11:INDIRECT("'Полная ст-ть с уч.НЗС (Авто)'!YP"&amp;$J$42),$C26,'Полная ст-ть с уч.НЗС (Авто)'!EM$11:INDIRECT("'Полная ст-ть с уч.НЗС (Авто)'!EM"&amp;$J$42))/$D26)</f>
        <v>0</v>
      </c>
      <c r="EN26" s="137">
        <f ca="1">IF($D26=0,0,SUMIF('Полная ст-ть с уч.НЗС (Авто)'!$YP$11:INDIRECT("'Полная ст-ть с уч.НЗС (Авто)'!YP"&amp;$J$42),$C26,'Полная ст-ть с уч.НЗС (Авто)'!EN$11:INDIRECT("'Полная ст-ть с уч.НЗС (Авто)'!EN"&amp;$J$42))/$D26)</f>
        <v>0</v>
      </c>
      <c r="EO26" s="137">
        <f ca="1">IF($D26=0,0,SUMIF('Полная ст-ть с уч.НЗС (Авто)'!$YP$11:INDIRECT("'Полная ст-ть с уч.НЗС (Авто)'!YP"&amp;$J$42),$C26,'Полная ст-ть с уч.НЗС (Авто)'!EO$11:INDIRECT("'Полная ст-ть с уч.НЗС (Авто)'!EO"&amp;$J$42))/$D26)</f>
        <v>0</v>
      </c>
      <c r="EP26" s="137">
        <f ca="1">IF($D26=0,0,SUMIF('Полная ст-ть с уч.НЗС (Авто)'!$YP$11:INDIRECT("'Полная ст-ть с уч.НЗС (Авто)'!YP"&amp;$J$42),$C26,'Полная ст-ть с уч.НЗС (Авто)'!EP$11:INDIRECT("'Полная ст-ть с уч.НЗС (Авто)'!EP"&amp;$J$42))/$D26)</f>
        <v>0</v>
      </c>
      <c r="EQ26" s="137">
        <f ca="1">IF($D26=0,0,SUMIF('Полная ст-ть с уч.НЗС (Авто)'!$YP$11:INDIRECT("'Полная ст-ть с уч.НЗС (Авто)'!YP"&amp;$J$42),$C26,'Полная ст-ть с уч.НЗС (Авто)'!EQ$11:INDIRECT("'Полная ст-ть с уч.НЗС (Авто)'!EQ"&amp;$J$42))/$D26)</f>
        <v>0</v>
      </c>
      <c r="ER26" s="137">
        <f ca="1">IF($D26=0,0,SUMIF('Полная ст-ть с уч.НЗС (Авто)'!$YP$11:INDIRECT("'Полная ст-ть с уч.НЗС (Авто)'!YP"&amp;$J$42),$C26,'Полная ст-ть с уч.НЗС (Авто)'!ER$11:INDIRECT("'Полная ст-ть с уч.НЗС (Авто)'!ER"&amp;$J$42))/$D26)</f>
        <v>0</v>
      </c>
      <c r="ES26" s="137">
        <f ca="1">IF($D26=0,0,SUMIF('Полная ст-ть с уч.НЗС (Авто)'!$YP$11:INDIRECT("'Полная ст-ть с уч.НЗС (Авто)'!YP"&amp;$J$42),$C26,'Полная ст-ть с уч.НЗС (Авто)'!ES$11:INDIRECT("'Полная ст-ть с уч.НЗС (Авто)'!ES"&amp;$J$42))/$D26)</f>
        <v>0</v>
      </c>
      <c r="ET26" s="137">
        <f ca="1">IF($D26=0,0,SUMIF('Полная ст-ть с уч.НЗС (Авто)'!$YP$11:INDIRECT("'Полная ст-ть с уч.НЗС (Авто)'!YP"&amp;$J$42),$C26,'Полная ст-ть с уч.НЗС (Авто)'!ET$11:INDIRECT("'Полная ст-ть с уч.НЗС (Авто)'!ET"&amp;$J$42))/$D26)</f>
        <v>0</v>
      </c>
      <c r="EU26" s="137">
        <f ca="1">IF($D26=0,0,SUMIF('Полная ст-ть с уч.НЗС (Авто)'!$YP$11:INDIRECT("'Полная ст-ть с уч.НЗС (Авто)'!YP"&amp;$J$42),$C26,'Полная ст-ть с уч.НЗС (Авто)'!EU$11:INDIRECT("'Полная ст-ть с уч.НЗС (Авто)'!EU"&amp;$J$42))/$D26)</f>
        <v>0</v>
      </c>
      <c r="EV26" s="137">
        <f ca="1">IF($D26=0,0,SUMIF('Полная ст-ть с уч.НЗС (Авто)'!$YP$11:INDIRECT("'Полная ст-ть с уч.НЗС (Авто)'!YP"&amp;$J$42),$C26,'Полная ст-ть с уч.НЗС (Авто)'!EV$11:INDIRECT("'Полная ст-ть с уч.НЗС (Авто)'!EV"&amp;$J$42))/$D26)</f>
        <v>0</v>
      </c>
      <c r="EW26" s="137">
        <f ca="1">IF($D26=0,0,SUMIF('Полная ст-ть с уч.НЗС (Авто)'!$YP$11:INDIRECT("'Полная ст-ть с уч.НЗС (Авто)'!YP"&amp;$J$42),$C26,'Полная ст-ть с уч.НЗС (Авто)'!EW$11:INDIRECT("'Полная ст-ть с уч.НЗС (Авто)'!EW"&amp;$J$42))/$D26)</f>
        <v>0</v>
      </c>
      <c r="EX26" s="137">
        <f ca="1">IF($D26=0,0,SUMIF('Полная ст-ть с уч.НЗС (Авто)'!$YP$11:INDIRECT("'Полная ст-ть с уч.НЗС (Авто)'!YP"&amp;$J$42),$C26,'Полная ст-ть с уч.НЗС (Авто)'!EX$11:INDIRECT("'Полная ст-ть с уч.НЗС (Авто)'!EX"&amp;$J$42))/$D26)</f>
        <v>0</v>
      </c>
      <c r="EY26" s="137">
        <f ca="1">IF($D26=0,0,SUMIF('Полная ст-ть с уч.НЗС (Авто)'!$YP$11:INDIRECT("'Полная ст-ть с уч.НЗС (Авто)'!YP"&amp;$J$42),$C26,'Полная ст-ть с уч.НЗС (Авто)'!EY$11:INDIRECT("'Полная ст-ть с уч.НЗС (Авто)'!EY"&amp;$J$42))/$D26)</f>
        <v>0</v>
      </c>
      <c r="EZ26" s="137">
        <f ca="1">IF($D26=0,0,SUMIF('Полная ст-ть с уч.НЗС (Авто)'!$YP$11:INDIRECT("'Полная ст-ть с уч.НЗС (Авто)'!YP"&amp;$J$42),$C26,'Полная ст-ть с уч.НЗС (Авто)'!EZ$11:INDIRECT("'Полная ст-ть с уч.НЗС (Авто)'!EZ"&amp;$J$42))/$D26)</f>
        <v>0</v>
      </c>
      <c r="FA26" s="137">
        <f ca="1">IF($D26=0,0,SUMIF('Полная ст-ть с уч.НЗС (Авто)'!$YP$11:INDIRECT("'Полная ст-ть с уч.НЗС (Авто)'!YP"&amp;$J$42),$C26,'Полная ст-ть с уч.НЗС (Авто)'!FA$11:INDIRECT("'Полная ст-ть с уч.НЗС (Авто)'!FA"&amp;$J$42))/$D26)</f>
        <v>0</v>
      </c>
      <c r="FB26" s="137">
        <f ca="1">IF($D26=0,0,SUMIF('Полная ст-ть с уч.НЗС (Авто)'!$YP$11:INDIRECT("'Полная ст-ть с уч.НЗС (Авто)'!YP"&amp;$J$42),$C26,'Полная ст-ть с уч.НЗС (Авто)'!FB$11:INDIRECT("'Полная ст-ть с уч.НЗС (Авто)'!FB"&amp;$J$42))/$D26)</f>
        <v>0</v>
      </c>
      <c r="FC26" s="137">
        <f ca="1">IF($D26=0,0,SUMIF('Полная ст-ть с уч.НЗС (Авто)'!$YP$11:INDIRECT("'Полная ст-ть с уч.НЗС (Авто)'!YP"&amp;$J$42),$C26,'Полная ст-ть с уч.НЗС (Авто)'!FC$11:INDIRECT("'Полная ст-ть с уч.НЗС (Авто)'!FC"&amp;$J$42))/$D26)</f>
        <v>0</v>
      </c>
      <c r="FD26" s="137">
        <f ca="1">IF($D26=0,0,SUMIF('Полная ст-ть с уч.НЗС (Авто)'!$YP$11:INDIRECT("'Полная ст-ть с уч.НЗС (Авто)'!YP"&amp;$J$42),$C26,'Полная ст-ть с уч.НЗС (Авто)'!FD$11:INDIRECT("'Полная ст-ть с уч.НЗС (Авто)'!FD"&amp;$J$42))/$D26)</f>
        <v>0</v>
      </c>
      <c r="FE26" s="137">
        <f ca="1">IF($D26=0,0,SUMIF('Полная ст-ть с уч.НЗС (Авто)'!$YP$11:INDIRECT("'Полная ст-ть с уч.НЗС (Авто)'!YP"&amp;$J$42),$C26,'Полная ст-ть с уч.НЗС (Авто)'!FE$11:INDIRECT("'Полная ст-ть с уч.НЗС (Авто)'!FE"&amp;$J$42))/$D26)</f>
        <v>0</v>
      </c>
      <c r="FF26" s="137">
        <f ca="1">IF($D26=0,0,SUMIF('Полная ст-ть с уч.НЗС (Авто)'!$YP$11:INDIRECT("'Полная ст-ть с уч.НЗС (Авто)'!YP"&amp;$J$42),$C26,'Полная ст-ть с уч.НЗС (Авто)'!FF$11:INDIRECT("'Полная ст-ть с уч.НЗС (Авто)'!FF"&amp;$J$42))/$D26)</f>
        <v>0</v>
      </c>
      <c r="FG26" s="137">
        <f ca="1">IF($D26=0,0,SUMIF('Полная ст-ть с уч.НЗС (Авто)'!$YP$11:INDIRECT("'Полная ст-ть с уч.НЗС (Авто)'!YP"&amp;$J$42),$C26,'Полная ст-ть с уч.НЗС (Авто)'!FG$11:INDIRECT("'Полная ст-ть с уч.НЗС (Авто)'!FG"&amp;$J$42))/$D26)</f>
        <v>0</v>
      </c>
      <c r="FH26" s="137">
        <f ca="1">IF($D26=0,0,SUMIF('Полная ст-ть с уч.НЗС (Авто)'!$YP$11:INDIRECT("'Полная ст-ть с уч.НЗС (Авто)'!YP"&amp;$J$42),$C26,'Полная ст-ть с уч.НЗС (Авто)'!FH$11:INDIRECT("'Полная ст-ть с уч.НЗС (Авто)'!FH"&amp;$J$42))/$D26)</f>
        <v>0</v>
      </c>
      <c r="FI26" s="137">
        <f ca="1">IF($D26=0,0,SUMIF('Полная ст-ть с уч.НЗС (Авто)'!$YP$11:INDIRECT("'Полная ст-ть с уч.НЗС (Авто)'!YP"&amp;$J$42),$C26,'Полная ст-ть с уч.НЗС (Авто)'!FI$11:INDIRECT("'Полная ст-ть с уч.НЗС (Авто)'!FI"&amp;$J$42))/$D26)</f>
        <v>0</v>
      </c>
      <c r="FJ26" s="137">
        <f ca="1">IF($D26=0,0,SUMIF('Полная ст-ть с уч.НЗС (Авто)'!$YP$11:INDIRECT("'Полная ст-ть с уч.НЗС (Авто)'!YP"&amp;$J$42),$C26,'Полная ст-ть с уч.НЗС (Авто)'!FJ$11:INDIRECT("'Полная ст-ть с уч.НЗС (Авто)'!FJ"&amp;$J$42))/$D26)</f>
        <v>0</v>
      </c>
      <c r="FK26" s="137">
        <f ca="1">IF($D26=0,0,SUMIF('Полная ст-ть с уч.НЗС (Авто)'!$YP$11:INDIRECT("'Полная ст-ть с уч.НЗС (Авто)'!YP"&amp;$J$42),$C26,'Полная ст-ть с уч.НЗС (Авто)'!FK$11:INDIRECT("'Полная ст-ть с уч.НЗС (Авто)'!FK"&amp;$J$42))/$D26)</f>
        <v>0</v>
      </c>
      <c r="FL26" s="137">
        <f ca="1">IF($D26=0,0,SUMIF('Полная ст-ть с уч.НЗС (Авто)'!$YP$11:INDIRECT("'Полная ст-ть с уч.НЗС (Авто)'!YP"&amp;$J$42),$C26,'Полная ст-ть с уч.НЗС (Авто)'!FL$11:INDIRECT("'Полная ст-ть с уч.НЗС (Авто)'!FL"&amp;$J$42))/$D26)</f>
        <v>0</v>
      </c>
      <c r="FM26" s="137">
        <f ca="1">IF($D26=0,0,SUMIF('Полная ст-ть с уч.НЗС (Авто)'!$YP$11:INDIRECT("'Полная ст-ть с уч.НЗС (Авто)'!YP"&amp;$J$42),$C26,'Полная ст-ть с уч.НЗС (Авто)'!FM$11:INDIRECT("'Полная ст-ть с уч.НЗС (Авто)'!FM"&amp;$J$42))/$D26)</f>
        <v>0</v>
      </c>
      <c r="FN26" s="137">
        <f ca="1">IF($D26=0,0,SUMIF('Полная ст-ть с уч.НЗС (Авто)'!$YP$11:INDIRECT("'Полная ст-ть с уч.НЗС (Авто)'!YP"&amp;$J$42),$C26,'Полная ст-ть с уч.НЗС (Авто)'!FN$11:INDIRECT("'Полная ст-ть с уч.НЗС (Авто)'!FN"&amp;$J$42))/$D26)</f>
        <v>0</v>
      </c>
      <c r="FO26" s="137">
        <f ca="1">IF($D26=0,0,SUMIF('Полная ст-ть с уч.НЗС (Авто)'!$YP$11:INDIRECT("'Полная ст-ть с уч.НЗС (Авто)'!YP"&amp;$J$42),$C26,'Полная ст-ть с уч.НЗС (Авто)'!FO$11:INDIRECT("'Полная ст-ть с уч.НЗС (Авто)'!FO"&amp;$J$42))/$D26)</f>
        <v>0</v>
      </c>
      <c r="FP26" s="137">
        <f ca="1">IF($D26=0,0,SUMIF('Полная ст-ть с уч.НЗС (Авто)'!$YP$11:INDIRECT("'Полная ст-ть с уч.НЗС (Авто)'!YP"&amp;$J$42),$C26,'Полная ст-ть с уч.НЗС (Авто)'!FP$11:INDIRECT("'Полная ст-ть с уч.НЗС (Авто)'!FP"&amp;$J$42))/$D26)</f>
        <v>0</v>
      </c>
      <c r="FQ26" s="137">
        <f ca="1">IF($D26=0,0,SUMIF('Полная ст-ть с уч.НЗС (Авто)'!$YP$11:INDIRECT("'Полная ст-ть с уч.НЗС (Авто)'!YP"&amp;$J$42),$C26,'Полная ст-ть с уч.НЗС (Авто)'!FQ$11:INDIRECT("'Полная ст-ть с уч.НЗС (Авто)'!FQ"&amp;$J$42))/$D26)</f>
        <v>0</v>
      </c>
      <c r="FR26" s="137">
        <f ca="1">IF($D26=0,0,SUMIF('Полная ст-ть с уч.НЗС (Авто)'!$YP$11:INDIRECT("'Полная ст-ть с уч.НЗС (Авто)'!YP"&amp;$J$42),$C26,'Полная ст-ть с уч.НЗС (Авто)'!FR$11:INDIRECT("'Полная ст-ть с уч.НЗС (Авто)'!FR"&amp;$J$42))/$D26)</f>
        <v>0</v>
      </c>
      <c r="FS26" s="137">
        <f ca="1">IF($D26=0,0,SUMIF('Полная ст-ть с уч.НЗС (Авто)'!$YP$11:INDIRECT("'Полная ст-ть с уч.НЗС (Авто)'!YP"&amp;$J$42),$C26,'Полная ст-ть с уч.НЗС (Авто)'!FS$11:INDIRECT("'Полная ст-ть с уч.НЗС (Авто)'!FS"&amp;$J$42))/$D26)</f>
        <v>0</v>
      </c>
      <c r="FT26" s="137">
        <f ca="1">IF($D26=0,0,SUMIF('Полная ст-ть с уч.НЗС (Авто)'!$YP$11:INDIRECT("'Полная ст-ть с уч.НЗС (Авто)'!YP"&amp;$J$42),$C26,'Полная ст-ть с уч.НЗС (Авто)'!FT$11:INDIRECT("'Полная ст-ть с уч.НЗС (Авто)'!FT"&amp;$J$42))/$D26)</f>
        <v>0</v>
      </c>
      <c r="FU26" s="137">
        <f ca="1">IF($D26=0,0,SUMIF('Полная ст-ть с уч.НЗС (Авто)'!$YP$11:INDIRECT("'Полная ст-ть с уч.НЗС (Авто)'!YP"&amp;$J$42),$C26,'Полная ст-ть с уч.НЗС (Авто)'!FU$11:INDIRECT("'Полная ст-ть с уч.НЗС (Авто)'!FU"&amp;$J$42))/$D26)</f>
        <v>0</v>
      </c>
      <c r="FV26" s="137">
        <f ca="1">IF($D26=0,0,SUMIF('Полная ст-ть с уч.НЗС (Авто)'!$YP$11:INDIRECT("'Полная ст-ть с уч.НЗС (Авто)'!YP"&amp;$J$42),$C26,'Полная ст-ть с уч.НЗС (Авто)'!FV$11:INDIRECT("'Полная ст-ть с уч.НЗС (Авто)'!FV"&amp;$J$42))/$D26)</f>
        <v>0</v>
      </c>
      <c r="FW26" s="137">
        <f ca="1">IF($D26=0,0,SUMIF('Полная ст-ть с уч.НЗС (Авто)'!$YP$11:INDIRECT("'Полная ст-ть с уч.НЗС (Авто)'!YP"&amp;$J$42),$C26,'Полная ст-ть с уч.НЗС (Авто)'!FW$11:INDIRECT("'Полная ст-ть с уч.НЗС (Авто)'!FW"&amp;$J$42))/$D26)</f>
        <v>0</v>
      </c>
      <c r="FX26" s="137">
        <f ca="1">IF($D26=0,0,SUMIF('Полная ст-ть с уч.НЗС (Авто)'!$YP$11:INDIRECT("'Полная ст-ть с уч.НЗС (Авто)'!YP"&amp;$J$42),$C26,'Полная ст-ть с уч.НЗС (Авто)'!FX$11:INDIRECT("'Полная ст-ть с уч.НЗС (Авто)'!FX"&amp;$J$42))/$D26)</f>
        <v>0</v>
      </c>
      <c r="FY26" s="137">
        <f ca="1">IF($D26=0,0,SUMIF('Полная ст-ть с уч.НЗС (Авто)'!$YP$11:INDIRECT("'Полная ст-ть с уч.НЗС (Авто)'!YP"&amp;$J$42),$C26,'Полная ст-ть с уч.НЗС (Авто)'!FY$11:INDIRECT("'Полная ст-ть с уч.НЗС (Авто)'!FY"&amp;$J$42))/$D26)</f>
        <v>0</v>
      </c>
      <c r="FZ26" s="137">
        <f ca="1">IF($D26=0,0,SUMIF('Полная ст-ть с уч.НЗС (Авто)'!$YP$11:INDIRECT("'Полная ст-ть с уч.НЗС (Авто)'!YP"&amp;$J$42),$C26,'Полная ст-ть с уч.НЗС (Авто)'!FZ$11:INDIRECT("'Полная ст-ть с уч.НЗС (Авто)'!FZ"&amp;$J$42))/$D26)</f>
        <v>0</v>
      </c>
      <c r="GA26" s="137">
        <f ca="1">IF($D26=0,0,SUMIF('Полная ст-ть с уч.НЗС (Авто)'!$YP$11:INDIRECT("'Полная ст-ть с уч.НЗС (Авто)'!YP"&amp;$J$42),$C26,'Полная ст-ть с уч.НЗС (Авто)'!GA$11:INDIRECT("'Полная ст-ть с уч.НЗС (Авто)'!GA"&amp;$J$42))/$D26)</f>
        <v>0</v>
      </c>
      <c r="GB26" s="137">
        <f ca="1">IF($D26=0,0,SUMIF('Полная ст-ть с уч.НЗС (Авто)'!$YP$11:INDIRECT("'Полная ст-ть с уч.НЗС (Авто)'!YP"&amp;$J$42),$C26,'Полная ст-ть с уч.НЗС (Авто)'!GB$11:INDIRECT("'Полная ст-ть с уч.НЗС (Авто)'!GB"&amp;$J$42))/$D26)</f>
        <v>0</v>
      </c>
      <c r="GC26" s="137">
        <f ca="1">IF($D26=0,0,SUMIF('Полная ст-ть с уч.НЗС (Авто)'!$YP$11:INDIRECT("'Полная ст-ть с уч.НЗС (Авто)'!YP"&amp;$J$42),$C26,'Полная ст-ть с уч.НЗС (Авто)'!GC$11:INDIRECT("'Полная ст-ть с уч.НЗС (Авто)'!GC"&amp;$J$42))/$D26)</f>
        <v>0</v>
      </c>
      <c r="GD26" s="137">
        <f ca="1">IF($D26=0,0,SUMIF('Полная ст-ть с уч.НЗС (Авто)'!$YP$11:INDIRECT("'Полная ст-ть с уч.НЗС (Авто)'!YP"&amp;$J$42),$C26,'Полная ст-ть с уч.НЗС (Авто)'!GD$11:INDIRECT("'Полная ст-ть с уч.НЗС (Авто)'!GD"&amp;$J$42))/$D26)</f>
        <v>0</v>
      </c>
      <c r="GE26" s="137">
        <f ca="1">IF($D26=0,0,SUMIF('Полная ст-ть с уч.НЗС (Авто)'!$YP$11:INDIRECT("'Полная ст-ть с уч.НЗС (Авто)'!YP"&amp;$J$42),$C26,'Полная ст-ть с уч.НЗС (Авто)'!GE$11:INDIRECT("'Полная ст-ть с уч.НЗС (Авто)'!GE"&amp;$J$42))/$D26)</f>
        <v>0</v>
      </c>
      <c r="GF26" s="137">
        <f ca="1">IF($D26=0,0,SUMIF('Полная ст-ть с уч.НЗС (Авто)'!$YP$11:INDIRECT("'Полная ст-ть с уч.НЗС (Авто)'!YP"&amp;$J$42),$C26,'Полная ст-ть с уч.НЗС (Авто)'!GF$11:INDIRECT("'Полная ст-ть с уч.НЗС (Авто)'!GF"&amp;$J$42))/$D26)</f>
        <v>0</v>
      </c>
      <c r="GG26" s="137">
        <f ca="1">IF($D26=0,0,SUMIF('Полная ст-ть с уч.НЗС (Авто)'!$YP$11:INDIRECT("'Полная ст-ть с уч.НЗС (Авто)'!YP"&amp;$J$42),$C26,'Полная ст-ть с уч.НЗС (Авто)'!GG$11:INDIRECT("'Полная ст-ть с уч.НЗС (Авто)'!GG"&amp;$J$42))/$D26)</f>
        <v>0</v>
      </c>
      <c r="GH26" s="137">
        <f ca="1">IF($D26=0,0,SUMIF('Полная ст-ть с уч.НЗС (Авто)'!$YP$11:INDIRECT("'Полная ст-ть с уч.НЗС (Авто)'!YP"&amp;$J$42),$C26,'Полная ст-ть с уч.НЗС (Авто)'!GH$11:INDIRECT("'Полная ст-ть с уч.НЗС (Авто)'!GH"&amp;$J$42))/$D26)</f>
        <v>0</v>
      </c>
      <c r="GI26" s="137">
        <f ca="1">IF($D26=0,0,SUMIF('Полная ст-ть с уч.НЗС (Авто)'!$YP$11:INDIRECT("'Полная ст-ть с уч.НЗС (Авто)'!YP"&amp;$J$42),$C26,'Полная ст-ть с уч.НЗС (Авто)'!GI$11:INDIRECT("'Полная ст-ть с уч.НЗС (Авто)'!GI"&amp;$J$42))/$D26)</f>
        <v>0</v>
      </c>
      <c r="GJ26" s="137">
        <f ca="1">IF($D26=0,0,SUMIF('Полная ст-ть с уч.НЗС (Авто)'!$YP$11:INDIRECT("'Полная ст-ть с уч.НЗС (Авто)'!YP"&amp;$J$42),$C26,'Полная ст-ть с уч.НЗС (Авто)'!GJ$11:INDIRECT("'Полная ст-ть с уч.НЗС (Авто)'!GJ"&amp;$J$42))/$D26)</f>
        <v>0</v>
      </c>
      <c r="GK26" s="137">
        <f ca="1">IF($D26=0,0,SUMIF('Полная ст-ть с уч.НЗС (Авто)'!$YP$11:INDIRECT("'Полная ст-ть с уч.НЗС (Авто)'!YP"&amp;$J$42),$C26,'Полная ст-ть с уч.НЗС (Авто)'!GK$11:INDIRECT("'Полная ст-ть с уч.НЗС (Авто)'!GK"&amp;$J$42))/$D26)</f>
        <v>0</v>
      </c>
      <c r="GL26" s="137">
        <f ca="1">IF($D26=0,0,SUMIF('Полная ст-ть с уч.НЗС (Авто)'!$YP$11:INDIRECT("'Полная ст-ть с уч.НЗС (Авто)'!YP"&amp;$J$42),$C26,'Полная ст-ть с уч.НЗС (Авто)'!GL$11:INDIRECT("'Полная ст-ть с уч.НЗС (Авто)'!GL"&amp;$J$42))/$D26)</f>
        <v>0</v>
      </c>
      <c r="GM26" s="137">
        <f ca="1">IF($D26=0,0,SUMIF('Полная ст-ть с уч.НЗС (Авто)'!$YP$11:INDIRECT("'Полная ст-ть с уч.НЗС (Авто)'!YP"&amp;$J$42),$C26,'Полная ст-ть с уч.НЗС (Авто)'!GM$11:INDIRECT("'Полная ст-ть с уч.НЗС (Авто)'!GM"&amp;$J$42))/$D26)</f>
        <v>0</v>
      </c>
      <c r="GN26" s="137">
        <f ca="1">IF($D26=0,0,SUMIF('Полная ст-ть с уч.НЗС (Авто)'!$YP$11:INDIRECT("'Полная ст-ть с уч.НЗС (Авто)'!YP"&amp;$J$42),$C26,'Полная ст-ть с уч.НЗС (Авто)'!GN$11:INDIRECT("'Полная ст-ть с уч.НЗС (Авто)'!GN"&amp;$J$42))/$D26)</f>
        <v>0</v>
      </c>
      <c r="GO26" s="137">
        <f ca="1">IF($D26=0,0,SUMIF('Полная ст-ть с уч.НЗС (Авто)'!$YP$11:INDIRECT("'Полная ст-ть с уч.НЗС (Авто)'!YP"&amp;$J$42),$C26,'Полная ст-ть с уч.НЗС (Авто)'!GO$11:INDIRECT("'Полная ст-ть с уч.НЗС (Авто)'!GO"&amp;$J$42))/$D26)</f>
        <v>0</v>
      </c>
      <c r="GP26" s="137">
        <f ca="1">IF($D26=0,0,SUMIF('Полная ст-ть с уч.НЗС (Авто)'!$YP$11:INDIRECT("'Полная ст-ть с уч.НЗС (Авто)'!YP"&amp;$J$42),$C26,'Полная ст-ть с уч.НЗС (Авто)'!GP$11:INDIRECT("'Полная ст-ть с уч.НЗС (Авто)'!GP"&amp;$J$42))/$D26)</f>
        <v>0</v>
      </c>
      <c r="GQ26" s="137">
        <f ca="1">IF($D26=0,0,SUMIF('Полная ст-ть с уч.НЗС (Авто)'!$YP$11:INDIRECT("'Полная ст-ть с уч.НЗС (Авто)'!YP"&amp;$J$42),$C26,'Полная ст-ть с уч.НЗС (Авто)'!GQ$11:INDIRECT("'Полная ст-ть с уч.НЗС (Авто)'!GQ"&amp;$J$42))/$D26)</f>
        <v>0</v>
      </c>
      <c r="GR26" s="137">
        <f ca="1">IF($D26=0,0,SUMIF('Полная ст-ть с уч.НЗС (Авто)'!$YP$11:INDIRECT("'Полная ст-ть с уч.НЗС (Авто)'!YP"&amp;$J$42),$C26,'Полная ст-ть с уч.НЗС (Авто)'!GR$11:INDIRECT("'Полная ст-ть с уч.НЗС (Авто)'!GR"&amp;$J$42))/$D26)</f>
        <v>0</v>
      </c>
      <c r="GS26" s="137">
        <f ca="1">IF($D26=0,0,SUMIF('Полная ст-ть с уч.НЗС (Авто)'!$YP$11:INDIRECT("'Полная ст-ть с уч.НЗС (Авто)'!YP"&amp;$J$42),$C26,'Полная ст-ть с уч.НЗС (Авто)'!GS$11:INDIRECT("'Полная ст-ть с уч.НЗС (Авто)'!GS"&amp;$J$42))/$D26)</f>
        <v>0</v>
      </c>
      <c r="GT26" s="137">
        <f ca="1">IF($D26=0,0,SUMIF('Полная ст-ть с уч.НЗС (Авто)'!$YP$11:INDIRECT("'Полная ст-ть с уч.НЗС (Авто)'!YP"&amp;$J$42),$C26,'Полная ст-ть с уч.НЗС (Авто)'!GT$11:INDIRECT("'Полная ст-ть с уч.НЗС (Авто)'!GT"&amp;$J$42))/$D26)</f>
        <v>0</v>
      </c>
      <c r="GU26" s="137">
        <f ca="1">IF($D26=0,0,SUMIF('Полная ст-ть с уч.НЗС (Авто)'!$YP$11:INDIRECT("'Полная ст-ть с уч.НЗС (Авто)'!YP"&amp;$J$42),$C26,'Полная ст-ть с уч.НЗС (Авто)'!GU$11:INDIRECT("'Полная ст-ть с уч.НЗС (Авто)'!GU"&amp;$J$42))/$D26)</f>
        <v>0</v>
      </c>
      <c r="GV26" s="137">
        <f ca="1">IF($D26=0,0,SUMIF('Полная ст-ть с уч.НЗС (Авто)'!$YP$11:INDIRECT("'Полная ст-ть с уч.НЗС (Авто)'!YP"&amp;$J$42),$C26,'Полная ст-ть с уч.НЗС (Авто)'!GV$11:INDIRECT("'Полная ст-ть с уч.НЗС (Авто)'!GV"&amp;$J$42))/$D26)</f>
        <v>0</v>
      </c>
      <c r="GW26" s="137">
        <f ca="1">IF($D26=0,0,SUMIF('Полная ст-ть с уч.НЗС (Авто)'!$YP$11:INDIRECT("'Полная ст-ть с уч.НЗС (Авто)'!YP"&amp;$J$42),$C26,'Полная ст-ть с уч.НЗС (Авто)'!GW$11:INDIRECT("'Полная ст-ть с уч.НЗС (Авто)'!GW"&amp;$J$42))/$D26)</f>
        <v>0</v>
      </c>
      <c r="GX26" s="137">
        <f ca="1">IF($D26=0,0,SUMIF('Полная ст-ть с уч.НЗС (Авто)'!$YP$11:INDIRECT("'Полная ст-ть с уч.НЗС (Авто)'!YP"&amp;$J$42),$C26,'Полная ст-ть с уч.НЗС (Авто)'!GX$11:INDIRECT("'Полная ст-ть с уч.НЗС (Авто)'!GX"&amp;$J$42))/$D26)</f>
        <v>0</v>
      </c>
      <c r="GY26" s="137">
        <f ca="1">IF($D26=0,0,SUMIF('Полная ст-ть с уч.НЗС (Авто)'!$YP$11:INDIRECT("'Полная ст-ть с уч.НЗС (Авто)'!YP"&amp;$J$42),$C26,'Полная ст-ть с уч.НЗС (Авто)'!GY$11:INDIRECT("'Полная ст-ть с уч.НЗС (Авто)'!GY"&amp;$J$42))/$D26)</f>
        <v>0</v>
      </c>
      <c r="GZ26" s="137">
        <f ca="1">IF($D26=0,0,SUMIF('Полная ст-ть с уч.НЗС (Авто)'!$YP$11:INDIRECT("'Полная ст-ть с уч.НЗС (Авто)'!YP"&amp;$J$42),$C26,'Полная ст-ть с уч.НЗС (Авто)'!GZ$11:INDIRECT("'Полная ст-ть с уч.НЗС (Авто)'!GZ"&amp;$J$42))/$D26)</f>
        <v>0</v>
      </c>
      <c r="HA26" s="137">
        <f ca="1">IF($D26=0,0,SUMIF('Полная ст-ть с уч.НЗС (Авто)'!$YP$11:INDIRECT("'Полная ст-ть с уч.НЗС (Авто)'!YP"&amp;$J$42),$C26,'Полная ст-ть с уч.НЗС (Авто)'!HA$11:INDIRECT("'Полная ст-ть с уч.НЗС (Авто)'!HA"&amp;$J$42))/$D26)</f>
        <v>0</v>
      </c>
      <c r="HB26" s="137">
        <f ca="1">IF($D26=0,0,SUMIF('Полная ст-ть с уч.НЗС (Авто)'!$YP$11:INDIRECT("'Полная ст-ть с уч.НЗС (Авто)'!YP"&amp;$J$42),$C26,'Полная ст-ть с уч.НЗС (Авто)'!HB$11:INDIRECT("'Полная ст-ть с уч.НЗС (Авто)'!HB"&amp;$J$42))/$D26)</f>
        <v>0</v>
      </c>
      <c r="HC26" s="137">
        <f ca="1">IF($D26=0,0,SUMIF('Полная ст-ть с уч.НЗС (Авто)'!$YP$11:INDIRECT("'Полная ст-ть с уч.НЗС (Авто)'!YP"&amp;$J$42),$C26,'Полная ст-ть с уч.НЗС (Авто)'!HC$11:INDIRECT("'Полная ст-ть с уч.НЗС (Авто)'!HC"&amp;$J$42))/$D26)</f>
        <v>0</v>
      </c>
      <c r="HD26" s="137">
        <f ca="1">IF($D26=0,0,SUMIF('Полная ст-ть с уч.НЗС (Авто)'!$YP$11:INDIRECT("'Полная ст-ть с уч.НЗС (Авто)'!YP"&amp;$J$42),$C26,'Полная ст-ть с уч.НЗС (Авто)'!HD$11:INDIRECT("'Полная ст-ть с уч.НЗС (Авто)'!HD"&amp;$J$42))/$D26)</f>
        <v>0</v>
      </c>
      <c r="HE26" s="137">
        <f ca="1">IF($D26=0,0,SUMIF('Полная ст-ть с уч.НЗС (Авто)'!$YP$11:INDIRECT("'Полная ст-ть с уч.НЗС (Авто)'!YP"&amp;$J$42),$C26,'Полная ст-ть с уч.НЗС (Авто)'!HE$11:INDIRECT("'Полная ст-ть с уч.НЗС (Авто)'!HE"&amp;$J$42))/$D26)</f>
        <v>0</v>
      </c>
      <c r="HF26" s="137">
        <f ca="1">IF($D26=0,0,SUMIF('Полная ст-ть с уч.НЗС (Авто)'!$YP$11:INDIRECT("'Полная ст-ть с уч.НЗС (Авто)'!YP"&amp;$J$42),$C26,'Полная ст-ть с уч.НЗС (Авто)'!HF$11:INDIRECT("'Полная ст-ть с уч.НЗС (Авто)'!HF"&amp;$J$42))/$D26)</f>
        <v>0</v>
      </c>
      <c r="HG26" s="137">
        <f ca="1">IF($D26=0,0,SUMIF('Полная ст-ть с уч.НЗС (Авто)'!$YP$11:INDIRECT("'Полная ст-ть с уч.НЗС (Авто)'!YP"&amp;$J$42),$C26,'Полная ст-ть с уч.НЗС (Авто)'!HG$11:INDIRECT("'Полная ст-ть с уч.НЗС (Авто)'!HG"&amp;$J$42))/$D26)</f>
        <v>0</v>
      </c>
      <c r="HH26" s="137">
        <f ca="1">IF($D26=0,0,SUMIF('Полная ст-ть с уч.НЗС (Авто)'!$YP$11:INDIRECT("'Полная ст-ть с уч.НЗС (Авто)'!YP"&amp;$J$42),$C26,'Полная ст-ть с уч.НЗС (Авто)'!HH$11:INDIRECT("'Полная ст-ть с уч.НЗС (Авто)'!HH"&amp;$J$42))/$D26)</f>
        <v>0</v>
      </c>
      <c r="HI26" s="137">
        <f ca="1">IF($D26=0,0,SUMIF('Полная ст-ть с уч.НЗС (Авто)'!$YP$11:INDIRECT("'Полная ст-ть с уч.НЗС (Авто)'!YP"&amp;$J$42),$C26,'Полная ст-ть с уч.НЗС (Авто)'!HI$11:INDIRECT("'Полная ст-ть с уч.НЗС (Авто)'!HI"&amp;$J$42))/$D26)</f>
        <v>0</v>
      </c>
      <c r="HJ26" s="137">
        <f ca="1">IF($D26=0,0,SUMIF('Полная ст-ть с уч.НЗС (Авто)'!$YP$11:INDIRECT("'Полная ст-ть с уч.НЗС (Авто)'!YP"&amp;$J$42),$C26,'Полная ст-ть с уч.НЗС (Авто)'!HJ$11:INDIRECT("'Полная ст-ть с уч.НЗС (Авто)'!HJ"&amp;$J$42))/$D26)</f>
        <v>0</v>
      </c>
      <c r="HK26" s="137">
        <f ca="1">IF($D26=0,0,SUMIF('Полная ст-ть с уч.НЗС (Авто)'!$YP$11:INDIRECT("'Полная ст-ть с уч.НЗС (Авто)'!YP"&amp;$J$42),$C26,'Полная ст-ть с уч.НЗС (Авто)'!HK$11:INDIRECT("'Полная ст-ть с уч.НЗС (Авто)'!HK"&amp;$J$42))/$D26)</f>
        <v>0</v>
      </c>
      <c r="HL26" s="137">
        <f ca="1">IF($D26=0,0,SUMIF('Полная ст-ть с уч.НЗС (Авто)'!$YP$11:INDIRECT("'Полная ст-ть с уч.НЗС (Авто)'!YP"&amp;$J$42),$C26,'Полная ст-ть с уч.НЗС (Авто)'!HL$11:INDIRECT("'Полная ст-ть с уч.НЗС (Авто)'!HL"&amp;$J$42))/$D26)</f>
        <v>0</v>
      </c>
      <c r="HM26" s="137">
        <f ca="1">IF($D26=0,0,SUMIF('Полная ст-ть с уч.НЗС (Авто)'!$YP$11:INDIRECT("'Полная ст-ть с уч.НЗС (Авто)'!YP"&amp;$J$42),$C26,'Полная ст-ть с уч.НЗС (Авто)'!HM$11:INDIRECT("'Полная ст-ть с уч.НЗС (Авто)'!HM"&amp;$J$42))/$D26)</f>
        <v>0</v>
      </c>
      <c r="HN26" s="137">
        <f ca="1">IF($D26=0,0,SUMIF('Полная ст-ть с уч.НЗС (Авто)'!$YP$11:INDIRECT("'Полная ст-ть с уч.НЗС (Авто)'!YP"&amp;$J$42),$C26,'Полная ст-ть с уч.НЗС (Авто)'!HN$11:INDIRECT("'Полная ст-ть с уч.НЗС (Авто)'!HN"&amp;$J$42))/$D26)</f>
        <v>0</v>
      </c>
      <c r="HO26" s="137">
        <f ca="1">IF($D26=0,0,SUMIF('Полная ст-ть с уч.НЗС (Авто)'!$YP$11:INDIRECT("'Полная ст-ть с уч.НЗС (Авто)'!YP"&amp;$J$42),$C26,'Полная ст-ть с уч.НЗС (Авто)'!HO$11:INDIRECT("'Полная ст-ть с уч.НЗС (Авто)'!HO"&amp;$J$42))/$D26)</f>
        <v>0</v>
      </c>
      <c r="HP26" s="137">
        <f ca="1">IF($D26=0,0,SUMIF('Полная ст-ть с уч.НЗС (Авто)'!$YP$11:INDIRECT("'Полная ст-ть с уч.НЗС (Авто)'!YP"&amp;$J$42),$C26,'Полная ст-ть с уч.НЗС (Авто)'!HP$11:INDIRECT("'Полная ст-ть с уч.НЗС (Авто)'!HP"&amp;$J$42))/$D26)</f>
        <v>0</v>
      </c>
      <c r="HQ26" s="137">
        <f ca="1">IF($D26=0,0,SUMIF('Полная ст-ть с уч.НЗС (Авто)'!$YP$11:INDIRECT("'Полная ст-ть с уч.НЗС (Авто)'!YP"&amp;$J$42),$C26,'Полная ст-ть с уч.НЗС (Авто)'!HQ$11:INDIRECT("'Полная ст-ть с уч.НЗС (Авто)'!HQ"&amp;$J$42))/$D26)</f>
        <v>0</v>
      </c>
      <c r="HR26" s="137">
        <f ca="1">IF($D26=0,0,SUMIF('Полная ст-ть с уч.НЗС (Авто)'!$YP$11:INDIRECT("'Полная ст-ть с уч.НЗС (Авто)'!YP"&amp;$J$42),$C26,'Полная ст-ть с уч.НЗС (Авто)'!HR$11:INDIRECT("'Полная ст-ть с уч.НЗС (Авто)'!HR"&amp;$J$42))/$D26)</f>
        <v>0</v>
      </c>
      <c r="HS26" s="137">
        <f ca="1">IF($D26=0,0,SUMIF('Полная ст-ть с уч.НЗС (Авто)'!$YP$11:INDIRECT("'Полная ст-ть с уч.НЗС (Авто)'!YP"&amp;$J$42),$C26,'Полная ст-ть с уч.НЗС (Авто)'!HS$11:INDIRECT("'Полная ст-ть с уч.НЗС (Авто)'!HS"&amp;$J$42))/$D26)</f>
        <v>0</v>
      </c>
      <c r="HT26" s="137">
        <f ca="1">IF($D26=0,0,SUMIF('Полная ст-ть с уч.НЗС (Авто)'!$YP$11:INDIRECT("'Полная ст-ть с уч.НЗС (Авто)'!YP"&amp;$J$42),$C26,'Полная ст-ть с уч.НЗС (Авто)'!HT$11:INDIRECT("'Полная ст-ть с уч.НЗС (Авто)'!HT"&amp;$J$42))/$D26)</f>
        <v>0</v>
      </c>
      <c r="HU26" s="137">
        <f ca="1">IF($D26=0,0,SUMIF('Полная ст-ть с уч.НЗС (Авто)'!$YP$11:INDIRECT("'Полная ст-ть с уч.НЗС (Авто)'!YP"&amp;$J$42),$C26,'Полная ст-ть с уч.НЗС (Авто)'!HU$11:INDIRECT("'Полная ст-ть с уч.НЗС (Авто)'!HU"&amp;$J$42))/$D26)</f>
        <v>0</v>
      </c>
      <c r="HV26" s="137">
        <f ca="1">IF($D26=0,0,SUMIF('Полная ст-ть с уч.НЗС (Авто)'!$YP$11:INDIRECT("'Полная ст-ть с уч.НЗС (Авто)'!YP"&amp;$J$42),$C26,'Полная ст-ть с уч.НЗС (Авто)'!HV$11:INDIRECT("'Полная ст-ть с уч.НЗС (Авто)'!HV"&amp;$J$42))/$D26)</f>
        <v>0</v>
      </c>
      <c r="HW26" s="137">
        <f ca="1">IF($D26=0,0,SUMIF('Полная ст-ть с уч.НЗС (Авто)'!$YP$11:INDIRECT("'Полная ст-ть с уч.НЗС (Авто)'!YP"&amp;$J$42),$C26,'Полная ст-ть с уч.НЗС (Авто)'!HW$11:INDIRECT("'Полная ст-ть с уч.НЗС (Авто)'!HW"&amp;$J$42))/$D26)</f>
        <v>0</v>
      </c>
      <c r="HX26" s="137">
        <f ca="1">IF($D26=0,0,SUMIF('Полная ст-ть с уч.НЗС (Авто)'!$YP$11:INDIRECT("'Полная ст-ть с уч.НЗС (Авто)'!YP"&amp;$J$42),$C26,'Полная ст-ть с уч.НЗС (Авто)'!HX$11:INDIRECT("'Полная ст-ть с уч.НЗС (Авто)'!HX"&amp;$J$42))/$D26)</f>
        <v>0</v>
      </c>
      <c r="HY26" s="137">
        <f ca="1">IF($D26=0,0,SUMIF('Полная ст-ть с уч.НЗС (Авто)'!$YP$11:INDIRECT("'Полная ст-ть с уч.НЗС (Авто)'!YP"&amp;$J$42),$C26,'Полная ст-ть с уч.НЗС (Авто)'!HY$11:INDIRECT("'Полная ст-ть с уч.НЗС (Авто)'!HY"&amp;$J$42))/$D26)</f>
        <v>0</v>
      </c>
      <c r="HZ26" s="137">
        <f ca="1">IF($D26=0,0,SUMIF('Полная ст-ть с уч.НЗС (Авто)'!$YP$11:INDIRECT("'Полная ст-ть с уч.НЗС (Авто)'!YP"&amp;$J$42),$C26,'Полная ст-ть с уч.НЗС (Авто)'!HZ$11:INDIRECT("'Полная ст-ть с уч.НЗС (Авто)'!HZ"&amp;$J$42))/$D26)</f>
        <v>0</v>
      </c>
      <c r="IA26" s="137">
        <f ca="1">IF($D26=0,0,SUMIF('Полная ст-ть с уч.НЗС (Авто)'!$YP$11:INDIRECT("'Полная ст-ть с уч.НЗС (Авто)'!YP"&amp;$J$42),$C26,'Полная ст-ть с уч.НЗС (Авто)'!IA$11:INDIRECT("'Полная ст-ть с уч.НЗС (Авто)'!IA"&amp;$J$42))/$D26)</f>
        <v>0</v>
      </c>
      <c r="IB26" s="137">
        <f ca="1">IF($D26=0,0,SUMIF('Полная ст-ть с уч.НЗС (Авто)'!$YP$11:INDIRECT("'Полная ст-ть с уч.НЗС (Авто)'!YP"&amp;$J$42),$C26,'Полная ст-ть с уч.НЗС (Авто)'!IB$11:INDIRECT("'Полная ст-ть с уч.НЗС (Авто)'!IB"&amp;$J$42))/$D26)</f>
        <v>0</v>
      </c>
      <c r="IC26" s="137">
        <f ca="1">IF($D26=0,0,SUMIF('Полная ст-ть с уч.НЗС (Авто)'!$YP$11:INDIRECT("'Полная ст-ть с уч.НЗС (Авто)'!YP"&amp;$J$42),$C26,'Полная ст-ть с уч.НЗС (Авто)'!IC$11:INDIRECT("'Полная ст-ть с уч.НЗС (Авто)'!IC"&amp;$J$42))/$D26)</f>
        <v>0</v>
      </c>
      <c r="ID26" s="137">
        <f ca="1">IF($D26=0,0,SUMIF('Полная ст-ть с уч.НЗС (Авто)'!$YP$11:INDIRECT("'Полная ст-ть с уч.НЗС (Авто)'!YP"&amp;$J$42),$C26,'Полная ст-ть с уч.НЗС (Авто)'!ID$11:INDIRECT("'Полная ст-ть с уч.НЗС (Авто)'!ID"&amp;$J$42))/$D26)</f>
        <v>0</v>
      </c>
      <c r="IE26" s="137">
        <f ca="1">IF($D26=0,0,SUMIF('Полная ст-ть с уч.НЗС (Авто)'!$YP$11:INDIRECT("'Полная ст-ть с уч.НЗС (Авто)'!YP"&amp;$J$42),$C26,'Полная ст-ть с уч.НЗС (Авто)'!IE$11:INDIRECT("'Полная ст-ть с уч.НЗС (Авто)'!IE"&amp;$J$42))/$D26)</f>
        <v>0</v>
      </c>
      <c r="IF26" s="137">
        <f ca="1">IF($D26=0,0,SUMIF('Полная ст-ть с уч.НЗС (Авто)'!$YP$11:INDIRECT("'Полная ст-ть с уч.НЗС (Авто)'!YP"&amp;$J$42),$C26,'Полная ст-ть с уч.НЗС (Авто)'!IF$11:INDIRECT("'Полная ст-ть с уч.НЗС (Авто)'!IF"&amp;$J$42))/$D26)</f>
        <v>0</v>
      </c>
      <c r="IG26" s="137">
        <f ca="1">IF($D26=0,0,SUMIF('Полная ст-ть с уч.НЗС (Авто)'!$YP$11:INDIRECT("'Полная ст-ть с уч.НЗС (Авто)'!YP"&amp;$J$42),$C26,'Полная ст-ть с уч.НЗС (Авто)'!IG$11:INDIRECT("'Полная ст-ть с уч.НЗС (Авто)'!IG"&amp;$J$42))/$D26)</f>
        <v>0</v>
      </c>
      <c r="IH26" s="137">
        <f ca="1">IF($D26=0,0,SUMIF('Полная ст-ть с уч.НЗС (Авто)'!$YP$11:INDIRECT("'Полная ст-ть с уч.НЗС (Авто)'!YP"&amp;$J$42),$C26,'Полная ст-ть с уч.НЗС (Авто)'!IH$11:INDIRECT("'Полная ст-ть с уч.НЗС (Авто)'!IH"&amp;$J$42))/$D26)</f>
        <v>0</v>
      </c>
      <c r="II26" s="137">
        <f ca="1">IF($D26=0,0,SUMIF('Полная ст-ть с уч.НЗС (Авто)'!$YP$11:INDIRECT("'Полная ст-ть с уч.НЗС (Авто)'!YP"&amp;$J$42),$C26,'Полная ст-ть с уч.НЗС (Авто)'!II$11:INDIRECT("'Полная ст-ть с уч.НЗС (Авто)'!II"&amp;$J$42))/$D26)</f>
        <v>0</v>
      </c>
      <c r="IJ26" s="137">
        <f ca="1">IF($D26=0,0,SUMIF('Полная ст-ть с уч.НЗС (Авто)'!$YP$11:INDIRECT("'Полная ст-ть с уч.НЗС (Авто)'!YP"&amp;$J$42),$C26,'Полная ст-ть с уч.НЗС (Авто)'!IJ$11:INDIRECT("'Полная ст-ть с уч.НЗС (Авто)'!IJ"&amp;$J$42))/$D26)</f>
        <v>0</v>
      </c>
      <c r="IK26" s="137">
        <f ca="1">IF($D26=0,0,SUMIF('Полная ст-ть с уч.НЗС (Авто)'!$YP$11:INDIRECT("'Полная ст-ть с уч.НЗС (Авто)'!YP"&amp;$J$42),$C26,'Полная ст-ть с уч.НЗС (Авто)'!IK$11:INDIRECT("'Полная ст-ть с уч.НЗС (Авто)'!IK"&amp;$J$42))/$D26)</f>
        <v>0</v>
      </c>
      <c r="IL26" s="137">
        <f ca="1">IF($D26=0,0,SUMIF('Полная ст-ть с уч.НЗС (Авто)'!$YP$11:INDIRECT("'Полная ст-ть с уч.НЗС (Авто)'!YP"&amp;$J$42),$C26,'Полная ст-ть с уч.НЗС (Авто)'!IL$11:INDIRECT("'Полная ст-ть с уч.НЗС (Авто)'!IL"&amp;$J$42))/$D26)</f>
        <v>0</v>
      </c>
      <c r="IM26" s="137">
        <f ca="1">IF($D26=0,0,SUMIF('Полная ст-ть с уч.НЗС (Авто)'!$YP$11:INDIRECT("'Полная ст-ть с уч.НЗС (Авто)'!YP"&amp;$J$42),$C26,'Полная ст-ть с уч.НЗС (Авто)'!IM$11:INDIRECT("'Полная ст-ть с уч.НЗС (Авто)'!IM"&amp;$J$42))/$D26)</f>
        <v>0</v>
      </c>
      <c r="IN26" s="137">
        <f ca="1">IF($D26=0,0,SUMIF('Полная ст-ть с уч.НЗС (Авто)'!$YP$11:INDIRECT("'Полная ст-ть с уч.НЗС (Авто)'!YP"&amp;$J$42),$C26,'Полная ст-ть с уч.НЗС (Авто)'!IN$11:INDIRECT("'Полная ст-ть с уч.НЗС (Авто)'!IN"&amp;$J$42))/$D26)</f>
        <v>0</v>
      </c>
      <c r="IO26" s="137">
        <f ca="1">IF($D26=0,0,SUMIF('Полная ст-ть с уч.НЗС (Авто)'!$YP$11:INDIRECT("'Полная ст-ть с уч.НЗС (Авто)'!YP"&amp;$J$42),$C26,'Полная ст-ть с уч.НЗС (Авто)'!IO$11:INDIRECT("'Полная ст-ть с уч.НЗС (Авто)'!IO"&amp;$J$42))/$D26)</f>
        <v>0</v>
      </c>
      <c r="IP26" s="137">
        <f ca="1">IF($D26=0,0,SUMIF('Полная ст-ть с уч.НЗС (Авто)'!$YP$11:INDIRECT("'Полная ст-ть с уч.НЗС (Авто)'!YP"&amp;$J$42),$C26,'Полная ст-ть с уч.НЗС (Авто)'!IP$11:INDIRECT("'Полная ст-ть с уч.НЗС (Авто)'!IP"&amp;$J$42))/$D26)</f>
        <v>0</v>
      </c>
      <c r="IQ26" s="137">
        <f ca="1">IF($D26=0,0,SUMIF('Полная ст-ть с уч.НЗС (Авто)'!$YP$11:INDIRECT("'Полная ст-ть с уч.НЗС (Авто)'!YP"&amp;$J$42),$C26,'Полная ст-ть с уч.НЗС (Авто)'!IQ$11:INDIRECT("'Полная ст-ть с уч.НЗС (Авто)'!IQ"&amp;$J$42))/$D26)</f>
        <v>0</v>
      </c>
      <c r="IR26" s="137">
        <f ca="1">IF($D26=0,0,SUMIF('Полная ст-ть с уч.НЗС (Авто)'!$YP$11:INDIRECT("'Полная ст-ть с уч.НЗС (Авто)'!YP"&amp;$J$42),$C26,'Полная ст-ть с уч.НЗС (Авто)'!IR$11:INDIRECT("'Полная ст-ть с уч.НЗС (Авто)'!IR"&amp;$J$42))/$D26)</f>
        <v>0</v>
      </c>
      <c r="IS26" s="137">
        <f ca="1">IF($D26=0,0,SUMIF('Полная ст-ть с уч.НЗС (Авто)'!$YP$11:INDIRECT("'Полная ст-ть с уч.НЗС (Авто)'!YP"&amp;$J$42),$C26,'Полная ст-ть с уч.НЗС (Авто)'!IS$11:INDIRECT("'Полная ст-ть с уч.НЗС (Авто)'!IS"&amp;$J$42))/$D26)</f>
        <v>0</v>
      </c>
      <c r="IT26" s="137">
        <f ca="1">IF($D26=0,0,SUMIF('Полная ст-ть с уч.НЗС (Авто)'!$YP$11:INDIRECT("'Полная ст-ть с уч.НЗС (Авто)'!YP"&amp;$J$42),$C26,'Полная ст-ть с уч.НЗС (Авто)'!IT$11:INDIRECT("'Полная ст-ть с уч.НЗС (Авто)'!IT"&amp;$J$42))/$D26)</f>
        <v>0</v>
      </c>
      <c r="IU26" s="137">
        <f ca="1">IF($D26=0,0,SUMIF('Полная ст-ть с уч.НЗС (Авто)'!$YP$11:INDIRECT("'Полная ст-ть с уч.НЗС (Авто)'!YP"&amp;$J$42),$C26,'Полная ст-ть с уч.НЗС (Авто)'!IU$11:INDIRECT("'Полная ст-ть с уч.НЗС (Авто)'!IU"&amp;$J$42))/$D26)</f>
        <v>0</v>
      </c>
      <c r="IV26" s="137">
        <f ca="1">IF($D26=0,0,SUMIF('Полная ст-ть с уч.НЗС (Авто)'!$YP$11:INDIRECT("'Полная ст-ть с уч.НЗС (Авто)'!YP"&amp;$J$42),$C26,'Полная ст-ть с уч.НЗС (Авто)'!IV$11:INDIRECT("'Полная ст-ть с уч.НЗС (Авто)'!IV"&amp;$J$42))/$D26)</f>
        <v>0</v>
      </c>
      <c r="IW26" s="137">
        <f ca="1">IF($D26=0,0,SUMIF('Полная ст-ть с уч.НЗС (Авто)'!$YP$11:INDIRECT("'Полная ст-ть с уч.НЗС (Авто)'!YP"&amp;$J$42),$C26,'Полная ст-ть с уч.НЗС (Авто)'!IW$11:INDIRECT("'Полная ст-ть с уч.НЗС (Авто)'!IW"&amp;$J$42))/$D26)</f>
        <v>0</v>
      </c>
      <c r="IX26" s="137">
        <f ca="1">IF($D26=0,0,SUMIF('Полная ст-ть с уч.НЗС (Авто)'!$YP$11:INDIRECT("'Полная ст-ть с уч.НЗС (Авто)'!YP"&amp;$J$42),$C26,'Полная ст-ть с уч.НЗС (Авто)'!IX$11:INDIRECT("'Полная ст-ть с уч.НЗС (Авто)'!IX"&amp;$J$42))/$D26)</f>
        <v>0</v>
      </c>
      <c r="IY26" s="137">
        <f ca="1">IF($D26=0,0,SUMIF('Полная ст-ть с уч.НЗС (Авто)'!$YP$11:INDIRECT("'Полная ст-ть с уч.НЗС (Авто)'!YP"&amp;$J$42),$C26,'Полная ст-ть с уч.НЗС (Авто)'!IY$11:INDIRECT("'Полная ст-ть с уч.НЗС (Авто)'!IY"&amp;$J$42))/$D26)</f>
        <v>0</v>
      </c>
      <c r="IZ26" s="137">
        <f ca="1">IF($D26=0,0,SUMIF('Полная ст-ть с уч.НЗС (Авто)'!$YP$11:INDIRECT("'Полная ст-ть с уч.НЗС (Авто)'!YP"&amp;$J$42),$C26,'Полная ст-ть с уч.НЗС (Авто)'!IZ$11:INDIRECT("'Полная ст-ть с уч.НЗС (Авто)'!IZ"&amp;$J$42))/$D26)</f>
        <v>0</v>
      </c>
      <c r="JA26" s="137">
        <f ca="1">IF($D26=0,0,SUMIF('Полная ст-ть с уч.НЗС (Авто)'!$YP$11:INDIRECT("'Полная ст-ть с уч.НЗС (Авто)'!YP"&amp;$J$42),$C26,'Полная ст-ть с уч.НЗС (Авто)'!JA$11:INDIRECT("'Полная ст-ть с уч.НЗС (Авто)'!JA"&amp;$J$42))/$D26)</f>
        <v>0</v>
      </c>
      <c r="JB26" s="137">
        <f ca="1">IF($D26=0,0,SUMIF('Полная ст-ть с уч.НЗС (Авто)'!$YP$11:INDIRECT("'Полная ст-ть с уч.НЗС (Авто)'!YP"&amp;$J$42),$C26,'Полная ст-ть с уч.НЗС (Авто)'!JB$11:INDIRECT("'Полная ст-ть с уч.НЗС (Авто)'!JB"&amp;$J$42))/$D26)</f>
        <v>0</v>
      </c>
      <c r="JC26" s="137">
        <f ca="1">IF($D26=0,0,SUMIF('Полная ст-ть с уч.НЗС (Авто)'!$YP$11:INDIRECT("'Полная ст-ть с уч.НЗС (Авто)'!YP"&amp;$J$42),$C26,'Полная ст-ть с уч.НЗС (Авто)'!JC$11:INDIRECT("'Полная ст-ть с уч.НЗС (Авто)'!JC"&amp;$J$42))/$D26)</f>
        <v>0</v>
      </c>
      <c r="JD26" s="137">
        <f ca="1">IF($D26=0,0,SUMIF('Полная ст-ть с уч.НЗС (Авто)'!$YP$11:INDIRECT("'Полная ст-ть с уч.НЗС (Авто)'!YP"&amp;$J$42),$C26,'Полная ст-ть с уч.НЗС (Авто)'!JD$11:INDIRECT("'Полная ст-ть с уч.НЗС (Авто)'!JD"&amp;$J$42))/$D26)</f>
        <v>0</v>
      </c>
      <c r="JE26" s="137">
        <f ca="1">IF($D26=0,0,SUMIF('Полная ст-ть с уч.НЗС (Авто)'!$YP$11:INDIRECT("'Полная ст-ть с уч.НЗС (Авто)'!YP"&amp;$J$42),$C26,'Полная ст-ть с уч.НЗС (Авто)'!JE$11:INDIRECT("'Полная ст-ть с уч.НЗС (Авто)'!JE"&amp;$J$42))/$D26)</f>
        <v>0</v>
      </c>
      <c r="JF26" s="137">
        <f ca="1">IF($D26=0,0,SUMIF('Полная ст-ть с уч.НЗС (Авто)'!$YP$11:INDIRECT("'Полная ст-ть с уч.НЗС (Авто)'!YP"&amp;$J$42),$C26,'Полная ст-ть с уч.НЗС (Авто)'!JF$11:INDIRECT("'Полная ст-ть с уч.НЗС (Авто)'!JF"&amp;$J$42))/$D26)</f>
        <v>0</v>
      </c>
      <c r="JG26" s="137">
        <f ca="1">IF($D26=0,0,SUMIF('Полная ст-ть с уч.НЗС (Авто)'!$YP$11:INDIRECT("'Полная ст-ть с уч.НЗС (Авто)'!YP"&amp;$J$42),$C26,'Полная ст-ть с уч.НЗС (Авто)'!JG$11:INDIRECT("'Полная ст-ть с уч.НЗС (Авто)'!JG"&amp;$J$42))/$D26)</f>
        <v>0</v>
      </c>
      <c r="JH26" s="137">
        <f ca="1">IF($D26=0,0,SUMIF('Полная ст-ть с уч.НЗС (Авто)'!$YP$11:INDIRECT("'Полная ст-ть с уч.НЗС (Авто)'!YP"&amp;$J$42),$C26,'Полная ст-ть с уч.НЗС (Авто)'!JH$11:INDIRECT("'Полная ст-ть с уч.НЗС (Авто)'!JH"&amp;$J$42))/$D26)</f>
        <v>0</v>
      </c>
      <c r="JI26" s="137">
        <f ca="1">IF($D26=0,0,SUMIF('Полная ст-ть с уч.НЗС (Авто)'!$YP$11:INDIRECT("'Полная ст-ть с уч.НЗС (Авто)'!YP"&amp;$J$42),$C26,'Полная ст-ть с уч.НЗС (Авто)'!JI$11:INDIRECT("'Полная ст-ть с уч.НЗС (Авто)'!JI"&amp;$J$42))/$D26)</f>
        <v>0</v>
      </c>
      <c r="JJ26" s="137">
        <f ca="1">IF($D26=0,0,SUMIF('Полная ст-ть с уч.НЗС (Авто)'!$YP$11:INDIRECT("'Полная ст-ть с уч.НЗС (Авто)'!YP"&amp;$J$42),$C26,'Полная ст-ть с уч.НЗС (Авто)'!JJ$11:INDIRECT("'Полная ст-ть с уч.НЗС (Авто)'!JJ"&amp;$J$42))/$D26)</f>
        <v>0</v>
      </c>
      <c r="JK26" s="137">
        <f ca="1">IF($D26=0,0,SUMIF('Полная ст-ть с уч.НЗС (Авто)'!$YP$11:INDIRECT("'Полная ст-ть с уч.НЗС (Авто)'!YP"&amp;$J$42),$C26,'Полная ст-ть с уч.НЗС (Авто)'!JK$11:INDIRECT("'Полная ст-ть с уч.НЗС (Авто)'!JK"&amp;$J$42))/$D26)</f>
        <v>0</v>
      </c>
      <c r="JL26" s="137">
        <f ca="1">IF($D26=0,0,SUMIF('Полная ст-ть с уч.НЗС (Авто)'!$YP$11:INDIRECT("'Полная ст-ть с уч.НЗС (Авто)'!YP"&amp;$J$42),$C26,'Полная ст-ть с уч.НЗС (Авто)'!JL$11:INDIRECT("'Полная ст-ть с уч.НЗС (Авто)'!JL"&amp;$J$42))/$D26)</f>
        <v>0</v>
      </c>
      <c r="JM26" s="137">
        <f ca="1">IF($D26=0,0,SUMIF('Полная ст-ть с уч.НЗС (Авто)'!$YP$11:INDIRECT("'Полная ст-ть с уч.НЗС (Авто)'!YP"&amp;$J$42),$C26,'Полная ст-ть с уч.НЗС (Авто)'!JM$11:INDIRECT("'Полная ст-ть с уч.НЗС (Авто)'!JM"&amp;$J$42))/$D26)</f>
        <v>0</v>
      </c>
      <c r="JN26" s="137">
        <f ca="1">IF($D26=0,0,SUMIF('Полная ст-ть с уч.НЗС (Авто)'!$YP$11:INDIRECT("'Полная ст-ть с уч.НЗС (Авто)'!YP"&amp;$J$42),$C26,'Полная ст-ть с уч.НЗС (Авто)'!JN$11:INDIRECT("'Полная ст-ть с уч.НЗС (Авто)'!JN"&amp;$J$42))/$D26)</f>
        <v>0</v>
      </c>
      <c r="JO26" s="137">
        <f ca="1">IF($D26=0,0,SUMIF('Полная ст-ть с уч.НЗС (Авто)'!$YP$11:INDIRECT("'Полная ст-ть с уч.НЗС (Авто)'!YP"&amp;$J$42),$C26,'Полная ст-ть с уч.НЗС (Авто)'!JO$11:INDIRECT("'Полная ст-ть с уч.НЗС (Авто)'!JO"&amp;$J$42))/$D26)</f>
        <v>0</v>
      </c>
      <c r="JP26" s="137">
        <f ca="1">IF($D26=0,0,SUMIF('Полная ст-ть с уч.НЗС (Авто)'!$YP$11:INDIRECT("'Полная ст-ть с уч.НЗС (Авто)'!YP"&amp;$J$42),$C26,'Полная ст-ть с уч.НЗС (Авто)'!JP$11:INDIRECT("'Полная ст-ть с уч.НЗС (Авто)'!JP"&amp;$J$42))/$D26)</f>
        <v>0</v>
      </c>
      <c r="JQ26" s="137">
        <f ca="1">IF($D26=0,0,SUMIF('Полная ст-ть с уч.НЗС (Авто)'!$YP$11:INDIRECT("'Полная ст-ть с уч.НЗС (Авто)'!YP"&amp;$J$42),$C26,'Полная ст-ть с уч.НЗС (Авто)'!JQ$11:INDIRECT("'Полная ст-ть с уч.НЗС (Авто)'!JQ"&amp;$J$42))/$D26)</f>
        <v>0</v>
      </c>
      <c r="JR26" s="137">
        <f ca="1">IF($D26=0,0,SUMIF('Полная ст-ть с уч.НЗС (Авто)'!$YP$11:INDIRECT("'Полная ст-ть с уч.НЗС (Авто)'!YP"&amp;$J$42),$C26,'Полная ст-ть с уч.НЗС (Авто)'!JR$11:INDIRECT("'Полная ст-ть с уч.НЗС (Авто)'!JR"&amp;$J$42))/$D26)</f>
        <v>0</v>
      </c>
      <c r="JS26" s="137">
        <f ca="1">IF($D26=0,0,SUMIF('Полная ст-ть с уч.НЗС (Авто)'!$YP$11:INDIRECT("'Полная ст-ть с уч.НЗС (Авто)'!YP"&amp;$J$42),$C26,'Полная ст-ть с уч.НЗС (Авто)'!JS$11:INDIRECT("'Полная ст-ть с уч.НЗС (Авто)'!JS"&amp;$J$42))/$D26)</f>
        <v>0</v>
      </c>
      <c r="JT26" s="137">
        <f ca="1">IF($D26=0,0,SUMIF('Полная ст-ть с уч.НЗС (Авто)'!$YP$11:INDIRECT("'Полная ст-ть с уч.НЗС (Авто)'!YP"&amp;$J$42),$C26,'Полная ст-ть с уч.НЗС (Авто)'!JT$11:INDIRECT("'Полная ст-ть с уч.НЗС (Авто)'!JT"&amp;$J$42))/$D26)</f>
        <v>0</v>
      </c>
      <c r="JU26" s="137">
        <f ca="1">IF($D26=0,0,SUMIF('Полная ст-ть с уч.НЗС (Авто)'!$YP$11:INDIRECT("'Полная ст-ть с уч.НЗС (Авто)'!YP"&amp;$J$42),$C26,'Полная ст-ть с уч.НЗС (Авто)'!JU$11:INDIRECT("'Полная ст-ть с уч.НЗС (Авто)'!JU"&amp;$J$42))/$D26)</f>
        <v>0</v>
      </c>
      <c r="JV26" s="137">
        <f ca="1">IF($D26=0,0,SUMIF('Полная ст-ть с уч.НЗС (Авто)'!$YP$11:INDIRECT("'Полная ст-ть с уч.НЗС (Авто)'!YP"&amp;$J$42),$C26,'Полная ст-ть с уч.НЗС (Авто)'!JV$11:INDIRECT("'Полная ст-ть с уч.НЗС (Авто)'!JV"&amp;$J$42))/$D26)</f>
        <v>0</v>
      </c>
      <c r="JW26" s="137">
        <f ca="1">IF($D26=0,0,SUMIF('Полная ст-ть с уч.НЗС (Авто)'!$YP$11:INDIRECT("'Полная ст-ть с уч.НЗС (Авто)'!YP"&amp;$J$42),$C26,'Полная ст-ть с уч.НЗС (Авто)'!JW$11:INDIRECT("'Полная ст-ть с уч.НЗС (Авто)'!JW"&amp;$J$42))/$D26)</f>
        <v>0</v>
      </c>
      <c r="JX26" s="137">
        <f ca="1">IF($D26=0,0,SUMIF('Полная ст-ть с уч.НЗС (Авто)'!$YP$11:INDIRECT("'Полная ст-ть с уч.НЗС (Авто)'!YP"&amp;$J$42),$C26,'Полная ст-ть с уч.НЗС (Авто)'!JX$11:INDIRECT("'Полная ст-ть с уч.НЗС (Авто)'!JX"&amp;$J$42))/$D26)</f>
        <v>0</v>
      </c>
      <c r="JY26" s="137">
        <f ca="1">IF($D26=0,0,SUMIF('Полная ст-ть с уч.НЗС (Авто)'!$YP$11:INDIRECT("'Полная ст-ть с уч.НЗС (Авто)'!YP"&amp;$J$42),$C26,'Полная ст-ть с уч.НЗС (Авто)'!JY$11:INDIRECT("'Полная ст-ть с уч.НЗС (Авто)'!JY"&amp;$J$42))/$D26)</f>
        <v>0</v>
      </c>
      <c r="JZ26" s="137">
        <f ca="1">IF($D26=0,0,SUMIF('Полная ст-ть с уч.НЗС (Авто)'!$YP$11:INDIRECT("'Полная ст-ть с уч.НЗС (Авто)'!YP"&amp;$J$42),$C26,'Полная ст-ть с уч.НЗС (Авто)'!JZ$11:INDIRECT("'Полная ст-ть с уч.НЗС (Авто)'!JZ"&amp;$J$42))/$D26)</f>
        <v>0</v>
      </c>
      <c r="KA26" s="137">
        <f ca="1">IF($D26=0,0,SUMIF('Полная ст-ть с уч.НЗС (Авто)'!$YP$11:INDIRECT("'Полная ст-ть с уч.НЗС (Авто)'!YP"&amp;$J$42),$C26,'Полная ст-ть с уч.НЗС (Авто)'!KA$11:INDIRECT("'Полная ст-ть с уч.НЗС (Авто)'!KA"&amp;$J$42))/$D26)</f>
        <v>0</v>
      </c>
      <c r="KB26" s="137">
        <f ca="1">IF($D26=0,0,SUMIF('Полная ст-ть с уч.НЗС (Авто)'!$YP$11:INDIRECT("'Полная ст-ть с уч.НЗС (Авто)'!YP"&amp;$J$42),$C26,'Полная ст-ть с уч.НЗС (Авто)'!KB$11:INDIRECT("'Полная ст-ть с уч.НЗС (Авто)'!KB"&amp;$J$42))/$D26)</f>
        <v>0</v>
      </c>
      <c r="KC26" s="137">
        <f ca="1">IF($D26=0,0,SUMIF('Полная ст-ть с уч.НЗС (Авто)'!$YP$11:INDIRECT("'Полная ст-ть с уч.НЗС (Авто)'!YP"&amp;$J$42),$C26,'Полная ст-ть с уч.НЗС (Авто)'!KC$11:INDIRECT("'Полная ст-ть с уч.НЗС (Авто)'!KC"&amp;$J$42))/$D26)</f>
        <v>0</v>
      </c>
      <c r="KD26" s="137">
        <f ca="1">IF($D26=0,0,SUMIF('Полная ст-ть с уч.НЗС (Авто)'!$YP$11:INDIRECT("'Полная ст-ть с уч.НЗС (Авто)'!YP"&amp;$J$42),$C26,'Полная ст-ть с уч.НЗС (Авто)'!KD$11:INDIRECT("'Полная ст-ть с уч.НЗС (Авто)'!KD"&amp;$J$42))/$D26)</f>
        <v>0</v>
      </c>
      <c r="KE26" s="137">
        <f ca="1">IF($D26=0,0,SUMIF('Полная ст-ть с уч.НЗС (Авто)'!$YP$11:INDIRECT("'Полная ст-ть с уч.НЗС (Авто)'!YP"&amp;$J$42),$C26,'Полная ст-ть с уч.НЗС (Авто)'!KE$11:INDIRECT("'Полная ст-ть с уч.НЗС (Авто)'!KE"&amp;$J$42))/$D26)</f>
        <v>0</v>
      </c>
      <c r="KF26" s="137">
        <f ca="1">IF($D26=0,0,SUMIF('Полная ст-ть с уч.НЗС (Авто)'!$YP$11:INDIRECT("'Полная ст-ть с уч.НЗС (Авто)'!YP"&amp;$J$42),$C26,'Полная ст-ть с уч.НЗС (Авто)'!KF$11:INDIRECT("'Полная ст-ть с уч.НЗС (Авто)'!KF"&amp;$J$42))/$D26)</f>
        <v>0</v>
      </c>
      <c r="KG26" s="137">
        <f ca="1">IF($D26=0,0,SUMIF('Полная ст-ть с уч.НЗС (Авто)'!$YP$11:INDIRECT("'Полная ст-ть с уч.НЗС (Авто)'!YP"&amp;$J$42),$C26,'Полная ст-ть с уч.НЗС (Авто)'!KG$11:INDIRECT("'Полная ст-ть с уч.НЗС (Авто)'!KG"&amp;$J$42))/$D26)</f>
        <v>0</v>
      </c>
      <c r="KH26" s="137">
        <f ca="1">IF($D26=0,0,SUMIF('Полная ст-ть с уч.НЗС (Авто)'!$YP$11:INDIRECT("'Полная ст-ть с уч.НЗС (Авто)'!YP"&amp;$J$42),$C26,'Полная ст-ть с уч.НЗС (Авто)'!KH$11:INDIRECT("'Полная ст-ть с уч.НЗС (Авто)'!KH"&amp;$J$42))/$D26)</f>
        <v>0</v>
      </c>
      <c r="KI26" s="137">
        <f ca="1">IF($D26=0,0,SUMIF('Полная ст-ть с уч.НЗС (Авто)'!$YP$11:INDIRECT("'Полная ст-ть с уч.НЗС (Авто)'!YP"&amp;$J$42),$C26,'Полная ст-ть с уч.НЗС (Авто)'!KI$11:INDIRECT("'Полная ст-ть с уч.НЗС (Авто)'!KI"&amp;$J$42))/$D26)</f>
        <v>0</v>
      </c>
      <c r="KJ26" s="137">
        <f ca="1">IF($D26=0,0,SUMIF('Полная ст-ть с уч.НЗС (Авто)'!$YP$11:INDIRECT("'Полная ст-ть с уч.НЗС (Авто)'!YP"&amp;$J$42),$C26,'Полная ст-ть с уч.НЗС (Авто)'!KJ$11:INDIRECT("'Полная ст-ть с уч.НЗС (Авто)'!KJ"&amp;$J$42))/$D26)</f>
        <v>0</v>
      </c>
      <c r="KK26" s="137">
        <f ca="1">IF($D26=0,0,SUMIF('Полная ст-ть с уч.НЗС (Авто)'!$YP$11:INDIRECT("'Полная ст-ть с уч.НЗС (Авто)'!YP"&amp;$J$42),$C26,'Полная ст-ть с уч.НЗС (Авто)'!KK$11:INDIRECT("'Полная ст-ть с уч.НЗС (Авто)'!KK"&amp;$J$42))/$D26)</f>
        <v>0</v>
      </c>
      <c r="KL26" s="137">
        <f ca="1">IF($D26=0,0,SUMIF('Полная ст-ть с уч.НЗС (Авто)'!$YP$11:INDIRECT("'Полная ст-ть с уч.НЗС (Авто)'!YP"&amp;$J$42),$C26,'Полная ст-ть с уч.НЗС (Авто)'!KL$11:INDIRECT("'Полная ст-ть с уч.НЗС (Авто)'!KL"&amp;$J$42))/$D26)</f>
        <v>0</v>
      </c>
      <c r="KM26" s="137">
        <f ca="1">IF($D26=0,0,SUMIF('Полная ст-ть с уч.НЗС (Авто)'!$YP$11:INDIRECT("'Полная ст-ть с уч.НЗС (Авто)'!YP"&amp;$J$42),$C26,'Полная ст-ть с уч.НЗС (Авто)'!KM$11:INDIRECT("'Полная ст-ть с уч.НЗС (Авто)'!KM"&amp;$J$42))/$D26)</f>
        <v>0</v>
      </c>
      <c r="KN26" s="137">
        <f ca="1">IF($D26=0,0,SUMIF('Полная ст-ть с уч.НЗС (Авто)'!$YP$11:INDIRECT("'Полная ст-ть с уч.НЗС (Авто)'!YP"&amp;$J$42),$C26,'Полная ст-ть с уч.НЗС (Авто)'!KN$11:INDIRECT("'Полная ст-ть с уч.НЗС (Авто)'!KN"&amp;$J$42))/$D26)</f>
        <v>0</v>
      </c>
      <c r="KO26" s="137">
        <f ca="1">IF($D26=0,0,SUMIF('Полная ст-ть с уч.НЗС (Авто)'!$YP$11:INDIRECT("'Полная ст-ть с уч.НЗС (Авто)'!YP"&amp;$J$42),$C26,'Полная ст-ть с уч.НЗС (Авто)'!KO$11:INDIRECT("'Полная ст-ть с уч.НЗС (Авто)'!KO"&amp;$J$42))/$D26)</f>
        <v>0</v>
      </c>
      <c r="KP26" s="137">
        <f ca="1">IF($D26=0,0,SUMIF('Полная ст-ть с уч.НЗС (Авто)'!$YP$11:INDIRECT("'Полная ст-ть с уч.НЗС (Авто)'!YP"&amp;$J$42),$C26,'Полная ст-ть с уч.НЗС (Авто)'!KP$11:INDIRECT("'Полная ст-ть с уч.НЗС (Авто)'!KP"&amp;$J$42))/$D26)</f>
        <v>0</v>
      </c>
      <c r="KQ26" s="137">
        <f ca="1">IF($D26=0,0,SUMIF('Полная ст-ть с уч.НЗС (Авто)'!$YP$11:INDIRECT("'Полная ст-ть с уч.НЗС (Авто)'!YP"&amp;$J$42),$C26,'Полная ст-ть с уч.НЗС (Авто)'!KQ$11:INDIRECT("'Полная ст-ть с уч.НЗС (Авто)'!KQ"&amp;$J$42))/$D26)</f>
        <v>0</v>
      </c>
      <c r="KR26" s="137">
        <f ca="1">IF($D26=0,0,SUMIF('Полная ст-ть с уч.НЗС (Авто)'!$YP$11:INDIRECT("'Полная ст-ть с уч.НЗС (Авто)'!YP"&amp;$J$42),$C26,'Полная ст-ть с уч.НЗС (Авто)'!KR$11:INDIRECT("'Полная ст-ть с уч.НЗС (Авто)'!KR"&amp;$J$42))/$D26)</f>
        <v>0</v>
      </c>
      <c r="KS26" s="137">
        <f ca="1">IF($D26=0,0,SUMIF('Полная ст-ть с уч.НЗС (Авто)'!$YP$11:INDIRECT("'Полная ст-ть с уч.НЗС (Авто)'!YP"&amp;$J$42),$C26,'Полная ст-ть с уч.НЗС (Авто)'!KS$11:INDIRECT("'Полная ст-ть с уч.НЗС (Авто)'!KS"&amp;$J$42))/$D26)</f>
        <v>0</v>
      </c>
      <c r="KT26" s="137">
        <f ca="1">IF($D26=0,0,SUMIF('Полная ст-ть с уч.НЗС (Авто)'!$YP$11:INDIRECT("'Полная ст-ть с уч.НЗС (Авто)'!YP"&amp;$J$42),$C26,'Полная ст-ть с уч.НЗС (Авто)'!KT$11:INDIRECT("'Полная ст-ть с уч.НЗС (Авто)'!KT"&amp;$J$42))/$D26)</f>
        <v>0</v>
      </c>
      <c r="KU26" s="137">
        <f ca="1">IF($D26=0,0,SUMIF('Полная ст-ть с уч.НЗС (Авто)'!$YP$11:INDIRECT("'Полная ст-ть с уч.НЗС (Авто)'!YP"&amp;$J$42),$C26,'Полная ст-ть с уч.НЗС (Авто)'!KU$11:INDIRECT("'Полная ст-ть с уч.НЗС (Авто)'!KU"&amp;$J$42))/$D26)</f>
        <v>0</v>
      </c>
      <c r="KV26" s="137">
        <f ca="1">IF($D26=0,0,SUMIF('Полная ст-ть с уч.НЗС (Авто)'!$YP$11:INDIRECT("'Полная ст-ть с уч.НЗС (Авто)'!YP"&amp;$J$42),$C26,'Полная ст-ть с уч.НЗС (Авто)'!KV$11:INDIRECT("'Полная ст-ть с уч.НЗС (Авто)'!KV"&amp;$J$42))/$D26)</f>
        <v>0</v>
      </c>
      <c r="KW26" s="137">
        <f ca="1">IF($D26=0,0,SUMIF('Полная ст-ть с уч.НЗС (Авто)'!$YP$11:INDIRECT("'Полная ст-ть с уч.НЗС (Авто)'!YP"&amp;$J$42),$C26,'Полная ст-ть с уч.НЗС (Авто)'!KW$11:INDIRECT("'Полная ст-ть с уч.НЗС (Авто)'!KW"&amp;$J$42))/$D26)</f>
        <v>0</v>
      </c>
      <c r="KX26" s="137">
        <f ca="1">IF($D26=0,0,SUMIF('Полная ст-ть с уч.НЗС (Авто)'!$YP$11:INDIRECT("'Полная ст-ть с уч.НЗС (Авто)'!YP"&amp;$J$42),$C26,'Полная ст-ть с уч.НЗС (Авто)'!KX$11:INDIRECT("'Полная ст-ть с уч.НЗС (Авто)'!KX"&amp;$J$42))/$D26)</f>
        <v>0</v>
      </c>
      <c r="KY26" s="137">
        <f ca="1">IF($D26=0,0,SUMIF('Полная ст-ть с уч.НЗС (Авто)'!$YP$11:INDIRECT("'Полная ст-ть с уч.НЗС (Авто)'!YP"&amp;$J$42),$C26,'Полная ст-ть с уч.НЗС (Авто)'!KY$11:INDIRECT("'Полная ст-ть с уч.НЗС (Авто)'!KY"&amp;$J$42))/$D26)</f>
        <v>0</v>
      </c>
      <c r="KZ26" s="137">
        <f ca="1">IF($D26=0,0,SUMIF('Полная ст-ть с уч.НЗС (Авто)'!$YP$11:INDIRECT("'Полная ст-ть с уч.НЗС (Авто)'!YP"&amp;$J$42),$C26,'Полная ст-ть с уч.НЗС (Авто)'!KZ$11:INDIRECT("'Полная ст-ть с уч.НЗС (Авто)'!KZ"&amp;$J$42))/$D26)</f>
        <v>0</v>
      </c>
      <c r="LA26" s="137">
        <f ca="1">IF($D26=0,0,SUMIF('Полная ст-ть с уч.НЗС (Авто)'!$YP$11:INDIRECT("'Полная ст-ть с уч.НЗС (Авто)'!YP"&amp;$J$42),$C26,'Полная ст-ть с уч.НЗС (Авто)'!LA$11:INDIRECT("'Полная ст-ть с уч.НЗС (Авто)'!LA"&amp;$J$42))/$D26)</f>
        <v>0</v>
      </c>
      <c r="LB26" s="137">
        <f ca="1">IF($D26=0,0,SUMIF('Полная ст-ть с уч.НЗС (Авто)'!$YP$11:INDIRECT("'Полная ст-ть с уч.НЗС (Авто)'!YP"&amp;$J$42),$C26,'Полная ст-ть с уч.НЗС (Авто)'!LB$11:INDIRECT("'Полная ст-ть с уч.НЗС (Авто)'!LB"&amp;$J$42))/$D26)</f>
        <v>0</v>
      </c>
      <c r="LC26" s="137">
        <f ca="1">IF($D26=0,0,SUMIF('Полная ст-ть с уч.НЗС (Авто)'!$YP$11:INDIRECT("'Полная ст-ть с уч.НЗС (Авто)'!YP"&amp;$J$42),$C26,'Полная ст-ть с уч.НЗС (Авто)'!LC$11:INDIRECT("'Полная ст-ть с уч.НЗС (Авто)'!LC"&amp;$J$42))/$D26)</f>
        <v>0</v>
      </c>
      <c r="LD26" s="137">
        <f ca="1">IF($D26=0,0,SUMIF('Полная ст-ть с уч.НЗС (Авто)'!$YP$11:INDIRECT("'Полная ст-ть с уч.НЗС (Авто)'!YP"&amp;$J$42),$C26,'Полная ст-ть с уч.НЗС (Авто)'!LD$11:INDIRECT("'Полная ст-ть с уч.НЗС (Авто)'!LD"&amp;$J$42))/$D26)</f>
        <v>0</v>
      </c>
      <c r="LE26" s="137">
        <f ca="1">IF($D26=0,0,SUMIF('Полная ст-ть с уч.НЗС (Авто)'!$YP$11:INDIRECT("'Полная ст-ть с уч.НЗС (Авто)'!YP"&amp;$J$42),$C26,'Полная ст-ть с уч.НЗС (Авто)'!LE$11:INDIRECT("'Полная ст-ть с уч.НЗС (Авто)'!LE"&amp;$J$42))/$D26)</f>
        <v>0</v>
      </c>
      <c r="LF26" s="137">
        <f ca="1">IF($D26=0,0,SUMIF('Полная ст-ть с уч.НЗС (Авто)'!$YP$11:INDIRECT("'Полная ст-ть с уч.НЗС (Авто)'!YP"&amp;$J$42),$C26,'Полная ст-ть с уч.НЗС (Авто)'!LF$11:INDIRECT("'Полная ст-ть с уч.НЗС (Авто)'!LF"&amp;$J$42))/$D26)</f>
        <v>0</v>
      </c>
      <c r="LG26" s="137">
        <f ca="1">IF($D26=0,0,SUMIF('Полная ст-ть с уч.НЗС (Авто)'!$YP$11:INDIRECT("'Полная ст-ть с уч.НЗС (Авто)'!YP"&amp;$J$42),$C26,'Полная ст-ть с уч.НЗС (Авто)'!LG$11:INDIRECT("'Полная ст-ть с уч.НЗС (Авто)'!LG"&amp;$J$42))/$D26)</f>
        <v>0</v>
      </c>
      <c r="LH26" s="137">
        <f ca="1">IF($D26=0,0,SUMIF('Полная ст-ть с уч.НЗС (Авто)'!$YP$11:INDIRECT("'Полная ст-ть с уч.НЗС (Авто)'!YP"&amp;$J$42),$C26,'Полная ст-ть с уч.НЗС (Авто)'!LH$11:INDIRECT("'Полная ст-ть с уч.НЗС (Авто)'!LH"&amp;$J$42))/$D26)</f>
        <v>0</v>
      </c>
      <c r="LI26" s="137">
        <f ca="1">IF($D26=0,0,SUMIF('Полная ст-ть с уч.НЗС (Авто)'!$YP$11:INDIRECT("'Полная ст-ть с уч.НЗС (Авто)'!YP"&amp;$J$42),$C26,'Полная ст-ть с уч.НЗС (Авто)'!LI$11:INDIRECT("'Полная ст-ть с уч.НЗС (Авто)'!LI"&amp;$J$42))/$D26)</f>
        <v>0</v>
      </c>
      <c r="LJ26" s="137">
        <f ca="1">IF($D26=0,0,SUMIF('Полная ст-ть с уч.НЗС (Авто)'!$YP$11:INDIRECT("'Полная ст-ть с уч.НЗС (Авто)'!YP"&amp;$J$42),$C26,'Полная ст-ть с уч.НЗС (Авто)'!LJ$11:INDIRECT("'Полная ст-ть с уч.НЗС (Авто)'!LJ"&amp;$J$42))/$D26)</f>
        <v>0</v>
      </c>
      <c r="LK26" s="137">
        <f ca="1">IF($D26=0,0,SUMIF('Полная ст-ть с уч.НЗС (Авто)'!$YP$11:INDIRECT("'Полная ст-ть с уч.НЗС (Авто)'!YP"&amp;$J$42),$C26,'Полная ст-ть с уч.НЗС (Авто)'!LK$11:INDIRECT("'Полная ст-ть с уч.НЗС (Авто)'!LK"&amp;$J$42))/$D26)</f>
        <v>0</v>
      </c>
      <c r="LL26" s="137">
        <f ca="1">IF($D26=0,0,SUMIF('Полная ст-ть с уч.НЗС (Авто)'!$YP$11:INDIRECT("'Полная ст-ть с уч.НЗС (Авто)'!YP"&amp;$J$42),$C26,'Полная ст-ть с уч.НЗС (Авто)'!LL$11:INDIRECT("'Полная ст-ть с уч.НЗС (Авто)'!LL"&amp;$J$42))/$D26)</f>
        <v>0</v>
      </c>
      <c r="LM26" s="137">
        <f ca="1">IF($D26=0,0,SUMIF('Полная ст-ть с уч.НЗС (Авто)'!$YP$11:INDIRECT("'Полная ст-ть с уч.НЗС (Авто)'!YP"&amp;$J$42),$C26,'Полная ст-ть с уч.НЗС (Авто)'!LM$11:INDIRECT("'Полная ст-ть с уч.НЗС (Авто)'!LM"&amp;$J$42))/$D26)</f>
        <v>0</v>
      </c>
      <c r="LN26" s="137">
        <f ca="1">IF($D26=0,0,SUMIF('Полная ст-ть с уч.НЗС (Авто)'!$YP$11:INDIRECT("'Полная ст-ть с уч.НЗС (Авто)'!YP"&amp;$J$42),$C26,'Полная ст-ть с уч.НЗС (Авто)'!LN$11:INDIRECT("'Полная ст-ть с уч.НЗС (Авто)'!LN"&amp;$J$42))/$D26)</f>
        <v>0</v>
      </c>
      <c r="LO26" s="137">
        <f ca="1">IF($D26=0,0,SUMIF('Полная ст-ть с уч.НЗС (Авто)'!$YP$11:INDIRECT("'Полная ст-ть с уч.НЗС (Авто)'!YP"&amp;$J$42),$C26,'Полная ст-ть с уч.НЗС (Авто)'!LO$11:INDIRECT("'Полная ст-ть с уч.НЗС (Авто)'!LO"&amp;$J$42))/$D26)</f>
        <v>0</v>
      </c>
      <c r="LP26" s="137">
        <f ca="1">IF($D26=0,0,SUMIF('Полная ст-ть с уч.НЗС (Авто)'!$YP$11:INDIRECT("'Полная ст-ть с уч.НЗС (Авто)'!YP"&amp;$J$42),$C26,'Полная ст-ть с уч.НЗС (Авто)'!LP$11:INDIRECT("'Полная ст-ть с уч.НЗС (Авто)'!LP"&amp;$J$42))/$D26)</f>
        <v>0</v>
      </c>
      <c r="LQ26" s="137">
        <f ca="1">IF($D26=0,0,SUMIF('Полная ст-ть с уч.НЗС (Авто)'!$YP$11:INDIRECT("'Полная ст-ть с уч.НЗС (Авто)'!YP"&amp;$J$42),$C26,'Полная ст-ть с уч.НЗС (Авто)'!LQ$11:INDIRECT("'Полная ст-ть с уч.НЗС (Авто)'!LQ"&amp;$J$42))/$D26)</f>
        <v>0</v>
      </c>
      <c r="LR26" s="137">
        <f ca="1">IF($D26=0,0,SUMIF('Полная ст-ть с уч.НЗС (Авто)'!$YP$11:INDIRECT("'Полная ст-ть с уч.НЗС (Авто)'!YP"&amp;$J$42),$C26,'Полная ст-ть с уч.НЗС (Авто)'!LR$11:INDIRECT("'Полная ст-ть с уч.НЗС (Авто)'!LR"&amp;$J$42))/$D26)</f>
        <v>0</v>
      </c>
      <c r="LS26" s="137">
        <f ca="1">IF($D26=0,0,SUMIF('Полная ст-ть с уч.НЗС (Авто)'!$YP$11:INDIRECT("'Полная ст-ть с уч.НЗС (Авто)'!YP"&amp;$J$42),$C26,'Полная ст-ть с уч.НЗС (Авто)'!LS$11:INDIRECT("'Полная ст-ть с уч.НЗС (Авто)'!LS"&amp;$J$42))/$D26)</f>
        <v>0</v>
      </c>
      <c r="LT26" s="137">
        <f ca="1">IF($D26=0,0,SUMIF('Полная ст-ть с уч.НЗС (Авто)'!$YP$11:INDIRECT("'Полная ст-ть с уч.НЗС (Авто)'!YP"&amp;$J$42),$C26,'Полная ст-ть с уч.НЗС (Авто)'!LT$11:INDIRECT("'Полная ст-ть с уч.НЗС (Авто)'!LT"&amp;$J$42))/$D26)</f>
        <v>0</v>
      </c>
      <c r="LU26" s="137">
        <f ca="1">IF($D26=0,0,SUMIF('Полная ст-ть с уч.НЗС (Авто)'!$YP$11:INDIRECT("'Полная ст-ть с уч.НЗС (Авто)'!YP"&amp;$J$42),$C26,'Полная ст-ть с уч.НЗС (Авто)'!LU$11:INDIRECT("'Полная ст-ть с уч.НЗС (Авто)'!LU"&amp;$J$42))/$D26)</f>
        <v>0</v>
      </c>
      <c r="LV26" s="137">
        <f ca="1">IF($D26=0,0,SUMIF('Полная ст-ть с уч.НЗС (Авто)'!$YP$11:INDIRECT("'Полная ст-ть с уч.НЗС (Авто)'!YP"&amp;$J$42),$C26,'Полная ст-ть с уч.НЗС (Авто)'!LV$11:INDIRECT("'Полная ст-ть с уч.НЗС (Авто)'!LV"&amp;$J$42))/$D26)</f>
        <v>0</v>
      </c>
      <c r="LW26" s="137">
        <f ca="1">IF($D26=0,0,SUMIF('Полная ст-ть с уч.НЗС (Авто)'!$YP$11:INDIRECT("'Полная ст-ть с уч.НЗС (Авто)'!YP"&amp;$J$42),$C26,'Полная ст-ть с уч.НЗС (Авто)'!LW$11:INDIRECT("'Полная ст-ть с уч.НЗС (Авто)'!LW"&amp;$J$42))/$D26)</f>
        <v>0</v>
      </c>
      <c r="LX26" s="137">
        <f ca="1">IF($D26=0,0,SUMIF('Полная ст-ть с уч.НЗС (Авто)'!$YP$11:INDIRECT("'Полная ст-ть с уч.НЗС (Авто)'!YP"&amp;$J$42),$C26,'Полная ст-ть с уч.НЗС (Авто)'!LX$11:INDIRECT("'Полная ст-ть с уч.НЗС (Авто)'!LX"&amp;$J$42))/$D26)</f>
        <v>0</v>
      </c>
      <c r="LY26" s="137">
        <f ca="1">IF($D26=0,0,SUMIF('Полная ст-ть с уч.НЗС (Авто)'!$YP$11:INDIRECT("'Полная ст-ть с уч.НЗС (Авто)'!YP"&amp;$J$42),$C26,'Полная ст-ть с уч.НЗС (Авто)'!LY$11:INDIRECT("'Полная ст-ть с уч.НЗС (Авто)'!LY"&amp;$J$42))/$D26)</f>
        <v>0</v>
      </c>
      <c r="LZ26" s="137">
        <f ca="1">IF($D26=0,0,SUMIF('Полная ст-ть с уч.НЗС (Авто)'!$YP$11:INDIRECT("'Полная ст-ть с уч.НЗС (Авто)'!YP"&amp;$J$42),$C26,'Полная ст-ть с уч.НЗС (Авто)'!LZ$11:INDIRECT("'Полная ст-ть с уч.НЗС (Авто)'!LZ"&amp;$J$42))/$D26)</f>
        <v>0</v>
      </c>
      <c r="MA26" s="137">
        <f ca="1">IF($D26=0,0,SUMIF('Полная ст-ть с уч.НЗС (Авто)'!$YP$11:INDIRECT("'Полная ст-ть с уч.НЗС (Авто)'!YP"&amp;$J$42),$C26,'Полная ст-ть с уч.НЗС (Авто)'!MA$11:INDIRECT("'Полная ст-ть с уч.НЗС (Авто)'!MA"&amp;$J$42))/$D26)</f>
        <v>0</v>
      </c>
      <c r="MB26" s="137">
        <f ca="1">IF($D26=0,0,SUMIF('Полная ст-ть с уч.НЗС (Авто)'!$YP$11:INDIRECT("'Полная ст-ть с уч.НЗС (Авто)'!YP"&amp;$J$42),$C26,'Полная ст-ть с уч.НЗС (Авто)'!MB$11:INDIRECT("'Полная ст-ть с уч.НЗС (Авто)'!MB"&amp;$J$42))/$D26)</f>
        <v>0</v>
      </c>
      <c r="MC26" s="137">
        <f ca="1">IF($D26=0,0,SUMIF('Полная ст-ть с уч.НЗС (Авто)'!$YP$11:INDIRECT("'Полная ст-ть с уч.НЗС (Авто)'!YP"&amp;$J$42),$C26,'Полная ст-ть с уч.НЗС (Авто)'!MC$11:INDIRECT("'Полная ст-ть с уч.НЗС (Авто)'!MC"&amp;$J$42))/$D26)</f>
        <v>0</v>
      </c>
      <c r="MD26" s="137">
        <f ca="1">IF($D26=0,0,SUMIF('Полная ст-ть с уч.НЗС (Авто)'!$YP$11:INDIRECT("'Полная ст-ть с уч.НЗС (Авто)'!YP"&amp;$J$42),$C26,'Полная ст-ть с уч.НЗС (Авто)'!MD$11:INDIRECT("'Полная ст-ть с уч.НЗС (Авто)'!MD"&amp;$J$42))/$D26)</f>
        <v>0</v>
      </c>
      <c r="ME26" s="137">
        <f ca="1">IF($D26=0,0,SUMIF('Полная ст-ть с уч.НЗС (Авто)'!$YP$11:INDIRECT("'Полная ст-ть с уч.НЗС (Авто)'!YP"&amp;$J$42),$C26,'Полная ст-ть с уч.НЗС (Авто)'!ME$11:INDIRECT("'Полная ст-ть с уч.НЗС (Авто)'!ME"&amp;$J$42))/$D26)</f>
        <v>0</v>
      </c>
      <c r="MF26" s="137">
        <f ca="1">IF($D26=0,0,SUMIF('Полная ст-ть с уч.НЗС (Авто)'!$YP$11:INDIRECT("'Полная ст-ть с уч.НЗС (Авто)'!YP"&amp;$J$42),$C26,'Полная ст-ть с уч.НЗС (Авто)'!MF$11:INDIRECT("'Полная ст-ть с уч.НЗС (Авто)'!MF"&amp;$J$42))/$D26)</f>
        <v>0</v>
      </c>
      <c r="MG26" s="137">
        <f ca="1">IF($D26=0,0,SUMIF('Полная ст-ть с уч.НЗС (Авто)'!$YP$11:INDIRECT("'Полная ст-ть с уч.НЗС (Авто)'!YP"&amp;$J$42),$C26,'Полная ст-ть с уч.НЗС (Авто)'!MG$11:INDIRECT("'Полная ст-ть с уч.НЗС (Авто)'!MG"&amp;$J$42))/$D26)</f>
        <v>0</v>
      </c>
      <c r="MH26" s="137">
        <f ca="1">IF($D26=0,0,SUMIF('Полная ст-ть с уч.НЗС (Авто)'!$YP$11:INDIRECT("'Полная ст-ть с уч.НЗС (Авто)'!YP"&amp;$J$42),$C26,'Полная ст-ть с уч.НЗС (Авто)'!MH$11:INDIRECT("'Полная ст-ть с уч.НЗС (Авто)'!MH"&amp;$J$42))/$D26)</f>
        <v>0</v>
      </c>
      <c r="MI26" s="137">
        <f ca="1">IF($D26=0,0,SUMIF('Полная ст-ть с уч.НЗС (Авто)'!$YP$11:INDIRECT("'Полная ст-ть с уч.НЗС (Авто)'!YP"&amp;$J$42),$C26,'Полная ст-ть с уч.НЗС (Авто)'!MI$11:INDIRECT("'Полная ст-ть с уч.НЗС (Авто)'!MI"&amp;$J$42))/$D26)</f>
        <v>0</v>
      </c>
      <c r="MJ26" s="137">
        <f ca="1">IF($D26=0,0,SUMIF('Полная ст-ть с уч.НЗС (Авто)'!$YP$11:INDIRECT("'Полная ст-ть с уч.НЗС (Авто)'!YP"&amp;$J$42),$C26,'Полная ст-ть с уч.НЗС (Авто)'!MJ$11:INDIRECT("'Полная ст-ть с уч.НЗС (Авто)'!MJ"&amp;$J$42))/$D26)</f>
        <v>0</v>
      </c>
      <c r="MK26" s="137">
        <f ca="1">IF($D26=0,0,SUMIF('Полная ст-ть с уч.НЗС (Авто)'!$YP$11:INDIRECT("'Полная ст-ть с уч.НЗС (Авто)'!YP"&amp;$J$42),$C26,'Полная ст-ть с уч.НЗС (Авто)'!MK$11:INDIRECT("'Полная ст-ть с уч.НЗС (Авто)'!MK"&amp;$J$42))/$D26)</f>
        <v>0</v>
      </c>
      <c r="ML26" s="137">
        <f ca="1">IF($D26=0,0,SUMIF('Полная ст-ть с уч.НЗС (Авто)'!$YP$11:INDIRECT("'Полная ст-ть с уч.НЗС (Авто)'!YP"&amp;$J$42),$C26,'Полная ст-ть с уч.НЗС (Авто)'!ML$11:INDIRECT("'Полная ст-ть с уч.НЗС (Авто)'!ML"&amp;$J$42))/$D26)</f>
        <v>0</v>
      </c>
      <c r="MM26" s="137">
        <f ca="1">IF($D26=0,0,SUMIF('Полная ст-ть с уч.НЗС (Авто)'!$YP$11:INDIRECT("'Полная ст-ть с уч.НЗС (Авто)'!YP"&amp;$J$42),$C26,'Полная ст-ть с уч.НЗС (Авто)'!MM$11:INDIRECT("'Полная ст-ть с уч.НЗС (Авто)'!MM"&amp;$J$42))/$D26)</f>
        <v>0</v>
      </c>
      <c r="MN26" s="137">
        <f ca="1">IF($D26=0,0,SUMIF('Полная ст-ть с уч.НЗС (Авто)'!$YP$11:INDIRECT("'Полная ст-ть с уч.НЗС (Авто)'!YP"&amp;$J$42),$C26,'Полная ст-ть с уч.НЗС (Авто)'!MN$11:INDIRECT("'Полная ст-ть с уч.НЗС (Авто)'!MN"&amp;$J$42))/$D26)</f>
        <v>0</v>
      </c>
      <c r="MO26" s="137">
        <f ca="1">IF($D26=0,0,SUMIF('Полная ст-ть с уч.НЗС (Авто)'!$YP$11:INDIRECT("'Полная ст-ть с уч.НЗС (Авто)'!YP"&amp;$J$42),$C26,'Полная ст-ть с уч.НЗС (Авто)'!MO$11:INDIRECT("'Полная ст-ть с уч.НЗС (Авто)'!MO"&amp;$J$42))/$D26)</f>
        <v>0</v>
      </c>
      <c r="MP26" s="137">
        <f ca="1">IF($D26=0,0,SUMIF('Полная ст-ть с уч.НЗС (Авто)'!$YP$11:INDIRECT("'Полная ст-ть с уч.НЗС (Авто)'!YP"&amp;$J$42),$C26,'Полная ст-ть с уч.НЗС (Авто)'!MP$11:INDIRECT("'Полная ст-ть с уч.НЗС (Авто)'!MP"&amp;$J$42))/$D26)</f>
        <v>0</v>
      </c>
      <c r="MQ26" s="137">
        <f ca="1">IF($D26=0,0,SUMIF('Полная ст-ть с уч.НЗС (Авто)'!$YP$11:INDIRECT("'Полная ст-ть с уч.НЗС (Авто)'!YP"&amp;$J$42),$C26,'Полная ст-ть с уч.НЗС (Авто)'!MQ$11:INDIRECT("'Полная ст-ть с уч.НЗС (Авто)'!MQ"&amp;$J$42))/$D26)</f>
        <v>0</v>
      </c>
      <c r="MR26" s="137">
        <f ca="1">IF($D26=0,0,SUMIF('Полная ст-ть с уч.НЗС (Авто)'!$YP$11:INDIRECT("'Полная ст-ть с уч.НЗС (Авто)'!YP"&amp;$J$42),$C26,'Полная ст-ть с уч.НЗС (Авто)'!MR$11:INDIRECT("'Полная ст-ть с уч.НЗС (Авто)'!MR"&amp;$J$42))/$D26)</f>
        <v>0</v>
      </c>
      <c r="MS26" s="137">
        <f ca="1">IF($D26=0,0,SUMIF('Полная ст-ть с уч.НЗС (Авто)'!$YP$11:INDIRECT("'Полная ст-ть с уч.НЗС (Авто)'!YP"&amp;$J$42),$C26,'Полная ст-ть с уч.НЗС (Авто)'!MS$11:INDIRECT("'Полная ст-ть с уч.НЗС (Авто)'!MS"&amp;$J$42))/$D26)</f>
        <v>0</v>
      </c>
      <c r="MT26" s="137">
        <f ca="1">IF($D26=0,0,SUMIF('Полная ст-ть с уч.НЗС (Авто)'!$YP$11:INDIRECT("'Полная ст-ть с уч.НЗС (Авто)'!YP"&amp;$J$42),$C26,'Полная ст-ть с уч.НЗС (Авто)'!MT$11:INDIRECT("'Полная ст-ть с уч.НЗС (Авто)'!MT"&amp;$J$42))/$D26)</f>
        <v>0</v>
      </c>
      <c r="MU26" s="137">
        <f ca="1">IF($D26=0,0,SUMIF('Полная ст-ть с уч.НЗС (Авто)'!$YP$11:INDIRECT("'Полная ст-ть с уч.НЗС (Авто)'!YP"&amp;$J$42),$C26,'Полная ст-ть с уч.НЗС (Авто)'!MU$11:INDIRECT("'Полная ст-ть с уч.НЗС (Авто)'!MU"&amp;$J$42))/$D26)</f>
        <v>0</v>
      </c>
      <c r="MV26" s="137">
        <f ca="1">IF($D26=0,0,SUMIF('Полная ст-ть с уч.НЗС (Авто)'!$YP$11:INDIRECT("'Полная ст-ть с уч.НЗС (Авто)'!YP"&amp;$J$42),$C26,'Полная ст-ть с уч.НЗС (Авто)'!MV$11:INDIRECT("'Полная ст-ть с уч.НЗС (Авто)'!MV"&amp;$J$42))/$D26)</f>
        <v>0</v>
      </c>
      <c r="MW26" s="137">
        <f ca="1">IF($D26=0,0,SUMIF('Полная ст-ть с уч.НЗС (Авто)'!$YP$11:INDIRECT("'Полная ст-ть с уч.НЗС (Авто)'!YP"&amp;$J$42),$C26,'Полная ст-ть с уч.НЗС (Авто)'!MW$11:INDIRECT("'Полная ст-ть с уч.НЗС (Авто)'!MW"&amp;$J$42))/$D26)</f>
        <v>0</v>
      </c>
      <c r="MX26" s="137">
        <f ca="1">IF($D26=0,0,SUMIF('Полная ст-ть с уч.НЗС (Авто)'!$YP$11:INDIRECT("'Полная ст-ть с уч.НЗС (Авто)'!YP"&amp;$J$42),$C26,'Полная ст-ть с уч.НЗС (Авто)'!MX$11:INDIRECT("'Полная ст-ть с уч.НЗС (Авто)'!MX"&amp;$J$42))/$D26)</f>
        <v>0</v>
      </c>
      <c r="MY26" s="137">
        <f ca="1">IF($D26=0,0,SUMIF('Полная ст-ть с уч.НЗС (Авто)'!$YP$11:INDIRECT("'Полная ст-ть с уч.НЗС (Авто)'!YP"&amp;$J$42),$C26,'Полная ст-ть с уч.НЗС (Авто)'!MY$11:INDIRECT("'Полная ст-ть с уч.НЗС (Авто)'!MY"&amp;$J$42))/$D26)</f>
        <v>0</v>
      </c>
      <c r="MZ26" s="137">
        <f ca="1">IF($D26=0,0,SUMIF('Полная ст-ть с уч.НЗС (Авто)'!$YP$11:INDIRECT("'Полная ст-ть с уч.НЗС (Авто)'!YP"&amp;$J$42),$C26,'Полная ст-ть с уч.НЗС (Авто)'!MZ$11:INDIRECT("'Полная ст-ть с уч.НЗС (Авто)'!MZ"&amp;$J$42))/$D26)</f>
        <v>0</v>
      </c>
      <c r="NA26" s="137">
        <f ca="1">IF($D26=0,0,SUMIF('Полная ст-ть с уч.НЗС (Авто)'!$YP$11:INDIRECT("'Полная ст-ть с уч.НЗС (Авто)'!YP"&amp;$J$42),$C26,'Полная ст-ть с уч.НЗС (Авто)'!NA$11:INDIRECT("'Полная ст-ть с уч.НЗС (Авто)'!NA"&amp;$J$42))/$D26)</f>
        <v>0</v>
      </c>
      <c r="NB26" s="137">
        <f ca="1">IF($D26=0,0,SUMIF('Полная ст-ть с уч.НЗС (Авто)'!$YP$11:INDIRECT("'Полная ст-ть с уч.НЗС (Авто)'!YP"&amp;$J$42),$C26,'Полная ст-ть с уч.НЗС (Авто)'!NB$11:INDIRECT("'Полная ст-ть с уч.НЗС (Авто)'!NB"&amp;$J$42))/$D26)</f>
        <v>0</v>
      </c>
      <c r="NC26" s="137">
        <f ca="1">IF($D26=0,0,SUMIF('Полная ст-ть с уч.НЗС (Авто)'!$YP$11:INDIRECT("'Полная ст-ть с уч.НЗС (Авто)'!YP"&amp;$J$42),$C26,'Полная ст-ть с уч.НЗС (Авто)'!NC$11:INDIRECT("'Полная ст-ть с уч.НЗС (Авто)'!NC"&amp;$J$42))/$D26)</f>
        <v>0</v>
      </c>
      <c r="ND26" s="137">
        <f ca="1">IF($D26=0,0,SUMIF('Полная ст-ть с уч.НЗС (Авто)'!$YP$11:INDIRECT("'Полная ст-ть с уч.НЗС (Авто)'!YP"&amp;$J$42),$C26,'Полная ст-ть с уч.НЗС (Авто)'!ND$11:INDIRECT("'Полная ст-ть с уч.НЗС (Авто)'!ND"&amp;$J$42))/$D26)</f>
        <v>0</v>
      </c>
      <c r="NE26" s="137">
        <f ca="1">IF($D26=0,0,SUMIF('Полная ст-ть с уч.НЗС (Авто)'!$YP$11:INDIRECT("'Полная ст-ть с уч.НЗС (Авто)'!YP"&amp;$J$42),$C26,'Полная ст-ть с уч.НЗС (Авто)'!NE$11:INDIRECT("'Полная ст-ть с уч.НЗС (Авто)'!NE"&amp;$J$42))/$D26)</f>
        <v>0</v>
      </c>
      <c r="NF26" s="137">
        <f ca="1">IF($D26=0,0,SUMIF('Полная ст-ть с уч.НЗС (Авто)'!$YP$11:INDIRECT("'Полная ст-ть с уч.НЗС (Авто)'!YP"&amp;$J$42),$C26,'Полная ст-ть с уч.НЗС (Авто)'!NF$11:INDIRECT("'Полная ст-ть с уч.НЗС (Авто)'!NF"&amp;$J$42))/$D26)</f>
        <v>0</v>
      </c>
      <c r="NG26" s="137">
        <f ca="1">IF($D26=0,0,SUMIF('Полная ст-ть с уч.НЗС (Авто)'!$YP$11:INDIRECT("'Полная ст-ть с уч.НЗС (Авто)'!YP"&amp;$J$42),$C26,'Полная ст-ть с уч.НЗС (Авто)'!NG$11:INDIRECT("'Полная ст-ть с уч.НЗС (Авто)'!NG"&amp;$J$42))/$D26)</f>
        <v>0</v>
      </c>
      <c r="NH26" s="137">
        <f ca="1">IF($D26=0,0,SUMIF('Полная ст-ть с уч.НЗС (Авто)'!$YP$11:INDIRECT("'Полная ст-ть с уч.НЗС (Авто)'!YP"&amp;$J$42),$C26,'Полная ст-ть с уч.НЗС (Авто)'!NH$11:INDIRECT("'Полная ст-ть с уч.НЗС (Авто)'!NH"&amp;$J$42))/$D26)</f>
        <v>0</v>
      </c>
      <c r="NI26" s="137">
        <f ca="1">IF($D26=0,0,SUMIF('Полная ст-ть с уч.НЗС (Авто)'!$YP$11:INDIRECT("'Полная ст-ть с уч.НЗС (Авто)'!YP"&amp;$J$42),$C26,'Полная ст-ть с уч.НЗС (Авто)'!NI$11:INDIRECT("'Полная ст-ть с уч.НЗС (Авто)'!NI"&amp;$J$42))/$D26)</f>
        <v>0</v>
      </c>
      <c r="NJ26" s="137">
        <f ca="1">IF($D26=0,0,SUMIF('Полная ст-ть с уч.НЗС (Авто)'!$YP$11:INDIRECT("'Полная ст-ть с уч.НЗС (Авто)'!YP"&amp;$J$42),$C26,'Полная ст-ть с уч.НЗС (Авто)'!NJ$11:INDIRECT("'Полная ст-ть с уч.НЗС (Авто)'!NJ"&amp;$J$42))/$D26)</f>
        <v>0</v>
      </c>
      <c r="NK26" s="137">
        <f ca="1">IF($D26=0,0,SUMIF('Полная ст-ть с уч.НЗС (Авто)'!$YP$11:INDIRECT("'Полная ст-ть с уч.НЗС (Авто)'!YP"&amp;$J$42),$C26,'Полная ст-ть с уч.НЗС (Авто)'!NK$11:INDIRECT("'Полная ст-ть с уч.НЗС (Авто)'!NK"&amp;$J$42))/$D26)</f>
        <v>0</v>
      </c>
      <c r="NL26" s="137">
        <f ca="1">IF($D26=0,0,SUMIF('Полная ст-ть с уч.НЗС (Авто)'!$YP$11:INDIRECT("'Полная ст-ть с уч.НЗС (Авто)'!YP"&amp;$J$42),$C26,'Полная ст-ть с уч.НЗС (Авто)'!NL$11:INDIRECT("'Полная ст-ть с уч.НЗС (Авто)'!NL"&amp;$J$42))/$D26)</f>
        <v>0</v>
      </c>
      <c r="NM26" s="137">
        <f ca="1">IF($D26=0,0,SUMIF('Полная ст-ть с уч.НЗС (Авто)'!$YP$11:INDIRECT("'Полная ст-ть с уч.НЗС (Авто)'!YP"&amp;$J$42),$C26,'Полная ст-ть с уч.НЗС (Авто)'!NM$11:INDIRECT("'Полная ст-ть с уч.НЗС (Авто)'!NM"&amp;$J$42))/$D26)</f>
        <v>0</v>
      </c>
      <c r="NN26" s="137">
        <f ca="1">IF($D26=0,0,SUMIF('Полная ст-ть с уч.НЗС (Авто)'!$YP$11:INDIRECT("'Полная ст-ть с уч.НЗС (Авто)'!YP"&amp;$J$42),$C26,'Полная ст-ть с уч.НЗС (Авто)'!NN$11:INDIRECT("'Полная ст-ть с уч.НЗС (Авто)'!NN"&amp;$J$42))/$D26)</f>
        <v>0</v>
      </c>
      <c r="NO26" s="137">
        <f ca="1">IF($D26=0,0,SUMIF('Полная ст-ть с уч.НЗС (Авто)'!$YP$11:INDIRECT("'Полная ст-ть с уч.НЗС (Авто)'!YP"&amp;$J$42),$C26,'Полная ст-ть с уч.НЗС (Авто)'!NO$11:INDIRECT("'Полная ст-ть с уч.НЗС (Авто)'!NO"&amp;$J$42))/$D26)</f>
        <v>0</v>
      </c>
      <c r="NP26" s="137">
        <f ca="1">IF($D26=0,0,SUMIF('Полная ст-ть с уч.НЗС (Авто)'!$YP$11:INDIRECT("'Полная ст-ть с уч.НЗС (Авто)'!YP"&amp;$J$42),$C26,'Полная ст-ть с уч.НЗС (Авто)'!NP$11:INDIRECT("'Полная ст-ть с уч.НЗС (Авто)'!NP"&amp;$J$42))/$D26)</f>
        <v>0</v>
      </c>
      <c r="NQ26" s="137">
        <f ca="1">IF($D26=0,0,SUMIF('Полная ст-ть с уч.НЗС (Авто)'!$YP$11:INDIRECT("'Полная ст-ть с уч.НЗС (Авто)'!YP"&amp;$J$42),$C26,'Полная ст-ть с уч.НЗС (Авто)'!NQ$11:INDIRECT("'Полная ст-ть с уч.НЗС (Авто)'!NQ"&amp;$J$42))/$D26)</f>
        <v>0</v>
      </c>
      <c r="NR26" s="137">
        <f ca="1">IF($D26=0,0,SUMIF('Полная ст-ть с уч.НЗС (Авто)'!$YP$11:INDIRECT("'Полная ст-ть с уч.НЗС (Авто)'!YP"&amp;$J$42),$C26,'Полная ст-ть с уч.НЗС (Авто)'!NR$11:INDIRECT("'Полная ст-ть с уч.НЗС (Авто)'!NR"&amp;$J$42))/$D26)</f>
        <v>0</v>
      </c>
      <c r="NS26" s="137">
        <f ca="1">IF($D26=0,0,SUMIF('Полная ст-ть с уч.НЗС (Авто)'!$YP$11:INDIRECT("'Полная ст-ть с уч.НЗС (Авто)'!YP"&amp;$J$42),$C26,'Полная ст-ть с уч.НЗС (Авто)'!NS$11:INDIRECT("'Полная ст-ть с уч.НЗС (Авто)'!NS"&amp;$J$42))/$D26)</f>
        <v>0</v>
      </c>
      <c r="NT26" s="137">
        <f ca="1">IF($D26=0,0,SUMIF('Полная ст-ть с уч.НЗС (Авто)'!$YP$11:INDIRECT("'Полная ст-ть с уч.НЗС (Авто)'!YP"&amp;$J$42),$C26,'Полная ст-ть с уч.НЗС (Авто)'!NT$11:INDIRECT("'Полная ст-ть с уч.НЗС (Авто)'!NT"&amp;$J$42))/$D26)</f>
        <v>0</v>
      </c>
      <c r="NU26" s="137">
        <f ca="1">IF($D26=0,0,SUMIF('Полная ст-ть с уч.НЗС (Авто)'!$YP$11:INDIRECT("'Полная ст-ть с уч.НЗС (Авто)'!YP"&amp;$J$42),$C26,'Полная ст-ть с уч.НЗС (Авто)'!NU$11:INDIRECT("'Полная ст-ть с уч.НЗС (Авто)'!NU"&amp;$J$42))/$D26)</f>
        <v>0</v>
      </c>
      <c r="NV26" s="137">
        <f ca="1">IF($D26=0,0,SUMIF('Полная ст-ть с уч.НЗС (Авто)'!$YP$11:INDIRECT("'Полная ст-ть с уч.НЗС (Авто)'!YP"&amp;$J$42),$C26,'Полная ст-ть с уч.НЗС (Авто)'!NV$11:INDIRECT("'Полная ст-ть с уч.НЗС (Авто)'!NV"&amp;$J$42))/$D26)</f>
        <v>0</v>
      </c>
      <c r="NW26" s="137">
        <f ca="1">IF($D26=0,0,SUMIF('Полная ст-ть с уч.НЗС (Авто)'!$YP$11:INDIRECT("'Полная ст-ть с уч.НЗС (Авто)'!YP"&amp;$J$42),$C26,'Полная ст-ть с уч.НЗС (Авто)'!NW$11:INDIRECT("'Полная ст-ть с уч.НЗС (Авто)'!NW"&amp;$J$42))/$D26)</f>
        <v>0</v>
      </c>
      <c r="NX26" s="137">
        <f ca="1">IF($D26=0,0,SUMIF('Полная ст-ть с уч.НЗС (Авто)'!$YP$11:INDIRECT("'Полная ст-ть с уч.НЗС (Авто)'!YP"&amp;$J$42),$C26,'Полная ст-ть с уч.НЗС (Авто)'!NX$11:INDIRECT("'Полная ст-ть с уч.НЗС (Авто)'!NX"&amp;$J$42))/$D26)</f>
        <v>0</v>
      </c>
      <c r="NY26" s="137">
        <f ca="1">IF($D26=0,0,SUMIF('Полная ст-ть с уч.НЗС (Авто)'!$YP$11:INDIRECT("'Полная ст-ть с уч.НЗС (Авто)'!YP"&amp;$J$42),$C26,'Полная ст-ть с уч.НЗС (Авто)'!NY$11:INDIRECT("'Полная ст-ть с уч.НЗС (Авто)'!NY"&amp;$J$42))/$D26)</f>
        <v>0</v>
      </c>
      <c r="NZ26" s="137">
        <f ca="1">IF($D26=0,0,SUMIF('Полная ст-ть с уч.НЗС (Авто)'!$YP$11:INDIRECT("'Полная ст-ть с уч.НЗС (Авто)'!YP"&amp;$J$42),$C26,'Полная ст-ть с уч.НЗС (Авто)'!NZ$11:INDIRECT("'Полная ст-ть с уч.НЗС (Авто)'!NZ"&amp;$J$42))/$D26)</f>
        <v>0</v>
      </c>
      <c r="OA26" s="137">
        <f ca="1">IF($D26=0,0,SUMIF('Полная ст-ть с уч.НЗС (Авто)'!$YP$11:INDIRECT("'Полная ст-ть с уч.НЗС (Авто)'!YP"&amp;$J$42),$C26,'Полная ст-ть с уч.НЗС (Авто)'!OA$11:INDIRECT("'Полная ст-ть с уч.НЗС (Авто)'!OA"&amp;$J$42))/$D26)</f>
        <v>0</v>
      </c>
      <c r="OB26" s="137">
        <f ca="1">IF($D26=0,0,SUMIF('Полная ст-ть с уч.НЗС (Авто)'!$YP$11:INDIRECT("'Полная ст-ть с уч.НЗС (Авто)'!YP"&amp;$J$42),$C26,'Полная ст-ть с уч.НЗС (Авто)'!OB$11:INDIRECT("'Полная ст-ть с уч.НЗС (Авто)'!OB"&amp;$J$42))/$D26)</f>
        <v>0</v>
      </c>
      <c r="OC26" s="137">
        <f ca="1">IF($D26=0,0,SUMIF('Полная ст-ть с уч.НЗС (Авто)'!$YP$11:INDIRECT("'Полная ст-ть с уч.НЗС (Авто)'!YP"&amp;$J$42),$C26,'Полная ст-ть с уч.НЗС (Авто)'!OC$11:INDIRECT("'Полная ст-ть с уч.НЗС (Авто)'!OC"&amp;$J$42))/$D26)</f>
        <v>0</v>
      </c>
      <c r="OD26" s="137">
        <f ca="1">IF($D26=0,0,SUMIF('Полная ст-ть с уч.НЗС (Авто)'!$YP$11:INDIRECT("'Полная ст-ть с уч.НЗС (Авто)'!YP"&amp;$J$42),$C26,'Полная ст-ть с уч.НЗС (Авто)'!OD$11:INDIRECT("'Полная ст-ть с уч.НЗС (Авто)'!OD"&amp;$J$42))/$D26)</f>
        <v>0</v>
      </c>
      <c r="OE26" s="137">
        <f ca="1">IF($D26=0,0,SUMIF('Полная ст-ть с уч.НЗС (Авто)'!$YP$11:INDIRECT("'Полная ст-ть с уч.НЗС (Авто)'!YP"&amp;$J$42),$C26,'Полная ст-ть с уч.НЗС (Авто)'!OE$11:INDIRECT("'Полная ст-ть с уч.НЗС (Авто)'!OE"&amp;$J$42))/$D26)</f>
        <v>0</v>
      </c>
      <c r="OF26" s="137">
        <f ca="1">IF($D26=0,0,SUMIF('Полная ст-ть с уч.НЗС (Авто)'!$YP$11:INDIRECT("'Полная ст-ть с уч.НЗС (Авто)'!YP"&amp;$J$42),$C26,'Полная ст-ть с уч.НЗС (Авто)'!OF$11:INDIRECT("'Полная ст-ть с уч.НЗС (Авто)'!OF"&amp;$J$42))/$D26)</f>
        <v>0</v>
      </c>
      <c r="OG26" s="137">
        <f ca="1">IF($D26=0,0,SUMIF('Полная ст-ть с уч.НЗС (Авто)'!$YP$11:INDIRECT("'Полная ст-ть с уч.НЗС (Авто)'!YP"&amp;$J$42),$C26,'Полная ст-ть с уч.НЗС (Авто)'!OG$11:INDIRECT("'Полная ст-ть с уч.НЗС (Авто)'!OG"&amp;$J$42))/$D26)</f>
        <v>0</v>
      </c>
      <c r="OH26" s="137">
        <f ca="1">IF($D26=0,0,SUMIF('Полная ст-ть с уч.НЗС (Авто)'!$YP$11:INDIRECT("'Полная ст-ть с уч.НЗС (Авто)'!YP"&amp;$J$42),$C26,'Полная ст-ть с уч.НЗС (Авто)'!OH$11:INDIRECT("'Полная ст-ть с уч.НЗС (Авто)'!OH"&amp;$J$42))/$D26)</f>
        <v>0</v>
      </c>
      <c r="OI26" s="137">
        <f ca="1">IF($D26=0,0,SUMIF('Полная ст-ть с уч.НЗС (Авто)'!$YP$11:INDIRECT("'Полная ст-ть с уч.НЗС (Авто)'!YP"&amp;$J$42),$C26,'Полная ст-ть с уч.НЗС (Авто)'!OI$11:INDIRECT("'Полная ст-ть с уч.НЗС (Авто)'!OI"&amp;$J$42))/$D26)</f>
        <v>0</v>
      </c>
      <c r="OJ26" s="137">
        <f ca="1">IF($D26=0,0,SUMIF('Полная ст-ть с уч.НЗС (Авто)'!$YP$11:INDIRECT("'Полная ст-ть с уч.НЗС (Авто)'!YP"&amp;$J$42),$C26,'Полная ст-ть с уч.НЗС (Авто)'!OJ$11:INDIRECT("'Полная ст-ть с уч.НЗС (Авто)'!OJ"&amp;$J$42))/$D26)</f>
        <v>0</v>
      </c>
      <c r="OK26" s="137">
        <f ca="1">IF($D26=0,0,SUMIF('Полная ст-ть с уч.НЗС (Авто)'!$YP$11:INDIRECT("'Полная ст-ть с уч.НЗС (Авто)'!YP"&amp;$J$42),$C26,'Полная ст-ть с уч.НЗС (Авто)'!OK$11:INDIRECT("'Полная ст-ть с уч.НЗС (Авто)'!OK"&amp;$J$42))/$D26)</f>
        <v>0</v>
      </c>
      <c r="OL26" s="137">
        <f ca="1">IF($D26=0,0,SUMIF('Полная ст-ть с уч.НЗС (Авто)'!$YP$11:INDIRECT("'Полная ст-ть с уч.НЗС (Авто)'!YP"&amp;$J$42),$C26,'Полная ст-ть с уч.НЗС (Авто)'!OL$11:INDIRECT("'Полная ст-ть с уч.НЗС (Авто)'!OL"&amp;$J$42))/$D26)</f>
        <v>0</v>
      </c>
      <c r="OM26" s="137">
        <f ca="1">IF($D26=0,0,SUMIF('Полная ст-ть с уч.НЗС (Авто)'!$YP$11:INDIRECT("'Полная ст-ть с уч.НЗС (Авто)'!YP"&amp;$J$42),$C26,'Полная ст-ть с уч.НЗС (Авто)'!OM$11:INDIRECT("'Полная ст-ть с уч.НЗС (Авто)'!OM"&amp;$J$42))/$D26)</f>
        <v>0</v>
      </c>
      <c r="ON26" s="137">
        <f ca="1">IF($D26=0,0,SUMIF('Полная ст-ть с уч.НЗС (Авто)'!$YP$11:INDIRECT("'Полная ст-ть с уч.НЗС (Авто)'!YP"&amp;$J$42),$C26,'Полная ст-ть с уч.НЗС (Авто)'!ON$11:INDIRECT("'Полная ст-ть с уч.НЗС (Авто)'!ON"&amp;$J$42))/$D26)</f>
        <v>0</v>
      </c>
      <c r="OO26" s="137">
        <f ca="1">IF($D26=0,0,SUMIF('Полная ст-ть с уч.НЗС (Авто)'!$YP$11:INDIRECT("'Полная ст-ть с уч.НЗС (Авто)'!YP"&amp;$J$42),$C26,'Полная ст-ть с уч.НЗС (Авто)'!OO$11:INDIRECT("'Полная ст-ть с уч.НЗС (Авто)'!OO"&amp;$J$42))/$D26)</f>
        <v>0</v>
      </c>
      <c r="OP26" s="137">
        <f ca="1">IF($D26=0,0,SUMIF('Полная ст-ть с уч.НЗС (Авто)'!$YP$11:INDIRECT("'Полная ст-ть с уч.НЗС (Авто)'!YP"&amp;$J$42),$C26,'Полная ст-ть с уч.НЗС (Авто)'!OP$11:INDIRECT("'Полная ст-ть с уч.НЗС (Авто)'!OP"&amp;$J$42))/$D26)</f>
        <v>0</v>
      </c>
      <c r="OQ26" s="137">
        <f ca="1">IF($D26=0,0,SUMIF('Полная ст-ть с уч.НЗС (Авто)'!$YP$11:INDIRECT("'Полная ст-ть с уч.НЗС (Авто)'!YP"&amp;$J$42),$C26,'Полная ст-ть с уч.НЗС (Авто)'!OQ$11:INDIRECT("'Полная ст-ть с уч.НЗС (Авто)'!OQ"&amp;$J$42))/$D26)</f>
        <v>0</v>
      </c>
      <c r="OR26" s="137">
        <f ca="1">IF($D26=0,0,SUMIF('Полная ст-ть с уч.НЗС (Авто)'!$YP$11:INDIRECT("'Полная ст-ть с уч.НЗС (Авто)'!YP"&amp;$J$42),$C26,'Полная ст-ть с уч.НЗС (Авто)'!OR$11:INDIRECT("'Полная ст-ть с уч.НЗС (Авто)'!OR"&amp;$J$42))/$D26)</f>
        <v>0</v>
      </c>
      <c r="OS26" s="137">
        <f ca="1">IF($D26=0,0,SUMIF('Полная ст-ть с уч.НЗС (Авто)'!$YP$11:INDIRECT("'Полная ст-ть с уч.НЗС (Авто)'!YP"&amp;$J$42),$C26,'Полная ст-ть с уч.НЗС (Авто)'!OS$11:INDIRECT("'Полная ст-ть с уч.НЗС (Авто)'!OS"&amp;$J$42))/$D26)</f>
        <v>0</v>
      </c>
      <c r="OT26" s="137">
        <f ca="1">IF($D26=0,0,SUMIF('Полная ст-ть с уч.НЗС (Авто)'!$YP$11:INDIRECT("'Полная ст-ть с уч.НЗС (Авто)'!YP"&amp;$J$42),$C26,'Полная ст-ть с уч.НЗС (Авто)'!OT$11:INDIRECT("'Полная ст-ть с уч.НЗС (Авто)'!OT"&amp;$J$42))/$D26)</f>
        <v>0</v>
      </c>
      <c r="OU26" s="137">
        <f ca="1">IF($D26=0,0,SUMIF('Полная ст-ть с уч.НЗС (Авто)'!$YP$11:INDIRECT("'Полная ст-ть с уч.НЗС (Авто)'!YP"&amp;$J$42),$C26,'Полная ст-ть с уч.НЗС (Авто)'!OU$11:INDIRECT("'Полная ст-ть с уч.НЗС (Авто)'!OU"&amp;$J$42))/$D26)</f>
        <v>0</v>
      </c>
      <c r="OV26" s="137">
        <f ca="1">IF($D26=0,0,SUMIF('Полная ст-ть с уч.НЗС (Авто)'!$YP$11:INDIRECT("'Полная ст-ть с уч.НЗС (Авто)'!YP"&amp;$J$42),$C26,'Полная ст-ть с уч.НЗС (Авто)'!OV$11:INDIRECT("'Полная ст-ть с уч.НЗС (Авто)'!OV"&amp;$J$42))/$D26)</f>
        <v>0</v>
      </c>
      <c r="OW26" s="137">
        <f ca="1">IF($D26=0,0,SUMIF('Полная ст-ть с уч.НЗС (Авто)'!$YP$11:INDIRECT("'Полная ст-ть с уч.НЗС (Авто)'!YP"&amp;$J$42),$C26,'Полная ст-ть с уч.НЗС (Авто)'!OW$11:INDIRECT("'Полная ст-ть с уч.НЗС (Авто)'!OW"&amp;$J$42))/$D26)</f>
        <v>0</v>
      </c>
      <c r="OX26" s="137">
        <f ca="1">IF($D26=0,0,SUMIF('Полная ст-ть с уч.НЗС (Авто)'!$YP$11:INDIRECT("'Полная ст-ть с уч.НЗС (Авто)'!YP"&amp;$J$42),$C26,'Полная ст-ть с уч.НЗС (Авто)'!OX$11:INDIRECT("'Полная ст-ть с уч.НЗС (Авто)'!OX"&amp;$J$42))/$D26)</f>
        <v>0</v>
      </c>
      <c r="OY26" s="137">
        <f ca="1">IF($D26=0,0,SUMIF('Полная ст-ть с уч.НЗС (Авто)'!$YP$11:INDIRECT("'Полная ст-ть с уч.НЗС (Авто)'!YP"&amp;$J$42),$C26,'Полная ст-ть с уч.НЗС (Авто)'!OY$11:INDIRECT("'Полная ст-ть с уч.НЗС (Авто)'!OY"&amp;$J$42))/$D26)</f>
        <v>0</v>
      </c>
      <c r="OZ26" s="137">
        <f ca="1">IF($D26=0,0,SUMIF('Полная ст-ть с уч.НЗС (Авто)'!$YP$11:INDIRECT("'Полная ст-ть с уч.НЗС (Авто)'!YP"&amp;$J$42),$C26,'Полная ст-ть с уч.НЗС (Авто)'!OZ$11:INDIRECT("'Полная ст-ть с уч.НЗС (Авто)'!OZ"&amp;$J$42))/$D26)</f>
        <v>0</v>
      </c>
      <c r="PA26" s="137">
        <f ca="1">IF($D26=0,0,SUMIF('Полная ст-ть с уч.НЗС (Авто)'!$YP$11:INDIRECT("'Полная ст-ть с уч.НЗС (Авто)'!YP"&amp;$J$42),$C26,'Полная ст-ть с уч.НЗС (Авто)'!PA$11:INDIRECT("'Полная ст-ть с уч.НЗС (Авто)'!PA"&amp;$J$42))/$D26)</f>
        <v>0</v>
      </c>
      <c r="PB26" s="137">
        <f ca="1">IF($D26=0,0,SUMIF('Полная ст-ть с уч.НЗС (Авто)'!$YP$11:INDIRECT("'Полная ст-ть с уч.НЗС (Авто)'!YP"&amp;$J$42),$C26,'Полная ст-ть с уч.НЗС (Авто)'!PB$11:INDIRECT("'Полная ст-ть с уч.НЗС (Авто)'!PB"&amp;$J$42))/$D26)</f>
        <v>0</v>
      </c>
      <c r="PC26" s="137">
        <f ca="1">IF($D26=0,0,SUMIF('Полная ст-ть с уч.НЗС (Авто)'!$YP$11:INDIRECT("'Полная ст-ть с уч.НЗС (Авто)'!YP"&amp;$J$42),$C26,'Полная ст-ть с уч.НЗС (Авто)'!PC$11:INDIRECT("'Полная ст-ть с уч.НЗС (Авто)'!PC"&amp;$J$42))/$D26)</f>
        <v>0</v>
      </c>
      <c r="PD26" s="137">
        <f ca="1">IF($D26=0,0,SUMIF('Полная ст-ть с уч.НЗС (Авто)'!$YP$11:INDIRECT("'Полная ст-ть с уч.НЗС (Авто)'!YP"&amp;$J$42),$C26,'Полная ст-ть с уч.НЗС (Авто)'!PD$11:INDIRECT("'Полная ст-ть с уч.НЗС (Авто)'!PD"&amp;$J$42))/$D26)</f>
        <v>0</v>
      </c>
      <c r="PE26" s="137">
        <f ca="1">IF($D26=0,0,SUMIF('Полная ст-ть с уч.НЗС (Авто)'!$YP$11:INDIRECT("'Полная ст-ть с уч.НЗС (Авто)'!YP"&amp;$J$42),$C26,'Полная ст-ть с уч.НЗС (Авто)'!PE$11:INDIRECT("'Полная ст-ть с уч.НЗС (Авто)'!PE"&amp;$J$42))/$D26)</f>
        <v>0</v>
      </c>
      <c r="PF26" s="137">
        <f ca="1">IF($D26=0,0,SUMIF('Полная ст-ть с уч.НЗС (Авто)'!$YP$11:INDIRECT("'Полная ст-ть с уч.НЗС (Авто)'!YP"&amp;$J$42),$C26,'Полная ст-ть с уч.НЗС (Авто)'!PF$11:INDIRECT("'Полная ст-ть с уч.НЗС (Авто)'!PF"&amp;$J$42))/$D26)</f>
        <v>0</v>
      </c>
      <c r="PG26" s="137">
        <f ca="1">IF($D26=0,0,SUMIF('Полная ст-ть с уч.НЗС (Авто)'!$YP$11:INDIRECT("'Полная ст-ть с уч.НЗС (Авто)'!YP"&amp;$J$42),$C26,'Полная ст-ть с уч.НЗС (Авто)'!PG$11:INDIRECT("'Полная ст-ть с уч.НЗС (Авто)'!PG"&amp;$J$42))/$D26)</f>
        <v>0</v>
      </c>
      <c r="PH26" s="137">
        <f ca="1">IF($D26=0,0,SUMIF('Полная ст-ть с уч.НЗС (Авто)'!$YP$11:INDIRECT("'Полная ст-ть с уч.НЗС (Авто)'!YP"&amp;$J$42),$C26,'Полная ст-ть с уч.НЗС (Авто)'!PH$11:INDIRECT("'Полная ст-ть с уч.НЗС (Авто)'!PH"&amp;$J$42))/$D26)</f>
        <v>0</v>
      </c>
      <c r="PI26" s="137">
        <f ca="1">IF($D26=0,0,SUMIF('Полная ст-ть с уч.НЗС (Авто)'!$YP$11:INDIRECT("'Полная ст-ть с уч.НЗС (Авто)'!YP"&amp;$J$42),$C26,'Полная ст-ть с уч.НЗС (Авто)'!PI$11:INDIRECT("'Полная ст-ть с уч.НЗС (Авто)'!PI"&amp;$J$42))/$D26)</f>
        <v>0</v>
      </c>
      <c r="PJ26" s="137">
        <f ca="1">IF($D26=0,0,SUMIF('Полная ст-ть с уч.НЗС (Авто)'!$YP$11:INDIRECT("'Полная ст-ть с уч.НЗС (Авто)'!YP"&amp;$J$42),$C26,'Полная ст-ть с уч.НЗС (Авто)'!PJ$11:INDIRECT("'Полная ст-ть с уч.НЗС (Авто)'!PJ"&amp;$J$42))/$D26)</f>
        <v>0</v>
      </c>
      <c r="PK26" s="137">
        <f ca="1">IF($D26=0,0,SUMIF('Полная ст-ть с уч.НЗС (Авто)'!$YP$11:INDIRECT("'Полная ст-ть с уч.НЗС (Авто)'!YP"&amp;$J$42),$C26,'Полная ст-ть с уч.НЗС (Авто)'!PK$11:INDIRECT("'Полная ст-ть с уч.НЗС (Авто)'!PK"&amp;$J$42))/$D26)</f>
        <v>0</v>
      </c>
      <c r="PL26" s="137">
        <f ca="1">IF($D26=0,0,SUMIF('Полная ст-ть с уч.НЗС (Авто)'!$YP$11:INDIRECT("'Полная ст-ть с уч.НЗС (Авто)'!YP"&amp;$J$42),$C26,'Полная ст-ть с уч.НЗС (Авто)'!PL$11:INDIRECT("'Полная ст-ть с уч.НЗС (Авто)'!PL"&amp;$J$42))/$D26)</f>
        <v>0</v>
      </c>
      <c r="PM26" s="137">
        <f ca="1">IF($D26=0,0,SUMIF('Полная ст-ть с уч.НЗС (Авто)'!$YP$11:INDIRECT("'Полная ст-ть с уч.НЗС (Авто)'!YP"&amp;$J$42),$C26,'Полная ст-ть с уч.НЗС (Авто)'!PM$11:INDIRECT("'Полная ст-ть с уч.НЗС (Авто)'!PM"&amp;$J$42))/$D26)</f>
        <v>0</v>
      </c>
      <c r="PN26" s="137">
        <f ca="1">IF($D26=0,0,SUMIF('Полная ст-ть с уч.НЗС (Авто)'!$YP$11:INDIRECT("'Полная ст-ть с уч.НЗС (Авто)'!YP"&amp;$J$42),$C26,'Полная ст-ть с уч.НЗС (Авто)'!PN$11:INDIRECT("'Полная ст-ть с уч.НЗС (Авто)'!PN"&amp;$J$42))/$D26)</f>
        <v>0</v>
      </c>
      <c r="PO26" s="137">
        <f ca="1">IF($D26=0,0,SUMIF('Полная ст-ть с уч.НЗС (Авто)'!$YP$11:INDIRECT("'Полная ст-ть с уч.НЗС (Авто)'!YP"&amp;$J$42),$C26,'Полная ст-ть с уч.НЗС (Авто)'!PO$11:INDIRECT("'Полная ст-ть с уч.НЗС (Авто)'!PO"&amp;$J$42))/$D26)</f>
        <v>0</v>
      </c>
      <c r="PP26" s="137">
        <f ca="1">IF($D26=0,0,SUMIF('Полная ст-ть с уч.НЗС (Авто)'!$YP$11:INDIRECT("'Полная ст-ть с уч.НЗС (Авто)'!YP"&amp;$J$42),$C26,'Полная ст-ть с уч.НЗС (Авто)'!PP$11:INDIRECT("'Полная ст-ть с уч.НЗС (Авто)'!PP"&amp;$J$42))/$D26)</f>
        <v>0</v>
      </c>
      <c r="PQ26" s="137">
        <f ca="1">IF($D26=0,0,SUMIF('Полная ст-ть с уч.НЗС (Авто)'!$YP$11:INDIRECT("'Полная ст-ть с уч.НЗС (Авто)'!YP"&amp;$J$42),$C26,'Полная ст-ть с уч.НЗС (Авто)'!PQ$11:INDIRECT("'Полная ст-ть с уч.НЗС (Авто)'!PQ"&amp;$J$42))/$D26)</f>
        <v>0</v>
      </c>
      <c r="PR26" s="137">
        <f ca="1">IF($D26=0,0,SUMIF('Полная ст-ть с уч.НЗС (Авто)'!$YP$11:INDIRECT("'Полная ст-ть с уч.НЗС (Авто)'!YP"&amp;$J$42),$C26,'Полная ст-ть с уч.НЗС (Авто)'!PR$11:INDIRECT("'Полная ст-ть с уч.НЗС (Авто)'!PR"&amp;$J$42))/$D26)</f>
        <v>0</v>
      </c>
      <c r="PS26" s="137">
        <f ca="1">IF($D26=0,0,SUMIF('Полная ст-ть с уч.НЗС (Авто)'!$YP$11:INDIRECT("'Полная ст-ть с уч.НЗС (Авто)'!YP"&amp;$J$42),$C26,'Полная ст-ть с уч.НЗС (Авто)'!PS$11:INDIRECT("'Полная ст-ть с уч.НЗС (Авто)'!PS"&amp;$J$42))/$D26)</f>
        <v>0</v>
      </c>
      <c r="PT26" s="137">
        <f ca="1">IF($D26=0,0,SUMIF('Полная ст-ть с уч.НЗС (Авто)'!$YP$11:INDIRECT("'Полная ст-ть с уч.НЗС (Авто)'!YP"&amp;$J$42),$C26,'Полная ст-ть с уч.НЗС (Авто)'!PT$11:INDIRECT("'Полная ст-ть с уч.НЗС (Авто)'!PT"&amp;$J$42))/$D26)</f>
        <v>0</v>
      </c>
      <c r="PU26" s="137">
        <f ca="1">IF($D26=0,0,SUMIF('Полная ст-ть с уч.НЗС (Авто)'!$YP$11:INDIRECT("'Полная ст-ть с уч.НЗС (Авто)'!YP"&amp;$J$42),$C26,'Полная ст-ть с уч.НЗС (Авто)'!PU$11:INDIRECT("'Полная ст-ть с уч.НЗС (Авто)'!PU"&amp;$J$42))/$D26)</f>
        <v>0</v>
      </c>
      <c r="PV26" s="137">
        <f ca="1">IF($D26=0,0,SUMIF('Полная ст-ть с уч.НЗС (Авто)'!$YP$11:INDIRECT("'Полная ст-ть с уч.НЗС (Авто)'!YP"&amp;$J$42),$C26,'Полная ст-ть с уч.НЗС (Авто)'!PV$11:INDIRECT("'Полная ст-ть с уч.НЗС (Авто)'!PV"&amp;$J$42))/$D26)</f>
        <v>0</v>
      </c>
      <c r="PW26" s="137">
        <f ca="1">IF($D26=0,0,SUMIF('Полная ст-ть с уч.НЗС (Авто)'!$YP$11:INDIRECT("'Полная ст-ть с уч.НЗС (Авто)'!YP"&amp;$J$42),$C26,'Полная ст-ть с уч.НЗС (Авто)'!PW$11:INDIRECT("'Полная ст-ть с уч.НЗС (Авто)'!PW"&amp;$J$42))/$D26)</f>
        <v>0</v>
      </c>
      <c r="PX26" s="137">
        <f ca="1">IF($D26=0,0,SUMIF('Полная ст-ть с уч.НЗС (Авто)'!$YP$11:INDIRECT("'Полная ст-ть с уч.НЗС (Авто)'!YP"&amp;$J$42),$C26,'Полная ст-ть с уч.НЗС (Авто)'!PX$11:INDIRECT("'Полная ст-ть с уч.НЗС (Авто)'!PX"&amp;$J$42))/$D26)</f>
        <v>0</v>
      </c>
      <c r="PY26" s="137">
        <f ca="1">IF($D26=0,0,SUMIF('Полная ст-ть с уч.НЗС (Авто)'!$YP$11:INDIRECT("'Полная ст-ть с уч.НЗС (Авто)'!YP"&amp;$J$42),$C26,'Полная ст-ть с уч.НЗС (Авто)'!PY$11:INDIRECT("'Полная ст-ть с уч.НЗС (Авто)'!PY"&amp;$J$42))/$D26)</f>
        <v>0</v>
      </c>
      <c r="PZ26" s="137">
        <f ca="1">IF($D26=0,0,SUMIF('Полная ст-ть с уч.НЗС (Авто)'!$YP$11:INDIRECT("'Полная ст-ть с уч.НЗС (Авто)'!YP"&amp;$J$42),$C26,'Полная ст-ть с уч.НЗС (Авто)'!PZ$11:INDIRECT("'Полная ст-ть с уч.НЗС (Авто)'!PZ"&amp;$J$42))/$D26)</f>
        <v>0</v>
      </c>
      <c r="QA26" s="137">
        <f ca="1">IF($D26=0,0,SUMIF('Полная ст-ть с уч.НЗС (Авто)'!$YP$11:INDIRECT("'Полная ст-ть с уч.НЗС (Авто)'!YP"&amp;$J$42),$C26,'Полная ст-ть с уч.НЗС (Авто)'!QA$11:INDIRECT("'Полная ст-ть с уч.НЗС (Авто)'!QA"&amp;$J$42))/$D26)</f>
        <v>0</v>
      </c>
      <c r="QB26" s="137">
        <f ca="1">IF($D26=0,0,SUMIF('Полная ст-ть с уч.НЗС (Авто)'!$YP$11:INDIRECT("'Полная ст-ть с уч.НЗС (Авто)'!YP"&amp;$J$42),$C26,'Полная ст-ть с уч.НЗС (Авто)'!QB$11:INDIRECT("'Полная ст-ть с уч.НЗС (Авто)'!QB"&amp;$J$42))/$D26)</f>
        <v>0</v>
      </c>
      <c r="QC26" s="137">
        <f ca="1">IF($D26=0,0,SUMIF('Полная ст-ть с уч.НЗС (Авто)'!$YP$11:INDIRECT("'Полная ст-ть с уч.НЗС (Авто)'!YP"&amp;$J$42),$C26,'Полная ст-ть с уч.НЗС (Авто)'!QC$11:INDIRECT("'Полная ст-ть с уч.НЗС (Авто)'!QC"&amp;$J$42))/$D26)</f>
        <v>0</v>
      </c>
      <c r="QD26" s="137">
        <f ca="1">IF($D26=0,0,SUMIF('Полная ст-ть с уч.НЗС (Авто)'!$YP$11:INDIRECT("'Полная ст-ть с уч.НЗС (Авто)'!YP"&amp;$J$42),$C26,'Полная ст-ть с уч.НЗС (Авто)'!QD$11:INDIRECT("'Полная ст-ть с уч.НЗС (Авто)'!QD"&amp;$J$42))/$D26)</f>
        <v>0</v>
      </c>
      <c r="QE26" s="137">
        <f ca="1">IF($D26=0,0,SUMIF('Полная ст-ть с уч.НЗС (Авто)'!$YP$11:INDIRECT("'Полная ст-ть с уч.НЗС (Авто)'!YP"&amp;$J$42),$C26,'Полная ст-ть с уч.НЗС (Авто)'!QE$11:INDIRECT("'Полная ст-ть с уч.НЗС (Авто)'!QE"&amp;$J$42))/$D26)</f>
        <v>0</v>
      </c>
      <c r="QF26" s="137">
        <f ca="1">IF($D26=0,0,SUMIF('Полная ст-ть с уч.НЗС (Авто)'!$YP$11:INDIRECT("'Полная ст-ть с уч.НЗС (Авто)'!YP"&amp;$J$42),$C26,'Полная ст-ть с уч.НЗС (Авто)'!QF$11:INDIRECT("'Полная ст-ть с уч.НЗС (Авто)'!QF"&amp;$J$42))/$D26)</f>
        <v>0</v>
      </c>
      <c r="QG26" s="137">
        <f ca="1">IF($D26=0,0,SUMIF('Полная ст-ть с уч.НЗС (Авто)'!$YP$11:INDIRECT("'Полная ст-ть с уч.НЗС (Авто)'!YP"&amp;$J$42),$C26,'Полная ст-ть с уч.НЗС (Авто)'!QG$11:INDIRECT("'Полная ст-ть с уч.НЗС (Авто)'!QG"&amp;$J$42))/$D26)</f>
        <v>0</v>
      </c>
      <c r="QH26" s="137">
        <f ca="1">IF($D26=0,0,SUMIF('Полная ст-ть с уч.НЗС (Авто)'!$YP$11:INDIRECT("'Полная ст-ть с уч.НЗС (Авто)'!YP"&amp;$J$42),$C26,'Полная ст-ть с уч.НЗС (Авто)'!QH$11:INDIRECT("'Полная ст-ть с уч.НЗС (Авто)'!QH"&amp;$J$42))/$D26)</f>
        <v>0</v>
      </c>
      <c r="QI26" s="137">
        <f ca="1">IF($D26=0,0,SUMIF('Полная ст-ть с уч.НЗС (Авто)'!$YP$11:INDIRECT("'Полная ст-ть с уч.НЗС (Авто)'!YP"&amp;$J$42),$C26,'Полная ст-ть с уч.НЗС (Авто)'!QI$11:INDIRECT("'Полная ст-ть с уч.НЗС (Авто)'!QI"&amp;$J$42))/$D26)</f>
        <v>0</v>
      </c>
      <c r="QJ26" s="137">
        <f ca="1">IF($D26=0,0,SUMIF('Полная ст-ть с уч.НЗС (Авто)'!$YP$11:INDIRECT("'Полная ст-ть с уч.НЗС (Авто)'!YP"&amp;$J$42),$C26,'Полная ст-ть с уч.НЗС (Авто)'!QJ$11:INDIRECT("'Полная ст-ть с уч.НЗС (Авто)'!QJ"&amp;$J$42))/$D26)</f>
        <v>0</v>
      </c>
      <c r="QK26" s="137">
        <f ca="1">IF($D26=0,0,SUMIF('Полная ст-ть с уч.НЗС (Авто)'!$YP$11:INDIRECT("'Полная ст-ть с уч.НЗС (Авто)'!YP"&amp;$J$42),$C26,'Полная ст-ть с уч.НЗС (Авто)'!QK$11:INDIRECT("'Полная ст-ть с уч.НЗС (Авто)'!QK"&amp;$J$42))/$D26)</f>
        <v>0</v>
      </c>
      <c r="QL26" s="137">
        <f ca="1">IF($D26=0,0,SUMIF('Полная ст-ть с уч.НЗС (Авто)'!$YP$11:INDIRECT("'Полная ст-ть с уч.НЗС (Авто)'!YP"&amp;$J$42),$C26,'Полная ст-ть с уч.НЗС (Авто)'!QL$11:INDIRECT("'Полная ст-ть с уч.НЗС (Авто)'!QL"&amp;$J$42))/$D26)</f>
        <v>0</v>
      </c>
      <c r="QM26" s="137">
        <f ca="1">IF($D26=0,0,SUMIF('Полная ст-ть с уч.НЗС (Авто)'!$YP$11:INDIRECT("'Полная ст-ть с уч.НЗС (Авто)'!YP"&amp;$J$42),$C26,'Полная ст-ть с уч.НЗС (Авто)'!QM$11:INDIRECT("'Полная ст-ть с уч.НЗС (Авто)'!QM"&amp;$J$42))/$D26)</f>
        <v>0</v>
      </c>
      <c r="QN26" s="137">
        <f ca="1">IF($D26=0,0,SUMIF('Полная ст-ть с уч.НЗС (Авто)'!$YP$11:INDIRECT("'Полная ст-ть с уч.НЗС (Авто)'!YP"&amp;$J$42),$C26,'Полная ст-ть с уч.НЗС (Авто)'!QN$11:INDIRECT("'Полная ст-ть с уч.НЗС (Авто)'!QN"&amp;$J$42))/$D26)</f>
        <v>0</v>
      </c>
      <c r="QO26" s="137">
        <f ca="1">IF($D26=0,0,SUMIF('Полная ст-ть с уч.НЗС (Авто)'!$YP$11:INDIRECT("'Полная ст-ть с уч.НЗС (Авто)'!YP"&amp;$J$42),$C26,'Полная ст-ть с уч.НЗС (Авто)'!QO$11:INDIRECT("'Полная ст-ть с уч.НЗС (Авто)'!QO"&amp;$J$42))/$D26)</f>
        <v>0</v>
      </c>
      <c r="QP26" s="137">
        <f ca="1">IF($D26=0,0,SUMIF('Полная ст-ть с уч.НЗС (Авто)'!$YP$11:INDIRECT("'Полная ст-ть с уч.НЗС (Авто)'!YP"&amp;$J$42),$C26,'Полная ст-ть с уч.НЗС (Авто)'!QP$11:INDIRECT("'Полная ст-ть с уч.НЗС (Авто)'!QP"&amp;$J$42))/$D26)</f>
        <v>0</v>
      </c>
      <c r="QQ26" s="137">
        <f ca="1">IF($D26=0,0,SUMIF('Полная ст-ть с уч.НЗС (Авто)'!$YP$11:INDIRECT("'Полная ст-ть с уч.НЗС (Авто)'!YP"&amp;$J$42),$C26,'Полная ст-ть с уч.НЗС (Авто)'!QQ$11:INDIRECT("'Полная ст-ть с уч.НЗС (Авто)'!QQ"&amp;$J$42))/$D26)</f>
        <v>0</v>
      </c>
      <c r="QR26" s="137">
        <f ca="1">IF($D26=0,0,SUMIF('Полная ст-ть с уч.НЗС (Авто)'!$YP$11:INDIRECT("'Полная ст-ть с уч.НЗС (Авто)'!YP"&amp;$J$42),$C26,'Полная ст-ть с уч.НЗС (Авто)'!QR$11:INDIRECT("'Полная ст-ть с уч.НЗС (Авто)'!QR"&amp;$J$42))/$D26)</f>
        <v>0</v>
      </c>
      <c r="QS26" s="137">
        <f ca="1">IF($D26=0,0,SUMIF('Полная ст-ть с уч.НЗС (Авто)'!$YP$11:INDIRECT("'Полная ст-ть с уч.НЗС (Авто)'!YP"&amp;$J$42),$C26,'Полная ст-ть с уч.НЗС (Авто)'!QS$11:INDIRECT("'Полная ст-ть с уч.НЗС (Авто)'!QS"&amp;$J$42))/$D26)</f>
        <v>0</v>
      </c>
      <c r="QT26" s="137">
        <f ca="1">IF($D26=0,0,SUMIF('Полная ст-ть с уч.НЗС (Авто)'!$YP$11:INDIRECT("'Полная ст-ть с уч.НЗС (Авто)'!YP"&amp;$J$42),$C26,'Полная ст-ть с уч.НЗС (Авто)'!QT$11:INDIRECT("'Полная ст-ть с уч.НЗС (Авто)'!QT"&amp;$J$42))/$D26)</f>
        <v>0</v>
      </c>
      <c r="QU26" s="137">
        <f ca="1">IF($D26=0,0,SUMIF('Полная ст-ть с уч.НЗС (Авто)'!$YP$11:INDIRECT("'Полная ст-ть с уч.НЗС (Авто)'!YP"&amp;$J$42),$C26,'Полная ст-ть с уч.НЗС (Авто)'!QU$11:INDIRECT("'Полная ст-ть с уч.НЗС (Авто)'!QU"&amp;$J$42))/$D26)</f>
        <v>0</v>
      </c>
      <c r="QV26" s="137">
        <f ca="1">IF($D26=0,0,SUMIF('Полная ст-ть с уч.НЗС (Авто)'!$YP$11:INDIRECT("'Полная ст-ть с уч.НЗС (Авто)'!YP"&amp;$J$42),$C26,'Полная ст-ть с уч.НЗС (Авто)'!QV$11:INDIRECT("'Полная ст-ть с уч.НЗС (Авто)'!QV"&amp;$J$42))/$D26)</f>
        <v>0</v>
      </c>
      <c r="QW26" s="137">
        <f ca="1">IF($D26=0,0,SUMIF('Полная ст-ть с уч.НЗС (Авто)'!$YP$11:INDIRECT("'Полная ст-ть с уч.НЗС (Авто)'!YP"&amp;$J$42),$C26,'Полная ст-ть с уч.НЗС (Авто)'!QW$11:INDIRECT("'Полная ст-ть с уч.НЗС (Авто)'!QW"&amp;$J$42))/$D26)</f>
        <v>0</v>
      </c>
      <c r="QX26" s="137">
        <f ca="1">IF($D26=0,0,SUMIF('Полная ст-ть с уч.НЗС (Авто)'!$YP$11:INDIRECT("'Полная ст-ть с уч.НЗС (Авто)'!YP"&amp;$J$42),$C26,'Полная ст-ть с уч.НЗС (Авто)'!QX$11:INDIRECT("'Полная ст-ть с уч.НЗС (Авто)'!QX"&amp;$J$42))/$D26)</f>
        <v>0</v>
      </c>
      <c r="QY26" s="137">
        <f ca="1">IF($D26=0,0,SUMIF('Полная ст-ть с уч.НЗС (Авто)'!$YP$11:INDIRECT("'Полная ст-ть с уч.НЗС (Авто)'!YP"&amp;$J$42),$C26,'Полная ст-ть с уч.НЗС (Авто)'!QY$11:INDIRECT("'Полная ст-ть с уч.НЗС (Авто)'!QY"&amp;$J$42))/$D26)</f>
        <v>0</v>
      </c>
      <c r="QZ26" s="137">
        <f ca="1">IF($D26=0,0,SUMIF('Полная ст-ть с уч.НЗС (Авто)'!$YP$11:INDIRECT("'Полная ст-ть с уч.НЗС (Авто)'!YP"&amp;$J$42),$C26,'Полная ст-ть с уч.НЗС (Авто)'!QZ$11:INDIRECT("'Полная ст-ть с уч.НЗС (Авто)'!QZ"&amp;$J$42))/$D26)</f>
        <v>0</v>
      </c>
      <c r="RA26" s="137">
        <f ca="1">IF($D26=0,0,SUMIF('Полная ст-ть с уч.НЗС (Авто)'!$YP$11:INDIRECT("'Полная ст-ть с уч.НЗС (Авто)'!YP"&amp;$J$42),$C26,'Полная ст-ть с уч.НЗС (Авто)'!RA$11:INDIRECT("'Полная ст-ть с уч.НЗС (Авто)'!RA"&amp;$J$42))/$D26)</f>
        <v>0</v>
      </c>
      <c r="RB26" s="137">
        <f ca="1">IF($D26=0,0,SUMIF('Полная ст-ть с уч.НЗС (Авто)'!$YP$11:INDIRECT("'Полная ст-ть с уч.НЗС (Авто)'!YP"&amp;$J$42),$C26,'Полная ст-ть с уч.НЗС (Авто)'!RB$11:INDIRECT("'Полная ст-ть с уч.НЗС (Авто)'!RB"&amp;$J$42))/$D26)</f>
        <v>0</v>
      </c>
      <c r="RC26" s="137">
        <f ca="1">IF($D26=0,0,SUMIF('Полная ст-ть с уч.НЗС (Авто)'!$YP$11:INDIRECT("'Полная ст-ть с уч.НЗС (Авто)'!YP"&amp;$J$42),$C26,'Полная ст-ть с уч.НЗС (Авто)'!RC$11:INDIRECT("'Полная ст-ть с уч.НЗС (Авто)'!RC"&amp;$J$42))/$D26)</f>
        <v>0</v>
      </c>
      <c r="RD26" s="137">
        <f ca="1">IF($D26=0,0,SUMIF('Полная ст-ть с уч.НЗС (Авто)'!$YP$11:INDIRECT("'Полная ст-ть с уч.НЗС (Авто)'!YP"&amp;$J$42),$C26,'Полная ст-ть с уч.НЗС (Авто)'!RD$11:INDIRECT("'Полная ст-ть с уч.НЗС (Авто)'!RD"&amp;$J$42))/$D26)</f>
        <v>0</v>
      </c>
      <c r="RE26" s="137">
        <f ca="1">IF($D26=0,0,SUMIF('Полная ст-ть с уч.НЗС (Авто)'!$YP$11:INDIRECT("'Полная ст-ть с уч.НЗС (Авто)'!YP"&amp;$J$42),$C26,'Полная ст-ть с уч.НЗС (Авто)'!RE$11:INDIRECT("'Полная ст-ть с уч.НЗС (Авто)'!RE"&amp;$J$42))/$D26)</f>
        <v>0</v>
      </c>
      <c r="RF26" s="137">
        <f ca="1">IF($D26=0,0,SUMIF('Полная ст-ть с уч.НЗС (Авто)'!$YP$11:INDIRECT("'Полная ст-ть с уч.НЗС (Авто)'!YP"&amp;$J$42),$C26,'Полная ст-ть с уч.НЗС (Авто)'!RF$11:INDIRECT("'Полная ст-ть с уч.НЗС (Авто)'!RF"&amp;$J$42))/$D26)</f>
        <v>0</v>
      </c>
      <c r="RG26" s="137">
        <f ca="1">IF($D26=0,0,SUMIF('Полная ст-ть с уч.НЗС (Авто)'!$YP$11:INDIRECT("'Полная ст-ть с уч.НЗС (Авто)'!YP"&amp;$J$42),$C26,'Полная ст-ть с уч.НЗС (Авто)'!RG$11:INDIRECT("'Полная ст-ть с уч.НЗС (Авто)'!RG"&amp;$J$42))/$D26)</f>
        <v>0</v>
      </c>
      <c r="RH26" s="137">
        <f ca="1">IF($D26=0,0,SUMIF('Полная ст-ть с уч.НЗС (Авто)'!$YP$11:INDIRECT("'Полная ст-ть с уч.НЗС (Авто)'!YP"&amp;$J$42),$C26,'Полная ст-ть с уч.НЗС (Авто)'!RH$11:INDIRECT("'Полная ст-ть с уч.НЗС (Авто)'!RH"&amp;$J$42))/$D26)</f>
        <v>0</v>
      </c>
      <c r="RI26" s="137">
        <f ca="1">IF($D26=0,0,SUMIF('Полная ст-ть с уч.НЗС (Авто)'!$YP$11:INDIRECT("'Полная ст-ть с уч.НЗС (Авто)'!YP"&amp;$J$42),$C26,'Полная ст-ть с уч.НЗС (Авто)'!RI$11:INDIRECT("'Полная ст-ть с уч.НЗС (Авто)'!RI"&amp;$J$42))/$D26)</f>
        <v>0</v>
      </c>
      <c r="RJ26" s="137">
        <f ca="1">IF($D26=0,0,SUMIF('Полная ст-ть с уч.НЗС (Авто)'!$YP$11:INDIRECT("'Полная ст-ть с уч.НЗС (Авто)'!YP"&amp;$J$42),$C26,'Полная ст-ть с уч.НЗС (Авто)'!RJ$11:INDIRECT("'Полная ст-ть с уч.НЗС (Авто)'!RJ"&amp;$J$42))/$D26)</f>
        <v>0</v>
      </c>
      <c r="RK26" s="137">
        <f ca="1">IF($D26=0,0,SUMIF('Полная ст-ть с уч.НЗС (Авто)'!$YP$11:INDIRECT("'Полная ст-ть с уч.НЗС (Авто)'!YP"&amp;$J$42),$C26,'Полная ст-ть с уч.НЗС (Авто)'!RK$11:INDIRECT("'Полная ст-ть с уч.НЗС (Авто)'!RK"&amp;$J$42))/$D26)</f>
        <v>0</v>
      </c>
      <c r="RL26" s="137">
        <f ca="1">IF($D26=0,0,SUMIF('Полная ст-ть с уч.НЗС (Авто)'!$YP$11:INDIRECT("'Полная ст-ть с уч.НЗС (Авто)'!YP"&amp;$J$42),$C26,'Полная ст-ть с уч.НЗС (Авто)'!RL$11:INDIRECT("'Полная ст-ть с уч.НЗС (Авто)'!RL"&amp;$J$42))/$D26)</f>
        <v>0</v>
      </c>
      <c r="RM26" s="137">
        <f ca="1">IF($D26=0,0,SUMIF('Полная ст-ть с уч.НЗС (Авто)'!$YP$11:INDIRECT("'Полная ст-ть с уч.НЗС (Авто)'!YP"&amp;$J$42),$C26,'Полная ст-ть с уч.НЗС (Авто)'!RM$11:INDIRECT("'Полная ст-ть с уч.НЗС (Авто)'!RM"&amp;$J$42))/$D26)</f>
        <v>0</v>
      </c>
      <c r="RN26" s="137">
        <f ca="1">IF($D26=0,0,SUMIF('Полная ст-ть с уч.НЗС (Авто)'!$YP$11:INDIRECT("'Полная ст-ть с уч.НЗС (Авто)'!YP"&amp;$J$42),$C26,'Полная ст-ть с уч.НЗС (Авто)'!RN$11:INDIRECT("'Полная ст-ть с уч.НЗС (Авто)'!RN"&amp;$J$42))/$D26)</f>
        <v>0</v>
      </c>
      <c r="RO26" s="137">
        <f ca="1">IF($D26=0,0,SUMIF('Полная ст-ть с уч.НЗС (Авто)'!$YP$11:INDIRECT("'Полная ст-ть с уч.НЗС (Авто)'!YP"&amp;$J$42),$C26,'Полная ст-ть с уч.НЗС (Авто)'!RO$11:INDIRECT("'Полная ст-ть с уч.НЗС (Авто)'!RO"&amp;$J$42))/$D26)</f>
        <v>0</v>
      </c>
      <c r="RP26" s="137">
        <f ca="1">IF($D26=0,0,SUMIF('Полная ст-ть с уч.НЗС (Авто)'!$YP$11:INDIRECT("'Полная ст-ть с уч.НЗС (Авто)'!YP"&amp;$J$42),$C26,'Полная ст-ть с уч.НЗС (Авто)'!RP$11:INDIRECT("'Полная ст-ть с уч.НЗС (Авто)'!RP"&amp;$J$42))/$D26)</f>
        <v>0</v>
      </c>
      <c r="RQ26" s="137">
        <f ca="1">IF($D26=0,0,SUMIF('Полная ст-ть с уч.НЗС (Авто)'!$YP$11:INDIRECT("'Полная ст-ть с уч.НЗС (Авто)'!YP"&amp;$J$42),$C26,'Полная ст-ть с уч.НЗС (Авто)'!RQ$11:INDIRECT("'Полная ст-ть с уч.НЗС (Авто)'!RQ"&amp;$J$42))/$D26)</f>
        <v>0</v>
      </c>
      <c r="RR26" s="137">
        <f ca="1">IF($D26=0,0,SUMIF('Полная ст-ть с уч.НЗС (Авто)'!$YP$11:INDIRECT("'Полная ст-ть с уч.НЗС (Авто)'!YP"&amp;$J$42),$C26,'Полная ст-ть с уч.НЗС (Авто)'!RR$11:INDIRECT("'Полная ст-ть с уч.НЗС (Авто)'!RR"&amp;$J$42))/$D26)</f>
        <v>0</v>
      </c>
      <c r="RS26" s="137">
        <f ca="1">IF($D26=0,0,SUMIF('Полная ст-ть с уч.НЗС (Авто)'!$YP$11:INDIRECT("'Полная ст-ть с уч.НЗС (Авто)'!YP"&amp;$J$42),$C26,'Полная ст-ть с уч.НЗС (Авто)'!RS$11:INDIRECT("'Полная ст-ть с уч.НЗС (Авто)'!RS"&amp;$J$42))/$D26)</f>
        <v>0</v>
      </c>
      <c r="RT26" s="137">
        <f ca="1">IF($D26=0,0,SUMIF('Полная ст-ть с уч.НЗС (Авто)'!$YP$11:INDIRECT("'Полная ст-ть с уч.НЗС (Авто)'!YP"&amp;$J$42),$C26,'Полная ст-ть с уч.НЗС (Авто)'!RT$11:INDIRECT("'Полная ст-ть с уч.НЗС (Авто)'!RT"&amp;$J$42))/$D26)</f>
        <v>0</v>
      </c>
      <c r="RU26" s="137">
        <f ca="1">IF($D26=0,0,SUMIF('Полная ст-ть с уч.НЗС (Авто)'!$YP$11:INDIRECT("'Полная ст-ть с уч.НЗС (Авто)'!YP"&amp;$J$42),$C26,'Полная ст-ть с уч.НЗС (Авто)'!RU$11:INDIRECT("'Полная ст-ть с уч.НЗС (Авто)'!RU"&amp;$J$42))/$D26)</f>
        <v>0</v>
      </c>
      <c r="RV26" s="137">
        <f ca="1">IF($D26=0,0,SUMIF('Полная ст-ть с уч.НЗС (Авто)'!$YP$11:INDIRECT("'Полная ст-ть с уч.НЗС (Авто)'!YP"&amp;$J$42),$C26,'Полная ст-ть с уч.НЗС (Авто)'!RV$11:INDIRECT("'Полная ст-ть с уч.НЗС (Авто)'!RV"&amp;$J$42))/$D26)</f>
        <v>0</v>
      </c>
      <c r="RW26" s="137">
        <f ca="1">IF($D26=0,0,SUMIF('Полная ст-ть с уч.НЗС (Авто)'!$YP$11:INDIRECT("'Полная ст-ть с уч.НЗС (Авто)'!YP"&amp;$J$42),$C26,'Полная ст-ть с уч.НЗС (Авто)'!RW$11:INDIRECT("'Полная ст-ть с уч.НЗС (Авто)'!RW"&amp;$J$42))/$D26)</f>
        <v>0</v>
      </c>
      <c r="RX26" s="137">
        <f ca="1">IF($D26=0,0,SUMIF('Полная ст-ть с уч.НЗС (Авто)'!$YP$11:INDIRECT("'Полная ст-ть с уч.НЗС (Авто)'!YP"&amp;$J$42),$C26,'Полная ст-ть с уч.НЗС (Авто)'!RX$11:INDIRECT("'Полная ст-ть с уч.НЗС (Авто)'!RX"&amp;$J$42))/$D26)</f>
        <v>0</v>
      </c>
      <c r="RY26" s="137">
        <f ca="1">IF($D26=0,0,SUMIF('Полная ст-ть с уч.НЗС (Авто)'!$YP$11:INDIRECT("'Полная ст-ть с уч.НЗС (Авто)'!YP"&amp;$J$42),$C26,'Полная ст-ть с уч.НЗС (Авто)'!RY$11:INDIRECT("'Полная ст-ть с уч.НЗС (Авто)'!RY"&amp;$J$42))/$D26)</f>
        <v>0</v>
      </c>
      <c r="RZ26" s="137">
        <f ca="1">IF($D26=0,0,SUMIF('Полная ст-ть с уч.НЗС (Авто)'!$YP$11:INDIRECT("'Полная ст-ть с уч.НЗС (Авто)'!YP"&amp;$J$42),$C26,'Полная ст-ть с уч.НЗС (Авто)'!RZ$11:INDIRECT("'Полная ст-ть с уч.НЗС (Авто)'!RZ"&amp;$J$42))/$D26)</f>
        <v>0</v>
      </c>
      <c r="SA26" s="137">
        <f ca="1">IF($D26=0,0,SUMIF('Полная ст-ть с уч.НЗС (Авто)'!$YP$11:INDIRECT("'Полная ст-ть с уч.НЗС (Авто)'!YP"&amp;$J$42),$C26,'Полная ст-ть с уч.НЗС (Авто)'!SA$11:INDIRECT("'Полная ст-ть с уч.НЗС (Авто)'!SA"&amp;$J$42))/$D26)</f>
        <v>0</v>
      </c>
      <c r="SB26" s="137">
        <f ca="1">IF($D26=0,0,SUMIF('Полная ст-ть с уч.НЗС (Авто)'!$YP$11:INDIRECT("'Полная ст-ть с уч.НЗС (Авто)'!YP"&amp;$J$42),$C26,'Полная ст-ть с уч.НЗС (Авто)'!SB$11:INDIRECT("'Полная ст-ть с уч.НЗС (Авто)'!SB"&amp;$J$42))/$D26)</f>
        <v>0</v>
      </c>
      <c r="SC26" s="137">
        <f ca="1">IF($D26=0,0,SUMIF('Полная ст-ть с уч.НЗС (Авто)'!$YP$11:INDIRECT("'Полная ст-ть с уч.НЗС (Авто)'!YP"&amp;$J$42),$C26,'Полная ст-ть с уч.НЗС (Авто)'!SC$11:INDIRECT("'Полная ст-ть с уч.НЗС (Авто)'!SC"&amp;$J$42))/$D26)</f>
        <v>0</v>
      </c>
      <c r="SD26" s="137">
        <f ca="1">IF($D26=0,0,SUMIF('Полная ст-ть с уч.НЗС (Авто)'!$YP$11:INDIRECT("'Полная ст-ть с уч.НЗС (Авто)'!YP"&amp;$J$42),$C26,'Полная ст-ть с уч.НЗС (Авто)'!SD$11:INDIRECT("'Полная ст-ть с уч.НЗС (Авто)'!SD"&amp;$J$42))/$D26)</f>
        <v>0</v>
      </c>
      <c r="SE26" s="137">
        <f ca="1">IF($D26=0,0,SUMIF('Полная ст-ть с уч.НЗС (Авто)'!$YP$11:INDIRECT("'Полная ст-ть с уч.НЗС (Авто)'!YP"&amp;$J$42),$C26,'Полная ст-ть с уч.НЗС (Авто)'!SE$11:INDIRECT("'Полная ст-ть с уч.НЗС (Авто)'!SE"&amp;$J$42))/$D26)</f>
        <v>0</v>
      </c>
      <c r="SF26" s="137">
        <f ca="1">IF($D26=0,0,SUMIF('Полная ст-ть с уч.НЗС (Авто)'!$YP$11:INDIRECT("'Полная ст-ть с уч.НЗС (Авто)'!YP"&amp;$J$42),$C26,'Полная ст-ть с уч.НЗС (Авто)'!SF$11:INDIRECT("'Полная ст-ть с уч.НЗС (Авто)'!SF"&amp;$J$42))/$D26)</f>
        <v>0</v>
      </c>
      <c r="SG26" s="137">
        <f ca="1">IF($D26=0,0,SUMIF('Полная ст-ть с уч.НЗС (Авто)'!$YP$11:INDIRECT("'Полная ст-ть с уч.НЗС (Авто)'!YP"&amp;$J$42),$C26,'Полная ст-ть с уч.НЗС (Авто)'!SG$11:INDIRECT("'Полная ст-ть с уч.НЗС (Авто)'!SG"&amp;$J$42))/$D26)</f>
        <v>0</v>
      </c>
      <c r="SH26" s="137">
        <f ca="1">IF($D26=0,0,SUMIF('Полная ст-ть с уч.НЗС (Авто)'!$YP$11:INDIRECT("'Полная ст-ть с уч.НЗС (Авто)'!YP"&amp;$J$42),$C26,'Полная ст-ть с уч.НЗС (Авто)'!SH$11:INDIRECT("'Полная ст-ть с уч.НЗС (Авто)'!SH"&amp;$J$42))/$D26)</f>
        <v>0</v>
      </c>
      <c r="SI26" s="137">
        <f ca="1">IF($D26=0,0,SUMIF('Полная ст-ть с уч.НЗС (Авто)'!$YP$11:INDIRECT("'Полная ст-ть с уч.НЗС (Авто)'!YP"&amp;$J$42),$C26,'Полная ст-ть с уч.НЗС (Авто)'!SI$11:INDIRECT("'Полная ст-ть с уч.НЗС (Авто)'!SI"&amp;$J$42))/$D26)</f>
        <v>0</v>
      </c>
      <c r="SJ26" s="137">
        <f ca="1">IF($D26=0,0,SUMIF('Полная ст-ть с уч.НЗС (Авто)'!$YP$11:INDIRECT("'Полная ст-ть с уч.НЗС (Авто)'!YP"&amp;$J$42),$C26,'Полная ст-ть с уч.НЗС (Авто)'!SJ$11:INDIRECT("'Полная ст-ть с уч.НЗС (Авто)'!SJ"&amp;$J$42))/$D26)</f>
        <v>0</v>
      </c>
      <c r="SK26" s="137">
        <f ca="1">IF($D26=0,0,SUMIF('Полная ст-ть с уч.НЗС (Авто)'!$YP$11:INDIRECT("'Полная ст-ть с уч.НЗС (Авто)'!YP"&amp;$J$42),$C26,'Полная ст-ть с уч.НЗС (Авто)'!SK$11:INDIRECT("'Полная ст-ть с уч.НЗС (Авто)'!SK"&amp;$J$42))/$D26)</f>
        <v>0</v>
      </c>
      <c r="SL26" s="137">
        <f ca="1">IF($D26=0,0,SUMIF('Полная ст-ть с уч.НЗС (Авто)'!$YP$11:INDIRECT("'Полная ст-ть с уч.НЗС (Авто)'!YP"&amp;$J$42),$C26,'Полная ст-ть с уч.НЗС (Авто)'!SL$11:INDIRECT("'Полная ст-ть с уч.НЗС (Авто)'!SL"&amp;$J$42))/$D26)</f>
        <v>0</v>
      </c>
      <c r="SM26" s="137">
        <f ca="1">IF($D26=0,0,SUMIF('Полная ст-ть с уч.НЗС (Авто)'!$YP$11:INDIRECT("'Полная ст-ть с уч.НЗС (Авто)'!YP"&amp;$J$42),$C26,'Полная ст-ть с уч.НЗС (Авто)'!SM$11:INDIRECT("'Полная ст-ть с уч.НЗС (Авто)'!SM"&amp;$J$42))/$D26)</f>
        <v>0</v>
      </c>
      <c r="SN26" s="137">
        <f ca="1">IF($D26=0,0,SUMIF('Полная ст-ть с уч.НЗС (Авто)'!$YP$11:INDIRECT("'Полная ст-ть с уч.НЗС (Авто)'!YP"&amp;$J$42),$C26,'Полная ст-ть с уч.НЗС (Авто)'!SN$11:INDIRECT("'Полная ст-ть с уч.НЗС (Авто)'!SN"&amp;$J$42))/$D26)</f>
        <v>0</v>
      </c>
      <c r="SO26" s="137">
        <f ca="1">IF($D26=0,0,SUMIF('Полная ст-ть с уч.НЗС (Авто)'!$YP$11:INDIRECT("'Полная ст-ть с уч.НЗС (Авто)'!YP"&amp;$J$42),$C26,'Полная ст-ть с уч.НЗС (Авто)'!SO$11:INDIRECT("'Полная ст-ть с уч.НЗС (Авто)'!SO"&amp;$J$42))/$D26)</f>
        <v>0</v>
      </c>
      <c r="SP26" s="137">
        <f ca="1">IF($D26=0,0,SUMIF('Полная ст-ть с уч.НЗС (Авто)'!$YP$11:INDIRECT("'Полная ст-ть с уч.НЗС (Авто)'!YP"&amp;$J$42),$C26,'Полная ст-ть с уч.НЗС (Авто)'!SP$11:INDIRECT("'Полная ст-ть с уч.НЗС (Авто)'!SP"&amp;$J$42))/$D26)</f>
        <v>0</v>
      </c>
      <c r="SQ26" s="137">
        <f ca="1">IF($D26=0,0,SUMIF('Полная ст-ть с уч.НЗС (Авто)'!$YP$11:INDIRECT("'Полная ст-ть с уч.НЗС (Авто)'!YP"&amp;$J$42),$C26,'Полная ст-ть с уч.НЗС (Авто)'!SQ$11:INDIRECT("'Полная ст-ть с уч.НЗС (Авто)'!SQ"&amp;$J$42))/$D26)</f>
        <v>0</v>
      </c>
      <c r="SR26" s="137">
        <f ca="1">IF($D26=0,0,SUMIF('Полная ст-ть с уч.НЗС (Авто)'!$YP$11:INDIRECT("'Полная ст-ть с уч.НЗС (Авто)'!YP"&amp;$J$42),$C26,'Полная ст-ть с уч.НЗС (Авто)'!SR$11:INDIRECT("'Полная ст-ть с уч.НЗС (Авто)'!SR"&amp;$J$42))/$D26)</f>
        <v>0</v>
      </c>
      <c r="SS26" s="137">
        <f ca="1">IF($D26=0,0,SUMIF('Полная ст-ть с уч.НЗС (Авто)'!$YP$11:INDIRECT("'Полная ст-ть с уч.НЗС (Авто)'!YP"&amp;$J$42),$C26,'Полная ст-ть с уч.НЗС (Авто)'!SS$11:INDIRECT("'Полная ст-ть с уч.НЗС (Авто)'!SS"&amp;$J$42))/$D26)</f>
        <v>0</v>
      </c>
      <c r="ST26" s="137">
        <f ca="1">IF($D26=0,0,SUMIF('Полная ст-ть с уч.НЗС (Авто)'!$YP$11:INDIRECT("'Полная ст-ть с уч.НЗС (Авто)'!YP"&amp;$J$42),$C26,'Полная ст-ть с уч.НЗС (Авто)'!ST$11:INDIRECT("'Полная ст-ть с уч.НЗС (Авто)'!ST"&amp;$J$42))/$D26)</f>
        <v>0</v>
      </c>
      <c r="SU26" s="137">
        <f ca="1">IF($D26=0,0,SUMIF('Полная ст-ть с уч.НЗС (Авто)'!$YP$11:INDIRECT("'Полная ст-ть с уч.НЗС (Авто)'!YP"&amp;$J$42),$C26,'Полная ст-ть с уч.НЗС (Авто)'!SU$11:INDIRECT("'Полная ст-ть с уч.НЗС (Авто)'!SU"&amp;$J$42))/$D26)</f>
        <v>0</v>
      </c>
      <c r="SV26" s="137">
        <f ca="1">IF($D26=0,0,SUMIF('Полная ст-ть с уч.НЗС (Авто)'!$YP$11:INDIRECT("'Полная ст-ть с уч.НЗС (Авто)'!YP"&amp;$J$42),$C26,'Полная ст-ть с уч.НЗС (Авто)'!SV$11:INDIRECT("'Полная ст-ть с уч.НЗС (Авто)'!SV"&amp;$J$42))/$D26)</f>
        <v>0</v>
      </c>
      <c r="SW26" s="137">
        <f ca="1">IF($D26=0,0,SUMIF('Полная ст-ть с уч.НЗС (Авто)'!$YP$11:INDIRECT("'Полная ст-ть с уч.НЗС (Авто)'!YP"&amp;$J$42),$C26,'Полная ст-ть с уч.НЗС (Авто)'!SW$11:INDIRECT("'Полная ст-ть с уч.НЗС (Авто)'!SW"&amp;$J$42))/$D26)</f>
        <v>0</v>
      </c>
      <c r="SX26" s="137">
        <f ca="1">IF($D26=0,0,SUMIF('Полная ст-ть с уч.НЗС (Авто)'!$YP$11:INDIRECT("'Полная ст-ть с уч.НЗС (Авто)'!YP"&amp;$J$42),$C26,'Полная ст-ть с уч.НЗС (Авто)'!SX$11:INDIRECT("'Полная ст-ть с уч.НЗС (Авто)'!SX"&amp;$J$42))/$D26)</f>
        <v>0</v>
      </c>
      <c r="SY26" s="137">
        <f ca="1">IF($D26=0,0,SUMIF('Полная ст-ть с уч.НЗС (Авто)'!$YP$11:INDIRECT("'Полная ст-ть с уч.НЗС (Авто)'!YP"&amp;$J$42),$C26,'Полная ст-ть с уч.НЗС (Авто)'!SY$11:INDIRECT("'Полная ст-ть с уч.НЗС (Авто)'!SY"&amp;$J$42))/$D26)</f>
        <v>0</v>
      </c>
      <c r="SZ26" s="137">
        <f ca="1">IF($D26=0,0,SUMIF('Полная ст-ть с уч.НЗС (Авто)'!$YP$11:INDIRECT("'Полная ст-ть с уч.НЗС (Авто)'!YP"&amp;$J$42),$C26,'Полная ст-ть с уч.НЗС (Авто)'!SZ$11:INDIRECT("'Полная ст-ть с уч.НЗС (Авто)'!SZ"&amp;$J$42))/$D26)</f>
        <v>0</v>
      </c>
      <c r="TA26" s="137">
        <f ca="1">IF($D26=0,0,SUMIF('Полная ст-ть с уч.НЗС (Авто)'!$YP$11:INDIRECT("'Полная ст-ть с уч.НЗС (Авто)'!YP"&amp;$J$42),$C26,'Полная ст-ть с уч.НЗС (Авто)'!TA$11:INDIRECT("'Полная ст-ть с уч.НЗС (Авто)'!TA"&amp;$J$42))/$D26)</f>
        <v>0</v>
      </c>
      <c r="TB26" s="137">
        <f ca="1">IF($D26=0,0,SUMIF('Полная ст-ть с уч.НЗС (Авто)'!$YP$11:INDIRECT("'Полная ст-ть с уч.НЗС (Авто)'!YP"&amp;$J$42),$C26,'Полная ст-ть с уч.НЗС (Авто)'!TB$11:INDIRECT("'Полная ст-ть с уч.НЗС (Авто)'!TB"&amp;$J$42))/$D26)</f>
        <v>0</v>
      </c>
      <c r="TC26" s="137">
        <f ca="1">IF($D26=0,0,SUMIF('Полная ст-ть с уч.НЗС (Авто)'!$YP$11:INDIRECT("'Полная ст-ть с уч.НЗС (Авто)'!YP"&amp;$J$42),$C26,'Полная ст-ть с уч.НЗС (Авто)'!TC$11:INDIRECT("'Полная ст-ть с уч.НЗС (Авто)'!TC"&amp;$J$42))/$D26)</f>
        <v>0</v>
      </c>
      <c r="TD26" s="137">
        <f ca="1">IF($D26=0,0,SUMIF('Полная ст-ть с уч.НЗС (Авто)'!$YP$11:INDIRECT("'Полная ст-ть с уч.НЗС (Авто)'!YP"&amp;$J$42),$C26,'Полная ст-ть с уч.НЗС (Авто)'!TD$11:INDIRECT("'Полная ст-ть с уч.НЗС (Авто)'!TD"&amp;$J$42))/$D26)</f>
        <v>0</v>
      </c>
      <c r="TE26" s="137">
        <f ca="1">IF($D26=0,0,SUMIF('Полная ст-ть с уч.НЗС (Авто)'!$YP$11:INDIRECT("'Полная ст-ть с уч.НЗС (Авто)'!YP"&amp;$J$42),$C26,'Полная ст-ть с уч.НЗС (Авто)'!TE$11:INDIRECT("'Полная ст-ть с уч.НЗС (Авто)'!TE"&amp;$J$42))/$D26)</f>
        <v>0</v>
      </c>
      <c r="TF26" s="137">
        <f ca="1">IF($D26=0,0,SUMIF('Полная ст-ть с уч.НЗС (Авто)'!$YP$11:INDIRECT("'Полная ст-ть с уч.НЗС (Авто)'!YP"&amp;$J$42),$C26,'Полная ст-ть с уч.НЗС (Авто)'!TF$11:INDIRECT("'Полная ст-ть с уч.НЗС (Авто)'!TF"&amp;$J$42))/$D26)</f>
        <v>0</v>
      </c>
      <c r="TG26" s="137">
        <f ca="1">IF($D26=0,0,SUMIF('Полная ст-ть с уч.НЗС (Авто)'!$YP$11:INDIRECT("'Полная ст-ть с уч.НЗС (Авто)'!YP"&amp;$J$42),$C26,'Полная ст-ть с уч.НЗС (Авто)'!TG$11:INDIRECT("'Полная ст-ть с уч.НЗС (Авто)'!TG"&amp;$J$42))/$D26)</f>
        <v>0</v>
      </c>
      <c r="TH26" s="137">
        <f ca="1">IF($D26=0,0,SUMIF('Полная ст-ть с уч.НЗС (Авто)'!$YP$11:INDIRECT("'Полная ст-ть с уч.НЗС (Авто)'!YP"&amp;$J$42),$C26,'Полная ст-ть с уч.НЗС (Авто)'!TH$11:INDIRECT("'Полная ст-ть с уч.НЗС (Авто)'!TH"&amp;$J$42))/$D26)</f>
        <v>0</v>
      </c>
      <c r="TI26" s="137">
        <f ca="1">IF($D26=0,0,SUMIF('Полная ст-ть с уч.НЗС (Авто)'!$YP$11:INDIRECT("'Полная ст-ть с уч.НЗС (Авто)'!YP"&amp;$J$42),$C26,'Полная ст-ть с уч.НЗС (Авто)'!TI$11:INDIRECT("'Полная ст-ть с уч.НЗС (Авто)'!TI"&amp;$J$42))/$D26)</f>
        <v>0</v>
      </c>
      <c r="TJ26" s="137">
        <f ca="1">IF($D26=0,0,SUMIF('Полная ст-ть с уч.НЗС (Авто)'!$YP$11:INDIRECT("'Полная ст-ть с уч.НЗС (Авто)'!YP"&amp;$J$42),$C26,'Полная ст-ть с уч.НЗС (Авто)'!TJ$11:INDIRECT("'Полная ст-ть с уч.НЗС (Авто)'!TJ"&amp;$J$42))/$D26)</f>
        <v>0</v>
      </c>
      <c r="TK26" s="137">
        <f ca="1">IF($D26=0,0,SUMIF('Полная ст-ть с уч.НЗС (Авто)'!$YP$11:INDIRECT("'Полная ст-ть с уч.НЗС (Авто)'!YP"&amp;$J$42),$C26,'Полная ст-ть с уч.НЗС (Авто)'!TK$11:INDIRECT("'Полная ст-ть с уч.НЗС (Авто)'!TK"&amp;$J$42))/$D26)</f>
        <v>0</v>
      </c>
      <c r="TL26" s="137">
        <f ca="1">IF($D26=0,0,SUMIF('Полная ст-ть с уч.НЗС (Авто)'!$YP$11:INDIRECT("'Полная ст-ть с уч.НЗС (Авто)'!YP"&amp;$J$42),$C26,'Полная ст-ть с уч.НЗС (Авто)'!TL$11:INDIRECT("'Полная ст-ть с уч.НЗС (Авто)'!TL"&amp;$J$42))/$D26)</f>
        <v>0</v>
      </c>
      <c r="TM26" s="137">
        <f ca="1">IF($D26=0,0,SUMIF('Полная ст-ть с уч.НЗС (Авто)'!$YP$11:INDIRECT("'Полная ст-ть с уч.НЗС (Авто)'!YP"&amp;$J$42),$C26,'Полная ст-ть с уч.НЗС (Авто)'!TM$11:INDIRECT("'Полная ст-ть с уч.НЗС (Авто)'!TM"&amp;$J$42))/$D26)</f>
        <v>0</v>
      </c>
      <c r="TN26" s="137">
        <f ca="1">IF($D26=0,0,SUMIF('Полная ст-ть с уч.НЗС (Авто)'!$YP$11:INDIRECT("'Полная ст-ть с уч.НЗС (Авто)'!YP"&amp;$J$42),$C26,'Полная ст-ть с уч.НЗС (Авто)'!TN$11:INDIRECT("'Полная ст-ть с уч.НЗС (Авто)'!TN"&amp;$J$42))/$D26)</f>
        <v>0</v>
      </c>
      <c r="TO26" s="137">
        <f ca="1">IF($D26=0,0,SUMIF('Полная ст-ть с уч.НЗС (Авто)'!$YP$11:INDIRECT("'Полная ст-ть с уч.НЗС (Авто)'!YP"&amp;$J$42),$C26,'Полная ст-ть с уч.НЗС (Авто)'!TO$11:INDIRECT("'Полная ст-ть с уч.НЗС (Авто)'!TO"&amp;$J$42))/$D26)</f>
        <v>0</v>
      </c>
      <c r="TP26" s="137">
        <f ca="1">IF($D26=0,0,SUMIF('Полная ст-ть с уч.НЗС (Авто)'!$YP$11:INDIRECT("'Полная ст-ть с уч.НЗС (Авто)'!YP"&amp;$J$42),$C26,'Полная ст-ть с уч.НЗС (Авто)'!TP$11:INDIRECT("'Полная ст-ть с уч.НЗС (Авто)'!TP"&amp;$J$42))/$D26)</f>
        <v>0</v>
      </c>
      <c r="TQ26" s="137">
        <f ca="1">IF($D26=0,0,SUMIF('Полная ст-ть с уч.НЗС (Авто)'!$YP$11:INDIRECT("'Полная ст-ть с уч.НЗС (Авто)'!YP"&amp;$J$42),$C26,'Полная ст-ть с уч.НЗС (Авто)'!TQ$11:INDIRECT("'Полная ст-ть с уч.НЗС (Авто)'!TQ"&amp;$J$42))/$D26)</f>
        <v>0</v>
      </c>
      <c r="TR26" s="137">
        <f ca="1">IF($D26=0,0,SUMIF('Полная ст-ть с уч.НЗС (Авто)'!$YP$11:INDIRECT("'Полная ст-ть с уч.НЗС (Авто)'!YP"&amp;$J$42),$C26,'Полная ст-ть с уч.НЗС (Авто)'!TR$11:INDIRECT("'Полная ст-ть с уч.НЗС (Авто)'!TR"&amp;$J$42))/$D26)</f>
        <v>0</v>
      </c>
      <c r="TS26" s="137">
        <f ca="1">IF($D26=0,0,SUMIF('Полная ст-ть с уч.НЗС (Авто)'!$YP$11:INDIRECT("'Полная ст-ть с уч.НЗС (Авто)'!YP"&amp;$J$42),$C26,'Полная ст-ть с уч.НЗС (Авто)'!TS$11:INDIRECT("'Полная ст-ть с уч.НЗС (Авто)'!TS"&amp;$J$42))/$D26)</f>
        <v>0</v>
      </c>
      <c r="TT26" s="137">
        <f ca="1">IF($D26=0,0,SUMIF('Полная ст-ть с уч.НЗС (Авто)'!$YP$11:INDIRECT("'Полная ст-ть с уч.НЗС (Авто)'!YP"&amp;$J$42),$C26,'Полная ст-ть с уч.НЗС (Авто)'!TT$11:INDIRECT("'Полная ст-ть с уч.НЗС (Авто)'!TT"&amp;$J$42))/$D26)</f>
        <v>0</v>
      </c>
      <c r="TU26" s="137">
        <f ca="1">IF($D26=0,0,SUMIF('Полная ст-ть с уч.НЗС (Авто)'!$YP$11:INDIRECT("'Полная ст-ть с уч.НЗС (Авто)'!YP"&amp;$J$42),$C26,'Полная ст-ть с уч.НЗС (Авто)'!TU$11:INDIRECT("'Полная ст-ть с уч.НЗС (Авто)'!TU"&amp;$J$42))/$D26)</f>
        <v>0</v>
      </c>
      <c r="TV26" s="137">
        <f ca="1">IF($D26=0,0,SUMIF('Полная ст-ть с уч.НЗС (Авто)'!$YP$11:INDIRECT("'Полная ст-ть с уч.НЗС (Авто)'!YP"&amp;$J$42),$C26,'Полная ст-ть с уч.НЗС (Авто)'!TV$11:INDIRECT("'Полная ст-ть с уч.НЗС (Авто)'!TV"&amp;$J$42))/$D26)</f>
        <v>0</v>
      </c>
      <c r="TW26" s="137">
        <f ca="1">IF($D26=0,0,SUMIF('Полная ст-ть с уч.НЗС (Авто)'!$YP$11:INDIRECT("'Полная ст-ть с уч.НЗС (Авто)'!YP"&amp;$J$42),$C26,'Полная ст-ть с уч.НЗС (Авто)'!TW$11:INDIRECT("'Полная ст-ть с уч.НЗС (Авто)'!TW"&amp;$J$42))/$D26)</f>
        <v>0</v>
      </c>
      <c r="TX26" s="137">
        <f ca="1">IF($D26=0,0,SUMIF('Полная ст-ть с уч.НЗС (Авто)'!$YP$11:INDIRECT("'Полная ст-ть с уч.НЗС (Авто)'!YP"&amp;$J$42),$C26,'Полная ст-ть с уч.НЗС (Авто)'!TX$11:INDIRECT("'Полная ст-ть с уч.НЗС (Авто)'!TX"&amp;$J$42))/$D26)</f>
        <v>0</v>
      </c>
      <c r="TY26" s="137">
        <f ca="1">IF($D26=0,0,SUMIF('Полная ст-ть с уч.НЗС (Авто)'!$YP$11:INDIRECT("'Полная ст-ть с уч.НЗС (Авто)'!YP"&amp;$J$42),$C26,'Полная ст-ть с уч.НЗС (Авто)'!TY$11:INDIRECT("'Полная ст-ть с уч.НЗС (Авто)'!TY"&amp;$J$42))/$D26)</f>
        <v>0</v>
      </c>
      <c r="TZ26" s="137">
        <f ca="1">IF($D26=0,0,SUMIF('Полная ст-ть с уч.НЗС (Авто)'!$YP$11:INDIRECT("'Полная ст-ть с уч.НЗС (Авто)'!YP"&amp;$J$42),$C26,'Полная ст-ть с уч.НЗС (Авто)'!TZ$11:INDIRECT("'Полная ст-ть с уч.НЗС (Авто)'!TZ"&amp;$J$42))/$D26)</f>
        <v>0</v>
      </c>
      <c r="UA26" s="137">
        <f ca="1">IF($D26=0,0,SUMIF('Полная ст-ть с уч.НЗС (Авто)'!$YP$11:INDIRECT("'Полная ст-ть с уч.НЗС (Авто)'!YP"&amp;$J$42),$C26,'Полная ст-ть с уч.НЗС (Авто)'!UA$11:INDIRECT("'Полная ст-ть с уч.НЗС (Авто)'!UA"&amp;$J$42))/$D26)</f>
        <v>0</v>
      </c>
      <c r="UB26" s="137">
        <f ca="1">IF($D26=0,0,SUMIF('Полная ст-ть с уч.НЗС (Авто)'!$YP$11:INDIRECT("'Полная ст-ть с уч.НЗС (Авто)'!YP"&amp;$J$42),$C26,'Полная ст-ть с уч.НЗС (Авто)'!UB$11:INDIRECT("'Полная ст-ть с уч.НЗС (Авто)'!UB"&amp;$J$42))/$D26)</f>
        <v>0</v>
      </c>
      <c r="UC26" s="137">
        <f ca="1">IF($D26=0,0,SUMIF('Полная ст-ть с уч.НЗС (Авто)'!$YP$11:INDIRECT("'Полная ст-ть с уч.НЗС (Авто)'!YP"&amp;$J$42),$C26,'Полная ст-ть с уч.НЗС (Авто)'!UC$11:INDIRECT("'Полная ст-ть с уч.НЗС (Авто)'!UC"&amp;$J$42))/$D26)</f>
        <v>0</v>
      </c>
      <c r="UD26" s="137">
        <f ca="1">IF($D26=0,0,SUMIF('Полная ст-ть с уч.НЗС (Авто)'!$YP$11:INDIRECT("'Полная ст-ть с уч.НЗС (Авто)'!YP"&amp;$J$42),$C26,'Полная ст-ть с уч.НЗС (Авто)'!UD$11:INDIRECT("'Полная ст-ть с уч.НЗС (Авто)'!UD"&amp;$J$42))/$D26)</f>
        <v>0</v>
      </c>
      <c r="UE26" s="137">
        <f ca="1">IF($D26=0,0,SUMIF('Полная ст-ть с уч.НЗС (Авто)'!$YP$11:INDIRECT("'Полная ст-ть с уч.НЗС (Авто)'!YP"&amp;$J$42),$C26,'Полная ст-ть с уч.НЗС (Авто)'!UE$11:INDIRECT("'Полная ст-ть с уч.НЗС (Авто)'!UE"&amp;$J$42))/$D26)</f>
        <v>0</v>
      </c>
      <c r="UF26" s="137">
        <f ca="1">IF($D26=0,0,SUMIF('Полная ст-ть с уч.НЗС (Авто)'!$YP$11:INDIRECT("'Полная ст-ть с уч.НЗС (Авто)'!YP"&amp;$J$42),$C26,'Полная ст-ть с уч.НЗС (Авто)'!UF$11:INDIRECT("'Полная ст-ть с уч.НЗС (Авто)'!UF"&amp;$J$42))/$D26)</f>
        <v>0</v>
      </c>
      <c r="UG26" s="137">
        <f ca="1">IF($D26=0,0,SUMIF('Полная ст-ть с уч.НЗС (Авто)'!$YP$11:INDIRECT("'Полная ст-ть с уч.НЗС (Авто)'!YP"&amp;$J$42),$C26,'Полная ст-ть с уч.НЗС (Авто)'!UG$11:INDIRECT("'Полная ст-ть с уч.НЗС (Авто)'!UG"&amp;$J$42))/$D26)</f>
        <v>0</v>
      </c>
      <c r="UH26" s="137">
        <f ca="1">IF($D26=0,0,SUMIF('Полная ст-ть с уч.НЗС (Авто)'!$YP$11:INDIRECT("'Полная ст-ть с уч.НЗС (Авто)'!YP"&amp;$J$42),$C26,'Полная ст-ть с уч.НЗС (Авто)'!UH$11:INDIRECT("'Полная ст-ть с уч.НЗС (Авто)'!UH"&amp;$J$42))/$D26)</f>
        <v>0</v>
      </c>
      <c r="UI26" s="137">
        <f ca="1">IF($D26=0,0,SUMIF('Полная ст-ть с уч.НЗС (Авто)'!$YP$11:INDIRECT("'Полная ст-ть с уч.НЗС (Авто)'!YP"&amp;$J$42),$C26,'Полная ст-ть с уч.НЗС (Авто)'!UI$11:INDIRECT("'Полная ст-ть с уч.НЗС (Авто)'!UI"&amp;$J$42))/$D26)</f>
        <v>0</v>
      </c>
      <c r="UJ26" s="137">
        <f ca="1">IF($D26=0,0,SUMIF('Полная ст-ть с уч.НЗС (Авто)'!$YP$11:INDIRECT("'Полная ст-ть с уч.НЗС (Авто)'!YP"&amp;$J$42),$C26,'Полная ст-ть с уч.НЗС (Авто)'!UJ$11:INDIRECT("'Полная ст-ть с уч.НЗС (Авто)'!UJ"&amp;$J$42))/$D26)</f>
        <v>0</v>
      </c>
      <c r="UK26" s="137">
        <f ca="1">IF($D26=0,0,SUMIF('Полная ст-ть с уч.НЗС (Авто)'!$YP$11:INDIRECT("'Полная ст-ть с уч.НЗС (Авто)'!YP"&amp;$J$42),$C26,'Полная ст-ть с уч.НЗС (Авто)'!UK$11:INDIRECT("'Полная ст-ть с уч.НЗС (Авто)'!UK"&amp;$J$42))/$D26)</f>
        <v>0</v>
      </c>
      <c r="UL26" s="137">
        <f ca="1">IF($D26=0,0,SUMIF('Полная ст-ть с уч.НЗС (Авто)'!$YP$11:INDIRECT("'Полная ст-ть с уч.НЗС (Авто)'!YP"&amp;$J$42),$C26,'Полная ст-ть с уч.НЗС (Авто)'!UL$11:INDIRECT("'Полная ст-ть с уч.НЗС (Авто)'!UL"&amp;$J$42))/$D26)</f>
        <v>0</v>
      </c>
      <c r="UM26" s="137">
        <f ca="1">IF($D26=0,0,SUMIF('Полная ст-ть с уч.НЗС (Авто)'!$YP$11:INDIRECT("'Полная ст-ть с уч.НЗС (Авто)'!YP"&amp;$J$42),$C26,'Полная ст-ть с уч.НЗС (Авто)'!UM$11:INDIRECT("'Полная ст-ть с уч.НЗС (Авто)'!UM"&amp;$J$42))/$D26)</f>
        <v>0</v>
      </c>
      <c r="UN26" s="137">
        <f ca="1">IF($D26=0,0,SUMIF('Полная ст-ть с уч.НЗС (Авто)'!$YP$11:INDIRECT("'Полная ст-ть с уч.НЗС (Авто)'!YP"&amp;$J$42),$C26,'Полная ст-ть с уч.НЗС (Авто)'!UN$11:INDIRECT("'Полная ст-ть с уч.НЗС (Авто)'!UN"&amp;$J$42))/$D26)</f>
        <v>0</v>
      </c>
      <c r="UO26" s="137">
        <f ca="1">IF($D26=0,0,SUMIF('Полная ст-ть с уч.НЗС (Авто)'!$YP$11:INDIRECT("'Полная ст-ть с уч.НЗС (Авто)'!YP"&amp;$J$42),$C26,'Полная ст-ть с уч.НЗС (Авто)'!UO$11:INDIRECT("'Полная ст-ть с уч.НЗС (Авто)'!UO"&amp;$J$42))/$D26)</f>
        <v>0</v>
      </c>
      <c r="UP26" s="137">
        <f ca="1">IF($D26=0,0,SUMIF('Полная ст-ть с уч.НЗС (Авто)'!$YP$11:INDIRECT("'Полная ст-ть с уч.НЗС (Авто)'!YP"&amp;$J$42),$C26,'Полная ст-ть с уч.НЗС (Авто)'!UP$11:INDIRECT("'Полная ст-ть с уч.НЗС (Авто)'!UP"&amp;$J$42))/$D26)</f>
        <v>0</v>
      </c>
      <c r="UQ26" s="137">
        <f ca="1">IF($D26=0,0,SUMIF('Полная ст-ть с уч.НЗС (Авто)'!$YP$11:INDIRECT("'Полная ст-ть с уч.НЗС (Авто)'!YP"&amp;$J$42),$C26,'Полная ст-ть с уч.НЗС (Авто)'!UQ$11:INDIRECT("'Полная ст-ть с уч.НЗС (Авто)'!UQ"&amp;$J$42))/$D26)</f>
        <v>0</v>
      </c>
      <c r="UR26" s="137">
        <f ca="1">IF($D26=0,0,SUMIF('Полная ст-ть с уч.НЗС (Авто)'!$YP$11:INDIRECT("'Полная ст-ть с уч.НЗС (Авто)'!YP"&amp;$J$42),$C26,'Полная ст-ть с уч.НЗС (Авто)'!UR$11:INDIRECT("'Полная ст-ть с уч.НЗС (Авто)'!UR"&amp;$J$42))/$D26)</f>
        <v>0</v>
      </c>
      <c r="US26" s="137">
        <f ca="1">IF($D26=0,0,SUMIF('Полная ст-ть с уч.НЗС (Авто)'!$YP$11:INDIRECT("'Полная ст-ть с уч.НЗС (Авто)'!YP"&amp;$J$42),$C26,'Полная ст-ть с уч.НЗС (Авто)'!US$11:INDIRECT("'Полная ст-ть с уч.НЗС (Авто)'!US"&amp;$J$42))/$D26)</f>
        <v>0</v>
      </c>
      <c r="UT26" s="137">
        <f ca="1">IF($D26=0,0,SUMIF('Полная ст-ть с уч.НЗС (Авто)'!$YP$11:INDIRECT("'Полная ст-ть с уч.НЗС (Авто)'!YP"&amp;$J$42),$C26,'Полная ст-ть с уч.НЗС (Авто)'!UT$11:INDIRECT("'Полная ст-ть с уч.НЗС (Авто)'!UT"&amp;$J$42))/$D26)</f>
        <v>0</v>
      </c>
      <c r="UU26" s="137">
        <f ca="1">IF($D26=0,0,SUMIF('Полная ст-ть с уч.НЗС (Авто)'!$YP$11:INDIRECT("'Полная ст-ть с уч.НЗС (Авто)'!YP"&amp;$J$42),$C26,'Полная ст-ть с уч.НЗС (Авто)'!UU$11:INDIRECT("'Полная ст-ть с уч.НЗС (Авто)'!UU"&amp;$J$42))/$D26)</f>
        <v>0</v>
      </c>
      <c r="UV26" s="137">
        <f ca="1">IF($D26=0,0,SUMIF('Полная ст-ть с уч.НЗС (Авто)'!$YP$11:INDIRECT("'Полная ст-ть с уч.НЗС (Авто)'!YP"&amp;$J$42),$C26,'Полная ст-ть с уч.НЗС (Авто)'!UV$11:INDIRECT("'Полная ст-ть с уч.НЗС (Авто)'!UV"&amp;$J$42))/$D26)</f>
        <v>0</v>
      </c>
      <c r="UW26" s="137">
        <f ca="1">IF($D26=0,0,SUMIF('Полная ст-ть с уч.НЗС (Авто)'!$YP$11:INDIRECT("'Полная ст-ть с уч.НЗС (Авто)'!YP"&amp;$J$42),$C26,'Полная ст-ть с уч.НЗС (Авто)'!UW$11:INDIRECT("'Полная ст-ть с уч.НЗС (Авто)'!UW"&amp;$J$42))/$D26)</f>
        <v>0</v>
      </c>
      <c r="UX26" s="137">
        <f ca="1">IF($D26=0,0,SUMIF('Полная ст-ть с уч.НЗС (Авто)'!$YP$11:INDIRECT("'Полная ст-ть с уч.НЗС (Авто)'!YP"&amp;$J$42),$C26,'Полная ст-ть с уч.НЗС (Авто)'!UX$11:INDIRECT("'Полная ст-ть с уч.НЗС (Авто)'!UX"&amp;$J$42))/$D26)</f>
        <v>0</v>
      </c>
      <c r="UY26" s="137">
        <f ca="1">IF($D26=0,0,SUMIF('Полная ст-ть с уч.НЗС (Авто)'!$YP$11:INDIRECT("'Полная ст-ть с уч.НЗС (Авто)'!YP"&amp;$J$42),$C26,'Полная ст-ть с уч.НЗС (Авто)'!UY$11:INDIRECT("'Полная ст-ть с уч.НЗС (Авто)'!UY"&amp;$J$42))/$D26)</f>
        <v>0</v>
      </c>
      <c r="UZ26" s="137">
        <f ca="1">IF($D26=0,0,SUMIF('Полная ст-ть с уч.НЗС (Авто)'!$YP$11:INDIRECT("'Полная ст-ть с уч.НЗС (Авто)'!YP"&amp;$J$42),$C26,'Полная ст-ть с уч.НЗС (Авто)'!UZ$11:INDIRECT("'Полная ст-ть с уч.НЗС (Авто)'!UZ"&amp;$J$42))/$D26)</f>
        <v>0</v>
      </c>
      <c r="VA26" s="137">
        <f ca="1">IF($D26=0,0,SUMIF('Полная ст-ть с уч.НЗС (Авто)'!$YP$11:INDIRECT("'Полная ст-ть с уч.НЗС (Авто)'!YP"&amp;$J$42),$C26,'Полная ст-ть с уч.НЗС (Авто)'!VA$11:INDIRECT("'Полная ст-ть с уч.НЗС (Авто)'!VA"&amp;$J$42))/$D26)</f>
        <v>0</v>
      </c>
      <c r="VB26" s="137">
        <f ca="1">IF($D26=0,0,SUMIF('Полная ст-ть с уч.НЗС (Авто)'!$YP$11:INDIRECT("'Полная ст-ть с уч.НЗС (Авто)'!YP"&amp;$J$42),$C26,'Полная ст-ть с уч.НЗС (Авто)'!VB$11:INDIRECT("'Полная ст-ть с уч.НЗС (Авто)'!VB"&amp;$J$42))/$D26)</f>
        <v>0</v>
      </c>
      <c r="VC26" s="137">
        <f ca="1">IF($D26=0,0,SUMIF('Полная ст-ть с уч.НЗС (Авто)'!$YP$11:INDIRECT("'Полная ст-ть с уч.НЗС (Авто)'!YP"&amp;$J$42),$C26,'Полная ст-ть с уч.НЗС (Авто)'!VC$11:INDIRECT("'Полная ст-ть с уч.НЗС (Авто)'!VC"&amp;$J$42))/$D26)</f>
        <v>0</v>
      </c>
      <c r="VD26" s="137">
        <f ca="1">IF($D26=0,0,SUMIF('Полная ст-ть с уч.НЗС (Авто)'!$YP$11:INDIRECT("'Полная ст-ть с уч.НЗС (Авто)'!YP"&amp;$J$42),$C26,'Полная ст-ть с уч.НЗС (Авто)'!VD$11:INDIRECT("'Полная ст-ть с уч.НЗС (Авто)'!VD"&amp;$J$42))/$D26)</f>
        <v>0</v>
      </c>
      <c r="VE26" s="137">
        <f ca="1">IF($D26=0,0,SUMIF('Полная ст-ть с уч.НЗС (Авто)'!$YP$11:INDIRECT("'Полная ст-ть с уч.НЗС (Авто)'!YP"&amp;$J$42),$C26,'Полная ст-ть с уч.НЗС (Авто)'!VE$11:INDIRECT("'Полная ст-ть с уч.НЗС (Авто)'!VE"&amp;$J$42))/$D26)</f>
        <v>0</v>
      </c>
      <c r="VF26" s="137">
        <f ca="1">IF($D26=0,0,SUMIF('Полная ст-ть с уч.НЗС (Авто)'!$YP$11:INDIRECT("'Полная ст-ть с уч.НЗС (Авто)'!YP"&amp;$J$42),$C26,'Полная ст-ть с уч.НЗС (Авто)'!VF$11:INDIRECT("'Полная ст-ть с уч.НЗС (Авто)'!VF"&amp;$J$42))/$D26)</f>
        <v>0</v>
      </c>
      <c r="VG26" s="137">
        <f ca="1">IF($D26=0,0,SUMIF('Полная ст-ть с уч.НЗС (Авто)'!$YP$11:INDIRECT("'Полная ст-ть с уч.НЗС (Авто)'!YP"&amp;$J$42),$C26,'Полная ст-ть с уч.НЗС (Авто)'!VG$11:INDIRECT("'Полная ст-ть с уч.НЗС (Авто)'!VG"&amp;$J$42))/$D26)</f>
        <v>0</v>
      </c>
      <c r="VH26" s="137">
        <f ca="1">IF($D26=0,0,SUMIF('Полная ст-ть с уч.НЗС (Авто)'!$YP$11:INDIRECT("'Полная ст-ть с уч.НЗС (Авто)'!YP"&amp;$J$42),$C26,'Полная ст-ть с уч.НЗС (Авто)'!VH$11:INDIRECT("'Полная ст-ть с уч.НЗС (Авто)'!VH"&amp;$J$42))/$D26)</f>
        <v>0</v>
      </c>
      <c r="VI26" s="137">
        <f ca="1">IF($D26=0,0,SUMIF('Полная ст-ть с уч.НЗС (Авто)'!$YP$11:INDIRECT("'Полная ст-ть с уч.НЗС (Авто)'!YP"&amp;$J$42),$C26,'Полная ст-ть с уч.НЗС (Авто)'!VI$11:INDIRECT("'Полная ст-ть с уч.НЗС (Авто)'!VI"&amp;$J$42))/$D26)</f>
        <v>0</v>
      </c>
      <c r="VJ26" s="137">
        <f ca="1">IF($D26=0,0,SUMIF('Полная ст-ть с уч.НЗС (Авто)'!$YP$11:INDIRECT("'Полная ст-ть с уч.НЗС (Авто)'!YP"&amp;$J$42),$C26,'Полная ст-ть с уч.НЗС (Авто)'!VJ$11:INDIRECT("'Полная ст-ть с уч.НЗС (Авто)'!VJ"&amp;$J$42))/$D26)</f>
        <v>0</v>
      </c>
      <c r="VK26" s="137">
        <f ca="1">IF($D26=0,0,SUMIF('Полная ст-ть с уч.НЗС (Авто)'!$YP$11:INDIRECT("'Полная ст-ть с уч.НЗС (Авто)'!YP"&amp;$J$42),$C26,'Полная ст-ть с уч.НЗС (Авто)'!VK$11:INDIRECT("'Полная ст-ть с уч.НЗС (Авто)'!VK"&amp;$J$42))/$D26)</f>
        <v>0</v>
      </c>
      <c r="VL26" s="137">
        <f ca="1">IF($D26=0,0,SUMIF('Полная ст-ть с уч.НЗС (Авто)'!$YP$11:INDIRECT("'Полная ст-ть с уч.НЗС (Авто)'!YP"&amp;$J$42),$C26,'Полная ст-ть с уч.НЗС (Авто)'!VL$11:INDIRECT("'Полная ст-ть с уч.НЗС (Авто)'!VL"&amp;$J$42))/$D26)</f>
        <v>0</v>
      </c>
      <c r="VM26" s="137">
        <f ca="1">IF($D26=0,0,SUMIF('Полная ст-ть с уч.НЗС (Авто)'!$YP$11:INDIRECT("'Полная ст-ть с уч.НЗС (Авто)'!YP"&amp;$J$42),$C26,'Полная ст-ть с уч.НЗС (Авто)'!VM$11:INDIRECT("'Полная ст-ть с уч.НЗС (Авто)'!VM"&amp;$J$42))/$D26)</f>
        <v>0</v>
      </c>
      <c r="VN26" s="137">
        <f ca="1">IF($D26=0,0,SUMIF('Полная ст-ть с уч.НЗС (Авто)'!$YP$11:INDIRECT("'Полная ст-ть с уч.НЗС (Авто)'!YP"&amp;$J$42),$C26,'Полная ст-ть с уч.НЗС (Авто)'!VN$11:INDIRECT("'Полная ст-ть с уч.НЗС (Авто)'!VN"&amp;$J$42))/$D26)</f>
        <v>0</v>
      </c>
      <c r="VO26" s="137">
        <f ca="1">IF($D26=0,0,SUMIF('Полная ст-ть с уч.НЗС (Авто)'!$YP$11:INDIRECT("'Полная ст-ть с уч.НЗС (Авто)'!YP"&amp;$J$42),$C26,'Полная ст-ть с уч.НЗС (Авто)'!VO$11:INDIRECT("'Полная ст-ть с уч.НЗС (Авто)'!VO"&amp;$J$42))/$D26)</f>
        <v>0</v>
      </c>
      <c r="VP26" s="137">
        <f ca="1">IF($D26=0,0,SUMIF('Полная ст-ть с уч.НЗС (Авто)'!$YP$11:INDIRECT("'Полная ст-ть с уч.НЗС (Авто)'!YP"&amp;$J$42),$C26,'Полная ст-ть с уч.НЗС (Авто)'!VP$11:INDIRECT("'Полная ст-ть с уч.НЗС (Авто)'!VP"&amp;$J$42))/$D26)</f>
        <v>0</v>
      </c>
      <c r="VQ26" s="137">
        <f ca="1">IF($D26=0,0,SUMIF('Полная ст-ть с уч.НЗС (Авто)'!$YP$11:INDIRECT("'Полная ст-ть с уч.НЗС (Авто)'!YP"&amp;$J$42),$C26,'Полная ст-ть с уч.НЗС (Авто)'!VQ$11:INDIRECT("'Полная ст-ть с уч.НЗС (Авто)'!VQ"&amp;$J$42))/$D26)</f>
        <v>0</v>
      </c>
      <c r="VR26" s="137">
        <f ca="1">IF($D26=0,0,SUMIF('Полная ст-ть с уч.НЗС (Авто)'!$YP$11:INDIRECT("'Полная ст-ть с уч.НЗС (Авто)'!YP"&amp;$J$42),$C26,'Полная ст-ть с уч.НЗС (Авто)'!VR$11:INDIRECT("'Полная ст-ть с уч.НЗС (Авто)'!VR"&amp;$J$42))/$D26)</f>
        <v>0</v>
      </c>
      <c r="VS26" s="137">
        <f ca="1">IF($D26=0,0,SUMIF('Полная ст-ть с уч.НЗС (Авто)'!$YP$11:INDIRECT("'Полная ст-ть с уч.НЗС (Авто)'!YP"&amp;$J$42),$C26,'Полная ст-ть с уч.НЗС (Авто)'!VS$11:INDIRECT("'Полная ст-ть с уч.НЗС (Авто)'!VS"&amp;$J$42))/$D26)</f>
        <v>0</v>
      </c>
      <c r="VT26" s="137">
        <f ca="1">IF($D26=0,0,SUMIF('Полная ст-ть с уч.НЗС (Авто)'!$YP$11:INDIRECT("'Полная ст-ть с уч.НЗС (Авто)'!YP"&amp;$J$42),$C26,'Полная ст-ть с уч.НЗС (Авто)'!VT$11:INDIRECT("'Полная ст-ть с уч.НЗС (Авто)'!VT"&amp;$J$42))/$D26)</f>
        <v>0</v>
      </c>
      <c r="VU26" s="137">
        <f ca="1">IF($D26=0,0,SUMIF('Полная ст-ть с уч.НЗС (Авто)'!$YP$11:INDIRECT("'Полная ст-ть с уч.НЗС (Авто)'!YP"&amp;$J$42),$C26,'Полная ст-ть с уч.НЗС (Авто)'!VU$11:INDIRECT("'Полная ст-ть с уч.НЗС (Авто)'!VU"&amp;$J$42))/$D26)</f>
        <v>0</v>
      </c>
      <c r="VV26" s="137">
        <f ca="1">IF($D26=0,0,SUMIF('Полная ст-ть с уч.НЗС (Авто)'!$YP$11:INDIRECT("'Полная ст-ть с уч.НЗС (Авто)'!YP"&amp;$J$42),$C26,'Полная ст-ть с уч.НЗС (Авто)'!VV$11:INDIRECT("'Полная ст-ть с уч.НЗС (Авто)'!VV"&amp;$J$42))/$D26)</f>
        <v>0</v>
      </c>
      <c r="VW26" s="137">
        <f ca="1">IF($D26=0,0,SUMIF('Полная ст-ть с уч.НЗС (Авто)'!$YP$11:INDIRECT("'Полная ст-ть с уч.НЗС (Авто)'!YP"&amp;$J$42),$C26,'Полная ст-ть с уч.НЗС (Авто)'!VW$11:INDIRECT("'Полная ст-ть с уч.НЗС (Авто)'!VW"&amp;$J$42))/$D26)</f>
        <v>0</v>
      </c>
      <c r="VX26" s="137">
        <f ca="1">IF($D26=0,0,SUMIF('Полная ст-ть с уч.НЗС (Авто)'!$YP$11:INDIRECT("'Полная ст-ть с уч.НЗС (Авто)'!YP"&amp;$J$42),$C26,'Полная ст-ть с уч.НЗС (Авто)'!VX$11:INDIRECT("'Полная ст-ть с уч.НЗС (Авто)'!VX"&amp;$J$42))/$D26)</f>
        <v>0</v>
      </c>
      <c r="VY26" s="137">
        <f ca="1">IF($D26=0,0,SUMIF('Полная ст-ть с уч.НЗС (Авто)'!$YP$11:INDIRECT("'Полная ст-ть с уч.НЗС (Авто)'!YP"&amp;$J$42),$C26,'Полная ст-ть с уч.НЗС (Авто)'!VY$11:INDIRECT("'Полная ст-ть с уч.НЗС (Авто)'!VY"&amp;$J$42))/$D26)</f>
        <v>0</v>
      </c>
      <c r="VZ26" s="137">
        <f ca="1">IF($D26=0,0,SUMIF('Полная ст-ть с уч.НЗС (Авто)'!$YP$11:INDIRECT("'Полная ст-ть с уч.НЗС (Авто)'!YP"&amp;$J$42),$C26,'Полная ст-ть с уч.НЗС (Авто)'!VZ$11:INDIRECT("'Полная ст-ть с уч.НЗС (Авто)'!VZ"&amp;$J$42))/$D26)</f>
        <v>0</v>
      </c>
      <c r="WA26" s="137">
        <f ca="1">IF($D26=0,0,SUMIF('Полная ст-ть с уч.НЗС (Авто)'!$YP$11:INDIRECT("'Полная ст-ть с уч.НЗС (Авто)'!YP"&amp;$J$42),$C26,'Полная ст-ть с уч.НЗС (Авто)'!WA$11:INDIRECT("'Полная ст-ть с уч.НЗС (Авто)'!WA"&amp;$J$42))/$D26)</f>
        <v>0</v>
      </c>
      <c r="WB26" s="137">
        <f ca="1">IF($D26=0,0,SUMIF('Полная ст-ть с уч.НЗС (Авто)'!$YP$11:INDIRECT("'Полная ст-ть с уч.НЗС (Авто)'!YP"&amp;$J$42),$C26,'Полная ст-ть с уч.НЗС (Авто)'!WB$11:INDIRECT("'Полная ст-ть с уч.НЗС (Авто)'!WB"&amp;$J$42))/$D26)</f>
        <v>0</v>
      </c>
      <c r="WC26" s="137">
        <f ca="1">IF($D26=0,0,SUMIF('Полная ст-ть с уч.НЗС (Авто)'!$YP$11:INDIRECT("'Полная ст-ть с уч.НЗС (Авто)'!YP"&amp;$J$42),$C26,'Полная ст-ть с уч.НЗС (Авто)'!WC$11:INDIRECT("'Полная ст-ть с уч.НЗС (Авто)'!WC"&amp;$J$42))/$D26)</f>
        <v>0</v>
      </c>
      <c r="WD26" s="137">
        <f ca="1">IF($D26=0,0,SUMIF('Полная ст-ть с уч.НЗС (Авто)'!$YP$11:INDIRECT("'Полная ст-ть с уч.НЗС (Авто)'!YP"&amp;$J$42),$C26,'Полная ст-ть с уч.НЗС (Авто)'!WD$11:INDIRECT("'Полная ст-ть с уч.НЗС (Авто)'!WD"&amp;$J$42))/$D26)</f>
        <v>0</v>
      </c>
      <c r="WE26" s="137">
        <f ca="1">IF($D26=0,0,SUMIF('Полная ст-ть с уч.НЗС (Авто)'!$YP$11:INDIRECT("'Полная ст-ть с уч.НЗС (Авто)'!YP"&amp;$J$42),$C26,'Полная ст-ть с уч.НЗС (Авто)'!WE$11:INDIRECT("'Полная ст-ть с уч.НЗС (Авто)'!WE"&amp;$J$42))/$D26)</f>
        <v>0</v>
      </c>
      <c r="WF26" s="137">
        <f ca="1">IF($D26=0,0,SUMIF('Полная ст-ть с уч.НЗС (Авто)'!$YP$11:INDIRECT("'Полная ст-ть с уч.НЗС (Авто)'!YP"&amp;$J$42),$C26,'Полная ст-ть с уч.НЗС (Авто)'!WF$11:INDIRECT("'Полная ст-ть с уч.НЗС (Авто)'!WF"&amp;$J$42))/$D26)</f>
        <v>0</v>
      </c>
      <c r="WG26" s="137">
        <f ca="1">IF($D26=0,0,SUMIF('Полная ст-ть с уч.НЗС (Авто)'!$YP$11:INDIRECT("'Полная ст-ть с уч.НЗС (Авто)'!YP"&amp;$J$42),$C26,'Полная ст-ть с уч.НЗС (Авто)'!WG$11:INDIRECT("'Полная ст-ть с уч.НЗС (Авто)'!WG"&amp;$J$42))/$D26)</f>
        <v>0</v>
      </c>
      <c r="WH26" s="137">
        <f ca="1">IF($D26=0,0,SUMIF('Полная ст-ть с уч.НЗС (Авто)'!$YP$11:INDIRECT("'Полная ст-ть с уч.НЗС (Авто)'!YP"&amp;$J$42),$C26,'Полная ст-ть с уч.НЗС (Авто)'!WH$11:INDIRECT("'Полная ст-ть с уч.НЗС (Авто)'!WH"&amp;$J$42))/$D26)</f>
        <v>0</v>
      </c>
      <c r="WI26" s="137">
        <f ca="1">IF($D26=0,0,SUMIF('Полная ст-ть с уч.НЗС (Авто)'!$YP$11:INDIRECT("'Полная ст-ть с уч.НЗС (Авто)'!YP"&amp;$J$42),$C26,'Полная ст-ть с уч.НЗС (Авто)'!WI$11:INDIRECT("'Полная ст-ть с уч.НЗС (Авто)'!WI"&amp;$J$42))/$D26)</f>
        <v>0</v>
      </c>
      <c r="WJ26" s="137">
        <f ca="1">IF($D26=0,0,SUMIF('Полная ст-ть с уч.НЗС (Авто)'!$YP$11:INDIRECT("'Полная ст-ть с уч.НЗС (Авто)'!YP"&amp;$J$42),$C26,'Полная ст-ть с уч.НЗС (Авто)'!WJ$11:INDIRECT("'Полная ст-ть с уч.НЗС (Авто)'!WJ"&amp;$J$42))/$D26)</f>
        <v>0</v>
      </c>
      <c r="WK26" s="137">
        <f ca="1">IF($D26=0,0,SUMIF('Полная ст-ть с уч.НЗС (Авто)'!$YP$11:INDIRECT("'Полная ст-ть с уч.НЗС (Авто)'!YP"&amp;$J$42),$C26,'Полная ст-ть с уч.НЗС (Авто)'!WK$11:INDIRECT("'Полная ст-ть с уч.НЗС (Авто)'!WK"&amp;$J$42))/$D26)</f>
        <v>0</v>
      </c>
      <c r="WL26" s="137">
        <f ca="1">IF($D26=0,0,SUMIF('Полная ст-ть с уч.НЗС (Авто)'!$YP$11:INDIRECT("'Полная ст-ть с уч.НЗС (Авто)'!YP"&amp;$J$42),$C26,'Полная ст-ть с уч.НЗС (Авто)'!WL$11:INDIRECT("'Полная ст-ть с уч.НЗС (Авто)'!WL"&amp;$J$42))/$D26)</f>
        <v>0</v>
      </c>
      <c r="WM26" s="137">
        <f ca="1">IF($D26=0,0,SUMIF('Полная ст-ть с уч.НЗС (Авто)'!$YP$11:INDIRECT("'Полная ст-ть с уч.НЗС (Авто)'!YP"&amp;$J$42),$C26,'Полная ст-ть с уч.НЗС (Авто)'!WM$11:INDIRECT("'Полная ст-ть с уч.НЗС (Авто)'!WM"&amp;$J$42))/$D26)</f>
        <v>0</v>
      </c>
      <c r="WN26" s="137">
        <f ca="1">IF($D26=0,0,SUMIF('Полная ст-ть с уч.НЗС (Авто)'!$YP$11:INDIRECT("'Полная ст-ть с уч.НЗС (Авто)'!YP"&amp;$J$42),$C26,'Полная ст-ть с уч.НЗС (Авто)'!WN$11:INDIRECT("'Полная ст-ть с уч.НЗС (Авто)'!WN"&amp;$J$42))/$D26)</f>
        <v>0</v>
      </c>
      <c r="WO26" s="137">
        <f ca="1">IF($D26=0,0,SUMIF('Полная ст-ть с уч.НЗС (Авто)'!$YP$11:INDIRECT("'Полная ст-ть с уч.НЗС (Авто)'!YP"&amp;$J$42),$C26,'Полная ст-ть с уч.НЗС (Авто)'!WO$11:INDIRECT("'Полная ст-ть с уч.НЗС (Авто)'!WO"&amp;$J$42))/$D26)</f>
        <v>0</v>
      </c>
      <c r="WP26" s="137">
        <f ca="1">IF($D26=0,0,SUMIF('Полная ст-ть с уч.НЗС (Авто)'!$YP$11:INDIRECT("'Полная ст-ть с уч.НЗС (Авто)'!YP"&amp;$J$42),$C26,'Полная ст-ть с уч.НЗС (Авто)'!WP$11:INDIRECT("'Полная ст-ть с уч.НЗС (Авто)'!WP"&amp;$J$42))/$D26)</f>
        <v>0</v>
      </c>
      <c r="WQ26" s="137">
        <f ca="1">IF($D26=0,0,SUMIF('Полная ст-ть с уч.НЗС (Авто)'!$YP$11:INDIRECT("'Полная ст-ть с уч.НЗС (Авто)'!YP"&amp;$J$42),$C26,'Полная ст-ть с уч.НЗС (Авто)'!WQ$11:INDIRECT("'Полная ст-ть с уч.НЗС (Авто)'!WQ"&amp;$J$42))/$D26)</f>
        <v>0</v>
      </c>
      <c r="WR26" s="137">
        <f ca="1">IF($D26=0,0,SUMIF('Полная ст-ть с уч.НЗС (Авто)'!$YP$11:INDIRECT("'Полная ст-ть с уч.НЗС (Авто)'!YP"&amp;$J$42),$C26,'Полная ст-ть с уч.НЗС (Авто)'!WR$11:INDIRECT("'Полная ст-ть с уч.НЗС (Авто)'!WR"&amp;$J$42))/$D26)</f>
        <v>0</v>
      </c>
      <c r="WS26" s="137">
        <f ca="1">IF($D26=0,0,SUMIF('Полная ст-ть с уч.НЗС (Авто)'!$YP$11:INDIRECT("'Полная ст-ть с уч.НЗС (Авто)'!YP"&amp;$J$42),$C26,'Полная ст-ть с уч.НЗС (Авто)'!WS$11:INDIRECT("'Полная ст-ть с уч.НЗС (Авто)'!WS"&amp;$J$42))/$D26)</f>
        <v>0</v>
      </c>
      <c r="WT26" s="137">
        <f ca="1">IF($D26=0,0,SUMIF('Полная ст-ть с уч.НЗС (Авто)'!$YP$11:INDIRECT("'Полная ст-ть с уч.НЗС (Авто)'!YP"&amp;$J$42),$C26,'Полная ст-ть с уч.НЗС (Авто)'!WT$11:INDIRECT("'Полная ст-ть с уч.НЗС (Авто)'!WT"&amp;$J$42))/$D26)</f>
        <v>0</v>
      </c>
      <c r="WU26" s="137">
        <f ca="1">IF($D26=0,0,SUMIF('Полная ст-ть с уч.НЗС (Авто)'!$YP$11:INDIRECT("'Полная ст-ть с уч.НЗС (Авто)'!YP"&amp;$J$42),$C26,'Полная ст-ть с уч.НЗС (Авто)'!WU$11:INDIRECT("'Полная ст-ть с уч.НЗС (Авто)'!WU"&amp;$J$42))/$D26)</f>
        <v>0</v>
      </c>
      <c r="WV26" s="137">
        <f ca="1">IF($D26=0,0,SUMIF('Полная ст-ть с уч.НЗС (Авто)'!$YP$11:INDIRECT("'Полная ст-ть с уч.НЗС (Авто)'!YP"&amp;$J$42),$C26,'Полная ст-ть с уч.НЗС (Авто)'!WV$11:INDIRECT("'Полная ст-ть с уч.НЗС (Авто)'!WV"&amp;$J$42))/$D26)</f>
        <v>0</v>
      </c>
      <c r="WW26" s="137">
        <f ca="1">IF($D26=0,0,SUMIF('Полная ст-ть с уч.НЗС (Авто)'!$YP$11:INDIRECT("'Полная ст-ть с уч.НЗС (Авто)'!YP"&amp;$J$42),$C26,'Полная ст-ть с уч.НЗС (Авто)'!WW$11:INDIRECT("'Полная ст-ть с уч.НЗС (Авто)'!WW"&amp;$J$42))/$D26)</f>
        <v>0</v>
      </c>
      <c r="WX26" s="137">
        <f ca="1">IF($D26=0,0,SUMIF('Полная ст-ть с уч.НЗС (Авто)'!$YP$11:INDIRECT("'Полная ст-ть с уч.НЗС (Авто)'!YP"&amp;$J$42),$C26,'Полная ст-ть с уч.НЗС (Авто)'!WX$11:INDIRECT("'Полная ст-ть с уч.НЗС (Авто)'!WX"&amp;$J$42))/$D26)</f>
        <v>0</v>
      </c>
      <c r="WY26" s="137">
        <f ca="1">IF($D26=0,0,SUMIF('Полная ст-ть с уч.НЗС (Авто)'!$YP$11:INDIRECT("'Полная ст-ть с уч.НЗС (Авто)'!YP"&amp;$J$42),$C26,'Полная ст-ть с уч.НЗС (Авто)'!WY$11:INDIRECT("'Полная ст-ть с уч.НЗС (Авто)'!WY"&amp;$J$42))/$D26)</f>
        <v>0</v>
      </c>
      <c r="WZ26" s="137">
        <f ca="1">IF($D26=0,0,SUMIF('Полная ст-ть с уч.НЗС (Авто)'!$YP$11:INDIRECT("'Полная ст-ть с уч.НЗС (Авто)'!YP"&amp;$J$42),$C26,'Полная ст-ть с уч.НЗС (Авто)'!WZ$11:INDIRECT("'Полная ст-ть с уч.НЗС (Авто)'!WZ"&amp;$J$42))/$D26)</f>
        <v>0</v>
      </c>
      <c r="XA26" s="137">
        <f ca="1">IF($D26=0,0,SUMIF('Полная ст-ть с уч.НЗС (Авто)'!$YP$11:INDIRECT("'Полная ст-ть с уч.НЗС (Авто)'!YP"&amp;$J$42),$C26,'Полная ст-ть с уч.НЗС (Авто)'!XA$11:INDIRECT("'Полная ст-ть с уч.НЗС (Авто)'!XA"&amp;$J$42))/$D26)</f>
        <v>0</v>
      </c>
      <c r="XB26" s="137">
        <f ca="1">IF($D26=0,0,SUMIF('Полная ст-ть с уч.НЗС (Авто)'!$YP$11:INDIRECT("'Полная ст-ть с уч.НЗС (Авто)'!YP"&amp;$J$42),$C26,'Полная ст-ть с уч.НЗС (Авто)'!XB$11:INDIRECT("'Полная ст-ть с уч.НЗС (Авто)'!XB"&amp;$J$42))/$D26)</f>
        <v>0</v>
      </c>
      <c r="XC26" s="137">
        <f ca="1">IF($D26=0,0,SUMIF('Полная ст-ть с уч.НЗС (Авто)'!$YP$11:INDIRECT("'Полная ст-ть с уч.НЗС (Авто)'!YP"&amp;$J$42),$C26,'Полная ст-ть с уч.НЗС (Авто)'!XC$11:INDIRECT("'Полная ст-ть с уч.НЗС (Авто)'!XC"&amp;$J$42))/$D26)</f>
        <v>0</v>
      </c>
      <c r="XD26" s="137">
        <f ca="1">IF($D26=0,0,SUMIF('Полная ст-ть с уч.НЗС (Авто)'!$YP$11:INDIRECT("'Полная ст-ть с уч.НЗС (Авто)'!YP"&amp;$J$42),$C26,'Полная ст-ть с уч.НЗС (Авто)'!XD$11:INDIRECT("'Полная ст-ть с уч.НЗС (Авто)'!XD"&amp;$J$42))/$D26)</f>
        <v>0</v>
      </c>
      <c r="XE26" s="137">
        <f ca="1">IF($D26=0,0,SUMIF('Полная ст-ть с уч.НЗС (Авто)'!$YP$11:INDIRECT("'Полная ст-ть с уч.НЗС (Авто)'!YP"&amp;$J$42),$C26,'Полная ст-ть с уч.НЗС (Авто)'!XE$11:INDIRECT("'Полная ст-ть с уч.НЗС (Авто)'!XE"&amp;$J$42))/$D26)</f>
        <v>0</v>
      </c>
      <c r="XF26" s="137">
        <f ca="1">IF($D26=0,0,SUMIF('Полная ст-ть с уч.НЗС (Авто)'!$YP$11:INDIRECT("'Полная ст-ть с уч.НЗС (Авто)'!YP"&amp;$J$42),$C26,'Полная ст-ть с уч.НЗС (Авто)'!XF$11:INDIRECT("'Полная ст-ть с уч.НЗС (Авто)'!XF"&amp;$J$42))/$D26)</f>
        <v>0</v>
      </c>
      <c r="XG26" s="137">
        <f ca="1">IF($D26=0,0,SUMIF('Полная ст-ть с уч.НЗС (Авто)'!$YP$11:INDIRECT("'Полная ст-ть с уч.НЗС (Авто)'!YP"&amp;$J$42),$C26,'Полная ст-ть с уч.НЗС (Авто)'!XG$11:INDIRECT("'Полная ст-ть с уч.НЗС (Авто)'!XG"&amp;$J$42))/$D26)</f>
        <v>0</v>
      </c>
      <c r="XH26" s="137">
        <f ca="1">IF($D26=0,0,SUMIF('Полная ст-ть с уч.НЗС (Авто)'!$YP$11:INDIRECT("'Полная ст-ть с уч.НЗС (Авто)'!YP"&amp;$J$42),$C26,'Полная ст-ть с уч.НЗС (Авто)'!XH$11:INDIRECT("'Полная ст-ть с уч.НЗС (Авто)'!XH"&amp;$J$42))/$D26)</f>
        <v>0</v>
      </c>
      <c r="XI26" s="137">
        <f ca="1">IF($D26=0,0,SUMIF('Полная ст-ть с уч.НЗС (Авто)'!$YP$11:INDIRECT("'Полная ст-ть с уч.НЗС (Авто)'!YP"&amp;$J$42),$C26,'Полная ст-ть с уч.НЗС (Авто)'!XI$11:INDIRECT("'Полная ст-ть с уч.НЗС (Авто)'!XI"&amp;$J$42))/$D26)</f>
        <v>0</v>
      </c>
      <c r="XJ26" s="137">
        <f ca="1">IF($D26=0,0,SUMIF('Полная ст-ть с уч.НЗС (Авто)'!$YP$11:INDIRECT("'Полная ст-ть с уч.НЗС (Авто)'!YP"&amp;$J$42),$C26,'Полная ст-ть с уч.НЗС (Авто)'!XJ$11:INDIRECT("'Полная ст-ть с уч.НЗС (Авто)'!XJ"&amp;$J$42))/$D26)</f>
        <v>0</v>
      </c>
      <c r="XK26" s="137">
        <f ca="1">IF($D26=0,0,SUMIF('Полная ст-ть с уч.НЗС (Авто)'!$YP$11:INDIRECT("'Полная ст-ть с уч.НЗС (Авто)'!YP"&amp;$J$42),$C26,'Полная ст-ть с уч.НЗС (Авто)'!XK$11:INDIRECT("'Полная ст-ть с уч.НЗС (Авто)'!XK"&amp;$J$42))/$D26)</f>
        <v>0</v>
      </c>
      <c r="XL26" s="137">
        <f ca="1">IF($D26=0,0,SUMIF('Полная ст-ть с уч.НЗС (Авто)'!$YP$11:INDIRECT("'Полная ст-ть с уч.НЗС (Авто)'!YP"&amp;$J$42),$C26,'Полная ст-ть с уч.НЗС (Авто)'!XL$11:INDIRECT("'Полная ст-ть с уч.НЗС (Авто)'!XL"&amp;$J$42))/$D26)</f>
        <v>0</v>
      </c>
      <c r="XM26" s="137">
        <f ca="1">IF($D26=0,0,SUMIF('Полная ст-ть с уч.НЗС (Авто)'!$YP$11:INDIRECT("'Полная ст-ть с уч.НЗС (Авто)'!YP"&amp;$J$42),$C26,'Полная ст-ть с уч.НЗС (Авто)'!XM$11:INDIRECT("'Полная ст-ть с уч.НЗС (Авто)'!XM"&amp;$J$42))/$D26)</f>
        <v>0</v>
      </c>
      <c r="XN26" s="137">
        <f ca="1">IF($D26=0,0,SUMIF('Полная ст-ть с уч.НЗС (Авто)'!$YP$11:INDIRECT("'Полная ст-ть с уч.НЗС (Авто)'!YP"&amp;$J$42),$C26,'Полная ст-ть с уч.НЗС (Авто)'!XN$11:INDIRECT("'Полная ст-ть с уч.НЗС (Авто)'!XN"&amp;$J$42))/$D26)</f>
        <v>0</v>
      </c>
      <c r="XO26" s="137">
        <f ca="1">IF($D26=0,0,SUMIF('Полная ст-ть с уч.НЗС (Авто)'!$YP$11:INDIRECT("'Полная ст-ть с уч.НЗС (Авто)'!YP"&amp;$J$42),$C26,'Полная ст-ть с уч.НЗС (Авто)'!XO$11:INDIRECT("'Полная ст-ть с уч.НЗС (Авто)'!XO"&amp;$J$42))/$D26)</f>
        <v>0</v>
      </c>
      <c r="XP26" s="141">
        <f ca="1">IF($D26=0,0,SUMIF('Полная ст-ть с уч.НЗС (Авто)'!$YP$11:INDIRECT("'Полная ст-ть с уч.НЗС (Авто)'!YP"&amp;$J$42),$C26,'Полная ст-ть с уч.НЗС (Авто)'!XP$11:INDIRECT("'Полная ст-ть с уч.НЗС (Авто)'!XP"&amp;$J$42))/$D26)</f>
        <v>0</v>
      </c>
      <c r="XQ26" s="137">
        <f ca="1">IF($D26=0,0,SUMIF('Полная ст-ть с уч.НЗС (Авто)'!$YP$11:INDIRECT("'Полная ст-ть с уч.НЗС (Авто)'!YP"&amp;$J$42),$C26,'Полная ст-ть с уч.НЗС (Авто)'!XQ$11:INDIRECT("'Полная ст-ть с уч.НЗС (Авто)'!XQ"&amp;$J$42))/$D26)</f>
        <v>0</v>
      </c>
      <c r="XR26" s="137">
        <f ca="1">IF($D26=0,0,SUMIF('Полная ст-ть с уч.НЗС (Авто)'!$YP$11:INDIRECT("'Полная ст-ть с уч.НЗС (Авто)'!YP"&amp;$J$42),$C26,'Полная ст-ть с уч.НЗС (Авто)'!XR$11:INDIRECT("'Полная ст-ть с уч.НЗС (Авто)'!XR"&amp;$J$42))/$D26)</f>
        <v>0</v>
      </c>
      <c r="XS26" s="137">
        <f ca="1">IF($D26=0,0,SUMIF('Полная ст-ть с уч.НЗС (Авто)'!$YP$11:INDIRECT("'Полная ст-ть с уч.НЗС (Авто)'!YP"&amp;$J$42),$C26,'Полная ст-ть с уч.НЗС (Авто)'!XS$11:INDIRECT("'Полная ст-ть с уч.НЗС (Авто)'!XS"&amp;$J$42))/$D26)</f>
        <v>0</v>
      </c>
      <c r="XT26" s="137">
        <f ca="1">IF($D26=0,0,SUMIF('Полная ст-ть с уч.НЗС (Авто)'!$YP$11:INDIRECT("'Полная ст-ть с уч.НЗС (Авто)'!YP"&amp;$J$42),$C26,'Полная ст-ть с уч.НЗС (Авто)'!XT$11:INDIRECT("'Полная ст-ть с уч.НЗС (Авто)'!XT"&amp;$J$42))/$D26)</f>
        <v>0</v>
      </c>
      <c r="XU26" s="137">
        <f ca="1">IF($D26=0,0,SUMIF('Полная ст-ть с уч.НЗС (Авто)'!$YP$11:INDIRECT("'Полная ст-ть с уч.НЗС (Авто)'!YP"&amp;$J$42),$C26,'Полная ст-ть с уч.НЗС (Авто)'!XU$11:INDIRECT("'Полная ст-ть с уч.НЗС (Авто)'!XU"&amp;$J$42))/$D26)</f>
        <v>0</v>
      </c>
      <c r="XV26" s="137">
        <f ca="1">IF($D26=0,0,SUMIF('Полная ст-ть с уч.НЗС (Авто)'!$YP$11:INDIRECT("'Полная ст-ть с уч.НЗС (Авто)'!YP"&amp;$J$42),$C26,'Полная ст-ть с уч.НЗС (Авто)'!XV$11:INDIRECT("'Полная ст-ть с уч.НЗС (Авто)'!XV"&amp;$J$42))/$D26)</f>
        <v>0</v>
      </c>
      <c r="XW26" s="137">
        <f ca="1">IF($D26=0,0,SUMIF('Полная ст-ть с уч.НЗС (Авто)'!$YP$11:INDIRECT("'Полная ст-ть с уч.НЗС (Авто)'!YP"&amp;$J$42),$C26,'Полная ст-ть с уч.НЗС (Авто)'!XW$11:INDIRECT("'Полная ст-ть с уч.НЗС (Авто)'!XW"&amp;$J$42))/$D26)</f>
        <v>0</v>
      </c>
      <c r="XX26" s="137">
        <f ca="1">IF($D26=0,0,SUMIF('Полная ст-ть с уч.НЗС (Авто)'!$YP$11:INDIRECT("'Полная ст-ть с уч.НЗС (Авто)'!YP"&amp;$J$42),$C26,'Полная ст-ть с уч.НЗС (Авто)'!XX$11:INDIRECT("'Полная ст-ть с уч.НЗС (Авто)'!XX"&amp;$J$42))/$D26)</f>
        <v>0</v>
      </c>
      <c r="XY26" s="137">
        <f ca="1">IF($D26=0,0,SUMIF('Полная ст-ть с уч.НЗС (Авто)'!$YP$11:INDIRECT("'Полная ст-ть с уч.НЗС (Авто)'!YP"&amp;$J$42),$C26,'Полная ст-ть с уч.НЗС (Авто)'!XY$11:INDIRECT("'Полная ст-ть с уч.НЗС (Авто)'!XY"&amp;$J$42))/$D26)</f>
        <v>0</v>
      </c>
      <c r="XZ26" s="137">
        <f ca="1">IF($D26=0,0,SUMIF('Полная ст-ть с уч.НЗС (Авто)'!$YP$11:INDIRECT("'Полная ст-ть с уч.НЗС (Авто)'!YP"&amp;$J$42),$C26,'Полная ст-ть с уч.НЗС (Авто)'!XZ$11:INDIRECT("'Полная ст-ть с уч.НЗС (Авто)'!XZ"&amp;$J$42))/$D26)</f>
        <v>0</v>
      </c>
      <c r="YA26" s="137">
        <f ca="1">IF($D26=0,0,SUMIF('Полная ст-ть с уч.НЗС (Авто)'!$YP$11:INDIRECT("'Полная ст-ть с уч.НЗС (Авто)'!YP"&amp;$J$42),$C26,'Полная ст-ть с уч.НЗС (Авто)'!YA$11:INDIRECT("'Полная ст-ть с уч.НЗС (Авто)'!YA"&amp;$J$42))/$D26)</f>
        <v>0</v>
      </c>
      <c r="YB26" s="137">
        <f ca="1">IF($D26=0,0,SUMIF('Полная ст-ть с уч.НЗС (Авто)'!$YP$11:INDIRECT("'Полная ст-ть с уч.НЗС (Авто)'!YP"&amp;$J$42),$C26,'Полная ст-ть с уч.НЗС (Авто)'!YB$11:INDIRECT("'Полная ст-ть с уч.НЗС (Авто)'!YB"&amp;$J$42))/$D26)</f>
        <v>0</v>
      </c>
      <c r="YC26" s="137">
        <f ca="1">IF($D26=0,0,SUMIF('Полная ст-ть с уч.НЗС (Авто)'!$YP$11:INDIRECT("'Полная ст-ть с уч.НЗС (Авто)'!YP"&amp;$J$42),$C26,'Полная ст-ть с уч.НЗС (Авто)'!YC$11:INDIRECT("'Полная ст-ть с уч.НЗС (Авто)'!YC"&amp;$J$42))/$D26)</f>
        <v>0</v>
      </c>
      <c r="YD26" s="137">
        <f ca="1">IF($D26=0,0,SUMIF('Полная ст-ть с уч.НЗС (Авто)'!$YP$11:INDIRECT("'Полная ст-ть с уч.НЗС (Авто)'!YP"&amp;$J$42),$C26,'Полная ст-ть с уч.НЗС (Авто)'!YD$11:INDIRECT("'Полная ст-ть с уч.НЗС (Авто)'!YD"&amp;$J$42))/$D26)</f>
        <v>0</v>
      </c>
      <c r="YE26" s="141">
        <f ca="1">IF($D26=0,0,SUMIF('Полная ст-ть с уч.НЗС (Авто)'!$YP$11:INDIRECT("'Полная ст-ть с уч.НЗС (Авто)'!YP"&amp;$J$42),$C26,'Полная ст-ть с уч.НЗС (Авто)'!YE$11:INDIRECT("'Полная ст-ть с уч.НЗС (Авто)'!YE"&amp;$J$42))/$D26)</f>
        <v>0</v>
      </c>
      <c r="YF26" s="104"/>
      <c r="YG26" s="94"/>
    </row>
    <row r="27" spans="1:657" s="105" customFormat="1" ht="15" customHeight="1" x14ac:dyDescent="0.25">
      <c r="A27" s="133">
        <v>17</v>
      </c>
      <c r="B27" s="134" t="s">
        <v>772</v>
      </c>
      <c r="C27" s="135" t="s">
        <v>773</v>
      </c>
      <c r="D27" s="136">
        <f ca="1">COUNTIF('Полная ст-ть с уч.НЗС (Авто)'!$YP$11:INDIRECT("'Полная ст-ть с уч.НЗС (Авто)'!YP"&amp;$J$42),C27)</f>
        <v>0</v>
      </c>
      <c r="E27" s="134"/>
      <c r="F27" s="134"/>
      <c r="G27" s="134"/>
      <c r="H27" s="134"/>
      <c r="I27" s="137">
        <f ca="1">IF($D27=0,0,SUMIF('Полная ст-ть с уч.НЗС (Авто)'!$YP$11:INDIRECT("'Полная ст-ть с уч.НЗС (Авто)'!YP"&amp;$J$42),$C27,'Полная ст-ть с уч.НЗС (Авто)'!I$11:INDIRECT("'Полная ст-ть с уч.НЗС (Авто)'!I"&amp;$J$42))/$D27)</f>
        <v>0</v>
      </c>
      <c r="J27" s="136"/>
      <c r="K27" s="137">
        <f ca="1">IF($D27=0,0,SUMIF('Полная ст-ть с уч.НЗС (Авто)'!$YP$11:INDIRECT("'Полная ст-ть с уч.НЗС (Авто)'!YP"&amp;$J$42),$C27,'Полная ст-ть с уч.НЗС (Авто)'!K$11:INDIRECT("'Полная ст-ть с уч.НЗС (Авто)'!K"&amp;$J$42))/$D27)</f>
        <v>0</v>
      </c>
      <c r="L27" s="134"/>
      <c r="M27" s="137">
        <f ca="1">IF($D27=0,0,SUMIF('Полная ст-ть с уч.НЗС (Авто)'!$YP$11:INDIRECT("'Полная ст-ть с уч.НЗС (Авто)'!YP"&amp;$J$42),$C27,'Полная ст-ть с уч.НЗС (Авто)'!M$11:INDIRECT("'Полная ст-ть с уч.НЗС (Авто)'!M"&amp;$J$42))/$D27)</f>
        <v>0</v>
      </c>
      <c r="N27" s="134"/>
      <c r="O27" s="137">
        <f ca="1">IF($D27=0,0,SUMIF('Полная ст-ть с уч.НЗС (Авто)'!$YP$11:INDIRECT("'Полная ст-ть с уч.НЗС (Авто)'!YP"&amp;$J$42),$C27,'Полная ст-ть с уч.НЗС (Авто)'!O$11:INDIRECT("'Полная ст-ть с уч.НЗС (Авто)'!O"&amp;$J$42))/$D27)</f>
        <v>0</v>
      </c>
      <c r="P27" s="134"/>
      <c r="Q27" s="137">
        <f ca="1">IF($D27=0,0,SUMIF('Полная ст-ть с уч.НЗС (Авто)'!$YP$11:INDIRECT("'Полная ст-ть с уч.НЗС (Авто)'!YP"&amp;$J$42),$C27,'Полная ст-ть с уч.НЗС (Авто)'!Q$11:INDIRECT("'Полная ст-ть с уч.НЗС (Авто)'!Q"&amp;$J$42))/$D27)</f>
        <v>0</v>
      </c>
      <c r="R27" s="137">
        <f ca="1">IF($D27=0,0,SUMIF('Полная ст-ть с уч.НЗС (Авто)'!$YP$11:INDIRECT("'Полная ст-ть с уч.НЗС (Авто)'!YP"&amp;$J$42),$C27,'Полная ст-ть с уч.НЗС (Авто)'!R$11:INDIRECT("'Полная ст-ть с уч.НЗС (Авто)'!R"&amp;$J$42))/$D27)</f>
        <v>0</v>
      </c>
      <c r="S27" s="137">
        <f ca="1">IF($D27=0,0,SUMIF('Полная ст-ть с уч.НЗС (Авто)'!$YP$11:INDIRECT("'Полная ст-ть с уч.НЗС (Авто)'!YP"&amp;$J$42),$C27,'Полная ст-ть с уч.НЗС (Авто)'!S$11:INDIRECT("'Полная ст-ть с уч.НЗС (Авто)'!S"&amp;$J$42))/$D27)</f>
        <v>0</v>
      </c>
      <c r="T27" s="137">
        <f ca="1">IF($D27=0,0,SUMIF('Полная ст-ть с уч.НЗС (Авто)'!$YP$11:INDIRECT("'Полная ст-ть с уч.НЗС (Авто)'!YP"&amp;$J$42),$C27,'Полная ст-ть с уч.НЗС (Авто)'!T$11:INDIRECT("'Полная ст-ть с уч.НЗС (Авто)'!T"&amp;$J$42))/$D27)</f>
        <v>0</v>
      </c>
      <c r="U27" s="137">
        <f ca="1">IF($D27=0,0,SUMIF('Полная ст-ть с уч.НЗС (Авто)'!$YP$11:INDIRECT("'Полная ст-ть с уч.НЗС (Авто)'!YP"&amp;$J$42),$C27,'Полная ст-ть с уч.НЗС (Авто)'!U$11:INDIRECT("'Полная ст-ть с уч.НЗС (Авто)'!U"&amp;$J$42))/$D27)</f>
        <v>0</v>
      </c>
      <c r="V27" s="137">
        <f ca="1">IF($D27=0,0,SUMIF('Полная ст-ть с уч.НЗС (Авто)'!$YP$11:INDIRECT("'Полная ст-ть с уч.НЗС (Авто)'!YP"&amp;$J$42),$C27,'Полная ст-ть с уч.НЗС (Авто)'!V$11:INDIRECT("'Полная ст-ть с уч.НЗС (Авто)'!V"&amp;$J$42))/$D27)</f>
        <v>0</v>
      </c>
      <c r="W27" s="137">
        <f ca="1">IF($D27=0,0,SUMIF('Полная ст-ть с уч.НЗС (Авто)'!$YP$11:INDIRECT("'Полная ст-ть с уч.НЗС (Авто)'!YP"&amp;$J$42),$C27,'Полная ст-ть с уч.НЗС (Авто)'!W$11:INDIRECT("'Полная ст-ть с уч.НЗС (Авто)'!W"&amp;$J$42))/$D27)</f>
        <v>0</v>
      </c>
      <c r="X27" s="137">
        <f ca="1">IF($D27=0,0,SUMIF('Полная ст-ть с уч.НЗС (Авто)'!$YP$11:INDIRECT("'Полная ст-ть с уч.НЗС (Авто)'!YP"&amp;$J$42),$C27,'Полная ст-ть с уч.НЗС (Авто)'!X$11:INDIRECT("'Полная ст-ть с уч.НЗС (Авто)'!X"&amp;$J$42))/$D27)</f>
        <v>0</v>
      </c>
      <c r="Y27" s="137">
        <f ca="1">IF($D27=0,0,SUMIF('Полная ст-ть с уч.НЗС (Авто)'!$YP$11:INDIRECT("'Полная ст-ть с уч.НЗС (Авто)'!YP"&amp;$J$42),$C27,'Полная ст-ть с уч.НЗС (Авто)'!Y$11:INDIRECT("'Полная ст-ть с уч.НЗС (Авто)'!Y"&amp;$J$42))/$D27)</f>
        <v>0</v>
      </c>
      <c r="Z27" s="137">
        <f ca="1">IF($D27=0,0,SUMIF('Полная ст-ть с уч.НЗС (Авто)'!$YP$11:INDIRECT("'Полная ст-ть с уч.НЗС (Авто)'!YP"&amp;$J$42),$C27,'Полная ст-ть с уч.НЗС (Авто)'!Z$11:INDIRECT("'Полная ст-ть с уч.НЗС (Авто)'!Z"&amp;$J$42))/$D27)</f>
        <v>0</v>
      </c>
      <c r="AA27" s="137">
        <f ca="1">IF($D27=0,0,SUMIF('Полная ст-ть с уч.НЗС (Авто)'!$YP$11:INDIRECT("'Полная ст-ть с уч.НЗС (Авто)'!YP"&amp;$J$42),$C27,'Полная ст-ть с уч.НЗС (Авто)'!AA$11:INDIRECT("'Полная ст-ть с уч.НЗС (Авто)'!AA"&amp;$J$42))/$D27)</f>
        <v>0</v>
      </c>
      <c r="AB27" s="137">
        <f ca="1">IF($D27=0,0,SUMIF('Полная ст-ть с уч.НЗС (Авто)'!$YP$11:INDIRECT("'Полная ст-ть с уч.НЗС (Авто)'!YP"&amp;$J$42),$C27,'Полная ст-ть с уч.НЗС (Авто)'!AB$11:INDIRECT("'Полная ст-ть с уч.НЗС (Авто)'!AB"&amp;$J$42))/$D27)</f>
        <v>0</v>
      </c>
      <c r="AC27" s="137">
        <f ca="1">IF($D27=0,0,SUMIF('Полная ст-ть с уч.НЗС (Авто)'!$YP$11:INDIRECT("'Полная ст-ть с уч.НЗС (Авто)'!YP"&amp;$J$42),$C27,'Полная ст-ть с уч.НЗС (Авто)'!AC$11:INDIRECT("'Полная ст-ть с уч.НЗС (Авто)'!AC"&amp;$J$42))/$D27)</f>
        <v>0</v>
      </c>
      <c r="AD27" s="137">
        <f ca="1">IF($D27=0,0,SUMIF('Полная ст-ть с уч.НЗС (Авто)'!$YP$11:INDIRECT("'Полная ст-ть с уч.НЗС (Авто)'!YP"&amp;$J$42),$C27,'Полная ст-ть с уч.НЗС (Авто)'!AD$11:INDIRECT("'Полная ст-ть с уч.НЗС (Авто)'!AD"&amp;$J$42))/$D27)</f>
        <v>0</v>
      </c>
      <c r="AE27" s="137">
        <f ca="1">IF($D27=0,0,SUMIF('Полная ст-ть с уч.НЗС (Авто)'!$YP$11:INDIRECT("'Полная ст-ть с уч.НЗС (Авто)'!YP"&amp;$J$42),$C27,'Полная ст-ть с уч.НЗС (Авто)'!AE$11:INDIRECT("'Полная ст-ть с уч.НЗС (Авто)'!AE"&amp;$J$42))/$D27)</f>
        <v>0</v>
      </c>
      <c r="AF27" s="137">
        <f ca="1">IF($D27=0,0,SUMIF('Полная ст-ть с уч.НЗС (Авто)'!$YP$11:INDIRECT("'Полная ст-ть с уч.НЗС (Авто)'!YP"&amp;$J$42),$C27,'Полная ст-ть с уч.НЗС (Авто)'!AF$11:INDIRECT("'Полная ст-ть с уч.НЗС (Авто)'!AF"&amp;$J$42))/$D27)</f>
        <v>0</v>
      </c>
      <c r="AG27" s="137">
        <f ca="1">IF($D27=0,0,SUMIF('Полная ст-ть с уч.НЗС (Авто)'!$YP$11:INDIRECT("'Полная ст-ть с уч.НЗС (Авто)'!YP"&amp;$J$42),$C27,'Полная ст-ть с уч.НЗС (Авто)'!AG$11:INDIRECT("'Полная ст-ть с уч.НЗС (Авто)'!AG"&amp;$J$42))/$D27)</f>
        <v>0</v>
      </c>
      <c r="AH27" s="137">
        <f ca="1">IF($D27=0,0,SUMIF('Полная ст-ть с уч.НЗС (Авто)'!$YP$11:INDIRECT("'Полная ст-ть с уч.НЗС (Авто)'!YP"&amp;$J$42),$C27,'Полная ст-ть с уч.НЗС (Авто)'!AH$11:INDIRECT("'Полная ст-ть с уч.НЗС (Авто)'!AH"&amp;$J$42))/$D27)</f>
        <v>0</v>
      </c>
      <c r="AI27" s="137">
        <f ca="1">IF($D27=0,0,SUMIF('Полная ст-ть с уч.НЗС (Авто)'!$YP$11:INDIRECT("'Полная ст-ть с уч.НЗС (Авто)'!YP"&amp;$J$42),$C27,'Полная ст-ть с уч.НЗС (Авто)'!AI$11:INDIRECT("'Полная ст-ть с уч.НЗС (Авто)'!AI"&amp;$J$42))/$D27)</f>
        <v>0</v>
      </c>
      <c r="AJ27" s="137">
        <f ca="1">IF($D27=0,0,SUMIF('Полная ст-ть с уч.НЗС (Авто)'!$YP$11:INDIRECT("'Полная ст-ть с уч.НЗС (Авто)'!YP"&amp;$J$42),$C27,'Полная ст-ть с уч.НЗС (Авто)'!AJ$11:INDIRECT("'Полная ст-ть с уч.НЗС (Авто)'!AJ"&amp;$J$42))/$D27)</f>
        <v>0</v>
      </c>
      <c r="AK27" s="137">
        <f ca="1">IF($D27=0,0,SUMIF('Полная ст-ть с уч.НЗС (Авто)'!$YP$11:INDIRECT("'Полная ст-ть с уч.НЗС (Авто)'!YP"&amp;$J$42),$C27,'Полная ст-ть с уч.НЗС (Авто)'!AK$11:INDIRECT("'Полная ст-ть с уч.НЗС (Авто)'!AK"&amp;$J$42))/$D27)</f>
        <v>0</v>
      </c>
      <c r="AL27" s="137">
        <f ca="1">IF($D27=0,0,SUMIF('Полная ст-ть с уч.НЗС (Авто)'!$YP$11:INDIRECT("'Полная ст-ть с уч.НЗС (Авто)'!YP"&amp;$J$42),$C27,'Полная ст-ть с уч.НЗС (Авто)'!AL$11:INDIRECT("'Полная ст-ть с уч.НЗС (Авто)'!AL"&amp;$J$42))/$D27)</f>
        <v>0</v>
      </c>
      <c r="AM27" s="137">
        <f ca="1">IF($D27=0,0,SUMIF('Полная ст-ть с уч.НЗС (Авто)'!$YP$11:INDIRECT("'Полная ст-ть с уч.НЗС (Авто)'!YP"&amp;$J$42),$C27,'Полная ст-ть с уч.НЗС (Авто)'!AM$11:INDIRECT("'Полная ст-ть с уч.НЗС (Авто)'!AM"&amp;$J$42))/$D27)</f>
        <v>0</v>
      </c>
      <c r="AN27" s="137">
        <f ca="1">IF($D27=0,0,SUMIF('Полная ст-ть с уч.НЗС (Авто)'!$YP$11:INDIRECT("'Полная ст-ть с уч.НЗС (Авто)'!YP"&amp;$J$42),$C27,'Полная ст-ть с уч.НЗС (Авто)'!AN$11:INDIRECT("'Полная ст-ть с уч.НЗС (Авто)'!AN"&amp;$J$42))/$D27)</f>
        <v>0</v>
      </c>
      <c r="AO27" s="137">
        <f ca="1">IF($D27=0,0,SUMIF('Полная ст-ть с уч.НЗС (Авто)'!$YP$11:INDIRECT("'Полная ст-ть с уч.НЗС (Авто)'!YP"&amp;$J$42),$C27,'Полная ст-ть с уч.НЗС (Авто)'!AO$11:INDIRECT("'Полная ст-ть с уч.НЗС (Авто)'!AO"&amp;$J$42))/$D27)</f>
        <v>0</v>
      </c>
      <c r="AP27" s="137">
        <f ca="1">IF($D27=0,0,SUMIF('Полная ст-ть с уч.НЗС (Авто)'!$YP$11:INDIRECT("'Полная ст-ть с уч.НЗС (Авто)'!YP"&amp;$J$42),$C27,'Полная ст-ть с уч.НЗС (Авто)'!AP$11:INDIRECT("'Полная ст-ть с уч.НЗС (Авто)'!AP"&amp;$J$42))/$D27)</f>
        <v>0</v>
      </c>
      <c r="AQ27" s="137">
        <f ca="1">IF($D27=0,0,SUMIF('Полная ст-ть с уч.НЗС (Авто)'!$YP$11:INDIRECT("'Полная ст-ть с уч.НЗС (Авто)'!YP"&amp;$J$42),$C27,'Полная ст-ть с уч.НЗС (Авто)'!AQ$11:INDIRECT("'Полная ст-ть с уч.НЗС (Авто)'!AQ"&amp;$J$42))/$D27)</f>
        <v>0</v>
      </c>
      <c r="AR27" s="186"/>
      <c r="AS27" s="186"/>
      <c r="AT27" s="187"/>
      <c r="AU27" s="421"/>
      <c r="AV27" s="187"/>
      <c r="AW27" s="421"/>
      <c r="AX27" s="137">
        <f ca="1">IF($D27=0,0,SUMIF('Полная ст-ть с уч.НЗС (Авто)'!$YP$11:INDIRECT("'Полная ст-ть с уч.НЗС (Авто)'!YP"&amp;$J$42),$C27,'Полная ст-ть с уч.НЗС (Авто)'!AX$11:INDIRECT("'Полная ст-ть с уч.НЗС (Авто)'!AX"&amp;$J$42))/$D27)</f>
        <v>0</v>
      </c>
      <c r="AY27" s="137">
        <f ca="1">IF($D27=0,0,SUMIF('Полная ст-ть с уч.НЗС (Авто)'!$YP$11:INDIRECT("'Полная ст-ть с уч.НЗС (Авто)'!YP"&amp;$J$42),$C27,'Полная ст-ть с уч.НЗС (Авто)'!AY$11:INDIRECT("'Полная ст-ть с уч.НЗС (Авто)'!AY"&amp;$J$42))/$D27)</f>
        <v>0</v>
      </c>
      <c r="AZ27" s="137">
        <f ca="1">IF($D27=0,0,SUMIF('Полная ст-ть с уч.НЗС (Авто)'!$YP$11:INDIRECT("'Полная ст-ть с уч.НЗС (Авто)'!YP"&amp;$J$42),$C27,'Полная ст-ть с уч.НЗС (Авто)'!AZ$11:INDIRECT("'Полная ст-ть с уч.НЗС (Авто)'!AZ"&amp;$J$42))/$D27)</f>
        <v>0</v>
      </c>
      <c r="BA27" s="137">
        <f ca="1">IF($D27=0,0,SUMIF('Полная ст-ть с уч.НЗС (Авто)'!$YP$11:INDIRECT("'Полная ст-ть с уч.НЗС (Авто)'!YP"&amp;$J$42),$C27,'Полная ст-ть с уч.НЗС (Авто)'!BA$11:INDIRECT("'Полная ст-ть с уч.НЗС (Авто)'!BA"&amp;$J$42))/$D27)</f>
        <v>0</v>
      </c>
      <c r="BB27" s="137">
        <f ca="1">IF($D27=0,0,SUMIF('Полная ст-ть с уч.НЗС (Авто)'!$YP$11:INDIRECT("'Полная ст-ть с уч.НЗС (Авто)'!YP"&amp;$J$42),$C27,'Полная ст-ть с уч.НЗС (Авто)'!BB$11:INDIRECT("'Полная ст-ть с уч.НЗС (Авто)'!BB"&amp;$J$42))/$D27)</f>
        <v>0</v>
      </c>
      <c r="BC27" s="137">
        <f ca="1">IF($D27=0,0,SUMIF('Полная ст-ть с уч.НЗС (Авто)'!$YP$11:INDIRECT("'Полная ст-ть с уч.НЗС (Авто)'!YP"&amp;$J$42),$C27,'Полная ст-ть с уч.НЗС (Авто)'!BC$11:INDIRECT("'Полная ст-ть с уч.НЗС (Авто)'!BC"&amp;$J$42))/$D27)</f>
        <v>0</v>
      </c>
      <c r="BD27" s="187"/>
      <c r="BE27" s="187"/>
      <c r="BF27" s="137">
        <f ca="1">IF($D27=0,0,SUMIF('Полная ст-ть с уч.НЗС (Авто)'!$YP$11:INDIRECT("'Полная ст-ть с уч.НЗС (Авто)'!YP"&amp;$J$42),$C27,'Полная ст-ть с уч.НЗС (Авто)'!BF$11:INDIRECT("'Полная ст-ть с уч.НЗС (Авто)'!BF"&amp;$J$42))/$D27)</f>
        <v>0</v>
      </c>
      <c r="BG27" s="137">
        <f ca="1">IF($D27=0,0,SUMIF('Полная ст-ть с уч.НЗС (Авто)'!$YP$11:INDIRECT("'Полная ст-ть с уч.НЗС (Авто)'!YP"&amp;$J$42),$C27,'Полная ст-ть с уч.НЗС (Авто)'!BG$11:INDIRECT("'Полная ст-ть с уч.НЗС (Авто)'!BG"&amp;$J$42))/$D27)</f>
        <v>0</v>
      </c>
      <c r="BH27" s="137">
        <f ca="1">IF($D27=0,0,SUMIF('Полная ст-ть с уч.НЗС (Авто)'!$YP$11:INDIRECT("'Полная ст-ть с уч.НЗС (Авто)'!YP"&amp;$J$42),$C27,'Полная ст-ть с уч.НЗС (Авто)'!BH$11:INDIRECT("'Полная ст-ть с уч.НЗС (Авто)'!BH"&amp;$J$42))/$D27)</f>
        <v>0</v>
      </c>
      <c r="BI27" s="137">
        <f ca="1">IF($D27=0,0,SUMIF('Полная ст-ть с уч.НЗС (Авто)'!$YP$11:INDIRECT("'Полная ст-ть с уч.НЗС (Авто)'!YP"&amp;$J$42),$C27,'Полная ст-ть с уч.НЗС (Авто)'!BI$11:INDIRECT("'Полная ст-ть с уч.НЗС (Авто)'!BI"&amp;$J$42))/$D27)</f>
        <v>0</v>
      </c>
      <c r="BJ27" s="137">
        <f ca="1">IF($D27=0,0,SUMIF('Полная ст-ть с уч.НЗС (Авто)'!$YP$11:INDIRECT("'Полная ст-ть с уч.НЗС (Авто)'!YP"&amp;$J$42),$C27,'Полная ст-ть с уч.НЗС (Авто)'!BJ$11:INDIRECT("'Полная ст-ть с уч.НЗС (Авто)'!BJ"&amp;$J$42))/$D27)</f>
        <v>0</v>
      </c>
      <c r="BK27" s="137">
        <f ca="1">IF($D27=0,0,SUMIF('Полная ст-ть с уч.НЗС (Авто)'!$YP$11:INDIRECT("'Полная ст-ть с уч.НЗС (Авто)'!YP"&amp;$J$42),$C27,'Полная ст-ть с уч.НЗС (Авто)'!BK$11:INDIRECT("'Полная ст-ть с уч.НЗС (Авто)'!BK"&amp;$J$42))/$D27)</f>
        <v>0</v>
      </c>
      <c r="BL27" s="187"/>
      <c r="BM27" s="137">
        <f ca="1">IF($D27=0,0,SUMIF('Полная ст-ть с уч.НЗС (Авто)'!$YP$11:INDIRECT("'Полная ст-ть с уч.НЗС (Авто)'!YP"&amp;$J$42),$C27,'Полная ст-ть с уч.НЗС (Авто)'!BM$11:INDIRECT("'Полная ст-ть с уч.НЗС (Авто)'!BM"&amp;$J$42))/$D27)</f>
        <v>0</v>
      </c>
      <c r="BN27" s="188"/>
      <c r="BO27" s="134"/>
      <c r="BP27" s="134"/>
      <c r="BQ27" s="137">
        <f ca="1">IF($D27=0,0,SUMIF('Полная ст-ть с уч.НЗС (Авто)'!$YP$11:INDIRECT("'Полная ст-ть с уч.НЗС (Авто)'!YP"&amp;$J$42),$C27,'Полная ст-ть с уч.НЗС (Авто)'!BQ$11:INDIRECT("'Полная ст-ть с уч.НЗС (Авто)'!BQ"&amp;$J$42))/$D27)</f>
        <v>0</v>
      </c>
      <c r="BR27" s="137"/>
      <c r="BS27" s="134"/>
      <c r="BT27" s="134"/>
      <c r="BU27" s="137"/>
      <c r="BV27" s="134"/>
      <c r="BW27" s="137"/>
      <c r="BX27" s="134"/>
      <c r="BY27" s="134"/>
      <c r="BZ27" s="134"/>
      <c r="CA27" s="134"/>
      <c r="CB27" s="134"/>
      <c r="CC27" s="134"/>
      <c r="CD27" s="134"/>
      <c r="CE27" s="134"/>
      <c r="CF27" s="134"/>
      <c r="CG27" s="134"/>
      <c r="CH27" s="134"/>
      <c r="CI27" s="134"/>
      <c r="CJ27" s="134"/>
      <c r="CK27" s="137">
        <f ca="1">IF($D27=0,0,SUMIF('Полная ст-ть с уч.НЗС (Авто)'!$YP$11:INDIRECT("'Полная ст-ть с уч.НЗС (Авто)'!YP"&amp;$J$42),$C27,'Полная ст-ть с уч.НЗС (Авто)'!CK$11:INDIRECT("'Полная ст-ть с уч.НЗС (Авто)'!CK"&amp;$J$42))/$D27)</f>
        <v>0</v>
      </c>
      <c r="CL27" s="137">
        <f ca="1">IF($D27=0,0,SUMIF('Полная ст-ть с уч.НЗС (Авто)'!$YP$11:INDIRECT("'Полная ст-ть с уч.НЗС (Авто)'!YP"&amp;$J$42),$C27,'Полная ст-ть с уч.НЗС (Авто)'!CL$11:INDIRECT("'Полная ст-ть с уч.НЗС (Авто)'!CL"&amp;$J$42))/$D27)</f>
        <v>0</v>
      </c>
      <c r="CM27" s="137">
        <f ca="1">IF($D27=0,0,SUMIF('Полная ст-ть с уч.НЗС (Авто)'!$YP$11:INDIRECT("'Полная ст-ть с уч.НЗС (Авто)'!YP"&amp;$J$42),$C27,'Полная ст-ть с уч.НЗС (Авто)'!CM$11:INDIRECT("'Полная ст-ть с уч.НЗС (Авто)'!CM"&amp;$J$42))/$D27)</f>
        <v>0</v>
      </c>
      <c r="CN27" s="137">
        <f ca="1">IF($D27=0,0,SUMIF('Полная ст-ть с уч.НЗС (Авто)'!$YP$11:INDIRECT("'Полная ст-ть с уч.НЗС (Авто)'!YP"&amp;$J$42),$C27,'Полная ст-ть с уч.НЗС (Авто)'!CN$11:INDIRECT("'Полная ст-ть с уч.НЗС (Авто)'!CN"&amp;$J$42))/$D27)</f>
        <v>0</v>
      </c>
      <c r="CO27" s="137">
        <f ca="1">IF($D27=0,0,SUMIF('Полная ст-ть с уч.НЗС (Авто)'!$YP$11:INDIRECT("'Полная ст-ть с уч.НЗС (Авто)'!YP"&amp;$J$42),$C27,'Полная ст-ть с уч.НЗС (Авто)'!CO$11:INDIRECT("'Полная ст-ть с уч.НЗС (Авто)'!CO"&amp;$J$42))/$D27)</f>
        <v>0</v>
      </c>
      <c r="CP27" s="137">
        <f ca="1">IF($D27=0,0,SUMIF('Полная ст-ть с уч.НЗС (Авто)'!$YP$11:INDIRECT("'Полная ст-ть с уч.НЗС (Авто)'!YP"&amp;$J$42),$C27,'Полная ст-ть с уч.НЗС (Авто)'!CP$11:INDIRECT("'Полная ст-ть с уч.НЗС (Авто)'!CP"&amp;$J$42))/$D27)</f>
        <v>0</v>
      </c>
      <c r="CQ27" s="134">
        <f ca="1">IF($D27=0,0,SUMIF('Полная ст-ть с уч.НЗС (Авто)'!$YP$11:INDIRECT("'Полная ст-ть с уч.НЗС (Авто)'!YP"&amp;$J$42),$C27,'Полная ст-ть с уч.НЗС (Авто)'!CQ$11:INDIRECT("'Полная ст-ть с уч.НЗС (Авто)'!CQ"&amp;$J$42))/$D27)</f>
        <v>0</v>
      </c>
      <c r="CR27" s="137">
        <f ca="1">IF($D27=0,0,SUMIF('Полная ст-ть с уч.НЗС (Авто)'!$YP$11:INDIRECT("'Полная ст-ть с уч.НЗС (Авто)'!YP"&amp;$J$42),$C27,'Полная ст-ть с уч.НЗС (Авто)'!CR$11:INDIRECT("'Полная ст-ть с уч.НЗС (Авто)'!CR"&amp;$J$42))/$D27)</f>
        <v>0</v>
      </c>
      <c r="CS27" s="137">
        <f ca="1">IF($D27=0,0,SUMIF('Полная ст-ть с уч.НЗС (Авто)'!$YP$11:INDIRECT("'Полная ст-ть с уч.НЗС (Авто)'!YP"&amp;$J$42),$C27,'Полная ст-ть с уч.НЗС (Авто)'!CS$11:INDIRECT("'Полная ст-ть с уч.НЗС (Авто)'!CS"&amp;$J$42))/$D27)</f>
        <v>0</v>
      </c>
      <c r="CT27" s="137">
        <f ca="1">IF($D27=0,0,SUMIF('Полная ст-ть с уч.НЗС (Авто)'!$YP$11:INDIRECT("'Полная ст-ть с уч.НЗС (Авто)'!YP"&amp;$J$42),$C27,'Полная ст-ть с уч.НЗС (Авто)'!CT$11:INDIRECT("'Полная ст-ть с уч.НЗС (Авто)'!CT"&amp;$J$42))/$D27)</f>
        <v>0</v>
      </c>
      <c r="CU27" s="137">
        <f ca="1">IF($D27=0,0,SUMIF('Полная ст-ть с уч.НЗС (Авто)'!$YP$11:INDIRECT("'Полная ст-ть с уч.НЗС (Авто)'!YP"&amp;$J$42),$C27,'Полная ст-ть с уч.НЗС (Авто)'!CU$11:INDIRECT("'Полная ст-ть с уч.НЗС (Авто)'!CU"&amp;$J$42))/$D27)</f>
        <v>0</v>
      </c>
      <c r="CV27" s="137">
        <f ca="1">IF($D27=0,0,SUMIF('Полная ст-ть с уч.НЗС (Авто)'!$YP$11:INDIRECT("'Полная ст-ть с уч.НЗС (Авто)'!YP"&amp;$J$42),$C27,'Полная ст-ть с уч.НЗС (Авто)'!CV$11:INDIRECT("'Полная ст-ть с уч.НЗС (Авто)'!CV"&amp;$J$42))/$D27)</f>
        <v>0</v>
      </c>
      <c r="CW27" s="137">
        <f ca="1">IF($D27=0,0,SUMIF('Полная ст-ть с уч.НЗС (Авто)'!$YP$11:INDIRECT("'Полная ст-ть с уч.НЗС (Авто)'!YP"&amp;$J$42),$C27,'Полная ст-ть с уч.НЗС (Авто)'!CW$11:INDIRECT("'Полная ст-ть с уч.НЗС (Авто)'!CW"&amp;$J$42))/$D27)</f>
        <v>0</v>
      </c>
      <c r="CX27" s="137">
        <f ca="1">IF($D27=0,0,SUMIF('Полная ст-ть с уч.НЗС (Авто)'!$YP$11:INDIRECT("'Полная ст-ть с уч.НЗС (Авто)'!YP"&amp;$J$42),$C27,'Полная ст-ть с уч.НЗС (Авто)'!CX$11:INDIRECT("'Полная ст-ть с уч.НЗС (Авто)'!CX"&amp;$J$42))/$D27)</f>
        <v>0</v>
      </c>
      <c r="CY27" s="134">
        <f ca="1">IF($D27=0,0,SUMIF('Полная ст-ть с уч.НЗС (Авто)'!$YP$11:INDIRECT("'Полная ст-ть с уч.НЗС (Авто)'!YP"&amp;$J$42),$C27,'Полная ст-ть с уч.НЗС (Авто)'!CY$11:INDIRECT("'Полная ст-ть с уч.НЗС (Авто)'!CY"&amp;$J$42))/$D27)</f>
        <v>0</v>
      </c>
      <c r="CZ27" s="137">
        <f ca="1">IF($D27=0,0,SUMIF('Полная ст-ть с уч.НЗС (Авто)'!$YP$11:INDIRECT("'Полная ст-ть с уч.НЗС (Авто)'!YP"&amp;$J$42),$C27,'Полная ст-ть с уч.НЗС (Авто)'!CZ$11:INDIRECT("'Полная ст-ть с уч.НЗС (Авто)'!CZ"&amp;$J$42))/$D27)</f>
        <v>0</v>
      </c>
      <c r="DA27" s="137">
        <f ca="1">IF($D27=0,0,SUMIF('Полная ст-ть с уч.НЗС (Авто)'!$YP$11:INDIRECT("'Полная ст-ть с уч.НЗС (Авто)'!YP"&amp;$J$42),$C27,'Полная ст-ть с уч.НЗС (Авто)'!DA$11:INDIRECT("'Полная ст-ть с уч.НЗС (Авто)'!DA"&amp;$J$42))/$D27)</f>
        <v>0</v>
      </c>
      <c r="DB27" s="137">
        <f ca="1">IF($D27=0,0,SUMIF('Полная ст-ть с уч.НЗС (Авто)'!$YP$11:INDIRECT("'Полная ст-ть с уч.НЗС (Авто)'!YP"&amp;$J$42),$C27,'Полная ст-ть с уч.НЗС (Авто)'!DB$11:INDIRECT("'Полная ст-ть с уч.НЗС (Авто)'!DB"&amp;$J$42))/$D27)</f>
        <v>0</v>
      </c>
      <c r="DC27" s="137">
        <f ca="1">IF($D27=0,0,SUMIF('Полная ст-ть с уч.НЗС (Авто)'!$YP$11:INDIRECT("'Полная ст-ть с уч.НЗС (Авто)'!YP"&amp;$J$42),$C27,'Полная ст-ть с уч.НЗС (Авто)'!DC$11:INDIRECT("'Полная ст-ть с уч.НЗС (Авто)'!DC"&amp;$J$42))/$D27)</f>
        <v>0</v>
      </c>
      <c r="DD27" s="134"/>
      <c r="DE27" s="137">
        <f ca="1">IF($D27=0,0,SUMIF('Полная ст-ть с уч.НЗС (Авто)'!$YP$11:INDIRECT("'Полная ст-ть с уч.НЗС (Авто)'!YP"&amp;$J$42),$C27,'Полная ст-ть с уч.НЗС (Авто)'!DE$11:INDIRECT("'Полная ст-ть с уч.НЗС (Авто)'!DE"&amp;$J$42))/$D27)</f>
        <v>0</v>
      </c>
      <c r="DF27" s="137"/>
      <c r="DG27" s="137">
        <f ca="1">IF($D27=0,0,SUMIF('Полная ст-ть с уч.НЗС (Авто)'!$YP$11:INDIRECT("'Полная ст-ть с уч.НЗС (Авто)'!YP"&amp;$J$42),$C27,'Полная ст-ть с уч.НЗС (Авто)'!DG$11:INDIRECT("'Полная ст-ть с уч.НЗС (Авто)'!DG"&amp;$J$42))/$D27)</f>
        <v>0</v>
      </c>
      <c r="DH27" s="137">
        <f ca="1">IF($D27=0,0,SUMIF('Полная ст-ть с уч.НЗС (Авто)'!$YP$11:INDIRECT("'Полная ст-ть с уч.НЗС (Авто)'!YP"&amp;$J$42),$C27,'Полная ст-ть с уч.НЗС (Авто)'!DH$11:INDIRECT("'Полная ст-ть с уч.НЗС (Авто)'!DH"&amp;$J$42))/$D27)</f>
        <v>0</v>
      </c>
      <c r="DI27" s="137">
        <f ca="1">IF($D27=0,0,SUMIF('Полная ст-ть с уч.НЗС (Авто)'!$YP$11:INDIRECT("'Полная ст-ть с уч.НЗС (Авто)'!YP"&amp;$J$42),$C27,'Полная ст-ть с уч.НЗС (Авто)'!DI$11:INDIRECT("'Полная ст-ть с уч.НЗС (Авто)'!DI"&amp;$J$42))/$D27)</f>
        <v>0</v>
      </c>
      <c r="DJ27" s="137">
        <f ca="1">IF($D27=0,0,SUMIF('Полная ст-ть с уч.НЗС (Авто)'!$YP$11:INDIRECT("'Полная ст-ть с уч.НЗС (Авто)'!YP"&amp;$J$42),$C27,'Полная ст-ть с уч.НЗС (Авто)'!DJ$11:INDIRECT("'Полная ст-ть с уч.НЗС (Авто)'!DJ"&amp;$J$42))/$D27)</f>
        <v>0</v>
      </c>
      <c r="DK27" s="137">
        <f ca="1">IF($D27=0,0,SUMIF('Полная ст-ть с уч.НЗС (Авто)'!$YP$11:INDIRECT("'Полная ст-ть с уч.НЗС (Авто)'!YP"&amp;$J$42),$C27,'Полная ст-ть с уч.НЗС (Авто)'!DK$11:INDIRECT("'Полная ст-ть с уч.НЗС (Авто)'!DK"&amp;$J$42))/$D27)</f>
        <v>0</v>
      </c>
      <c r="DL27" s="137">
        <f ca="1">IF($D27=0,0,SUMIF('Полная ст-ть с уч.НЗС (Авто)'!$YP$11:INDIRECT("'Полная ст-ть с уч.НЗС (Авто)'!YP"&amp;$J$42),$C27,'Полная ст-ть с уч.НЗС (Авто)'!DL$11:INDIRECT("'Полная ст-ть с уч.НЗС (Авто)'!DL"&amp;$J$42))/$D27)</f>
        <v>0</v>
      </c>
      <c r="DM27" s="137">
        <f ca="1">IF($D27=0,0,SUMIF('Полная ст-ть с уч.НЗС (Авто)'!$YP$11:INDIRECT("'Полная ст-ть с уч.НЗС (Авто)'!YP"&amp;$J$42),$C27,'Полная ст-ть с уч.НЗС (Авто)'!DM$11:INDIRECT("'Полная ст-ть с уч.НЗС (Авто)'!DM"&amp;$J$42))/$D27)</f>
        <v>0</v>
      </c>
      <c r="DN27" s="137">
        <f ca="1">IF($D27=0,0,SUMIF('Полная ст-ть с уч.НЗС (Авто)'!$YP$11:INDIRECT("'Полная ст-ть с уч.НЗС (Авто)'!YP"&amp;$J$42),$C27,'Полная ст-ть с уч.НЗС (Авто)'!DN$11:INDIRECT("'Полная ст-ть с уч.НЗС (Авто)'!DN"&amp;$J$42))/$D27)</f>
        <v>0</v>
      </c>
      <c r="DO27" s="137">
        <f ca="1">IF($D27=0,0,SUMIF('Полная ст-ть с уч.НЗС (Авто)'!$YP$11:INDIRECT("'Полная ст-ть с уч.НЗС (Авто)'!YP"&amp;$J$42),$C27,'Полная ст-ть с уч.НЗС (Авто)'!DO$11:INDIRECT("'Полная ст-ть с уч.НЗС (Авто)'!DO"&amp;$J$42))/$D27)</f>
        <v>0</v>
      </c>
      <c r="DP27" s="137">
        <f ca="1">IF($D27=0,0,SUMIF('Полная ст-ть с уч.НЗС (Авто)'!$YP$11:INDIRECT("'Полная ст-ть с уч.НЗС (Авто)'!YP"&amp;$J$42),$C27,'Полная ст-ть с уч.НЗС (Авто)'!DP$11:INDIRECT("'Полная ст-ть с уч.НЗС (Авто)'!DP"&amp;$J$42))/$D27)</f>
        <v>0</v>
      </c>
      <c r="DQ27" s="137">
        <f ca="1">IF($D27=0,0,SUMIF('Полная ст-ть с уч.НЗС (Авто)'!$YP$11:INDIRECT("'Полная ст-ть с уч.НЗС (Авто)'!YP"&amp;$J$42),$C27,'Полная ст-ть с уч.НЗС (Авто)'!DQ$11:INDIRECT("'Полная ст-ть с уч.НЗС (Авто)'!DQ"&amp;$J$42))/$D27)</f>
        <v>0</v>
      </c>
      <c r="DR27" s="137">
        <f ca="1">IF($D27=0,0,SUMIF('Полная ст-ть с уч.НЗС (Авто)'!$YP$11:INDIRECT("'Полная ст-ть с уч.НЗС (Авто)'!YP"&amp;$J$42),$C27,'Полная ст-ть с уч.НЗС (Авто)'!DR$11:INDIRECT("'Полная ст-ть с уч.НЗС (Авто)'!DR"&amp;$J$42))/$D27)</f>
        <v>0</v>
      </c>
      <c r="DS27" s="137">
        <f ca="1">IF($D27=0,0,SUMIF('Полная ст-ть с уч.НЗС (Авто)'!$YP$11:INDIRECT("'Полная ст-ть с уч.НЗС (Авто)'!YP"&amp;$J$42),$C27,'Полная ст-ть с уч.НЗС (Авто)'!DS$11:INDIRECT("'Полная ст-ть с уч.НЗС (Авто)'!DS"&amp;$J$42))/$D27)</f>
        <v>0</v>
      </c>
      <c r="DT27" s="137">
        <f ca="1">IF($D27=0,0,SUMIF('Полная ст-ть с уч.НЗС (Авто)'!$YP$11:INDIRECT("'Полная ст-ть с уч.НЗС (Авто)'!YP"&amp;$J$42),$C27,'Полная ст-ть с уч.НЗС (Авто)'!DT$11:INDIRECT("'Полная ст-ть с уч.НЗС (Авто)'!DT"&amp;$J$42))/$D27)</f>
        <v>0</v>
      </c>
      <c r="DU27" s="137">
        <f ca="1">IF($D27=0,0,SUMIF('Полная ст-ть с уч.НЗС (Авто)'!$YP$11:INDIRECT("'Полная ст-ть с уч.НЗС (Авто)'!YP"&amp;$J$42),$C27,'Полная ст-ть с уч.НЗС (Авто)'!DU$11:INDIRECT("'Полная ст-ть с уч.НЗС (Авто)'!DU"&amp;$J$42))/$D27)</f>
        <v>0</v>
      </c>
      <c r="DV27" s="137">
        <f ca="1">IF($D27=0,0,SUMIF('Полная ст-ть с уч.НЗС (Авто)'!$YP$11:INDIRECT("'Полная ст-ть с уч.НЗС (Авто)'!YP"&amp;$J$42),$C27,'Полная ст-ть с уч.НЗС (Авто)'!DV$11:INDIRECT("'Полная ст-ть с уч.НЗС (Авто)'!DV"&amp;$J$42))/$D27)</f>
        <v>0</v>
      </c>
      <c r="DW27" s="137">
        <f ca="1">IF($D27=0,0,SUMIF('Полная ст-ть с уч.НЗС (Авто)'!$YP$11:INDIRECT("'Полная ст-ть с уч.НЗС (Авто)'!YP"&amp;$J$42),$C27,'Полная ст-ть с уч.НЗС (Авто)'!DW$11:INDIRECT("'Полная ст-ть с уч.НЗС (Авто)'!DW"&amp;$J$42))/$D27)</f>
        <v>0</v>
      </c>
      <c r="DX27" s="137">
        <f ca="1">IF($D27=0,0,SUMIF('Полная ст-ть с уч.НЗС (Авто)'!$YP$11:INDIRECT("'Полная ст-ть с уч.НЗС (Авто)'!YP"&amp;$J$42),$C27,'Полная ст-ть с уч.НЗС (Авто)'!DX$11:INDIRECT("'Полная ст-ть с уч.НЗС (Авто)'!DX"&amp;$J$42))/$D27)</f>
        <v>0</v>
      </c>
      <c r="DY27" s="137">
        <f ca="1">IF($D27=0,0,SUMIF('Полная ст-ть с уч.НЗС (Авто)'!$YP$11:INDIRECT("'Полная ст-ть с уч.НЗС (Авто)'!YP"&amp;$J$42),$C27,'Полная ст-ть с уч.НЗС (Авто)'!DY$11:INDIRECT("'Полная ст-ть с уч.НЗС (Авто)'!DY"&amp;$J$42))/$D27)</f>
        <v>0</v>
      </c>
      <c r="DZ27" s="137">
        <f ca="1">IF($D27=0,0,SUMIF('Полная ст-ть с уч.НЗС (Авто)'!$YP$11:INDIRECT("'Полная ст-ть с уч.НЗС (Авто)'!YP"&amp;$J$42),$C27,'Полная ст-ть с уч.НЗС (Авто)'!DZ$11:INDIRECT("'Полная ст-ть с уч.НЗС (Авто)'!DZ"&amp;$J$42))/$D27)</f>
        <v>0</v>
      </c>
      <c r="EA27" s="137">
        <f ca="1">IF($D27=0,0,SUMIF('Полная ст-ть с уч.НЗС (Авто)'!$YP$11:INDIRECT("'Полная ст-ть с уч.НЗС (Авто)'!YP"&amp;$J$42),$C27,'Полная ст-ть с уч.НЗС (Авто)'!EA$11:INDIRECT("'Полная ст-ть с уч.НЗС (Авто)'!EA"&amp;$J$42))/$D27)</f>
        <v>0</v>
      </c>
      <c r="EB27" s="137">
        <f ca="1">IF($D27=0,0,SUMIF('Полная ст-ть с уч.НЗС (Авто)'!$YP$11:INDIRECT("'Полная ст-ть с уч.НЗС (Авто)'!YP"&amp;$J$42),$C27,'Полная ст-ть с уч.НЗС (Авто)'!EB$11:INDIRECT("'Полная ст-ть с уч.НЗС (Авто)'!EB"&amp;$J$42))/$D27)</f>
        <v>0</v>
      </c>
      <c r="EC27" s="137">
        <f ca="1">IF($D27=0,0,SUMIF('Полная ст-ть с уч.НЗС (Авто)'!$YP$11:INDIRECT("'Полная ст-ть с уч.НЗС (Авто)'!YP"&amp;$J$42),$C27,'Полная ст-ть с уч.НЗС (Авто)'!EC$11:INDIRECT("'Полная ст-ть с уч.НЗС (Авто)'!EC"&amp;$J$42))/$D27)</f>
        <v>0</v>
      </c>
      <c r="ED27" s="137">
        <f ca="1">IF($D27=0,0,SUMIF('Полная ст-ть с уч.НЗС (Авто)'!$YP$11:INDIRECT("'Полная ст-ть с уч.НЗС (Авто)'!YP"&amp;$J$42),$C27,'Полная ст-ть с уч.НЗС (Авто)'!ED$11:INDIRECT("'Полная ст-ть с уч.НЗС (Авто)'!ED"&amp;$J$42))/$D27)</f>
        <v>0</v>
      </c>
      <c r="EE27" s="137">
        <f ca="1">IF($D27=0,0,SUMIF('Полная ст-ть с уч.НЗС (Авто)'!$YP$11:INDIRECT("'Полная ст-ть с уч.НЗС (Авто)'!YP"&amp;$J$42),$C27,'Полная ст-ть с уч.НЗС (Авто)'!EE$11:INDIRECT("'Полная ст-ть с уч.НЗС (Авто)'!EE"&amp;$J$42))/$D27)</f>
        <v>0</v>
      </c>
      <c r="EF27" s="137">
        <f ca="1">IF($D27=0,0,SUMIF('Полная ст-ть с уч.НЗС (Авто)'!$YP$11:INDIRECT("'Полная ст-ть с уч.НЗС (Авто)'!YP"&amp;$J$42),$C27,'Полная ст-ть с уч.НЗС (Авто)'!EF$11:INDIRECT("'Полная ст-ть с уч.НЗС (Авто)'!EF"&amp;$J$42))/$D27)</f>
        <v>0</v>
      </c>
      <c r="EG27" s="137">
        <f ca="1">IF($D27=0,0,SUMIF('Полная ст-ть с уч.НЗС (Авто)'!$YP$11:INDIRECT("'Полная ст-ть с уч.НЗС (Авто)'!YP"&amp;$J$42),$C27,'Полная ст-ть с уч.НЗС (Авто)'!EG$11:INDIRECT("'Полная ст-ть с уч.НЗС (Авто)'!EG"&amp;$J$42))/$D27)</f>
        <v>0</v>
      </c>
      <c r="EH27" s="137">
        <f ca="1">IF($D27=0,0,SUMIF('Полная ст-ть с уч.НЗС (Авто)'!$YP$11:INDIRECT("'Полная ст-ть с уч.НЗС (Авто)'!YP"&amp;$J$42),$C27,'Полная ст-ть с уч.НЗС (Авто)'!EH$11:INDIRECT("'Полная ст-ть с уч.НЗС (Авто)'!EH"&amp;$J$42))/$D27)</f>
        <v>0</v>
      </c>
      <c r="EI27" s="137">
        <f ca="1">IF($D27=0,0,SUMIF('Полная ст-ть с уч.НЗС (Авто)'!$YP$11:INDIRECT("'Полная ст-ть с уч.НЗС (Авто)'!YP"&amp;$J$42),$C27,'Полная ст-ть с уч.НЗС (Авто)'!EI$11:INDIRECT("'Полная ст-ть с уч.НЗС (Авто)'!EI"&amp;$J$42))/$D27)</f>
        <v>0</v>
      </c>
      <c r="EJ27" s="137">
        <f ca="1">IF($D27=0,0,SUMIF('Полная ст-ть с уч.НЗС (Авто)'!$YP$11:INDIRECT("'Полная ст-ть с уч.НЗС (Авто)'!YP"&amp;$J$42),$C27,'Полная ст-ть с уч.НЗС (Авто)'!EJ$11:INDIRECT("'Полная ст-ть с уч.НЗС (Авто)'!EJ"&amp;$J$42))/$D27)</f>
        <v>0</v>
      </c>
      <c r="EK27" s="137">
        <f ca="1">IF($D27=0,0,SUMIF('Полная ст-ть с уч.НЗС (Авто)'!$YP$11:INDIRECT("'Полная ст-ть с уч.НЗС (Авто)'!YP"&amp;$J$42),$C27,'Полная ст-ть с уч.НЗС (Авто)'!EK$11:INDIRECT("'Полная ст-ть с уч.НЗС (Авто)'!EK"&amp;$J$42))/$D27)</f>
        <v>0</v>
      </c>
      <c r="EL27" s="137">
        <f ca="1">IF($D27=0,0,SUMIF('Полная ст-ть с уч.НЗС (Авто)'!$YP$11:INDIRECT("'Полная ст-ть с уч.НЗС (Авто)'!YP"&amp;$J$42),$C27,'Полная ст-ть с уч.НЗС (Авто)'!EL$11:INDIRECT("'Полная ст-ть с уч.НЗС (Авто)'!EL"&amp;$J$42))/$D27)</f>
        <v>0</v>
      </c>
      <c r="EM27" s="137">
        <f ca="1">IF($D27=0,0,SUMIF('Полная ст-ть с уч.НЗС (Авто)'!$YP$11:INDIRECT("'Полная ст-ть с уч.НЗС (Авто)'!YP"&amp;$J$42),$C27,'Полная ст-ть с уч.НЗС (Авто)'!EM$11:INDIRECT("'Полная ст-ть с уч.НЗС (Авто)'!EM"&amp;$J$42))/$D27)</f>
        <v>0</v>
      </c>
      <c r="EN27" s="137">
        <f ca="1">IF($D27=0,0,SUMIF('Полная ст-ть с уч.НЗС (Авто)'!$YP$11:INDIRECT("'Полная ст-ть с уч.НЗС (Авто)'!YP"&amp;$J$42),$C27,'Полная ст-ть с уч.НЗС (Авто)'!EN$11:INDIRECT("'Полная ст-ть с уч.НЗС (Авто)'!EN"&amp;$J$42))/$D27)</f>
        <v>0</v>
      </c>
      <c r="EO27" s="137">
        <f ca="1">IF($D27=0,0,SUMIF('Полная ст-ть с уч.НЗС (Авто)'!$YP$11:INDIRECT("'Полная ст-ть с уч.НЗС (Авто)'!YP"&amp;$J$42),$C27,'Полная ст-ть с уч.НЗС (Авто)'!EO$11:INDIRECT("'Полная ст-ть с уч.НЗС (Авто)'!EO"&amp;$J$42))/$D27)</f>
        <v>0</v>
      </c>
      <c r="EP27" s="137">
        <f ca="1">IF($D27=0,0,SUMIF('Полная ст-ть с уч.НЗС (Авто)'!$YP$11:INDIRECT("'Полная ст-ть с уч.НЗС (Авто)'!YP"&amp;$J$42),$C27,'Полная ст-ть с уч.НЗС (Авто)'!EP$11:INDIRECT("'Полная ст-ть с уч.НЗС (Авто)'!EP"&amp;$J$42))/$D27)</f>
        <v>0</v>
      </c>
      <c r="EQ27" s="137">
        <f ca="1">IF($D27=0,0,SUMIF('Полная ст-ть с уч.НЗС (Авто)'!$YP$11:INDIRECT("'Полная ст-ть с уч.НЗС (Авто)'!YP"&amp;$J$42),$C27,'Полная ст-ть с уч.НЗС (Авто)'!EQ$11:INDIRECT("'Полная ст-ть с уч.НЗС (Авто)'!EQ"&amp;$J$42))/$D27)</f>
        <v>0</v>
      </c>
      <c r="ER27" s="137">
        <f ca="1">IF($D27=0,0,SUMIF('Полная ст-ть с уч.НЗС (Авто)'!$YP$11:INDIRECT("'Полная ст-ть с уч.НЗС (Авто)'!YP"&amp;$J$42),$C27,'Полная ст-ть с уч.НЗС (Авто)'!ER$11:INDIRECT("'Полная ст-ть с уч.НЗС (Авто)'!ER"&amp;$J$42))/$D27)</f>
        <v>0</v>
      </c>
      <c r="ES27" s="137">
        <f ca="1">IF($D27=0,0,SUMIF('Полная ст-ть с уч.НЗС (Авто)'!$YP$11:INDIRECT("'Полная ст-ть с уч.НЗС (Авто)'!YP"&amp;$J$42),$C27,'Полная ст-ть с уч.НЗС (Авто)'!ES$11:INDIRECT("'Полная ст-ть с уч.НЗС (Авто)'!ES"&amp;$J$42))/$D27)</f>
        <v>0</v>
      </c>
      <c r="ET27" s="137">
        <f ca="1">IF($D27=0,0,SUMIF('Полная ст-ть с уч.НЗС (Авто)'!$YP$11:INDIRECT("'Полная ст-ть с уч.НЗС (Авто)'!YP"&amp;$J$42),$C27,'Полная ст-ть с уч.НЗС (Авто)'!ET$11:INDIRECT("'Полная ст-ть с уч.НЗС (Авто)'!ET"&amp;$J$42))/$D27)</f>
        <v>0</v>
      </c>
      <c r="EU27" s="137">
        <f ca="1">IF($D27=0,0,SUMIF('Полная ст-ть с уч.НЗС (Авто)'!$YP$11:INDIRECT("'Полная ст-ть с уч.НЗС (Авто)'!YP"&amp;$J$42),$C27,'Полная ст-ть с уч.НЗС (Авто)'!EU$11:INDIRECT("'Полная ст-ть с уч.НЗС (Авто)'!EU"&amp;$J$42))/$D27)</f>
        <v>0</v>
      </c>
      <c r="EV27" s="137">
        <f ca="1">IF($D27=0,0,SUMIF('Полная ст-ть с уч.НЗС (Авто)'!$YP$11:INDIRECT("'Полная ст-ть с уч.НЗС (Авто)'!YP"&amp;$J$42),$C27,'Полная ст-ть с уч.НЗС (Авто)'!EV$11:INDIRECT("'Полная ст-ть с уч.НЗС (Авто)'!EV"&amp;$J$42))/$D27)</f>
        <v>0</v>
      </c>
      <c r="EW27" s="137">
        <f ca="1">IF($D27=0,0,SUMIF('Полная ст-ть с уч.НЗС (Авто)'!$YP$11:INDIRECT("'Полная ст-ть с уч.НЗС (Авто)'!YP"&amp;$J$42),$C27,'Полная ст-ть с уч.НЗС (Авто)'!EW$11:INDIRECT("'Полная ст-ть с уч.НЗС (Авто)'!EW"&amp;$J$42))/$D27)</f>
        <v>0</v>
      </c>
      <c r="EX27" s="137">
        <f ca="1">IF($D27=0,0,SUMIF('Полная ст-ть с уч.НЗС (Авто)'!$YP$11:INDIRECT("'Полная ст-ть с уч.НЗС (Авто)'!YP"&amp;$J$42),$C27,'Полная ст-ть с уч.НЗС (Авто)'!EX$11:INDIRECT("'Полная ст-ть с уч.НЗС (Авто)'!EX"&amp;$J$42))/$D27)</f>
        <v>0</v>
      </c>
      <c r="EY27" s="137">
        <f ca="1">IF($D27=0,0,SUMIF('Полная ст-ть с уч.НЗС (Авто)'!$YP$11:INDIRECT("'Полная ст-ть с уч.НЗС (Авто)'!YP"&amp;$J$42),$C27,'Полная ст-ть с уч.НЗС (Авто)'!EY$11:INDIRECT("'Полная ст-ть с уч.НЗС (Авто)'!EY"&amp;$J$42))/$D27)</f>
        <v>0</v>
      </c>
      <c r="EZ27" s="137">
        <f ca="1">IF($D27=0,0,SUMIF('Полная ст-ть с уч.НЗС (Авто)'!$YP$11:INDIRECT("'Полная ст-ть с уч.НЗС (Авто)'!YP"&amp;$J$42),$C27,'Полная ст-ть с уч.НЗС (Авто)'!EZ$11:INDIRECT("'Полная ст-ть с уч.НЗС (Авто)'!EZ"&amp;$J$42))/$D27)</f>
        <v>0</v>
      </c>
      <c r="FA27" s="137">
        <f ca="1">IF($D27=0,0,SUMIF('Полная ст-ть с уч.НЗС (Авто)'!$YP$11:INDIRECT("'Полная ст-ть с уч.НЗС (Авто)'!YP"&amp;$J$42),$C27,'Полная ст-ть с уч.НЗС (Авто)'!FA$11:INDIRECT("'Полная ст-ть с уч.НЗС (Авто)'!FA"&amp;$J$42))/$D27)</f>
        <v>0</v>
      </c>
      <c r="FB27" s="137">
        <f ca="1">IF($D27=0,0,SUMIF('Полная ст-ть с уч.НЗС (Авто)'!$YP$11:INDIRECT("'Полная ст-ть с уч.НЗС (Авто)'!YP"&amp;$J$42),$C27,'Полная ст-ть с уч.НЗС (Авто)'!FB$11:INDIRECT("'Полная ст-ть с уч.НЗС (Авто)'!FB"&amp;$J$42))/$D27)</f>
        <v>0</v>
      </c>
      <c r="FC27" s="137">
        <f ca="1">IF($D27=0,0,SUMIF('Полная ст-ть с уч.НЗС (Авто)'!$YP$11:INDIRECT("'Полная ст-ть с уч.НЗС (Авто)'!YP"&amp;$J$42),$C27,'Полная ст-ть с уч.НЗС (Авто)'!FC$11:INDIRECT("'Полная ст-ть с уч.НЗС (Авто)'!FC"&amp;$J$42))/$D27)</f>
        <v>0</v>
      </c>
      <c r="FD27" s="137">
        <f ca="1">IF($D27=0,0,SUMIF('Полная ст-ть с уч.НЗС (Авто)'!$YP$11:INDIRECT("'Полная ст-ть с уч.НЗС (Авто)'!YP"&amp;$J$42),$C27,'Полная ст-ть с уч.НЗС (Авто)'!FD$11:INDIRECT("'Полная ст-ть с уч.НЗС (Авто)'!FD"&amp;$J$42))/$D27)</f>
        <v>0</v>
      </c>
      <c r="FE27" s="137">
        <f ca="1">IF($D27=0,0,SUMIF('Полная ст-ть с уч.НЗС (Авто)'!$YP$11:INDIRECT("'Полная ст-ть с уч.НЗС (Авто)'!YP"&amp;$J$42),$C27,'Полная ст-ть с уч.НЗС (Авто)'!FE$11:INDIRECT("'Полная ст-ть с уч.НЗС (Авто)'!FE"&amp;$J$42))/$D27)</f>
        <v>0</v>
      </c>
      <c r="FF27" s="137">
        <f ca="1">IF($D27=0,0,SUMIF('Полная ст-ть с уч.НЗС (Авто)'!$YP$11:INDIRECT("'Полная ст-ть с уч.НЗС (Авто)'!YP"&amp;$J$42),$C27,'Полная ст-ть с уч.НЗС (Авто)'!FF$11:INDIRECT("'Полная ст-ть с уч.НЗС (Авто)'!FF"&amp;$J$42))/$D27)</f>
        <v>0</v>
      </c>
      <c r="FG27" s="137">
        <f ca="1">IF($D27=0,0,SUMIF('Полная ст-ть с уч.НЗС (Авто)'!$YP$11:INDIRECT("'Полная ст-ть с уч.НЗС (Авто)'!YP"&amp;$J$42),$C27,'Полная ст-ть с уч.НЗС (Авто)'!FG$11:INDIRECT("'Полная ст-ть с уч.НЗС (Авто)'!FG"&amp;$J$42))/$D27)</f>
        <v>0</v>
      </c>
      <c r="FH27" s="137">
        <f ca="1">IF($D27=0,0,SUMIF('Полная ст-ть с уч.НЗС (Авто)'!$YP$11:INDIRECT("'Полная ст-ть с уч.НЗС (Авто)'!YP"&amp;$J$42),$C27,'Полная ст-ть с уч.НЗС (Авто)'!FH$11:INDIRECT("'Полная ст-ть с уч.НЗС (Авто)'!FH"&amp;$J$42))/$D27)</f>
        <v>0</v>
      </c>
      <c r="FI27" s="137">
        <f ca="1">IF($D27=0,0,SUMIF('Полная ст-ть с уч.НЗС (Авто)'!$YP$11:INDIRECT("'Полная ст-ть с уч.НЗС (Авто)'!YP"&amp;$J$42),$C27,'Полная ст-ть с уч.НЗС (Авто)'!FI$11:INDIRECT("'Полная ст-ть с уч.НЗС (Авто)'!FI"&amp;$J$42))/$D27)</f>
        <v>0</v>
      </c>
      <c r="FJ27" s="137">
        <f ca="1">IF($D27=0,0,SUMIF('Полная ст-ть с уч.НЗС (Авто)'!$YP$11:INDIRECT("'Полная ст-ть с уч.НЗС (Авто)'!YP"&amp;$J$42),$C27,'Полная ст-ть с уч.НЗС (Авто)'!FJ$11:INDIRECT("'Полная ст-ть с уч.НЗС (Авто)'!FJ"&amp;$J$42))/$D27)</f>
        <v>0</v>
      </c>
      <c r="FK27" s="137">
        <f ca="1">IF($D27=0,0,SUMIF('Полная ст-ть с уч.НЗС (Авто)'!$YP$11:INDIRECT("'Полная ст-ть с уч.НЗС (Авто)'!YP"&amp;$J$42),$C27,'Полная ст-ть с уч.НЗС (Авто)'!FK$11:INDIRECT("'Полная ст-ть с уч.НЗС (Авто)'!FK"&amp;$J$42))/$D27)</f>
        <v>0</v>
      </c>
      <c r="FL27" s="137">
        <f ca="1">IF($D27=0,0,SUMIF('Полная ст-ть с уч.НЗС (Авто)'!$YP$11:INDIRECT("'Полная ст-ть с уч.НЗС (Авто)'!YP"&amp;$J$42),$C27,'Полная ст-ть с уч.НЗС (Авто)'!FL$11:INDIRECT("'Полная ст-ть с уч.НЗС (Авто)'!FL"&amp;$J$42))/$D27)</f>
        <v>0</v>
      </c>
      <c r="FM27" s="137">
        <f ca="1">IF($D27=0,0,SUMIF('Полная ст-ть с уч.НЗС (Авто)'!$YP$11:INDIRECT("'Полная ст-ть с уч.НЗС (Авто)'!YP"&amp;$J$42),$C27,'Полная ст-ть с уч.НЗС (Авто)'!FM$11:INDIRECT("'Полная ст-ть с уч.НЗС (Авто)'!FM"&amp;$J$42))/$D27)</f>
        <v>0</v>
      </c>
      <c r="FN27" s="137">
        <f ca="1">IF($D27=0,0,SUMIF('Полная ст-ть с уч.НЗС (Авто)'!$YP$11:INDIRECT("'Полная ст-ть с уч.НЗС (Авто)'!YP"&amp;$J$42),$C27,'Полная ст-ть с уч.НЗС (Авто)'!FN$11:INDIRECT("'Полная ст-ть с уч.НЗС (Авто)'!FN"&amp;$J$42))/$D27)</f>
        <v>0</v>
      </c>
      <c r="FO27" s="137">
        <f ca="1">IF($D27=0,0,SUMIF('Полная ст-ть с уч.НЗС (Авто)'!$YP$11:INDIRECT("'Полная ст-ть с уч.НЗС (Авто)'!YP"&amp;$J$42),$C27,'Полная ст-ть с уч.НЗС (Авто)'!FO$11:INDIRECT("'Полная ст-ть с уч.НЗС (Авто)'!FO"&amp;$J$42))/$D27)</f>
        <v>0</v>
      </c>
      <c r="FP27" s="137">
        <f ca="1">IF($D27=0,0,SUMIF('Полная ст-ть с уч.НЗС (Авто)'!$YP$11:INDIRECT("'Полная ст-ть с уч.НЗС (Авто)'!YP"&amp;$J$42),$C27,'Полная ст-ть с уч.НЗС (Авто)'!FP$11:INDIRECT("'Полная ст-ть с уч.НЗС (Авто)'!FP"&amp;$J$42))/$D27)</f>
        <v>0</v>
      </c>
      <c r="FQ27" s="137">
        <f ca="1">IF($D27=0,0,SUMIF('Полная ст-ть с уч.НЗС (Авто)'!$YP$11:INDIRECT("'Полная ст-ть с уч.НЗС (Авто)'!YP"&amp;$J$42),$C27,'Полная ст-ть с уч.НЗС (Авто)'!FQ$11:INDIRECT("'Полная ст-ть с уч.НЗС (Авто)'!FQ"&amp;$J$42))/$D27)</f>
        <v>0</v>
      </c>
      <c r="FR27" s="137">
        <f ca="1">IF($D27=0,0,SUMIF('Полная ст-ть с уч.НЗС (Авто)'!$YP$11:INDIRECT("'Полная ст-ть с уч.НЗС (Авто)'!YP"&amp;$J$42),$C27,'Полная ст-ть с уч.НЗС (Авто)'!FR$11:INDIRECT("'Полная ст-ть с уч.НЗС (Авто)'!FR"&amp;$J$42))/$D27)</f>
        <v>0</v>
      </c>
      <c r="FS27" s="137">
        <f ca="1">IF($D27=0,0,SUMIF('Полная ст-ть с уч.НЗС (Авто)'!$YP$11:INDIRECT("'Полная ст-ть с уч.НЗС (Авто)'!YP"&amp;$J$42),$C27,'Полная ст-ть с уч.НЗС (Авто)'!FS$11:INDIRECT("'Полная ст-ть с уч.НЗС (Авто)'!FS"&amp;$J$42))/$D27)</f>
        <v>0</v>
      </c>
      <c r="FT27" s="137">
        <f ca="1">IF($D27=0,0,SUMIF('Полная ст-ть с уч.НЗС (Авто)'!$YP$11:INDIRECT("'Полная ст-ть с уч.НЗС (Авто)'!YP"&amp;$J$42),$C27,'Полная ст-ть с уч.НЗС (Авто)'!FT$11:INDIRECT("'Полная ст-ть с уч.НЗС (Авто)'!FT"&amp;$J$42))/$D27)</f>
        <v>0</v>
      </c>
      <c r="FU27" s="137">
        <f ca="1">IF($D27=0,0,SUMIF('Полная ст-ть с уч.НЗС (Авто)'!$YP$11:INDIRECT("'Полная ст-ть с уч.НЗС (Авто)'!YP"&amp;$J$42),$C27,'Полная ст-ть с уч.НЗС (Авто)'!FU$11:INDIRECT("'Полная ст-ть с уч.НЗС (Авто)'!FU"&amp;$J$42))/$D27)</f>
        <v>0</v>
      </c>
      <c r="FV27" s="137">
        <f ca="1">IF($D27=0,0,SUMIF('Полная ст-ть с уч.НЗС (Авто)'!$YP$11:INDIRECT("'Полная ст-ть с уч.НЗС (Авто)'!YP"&amp;$J$42),$C27,'Полная ст-ть с уч.НЗС (Авто)'!FV$11:INDIRECT("'Полная ст-ть с уч.НЗС (Авто)'!FV"&amp;$J$42))/$D27)</f>
        <v>0</v>
      </c>
      <c r="FW27" s="137">
        <f ca="1">IF($D27=0,0,SUMIF('Полная ст-ть с уч.НЗС (Авто)'!$YP$11:INDIRECT("'Полная ст-ть с уч.НЗС (Авто)'!YP"&amp;$J$42),$C27,'Полная ст-ть с уч.НЗС (Авто)'!FW$11:INDIRECT("'Полная ст-ть с уч.НЗС (Авто)'!FW"&amp;$J$42))/$D27)</f>
        <v>0</v>
      </c>
      <c r="FX27" s="137">
        <f ca="1">IF($D27=0,0,SUMIF('Полная ст-ть с уч.НЗС (Авто)'!$YP$11:INDIRECT("'Полная ст-ть с уч.НЗС (Авто)'!YP"&amp;$J$42),$C27,'Полная ст-ть с уч.НЗС (Авто)'!FX$11:INDIRECT("'Полная ст-ть с уч.НЗС (Авто)'!FX"&amp;$J$42))/$D27)</f>
        <v>0</v>
      </c>
      <c r="FY27" s="137">
        <f ca="1">IF($D27=0,0,SUMIF('Полная ст-ть с уч.НЗС (Авто)'!$YP$11:INDIRECT("'Полная ст-ть с уч.НЗС (Авто)'!YP"&amp;$J$42),$C27,'Полная ст-ть с уч.НЗС (Авто)'!FY$11:INDIRECT("'Полная ст-ть с уч.НЗС (Авто)'!FY"&amp;$J$42))/$D27)</f>
        <v>0</v>
      </c>
      <c r="FZ27" s="137">
        <f ca="1">IF($D27=0,0,SUMIF('Полная ст-ть с уч.НЗС (Авто)'!$YP$11:INDIRECT("'Полная ст-ть с уч.НЗС (Авто)'!YP"&amp;$J$42),$C27,'Полная ст-ть с уч.НЗС (Авто)'!FZ$11:INDIRECT("'Полная ст-ть с уч.НЗС (Авто)'!FZ"&amp;$J$42))/$D27)</f>
        <v>0</v>
      </c>
      <c r="GA27" s="137">
        <f ca="1">IF($D27=0,0,SUMIF('Полная ст-ть с уч.НЗС (Авто)'!$YP$11:INDIRECT("'Полная ст-ть с уч.НЗС (Авто)'!YP"&amp;$J$42),$C27,'Полная ст-ть с уч.НЗС (Авто)'!GA$11:INDIRECT("'Полная ст-ть с уч.НЗС (Авто)'!GA"&amp;$J$42))/$D27)</f>
        <v>0</v>
      </c>
      <c r="GB27" s="137">
        <f ca="1">IF($D27=0,0,SUMIF('Полная ст-ть с уч.НЗС (Авто)'!$YP$11:INDIRECT("'Полная ст-ть с уч.НЗС (Авто)'!YP"&amp;$J$42),$C27,'Полная ст-ть с уч.НЗС (Авто)'!GB$11:INDIRECT("'Полная ст-ть с уч.НЗС (Авто)'!GB"&amp;$J$42))/$D27)</f>
        <v>0</v>
      </c>
      <c r="GC27" s="137">
        <f ca="1">IF($D27=0,0,SUMIF('Полная ст-ть с уч.НЗС (Авто)'!$YP$11:INDIRECT("'Полная ст-ть с уч.НЗС (Авто)'!YP"&amp;$J$42),$C27,'Полная ст-ть с уч.НЗС (Авто)'!GC$11:INDIRECT("'Полная ст-ть с уч.НЗС (Авто)'!GC"&amp;$J$42))/$D27)</f>
        <v>0</v>
      </c>
      <c r="GD27" s="137">
        <f ca="1">IF($D27=0,0,SUMIF('Полная ст-ть с уч.НЗС (Авто)'!$YP$11:INDIRECT("'Полная ст-ть с уч.НЗС (Авто)'!YP"&amp;$J$42),$C27,'Полная ст-ть с уч.НЗС (Авто)'!GD$11:INDIRECT("'Полная ст-ть с уч.НЗС (Авто)'!GD"&amp;$J$42))/$D27)</f>
        <v>0</v>
      </c>
      <c r="GE27" s="137">
        <f ca="1">IF($D27=0,0,SUMIF('Полная ст-ть с уч.НЗС (Авто)'!$YP$11:INDIRECT("'Полная ст-ть с уч.НЗС (Авто)'!YP"&amp;$J$42),$C27,'Полная ст-ть с уч.НЗС (Авто)'!GE$11:INDIRECT("'Полная ст-ть с уч.НЗС (Авто)'!GE"&amp;$J$42))/$D27)</f>
        <v>0</v>
      </c>
      <c r="GF27" s="137">
        <f ca="1">IF($D27=0,0,SUMIF('Полная ст-ть с уч.НЗС (Авто)'!$YP$11:INDIRECT("'Полная ст-ть с уч.НЗС (Авто)'!YP"&amp;$J$42),$C27,'Полная ст-ть с уч.НЗС (Авто)'!GF$11:INDIRECT("'Полная ст-ть с уч.НЗС (Авто)'!GF"&amp;$J$42))/$D27)</f>
        <v>0</v>
      </c>
      <c r="GG27" s="137">
        <f ca="1">IF($D27=0,0,SUMIF('Полная ст-ть с уч.НЗС (Авто)'!$YP$11:INDIRECT("'Полная ст-ть с уч.НЗС (Авто)'!YP"&amp;$J$42),$C27,'Полная ст-ть с уч.НЗС (Авто)'!GG$11:INDIRECT("'Полная ст-ть с уч.НЗС (Авто)'!GG"&amp;$J$42))/$D27)</f>
        <v>0</v>
      </c>
      <c r="GH27" s="137">
        <f ca="1">IF($D27=0,0,SUMIF('Полная ст-ть с уч.НЗС (Авто)'!$YP$11:INDIRECT("'Полная ст-ть с уч.НЗС (Авто)'!YP"&amp;$J$42),$C27,'Полная ст-ть с уч.НЗС (Авто)'!GH$11:INDIRECT("'Полная ст-ть с уч.НЗС (Авто)'!GH"&amp;$J$42))/$D27)</f>
        <v>0</v>
      </c>
      <c r="GI27" s="137">
        <f ca="1">IF($D27=0,0,SUMIF('Полная ст-ть с уч.НЗС (Авто)'!$YP$11:INDIRECT("'Полная ст-ть с уч.НЗС (Авто)'!YP"&amp;$J$42),$C27,'Полная ст-ть с уч.НЗС (Авто)'!GI$11:INDIRECT("'Полная ст-ть с уч.НЗС (Авто)'!GI"&amp;$J$42))/$D27)</f>
        <v>0</v>
      </c>
      <c r="GJ27" s="137">
        <f ca="1">IF($D27=0,0,SUMIF('Полная ст-ть с уч.НЗС (Авто)'!$YP$11:INDIRECT("'Полная ст-ть с уч.НЗС (Авто)'!YP"&amp;$J$42),$C27,'Полная ст-ть с уч.НЗС (Авто)'!GJ$11:INDIRECT("'Полная ст-ть с уч.НЗС (Авто)'!GJ"&amp;$J$42))/$D27)</f>
        <v>0</v>
      </c>
      <c r="GK27" s="137">
        <f ca="1">IF($D27=0,0,SUMIF('Полная ст-ть с уч.НЗС (Авто)'!$YP$11:INDIRECT("'Полная ст-ть с уч.НЗС (Авто)'!YP"&amp;$J$42),$C27,'Полная ст-ть с уч.НЗС (Авто)'!GK$11:INDIRECT("'Полная ст-ть с уч.НЗС (Авто)'!GK"&amp;$J$42))/$D27)</f>
        <v>0</v>
      </c>
      <c r="GL27" s="137">
        <f ca="1">IF($D27=0,0,SUMIF('Полная ст-ть с уч.НЗС (Авто)'!$YP$11:INDIRECT("'Полная ст-ть с уч.НЗС (Авто)'!YP"&amp;$J$42),$C27,'Полная ст-ть с уч.НЗС (Авто)'!GL$11:INDIRECT("'Полная ст-ть с уч.НЗС (Авто)'!GL"&amp;$J$42))/$D27)</f>
        <v>0</v>
      </c>
      <c r="GM27" s="137">
        <f ca="1">IF($D27=0,0,SUMIF('Полная ст-ть с уч.НЗС (Авто)'!$YP$11:INDIRECT("'Полная ст-ть с уч.НЗС (Авто)'!YP"&amp;$J$42),$C27,'Полная ст-ть с уч.НЗС (Авто)'!GM$11:INDIRECT("'Полная ст-ть с уч.НЗС (Авто)'!GM"&amp;$J$42))/$D27)</f>
        <v>0</v>
      </c>
      <c r="GN27" s="137">
        <f ca="1">IF($D27=0,0,SUMIF('Полная ст-ть с уч.НЗС (Авто)'!$YP$11:INDIRECT("'Полная ст-ть с уч.НЗС (Авто)'!YP"&amp;$J$42),$C27,'Полная ст-ть с уч.НЗС (Авто)'!GN$11:INDIRECT("'Полная ст-ть с уч.НЗС (Авто)'!GN"&amp;$J$42))/$D27)</f>
        <v>0</v>
      </c>
      <c r="GO27" s="137">
        <f ca="1">IF($D27=0,0,SUMIF('Полная ст-ть с уч.НЗС (Авто)'!$YP$11:INDIRECT("'Полная ст-ть с уч.НЗС (Авто)'!YP"&amp;$J$42),$C27,'Полная ст-ть с уч.НЗС (Авто)'!GO$11:INDIRECT("'Полная ст-ть с уч.НЗС (Авто)'!GO"&amp;$J$42))/$D27)</f>
        <v>0</v>
      </c>
      <c r="GP27" s="137">
        <f ca="1">IF($D27=0,0,SUMIF('Полная ст-ть с уч.НЗС (Авто)'!$YP$11:INDIRECT("'Полная ст-ть с уч.НЗС (Авто)'!YP"&amp;$J$42),$C27,'Полная ст-ть с уч.НЗС (Авто)'!GP$11:INDIRECT("'Полная ст-ть с уч.НЗС (Авто)'!GP"&amp;$J$42))/$D27)</f>
        <v>0</v>
      </c>
      <c r="GQ27" s="137">
        <f ca="1">IF($D27=0,0,SUMIF('Полная ст-ть с уч.НЗС (Авто)'!$YP$11:INDIRECT("'Полная ст-ть с уч.НЗС (Авто)'!YP"&amp;$J$42),$C27,'Полная ст-ть с уч.НЗС (Авто)'!GQ$11:INDIRECT("'Полная ст-ть с уч.НЗС (Авто)'!GQ"&amp;$J$42))/$D27)</f>
        <v>0</v>
      </c>
      <c r="GR27" s="137">
        <f ca="1">IF($D27=0,0,SUMIF('Полная ст-ть с уч.НЗС (Авто)'!$YP$11:INDIRECT("'Полная ст-ть с уч.НЗС (Авто)'!YP"&amp;$J$42),$C27,'Полная ст-ть с уч.НЗС (Авто)'!GR$11:INDIRECT("'Полная ст-ть с уч.НЗС (Авто)'!GR"&amp;$J$42))/$D27)</f>
        <v>0</v>
      </c>
      <c r="GS27" s="137">
        <f ca="1">IF($D27=0,0,SUMIF('Полная ст-ть с уч.НЗС (Авто)'!$YP$11:INDIRECT("'Полная ст-ть с уч.НЗС (Авто)'!YP"&amp;$J$42),$C27,'Полная ст-ть с уч.НЗС (Авто)'!GS$11:INDIRECT("'Полная ст-ть с уч.НЗС (Авто)'!GS"&amp;$J$42))/$D27)</f>
        <v>0</v>
      </c>
      <c r="GT27" s="137">
        <f ca="1">IF($D27=0,0,SUMIF('Полная ст-ть с уч.НЗС (Авто)'!$YP$11:INDIRECT("'Полная ст-ть с уч.НЗС (Авто)'!YP"&amp;$J$42),$C27,'Полная ст-ть с уч.НЗС (Авто)'!GT$11:INDIRECT("'Полная ст-ть с уч.НЗС (Авто)'!GT"&amp;$J$42))/$D27)</f>
        <v>0</v>
      </c>
      <c r="GU27" s="137">
        <f ca="1">IF($D27=0,0,SUMIF('Полная ст-ть с уч.НЗС (Авто)'!$YP$11:INDIRECT("'Полная ст-ть с уч.НЗС (Авто)'!YP"&amp;$J$42),$C27,'Полная ст-ть с уч.НЗС (Авто)'!GU$11:INDIRECT("'Полная ст-ть с уч.НЗС (Авто)'!GU"&amp;$J$42))/$D27)</f>
        <v>0</v>
      </c>
      <c r="GV27" s="137">
        <f ca="1">IF($D27=0,0,SUMIF('Полная ст-ть с уч.НЗС (Авто)'!$YP$11:INDIRECT("'Полная ст-ть с уч.НЗС (Авто)'!YP"&amp;$J$42),$C27,'Полная ст-ть с уч.НЗС (Авто)'!GV$11:INDIRECT("'Полная ст-ть с уч.НЗС (Авто)'!GV"&amp;$J$42))/$D27)</f>
        <v>0</v>
      </c>
      <c r="GW27" s="137">
        <f ca="1">IF($D27=0,0,SUMIF('Полная ст-ть с уч.НЗС (Авто)'!$YP$11:INDIRECT("'Полная ст-ть с уч.НЗС (Авто)'!YP"&amp;$J$42),$C27,'Полная ст-ть с уч.НЗС (Авто)'!GW$11:INDIRECT("'Полная ст-ть с уч.НЗС (Авто)'!GW"&amp;$J$42))/$D27)</f>
        <v>0</v>
      </c>
      <c r="GX27" s="137">
        <f ca="1">IF($D27=0,0,SUMIF('Полная ст-ть с уч.НЗС (Авто)'!$YP$11:INDIRECT("'Полная ст-ть с уч.НЗС (Авто)'!YP"&amp;$J$42),$C27,'Полная ст-ть с уч.НЗС (Авто)'!GX$11:INDIRECT("'Полная ст-ть с уч.НЗС (Авто)'!GX"&amp;$J$42))/$D27)</f>
        <v>0</v>
      </c>
      <c r="GY27" s="137">
        <f ca="1">IF($D27=0,0,SUMIF('Полная ст-ть с уч.НЗС (Авто)'!$YP$11:INDIRECT("'Полная ст-ть с уч.НЗС (Авто)'!YP"&amp;$J$42),$C27,'Полная ст-ть с уч.НЗС (Авто)'!GY$11:INDIRECT("'Полная ст-ть с уч.НЗС (Авто)'!GY"&amp;$J$42))/$D27)</f>
        <v>0</v>
      </c>
      <c r="GZ27" s="137">
        <f ca="1">IF($D27=0,0,SUMIF('Полная ст-ть с уч.НЗС (Авто)'!$YP$11:INDIRECT("'Полная ст-ть с уч.НЗС (Авто)'!YP"&amp;$J$42),$C27,'Полная ст-ть с уч.НЗС (Авто)'!GZ$11:INDIRECT("'Полная ст-ть с уч.НЗС (Авто)'!GZ"&amp;$J$42))/$D27)</f>
        <v>0</v>
      </c>
      <c r="HA27" s="137">
        <f ca="1">IF($D27=0,0,SUMIF('Полная ст-ть с уч.НЗС (Авто)'!$YP$11:INDIRECT("'Полная ст-ть с уч.НЗС (Авто)'!YP"&amp;$J$42),$C27,'Полная ст-ть с уч.НЗС (Авто)'!HA$11:INDIRECT("'Полная ст-ть с уч.НЗС (Авто)'!HA"&amp;$J$42))/$D27)</f>
        <v>0</v>
      </c>
      <c r="HB27" s="137">
        <f ca="1">IF($D27=0,0,SUMIF('Полная ст-ть с уч.НЗС (Авто)'!$YP$11:INDIRECT("'Полная ст-ть с уч.НЗС (Авто)'!YP"&amp;$J$42),$C27,'Полная ст-ть с уч.НЗС (Авто)'!HB$11:INDIRECT("'Полная ст-ть с уч.НЗС (Авто)'!HB"&amp;$J$42))/$D27)</f>
        <v>0</v>
      </c>
      <c r="HC27" s="137">
        <f ca="1">IF($D27=0,0,SUMIF('Полная ст-ть с уч.НЗС (Авто)'!$YP$11:INDIRECT("'Полная ст-ть с уч.НЗС (Авто)'!YP"&amp;$J$42),$C27,'Полная ст-ть с уч.НЗС (Авто)'!HC$11:INDIRECT("'Полная ст-ть с уч.НЗС (Авто)'!HC"&amp;$J$42))/$D27)</f>
        <v>0</v>
      </c>
      <c r="HD27" s="137">
        <f ca="1">IF($D27=0,0,SUMIF('Полная ст-ть с уч.НЗС (Авто)'!$YP$11:INDIRECT("'Полная ст-ть с уч.НЗС (Авто)'!YP"&amp;$J$42),$C27,'Полная ст-ть с уч.НЗС (Авто)'!HD$11:INDIRECT("'Полная ст-ть с уч.НЗС (Авто)'!HD"&amp;$J$42))/$D27)</f>
        <v>0</v>
      </c>
      <c r="HE27" s="137">
        <f ca="1">IF($D27=0,0,SUMIF('Полная ст-ть с уч.НЗС (Авто)'!$YP$11:INDIRECT("'Полная ст-ть с уч.НЗС (Авто)'!YP"&amp;$J$42),$C27,'Полная ст-ть с уч.НЗС (Авто)'!HE$11:INDIRECT("'Полная ст-ть с уч.НЗС (Авто)'!HE"&amp;$J$42))/$D27)</f>
        <v>0</v>
      </c>
      <c r="HF27" s="137">
        <f ca="1">IF($D27=0,0,SUMIF('Полная ст-ть с уч.НЗС (Авто)'!$YP$11:INDIRECT("'Полная ст-ть с уч.НЗС (Авто)'!YP"&amp;$J$42),$C27,'Полная ст-ть с уч.НЗС (Авто)'!HF$11:INDIRECT("'Полная ст-ть с уч.НЗС (Авто)'!HF"&amp;$J$42))/$D27)</f>
        <v>0</v>
      </c>
      <c r="HG27" s="137">
        <f ca="1">IF($D27=0,0,SUMIF('Полная ст-ть с уч.НЗС (Авто)'!$YP$11:INDIRECT("'Полная ст-ть с уч.НЗС (Авто)'!YP"&amp;$J$42),$C27,'Полная ст-ть с уч.НЗС (Авто)'!HG$11:INDIRECT("'Полная ст-ть с уч.НЗС (Авто)'!HG"&amp;$J$42))/$D27)</f>
        <v>0</v>
      </c>
      <c r="HH27" s="137">
        <f ca="1">IF($D27=0,0,SUMIF('Полная ст-ть с уч.НЗС (Авто)'!$YP$11:INDIRECT("'Полная ст-ть с уч.НЗС (Авто)'!YP"&amp;$J$42),$C27,'Полная ст-ть с уч.НЗС (Авто)'!HH$11:INDIRECT("'Полная ст-ть с уч.НЗС (Авто)'!HH"&amp;$J$42))/$D27)</f>
        <v>0</v>
      </c>
      <c r="HI27" s="137">
        <f ca="1">IF($D27=0,0,SUMIF('Полная ст-ть с уч.НЗС (Авто)'!$YP$11:INDIRECT("'Полная ст-ть с уч.НЗС (Авто)'!YP"&amp;$J$42),$C27,'Полная ст-ть с уч.НЗС (Авто)'!HI$11:INDIRECT("'Полная ст-ть с уч.НЗС (Авто)'!HI"&amp;$J$42))/$D27)</f>
        <v>0</v>
      </c>
      <c r="HJ27" s="137">
        <f ca="1">IF($D27=0,0,SUMIF('Полная ст-ть с уч.НЗС (Авто)'!$YP$11:INDIRECT("'Полная ст-ть с уч.НЗС (Авто)'!YP"&amp;$J$42),$C27,'Полная ст-ть с уч.НЗС (Авто)'!HJ$11:INDIRECT("'Полная ст-ть с уч.НЗС (Авто)'!HJ"&amp;$J$42))/$D27)</f>
        <v>0</v>
      </c>
      <c r="HK27" s="137">
        <f ca="1">IF($D27=0,0,SUMIF('Полная ст-ть с уч.НЗС (Авто)'!$YP$11:INDIRECT("'Полная ст-ть с уч.НЗС (Авто)'!YP"&amp;$J$42),$C27,'Полная ст-ть с уч.НЗС (Авто)'!HK$11:INDIRECT("'Полная ст-ть с уч.НЗС (Авто)'!HK"&amp;$J$42))/$D27)</f>
        <v>0</v>
      </c>
      <c r="HL27" s="137">
        <f ca="1">IF($D27=0,0,SUMIF('Полная ст-ть с уч.НЗС (Авто)'!$YP$11:INDIRECT("'Полная ст-ть с уч.НЗС (Авто)'!YP"&amp;$J$42),$C27,'Полная ст-ть с уч.НЗС (Авто)'!HL$11:INDIRECT("'Полная ст-ть с уч.НЗС (Авто)'!HL"&amp;$J$42))/$D27)</f>
        <v>0</v>
      </c>
      <c r="HM27" s="137">
        <f ca="1">IF($D27=0,0,SUMIF('Полная ст-ть с уч.НЗС (Авто)'!$YP$11:INDIRECT("'Полная ст-ть с уч.НЗС (Авто)'!YP"&amp;$J$42),$C27,'Полная ст-ть с уч.НЗС (Авто)'!HM$11:INDIRECT("'Полная ст-ть с уч.НЗС (Авто)'!HM"&amp;$J$42))/$D27)</f>
        <v>0</v>
      </c>
      <c r="HN27" s="137">
        <f ca="1">IF($D27=0,0,SUMIF('Полная ст-ть с уч.НЗС (Авто)'!$YP$11:INDIRECT("'Полная ст-ть с уч.НЗС (Авто)'!YP"&amp;$J$42),$C27,'Полная ст-ть с уч.НЗС (Авто)'!HN$11:INDIRECT("'Полная ст-ть с уч.НЗС (Авто)'!HN"&amp;$J$42))/$D27)</f>
        <v>0</v>
      </c>
      <c r="HO27" s="137">
        <f ca="1">IF($D27=0,0,SUMIF('Полная ст-ть с уч.НЗС (Авто)'!$YP$11:INDIRECT("'Полная ст-ть с уч.НЗС (Авто)'!YP"&amp;$J$42),$C27,'Полная ст-ть с уч.НЗС (Авто)'!HO$11:INDIRECT("'Полная ст-ть с уч.НЗС (Авто)'!HO"&amp;$J$42))/$D27)</f>
        <v>0</v>
      </c>
      <c r="HP27" s="137">
        <f ca="1">IF($D27=0,0,SUMIF('Полная ст-ть с уч.НЗС (Авто)'!$YP$11:INDIRECT("'Полная ст-ть с уч.НЗС (Авто)'!YP"&amp;$J$42),$C27,'Полная ст-ть с уч.НЗС (Авто)'!HP$11:INDIRECT("'Полная ст-ть с уч.НЗС (Авто)'!HP"&amp;$J$42))/$D27)</f>
        <v>0</v>
      </c>
      <c r="HQ27" s="137">
        <f ca="1">IF($D27=0,0,SUMIF('Полная ст-ть с уч.НЗС (Авто)'!$YP$11:INDIRECT("'Полная ст-ть с уч.НЗС (Авто)'!YP"&amp;$J$42),$C27,'Полная ст-ть с уч.НЗС (Авто)'!HQ$11:INDIRECT("'Полная ст-ть с уч.НЗС (Авто)'!HQ"&amp;$J$42))/$D27)</f>
        <v>0</v>
      </c>
      <c r="HR27" s="137">
        <f ca="1">IF($D27=0,0,SUMIF('Полная ст-ть с уч.НЗС (Авто)'!$YP$11:INDIRECT("'Полная ст-ть с уч.НЗС (Авто)'!YP"&amp;$J$42),$C27,'Полная ст-ть с уч.НЗС (Авто)'!HR$11:INDIRECT("'Полная ст-ть с уч.НЗС (Авто)'!HR"&amp;$J$42))/$D27)</f>
        <v>0</v>
      </c>
      <c r="HS27" s="137">
        <f ca="1">IF($D27=0,0,SUMIF('Полная ст-ть с уч.НЗС (Авто)'!$YP$11:INDIRECT("'Полная ст-ть с уч.НЗС (Авто)'!YP"&amp;$J$42),$C27,'Полная ст-ть с уч.НЗС (Авто)'!HS$11:INDIRECT("'Полная ст-ть с уч.НЗС (Авто)'!HS"&amp;$J$42))/$D27)</f>
        <v>0</v>
      </c>
      <c r="HT27" s="137">
        <f ca="1">IF($D27=0,0,SUMIF('Полная ст-ть с уч.НЗС (Авто)'!$YP$11:INDIRECT("'Полная ст-ть с уч.НЗС (Авто)'!YP"&amp;$J$42),$C27,'Полная ст-ть с уч.НЗС (Авто)'!HT$11:INDIRECT("'Полная ст-ть с уч.НЗС (Авто)'!HT"&amp;$J$42))/$D27)</f>
        <v>0</v>
      </c>
      <c r="HU27" s="137">
        <f ca="1">IF($D27=0,0,SUMIF('Полная ст-ть с уч.НЗС (Авто)'!$YP$11:INDIRECT("'Полная ст-ть с уч.НЗС (Авто)'!YP"&amp;$J$42),$C27,'Полная ст-ть с уч.НЗС (Авто)'!HU$11:INDIRECT("'Полная ст-ть с уч.НЗС (Авто)'!HU"&amp;$J$42))/$D27)</f>
        <v>0</v>
      </c>
      <c r="HV27" s="137">
        <f ca="1">IF($D27=0,0,SUMIF('Полная ст-ть с уч.НЗС (Авто)'!$YP$11:INDIRECT("'Полная ст-ть с уч.НЗС (Авто)'!YP"&amp;$J$42),$C27,'Полная ст-ть с уч.НЗС (Авто)'!HV$11:INDIRECT("'Полная ст-ть с уч.НЗС (Авто)'!HV"&amp;$J$42))/$D27)</f>
        <v>0</v>
      </c>
      <c r="HW27" s="137">
        <f ca="1">IF($D27=0,0,SUMIF('Полная ст-ть с уч.НЗС (Авто)'!$YP$11:INDIRECT("'Полная ст-ть с уч.НЗС (Авто)'!YP"&amp;$J$42),$C27,'Полная ст-ть с уч.НЗС (Авто)'!HW$11:INDIRECT("'Полная ст-ть с уч.НЗС (Авто)'!HW"&amp;$J$42))/$D27)</f>
        <v>0</v>
      </c>
      <c r="HX27" s="137">
        <f ca="1">IF($D27=0,0,SUMIF('Полная ст-ть с уч.НЗС (Авто)'!$YP$11:INDIRECT("'Полная ст-ть с уч.НЗС (Авто)'!YP"&amp;$J$42),$C27,'Полная ст-ть с уч.НЗС (Авто)'!HX$11:INDIRECT("'Полная ст-ть с уч.НЗС (Авто)'!HX"&amp;$J$42))/$D27)</f>
        <v>0</v>
      </c>
      <c r="HY27" s="137">
        <f ca="1">IF($D27=0,0,SUMIF('Полная ст-ть с уч.НЗС (Авто)'!$YP$11:INDIRECT("'Полная ст-ть с уч.НЗС (Авто)'!YP"&amp;$J$42),$C27,'Полная ст-ть с уч.НЗС (Авто)'!HY$11:INDIRECT("'Полная ст-ть с уч.НЗС (Авто)'!HY"&amp;$J$42))/$D27)</f>
        <v>0</v>
      </c>
      <c r="HZ27" s="137">
        <f ca="1">IF($D27=0,0,SUMIF('Полная ст-ть с уч.НЗС (Авто)'!$YP$11:INDIRECT("'Полная ст-ть с уч.НЗС (Авто)'!YP"&amp;$J$42),$C27,'Полная ст-ть с уч.НЗС (Авто)'!HZ$11:INDIRECT("'Полная ст-ть с уч.НЗС (Авто)'!HZ"&amp;$J$42))/$D27)</f>
        <v>0</v>
      </c>
      <c r="IA27" s="137">
        <f ca="1">IF($D27=0,0,SUMIF('Полная ст-ть с уч.НЗС (Авто)'!$YP$11:INDIRECT("'Полная ст-ть с уч.НЗС (Авто)'!YP"&amp;$J$42),$C27,'Полная ст-ть с уч.НЗС (Авто)'!IA$11:INDIRECT("'Полная ст-ть с уч.НЗС (Авто)'!IA"&amp;$J$42))/$D27)</f>
        <v>0</v>
      </c>
      <c r="IB27" s="137">
        <f ca="1">IF($D27=0,0,SUMIF('Полная ст-ть с уч.НЗС (Авто)'!$YP$11:INDIRECT("'Полная ст-ть с уч.НЗС (Авто)'!YP"&amp;$J$42),$C27,'Полная ст-ть с уч.НЗС (Авто)'!IB$11:INDIRECT("'Полная ст-ть с уч.НЗС (Авто)'!IB"&amp;$J$42))/$D27)</f>
        <v>0</v>
      </c>
      <c r="IC27" s="137">
        <f ca="1">IF($D27=0,0,SUMIF('Полная ст-ть с уч.НЗС (Авто)'!$YP$11:INDIRECT("'Полная ст-ть с уч.НЗС (Авто)'!YP"&amp;$J$42),$C27,'Полная ст-ть с уч.НЗС (Авто)'!IC$11:INDIRECT("'Полная ст-ть с уч.НЗС (Авто)'!IC"&amp;$J$42))/$D27)</f>
        <v>0</v>
      </c>
      <c r="ID27" s="137">
        <f ca="1">IF($D27=0,0,SUMIF('Полная ст-ть с уч.НЗС (Авто)'!$YP$11:INDIRECT("'Полная ст-ть с уч.НЗС (Авто)'!YP"&amp;$J$42),$C27,'Полная ст-ть с уч.НЗС (Авто)'!ID$11:INDIRECT("'Полная ст-ть с уч.НЗС (Авто)'!ID"&amp;$J$42))/$D27)</f>
        <v>0</v>
      </c>
      <c r="IE27" s="137">
        <f ca="1">IF($D27=0,0,SUMIF('Полная ст-ть с уч.НЗС (Авто)'!$YP$11:INDIRECT("'Полная ст-ть с уч.НЗС (Авто)'!YP"&amp;$J$42),$C27,'Полная ст-ть с уч.НЗС (Авто)'!IE$11:INDIRECT("'Полная ст-ть с уч.НЗС (Авто)'!IE"&amp;$J$42))/$D27)</f>
        <v>0</v>
      </c>
      <c r="IF27" s="137">
        <f ca="1">IF($D27=0,0,SUMIF('Полная ст-ть с уч.НЗС (Авто)'!$YP$11:INDIRECT("'Полная ст-ть с уч.НЗС (Авто)'!YP"&amp;$J$42),$C27,'Полная ст-ть с уч.НЗС (Авто)'!IF$11:INDIRECT("'Полная ст-ть с уч.НЗС (Авто)'!IF"&amp;$J$42))/$D27)</f>
        <v>0</v>
      </c>
      <c r="IG27" s="137">
        <f ca="1">IF($D27=0,0,SUMIF('Полная ст-ть с уч.НЗС (Авто)'!$YP$11:INDIRECT("'Полная ст-ть с уч.НЗС (Авто)'!YP"&amp;$J$42),$C27,'Полная ст-ть с уч.НЗС (Авто)'!IG$11:INDIRECT("'Полная ст-ть с уч.НЗС (Авто)'!IG"&amp;$J$42))/$D27)</f>
        <v>0</v>
      </c>
      <c r="IH27" s="137">
        <f ca="1">IF($D27=0,0,SUMIF('Полная ст-ть с уч.НЗС (Авто)'!$YP$11:INDIRECT("'Полная ст-ть с уч.НЗС (Авто)'!YP"&amp;$J$42),$C27,'Полная ст-ть с уч.НЗС (Авто)'!IH$11:INDIRECT("'Полная ст-ть с уч.НЗС (Авто)'!IH"&amp;$J$42))/$D27)</f>
        <v>0</v>
      </c>
      <c r="II27" s="137">
        <f ca="1">IF($D27=0,0,SUMIF('Полная ст-ть с уч.НЗС (Авто)'!$YP$11:INDIRECT("'Полная ст-ть с уч.НЗС (Авто)'!YP"&amp;$J$42),$C27,'Полная ст-ть с уч.НЗС (Авто)'!II$11:INDIRECT("'Полная ст-ть с уч.НЗС (Авто)'!II"&amp;$J$42))/$D27)</f>
        <v>0</v>
      </c>
      <c r="IJ27" s="137">
        <f ca="1">IF($D27=0,0,SUMIF('Полная ст-ть с уч.НЗС (Авто)'!$YP$11:INDIRECT("'Полная ст-ть с уч.НЗС (Авто)'!YP"&amp;$J$42),$C27,'Полная ст-ть с уч.НЗС (Авто)'!IJ$11:INDIRECT("'Полная ст-ть с уч.НЗС (Авто)'!IJ"&amp;$J$42))/$D27)</f>
        <v>0</v>
      </c>
      <c r="IK27" s="137">
        <f ca="1">IF($D27=0,0,SUMIF('Полная ст-ть с уч.НЗС (Авто)'!$YP$11:INDIRECT("'Полная ст-ть с уч.НЗС (Авто)'!YP"&amp;$J$42),$C27,'Полная ст-ть с уч.НЗС (Авто)'!IK$11:INDIRECT("'Полная ст-ть с уч.НЗС (Авто)'!IK"&amp;$J$42))/$D27)</f>
        <v>0</v>
      </c>
      <c r="IL27" s="137">
        <f ca="1">IF($D27=0,0,SUMIF('Полная ст-ть с уч.НЗС (Авто)'!$YP$11:INDIRECT("'Полная ст-ть с уч.НЗС (Авто)'!YP"&amp;$J$42),$C27,'Полная ст-ть с уч.НЗС (Авто)'!IL$11:INDIRECT("'Полная ст-ть с уч.НЗС (Авто)'!IL"&amp;$J$42))/$D27)</f>
        <v>0</v>
      </c>
      <c r="IM27" s="137">
        <f ca="1">IF($D27=0,0,SUMIF('Полная ст-ть с уч.НЗС (Авто)'!$YP$11:INDIRECT("'Полная ст-ть с уч.НЗС (Авто)'!YP"&amp;$J$42),$C27,'Полная ст-ть с уч.НЗС (Авто)'!IM$11:INDIRECT("'Полная ст-ть с уч.НЗС (Авто)'!IM"&amp;$J$42))/$D27)</f>
        <v>0</v>
      </c>
      <c r="IN27" s="137">
        <f ca="1">IF($D27=0,0,SUMIF('Полная ст-ть с уч.НЗС (Авто)'!$YP$11:INDIRECT("'Полная ст-ть с уч.НЗС (Авто)'!YP"&amp;$J$42),$C27,'Полная ст-ть с уч.НЗС (Авто)'!IN$11:INDIRECT("'Полная ст-ть с уч.НЗС (Авто)'!IN"&amp;$J$42))/$D27)</f>
        <v>0</v>
      </c>
      <c r="IO27" s="137">
        <f ca="1">IF($D27=0,0,SUMIF('Полная ст-ть с уч.НЗС (Авто)'!$YP$11:INDIRECT("'Полная ст-ть с уч.НЗС (Авто)'!YP"&amp;$J$42),$C27,'Полная ст-ть с уч.НЗС (Авто)'!IO$11:INDIRECT("'Полная ст-ть с уч.НЗС (Авто)'!IO"&amp;$J$42))/$D27)</f>
        <v>0</v>
      </c>
      <c r="IP27" s="137">
        <f ca="1">IF($D27=0,0,SUMIF('Полная ст-ть с уч.НЗС (Авто)'!$YP$11:INDIRECT("'Полная ст-ть с уч.НЗС (Авто)'!YP"&amp;$J$42),$C27,'Полная ст-ть с уч.НЗС (Авто)'!IP$11:INDIRECT("'Полная ст-ть с уч.НЗС (Авто)'!IP"&amp;$J$42))/$D27)</f>
        <v>0</v>
      </c>
      <c r="IQ27" s="137">
        <f ca="1">IF($D27=0,0,SUMIF('Полная ст-ть с уч.НЗС (Авто)'!$YP$11:INDIRECT("'Полная ст-ть с уч.НЗС (Авто)'!YP"&amp;$J$42),$C27,'Полная ст-ть с уч.НЗС (Авто)'!IQ$11:INDIRECT("'Полная ст-ть с уч.НЗС (Авто)'!IQ"&amp;$J$42))/$D27)</f>
        <v>0</v>
      </c>
      <c r="IR27" s="137">
        <f ca="1">IF($D27=0,0,SUMIF('Полная ст-ть с уч.НЗС (Авто)'!$YP$11:INDIRECT("'Полная ст-ть с уч.НЗС (Авто)'!YP"&amp;$J$42),$C27,'Полная ст-ть с уч.НЗС (Авто)'!IR$11:INDIRECT("'Полная ст-ть с уч.НЗС (Авто)'!IR"&amp;$J$42))/$D27)</f>
        <v>0</v>
      </c>
      <c r="IS27" s="137">
        <f ca="1">IF($D27=0,0,SUMIF('Полная ст-ть с уч.НЗС (Авто)'!$YP$11:INDIRECT("'Полная ст-ть с уч.НЗС (Авто)'!YP"&amp;$J$42),$C27,'Полная ст-ть с уч.НЗС (Авто)'!IS$11:INDIRECT("'Полная ст-ть с уч.НЗС (Авто)'!IS"&amp;$J$42))/$D27)</f>
        <v>0</v>
      </c>
      <c r="IT27" s="137">
        <f ca="1">IF($D27=0,0,SUMIF('Полная ст-ть с уч.НЗС (Авто)'!$YP$11:INDIRECT("'Полная ст-ть с уч.НЗС (Авто)'!YP"&amp;$J$42),$C27,'Полная ст-ть с уч.НЗС (Авто)'!IT$11:INDIRECT("'Полная ст-ть с уч.НЗС (Авто)'!IT"&amp;$J$42))/$D27)</f>
        <v>0</v>
      </c>
      <c r="IU27" s="137">
        <f ca="1">IF($D27=0,0,SUMIF('Полная ст-ть с уч.НЗС (Авто)'!$YP$11:INDIRECT("'Полная ст-ть с уч.НЗС (Авто)'!YP"&amp;$J$42),$C27,'Полная ст-ть с уч.НЗС (Авто)'!IU$11:INDIRECT("'Полная ст-ть с уч.НЗС (Авто)'!IU"&amp;$J$42))/$D27)</f>
        <v>0</v>
      </c>
      <c r="IV27" s="137">
        <f ca="1">IF($D27=0,0,SUMIF('Полная ст-ть с уч.НЗС (Авто)'!$YP$11:INDIRECT("'Полная ст-ть с уч.НЗС (Авто)'!YP"&amp;$J$42),$C27,'Полная ст-ть с уч.НЗС (Авто)'!IV$11:INDIRECT("'Полная ст-ть с уч.НЗС (Авто)'!IV"&amp;$J$42))/$D27)</f>
        <v>0</v>
      </c>
      <c r="IW27" s="137">
        <f ca="1">IF($D27=0,0,SUMIF('Полная ст-ть с уч.НЗС (Авто)'!$YP$11:INDIRECT("'Полная ст-ть с уч.НЗС (Авто)'!YP"&amp;$J$42),$C27,'Полная ст-ть с уч.НЗС (Авто)'!IW$11:INDIRECT("'Полная ст-ть с уч.НЗС (Авто)'!IW"&amp;$J$42))/$D27)</f>
        <v>0</v>
      </c>
      <c r="IX27" s="137">
        <f ca="1">IF($D27=0,0,SUMIF('Полная ст-ть с уч.НЗС (Авто)'!$YP$11:INDIRECT("'Полная ст-ть с уч.НЗС (Авто)'!YP"&amp;$J$42),$C27,'Полная ст-ть с уч.НЗС (Авто)'!IX$11:INDIRECT("'Полная ст-ть с уч.НЗС (Авто)'!IX"&amp;$J$42))/$D27)</f>
        <v>0</v>
      </c>
      <c r="IY27" s="137">
        <f ca="1">IF($D27=0,0,SUMIF('Полная ст-ть с уч.НЗС (Авто)'!$YP$11:INDIRECT("'Полная ст-ть с уч.НЗС (Авто)'!YP"&amp;$J$42),$C27,'Полная ст-ть с уч.НЗС (Авто)'!IY$11:INDIRECT("'Полная ст-ть с уч.НЗС (Авто)'!IY"&amp;$J$42))/$D27)</f>
        <v>0</v>
      </c>
      <c r="IZ27" s="137">
        <f ca="1">IF($D27=0,0,SUMIF('Полная ст-ть с уч.НЗС (Авто)'!$YP$11:INDIRECT("'Полная ст-ть с уч.НЗС (Авто)'!YP"&amp;$J$42),$C27,'Полная ст-ть с уч.НЗС (Авто)'!IZ$11:INDIRECT("'Полная ст-ть с уч.НЗС (Авто)'!IZ"&amp;$J$42))/$D27)</f>
        <v>0</v>
      </c>
      <c r="JA27" s="137">
        <f ca="1">IF($D27=0,0,SUMIF('Полная ст-ть с уч.НЗС (Авто)'!$YP$11:INDIRECT("'Полная ст-ть с уч.НЗС (Авто)'!YP"&amp;$J$42),$C27,'Полная ст-ть с уч.НЗС (Авто)'!JA$11:INDIRECT("'Полная ст-ть с уч.НЗС (Авто)'!JA"&amp;$J$42))/$D27)</f>
        <v>0</v>
      </c>
      <c r="JB27" s="137">
        <f ca="1">IF($D27=0,0,SUMIF('Полная ст-ть с уч.НЗС (Авто)'!$YP$11:INDIRECT("'Полная ст-ть с уч.НЗС (Авто)'!YP"&amp;$J$42),$C27,'Полная ст-ть с уч.НЗС (Авто)'!JB$11:INDIRECT("'Полная ст-ть с уч.НЗС (Авто)'!JB"&amp;$J$42))/$D27)</f>
        <v>0</v>
      </c>
      <c r="JC27" s="137">
        <f ca="1">IF($D27=0,0,SUMIF('Полная ст-ть с уч.НЗС (Авто)'!$YP$11:INDIRECT("'Полная ст-ть с уч.НЗС (Авто)'!YP"&amp;$J$42),$C27,'Полная ст-ть с уч.НЗС (Авто)'!JC$11:INDIRECT("'Полная ст-ть с уч.НЗС (Авто)'!JC"&amp;$J$42))/$D27)</f>
        <v>0</v>
      </c>
      <c r="JD27" s="137">
        <f ca="1">IF($D27=0,0,SUMIF('Полная ст-ть с уч.НЗС (Авто)'!$YP$11:INDIRECT("'Полная ст-ть с уч.НЗС (Авто)'!YP"&amp;$J$42),$C27,'Полная ст-ть с уч.НЗС (Авто)'!JD$11:INDIRECT("'Полная ст-ть с уч.НЗС (Авто)'!JD"&amp;$J$42))/$D27)</f>
        <v>0</v>
      </c>
      <c r="JE27" s="137">
        <f ca="1">IF($D27=0,0,SUMIF('Полная ст-ть с уч.НЗС (Авто)'!$YP$11:INDIRECT("'Полная ст-ть с уч.НЗС (Авто)'!YP"&amp;$J$42),$C27,'Полная ст-ть с уч.НЗС (Авто)'!JE$11:INDIRECT("'Полная ст-ть с уч.НЗС (Авто)'!JE"&amp;$J$42))/$D27)</f>
        <v>0</v>
      </c>
      <c r="JF27" s="137">
        <f ca="1">IF($D27=0,0,SUMIF('Полная ст-ть с уч.НЗС (Авто)'!$YP$11:INDIRECT("'Полная ст-ть с уч.НЗС (Авто)'!YP"&amp;$J$42),$C27,'Полная ст-ть с уч.НЗС (Авто)'!JF$11:INDIRECT("'Полная ст-ть с уч.НЗС (Авто)'!JF"&amp;$J$42))/$D27)</f>
        <v>0</v>
      </c>
      <c r="JG27" s="137">
        <f ca="1">IF($D27=0,0,SUMIF('Полная ст-ть с уч.НЗС (Авто)'!$YP$11:INDIRECT("'Полная ст-ть с уч.НЗС (Авто)'!YP"&amp;$J$42),$C27,'Полная ст-ть с уч.НЗС (Авто)'!JG$11:INDIRECT("'Полная ст-ть с уч.НЗС (Авто)'!JG"&amp;$J$42))/$D27)</f>
        <v>0</v>
      </c>
      <c r="JH27" s="137">
        <f ca="1">IF($D27=0,0,SUMIF('Полная ст-ть с уч.НЗС (Авто)'!$YP$11:INDIRECT("'Полная ст-ть с уч.НЗС (Авто)'!YP"&amp;$J$42),$C27,'Полная ст-ть с уч.НЗС (Авто)'!JH$11:INDIRECT("'Полная ст-ть с уч.НЗС (Авто)'!JH"&amp;$J$42))/$D27)</f>
        <v>0</v>
      </c>
      <c r="JI27" s="137">
        <f ca="1">IF($D27=0,0,SUMIF('Полная ст-ть с уч.НЗС (Авто)'!$YP$11:INDIRECT("'Полная ст-ть с уч.НЗС (Авто)'!YP"&amp;$J$42),$C27,'Полная ст-ть с уч.НЗС (Авто)'!JI$11:INDIRECT("'Полная ст-ть с уч.НЗС (Авто)'!JI"&amp;$J$42))/$D27)</f>
        <v>0</v>
      </c>
      <c r="JJ27" s="137">
        <f ca="1">IF($D27=0,0,SUMIF('Полная ст-ть с уч.НЗС (Авто)'!$YP$11:INDIRECT("'Полная ст-ть с уч.НЗС (Авто)'!YP"&amp;$J$42),$C27,'Полная ст-ть с уч.НЗС (Авто)'!JJ$11:INDIRECT("'Полная ст-ть с уч.НЗС (Авто)'!JJ"&amp;$J$42))/$D27)</f>
        <v>0</v>
      </c>
      <c r="JK27" s="137">
        <f ca="1">IF($D27=0,0,SUMIF('Полная ст-ть с уч.НЗС (Авто)'!$YP$11:INDIRECT("'Полная ст-ть с уч.НЗС (Авто)'!YP"&amp;$J$42),$C27,'Полная ст-ть с уч.НЗС (Авто)'!JK$11:INDIRECT("'Полная ст-ть с уч.НЗС (Авто)'!JK"&amp;$J$42))/$D27)</f>
        <v>0</v>
      </c>
      <c r="JL27" s="137">
        <f ca="1">IF($D27=0,0,SUMIF('Полная ст-ть с уч.НЗС (Авто)'!$YP$11:INDIRECT("'Полная ст-ть с уч.НЗС (Авто)'!YP"&amp;$J$42),$C27,'Полная ст-ть с уч.НЗС (Авто)'!JL$11:INDIRECT("'Полная ст-ть с уч.НЗС (Авто)'!JL"&amp;$J$42))/$D27)</f>
        <v>0</v>
      </c>
      <c r="JM27" s="137">
        <f ca="1">IF($D27=0,0,SUMIF('Полная ст-ть с уч.НЗС (Авто)'!$YP$11:INDIRECT("'Полная ст-ть с уч.НЗС (Авто)'!YP"&amp;$J$42),$C27,'Полная ст-ть с уч.НЗС (Авто)'!JM$11:INDIRECT("'Полная ст-ть с уч.НЗС (Авто)'!JM"&amp;$J$42))/$D27)</f>
        <v>0</v>
      </c>
      <c r="JN27" s="137">
        <f ca="1">IF($D27=0,0,SUMIF('Полная ст-ть с уч.НЗС (Авто)'!$YP$11:INDIRECT("'Полная ст-ть с уч.НЗС (Авто)'!YP"&amp;$J$42),$C27,'Полная ст-ть с уч.НЗС (Авто)'!JN$11:INDIRECT("'Полная ст-ть с уч.НЗС (Авто)'!JN"&amp;$J$42))/$D27)</f>
        <v>0</v>
      </c>
      <c r="JO27" s="137">
        <f ca="1">IF($D27=0,0,SUMIF('Полная ст-ть с уч.НЗС (Авто)'!$YP$11:INDIRECT("'Полная ст-ть с уч.НЗС (Авто)'!YP"&amp;$J$42),$C27,'Полная ст-ть с уч.НЗС (Авто)'!JO$11:INDIRECT("'Полная ст-ть с уч.НЗС (Авто)'!JO"&amp;$J$42))/$D27)</f>
        <v>0</v>
      </c>
      <c r="JP27" s="137">
        <f ca="1">IF($D27=0,0,SUMIF('Полная ст-ть с уч.НЗС (Авто)'!$YP$11:INDIRECT("'Полная ст-ть с уч.НЗС (Авто)'!YP"&amp;$J$42),$C27,'Полная ст-ть с уч.НЗС (Авто)'!JP$11:INDIRECT("'Полная ст-ть с уч.НЗС (Авто)'!JP"&amp;$J$42))/$D27)</f>
        <v>0</v>
      </c>
      <c r="JQ27" s="137">
        <f ca="1">IF($D27=0,0,SUMIF('Полная ст-ть с уч.НЗС (Авто)'!$YP$11:INDIRECT("'Полная ст-ть с уч.НЗС (Авто)'!YP"&amp;$J$42),$C27,'Полная ст-ть с уч.НЗС (Авто)'!JQ$11:INDIRECT("'Полная ст-ть с уч.НЗС (Авто)'!JQ"&amp;$J$42))/$D27)</f>
        <v>0</v>
      </c>
      <c r="JR27" s="137">
        <f ca="1">IF($D27=0,0,SUMIF('Полная ст-ть с уч.НЗС (Авто)'!$YP$11:INDIRECT("'Полная ст-ть с уч.НЗС (Авто)'!YP"&amp;$J$42),$C27,'Полная ст-ть с уч.НЗС (Авто)'!JR$11:INDIRECT("'Полная ст-ть с уч.НЗС (Авто)'!JR"&amp;$J$42))/$D27)</f>
        <v>0</v>
      </c>
      <c r="JS27" s="137">
        <f ca="1">IF($D27=0,0,SUMIF('Полная ст-ть с уч.НЗС (Авто)'!$YP$11:INDIRECT("'Полная ст-ть с уч.НЗС (Авто)'!YP"&amp;$J$42),$C27,'Полная ст-ть с уч.НЗС (Авто)'!JS$11:INDIRECT("'Полная ст-ть с уч.НЗС (Авто)'!JS"&amp;$J$42))/$D27)</f>
        <v>0</v>
      </c>
      <c r="JT27" s="137">
        <f ca="1">IF($D27=0,0,SUMIF('Полная ст-ть с уч.НЗС (Авто)'!$YP$11:INDIRECT("'Полная ст-ть с уч.НЗС (Авто)'!YP"&amp;$J$42),$C27,'Полная ст-ть с уч.НЗС (Авто)'!JT$11:INDIRECT("'Полная ст-ть с уч.НЗС (Авто)'!JT"&amp;$J$42))/$D27)</f>
        <v>0</v>
      </c>
      <c r="JU27" s="137">
        <f ca="1">IF($D27=0,0,SUMIF('Полная ст-ть с уч.НЗС (Авто)'!$YP$11:INDIRECT("'Полная ст-ть с уч.НЗС (Авто)'!YP"&amp;$J$42),$C27,'Полная ст-ть с уч.НЗС (Авто)'!JU$11:INDIRECT("'Полная ст-ть с уч.НЗС (Авто)'!JU"&amp;$J$42))/$D27)</f>
        <v>0</v>
      </c>
      <c r="JV27" s="137">
        <f ca="1">IF($D27=0,0,SUMIF('Полная ст-ть с уч.НЗС (Авто)'!$YP$11:INDIRECT("'Полная ст-ть с уч.НЗС (Авто)'!YP"&amp;$J$42),$C27,'Полная ст-ть с уч.НЗС (Авто)'!JV$11:INDIRECT("'Полная ст-ть с уч.НЗС (Авто)'!JV"&amp;$J$42))/$D27)</f>
        <v>0</v>
      </c>
      <c r="JW27" s="137">
        <f ca="1">IF($D27=0,0,SUMIF('Полная ст-ть с уч.НЗС (Авто)'!$YP$11:INDIRECT("'Полная ст-ть с уч.НЗС (Авто)'!YP"&amp;$J$42),$C27,'Полная ст-ть с уч.НЗС (Авто)'!JW$11:INDIRECT("'Полная ст-ть с уч.НЗС (Авто)'!JW"&amp;$J$42))/$D27)</f>
        <v>0</v>
      </c>
      <c r="JX27" s="137">
        <f ca="1">IF($D27=0,0,SUMIF('Полная ст-ть с уч.НЗС (Авто)'!$YP$11:INDIRECT("'Полная ст-ть с уч.НЗС (Авто)'!YP"&amp;$J$42),$C27,'Полная ст-ть с уч.НЗС (Авто)'!JX$11:INDIRECT("'Полная ст-ть с уч.НЗС (Авто)'!JX"&amp;$J$42))/$D27)</f>
        <v>0</v>
      </c>
      <c r="JY27" s="137">
        <f ca="1">IF($D27=0,0,SUMIF('Полная ст-ть с уч.НЗС (Авто)'!$YP$11:INDIRECT("'Полная ст-ть с уч.НЗС (Авто)'!YP"&amp;$J$42),$C27,'Полная ст-ть с уч.НЗС (Авто)'!JY$11:INDIRECT("'Полная ст-ть с уч.НЗС (Авто)'!JY"&amp;$J$42))/$D27)</f>
        <v>0</v>
      </c>
      <c r="JZ27" s="137">
        <f ca="1">IF($D27=0,0,SUMIF('Полная ст-ть с уч.НЗС (Авто)'!$YP$11:INDIRECT("'Полная ст-ть с уч.НЗС (Авто)'!YP"&amp;$J$42),$C27,'Полная ст-ть с уч.НЗС (Авто)'!JZ$11:INDIRECT("'Полная ст-ть с уч.НЗС (Авто)'!JZ"&amp;$J$42))/$D27)</f>
        <v>0</v>
      </c>
      <c r="KA27" s="137">
        <f ca="1">IF($D27=0,0,SUMIF('Полная ст-ть с уч.НЗС (Авто)'!$YP$11:INDIRECT("'Полная ст-ть с уч.НЗС (Авто)'!YP"&amp;$J$42),$C27,'Полная ст-ть с уч.НЗС (Авто)'!KA$11:INDIRECT("'Полная ст-ть с уч.НЗС (Авто)'!KA"&amp;$J$42))/$D27)</f>
        <v>0</v>
      </c>
      <c r="KB27" s="137">
        <f ca="1">IF($D27=0,0,SUMIF('Полная ст-ть с уч.НЗС (Авто)'!$YP$11:INDIRECT("'Полная ст-ть с уч.НЗС (Авто)'!YP"&amp;$J$42),$C27,'Полная ст-ть с уч.НЗС (Авто)'!KB$11:INDIRECT("'Полная ст-ть с уч.НЗС (Авто)'!KB"&amp;$J$42))/$D27)</f>
        <v>0</v>
      </c>
      <c r="KC27" s="137">
        <f ca="1">IF($D27=0,0,SUMIF('Полная ст-ть с уч.НЗС (Авто)'!$YP$11:INDIRECT("'Полная ст-ть с уч.НЗС (Авто)'!YP"&amp;$J$42),$C27,'Полная ст-ть с уч.НЗС (Авто)'!KC$11:INDIRECT("'Полная ст-ть с уч.НЗС (Авто)'!KC"&amp;$J$42))/$D27)</f>
        <v>0</v>
      </c>
      <c r="KD27" s="137">
        <f ca="1">IF($D27=0,0,SUMIF('Полная ст-ть с уч.НЗС (Авто)'!$YP$11:INDIRECT("'Полная ст-ть с уч.НЗС (Авто)'!YP"&amp;$J$42),$C27,'Полная ст-ть с уч.НЗС (Авто)'!KD$11:INDIRECT("'Полная ст-ть с уч.НЗС (Авто)'!KD"&amp;$J$42))/$D27)</f>
        <v>0</v>
      </c>
      <c r="KE27" s="137">
        <f ca="1">IF($D27=0,0,SUMIF('Полная ст-ть с уч.НЗС (Авто)'!$YP$11:INDIRECT("'Полная ст-ть с уч.НЗС (Авто)'!YP"&amp;$J$42),$C27,'Полная ст-ть с уч.НЗС (Авто)'!KE$11:INDIRECT("'Полная ст-ть с уч.НЗС (Авто)'!KE"&amp;$J$42))/$D27)</f>
        <v>0</v>
      </c>
      <c r="KF27" s="137">
        <f ca="1">IF($D27=0,0,SUMIF('Полная ст-ть с уч.НЗС (Авто)'!$YP$11:INDIRECT("'Полная ст-ть с уч.НЗС (Авто)'!YP"&amp;$J$42),$C27,'Полная ст-ть с уч.НЗС (Авто)'!KF$11:INDIRECT("'Полная ст-ть с уч.НЗС (Авто)'!KF"&amp;$J$42))/$D27)</f>
        <v>0</v>
      </c>
      <c r="KG27" s="137">
        <f ca="1">IF($D27=0,0,SUMIF('Полная ст-ть с уч.НЗС (Авто)'!$YP$11:INDIRECT("'Полная ст-ть с уч.НЗС (Авто)'!YP"&amp;$J$42),$C27,'Полная ст-ть с уч.НЗС (Авто)'!KG$11:INDIRECT("'Полная ст-ть с уч.НЗС (Авто)'!KG"&amp;$J$42))/$D27)</f>
        <v>0</v>
      </c>
      <c r="KH27" s="137">
        <f ca="1">IF($D27=0,0,SUMIF('Полная ст-ть с уч.НЗС (Авто)'!$YP$11:INDIRECT("'Полная ст-ть с уч.НЗС (Авто)'!YP"&amp;$J$42),$C27,'Полная ст-ть с уч.НЗС (Авто)'!KH$11:INDIRECT("'Полная ст-ть с уч.НЗС (Авто)'!KH"&amp;$J$42))/$D27)</f>
        <v>0</v>
      </c>
      <c r="KI27" s="137">
        <f ca="1">IF($D27=0,0,SUMIF('Полная ст-ть с уч.НЗС (Авто)'!$YP$11:INDIRECT("'Полная ст-ть с уч.НЗС (Авто)'!YP"&amp;$J$42),$C27,'Полная ст-ть с уч.НЗС (Авто)'!KI$11:INDIRECT("'Полная ст-ть с уч.НЗС (Авто)'!KI"&amp;$J$42))/$D27)</f>
        <v>0</v>
      </c>
      <c r="KJ27" s="137">
        <f ca="1">IF($D27=0,0,SUMIF('Полная ст-ть с уч.НЗС (Авто)'!$YP$11:INDIRECT("'Полная ст-ть с уч.НЗС (Авто)'!YP"&amp;$J$42),$C27,'Полная ст-ть с уч.НЗС (Авто)'!KJ$11:INDIRECT("'Полная ст-ть с уч.НЗС (Авто)'!KJ"&amp;$J$42))/$D27)</f>
        <v>0</v>
      </c>
      <c r="KK27" s="137">
        <f ca="1">IF($D27=0,0,SUMIF('Полная ст-ть с уч.НЗС (Авто)'!$YP$11:INDIRECT("'Полная ст-ть с уч.НЗС (Авто)'!YP"&amp;$J$42),$C27,'Полная ст-ть с уч.НЗС (Авто)'!KK$11:INDIRECT("'Полная ст-ть с уч.НЗС (Авто)'!KK"&amp;$J$42))/$D27)</f>
        <v>0</v>
      </c>
      <c r="KL27" s="137">
        <f ca="1">IF($D27=0,0,SUMIF('Полная ст-ть с уч.НЗС (Авто)'!$YP$11:INDIRECT("'Полная ст-ть с уч.НЗС (Авто)'!YP"&amp;$J$42),$C27,'Полная ст-ть с уч.НЗС (Авто)'!KL$11:INDIRECT("'Полная ст-ть с уч.НЗС (Авто)'!KL"&amp;$J$42))/$D27)</f>
        <v>0</v>
      </c>
      <c r="KM27" s="137">
        <f ca="1">IF($D27=0,0,SUMIF('Полная ст-ть с уч.НЗС (Авто)'!$YP$11:INDIRECT("'Полная ст-ть с уч.НЗС (Авто)'!YP"&amp;$J$42),$C27,'Полная ст-ть с уч.НЗС (Авто)'!KM$11:INDIRECT("'Полная ст-ть с уч.НЗС (Авто)'!KM"&amp;$J$42))/$D27)</f>
        <v>0</v>
      </c>
      <c r="KN27" s="137">
        <f ca="1">IF($D27=0,0,SUMIF('Полная ст-ть с уч.НЗС (Авто)'!$YP$11:INDIRECT("'Полная ст-ть с уч.НЗС (Авто)'!YP"&amp;$J$42),$C27,'Полная ст-ть с уч.НЗС (Авто)'!KN$11:INDIRECT("'Полная ст-ть с уч.НЗС (Авто)'!KN"&amp;$J$42))/$D27)</f>
        <v>0</v>
      </c>
      <c r="KO27" s="137">
        <f ca="1">IF($D27=0,0,SUMIF('Полная ст-ть с уч.НЗС (Авто)'!$YP$11:INDIRECT("'Полная ст-ть с уч.НЗС (Авто)'!YP"&amp;$J$42),$C27,'Полная ст-ть с уч.НЗС (Авто)'!KO$11:INDIRECT("'Полная ст-ть с уч.НЗС (Авто)'!KO"&amp;$J$42))/$D27)</f>
        <v>0</v>
      </c>
      <c r="KP27" s="137">
        <f ca="1">IF($D27=0,0,SUMIF('Полная ст-ть с уч.НЗС (Авто)'!$YP$11:INDIRECT("'Полная ст-ть с уч.НЗС (Авто)'!YP"&amp;$J$42),$C27,'Полная ст-ть с уч.НЗС (Авто)'!KP$11:INDIRECT("'Полная ст-ть с уч.НЗС (Авто)'!KP"&amp;$J$42))/$D27)</f>
        <v>0</v>
      </c>
      <c r="KQ27" s="137">
        <f ca="1">IF($D27=0,0,SUMIF('Полная ст-ть с уч.НЗС (Авто)'!$YP$11:INDIRECT("'Полная ст-ть с уч.НЗС (Авто)'!YP"&amp;$J$42),$C27,'Полная ст-ть с уч.НЗС (Авто)'!KQ$11:INDIRECT("'Полная ст-ть с уч.НЗС (Авто)'!KQ"&amp;$J$42))/$D27)</f>
        <v>0</v>
      </c>
      <c r="KR27" s="137">
        <f ca="1">IF($D27=0,0,SUMIF('Полная ст-ть с уч.НЗС (Авто)'!$YP$11:INDIRECT("'Полная ст-ть с уч.НЗС (Авто)'!YP"&amp;$J$42),$C27,'Полная ст-ть с уч.НЗС (Авто)'!KR$11:INDIRECT("'Полная ст-ть с уч.НЗС (Авто)'!KR"&amp;$J$42))/$D27)</f>
        <v>0</v>
      </c>
      <c r="KS27" s="137">
        <f ca="1">IF($D27=0,0,SUMIF('Полная ст-ть с уч.НЗС (Авто)'!$YP$11:INDIRECT("'Полная ст-ть с уч.НЗС (Авто)'!YP"&amp;$J$42),$C27,'Полная ст-ть с уч.НЗС (Авто)'!KS$11:INDIRECT("'Полная ст-ть с уч.НЗС (Авто)'!KS"&amp;$J$42))/$D27)</f>
        <v>0</v>
      </c>
      <c r="KT27" s="137">
        <f ca="1">IF($D27=0,0,SUMIF('Полная ст-ть с уч.НЗС (Авто)'!$YP$11:INDIRECT("'Полная ст-ть с уч.НЗС (Авто)'!YP"&amp;$J$42),$C27,'Полная ст-ть с уч.НЗС (Авто)'!KT$11:INDIRECT("'Полная ст-ть с уч.НЗС (Авто)'!KT"&amp;$J$42))/$D27)</f>
        <v>0</v>
      </c>
      <c r="KU27" s="137">
        <f ca="1">IF($D27=0,0,SUMIF('Полная ст-ть с уч.НЗС (Авто)'!$YP$11:INDIRECT("'Полная ст-ть с уч.НЗС (Авто)'!YP"&amp;$J$42),$C27,'Полная ст-ть с уч.НЗС (Авто)'!KU$11:INDIRECT("'Полная ст-ть с уч.НЗС (Авто)'!KU"&amp;$J$42))/$D27)</f>
        <v>0</v>
      </c>
      <c r="KV27" s="137">
        <f ca="1">IF($D27=0,0,SUMIF('Полная ст-ть с уч.НЗС (Авто)'!$YP$11:INDIRECT("'Полная ст-ть с уч.НЗС (Авто)'!YP"&amp;$J$42),$C27,'Полная ст-ть с уч.НЗС (Авто)'!KV$11:INDIRECT("'Полная ст-ть с уч.НЗС (Авто)'!KV"&amp;$J$42))/$D27)</f>
        <v>0</v>
      </c>
      <c r="KW27" s="137">
        <f ca="1">IF($D27=0,0,SUMIF('Полная ст-ть с уч.НЗС (Авто)'!$YP$11:INDIRECT("'Полная ст-ть с уч.НЗС (Авто)'!YP"&amp;$J$42),$C27,'Полная ст-ть с уч.НЗС (Авто)'!KW$11:INDIRECT("'Полная ст-ть с уч.НЗС (Авто)'!KW"&amp;$J$42))/$D27)</f>
        <v>0</v>
      </c>
      <c r="KX27" s="137">
        <f ca="1">IF($D27=0,0,SUMIF('Полная ст-ть с уч.НЗС (Авто)'!$YP$11:INDIRECT("'Полная ст-ть с уч.НЗС (Авто)'!YP"&amp;$J$42),$C27,'Полная ст-ть с уч.НЗС (Авто)'!KX$11:INDIRECT("'Полная ст-ть с уч.НЗС (Авто)'!KX"&amp;$J$42))/$D27)</f>
        <v>0</v>
      </c>
      <c r="KY27" s="137">
        <f ca="1">IF($D27=0,0,SUMIF('Полная ст-ть с уч.НЗС (Авто)'!$YP$11:INDIRECT("'Полная ст-ть с уч.НЗС (Авто)'!YP"&amp;$J$42),$C27,'Полная ст-ть с уч.НЗС (Авто)'!KY$11:INDIRECT("'Полная ст-ть с уч.НЗС (Авто)'!KY"&amp;$J$42))/$D27)</f>
        <v>0</v>
      </c>
      <c r="KZ27" s="137">
        <f ca="1">IF($D27=0,0,SUMIF('Полная ст-ть с уч.НЗС (Авто)'!$YP$11:INDIRECT("'Полная ст-ть с уч.НЗС (Авто)'!YP"&amp;$J$42),$C27,'Полная ст-ть с уч.НЗС (Авто)'!KZ$11:INDIRECT("'Полная ст-ть с уч.НЗС (Авто)'!KZ"&amp;$J$42))/$D27)</f>
        <v>0</v>
      </c>
      <c r="LA27" s="137">
        <f ca="1">IF($D27=0,0,SUMIF('Полная ст-ть с уч.НЗС (Авто)'!$YP$11:INDIRECT("'Полная ст-ть с уч.НЗС (Авто)'!YP"&amp;$J$42),$C27,'Полная ст-ть с уч.НЗС (Авто)'!LA$11:INDIRECT("'Полная ст-ть с уч.НЗС (Авто)'!LA"&amp;$J$42))/$D27)</f>
        <v>0</v>
      </c>
      <c r="LB27" s="137">
        <f ca="1">IF($D27=0,0,SUMIF('Полная ст-ть с уч.НЗС (Авто)'!$YP$11:INDIRECT("'Полная ст-ть с уч.НЗС (Авто)'!YP"&amp;$J$42),$C27,'Полная ст-ть с уч.НЗС (Авто)'!LB$11:INDIRECT("'Полная ст-ть с уч.НЗС (Авто)'!LB"&amp;$J$42))/$D27)</f>
        <v>0</v>
      </c>
      <c r="LC27" s="137">
        <f ca="1">IF($D27=0,0,SUMIF('Полная ст-ть с уч.НЗС (Авто)'!$YP$11:INDIRECT("'Полная ст-ть с уч.НЗС (Авто)'!YP"&amp;$J$42),$C27,'Полная ст-ть с уч.НЗС (Авто)'!LC$11:INDIRECT("'Полная ст-ть с уч.НЗС (Авто)'!LC"&amp;$J$42))/$D27)</f>
        <v>0</v>
      </c>
      <c r="LD27" s="137">
        <f ca="1">IF($D27=0,0,SUMIF('Полная ст-ть с уч.НЗС (Авто)'!$YP$11:INDIRECT("'Полная ст-ть с уч.НЗС (Авто)'!YP"&amp;$J$42),$C27,'Полная ст-ть с уч.НЗС (Авто)'!LD$11:INDIRECT("'Полная ст-ть с уч.НЗС (Авто)'!LD"&amp;$J$42))/$D27)</f>
        <v>0</v>
      </c>
      <c r="LE27" s="137">
        <f ca="1">IF($D27=0,0,SUMIF('Полная ст-ть с уч.НЗС (Авто)'!$YP$11:INDIRECT("'Полная ст-ть с уч.НЗС (Авто)'!YP"&amp;$J$42),$C27,'Полная ст-ть с уч.НЗС (Авто)'!LE$11:INDIRECT("'Полная ст-ть с уч.НЗС (Авто)'!LE"&amp;$J$42))/$D27)</f>
        <v>0</v>
      </c>
      <c r="LF27" s="137">
        <f ca="1">IF($D27=0,0,SUMIF('Полная ст-ть с уч.НЗС (Авто)'!$YP$11:INDIRECT("'Полная ст-ть с уч.НЗС (Авто)'!YP"&amp;$J$42),$C27,'Полная ст-ть с уч.НЗС (Авто)'!LF$11:INDIRECT("'Полная ст-ть с уч.НЗС (Авто)'!LF"&amp;$J$42))/$D27)</f>
        <v>0</v>
      </c>
      <c r="LG27" s="137">
        <f ca="1">IF($D27=0,0,SUMIF('Полная ст-ть с уч.НЗС (Авто)'!$YP$11:INDIRECT("'Полная ст-ть с уч.НЗС (Авто)'!YP"&amp;$J$42),$C27,'Полная ст-ть с уч.НЗС (Авто)'!LG$11:INDIRECT("'Полная ст-ть с уч.НЗС (Авто)'!LG"&amp;$J$42))/$D27)</f>
        <v>0</v>
      </c>
      <c r="LH27" s="137">
        <f ca="1">IF($D27=0,0,SUMIF('Полная ст-ть с уч.НЗС (Авто)'!$YP$11:INDIRECT("'Полная ст-ть с уч.НЗС (Авто)'!YP"&amp;$J$42),$C27,'Полная ст-ть с уч.НЗС (Авто)'!LH$11:INDIRECT("'Полная ст-ть с уч.НЗС (Авто)'!LH"&amp;$J$42))/$D27)</f>
        <v>0</v>
      </c>
      <c r="LI27" s="137">
        <f ca="1">IF($D27=0,0,SUMIF('Полная ст-ть с уч.НЗС (Авто)'!$YP$11:INDIRECT("'Полная ст-ть с уч.НЗС (Авто)'!YP"&amp;$J$42),$C27,'Полная ст-ть с уч.НЗС (Авто)'!LI$11:INDIRECT("'Полная ст-ть с уч.НЗС (Авто)'!LI"&amp;$J$42))/$D27)</f>
        <v>0</v>
      </c>
      <c r="LJ27" s="137">
        <f ca="1">IF($D27=0,0,SUMIF('Полная ст-ть с уч.НЗС (Авто)'!$YP$11:INDIRECT("'Полная ст-ть с уч.НЗС (Авто)'!YP"&amp;$J$42),$C27,'Полная ст-ть с уч.НЗС (Авто)'!LJ$11:INDIRECT("'Полная ст-ть с уч.НЗС (Авто)'!LJ"&amp;$J$42))/$D27)</f>
        <v>0</v>
      </c>
      <c r="LK27" s="137">
        <f ca="1">IF($D27=0,0,SUMIF('Полная ст-ть с уч.НЗС (Авто)'!$YP$11:INDIRECT("'Полная ст-ть с уч.НЗС (Авто)'!YP"&amp;$J$42),$C27,'Полная ст-ть с уч.НЗС (Авто)'!LK$11:INDIRECT("'Полная ст-ть с уч.НЗС (Авто)'!LK"&amp;$J$42))/$D27)</f>
        <v>0</v>
      </c>
      <c r="LL27" s="137">
        <f ca="1">IF($D27=0,0,SUMIF('Полная ст-ть с уч.НЗС (Авто)'!$YP$11:INDIRECT("'Полная ст-ть с уч.НЗС (Авто)'!YP"&amp;$J$42),$C27,'Полная ст-ть с уч.НЗС (Авто)'!LL$11:INDIRECT("'Полная ст-ть с уч.НЗС (Авто)'!LL"&amp;$J$42))/$D27)</f>
        <v>0</v>
      </c>
      <c r="LM27" s="137">
        <f ca="1">IF($D27=0,0,SUMIF('Полная ст-ть с уч.НЗС (Авто)'!$YP$11:INDIRECT("'Полная ст-ть с уч.НЗС (Авто)'!YP"&amp;$J$42),$C27,'Полная ст-ть с уч.НЗС (Авто)'!LM$11:INDIRECT("'Полная ст-ть с уч.НЗС (Авто)'!LM"&amp;$J$42))/$D27)</f>
        <v>0</v>
      </c>
      <c r="LN27" s="137">
        <f ca="1">IF($D27=0,0,SUMIF('Полная ст-ть с уч.НЗС (Авто)'!$YP$11:INDIRECT("'Полная ст-ть с уч.НЗС (Авто)'!YP"&amp;$J$42),$C27,'Полная ст-ть с уч.НЗС (Авто)'!LN$11:INDIRECT("'Полная ст-ть с уч.НЗС (Авто)'!LN"&amp;$J$42))/$D27)</f>
        <v>0</v>
      </c>
      <c r="LO27" s="137">
        <f ca="1">IF($D27=0,0,SUMIF('Полная ст-ть с уч.НЗС (Авто)'!$YP$11:INDIRECT("'Полная ст-ть с уч.НЗС (Авто)'!YP"&amp;$J$42),$C27,'Полная ст-ть с уч.НЗС (Авто)'!LO$11:INDIRECT("'Полная ст-ть с уч.НЗС (Авто)'!LO"&amp;$J$42))/$D27)</f>
        <v>0</v>
      </c>
      <c r="LP27" s="137">
        <f ca="1">IF($D27=0,0,SUMIF('Полная ст-ть с уч.НЗС (Авто)'!$YP$11:INDIRECT("'Полная ст-ть с уч.НЗС (Авто)'!YP"&amp;$J$42),$C27,'Полная ст-ть с уч.НЗС (Авто)'!LP$11:INDIRECT("'Полная ст-ть с уч.НЗС (Авто)'!LP"&amp;$J$42))/$D27)</f>
        <v>0</v>
      </c>
      <c r="LQ27" s="137">
        <f ca="1">IF($D27=0,0,SUMIF('Полная ст-ть с уч.НЗС (Авто)'!$YP$11:INDIRECT("'Полная ст-ть с уч.НЗС (Авто)'!YP"&amp;$J$42),$C27,'Полная ст-ть с уч.НЗС (Авто)'!LQ$11:INDIRECT("'Полная ст-ть с уч.НЗС (Авто)'!LQ"&amp;$J$42))/$D27)</f>
        <v>0</v>
      </c>
      <c r="LR27" s="137">
        <f ca="1">IF($D27=0,0,SUMIF('Полная ст-ть с уч.НЗС (Авто)'!$YP$11:INDIRECT("'Полная ст-ть с уч.НЗС (Авто)'!YP"&amp;$J$42),$C27,'Полная ст-ть с уч.НЗС (Авто)'!LR$11:INDIRECT("'Полная ст-ть с уч.НЗС (Авто)'!LR"&amp;$J$42))/$D27)</f>
        <v>0</v>
      </c>
      <c r="LS27" s="137">
        <f ca="1">IF($D27=0,0,SUMIF('Полная ст-ть с уч.НЗС (Авто)'!$YP$11:INDIRECT("'Полная ст-ть с уч.НЗС (Авто)'!YP"&amp;$J$42),$C27,'Полная ст-ть с уч.НЗС (Авто)'!LS$11:INDIRECT("'Полная ст-ть с уч.НЗС (Авто)'!LS"&amp;$J$42))/$D27)</f>
        <v>0</v>
      </c>
      <c r="LT27" s="137">
        <f ca="1">IF($D27=0,0,SUMIF('Полная ст-ть с уч.НЗС (Авто)'!$YP$11:INDIRECT("'Полная ст-ть с уч.НЗС (Авто)'!YP"&amp;$J$42),$C27,'Полная ст-ть с уч.НЗС (Авто)'!LT$11:INDIRECT("'Полная ст-ть с уч.НЗС (Авто)'!LT"&amp;$J$42))/$D27)</f>
        <v>0</v>
      </c>
      <c r="LU27" s="137">
        <f ca="1">IF($D27=0,0,SUMIF('Полная ст-ть с уч.НЗС (Авто)'!$YP$11:INDIRECT("'Полная ст-ть с уч.НЗС (Авто)'!YP"&amp;$J$42),$C27,'Полная ст-ть с уч.НЗС (Авто)'!LU$11:INDIRECT("'Полная ст-ть с уч.НЗС (Авто)'!LU"&amp;$J$42))/$D27)</f>
        <v>0</v>
      </c>
      <c r="LV27" s="137">
        <f ca="1">IF($D27=0,0,SUMIF('Полная ст-ть с уч.НЗС (Авто)'!$YP$11:INDIRECT("'Полная ст-ть с уч.НЗС (Авто)'!YP"&amp;$J$42),$C27,'Полная ст-ть с уч.НЗС (Авто)'!LV$11:INDIRECT("'Полная ст-ть с уч.НЗС (Авто)'!LV"&amp;$J$42))/$D27)</f>
        <v>0</v>
      </c>
      <c r="LW27" s="137">
        <f ca="1">IF($D27=0,0,SUMIF('Полная ст-ть с уч.НЗС (Авто)'!$YP$11:INDIRECT("'Полная ст-ть с уч.НЗС (Авто)'!YP"&amp;$J$42),$C27,'Полная ст-ть с уч.НЗС (Авто)'!LW$11:INDIRECT("'Полная ст-ть с уч.НЗС (Авто)'!LW"&amp;$J$42))/$D27)</f>
        <v>0</v>
      </c>
      <c r="LX27" s="137">
        <f ca="1">IF($D27=0,0,SUMIF('Полная ст-ть с уч.НЗС (Авто)'!$YP$11:INDIRECT("'Полная ст-ть с уч.НЗС (Авто)'!YP"&amp;$J$42),$C27,'Полная ст-ть с уч.НЗС (Авто)'!LX$11:INDIRECT("'Полная ст-ть с уч.НЗС (Авто)'!LX"&amp;$J$42))/$D27)</f>
        <v>0</v>
      </c>
      <c r="LY27" s="137">
        <f ca="1">IF($D27=0,0,SUMIF('Полная ст-ть с уч.НЗС (Авто)'!$YP$11:INDIRECT("'Полная ст-ть с уч.НЗС (Авто)'!YP"&amp;$J$42),$C27,'Полная ст-ть с уч.НЗС (Авто)'!LY$11:INDIRECT("'Полная ст-ть с уч.НЗС (Авто)'!LY"&amp;$J$42))/$D27)</f>
        <v>0</v>
      </c>
      <c r="LZ27" s="137">
        <f ca="1">IF($D27=0,0,SUMIF('Полная ст-ть с уч.НЗС (Авто)'!$YP$11:INDIRECT("'Полная ст-ть с уч.НЗС (Авто)'!YP"&amp;$J$42),$C27,'Полная ст-ть с уч.НЗС (Авто)'!LZ$11:INDIRECT("'Полная ст-ть с уч.НЗС (Авто)'!LZ"&amp;$J$42))/$D27)</f>
        <v>0</v>
      </c>
      <c r="MA27" s="137">
        <f ca="1">IF($D27=0,0,SUMIF('Полная ст-ть с уч.НЗС (Авто)'!$YP$11:INDIRECT("'Полная ст-ть с уч.НЗС (Авто)'!YP"&amp;$J$42),$C27,'Полная ст-ть с уч.НЗС (Авто)'!MA$11:INDIRECT("'Полная ст-ть с уч.НЗС (Авто)'!MA"&amp;$J$42))/$D27)</f>
        <v>0</v>
      </c>
      <c r="MB27" s="137">
        <f ca="1">IF($D27=0,0,SUMIF('Полная ст-ть с уч.НЗС (Авто)'!$YP$11:INDIRECT("'Полная ст-ть с уч.НЗС (Авто)'!YP"&amp;$J$42),$C27,'Полная ст-ть с уч.НЗС (Авто)'!MB$11:INDIRECT("'Полная ст-ть с уч.НЗС (Авто)'!MB"&amp;$J$42))/$D27)</f>
        <v>0</v>
      </c>
      <c r="MC27" s="137">
        <f ca="1">IF($D27=0,0,SUMIF('Полная ст-ть с уч.НЗС (Авто)'!$YP$11:INDIRECT("'Полная ст-ть с уч.НЗС (Авто)'!YP"&amp;$J$42),$C27,'Полная ст-ть с уч.НЗС (Авто)'!MC$11:INDIRECT("'Полная ст-ть с уч.НЗС (Авто)'!MC"&amp;$J$42))/$D27)</f>
        <v>0</v>
      </c>
      <c r="MD27" s="137">
        <f ca="1">IF($D27=0,0,SUMIF('Полная ст-ть с уч.НЗС (Авто)'!$YP$11:INDIRECT("'Полная ст-ть с уч.НЗС (Авто)'!YP"&amp;$J$42),$C27,'Полная ст-ть с уч.НЗС (Авто)'!MD$11:INDIRECT("'Полная ст-ть с уч.НЗС (Авто)'!MD"&amp;$J$42))/$D27)</f>
        <v>0</v>
      </c>
      <c r="ME27" s="137">
        <f ca="1">IF($D27=0,0,SUMIF('Полная ст-ть с уч.НЗС (Авто)'!$YP$11:INDIRECT("'Полная ст-ть с уч.НЗС (Авто)'!YP"&amp;$J$42),$C27,'Полная ст-ть с уч.НЗС (Авто)'!ME$11:INDIRECT("'Полная ст-ть с уч.НЗС (Авто)'!ME"&amp;$J$42))/$D27)</f>
        <v>0</v>
      </c>
      <c r="MF27" s="137">
        <f ca="1">IF($D27=0,0,SUMIF('Полная ст-ть с уч.НЗС (Авто)'!$YP$11:INDIRECT("'Полная ст-ть с уч.НЗС (Авто)'!YP"&amp;$J$42),$C27,'Полная ст-ть с уч.НЗС (Авто)'!MF$11:INDIRECT("'Полная ст-ть с уч.НЗС (Авто)'!MF"&amp;$J$42))/$D27)</f>
        <v>0</v>
      </c>
      <c r="MG27" s="137">
        <f ca="1">IF($D27=0,0,SUMIF('Полная ст-ть с уч.НЗС (Авто)'!$YP$11:INDIRECT("'Полная ст-ть с уч.НЗС (Авто)'!YP"&amp;$J$42),$C27,'Полная ст-ть с уч.НЗС (Авто)'!MG$11:INDIRECT("'Полная ст-ть с уч.НЗС (Авто)'!MG"&amp;$J$42))/$D27)</f>
        <v>0</v>
      </c>
      <c r="MH27" s="137">
        <f ca="1">IF($D27=0,0,SUMIF('Полная ст-ть с уч.НЗС (Авто)'!$YP$11:INDIRECT("'Полная ст-ть с уч.НЗС (Авто)'!YP"&amp;$J$42),$C27,'Полная ст-ть с уч.НЗС (Авто)'!MH$11:INDIRECT("'Полная ст-ть с уч.НЗС (Авто)'!MH"&amp;$J$42))/$D27)</f>
        <v>0</v>
      </c>
      <c r="MI27" s="137">
        <f ca="1">IF($D27=0,0,SUMIF('Полная ст-ть с уч.НЗС (Авто)'!$YP$11:INDIRECT("'Полная ст-ть с уч.НЗС (Авто)'!YP"&amp;$J$42),$C27,'Полная ст-ть с уч.НЗС (Авто)'!MI$11:INDIRECT("'Полная ст-ть с уч.НЗС (Авто)'!MI"&amp;$J$42))/$D27)</f>
        <v>0</v>
      </c>
      <c r="MJ27" s="137">
        <f ca="1">IF($D27=0,0,SUMIF('Полная ст-ть с уч.НЗС (Авто)'!$YP$11:INDIRECT("'Полная ст-ть с уч.НЗС (Авто)'!YP"&amp;$J$42),$C27,'Полная ст-ть с уч.НЗС (Авто)'!MJ$11:INDIRECT("'Полная ст-ть с уч.НЗС (Авто)'!MJ"&amp;$J$42))/$D27)</f>
        <v>0</v>
      </c>
      <c r="MK27" s="137">
        <f ca="1">IF($D27=0,0,SUMIF('Полная ст-ть с уч.НЗС (Авто)'!$YP$11:INDIRECT("'Полная ст-ть с уч.НЗС (Авто)'!YP"&amp;$J$42),$C27,'Полная ст-ть с уч.НЗС (Авто)'!MK$11:INDIRECT("'Полная ст-ть с уч.НЗС (Авто)'!MK"&amp;$J$42))/$D27)</f>
        <v>0</v>
      </c>
      <c r="ML27" s="137">
        <f ca="1">IF($D27=0,0,SUMIF('Полная ст-ть с уч.НЗС (Авто)'!$YP$11:INDIRECT("'Полная ст-ть с уч.НЗС (Авто)'!YP"&amp;$J$42),$C27,'Полная ст-ть с уч.НЗС (Авто)'!ML$11:INDIRECT("'Полная ст-ть с уч.НЗС (Авто)'!ML"&amp;$J$42))/$D27)</f>
        <v>0</v>
      </c>
      <c r="MM27" s="137">
        <f ca="1">IF($D27=0,0,SUMIF('Полная ст-ть с уч.НЗС (Авто)'!$YP$11:INDIRECT("'Полная ст-ть с уч.НЗС (Авто)'!YP"&amp;$J$42),$C27,'Полная ст-ть с уч.НЗС (Авто)'!MM$11:INDIRECT("'Полная ст-ть с уч.НЗС (Авто)'!MM"&amp;$J$42))/$D27)</f>
        <v>0</v>
      </c>
      <c r="MN27" s="137">
        <f ca="1">IF($D27=0,0,SUMIF('Полная ст-ть с уч.НЗС (Авто)'!$YP$11:INDIRECT("'Полная ст-ть с уч.НЗС (Авто)'!YP"&amp;$J$42),$C27,'Полная ст-ть с уч.НЗС (Авто)'!MN$11:INDIRECT("'Полная ст-ть с уч.НЗС (Авто)'!MN"&amp;$J$42))/$D27)</f>
        <v>0</v>
      </c>
      <c r="MO27" s="137">
        <f ca="1">IF($D27=0,0,SUMIF('Полная ст-ть с уч.НЗС (Авто)'!$YP$11:INDIRECT("'Полная ст-ть с уч.НЗС (Авто)'!YP"&amp;$J$42),$C27,'Полная ст-ть с уч.НЗС (Авто)'!MO$11:INDIRECT("'Полная ст-ть с уч.НЗС (Авто)'!MO"&amp;$J$42))/$D27)</f>
        <v>0</v>
      </c>
      <c r="MP27" s="137">
        <f ca="1">IF($D27=0,0,SUMIF('Полная ст-ть с уч.НЗС (Авто)'!$YP$11:INDIRECT("'Полная ст-ть с уч.НЗС (Авто)'!YP"&amp;$J$42),$C27,'Полная ст-ть с уч.НЗС (Авто)'!MP$11:INDIRECT("'Полная ст-ть с уч.НЗС (Авто)'!MP"&amp;$J$42))/$D27)</f>
        <v>0</v>
      </c>
      <c r="MQ27" s="137">
        <f ca="1">IF($D27=0,0,SUMIF('Полная ст-ть с уч.НЗС (Авто)'!$YP$11:INDIRECT("'Полная ст-ть с уч.НЗС (Авто)'!YP"&amp;$J$42),$C27,'Полная ст-ть с уч.НЗС (Авто)'!MQ$11:INDIRECT("'Полная ст-ть с уч.НЗС (Авто)'!MQ"&amp;$J$42))/$D27)</f>
        <v>0</v>
      </c>
      <c r="MR27" s="137">
        <f ca="1">IF($D27=0,0,SUMIF('Полная ст-ть с уч.НЗС (Авто)'!$YP$11:INDIRECT("'Полная ст-ть с уч.НЗС (Авто)'!YP"&amp;$J$42),$C27,'Полная ст-ть с уч.НЗС (Авто)'!MR$11:INDIRECT("'Полная ст-ть с уч.НЗС (Авто)'!MR"&amp;$J$42))/$D27)</f>
        <v>0</v>
      </c>
      <c r="MS27" s="137">
        <f ca="1">IF($D27=0,0,SUMIF('Полная ст-ть с уч.НЗС (Авто)'!$YP$11:INDIRECT("'Полная ст-ть с уч.НЗС (Авто)'!YP"&amp;$J$42),$C27,'Полная ст-ть с уч.НЗС (Авто)'!MS$11:INDIRECT("'Полная ст-ть с уч.НЗС (Авто)'!MS"&amp;$J$42))/$D27)</f>
        <v>0</v>
      </c>
      <c r="MT27" s="137">
        <f ca="1">IF($D27=0,0,SUMIF('Полная ст-ть с уч.НЗС (Авто)'!$YP$11:INDIRECT("'Полная ст-ть с уч.НЗС (Авто)'!YP"&amp;$J$42),$C27,'Полная ст-ть с уч.НЗС (Авто)'!MT$11:INDIRECT("'Полная ст-ть с уч.НЗС (Авто)'!MT"&amp;$J$42))/$D27)</f>
        <v>0</v>
      </c>
      <c r="MU27" s="137">
        <f ca="1">IF($D27=0,0,SUMIF('Полная ст-ть с уч.НЗС (Авто)'!$YP$11:INDIRECT("'Полная ст-ть с уч.НЗС (Авто)'!YP"&amp;$J$42),$C27,'Полная ст-ть с уч.НЗС (Авто)'!MU$11:INDIRECT("'Полная ст-ть с уч.НЗС (Авто)'!MU"&amp;$J$42))/$D27)</f>
        <v>0</v>
      </c>
      <c r="MV27" s="137">
        <f ca="1">IF($D27=0,0,SUMIF('Полная ст-ть с уч.НЗС (Авто)'!$YP$11:INDIRECT("'Полная ст-ть с уч.НЗС (Авто)'!YP"&amp;$J$42),$C27,'Полная ст-ть с уч.НЗС (Авто)'!MV$11:INDIRECT("'Полная ст-ть с уч.НЗС (Авто)'!MV"&amp;$J$42))/$D27)</f>
        <v>0</v>
      </c>
      <c r="MW27" s="137">
        <f ca="1">IF($D27=0,0,SUMIF('Полная ст-ть с уч.НЗС (Авто)'!$YP$11:INDIRECT("'Полная ст-ть с уч.НЗС (Авто)'!YP"&amp;$J$42),$C27,'Полная ст-ть с уч.НЗС (Авто)'!MW$11:INDIRECT("'Полная ст-ть с уч.НЗС (Авто)'!MW"&amp;$J$42))/$D27)</f>
        <v>0</v>
      </c>
      <c r="MX27" s="137">
        <f ca="1">IF($D27=0,0,SUMIF('Полная ст-ть с уч.НЗС (Авто)'!$YP$11:INDIRECT("'Полная ст-ть с уч.НЗС (Авто)'!YP"&amp;$J$42),$C27,'Полная ст-ть с уч.НЗС (Авто)'!MX$11:INDIRECT("'Полная ст-ть с уч.НЗС (Авто)'!MX"&amp;$J$42))/$D27)</f>
        <v>0</v>
      </c>
      <c r="MY27" s="137">
        <f ca="1">IF($D27=0,0,SUMIF('Полная ст-ть с уч.НЗС (Авто)'!$YP$11:INDIRECT("'Полная ст-ть с уч.НЗС (Авто)'!YP"&amp;$J$42),$C27,'Полная ст-ть с уч.НЗС (Авто)'!MY$11:INDIRECT("'Полная ст-ть с уч.НЗС (Авто)'!MY"&amp;$J$42))/$D27)</f>
        <v>0</v>
      </c>
      <c r="MZ27" s="137">
        <f ca="1">IF($D27=0,0,SUMIF('Полная ст-ть с уч.НЗС (Авто)'!$YP$11:INDIRECT("'Полная ст-ть с уч.НЗС (Авто)'!YP"&amp;$J$42),$C27,'Полная ст-ть с уч.НЗС (Авто)'!MZ$11:INDIRECT("'Полная ст-ть с уч.НЗС (Авто)'!MZ"&amp;$J$42))/$D27)</f>
        <v>0</v>
      </c>
      <c r="NA27" s="137">
        <f ca="1">IF($D27=0,0,SUMIF('Полная ст-ть с уч.НЗС (Авто)'!$YP$11:INDIRECT("'Полная ст-ть с уч.НЗС (Авто)'!YP"&amp;$J$42),$C27,'Полная ст-ть с уч.НЗС (Авто)'!NA$11:INDIRECT("'Полная ст-ть с уч.НЗС (Авто)'!NA"&amp;$J$42))/$D27)</f>
        <v>0</v>
      </c>
      <c r="NB27" s="137">
        <f ca="1">IF($D27=0,0,SUMIF('Полная ст-ть с уч.НЗС (Авто)'!$YP$11:INDIRECT("'Полная ст-ть с уч.НЗС (Авто)'!YP"&amp;$J$42),$C27,'Полная ст-ть с уч.НЗС (Авто)'!NB$11:INDIRECT("'Полная ст-ть с уч.НЗС (Авто)'!NB"&amp;$J$42))/$D27)</f>
        <v>0</v>
      </c>
      <c r="NC27" s="137">
        <f ca="1">IF($D27=0,0,SUMIF('Полная ст-ть с уч.НЗС (Авто)'!$YP$11:INDIRECT("'Полная ст-ть с уч.НЗС (Авто)'!YP"&amp;$J$42),$C27,'Полная ст-ть с уч.НЗС (Авто)'!NC$11:INDIRECT("'Полная ст-ть с уч.НЗС (Авто)'!NC"&amp;$J$42))/$D27)</f>
        <v>0</v>
      </c>
      <c r="ND27" s="137">
        <f ca="1">IF($D27=0,0,SUMIF('Полная ст-ть с уч.НЗС (Авто)'!$YP$11:INDIRECT("'Полная ст-ть с уч.НЗС (Авто)'!YP"&amp;$J$42),$C27,'Полная ст-ть с уч.НЗС (Авто)'!ND$11:INDIRECT("'Полная ст-ть с уч.НЗС (Авто)'!ND"&amp;$J$42))/$D27)</f>
        <v>0</v>
      </c>
      <c r="NE27" s="137">
        <f ca="1">IF($D27=0,0,SUMIF('Полная ст-ть с уч.НЗС (Авто)'!$YP$11:INDIRECT("'Полная ст-ть с уч.НЗС (Авто)'!YP"&amp;$J$42),$C27,'Полная ст-ть с уч.НЗС (Авто)'!NE$11:INDIRECT("'Полная ст-ть с уч.НЗС (Авто)'!NE"&amp;$J$42))/$D27)</f>
        <v>0</v>
      </c>
      <c r="NF27" s="137">
        <f ca="1">IF($D27=0,0,SUMIF('Полная ст-ть с уч.НЗС (Авто)'!$YP$11:INDIRECT("'Полная ст-ть с уч.НЗС (Авто)'!YP"&amp;$J$42),$C27,'Полная ст-ть с уч.НЗС (Авто)'!NF$11:INDIRECT("'Полная ст-ть с уч.НЗС (Авто)'!NF"&amp;$J$42))/$D27)</f>
        <v>0</v>
      </c>
      <c r="NG27" s="137">
        <f ca="1">IF($D27=0,0,SUMIF('Полная ст-ть с уч.НЗС (Авто)'!$YP$11:INDIRECT("'Полная ст-ть с уч.НЗС (Авто)'!YP"&amp;$J$42),$C27,'Полная ст-ть с уч.НЗС (Авто)'!NG$11:INDIRECT("'Полная ст-ть с уч.НЗС (Авто)'!NG"&amp;$J$42))/$D27)</f>
        <v>0</v>
      </c>
      <c r="NH27" s="137">
        <f ca="1">IF($D27=0,0,SUMIF('Полная ст-ть с уч.НЗС (Авто)'!$YP$11:INDIRECT("'Полная ст-ть с уч.НЗС (Авто)'!YP"&amp;$J$42),$C27,'Полная ст-ть с уч.НЗС (Авто)'!NH$11:INDIRECT("'Полная ст-ть с уч.НЗС (Авто)'!NH"&amp;$J$42))/$D27)</f>
        <v>0</v>
      </c>
      <c r="NI27" s="137">
        <f ca="1">IF($D27=0,0,SUMIF('Полная ст-ть с уч.НЗС (Авто)'!$YP$11:INDIRECT("'Полная ст-ть с уч.НЗС (Авто)'!YP"&amp;$J$42),$C27,'Полная ст-ть с уч.НЗС (Авто)'!NI$11:INDIRECT("'Полная ст-ть с уч.НЗС (Авто)'!NI"&amp;$J$42))/$D27)</f>
        <v>0</v>
      </c>
      <c r="NJ27" s="137">
        <f ca="1">IF($D27=0,0,SUMIF('Полная ст-ть с уч.НЗС (Авто)'!$YP$11:INDIRECT("'Полная ст-ть с уч.НЗС (Авто)'!YP"&amp;$J$42),$C27,'Полная ст-ть с уч.НЗС (Авто)'!NJ$11:INDIRECT("'Полная ст-ть с уч.НЗС (Авто)'!NJ"&amp;$J$42))/$D27)</f>
        <v>0</v>
      </c>
      <c r="NK27" s="137">
        <f ca="1">IF($D27=0,0,SUMIF('Полная ст-ть с уч.НЗС (Авто)'!$YP$11:INDIRECT("'Полная ст-ть с уч.НЗС (Авто)'!YP"&amp;$J$42),$C27,'Полная ст-ть с уч.НЗС (Авто)'!NK$11:INDIRECT("'Полная ст-ть с уч.НЗС (Авто)'!NK"&amp;$J$42))/$D27)</f>
        <v>0</v>
      </c>
      <c r="NL27" s="137">
        <f ca="1">IF($D27=0,0,SUMIF('Полная ст-ть с уч.НЗС (Авто)'!$YP$11:INDIRECT("'Полная ст-ть с уч.НЗС (Авто)'!YP"&amp;$J$42),$C27,'Полная ст-ть с уч.НЗС (Авто)'!NL$11:INDIRECT("'Полная ст-ть с уч.НЗС (Авто)'!NL"&amp;$J$42))/$D27)</f>
        <v>0</v>
      </c>
      <c r="NM27" s="137">
        <f ca="1">IF($D27=0,0,SUMIF('Полная ст-ть с уч.НЗС (Авто)'!$YP$11:INDIRECT("'Полная ст-ть с уч.НЗС (Авто)'!YP"&amp;$J$42),$C27,'Полная ст-ть с уч.НЗС (Авто)'!NM$11:INDIRECT("'Полная ст-ть с уч.НЗС (Авто)'!NM"&amp;$J$42))/$D27)</f>
        <v>0</v>
      </c>
      <c r="NN27" s="137">
        <f ca="1">IF($D27=0,0,SUMIF('Полная ст-ть с уч.НЗС (Авто)'!$YP$11:INDIRECT("'Полная ст-ть с уч.НЗС (Авто)'!YP"&amp;$J$42),$C27,'Полная ст-ть с уч.НЗС (Авто)'!NN$11:INDIRECT("'Полная ст-ть с уч.НЗС (Авто)'!NN"&amp;$J$42))/$D27)</f>
        <v>0</v>
      </c>
      <c r="NO27" s="137">
        <f ca="1">IF($D27=0,0,SUMIF('Полная ст-ть с уч.НЗС (Авто)'!$YP$11:INDIRECT("'Полная ст-ть с уч.НЗС (Авто)'!YP"&amp;$J$42),$C27,'Полная ст-ть с уч.НЗС (Авто)'!NO$11:INDIRECT("'Полная ст-ть с уч.НЗС (Авто)'!NO"&amp;$J$42))/$D27)</f>
        <v>0</v>
      </c>
      <c r="NP27" s="137">
        <f ca="1">IF($D27=0,0,SUMIF('Полная ст-ть с уч.НЗС (Авто)'!$YP$11:INDIRECT("'Полная ст-ть с уч.НЗС (Авто)'!YP"&amp;$J$42),$C27,'Полная ст-ть с уч.НЗС (Авто)'!NP$11:INDIRECT("'Полная ст-ть с уч.НЗС (Авто)'!NP"&amp;$J$42))/$D27)</f>
        <v>0</v>
      </c>
      <c r="NQ27" s="137">
        <f ca="1">IF($D27=0,0,SUMIF('Полная ст-ть с уч.НЗС (Авто)'!$YP$11:INDIRECT("'Полная ст-ть с уч.НЗС (Авто)'!YP"&amp;$J$42),$C27,'Полная ст-ть с уч.НЗС (Авто)'!NQ$11:INDIRECT("'Полная ст-ть с уч.НЗС (Авто)'!NQ"&amp;$J$42))/$D27)</f>
        <v>0</v>
      </c>
      <c r="NR27" s="137">
        <f ca="1">IF($D27=0,0,SUMIF('Полная ст-ть с уч.НЗС (Авто)'!$YP$11:INDIRECT("'Полная ст-ть с уч.НЗС (Авто)'!YP"&amp;$J$42),$C27,'Полная ст-ть с уч.НЗС (Авто)'!NR$11:INDIRECT("'Полная ст-ть с уч.НЗС (Авто)'!NR"&amp;$J$42))/$D27)</f>
        <v>0</v>
      </c>
      <c r="NS27" s="137">
        <f ca="1">IF($D27=0,0,SUMIF('Полная ст-ть с уч.НЗС (Авто)'!$YP$11:INDIRECT("'Полная ст-ть с уч.НЗС (Авто)'!YP"&amp;$J$42),$C27,'Полная ст-ть с уч.НЗС (Авто)'!NS$11:INDIRECT("'Полная ст-ть с уч.НЗС (Авто)'!NS"&amp;$J$42))/$D27)</f>
        <v>0</v>
      </c>
      <c r="NT27" s="137">
        <f ca="1">IF($D27=0,0,SUMIF('Полная ст-ть с уч.НЗС (Авто)'!$YP$11:INDIRECT("'Полная ст-ть с уч.НЗС (Авто)'!YP"&amp;$J$42),$C27,'Полная ст-ть с уч.НЗС (Авто)'!NT$11:INDIRECT("'Полная ст-ть с уч.НЗС (Авто)'!NT"&amp;$J$42))/$D27)</f>
        <v>0</v>
      </c>
      <c r="NU27" s="137">
        <f ca="1">IF($D27=0,0,SUMIF('Полная ст-ть с уч.НЗС (Авто)'!$YP$11:INDIRECT("'Полная ст-ть с уч.НЗС (Авто)'!YP"&amp;$J$42),$C27,'Полная ст-ть с уч.НЗС (Авто)'!NU$11:INDIRECT("'Полная ст-ть с уч.НЗС (Авто)'!NU"&amp;$J$42))/$D27)</f>
        <v>0</v>
      </c>
      <c r="NV27" s="137">
        <f ca="1">IF($D27=0,0,SUMIF('Полная ст-ть с уч.НЗС (Авто)'!$YP$11:INDIRECT("'Полная ст-ть с уч.НЗС (Авто)'!YP"&amp;$J$42),$C27,'Полная ст-ть с уч.НЗС (Авто)'!NV$11:INDIRECT("'Полная ст-ть с уч.НЗС (Авто)'!NV"&amp;$J$42))/$D27)</f>
        <v>0</v>
      </c>
      <c r="NW27" s="137">
        <f ca="1">IF($D27=0,0,SUMIF('Полная ст-ть с уч.НЗС (Авто)'!$YP$11:INDIRECT("'Полная ст-ть с уч.НЗС (Авто)'!YP"&amp;$J$42),$C27,'Полная ст-ть с уч.НЗС (Авто)'!NW$11:INDIRECT("'Полная ст-ть с уч.НЗС (Авто)'!NW"&amp;$J$42))/$D27)</f>
        <v>0</v>
      </c>
      <c r="NX27" s="137">
        <f ca="1">IF($D27=0,0,SUMIF('Полная ст-ть с уч.НЗС (Авто)'!$YP$11:INDIRECT("'Полная ст-ть с уч.НЗС (Авто)'!YP"&amp;$J$42),$C27,'Полная ст-ть с уч.НЗС (Авто)'!NX$11:INDIRECT("'Полная ст-ть с уч.НЗС (Авто)'!NX"&amp;$J$42))/$D27)</f>
        <v>0</v>
      </c>
      <c r="NY27" s="137">
        <f ca="1">IF($D27=0,0,SUMIF('Полная ст-ть с уч.НЗС (Авто)'!$YP$11:INDIRECT("'Полная ст-ть с уч.НЗС (Авто)'!YP"&amp;$J$42),$C27,'Полная ст-ть с уч.НЗС (Авто)'!NY$11:INDIRECT("'Полная ст-ть с уч.НЗС (Авто)'!NY"&amp;$J$42))/$D27)</f>
        <v>0</v>
      </c>
      <c r="NZ27" s="137">
        <f ca="1">IF($D27=0,0,SUMIF('Полная ст-ть с уч.НЗС (Авто)'!$YP$11:INDIRECT("'Полная ст-ть с уч.НЗС (Авто)'!YP"&amp;$J$42),$C27,'Полная ст-ть с уч.НЗС (Авто)'!NZ$11:INDIRECT("'Полная ст-ть с уч.НЗС (Авто)'!NZ"&amp;$J$42))/$D27)</f>
        <v>0</v>
      </c>
      <c r="OA27" s="137">
        <f ca="1">IF($D27=0,0,SUMIF('Полная ст-ть с уч.НЗС (Авто)'!$YP$11:INDIRECT("'Полная ст-ть с уч.НЗС (Авто)'!YP"&amp;$J$42),$C27,'Полная ст-ть с уч.НЗС (Авто)'!OA$11:INDIRECT("'Полная ст-ть с уч.НЗС (Авто)'!OA"&amp;$J$42))/$D27)</f>
        <v>0</v>
      </c>
      <c r="OB27" s="137">
        <f ca="1">IF($D27=0,0,SUMIF('Полная ст-ть с уч.НЗС (Авто)'!$YP$11:INDIRECT("'Полная ст-ть с уч.НЗС (Авто)'!YP"&amp;$J$42),$C27,'Полная ст-ть с уч.НЗС (Авто)'!OB$11:INDIRECT("'Полная ст-ть с уч.НЗС (Авто)'!OB"&amp;$J$42))/$D27)</f>
        <v>0</v>
      </c>
      <c r="OC27" s="137">
        <f ca="1">IF($D27=0,0,SUMIF('Полная ст-ть с уч.НЗС (Авто)'!$YP$11:INDIRECT("'Полная ст-ть с уч.НЗС (Авто)'!YP"&amp;$J$42),$C27,'Полная ст-ть с уч.НЗС (Авто)'!OC$11:INDIRECT("'Полная ст-ть с уч.НЗС (Авто)'!OC"&amp;$J$42))/$D27)</f>
        <v>0</v>
      </c>
      <c r="OD27" s="137">
        <f ca="1">IF($D27=0,0,SUMIF('Полная ст-ть с уч.НЗС (Авто)'!$YP$11:INDIRECT("'Полная ст-ть с уч.НЗС (Авто)'!YP"&amp;$J$42),$C27,'Полная ст-ть с уч.НЗС (Авто)'!OD$11:INDIRECT("'Полная ст-ть с уч.НЗС (Авто)'!OD"&amp;$J$42))/$D27)</f>
        <v>0</v>
      </c>
      <c r="OE27" s="137">
        <f ca="1">IF($D27=0,0,SUMIF('Полная ст-ть с уч.НЗС (Авто)'!$YP$11:INDIRECT("'Полная ст-ть с уч.НЗС (Авто)'!YP"&amp;$J$42),$C27,'Полная ст-ть с уч.НЗС (Авто)'!OE$11:INDIRECT("'Полная ст-ть с уч.НЗС (Авто)'!OE"&amp;$J$42))/$D27)</f>
        <v>0</v>
      </c>
      <c r="OF27" s="137">
        <f ca="1">IF($D27=0,0,SUMIF('Полная ст-ть с уч.НЗС (Авто)'!$YP$11:INDIRECT("'Полная ст-ть с уч.НЗС (Авто)'!YP"&amp;$J$42),$C27,'Полная ст-ть с уч.НЗС (Авто)'!OF$11:INDIRECT("'Полная ст-ть с уч.НЗС (Авто)'!OF"&amp;$J$42))/$D27)</f>
        <v>0</v>
      </c>
      <c r="OG27" s="137">
        <f ca="1">IF($D27=0,0,SUMIF('Полная ст-ть с уч.НЗС (Авто)'!$YP$11:INDIRECT("'Полная ст-ть с уч.НЗС (Авто)'!YP"&amp;$J$42),$C27,'Полная ст-ть с уч.НЗС (Авто)'!OG$11:INDIRECT("'Полная ст-ть с уч.НЗС (Авто)'!OG"&amp;$J$42))/$D27)</f>
        <v>0</v>
      </c>
      <c r="OH27" s="137">
        <f ca="1">IF($D27=0,0,SUMIF('Полная ст-ть с уч.НЗС (Авто)'!$YP$11:INDIRECT("'Полная ст-ть с уч.НЗС (Авто)'!YP"&amp;$J$42),$C27,'Полная ст-ть с уч.НЗС (Авто)'!OH$11:INDIRECT("'Полная ст-ть с уч.НЗС (Авто)'!OH"&amp;$J$42))/$D27)</f>
        <v>0</v>
      </c>
      <c r="OI27" s="137">
        <f ca="1">IF($D27=0,0,SUMIF('Полная ст-ть с уч.НЗС (Авто)'!$YP$11:INDIRECT("'Полная ст-ть с уч.НЗС (Авто)'!YP"&amp;$J$42),$C27,'Полная ст-ть с уч.НЗС (Авто)'!OI$11:INDIRECT("'Полная ст-ть с уч.НЗС (Авто)'!OI"&amp;$J$42))/$D27)</f>
        <v>0</v>
      </c>
      <c r="OJ27" s="137">
        <f ca="1">IF($D27=0,0,SUMIF('Полная ст-ть с уч.НЗС (Авто)'!$YP$11:INDIRECT("'Полная ст-ть с уч.НЗС (Авто)'!YP"&amp;$J$42),$C27,'Полная ст-ть с уч.НЗС (Авто)'!OJ$11:INDIRECT("'Полная ст-ть с уч.НЗС (Авто)'!OJ"&amp;$J$42))/$D27)</f>
        <v>0</v>
      </c>
      <c r="OK27" s="137">
        <f ca="1">IF($D27=0,0,SUMIF('Полная ст-ть с уч.НЗС (Авто)'!$YP$11:INDIRECT("'Полная ст-ть с уч.НЗС (Авто)'!YP"&amp;$J$42),$C27,'Полная ст-ть с уч.НЗС (Авто)'!OK$11:INDIRECT("'Полная ст-ть с уч.НЗС (Авто)'!OK"&amp;$J$42))/$D27)</f>
        <v>0</v>
      </c>
      <c r="OL27" s="137">
        <f ca="1">IF($D27=0,0,SUMIF('Полная ст-ть с уч.НЗС (Авто)'!$YP$11:INDIRECT("'Полная ст-ть с уч.НЗС (Авто)'!YP"&amp;$J$42),$C27,'Полная ст-ть с уч.НЗС (Авто)'!OL$11:INDIRECT("'Полная ст-ть с уч.НЗС (Авто)'!OL"&amp;$J$42))/$D27)</f>
        <v>0</v>
      </c>
      <c r="OM27" s="137">
        <f ca="1">IF($D27=0,0,SUMIF('Полная ст-ть с уч.НЗС (Авто)'!$YP$11:INDIRECT("'Полная ст-ть с уч.НЗС (Авто)'!YP"&amp;$J$42),$C27,'Полная ст-ть с уч.НЗС (Авто)'!OM$11:INDIRECT("'Полная ст-ть с уч.НЗС (Авто)'!OM"&amp;$J$42))/$D27)</f>
        <v>0</v>
      </c>
      <c r="ON27" s="137">
        <f ca="1">IF($D27=0,0,SUMIF('Полная ст-ть с уч.НЗС (Авто)'!$YP$11:INDIRECT("'Полная ст-ть с уч.НЗС (Авто)'!YP"&amp;$J$42),$C27,'Полная ст-ть с уч.НЗС (Авто)'!ON$11:INDIRECT("'Полная ст-ть с уч.НЗС (Авто)'!ON"&amp;$J$42))/$D27)</f>
        <v>0</v>
      </c>
      <c r="OO27" s="137">
        <f ca="1">IF($D27=0,0,SUMIF('Полная ст-ть с уч.НЗС (Авто)'!$YP$11:INDIRECT("'Полная ст-ть с уч.НЗС (Авто)'!YP"&amp;$J$42),$C27,'Полная ст-ть с уч.НЗС (Авто)'!OO$11:INDIRECT("'Полная ст-ть с уч.НЗС (Авто)'!OO"&amp;$J$42))/$D27)</f>
        <v>0</v>
      </c>
      <c r="OP27" s="137">
        <f ca="1">IF($D27=0,0,SUMIF('Полная ст-ть с уч.НЗС (Авто)'!$YP$11:INDIRECT("'Полная ст-ть с уч.НЗС (Авто)'!YP"&amp;$J$42),$C27,'Полная ст-ть с уч.НЗС (Авто)'!OP$11:INDIRECT("'Полная ст-ть с уч.НЗС (Авто)'!OP"&amp;$J$42))/$D27)</f>
        <v>0</v>
      </c>
      <c r="OQ27" s="137">
        <f ca="1">IF($D27=0,0,SUMIF('Полная ст-ть с уч.НЗС (Авто)'!$YP$11:INDIRECT("'Полная ст-ть с уч.НЗС (Авто)'!YP"&amp;$J$42),$C27,'Полная ст-ть с уч.НЗС (Авто)'!OQ$11:INDIRECT("'Полная ст-ть с уч.НЗС (Авто)'!OQ"&amp;$J$42))/$D27)</f>
        <v>0</v>
      </c>
      <c r="OR27" s="137">
        <f ca="1">IF($D27=0,0,SUMIF('Полная ст-ть с уч.НЗС (Авто)'!$YP$11:INDIRECT("'Полная ст-ть с уч.НЗС (Авто)'!YP"&amp;$J$42),$C27,'Полная ст-ть с уч.НЗС (Авто)'!OR$11:INDIRECT("'Полная ст-ть с уч.НЗС (Авто)'!OR"&amp;$J$42))/$D27)</f>
        <v>0</v>
      </c>
      <c r="OS27" s="137">
        <f ca="1">IF($D27=0,0,SUMIF('Полная ст-ть с уч.НЗС (Авто)'!$YP$11:INDIRECT("'Полная ст-ть с уч.НЗС (Авто)'!YP"&amp;$J$42),$C27,'Полная ст-ть с уч.НЗС (Авто)'!OS$11:INDIRECT("'Полная ст-ть с уч.НЗС (Авто)'!OS"&amp;$J$42))/$D27)</f>
        <v>0</v>
      </c>
      <c r="OT27" s="137">
        <f ca="1">IF($D27=0,0,SUMIF('Полная ст-ть с уч.НЗС (Авто)'!$YP$11:INDIRECT("'Полная ст-ть с уч.НЗС (Авто)'!YP"&amp;$J$42),$C27,'Полная ст-ть с уч.НЗС (Авто)'!OT$11:INDIRECT("'Полная ст-ть с уч.НЗС (Авто)'!OT"&amp;$J$42))/$D27)</f>
        <v>0</v>
      </c>
      <c r="OU27" s="137">
        <f ca="1">IF($D27=0,0,SUMIF('Полная ст-ть с уч.НЗС (Авто)'!$YP$11:INDIRECT("'Полная ст-ть с уч.НЗС (Авто)'!YP"&amp;$J$42),$C27,'Полная ст-ть с уч.НЗС (Авто)'!OU$11:INDIRECT("'Полная ст-ть с уч.НЗС (Авто)'!OU"&amp;$J$42))/$D27)</f>
        <v>0</v>
      </c>
      <c r="OV27" s="137">
        <f ca="1">IF($D27=0,0,SUMIF('Полная ст-ть с уч.НЗС (Авто)'!$YP$11:INDIRECT("'Полная ст-ть с уч.НЗС (Авто)'!YP"&amp;$J$42),$C27,'Полная ст-ть с уч.НЗС (Авто)'!OV$11:INDIRECT("'Полная ст-ть с уч.НЗС (Авто)'!OV"&amp;$J$42))/$D27)</f>
        <v>0</v>
      </c>
      <c r="OW27" s="137">
        <f ca="1">IF($D27=0,0,SUMIF('Полная ст-ть с уч.НЗС (Авто)'!$YP$11:INDIRECT("'Полная ст-ть с уч.НЗС (Авто)'!YP"&amp;$J$42),$C27,'Полная ст-ть с уч.НЗС (Авто)'!OW$11:INDIRECT("'Полная ст-ть с уч.НЗС (Авто)'!OW"&amp;$J$42))/$D27)</f>
        <v>0</v>
      </c>
      <c r="OX27" s="137">
        <f ca="1">IF($D27=0,0,SUMIF('Полная ст-ть с уч.НЗС (Авто)'!$YP$11:INDIRECT("'Полная ст-ть с уч.НЗС (Авто)'!YP"&amp;$J$42),$C27,'Полная ст-ть с уч.НЗС (Авто)'!OX$11:INDIRECT("'Полная ст-ть с уч.НЗС (Авто)'!OX"&amp;$J$42))/$D27)</f>
        <v>0</v>
      </c>
      <c r="OY27" s="137">
        <f ca="1">IF($D27=0,0,SUMIF('Полная ст-ть с уч.НЗС (Авто)'!$YP$11:INDIRECT("'Полная ст-ть с уч.НЗС (Авто)'!YP"&amp;$J$42),$C27,'Полная ст-ть с уч.НЗС (Авто)'!OY$11:INDIRECT("'Полная ст-ть с уч.НЗС (Авто)'!OY"&amp;$J$42))/$D27)</f>
        <v>0</v>
      </c>
      <c r="OZ27" s="137">
        <f ca="1">IF($D27=0,0,SUMIF('Полная ст-ть с уч.НЗС (Авто)'!$YP$11:INDIRECT("'Полная ст-ть с уч.НЗС (Авто)'!YP"&amp;$J$42),$C27,'Полная ст-ть с уч.НЗС (Авто)'!OZ$11:INDIRECT("'Полная ст-ть с уч.НЗС (Авто)'!OZ"&amp;$J$42))/$D27)</f>
        <v>0</v>
      </c>
      <c r="PA27" s="137">
        <f ca="1">IF($D27=0,0,SUMIF('Полная ст-ть с уч.НЗС (Авто)'!$YP$11:INDIRECT("'Полная ст-ть с уч.НЗС (Авто)'!YP"&amp;$J$42),$C27,'Полная ст-ть с уч.НЗС (Авто)'!PA$11:INDIRECT("'Полная ст-ть с уч.НЗС (Авто)'!PA"&amp;$J$42))/$D27)</f>
        <v>0</v>
      </c>
      <c r="PB27" s="137">
        <f ca="1">IF($D27=0,0,SUMIF('Полная ст-ть с уч.НЗС (Авто)'!$YP$11:INDIRECT("'Полная ст-ть с уч.НЗС (Авто)'!YP"&amp;$J$42),$C27,'Полная ст-ть с уч.НЗС (Авто)'!PB$11:INDIRECT("'Полная ст-ть с уч.НЗС (Авто)'!PB"&amp;$J$42))/$D27)</f>
        <v>0</v>
      </c>
      <c r="PC27" s="137">
        <f ca="1">IF($D27=0,0,SUMIF('Полная ст-ть с уч.НЗС (Авто)'!$YP$11:INDIRECT("'Полная ст-ть с уч.НЗС (Авто)'!YP"&amp;$J$42),$C27,'Полная ст-ть с уч.НЗС (Авто)'!PC$11:INDIRECT("'Полная ст-ть с уч.НЗС (Авто)'!PC"&amp;$J$42))/$D27)</f>
        <v>0</v>
      </c>
      <c r="PD27" s="137">
        <f ca="1">IF($D27=0,0,SUMIF('Полная ст-ть с уч.НЗС (Авто)'!$YP$11:INDIRECT("'Полная ст-ть с уч.НЗС (Авто)'!YP"&amp;$J$42),$C27,'Полная ст-ть с уч.НЗС (Авто)'!PD$11:INDIRECT("'Полная ст-ть с уч.НЗС (Авто)'!PD"&amp;$J$42))/$D27)</f>
        <v>0</v>
      </c>
      <c r="PE27" s="137">
        <f ca="1">IF($D27=0,0,SUMIF('Полная ст-ть с уч.НЗС (Авто)'!$YP$11:INDIRECT("'Полная ст-ть с уч.НЗС (Авто)'!YP"&amp;$J$42),$C27,'Полная ст-ть с уч.НЗС (Авто)'!PE$11:INDIRECT("'Полная ст-ть с уч.НЗС (Авто)'!PE"&amp;$J$42))/$D27)</f>
        <v>0</v>
      </c>
      <c r="PF27" s="137">
        <f ca="1">IF($D27=0,0,SUMIF('Полная ст-ть с уч.НЗС (Авто)'!$YP$11:INDIRECT("'Полная ст-ть с уч.НЗС (Авто)'!YP"&amp;$J$42),$C27,'Полная ст-ть с уч.НЗС (Авто)'!PF$11:INDIRECT("'Полная ст-ть с уч.НЗС (Авто)'!PF"&amp;$J$42))/$D27)</f>
        <v>0</v>
      </c>
      <c r="PG27" s="137">
        <f ca="1">IF($D27=0,0,SUMIF('Полная ст-ть с уч.НЗС (Авто)'!$YP$11:INDIRECT("'Полная ст-ть с уч.НЗС (Авто)'!YP"&amp;$J$42),$C27,'Полная ст-ть с уч.НЗС (Авто)'!PG$11:INDIRECT("'Полная ст-ть с уч.НЗС (Авто)'!PG"&amp;$J$42))/$D27)</f>
        <v>0</v>
      </c>
      <c r="PH27" s="137">
        <f ca="1">IF($D27=0,0,SUMIF('Полная ст-ть с уч.НЗС (Авто)'!$YP$11:INDIRECT("'Полная ст-ть с уч.НЗС (Авто)'!YP"&amp;$J$42),$C27,'Полная ст-ть с уч.НЗС (Авто)'!PH$11:INDIRECT("'Полная ст-ть с уч.НЗС (Авто)'!PH"&amp;$J$42))/$D27)</f>
        <v>0</v>
      </c>
      <c r="PI27" s="137">
        <f ca="1">IF($D27=0,0,SUMIF('Полная ст-ть с уч.НЗС (Авто)'!$YP$11:INDIRECT("'Полная ст-ть с уч.НЗС (Авто)'!YP"&amp;$J$42),$C27,'Полная ст-ть с уч.НЗС (Авто)'!PI$11:INDIRECT("'Полная ст-ть с уч.НЗС (Авто)'!PI"&amp;$J$42))/$D27)</f>
        <v>0</v>
      </c>
      <c r="PJ27" s="137">
        <f ca="1">IF($D27=0,0,SUMIF('Полная ст-ть с уч.НЗС (Авто)'!$YP$11:INDIRECT("'Полная ст-ть с уч.НЗС (Авто)'!YP"&amp;$J$42),$C27,'Полная ст-ть с уч.НЗС (Авто)'!PJ$11:INDIRECT("'Полная ст-ть с уч.НЗС (Авто)'!PJ"&amp;$J$42))/$D27)</f>
        <v>0</v>
      </c>
      <c r="PK27" s="137">
        <f ca="1">IF($D27=0,0,SUMIF('Полная ст-ть с уч.НЗС (Авто)'!$YP$11:INDIRECT("'Полная ст-ть с уч.НЗС (Авто)'!YP"&amp;$J$42),$C27,'Полная ст-ть с уч.НЗС (Авто)'!PK$11:INDIRECT("'Полная ст-ть с уч.НЗС (Авто)'!PK"&amp;$J$42))/$D27)</f>
        <v>0</v>
      </c>
      <c r="PL27" s="137">
        <f ca="1">IF($D27=0,0,SUMIF('Полная ст-ть с уч.НЗС (Авто)'!$YP$11:INDIRECT("'Полная ст-ть с уч.НЗС (Авто)'!YP"&amp;$J$42),$C27,'Полная ст-ть с уч.НЗС (Авто)'!PL$11:INDIRECT("'Полная ст-ть с уч.НЗС (Авто)'!PL"&amp;$J$42))/$D27)</f>
        <v>0</v>
      </c>
      <c r="PM27" s="137">
        <f ca="1">IF($D27=0,0,SUMIF('Полная ст-ть с уч.НЗС (Авто)'!$YP$11:INDIRECT("'Полная ст-ть с уч.НЗС (Авто)'!YP"&amp;$J$42),$C27,'Полная ст-ть с уч.НЗС (Авто)'!PM$11:INDIRECT("'Полная ст-ть с уч.НЗС (Авто)'!PM"&amp;$J$42))/$D27)</f>
        <v>0</v>
      </c>
      <c r="PN27" s="137">
        <f ca="1">IF($D27=0,0,SUMIF('Полная ст-ть с уч.НЗС (Авто)'!$YP$11:INDIRECT("'Полная ст-ть с уч.НЗС (Авто)'!YP"&amp;$J$42),$C27,'Полная ст-ть с уч.НЗС (Авто)'!PN$11:INDIRECT("'Полная ст-ть с уч.НЗС (Авто)'!PN"&amp;$J$42))/$D27)</f>
        <v>0</v>
      </c>
      <c r="PO27" s="137">
        <f ca="1">IF($D27=0,0,SUMIF('Полная ст-ть с уч.НЗС (Авто)'!$YP$11:INDIRECT("'Полная ст-ть с уч.НЗС (Авто)'!YP"&amp;$J$42),$C27,'Полная ст-ть с уч.НЗС (Авто)'!PO$11:INDIRECT("'Полная ст-ть с уч.НЗС (Авто)'!PO"&amp;$J$42))/$D27)</f>
        <v>0</v>
      </c>
      <c r="PP27" s="137">
        <f ca="1">IF($D27=0,0,SUMIF('Полная ст-ть с уч.НЗС (Авто)'!$YP$11:INDIRECT("'Полная ст-ть с уч.НЗС (Авто)'!YP"&amp;$J$42),$C27,'Полная ст-ть с уч.НЗС (Авто)'!PP$11:INDIRECT("'Полная ст-ть с уч.НЗС (Авто)'!PP"&amp;$J$42))/$D27)</f>
        <v>0</v>
      </c>
      <c r="PQ27" s="137">
        <f ca="1">IF($D27=0,0,SUMIF('Полная ст-ть с уч.НЗС (Авто)'!$YP$11:INDIRECT("'Полная ст-ть с уч.НЗС (Авто)'!YP"&amp;$J$42),$C27,'Полная ст-ть с уч.НЗС (Авто)'!PQ$11:INDIRECT("'Полная ст-ть с уч.НЗС (Авто)'!PQ"&amp;$J$42))/$D27)</f>
        <v>0</v>
      </c>
      <c r="PR27" s="137">
        <f ca="1">IF($D27=0,0,SUMIF('Полная ст-ть с уч.НЗС (Авто)'!$YP$11:INDIRECT("'Полная ст-ть с уч.НЗС (Авто)'!YP"&amp;$J$42),$C27,'Полная ст-ть с уч.НЗС (Авто)'!PR$11:INDIRECT("'Полная ст-ть с уч.НЗС (Авто)'!PR"&amp;$J$42))/$D27)</f>
        <v>0</v>
      </c>
      <c r="PS27" s="137">
        <f ca="1">IF($D27=0,0,SUMIF('Полная ст-ть с уч.НЗС (Авто)'!$YP$11:INDIRECT("'Полная ст-ть с уч.НЗС (Авто)'!YP"&amp;$J$42),$C27,'Полная ст-ть с уч.НЗС (Авто)'!PS$11:INDIRECT("'Полная ст-ть с уч.НЗС (Авто)'!PS"&amp;$J$42))/$D27)</f>
        <v>0</v>
      </c>
      <c r="PT27" s="137">
        <f ca="1">IF($D27=0,0,SUMIF('Полная ст-ть с уч.НЗС (Авто)'!$YP$11:INDIRECT("'Полная ст-ть с уч.НЗС (Авто)'!YP"&amp;$J$42),$C27,'Полная ст-ть с уч.НЗС (Авто)'!PT$11:INDIRECT("'Полная ст-ть с уч.НЗС (Авто)'!PT"&amp;$J$42))/$D27)</f>
        <v>0</v>
      </c>
      <c r="PU27" s="137">
        <f ca="1">IF($D27=0,0,SUMIF('Полная ст-ть с уч.НЗС (Авто)'!$YP$11:INDIRECT("'Полная ст-ть с уч.НЗС (Авто)'!YP"&amp;$J$42),$C27,'Полная ст-ть с уч.НЗС (Авто)'!PU$11:INDIRECT("'Полная ст-ть с уч.НЗС (Авто)'!PU"&amp;$J$42))/$D27)</f>
        <v>0</v>
      </c>
      <c r="PV27" s="137">
        <f ca="1">IF($D27=0,0,SUMIF('Полная ст-ть с уч.НЗС (Авто)'!$YP$11:INDIRECT("'Полная ст-ть с уч.НЗС (Авто)'!YP"&amp;$J$42),$C27,'Полная ст-ть с уч.НЗС (Авто)'!PV$11:INDIRECT("'Полная ст-ть с уч.НЗС (Авто)'!PV"&amp;$J$42))/$D27)</f>
        <v>0</v>
      </c>
      <c r="PW27" s="137">
        <f ca="1">IF($D27=0,0,SUMIF('Полная ст-ть с уч.НЗС (Авто)'!$YP$11:INDIRECT("'Полная ст-ть с уч.НЗС (Авто)'!YP"&amp;$J$42),$C27,'Полная ст-ть с уч.НЗС (Авто)'!PW$11:INDIRECT("'Полная ст-ть с уч.НЗС (Авто)'!PW"&amp;$J$42))/$D27)</f>
        <v>0</v>
      </c>
      <c r="PX27" s="137">
        <f ca="1">IF($D27=0,0,SUMIF('Полная ст-ть с уч.НЗС (Авто)'!$YP$11:INDIRECT("'Полная ст-ть с уч.НЗС (Авто)'!YP"&amp;$J$42),$C27,'Полная ст-ть с уч.НЗС (Авто)'!PX$11:INDIRECT("'Полная ст-ть с уч.НЗС (Авто)'!PX"&amp;$J$42))/$D27)</f>
        <v>0</v>
      </c>
      <c r="PY27" s="137">
        <f ca="1">IF($D27=0,0,SUMIF('Полная ст-ть с уч.НЗС (Авто)'!$YP$11:INDIRECT("'Полная ст-ть с уч.НЗС (Авто)'!YP"&amp;$J$42),$C27,'Полная ст-ть с уч.НЗС (Авто)'!PY$11:INDIRECT("'Полная ст-ть с уч.НЗС (Авто)'!PY"&amp;$J$42))/$D27)</f>
        <v>0</v>
      </c>
      <c r="PZ27" s="137">
        <f ca="1">IF($D27=0,0,SUMIF('Полная ст-ть с уч.НЗС (Авто)'!$YP$11:INDIRECT("'Полная ст-ть с уч.НЗС (Авто)'!YP"&amp;$J$42),$C27,'Полная ст-ть с уч.НЗС (Авто)'!PZ$11:INDIRECT("'Полная ст-ть с уч.НЗС (Авто)'!PZ"&amp;$J$42))/$D27)</f>
        <v>0</v>
      </c>
      <c r="QA27" s="137">
        <f ca="1">IF($D27=0,0,SUMIF('Полная ст-ть с уч.НЗС (Авто)'!$YP$11:INDIRECT("'Полная ст-ть с уч.НЗС (Авто)'!YP"&amp;$J$42),$C27,'Полная ст-ть с уч.НЗС (Авто)'!QA$11:INDIRECT("'Полная ст-ть с уч.НЗС (Авто)'!QA"&amp;$J$42))/$D27)</f>
        <v>0</v>
      </c>
      <c r="QB27" s="137">
        <f ca="1">IF($D27=0,0,SUMIF('Полная ст-ть с уч.НЗС (Авто)'!$YP$11:INDIRECT("'Полная ст-ть с уч.НЗС (Авто)'!YP"&amp;$J$42),$C27,'Полная ст-ть с уч.НЗС (Авто)'!QB$11:INDIRECT("'Полная ст-ть с уч.НЗС (Авто)'!QB"&amp;$J$42))/$D27)</f>
        <v>0</v>
      </c>
      <c r="QC27" s="137">
        <f ca="1">IF($D27=0,0,SUMIF('Полная ст-ть с уч.НЗС (Авто)'!$YP$11:INDIRECT("'Полная ст-ть с уч.НЗС (Авто)'!YP"&amp;$J$42),$C27,'Полная ст-ть с уч.НЗС (Авто)'!QC$11:INDIRECT("'Полная ст-ть с уч.НЗС (Авто)'!QC"&amp;$J$42))/$D27)</f>
        <v>0</v>
      </c>
      <c r="QD27" s="137">
        <f ca="1">IF($D27=0,0,SUMIF('Полная ст-ть с уч.НЗС (Авто)'!$YP$11:INDIRECT("'Полная ст-ть с уч.НЗС (Авто)'!YP"&amp;$J$42),$C27,'Полная ст-ть с уч.НЗС (Авто)'!QD$11:INDIRECT("'Полная ст-ть с уч.НЗС (Авто)'!QD"&amp;$J$42))/$D27)</f>
        <v>0</v>
      </c>
      <c r="QE27" s="137">
        <f ca="1">IF($D27=0,0,SUMIF('Полная ст-ть с уч.НЗС (Авто)'!$YP$11:INDIRECT("'Полная ст-ть с уч.НЗС (Авто)'!YP"&amp;$J$42),$C27,'Полная ст-ть с уч.НЗС (Авто)'!QE$11:INDIRECT("'Полная ст-ть с уч.НЗС (Авто)'!QE"&amp;$J$42))/$D27)</f>
        <v>0</v>
      </c>
      <c r="QF27" s="137">
        <f ca="1">IF($D27=0,0,SUMIF('Полная ст-ть с уч.НЗС (Авто)'!$YP$11:INDIRECT("'Полная ст-ть с уч.НЗС (Авто)'!YP"&amp;$J$42),$C27,'Полная ст-ть с уч.НЗС (Авто)'!QF$11:INDIRECT("'Полная ст-ть с уч.НЗС (Авто)'!QF"&amp;$J$42))/$D27)</f>
        <v>0</v>
      </c>
      <c r="QG27" s="137">
        <f ca="1">IF($D27=0,0,SUMIF('Полная ст-ть с уч.НЗС (Авто)'!$YP$11:INDIRECT("'Полная ст-ть с уч.НЗС (Авто)'!YP"&amp;$J$42),$C27,'Полная ст-ть с уч.НЗС (Авто)'!QG$11:INDIRECT("'Полная ст-ть с уч.НЗС (Авто)'!QG"&amp;$J$42))/$D27)</f>
        <v>0</v>
      </c>
      <c r="QH27" s="137">
        <f ca="1">IF($D27=0,0,SUMIF('Полная ст-ть с уч.НЗС (Авто)'!$YP$11:INDIRECT("'Полная ст-ть с уч.НЗС (Авто)'!YP"&amp;$J$42),$C27,'Полная ст-ть с уч.НЗС (Авто)'!QH$11:INDIRECT("'Полная ст-ть с уч.НЗС (Авто)'!QH"&amp;$J$42))/$D27)</f>
        <v>0</v>
      </c>
      <c r="QI27" s="137">
        <f ca="1">IF($D27=0,0,SUMIF('Полная ст-ть с уч.НЗС (Авто)'!$YP$11:INDIRECT("'Полная ст-ть с уч.НЗС (Авто)'!YP"&amp;$J$42),$C27,'Полная ст-ть с уч.НЗС (Авто)'!QI$11:INDIRECT("'Полная ст-ть с уч.НЗС (Авто)'!QI"&amp;$J$42))/$D27)</f>
        <v>0</v>
      </c>
      <c r="QJ27" s="137">
        <f ca="1">IF($D27=0,0,SUMIF('Полная ст-ть с уч.НЗС (Авто)'!$YP$11:INDIRECT("'Полная ст-ть с уч.НЗС (Авто)'!YP"&amp;$J$42),$C27,'Полная ст-ть с уч.НЗС (Авто)'!QJ$11:INDIRECT("'Полная ст-ть с уч.НЗС (Авто)'!QJ"&amp;$J$42))/$D27)</f>
        <v>0</v>
      </c>
      <c r="QK27" s="137">
        <f ca="1">IF($D27=0,0,SUMIF('Полная ст-ть с уч.НЗС (Авто)'!$YP$11:INDIRECT("'Полная ст-ть с уч.НЗС (Авто)'!YP"&amp;$J$42),$C27,'Полная ст-ть с уч.НЗС (Авто)'!QK$11:INDIRECT("'Полная ст-ть с уч.НЗС (Авто)'!QK"&amp;$J$42))/$D27)</f>
        <v>0</v>
      </c>
      <c r="QL27" s="137">
        <f ca="1">IF($D27=0,0,SUMIF('Полная ст-ть с уч.НЗС (Авто)'!$YP$11:INDIRECT("'Полная ст-ть с уч.НЗС (Авто)'!YP"&amp;$J$42),$C27,'Полная ст-ть с уч.НЗС (Авто)'!QL$11:INDIRECT("'Полная ст-ть с уч.НЗС (Авто)'!QL"&amp;$J$42))/$D27)</f>
        <v>0</v>
      </c>
      <c r="QM27" s="137">
        <f ca="1">IF($D27=0,0,SUMIF('Полная ст-ть с уч.НЗС (Авто)'!$YP$11:INDIRECT("'Полная ст-ть с уч.НЗС (Авто)'!YP"&amp;$J$42),$C27,'Полная ст-ть с уч.НЗС (Авто)'!QM$11:INDIRECT("'Полная ст-ть с уч.НЗС (Авто)'!QM"&amp;$J$42))/$D27)</f>
        <v>0</v>
      </c>
      <c r="QN27" s="137">
        <f ca="1">IF($D27=0,0,SUMIF('Полная ст-ть с уч.НЗС (Авто)'!$YP$11:INDIRECT("'Полная ст-ть с уч.НЗС (Авто)'!YP"&amp;$J$42),$C27,'Полная ст-ть с уч.НЗС (Авто)'!QN$11:INDIRECT("'Полная ст-ть с уч.НЗС (Авто)'!QN"&amp;$J$42))/$D27)</f>
        <v>0</v>
      </c>
      <c r="QO27" s="137">
        <f ca="1">IF($D27=0,0,SUMIF('Полная ст-ть с уч.НЗС (Авто)'!$YP$11:INDIRECT("'Полная ст-ть с уч.НЗС (Авто)'!YP"&amp;$J$42),$C27,'Полная ст-ть с уч.НЗС (Авто)'!QO$11:INDIRECT("'Полная ст-ть с уч.НЗС (Авто)'!QO"&amp;$J$42))/$D27)</f>
        <v>0</v>
      </c>
      <c r="QP27" s="137">
        <f ca="1">IF($D27=0,0,SUMIF('Полная ст-ть с уч.НЗС (Авто)'!$YP$11:INDIRECT("'Полная ст-ть с уч.НЗС (Авто)'!YP"&amp;$J$42),$C27,'Полная ст-ть с уч.НЗС (Авто)'!QP$11:INDIRECT("'Полная ст-ть с уч.НЗС (Авто)'!QP"&amp;$J$42))/$D27)</f>
        <v>0</v>
      </c>
      <c r="QQ27" s="137">
        <f ca="1">IF($D27=0,0,SUMIF('Полная ст-ть с уч.НЗС (Авто)'!$YP$11:INDIRECT("'Полная ст-ть с уч.НЗС (Авто)'!YP"&amp;$J$42),$C27,'Полная ст-ть с уч.НЗС (Авто)'!QQ$11:INDIRECT("'Полная ст-ть с уч.НЗС (Авто)'!QQ"&amp;$J$42))/$D27)</f>
        <v>0</v>
      </c>
      <c r="QR27" s="137">
        <f ca="1">IF($D27=0,0,SUMIF('Полная ст-ть с уч.НЗС (Авто)'!$YP$11:INDIRECT("'Полная ст-ть с уч.НЗС (Авто)'!YP"&amp;$J$42),$C27,'Полная ст-ть с уч.НЗС (Авто)'!QR$11:INDIRECT("'Полная ст-ть с уч.НЗС (Авто)'!QR"&amp;$J$42))/$D27)</f>
        <v>0</v>
      </c>
      <c r="QS27" s="137">
        <f ca="1">IF($D27=0,0,SUMIF('Полная ст-ть с уч.НЗС (Авто)'!$YP$11:INDIRECT("'Полная ст-ть с уч.НЗС (Авто)'!YP"&amp;$J$42),$C27,'Полная ст-ть с уч.НЗС (Авто)'!QS$11:INDIRECT("'Полная ст-ть с уч.НЗС (Авто)'!QS"&amp;$J$42))/$D27)</f>
        <v>0</v>
      </c>
      <c r="QT27" s="137">
        <f ca="1">IF($D27=0,0,SUMIF('Полная ст-ть с уч.НЗС (Авто)'!$YP$11:INDIRECT("'Полная ст-ть с уч.НЗС (Авто)'!YP"&amp;$J$42),$C27,'Полная ст-ть с уч.НЗС (Авто)'!QT$11:INDIRECT("'Полная ст-ть с уч.НЗС (Авто)'!QT"&amp;$J$42))/$D27)</f>
        <v>0</v>
      </c>
      <c r="QU27" s="137">
        <f ca="1">IF($D27=0,0,SUMIF('Полная ст-ть с уч.НЗС (Авто)'!$YP$11:INDIRECT("'Полная ст-ть с уч.НЗС (Авто)'!YP"&amp;$J$42),$C27,'Полная ст-ть с уч.НЗС (Авто)'!QU$11:INDIRECT("'Полная ст-ть с уч.НЗС (Авто)'!QU"&amp;$J$42))/$D27)</f>
        <v>0</v>
      </c>
      <c r="QV27" s="137">
        <f ca="1">IF($D27=0,0,SUMIF('Полная ст-ть с уч.НЗС (Авто)'!$YP$11:INDIRECT("'Полная ст-ть с уч.НЗС (Авто)'!YP"&amp;$J$42),$C27,'Полная ст-ть с уч.НЗС (Авто)'!QV$11:INDIRECT("'Полная ст-ть с уч.НЗС (Авто)'!QV"&amp;$J$42))/$D27)</f>
        <v>0</v>
      </c>
      <c r="QW27" s="137">
        <f ca="1">IF($D27=0,0,SUMIF('Полная ст-ть с уч.НЗС (Авто)'!$YP$11:INDIRECT("'Полная ст-ть с уч.НЗС (Авто)'!YP"&amp;$J$42),$C27,'Полная ст-ть с уч.НЗС (Авто)'!QW$11:INDIRECT("'Полная ст-ть с уч.НЗС (Авто)'!QW"&amp;$J$42))/$D27)</f>
        <v>0</v>
      </c>
      <c r="QX27" s="137">
        <f ca="1">IF($D27=0,0,SUMIF('Полная ст-ть с уч.НЗС (Авто)'!$YP$11:INDIRECT("'Полная ст-ть с уч.НЗС (Авто)'!YP"&amp;$J$42),$C27,'Полная ст-ть с уч.НЗС (Авто)'!QX$11:INDIRECT("'Полная ст-ть с уч.НЗС (Авто)'!QX"&amp;$J$42))/$D27)</f>
        <v>0</v>
      </c>
      <c r="QY27" s="137">
        <f ca="1">IF($D27=0,0,SUMIF('Полная ст-ть с уч.НЗС (Авто)'!$YP$11:INDIRECT("'Полная ст-ть с уч.НЗС (Авто)'!YP"&amp;$J$42),$C27,'Полная ст-ть с уч.НЗС (Авто)'!QY$11:INDIRECT("'Полная ст-ть с уч.НЗС (Авто)'!QY"&amp;$J$42))/$D27)</f>
        <v>0</v>
      </c>
      <c r="QZ27" s="137">
        <f ca="1">IF($D27=0,0,SUMIF('Полная ст-ть с уч.НЗС (Авто)'!$YP$11:INDIRECT("'Полная ст-ть с уч.НЗС (Авто)'!YP"&amp;$J$42),$C27,'Полная ст-ть с уч.НЗС (Авто)'!QZ$11:INDIRECT("'Полная ст-ть с уч.НЗС (Авто)'!QZ"&amp;$J$42))/$D27)</f>
        <v>0</v>
      </c>
      <c r="RA27" s="137">
        <f ca="1">IF($D27=0,0,SUMIF('Полная ст-ть с уч.НЗС (Авто)'!$YP$11:INDIRECT("'Полная ст-ть с уч.НЗС (Авто)'!YP"&amp;$J$42),$C27,'Полная ст-ть с уч.НЗС (Авто)'!RA$11:INDIRECT("'Полная ст-ть с уч.НЗС (Авто)'!RA"&amp;$J$42))/$D27)</f>
        <v>0</v>
      </c>
      <c r="RB27" s="137">
        <f ca="1">IF($D27=0,0,SUMIF('Полная ст-ть с уч.НЗС (Авто)'!$YP$11:INDIRECT("'Полная ст-ть с уч.НЗС (Авто)'!YP"&amp;$J$42),$C27,'Полная ст-ть с уч.НЗС (Авто)'!RB$11:INDIRECT("'Полная ст-ть с уч.НЗС (Авто)'!RB"&amp;$J$42))/$D27)</f>
        <v>0</v>
      </c>
      <c r="RC27" s="137">
        <f ca="1">IF($D27=0,0,SUMIF('Полная ст-ть с уч.НЗС (Авто)'!$YP$11:INDIRECT("'Полная ст-ть с уч.НЗС (Авто)'!YP"&amp;$J$42),$C27,'Полная ст-ть с уч.НЗС (Авто)'!RC$11:INDIRECT("'Полная ст-ть с уч.НЗС (Авто)'!RC"&amp;$J$42))/$D27)</f>
        <v>0</v>
      </c>
      <c r="RD27" s="137">
        <f ca="1">IF($D27=0,0,SUMIF('Полная ст-ть с уч.НЗС (Авто)'!$YP$11:INDIRECT("'Полная ст-ть с уч.НЗС (Авто)'!YP"&amp;$J$42),$C27,'Полная ст-ть с уч.НЗС (Авто)'!RD$11:INDIRECT("'Полная ст-ть с уч.НЗС (Авто)'!RD"&amp;$J$42))/$D27)</f>
        <v>0</v>
      </c>
      <c r="RE27" s="137">
        <f ca="1">IF($D27=0,0,SUMIF('Полная ст-ть с уч.НЗС (Авто)'!$YP$11:INDIRECT("'Полная ст-ть с уч.НЗС (Авто)'!YP"&amp;$J$42),$C27,'Полная ст-ть с уч.НЗС (Авто)'!RE$11:INDIRECT("'Полная ст-ть с уч.НЗС (Авто)'!RE"&amp;$J$42))/$D27)</f>
        <v>0</v>
      </c>
      <c r="RF27" s="137">
        <f ca="1">IF($D27=0,0,SUMIF('Полная ст-ть с уч.НЗС (Авто)'!$YP$11:INDIRECT("'Полная ст-ть с уч.НЗС (Авто)'!YP"&amp;$J$42),$C27,'Полная ст-ть с уч.НЗС (Авто)'!RF$11:INDIRECT("'Полная ст-ть с уч.НЗС (Авто)'!RF"&amp;$J$42))/$D27)</f>
        <v>0</v>
      </c>
      <c r="RG27" s="137">
        <f ca="1">IF($D27=0,0,SUMIF('Полная ст-ть с уч.НЗС (Авто)'!$YP$11:INDIRECT("'Полная ст-ть с уч.НЗС (Авто)'!YP"&amp;$J$42),$C27,'Полная ст-ть с уч.НЗС (Авто)'!RG$11:INDIRECT("'Полная ст-ть с уч.НЗС (Авто)'!RG"&amp;$J$42))/$D27)</f>
        <v>0</v>
      </c>
      <c r="RH27" s="137">
        <f ca="1">IF($D27=0,0,SUMIF('Полная ст-ть с уч.НЗС (Авто)'!$YP$11:INDIRECT("'Полная ст-ть с уч.НЗС (Авто)'!YP"&amp;$J$42),$C27,'Полная ст-ть с уч.НЗС (Авто)'!RH$11:INDIRECT("'Полная ст-ть с уч.НЗС (Авто)'!RH"&amp;$J$42))/$D27)</f>
        <v>0</v>
      </c>
      <c r="RI27" s="137">
        <f ca="1">IF($D27=0,0,SUMIF('Полная ст-ть с уч.НЗС (Авто)'!$YP$11:INDIRECT("'Полная ст-ть с уч.НЗС (Авто)'!YP"&amp;$J$42),$C27,'Полная ст-ть с уч.НЗС (Авто)'!RI$11:INDIRECT("'Полная ст-ть с уч.НЗС (Авто)'!RI"&amp;$J$42))/$D27)</f>
        <v>0</v>
      </c>
      <c r="RJ27" s="137">
        <f ca="1">IF($D27=0,0,SUMIF('Полная ст-ть с уч.НЗС (Авто)'!$YP$11:INDIRECT("'Полная ст-ть с уч.НЗС (Авто)'!YP"&amp;$J$42),$C27,'Полная ст-ть с уч.НЗС (Авто)'!RJ$11:INDIRECT("'Полная ст-ть с уч.НЗС (Авто)'!RJ"&amp;$J$42))/$D27)</f>
        <v>0</v>
      </c>
      <c r="RK27" s="137">
        <f ca="1">IF($D27=0,0,SUMIF('Полная ст-ть с уч.НЗС (Авто)'!$YP$11:INDIRECT("'Полная ст-ть с уч.НЗС (Авто)'!YP"&amp;$J$42),$C27,'Полная ст-ть с уч.НЗС (Авто)'!RK$11:INDIRECT("'Полная ст-ть с уч.НЗС (Авто)'!RK"&amp;$J$42))/$D27)</f>
        <v>0</v>
      </c>
      <c r="RL27" s="137">
        <f ca="1">IF($D27=0,0,SUMIF('Полная ст-ть с уч.НЗС (Авто)'!$YP$11:INDIRECT("'Полная ст-ть с уч.НЗС (Авто)'!YP"&amp;$J$42),$C27,'Полная ст-ть с уч.НЗС (Авто)'!RL$11:INDIRECT("'Полная ст-ть с уч.НЗС (Авто)'!RL"&amp;$J$42))/$D27)</f>
        <v>0</v>
      </c>
      <c r="RM27" s="137">
        <f ca="1">IF($D27=0,0,SUMIF('Полная ст-ть с уч.НЗС (Авто)'!$YP$11:INDIRECT("'Полная ст-ть с уч.НЗС (Авто)'!YP"&amp;$J$42),$C27,'Полная ст-ть с уч.НЗС (Авто)'!RM$11:INDIRECT("'Полная ст-ть с уч.НЗС (Авто)'!RM"&amp;$J$42))/$D27)</f>
        <v>0</v>
      </c>
      <c r="RN27" s="137">
        <f ca="1">IF($D27=0,0,SUMIF('Полная ст-ть с уч.НЗС (Авто)'!$YP$11:INDIRECT("'Полная ст-ть с уч.НЗС (Авто)'!YP"&amp;$J$42),$C27,'Полная ст-ть с уч.НЗС (Авто)'!RN$11:INDIRECT("'Полная ст-ть с уч.НЗС (Авто)'!RN"&amp;$J$42))/$D27)</f>
        <v>0</v>
      </c>
      <c r="RO27" s="137">
        <f ca="1">IF($D27=0,0,SUMIF('Полная ст-ть с уч.НЗС (Авто)'!$YP$11:INDIRECT("'Полная ст-ть с уч.НЗС (Авто)'!YP"&amp;$J$42),$C27,'Полная ст-ть с уч.НЗС (Авто)'!RO$11:INDIRECT("'Полная ст-ть с уч.НЗС (Авто)'!RO"&amp;$J$42))/$D27)</f>
        <v>0</v>
      </c>
      <c r="RP27" s="137">
        <f ca="1">IF($D27=0,0,SUMIF('Полная ст-ть с уч.НЗС (Авто)'!$YP$11:INDIRECT("'Полная ст-ть с уч.НЗС (Авто)'!YP"&amp;$J$42),$C27,'Полная ст-ть с уч.НЗС (Авто)'!RP$11:INDIRECT("'Полная ст-ть с уч.НЗС (Авто)'!RP"&amp;$J$42))/$D27)</f>
        <v>0</v>
      </c>
      <c r="RQ27" s="137">
        <f ca="1">IF($D27=0,0,SUMIF('Полная ст-ть с уч.НЗС (Авто)'!$YP$11:INDIRECT("'Полная ст-ть с уч.НЗС (Авто)'!YP"&amp;$J$42),$C27,'Полная ст-ть с уч.НЗС (Авто)'!RQ$11:INDIRECT("'Полная ст-ть с уч.НЗС (Авто)'!RQ"&amp;$J$42))/$D27)</f>
        <v>0</v>
      </c>
      <c r="RR27" s="137">
        <f ca="1">IF($D27=0,0,SUMIF('Полная ст-ть с уч.НЗС (Авто)'!$YP$11:INDIRECT("'Полная ст-ть с уч.НЗС (Авто)'!YP"&amp;$J$42),$C27,'Полная ст-ть с уч.НЗС (Авто)'!RR$11:INDIRECT("'Полная ст-ть с уч.НЗС (Авто)'!RR"&amp;$J$42))/$D27)</f>
        <v>0</v>
      </c>
      <c r="RS27" s="137">
        <f ca="1">IF($D27=0,0,SUMIF('Полная ст-ть с уч.НЗС (Авто)'!$YP$11:INDIRECT("'Полная ст-ть с уч.НЗС (Авто)'!YP"&amp;$J$42),$C27,'Полная ст-ть с уч.НЗС (Авто)'!RS$11:INDIRECT("'Полная ст-ть с уч.НЗС (Авто)'!RS"&amp;$J$42))/$D27)</f>
        <v>0</v>
      </c>
      <c r="RT27" s="137">
        <f ca="1">IF($D27=0,0,SUMIF('Полная ст-ть с уч.НЗС (Авто)'!$YP$11:INDIRECT("'Полная ст-ть с уч.НЗС (Авто)'!YP"&amp;$J$42),$C27,'Полная ст-ть с уч.НЗС (Авто)'!RT$11:INDIRECT("'Полная ст-ть с уч.НЗС (Авто)'!RT"&amp;$J$42))/$D27)</f>
        <v>0</v>
      </c>
      <c r="RU27" s="137">
        <f ca="1">IF($D27=0,0,SUMIF('Полная ст-ть с уч.НЗС (Авто)'!$YP$11:INDIRECT("'Полная ст-ть с уч.НЗС (Авто)'!YP"&amp;$J$42),$C27,'Полная ст-ть с уч.НЗС (Авто)'!RU$11:INDIRECT("'Полная ст-ть с уч.НЗС (Авто)'!RU"&amp;$J$42))/$D27)</f>
        <v>0</v>
      </c>
      <c r="RV27" s="137">
        <f ca="1">IF($D27=0,0,SUMIF('Полная ст-ть с уч.НЗС (Авто)'!$YP$11:INDIRECT("'Полная ст-ть с уч.НЗС (Авто)'!YP"&amp;$J$42),$C27,'Полная ст-ть с уч.НЗС (Авто)'!RV$11:INDIRECT("'Полная ст-ть с уч.НЗС (Авто)'!RV"&amp;$J$42))/$D27)</f>
        <v>0</v>
      </c>
      <c r="RW27" s="137">
        <f ca="1">IF($D27=0,0,SUMIF('Полная ст-ть с уч.НЗС (Авто)'!$YP$11:INDIRECT("'Полная ст-ть с уч.НЗС (Авто)'!YP"&amp;$J$42),$C27,'Полная ст-ть с уч.НЗС (Авто)'!RW$11:INDIRECT("'Полная ст-ть с уч.НЗС (Авто)'!RW"&amp;$J$42))/$D27)</f>
        <v>0</v>
      </c>
      <c r="RX27" s="137">
        <f ca="1">IF($D27=0,0,SUMIF('Полная ст-ть с уч.НЗС (Авто)'!$YP$11:INDIRECT("'Полная ст-ть с уч.НЗС (Авто)'!YP"&amp;$J$42),$C27,'Полная ст-ть с уч.НЗС (Авто)'!RX$11:INDIRECT("'Полная ст-ть с уч.НЗС (Авто)'!RX"&amp;$J$42))/$D27)</f>
        <v>0</v>
      </c>
      <c r="RY27" s="137">
        <f ca="1">IF($D27=0,0,SUMIF('Полная ст-ть с уч.НЗС (Авто)'!$YP$11:INDIRECT("'Полная ст-ть с уч.НЗС (Авто)'!YP"&amp;$J$42),$C27,'Полная ст-ть с уч.НЗС (Авто)'!RY$11:INDIRECT("'Полная ст-ть с уч.НЗС (Авто)'!RY"&amp;$J$42))/$D27)</f>
        <v>0</v>
      </c>
      <c r="RZ27" s="137">
        <f ca="1">IF($D27=0,0,SUMIF('Полная ст-ть с уч.НЗС (Авто)'!$YP$11:INDIRECT("'Полная ст-ть с уч.НЗС (Авто)'!YP"&amp;$J$42),$C27,'Полная ст-ть с уч.НЗС (Авто)'!RZ$11:INDIRECT("'Полная ст-ть с уч.НЗС (Авто)'!RZ"&amp;$J$42))/$D27)</f>
        <v>0</v>
      </c>
      <c r="SA27" s="137">
        <f ca="1">IF($D27=0,0,SUMIF('Полная ст-ть с уч.НЗС (Авто)'!$YP$11:INDIRECT("'Полная ст-ть с уч.НЗС (Авто)'!YP"&amp;$J$42),$C27,'Полная ст-ть с уч.НЗС (Авто)'!SA$11:INDIRECT("'Полная ст-ть с уч.НЗС (Авто)'!SA"&amp;$J$42))/$D27)</f>
        <v>0</v>
      </c>
      <c r="SB27" s="137">
        <f ca="1">IF($D27=0,0,SUMIF('Полная ст-ть с уч.НЗС (Авто)'!$YP$11:INDIRECT("'Полная ст-ть с уч.НЗС (Авто)'!YP"&amp;$J$42),$C27,'Полная ст-ть с уч.НЗС (Авто)'!SB$11:INDIRECT("'Полная ст-ть с уч.НЗС (Авто)'!SB"&amp;$J$42))/$D27)</f>
        <v>0</v>
      </c>
      <c r="SC27" s="137">
        <f ca="1">IF($D27=0,0,SUMIF('Полная ст-ть с уч.НЗС (Авто)'!$YP$11:INDIRECT("'Полная ст-ть с уч.НЗС (Авто)'!YP"&amp;$J$42),$C27,'Полная ст-ть с уч.НЗС (Авто)'!SC$11:INDIRECT("'Полная ст-ть с уч.НЗС (Авто)'!SC"&amp;$J$42))/$D27)</f>
        <v>0</v>
      </c>
      <c r="SD27" s="137">
        <f ca="1">IF($D27=0,0,SUMIF('Полная ст-ть с уч.НЗС (Авто)'!$YP$11:INDIRECT("'Полная ст-ть с уч.НЗС (Авто)'!YP"&amp;$J$42),$C27,'Полная ст-ть с уч.НЗС (Авто)'!SD$11:INDIRECT("'Полная ст-ть с уч.НЗС (Авто)'!SD"&amp;$J$42))/$D27)</f>
        <v>0</v>
      </c>
      <c r="SE27" s="137">
        <f ca="1">IF($D27=0,0,SUMIF('Полная ст-ть с уч.НЗС (Авто)'!$YP$11:INDIRECT("'Полная ст-ть с уч.НЗС (Авто)'!YP"&amp;$J$42),$C27,'Полная ст-ть с уч.НЗС (Авто)'!SE$11:INDIRECT("'Полная ст-ть с уч.НЗС (Авто)'!SE"&amp;$J$42))/$D27)</f>
        <v>0</v>
      </c>
      <c r="SF27" s="137">
        <f ca="1">IF($D27=0,0,SUMIF('Полная ст-ть с уч.НЗС (Авто)'!$YP$11:INDIRECT("'Полная ст-ть с уч.НЗС (Авто)'!YP"&amp;$J$42),$C27,'Полная ст-ть с уч.НЗС (Авто)'!SF$11:INDIRECT("'Полная ст-ть с уч.НЗС (Авто)'!SF"&amp;$J$42))/$D27)</f>
        <v>0</v>
      </c>
      <c r="SG27" s="137">
        <f ca="1">IF($D27=0,0,SUMIF('Полная ст-ть с уч.НЗС (Авто)'!$YP$11:INDIRECT("'Полная ст-ть с уч.НЗС (Авто)'!YP"&amp;$J$42),$C27,'Полная ст-ть с уч.НЗС (Авто)'!SG$11:INDIRECT("'Полная ст-ть с уч.НЗС (Авто)'!SG"&amp;$J$42))/$D27)</f>
        <v>0</v>
      </c>
      <c r="SH27" s="137">
        <f ca="1">IF($D27=0,0,SUMIF('Полная ст-ть с уч.НЗС (Авто)'!$YP$11:INDIRECT("'Полная ст-ть с уч.НЗС (Авто)'!YP"&amp;$J$42),$C27,'Полная ст-ть с уч.НЗС (Авто)'!SH$11:INDIRECT("'Полная ст-ть с уч.НЗС (Авто)'!SH"&amp;$J$42))/$D27)</f>
        <v>0</v>
      </c>
      <c r="SI27" s="137">
        <f ca="1">IF($D27=0,0,SUMIF('Полная ст-ть с уч.НЗС (Авто)'!$YP$11:INDIRECT("'Полная ст-ть с уч.НЗС (Авто)'!YP"&amp;$J$42),$C27,'Полная ст-ть с уч.НЗС (Авто)'!SI$11:INDIRECT("'Полная ст-ть с уч.НЗС (Авто)'!SI"&amp;$J$42))/$D27)</f>
        <v>0</v>
      </c>
      <c r="SJ27" s="137">
        <f ca="1">IF($D27=0,0,SUMIF('Полная ст-ть с уч.НЗС (Авто)'!$YP$11:INDIRECT("'Полная ст-ть с уч.НЗС (Авто)'!YP"&amp;$J$42),$C27,'Полная ст-ть с уч.НЗС (Авто)'!SJ$11:INDIRECT("'Полная ст-ть с уч.НЗС (Авто)'!SJ"&amp;$J$42))/$D27)</f>
        <v>0</v>
      </c>
      <c r="SK27" s="137">
        <f ca="1">IF($D27=0,0,SUMIF('Полная ст-ть с уч.НЗС (Авто)'!$YP$11:INDIRECT("'Полная ст-ть с уч.НЗС (Авто)'!YP"&amp;$J$42),$C27,'Полная ст-ть с уч.НЗС (Авто)'!SK$11:INDIRECT("'Полная ст-ть с уч.НЗС (Авто)'!SK"&amp;$J$42))/$D27)</f>
        <v>0</v>
      </c>
      <c r="SL27" s="137">
        <f ca="1">IF($D27=0,0,SUMIF('Полная ст-ть с уч.НЗС (Авто)'!$YP$11:INDIRECT("'Полная ст-ть с уч.НЗС (Авто)'!YP"&amp;$J$42),$C27,'Полная ст-ть с уч.НЗС (Авто)'!SL$11:INDIRECT("'Полная ст-ть с уч.НЗС (Авто)'!SL"&amp;$J$42))/$D27)</f>
        <v>0</v>
      </c>
      <c r="SM27" s="137">
        <f ca="1">IF($D27=0,0,SUMIF('Полная ст-ть с уч.НЗС (Авто)'!$YP$11:INDIRECT("'Полная ст-ть с уч.НЗС (Авто)'!YP"&amp;$J$42),$C27,'Полная ст-ть с уч.НЗС (Авто)'!SM$11:INDIRECT("'Полная ст-ть с уч.НЗС (Авто)'!SM"&amp;$J$42))/$D27)</f>
        <v>0</v>
      </c>
      <c r="SN27" s="137">
        <f ca="1">IF($D27=0,0,SUMIF('Полная ст-ть с уч.НЗС (Авто)'!$YP$11:INDIRECT("'Полная ст-ть с уч.НЗС (Авто)'!YP"&amp;$J$42),$C27,'Полная ст-ть с уч.НЗС (Авто)'!SN$11:INDIRECT("'Полная ст-ть с уч.НЗС (Авто)'!SN"&amp;$J$42))/$D27)</f>
        <v>0</v>
      </c>
      <c r="SO27" s="137">
        <f ca="1">IF($D27=0,0,SUMIF('Полная ст-ть с уч.НЗС (Авто)'!$YP$11:INDIRECT("'Полная ст-ть с уч.НЗС (Авто)'!YP"&amp;$J$42),$C27,'Полная ст-ть с уч.НЗС (Авто)'!SO$11:INDIRECT("'Полная ст-ть с уч.НЗС (Авто)'!SO"&amp;$J$42))/$D27)</f>
        <v>0</v>
      </c>
      <c r="SP27" s="137">
        <f ca="1">IF($D27=0,0,SUMIF('Полная ст-ть с уч.НЗС (Авто)'!$YP$11:INDIRECT("'Полная ст-ть с уч.НЗС (Авто)'!YP"&amp;$J$42),$C27,'Полная ст-ть с уч.НЗС (Авто)'!SP$11:INDIRECT("'Полная ст-ть с уч.НЗС (Авто)'!SP"&amp;$J$42))/$D27)</f>
        <v>0</v>
      </c>
      <c r="SQ27" s="137">
        <f ca="1">IF($D27=0,0,SUMIF('Полная ст-ть с уч.НЗС (Авто)'!$YP$11:INDIRECT("'Полная ст-ть с уч.НЗС (Авто)'!YP"&amp;$J$42),$C27,'Полная ст-ть с уч.НЗС (Авто)'!SQ$11:INDIRECT("'Полная ст-ть с уч.НЗС (Авто)'!SQ"&amp;$J$42))/$D27)</f>
        <v>0</v>
      </c>
      <c r="SR27" s="137">
        <f ca="1">IF($D27=0,0,SUMIF('Полная ст-ть с уч.НЗС (Авто)'!$YP$11:INDIRECT("'Полная ст-ть с уч.НЗС (Авто)'!YP"&amp;$J$42),$C27,'Полная ст-ть с уч.НЗС (Авто)'!SR$11:INDIRECT("'Полная ст-ть с уч.НЗС (Авто)'!SR"&amp;$J$42))/$D27)</f>
        <v>0</v>
      </c>
      <c r="SS27" s="137">
        <f ca="1">IF($D27=0,0,SUMIF('Полная ст-ть с уч.НЗС (Авто)'!$YP$11:INDIRECT("'Полная ст-ть с уч.НЗС (Авто)'!YP"&amp;$J$42),$C27,'Полная ст-ть с уч.НЗС (Авто)'!SS$11:INDIRECT("'Полная ст-ть с уч.НЗС (Авто)'!SS"&amp;$J$42))/$D27)</f>
        <v>0</v>
      </c>
      <c r="ST27" s="137">
        <f ca="1">IF($D27=0,0,SUMIF('Полная ст-ть с уч.НЗС (Авто)'!$YP$11:INDIRECT("'Полная ст-ть с уч.НЗС (Авто)'!YP"&amp;$J$42),$C27,'Полная ст-ть с уч.НЗС (Авто)'!ST$11:INDIRECT("'Полная ст-ть с уч.НЗС (Авто)'!ST"&amp;$J$42))/$D27)</f>
        <v>0</v>
      </c>
      <c r="SU27" s="137">
        <f ca="1">IF($D27=0,0,SUMIF('Полная ст-ть с уч.НЗС (Авто)'!$YP$11:INDIRECT("'Полная ст-ть с уч.НЗС (Авто)'!YP"&amp;$J$42),$C27,'Полная ст-ть с уч.НЗС (Авто)'!SU$11:INDIRECT("'Полная ст-ть с уч.НЗС (Авто)'!SU"&amp;$J$42))/$D27)</f>
        <v>0</v>
      </c>
      <c r="SV27" s="137">
        <f ca="1">IF($D27=0,0,SUMIF('Полная ст-ть с уч.НЗС (Авто)'!$YP$11:INDIRECT("'Полная ст-ть с уч.НЗС (Авто)'!YP"&amp;$J$42),$C27,'Полная ст-ть с уч.НЗС (Авто)'!SV$11:INDIRECT("'Полная ст-ть с уч.НЗС (Авто)'!SV"&amp;$J$42))/$D27)</f>
        <v>0</v>
      </c>
      <c r="SW27" s="137">
        <f ca="1">IF($D27=0,0,SUMIF('Полная ст-ть с уч.НЗС (Авто)'!$YP$11:INDIRECT("'Полная ст-ть с уч.НЗС (Авто)'!YP"&amp;$J$42),$C27,'Полная ст-ть с уч.НЗС (Авто)'!SW$11:INDIRECT("'Полная ст-ть с уч.НЗС (Авто)'!SW"&amp;$J$42))/$D27)</f>
        <v>0</v>
      </c>
      <c r="SX27" s="137">
        <f ca="1">IF($D27=0,0,SUMIF('Полная ст-ть с уч.НЗС (Авто)'!$YP$11:INDIRECT("'Полная ст-ть с уч.НЗС (Авто)'!YP"&amp;$J$42),$C27,'Полная ст-ть с уч.НЗС (Авто)'!SX$11:INDIRECT("'Полная ст-ть с уч.НЗС (Авто)'!SX"&amp;$J$42))/$D27)</f>
        <v>0</v>
      </c>
      <c r="SY27" s="137">
        <f ca="1">IF($D27=0,0,SUMIF('Полная ст-ть с уч.НЗС (Авто)'!$YP$11:INDIRECT("'Полная ст-ть с уч.НЗС (Авто)'!YP"&amp;$J$42),$C27,'Полная ст-ть с уч.НЗС (Авто)'!SY$11:INDIRECT("'Полная ст-ть с уч.НЗС (Авто)'!SY"&amp;$J$42))/$D27)</f>
        <v>0</v>
      </c>
      <c r="SZ27" s="137">
        <f ca="1">IF($D27=0,0,SUMIF('Полная ст-ть с уч.НЗС (Авто)'!$YP$11:INDIRECT("'Полная ст-ть с уч.НЗС (Авто)'!YP"&amp;$J$42),$C27,'Полная ст-ть с уч.НЗС (Авто)'!SZ$11:INDIRECT("'Полная ст-ть с уч.НЗС (Авто)'!SZ"&amp;$J$42))/$D27)</f>
        <v>0</v>
      </c>
      <c r="TA27" s="137">
        <f ca="1">IF($D27=0,0,SUMIF('Полная ст-ть с уч.НЗС (Авто)'!$YP$11:INDIRECT("'Полная ст-ть с уч.НЗС (Авто)'!YP"&amp;$J$42),$C27,'Полная ст-ть с уч.НЗС (Авто)'!TA$11:INDIRECT("'Полная ст-ть с уч.НЗС (Авто)'!TA"&amp;$J$42))/$D27)</f>
        <v>0</v>
      </c>
      <c r="TB27" s="137">
        <f ca="1">IF($D27=0,0,SUMIF('Полная ст-ть с уч.НЗС (Авто)'!$YP$11:INDIRECT("'Полная ст-ть с уч.НЗС (Авто)'!YP"&amp;$J$42),$C27,'Полная ст-ть с уч.НЗС (Авто)'!TB$11:INDIRECT("'Полная ст-ть с уч.НЗС (Авто)'!TB"&amp;$J$42))/$D27)</f>
        <v>0</v>
      </c>
      <c r="TC27" s="137">
        <f ca="1">IF($D27=0,0,SUMIF('Полная ст-ть с уч.НЗС (Авто)'!$YP$11:INDIRECT("'Полная ст-ть с уч.НЗС (Авто)'!YP"&amp;$J$42),$C27,'Полная ст-ть с уч.НЗС (Авто)'!TC$11:INDIRECT("'Полная ст-ть с уч.НЗС (Авто)'!TC"&amp;$J$42))/$D27)</f>
        <v>0</v>
      </c>
      <c r="TD27" s="137">
        <f ca="1">IF($D27=0,0,SUMIF('Полная ст-ть с уч.НЗС (Авто)'!$YP$11:INDIRECT("'Полная ст-ть с уч.НЗС (Авто)'!YP"&amp;$J$42),$C27,'Полная ст-ть с уч.НЗС (Авто)'!TD$11:INDIRECT("'Полная ст-ть с уч.НЗС (Авто)'!TD"&amp;$J$42))/$D27)</f>
        <v>0</v>
      </c>
      <c r="TE27" s="137">
        <f ca="1">IF($D27=0,0,SUMIF('Полная ст-ть с уч.НЗС (Авто)'!$YP$11:INDIRECT("'Полная ст-ть с уч.НЗС (Авто)'!YP"&amp;$J$42),$C27,'Полная ст-ть с уч.НЗС (Авто)'!TE$11:INDIRECT("'Полная ст-ть с уч.НЗС (Авто)'!TE"&amp;$J$42))/$D27)</f>
        <v>0</v>
      </c>
      <c r="TF27" s="137">
        <f ca="1">IF($D27=0,0,SUMIF('Полная ст-ть с уч.НЗС (Авто)'!$YP$11:INDIRECT("'Полная ст-ть с уч.НЗС (Авто)'!YP"&amp;$J$42),$C27,'Полная ст-ть с уч.НЗС (Авто)'!TF$11:INDIRECT("'Полная ст-ть с уч.НЗС (Авто)'!TF"&amp;$J$42))/$D27)</f>
        <v>0</v>
      </c>
      <c r="TG27" s="137">
        <f ca="1">IF($D27=0,0,SUMIF('Полная ст-ть с уч.НЗС (Авто)'!$YP$11:INDIRECT("'Полная ст-ть с уч.НЗС (Авто)'!YP"&amp;$J$42),$C27,'Полная ст-ть с уч.НЗС (Авто)'!TG$11:INDIRECT("'Полная ст-ть с уч.НЗС (Авто)'!TG"&amp;$J$42))/$D27)</f>
        <v>0</v>
      </c>
      <c r="TH27" s="137">
        <f ca="1">IF($D27=0,0,SUMIF('Полная ст-ть с уч.НЗС (Авто)'!$YP$11:INDIRECT("'Полная ст-ть с уч.НЗС (Авто)'!YP"&amp;$J$42),$C27,'Полная ст-ть с уч.НЗС (Авто)'!TH$11:INDIRECT("'Полная ст-ть с уч.НЗС (Авто)'!TH"&amp;$J$42))/$D27)</f>
        <v>0</v>
      </c>
      <c r="TI27" s="137">
        <f ca="1">IF($D27=0,0,SUMIF('Полная ст-ть с уч.НЗС (Авто)'!$YP$11:INDIRECT("'Полная ст-ть с уч.НЗС (Авто)'!YP"&amp;$J$42),$C27,'Полная ст-ть с уч.НЗС (Авто)'!TI$11:INDIRECT("'Полная ст-ть с уч.НЗС (Авто)'!TI"&amp;$J$42))/$D27)</f>
        <v>0</v>
      </c>
      <c r="TJ27" s="137">
        <f ca="1">IF($D27=0,0,SUMIF('Полная ст-ть с уч.НЗС (Авто)'!$YP$11:INDIRECT("'Полная ст-ть с уч.НЗС (Авто)'!YP"&amp;$J$42),$C27,'Полная ст-ть с уч.НЗС (Авто)'!TJ$11:INDIRECT("'Полная ст-ть с уч.НЗС (Авто)'!TJ"&amp;$J$42))/$D27)</f>
        <v>0</v>
      </c>
      <c r="TK27" s="137">
        <f ca="1">IF($D27=0,0,SUMIF('Полная ст-ть с уч.НЗС (Авто)'!$YP$11:INDIRECT("'Полная ст-ть с уч.НЗС (Авто)'!YP"&amp;$J$42),$C27,'Полная ст-ть с уч.НЗС (Авто)'!TK$11:INDIRECT("'Полная ст-ть с уч.НЗС (Авто)'!TK"&amp;$J$42))/$D27)</f>
        <v>0</v>
      </c>
      <c r="TL27" s="137">
        <f ca="1">IF($D27=0,0,SUMIF('Полная ст-ть с уч.НЗС (Авто)'!$YP$11:INDIRECT("'Полная ст-ть с уч.НЗС (Авто)'!YP"&amp;$J$42),$C27,'Полная ст-ть с уч.НЗС (Авто)'!TL$11:INDIRECT("'Полная ст-ть с уч.НЗС (Авто)'!TL"&amp;$J$42))/$D27)</f>
        <v>0</v>
      </c>
      <c r="TM27" s="137">
        <f ca="1">IF($D27=0,0,SUMIF('Полная ст-ть с уч.НЗС (Авто)'!$YP$11:INDIRECT("'Полная ст-ть с уч.НЗС (Авто)'!YP"&amp;$J$42),$C27,'Полная ст-ть с уч.НЗС (Авто)'!TM$11:INDIRECT("'Полная ст-ть с уч.НЗС (Авто)'!TM"&amp;$J$42))/$D27)</f>
        <v>0</v>
      </c>
      <c r="TN27" s="137">
        <f ca="1">IF($D27=0,0,SUMIF('Полная ст-ть с уч.НЗС (Авто)'!$YP$11:INDIRECT("'Полная ст-ть с уч.НЗС (Авто)'!YP"&amp;$J$42),$C27,'Полная ст-ть с уч.НЗС (Авто)'!TN$11:INDIRECT("'Полная ст-ть с уч.НЗС (Авто)'!TN"&amp;$J$42))/$D27)</f>
        <v>0</v>
      </c>
      <c r="TO27" s="137">
        <f ca="1">IF($D27=0,0,SUMIF('Полная ст-ть с уч.НЗС (Авто)'!$YP$11:INDIRECT("'Полная ст-ть с уч.НЗС (Авто)'!YP"&amp;$J$42),$C27,'Полная ст-ть с уч.НЗС (Авто)'!TO$11:INDIRECT("'Полная ст-ть с уч.НЗС (Авто)'!TO"&amp;$J$42))/$D27)</f>
        <v>0</v>
      </c>
      <c r="TP27" s="137">
        <f ca="1">IF($D27=0,0,SUMIF('Полная ст-ть с уч.НЗС (Авто)'!$YP$11:INDIRECT("'Полная ст-ть с уч.НЗС (Авто)'!YP"&amp;$J$42),$C27,'Полная ст-ть с уч.НЗС (Авто)'!TP$11:INDIRECT("'Полная ст-ть с уч.НЗС (Авто)'!TP"&amp;$J$42))/$D27)</f>
        <v>0</v>
      </c>
      <c r="TQ27" s="137">
        <f ca="1">IF($D27=0,0,SUMIF('Полная ст-ть с уч.НЗС (Авто)'!$YP$11:INDIRECT("'Полная ст-ть с уч.НЗС (Авто)'!YP"&amp;$J$42),$C27,'Полная ст-ть с уч.НЗС (Авто)'!TQ$11:INDIRECT("'Полная ст-ть с уч.НЗС (Авто)'!TQ"&amp;$J$42))/$D27)</f>
        <v>0</v>
      </c>
      <c r="TR27" s="137">
        <f ca="1">IF($D27=0,0,SUMIF('Полная ст-ть с уч.НЗС (Авто)'!$YP$11:INDIRECT("'Полная ст-ть с уч.НЗС (Авто)'!YP"&amp;$J$42),$C27,'Полная ст-ть с уч.НЗС (Авто)'!TR$11:INDIRECT("'Полная ст-ть с уч.НЗС (Авто)'!TR"&amp;$J$42))/$D27)</f>
        <v>0</v>
      </c>
      <c r="TS27" s="137">
        <f ca="1">IF($D27=0,0,SUMIF('Полная ст-ть с уч.НЗС (Авто)'!$YP$11:INDIRECT("'Полная ст-ть с уч.НЗС (Авто)'!YP"&amp;$J$42),$C27,'Полная ст-ть с уч.НЗС (Авто)'!TS$11:INDIRECT("'Полная ст-ть с уч.НЗС (Авто)'!TS"&amp;$J$42))/$D27)</f>
        <v>0</v>
      </c>
      <c r="TT27" s="137">
        <f ca="1">IF($D27=0,0,SUMIF('Полная ст-ть с уч.НЗС (Авто)'!$YP$11:INDIRECT("'Полная ст-ть с уч.НЗС (Авто)'!YP"&amp;$J$42),$C27,'Полная ст-ть с уч.НЗС (Авто)'!TT$11:INDIRECT("'Полная ст-ть с уч.НЗС (Авто)'!TT"&amp;$J$42))/$D27)</f>
        <v>0</v>
      </c>
      <c r="TU27" s="137">
        <f ca="1">IF($D27=0,0,SUMIF('Полная ст-ть с уч.НЗС (Авто)'!$YP$11:INDIRECT("'Полная ст-ть с уч.НЗС (Авто)'!YP"&amp;$J$42),$C27,'Полная ст-ть с уч.НЗС (Авто)'!TU$11:INDIRECT("'Полная ст-ть с уч.НЗС (Авто)'!TU"&amp;$J$42))/$D27)</f>
        <v>0</v>
      </c>
      <c r="TV27" s="137">
        <f ca="1">IF($D27=0,0,SUMIF('Полная ст-ть с уч.НЗС (Авто)'!$YP$11:INDIRECT("'Полная ст-ть с уч.НЗС (Авто)'!YP"&amp;$J$42),$C27,'Полная ст-ть с уч.НЗС (Авто)'!TV$11:INDIRECT("'Полная ст-ть с уч.НЗС (Авто)'!TV"&amp;$J$42))/$D27)</f>
        <v>0</v>
      </c>
      <c r="TW27" s="137">
        <f ca="1">IF($D27=0,0,SUMIF('Полная ст-ть с уч.НЗС (Авто)'!$YP$11:INDIRECT("'Полная ст-ть с уч.НЗС (Авто)'!YP"&amp;$J$42),$C27,'Полная ст-ть с уч.НЗС (Авто)'!TW$11:INDIRECT("'Полная ст-ть с уч.НЗС (Авто)'!TW"&amp;$J$42))/$D27)</f>
        <v>0</v>
      </c>
      <c r="TX27" s="137">
        <f ca="1">IF($D27=0,0,SUMIF('Полная ст-ть с уч.НЗС (Авто)'!$YP$11:INDIRECT("'Полная ст-ть с уч.НЗС (Авто)'!YP"&amp;$J$42),$C27,'Полная ст-ть с уч.НЗС (Авто)'!TX$11:INDIRECT("'Полная ст-ть с уч.НЗС (Авто)'!TX"&amp;$J$42))/$D27)</f>
        <v>0</v>
      </c>
      <c r="TY27" s="137">
        <f ca="1">IF($D27=0,0,SUMIF('Полная ст-ть с уч.НЗС (Авто)'!$YP$11:INDIRECT("'Полная ст-ть с уч.НЗС (Авто)'!YP"&amp;$J$42),$C27,'Полная ст-ть с уч.НЗС (Авто)'!TY$11:INDIRECT("'Полная ст-ть с уч.НЗС (Авто)'!TY"&amp;$J$42))/$D27)</f>
        <v>0</v>
      </c>
      <c r="TZ27" s="137">
        <f ca="1">IF($D27=0,0,SUMIF('Полная ст-ть с уч.НЗС (Авто)'!$YP$11:INDIRECT("'Полная ст-ть с уч.НЗС (Авто)'!YP"&amp;$J$42),$C27,'Полная ст-ть с уч.НЗС (Авто)'!TZ$11:INDIRECT("'Полная ст-ть с уч.НЗС (Авто)'!TZ"&amp;$J$42))/$D27)</f>
        <v>0</v>
      </c>
      <c r="UA27" s="137">
        <f ca="1">IF($D27=0,0,SUMIF('Полная ст-ть с уч.НЗС (Авто)'!$YP$11:INDIRECT("'Полная ст-ть с уч.НЗС (Авто)'!YP"&amp;$J$42),$C27,'Полная ст-ть с уч.НЗС (Авто)'!UA$11:INDIRECT("'Полная ст-ть с уч.НЗС (Авто)'!UA"&amp;$J$42))/$D27)</f>
        <v>0</v>
      </c>
      <c r="UB27" s="137">
        <f ca="1">IF($D27=0,0,SUMIF('Полная ст-ть с уч.НЗС (Авто)'!$YP$11:INDIRECT("'Полная ст-ть с уч.НЗС (Авто)'!YP"&amp;$J$42),$C27,'Полная ст-ть с уч.НЗС (Авто)'!UB$11:INDIRECT("'Полная ст-ть с уч.НЗС (Авто)'!UB"&amp;$J$42))/$D27)</f>
        <v>0</v>
      </c>
      <c r="UC27" s="137">
        <f ca="1">IF($D27=0,0,SUMIF('Полная ст-ть с уч.НЗС (Авто)'!$YP$11:INDIRECT("'Полная ст-ть с уч.НЗС (Авто)'!YP"&amp;$J$42),$C27,'Полная ст-ть с уч.НЗС (Авто)'!UC$11:INDIRECT("'Полная ст-ть с уч.НЗС (Авто)'!UC"&amp;$J$42))/$D27)</f>
        <v>0</v>
      </c>
      <c r="UD27" s="137">
        <f ca="1">IF($D27=0,0,SUMIF('Полная ст-ть с уч.НЗС (Авто)'!$YP$11:INDIRECT("'Полная ст-ть с уч.НЗС (Авто)'!YP"&amp;$J$42),$C27,'Полная ст-ть с уч.НЗС (Авто)'!UD$11:INDIRECT("'Полная ст-ть с уч.НЗС (Авто)'!UD"&amp;$J$42))/$D27)</f>
        <v>0</v>
      </c>
      <c r="UE27" s="137">
        <f ca="1">IF($D27=0,0,SUMIF('Полная ст-ть с уч.НЗС (Авто)'!$YP$11:INDIRECT("'Полная ст-ть с уч.НЗС (Авто)'!YP"&amp;$J$42),$C27,'Полная ст-ть с уч.НЗС (Авто)'!UE$11:INDIRECT("'Полная ст-ть с уч.НЗС (Авто)'!UE"&amp;$J$42))/$D27)</f>
        <v>0</v>
      </c>
      <c r="UF27" s="137">
        <f ca="1">IF($D27=0,0,SUMIF('Полная ст-ть с уч.НЗС (Авто)'!$YP$11:INDIRECT("'Полная ст-ть с уч.НЗС (Авто)'!YP"&amp;$J$42),$C27,'Полная ст-ть с уч.НЗС (Авто)'!UF$11:INDIRECT("'Полная ст-ть с уч.НЗС (Авто)'!UF"&amp;$J$42))/$D27)</f>
        <v>0</v>
      </c>
      <c r="UG27" s="137">
        <f ca="1">IF($D27=0,0,SUMIF('Полная ст-ть с уч.НЗС (Авто)'!$YP$11:INDIRECT("'Полная ст-ть с уч.НЗС (Авто)'!YP"&amp;$J$42),$C27,'Полная ст-ть с уч.НЗС (Авто)'!UG$11:INDIRECT("'Полная ст-ть с уч.НЗС (Авто)'!UG"&amp;$J$42))/$D27)</f>
        <v>0</v>
      </c>
      <c r="UH27" s="137">
        <f ca="1">IF($D27=0,0,SUMIF('Полная ст-ть с уч.НЗС (Авто)'!$YP$11:INDIRECT("'Полная ст-ть с уч.НЗС (Авто)'!YP"&amp;$J$42),$C27,'Полная ст-ть с уч.НЗС (Авто)'!UH$11:INDIRECT("'Полная ст-ть с уч.НЗС (Авто)'!UH"&amp;$J$42))/$D27)</f>
        <v>0</v>
      </c>
      <c r="UI27" s="137">
        <f ca="1">IF($D27=0,0,SUMIF('Полная ст-ть с уч.НЗС (Авто)'!$YP$11:INDIRECT("'Полная ст-ть с уч.НЗС (Авто)'!YP"&amp;$J$42),$C27,'Полная ст-ть с уч.НЗС (Авто)'!UI$11:INDIRECT("'Полная ст-ть с уч.НЗС (Авто)'!UI"&amp;$J$42))/$D27)</f>
        <v>0</v>
      </c>
      <c r="UJ27" s="137">
        <f ca="1">IF($D27=0,0,SUMIF('Полная ст-ть с уч.НЗС (Авто)'!$YP$11:INDIRECT("'Полная ст-ть с уч.НЗС (Авто)'!YP"&amp;$J$42),$C27,'Полная ст-ть с уч.НЗС (Авто)'!UJ$11:INDIRECT("'Полная ст-ть с уч.НЗС (Авто)'!UJ"&amp;$J$42))/$D27)</f>
        <v>0</v>
      </c>
      <c r="UK27" s="137">
        <f ca="1">IF($D27=0,0,SUMIF('Полная ст-ть с уч.НЗС (Авто)'!$YP$11:INDIRECT("'Полная ст-ть с уч.НЗС (Авто)'!YP"&amp;$J$42),$C27,'Полная ст-ть с уч.НЗС (Авто)'!UK$11:INDIRECT("'Полная ст-ть с уч.НЗС (Авто)'!UK"&amp;$J$42))/$D27)</f>
        <v>0</v>
      </c>
      <c r="UL27" s="137">
        <f ca="1">IF($D27=0,0,SUMIF('Полная ст-ть с уч.НЗС (Авто)'!$YP$11:INDIRECT("'Полная ст-ть с уч.НЗС (Авто)'!YP"&amp;$J$42),$C27,'Полная ст-ть с уч.НЗС (Авто)'!UL$11:INDIRECT("'Полная ст-ть с уч.НЗС (Авто)'!UL"&amp;$J$42))/$D27)</f>
        <v>0</v>
      </c>
      <c r="UM27" s="137">
        <f ca="1">IF($D27=0,0,SUMIF('Полная ст-ть с уч.НЗС (Авто)'!$YP$11:INDIRECT("'Полная ст-ть с уч.НЗС (Авто)'!YP"&amp;$J$42),$C27,'Полная ст-ть с уч.НЗС (Авто)'!UM$11:INDIRECT("'Полная ст-ть с уч.НЗС (Авто)'!UM"&amp;$J$42))/$D27)</f>
        <v>0</v>
      </c>
      <c r="UN27" s="137">
        <f ca="1">IF($D27=0,0,SUMIF('Полная ст-ть с уч.НЗС (Авто)'!$YP$11:INDIRECT("'Полная ст-ть с уч.НЗС (Авто)'!YP"&amp;$J$42),$C27,'Полная ст-ть с уч.НЗС (Авто)'!UN$11:INDIRECT("'Полная ст-ть с уч.НЗС (Авто)'!UN"&amp;$J$42))/$D27)</f>
        <v>0</v>
      </c>
      <c r="UO27" s="137">
        <f ca="1">IF($D27=0,0,SUMIF('Полная ст-ть с уч.НЗС (Авто)'!$YP$11:INDIRECT("'Полная ст-ть с уч.НЗС (Авто)'!YP"&amp;$J$42),$C27,'Полная ст-ть с уч.НЗС (Авто)'!UO$11:INDIRECT("'Полная ст-ть с уч.НЗС (Авто)'!UO"&amp;$J$42))/$D27)</f>
        <v>0</v>
      </c>
      <c r="UP27" s="137">
        <f ca="1">IF($D27=0,0,SUMIF('Полная ст-ть с уч.НЗС (Авто)'!$YP$11:INDIRECT("'Полная ст-ть с уч.НЗС (Авто)'!YP"&amp;$J$42),$C27,'Полная ст-ть с уч.НЗС (Авто)'!UP$11:INDIRECT("'Полная ст-ть с уч.НЗС (Авто)'!UP"&amp;$J$42))/$D27)</f>
        <v>0</v>
      </c>
      <c r="UQ27" s="137">
        <f ca="1">IF($D27=0,0,SUMIF('Полная ст-ть с уч.НЗС (Авто)'!$YP$11:INDIRECT("'Полная ст-ть с уч.НЗС (Авто)'!YP"&amp;$J$42),$C27,'Полная ст-ть с уч.НЗС (Авто)'!UQ$11:INDIRECT("'Полная ст-ть с уч.НЗС (Авто)'!UQ"&amp;$J$42))/$D27)</f>
        <v>0</v>
      </c>
      <c r="UR27" s="137">
        <f ca="1">IF($D27=0,0,SUMIF('Полная ст-ть с уч.НЗС (Авто)'!$YP$11:INDIRECT("'Полная ст-ть с уч.НЗС (Авто)'!YP"&amp;$J$42),$C27,'Полная ст-ть с уч.НЗС (Авто)'!UR$11:INDIRECT("'Полная ст-ть с уч.НЗС (Авто)'!UR"&amp;$J$42))/$D27)</f>
        <v>0</v>
      </c>
      <c r="US27" s="137">
        <f ca="1">IF($D27=0,0,SUMIF('Полная ст-ть с уч.НЗС (Авто)'!$YP$11:INDIRECT("'Полная ст-ть с уч.НЗС (Авто)'!YP"&amp;$J$42),$C27,'Полная ст-ть с уч.НЗС (Авто)'!US$11:INDIRECT("'Полная ст-ть с уч.НЗС (Авто)'!US"&amp;$J$42))/$D27)</f>
        <v>0</v>
      </c>
      <c r="UT27" s="137">
        <f ca="1">IF($D27=0,0,SUMIF('Полная ст-ть с уч.НЗС (Авто)'!$YP$11:INDIRECT("'Полная ст-ть с уч.НЗС (Авто)'!YP"&amp;$J$42),$C27,'Полная ст-ть с уч.НЗС (Авто)'!UT$11:INDIRECT("'Полная ст-ть с уч.НЗС (Авто)'!UT"&amp;$J$42))/$D27)</f>
        <v>0</v>
      </c>
      <c r="UU27" s="137">
        <f ca="1">IF($D27=0,0,SUMIF('Полная ст-ть с уч.НЗС (Авто)'!$YP$11:INDIRECT("'Полная ст-ть с уч.НЗС (Авто)'!YP"&amp;$J$42),$C27,'Полная ст-ть с уч.НЗС (Авто)'!UU$11:INDIRECT("'Полная ст-ть с уч.НЗС (Авто)'!UU"&amp;$J$42))/$D27)</f>
        <v>0</v>
      </c>
      <c r="UV27" s="137">
        <f ca="1">IF($D27=0,0,SUMIF('Полная ст-ть с уч.НЗС (Авто)'!$YP$11:INDIRECT("'Полная ст-ть с уч.НЗС (Авто)'!YP"&amp;$J$42),$C27,'Полная ст-ть с уч.НЗС (Авто)'!UV$11:INDIRECT("'Полная ст-ть с уч.НЗС (Авто)'!UV"&amp;$J$42))/$D27)</f>
        <v>0</v>
      </c>
      <c r="UW27" s="137">
        <f ca="1">IF($D27=0,0,SUMIF('Полная ст-ть с уч.НЗС (Авто)'!$YP$11:INDIRECT("'Полная ст-ть с уч.НЗС (Авто)'!YP"&amp;$J$42),$C27,'Полная ст-ть с уч.НЗС (Авто)'!UW$11:INDIRECT("'Полная ст-ть с уч.НЗС (Авто)'!UW"&amp;$J$42))/$D27)</f>
        <v>0</v>
      </c>
      <c r="UX27" s="137">
        <f ca="1">IF($D27=0,0,SUMIF('Полная ст-ть с уч.НЗС (Авто)'!$YP$11:INDIRECT("'Полная ст-ть с уч.НЗС (Авто)'!YP"&amp;$J$42),$C27,'Полная ст-ть с уч.НЗС (Авто)'!UX$11:INDIRECT("'Полная ст-ть с уч.НЗС (Авто)'!UX"&amp;$J$42))/$D27)</f>
        <v>0</v>
      </c>
      <c r="UY27" s="137">
        <f ca="1">IF($D27=0,0,SUMIF('Полная ст-ть с уч.НЗС (Авто)'!$YP$11:INDIRECT("'Полная ст-ть с уч.НЗС (Авто)'!YP"&amp;$J$42),$C27,'Полная ст-ть с уч.НЗС (Авто)'!UY$11:INDIRECT("'Полная ст-ть с уч.НЗС (Авто)'!UY"&amp;$J$42))/$D27)</f>
        <v>0</v>
      </c>
      <c r="UZ27" s="137">
        <f ca="1">IF($D27=0,0,SUMIF('Полная ст-ть с уч.НЗС (Авто)'!$YP$11:INDIRECT("'Полная ст-ть с уч.НЗС (Авто)'!YP"&amp;$J$42),$C27,'Полная ст-ть с уч.НЗС (Авто)'!UZ$11:INDIRECT("'Полная ст-ть с уч.НЗС (Авто)'!UZ"&amp;$J$42))/$D27)</f>
        <v>0</v>
      </c>
      <c r="VA27" s="137">
        <f ca="1">IF($D27=0,0,SUMIF('Полная ст-ть с уч.НЗС (Авто)'!$YP$11:INDIRECT("'Полная ст-ть с уч.НЗС (Авто)'!YP"&amp;$J$42),$C27,'Полная ст-ть с уч.НЗС (Авто)'!VA$11:INDIRECT("'Полная ст-ть с уч.НЗС (Авто)'!VA"&amp;$J$42))/$D27)</f>
        <v>0</v>
      </c>
      <c r="VB27" s="137">
        <f ca="1">IF($D27=0,0,SUMIF('Полная ст-ть с уч.НЗС (Авто)'!$YP$11:INDIRECT("'Полная ст-ть с уч.НЗС (Авто)'!YP"&amp;$J$42),$C27,'Полная ст-ть с уч.НЗС (Авто)'!VB$11:INDIRECT("'Полная ст-ть с уч.НЗС (Авто)'!VB"&amp;$J$42))/$D27)</f>
        <v>0</v>
      </c>
      <c r="VC27" s="137">
        <f ca="1">IF($D27=0,0,SUMIF('Полная ст-ть с уч.НЗС (Авто)'!$YP$11:INDIRECT("'Полная ст-ть с уч.НЗС (Авто)'!YP"&amp;$J$42),$C27,'Полная ст-ть с уч.НЗС (Авто)'!VC$11:INDIRECT("'Полная ст-ть с уч.НЗС (Авто)'!VC"&amp;$J$42))/$D27)</f>
        <v>0</v>
      </c>
      <c r="VD27" s="137">
        <f ca="1">IF($D27=0,0,SUMIF('Полная ст-ть с уч.НЗС (Авто)'!$YP$11:INDIRECT("'Полная ст-ть с уч.НЗС (Авто)'!YP"&amp;$J$42),$C27,'Полная ст-ть с уч.НЗС (Авто)'!VD$11:INDIRECT("'Полная ст-ть с уч.НЗС (Авто)'!VD"&amp;$J$42))/$D27)</f>
        <v>0</v>
      </c>
      <c r="VE27" s="137">
        <f ca="1">IF($D27=0,0,SUMIF('Полная ст-ть с уч.НЗС (Авто)'!$YP$11:INDIRECT("'Полная ст-ть с уч.НЗС (Авто)'!YP"&amp;$J$42),$C27,'Полная ст-ть с уч.НЗС (Авто)'!VE$11:INDIRECT("'Полная ст-ть с уч.НЗС (Авто)'!VE"&amp;$J$42))/$D27)</f>
        <v>0</v>
      </c>
      <c r="VF27" s="137">
        <f ca="1">IF($D27=0,0,SUMIF('Полная ст-ть с уч.НЗС (Авто)'!$YP$11:INDIRECT("'Полная ст-ть с уч.НЗС (Авто)'!YP"&amp;$J$42),$C27,'Полная ст-ть с уч.НЗС (Авто)'!VF$11:INDIRECT("'Полная ст-ть с уч.НЗС (Авто)'!VF"&amp;$J$42))/$D27)</f>
        <v>0</v>
      </c>
      <c r="VG27" s="137">
        <f ca="1">IF($D27=0,0,SUMIF('Полная ст-ть с уч.НЗС (Авто)'!$YP$11:INDIRECT("'Полная ст-ть с уч.НЗС (Авто)'!YP"&amp;$J$42),$C27,'Полная ст-ть с уч.НЗС (Авто)'!VG$11:INDIRECT("'Полная ст-ть с уч.НЗС (Авто)'!VG"&amp;$J$42))/$D27)</f>
        <v>0</v>
      </c>
      <c r="VH27" s="137">
        <f ca="1">IF($D27=0,0,SUMIF('Полная ст-ть с уч.НЗС (Авто)'!$YP$11:INDIRECT("'Полная ст-ть с уч.НЗС (Авто)'!YP"&amp;$J$42),$C27,'Полная ст-ть с уч.НЗС (Авто)'!VH$11:INDIRECT("'Полная ст-ть с уч.НЗС (Авто)'!VH"&amp;$J$42))/$D27)</f>
        <v>0</v>
      </c>
      <c r="VI27" s="137">
        <f ca="1">IF($D27=0,0,SUMIF('Полная ст-ть с уч.НЗС (Авто)'!$YP$11:INDIRECT("'Полная ст-ть с уч.НЗС (Авто)'!YP"&amp;$J$42),$C27,'Полная ст-ть с уч.НЗС (Авто)'!VI$11:INDIRECT("'Полная ст-ть с уч.НЗС (Авто)'!VI"&amp;$J$42))/$D27)</f>
        <v>0</v>
      </c>
      <c r="VJ27" s="137">
        <f ca="1">IF($D27=0,0,SUMIF('Полная ст-ть с уч.НЗС (Авто)'!$YP$11:INDIRECT("'Полная ст-ть с уч.НЗС (Авто)'!YP"&amp;$J$42),$C27,'Полная ст-ть с уч.НЗС (Авто)'!VJ$11:INDIRECT("'Полная ст-ть с уч.НЗС (Авто)'!VJ"&amp;$J$42))/$D27)</f>
        <v>0</v>
      </c>
      <c r="VK27" s="137">
        <f ca="1">IF($D27=0,0,SUMIF('Полная ст-ть с уч.НЗС (Авто)'!$YP$11:INDIRECT("'Полная ст-ть с уч.НЗС (Авто)'!YP"&amp;$J$42),$C27,'Полная ст-ть с уч.НЗС (Авто)'!VK$11:INDIRECT("'Полная ст-ть с уч.НЗС (Авто)'!VK"&amp;$J$42))/$D27)</f>
        <v>0</v>
      </c>
      <c r="VL27" s="137">
        <f ca="1">IF($D27=0,0,SUMIF('Полная ст-ть с уч.НЗС (Авто)'!$YP$11:INDIRECT("'Полная ст-ть с уч.НЗС (Авто)'!YP"&amp;$J$42),$C27,'Полная ст-ть с уч.НЗС (Авто)'!VL$11:INDIRECT("'Полная ст-ть с уч.НЗС (Авто)'!VL"&amp;$J$42))/$D27)</f>
        <v>0</v>
      </c>
      <c r="VM27" s="137">
        <f ca="1">IF($D27=0,0,SUMIF('Полная ст-ть с уч.НЗС (Авто)'!$YP$11:INDIRECT("'Полная ст-ть с уч.НЗС (Авто)'!YP"&amp;$J$42),$C27,'Полная ст-ть с уч.НЗС (Авто)'!VM$11:INDIRECT("'Полная ст-ть с уч.НЗС (Авто)'!VM"&amp;$J$42))/$D27)</f>
        <v>0</v>
      </c>
      <c r="VN27" s="137">
        <f ca="1">IF($D27=0,0,SUMIF('Полная ст-ть с уч.НЗС (Авто)'!$YP$11:INDIRECT("'Полная ст-ть с уч.НЗС (Авто)'!YP"&amp;$J$42),$C27,'Полная ст-ть с уч.НЗС (Авто)'!VN$11:INDIRECT("'Полная ст-ть с уч.НЗС (Авто)'!VN"&amp;$J$42))/$D27)</f>
        <v>0</v>
      </c>
      <c r="VO27" s="137">
        <f ca="1">IF($D27=0,0,SUMIF('Полная ст-ть с уч.НЗС (Авто)'!$YP$11:INDIRECT("'Полная ст-ть с уч.НЗС (Авто)'!YP"&amp;$J$42),$C27,'Полная ст-ть с уч.НЗС (Авто)'!VO$11:INDIRECT("'Полная ст-ть с уч.НЗС (Авто)'!VO"&amp;$J$42))/$D27)</f>
        <v>0</v>
      </c>
      <c r="VP27" s="137">
        <f ca="1">IF($D27=0,0,SUMIF('Полная ст-ть с уч.НЗС (Авто)'!$YP$11:INDIRECT("'Полная ст-ть с уч.НЗС (Авто)'!YP"&amp;$J$42),$C27,'Полная ст-ть с уч.НЗС (Авто)'!VP$11:INDIRECT("'Полная ст-ть с уч.НЗС (Авто)'!VP"&amp;$J$42))/$D27)</f>
        <v>0</v>
      </c>
      <c r="VQ27" s="137">
        <f ca="1">IF($D27=0,0,SUMIF('Полная ст-ть с уч.НЗС (Авто)'!$YP$11:INDIRECT("'Полная ст-ть с уч.НЗС (Авто)'!YP"&amp;$J$42),$C27,'Полная ст-ть с уч.НЗС (Авто)'!VQ$11:INDIRECT("'Полная ст-ть с уч.НЗС (Авто)'!VQ"&amp;$J$42))/$D27)</f>
        <v>0</v>
      </c>
      <c r="VR27" s="137">
        <f ca="1">IF($D27=0,0,SUMIF('Полная ст-ть с уч.НЗС (Авто)'!$YP$11:INDIRECT("'Полная ст-ть с уч.НЗС (Авто)'!YP"&amp;$J$42),$C27,'Полная ст-ть с уч.НЗС (Авто)'!VR$11:INDIRECT("'Полная ст-ть с уч.НЗС (Авто)'!VR"&amp;$J$42))/$D27)</f>
        <v>0</v>
      </c>
      <c r="VS27" s="137">
        <f ca="1">IF($D27=0,0,SUMIF('Полная ст-ть с уч.НЗС (Авто)'!$YP$11:INDIRECT("'Полная ст-ть с уч.НЗС (Авто)'!YP"&amp;$J$42),$C27,'Полная ст-ть с уч.НЗС (Авто)'!VS$11:INDIRECT("'Полная ст-ть с уч.НЗС (Авто)'!VS"&amp;$J$42))/$D27)</f>
        <v>0</v>
      </c>
      <c r="VT27" s="137">
        <f ca="1">IF($D27=0,0,SUMIF('Полная ст-ть с уч.НЗС (Авто)'!$YP$11:INDIRECT("'Полная ст-ть с уч.НЗС (Авто)'!YP"&amp;$J$42),$C27,'Полная ст-ть с уч.НЗС (Авто)'!VT$11:INDIRECT("'Полная ст-ть с уч.НЗС (Авто)'!VT"&amp;$J$42))/$D27)</f>
        <v>0</v>
      </c>
      <c r="VU27" s="137">
        <f ca="1">IF($D27=0,0,SUMIF('Полная ст-ть с уч.НЗС (Авто)'!$YP$11:INDIRECT("'Полная ст-ть с уч.НЗС (Авто)'!YP"&amp;$J$42),$C27,'Полная ст-ть с уч.НЗС (Авто)'!VU$11:INDIRECT("'Полная ст-ть с уч.НЗС (Авто)'!VU"&amp;$J$42))/$D27)</f>
        <v>0</v>
      </c>
      <c r="VV27" s="137">
        <f ca="1">IF($D27=0,0,SUMIF('Полная ст-ть с уч.НЗС (Авто)'!$YP$11:INDIRECT("'Полная ст-ть с уч.НЗС (Авто)'!YP"&amp;$J$42),$C27,'Полная ст-ть с уч.НЗС (Авто)'!VV$11:INDIRECT("'Полная ст-ть с уч.НЗС (Авто)'!VV"&amp;$J$42))/$D27)</f>
        <v>0</v>
      </c>
      <c r="VW27" s="137">
        <f ca="1">IF($D27=0,0,SUMIF('Полная ст-ть с уч.НЗС (Авто)'!$YP$11:INDIRECT("'Полная ст-ть с уч.НЗС (Авто)'!YP"&amp;$J$42),$C27,'Полная ст-ть с уч.НЗС (Авто)'!VW$11:INDIRECT("'Полная ст-ть с уч.НЗС (Авто)'!VW"&amp;$J$42))/$D27)</f>
        <v>0</v>
      </c>
      <c r="VX27" s="137">
        <f ca="1">IF($D27=0,0,SUMIF('Полная ст-ть с уч.НЗС (Авто)'!$YP$11:INDIRECT("'Полная ст-ть с уч.НЗС (Авто)'!YP"&amp;$J$42),$C27,'Полная ст-ть с уч.НЗС (Авто)'!VX$11:INDIRECT("'Полная ст-ть с уч.НЗС (Авто)'!VX"&amp;$J$42))/$D27)</f>
        <v>0</v>
      </c>
      <c r="VY27" s="137">
        <f ca="1">IF($D27=0,0,SUMIF('Полная ст-ть с уч.НЗС (Авто)'!$YP$11:INDIRECT("'Полная ст-ть с уч.НЗС (Авто)'!YP"&amp;$J$42),$C27,'Полная ст-ть с уч.НЗС (Авто)'!VY$11:INDIRECT("'Полная ст-ть с уч.НЗС (Авто)'!VY"&amp;$J$42))/$D27)</f>
        <v>0</v>
      </c>
      <c r="VZ27" s="137">
        <f ca="1">IF($D27=0,0,SUMIF('Полная ст-ть с уч.НЗС (Авто)'!$YP$11:INDIRECT("'Полная ст-ть с уч.НЗС (Авто)'!YP"&amp;$J$42),$C27,'Полная ст-ть с уч.НЗС (Авто)'!VZ$11:INDIRECT("'Полная ст-ть с уч.НЗС (Авто)'!VZ"&amp;$J$42))/$D27)</f>
        <v>0</v>
      </c>
      <c r="WA27" s="137">
        <f ca="1">IF($D27=0,0,SUMIF('Полная ст-ть с уч.НЗС (Авто)'!$YP$11:INDIRECT("'Полная ст-ть с уч.НЗС (Авто)'!YP"&amp;$J$42),$C27,'Полная ст-ть с уч.НЗС (Авто)'!WA$11:INDIRECT("'Полная ст-ть с уч.НЗС (Авто)'!WA"&amp;$J$42))/$D27)</f>
        <v>0</v>
      </c>
      <c r="WB27" s="137">
        <f ca="1">IF($D27=0,0,SUMIF('Полная ст-ть с уч.НЗС (Авто)'!$YP$11:INDIRECT("'Полная ст-ть с уч.НЗС (Авто)'!YP"&amp;$J$42),$C27,'Полная ст-ть с уч.НЗС (Авто)'!WB$11:INDIRECT("'Полная ст-ть с уч.НЗС (Авто)'!WB"&amp;$J$42))/$D27)</f>
        <v>0</v>
      </c>
      <c r="WC27" s="137">
        <f ca="1">IF($D27=0,0,SUMIF('Полная ст-ть с уч.НЗС (Авто)'!$YP$11:INDIRECT("'Полная ст-ть с уч.НЗС (Авто)'!YP"&amp;$J$42),$C27,'Полная ст-ть с уч.НЗС (Авто)'!WC$11:INDIRECT("'Полная ст-ть с уч.НЗС (Авто)'!WC"&amp;$J$42))/$D27)</f>
        <v>0</v>
      </c>
      <c r="WD27" s="137">
        <f ca="1">IF($D27=0,0,SUMIF('Полная ст-ть с уч.НЗС (Авто)'!$YP$11:INDIRECT("'Полная ст-ть с уч.НЗС (Авто)'!YP"&amp;$J$42),$C27,'Полная ст-ть с уч.НЗС (Авто)'!WD$11:INDIRECT("'Полная ст-ть с уч.НЗС (Авто)'!WD"&amp;$J$42))/$D27)</f>
        <v>0</v>
      </c>
      <c r="WE27" s="137">
        <f ca="1">IF($D27=0,0,SUMIF('Полная ст-ть с уч.НЗС (Авто)'!$YP$11:INDIRECT("'Полная ст-ть с уч.НЗС (Авто)'!YP"&amp;$J$42),$C27,'Полная ст-ть с уч.НЗС (Авто)'!WE$11:INDIRECT("'Полная ст-ть с уч.НЗС (Авто)'!WE"&amp;$J$42))/$D27)</f>
        <v>0</v>
      </c>
      <c r="WF27" s="137">
        <f ca="1">IF($D27=0,0,SUMIF('Полная ст-ть с уч.НЗС (Авто)'!$YP$11:INDIRECT("'Полная ст-ть с уч.НЗС (Авто)'!YP"&amp;$J$42),$C27,'Полная ст-ть с уч.НЗС (Авто)'!WF$11:INDIRECT("'Полная ст-ть с уч.НЗС (Авто)'!WF"&amp;$J$42))/$D27)</f>
        <v>0</v>
      </c>
      <c r="WG27" s="137">
        <f ca="1">IF($D27=0,0,SUMIF('Полная ст-ть с уч.НЗС (Авто)'!$YP$11:INDIRECT("'Полная ст-ть с уч.НЗС (Авто)'!YP"&amp;$J$42),$C27,'Полная ст-ть с уч.НЗС (Авто)'!WG$11:INDIRECT("'Полная ст-ть с уч.НЗС (Авто)'!WG"&amp;$J$42))/$D27)</f>
        <v>0</v>
      </c>
      <c r="WH27" s="137">
        <f ca="1">IF($D27=0,0,SUMIF('Полная ст-ть с уч.НЗС (Авто)'!$YP$11:INDIRECT("'Полная ст-ть с уч.НЗС (Авто)'!YP"&amp;$J$42),$C27,'Полная ст-ть с уч.НЗС (Авто)'!WH$11:INDIRECT("'Полная ст-ть с уч.НЗС (Авто)'!WH"&amp;$J$42))/$D27)</f>
        <v>0</v>
      </c>
      <c r="WI27" s="137">
        <f ca="1">IF($D27=0,0,SUMIF('Полная ст-ть с уч.НЗС (Авто)'!$YP$11:INDIRECT("'Полная ст-ть с уч.НЗС (Авто)'!YP"&amp;$J$42),$C27,'Полная ст-ть с уч.НЗС (Авто)'!WI$11:INDIRECT("'Полная ст-ть с уч.НЗС (Авто)'!WI"&amp;$J$42))/$D27)</f>
        <v>0</v>
      </c>
      <c r="WJ27" s="137">
        <f ca="1">IF($D27=0,0,SUMIF('Полная ст-ть с уч.НЗС (Авто)'!$YP$11:INDIRECT("'Полная ст-ть с уч.НЗС (Авто)'!YP"&amp;$J$42),$C27,'Полная ст-ть с уч.НЗС (Авто)'!WJ$11:INDIRECT("'Полная ст-ть с уч.НЗС (Авто)'!WJ"&amp;$J$42))/$D27)</f>
        <v>0</v>
      </c>
      <c r="WK27" s="137">
        <f ca="1">IF($D27=0,0,SUMIF('Полная ст-ть с уч.НЗС (Авто)'!$YP$11:INDIRECT("'Полная ст-ть с уч.НЗС (Авто)'!YP"&amp;$J$42),$C27,'Полная ст-ть с уч.НЗС (Авто)'!WK$11:INDIRECT("'Полная ст-ть с уч.НЗС (Авто)'!WK"&amp;$J$42))/$D27)</f>
        <v>0</v>
      </c>
      <c r="WL27" s="137">
        <f ca="1">IF($D27=0,0,SUMIF('Полная ст-ть с уч.НЗС (Авто)'!$YP$11:INDIRECT("'Полная ст-ть с уч.НЗС (Авто)'!YP"&amp;$J$42),$C27,'Полная ст-ть с уч.НЗС (Авто)'!WL$11:INDIRECT("'Полная ст-ть с уч.НЗС (Авто)'!WL"&amp;$J$42))/$D27)</f>
        <v>0</v>
      </c>
      <c r="WM27" s="137">
        <f ca="1">IF($D27=0,0,SUMIF('Полная ст-ть с уч.НЗС (Авто)'!$YP$11:INDIRECT("'Полная ст-ть с уч.НЗС (Авто)'!YP"&amp;$J$42),$C27,'Полная ст-ть с уч.НЗС (Авто)'!WM$11:INDIRECT("'Полная ст-ть с уч.НЗС (Авто)'!WM"&amp;$J$42))/$D27)</f>
        <v>0</v>
      </c>
      <c r="WN27" s="137">
        <f ca="1">IF($D27=0,0,SUMIF('Полная ст-ть с уч.НЗС (Авто)'!$YP$11:INDIRECT("'Полная ст-ть с уч.НЗС (Авто)'!YP"&amp;$J$42),$C27,'Полная ст-ть с уч.НЗС (Авто)'!WN$11:INDIRECT("'Полная ст-ть с уч.НЗС (Авто)'!WN"&amp;$J$42))/$D27)</f>
        <v>0</v>
      </c>
      <c r="WO27" s="137">
        <f ca="1">IF($D27=0,0,SUMIF('Полная ст-ть с уч.НЗС (Авто)'!$YP$11:INDIRECT("'Полная ст-ть с уч.НЗС (Авто)'!YP"&amp;$J$42),$C27,'Полная ст-ть с уч.НЗС (Авто)'!WO$11:INDIRECT("'Полная ст-ть с уч.НЗС (Авто)'!WO"&amp;$J$42))/$D27)</f>
        <v>0</v>
      </c>
      <c r="WP27" s="137">
        <f ca="1">IF($D27=0,0,SUMIF('Полная ст-ть с уч.НЗС (Авто)'!$YP$11:INDIRECT("'Полная ст-ть с уч.НЗС (Авто)'!YP"&amp;$J$42),$C27,'Полная ст-ть с уч.НЗС (Авто)'!WP$11:INDIRECT("'Полная ст-ть с уч.НЗС (Авто)'!WP"&amp;$J$42))/$D27)</f>
        <v>0</v>
      </c>
      <c r="WQ27" s="137">
        <f ca="1">IF($D27=0,0,SUMIF('Полная ст-ть с уч.НЗС (Авто)'!$YP$11:INDIRECT("'Полная ст-ть с уч.НЗС (Авто)'!YP"&amp;$J$42),$C27,'Полная ст-ть с уч.НЗС (Авто)'!WQ$11:INDIRECT("'Полная ст-ть с уч.НЗС (Авто)'!WQ"&amp;$J$42))/$D27)</f>
        <v>0</v>
      </c>
      <c r="WR27" s="137">
        <f ca="1">IF($D27=0,0,SUMIF('Полная ст-ть с уч.НЗС (Авто)'!$YP$11:INDIRECT("'Полная ст-ть с уч.НЗС (Авто)'!YP"&amp;$J$42),$C27,'Полная ст-ть с уч.НЗС (Авто)'!WR$11:INDIRECT("'Полная ст-ть с уч.НЗС (Авто)'!WR"&amp;$J$42))/$D27)</f>
        <v>0</v>
      </c>
      <c r="WS27" s="137">
        <f ca="1">IF($D27=0,0,SUMIF('Полная ст-ть с уч.НЗС (Авто)'!$YP$11:INDIRECT("'Полная ст-ть с уч.НЗС (Авто)'!YP"&amp;$J$42),$C27,'Полная ст-ть с уч.НЗС (Авто)'!WS$11:INDIRECT("'Полная ст-ть с уч.НЗС (Авто)'!WS"&amp;$J$42))/$D27)</f>
        <v>0</v>
      </c>
      <c r="WT27" s="137">
        <f ca="1">IF($D27=0,0,SUMIF('Полная ст-ть с уч.НЗС (Авто)'!$YP$11:INDIRECT("'Полная ст-ть с уч.НЗС (Авто)'!YP"&amp;$J$42),$C27,'Полная ст-ть с уч.НЗС (Авто)'!WT$11:INDIRECT("'Полная ст-ть с уч.НЗС (Авто)'!WT"&amp;$J$42))/$D27)</f>
        <v>0</v>
      </c>
      <c r="WU27" s="137">
        <f ca="1">IF($D27=0,0,SUMIF('Полная ст-ть с уч.НЗС (Авто)'!$YP$11:INDIRECT("'Полная ст-ть с уч.НЗС (Авто)'!YP"&amp;$J$42),$C27,'Полная ст-ть с уч.НЗС (Авто)'!WU$11:INDIRECT("'Полная ст-ть с уч.НЗС (Авто)'!WU"&amp;$J$42))/$D27)</f>
        <v>0</v>
      </c>
      <c r="WV27" s="137">
        <f ca="1">IF($D27=0,0,SUMIF('Полная ст-ть с уч.НЗС (Авто)'!$YP$11:INDIRECT("'Полная ст-ть с уч.НЗС (Авто)'!YP"&amp;$J$42),$C27,'Полная ст-ть с уч.НЗС (Авто)'!WV$11:INDIRECT("'Полная ст-ть с уч.НЗС (Авто)'!WV"&amp;$J$42))/$D27)</f>
        <v>0</v>
      </c>
      <c r="WW27" s="137">
        <f ca="1">IF($D27=0,0,SUMIF('Полная ст-ть с уч.НЗС (Авто)'!$YP$11:INDIRECT("'Полная ст-ть с уч.НЗС (Авто)'!YP"&amp;$J$42),$C27,'Полная ст-ть с уч.НЗС (Авто)'!WW$11:INDIRECT("'Полная ст-ть с уч.НЗС (Авто)'!WW"&amp;$J$42))/$D27)</f>
        <v>0</v>
      </c>
      <c r="WX27" s="137">
        <f ca="1">IF($D27=0,0,SUMIF('Полная ст-ть с уч.НЗС (Авто)'!$YP$11:INDIRECT("'Полная ст-ть с уч.НЗС (Авто)'!YP"&amp;$J$42),$C27,'Полная ст-ть с уч.НЗС (Авто)'!WX$11:INDIRECT("'Полная ст-ть с уч.НЗС (Авто)'!WX"&amp;$J$42))/$D27)</f>
        <v>0</v>
      </c>
      <c r="WY27" s="137">
        <f ca="1">IF($D27=0,0,SUMIF('Полная ст-ть с уч.НЗС (Авто)'!$YP$11:INDIRECT("'Полная ст-ть с уч.НЗС (Авто)'!YP"&amp;$J$42),$C27,'Полная ст-ть с уч.НЗС (Авто)'!WY$11:INDIRECT("'Полная ст-ть с уч.НЗС (Авто)'!WY"&amp;$J$42))/$D27)</f>
        <v>0</v>
      </c>
      <c r="WZ27" s="137">
        <f ca="1">IF($D27=0,0,SUMIF('Полная ст-ть с уч.НЗС (Авто)'!$YP$11:INDIRECT("'Полная ст-ть с уч.НЗС (Авто)'!YP"&amp;$J$42),$C27,'Полная ст-ть с уч.НЗС (Авто)'!WZ$11:INDIRECT("'Полная ст-ть с уч.НЗС (Авто)'!WZ"&amp;$J$42))/$D27)</f>
        <v>0</v>
      </c>
      <c r="XA27" s="137">
        <f ca="1">IF($D27=0,0,SUMIF('Полная ст-ть с уч.НЗС (Авто)'!$YP$11:INDIRECT("'Полная ст-ть с уч.НЗС (Авто)'!YP"&amp;$J$42),$C27,'Полная ст-ть с уч.НЗС (Авто)'!XA$11:INDIRECT("'Полная ст-ть с уч.НЗС (Авто)'!XA"&amp;$J$42))/$D27)</f>
        <v>0</v>
      </c>
      <c r="XB27" s="137">
        <f ca="1">IF($D27=0,0,SUMIF('Полная ст-ть с уч.НЗС (Авто)'!$YP$11:INDIRECT("'Полная ст-ть с уч.НЗС (Авто)'!YP"&amp;$J$42),$C27,'Полная ст-ть с уч.НЗС (Авто)'!XB$11:INDIRECT("'Полная ст-ть с уч.НЗС (Авто)'!XB"&amp;$J$42))/$D27)</f>
        <v>0</v>
      </c>
      <c r="XC27" s="137">
        <f ca="1">IF($D27=0,0,SUMIF('Полная ст-ть с уч.НЗС (Авто)'!$YP$11:INDIRECT("'Полная ст-ть с уч.НЗС (Авто)'!YP"&amp;$J$42),$C27,'Полная ст-ть с уч.НЗС (Авто)'!XC$11:INDIRECT("'Полная ст-ть с уч.НЗС (Авто)'!XC"&amp;$J$42))/$D27)</f>
        <v>0</v>
      </c>
      <c r="XD27" s="137">
        <f ca="1">IF($D27=0,0,SUMIF('Полная ст-ть с уч.НЗС (Авто)'!$YP$11:INDIRECT("'Полная ст-ть с уч.НЗС (Авто)'!YP"&amp;$J$42),$C27,'Полная ст-ть с уч.НЗС (Авто)'!XD$11:INDIRECT("'Полная ст-ть с уч.НЗС (Авто)'!XD"&amp;$J$42))/$D27)</f>
        <v>0</v>
      </c>
      <c r="XE27" s="137">
        <f ca="1">IF($D27=0,0,SUMIF('Полная ст-ть с уч.НЗС (Авто)'!$YP$11:INDIRECT("'Полная ст-ть с уч.НЗС (Авто)'!YP"&amp;$J$42),$C27,'Полная ст-ть с уч.НЗС (Авто)'!XE$11:INDIRECT("'Полная ст-ть с уч.НЗС (Авто)'!XE"&amp;$J$42))/$D27)</f>
        <v>0</v>
      </c>
      <c r="XF27" s="137">
        <f ca="1">IF($D27=0,0,SUMIF('Полная ст-ть с уч.НЗС (Авто)'!$YP$11:INDIRECT("'Полная ст-ть с уч.НЗС (Авто)'!YP"&amp;$J$42),$C27,'Полная ст-ть с уч.НЗС (Авто)'!XF$11:INDIRECT("'Полная ст-ть с уч.НЗС (Авто)'!XF"&amp;$J$42))/$D27)</f>
        <v>0</v>
      </c>
      <c r="XG27" s="137">
        <f ca="1">IF($D27=0,0,SUMIF('Полная ст-ть с уч.НЗС (Авто)'!$YP$11:INDIRECT("'Полная ст-ть с уч.НЗС (Авто)'!YP"&amp;$J$42),$C27,'Полная ст-ть с уч.НЗС (Авто)'!XG$11:INDIRECT("'Полная ст-ть с уч.НЗС (Авто)'!XG"&amp;$J$42))/$D27)</f>
        <v>0</v>
      </c>
      <c r="XH27" s="137">
        <f ca="1">IF($D27=0,0,SUMIF('Полная ст-ть с уч.НЗС (Авто)'!$YP$11:INDIRECT("'Полная ст-ть с уч.НЗС (Авто)'!YP"&amp;$J$42),$C27,'Полная ст-ть с уч.НЗС (Авто)'!XH$11:INDIRECT("'Полная ст-ть с уч.НЗС (Авто)'!XH"&amp;$J$42))/$D27)</f>
        <v>0</v>
      </c>
      <c r="XI27" s="137">
        <f ca="1">IF($D27=0,0,SUMIF('Полная ст-ть с уч.НЗС (Авто)'!$YP$11:INDIRECT("'Полная ст-ть с уч.НЗС (Авто)'!YP"&amp;$J$42),$C27,'Полная ст-ть с уч.НЗС (Авто)'!XI$11:INDIRECT("'Полная ст-ть с уч.НЗС (Авто)'!XI"&amp;$J$42))/$D27)</f>
        <v>0</v>
      </c>
      <c r="XJ27" s="137">
        <f ca="1">IF($D27=0,0,SUMIF('Полная ст-ть с уч.НЗС (Авто)'!$YP$11:INDIRECT("'Полная ст-ть с уч.НЗС (Авто)'!YP"&amp;$J$42),$C27,'Полная ст-ть с уч.НЗС (Авто)'!XJ$11:INDIRECT("'Полная ст-ть с уч.НЗС (Авто)'!XJ"&amp;$J$42))/$D27)</f>
        <v>0</v>
      </c>
      <c r="XK27" s="137">
        <f ca="1">IF($D27=0,0,SUMIF('Полная ст-ть с уч.НЗС (Авто)'!$YP$11:INDIRECT("'Полная ст-ть с уч.НЗС (Авто)'!YP"&amp;$J$42),$C27,'Полная ст-ть с уч.НЗС (Авто)'!XK$11:INDIRECT("'Полная ст-ть с уч.НЗС (Авто)'!XK"&amp;$J$42))/$D27)</f>
        <v>0</v>
      </c>
      <c r="XL27" s="137">
        <f ca="1">IF($D27=0,0,SUMIF('Полная ст-ть с уч.НЗС (Авто)'!$YP$11:INDIRECT("'Полная ст-ть с уч.НЗС (Авто)'!YP"&amp;$J$42),$C27,'Полная ст-ть с уч.НЗС (Авто)'!XL$11:INDIRECT("'Полная ст-ть с уч.НЗС (Авто)'!XL"&amp;$J$42))/$D27)</f>
        <v>0</v>
      </c>
      <c r="XM27" s="137">
        <f ca="1">IF($D27=0,0,SUMIF('Полная ст-ть с уч.НЗС (Авто)'!$YP$11:INDIRECT("'Полная ст-ть с уч.НЗС (Авто)'!YP"&amp;$J$42),$C27,'Полная ст-ть с уч.НЗС (Авто)'!XM$11:INDIRECT("'Полная ст-ть с уч.НЗС (Авто)'!XM"&amp;$J$42))/$D27)</f>
        <v>0</v>
      </c>
      <c r="XN27" s="137">
        <f ca="1">IF($D27=0,0,SUMIF('Полная ст-ть с уч.НЗС (Авто)'!$YP$11:INDIRECT("'Полная ст-ть с уч.НЗС (Авто)'!YP"&amp;$J$42),$C27,'Полная ст-ть с уч.НЗС (Авто)'!XN$11:INDIRECT("'Полная ст-ть с уч.НЗС (Авто)'!XN"&amp;$J$42))/$D27)</f>
        <v>0</v>
      </c>
      <c r="XO27" s="137">
        <f ca="1">IF($D27=0,0,SUMIF('Полная ст-ть с уч.НЗС (Авто)'!$YP$11:INDIRECT("'Полная ст-ть с уч.НЗС (Авто)'!YP"&amp;$J$42),$C27,'Полная ст-ть с уч.НЗС (Авто)'!XO$11:INDIRECT("'Полная ст-ть с уч.НЗС (Авто)'!XO"&amp;$J$42))/$D27)</f>
        <v>0</v>
      </c>
      <c r="XP27" s="141">
        <f ca="1">IF($D27=0,0,SUMIF('Полная ст-ть с уч.НЗС (Авто)'!$YP$11:INDIRECT("'Полная ст-ть с уч.НЗС (Авто)'!YP"&amp;$J$42),$C27,'Полная ст-ть с уч.НЗС (Авто)'!XP$11:INDIRECT("'Полная ст-ть с уч.НЗС (Авто)'!XP"&amp;$J$42))/$D27)</f>
        <v>0</v>
      </c>
      <c r="XQ27" s="137">
        <f ca="1">IF($D27=0,0,SUMIF('Полная ст-ть с уч.НЗС (Авто)'!$YP$11:INDIRECT("'Полная ст-ть с уч.НЗС (Авто)'!YP"&amp;$J$42),$C27,'Полная ст-ть с уч.НЗС (Авто)'!XQ$11:INDIRECT("'Полная ст-ть с уч.НЗС (Авто)'!XQ"&amp;$J$42))/$D27)</f>
        <v>0</v>
      </c>
      <c r="XR27" s="137">
        <f ca="1">IF($D27=0,0,SUMIF('Полная ст-ть с уч.НЗС (Авто)'!$YP$11:INDIRECT("'Полная ст-ть с уч.НЗС (Авто)'!YP"&amp;$J$42),$C27,'Полная ст-ть с уч.НЗС (Авто)'!XR$11:INDIRECT("'Полная ст-ть с уч.НЗС (Авто)'!XR"&amp;$J$42))/$D27)</f>
        <v>0</v>
      </c>
      <c r="XS27" s="137">
        <f ca="1">IF($D27=0,0,SUMIF('Полная ст-ть с уч.НЗС (Авто)'!$YP$11:INDIRECT("'Полная ст-ть с уч.НЗС (Авто)'!YP"&amp;$J$42),$C27,'Полная ст-ть с уч.НЗС (Авто)'!XS$11:INDIRECT("'Полная ст-ть с уч.НЗС (Авто)'!XS"&amp;$J$42))/$D27)</f>
        <v>0</v>
      </c>
      <c r="XT27" s="137">
        <f ca="1">IF($D27=0,0,SUMIF('Полная ст-ть с уч.НЗС (Авто)'!$YP$11:INDIRECT("'Полная ст-ть с уч.НЗС (Авто)'!YP"&amp;$J$42),$C27,'Полная ст-ть с уч.НЗС (Авто)'!XT$11:INDIRECT("'Полная ст-ть с уч.НЗС (Авто)'!XT"&amp;$J$42))/$D27)</f>
        <v>0</v>
      </c>
      <c r="XU27" s="137">
        <f ca="1">IF($D27=0,0,SUMIF('Полная ст-ть с уч.НЗС (Авто)'!$YP$11:INDIRECT("'Полная ст-ть с уч.НЗС (Авто)'!YP"&amp;$J$42),$C27,'Полная ст-ть с уч.НЗС (Авто)'!XU$11:INDIRECT("'Полная ст-ть с уч.НЗС (Авто)'!XU"&amp;$J$42))/$D27)</f>
        <v>0</v>
      </c>
      <c r="XV27" s="137">
        <f ca="1">IF($D27=0,0,SUMIF('Полная ст-ть с уч.НЗС (Авто)'!$YP$11:INDIRECT("'Полная ст-ть с уч.НЗС (Авто)'!YP"&amp;$J$42),$C27,'Полная ст-ть с уч.НЗС (Авто)'!XV$11:INDIRECT("'Полная ст-ть с уч.НЗС (Авто)'!XV"&amp;$J$42))/$D27)</f>
        <v>0</v>
      </c>
      <c r="XW27" s="137">
        <f ca="1">IF($D27=0,0,SUMIF('Полная ст-ть с уч.НЗС (Авто)'!$YP$11:INDIRECT("'Полная ст-ть с уч.НЗС (Авто)'!YP"&amp;$J$42),$C27,'Полная ст-ть с уч.НЗС (Авто)'!XW$11:INDIRECT("'Полная ст-ть с уч.НЗС (Авто)'!XW"&amp;$J$42))/$D27)</f>
        <v>0</v>
      </c>
      <c r="XX27" s="137">
        <f ca="1">IF($D27=0,0,SUMIF('Полная ст-ть с уч.НЗС (Авто)'!$YP$11:INDIRECT("'Полная ст-ть с уч.НЗС (Авто)'!YP"&amp;$J$42),$C27,'Полная ст-ть с уч.НЗС (Авто)'!XX$11:INDIRECT("'Полная ст-ть с уч.НЗС (Авто)'!XX"&amp;$J$42))/$D27)</f>
        <v>0</v>
      </c>
      <c r="XY27" s="137">
        <f ca="1">IF($D27=0,0,SUMIF('Полная ст-ть с уч.НЗС (Авто)'!$YP$11:INDIRECT("'Полная ст-ть с уч.НЗС (Авто)'!YP"&amp;$J$42),$C27,'Полная ст-ть с уч.НЗС (Авто)'!XY$11:INDIRECT("'Полная ст-ть с уч.НЗС (Авто)'!XY"&amp;$J$42))/$D27)</f>
        <v>0</v>
      </c>
      <c r="XZ27" s="137">
        <f ca="1">IF($D27=0,0,SUMIF('Полная ст-ть с уч.НЗС (Авто)'!$YP$11:INDIRECT("'Полная ст-ть с уч.НЗС (Авто)'!YP"&amp;$J$42),$C27,'Полная ст-ть с уч.НЗС (Авто)'!XZ$11:INDIRECT("'Полная ст-ть с уч.НЗС (Авто)'!XZ"&amp;$J$42))/$D27)</f>
        <v>0</v>
      </c>
      <c r="YA27" s="137">
        <f ca="1">IF($D27=0,0,SUMIF('Полная ст-ть с уч.НЗС (Авто)'!$YP$11:INDIRECT("'Полная ст-ть с уч.НЗС (Авто)'!YP"&amp;$J$42),$C27,'Полная ст-ть с уч.НЗС (Авто)'!YA$11:INDIRECT("'Полная ст-ть с уч.НЗС (Авто)'!YA"&amp;$J$42))/$D27)</f>
        <v>0</v>
      </c>
      <c r="YB27" s="137">
        <f ca="1">IF($D27=0,0,SUMIF('Полная ст-ть с уч.НЗС (Авто)'!$YP$11:INDIRECT("'Полная ст-ть с уч.НЗС (Авто)'!YP"&amp;$J$42),$C27,'Полная ст-ть с уч.НЗС (Авто)'!YB$11:INDIRECT("'Полная ст-ть с уч.НЗС (Авто)'!YB"&amp;$J$42))/$D27)</f>
        <v>0</v>
      </c>
      <c r="YC27" s="137">
        <f ca="1">IF($D27=0,0,SUMIF('Полная ст-ть с уч.НЗС (Авто)'!$YP$11:INDIRECT("'Полная ст-ть с уч.НЗС (Авто)'!YP"&amp;$J$42),$C27,'Полная ст-ть с уч.НЗС (Авто)'!YC$11:INDIRECT("'Полная ст-ть с уч.НЗС (Авто)'!YC"&amp;$J$42))/$D27)</f>
        <v>0</v>
      </c>
      <c r="YD27" s="137">
        <f ca="1">IF($D27=0,0,SUMIF('Полная ст-ть с уч.НЗС (Авто)'!$YP$11:INDIRECT("'Полная ст-ть с уч.НЗС (Авто)'!YP"&amp;$J$42),$C27,'Полная ст-ть с уч.НЗС (Авто)'!YD$11:INDIRECT("'Полная ст-ть с уч.НЗС (Авто)'!YD"&amp;$J$42))/$D27)</f>
        <v>0</v>
      </c>
      <c r="YE27" s="141">
        <f ca="1">IF($D27=0,0,SUMIF('Полная ст-ть с уч.НЗС (Авто)'!$YP$11:INDIRECT("'Полная ст-ть с уч.НЗС (Авто)'!YP"&amp;$J$42),$C27,'Полная ст-ть с уч.НЗС (Авто)'!YE$11:INDIRECT("'Полная ст-ть с уч.НЗС (Авто)'!YE"&amp;$J$42))/$D27)</f>
        <v>0</v>
      </c>
      <c r="YF27" s="104"/>
      <c r="YG27" s="94"/>
    </row>
    <row r="28" spans="1:657" s="105" customFormat="1" ht="15" customHeight="1" x14ac:dyDescent="0.25">
      <c r="A28" s="133">
        <v>18</v>
      </c>
      <c r="B28" s="134" t="s">
        <v>774</v>
      </c>
      <c r="C28" s="135" t="s">
        <v>775</v>
      </c>
      <c r="D28" s="136">
        <f ca="1">COUNTIF('Полная ст-ть с уч.НЗС (Авто)'!$YP$11:INDIRECT("'Полная ст-ть с уч.НЗС (Авто)'!YP"&amp;$J$42),C28)</f>
        <v>0</v>
      </c>
      <c r="E28" s="134"/>
      <c r="F28" s="134"/>
      <c r="G28" s="134"/>
      <c r="H28" s="134"/>
      <c r="I28" s="137">
        <f ca="1">IF($D28=0,0,SUMIF('Полная ст-ть с уч.НЗС (Авто)'!$YP$11:INDIRECT("'Полная ст-ть с уч.НЗС (Авто)'!YP"&amp;$J$42),$C28,'Полная ст-ть с уч.НЗС (Авто)'!I$11:INDIRECT("'Полная ст-ть с уч.НЗС (Авто)'!I"&amp;$J$42))/$D28)</f>
        <v>0</v>
      </c>
      <c r="J28" s="136"/>
      <c r="K28" s="137">
        <f ca="1">IF($D28=0,0,SUMIF('Полная ст-ть с уч.НЗС (Авто)'!$YP$11:INDIRECT("'Полная ст-ть с уч.НЗС (Авто)'!YP"&amp;$J$42),$C28,'Полная ст-ть с уч.НЗС (Авто)'!K$11:INDIRECT("'Полная ст-ть с уч.НЗС (Авто)'!K"&amp;$J$42))/$D28)</f>
        <v>0</v>
      </c>
      <c r="L28" s="134"/>
      <c r="M28" s="137">
        <f ca="1">IF($D28=0,0,SUMIF('Полная ст-ть с уч.НЗС (Авто)'!$YP$11:INDIRECT("'Полная ст-ть с уч.НЗС (Авто)'!YP"&amp;$J$42),$C28,'Полная ст-ть с уч.НЗС (Авто)'!M$11:INDIRECT("'Полная ст-ть с уч.НЗС (Авто)'!M"&amp;$J$42))/$D28)</f>
        <v>0</v>
      </c>
      <c r="N28" s="134"/>
      <c r="O28" s="137">
        <f ca="1">IF($D28=0,0,SUMIF('Полная ст-ть с уч.НЗС (Авто)'!$YP$11:INDIRECT("'Полная ст-ть с уч.НЗС (Авто)'!YP"&amp;$J$42),$C28,'Полная ст-ть с уч.НЗС (Авто)'!O$11:INDIRECT("'Полная ст-ть с уч.НЗС (Авто)'!O"&amp;$J$42))/$D28)</f>
        <v>0</v>
      </c>
      <c r="P28" s="134"/>
      <c r="Q28" s="137">
        <f ca="1">IF($D28=0,0,SUMIF('Полная ст-ть с уч.НЗС (Авто)'!$YP$11:INDIRECT("'Полная ст-ть с уч.НЗС (Авто)'!YP"&amp;$J$42),$C28,'Полная ст-ть с уч.НЗС (Авто)'!Q$11:INDIRECT("'Полная ст-ть с уч.НЗС (Авто)'!Q"&amp;$J$42))/$D28)</f>
        <v>0</v>
      </c>
      <c r="R28" s="137">
        <f ca="1">IF($D28=0,0,SUMIF('Полная ст-ть с уч.НЗС (Авто)'!$YP$11:INDIRECT("'Полная ст-ть с уч.НЗС (Авто)'!YP"&amp;$J$42),$C28,'Полная ст-ть с уч.НЗС (Авто)'!R$11:INDIRECT("'Полная ст-ть с уч.НЗС (Авто)'!R"&amp;$J$42))/$D28)</f>
        <v>0</v>
      </c>
      <c r="S28" s="137">
        <f ca="1">IF($D28=0,0,SUMIF('Полная ст-ть с уч.НЗС (Авто)'!$YP$11:INDIRECT("'Полная ст-ть с уч.НЗС (Авто)'!YP"&amp;$J$42),$C28,'Полная ст-ть с уч.НЗС (Авто)'!S$11:INDIRECT("'Полная ст-ть с уч.НЗС (Авто)'!S"&amp;$J$42))/$D28)</f>
        <v>0</v>
      </c>
      <c r="T28" s="137">
        <f ca="1">IF($D28=0,0,SUMIF('Полная ст-ть с уч.НЗС (Авто)'!$YP$11:INDIRECT("'Полная ст-ть с уч.НЗС (Авто)'!YP"&amp;$J$42),$C28,'Полная ст-ть с уч.НЗС (Авто)'!T$11:INDIRECT("'Полная ст-ть с уч.НЗС (Авто)'!T"&amp;$J$42))/$D28)</f>
        <v>0</v>
      </c>
      <c r="U28" s="137">
        <f ca="1">IF($D28=0,0,SUMIF('Полная ст-ть с уч.НЗС (Авто)'!$YP$11:INDIRECT("'Полная ст-ть с уч.НЗС (Авто)'!YP"&amp;$J$42),$C28,'Полная ст-ть с уч.НЗС (Авто)'!U$11:INDIRECT("'Полная ст-ть с уч.НЗС (Авто)'!U"&amp;$J$42))/$D28)</f>
        <v>0</v>
      </c>
      <c r="V28" s="137">
        <f ca="1">IF($D28=0,0,SUMIF('Полная ст-ть с уч.НЗС (Авто)'!$YP$11:INDIRECT("'Полная ст-ть с уч.НЗС (Авто)'!YP"&amp;$J$42),$C28,'Полная ст-ть с уч.НЗС (Авто)'!V$11:INDIRECT("'Полная ст-ть с уч.НЗС (Авто)'!V"&amp;$J$42))/$D28)</f>
        <v>0</v>
      </c>
      <c r="W28" s="137">
        <f ca="1">IF($D28=0,0,SUMIF('Полная ст-ть с уч.НЗС (Авто)'!$YP$11:INDIRECT("'Полная ст-ть с уч.НЗС (Авто)'!YP"&amp;$J$42),$C28,'Полная ст-ть с уч.НЗС (Авто)'!W$11:INDIRECT("'Полная ст-ть с уч.НЗС (Авто)'!W"&amp;$J$42))/$D28)</f>
        <v>0</v>
      </c>
      <c r="X28" s="137">
        <f ca="1">IF($D28=0,0,SUMIF('Полная ст-ть с уч.НЗС (Авто)'!$YP$11:INDIRECT("'Полная ст-ть с уч.НЗС (Авто)'!YP"&amp;$J$42),$C28,'Полная ст-ть с уч.НЗС (Авто)'!X$11:INDIRECT("'Полная ст-ть с уч.НЗС (Авто)'!X"&amp;$J$42))/$D28)</f>
        <v>0</v>
      </c>
      <c r="Y28" s="137">
        <f ca="1">IF($D28=0,0,SUMIF('Полная ст-ть с уч.НЗС (Авто)'!$YP$11:INDIRECT("'Полная ст-ть с уч.НЗС (Авто)'!YP"&amp;$J$42),$C28,'Полная ст-ть с уч.НЗС (Авто)'!Y$11:INDIRECT("'Полная ст-ть с уч.НЗС (Авто)'!Y"&amp;$J$42))/$D28)</f>
        <v>0</v>
      </c>
      <c r="Z28" s="137">
        <f ca="1">IF($D28=0,0,SUMIF('Полная ст-ть с уч.НЗС (Авто)'!$YP$11:INDIRECT("'Полная ст-ть с уч.НЗС (Авто)'!YP"&amp;$J$42),$C28,'Полная ст-ть с уч.НЗС (Авто)'!Z$11:INDIRECT("'Полная ст-ть с уч.НЗС (Авто)'!Z"&amp;$J$42))/$D28)</f>
        <v>0</v>
      </c>
      <c r="AA28" s="137">
        <f ca="1">IF($D28=0,0,SUMIF('Полная ст-ть с уч.НЗС (Авто)'!$YP$11:INDIRECT("'Полная ст-ть с уч.НЗС (Авто)'!YP"&amp;$J$42),$C28,'Полная ст-ть с уч.НЗС (Авто)'!AA$11:INDIRECT("'Полная ст-ть с уч.НЗС (Авто)'!AA"&amp;$J$42))/$D28)</f>
        <v>0</v>
      </c>
      <c r="AB28" s="137">
        <f ca="1">IF($D28=0,0,SUMIF('Полная ст-ть с уч.НЗС (Авто)'!$YP$11:INDIRECT("'Полная ст-ть с уч.НЗС (Авто)'!YP"&amp;$J$42),$C28,'Полная ст-ть с уч.НЗС (Авто)'!AB$11:INDIRECT("'Полная ст-ть с уч.НЗС (Авто)'!AB"&amp;$J$42))/$D28)</f>
        <v>0</v>
      </c>
      <c r="AC28" s="137">
        <f ca="1">IF($D28=0,0,SUMIF('Полная ст-ть с уч.НЗС (Авто)'!$YP$11:INDIRECT("'Полная ст-ть с уч.НЗС (Авто)'!YP"&amp;$J$42),$C28,'Полная ст-ть с уч.НЗС (Авто)'!AC$11:INDIRECT("'Полная ст-ть с уч.НЗС (Авто)'!AC"&amp;$J$42))/$D28)</f>
        <v>0</v>
      </c>
      <c r="AD28" s="137">
        <f ca="1">IF($D28=0,0,SUMIF('Полная ст-ть с уч.НЗС (Авто)'!$YP$11:INDIRECT("'Полная ст-ть с уч.НЗС (Авто)'!YP"&amp;$J$42),$C28,'Полная ст-ть с уч.НЗС (Авто)'!AD$11:INDIRECT("'Полная ст-ть с уч.НЗС (Авто)'!AD"&amp;$J$42))/$D28)</f>
        <v>0</v>
      </c>
      <c r="AE28" s="137">
        <f ca="1">IF($D28=0,0,SUMIF('Полная ст-ть с уч.НЗС (Авто)'!$YP$11:INDIRECT("'Полная ст-ть с уч.НЗС (Авто)'!YP"&amp;$J$42),$C28,'Полная ст-ть с уч.НЗС (Авто)'!AE$11:INDIRECT("'Полная ст-ть с уч.НЗС (Авто)'!AE"&amp;$J$42))/$D28)</f>
        <v>0</v>
      </c>
      <c r="AF28" s="137">
        <f ca="1">IF($D28=0,0,SUMIF('Полная ст-ть с уч.НЗС (Авто)'!$YP$11:INDIRECT("'Полная ст-ть с уч.НЗС (Авто)'!YP"&amp;$J$42),$C28,'Полная ст-ть с уч.НЗС (Авто)'!AF$11:INDIRECT("'Полная ст-ть с уч.НЗС (Авто)'!AF"&amp;$J$42))/$D28)</f>
        <v>0</v>
      </c>
      <c r="AG28" s="137">
        <f ca="1">IF($D28=0,0,SUMIF('Полная ст-ть с уч.НЗС (Авто)'!$YP$11:INDIRECT("'Полная ст-ть с уч.НЗС (Авто)'!YP"&amp;$J$42),$C28,'Полная ст-ть с уч.НЗС (Авто)'!AG$11:INDIRECT("'Полная ст-ть с уч.НЗС (Авто)'!AG"&amp;$J$42))/$D28)</f>
        <v>0</v>
      </c>
      <c r="AH28" s="137">
        <f ca="1">IF($D28=0,0,SUMIF('Полная ст-ть с уч.НЗС (Авто)'!$YP$11:INDIRECT("'Полная ст-ть с уч.НЗС (Авто)'!YP"&amp;$J$42),$C28,'Полная ст-ть с уч.НЗС (Авто)'!AH$11:INDIRECT("'Полная ст-ть с уч.НЗС (Авто)'!AH"&amp;$J$42))/$D28)</f>
        <v>0</v>
      </c>
      <c r="AI28" s="137">
        <f ca="1">IF($D28=0,0,SUMIF('Полная ст-ть с уч.НЗС (Авто)'!$YP$11:INDIRECT("'Полная ст-ть с уч.НЗС (Авто)'!YP"&amp;$J$42),$C28,'Полная ст-ть с уч.НЗС (Авто)'!AI$11:INDIRECT("'Полная ст-ть с уч.НЗС (Авто)'!AI"&amp;$J$42))/$D28)</f>
        <v>0</v>
      </c>
      <c r="AJ28" s="137">
        <f ca="1">IF($D28=0,0,SUMIF('Полная ст-ть с уч.НЗС (Авто)'!$YP$11:INDIRECT("'Полная ст-ть с уч.НЗС (Авто)'!YP"&amp;$J$42),$C28,'Полная ст-ть с уч.НЗС (Авто)'!AJ$11:INDIRECT("'Полная ст-ть с уч.НЗС (Авто)'!AJ"&amp;$J$42))/$D28)</f>
        <v>0</v>
      </c>
      <c r="AK28" s="137">
        <f ca="1">IF($D28=0,0,SUMIF('Полная ст-ть с уч.НЗС (Авто)'!$YP$11:INDIRECT("'Полная ст-ть с уч.НЗС (Авто)'!YP"&amp;$J$42),$C28,'Полная ст-ть с уч.НЗС (Авто)'!AK$11:INDIRECT("'Полная ст-ть с уч.НЗС (Авто)'!AK"&amp;$J$42))/$D28)</f>
        <v>0</v>
      </c>
      <c r="AL28" s="137">
        <f ca="1">IF($D28=0,0,SUMIF('Полная ст-ть с уч.НЗС (Авто)'!$YP$11:INDIRECT("'Полная ст-ть с уч.НЗС (Авто)'!YP"&amp;$J$42),$C28,'Полная ст-ть с уч.НЗС (Авто)'!AL$11:INDIRECT("'Полная ст-ть с уч.НЗС (Авто)'!AL"&amp;$J$42))/$D28)</f>
        <v>0</v>
      </c>
      <c r="AM28" s="137">
        <f ca="1">IF($D28=0,0,SUMIF('Полная ст-ть с уч.НЗС (Авто)'!$YP$11:INDIRECT("'Полная ст-ть с уч.НЗС (Авто)'!YP"&amp;$J$42),$C28,'Полная ст-ть с уч.НЗС (Авто)'!AM$11:INDIRECT("'Полная ст-ть с уч.НЗС (Авто)'!AM"&amp;$J$42))/$D28)</f>
        <v>0</v>
      </c>
      <c r="AN28" s="137">
        <f ca="1">IF($D28=0,0,SUMIF('Полная ст-ть с уч.НЗС (Авто)'!$YP$11:INDIRECT("'Полная ст-ть с уч.НЗС (Авто)'!YP"&amp;$J$42),$C28,'Полная ст-ть с уч.НЗС (Авто)'!AN$11:INDIRECT("'Полная ст-ть с уч.НЗС (Авто)'!AN"&amp;$J$42))/$D28)</f>
        <v>0</v>
      </c>
      <c r="AO28" s="137">
        <f ca="1">IF($D28=0,0,SUMIF('Полная ст-ть с уч.НЗС (Авто)'!$YP$11:INDIRECT("'Полная ст-ть с уч.НЗС (Авто)'!YP"&amp;$J$42),$C28,'Полная ст-ть с уч.НЗС (Авто)'!AO$11:INDIRECT("'Полная ст-ть с уч.НЗС (Авто)'!AO"&amp;$J$42))/$D28)</f>
        <v>0</v>
      </c>
      <c r="AP28" s="137">
        <f ca="1">IF($D28=0,0,SUMIF('Полная ст-ть с уч.НЗС (Авто)'!$YP$11:INDIRECT("'Полная ст-ть с уч.НЗС (Авто)'!YP"&amp;$J$42),$C28,'Полная ст-ть с уч.НЗС (Авто)'!AP$11:INDIRECT("'Полная ст-ть с уч.НЗС (Авто)'!AP"&amp;$J$42))/$D28)</f>
        <v>0</v>
      </c>
      <c r="AQ28" s="137">
        <f ca="1">IF($D28=0,0,SUMIF('Полная ст-ть с уч.НЗС (Авто)'!$YP$11:INDIRECT("'Полная ст-ть с уч.НЗС (Авто)'!YP"&amp;$J$42),$C28,'Полная ст-ть с уч.НЗС (Авто)'!AQ$11:INDIRECT("'Полная ст-ть с уч.НЗС (Авто)'!AQ"&amp;$J$42))/$D28)</f>
        <v>0</v>
      </c>
      <c r="AR28" s="186"/>
      <c r="AS28" s="186"/>
      <c r="AT28" s="187"/>
      <c r="AU28" s="421"/>
      <c r="AV28" s="187"/>
      <c r="AW28" s="421"/>
      <c r="AX28" s="137">
        <f ca="1">IF($D28=0,0,SUMIF('Полная ст-ть с уч.НЗС (Авто)'!$YP$11:INDIRECT("'Полная ст-ть с уч.НЗС (Авто)'!YP"&amp;$J$42),$C28,'Полная ст-ть с уч.НЗС (Авто)'!AX$11:INDIRECT("'Полная ст-ть с уч.НЗС (Авто)'!AX"&amp;$J$42))/$D28)</f>
        <v>0</v>
      </c>
      <c r="AY28" s="137">
        <f ca="1">IF($D28=0,0,SUMIF('Полная ст-ть с уч.НЗС (Авто)'!$YP$11:INDIRECT("'Полная ст-ть с уч.НЗС (Авто)'!YP"&amp;$J$42),$C28,'Полная ст-ть с уч.НЗС (Авто)'!AY$11:INDIRECT("'Полная ст-ть с уч.НЗС (Авто)'!AY"&amp;$J$42))/$D28)</f>
        <v>0</v>
      </c>
      <c r="AZ28" s="137">
        <f ca="1">IF($D28=0,0,SUMIF('Полная ст-ть с уч.НЗС (Авто)'!$YP$11:INDIRECT("'Полная ст-ть с уч.НЗС (Авто)'!YP"&amp;$J$42),$C28,'Полная ст-ть с уч.НЗС (Авто)'!AZ$11:INDIRECT("'Полная ст-ть с уч.НЗС (Авто)'!AZ"&amp;$J$42))/$D28)</f>
        <v>0</v>
      </c>
      <c r="BA28" s="137">
        <f ca="1">IF($D28=0,0,SUMIF('Полная ст-ть с уч.НЗС (Авто)'!$YP$11:INDIRECT("'Полная ст-ть с уч.НЗС (Авто)'!YP"&amp;$J$42),$C28,'Полная ст-ть с уч.НЗС (Авто)'!BA$11:INDIRECT("'Полная ст-ть с уч.НЗС (Авто)'!BA"&amp;$J$42))/$D28)</f>
        <v>0</v>
      </c>
      <c r="BB28" s="137">
        <f ca="1">IF($D28=0,0,SUMIF('Полная ст-ть с уч.НЗС (Авто)'!$YP$11:INDIRECT("'Полная ст-ть с уч.НЗС (Авто)'!YP"&amp;$J$42),$C28,'Полная ст-ть с уч.НЗС (Авто)'!BB$11:INDIRECT("'Полная ст-ть с уч.НЗС (Авто)'!BB"&amp;$J$42))/$D28)</f>
        <v>0</v>
      </c>
      <c r="BC28" s="137">
        <f ca="1">IF($D28=0,0,SUMIF('Полная ст-ть с уч.НЗС (Авто)'!$YP$11:INDIRECT("'Полная ст-ть с уч.НЗС (Авто)'!YP"&amp;$J$42),$C28,'Полная ст-ть с уч.НЗС (Авто)'!BC$11:INDIRECT("'Полная ст-ть с уч.НЗС (Авто)'!BC"&amp;$J$42))/$D28)</f>
        <v>0</v>
      </c>
      <c r="BD28" s="187"/>
      <c r="BE28" s="187"/>
      <c r="BF28" s="137">
        <f ca="1">IF($D28=0,0,SUMIF('Полная ст-ть с уч.НЗС (Авто)'!$YP$11:INDIRECT("'Полная ст-ть с уч.НЗС (Авто)'!YP"&amp;$J$42),$C28,'Полная ст-ть с уч.НЗС (Авто)'!BF$11:INDIRECT("'Полная ст-ть с уч.НЗС (Авто)'!BF"&amp;$J$42))/$D28)</f>
        <v>0</v>
      </c>
      <c r="BG28" s="137">
        <f ca="1">IF($D28=0,0,SUMIF('Полная ст-ть с уч.НЗС (Авто)'!$YP$11:INDIRECT("'Полная ст-ть с уч.НЗС (Авто)'!YP"&amp;$J$42),$C28,'Полная ст-ть с уч.НЗС (Авто)'!BG$11:INDIRECT("'Полная ст-ть с уч.НЗС (Авто)'!BG"&amp;$J$42))/$D28)</f>
        <v>0</v>
      </c>
      <c r="BH28" s="137">
        <f ca="1">IF($D28=0,0,SUMIF('Полная ст-ть с уч.НЗС (Авто)'!$YP$11:INDIRECT("'Полная ст-ть с уч.НЗС (Авто)'!YP"&amp;$J$42),$C28,'Полная ст-ть с уч.НЗС (Авто)'!BH$11:INDIRECT("'Полная ст-ть с уч.НЗС (Авто)'!BH"&amp;$J$42))/$D28)</f>
        <v>0</v>
      </c>
      <c r="BI28" s="137">
        <f ca="1">IF($D28=0,0,SUMIF('Полная ст-ть с уч.НЗС (Авто)'!$YP$11:INDIRECT("'Полная ст-ть с уч.НЗС (Авто)'!YP"&amp;$J$42),$C28,'Полная ст-ть с уч.НЗС (Авто)'!BI$11:INDIRECT("'Полная ст-ть с уч.НЗС (Авто)'!BI"&amp;$J$42))/$D28)</f>
        <v>0</v>
      </c>
      <c r="BJ28" s="137">
        <f ca="1">IF($D28=0,0,SUMIF('Полная ст-ть с уч.НЗС (Авто)'!$YP$11:INDIRECT("'Полная ст-ть с уч.НЗС (Авто)'!YP"&amp;$J$42),$C28,'Полная ст-ть с уч.НЗС (Авто)'!BJ$11:INDIRECT("'Полная ст-ть с уч.НЗС (Авто)'!BJ"&amp;$J$42))/$D28)</f>
        <v>0</v>
      </c>
      <c r="BK28" s="137">
        <f ca="1">IF($D28=0,0,SUMIF('Полная ст-ть с уч.НЗС (Авто)'!$YP$11:INDIRECT("'Полная ст-ть с уч.НЗС (Авто)'!YP"&amp;$J$42),$C28,'Полная ст-ть с уч.НЗС (Авто)'!BK$11:INDIRECT("'Полная ст-ть с уч.НЗС (Авто)'!BK"&amp;$J$42))/$D28)</f>
        <v>0</v>
      </c>
      <c r="BL28" s="187"/>
      <c r="BM28" s="137">
        <f ca="1">IF($D28=0,0,SUMIF('Полная ст-ть с уч.НЗС (Авто)'!$YP$11:INDIRECT("'Полная ст-ть с уч.НЗС (Авто)'!YP"&amp;$J$42),$C28,'Полная ст-ть с уч.НЗС (Авто)'!BM$11:INDIRECT("'Полная ст-ть с уч.НЗС (Авто)'!BM"&amp;$J$42))/$D28)</f>
        <v>0</v>
      </c>
      <c r="BN28" s="188"/>
      <c r="BO28" s="134"/>
      <c r="BP28" s="134"/>
      <c r="BQ28" s="137">
        <f ca="1">IF($D28=0,0,SUMIF('Полная ст-ть с уч.НЗС (Авто)'!$YP$11:INDIRECT("'Полная ст-ть с уч.НЗС (Авто)'!YP"&amp;$J$42),$C28,'Полная ст-ть с уч.НЗС (Авто)'!BQ$11:INDIRECT("'Полная ст-ть с уч.НЗС (Авто)'!BQ"&amp;$J$42))/$D28)</f>
        <v>0</v>
      </c>
      <c r="BR28" s="137"/>
      <c r="BS28" s="134"/>
      <c r="BT28" s="134"/>
      <c r="BU28" s="137"/>
      <c r="BV28" s="134"/>
      <c r="BW28" s="137"/>
      <c r="BX28" s="134"/>
      <c r="BY28" s="134"/>
      <c r="BZ28" s="134"/>
      <c r="CA28" s="134"/>
      <c r="CB28" s="134"/>
      <c r="CC28" s="134"/>
      <c r="CD28" s="134"/>
      <c r="CE28" s="134"/>
      <c r="CF28" s="134"/>
      <c r="CG28" s="134"/>
      <c r="CH28" s="134"/>
      <c r="CI28" s="134"/>
      <c r="CJ28" s="134"/>
      <c r="CK28" s="137">
        <f ca="1">IF($D28=0,0,SUMIF('Полная ст-ть с уч.НЗС (Авто)'!$YP$11:INDIRECT("'Полная ст-ть с уч.НЗС (Авто)'!YP"&amp;$J$42),$C28,'Полная ст-ть с уч.НЗС (Авто)'!CK$11:INDIRECT("'Полная ст-ть с уч.НЗС (Авто)'!CK"&amp;$J$42))/$D28)</f>
        <v>0</v>
      </c>
      <c r="CL28" s="137">
        <f ca="1">IF($D28=0,0,SUMIF('Полная ст-ть с уч.НЗС (Авто)'!$YP$11:INDIRECT("'Полная ст-ть с уч.НЗС (Авто)'!YP"&amp;$J$42),$C28,'Полная ст-ть с уч.НЗС (Авто)'!CL$11:INDIRECT("'Полная ст-ть с уч.НЗС (Авто)'!CL"&amp;$J$42))/$D28)</f>
        <v>0</v>
      </c>
      <c r="CM28" s="137">
        <f ca="1">IF($D28=0,0,SUMIF('Полная ст-ть с уч.НЗС (Авто)'!$YP$11:INDIRECT("'Полная ст-ть с уч.НЗС (Авто)'!YP"&amp;$J$42),$C28,'Полная ст-ть с уч.НЗС (Авто)'!CM$11:INDIRECT("'Полная ст-ть с уч.НЗС (Авто)'!CM"&amp;$J$42))/$D28)</f>
        <v>0</v>
      </c>
      <c r="CN28" s="137">
        <f ca="1">IF($D28=0,0,SUMIF('Полная ст-ть с уч.НЗС (Авто)'!$YP$11:INDIRECT("'Полная ст-ть с уч.НЗС (Авто)'!YP"&amp;$J$42),$C28,'Полная ст-ть с уч.НЗС (Авто)'!CN$11:INDIRECT("'Полная ст-ть с уч.НЗС (Авто)'!CN"&amp;$J$42))/$D28)</f>
        <v>0</v>
      </c>
      <c r="CO28" s="137">
        <f ca="1">IF($D28=0,0,SUMIF('Полная ст-ть с уч.НЗС (Авто)'!$YP$11:INDIRECT("'Полная ст-ть с уч.НЗС (Авто)'!YP"&amp;$J$42),$C28,'Полная ст-ть с уч.НЗС (Авто)'!CO$11:INDIRECT("'Полная ст-ть с уч.НЗС (Авто)'!CO"&amp;$J$42))/$D28)</f>
        <v>0</v>
      </c>
      <c r="CP28" s="137">
        <f ca="1">IF($D28=0,0,SUMIF('Полная ст-ть с уч.НЗС (Авто)'!$YP$11:INDIRECT("'Полная ст-ть с уч.НЗС (Авто)'!YP"&amp;$J$42),$C28,'Полная ст-ть с уч.НЗС (Авто)'!CP$11:INDIRECT("'Полная ст-ть с уч.НЗС (Авто)'!CP"&amp;$J$42))/$D28)</f>
        <v>0</v>
      </c>
      <c r="CQ28" s="134">
        <f ca="1">IF($D28=0,0,SUMIF('Полная ст-ть с уч.НЗС (Авто)'!$YP$11:INDIRECT("'Полная ст-ть с уч.НЗС (Авто)'!YP"&amp;$J$42),$C28,'Полная ст-ть с уч.НЗС (Авто)'!CQ$11:INDIRECT("'Полная ст-ть с уч.НЗС (Авто)'!CQ"&amp;$J$42))/$D28)</f>
        <v>0</v>
      </c>
      <c r="CR28" s="137">
        <f ca="1">IF($D28=0,0,SUMIF('Полная ст-ть с уч.НЗС (Авто)'!$YP$11:INDIRECT("'Полная ст-ть с уч.НЗС (Авто)'!YP"&amp;$J$42),$C28,'Полная ст-ть с уч.НЗС (Авто)'!CR$11:INDIRECT("'Полная ст-ть с уч.НЗС (Авто)'!CR"&amp;$J$42))/$D28)</f>
        <v>0</v>
      </c>
      <c r="CS28" s="137">
        <f ca="1">IF($D28=0,0,SUMIF('Полная ст-ть с уч.НЗС (Авто)'!$YP$11:INDIRECT("'Полная ст-ть с уч.НЗС (Авто)'!YP"&amp;$J$42),$C28,'Полная ст-ть с уч.НЗС (Авто)'!CS$11:INDIRECT("'Полная ст-ть с уч.НЗС (Авто)'!CS"&amp;$J$42))/$D28)</f>
        <v>0</v>
      </c>
      <c r="CT28" s="137">
        <f ca="1">IF($D28=0,0,SUMIF('Полная ст-ть с уч.НЗС (Авто)'!$YP$11:INDIRECT("'Полная ст-ть с уч.НЗС (Авто)'!YP"&amp;$J$42),$C28,'Полная ст-ть с уч.НЗС (Авто)'!CT$11:INDIRECT("'Полная ст-ть с уч.НЗС (Авто)'!CT"&amp;$J$42))/$D28)</f>
        <v>0</v>
      </c>
      <c r="CU28" s="137">
        <f ca="1">IF($D28=0,0,SUMIF('Полная ст-ть с уч.НЗС (Авто)'!$YP$11:INDIRECT("'Полная ст-ть с уч.НЗС (Авто)'!YP"&amp;$J$42),$C28,'Полная ст-ть с уч.НЗС (Авто)'!CU$11:INDIRECT("'Полная ст-ть с уч.НЗС (Авто)'!CU"&amp;$J$42))/$D28)</f>
        <v>0</v>
      </c>
      <c r="CV28" s="137">
        <f ca="1">IF($D28=0,0,SUMIF('Полная ст-ть с уч.НЗС (Авто)'!$YP$11:INDIRECT("'Полная ст-ть с уч.НЗС (Авто)'!YP"&amp;$J$42),$C28,'Полная ст-ть с уч.НЗС (Авто)'!CV$11:INDIRECT("'Полная ст-ть с уч.НЗС (Авто)'!CV"&amp;$J$42))/$D28)</f>
        <v>0</v>
      </c>
      <c r="CW28" s="137">
        <f ca="1">IF($D28=0,0,SUMIF('Полная ст-ть с уч.НЗС (Авто)'!$YP$11:INDIRECT("'Полная ст-ть с уч.НЗС (Авто)'!YP"&amp;$J$42),$C28,'Полная ст-ть с уч.НЗС (Авто)'!CW$11:INDIRECT("'Полная ст-ть с уч.НЗС (Авто)'!CW"&amp;$J$42))/$D28)</f>
        <v>0</v>
      </c>
      <c r="CX28" s="137">
        <f ca="1">IF($D28=0,0,SUMIF('Полная ст-ть с уч.НЗС (Авто)'!$YP$11:INDIRECT("'Полная ст-ть с уч.НЗС (Авто)'!YP"&amp;$J$42),$C28,'Полная ст-ть с уч.НЗС (Авто)'!CX$11:INDIRECT("'Полная ст-ть с уч.НЗС (Авто)'!CX"&amp;$J$42))/$D28)</f>
        <v>0</v>
      </c>
      <c r="CY28" s="134">
        <f ca="1">IF($D28=0,0,SUMIF('Полная ст-ть с уч.НЗС (Авто)'!$YP$11:INDIRECT("'Полная ст-ть с уч.НЗС (Авто)'!YP"&amp;$J$42),$C28,'Полная ст-ть с уч.НЗС (Авто)'!CY$11:INDIRECT("'Полная ст-ть с уч.НЗС (Авто)'!CY"&amp;$J$42))/$D28)</f>
        <v>0</v>
      </c>
      <c r="CZ28" s="137">
        <f ca="1">IF($D28=0,0,SUMIF('Полная ст-ть с уч.НЗС (Авто)'!$YP$11:INDIRECT("'Полная ст-ть с уч.НЗС (Авто)'!YP"&amp;$J$42),$C28,'Полная ст-ть с уч.НЗС (Авто)'!CZ$11:INDIRECT("'Полная ст-ть с уч.НЗС (Авто)'!CZ"&amp;$J$42))/$D28)</f>
        <v>0</v>
      </c>
      <c r="DA28" s="137">
        <f ca="1">IF($D28=0,0,SUMIF('Полная ст-ть с уч.НЗС (Авто)'!$YP$11:INDIRECT("'Полная ст-ть с уч.НЗС (Авто)'!YP"&amp;$J$42),$C28,'Полная ст-ть с уч.НЗС (Авто)'!DA$11:INDIRECT("'Полная ст-ть с уч.НЗС (Авто)'!DA"&amp;$J$42))/$D28)</f>
        <v>0</v>
      </c>
      <c r="DB28" s="137">
        <f ca="1">IF($D28=0,0,SUMIF('Полная ст-ть с уч.НЗС (Авто)'!$YP$11:INDIRECT("'Полная ст-ть с уч.НЗС (Авто)'!YP"&amp;$J$42),$C28,'Полная ст-ть с уч.НЗС (Авто)'!DB$11:INDIRECT("'Полная ст-ть с уч.НЗС (Авто)'!DB"&amp;$J$42))/$D28)</f>
        <v>0</v>
      </c>
      <c r="DC28" s="137">
        <f ca="1">IF($D28=0,0,SUMIF('Полная ст-ть с уч.НЗС (Авто)'!$YP$11:INDIRECT("'Полная ст-ть с уч.НЗС (Авто)'!YP"&amp;$J$42),$C28,'Полная ст-ть с уч.НЗС (Авто)'!DC$11:INDIRECT("'Полная ст-ть с уч.НЗС (Авто)'!DC"&amp;$J$42))/$D28)</f>
        <v>0</v>
      </c>
      <c r="DD28" s="134"/>
      <c r="DE28" s="137">
        <f ca="1">IF($D28=0,0,SUMIF('Полная ст-ть с уч.НЗС (Авто)'!$YP$11:INDIRECT("'Полная ст-ть с уч.НЗС (Авто)'!YP"&amp;$J$42),$C28,'Полная ст-ть с уч.НЗС (Авто)'!DE$11:INDIRECT("'Полная ст-ть с уч.НЗС (Авто)'!DE"&amp;$J$42))/$D28)</f>
        <v>0</v>
      </c>
      <c r="DF28" s="137"/>
      <c r="DG28" s="137">
        <f ca="1">IF($D28=0,0,SUMIF('Полная ст-ть с уч.НЗС (Авто)'!$YP$11:INDIRECT("'Полная ст-ть с уч.НЗС (Авто)'!YP"&amp;$J$42),$C28,'Полная ст-ть с уч.НЗС (Авто)'!DG$11:INDIRECT("'Полная ст-ть с уч.НЗС (Авто)'!DG"&amp;$J$42))/$D28)</f>
        <v>0</v>
      </c>
      <c r="DH28" s="137">
        <f ca="1">IF($D28=0,0,SUMIF('Полная ст-ть с уч.НЗС (Авто)'!$YP$11:INDIRECT("'Полная ст-ть с уч.НЗС (Авто)'!YP"&amp;$J$42),$C28,'Полная ст-ть с уч.НЗС (Авто)'!DH$11:INDIRECT("'Полная ст-ть с уч.НЗС (Авто)'!DH"&amp;$J$42))/$D28)</f>
        <v>0</v>
      </c>
      <c r="DI28" s="137">
        <f ca="1">IF($D28=0,0,SUMIF('Полная ст-ть с уч.НЗС (Авто)'!$YP$11:INDIRECT("'Полная ст-ть с уч.НЗС (Авто)'!YP"&amp;$J$42),$C28,'Полная ст-ть с уч.НЗС (Авто)'!DI$11:INDIRECT("'Полная ст-ть с уч.НЗС (Авто)'!DI"&amp;$J$42))/$D28)</f>
        <v>0</v>
      </c>
      <c r="DJ28" s="137">
        <f ca="1">IF($D28=0,0,SUMIF('Полная ст-ть с уч.НЗС (Авто)'!$YP$11:INDIRECT("'Полная ст-ть с уч.НЗС (Авто)'!YP"&amp;$J$42),$C28,'Полная ст-ть с уч.НЗС (Авто)'!DJ$11:INDIRECT("'Полная ст-ть с уч.НЗС (Авто)'!DJ"&amp;$J$42))/$D28)</f>
        <v>0</v>
      </c>
      <c r="DK28" s="137">
        <f ca="1">IF($D28=0,0,SUMIF('Полная ст-ть с уч.НЗС (Авто)'!$YP$11:INDIRECT("'Полная ст-ть с уч.НЗС (Авто)'!YP"&amp;$J$42),$C28,'Полная ст-ть с уч.НЗС (Авто)'!DK$11:INDIRECT("'Полная ст-ть с уч.НЗС (Авто)'!DK"&amp;$J$42))/$D28)</f>
        <v>0</v>
      </c>
      <c r="DL28" s="137">
        <f ca="1">IF($D28=0,0,SUMIF('Полная ст-ть с уч.НЗС (Авто)'!$YP$11:INDIRECT("'Полная ст-ть с уч.НЗС (Авто)'!YP"&amp;$J$42),$C28,'Полная ст-ть с уч.НЗС (Авто)'!DL$11:INDIRECT("'Полная ст-ть с уч.НЗС (Авто)'!DL"&amp;$J$42))/$D28)</f>
        <v>0</v>
      </c>
      <c r="DM28" s="137">
        <f ca="1">IF($D28=0,0,SUMIF('Полная ст-ть с уч.НЗС (Авто)'!$YP$11:INDIRECT("'Полная ст-ть с уч.НЗС (Авто)'!YP"&amp;$J$42),$C28,'Полная ст-ть с уч.НЗС (Авто)'!DM$11:INDIRECT("'Полная ст-ть с уч.НЗС (Авто)'!DM"&amp;$J$42))/$D28)</f>
        <v>0</v>
      </c>
      <c r="DN28" s="137">
        <f ca="1">IF($D28=0,0,SUMIF('Полная ст-ть с уч.НЗС (Авто)'!$YP$11:INDIRECT("'Полная ст-ть с уч.НЗС (Авто)'!YP"&amp;$J$42),$C28,'Полная ст-ть с уч.НЗС (Авто)'!DN$11:INDIRECT("'Полная ст-ть с уч.НЗС (Авто)'!DN"&amp;$J$42))/$D28)</f>
        <v>0</v>
      </c>
      <c r="DO28" s="137">
        <f ca="1">IF($D28=0,0,SUMIF('Полная ст-ть с уч.НЗС (Авто)'!$YP$11:INDIRECT("'Полная ст-ть с уч.НЗС (Авто)'!YP"&amp;$J$42),$C28,'Полная ст-ть с уч.НЗС (Авто)'!DO$11:INDIRECT("'Полная ст-ть с уч.НЗС (Авто)'!DO"&amp;$J$42))/$D28)</f>
        <v>0</v>
      </c>
      <c r="DP28" s="137">
        <f ca="1">IF($D28=0,0,SUMIF('Полная ст-ть с уч.НЗС (Авто)'!$YP$11:INDIRECT("'Полная ст-ть с уч.НЗС (Авто)'!YP"&amp;$J$42),$C28,'Полная ст-ть с уч.НЗС (Авто)'!DP$11:INDIRECT("'Полная ст-ть с уч.НЗС (Авто)'!DP"&amp;$J$42))/$D28)</f>
        <v>0</v>
      </c>
      <c r="DQ28" s="137">
        <f ca="1">IF($D28=0,0,SUMIF('Полная ст-ть с уч.НЗС (Авто)'!$YP$11:INDIRECT("'Полная ст-ть с уч.НЗС (Авто)'!YP"&amp;$J$42),$C28,'Полная ст-ть с уч.НЗС (Авто)'!DQ$11:INDIRECT("'Полная ст-ть с уч.НЗС (Авто)'!DQ"&amp;$J$42))/$D28)</f>
        <v>0</v>
      </c>
      <c r="DR28" s="137">
        <f ca="1">IF($D28=0,0,SUMIF('Полная ст-ть с уч.НЗС (Авто)'!$YP$11:INDIRECT("'Полная ст-ть с уч.НЗС (Авто)'!YP"&amp;$J$42),$C28,'Полная ст-ть с уч.НЗС (Авто)'!DR$11:INDIRECT("'Полная ст-ть с уч.НЗС (Авто)'!DR"&amp;$J$42))/$D28)</f>
        <v>0</v>
      </c>
      <c r="DS28" s="137">
        <f ca="1">IF($D28=0,0,SUMIF('Полная ст-ть с уч.НЗС (Авто)'!$YP$11:INDIRECT("'Полная ст-ть с уч.НЗС (Авто)'!YP"&amp;$J$42),$C28,'Полная ст-ть с уч.НЗС (Авто)'!DS$11:INDIRECT("'Полная ст-ть с уч.НЗС (Авто)'!DS"&amp;$J$42))/$D28)</f>
        <v>0</v>
      </c>
      <c r="DT28" s="137">
        <f ca="1">IF($D28=0,0,SUMIF('Полная ст-ть с уч.НЗС (Авто)'!$YP$11:INDIRECT("'Полная ст-ть с уч.НЗС (Авто)'!YP"&amp;$J$42),$C28,'Полная ст-ть с уч.НЗС (Авто)'!DT$11:INDIRECT("'Полная ст-ть с уч.НЗС (Авто)'!DT"&amp;$J$42))/$D28)</f>
        <v>0</v>
      </c>
      <c r="DU28" s="137">
        <f ca="1">IF($D28=0,0,SUMIF('Полная ст-ть с уч.НЗС (Авто)'!$YP$11:INDIRECT("'Полная ст-ть с уч.НЗС (Авто)'!YP"&amp;$J$42),$C28,'Полная ст-ть с уч.НЗС (Авто)'!DU$11:INDIRECT("'Полная ст-ть с уч.НЗС (Авто)'!DU"&amp;$J$42))/$D28)</f>
        <v>0</v>
      </c>
      <c r="DV28" s="137">
        <f ca="1">IF($D28=0,0,SUMIF('Полная ст-ть с уч.НЗС (Авто)'!$YP$11:INDIRECT("'Полная ст-ть с уч.НЗС (Авто)'!YP"&amp;$J$42),$C28,'Полная ст-ть с уч.НЗС (Авто)'!DV$11:INDIRECT("'Полная ст-ть с уч.НЗС (Авто)'!DV"&amp;$J$42))/$D28)</f>
        <v>0</v>
      </c>
      <c r="DW28" s="137">
        <f ca="1">IF($D28=0,0,SUMIF('Полная ст-ть с уч.НЗС (Авто)'!$YP$11:INDIRECT("'Полная ст-ть с уч.НЗС (Авто)'!YP"&amp;$J$42),$C28,'Полная ст-ть с уч.НЗС (Авто)'!DW$11:INDIRECT("'Полная ст-ть с уч.НЗС (Авто)'!DW"&amp;$J$42))/$D28)</f>
        <v>0</v>
      </c>
      <c r="DX28" s="137">
        <f ca="1">IF($D28=0,0,SUMIF('Полная ст-ть с уч.НЗС (Авто)'!$YP$11:INDIRECT("'Полная ст-ть с уч.НЗС (Авто)'!YP"&amp;$J$42),$C28,'Полная ст-ть с уч.НЗС (Авто)'!DX$11:INDIRECT("'Полная ст-ть с уч.НЗС (Авто)'!DX"&amp;$J$42))/$D28)</f>
        <v>0</v>
      </c>
      <c r="DY28" s="137">
        <f ca="1">IF($D28=0,0,SUMIF('Полная ст-ть с уч.НЗС (Авто)'!$YP$11:INDIRECT("'Полная ст-ть с уч.НЗС (Авто)'!YP"&amp;$J$42),$C28,'Полная ст-ть с уч.НЗС (Авто)'!DY$11:INDIRECT("'Полная ст-ть с уч.НЗС (Авто)'!DY"&amp;$J$42))/$D28)</f>
        <v>0</v>
      </c>
      <c r="DZ28" s="137">
        <f ca="1">IF($D28=0,0,SUMIF('Полная ст-ть с уч.НЗС (Авто)'!$YP$11:INDIRECT("'Полная ст-ть с уч.НЗС (Авто)'!YP"&amp;$J$42),$C28,'Полная ст-ть с уч.НЗС (Авто)'!DZ$11:INDIRECT("'Полная ст-ть с уч.НЗС (Авто)'!DZ"&amp;$J$42))/$D28)</f>
        <v>0</v>
      </c>
      <c r="EA28" s="137">
        <f ca="1">IF($D28=0,0,SUMIF('Полная ст-ть с уч.НЗС (Авто)'!$YP$11:INDIRECT("'Полная ст-ть с уч.НЗС (Авто)'!YP"&amp;$J$42),$C28,'Полная ст-ть с уч.НЗС (Авто)'!EA$11:INDIRECT("'Полная ст-ть с уч.НЗС (Авто)'!EA"&amp;$J$42))/$D28)</f>
        <v>0</v>
      </c>
      <c r="EB28" s="137">
        <f ca="1">IF($D28=0,0,SUMIF('Полная ст-ть с уч.НЗС (Авто)'!$YP$11:INDIRECT("'Полная ст-ть с уч.НЗС (Авто)'!YP"&amp;$J$42),$C28,'Полная ст-ть с уч.НЗС (Авто)'!EB$11:INDIRECT("'Полная ст-ть с уч.НЗС (Авто)'!EB"&amp;$J$42))/$D28)</f>
        <v>0</v>
      </c>
      <c r="EC28" s="137">
        <f ca="1">IF($D28=0,0,SUMIF('Полная ст-ть с уч.НЗС (Авто)'!$YP$11:INDIRECT("'Полная ст-ть с уч.НЗС (Авто)'!YP"&amp;$J$42),$C28,'Полная ст-ть с уч.НЗС (Авто)'!EC$11:INDIRECT("'Полная ст-ть с уч.НЗС (Авто)'!EC"&amp;$J$42))/$D28)</f>
        <v>0</v>
      </c>
      <c r="ED28" s="137">
        <f ca="1">IF($D28=0,0,SUMIF('Полная ст-ть с уч.НЗС (Авто)'!$YP$11:INDIRECT("'Полная ст-ть с уч.НЗС (Авто)'!YP"&amp;$J$42),$C28,'Полная ст-ть с уч.НЗС (Авто)'!ED$11:INDIRECT("'Полная ст-ть с уч.НЗС (Авто)'!ED"&amp;$J$42))/$D28)</f>
        <v>0</v>
      </c>
      <c r="EE28" s="137">
        <f ca="1">IF($D28=0,0,SUMIF('Полная ст-ть с уч.НЗС (Авто)'!$YP$11:INDIRECT("'Полная ст-ть с уч.НЗС (Авто)'!YP"&amp;$J$42),$C28,'Полная ст-ть с уч.НЗС (Авто)'!EE$11:INDIRECT("'Полная ст-ть с уч.НЗС (Авто)'!EE"&amp;$J$42))/$D28)</f>
        <v>0</v>
      </c>
      <c r="EF28" s="137">
        <f ca="1">IF($D28=0,0,SUMIF('Полная ст-ть с уч.НЗС (Авто)'!$YP$11:INDIRECT("'Полная ст-ть с уч.НЗС (Авто)'!YP"&amp;$J$42),$C28,'Полная ст-ть с уч.НЗС (Авто)'!EF$11:INDIRECT("'Полная ст-ть с уч.НЗС (Авто)'!EF"&amp;$J$42))/$D28)</f>
        <v>0</v>
      </c>
      <c r="EG28" s="137">
        <f ca="1">IF($D28=0,0,SUMIF('Полная ст-ть с уч.НЗС (Авто)'!$YP$11:INDIRECT("'Полная ст-ть с уч.НЗС (Авто)'!YP"&amp;$J$42),$C28,'Полная ст-ть с уч.НЗС (Авто)'!EG$11:INDIRECT("'Полная ст-ть с уч.НЗС (Авто)'!EG"&amp;$J$42))/$D28)</f>
        <v>0</v>
      </c>
      <c r="EH28" s="137">
        <f ca="1">IF($D28=0,0,SUMIF('Полная ст-ть с уч.НЗС (Авто)'!$YP$11:INDIRECT("'Полная ст-ть с уч.НЗС (Авто)'!YP"&amp;$J$42),$C28,'Полная ст-ть с уч.НЗС (Авто)'!EH$11:INDIRECT("'Полная ст-ть с уч.НЗС (Авто)'!EH"&amp;$J$42))/$D28)</f>
        <v>0</v>
      </c>
      <c r="EI28" s="137">
        <f ca="1">IF($D28=0,0,SUMIF('Полная ст-ть с уч.НЗС (Авто)'!$YP$11:INDIRECT("'Полная ст-ть с уч.НЗС (Авто)'!YP"&amp;$J$42),$C28,'Полная ст-ть с уч.НЗС (Авто)'!EI$11:INDIRECT("'Полная ст-ть с уч.НЗС (Авто)'!EI"&amp;$J$42))/$D28)</f>
        <v>0</v>
      </c>
      <c r="EJ28" s="137">
        <f ca="1">IF($D28=0,0,SUMIF('Полная ст-ть с уч.НЗС (Авто)'!$YP$11:INDIRECT("'Полная ст-ть с уч.НЗС (Авто)'!YP"&amp;$J$42),$C28,'Полная ст-ть с уч.НЗС (Авто)'!EJ$11:INDIRECT("'Полная ст-ть с уч.НЗС (Авто)'!EJ"&amp;$J$42))/$D28)</f>
        <v>0</v>
      </c>
      <c r="EK28" s="137">
        <f ca="1">IF($D28=0,0,SUMIF('Полная ст-ть с уч.НЗС (Авто)'!$YP$11:INDIRECT("'Полная ст-ть с уч.НЗС (Авто)'!YP"&amp;$J$42),$C28,'Полная ст-ть с уч.НЗС (Авто)'!EK$11:INDIRECT("'Полная ст-ть с уч.НЗС (Авто)'!EK"&amp;$J$42))/$D28)</f>
        <v>0</v>
      </c>
      <c r="EL28" s="137">
        <f ca="1">IF($D28=0,0,SUMIF('Полная ст-ть с уч.НЗС (Авто)'!$YP$11:INDIRECT("'Полная ст-ть с уч.НЗС (Авто)'!YP"&amp;$J$42),$C28,'Полная ст-ть с уч.НЗС (Авто)'!EL$11:INDIRECT("'Полная ст-ть с уч.НЗС (Авто)'!EL"&amp;$J$42))/$D28)</f>
        <v>0</v>
      </c>
      <c r="EM28" s="137">
        <f ca="1">IF($D28=0,0,SUMIF('Полная ст-ть с уч.НЗС (Авто)'!$YP$11:INDIRECT("'Полная ст-ть с уч.НЗС (Авто)'!YP"&amp;$J$42),$C28,'Полная ст-ть с уч.НЗС (Авто)'!EM$11:INDIRECT("'Полная ст-ть с уч.НЗС (Авто)'!EM"&amp;$J$42))/$D28)</f>
        <v>0</v>
      </c>
      <c r="EN28" s="137">
        <f ca="1">IF($D28=0,0,SUMIF('Полная ст-ть с уч.НЗС (Авто)'!$YP$11:INDIRECT("'Полная ст-ть с уч.НЗС (Авто)'!YP"&amp;$J$42),$C28,'Полная ст-ть с уч.НЗС (Авто)'!EN$11:INDIRECT("'Полная ст-ть с уч.НЗС (Авто)'!EN"&amp;$J$42))/$D28)</f>
        <v>0</v>
      </c>
      <c r="EO28" s="137">
        <f ca="1">IF($D28=0,0,SUMIF('Полная ст-ть с уч.НЗС (Авто)'!$YP$11:INDIRECT("'Полная ст-ть с уч.НЗС (Авто)'!YP"&amp;$J$42),$C28,'Полная ст-ть с уч.НЗС (Авто)'!EO$11:INDIRECT("'Полная ст-ть с уч.НЗС (Авто)'!EO"&amp;$J$42))/$D28)</f>
        <v>0</v>
      </c>
      <c r="EP28" s="137">
        <f ca="1">IF($D28=0,0,SUMIF('Полная ст-ть с уч.НЗС (Авто)'!$YP$11:INDIRECT("'Полная ст-ть с уч.НЗС (Авто)'!YP"&amp;$J$42),$C28,'Полная ст-ть с уч.НЗС (Авто)'!EP$11:INDIRECT("'Полная ст-ть с уч.НЗС (Авто)'!EP"&amp;$J$42))/$D28)</f>
        <v>0</v>
      </c>
      <c r="EQ28" s="137">
        <f ca="1">IF($D28=0,0,SUMIF('Полная ст-ть с уч.НЗС (Авто)'!$YP$11:INDIRECT("'Полная ст-ть с уч.НЗС (Авто)'!YP"&amp;$J$42),$C28,'Полная ст-ть с уч.НЗС (Авто)'!EQ$11:INDIRECT("'Полная ст-ть с уч.НЗС (Авто)'!EQ"&amp;$J$42))/$D28)</f>
        <v>0</v>
      </c>
      <c r="ER28" s="137">
        <f ca="1">IF($D28=0,0,SUMIF('Полная ст-ть с уч.НЗС (Авто)'!$YP$11:INDIRECT("'Полная ст-ть с уч.НЗС (Авто)'!YP"&amp;$J$42),$C28,'Полная ст-ть с уч.НЗС (Авто)'!ER$11:INDIRECT("'Полная ст-ть с уч.НЗС (Авто)'!ER"&amp;$J$42))/$D28)</f>
        <v>0</v>
      </c>
      <c r="ES28" s="137">
        <f ca="1">IF($D28=0,0,SUMIF('Полная ст-ть с уч.НЗС (Авто)'!$YP$11:INDIRECT("'Полная ст-ть с уч.НЗС (Авто)'!YP"&amp;$J$42),$C28,'Полная ст-ть с уч.НЗС (Авто)'!ES$11:INDIRECT("'Полная ст-ть с уч.НЗС (Авто)'!ES"&amp;$J$42))/$D28)</f>
        <v>0</v>
      </c>
      <c r="ET28" s="137">
        <f ca="1">IF($D28=0,0,SUMIF('Полная ст-ть с уч.НЗС (Авто)'!$YP$11:INDIRECT("'Полная ст-ть с уч.НЗС (Авто)'!YP"&amp;$J$42),$C28,'Полная ст-ть с уч.НЗС (Авто)'!ET$11:INDIRECT("'Полная ст-ть с уч.НЗС (Авто)'!ET"&amp;$J$42))/$D28)</f>
        <v>0</v>
      </c>
      <c r="EU28" s="137">
        <f ca="1">IF($D28=0,0,SUMIF('Полная ст-ть с уч.НЗС (Авто)'!$YP$11:INDIRECT("'Полная ст-ть с уч.НЗС (Авто)'!YP"&amp;$J$42),$C28,'Полная ст-ть с уч.НЗС (Авто)'!EU$11:INDIRECT("'Полная ст-ть с уч.НЗС (Авто)'!EU"&amp;$J$42))/$D28)</f>
        <v>0</v>
      </c>
      <c r="EV28" s="137">
        <f ca="1">IF($D28=0,0,SUMIF('Полная ст-ть с уч.НЗС (Авто)'!$YP$11:INDIRECT("'Полная ст-ть с уч.НЗС (Авто)'!YP"&amp;$J$42),$C28,'Полная ст-ть с уч.НЗС (Авто)'!EV$11:INDIRECT("'Полная ст-ть с уч.НЗС (Авто)'!EV"&amp;$J$42))/$D28)</f>
        <v>0</v>
      </c>
      <c r="EW28" s="137">
        <f ca="1">IF($D28=0,0,SUMIF('Полная ст-ть с уч.НЗС (Авто)'!$YP$11:INDIRECT("'Полная ст-ть с уч.НЗС (Авто)'!YP"&amp;$J$42),$C28,'Полная ст-ть с уч.НЗС (Авто)'!EW$11:INDIRECT("'Полная ст-ть с уч.НЗС (Авто)'!EW"&amp;$J$42))/$D28)</f>
        <v>0</v>
      </c>
      <c r="EX28" s="137">
        <f ca="1">IF($D28=0,0,SUMIF('Полная ст-ть с уч.НЗС (Авто)'!$YP$11:INDIRECT("'Полная ст-ть с уч.НЗС (Авто)'!YP"&amp;$J$42),$C28,'Полная ст-ть с уч.НЗС (Авто)'!EX$11:INDIRECT("'Полная ст-ть с уч.НЗС (Авто)'!EX"&amp;$J$42))/$D28)</f>
        <v>0</v>
      </c>
      <c r="EY28" s="137">
        <f ca="1">IF($D28=0,0,SUMIF('Полная ст-ть с уч.НЗС (Авто)'!$YP$11:INDIRECT("'Полная ст-ть с уч.НЗС (Авто)'!YP"&amp;$J$42),$C28,'Полная ст-ть с уч.НЗС (Авто)'!EY$11:INDIRECT("'Полная ст-ть с уч.НЗС (Авто)'!EY"&amp;$J$42))/$D28)</f>
        <v>0</v>
      </c>
      <c r="EZ28" s="137">
        <f ca="1">IF($D28=0,0,SUMIF('Полная ст-ть с уч.НЗС (Авто)'!$YP$11:INDIRECT("'Полная ст-ть с уч.НЗС (Авто)'!YP"&amp;$J$42),$C28,'Полная ст-ть с уч.НЗС (Авто)'!EZ$11:INDIRECT("'Полная ст-ть с уч.НЗС (Авто)'!EZ"&amp;$J$42))/$D28)</f>
        <v>0</v>
      </c>
      <c r="FA28" s="137">
        <f ca="1">IF($D28=0,0,SUMIF('Полная ст-ть с уч.НЗС (Авто)'!$YP$11:INDIRECT("'Полная ст-ть с уч.НЗС (Авто)'!YP"&amp;$J$42),$C28,'Полная ст-ть с уч.НЗС (Авто)'!FA$11:INDIRECT("'Полная ст-ть с уч.НЗС (Авто)'!FA"&amp;$J$42))/$D28)</f>
        <v>0</v>
      </c>
      <c r="FB28" s="137">
        <f ca="1">IF($D28=0,0,SUMIF('Полная ст-ть с уч.НЗС (Авто)'!$YP$11:INDIRECT("'Полная ст-ть с уч.НЗС (Авто)'!YP"&amp;$J$42),$C28,'Полная ст-ть с уч.НЗС (Авто)'!FB$11:INDIRECT("'Полная ст-ть с уч.НЗС (Авто)'!FB"&amp;$J$42))/$D28)</f>
        <v>0</v>
      </c>
      <c r="FC28" s="137">
        <f ca="1">IF($D28=0,0,SUMIF('Полная ст-ть с уч.НЗС (Авто)'!$YP$11:INDIRECT("'Полная ст-ть с уч.НЗС (Авто)'!YP"&amp;$J$42),$C28,'Полная ст-ть с уч.НЗС (Авто)'!FC$11:INDIRECT("'Полная ст-ть с уч.НЗС (Авто)'!FC"&amp;$J$42))/$D28)</f>
        <v>0</v>
      </c>
      <c r="FD28" s="137">
        <f ca="1">IF($D28=0,0,SUMIF('Полная ст-ть с уч.НЗС (Авто)'!$YP$11:INDIRECT("'Полная ст-ть с уч.НЗС (Авто)'!YP"&amp;$J$42),$C28,'Полная ст-ть с уч.НЗС (Авто)'!FD$11:INDIRECT("'Полная ст-ть с уч.НЗС (Авто)'!FD"&amp;$J$42))/$D28)</f>
        <v>0</v>
      </c>
      <c r="FE28" s="137">
        <f ca="1">IF($D28=0,0,SUMIF('Полная ст-ть с уч.НЗС (Авто)'!$YP$11:INDIRECT("'Полная ст-ть с уч.НЗС (Авто)'!YP"&amp;$J$42),$C28,'Полная ст-ть с уч.НЗС (Авто)'!FE$11:INDIRECT("'Полная ст-ть с уч.НЗС (Авто)'!FE"&amp;$J$42))/$D28)</f>
        <v>0</v>
      </c>
      <c r="FF28" s="137">
        <f ca="1">IF($D28=0,0,SUMIF('Полная ст-ть с уч.НЗС (Авто)'!$YP$11:INDIRECT("'Полная ст-ть с уч.НЗС (Авто)'!YP"&amp;$J$42),$C28,'Полная ст-ть с уч.НЗС (Авто)'!FF$11:INDIRECT("'Полная ст-ть с уч.НЗС (Авто)'!FF"&amp;$J$42))/$D28)</f>
        <v>0</v>
      </c>
      <c r="FG28" s="137">
        <f ca="1">IF($D28=0,0,SUMIF('Полная ст-ть с уч.НЗС (Авто)'!$YP$11:INDIRECT("'Полная ст-ть с уч.НЗС (Авто)'!YP"&amp;$J$42),$C28,'Полная ст-ть с уч.НЗС (Авто)'!FG$11:INDIRECT("'Полная ст-ть с уч.НЗС (Авто)'!FG"&amp;$J$42))/$D28)</f>
        <v>0</v>
      </c>
      <c r="FH28" s="137">
        <f ca="1">IF($D28=0,0,SUMIF('Полная ст-ть с уч.НЗС (Авто)'!$YP$11:INDIRECT("'Полная ст-ть с уч.НЗС (Авто)'!YP"&amp;$J$42),$C28,'Полная ст-ть с уч.НЗС (Авто)'!FH$11:INDIRECT("'Полная ст-ть с уч.НЗС (Авто)'!FH"&amp;$J$42))/$D28)</f>
        <v>0</v>
      </c>
      <c r="FI28" s="137">
        <f ca="1">IF($D28=0,0,SUMIF('Полная ст-ть с уч.НЗС (Авто)'!$YP$11:INDIRECT("'Полная ст-ть с уч.НЗС (Авто)'!YP"&amp;$J$42),$C28,'Полная ст-ть с уч.НЗС (Авто)'!FI$11:INDIRECT("'Полная ст-ть с уч.НЗС (Авто)'!FI"&amp;$J$42))/$D28)</f>
        <v>0</v>
      </c>
      <c r="FJ28" s="137">
        <f ca="1">IF($D28=0,0,SUMIF('Полная ст-ть с уч.НЗС (Авто)'!$YP$11:INDIRECT("'Полная ст-ть с уч.НЗС (Авто)'!YP"&amp;$J$42),$C28,'Полная ст-ть с уч.НЗС (Авто)'!FJ$11:INDIRECT("'Полная ст-ть с уч.НЗС (Авто)'!FJ"&amp;$J$42))/$D28)</f>
        <v>0</v>
      </c>
      <c r="FK28" s="137">
        <f ca="1">IF($D28=0,0,SUMIF('Полная ст-ть с уч.НЗС (Авто)'!$YP$11:INDIRECT("'Полная ст-ть с уч.НЗС (Авто)'!YP"&amp;$J$42),$C28,'Полная ст-ть с уч.НЗС (Авто)'!FK$11:INDIRECT("'Полная ст-ть с уч.НЗС (Авто)'!FK"&amp;$J$42))/$D28)</f>
        <v>0</v>
      </c>
      <c r="FL28" s="137">
        <f ca="1">IF($D28=0,0,SUMIF('Полная ст-ть с уч.НЗС (Авто)'!$YP$11:INDIRECT("'Полная ст-ть с уч.НЗС (Авто)'!YP"&amp;$J$42),$C28,'Полная ст-ть с уч.НЗС (Авто)'!FL$11:INDIRECT("'Полная ст-ть с уч.НЗС (Авто)'!FL"&amp;$J$42))/$D28)</f>
        <v>0</v>
      </c>
      <c r="FM28" s="137">
        <f ca="1">IF($D28=0,0,SUMIF('Полная ст-ть с уч.НЗС (Авто)'!$YP$11:INDIRECT("'Полная ст-ть с уч.НЗС (Авто)'!YP"&amp;$J$42),$C28,'Полная ст-ть с уч.НЗС (Авто)'!FM$11:INDIRECT("'Полная ст-ть с уч.НЗС (Авто)'!FM"&amp;$J$42))/$D28)</f>
        <v>0</v>
      </c>
      <c r="FN28" s="137">
        <f ca="1">IF($D28=0,0,SUMIF('Полная ст-ть с уч.НЗС (Авто)'!$YP$11:INDIRECT("'Полная ст-ть с уч.НЗС (Авто)'!YP"&amp;$J$42),$C28,'Полная ст-ть с уч.НЗС (Авто)'!FN$11:INDIRECT("'Полная ст-ть с уч.НЗС (Авто)'!FN"&amp;$J$42))/$D28)</f>
        <v>0</v>
      </c>
      <c r="FO28" s="137">
        <f ca="1">IF($D28=0,0,SUMIF('Полная ст-ть с уч.НЗС (Авто)'!$YP$11:INDIRECT("'Полная ст-ть с уч.НЗС (Авто)'!YP"&amp;$J$42),$C28,'Полная ст-ть с уч.НЗС (Авто)'!FO$11:INDIRECT("'Полная ст-ть с уч.НЗС (Авто)'!FO"&amp;$J$42))/$D28)</f>
        <v>0</v>
      </c>
      <c r="FP28" s="137">
        <f ca="1">IF($D28=0,0,SUMIF('Полная ст-ть с уч.НЗС (Авто)'!$YP$11:INDIRECT("'Полная ст-ть с уч.НЗС (Авто)'!YP"&amp;$J$42),$C28,'Полная ст-ть с уч.НЗС (Авто)'!FP$11:INDIRECT("'Полная ст-ть с уч.НЗС (Авто)'!FP"&amp;$J$42))/$D28)</f>
        <v>0</v>
      </c>
      <c r="FQ28" s="137">
        <f ca="1">IF($D28=0,0,SUMIF('Полная ст-ть с уч.НЗС (Авто)'!$YP$11:INDIRECT("'Полная ст-ть с уч.НЗС (Авто)'!YP"&amp;$J$42),$C28,'Полная ст-ть с уч.НЗС (Авто)'!FQ$11:INDIRECT("'Полная ст-ть с уч.НЗС (Авто)'!FQ"&amp;$J$42))/$D28)</f>
        <v>0</v>
      </c>
      <c r="FR28" s="137">
        <f ca="1">IF($D28=0,0,SUMIF('Полная ст-ть с уч.НЗС (Авто)'!$YP$11:INDIRECT("'Полная ст-ть с уч.НЗС (Авто)'!YP"&amp;$J$42),$C28,'Полная ст-ть с уч.НЗС (Авто)'!FR$11:INDIRECT("'Полная ст-ть с уч.НЗС (Авто)'!FR"&amp;$J$42))/$D28)</f>
        <v>0</v>
      </c>
      <c r="FS28" s="137">
        <f ca="1">IF($D28=0,0,SUMIF('Полная ст-ть с уч.НЗС (Авто)'!$YP$11:INDIRECT("'Полная ст-ть с уч.НЗС (Авто)'!YP"&amp;$J$42),$C28,'Полная ст-ть с уч.НЗС (Авто)'!FS$11:INDIRECT("'Полная ст-ть с уч.НЗС (Авто)'!FS"&amp;$J$42))/$D28)</f>
        <v>0</v>
      </c>
      <c r="FT28" s="137">
        <f ca="1">IF($D28=0,0,SUMIF('Полная ст-ть с уч.НЗС (Авто)'!$YP$11:INDIRECT("'Полная ст-ть с уч.НЗС (Авто)'!YP"&amp;$J$42),$C28,'Полная ст-ть с уч.НЗС (Авто)'!FT$11:INDIRECT("'Полная ст-ть с уч.НЗС (Авто)'!FT"&amp;$J$42))/$D28)</f>
        <v>0</v>
      </c>
      <c r="FU28" s="137">
        <f ca="1">IF($D28=0,0,SUMIF('Полная ст-ть с уч.НЗС (Авто)'!$YP$11:INDIRECT("'Полная ст-ть с уч.НЗС (Авто)'!YP"&amp;$J$42),$C28,'Полная ст-ть с уч.НЗС (Авто)'!FU$11:INDIRECT("'Полная ст-ть с уч.НЗС (Авто)'!FU"&amp;$J$42))/$D28)</f>
        <v>0</v>
      </c>
      <c r="FV28" s="137">
        <f ca="1">IF($D28=0,0,SUMIF('Полная ст-ть с уч.НЗС (Авто)'!$YP$11:INDIRECT("'Полная ст-ть с уч.НЗС (Авто)'!YP"&amp;$J$42),$C28,'Полная ст-ть с уч.НЗС (Авто)'!FV$11:INDIRECT("'Полная ст-ть с уч.НЗС (Авто)'!FV"&amp;$J$42))/$D28)</f>
        <v>0</v>
      </c>
      <c r="FW28" s="137">
        <f ca="1">IF($D28=0,0,SUMIF('Полная ст-ть с уч.НЗС (Авто)'!$YP$11:INDIRECT("'Полная ст-ть с уч.НЗС (Авто)'!YP"&amp;$J$42),$C28,'Полная ст-ть с уч.НЗС (Авто)'!FW$11:INDIRECT("'Полная ст-ть с уч.НЗС (Авто)'!FW"&amp;$J$42))/$D28)</f>
        <v>0</v>
      </c>
      <c r="FX28" s="137">
        <f ca="1">IF($D28=0,0,SUMIF('Полная ст-ть с уч.НЗС (Авто)'!$YP$11:INDIRECT("'Полная ст-ть с уч.НЗС (Авто)'!YP"&amp;$J$42),$C28,'Полная ст-ть с уч.НЗС (Авто)'!FX$11:INDIRECT("'Полная ст-ть с уч.НЗС (Авто)'!FX"&amp;$J$42))/$D28)</f>
        <v>0</v>
      </c>
      <c r="FY28" s="137">
        <f ca="1">IF($D28=0,0,SUMIF('Полная ст-ть с уч.НЗС (Авто)'!$YP$11:INDIRECT("'Полная ст-ть с уч.НЗС (Авто)'!YP"&amp;$J$42),$C28,'Полная ст-ть с уч.НЗС (Авто)'!FY$11:INDIRECT("'Полная ст-ть с уч.НЗС (Авто)'!FY"&amp;$J$42))/$D28)</f>
        <v>0</v>
      </c>
      <c r="FZ28" s="137">
        <f ca="1">IF($D28=0,0,SUMIF('Полная ст-ть с уч.НЗС (Авто)'!$YP$11:INDIRECT("'Полная ст-ть с уч.НЗС (Авто)'!YP"&amp;$J$42),$C28,'Полная ст-ть с уч.НЗС (Авто)'!FZ$11:INDIRECT("'Полная ст-ть с уч.НЗС (Авто)'!FZ"&amp;$J$42))/$D28)</f>
        <v>0</v>
      </c>
      <c r="GA28" s="137">
        <f ca="1">IF($D28=0,0,SUMIF('Полная ст-ть с уч.НЗС (Авто)'!$YP$11:INDIRECT("'Полная ст-ть с уч.НЗС (Авто)'!YP"&amp;$J$42),$C28,'Полная ст-ть с уч.НЗС (Авто)'!GA$11:INDIRECT("'Полная ст-ть с уч.НЗС (Авто)'!GA"&amp;$J$42))/$D28)</f>
        <v>0</v>
      </c>
      <c r="GB28" s="137">
        <f ca="1">IF($D28=0,0,SUMIF('Полная ст-ть с уч.НЗС (Авто)'!$YP$11:INDIRECT("'Полная ст-ть с уч.НЗС (Авто)'!YP"&amp;$J$42),$C28,'Полная ст-ть с уч.НЗС (Авто)'!GB$11:INDIRECT("'Полная ст-ть с уч.НЗС (Авто)'!GB"&amp;$J$42))/$D28)</f>
        <v>0</v>
      </c>
      <c r="GC28" s="137">
        <f ca="1">IF($D28=0,0,SUMIF('Полная ст-ть с уч.НЗС (Авто)'!$YP$11:INDIRECT("'Полная ст-ть с уч.НЗС (Авто)'!YP"&amp;$J$42),$C28,'Полная ст-ть с уч.НЗС (Авто)'!GC$11:INDIRECT("'Полная ст-ть с уч.НЗС (Авто)'!GC"&amp;$J$42))/$D28)</f>
        <v>0</v>
      </c>
      <c r="GD28" s="137">
        <f ca="1">IF($D28=0,0,SUMIF('Полная ст-ть с уч.НЗС (Авто)'!$YP$11:INDIRECT("'Полная ст-ть с уч.НЗС (Авто)'!YP"&amp;$J$42),$C28,'Полная ст-ть с уч.НЗС (Авто)'!GD$11:INDIRECT("'Полная ст-ть с уч.НЗС (Авто)'!GD"&amp;$J$42))/$D28)</f>
        <v>0</v>
      </c>
      <c r="GE28" s="137">
        <f ca="1">IF($D28=0,0,SUMIF('Полная ст-ть с уч.НЗС (Авто)'!$YP$11:INDIRECT("'Полная ст-ть с уч.НЗС (Авто)'!YP"&amp;$J$42),$C28,'Полная ст-ть с уч.НЗС (Авто)'!GE$11:INDIRECT("'Полная ст-ть с уч.НЗС (Авто)'!GE"&amp;$J$42))/$D28)</f>
        <v>0</v>
      </c>
      <c r="GF28" s="137">
        <f ca="1">IF($D28=0,0,SUMIF('Полная ст-ть с уч.НЗС (Авто)'!$YP$11:INDIRECT("'Полная ст-ть с уч.НЗС (Авто)'!YP"&amp;$J$42),$C28,'Полная ст-ть с уч.НЗС (Авто)'!GF$11:INDIRECT("'Полная ст-ть с уч.НЗС (Авто)'!GF"&amp;$J$42))/$D28)</f>
        <v>0</v>
      </c>
      <c r="GG28" s="137">
        <f ca="1">IF($D28=0,0,SUMIF('Полная ст-ть с уч.НЗС (Авто)'!$YP$11:INDIRECT("'Полная ст-ть с уч.НЗС (Авто)'!YP"&amp;$J$42),$C28,'Полная ст-ть с уч.НЗС (Авто)'!GG$11:INDIRECT("'Полная ст-ть с уч.НЗС (Авто)'!GG"&amp;$J$42))/$D28)</f>
        <v>0</v>
      </c>
      <c r="GH28" s="137">
        <f ca="1">IF($D28=0,0,SUMIF('Полная ст-ть с уч.НЗС (Авто)'!$YP$11:INDIRECT("'Полная ст-ть с уч.НЗС (Авто)'!YP"&amp;$J$42),$C28,'Полная ст-ть с уч.НЗС (Авто)'!GH$11:INDIRECT("'Полная ст-ть с уч.НЗС (Авто)'!GH"&amp;$J$42))/$D28)</f>
        <v>0</v>
      </c>
      <c r="GI28" s="137">
        <f ca="1">IF($D28=0,0,SUMIF('Полная ст-ть с уч.НЗС (Авто)'!$YP$11:INDIRECT("'Полная ст-ть с уч.НЗС (Авто)'!YP"&amp;$J$42),$C28,'Полная ст-ть с уч.НЗС (Авто)'!GI$11:INDIRECT("'Полная ст-ть с уч.НЗС (Авто)'!GI"&amp;$J$42))/$D28)</f>
        <v>0</v>
      </c>
      <c r="GJ28" s="137">
        <f ca="1">IF($D28=0,0,SUMIF('Полная ст-ть с уч.НЗС (Авто)'!$YP$11:INDIRECT("'Полная ст-ть с уч.НЗС (Авто)'!YP"&amp;$J$42),$C28,'Полная ст-ть с уч.НЗС (Авто)'!GJ$11:INDIRECT("'Полная ст-ть с уч.НЗС (Авто)'!GJ"&amp;$J$42))/$D28)</f>
        <v>0</v>
      </c>
      <c r="GK28" s="137">
        <f ca="1">IF($D28=0,0,SUMIF('Полная ст-ть с уч.НЗС (Авто)'!$YP$11:INDIRECT("'Полная ст-ть с уч.НЗС (Авто)'!YP"&amp;$J$42),$C28,'Полная ст-ть с уч.НЗС (Авто)'!GK$11:INDIRECT("'Полная ст-ть с уч.НЗС (Авто)'!GK"&amp;$J$42))/$D28)</f>
        <v>0</v>
      </c>
      <c r="GL28" s="137">
        <f ca="1">IF($D28=0,0,SUMIF('Полная ст-ть с уч.НЗС (Авто)'!$YP$11:INDIRECT("'Полная ст-ть с уч.НЗС (Авто)'!YP"&amp;$J$42),$C28,'Полная ст-ть с уч.НЗС (Авто)'!GL$11:INDIRECT("'Полная ст-ть с уч.НЗС (Авто)'!GL"&amp;$J$42))/$D28)</f>
        <v>0</v>
      </c>
      <c r="GM28" s="137">
        <f ca="1">IF($D28=0,0,SUMIF('Полная ст-ть с уч.НЗС (Авто)'!$YP$11:INDIRECT("'Полная ст-ть с уч.НЗС (Авто)'!YP"&amp;$J$42),$C28,'Полная ст-ть с уч.НЗС (Авто)'!GM$11:INDIRECT("'Полная ст-ть с уч.НЗС (Авто)'!GM"&amp;$J$42))/$D28)</f>
        <v>0</v>
      </c>
      <c r="GN28" s="137">
        <f ca="1">IF($D28=0,0,SUMIF('Полная ст-ть с уч.НЗС (Авто)'!$YP$11:INDIRECT("'Полная ст-ть с уч.НЗС (Авто)'!YP"&amp;$J$42),$C28,'Полная ст-ть с уч.НЗС (Авто)'!GN$11:INDIRECT("'Полная ст-ть с уч.НЗС (Авто)'!GN"&amp;$J$42))/$D28)</f>
        <v>0</v>
      </c>
      <c r="GO28" s="137">
        <f ca="1">IF($D28=0,0,SUMIF('Полная ст-ть с уч.НЗС (Авто)'!$YP$11:INDIRECT("'Полная ст-ть с уч.НЗС (Авто)'!YP"&amp;$J$42),$C28,'Полная ст-ть с уч.НЗС (Авто)'!GO$11:INDIRECT("'Полная ст-ть с уч.НЗС (Авто)'!GO"&amp;$J$42))/$D28)</f>
        <v>0</v>
      </c>
      <c r="GP28" s="137">
        <f ca="1">IF($D28=0,0,SUMIF('Полная ст-ть с уч.НЗС (Авто)'!$YP$11:INDIRECT("'Полная ст-ть с уч.НЗС (Авто)'!YP"&amp;$J$42),$C28,'Полная ст-ть с уч.НЗС (Авто)'!GP$11:INDIRECT("'Полная ст-ть с уч.НЗС (Авто)'!GP"&amp;$J$42))/$D28)</f>
        <v>0</v>
      </c>
      <c r="GQ28" s="137">
        <f ca="1">IF($D28=0,0,SUMIF('Полная ст-ть с уч.НЗС (Авто)'!$YP$11:INDIRECT("'Полная ст-ть с уч.НЗС (Авто)'!YP"&amp;$J$42),$C28,'Полная ст-ть с уч.НЗС (Авто)'!GQ$11:INDIRECT("'Полная ст-ть с уч.НЗС (Авто)'!GQ"&amp;$J$42))/$D28)</f>
        <v>0</v>
      </c>
      <c r="GR28" s="137">
        <f ca="1">IF($D28=0,0,SUMIF('Полная ст-ть с уч.НЗС (Авто)'!$YP$11:INDIRECT("'Полная ст-ть с уч.НЗС (Авто)'!YP"&amp;$J$42),$C28,'Полная ст-ть с уч.НЗС (Авто)'!GR$11:INDIRECT("'Полная ст-ть с уч.НЗС (Авто)'!GR"&amp;$J$42))/$D28)</f>
        <v>0</v>
      </c>
      <c r="GS28" s="137">
        <f ca="1">IF($D28=0,0,SUMIF('Полная ст-ть с уч.НЗС (Авто)'!$YP$11:INDIRECT("'Полная ст-ть с уч.НЗС (Авто)'!YP"&amp;$J$42),$C28,'Полная ст-ть с уч.НЗС (Авто)'!GS$11:INDIRECT("'Полная ст-ть с уч.НЗС (Авто)'!GS"&amp;$J$42))/$D28)</f>
        <v>0</v>
      </c>
      <c r="GT28" s="137">
        <f ca="1">IF($D28=0,0,SUMIF('Полная ст-ть с уч.НЗС (Авто)'!$YP$11:INDIRECT("'Полная ст-ть с уч.НЗС (Авто)'!YP"&amp;$J$42),$C28,'Полная ст-ть с уч.НЗС (Авто)'!GT$11:INDIRECT("'Полная ст-ть с уч.НЗС (Авто)'!GT"&amp;$J$42))/$D28)</f>
        <v>0</v>
      </c>
      <c r="GU28" s="137">
        <f ca="1">IF($D28=0,0,SUMIF('Полная ст-ть с уч.НЗС (Авто)'!$YP$11:INDIRECT("'Полная ст-ть с уч.НЗС (Авто)'!YP"&amp;$J$42),$C28,'Полная ст-ть с уч.НЗС (Авто)'!GU$11:INDIRECT("'Полная ст-ть с уч.НЗС (Авто)'!GU"&amp;$J$42))/$D28)</f>
        <v>0</v>
      </c>
      <c r="GV28" s="137">
        <f ca="1">IF($D28=0,0,SUMIF('Полная ст-ть с уч.НЗС (Авто)'!$YP$11:INDIRECT("'Полная ст-ть с уч.НЗС (Авто)'!YP"&amp;$J$42),$C28,'Полная ст-ть с уч.НЗС (Авто)'!GV$11:INDIRECT("'Полная ст-ть с уч.НЗС (Авто)'!GV"&amp;$J$42))/$D28)</f>
        <v>0</v>
      </c>
      <c r="GW28" s="137">
        <f ca="1">IF($D28=0,0,SUMIF('Полная ст-ть с уч.НЗС (Авто)'!$YP$11:INDIRECT("'Полная ст-ть с уч.НЗС (Авто)'!YP"&amp;$J$42),$C28,'Полная ст-ть с уч.НЗС (Авто)'!GW$11:INDIRECT("'Полная ст-ть с уч.НЗС (Авто)'!GW"&amp;$J$42))/$D28)</f>
        <v>0</v>
      </c>
      <c r="GX28" s="137">
        <f ca="1">IF($D28=0,0,SUMIF('Полная ст-ть с уч.НЗС (Авто)'!$YP$11:INDIRECT("'Полная ст-ть с уч.НЗС (Авто)'!YP"&amp;$J$42),$C28,'Полная ст-ть с уч.НЗС (Авто)'!GX$11:INDIRECT("'Полная ст-ть с уч.НЗС (Авто)'!GX"&amp;$J$42))/$D28)</f>
        <v>0</v>
      </c>
      <c r="GY28" s="137">
        <f ca="1">IF($D28=0,0,SUMIF('Полная ст-ть с уч.НЗС (Авто)'!$YP$11:INDIRECT("'Полная ст-ть с уч.НЗС (Авто)'!YP"&amp;$J$42),$C28,'Полная ст-ть с уч.НЗС (Авто)'!GY$11:INDIRECT("'Полная ст-ть с уч.НЗС (Авто)'!GY"&amp;$J$42))/$D28)</f>
        <v>0</v>
      </c>
      <c r="GZ28" s="137">
        <f ca="1">IF($D28=0,0,SUMIF('Полная ст-ть с уч.НЗС (Авто)'!$YP$11:INDIRECT("'Полная ст-ть с уч.НЗС (Авто)'!YP"&amp;$J$42),$C28,'Полная ст-ть с уч.НЗС (Авто)'!GZ$11:INDIRECT("'Полная ст-ть с уч.НЗС (Авто)'!GZ"&amp;$J$42))/$D28)</f>
        <v>0</v>
      </c>
      <c r="HA28" s="137">
        <f ca="1">IF($D28=0,0,SUMIF('Полная ст-ть с уч.НЗС (Авто)'!$YP$11:INDIRECT("'Полная ст-ть с уч.НЗС (Авто)'!YP"&amp;$J$42),$C28,'Полная ст-ть с уч.НЗС (Авто)'!HA$11:INDIRECT("'Полная ст-ть с уч.НЗС (Авто)'!HA"&amp;$J$42))/$D28)</f>
        <v>0</v>
      </c>
      <c r="HB28" s="137">
        <f ca="1">IF($D28=0,0,SUMIF('Полная ст-ть с уч.НЗС (Авто)'!$YP$11:INDIRECT("'Полная ст-ть с уч.НЗС (Авто)'!YP"&amp;$J$42),$C28,'Полная ст-ть с уч.НЗС (Авто)'!HB$11:INDIRECT("'Полная ст-ть с уч.НЗС (Авто)'!HB"&amp;$J$42))/$D28)</f>
        <v>0</v>
      </c>
      <c r="HC28" s="137">
        <f ca="1">IF($D28=0,0,SUMIF('Полная ст-ть с уч.НЗС (Авто)'!$YP$11:INDIRECT("'Полная ст-ть с уч.НЗС (Авто)'!YP"&amp;$J$42),$C28,'Полная ст-ть с уч.НЗС (Авто)'!HC$11:INDIRECT("'Полная ст-ть с уч.НЗС (Авто)'!HC"&amp;$J$42))/$D28)</f>
        <v>0</v>
      </c>
      <c r="HD28" s="137">
        <f ca="1">IF($D28=0,0,SUMIF('Полная ст-ть с уч.НЗС (Авто)'!$YP$11:INDIRECT("'Полная ст-ть с уч.НЗС (Авто)'!YP"&amp;$J$42),$C28,'Полная ст-ть с уч.НЗС (Авто)'!HD$11:INDIRECT("'Полная ст-ть с уч.НЗС (Авто)'!HD"&amp;$J$42))/$D28)</f>
        <v>0</v>
      </c>
      <c r="HE28" s="137">
        <f ca="1">IF($D28=0,0,SUMIF('Полная ст-ть с уч.НЗС (Авто)'!$YP$11:INDIRECT("'Полная ст-ть с уч.НЗС (Авто)'!YP"&amp;$J$42),$C28,'Полная ст-ть с уч.НЗС (Авто)'!HE$11:INDIRECT("'Полная ст-ть с уч.НЗС (Авто)'!HE"&amp;$J$42))/$D28)</f>
        <v>0</v>
      </c>
      <c r="HF28" s="137">
        <f ca="1">IF($D28=0,0,SUMIF('Полная ст-ть с уч.НЗС (Авто)'!$YP$11:INDIRECT("'Полная ст-ть с уч.НЗС (Авто)'!YP"&amp;$J$42),$C28,'Полная ст-ть с уч.НЗС (Авто)'!HF$11:INDIRECT("'Полная ст-ть с уч.НЗС (Авто)'!HF"&amp;$J$42))/$D28)</f>
        <v>0</v>
      </c>
      <c r="HG28" s="137">
        <f ca="1">IF($D28=0,0,SUMIF('Полная ст-ть с уч.НЗС (Авто)'!$YP$11:INDIRECT("'Полная ст-ть с уч.НЗС (Авто)'!YP"&amp;$J$42),$C28,'Полная ст-ть с уч.НЗС (Авто)'!HG$11:INDIRECT("'Полная ст-ть с уч.НЗС (Авто)'!HG"&amp;$J$42))/$D28)</f>
        <v>0</v>
      </c>
      <c r="HH28" s="137">
        <f ca="1">IF($D28=0,0,SUMIF('Полная ст-ть с уч.НЗС (Авто)'!$YP$11:INDIRECT("'Полная ст-ть с уч.НЗС (Авто)'!YP"&amp;$J$42),$C28,'Полная ст-ть с уч.НЗС (Авто)'!HH$11:INDIRECT("'Полная ст-ть с уч.НЗС (Авто)'!HH"&amp;$J$42))/$D28)</f>
        <v>0</v>
      </c>
      <c r="HI28" s="137">
        <f ca="1">IF($D28=0,0,SUMIF('Полная ст-ть с уч.НЗС (Авто)'!$YP$11:INDIRECT("'Полная ст-ть с уч.НЗС (Авто)'!YP"&amp;$J$42),$C28,'Полная ст-ть с уч.НЗС (Авто)'!HI$11:INDIRECT("'Полная ст-ть с уч.НЗС (Авто)'!HI"&amp;$J$42))/$D28)</f>
        <v>0</v>
      </c>
      <c r="HJ28" s="137">
        <f ca="1">IF($D28=0,0,SUMIF('Полная ст-ть с уч.НЗС (Авто)'!$YP$11:INDIRECT("'Полная ст-ть с уч.НЗС (Авто)'!YP"&amp;$J$42),$C28,'Полная ст-ть с уч.НЗС (Авто)'!HJ$11:INDIRECT("'Полная ст-ть с уч.НЗС (Авто)'!HJ"&amp;$J$42))/$D28)</f>
        <v>0</v>
      </c>
      <c r="HK28" s="137">
        <f ca="1">IF($D28=0,0,SUMIF('Полная ст-ть с уч.НЗС (Авто)'!$YP$11:INDIRECT("'Полная ст-ть с уч.НЗС (Авто)'!YP"&amp;$J$42),$C28,'Полная ст-ть с уч.НЗС (Авто)'!HK$11:INDIRECT("'Полная ст-ть с уч.НЗС (Авто)'!HK"&amp;$J$42))/$D28)</f>
        <v>0</v>
      </c>
      <c r="HL28" s="137">
        <f ca="1">IF($D28=0,0,SUMIF('Полная ст-ть с уч.НЗС (Авто)'!$YP$11:INDIRECT("'Полная ст-ть с уч.НЗС (Авто)'!YP"&amp;$J$42),$C28,'Полная ст-ть с уч.НЗС (Авто)'!HL$11:INDIRECT("'Полная ст-ть с уч.НЗС (Авто)'!HL"&amp;$J$42))/$D28)</f>
        <v>0</v>
      </c>
      <c r="HM28" s="137">
        <f ca="1">IF($D28=0,0,SUMIF('Полная ст-ть с уч.НЗС (Авто)'!$YP$11:INDIRECT("'Полная ст-ть с уч.НЗС (Авто)'!YP"&amp;$J$42),$C28,'Полная ст-ть с уч.НЗС (Авто)'!HM$11:INDIRECT("'Полная ст-ть с уч.НЗС (Авто)'!HM"&amp;$J$42))/$D28)</f>
        <v>0</v>
      </c>
      <c r="HN28" s="137">
        <f ca="1">IF($D28=0,0,SUMIF('Полная ст-ть с уч.НЗС (Авто)'!$YP$11:INDIRECT("'Полная ст-ть с уч.НЗС (Авто)'!YP"&amp;$J$42),$C28,'Полная ст-ть с уч.НЗС (Авто)'!HN$11:INDIRECT("'Полная ст-ть с уч.НЗС (Авто)'!HN"&amp;$J$42))/$D28)</f>
        <v>0</v>
      </c>
      <c r="HO28" s="137">
        <f ca="1">IF($D28=0,0,SUMIF('Полная ст-ть с уч.НЗС (Авто)'!$YP$11:INDIRECT("'Полная ст-ть с уч.НЗС (Авто)'!YP"&amp;$J$42),$C28,'Полная ст-ть с уч.НЗС (Авто)'!HO$11:INDIRECT("'Полная ст-ть с уч.НЗС (Авто)'!HO"&amp;$J$42))/$D28)</f>
        <v>0</v>
      </c>
      <c r="HP28" s="137">
        <f ca="1">IF($D28=0,0,SUMIF('Полная ст-ть с уч.НЗС (Авто)'!$YP$11:INDIRECT("'Полная ст-ть с уч.НЗС (Авто)'!YP"&amp;$J$42),$C28,'Полная ст-ть с уч.НЗС (Авто)'!HP$11:INDIRECT("'Полная ст-ть с уч.НЗС (Авто)'!HP"&amp;$J$42))/$D28)</f>
        <v>0</v>
      </c>
      <c r="HQ28" s="137">
        <f ca="1">IF($D28=0,0,SUMIF('Полная ст-ть с уч.НЗС (Авто)'!$YP$11:INDIRECT("'Полная ст-ть с уч.НЗС (Авто)'!YP"&amp;$J$42),$C28,'Полная ст-ть с уч.НЗС (Авто)'!HQ$11:INDIRECT("'Полная ст-ть с уч.НЗС (Авто)'!HQ"&amp;$J$42))/$D28)</f>
        <v>0</v>
      </c>
      <c r="HR28" s="137">
        <f ca="1">IF($D28=0,0,SUMIF('Полная ст-ть с уч.НЗС (Авто)'!$YP$11:INDIRECT("'Полная ст-ть с уч.НЗС (Авто)'!YP"&amp;$J$42),$C28,'Полная ст-ть с уч.НЗС (Авто)'!HR$11:INDIRECT("'Полная ст-ть с уч.НЗС (Авто)'!HR"&amp;$J$42))/$D28)</f>
        <v>0</v>
      </c>
      <c r="HS28" s="137">
        <f ca="1">IF($D28=0,0,SUMIF('Полная ст-ть с уч.НЗС (Авто)'!$YP$11:INDIRECT("'Полная ст-ть с уч.НЗС (Авто)'!YP"&amp;$J$42),$C28,'Полная ст-ть с уч.НЗС (Авто)'!HS$11:INDIRECT("'Полная ст-ть с уч.НЗС (Авто)'!HS"&amp;$J$42))/$D28)</f>
        <v>0</v>
      </c>
      <c r="HT28" s="137">
        <f ca="1">IF($D28=0,0,SUMIF('Полная ст-ть с уч.НЗС (Авто)'!$YP$11:INDIRECT("'Полная ст-ть с уч.НЗС (Авто)'!YP"&amp;$J$42),$C28,'Полная ст-ть с уч.НЗС (Авто)'!HT$11:INDIRECT("'Полная ст-ть с уч.НЗС (Авто)'!HT"&amp;$J$42))/$D28)</f>
        <v>0</v>
      </c>
      <c r="HU28" s="137">
        <f ca="1">IF($D28=0,0,SUMIF('Полная ст-ть с уч.НЗС (Авто)'!$YP$11:INDIRECT("'Полная ст-ть с уч.НЗС (Авто)'!YP"&amp;$J$42),$C28,'Полная ст-ть с уч.НЗС (Авто)'!HU$11:INDIRECT("'Полная ст-ть с уч.НЗС (Авто)'!HU"&amp;$J$42))/$D28)</f>
        <v>0</v>
      </c>
      <c r="HV28" s="137">
        <f ca="1">IF($D28=0,0,SUMIF('Полная ст-ть с уч.НЗС (Авто)'!$YP$11:INDIRECT("'Полная ст-ть с уч.НЗС (Авто)'!YP"&amp;$J$42),$C28,'Полная ст-ть с уч.НЗС (Авто)'!HV$11:INDIRECT("'Полная ст-ть с уч.НЗС (Авто)'!HV"&amp;$J$42))/$D28)</f>
        <v>0</v>
      </c>
      <c r="HW28" s="137">
        <f ca="1">IF($D28=0,0,SUMIF('Полная ст-ть с уч.НЗС (Авто)'!$YP$11:INDIRECT("'Полная ст-ть с уч.НЗС (Авто)'!YP"&amp;$J$42),$C28,'Полная ст-ть с уч.НЗС (Авто)'!HW$11:INDIRECT("'Полная ст-ть с уч.НЗС (Авто)'!HW"&amp;$J$42))/$D28)</f>
        <v>0</v>
      </c>
      <c r="HX28" s="137">
        <f ca="1">IF($D28=0,0,SUMIF('Полная ст-ть с уч.НЗС (Авто)'!$YP$11:INDIRECT("'Полная ст-ть с уч.НЗС (Авто)'!YP"&amp;$J$42),$C28,'Полная ст-ть с уч.НЗС (Авто)'!HX$11:INDIRECT("'Полная ст-ть с уч.НЗС (Авто)'!HX"&amp;$J$42))/$D28)</f>
        <v>0</v>
      </c>
      <c r="HY28" s="137">
        <f ca="1">IF($D28=0,0,SUMIF('Полная ст-ть с уч.НЗС (Авто)'!$YP$11:INDIRECT("'Полная ст-ть с уч.НЗС (Авто)'!YP"&amp;$J$42),$C28,'Полная ст-ть с уч.НЗС (Авто)'!HY$11:INDIRECT("'Полная ст-ть с уч.НЗС (Авто)'!HY"&amp;$J$42))/$D28)</f>
        <v>0</v>
      </c>
      <c r="HZ28" s="137">
        <f ca="1">IF($D28=0,0,SUMIF('Полная ст-ть с уч.НЗС (Авто)'!$YP$11:INDIRECT("'Полная ст-ть с уч.НЗС (Авто)'!YP"&amp;$J$42),$C28,'Полная ст-ть с уч.НЗС (Авто)'!HZ$11:INDIRECT("'Полная ст-ть с уч.НЗС (Авто)'!HZ"&amp;$J$42))/$D28)</f>
        <v>0</v>
      </c>
      <c r="IA28" s="137">
        <f ca="1">IF($D28=0,0,SUMIF('Полная ст-ть с уч.НЗС (Авто)'!$YP$11:INDIRECT("'Полная ст-ть с уч.НЗС (Авто)'!YP"&amp;$J$42),$C28,'Полная ст-ть с уч.НЗС (Авто)'!IA$11:INDIRECT("'Полная ст-ть с уч.НЗС (Авто)'!IA"&amp;$J$42))/$D28)</f>
        <v>0</v>
      </c>
      <c r="IB28" s="137">
        <f ca="1">IF($D28=0,0,SUMIF('Полная ст-ть с уч.НЗС (Авто)'!$YP$11:INDIRECT("'Полная ст-ть с уч.НЗС (Авто)'!YP"&amp;$J$42),$C28,'Полная ст-ть с уч.НЗС (Авто)'!IB$11:INDIRECT("'Полная ст-ть с уч.НЗС (Авто)'!IB"&amp;$J$42))/$D28)</f>
        <v>0</v>
      </c>
      <c r="IC28" s="137">
        <f ca="1">IF($D28=0,0,SUMIF('Полная ст-ть с уч.НЗС (Авто)'!$YP$11:INDIRECT("'Полная ст-ть с уч.НЗС (Авто)'!YP"&amp;$J$42),$C28,'Полная ст-ть с уч.НЗС (Авто)'!IC$11:INDIRECT("'Полная ст-ть с уч.НЗС (Авто)'!IC"&amp;$J$42))/$D28)</f>
        <v>0</v>
      </c>
      <c r="ID28" s="137">
        <f ca="1">IF($D28=0,0,SUMIF('Полная ст-ть с уч.НЗС (Авто)'!$YP$11:INDIRECT("'Полная ст-ть с уч.НЗС (Авто)'!YP"&amp;$J$42),$C28,'Полная ст-ть с уч.НЗС (Авто)'!ID$11:INDIRECT("'Полная ст-ть с уч.НЗС (Авто)'!ID"&amp;$J$42))/$D28)</f>
        <v>0</v>
      </c>
      <c r="IE28" s="137">
        <f ca="1">IF($D28=0,0,SUMIF('Полная ст-ть с уч.НЗС (Авто)'!$YP$11:INDIRECT("'Полная ст-ть с уч.НЗС (Авто)'!YP"&amp;$J$42),$C28,'Полная ст-ть с уч.НЗС (Авто)'!IE$11:INDIRECT("'Полная ст-ть с уч.НЗС (Авто)'!IE"&amp;$J$42))/$D28)</f>
        <v>0</v>
      </c>
      <c r="IF28" s="137">
        <f ca="1">IF($D28=0,0,SUMIF('Полная ст-ть с уч.НЗС (Авто)'!$YP$11:INDIRECT("'Полная ст-ть с уч.НЗС (Авто)'!YP"&amp;$J$42),$C28,'Полная ст-ть с уч.НЗС (Авто)'!IF$11:INDIRECT("'Полная ст-ть с уч.НЗС (Авто)'!IF"&amp;$J$42))/$D28)</f>
        <v>0</v>
      </c>
      <c r="IG28" s="137">
        <f ca="1">IF($D28=0,0,SUMIF('Полная ст-ть с уч.НЗС (Авто)'!$YP$11:INDIRECT("'Полная ст-ть с уч.НЗС (Авто)'!YP"&amp;$J$42),$C28,'Полная ст-ть с уч.НЗС (Авто)'!IG$11:INDIRECT("'Полная ст-ть с уч.НЗС (Авто)'!IG"&amp;$J$42))/$D28)</f>
        <v>0</v>
      </c>
      <c r="IH28" s="137">
        <f ca="1">IF($D28=0,0,SUMIF('Полная ст-ть с уч.НЗС (Авто)'!$YP$11:INDIRECT("'Полная ст-ть с уч.НЗС (Авто)'!YP"&amp;$J$42),$C28,'Полная ст-ть с уч.НЗС (Авто)'!IH$11:INDIRECT("'Полная ст-ть с уч.НЗС (Авто)'!IH"&amp;$J$42))/$D28)</f>
        <v>0</v>
      </c>
      <c r="II28" s="137">
        <f ca="1">IF($D28=0,0,SUMIF('Полная ст-ть с уч.НЗС (Авто)'!$YP$11:INDIRECT("'Полная ст-ть с уч.НЗС (Авто)'!YP"&amp;$J$42),$C28,'Полная ст-ть с уч.НЗС (Авто)'!II$11:INDIRECT("'Полная ст-ть с уч.НЗС (Авто)'!II"&amp;$J$42))/$D28)</f>
        <v>0</v>
      </c>
      <c r="IJ28" s="137">
        <f ca="1">IF($D28=0,0,SUMIF('Полная ст-ть с уч.НЗС (Авто)'!$YP$11:INDIRECT("'Полная ст-ть с уч.НЗС (Авто)'!YP"&amp;$J$42),$C28,'Полная ст-ть с уч.НЗС (Авто)'!IJ$11:INDIRECT("'Полная ст-ть с уч.НЗС (Авто)'!IJ"&amp;$J$42))/$D28)</f>
        <v>0</v>
      </c>
      <c r="IK28" s="137">
        <f ca="1">IF($D28=0,0,SUMIF('Полная ст-ть с уч.НЗС (Авто)'!$YP$11:INDIRECT("'Полная ст-ть с уч.НЗС (Авто)'!YP"&amp;$J$42),$C28,'Полная ст-ть с уч.НЗС (Авто)'!IK$11:INDIRECT("'Полная ст-ть с уч.НЗС (Авто)'!IK"&amp;$J$42))/$D28)</f>
        <v>0</v>
      </c>
      <c r="IL28" s="137">
        <f ca="1">IF($D28=0,0,SUMIF('Полная ст-ть с уч.НЗС (Авто)'!$YP$11:INDIRECT("'Полная ст-ть с уч.НЗС (Авто)'!YP"&amp;$J$42),$C28,'Полная ст-ть с уч.НЗС (Авто)'!IL$11:INDIRECT("'Полная ст-ть с уч.НЗС (Авто)'!IL"&amp;$J$42))/$D28)</f>
        <v>0</v>
      </c>
      <c r="IM28" s="137">
        <f ca="1">IF($D28=0,0,SUMIF('Полная ст-ть с уч.НЗС (Авто)'!$YP$11:INDIRECT("'Полная ст-ть с уч.НЗС (Авто)'!YP"&amp;$J$42),$C28,'Полная ст-ть с уч.НЗС (Авто)'!IM$11:INDIRECT("'Полная ст-ть с уч.НЗС (Авто)'!IM"&amp;$J$42))/$D28)</f>
        <v>0</v>
      </c>
      <c r="IN28" s="137">
        <f ca="1">IF($D28=0,0,SUMIF('Полная ст-ть с уч.НЗС (Авто)'!$YP$11:INDIRECT("'Полная ст-ть с уч.НЗС (Авто)'!YP"&amp;$J$42),$C28,'Полная ст-ть с уч.НЗС (Авто)'!IN$11:INDIRECT("'Полная ст-ть с уч.НЗС (Авто)'!IN"&amp;$J$42))/$D28)</f>
        <v>0</v>
      </c>
      <c r="IO28" s="137">
        <f ca="1">IF($D28=0,0,SUMIF('Полная ст-ть с уч.НЗС (Авто)'!$YP$11:INDIRECT("'Полная ст-ть с уч.НЗС (Авто)'!YP"&amp;$J$42),$C28,'Полная ст-ть с уч.НЗС (Авто)'!IO$11:INDIRECT("'Полная ст-ть с уч.НЗС (Авто)'!IO"&amp;$J$42))/$D28)</f>
        <v>0</v>
      </c>
      <c r="IP28" s="137">
        <f ca="1">IF($D28=0,0,SUMIF('Полная ст-ть с уч.НЗС (Авто)'!$YP$11:INDIRECT("'Полная ст-ть с уч.НЗС (Авто)'!YP"&amp;$J$42),$C28,'Полная ст-ть с уч.НЗС (Авто)'!IP$11:INDIRECT("'Полная ст-ть с уч.НЗС (Авто)'!IP"&amp;$J$42))/$D28)</f>
        <v>0</v>
      </c>
      <c r="IQ28" s="137">
        <f ca="1">IF($D28=0,0,SUMIF('Полная ст-ть с уч.НЗС (Авто)'!$YP$11:INDIRECT("'Полная ст-ть с уч.НЗС (Авто)'!YP"&amp;$J$42),$C28,'Полная ст-ть с уч.НЗС (Авто)'!IQ$11:INDIRECT("'Полная ст-ть с уч.НЗС (Авто)'!IQ"&amp;$J$42))/$D28)</f>
        <v>0</v>
      </c>
      <c r="IR28" s="137">
        <f ca="1">IF($D28=0,0,SUMIF('Полная ст-ть с уч.НЗС (Авто)'!$YP$11:INDIRECT("'Полная ст-ть с уч.НЗС (Авто)'!YP"&amp;$J$42),$C28,'Полная ст-ть с уч.НЗС (Авто)'!IR$11:INDIRECT("'Полная ст-ть с уч.НЗС (Авто)'!IR"&amp;$J$42))/$D28)</f>
        <v>0</v>
      </c>
      <c r="IS28" s="137">
        <f ca="1">IF($D28=0,0,SUMIF('Полная ст-ть с уч.НЗС (Авто)'!$YP$11:INDIRECT("'Полная ст-ть с уч.НЗС (Авто)'!YP"&amp;$J$42),$C28,'Полная ст-ть с уч.НЗС (Авто)'!IS$11:INDIRECT("'Полная ст-ть с уч.НЗС (Авто)'!IS"&amp;$J$42))/$D28)</f>
        <v>0</v>
      </c>
      <c r="IT28" s="137">
        <f ca="1">IF($D28=0,0,SUMIF('Полная ст-ть с уч.НЗС (Авто)'!$YP$11:INDIRECT("'Полная ст-ть с уч.НЗС (Авто)'!YP"&amp;$J$42),$C28,'Полная ст-ть с уч.НЗС (Авто)'!IT$11:INDIRECT("'Полная ст-ть с уч.НЗС (Авто)'!IT"&amp;$J$42))/$D28)</f>
        <v>0</v>
      </c>
      <c r="IU28" s="137">
        <f ca="1">IF($D28=0,0,SUMIF('Полная ст-ть с уч.НЗС (Авто)'!$YP$11:INDIRECT("'Полная ст-ть с уч.НЗС (Авто)'!YP"&amp;$J$42),$C28,'Полная ст-ть с уч.НЗС (Авто)'!IU$11:INDIRECT("'Полная ст-ть с уч.НЗС (Авто)'!IU"&amp;$J$42))/$D28)</f>
        <v>0</v>
      </c>
      <c r="IV28" s="137">
        <f ca="1">IF($D28=0,0,SUMIF('Полная ст-ть с уч.НЗС (Авто)'!$YP$11:INDIRECT("'Полная ст-ть с уч.НЗС (Авто)'!YP"&amp;$J$42),$C28,'Полная ст-ть с уч.НЗС (Авто)'!IV$11:INDIRECT("'Полная ст-ть с уч.НЗС (Авто)'!IV"&amp;$J$42))/$D28)</f>
        <v>0</v>
      </c>
      <c r="IW28" s="137">
        <f ca="1">IF($D28=0,0,SUMIF('Полная ст-ть с уч.НЗС (Авто)'!$YP$11:INDIRECT("'Полная ст-ть с уч.НЗС (Авто)'!YP"&amp;$J$42),$C28,'Полная ст-ть с уч.НЗС (Авто)'!IW$11:INDIRECT("'Полная ст-ть с уч.НЗС (Авто)'!IW"&amp;$J$42))/$D28)</f>
        <v>0</v>
      </c>
      <c r="IX28" s="137">
        <f ca="1">IF($D28=0,0,SUMIF('Полная ст-ть с уч.НЗС (Авто)'!$YP$11:INDIRECT("'Полная ст-ть с уч.НЗС (Авто)'!YP"&amp;$J$42),$C28,'Полная ст-ть с уч.НЗС (Авто)'!IX$11:INDIRECT("'Полная ст-ть с уч.НЗС (Авто)'!IX"&amp;$J$42))/$D28)</f>
        <v>0</v>
      </c>
      <c r="IY28" s="137">
        <f ca="1">IF($D28=0,0,SUMIF('Полная ст-ть с уч.НЗС (Авто)'!$YP$11:INDIRECT("'Полная ст-ть с уч.НЗС (Авто)'!YP"&amp;$J$42),$C28,'Полная ст-ть с уч.НЗС (Авто)'!IY$11:INDIRECT("'Полная ст-ть с уч.НЗС (Авто)'!IY"&amp;$J$42))/$D28)</f>
        <v>0</v>
      </c>
      <c r="IZ28" s="137">
        <f ca="1">IF($D28=0,0,SUMIF('Полная ст-ть с уч.НЗС (Авто)'!$YP$11:INDIRECT("'Полная ст-ть с уч.НЗС (Авто)'!YP"&amp;$J$42),$C28,'Полная ст-ть с уч.НЗС (Авто)'!IZ$11:INDIRECT("'Полная ст-ть с уч.НЗС (Авто)'!IZ"&amp;$J$42))/$D28)</f>
        <v>0</v>
      </c>
      <c r="JA28" s="137">
        <f ca="1">IF($D28=0,0,SUMIF('Полная ст-ть с уч.НЗС (Авто)'!$YP$11:INDIRECT("'Полная ст-ть с уч.НЗС (Авто)'!YP"&amp;$J$42),$C28,'Полная ст-ть с уч.НЗС (Авто)'!JA$11:INDIRECT("'Полная ст-ть с уч.НЗС (Авто)'!JA"&amp;$J$42))/$D28)</f>
        <v>0</v>
      </c>
      <c r="JB28" s="137">
        <f ca="1">IF($D28=0,0,SUMIF('Полная ст-ть с уч.НЗС (Авто)'!$YP$11:INDIRECT("'Полная ст-ть с уч.НЗС (Авто)'!YP"&amp;$J$42),$C28,'Полная ст-ть с уч.НЗС (Авто)'!JB$11:INDIRECT("'Полная ст-ть с уч.НЗС (Авто)'!JB"&amp;$J$42))/$D28)</f>
        <v>0</v>
      </c>
      <c r="JC28" s="137">
        <f ca="1">IF($D28=0,0,SUMIF('Полная ст-ть с уч.НЗС (Авто)'!$YP$11:INDIRECT("'Полная ст-ть с уч.НЗС (Авто)'!YP"&amp;$J$42),$C28,'Полная ст-ть с уч.НЗС (Авто)'!JC$11:INDIRECT("'Полная ст-ть с уч.НЗС (Авто)'!JC"&amp;$J$42))/$D28)</f>
        <v>0</v>
      </c>
      <c r="JD28" s="137">
        <f ca="1">IF($D28=0,0,SUMIF('Полная ст-ть с уч.НЗС (Авто)'!$YP$11:INDIRECT("'Полная ст-ть с уч.НЗС (Авто)'!YP"&amp;$J$42),$C28,'Полная ст-ть с уч.НЗС (Авто)'!JD$11:INDIRECT("'Полная ст-ть с уч.НЗС (Авто)'!JD"&amp;$J$42))/$D28)</f>
        <v>0</v>
      </c>
      <c r="JE28" s="137">
        <f ca="1">IF($D28=0,0,SUMIF('Полная ст-ть с уч.НЗС (Авто)'!$YP$11:INDIRECT("'Полная ст-ть с уч.НЗС (Авто)'!YP"&amp;$J$42),$C28,'Полная ст-ть с уч.НЗС (Авто)'!JE$11:INDIRECT("'Полная ст-ть с уч.НЗС (Авто)'!JE"&amp;$J$42))/$D28)</f>
        <v>0</v>
      </c>
      <c r="JF28" s="137">
        <f ca="1">IF($D28=0,0,SUMIF('Полная ст-ть с уч.НЗС (Авто)'!$YP$11:INDIRECT("'Полная ст-ть с уч.НЗС (Авто)'!YP"&amp;$J$42),$C28,'Полная ст-ть с уч.НЗС (Авто)'!JF$11:INDIRECT("'Полная ст-ть с уч.НЗС (Авто)'!JF"&amp;$J$42))/$D28)</f>
        <v>0</v>
      </c>
      <c r="JG28" s="137">
        <f ca="1">IF($D28=0,0,SUMIF('Полная ст-ть с уч.НЗС (Авто)'!$YP$11:INDIRECT("'Полная ст-ть с уч.НЗС (Авто)'!YP"&amp;$J$42),$C28,'Полная ст-ть с уч.НЗС (Авто)'!JG$11:INDIRECT("'Полная ст-ть с уч.НЗС (Авто)'!JG"&amp;$J$42))/$D28)</f>
        <v>0</v>
      </c>
      <c r="JH28" s="137">
        <f ca="1">IF($D28=0,0,SUMIF('Полная ст-ть с уч.НЗС (Авто)'!$YP$11:INDIRECT("'Полная ст-ть с уч.НЗС (Авто)'!YP"&amp;$J$42),$C28,'Полная ст-ть с уч.НЗС (Авто)'!JH$11:INDIRECT("'Полная ст-ть с уч.НЗС (Авто)'!JH"&amp;$J$42))/$D28)</f>
        <v>0</v>
      </c>
      <c r="JI28" s="137">
        <f ca="1">IF($D28=0,0,SUMIF('Полная ст-ть с уч.НЗС (Авто)'!$YP$11:INDIRECT("'Полная ст-ть с уч.НЗС (Авто)'!YP"&amp;$J$42),$C28,'Полная ст-ть с уч.НЗС (Авто)'!JI$11:INDIRECT("'Полная ст-ть с уч.НЗС (Авто)'!JI"&amp;$J$42))/$D28)</f>
        <v>0</v>
      </c>
      <c r="JJ28" s="137">
        <f ca="1">IF($D28=0,0,SUMIF('Полная ст-ть с уч.НЗС (Авто)'!$YP$11:INDIRECT("'Полная ст-ть с уч.НЗС (Авто)'!YP"&amp;$J$42),$C28,'Полная ст-ть с уч.НЗС (Авто)'!JJ$11:INDIRECT("'Полная ст-ть с уч.НЗС (Авто)'!JJ"&amp;$J$42))/$D28)</f>
        <v>0</v>
      </c>
      <c r="JK28" s="137">
        <f ca="1">IF($D28=0,0,SUMIF('Полная ст-ть с уч.НЗС (Авто)'!$YP$11:INDIRECT("'Полная ст-ть с уч.НЗС (Авто)'!YP"&amp;$J$42),$C28,'Полная ст-ть с уч.НЗС (Авто)'!JK$11:INDIRECT("'Полная ст-ть с уч.НЗС (Авто)'!JK"&amp;$J$42))/$D28)</f>
        <v>0</v>
      </c>
      <c r="JL28" s="137">
        <f ca="1">IF($D28=0,0,SUMIF('Полная ст-ть с уч.НЗС (Авто)'!$YP$11:INDIRECT("'Полная ст-ть с уч.НЗС (Авто)'!YP"&amp;$J$42),$C28,'Полная ст-ть с уч.НЗС (Авто)'!JL$11:INDIRECT("'Полная ст-ть с уч.НЗС (Авто)'!JL"&amp;$J$42))/$D28)</f>
        <v>0</v>
      </c>
      <c r="JM28" s="137">
        <f ca="1">IF($D28=0,0,SUMIF('Полная ст-ть с уч.НЗС (Авто)'!$YP$11:INDIRECT("'Полная ст-ть с уч.НЗС (Авто)'!YP"&amp;$J$42),$C28,'Полная ст-ть с уч.НЗС (Авто)'!JM$11:INDIRECT("'Полная ст-ть с уч.НЗС (Авто)'!JM"&amp;$J$42))/$D28)</f>
        <v>0</v>
      </c>
      <c r="JN28" s="137">
        <f ca="1">IF($D28=0,0,SUMIF('Полная ст-ть с уч.НЗС (Авто)'!$YP$11:INDIRECT("'Полная ст-ть с уч.НЗС (Авто)'!YP"&amp;$J$42),$C28,'Полная ст-ть с уч.НЗС (Авто)'!JN$11:INDIRECT("'Полная ст-ть с уч.НЗС (Авто)'!JN"&amp;$J$42))/$D28)</f>
        <v>0</v>
      </c>
      <c r="JO28" s="137">
        <f ca="1">IF($D28=0,0,SUMIF('Полная ст-ть с уч.НЗС (Авто)'!$YP$11:INDIRECT("'Полная ст-ть с уч.НЗС (Авто)'!YP"&amp;$J$42),$C28,'Полная ст-ть с уч.НЗС (Авто)'!JO$11:INDIRECT("'Полная ст-ть с уч.НЗС (Авто)'!JO"&amp;$J$42))/$D28)</f>
        <v>0</v>
      </c>
      <c r="JP28" s="137">
        <f ca="1">IF($D28=0,0,SUMIF('Полная ст-ть с уч.НЗС (Авто)'!$YP$11:INDIRECT("'Полная ст-ть с уч.НЗС (Авто)'!YP"&amp;$J$42),$C28,'Полная ст-ть с уч.НЗС (Авто)'!JP$11:INDIRECT("'Полная ст-ть с уч.НЗС (Авто)'!JP"&amp;$J$42))/$D28)</f>
        <v>0</v>
      </c>
      <c r="JQ28" s="137">
        <f ca="1">IF($D28=0,0,SUMIF('Полная ст-ть с уч.НЗС (Авто)'!$YP$11:INDIRECT("'Полная ст-ть с уч.НЗС (Авто)'!YP"&amp;$J$42),$C28,'Полная ст-ть с уч.НЗС (Авто)'!JQ$11:INDIRECT("'Полная ст-ть с уч.НЗС (Авто)'!JQ"&amp;$J$42))/$D28)</f>
        <v>0</v>
      </c>
      <c r="JR28" s="137">
        <f ca="1">IF($D28=0,0,SUMIF('Полная ст-ть с уч.НЗС (Авто)'!$YP$11:INDIRECT("'Полная ст-ть с уч.НЗС (Авто)'!YP"&amp;$J$42),$C28,'Полная ст-ть с уч.НЗС (Авто)'!JR$11:INDIRECT("'Полная ст-ть с уч.НЗС (Авто)'!JR"&amp;$J$42))/$D28)</f>
        <v>0</v>
      </c>
      <c r="JS28" s="137">
        <f ca="1">IF($D28=0,0,SUMIF('Полная ст-ть с уч.НЗС (Авто)'!$YP$11:INDIRECT("'Полная ст-ть с уч.НЗС (Авто)'!YP"&amp;$J$42),$C28,'Полная ст-ть с уч.НЗС (Авто)'!JS$11:INDIRECT("'Полная ст-ть с уч.НЗС (Авто)'!JS"&amp;$J$42))/$D28)</f>
        <v>0</v>
      </c>
      <c r="JT28" s="137">
        <f ca="1">IF($D28=0,0,SUMIF('Полная ст-ть с уч.НЗС (Авто)'!$YP$11:INDIRECT("'Полная ст-ть с уч.НЗС (Авто)'!YP"&amp;$J$42),$C28,'Полная ст-ть с уч.НЗС (Авто)'!JT$11:INDIRECT("'Полная ст-ть с уч.НЗС (Авто)'!JT"&amp;$J$42))/$D28)</f>
        <v>0</v>
      </c>
      <c r="JU28" s="137">
        <f ca="1">IF($D28=0,0,SUMIF('Полная ст-ть с уч.НЗС (Авто)'!$YP$11:INDIRECT("'Полная ст-ть с уч.НЗС (Авто)'!YP"&amp;$J$42),$C28,'Полная ст-ть с уч.НЗС (Авто)'!JU$11:INDIRECT("'Полная ст-ть с уч.НЗС (Авто)'!JU"&amp;$J$42))/$D28)</f>
        <v>0</v>
      </c>
      <c r="JV28" s="137">
        <f ca="1">IF($D28=0,0,SUMIF('Полная ст-ть с уч.НЗС (Авто)'!$YP$11:INDIRECT("'Полная ст-ть с уч.НЗС (Авто)'!YP"&amp;$J$42),$C28,'Полная ст-ть с уч.НЗС (Авто)'!JV$11:INDIRECT("'Полная ст-ть с уч.НЗС (Авто)'!JV"&amp;$J$42))/$D28)</f>
        <v>0</v>
      </c>
      <c r="JW28" s="137">
        <f ca="1">IF($D28=0,0,SUMIF('Полная ст-ть с уч.НЗС (Авто)'!$YP$11:INDIRECT("'Полная ст-ть с уч.НЗС (Авто)'!YP"&amp;$J$42),$C28,'Полная ст-ть с уч.НЗС (Авто)'!JW$11:INDIRECT("'Полная ст-ть с уч.НЗС (Авто)'!JW"&amp;$J$42))/$D28)</f>
        <v>0</v>
      </c>
      <c r="JX28" s="137">
        <f ca="1">IF($D28=0,0,SUMIF('Полная ст-ть с уч.НЗС (Авто)'!$YP$11:INDIRECT("'Полная ст-ть с уч.НЗС (Авто)'!YP"&amp;$J$42),$C28,'Полная ст-ть с уч.НЗС (Авто)'!JX$11:INDIRECT("'Полная ст-ть с уч.НЗС (Авто)'!JX"&amp;$J$42))/$D28)</f>
        <v>0</v>
      </c>
      <c r="JY28" s="137">
        <f ca="1">IF($D28=0,0,SUMIF('Полная ст-ть с уч.НЗС (Авто)'!$YP$11:INDIRECT("'Полная ст-ть с уч.НЗС (Авто)'!YP"&amp;$J$42),$C28,'Полная ст-ть с уч.НЗС (Авто)'!JY$11:INDIRECT("'Полная ст-ть с уч.НЗС (Авто)'!JY"&amp;$J$42))/$D28)</f>
        <v>0</v>
      </c>
      <c r="JZ28" s="137">
        <f ca="1">IF($D28=0,0,SUMIF('Полная ст-ть с уч.НЗС (Авто)'!$YP$11:INDIRECT("'Полная ст-ть с уч.НЗС (Авто)'!YP"&amp;$J$42),$C28,'Полная ст-ть с уч.НЗС (Авто)'!JZ$11:INDIRECT("'Полная ст-ть с уч.НЗС (Авто)'!JZ"&amp;$J$42))/$D28)</f>
        <v>0</v>
      </c>
      <c r="KA28" s="137">
        <f ca="1">IF($D28=0,0,SUMIF('Полная ст-ть с уч.НЗС (Авто)'!$YP$11:INDIRECT("'Полная ст-ть с уч.НЗС (Авто)'!YP"&amp;$J$42),$C28,'Полная ст-ть с уч.НЗС (Авто)'!KA$11:INDIRECT("'Полная ст-ть с уч.НЗС (Авто)'!KA"&amp;$J$42))/$D28)</f>
        <v>0</v>
      </c>
      <c r="KB28" s="137">
        <f ca="1">IF($D28=0,0,SUMIF('Полная ст-ть с уч.НЗС (Авто)'!$YP$11:INDIRECT("'Полная ст-ть с уч.НЗС (Авто)'!YP"&amp;$J$42),$C28,'Полная ст-ть с уч.НЗС (Авто)'!KB$11:INDIRECT("'Полная ст-ть с уч.НЗС (Авто)'!KB"&amp;$J$42))/$D28)</f>
        <v>0</v>
      </c>
      <c r="KC28" s="137">
        <f ca="1">IF($D28=0,0,SUMIF('Полная ст-ть с уч.НЗС (Авто)'!$YP$11:INDIRECT("'Полная ст-ть с уч.НЗС (Авто)'!YP"&amp;$J$42),$C28,'Полная ст-ть с уч.НЗС (Авто)'!KC$11:INDIRECT("'Полная ст-ть с уч.НЗС (Авто)'!KC"&amp;$J$42))/$D28)</f>
        <v>0</v>
      </c>
      <c r="KD28" s="137">
        <f ca="1">IF($D28=0,0,SUMIF('Полная ст-ть с уч.НЗС (Авто)'!$YP$11:INDIRECT("'Полная ст-ть с уч.НЗС (Авто)'!YP"&amp;$J$42),$C28,'Полная ст-ть с уч.НЗС (Авто)'!KD$11:INDIRECT("'Полная ст-ть с уч.НЗС (Авто)'!KD"&amp;$J$42))/$D28)</f>
        <v>0</v>
      </c>
      <c r="KE28" s="137">
        <f ca="1">IF($D28=0,0,SUMIF('Полная ст-ть с уч.НЗС (Авто)'!$YP$11:INDIRECT("'Полная ст-ть с уч.НЗС (Авто)'!YP"&amp;$J$42),$C28,'Полная ст-ть с уч.НЗС (Авто)'!KE$11:INDIRECT("'Полная ст-ть с уч.НЗС (Авто)'!KE"&amp;$J$42))/$D28)</f>
        <v>0</v>
      </c>
      <c r="KF28" s="137">
        <f ca="1">IF($D28=0,0,SUMIF('Полная ст-ть с уч.НЗС (Авто)'!$YP$11:INDIRECT("'Полная ст-ть с уч.НЗС (Авто)'!YP"&amp;$J$42),$C28,'Полная ст-ть с уч.НЗС (Авто)'!KF$11:INDIRECT("'Полная ст-ть с уч.НЗС (Авто)'!KF"&amp;$J$42))/$D28)</f>
        <v>0</v>
      </c>
      <c r="KG28" s="137">
        <f ca="1">IF($D28=0,0,SUMIF('Полная ст-ть с уч.НЗС (Авто)'!$YP$11:INDIRECT("'Полная ст-ть с уч.НЗС (Авто)'!YP"&amp;$J$42),$C28,'Полная ст-ть с уч.НЗС (Авто)'!KG$11:INDIRECT("'Полная ст-ть с уч.НЗС (Авто)'!KG"&amp;$J$42))/$D28)</f>
        <v>0</v>
      </c>
      <c r="KH28" s="137">
        <f ca="1">IF($D28=0,0,SUMIF('Полная ст-ть с уч.НЗС (Авто)'!$YP$11:INDIRECT("'Полная ст-ть с уч.НЗС (Авто)'!YP"&amp;$J$42),$C28,'Полная ст-ть с уч.НЗС (Авто)'!KH$11:INDIRECT("'Полная ст-ть с уч.НЗС (Авто)'!KH"&amp;$J$42))/$D28)</f>
        <v>0</v>
      </c>
      <c r="KI28" s="137">
        <f ca="1">IF($D28=0,0,SUMIF('Полная ст-ть с уч.НЗС (Авто)'!$YP$11:INDIRECT("'Полная ст-ть с уч.НЗС (Авто)'!YP"&amp;$J$42),$C28,'Полная ст-ть с уч.НЗС (Авто)'!KI$11:INDIRECT("'Полная ст-ть с уч.НЗС (Авто)'!KI"&amp;$J$42))/$D28)</f>
        <v>0</v>
      </c>
      <c r="KJ28" s="137">
        <f ca="1">IF($D28=0,0,SUMIF('Полная ст-ть с уч.НЗС (Авто)'!$YP$11:INDIRECT("'Полная ст-ть с уч.НЗС (Авто)'!YP"&amp;$J$42),$C28,'Полная ст-ть с уч.НЗС (Авто)'!KJ$11:INDIRECT("'Полная ст-ть с уч.НЗС (Авто)'!KJ"&amp;$J$42))/$D28)</f>
        <v>0</v>
      </c>
      <c r="KK28" s="137">
        <f ca="1">IF($D28=0,0,SUMIF('Полная ст-ть с уч.НЗС (Авто)'!$YP$11:INDIRECT("'Полная ст-ть с уч.НЗС (Авто)'!YP"&amp;$J$42),$C28,'Полная ст-ть с уч.НЗС (Авто)'!KK$11:INDIRECT("'Полная ст-ть с уч.НЗС (Авто)'!KK"&amp;$J$42))/$D28)</f>
        <v>0</v>
      </c>
      <c r="KL28" s="137">
        <f ca="1">IF($D28=0,0,SUMIF('Полная ст-ть с уч.НЗС (Авто)'!$YP$11:INDIRECT("'Полная ст-ть с уч.НЗС (Авто)'!YP"&amp;$J$42),$C28,'Полная ст-ть с уч.НЗС (Авто)'!KL$11:INDIRECT("'Полная ст-ть с уч.НЗС (Авто)'!KL"&amp;$J$42))/$D28)</f>
        <v>0</v>
      </c>
      <c r="KM28" s="137">
        <f ca="1">IF($D28=0,0,SUMIF('Полная ст-ть с уч.НЗС (Авто)'!$YP$11:INDIRECT("'Полная ст-ть с уч.НЗС (Авто)'!YP"&amp;$J$42),$C28,'Полная ст-ть с уч.НЗС (Авто)'!KM$11:INDIRECT("'Полная ст-ть с уч.НЗС (Авто)'!KM"&amp;$J$42))/$D28)</f>
        <v>0</v>
      </c>
      <c r="KN28" s="137">
        <f ca="1">IF($D28=0,0,SUMIF('Полная ст-ть с уч.НЗС (Авто)'!$YP$11:INDIRECT("'Полная ст-ть с уч.НЗС (Авто)'!YP"&amp;$J$42),$C28,'Полная ст-ть с уч.НЗС (Авто)'!KN$11:INDIRECT("'Полная ст-ть с уч.НЗС (Авто)'!KN"&amp;$J$42))/$D28)</f>
        <v>0</v>
      </c>
      <c r="KO28" s="137">
        <f ca="1">IF($D28=0,0,SUMIF('Полная ст-ть с уч.НЗС (Авто)'!$YP$11:INDIRECT("'Полная ст-ть с уч.НЗС (Авто)'!YP"&amp;$J$42),$C28,'Полная ст-ть с уч.НЗС (Авто)'!KO$11:INDIRECT("'Полная ст-ть с уч.НЗС (Авто)'!KO"&amp;$J$42))/$D28)</f>
        <v>0</v>
      </c>
      <c r="KP28" s="137">
        <f ca="1">IF($D28=0,0,SUMIF('Полная ст-ть с уч.НЗС (Авто)'!$YP$11:INDIRECT("'Полная ст-ть с уч.НЗС (Авто)'!YP"&amp;$J$42),$C28,'Полная ст-ть с уч.НЗС (Авто)'!KP$11:INDIRECT("'Полная ст-ть с уч.НЗС (Авто)'!KP"&amp;$J$42))/$D28)</f>
        <v>0</v>
      </c>
      <c r="KQ28" s="137">
        <f ca="1">IF($D28=0,0,SUMIF('Полная ст-ть с уч.НЗС (Авто)'!$YP$11:INDIRECT("'Полная ст-ть с уч.НЗС (Авто)'!YP"&amp;$J$42),$C28,'Полная ст-ть с уч.НЗС (Авто)'!KQ$11:INDIRECT("'Полная ст-ть с уч.НЗС (Авто)'!KQ"&amp;$J$42))/$D28)</f>
        <v>0</v>
      </c>
      <c r="KR28" s="137">
        <f ca="1">IF($D28=0,0,SUMIF('Полная ст-ть с уч.НЗС (Авто)'!$YP$11:INDIRECT("'Полная ст-ть с уч.НЗС (Авто)'!YP"&amp;$J$42),$C28,'Полная ст-ть с уч.НЗС (Авто)'!KR$11:INDIRECT("'Полная ст-ть с уч.НЗС (Авто)'!KR"&amp;$J$42))/$D28)</f>
        <v>0</v>
      </c>
      <c r="KS28" s="137">
        <f ca="1">IF($D28=0,0,SUMIF('Полная ст-ть с уч.НЗС (Авто)'!$YP$11:INDIRECT("'Полная ст-ть с уч.НЗС (Авто)'!YP"&amp;$J$42),$C28,'Полная ст-ть с уч.НЗС (Авто)'!KS$11:INDIRECT("'Полная ст-ть с уч.НЗС (Авто)'!KS"&amp;$J$42))/$D28)</f>
        <v>0</v>
      </c>
      <c r="KT28" s="137">
        <f ca="1">IF($D28=0,0,SUMIF('Полная ст-ть с уч.НЗС (Авто)'!$YP$11:INDIRECT("'Полная ст-ть с уч.НЗС (Авто)'!YP"&amp;$J$42),$C28,'Полная ст-ть с уч.НЗС (Авто)'!KT$11:INDIRECT("'Полная ст-ть с уч.НЗС (Авто)'!KT"&amp;$J$42))/$D28)</f>
        <v>0</v>
      </c>
      <c r="KU28" s="137">
        <f ca="1">IF($D28=0,0,SUMIF('Полная ст-ть с уч.НЗС (Авто)'!$YP$11:INDIRECT("'Полная ст-ть с уч.НЗС (Авто)'!YP"&amp;$J$42),$C28,'Полная ст-ть с уч.НЗС (Авто)'!KU$11:INDIRECT("'Полная ст-ть с уч.НЗС (Авто)'!KU"&amp;$J$42))/$D28)</f>
        <v>0</v>
      </c>
      <c r="KV28" s="137">
        <f ca="1">IF($D28=0,0,SUMIF('Полная ст-ть с уч.НЗС (Авто)'!$YP$11:INDIRECT("'Полная ст-ть с уч.НЗС (Авто)'!YP"&amp;$J$42),$C28,'Полная ст-ть с уч.НЗС (Авто)'!KV$11:INDIRECT("'Полная ст-ть с уч.НЗС (Авто)'!KV"&amp;$J$42))/$D28)</f>
        <v>0</v>
      </c>
      <c r="KW28" s="137">
        <f ca="1">IF($D28=0,0,SUMIF('Полная ст-ть с уч.НЗС (Авто)'!$YP$11:INDIRECT("'Полная ст-ть с уч.НЗС (Авто)'!YP"&amp;$J$42),$C28,'Полная ст-ть с уч.НЗС (Авто)'!KW$11:INDIRECT("'Полная ст-ть с уч.НЗС (Авто)'!KW"&amp;$J$42))/$D28)</f>
        <v>0</v>
      </c>
      <c r="KX28" s="137">
        <f ca="1">IF($D28=0,0,SUMIF('Полная ст-ть с уч.НЗС (Авто)'!$YP$11:INDIRECT("'Полная ст-ть с уч.НЗС (Авто)'!YP"&amp;$J$42),$C28,'Полная ст-ть с уч.НЗС (Авто)'!KX$11:INDIRECT("'Полная ст-ть с уч.НЗС (Авто)'!KX"&amp;$J$42))/$D28)</f>
        <v>0</v>
      </c>
      <c r="KY28" s="137">
        <f ca="1">IF($D28=0,0,SUMIF('Полная ст-ть с уч.НЗС (Авто)'!$YP$11:INDIRECT("'Полная ст-ть с уч.НЗС (Авто)'!YP"&amp;$J$42),$C28,'Полная ст-ть с уч.НЗС (Авто)'!KY$11:INDIRECT("'Полная ст-ть с уч.НЗС (Авто)'!KY"&amp;$J$42))/$D28)</f>
        <v>0</v>
      </c>
      <c r="KZ28" s="137">
        <f ca="1">IF($D28=0,0,SUMIF('Полная ст-ть с уч.НЗС (Авто)'!$YP$11:INDIRECT("'Полная ст-ть с уч.НЗС (Авто)'!YP"&amp;$J$42),$C28,'Полная ст-ть с уч.НЗС (Авто)'!KZ$11:INDIRECT("'Полная ст-ть с уч.НЗС (Авто)'!KZ"&amp;$J$42))/$D28)</f>
        <v>0</v>
      </c>
      <c r="LA28" s="137">
        <f ca="1">IF($D28=0,0,SUMIF('Полная ст-ть с уч.НЗС (Авто)'!$YP$11:INDIRECT("'Полная ст-ть с уч.НЗС (Авто)'!YP"&amp;$J$42),$C28,'Полная ст-ть с уч.НЗС (Авто)'!LA$11:INDIRECT("'Полная ст-ть с уч.НЗС (Авто)'!LA"&amp;$J$42))/$D28)</f>
        <v>0</v>
      </c>
      <c r="LB28" s="137">
        <f ca="1">IF($D28=0,0,SUMIF('Полная ст-ть с уч.НЗС (Авто)'!$YP$11:INDIRECT("'Полная ст-ть с уч.НЗС (Авто)'!YP"&amp;$J$42),$C28,'Полная ст-ть с уч.НЗС (Авто)'!LB$11:INDIRECT("'Полная ст-ть с уч.НЗС (Авто)'!LB"&amp;$J$42))/$D28)</f>
        <v>0</v>
      </c>
      <c r="LC28" s="137">
        <f ca="1">IF($D28=0,0,SUMIF('Полная ст-ть с уч.НЗС (Авто)'!$YP$11:INDIRECT("'Полная ст-ть с уч.НЗС (Авто)'!YP"&amp;$J$42),$C28,'Полная ст-ть с уч.НЗС (Авто)'!LC$11:INDIRECT("'Полная ст-ть с уч.НЗС (Авто)'!LC"&amp;$J$42))/$D28)</f>
        <v>0</v>
      </c>
      <c r="LD28" s="137">
        <f ca="1">IF($D28=0,0,SUMIF('Полная ст-ть с уч.НЗС (Авто)'!$YP$11:INDIRECT("'Полная ст-ть с уч.НЗС (Авто)'!YP"&amp;$J$42),$C28,'Полная ст-ть с уч.НЗС (Авто)'!LD$11:INDIRECT("'Полная ст-ть с уч.НЗС (Авто)'!LD"&amp;$J$42))/$D28)</f>
        <v>0</v>
      </c>
      <c r="LE28" s="137">
        <f ca="1">IF($D28=0,0,SUMIF('Полная ст-ть с уч.НЗС (Авто)'!$YP$11:INDIRECT("'Полная ст-ть с уч.НЗС (Авто)'!YP"&amp;$J$42),$C28,'Полная ст-ть с уч.НЗС (Авто)'!LE$11:INDIRECT("'Полная ст-ть с уч.НЗС (Авто)'!LE"&amp;$J$42))/$D28)</f>
        <v>0</v>
      </c>
      <c r="LF28" s="137">
        <f ca="1">IF($D28=0,0,SUMIF('Полная ст-ть с уч.НЗС (Авто)'!$YP$11:INDIRECT("'Полная ст-ть с уч.НЗС (Авто)'!YP"&amp;$J$42),$C28,'Полная ст-ть с уч.НЗС (Авто)'!LF$11:INDIRECT("'Полная ст-ть с уч.НЗС (Авто)'!LF"&amp;$J$42))/$D28)</f>
        <v>0</v>
      </c>
      <c r="LG28" s="137">
        <f ca="1">IF($D28=0,0,SUMIF('Полная ст-ть с уч.НЗС (Авто)'!$YP$11:INDIRECT("'Полная ст-ть с уч.НЗС (Авто)'!YP"&amp;$J$42),$C28,'Полная ст-ть с уч.НЗС (Авто)'!LG$11:INDIRECT("'Полная ст-ть с уч.НЗС (Авто)'!LG"&amp;$J$42))/$D28)</f>
        <v>0</v>
      </c>
      <c r="LH28" s="137">
        <f ca="1">IF($D28=0,0,SUMIF('Полная ст-ть с уч.НЗС (Авто)'!$YP$11:INDIRECT("'Полная ст-ть с уч.НЗС (Авто)'!YP"&amp;$J$42),$C28,'Полная ст-ть с уч.НЗС (Авто)'!LH$11:INDIRECT("'Полная ст-ть с уч.НЗС (Авто)'!LH"&amp;$J$42))/$D28)</f>
        <v>0</v>
      </c>
      <c r="LI28" s="137">
        <f ca="1">IF($D28=0,0,SUMIF('Полная ст-ть с уч.НЗС (Авто)'!$YP$11:INDIRECT("'Полная ст-ть с уч.НЗС (Авто)'!YP"&amp;$J$42),$C28,'Полная ст-ть с уч.НЗС (Авто)'!LI$11:INDIRECT("'Полная ст-ть с уч.НЗС (Авто)'!LI"&amp;$J$42))/$D28)</f>
        <v>0</v>
      </c>
      <c r="LJ28" s="137">
        <f ca="1">IF($D28=0,0,SUMIF('Полная ст-ть с уч.НЗС (Авто)'!$YP$11:INDIRECT("'Полная ст-ть с уч.НЗС (Авто)'!YP"&amp;$J$42),$C28,'Полная ст-ть с уч.НЗС (Авто)'!LJ$11:INDIRECT("'Полная ст-ть с уч.НЗС (Авто)'!LJ"&amp;$J$42))/$D28)</f>
        <v>0</v>
      </c>
      <c r="LK28" s="137">
        <f ca="1">IF($D28=0,0,SUMIF('Полная ст-ть с уч.НЗС (Авто)'!$YP$11:INDIRECT("'Полная ст-ть с уч.НЗС (Авто)'!YP"&amp;$J$42),$C28,'Полная ст-ть с уч.НЗС (Авто)'!LK$11:INDIRECT("'Полная ст-ть с уч.НЗС (Авто)'!LK"&amp;$J$42))/$D28)</f>
        <v>0</v>
      </c>
      <c r="LL28" s="137">
        <f ca="1">IF($D28=0,0,SUMIF('Полная ст-ть с уч.НЗС (Авто)'!$YP$11:INDIRECT("'Полная ст-ть с уч.НЗС (Авто)'!YP"&amp;$J$42),$C28,'Полная ст-ть с уч.НЗС (Авто)'!LL$11:INDIRECT("'Полная ст-ть с уч.НЗС (Авто)'!LL"&amp;$J$42))/$D28)</f>
        <v>0</v>
      </c>
      <c r="LM28" s="137">
        <f ca="1">IF($D28=0,0,SUMIF('Полная ст-ть с уч.НЗС (Авто)'!$YP$11:INDIRECT("'Полная ст-ть с уч.НЗС (Авто)'!YP"&amp;$J$42),$C28,'Полная ст-ть с уч.НЗС (Авто)'!LM$11:INDIRECT("'Полная ст-ть с уч.НЗС (Авто)'!LM"&amp;$J$42))/$D28)</f>
        <v>0</v>
      </c>
      <c r="LN28" s="137">
        <f ca="1">IF($D28=0,0,SUMIF('Полная ст-ть с уч.НЗС (Авто)'!$YP$11:INDIRECT("'Полная ст-ть с уч.НЗС (Авто)'!YP"&amp;$J$42),$C28,'Полная ст-ть с уч.НЗС (Авто)'!LN$11:INDIRECT("'Полная ст-ть с уч.НЗС (Авто)'!LN"&amp;$J$42))/$D28)</f>
        <v>0</v>
      </c>
      <c r="LO28" s="137">
        <f ca="1">IF($D28=0,0,SUMIF('Полная ст-ть с уч.НЗС (Авто)'!$YP$11:INDIRECT("'Полная ст-ть с уч.НЗС (Авто)'!YP"&amp;$J$42),$C28,'Полная ст-ть с уч.НЗС (Авто)'!LO$11:INDIRECT("'Полная ст-ть с уч.НЗС (Авто)'!LO"&amp;$J$42))/$D28)</f>
        <v>0</v>
      </c>
      <c r="LP28" s="137">
        <f ca="1">IF($D28=0,0,SUMIF('Полная ст-ть с уч.НЗС (Авто)'!$YP$11:INDIRECT("'Полная ст-ть с уч.НЗС (Авто)'!YP"&amp;$J$42),$C28,'Полная ст-ть с уч.НЗС (Авто)'!LP$11:INDIRECT("'Полная ст-ть с уч.НЗС (Авто)'!LP"&amp;$J$42))/$D28)</f>
        <v>0</v>
      </c>
      <c r="LQ28" s="137">
        <f ca="1">IF($D28=0,0,SUMIF('Полная ст-ть с уч.НЗС (Авто)'!$YP$11:INDIRECT("'Полная ст-ть с уч.НЗС (Авто)'!YP"&amp;$J$42),$C28,'Полная ст-ть с уч.НЗС (Авто)'!LQ$11:INDIRECT("'Полная ст-ть с уч.НЗС (Авто)'!LQ"&amp;$J$42))/$D28)</f>
        <v>0</v>
      </c>
      <c r="LR28" s="137">
        <f ca="1">IF($D28=0,0,SUMIF('Полная ст-ть с уч.НЗС (Авто)'!$YP$11:INDIRECT("'Полная ст-ть с уч.НЗС (Авто)'!YP"&amp;$J$42),$C28,'Полная ст-ть с уч.НЗС (Авто)'!LR$11:INDIRECT("'Полная ст-ть с уч.НЗС (Авто)'!LR"&amp;$J$42))/$D28)</f>
        <v>0</v>
      </c>
      <c r="LS28" s="137">
        <f ca="1">IF($D28=0,0,SUMIF('Полная ст-ть с уч.НЗС (Авто)'!$YP$11:INDIRECT("'Полная ст-ть с уч.НЗС (Авто)'!YP"&amp;$J$42),$C28,'Полная ст-ть с уч.НЗС (Авто)'!LS$11:INDIRECT("'Полная ст-ть с уч.НЗС (Авто)'!LS"&amp;$J$42))/$D28)</f>
        <v>0</v>
      </c>
      <c r="LT28" s="137">
        <f ca="1">IF($D28=0,0,SUMIF('Полная ст-ть с уч.НЗС (Авто)'!$YP$11:INDIRECT("'Полная ст-ть с уч.НЗС (Авто)'!YP"&amp;$J$42),$C28,'Полная ст-ть с уч.НЗС (Авто)'!LT$11:INDIRECT("'Полная ст-ть с уч.НЗС (Авто)'!LT"&amp;$J$42))/$D28)</f>
        <v>0</v>
      </c>
      <c r="LU28" s="137">
        <f ca="1">IF($D28=0,0,SUMIF('Полная ст-ть с уч.НЗС (Авто)'!$YP$11:INDIRECT("'Полная ст-ть с уч.НЗС (Авто)'!YP"&amp;$J$42),$C28,'Полная ст-ть с уч.НЗС (Авто)'!LU$11:INDIRECT("'Полная ст-ть с уч.НЗС (Авто)'!LU"&amp;$J$42))/$D28)</f>
        <v>0</v>
      </c>
      <c r="LV28" s="137">
        <f ca="1">IF($D28=0,0,SUMIF('Полная ст-ть с уч.НЗС (Авто)'!$YP$11:INDIRECT("'Полная ст-ть с уч.НЗС (Авто)'!YP"&amp;$J$42),$C28,'Полная ст-ть с уч.НЗС (Авто)'!LV$11:INDIRECT("'Полная ст-ть с уч.НЗС (Авто)'!LV"&amp;$J$42))/$D28)</f>
        <v>0</v>
      </c>
      <c r="LW28" s="137">
        <f ca="1">IF($D28=0,0,SUMIF('Полная ст-ть с уч.НЗС (Авто)'!$YP$11:INDIRECT("'Полная ст-ть с уч.НЗС (Авто)'!YP"&amp;$J$42),$C28,'Полная ст-ть с уч.НЗС (Авто)'!LW$11:INDIRECT("'Полная ст-ть с уч.НЗС (Авто)'!LW"&amp;$J$42))/$D28)</f>
        <v>0</v>
      </c>
      <c r="LX28" s="137">
        <f ca="1">IF($D28=0,0,SUMIF('Полная ст-ть с уч.НЗС (Авто)'!$YP$11:INDIRECT("'Полная ст-ть с уч.НЗС (Авто)'!YP"&amp;$J$42),$C28,'Полная ст-ть с уч.НЗС (Авто)'!LX$11:INDIRECT("'Полная ст-ть с уч.НЗС (Авто)'!LX"&amp;$J$42))/$D28)</f>
        <v>0</v>
      </c>
      <c r="LY28" s="137">
        <f ca="1">IF($D28=0,0,SUMIF('Полная ст-ть с уч.НЗС (Авто)'!$YP$11:INDIRECT("'Полная ст-ть с уч.НЗС (Авто)'!YP"&amp;$J$42),$C28,'Полная ст-ть с уч.НЗС (Авто)'!LY$11:INDIRECT("'Полная ст-ть с уч.НЗС (Авто)'!LY"&amp;$J$42))/$D28)</f>
        <v>0</v>
      </c>
      <c r="LZ28" s="137">
        <f ca="1">IF($D28=0,0,SUMIF('Полная ст-ть с уч.НЗС (Авто)'!$YP$11:INDIRECT("'Полная ст-ть с уч.НЗС (Авто)'!YP"&amp;$J$42),$C28,'Полная ст-ть с уч.НЗС (Авто)'!LZ$11:INDIRECT("'Полная ст-ть с уч.НЗС (Авто)'!LZ"&amp;$J$42))/$D28)</f>
        <v>0</v>
      </c>
      <c r="MA28" s="137">
        <f ca="1">IF($D28=0,0,SUMIF('Полная ст-ть с уч.НЗС (Авто)'!$YP$11:INDIRECT("'Полная ст-ть с уч.НЗС (Авто)'!YP"&amp;$J$42),$C28,'Полная ст-ть с уч.НЗС (Авто)'!MA$11:INDIRECT("'Полная ст-ть с уч.НЗС (Авто)'!MA"&amp;$J$42))/$D28)</f>
        <v>0</v>
      </c>
      <c r="MB28" s="137">
        <f ca="1">IF($D28=0,0,SUMIF('Полная ст-ть с уч.НЗС (Авто)'!$YP$11:INDIRECT("'Полная ст-ть с уч.НЗС (Авто)'!YP"&amp;$J$42),$C28,'Полная ст-ть с уч.НЗС (Авто)'!MB$11:INDIRECT("'Полная ст-ть с уч.НЗС (Авто)'!MB"&amp;$J$42))/$D28)</f>
        <v>0</v>
      </c>
      <c r="MC28" s="137">
        <f ca="1">IF($D28=0,0,SUMIF('Полная ст-ть с уч.НЗС (Авто)'!$YP$11:INDIRECT("'Полная ст-ть с уч.НЗС (Авто)'!YP"&amp;$J$42),$C28,'Полная ст-ть с уч.НЗС (Авто)'!MC$11:INDIRECT("'Полная ст-ть с уч.НЗС (Авто)'!MC"&amp;$J$42))/$D28)</f>
        <v>0</v>
      </c>
      <c r="MD28" s="137">
        <f ca="1">IF($D28=0,0,SUMIF('Полная ст-ть с уч.НЗС (Авто)'!$YP$11:INDIRECT("'Полная ст-ть с уч.НЗС (Авто)'!YP"&amp;$J$42),$C28,'Полная ст-ть с уч.НЗС (Авто)'!MD$11:INDIRECT("'Полная ст-ть с уч.НЗС (Авто)'!MD"&amp;$J$42))/$D28)</f>
        <v>0</v>
      </c>
      <c r="ME28" s="137">
        <f ca="1">IF($D28=0,0,SUMIF('Полная ст-ть с уч.НЗС (Авто)'!$YP$11:INDIRECT("'Полная ст-ть с уч.НЗС (Авто)'!YP"&amp;$J$42),$C28,'Полная ст-ть с уч.НЗС (Авто)'!ME$11:INDIRECT("'Полная ст-ть с уч.НЗС (Авто)'!ME"&amp;$J$42))/$D28)</f>
        <v>0</v>
      </c>
      <c r="MF28" s="137">
        <f ca="1">IF($D28=0,0,SUMIF('Полная ст-ть с уч.НЗС (Авто)'!$YP$11:INDIRECT("'Полная ст-ть с уч.НЗС (Авто)'!YP"&amp;$J$42),$C28,'Полная ст-ть с уч.НЗС (Авто)'!MF$11:INDIRECT("'Полная ст-ть с уч.НЗС (Авто)'!MF"&amp;$J$42))/$D28)</f>
        <v>0</v>
      </c>
      <c r="MG28" s="137">
        <f ca="1">IF($D28=0,0,SUMIF('Полная ст-ть с уч.НЗС (Авто)'!$YP$11:INDIRECT("'Полная ст-ть с уч.НЗС (Авто)'!YP"&amp;$J$42),$C28,'Полная ст-ть с уч.НЗС (Авто)'!MG$11:INDIRECT("'Полная ст-ть с уч.НЗС (Авто)'!MG"&amp;$J$42))/$D28)</f>
        <v>0</v>
      </c>
      <c r="MH28" s="137">
        <f ca="1">IF($D28=0,0,SUMIF('Полная ст-ть с уч.НЗС (Авто)'!$YP$11:INDIRECT("'Полная ст-ть с уч.НЗС (Авто)'!YP"&amp;$J$42),$C28,'Полная ст-ть с уч.НЗС (Авто)'!MH$11:INDIRECT("'Полная ст-ть с уч.НЗС (Авто)'!MH"&amp;$J$42))/$D28)</f>
        <v>0</v>
      </c>
      <c r="MI28" s="137">
        <f ca="1">IF($D28=0,0,SUMIF('Полная ст-ть с уч.НЗС (Авто)'!$YP$11:INDIRECT("'Полная ст-ть с уч.НЗС (Авто)'!YP"&amp;$J$42),$C28,'Полная ст-ть с уч.НЗС (Авто)'!MI$11:INDIRECT("'Полная ст-ть с уч.НЗС (Авто)'!MI"&amp;$J$42))/$D28)</f>
        <v>0</v>
      </c>
      <c r="MJ28" s="137">
        <f ca="1">IF($D28=0,0,SUMIF('Полная ст-ть с уч.НЗС (Авто)'!$YP$11:INDIRECT("'Полная ст-ть с уч.НЗС (Авто)'!YP"&amp;$J$42),$C28,'Полная ст-ть с уч.НЗС (Авто)'!MJ$11:INDIRECT("'Полная ст-ть с уч.НЗС (Авто)'!MJ"&amp;$J$42))/$D28)</f>
        <v>0</v>
      </c>
      <c r="MK28" s="137">
        <f ca="1">IF($D28=0,0,SUMIF('Полная ст-ть с уч.НЗС (Авто)'!$YP$11:INDIRECT("'Полная ст-ть с уч.НЗС (Авто)'!YP"&amp;$J$42),$C28,'Полная ст-ть с уч.НЗС (Авто)'!MK$11:INDIRECT("'Полная ст-ть с уч.НЗС (Авто)'!MK"&amp;$J$42))/$D28)</f>
        <v>0</v>
      </c>
      <c r="ML28" s="137">
        <f ca="1">IF($D28=0,0,SUMIF('Полная ст-ть с уч.НЗС (Авто)'!$YP$11:INDIRECT("'Полная ст-ть с уч.НЗС (Авто)'!YP"&amp;$J$42),$C28,'Полная ст-ть с уч.НЗС (Авто)'!ML$11:INDIRECT("'Полная ст-ть с уч.НЗС (Авто)'!ML"&amp;$J$42))/$D28)</f>
        <v>0</v>
      </c>
      <c r="MM28" s="137">
        <f ca="1">IF($D28=0,0,SUMIF('Полная ст-ть с уч.НЗС (Авто)'!$YP$11:INDIRECT("'Полная ст-ть с уч.НЗС (Авто)'!YP"&amp;$J$42),$C28,'Полная ст-ть с уч.НЗС (Авто)'!MM$11:INDIRECT("'Полная ст-ть с уч.НЗС (Авто)'!MM"&amp;$J$42))/$D28)</f>
        <v>0</v>
      </c>
      <c r="MN28" s="137">
        <f ca="1">IF($D28=0,0,SUMIF('Полная ст-ть с уч.НЗС (Авто)'!$YP$11:INDIRECT("'Полная ст-ть с уч.НЗС (Авто)'!YP"&amp;$J$42),$C28,'Полная ст-ть с уч.НЗС (Авто)'!MN$11:INDIRECT("'Полная ст-ть с уч.НЗС (Авто)'!MN"&amp;$J$42))/$D28)</f>
        <v>0</v>
      </c>
      <c r="MO28" s="137">
        <f ca="1">IF($D28=0,0,SUMIF('Полная ст-ть с уч.НЗС (Авто)'!$YP$11:INDIRECT("'Полная ст-ть с уч.НЗС (Авто)'!YP"&amp;$J$42),$C28,'Полная ст-ть с уч.НЗС (Авто)'!MO$11:INDIRECT("'Полная ст-ть с уч.НЗС (Авто)'!MO"&amp;$J$42))/$D28)</f>
        <v>0</v>
      </c>
      <c r="MP28" s="137">
        <f ca="1">IF($D28=0,0,SUMIF('Полная ст-ть с уч.НЗС (Авто)'!$YP$11:INDIRECT("'Полная ст-ть с уч.НЗС (Авто)'!YP"&amp;$J$42),$C28,'Полная ст-ть с уч.НЗС (Авто)'!MP$11:INDIRECT("'Полная ст-ть с уч.НЗС (Авто)'!MP"&amp;$J$42))/$D28)</f>
        <v>0</v>
      </c>
      <c r="MQ28" s="137">
        <f ca="1">IF($D28=0,0,SUMIF('Полная ст-ть с уч.НЗС (Авто)'!$YP$11:INDIRECT("'Полная ст-ть с уч.НЗС (Авто)'!YP"&amp;$J$42),$C28,'Полная ст-ть с уч.НЗС (Авто)'!MQ$11:INDIRECT("'Полная ст-ть с уч.НЗС (Авто)'!MQ"&amp;$J$42))/$D28)</f>
        <v>0</v>
      </c>
      <c r="MR28" s="137">
        <f ca="1">IF($D28=0,0,SUMIF('Полная ст-ть с уч.НЗС (Авто)'!$YP$11:INDIRECT("'Полная ст-ть с уч.НЗС (Авто)'!YP"&amp;$J$42),$C28,'Полная ст-ть с уч.НЗС (Авто)'!MR$11:INDIRECT("'Полная ст-ть с уч.НЗС (Авто)'!MR"&amp;$J$42))/$D28)</f>
        <v>0</v>
      </c>
      <c r="MS28" s="137">
        <f ca="1">IF($D28=0,0,SUMIF('Полная ст-ть с уч.НЗС (Авто)'!$YP$11:INDIRECT("'Полная ст-ть с уч.НЗС (Авто)'!YP"&amp;$J$42),$C28,'Полная ст-ть с уч.НЗС (Авто)'!MS$11:INDIRECT("'Полная ст-ть с уч.НЗС (Авто)'!MS"&amp;$J$42))/$D28)</f>
        <v>0</v>
      </c>
      <c r="MT28" s="137">
        <f ca="1">IF($D28=0,0,SUMIF('Полная ст-ть с уч.НЗС (Авто)'!$YP$11:INDIRECT("'Полная ст-ть с уч.НЗС (Авто)'!YP"&amp;$J$42),$C28,'Полная ст-ть с уч.НЗС (Авто)'!MT$11:INDIRECT("'Полная ст-ть с уч.НЗС (Авто)'!MT"&amp;$J$42))/$D28)</f>
        <v>0</v>
      </c>
      <c r="MU28" s="137">
        <f ca="1">IF($D28=0,0,SUMIF('Полная ст-ть с уч.НЗС (Авто)'!$YP$11:INDIRECT("'Полная ст-ть с уч.НЗС (Авто)'!YP"&amp;$J$42),$C28,'Полная ст-ть с уч.НЗС (Авто)'!MU$11:INDIRECT("'Полная ст-ть с уч.НЗС (Авто)'!MU"&amp;$J$42))/$D28)</f>
        <v>0</v>
      </c>
      <c r="MV28" s="137">
        <f ca="1">IF($D28=0,0,SUMIF('Полная ст-ть с уч.НЗС (Авто)'!$YP$11:INDIRECT("'Полная ст-ть с уч.НЗС (Авто)'!YP"&amp;$J$42),$C28,'Полная ст-ть с уч.НЗС (Авто)'!MV$11:INDIRECT("'Полная ст-ть с уч.НЗС (Авто)'!MV"&amp;$J$42))/$D28)</f>
        <v>0</v>
      </c>
      <c r="MW28" s="137">
        <f ca="1">IF($D28=0,0,SUMIF('Полная ст-ть с уч.НЗС (Авто)'!$YP$11:INDIRECT("'Полная ст-ть с уч.НЗС (Авто)'!YP"&amp;$J$42),$C28,'Полная ст-ть с уч.НЗС (Авто)'!MW$11:INDIRECT("'Полная ст-ть с уч.НЗС (Авто)'!MW"&amp;$J$42))/$D28)</f>
        <v>0</v>
      </c>
      <c r="MX28" s="137">
        <f ca="1">IF($D28=0,0,SUMIF('Полная ст-ть с уч.НЗС (Авто)'!$YP$11:INDIRECT("'Полная ст-ть с уч.НЗС (Авто)'!YP"&amp;$J$42),$C28,'Полная ст-ть с уч.НЗС (Авто)'!MX$11:INDIRECT("'Полная ст-ть с уч.НЗС (Авто)'!MX"&amp;$J$42))/$D28)</f>
        <v>0</v>
      </c>
      <c r="MY28" s="137">
        <f ca="1">IF($D28=0,0,SUMIF('Полная ст-ть с уч.НЗС (Авто)'!$YP$11:INDIRECT("'Полная ст-ть с уч.НЗС (Авто)'!YP"&amp;$J$42),$C28,'Полная ст-ть с уч.НЗС (Авто)'!MY$11:INDIRECT("'Полная ст-ть с уч.НЗС (Авто)'!MY"&amp;$J$42))/$D28)</f>
        <v>0</v>
      </c>
      <c r="MZ28" s="137">
        <f ca="1">IF($D28=0,0,SUMIF('Полная ст-ть с уч.НЗС (Авто)'!$YP$11:INDIRECT("'Полная ст-ть с уч.НЗС (Авто)'!YP"&amp;$J$42),$C28,'Полная ст-ть с уч.НЗС (Авто)'!MZ$11:INDIRECT("'Полная ст-ть с уч.НЗС (Авто)'!MZ"&amp;$J$42))/$D28)</f>
        <v>0</v>
      </c>
      <c r="NA28" s="137">
        <f ca="1">IF($D28=0,0,SUMIF('Полная ст-ть с уч.НЗС (Авто)'!$YP$11:INDIRECT("'Полная ст-ть с уч.НЗС (Авто)'!YP"&amp;$J$42),$C28,'Полная ст-ть с уч.НЗС (Авто)'!NA$11:INDIRECT("'Полная ст-ть с уч.НЗС (Авто)'!NA"&amp;$J$42))/$D28)</f>
        <v>0</v>
      </c>
      <c r="NB28" s="137">
        <f ca="1">IF($D28=0,0,SUMIF('Полная ст-ть с уч.НЗС (Авто)'!$YP$11:INDIRECT("'Полная ст-ть с уч.НЗС (Авто)'!YP"&amp;$J$42),$C28,'Полная ст-ть с уч.НЗС (Авто)'!NB$11:INDIRECT("'Полная ст-ть с уч.НЗС (Авто)'!NB"&amp;$J$42))/$D28)</f>
        <v>0</v>
      </c>
      <c r="NC28" s="137">
        <f ca="1">IF($D28=0,0,SUMIF('Полная ст-ть с уч.НЗС (Авто)'!$YP$11:INDIRECT("'Полная ст-ть с уч.НЗС (Авто)'!YP"&amp;$J$42),$C28,'Полная ст-ть с уч.НЗС (Авто)'!NC$11:INDIRECT("'Полная ст-ть с уч.НЗС (Авто)'!NC"&amp;$J$42))/$D28)</f>
        <v>0</v>
      </c>
      <c r="ND28" s="137">
        <f ca="1">IF($D28=0,0,SUMIF('Полная ст-ть с уч.НЗС (Авто)'!$YP$11:INDIRECT("'Полная ст-ть с уч.НЗС (Авто)'!YP"&amp;$J$42),$C28,'Полная ст-ть с уч.НЗС (Авто)'!ND$11:INDIRECT("'Полная ст-ть с уч.НЗС (Авто)'!ND"&amp;$J$42))/$D28)</f>
        <v>0</v>
      </c>
      <c r="NE28" s="137">
        <f ca="1">IF($D28=0,0,SUMIF('Полная ст-ть с уч.НЗС (Авто)'!$YP$11:INDIRECT("'Полная ст-ть с уч.НЗС (Авто)'!YP"&amp;$J$42),$C28,'Полная ст-ть с уч.НЗС (Авто)'!NE$11:INDIRECT("'Полная ст-ть с уч.НЗС (Авто)'!NE"&amp;$J$42))/$D28)</f>
        <v>0</v>
      </c>
      <c r="NF28" s="137">
        <f ca="1">IF($D28=0,0,SUMIF('Полная ст-ть с уч.НЗС (Авто)'!$YP$11:INDIRECT("'Полная ст-ть с уч.НЗС (Авто)'!YP"&amp;$J$42),$C28,'Полная ст-ть с уч.НЗС (Авто)'!NF$11:INDIRECT("'Полная ст-ть с уч.НЗС (Авто)'!NF"&amp;$J$42))/$D28)</f>
        <v>0</v>
      </c>
      <c r="NG28" s="137">
        <f ca="1">IF($D28=0,0,SUMIF('Полная ст-ть с уч.НЗС (Авто)'!$YP$11:INDIRECT("'Полная ст-ть с уч.НЗС (Авто)'!YP"&amp;$J$42),$C28,'Полная ст-ть с уч.НЗС (Авто)'!NG$11:INDIRECT("'Полная ст-ть с уч.НЗС (Авто)'!NG"&amp;$J$42))/$D28)</f>
        <v>0</v>
      </c>
      <c r="NH28" s="137">
        <f ca="1">IF($D28=0,0,SUMIF('Полная ст-ть с уч.НЗС (Авто)'!$YP$11:INDIRECT("'Полная ст-ть с уч.НЗС (Авто)'!YP"&amp;$J$42),$C28,'Полная ст-ть с уч.НЗС (Авто)'!NH$11:INDIRECT("'Полная ст-ть с уч.НЗС (Авто)'!NH"&amp;$J$42))/$D28)</f>
        <v>0</v>
      </c>
      <c r="NI28" s="137">
        <f ca="1">IF($D28=0,0,SUMIF('Полная ст-ть с уч.НЗС (Авто)'!$YP$11:INDIRECT("'Полная ст-ть с уч.НЗС (Авто)'!YP"&amp;$J$42),$C28,'Полная ст-ть с уч.НЗС (Авто)'!NI$11:INDIRECT("'Полная ст-ть с уч.НЗС (Авто)'!NI"&amp;$J$42))/$D28)</f>
        <v>0</v>
      </c>
      <c r="NJ28" s="137">
        <f ca="1">IF($D28=0,0,SUMIF('Полная ст-ть с уч.НЗС (Авто)'!$YP$11:INDIRECT("'Полная ст-ть с уч.НЗС (Авто)'!YP"&amp;$J$42),$C28,'Полная ст-ть с уч.НЗС (Авто)'!NJ$11:INDIRECT("'Полная ст-ть с уч.НЗС (Авто)'!NJ"&amp;$J$42))/$D28)</f>
        <v>0</v>
      </c>
      <c r="NK28" s="137">
        <f ca="1">IF($D28=0,0,SUMIF('Полная ст-ть с уч.НЗС (Авто)'!$YP$11:INDIRECT("'Полная ст-ть с уч.НЗС (Авто)'!YP"&amp;$J$42),$C28,'Полная ст-ть с уч.НЗС (Авто)'!NK$11:INDIRECT("'Полная ст-ть с уч.НЗС (Авто)'!NK"&amp;$J$42))/$D28)</f>
        <v>0</v>
      </c>
      <c r="NL28" s="137">
        <f ca="1">IF($D28=0,0,SUMIF('Полная ст-ть с уч.НЗС (Авто)'!$YP$11:INDIRECT("'Полная ст-ть с уч.НЗС (Авто)'!YP"&amp;$J$42),$C28,'Полная ст-ть с уч.НЗС (Авто)'!NL$11:INDIRECT("'Полная ст-ть с уч.НЗС (Авто)'!NL"&amp;$J$42))/$D28)</f>
        <v>0</v>
      </c>
      <c r="NM28" s="137">
        <f ca="1">IF($D28=0,0,SUMIF('Полная ст-ть с уч.НЗС (Авто)'!$YP$11:INDIRECT("'Полная ст-ть с уч.НЗС (Авто)'!YP"&amp;$J$42),$C28,'Полная ст-ть с уч.НЗС (Авто)'!NM$11:INDIRECT("'Полная ст-ть с уч.НЗС (Авто)'!NM"&amp;$J$42))/$D28)</f>
        <v>0</v>
      </c>
      <c r="NN28" s="137">
        <f ca="1">IF($D28=0,0,SUMIF('Полная ст-ть с уч.НЗС (Авто)'!$YP$11:INDIRECT("'Полная ст-ть с уч.НЗС (Авто)'!YP"&amp;$J$42),$C28,'Полная ст-ть с уч.НЗС (Авто)'!NN$11:INDIRECT("'Полная ст-ть с уч.НЗС (Авто)'!NN"&amp;$J$42))/$D28)</f>
        <v>0</v>
      </c>
      <c r="NO28" s="137">
        <f ca="1">IF($D28=0,0,SUMIF('Полная ст-ть с уч.НЗС (Авто)'!$YP$11:INDIRECT("'Полная ст-ть с уч.НЗС (Авто)'!YP"&amp;$J$42),$C28,'Полная ст-ть с уч.НЗС (Авто)'!NO$11:INDIRECT("'Полная ст-ть с уч.НЗС (Авто)'!NO"&amp;$J$42))/$D28)</f>
        <v>0</v>
      </c>
      <c r="NP28" s="137">
        <f ca="1">IF($D28=0,0,SUMIF('Полная ст-ть с уч.НЗС (Авто)'!$YP$11:INDIRECT("'Полная ст-ть с уч.НЗС (Авто)'!YP"&amp;$J$42),$C28,'Полная ст-ть с уч.НЗС (Авто)'!NP$11:INDIRECT("'Полная ст-ть с уч.НЗС (Авто)'!NP"&amp;$J$42))/$D28)</f>
        <v>0</v>
      </c>
      <c r="NQ28" s="137">
        <f ca="1">IF($D28=0,0,SUMIF('Полная ст-ть с уч.НЗС (Авто)'!$YP$11:INDIRECT("'Полная ст-ть с уч.НЗС (Авто)'!YP"&amp;$J$42),$C28,'Полная ст-ть с уч.НЗС (Авто)'!NQ$11:INDIRECT("'Полная ст-ть с уч.НЗС (Авто)'!NQ"&amp;$J$42))/$D28)</f>
        <v>0</v>
      </c>
      <c r="NR28" s="137">
        <f ca="1">IF($D28=0,0,SUMIF('Полная ст-ть с уч.НЗС (Авто)'!$YP$11:INDIRECT("'Полная ст-ть с уч.НЗС (Авто)'!YP"&amp;$J$42),$C28,'Полная ст-ть с уч.НЗС (Авто)'!NR$11:INDIRECT("'Полная ст-ть с уч.НЗС (Авто)'!NR"&amp;$J$42))/$D28)</f>
        <v>0</v>
      </c>
      <c r="NS28" s="137">
        <f ca="1">IF($D28=0,0,SUMIF('Полная ст-ть с уч.НЗС (Авто)'!$YP$11:INDIRECT("'Полная ст-ть с уч.НЗС (Авто)'!YP"&amp;$J$42),$C28,'Полная ст-ть с уч.НЗС (Авто)'!NS$11:INDIRECT("'Полная ст-ть с уч.НЗС (Авто)'!NS"&amp;$J$42))/$D28)</f>
        <v>0</v>
      </c>
      <c r="NT28" s="137">
        <f ca="1">IF($D28=0,0,SUMIF('Полная ст-ть с уч.НЗС (Авто)'!$YP$11:INDIRECT("'Полная ст-ть с уч.НЗС (Авто)'!YP"&amp;$J$42),$C28,'Полная ст-ть с уч.НЗС (Авто)'!NT$11:INDIRECT("'Полная ст-ть с уч.НЗС (Авто)'!NT"&amp;$J$42))/$D28)</f>
        <v>0</v>
      </c>
      <c r="NU28" s="137">
        <f ca="1">IF($D28=0,0,SUMIF('Полная ст-ть с уч.НЗС (Авто)'!$YP$11:INDIRECT("'Полная ст-ть с уч.НЗС (Авто)'!YP"&amp;$J$42),$C28,'Полная ст-ть с уч.НЗС (Авто)'!NU$11:INDIRECT("'Полная ст-ть с уч.НЗС (Авто)'!NU"&amp;$J$42))/$D28)</f>
        <v>0</v>
      </c>
      <c r="NV28" s="137">
        <f ca="1">IF($D28=0,0,SUMIF('Полная ст-ть с уч.НЗС (Авто)'!$YP$11:INDIRECT("'Полная ст-ть с уч.НЗС (Авто)'!YP"&amp;$J$42),$C28,'Полная ст-ть с уч.НЗС (Авто)'!NV$11:INDIRECT("'Полная ст-ть с уч.НЗС (Авто)'!NV"&amp;$J$42))/$D28)</f>
        <v>0</v>
      </c>
      <c r="NW28" s="137">
        <f ca="1">IF($D28=0,0,SUMIF('Полная ст-ть с уч.НЗС (Авто)'!$YP$11:INDIRECT("'Полная ст-ть с уч.НЗС (Авто)'!YP"&amp;$J$42),$C28,'Полная ст-ть с уч.НЗС (Авто)'!NW$11:INDIRECT("'Полная ст-ть с уч.НЗС (Авто)'!NW"&amp;$J$42))/$D28)</f>
        <v>0</v>
      </c>
      <c r="NX28" s="137">
        <f ca="1">IF($D28=0,0,SUMIF('Полная ст-ть с уч.НЗС (Авто)'!$YP$11:INDIRECT("'Полная ст-ть с уч.НЗС (Авто)'!YP"&amp;$J$42),$C28,'Полная ст-ть с уч.НЗС (Авто)'!NX$11:INDIRECT("'Полная ст-ть с уч.НЗС (Авто)'!NX"&amp;$J$42))/$D28)</f>
        <v>0</v>
      </c>
      <c r="NY28" s="137">
        <f ca="1">IF($D28=0,0,SUMIF('Полная ст-ть с уч.НЗС (Авто)'!$YP$11:INDIRECT("'Полная ст-ть с уч.НЗС (Авто)'!YP"&amp;$J$42),$C28,'Полная ст-ть с уч.НЗС (Авто)'!NY$11:INDIRECT("'Полная ст-ть с уч.НЗС (Авто)'!NY"&amp;$J$42))/$D28)</f>
        <v>0</v>
      </c>
      <c r="NZ28" s="137">
        <f ca="1">IF($D28=0,0,SUMIF('Полная ст-ть с уч.НЗС (Авто)'!$YP$11:INDIRECT("'Полная ст-ть с уч.НЗС (Авто)'!YP"&amp;$J$42),$C28,'Полная ст-ть с уч.НЗС (Авто)'!NZ$11:INDIRECT("'Полная ст-ть с уч.НЗС (Авто)'!NZ"&amp;$J$42))/$D28)</f>
        <v>0</v>
      </c>
      <c r="OA28" s="137">
        <f ca="1">IF($D28=0,0,SUMIF('Полная ст-ть с уч.НЗС (Авто)'!$YP$11:INDIRECT("'Полная ст-ть с уч.НЗС (Авто)'!YP"&amp;$J$42),$C28,'Полная ст-ть с уч.НЗС (Авто)'!OA$11:INDIRECT("'Полная ст-ть с уч.НЗС (Авто)'!OA"&amp;$J$42))/$D28)</f>
        <v>0</v>
      </c>
      <c r="OB28" s="137">
        <f ca="1">IF($D28=0,0,SUMIF('Полная ст-ть с уч.НЗС (Авто)'!$YP$11:INDIRECT("'Полная ст-ть с уч.НЗС (Авто)'!YP"&amp;$J$42),$C28,'Полная ст-ть с уч.НЗС (Авто)'!OB$11:INDIRECT("'Полная ст-ть с уч.НЗС (Авто)'!OB"&amp;$J$42))/$D28)</f>
        <v>0</v>
      </c>
      <c r="OC28" s="137">
        <f ca="1">IF($D28=0,0,SUMIF('Полная ст-ть с уч.НЗС (Авто)'!$YP$11:INDIRECT("'Полная ст-ть с уч.НЗС (Авто)'!YP"&amp;$J$42),$C28,'Полная ст-ть с уч.НЗС (Авто)'!OC$11:INDIRECT("'Полная ст-ть с уч.НЗС (Авто)'!OC"&amp;$J$42))/$D28)</f>
        <v>0</v>
      </c>
      <c r="OD28" s="137">
        <f ca="1">IF($D28=0,0,SUMIF('Полная ст-ть с уч.НЗС (Авто)'!$YP$11:INDIRECT("'Полная ст-ть с уч.НЗС (Авто)'!YP"&amp;$J$42),$C28,'Полная ст-ть с уч.НЗС (Авто)'!OD$11:INDIRECT("'Полная ст-ть с уч.НЗС (Авто)'!OD"&amp;$J$42))/$D28)</f>
        <v>0</v>
      </c>
      <c r="OE28" s="137">
        <f ca="1">IF($D28=0,0,SUMIF('Полная ст-ть с уч.НЗС (Авто)'!$YP$11:INDIRECT("'Полная ст-ть с уч.НЗС (Авто)'!YP"&amp;$J$42),$C28,'Полная ст-ть с уч.НЗС (Авто)'!OE$11:INDIRECT("'Полная ст-ть с уч.НЗС (Авто)'!OE"&amp;$J$42))/$D28)</f>
        <v>0</v>
      </c>
      <c r="OF28" s="137">
        <f ca="1">IF($D28=0,0,SUMIF('Полная ст-ть с уч.НЗС (Авто)'!$YP$11:INDIRECT("'Полная ст-ть с уч.НЗС (Авто)'!YP"&amp;$J$42),$C28,'Полная ст-ть с уч.НЗС (Авто)'!OF$11:INDIRECT("'Полная ст-ть с уч.НЗС (Авто)'!OF"&amp;$J$42))/$D28)</f>
        <v>0</v>
      </c>
      <c r="OG28" s="137">
        <f ca="1">IF($D28=0,0,SUMIF('Полная ст-ть с уч.НЗС (Авто)'!$YP$11:INDIRECT("'Полная ст-ть с уч.НЗС (Авто)'!YP"&amp;$J$42),$C28,'Полная ст-ть с уч.НЗС (Авто)'!OG$11:INDIRECT("'Полная ст-ть с уч.НЗС (Авто)'!OG"&amp;$J$42))/$D28)</f>
        <v>0</v>
      </c>
      <c r="OH28" s="137">
        <f ca="1">IF($D28=0,0,SUMIF('Полная ст-ть с уч.НЗС (Авто)'!$YP$11:INDIRECT("'Полная ст-ть с уч.НЗС (Авто)'!YP"&amp;$J$42),$C28,'Полная ст-ть с уч.НЗС (Авто)'!OH$11:INDIRECT("'Полная ст-ть с уч.НЗС (Авто)'!OH"&amp;$J$42))/$D28)</f>
        <v>0</v>
      </c>
      <c r="OI28" s="137">
        <f ca="1">IF($D28=0,0,SUMIF('Полная ст-ть с уч.НЗС (Авто)'!$YP$11:INDIRECT("'Полная ст-ть с уч.НЗС (Авто)'!YP"&amp;$J$42),$C28,'Полная ст-ть с уч.НЗС (Авто)'!OI$11:INDIRECT("'Полная ст-ть с уч.НЗС (Авто)'!OI"&amp;$J$42))/$D28)</f>
        <v>0</v>
      </c>
      <c r="OJ28" s="137">
        <f ca="1">IF($D28=0,0,SUMIF('Полная ст-ть с уч.НЗС (Авто)'!$YP$11:INDIRECT("'Полная ст-ть с уч.НЗС (Авто)'!YP"&amp;$J$42),$C28,'Полная ст-ть с уч.НЗС (Авто)'!OJ$11:INDIRECT("'Полная ст-ть с уч.НЗС (Авто)'!OJ"&amp;$J$42))/$D28)</f>
        <v>0</v>
      </c>
      <c r="OK28" s="137">
        <f ca="1">IF($D28=0,0,SUMIF('Полная ст-ть с уч.НЗС (Авто)'!$YP$11:INDIRECT("'Полная ст-ть с уч.НЗС (Авто)'!YP"&amp;$J$42),$C28,'Полная ст-ть с уч.НЗС (Авто)'!OK$11:INDIRECT("'Полная ст-ть с уч.НЗС (Авто)'!OK"&amp;$J$42))/$D28)</f>
        <v>0</v>
      </c>
      <c r="OL28" s="137">
        <f ca="1">IF($D28=0,0,SUMIF('Полная ст-ть с уч.НЗС (Авто)'!$YP$11:INDIRECT("'Полная ст-ть с уч.НЗС (Авто)'!YP"&amp;$J$42),$C28,'Полная ст-ть с уч.НЗС (Авто)'!OL$11:INDIRECT("'Полная ст-ть с уч.НЗС (Авто)'!OL"&amp;$J$42))/$D28)</f>
        <v>0</v>
      </c>
      <c r="OM28" s="137">
        <f ca="1">IF($D28=0,0,SUMIF('Полная ст-ть с уч.НЗС (Авто)'!$YP$11:INDIRECT("'Полная ст-ть с уч.НЗС (Авто)'!YP"&amp;$J$42),$C28,'Полная ст-ть с уч.НЗС (Авто)'!OM$11:INDIRECT("'Полная ст-ть с уч.НЗС (Авто)'!OM"&amp;$J$42))/$D28)</f>
        <v>0</v>
      </c>
      <c r="ON28" s="137">
        <f ca="1">IF($D28=0,0,SUMIF('Полная ст-ть с уч.НЗС (Авто)'!$YP$11:INDIRECT("'Полная ст-ть с уч.НЗС (Авто)'!YP"&amp;$J$42),$C28,'Полная ст-ть с уч.НЗС (Авто)'!ON$11:INDIRECT("'Полная ст-ть с уч.НЗС (Авто)'!ON"&amp;$J$42))/$D28)</f>
        <v>0</v>
      </c>
      <c r="OO28" s="137">
        <f ca="1">IF($D28=0,0,SUMIF('Полная ст-ть с уч.НЗС (Авто)'!$YP$11:INDIRECT("'Полная ст-ть с уч.НЗС (Авто)'!YP"&amp;$J$42),$C28,'Полная ст-ть с уч.НЗС (Авто)'!OO$11:INDIRECT("'Полная ст-ть с уч.НЗС (Авто)'!OO"&amp;$J$42))/$D28)</f>
        <v>0</v>
      </c>
      <c r="OP28" s="137">
        <f ca="1">IF($D28=0,0,SUMIF('Полная ст-ть с уч.НЗС (Авто)'!$YP$11:INDIRECT("'Полная ст-ть с уч.НЗС (Авто)'!YP"&amp;$J$42),$C28,'Полная ст-ть с уч.НЗС (Авто)'!OP$11:INDIRECT("'Полная ст-ть с уч.НЗС (Авто)'!OP"&amp;$J$42))/$D28)</f>
        <v>0</v>
      </c>
      <c r="OQ28" s="137">
        <f ca="1">IF($D28=0,0,SUMIF('Полная ст-ть с уч.НЗС (Авто)'!$YP$11:INDIRECT("'Полная ст-ть с уч.НЗС (Авто)'!YP"&amp;$J$42),$C28,'Полная ст-ть с уч.НЗС (Авто)'!OQ$11:INDIRECT("'Полная ст-ть с уч.НЗС (Авто)'!OQ"&amp;$J$42))/$D28)</f>
        <v>0</v>
      </c>
      <c r="OR28" s="137">
        <f ca="1">IF($D28=0,0,SUMIF('Полная ст-ть с уч.НЗС (Авто)'!$YP$11:INDIRECT("'Полная ст-ть с уч.НЗС (Авто)'!YP"&amp;$J$42),$C28,'Полная ст-ть с уч.НЗС (Авто)'!OR$11:INDIRECT("'Полная ст-ть с уч.НЗС (Авто)'!OR"&amp;$J$42))/$D28)</f>
        <v>0</v>
      </c>
      <c r="OS28" s="137">
        <f ca="1">IF($D28=0,0,SUMIF('Полная ст-ть с уч.НЗС (Авто)'!$YP$11:INDIRECT("'Полная ст-ть с уч.НЗС (Авто)'!YP"&amp;$J$42),$C28,'Полная ст-ть с уч.НЗС (Авто)'!OS$11:INDIRECT("'Полная ст-ть с уч.НЗС (Авто)'!OS"&amp;$J$42))/$D28)</f>
        <v>0</v>
      </c>
      <c r="OT28" s="137">
        <f ca="1">IF($D28=0,0,SUMIF('Полная ст-ть с уч.НЗС (Авто)'!$YP$11:INDIRECT("'Полная ст-ть с уч.НЗС (Авто)'!YP"&amp;$J$42),$C28,'Полная ст-ть с уч.НЗС (Авто)'!OT$11:INDIRECT("'Полная ст-ть с уч.НЗС (Авто)'!OT"&amp;$J$42))/$D28)</f>
        <v>0</v>
      </c>
      <c r="OU28" s="137">
        <f ca="1">IF($D28=0,0,SUMIF('Полная ст-ть с уч.НЗС (Авто)'!$YP$11:INDIRECT("'Полная ст-ть с уч.НЗС (Авто)'!YP"&amp;$J$42),$C28,'Полная ст-ть с уч.НЗС (Авто)'!OU$11:INDIRECT("'Полная ст-ть с уч.НЗС (Авто)'!OU"&amp;$J$42))/$D28)</f>
        <v>0</v>
      </c>
      <c r="OV28" s="137">
        <f ca="1">IF($D28=0,0,SUMIF('Полная ст-ть с уч.НЗС (Авто)'!$YP$11:INDIRECT("'Полная ст-ть с уч.НЗС (Авто)'!YP"&amp;$J$42),$C28,'Полная ст-ть с уч.НЗС (Авто)'!OV$11:INDIRECT("'Полная ст-ть с уч.НЗС (Авто)'!OV"&amp;$J$42))/$D28)</f>
        <v>0</v>
      </c>
      <c r="OW28" s="137">
        <f ca="1">IF($D28=0,0,SUMIF('Полная ст-ть с уч.НЗС (Авто)'!$YP$11:INDIRECT("'Полная ст-ть с уч.НЗС (Авто)'!YP"&amp;$J$42),$C28,'Полная ст-ть с уч.НЗС (Авто)'!OW$11:INDIRECT("'Полная ст-ть с уч.НЗС (Авто)'!OW"&amp;$J$42))/$D28)</f>
        <v>0</v>
      </c>
      <c r="OX28" s="137">
        <f ca="1">IF($D28=0,0,SUMIF('Полная ст-ть с уч.НЗС (Авто)'!$YP$11:INDIRECT("'Полная ст-ть с уч.НЗС (Авто)'!YP"&amp;$J$42),$C28,'Полная ст-ть с уч.НЗС (Авто)'!OX$11:INDIRECT("'Полная ст-ть с уч.НЗС (Авто)'!OX"&amp;$J$42))/$D28)</f>
        <v>0</v>
      </c>
      <c r="OY28" s="137">
        <f ca="1">IF($D28=0,0,SUMIF('Полная ст-ть с уч.НЗС (Авто)'!$YP$11:INDIRECT("'Полная ст-ть с уч.НЗС (Авто)'!YP"&amp;$J$42),$C28,'Полная ст-ть с уч.НЗС (Авто)'!OY$11:INDIRECT("'Полная ст-ть с уч.НЗС (Авто)'!OY"&amp;$J$42))/$D28)</f>
        <v>0</v>
      </c>
      <c r="OZ28" s="137">
        <f ca="1">IF($D28=0,0,SUMIF('Полная ст-ть с уч.НЗС (Авто)'!$YP$11:INDIRECT("'Полная ст-ть с уч.НЗС (Авто)'!YP"&amp;$J$42),$C28,'Полная ст-ть с уч.НЗС (Авто)'!OZ$11:INDIRECT("'Полная ст-ть с уч.НЗС (Авто)'!OZ"&amp;$J$42))/$D28)</f>
        <v>0</v>
      </c>
      <c r="PA28" s="137">
        <f ca="1">IF($D28=0,0,SUMIF('Полная ст-ть с уч.НЗС (Авто)'!$YP$11:INDIRECT("'Полная ст-ть с уч.НЗС (Авто)'!YP"&amp;$J$42),$C28,'Полная ст-ть с уч.НЗС (Авто)'!PA$11:INDIRECT("'Полная ст-ть с уч.НЗС (Авто)'!PA"&amp;$J$42))/$D28)</f>
        <v>0</v>
      </c>
      <c r="PB28" s="137">
        <f ca="1">IF($D28=0,0,SUMIF('Полная ст-ть с уч.НЗС (Авто)'!$YP$11:INDIRECT("'Полная ст-ть с уч.НЗС (Авто)'!YP"&amp;$J$42),$C28,'Полная ст-ть с уч.НЗС (Авто)'!PB$11:INDIRECT("'Полная ст-ть с уч.НЗС (Авто)'!PB"&amp;$J$42))/$D28)</f>
        <v>0</v>
      </c>
      <c r="PC28" s="137">
        <f ca="1">IF($D28=0,0,SUMIF('Полная ст-ть с уч.НЗС (Авто)'!$YP$11:INDIRECT("'Полная ст-ть с уч.НЗС (Авто)'!YP"&amp;$J$42),$C28,'Полная ст-ть с уч.НЗС (Авто)'!PC$11:INDIRECT("'Полная ст-ть с уч.НЗС (Авто)'!PC"&amp;$J$42))/$D28)</f>
        <v>0</v>
      </c>
      <c r="PD28" s="137">
        <f ca="1">IF($D28=0,0,SUMIF('Полная ст-ть с уч.НЗС (Авто)'!$YP$11:INDIRECT("'Полная ст-ть с уч.НЗС (Авто)'!YP"&amp;$J$42),$C28,'Полная ст-ть с уч.НЗС (Авто)'!PD$11:INDIRECT("'Полная ст-ть с уч.НЗС (Авто)'!PD"&amp;$J$42))/$D28)</f>
        <v>0</v>
      </c>
      <c r="PE28" s="137">
        <f ca="1">IF($D28=0,0,SUMIF('Полная ст-ть с уч.НЗС (Авто)'!$YP$11:INDIRECT("'Полная ст-ть с уч.НЗС (Авто)'!YP"&amp;$J$42),$C28,'Полная ст-ть с уч.НЗС (Авто)'!PE$11:INDIRECT("'Полная ст-ть с уч.НЗС (Авто)'!PE"&amp;$J$42))/$D28)</f>
        <v>0</v>
      </c>
      <c r="PF28" s="137">
        <f ca="1">IF($D28=0,0,SUMIF('Полная ст-ть с уч.НЗС (Авто)'!$YP$11:INDIRECT("'Полная ст-ть с уч.НЗС (Авто)'!YP"&amp;$J$42),$C28,'Полная ст-ть с уч.НЗС (Авто)'!PF$11:INDIRECT("'Полная ст-ть с уч.НЗС (Авто)'!PF"&amp;$J$42))/$D28)</f>
        <v>0</v>
      </c>
      <c r="PG28" s="137">
        <f ca="1">IF($D28=0,0,SUMIF('Полная ст-ть с уч.НЗС (Авто)'!$YP$11:INDIRECT("'Полная ст-ть с уч.НЗС (Авто)'!YP"&amp;$J$42),$C28,'Полная ст-ть с уч.НЗС (Авто)'!PG$11:INDIRECT("'Полная ст-ть с уч.НЗС (Авто)'!PG"&amp;$J$42))/$D28)</f>
        <v>0</v>
      </c>
      <c r="PH28" s="137">
        <f ca="1">IF($D28=0,0,SUMIF('Полная ст-ть с уч.НЗС (Авто)'!$YP$11:INDIRECT("'Полная ст-ть с уч.НЗС (Авто)'!YP"&amp;$J$42),$C28,'Полная ст-ть с уч.НЗС (Авто)'!PH$11:INDIRECT("'Полная ст-ть с уч.НЗС (Авто)'!PH"&amp;$J$42))/$D28)</f>
        <v>0</v>
      </c>
      <c r="PI28" s="137">
        <f ca="1">IF($D28=0,0,SUMIF('Полная ст-ть с уч.НЗС (Авто)'!$YP$11:INDIRECT("'Полная ст-ть с уч.НЗС (Авто)'!YP"&amp;$J$42),$C28,'Полная ст-ть с уч.НЗС (Авто)'!PI$11:INDIRECT("'Полная ст-ть с уч.НЗС (Авто)'!PI"&amp;$J$42))/$D28)</f>
        <v>0</v>
      </c>
      <c r="PJ28" s="137">
        <f ca="1">IF($D28=0,0,SUMIF('Полная ст-ть с уч.НЗС (Авто)'!$YP$11:INDIRECT("'Полная ст-ть с уч.НЗС (Авто)'!YP"&amp;$J$42),$C28,'Полная ст-ть с уч.НЗС (Авто)'!PJ$11:INDIRECT("'Полная ст-ть с уч.НЗС (Авто)'!PJ"&amp;$J$42))/$D28)</f>
        <v>0</v>
      </c>
      <c r="PK28" s="137">
        <f ca="1">IF($D28=0,0,SUMIF('Полная ст-ть с уч.НЗС (Авто)'!$YP$11:INDIRECT("'Полная ст-ть с уч.НЗС (Авто)'!YP"&amp;$J$42),$C28,'Полная ст-ть с уч.НЗС (Авто)'!PK$11:INDIRECT("'Полная ст-ть с уч.НЗС (Авто)'!PK"&amp;$J$42))/$D28)</f>
        <v>0</v>
      </c>
      <c r="PL28" s="137">
        <f ca="1">IF($D28=0,0,SUMIF('Полная ст-ть с уч.НЗС (Авто)'!$YP$11:INDIRECT("'Полная ст-ть с уч.НЗС (Авто)'!YP"&amp;$J$42),$C28,'Полная ст-ть с уч.НЗС (Авто)'!PL$11:INDIRECT("'Полная ст-ть с уч.НЗС (Авто)'!PL"&amp;$J$42))/$D28)</f>
        <v>0</v>
      </c>
      <c r="PM28" s="137">
        <f ca="1">IF($D28=0,0,SUMIF('Полная ст-ть с уч.НЗС (Авто)'!$YP$11:INDIRECT("'Полная ст-ть с уч.НЗС (Авто)'!YP"&amp;$J$42),$C28,'Полная ст-ть с уч.НЗС (Авто)'!PM$11:INDIRECT("'Полная ст-ть с уч.НЗС (Авто)'!PM"&amp;$J$42))/$D28)</f>
        <v>0</v>
      </c>
      <c r="PN28" s="137">
        <f ca="1">IF($D28=0,0,SUMIF('Полная ст-ть с уч.НЗС (Авто)'!$YP$11:INDIRECT("'Полная ст-ть с уч.НЗС (Авто)'!YP"&amp;$J$42),$C28,'Полная ст-ть с уч.НЗС (Авто)'!PN$11:INDIRECT("'Полная ст-ть с уч.НЗС (Авто)'!PN"&amp;$J$42))/$D28)</f>
        <v>0</v>
      </c>
      <c r="PO28" s="137">
        <f ca="1">IF($D28=0,0,SUMIF('Полная ст-ть с уч.НЗС (Авто)'!$YP$11:INDIRECT("'Полная ст-ть с уч.НЗС (Авто)'!YP"&amp;$J$42),$C28,'Полная ст-ть с уч.НЗС (Авто)'!PO$11:INDIRECT("'Полная ст-ть с уч.НЗС (Авто)'!PO"&amp;$J$42))/$D28)</f>
        <v>0</v>
      </c>
      <c r="PP28" s="137">
        <f ca="1">IF($D28=0,0,SUMIF('Полная ст-ть с уч.НЗС (Авто)'!$YP$11:INDIRECT("'Полная ст-ть с уч.НЗС (Авто)'!YP"&amp;$J$42),$C28,'Полная ст-ть с уч.НЗС (Авто)'!PP$11:INDIRECT("'Полная ст-ть с уч.НЗС (Авто)'!PP"&amp;$J$42))/$D28)</f>
        <v>0</v>
      </c>
      <c r="PQ28" s="137">
        <f ca="1">IF($D28=0,0,SUMIF('Полная ст-ть с уч.НЗС (Авто)'!$YP$11:INDIRECT("'Полная ст-ть с уч.НЗС (Авто)'!YP"&amp;$J$42),$C28,'Полная ст-ть с уч.НЗС (Авто)'!PQ$11:INDIRECT("'Полная ст-ть с уч.НЗС (Авто)'!PQ"&amp;$J$42))/$D28)</f>
        <v>0</v>
      </c>
      <c r="PR28" s="137">
        <f ca="1">IF($D28=0,0,SUMIF('Полная ст-ть с уч.НЗС (Авто)'!$YP$11:INDIRECT("'Полная ст-ть с уч.НЗС (Авто)'!YP"&amp;$J$42),$C28,'Полная ст-ть с уч.НЗС (Авто)'!PR$11:INDIRECT("'Полная ст-ть с уч.НЗС (Авто)'!PR"&amp;$J$42))/$D28)</f>
        <v>0</v>
      </c>
      <c r="PS28" s="137">
        <f ca="1">IF($D28=0,0,SUMIF('Полная ст-ть с уч.НЗС (Авто)'!$YP$11:INDIRECT("'Полная ст-ть с уч.НЗС (Авто)'!YP"&amp;$J$42),$C28,'Полная ст-ть с уч.НЗС (Авто)'!PS$11:INDIRECT("'Полная ст-ть с уч.НЗС (Авто)'!PS"&amp;$J$42))/$D28)</f>
        <v>0</v>
      </c>
      <c r="PT28" s="137">
        <f ca="1">IF($D28=0,0,SUMIF('Полная ст-ть с уч.НЗС (Авто)'!$YP$11:INDIRECT("'Полная ст-ть с уч.НЗС (Авто)'!YP"&amp;$J$42),$C28,'Полная ст-ть с уч.НЗС (Авто)'!PT$11:INDIRECT("'Полная ст-ть с уч.НЗС (Авто)'!PT"&amp;$J$42))/$D28)</f>
        <v>0</v>
      </c>
      <c r="PU28" s="137">
        <f ca="1">IF($D28=0,0,SUMIF('Полная ст-ть с уч.НЗС (Авто)'!$YP$11:INDIRECT("'Полная ст-ть с уч.НЗС (Авто)'!YP"&amp;$J$42),$C28,'Полная ст-ть с уч.НЗС (Авто)'!PU$11:INDIRECT("'Полная ст-ть с уч.НЗС (Авто)'!PU"&amp;$J$42))/$D28)</f>
        <v>0</v>
      </c>
      <c r="PV28" s="137">
        <f ca="1">IF($D28=0,0,SUMIF('Полная ст-ть с уч.НЗС (Авто)'!$YP$11:INDIRECT("'Полная ст-ть с уч.НЗС (Авто)'!YP"&amp;$J$42),$C28,'Полная ст-ть с уч.НЗС (Авто)'!PV$11:INDIRECT("'Полная ст-ть с уч.НЗС (Авто)'!PV"&amp;$J$42))/$D28)</f>
        <v>0</v>
      </c>
      <c r="PW28" s="137">
        <f ca="1">IF($D28=0,0,SUMIF('Полная ст-ть с уч.НЗС (Авто)'!$YP$11:INDIRECT("'Полная ст-ть с уч.НЗС (Авто)'!YP"&amp;$J$42),$C28,'Полная ст-ть с уч.НЗС (Авто)'!PW$11:INDIRECT("'Полная ст-ть с уч.НЗС (Авто)'!PW"&amp;$J$42))/$D28)</f>
        <v>0</v>
      </c>
      <c r="PX28" s="137">
        <f ca="1">IF($D28=0,0,SUMIF('Полная ст-ть с уч.НЗС (Авто)'!$YP$11:INDIRECT("'Полная ст-ть с уч.НЗС (Авто)'!YP"&amp;$J$42),$C28,'Полная ст-ть с уч.НЗС (Авто)'!PX$11:INDIRECT("'Полная ст-ть с уч.НЗС (Авто)'!PX"&amp;$J$42))/$D28)</f>
        <v>0</v>
      </c>
      <c r="PY28" s="137">
        <f ca="1">IF($D28=0,0,SUMIF('Полная ст-ть с уч.НЗС (Авто)'!$YP$11:INDIRECT("'Полная ст-ть с уч.НЗС (Авто)'!YP"&amp;$J$42),$C28,'Полная ст-ть с уч.НЗС (Авто)'!PY$11:INDIRECT("'Полная ст-ть с уч.НЗС (Авто)'!PY"&amp;$J$42))/$D28)</f>
        <v>0</v>
      </c>
      <c r="PZ28" s="137">
        <f ca="1">IF($D28=0,0,SUMIF('Полная ст-ть с уч.НЗС (Авто)'!$YP$11:INDIRECT("'Полная ст-ть с уч.НЗС (Авто)'!YP"&amp;$J$42),$C28,'Полная ст-ть с уч.НЗС (Авто)'!PZ$11:INDIRECT("'Полная ст-ть с уч.НЗС (Авто)'!PZ"&amp;$J$42))/$D28)</f>
        <v>0</v>
      </c>
      <c r="QA28" s="137">
        <f ca="1">IF($D28=0,0,SUMIF('Полная ст-ть с уч.НЗС (Авто)'!$YP$11:INDIRECT("'Полная ст-ть с уч.НЗС (Авто)'!YP"&amp;$J$42),$C28,'Полная ст-ть с уч.НЗС (Авто)'!QA$11:INDIRECT("'Полная ст-ть с уч.НЗС (Авто)'!QA"&amp;$J$42))/$D28)</f>
        <v>0</v>
      </c>
      <c r="QB28" s="137">
        <f ca="1">IF($D28=0,0,SUMIF('Полная ст-ть с уч.НЗС (Авто)'!$YP$11:INDIRECT("'Полная ст-ть с уч.НЗС (Авто)'!YP"&amp;$J$42),$C28,'Полная ст-ть с уч.НЗС (Авто)'!QB$11:INDIRECT("'Полная ст-ть с уч.НЗС (Авто)'!QB"&amp;$J$42))/$D28)</f>
        <v>0</v>
      </c>
      <c r="QC28" s="137">
        <f ca="1">IF($D28=0,0,SUMIF('Полная ст-ть с уч.НЗС (Авто)'!$YP$11:INDIRECT("'Полная ст-ть с уч.НЗС (Авто)'!YP"&amp;$J$42),$C28,'Полная ст-ть с уч.НЗС (Авто)'!QC$11:INDIRECT("'Полная ст-ть с уч.НЗС (Авто)'!QC"&amp;$J$42))/$D28)</f>
        <v>0</v>
      </c>
      <c r="QD28" s="137">
        <f ca="1">IF($D28=0,0,SUMIF('Полная ст-ть с уч.НЗС (Авто)'!$YP$11:INDIRECT("'Полная ст-ть с уч.НЗС (Авто)'!YP"&amp;$J$42),$C28,'Полная ст-ть с уч.НЗС (Авто)'!QD$11:INDIRECT("'Полная ст-ть с уч.НЗС (Авто)'!QD"&amp;$J$42))/$D28)</f>
        <v>0</v>
      </c>
      <c r="QE28" s="137">
        <f ca="1">IF($D28=0,0,SUMIF('Полная ст-ть с уч.НЗС (Авто)'!$YP$11:INDIRECT("'Полная ст-ть с уч.НЗС (Авто)'!YP"&amp;$J$42),$C28,'Полная ст-ть с уч.НЗС (Авто)'!QE$11:INDIRECT("'Полная ст-ть с уч.НЗС (Авто)'!QE"&amp;$J$42))/$D28)</f>
        <v>0</v>
      </c>
      <c r="QF28" s="137">
        <f ca="1">IF($D28=0,0,SUMIF('Полная ст-ть с уч.НЗС (Авто)'!$YP$11:INDIRECT("'Полная ст-ть с уч.НЗС (Авто)'!YP"&amp;$J$42),$C28,'Полная ст-ть с уч.НЗС (Авто)'!QF$11:INDIRECT("'Полная ст-ть с уч.НЗС (Авто)'!QF"&amp;$J$42))/$D28)</f>
        <v>0</v>
      </c>
      <c r="QG28" s="137">
        <f ca="1">IF($D28=0,0,SUMIF('Полная ст-ть с уч.НЗС (Авто)'!$YP$11:INDIRECT("'Полная ст-ть с уч.НЗС (Авто)'!YP"&amp;$J$42),$C28,'Полная ст-ть с уч.НЗС (Авто)'!QG$11:INDIRECT("'Полная ст-ть с уч.НЗС (Авто)'!QG"&amp;$J$42))/$D28)</f>
        <v>0</v>
      </c>
      <c r="QH28" s="137">
        <f ca="1">IF($D28=0,0,SUMIF('Полная ст-ть с уч.НЗС (Авто)'!$YP$11:INDIRECT("'Полная ст-ть с уч.НЗС (Авто)'!YP"&amp;$J$42),$C28,'Полная ст-ть с уч.НЗС (Авто)'!QH$11:INDIRECT("'Полная ст-ть с уч.НЗС (Авто)'!QH"&amp;$J$42))/$D28)</f>
        <v>0</v>
      </c>
      <c r="QI28" s="137">
        <f ca="1">IF($D28=0,0,SUMIF('Полная ст-ть с уч.НЗС (Авто)'!$YP$11:INDIRECT("'Полная ст-ть с уч.НЗС (Авто)'!YP"&amp;$J$42),$C28,'Полная ст-ть с уч.НЗС (Авто)'!QI$11:INDIRECT("'Полная ст-ть с уч.НЗС (Авто)'!QI"&amp;$J$42))/$D28)</f>
        <v>0</v>
      </c>
      <c r="QJ28" s="137">
        <f ca="1">IF($D28=0,0,SUMIF('Полная ст-ть с уч.НЗС (Авто)'!$YP$11:INDIRECT("'Полная ст-ть с уч.НЗС (Авто)'!YP"&amp;$J$42),$C28,'Полная ст-ть с уч.НЗС (Авто)'!QJ$11:INDIRECT("'Полная ст-ть с уч.НЗС (Авто)'!QJ"&amp;$J$42))/$D28)</f>
        <v>0</v>
      </c>
      <c r="QK28" s="137">
        <f ca="1">IF($D28=0,0,SUMIF('Полная ст-ть с уч.НЗС (Авто)'!$YP$11:INDIRECT("'Полная ст-ть с уч.НЗС (Авто)'!YP"&amp;$J$42),$C28,'Полная ст-ть с уч.НЗС (Авто)'!QK$11:INDIRECT("'Полная ст-ть с уч.НЗС (Авто)'!QK"&amp;$J$42))/$D28)</f>
        <v>0</v>
      </c>
      <c r="QL28" s="137">
        <f ca="1">IF($D28=0,0,SUMIF('Полная ст-ть с уч.НЗС (Авто)'!$YP$11:INDIRECT("'Полная ст-ть с уч.НЗС (Авто)'!YP"&amp;$J$42),$C28,'Полная ст-ть с уч.НЗС (Авто)'!QL$11:INDIRECT("'Полная ст-ть с уч.НЗС (Авто)'!QL"&amp;$J$42))/$D28)</f>
        <v>0</v>
      </c>
      <c r="QM28" s="137">
        <f ca="1">IF($D28=0,0,SUMIF('Полная ст-ть с уч.НЗС (Авто)'!$YP$11:INDIRECT("'Полная ст-ть с уч.НЗС (Авто)'!YP"&amp;$J$42),$C28,'Полная ст-ть с уч.НЗС (Авто)'!QM$11:INDIRECT("'Полная ст-ть с уч.НЗС (Авто)'!QM"&amp;$J$42))/$D28)</f>
        <v>0</v>
      </c>
      <c r="QN28" s="137">
        <f ca="1">IF($D28=0,0,SUMIF('Полная ст-ть с уч.НЗС (Авто)'!$YP$11:INDIRECT("'Полная ст-ть с уч.НЗС (Авто)'!YP"&amp;$J$42),$C28,'Полная ст-ть с уч.НЗС (Авто)'!QN$11:INDIRECT("'Полная ст-ть с уч.НЗС (Авто)'!QN"&amp;$J$42))/$D28)</f>
        <v>0</v>
      </c>
      <c r="QO28" s="137">
        <f ca="1">IF($D28=0,0,SUMIF('Полная ст-ть с уч.НЗС (Авто)'!$YP$11:INDIRECT("'Полная ст-ть с уч.НЗС (Авто)'!YP"&amp;$J$42),$C28,'Полная ст-ть с уч.НЗС (Авто)'!QO$11:INDIRECT("'Полная ст-ть с уч.НЗС (Авто)'!QO"&amp;$J$42))/$D28)</f>
        <v>0</v>
      </c>
      <c r="QP28" s="137">
        <f ca="1">IF($D28=0,0,SUMIF('Полная ст-ть с уч.НЗС (Авто)'!$YP$11:INDIRECT("'Полная ст-ть с уч.НЗС (Авто)'!YP"&amp;$J$42),$C28,'Полная ст-ть с уч.НЗС (Авто)'!QP$11:INDIRECT("'Полная ст-ть с уч.НЗС (Авто)'!QP"&amp;$J$42))/$D28)</f>
        <v>0</v>
      </c>
      <c r="QQ28" s="137">
        <f ca="1">IF($D28=0,0,SUMIF('Полная ст-ть с уч.НЗС (Авто)'!$YP$11:INDIRECT("'Полная ст-ть с уч.НЗС (Авто)'!YP"&amp;$J$42),$C28,'Полная ст-ть с уч.НЗС (Авто)'!QQ$11:INDIRECT("'Полная ст-ть с уч.НЗС (Авто)'!QQ"&amp;$J$42))/$D28)</f>
        <v>0</v>
      </c>
      <c r="QR28" s="137">
        <f ca="1">IF($D28=0,0,SUMIF('Полная ст-ть с уч.НЗС (Авто)'!$YP$11:INDIRECT("'Полная ст-ть с уч.НЗС (Авто)'!YP"&amp;$J$42),$C28,'Полная ст-ть с уч.НЗС (Авто)'!QR$11:INDIRECT("'Полная ст-ть с уч.НЗС (Авто)'!QR"&amp;$J$42))/$D28)</f>
        <v>0</v>
      </c>
      <c r="QS28" s="137">
        <f ca="1">IF($D28=0,0,SUMIF('Полная ст-ть с уч.НЗС (Авто)'!$YP$11:INDIRECT("'Полная ст-ть с уч.НЗС (Авто)'!YP"&amp;$J$42),$C28,'Полная ст-ть с уч.НЗС (Авто)'!QS$11:INDIRECT("'Полная ст-ть с уч.НЗС (Авто)'!QS"&amp;$J$42))/$D28)</f>
        <v>0</v>
      </c>
      <c r="QT28" s="137">
        <f ca="1">IF($D28=0,0,SUMIF('Полная ст-ть с уч.НЗС (Авто)'!$YP$11:INDIRECT("'Полная ст-ть с уч.НЗС (Авто)'!YP"&amp;$J$42),$C28,'Полная ст-ть с уч.НЗС (Авто)'!QT$11:INDIRECT("'Полная ст-ть с уч.НЗС (Авто)'!QT"&amp;$J$42))/$D28)</f>
        <v>0</v>
      </c>
      <c r="QU28" s="137">
        <f ca="1">IF($D28=0,0,SUMIF('Полная ст-ть с уч.НЗС (Авто)'!$YP$11:INDIRECT("'Полная ст-ть с уч.НЗС (Авто)'!YP"&amp;$J$42),$C28,'Полная ст-ть с уч.НЗС (Авто)'!QU$11:INDIRECT("'Полная ст-ть с уч.НЗС (Авто)'!QU"&amp;$J$42))/$D28)</f>
        <v>0</v>
      </c>
      <c r="QV28" s="137">
        <f ca="1">IF($D28=0,0,SUMIF('Полная ст-ть с уч.НЗС (Авто)'!$YP$11:INDIRECT("'Полная ст-ть с уч.НЗС (Авто)'!YP"&amp;$J$42),$C28,'Полная ст-ть с уч.НЗС (Авто)'!QV$11:INDIRECT("'Полная ст-ть с уч.НЗС (Авто)'!QV"&amp;$J$42))/$D28)</f>
        <v>0</v>
      </c>
      <c r="QW28" s="137">
        <f ca="1">IF($D28=0,0,SUMIF('Полная ст-ть с уч.НЗС (Авто)'!$YP$11:INDIRECT("'Полная ст-ть с уч.НЗС (Авто)'!YP"&amp;$J$42),$C28,'Полная ст-ть с уч.НЗС (Авто)'!QW$11:INDIRECT("'Полная ст-ть с уч.НЗС (Авто)'!QW"&amp;$J$42))/$D28)</f>
        <v>0</v>
      </c>
      <c r="QX28" s="137">
        <f ca="1">IF($D28=0,0,SUMIF('Полная ст-ть с уч.НЗС (Авто)'!$YP$11:INDIRECT("'Полная ст-ть с уч.НЗС (Авто)'!YP"&amp;$J$42),$C28,'Полная ст-ть с уч.НЗС (Авто)'!QX$11:INDIRECT("'Полная ст-ть с уч.НЗС (Авто)'!QX"&amp;$J$42))/$D28)</f>
        <v>0</v>
      </c>
      <c r="QY28" s="137">
        <f ca="1">IF($D28=0,0,SUMIF('Полная ст-ть с уч.НЗС (Авто)'!$YP$11:INDIRECT("'Полная ст-ть с уч.НЗС (Авто)'!YP"&amp;$J$42),$C28,'Полная ст-ть с уч.НЗС (Авто)'!QY$11:INDIRECT("'Полная ст-ть с уч.НЗС (Авто)'!QY"&amp;$J$42))/$D28)</f>
        <v>0</v>
      </c>
      <c r="QZ28" s="137">
        <f ca="1">IF($D28=0,0,SUMIF('Полная ст-ть с уч.НЗС (Авто)'!$YP$11:INDIRECT("'Полная ст-ть с уч.НЗС (Авто)'!YP"&amp;$J$42),$C28,'Полная ст-ть с уч.НЗС (Авто)'!QZ$11:INDIRECT("'Полная ст-ть с уч.НЗС (Авто)'!QZ"&amp;$J$42))/$D28)</f>
        <v>0</v>
      </c>
      <c r="RA28" s="137">
        <f ca="1">IF($D28=0,0,SUMIF('Полная ст-ть с уч.НЗС (Авто)'!$YP$11:INDIRECT("'Полная ст-ть с уч.НЗС (Авто)'!YP"&amp;$J$42),$C28,'Полная ст-ть с уч.НЗС (Авто)'!RA$11:INDIRECT("'Полная ст-ть с уч.НЗС (Авто)'!RA"&amp;$J$42))/$D28)</f>
        <v>0</v>
      </c>
      <c r="RB28" s="137">
        <f ca="1">IF($D28=0,0,SUMIF('Полная ст-ть с уч.НЗС (Авто)'!$YP$11:INDIRECT("'Полная ст-ть с уч.НЗС (Авто)'!YP"&amp;$J$42),$C28,'Полная ст-ть с уч.НЗС (Авто)'!RB$11:INDIRECT("'Полная ст-ть с уч.НЗС (Авто)'!RB"&amp;$J$42))/$D28)</f>
        <v>0</v>
      </c>
      <c r="RC28" s="137">
        <f ca="1">IF($D28=0,0,SUMIF('Полная ст-ть с уч.НЗС (Авто)'!$YP$11:INDIRECT("'Полная ст-ть с уч.НЗС (Авто)'!YP"&amp;$J$42),$C28,'Полная ст-ть с уч.НЗС (Авто)'!RC$11:INDIRECT("'Полная ст-ть с уч.НЗС (Авто)'!RC"&amp;$J$42))/$D28)</f>
        <v>0</v>
      </c>
      <c r="RD28" s="137">
        <f ca="1">IF($D28=0,0,SUMIF('Полная ст-ть с уч.НЗС (Авто)'!$YP$11:INDIRECT("'Полная ст-ть с уч.НЗС (Авто)'!YP"&amp;$J$42),$C28,'Полная ст-ть с уч.НЗС (Авто)'!RD$11:INDIRECT("'Полная ст-ть с уч.НЗС (Авто)'!RD"&amp;$J$42))/$D28)</f>
        <v>0</v>
      </c>
      <c r="RE28" s="137">
        <f ca="1">IF($D28=0,0,SUMIF('Полная ст-ть с уч.НЗС (Авто)'!$YP$11:INDIRECT("'Полная ст-ть с уч.НЗС (Авто)'!YP"&amp;$J$42),$C28,'Полная ст-ть с уч.НЗС (Авто)'!RE$11:INDIRECT("'Полная ст-ть с уч.НЗС (Авто)'!RE"&amp;$J$42))/$D28)</f>
        <v>0</v>
      </c>
      <c r="RF28" s="137">
        <f ca="1">IF($D28=0,0,SUMIF('Полная ст-ть с уч.НЗС (Авто)'!$YP$11:INDIRECT("'Полная ст-ть с уч.НЗС (Авто)'!YP"&amp;$J$42),$C28,'Полная ст-ть с уч.НЗС (Авто)'!RF$11:INDIRECT("'Полная ст-ть с уч.НЗС (Авто)'!RF"&amp;$J$42))/$D28)</f>
        <v>0</v>
      </c>
      <c r="RG28" s="137">
        <f ca="1">IF($D28=0,0,SUMIF('Полная ст-ть с уч.НЗС (Авто)'!$YP$11:INDIRECT("'Полная ст-ть с уч.НЗС (Авто)'!YP"&amp;$J$42),$C28,'Полная ст-ть с уч.НЗС (Авто)'!RG$11:INDIRECT("'Полная ст-ть с уч.НЗС (Авто)'!RG"&amp;$J$42))/$D28)</f>
        <v>0</v>
      </c>
      <c r="RH28" s="137">
        <f ca="1">IF($D28=0,0,SUMIF('Полная ст-ть с уч.НЗС (Авто)'!$YP$11:INDIRECT("'Полная ст-ть с уч.НЗС (Авто)'!YP"&amp;$J$42),$C28,'Полная ст-ть с уч.НЗС (Авто)'!RH$11:INDIRECT("'Полная ст-ть с уч.НЗС (Авто)'!RH"&amp;$J$42))/$D28)</f>
        <v>0</v>
      </c>
      <c r="RI28" s="137">
        <f ca="1">IF($D28=0,0,SUMIF('Полная ст-ть с уч.НЗС (Авто)'!$YP$11:INDIRECT("'Полная ст-ть с уч.НЗС (Авто)'!YP"&amp;$J$42),$C28,'Полная ст-ть с уч.НЗС (Авто)'!RI$11:INDIRECT("'Полная ст-ть с уч.НЗС (Авто)'!RI"&amp;$J$42))/$D28)</f>
        <v>0</v>
      </c>
      <c r="RJ28" s="137">
        <f ca="1">IF($D28=0,0,SUMIF('Полная ст-ть с уч.НЗС (Авто)'!$YP$11:INDIRECT("'Полная ст-ть с уч.НЗС (Авто)'!YP"&amp;$J$42),$C28,'Полная ст-ть с уч.НЗС (Авто)'!RJ$11:INDIRECT("'Полная ст-ть с уч.НЗС (Авто)'!RJ"&amp;$J$42))/$D28)</f>
        <v>0</v>
      </c>
      <c r="RK28" s="137">
        <f ca="1">IF($D28=0,0,SUMIF('Полная ст-ть с уч.НЗС (Авто)'!$YP$11:INDIRECT("'Полная ст-ть с уч.НЗС (Авто)'!YP"&amp;$J$42),$C28,'Полная ст-ть с уч.НЗС (Авто)'!RK$11:INDIRECT("'Полная ст-ть с уч.НЗС (Авто)'!RK"&amp;$J$42))/$D28)</f>
        <v>0</v>
      </c>
      <c r="RL28" s="137">
        <f ca="1">IF($D28=0,0,SUMIF('Полная ст-ть с уч.НЗС (Авто)'!$YP$11:INDIRECT("'Полная ст-ть с уч.НЗС (Авто)'!YP"&amp;$J$42),$C28,'Полная ст-ть с уч.НЗС (Авто)'!RL$11:INDIRECT("'Полная ст-ть с уч.НЗС (Авто)'!RL"&amp;$J$42))/$D28)</f>
        <v>0</v>
      </c>
      <c r="RM28" s="137">
        <f ca="1">IF($D28=0,0,SUMIF('Полная ст-ть с уч.НЗС (Авто)'!$YP$11:INDIRECT("'Полная ст-ть с уч.НЗС (Авто)'!YP"&amp;$J$42),$C28,'Полная ст-ть с уч.НЗС (Авто)'!RM$11:INDIRECT("'Полная ст-ть с уч.НЗС (Авто)'!RM"&amp;$J$42))/$D28)</f>
        <v>0</v>
      </c>
      <c r="RN28" s="137">
        <f ca="1">IF($D28=0,0,SUMIF('Полная ст-ть с уч.НЗС (Авто)'!$YP$11:INDIRECT("'Полная ст-ть с уч.НЗС (Авто)'!YP"&amp;$J$42),$C28,'Полная ст-ть с уч.НЗС (Авто)'!RN$11:INDIRECT("'Полная ст-ть с уч.НЗС (Авто)'!RN"&amp;$J$42))/$D28)</f>
        <v>0</v>
      </c>
      <c r="RO28" s="137">
        <f ca="1">IF($D28=0,0,SUMIF('Полная ст-ть с уч.НЗС (Авто)'!$YP$11:INDIRECT("'Полная ст-ть с уч.НЗС (Авто)'!YP"&amp;$J$42),$C28,'Полная ст-ть с уч.НЗС (Авто)'!RO$11:INDIRECT("'Полная ст-ть с уч.НЗС (Авто)'!RO"&amp;$J$42))/$D28)</f>
        <v>0</v>
      </c>
      <c r="RP28" s="137">
        <f ca="1">IF($D28=0,0,SUMIF('Полная ст-ть с уч.НЗС (Авто)'!$YP$11:INDIRECT("'Полная ст-ть с уч.НЗС (Авто)'!YP"&amp;$J$42),$C28,'Полная ст-ть с уч.НЗС (Авто)'!RP$11:INDIRECT("'Полная ст-ть с уч.НЗС (Авто)'!RP"&amp;$J$42))/$D28)</f>
        <v>0</v>
      </c>
      <c r="RQ28" s="137">
        <f ca="1">IF($D28=0,0,SUMIF('Полная ст-ть с уч.НЗС (Авто)'!$YP$11:INDIRECT("'Полная ст-ть с уч.НЗС (Авто)'!YP"&amp;$J$42),$C28,'Полная ст-ть с уч.НЗС (Авто)'!RQ$11:INDIRECT("'Полная ст-ть с уч.НЗС (Авто)'!RQ"&amp;$J$42))/$D28)</f>
        <v>0</v>
      </c>
      <c r="RR28" s="137">
        <f ca="1">IF($D28=0,0,SUMIF('Полная ст-ть с уч.НЗС (Авто)'!$YP$11:INDIRECT("'Полная ст-ть с уч.НЗС (Авто)'!YP"&amp;$J$42),$C28,'Полная ст-ть с уч.НЗС (Авто)'!RR$11:INDIRECT("'Полная ст-ть с уч.НЗС (Авто)'!RR"&amp;$J$42))/$D28)</f>
        <v>0</v>
      </c>
      <c r="RS28" s="137">
        <f ca="1">IF($D28=0,0,SUMIF('Полная ст-ть с уч.НЗС (Авто)'!$YP$11:INDIRECT("'Полная ст-ть с уч.НЗС (Авто)'!YP"&amp;$J$42),$C28,'Полная ст-ть с уч.НЗС (Авто)'!RS$11:INDIRECT("'Полная ст-ть с уч.НЗС (Авто)'!RS"&amp;$J$42))/$D28)</f>
        <v>0</v>
      </c>
      <c r="RT28" s="137">
        <f ca="1">IF($D28=0,0,SUMIF('Полная ст-ть с уч.НЗС (Авто)'!$YP$11:INDIRECT("'Полная ст-ть с уч.НЗС (Авто)'!YP"&amp;$J$42),$C28,'Полная ст-ть с уч.НЗС (Авто)'!RT$11:INDIRECT("'Полная ст-ть с уч.НЗС (Авто)'!RT"&amp;$J$42))/$D28)</f>
        <v>0</v>
      </c>
      <c r="RU28" s="137">
        <f ca="1">IF($D28=0,0,SUMIF('Полная ст-ть с уч.НЗС (Авто)'!$YP$11:INDIRECT("'Полная ст-ть с уч.НЗС (Авто)'!YP"&amp;$J$42),$C28,'Полная ст-ть с уч.НЗС (Авто)'!RU$11:INDIRECT("'Полная ст-ть с уч.НЗС (Авто)'!RU"&amp;$J$42))/$D28)</f>
        <v>0</v>
      </c>
      <c r="RV28" s="137">
        <f ca="1">IF($D28=0,0,SUMIF('Полная ст-ть с уч.НЗС (Авто)'!$YP$11:INDIRECT("'Полная ст-ть с уч.НЗС (Авто)'!YP"&amp;$J$42),$C28,'Полная ст-ть с уч.НЗС (Авто)'!RV$11:INDIRECT("'Полная ст-ть с уч.НЗС (Авто)'!RV"&amp;$J$42))/$D28)</f>
        <v>0</v>
      </c>
      <c r="RW28" s="137">
        <f ca="1">IF($D28=0,0,SUMIF('Полная ст-ть с уч.НЗС (Авто)'!$YP$11:INDIRECT("'Полная ст-ть с уч.НЗС (Авто)'!YP"&amp;$J$42),$C28,'Полная ст-ть с уч.НЗС (Авто)'!RW$11:INDIRECT("'Полная ст-ть с уч.НЗС (Авто)'!RW"&amp;$J$42))/$D28)</f>
        <v>0</v>
      </c>
      <c r="RX28" s="137">
        <f ca="1">IF($D28=0,0,SUMIF('Полная ст-ть с уч.НЗС (Авто)'!$YP$11:INDIRECT("'Полная ст-ть с уч.НЗС (Авто)'!YP"&amp;$J$42),$C28,'Полная ст-ть с уч.НЗС (Авто)'!RX$11:INDIRECT("'Полная ст-ть с уч.НЗС (Авто)'!RX"&amp;$J$42))/$D28)</f>
        <v>0</v>
      </c>
      <c r="RY28" s="137">
        <f ca="1">IF($D28=0,0,SUMIF('Полная ст-ть с уч.НЗС (Авто)'!$YP$11:INDIRECT("'Полная ст-ть с уч.НЗС (Авто)'!YP"&amp;$J$42),$C28,'Полная ст-ть с уч.НЗС (Авто)'!RY$11:INDIRECT("'Полная ст-ть с уч.НЗС (Авто)'!RY"&amp;$J$42))/$D28)</f>
        <v>0</v>
      </c>
      <c r="RZ28" s="137">
        <f ca="1">IF($D28=0,0,SUMIF('Полная ст-ть с уч.НЗС (Авто)'!$YP$11:INDIRECT("'Полная ст-ть с уч.НЗС (Авто)'!YP"&amp;$J$42),$C28,'Полная ст-ть с уч.НЗС (Авто)'!RZ$11:INDIRECT("'Полная ст-ть с уч.НЗС (Авто)'!RZ"&amp;$J$42))/$D28)</f>
        <v>0</v>
      </c>
      <c r="SA28" s="137">
        <f ca="1">IF($D28=0,0,SUMIF('Полная ст-ть с уч.НЗС (Авто)'!$YP$11:INDIRECT("'Полная ст-ть с уч.НЗС (Авто)'!YP"&amp;$J$42),$C28,'Полная ст-ть с уч.НЗС (Авто)'!SA$11:INDIRECT("'Полная ст-ть с уч.НЗС (Авто)'!SA"&amp;$J$42))/$D28)</f>
        <v>0</v>
      </c>
      <c r="SB28" s="137">
        <f ca="1">IF($D28=0,0,SUMIF('Полная ст-ть с уч.НЗС (Авто)'!$YP$11:INDIRECT("'Полная ст-ть с уч.НЗС (Авто)'!YP"&amp;$J$42),$C28,'Полная ст-ть с уч.НЗС (Авто)'!SB$11:INDIRECT("'Полная ст-ть с уч.НЗС (Авто)'!SB"&amp;$J$42))/$D28)</f>
        <v>0</v>
      </c>
      <c r="SC28" s="137">
        <f ca="1">IF($D28=0,0,SUMIF('Полная ст-ть с уч.НЗС (Авто)'!$YP$11:INDIRECT("'Полная ст-ть с уч.НЗС (Авто)'!YP"&amp;$J$42),$C28,'Полная ст-ть с уч.НЗС (Авто)'!SC$11:INDIRECT("'Полная ст-ть с уч.НЗС (Авто)'!SC"&amp;$J$42))/$D28)</f>
        <v>0</v>
      </c>
      <c r="SD28" s="137">
        <f ca="1">IF($D28=0,0,SUMIF('Полная ст-ть с уч.НЗС (Авто)'!$YP$11:INDIRECT("'Полная ст-ть с уч.НЗС (Авто)'!YP"&amp;$J$42),$C28,'Полная ст-ть с уч.НЗС (Авто)'!SD$11:INDIRECT("'Полная ст-ть с уч.НЗС (Авто)'!SD"&amp;$J$42))/$D28)</f>
        <v>0</v>
      </c>
      <c r="SE28" s="137">
        <f ca="1">IF($D28=0,0,SUMIF('Полная ст-ть с уч.НЗС (Авто)'!$YP$11:INDIRECT("'Полная ст-ть с уч.НЗС (Авто)'!YP"&amp;$J$42),$C28,'Полная ст-ть с уч.НЗС (Авто)'!SE$11:INDIRECT("'Полная ст-ть с уч.НЗС (Авто)'!SE"&amp;$J$42))/$D28)</f>
        <v>0</v>
      </c>
      <c r="SF28" s="137">
        <f ca="1">IF($D28=0,0,SUMIF('Полная ст-ть с уч.НЗС (Авто)'!$YP$11:INDIRECT("'Полная ст-ть с уч.НЗС (Авто)'!YP"&amp;$J$42),$C28,'Полная ст-ть с уч.НЗС (Авто)'!SF$11:INDIRECT("'Полная ст-ть с уч.НЗС (Авто)'!SF"&amp;$J$42))/$D28)</f>
        <v>0</v>
      </c>
      <c r="SG28" s="137">
        <f ca="1">IF($D28=0,0,SUMIF('Полная ст-ть с уч.НЗС (Авто)'!$YP$11:INDIRECT("'Полная ст-ть с уч.НЗС (Авто)'!YP"&amp;$J$42),$C28,'Полная ст-ть с уч.НЗС (Авто)'!SG$11:INDIRECT("'Полная ст-ть с уч.НЗС (Авто)'!SG"&amp;$J$42))/$D28)</f>
        <v>0</v>
      </c>
      <c r="SH28" s="137">
        <f ca="1">IF($D28=0,0,SUMIF('Полная ст-ть с уч.НЗС (Авто)'!$YP$11:INDIRECT("'Полная ст-ть с уч.НЗС (Авто)'!YP"&amp;$J$42),$C28,'Полная ст-ть с уч.НЗС (Авто)'!SH$11:INDIRECT("'Полная ст-ть с уч.НЗС (Авто)'!SH"&amp;$J$42))/$D28)</f>
        <v>0</v>
      </c>
      <c r="SI28" s="137">
        <f ca="1">IF($D28=0,0,SUMIF('Полная ст-ть с уч.НЗС (Авто)'!$YP$11:INDIRECT("'Полная ст-ть с уч.НЗС (Авто)'!YP"&amp;$J$42),$C28,'Полная ст-ть с уч.НЗС (Авто)'!SI$11:INDIRECT("'Полная ст-ть с уч.НЗС (Авто)'!SI"&amp;$J$42))/$D28)</f>
        <v>0</v>
      </c>
      <c r="SJ28" s="137">
        <f ca="1">IF($D28=0,0,SUMIF('Полная ст-ть с уч.НЗС (Авто)'!$YP$11:INDIRECT("'Полная ст-ть с уч.НЗС (Авто)'!YP"&amp;$J$42),$C28,'Полная ст-ть с уч.НЗС (Авто)'!SJ$11:INDIRECT("'Полная ст-ть с уч.НЗС (Авто)'!SJ"&amp;$J$42))/$D28)</f>
        <v>0</v>
      </c>
      <c r="SK28" s="137">
        <f ca="1">IF($D28=0,0,SUMIF('Полная ст-ть с уч.НЗС (Авто)'!$YP$11:INDIRECT("'Полная ст-ть с уч.НЗС (Авто)'!YP"&amp;$J$42),$C28,'Полная ст-ть с уч.НЗС (Авто)'!SK$11:INDIRECT("'Полная ст-ть с уч.НЗС (Авто)'!SK"&amp;$J$42))/$D28)</f>
        <v>0</v>
      </c>
      <c r="SL28" s="137">
        <f ca="1">IF($D28=0,0,SUMIF('Полная ст-ть с уч.НЗС (Авто)'!$YP$11:INDIRECT("'Полная ст-ть с уч.НЗС (Авто)'!YP"&amp;$J$42),$C28,'Полная ст-ть с уч.НЗС (Авто)'!SL$11:INDIRECT("'Полная ст-ть с уч.НЗС (Авто)'!SL"&amp;$J$42))/$D28)</f>
        <v>0</v>
      </c>
      <c r="SM28" s="137">
        <f ca="1">IF($D28=0,0,SUMIF('Полная ст-ть с уч.НЗС (Авто)'!$YP$11:INDIRECT("'Полная ст-ть с уч.НЗС (Авто)'!YP"&amp;$J$42),$C28,'Полная ст-ть с уч.НЗС (Авто)'!SM$11:INDIRECT("'Полная ст-ть с уч.НЗС (Авто)'!SM"&amp;$J$42))/$D28)</f>
        <v>0</v>
      </c>
      <c r="SN28" s="137">
        <f ca="1">IF($D28=0,0,SUMIF('Полная ст-ть с уч.НЗС (Авто)'!$YP$11:INDIRECT("'Полная ст-ть с уч.НЗС (Авто)'!YP"&amp;$J$42),$C28,'Полная ст-ть с уч.НЗС (Авто)'!SN$11:INDIRECT("'Полная ст-ть с уч.НЗС (Авто)'!SN"&amp;$J$42))/$D28)</f>
        <v>0</v>
      </c>
      <c r="SO28" s="137">
        <f ca="1">IF($D28=0,0,SUMIF('Полная ст-ть с уч.НЗС (Авто)'!$YP$11:INDIRECT("'Полная ст-ть с уч.НЗС (Авто)'!YP"&amp;$J$42),$C28,'Полная ст-ть с уч.НЗС (Авто)'!SO$11:INDIRECT("'Полная ст-ть с уч.НЗС (Авто)'!SO"&amp;$J$42))/$D28)</f>
        <v>0</v>
      </c>
      <c r="SP28" s="137">
        <f ca="1">IF($D28=0,0,SUMIF('Полная ст-ть с уч.НЗС (Авто)'!$YP$11:INDIRECT("'Полная ст-ть с уч.НЗС (Авто)'!YP"&amp;$J$42),$C28,'Полная ст-ть с уч.НЗС (Авто)'!SP$11:INDIRECT("'Полная ст-ть с уч.НЗС (Авто)'!SP"&amp;$J$42))/$D28)</f>
        <v>0</v>
      </c>
      <c r="SQ28" s="137">
        <f ca="1">IF($D28=0,0,SUMIF('Полная ст-ть с уч.НЗС (Авто)'!$YP$11:INDIRECT("'Полная ст-ть с уч.НЗС (Авто)'!YP"&amp;$J$42),$C28,'Полная ст-ть с уч.НЗС (Авто)'!SQ$11:INDIRECT("'Полная ст-ть с уч.НЗС (Авто)'!SQ"&amp;$J$42))/$D28)</f>
        <v>0</v>
      </c>
      <c r="SR28" s="137">
        <f ca="1">IF($D28=0,0,SUMIF('Полная ст-ть с уч.НЗС (Авто)'!$YP$11:INDIRECT("'Полная ст-ть с уч.НЗС (Авто)'!YP"&amp;$J$42),$C28,'Полная ст-ть с уч.НЗС (Авто)'!SR$11:INDIRECT("'Полная ст-ть с уч.НЗС (Авто)'!SR"&amp;$J$42))/$D28)</f>
        <v>0</v>
      </c>
      <c r="SS28" s="137">
        <f ca="1">IF($D28=0,0,SUMIF('Полная ст-ть с уч.НЗС (Авто)'!$YP$11:INDIRECT("'Полная ст-ть с уч.НЗС (Авто)'!YP"&amp;$J$42),$C28,'Полная ст-ть с уч.НЗС (Авто)'!SS$11:INDIRECT("'Полная ст-ть с уч.НЗС (Авто)'!SS"&amp;$J$42))/$D28)</f>
        <v>0</v>
      </c>
      <c r="ST28" s="137">
        <f ca="1">IF($D28=0,0,SUMIF('Полная ст-ть с уч.НЗС (Авто)'!$YP$11:INDIRECT("'Полная ст-ть с уч.НЗС (Авто)'!YP"&amp;$J$42),$C28,'Полная ст-ть с уч.НЗС (Авто)'!ST$11:INDIRECT("'Полная ст-ть с уч.НЗС (Авто)'!ST"&amp;$J$42))/$D28)</f>
        <v>0</v>
      </c>
      <c r="SU28" s="137">
        <f ca="1">IF($D28=0,0,SUMIF('Полная ст-ть с уч.НЗС (Авто)'!$YP$11:INDIRECT("'Полная ст-ть с уч.НЗС (Авто)'!YP"&amp;$J$42),$C28,'Полная ст-ть с уч.НЗС (Авто)'!SU$11:INDIRECT("'Полная ст-ть с уч.НЗС (Авто)'!SU"&amp;$J$42))/$D28)</f>
        <v>0</v>
      </c>
      <c r="SV28" s="137">
        <f ca="1">IF($D28=0,0,SUMIF('Полная ст-ть с уч.НЗС (Авто)'!$YP$11:INDIRECT("'Полная ст-ть с уч.НЗС (Авто)'!YP"&amp;$J$42),$C28,'Полная ст-ть с уч.НЗС (Авто)'!SV$11:INDIRECT("'Полная ст-ть с уч.НЗС (Авто)'!SV"&amp;$J$42))/$D28)</f>
        <v>0</v>
      </c>
      <c r="SW28" s="137">
        <f ca="1">IF($D28=0,0,SUMIF('Полная ст-ть с уч.НЗС (Авто)'!$YP$11:INDIRECT("'Полная ст-ть с уч.НЗС (Авто)'!YP"&amp;$J$42),$C28,'Полная ст-ть с уч.НЗС (Авто)'!SW$11:INDIRECT("'Полная ст-ть с уч.НЗС (Авто)'!SW"&amp;$J$42))/$D28)</f>
        <v>0</v>
      </c>
      <c r="SX28" s="137">
        <f ca="1">IF($D28=0,0,SUMIF('Полная ст-ть с уч.НЗС (Авто)'!$YP$11:INDIRECT("'Полная ст-ть с уч.НЗС (Авто)'!YP"&amp;$J$42),$C28,'Полная ст-ть с уч.НЗС (Авто)'!SX$11:INDIRECT("'Полная ст-ть с уч.НЗС (Авто)'!SX"&amp;$J$42))/$D28)</f>
        <v>0</v>
      </c>
      <c r="SY28" s="137">
        <f ca="1">IF($D28=0,0,SUMIF('Полная ст-ть с уч.НЗС (Авто)'!$YP$11:INDIRECT("'Полная ст-ть с уч.НЗС (Авто)'!YP"&amp;$J$42),$C28,'Полная ст-ть с уч.НЗС (Авто)'!SY$11:INDIRECT("'Полная ст-ть с уч.НЗС (Авто)'!SY"&amp;$J$42))/$D28)</f>
        <v>0</v>
      </c>
      <c r="SZ28" s="137">
        <f ca="1">IF($D28=0,0,SUMIF('Полная ст-ть с уч.НЗС (Авто)'!$YP$11:INDIRECT("'Полная ст-ть с уч.НЗС (Авто)'!YP"&amp;$J$42),$C28,'Полная ст-ть с уч.НЗС (Авто)'!SZ$11:INDIRECT("'Полная ст-ть с уч.НЗС (Авто)'!SZ"&amp;$J$42))/$D28)</f>
        <v>0</v>
      </c>
      <c r="TA28" s="137">
        <f ca="1">IF($D28=0,0,SUMIF('Полная ст-ть с уч.НЗС (Авто)'!$YP$11:INDIRECT("'Полная ст-ть с уч.НЗС (Авто)'!YP"&amp;$J$42),$C28,'Полная ст-ть с уч.НЗС (Авто)'!TA$11:INDIRECT("'Полная ст-ть с уч.НЗС (Авто)'!TA"&amp;$J$42))/$D28)</f>
        <v>0</v>
      </c>
      <c r="TB28" s="137">
        <f ca="1">IF($D28=0,0,SUMIF('Полная ст-ть с уч.НЗС (Авто)'!$YP$11:INDIRECT("'Полная ст-ть с уч.НЗС (Авто)'!YP"&amp;$J$42),$C28,'Полная ст-ть с уч.НЗС (Авто)'!TB$11:INDIRECT("'Полная ст-ть с уч.НЗС (Авто)'!TB"&amp;$J$42))/$D28)</f>
        <v>0</v>
      </c>
      <c r="TC28" s="137">
        <f ca="1">IF($D28=0,0,SUMIF('Полная ст-ть с уч.НЗС (Авто)'!$YP$11:INDIRECT("'Полная ст-ть с уч.НЗС (Авто)'!YP"&amp;$J$42),$C28,'Полная ст-ть с уч.НЗС (Авто)'!TC$11:INDIRECT("'Полная ст-ть с уч.НЗС (Авто)'!TC"&amp;$J$42))/$D28)</f>
        <v>0</v>
      </c>
      <c r="TD28" s="137">
        <f ca="1">IF($D28=0,0,SUMIF('Полная ст-ть с уч.НЗС (Авто)'!$YP$11:INDIRECT("'Полная ст-ть с уч.НЗС (Авто)'!YP"&amp;$J$42),$C28,'Полная ст-ть с уч.НЗС (Авто)'!TD$11:INDIRECT("'Полная ст-ть с уч.НЗС (Авто)'!TD"&amp;$J$42))/$D28)</f>
        <v>0</v>
      </c>
      <c r="TE28" s="137">
        <f ca="1">IF($D28=0,0,SUMIF('Полная ст-ть с уч.НЗС (Авто)'!$YP$11:INDIRECT("'Полная ст-ть с уч.НЗС (Авто)'!YP"&amp;$J$42),$C28,'Полная ст-ть с уч.НЗС (Авто)'!TE$11:INDIRECT("'Полная ст-ть с уч.НЗС (Авто)'!TE"&amp;$J$42))/$D28)</f>
        <v>0</v>
      </c>
      <c r="TF28" s="137">
        <f ca="1">IF($D28=0,0,SUMIF('Полная ст-ть с уч.НЗС (Авто)'!$YP$11:INDIRECT("'Полная ст-ть с уч.НЗС (Авто)'!YP"&amp;$J$42),$C28,'Полная ст-ть с уч.НЗС (Авто)'!TF$11:INDIRECT("'Полная ст-ть с уч.НЗС (Авто)'!TF"&amp;$J$42))/$D28)</f>
        <v>0</v>
      </c>
      <c r="TG28" s="137">
        <f ca="1">IF($D28=0,0,SUMIF('Полная ст-ть с уч.НЗС (Авто)'!$YP$11:INDIRECT("'Полная ст-ть с уч.НЗС (Авто)'!YP"&amp;$J$42),$C28,'Полная ст-ть с уч.НЗС (Авто)'!TG$11:INDIRECT("'Полная ст-ть с уч.НЗС (Авто)'!TG"&amp;$J$42))/$D28)</f>
        <v>0</v>
      </c>
      <c r="TH28" s="137">
        <f ca="1">IF($D28=0,0,SUMIF('Полная ст-ть с уч.НЗС (Авто)'!$YP$11:INDIRECT("'Полная ст-ть с уч.НЗС (Авто)'!YP"&amp;$J$42),$C28,'Полная ст-ть с уч.НЗС (Авто)'!TH$11:INDIRECT("'Полная ст-ть с уч.НЗС (Авто)'!TH"&amp;$J$42))/$D28)</f>
        <v>0</v>
      </c>
      <c r="TI28" s="137">
        <f ca="1">IF($D28=0,0,SUMIF('Полная ст-ть с уч.НЗС (Авто)'!$YP$11:INDIRECT("'Полная ст-ть с уч.НЗС (Авто)'!YP"&amp;$J$42),$C28,'Полная ст-ть с уч.НЗС (Авто)'!TI$11:INDIRECT("'Полная ст-ть с уч.НЗС (Авто)'!TI"&amp;$J$42))/$D28)</f>
        <v>0</v>
      </c>
      <c r="TJ28" s="137">
        <f ca="1">IF($D28=0,0,SUMIF('Полная ст-ть с уч.НЗС (Авто)'!$YP$11:INDIRECT("'Полная ст-ть с уч.НЗС (Авто)'!YP"&amp;$J$42),$C28,'Полная ст-ть с уч.НЗС (Авто)'!TJ$11:INDIRECT("'Полная ст-ть с уч.НЗС (Авто)'!TJ"&amp;$J$42))/$D28)</f>
        <v>0</v>
      </c>
      <c r="TK28" s="137">
        <f ca="1">IF($D28=0,0,SUMIF('Полная ст-ть с уч.НЗС (Авто)'!$YP$11:INDIRECT("'Полная ст-ть с уч.НЗС (Авто)'!YP"&amp;$J$42),$C28,'Полная ст-ть с уч.НЗС (Авто)'!TK$11:INDIRECT("'Полная ст-ть с уч.НЗС (Авто)'!TK"&amp;$J$42))/$D28)</f>
        <v>0</v>
      </c>
      <c r="TL28" s="137">
        <f ca="1">IF($D28=0,0,SUMIF('Полная ст-ть с уч.НЗС (Авто)'!$YP$11:INDIRECT("'Полная ст-ть с уч.НЗС (Авто)'!YP"&amp;$J$42),$C28,'Полная ст-ть с уч.НЗС (Авто)'!TL$11:INDIRECT("'Полная ст-ть с уч.НЗС (Авто)'!TL"&amp;$J$42))/$D28)</f>
        <v>0</v>
      </c>
      <c r="TM28" s="137">
        <f ca="1">IF($D28=0,0,SUMIF('Полная ст-ть с уч.НЗС (Авто)'!$YP$11:INDIRECT("'Полная ст-ть с уч.НЗС (Авто)'!YP"&amp;$J$42),$C28,'Полная ст-ть с уч.НЗС (Авто)'!TM$11:INDIRECT("'Полная ст-ть с уч.НЗС (Авто)'!TM"&amp;$J$42))/$D28)</f>
        <v>0</v>
      </c>
      <c r="TN28" s="137">
        <f ca="1">IF($D28=0,0,SUMIF('Полная ст-ть с уч.НЗС (Авто)'!$YP$11:INDIRECT("'Полная ст-ть с уч.НЗС (Авто)'!YP"&amp;$J$42),$C28,'Полная ст-ть с уч.НЗС (Авто)'!TN$11:INDIRECT("'Полная ст-ть с уч.НЗС (Авто)'!TN"&amp;$J$42))/$D28)</f>
        <v>0</v>
      </c>
      <c r="TO28" s="137">
        <f ca="1">IF($D28=0,0,SUMIF('Полная ст-ть с уч.НЗС (Авто)'!$YP$11:INDIRECT("'Полная ст-ть с уч.НЗС (Авто)'!YP"&amp;$J$42),$C28,'Полная ст-ть с уч.НЗС (Авто)'!TO$11:INDIRECT("'Полная ст-ть с уч.НЗС (Авто)'!TO"&amp;$J$42))/$D28)</f>
        <v>0</v>
      </c>
      <c r="TP28" s="137">
        <f ca="1">IF($D28=0,0,SUMIF('Полная ст-ть с уч.НЗС (Авто)'!$YP$11:INDIRECT("'Полная ст-ть с уч.НЗС (Авто)'!YP"&amp;$J$42),$C28,'Полная ст-ть с уч.НЗС (Авто)'!TP$11:INDIRECT("'Полная ст-ть с уч.НЗС (Авто)'!TP"&amp;$J$42))/$D28)</f>
        <v>0</v>
      </c>
      <c r="TQ28" s="137">
        <f ca="1">IF($D28=0,0,SUMIF('Полная ст-ть с уч.НЗС (Авто)'!$YP$11:INDIRECT("'Полная ст-ть с уч.НЗС (Авто)'!YP"&amp;$J$42),$C28,'Полная ст-ть с уч.НЗС (Авто)'!TQ$11:INDIRECT("'Полная ст-ть с уч.НЗС (Авто)'!TQ"&amp;$J$42))/$D28)</f>
        <v>0</v>
      </c>
      <c r="TR28" s="137">
        <f ca="1">IF($D28=0,0,SUMIF('Полная ст-ть с уч.НЗС (Авто)'!$YP$11:INDIRECT("'Полная ст-ть с уч.НЗС (Авто)'!YP"&amp;$J$42),$C28,'Полная ст-ть с уч.НЗС (Авто)'!TR$11:INDIRECT("'Полная ст-ть с уч.НЗС (Авто)'!TR"&amp;$J$42))/$D28)</f>
        <v>0</v>
      </c>
      <c r="TS28" s="137">
        <f ca="1">IF($D28=0,0,SUMIF('Полная ст-ть с уч.НЗС (Авто)'!$YP$11:INDIRECT("'Полная ст-ть с уч.НЗС (Авто)'!YP"&amp;$J$42),$C28,'Полная ст-ть с уч.НЗС (Авто)'!TS$11:INDIRECT("'Полная ст-ть с уч.НЗС (Авто)'!TS"&amp;$J$42))/$D28)</f>
        <v>0</v>
      </c>
      <c r="TT28" s="137">
        <f ca="1">IF($D28=0,0,SUMIF('Полная ст-ть с уч.НЗС (Авто)'!$YP$11:INDIRECT("'Полная ст-ть с уч.НЗС (Авто)'!YP"&amp;$J$42),$C28,'Полная ст-ть с уч.НЗС (Авто)'!TT$11:INDIRECT("'Полная ст-ть с уч.НЗС (Авто)'!TT"&amp;$J$42))/$D28)</f>
        <v>0</v>
      </c>
      <c r="TU28" s="137">
        <f ca="1">IF($D28=0,0,SUMIF('Полная ст-ть с уч.НЗС (Авто)'!$YP$11:INDIRECT("'Полная ст-ть с уч.НЗС (Авто)'!YP"&amp;$J$42),$C28,'Полная ст-ть с уч.НЗС (Авто)'!TU$11:INDIRECT("'Полная ст-ть с уч.НЗС (Авто)'!TU"&amp;$J$42))/$D28)</f>
        <v>0</v>
      </c>
      <c r="TV28" s="137">
        <f ca="1">IF($D28=0,0,SUMIF('Полная ст-ть с уч.НЗС (Авто)'!$YP$11:INDIRECT("'Полная ст-ть с уч.НЗС (Авто)'!YP"&amp;$J$42),$C28,'Полная ст-ть с уч.НЗС (Авто)'!TV$11:INDIRECT("'Полная ст-ть с уч.НЗС (Авто)'!TV"&amp;$J$42))/$D28)</f>
        <v>0</v>
      </c>
      <c r="TW28" s="137">
        <f ca="1">IF($D28=0,0,SUMIF('Полная ст-ть с уч.НЗС (Авто)'!$YP$11:INDIRECT("'Полная ст-ть с уч.НЗС (Авто)'!YP"&amp;$J$42),$C28,'Полная ст-ть с уч.НЗС (Авто)'!TW$11:INDIRECT("'Полная ст-ть с уч.НЗС (Авто)'!TW"&amp;$J$42))/$D28)</f>
        <v>0</v>
      </c>
      <c r="TX28" s="137">
        <f ca="1">IF($D28=0,0,SUMIF('Полная ст-ть с уч.НЗС (Авто)'!$YP$11:INDIRECT("'Полная ст-ть с уч.НЗС (Авто)'!YP"&amp;$J$42),$C28,'Полная ст-ть с уч.НЗС (Авто)'!TX$11:INDIRECT("'Полная ст-ть с уч.НЗС (Авто)'!TX"&amp;$J$42))/$D28)</f>
        <v>0</v>
      </c>
      <c r="TY28" s="137">
        <f ca="1">IF($D28=0,0,SUMIF('Полная ст-ть с уч.НЗС (Авто)'!$YP$11:INDIRECT("'Полная ст-ть с уч.НЗС (Авто)'!YP"&amp;$J$42),$C28,'Полная ст-ть с уч.НЗС (Авто)'!TY$11:INDIRECT("'Полная ст-ть с уч.НЗС (Авто)'!TY"&amp;$J$42))/$D28)</f>
        <v>0</v>
      </c>
      <c r="TZ28" s="137">
        <f ca="1">IF($D28=0,0,SUMIF('Полная ст-ть с уч.НЗС (Авто)'!$YP$11:INDIRECT("'Полная ст-ть с уч.НЗС (Авто)'!YP"&amp;$J$42),$C28,'Полная ст-ть с уч.НЗС (Авто)'!TZ$11:INDIRECT("'Полная ст-ть с уч.НЗС (Авто)'!TZ"&amp;$J$42))/$D28)</f>
        <v>0</v>
      </c>
      <c r="UA28" s="137">
        <f ca="1">IF($D28=0,0,SUMIF('Полная ст-ть с уч.НЗС (Авто)'!$YP$11:INDIRECT("'Полная ст-ть с уч.НЗС (Авто)'!YP"&amp;$J$42),$C28,'Полная ст-ть с уч.НЗС (Авто)'!UA$11:INDIRECT("'Полная ст-ть с уч.НЗС (Авто)'!UA"&amp;$J$42))/$D28)</f>
        <v>0</v>
      </c>
      <c r="UB28" s="137">
        <f ca="1">IF($D28=0,0,SUMIF('Полная ст-ть с уч.НЗС (Авто)'!$YP$11:INDIRECT("'Полная ст-ть с уч.НЗС (Авто)'!YP"&amp;$J$42),$C28,'Полная ст-ть с уч.НЗС (Авто)'!UB$11:INDIRECT("'Полная ст-ть с уч.НЗС (Авто)'!UB"&amp;$J$42))/$D28)</f>
        <v>0</v>
      </c>
      <c r="UC28" s="137">
        <f ca="1">IF($D28=0,0,SUMIF('Полная ст-ть с уч.НЗС (Авто)'!$YP$11:INDIRECT("'Полная ст-ть с уч.НЗС (Авто)'!YP"&amp;$J$42),$C28,'Полная ст-ть с уч.НЗС (Авто)'!UC$11:INDIRECT("'Полная ст-ть с уч.НЗС (Авто)'!UC"&amp;$J$42))/$D28)</f>
        <v>0</v>
      </c>
      <c r="UD28" s="137">
        <f ca="1">IF($D28=0,0,SUMIF('Полная ст-ть с уч.НЗС (Авто)'!$YP$11:INDIRECT("'Полная ст-ть с уч.НЗС (Авто)'!YP"&amp;$J$42),$C28,'Полная ст-ть с уч.НЗС (Авто)'!UD$11:INDIRECT("'Полная ст-ть с уч.НЗС (Авто)'!UD"&amp;$J$42))/$D28)</f>
        <v>0</v>
      </c>
      <c r="UE28" s="137">
        <f ca="1">IF($D28=0,0,SUMIF('Полная ст-ть с уч.НЗС (Авто)'!$YP$11:INDIRECT("'Полная ст-ть с уч.НЗС (Авто)'!YP"&amp;$J$42),$C28,'Полная ст-ть с уч.НЗС (Авто)'!UE$11:INDIRECT("'Полная ст-ть с уч.НЗС (Авто)'!UE"&amp;$J$42))/$D28)</f>
        <v>0</v>
      </c>
      <c r="UF28" s="137">
        <f ca="1">IF($D28=0,0,SUMIF('Полная ст-ть с уч.НЗС (Авто)'!$YP$11:INDIRECT("'Полная ст-ть с уч.НЗС (Авто)'!YP"&amp;$J$42),$C28,'Полная ст-ть с уч.НЗС (Авто)'!UF$11:INDIRECT("'Полная ст-ть с уч.НЗС (Авто)'!UF"&amp;$J$42))/$D28)</f>
        <v>0</v>
      </c>
      <c r="UG28" s="137">
        <f ca="1">IF($D28=0,0,SUMIF('Полная ст-ть с уч.НЗС (Авто)'!$YP$11:INDIRECT("'Полная ст-ть с уч.НЗС (Авто)'!YP"&amp;$J$42),$C28,'Полная ст-ть с уч.НЗС (Авто)'!UG$11:INDIRECT("'Полная ст-ть с уч.НЗС (Авто)'!UG"&amp;$J$42))/$D28)</f>
        <v>0</v>
      </c>
      <c r="UH28" s="137">
        <f ca="1">IF($D28=0,0,SUMIF('Полная ст-ть с уч.НЗС (Авто)'!$YP$11:INDIRECT("'Полная ст-ть с уч.НЗС (Авто)'!YP"&amp;$J$42),$C28,'Полная ст-ть с уч.НЗС (Авто)'!UH$11:INDIRECT("'Полная ст-ть с уч.НЗС (Авто)'!UH"&amp;$J$42))/$D28)</f>
        <v>0</v>
      </c>
      <c r="UI28" s="137">
        <f ca="1">IF($D28=0,0,SUMIF('Полная ст-ть с уч.НЗС (Авто)'!$YP$11:INDIRECT("'Полная ст-ть с уч.НЗС (Авто)'!YP"&amp;$J$42),$C28,'Полная ст-ть с уч.НЗС (Авто)'!UI$11:INDIRECT("'Полная ст-ть с уч.НЗС (Авто)'!UI"&amp;$J$42))/$D28)</f>
        <v>0</v>
      </c>
      <c r="UJ28" s="137">
        <f ca="1">IF($D28=0,0,SUMIF('Полная ст-ть с уч.НЗС (Авто)'!$YP$11:INDIRECT("'Полная ст-ть с уч.НЗС (Авто)'!YP"&amp;$J$42),$C28,'Полная ст-ть с уч.НЗС (Авто)'!UJ$11:INDIRECT("'Полная ст-ть с уч.НЗС (Авто)'!UJ"&amp;$J$42))/$D28)</f>
        <v>0</v>
      </c>
      <c r="UK28" s="137">
        <f ca="1">IF($D28=0,0,SUMIF('Полная ст-ть с уч.НЗС (Авто)'!$YP$11:INDIRECT("'Полная ст-ть с уч.НЗС (Авто)'!YP"&amp;$J$42),$C28,'Полная ст-ть с уч.НЗС (Авто)'!UK$11:INDIRECT("'Полная ст-ть с уч.НЗС (Авто)'!UK"&amp;$J$42))/$D28)</f>
        <v>0</v>
      </c>
      <c r="UL28" s="137">
        <f ca="1">IF($D28=0,0,SUMIF('Полная ст-ть с уч.НЗС (Авто)'!$YP$11:INDIRECT("'Полная ст-ть с уч.НЗС (Авто)'!YP"&amp;$J$42),$C28,'Полная ст-ть с уч.НЗС (Авто)'!UL$11:INDIRECT("'Полная ст-ть с уч.НЗС (Авто)'!UL"&amp;$J$42))/$D28)</f>
        <v>0</v>
      </c>
      <c r="UM28" s="137">
        <f ca="1">IF($D28=0,0,SUMIF('Полная ст-ть с уч.НЗС (Авто)'!$YP$11:INDIRECT("'Полная ст-ть с уч.НЗС (Авто)'!YP"&amp;$J$42),$C28,'Полная ст-ть с уч.НЗС (Авто)'!UM$11:INDIRECT("'Полная ст-ть с уч.НЗС (Авто)'!UM"&amp;$J$42))/$D28)</f>
        <v>0</v>
      </c>
      <c r="UN28" s="137">
        <f ca="1">IF($D28=0,0,SUMIF('Полная ст-ть с уч.НЗС (Авто)'!$YP$11:INDIRECT("'Полная ст-ть с уч.НЗС (Авто)'!YP"&amp;$J$42),$C28,'Полная ст-ть с уч.НЗС (Авто)'!UN$11:INDIRECT("'Полная ст-ть с уч.НЗС (Авто)'!UN"&amp;$J$42))/$D28)</f>
        <v>0</v>
      </c>
      <c r="UO28" s="137">
        <f ca="1">IF($D28=0,0,SUMIF('Полная ст-ть с уч.НЗС (Авто)'!$YP$11:INDIRECT("'Полная ст-ть с уч.НЗС (Авто)'!YP"&amp;$J$42),$C28,'Полная ст-ть с уч.НЗС (Авто)'!UO$11:INDIRECT("'Полная ст-ть с уч.НЗС (Авто)'!UO"&amp;$J$42))/$D28)</f>
        <v>0</v>
      </c>
      <c r="UP28" s="137">
        <f ca="1">IF($D28=0,0,SUMIF('Полная ст-ть с уч.НЗС (Авто)'!$YP$11:INDIRECT("'Полная ст-ть с уч.НЗС (Авто)'!YP"&amp;$J$42),$C28,'Полная ст-ть с уч.НЗС (Авто)'!UP$11:INDIRECT("'Полная ст-ть с уч.НЗС (Авто)'!UP"&amp;$J$42))/$D28)</f>
        <v>0</v>
      </c>
      <c r="UQ28" s="137">
        <f ca="1">IF($D28=0,0,SUMIF('Полная ст-ть с уч.НЗС (Авто)'!$YP$11:INDIRECT("'Полная ст-ть с уч.НЗС (Авто)'!YP"&amp;$J$42),$C28,'Полная ст-ть с уч.НЗС (Авто)'!UQ$11:INDIRECT("'Полная ст-ть с уч.НЗС (Авто)'!UQ"&amp;$J$42))/$D28)</f>
        <v>0</v>
      </c>
      <c r="UR28" s="137">
        <f ca="1">IF($D28=0,0,SUMIF('Полная ст-ть с уч.НЗС (Авто)'!$YP$11:INDIRECT("'Полная ст-ть с уч.НЗС (Авто)'!YP"&amp;$J$42),$C28,'Полная ст-ть с уч.НЗС (Авто)'!UR$11:INDIRECT("'Полная ст-ть с уч.НЗС (Авто)'!UR"&amp;$J$42))/$D28)</f>
        <v>0</v>
      </c>
      <c r="US28" s="137">
        <f ca="1">IF($D28=0,0,SUMIF('Полная ст-ть с уч.НЗС (Авто)'!$YP$11:INDIRECT("'Полная ст-ть с уч.НЗС (Авто)'!YP"&amp;$J$42),$C28,'Полная ст-ть с уч.НЗС (Авто)'!US$11:INDIRECT("'Полная ст-ть с уч.НЗС (Авто)'!US"&amp;$J$42))/$D28)</f>
        <v>0</v>
      </c>
      <c r="UT28" s="137">
        <f ca="1">IF($D28=0,0,SUMIF('Полная ст-ть с уч.НЗС (Авто)'!$YP$11:INDIRECT("'Полная ст-ть с уч.НЗС (Авто)'!YP"&amp;$J$42),$C28,'Полная ст-ть с уч.НЗС (Авто)'!UT$11:INDIRECT("'Полная ст-ть с уч.НЗС (Авто)'!UT"&amp;$J$42))/$D28)</f>
        <v>0</v>
      </c>
      <c r="UU28" s="137">
        <f ca="1">IF($D28=0,0,SUMIF('Полная ст-ть с уч.НЗС (Авто)'!$YP$11:INDIRECT("'Полная ст-ть с уч.НЗС (Авто)'!YP"&amp;$J$42),$C28,'Полная ст-ть с уч.НЗС (Авто)'!UU$11:INDIRECT("'Полная ст-ть с уч.НЗС (Авто)'!UU"&amp;$J$42))/$D28)</f>
        <v>0</v>
      </c>
      <c r="UV28" s="137">
        <f ca="1">IF($D28=0,0,SUMIF('Полная ст-ть с уч.НЗС (Авто)'!$YP$11:INDIRECT("'Полная ст-ть с уч.НЗС (Авто)'!YP"&amp;$J$42),$C28,'Полная ст-ть с уч.НЗС (Авто)'!UV$11:INDIRECT("'Полная ст-ть с уч.НЗС (Авто)'!UV"&amp;$J$42))/$D28)</f>
        <v>0</v>
      </c>
      <c r="UW28" s="137">
        <f ca="1">IF($D28=0,0,SUMIF('Полная ст-ть с уч.НЗС (Авто)'!$YP$11:INDIRECT("'Полная ст-ть с уч.НЗС (Авто)'!YP"&amp;$J$42),$C28,'Полная ст-ть с уч.НЗС (Авто)'!UW$11:INDIRECT("'Полная ст-ть с уч.НЗС (Авто)'!UW"&amp;$J$42))/$D28)</f>
        <v>0</v>
      </c>
      <c r="UX28" s="137">
        <f ca="1">IF($D28=0,0,SUMIF('Полная ст-ть с уч.НЗС (Авто)'!$YP$11:INDIRECT("'Полная ст-ть с уч.НЗС (Авто)'!YP"&amp;$J$42),$C28,'Полная ст-ть с уч.НЗС (Авто)'!UX$11:INDIRECT("'Полная ст-ть с уч.НЗС (Авто)'!UX"&amp;$J$42))/$D28)</f>
        <v>0</v>
      </c>
      <c r="UY28" s="137">
        <f ca="1">IF($D28=0,0,SUMIF('Полная ст-ть с уч.НЗС (Авто)'!$YP$11:INDIRECT("'Полная ст-ть с уч.НЗС (Авто)'!YP"&amp;$J$42),$C28,'Полная ст-ть с уч.НЗС (Авто)'!UY$11:INDIRECT("'Полная ст-ть с уч.НЗС (Авто)'!UY"&amp;$J$42))/$D28)</f>
        <v>0</v>
      </c>
      <c r="UZ28" s="137">
        <f ca="1">IF($D28=0,0,SUMIF('Полная ст-ть с уч.НЗС (Авто)'!$YP$11:INDIRECT("'Полная ст-ть с уч.НЗС (Авто)'!YP"&amp;$J$42),$C28,'Полная ст-ть с уч.НЗС (Авто)'!UZ$11:INDIRECT("'Полная ст-ть с уч.НЗС (Авто)'!UZ"&amp;$J$42))/$D28)</f>
        <v>0</v>
      </c>
      <c r="VA28" s="137">
        <f ca="1">IF($D28=0,0,SUMIF('Полная ст-ть с уч.НЗС (Авто)'!$YP$11:INDIRECT("'Полная ст-ть с уч.НЗС (Авто)'!YP"&amp;$J$42),$C28,'Полная ст-ть с уч.НЗС (Авто)'!VA$11:INDIRECT("'Полная ст-ть с уч.НЗС (Авто)'!VA"&amp;$J$42))/$D28)</f>
        <v>0</v>
      </c>
      <c r="VB28" s="137">
        <f ca="1">IF($D28=0,0,SUMIF('Полная ст-ть с уч.НЗС (Авто)'!$YP$11:INDIRECT("'Полная ст-ть с уч.НЗС (Авто)'!YP"&amp;$J$42),$C28,'Полная ст-ть с уч.НЗС (Авто)'!VB$11:INDIRECT("'Полная ст-ть с уч.НЗС (Авто)'!VB"&amp;$J$42))/$D28)</f>
        <v>0</v>
      </c>
      <c r="VC28" s="137">
        <f ca="1">IF($D28=0,0,SUMIF('Полная ст-ть с уч.НЗС (Авто)'!$YP$11:INDIRECT("'Полная ст-ть с уч.НЗС (Авто)'!YP"&amp;$J$42),$C28,'Полная ст-ть с уч.НЗС (Авто)'!VC$11:INDIRECT("'Полная ст-ть с уч.НЗС (Авто)'!VC"&amp;$J$42))/$D28)</f>
        <v>0</v>
      </c>
      <c r="VD28" s="137">
        <f ca="1">IF($D28=0,0,SUMIF('Полная ст-ть с уч.НЗС (Авто)'!$YP$11:INDIRECT("'Полная ст-ть с уч.НЗС (Авто)'!YP"&amp;$J$42),$C28,'Полная ст-ть с уч.НЗС (Авто)'!VD$11:INDIRECT("'Полная ст-ть с уч.НЗС (Авто)'!VD"&amp;$J$42))/$D28)</f>
        <v>0</v>
      </c>
      <c r="VE28" s="137">
        <f ca="1">IF($D28=0,0,SUMIF('Полная ст-ть с уч.НЗС (Авто)'!$YP$11:INDIRECT("'Полная ст-ть с уч.НЗС (Авто)'!YP"&amp;$J$42),$C28,'Полная ст-ть с уч.НЗС (Авто)'!VE$11:INDIRECT("'Полная ст-ть с уч.НЗС (Авто)'!VE"&amp;$J$42))/$D28)</f>
        <v>0</v>
      </c>
      <c r="VF28" s="137">
        <f ca="1">IF($D28=0,0,SUMIF('Полная ст-ть с уч.НЗС (Авто)'!$YP$11:INDIRECT("'Полная ст-ть с уч.НЗС (Авто)'!YP"&amp;$J$42),$C28,'Полная ст-ть с уч.НЗС (Авто)'!VF$11:INDIRECT("'Полная ст-ть с уч.НЗС (Авто)'!VF"&amp;$J$42))/$D28)</f>
        <v>0</v>
      </c>
      <c r="VG28" s="137">
        <f ca="1">IF($D28=0,0,SUMIF('Полная ст-ть с уч.НЗС (Авто)'!$YP$11:INDIRECT("'Полная ст-ть с уч.НЗС (Авто)'!YP"&amp;$J$42),$C28,'Полная ст-ть с уч.НЗС (Авто)'!VG$11:INDIRECT("'Полная ст-ть с уч.НЗС (Авто)'!VG"&amp;$J$42))/$D28)</f>
        <v>0</v>
      </c>
      <c r="VH28" s="137">
        <f ca="1">IF($D28=0,0,SUMIF('Полная ст-ть с уч.НЗС (Авто)'!$YP$11:INDIRECT("'Полная ст-ть с уч.НЗС (Авто)'!YP"&amp;$J$42),$C28,'Полная ст-ть с уч.НЗС (Авто)'!VH$11:INDIRECT("'Полная ст-ть с уч.НЗС (Авто)'!VH"&amp;$J$42))/$D28)</f>
        <v>0</v>
      </c>
      <c r="VI28" s="137">
        <f ca="1">IF($D28=0,0,SUMIF('Полная ст-ть с уч.НЗС (Авто)'!$YP$11:INDIRECT("'Полная ст-ть с уч.НЗС (Авто)'!YP"&amp;$J$42),$C28,'Полная ст-ть с уч.НЗС (Авто)'!VI$11:INDIRECT("'Полная ст-ть с уч.НЗС (Авто)'!VI"&amp;$J$42))/$D28)</f>
        <v>0</v>
      </c>
      <c r="VJ28" s="137">
        <f ca="1">IF($D28=0,0,SUMIF('Полная ст-ть с уч.НЗС (Авто)'!$YP$11:INDIRECT("'Полная ст-ть с уч.НЗС (Авто)'!YP"&amp;$J$42),$C28,'Полная ст-ть с уч.НЗС (Авто)'!VJ$11:INDIRECT("'Полная ст-ть с уч.НЗС (Авто)'!VJ"&amp;$J$42))/$D28)</f>
        <v>0</v>
      </c>
      <c r="VK28" s="137">
        <f ca="1">IF($D28=0,0,SUMIF('Полная ст-ть с уч.НЗС (Авто)'!$YP$11:INDIRECT("'Полная ст-ть с уч.НЗС (Авто)'!YP"&amp;$J$42),$C28,'Полная ст-ть с уч.НЗС (Авто)'!VK$11:INDIRECT("'Полная ст-ть с уч.НЗС (Авто)'!VK"&amp;$J$42))/$D28)</f>
        <v>0</v>
      </c>
      <c r="VL28" s="137">
        <f ca="1">IF($D28=0,0,SUMIF('Полная ст-ть с уч.НЗС (Авто)'!$YP$11:INDIRECT("'Полная ст-ть с уч.НЗС (Авто)'!YP"&amp;$J$42),$C28,'Полная ст-ть с уч.НЗС (Авто)'!VL$11:INDIRECT("'Полная ст-ть с уч.НЗС (Авто)'!VL"&amp;$J$42))/$D28)</f>
        <v>0</v>
      </c>
      <c r="VM28" s="137">
        <f ca="1">IF($D28=0,0,SUMIF('Полная ст-ть с уч.НЗС (Авто)'!$YP$11:INDIRECT("'Полная ст-ть с уч.НЗС (Авто)'!YP"&amp;$J$42),$C28,'Полная ст-ть с уч.НЗС (Авто)'!VM$11:INDIRECT("'Полная ст-ть с уч.НЗС (Авто)'!VM"&amp;$J$42))/$D28)</f>
        <v>0</v>
      </c>
      <c r="VN28" s="137">
        <f ca="1">IF($D28=0,0,SUMIF('Полная ст-ть с уч.НЗС (Авто)'!$YP$11:INDIRECT("'Полная ст-ть с уч.НЗС (Авто)'!YP"&amp;$J$42),$C28,'Полная ст-ть с уч.НЗС (Авто)'!VN$11:INDIRECT("'Полная ст-ть с уч.НЗС (Авто)'!VN"&amp;$J$42))/$D28)</f>
        <v>0</v>
      </c>
      <c r="VO28" s="137">
        <f ca="1">IF($D28=0,0,SUMIF('Полная ст-ть с уч.НЗС (Авто)'!$YP$11:INDIRECT("'Полная ст-ть с уч.НЗС (Авто)'!YP"&amp;$J$42),$C28,'Полная ст-ть с уч.НЗС (Авто)'!VO$11:INDIRECT("'Полная ст-ть с уч.НЗС (Авто)'!VO"&amp;$J$42))/$D28)</f>
        <v>0</v>
      </c>
      <c r="VP28" s="137">
        <f ca="1">IF($D28=0,0,SUMIF('Полная ст-ть с уч.НЗС (Авто)'!$YP$11:INDIRECT("'Полная ст-ть с уч.НЗС (Авто)'!YP"&amp;$J$42),$C28,'Полная ст-ть с уч.НЗС (Авто)'!VP$11:INDIRECT("'Полная ст-ть с уч.НЗС (Авто)'!VP"&amp;$J$42))/$D28)</f>
        <v>0</v>
      </c>
      <c r="VQ28" s="137">
        <f ca="1">IF($D28=0,0,SUMIF('Полная ст-ть с уч.НЗС (Авто)'!$YP$11:INDIRECT("'Полная ст-ть с уч.НЗС (Авто)'!YP"&amp;$J$42),$C28,'Полная ст-ть с уч.НЗС (Авто)'!VQ$11:INDIRECT("'Полная ст-ть с уч.НЗС (Авто)'!VQ"&amp;$J$42))/$D28)</f>
        <v>0</v>
      </c>
      <c r="VR28" s="137">
        <f ca="1">IF($D28=0,0,SUMIF('Полная ст-ть с уч.НЗС (Авто)'!$YP$11:INDIRECT("'Полная ст-ть с уч.НЗС (Авто)'!YP"&amp;$J$42),$C28,'Полная ст-ть с уч.НЗС (Авто)'!VR$11:INDIRECT("'Полная ст-ть с уч.НЗС (Авто)'!VR"&amp;$J$42))/$D28)</f>
        <v>0</v>
      </c>
      <c r="VS28" s="137">
        <f ca="1">IF($D28=0,0,SUMIF('Полная ст-ть с уч.НЗС (Авто)'!$YP$11:INDIRECT("'Полная ст-ть с уч.НЗС (Авто)'!YP"&amp;$J$42),$C28,'Полная ст-ть с уч.НЗС (Авто)'!VS$11:INDIRECT("'Полная ст-ть с уч.НЗС (Авто)'!VS"&amp;$J$42))/$D28)</f>
        <v>0</v>
      </c>
      <c r="VT28" s="137">
        <f ca="1">IF($D28=0,0,SUMIF('Полная ст-ть с уч.НЗС (Авто)'!$YP$11:INDIRECT("'Полная ст-ть с уч.НЗС (Авто)'!YP"&amp;$J$42),$C28,'Полная ст-ть с уч.НЗС (Авто)'!VT$11:INDIRECT("'Полная ст-ть с уч.НЗС (Авто)'!VT"&amp;$J$42))/$D28)</f>
        <v>0</v>
      </c>
      <c r="VU28" s="137">
        <f ca="1">IF($D28=0,0,SUMIF('Полная ст-ть с уч.НЗС (Авто)'!$YP$11:INDIRECT("'Полная ст-ть с уч.НЗС (Авто)'!YP"&amp;$J$42),$C28,'Полная ст-ть с уч.НЗС (Авто)'!VU$11:INDIRECT("'Полная ст-ть с уч.НЗС (Авто)'!VU"&amp;$J$42))/$D28)</f>
        <v>0</v>
      </c>
      <c r="VV28" s="137">
        <f ca="1">IF($D28=0,0,SUMIF('Полная ст-ть с уч.НЗС (Авто)'!$YP$11:INDIRECT("'Полная ст-ть с уч.НЗС (Авто)'!YP"&amp;$J$42),$C28,'Полная ст-ть с уч.НЗС (Авто)'!VV$11:INDIRECT("'Полная ст-ть с уч.НЗС (Авто)'!VV"&amp;$J$42))/$D28)</f>
        <v>0</v>
      </c>
      <c r="VW28" s="137">
        <f ca="1">IF($D28=0,0,SUMIF('Полная ст-ть с уч.НЗС (Авто)'!$YP$11:INDIRECT("'Полная ст-ть с уч.НЗС (Авто)'!YP"&amp;$J$42),$C28,'Полная ст-ть с уч.НЗС (Авто)'!VW$11:INDIRECT("'Полная ст-ть с уч.НЗС (Авто)'!VW"&amp;$J$42))/$D28)</f>
        <v>0</v>
      </c>
      <c r="VX28" s="137">
        <f ca="1">IF($D28=0,0,SUMIF('Полная ст-ть с уч.НЗС (Авто)'!$YP$11:INDIRECT("'Полная ст-ть с уч.НЗС (Авто)'!YP"&amp;$J$42),$C28,'Полная ст-ть с уч.НЗС (Авто)'!VX$11:INDIRECT("'Полная ст-ть с уч.НЗС (Авто)'!VX"&amp;$J$42))/$D28)</f>
        <v>0</v>
      </c>
      <c r="VY28" s="137">
        <f ca="1">IF($D28=0,0,SUMIF('Полная ст-ть с уч.НЗС (Авто)'!$YP$11:INDIRECT("'Полная ст-ть с уч.НЗС (Авто)'!YP"&amp;$J$42),$C28,'Полная ст-ть с уч.НЗС (Авто)'!VY$11:INDIRECT("'Полная ст-ть с уч.НЗС (Авто)'!VY"&amp;$J$42))/$D28)</f>
        <v>0</v>
      </c>
      <c r="VZ28" s="137">
        <f ca="1">IF($D28=0,0,SUMIF('Полная ст-ть с уч.НЗС (Авто)'!$YP$11:INDIRECT("'Полная ст-ть с уч.НЗС (Авто)'!YP"&amp;$J$42),$C28,'Полная ст-ть с уч.НЗС (Авто)'!VZ$11:INDIRECT("'Полная ст-ть с уч.НЗС (Авто)'!VZ"&amp;$J$42))/$D28)</f>
        <v>0</v>
      </c>
      <c r="WA28" s="137">
        <f ca="1">IF($D28=0,0,SUMIF('Полная ст-ть с уч.НЗС (Авто)'!$YP$11:INDIRECT("'Полная ст-ть с уч.НЗС (Авто)'!YP"&amp;$J$42),$C28,'Полная ст-ть с уч.НЗС (Авто)'!WA$11:INDIRECT("'Полная ст-ть с уч.НЗС (Авто)'!WA"&amp;$J$42))/$D28)</f>
        <v>0</v>
      </c>
      <c r="WB28" s="137">
        <f ca="1">IF($D28=0,0,SUMIF('Полная ст-ть с уч.НЗС (Авто)'!$YP$11:INDIRECT("'Полная ст-ть с уч.НЗС (Авто)'!YP"&amp;$J$42),$C28,'Полная ст-ть с уч.НЗС (Авто)'!WB$11:INDIRECT("'Полная ст-ть с уч.НЗС (Авто)'!WB"&amp;$J$42))/$D28)</f>
        <v>0</v>
      </c>
      <c r="WC28" s="137">
        <f ca="1">IF($D28=0,0,SUMIF('Полная ст-ть с уч.НЗС (Авто)'!$YP$11:INDIRECT("'Полная ст-ть с уч.НЗС (Авто)'!YP"&amp;$J$42),$C28,'Полная ст-ть с уч.НЗС (Авто)'!WC$11:INDIRECT("'Полная ст-ть с уч.НЗС (Авто)'!WC"&amp;$J$42))/$D28)</f>
        <v>0</v>
      </c>
      <c r="WD28" s="137">
        <f ca="1">IF($D28=0,0,SUMIF('Полная ст-ть с уч.НЗС (Авто)'!$YP$11:INDIRECT("'Полная ст-ть с уч.НЗС (Авто)'!YP"&amp;$J$42),$C28,'Полная ст-ть с уч.НЗС (Авто)'!WD$11:INDIRECT("'Полная ст-ть с уч.НЗС (Авто)'!WD"&amp;$J$42))/$D28)</f>
        <v>0</v>
      </c>
      <c r="WE28" s="137">
        <f ca="1">IF($D28=0,0,SUMIF('Полная ст-ть с уч.НЗС (Авто)'!$YP$11:INDIRECT("'Полная ст-ть с уч.НЗС (Авто)'!YP"&amp;$J$42),$C28,'Полная ст-ть с уч.НЗС (Авто)'!WE$11:INDIRECT("'Полная ст-ть с уч.НЗС (Авто)'!WE"&amp;$J$42))/$D28)</f>
        <v>0</v>
      </c>
      <c r="WF28" s="137">
        <f ca="1">IF($D28=0,0,SUMIF('Полная ст-ть с уч.НЗС (Авто)'!$YP$11:INDIRECT("'Полная ст-ть с уч.НЗС (Авто)'!YP"&amp;$J$42),$C28,'Полная ст-ть с уч.НЗС (Авто)'!WF$11:INDIRECT("'Полная ст-ть с уч.НЗС (Авто)'!WF"&amp;$J$42))/$D28)</f>
        <v>0</v>
      </c>
      <c r="WG28" s="137">
        <f ca="1">IF($D28=0,0,SUMIF('Полная ст-ть с уч.НЗС (Авто)'!$YP$11:INDIRECT("'Полная ст-ть с уч.НЗС (Авто)'!YP"&amp;$J$42),$C28,'Полная ст-ть с уч.НЗС (Авто)'!WG$11:INDIRECT("'Полная ст-ть с уч.НЗС (Авто)'!WG"&amp;$J$42))/$D28)</f>
        <v>0</v>
      </c>
      <c r="WH28" s="137">
        <f ca="1">IF($D28=0,0,SUMIF('Полная ст-ть с уч.НЗС (Авто)'!$YP$11:INDIRECT("'Полная ст-ть с уч.НЗС (Авто)'!YP"&amp;$J$42),$C28,'Полная ст-ть с уч.НЗС (Авто)'!WH$11:INDIRECT("'Полная ст-ть с уч.НЗС (Авто)'!WH"&amp;$J$42))/$D28)</f>
        <v>0</v>
      </c>
      <c r="WI28" s="137">
        <f ca="1">IF($D28=0,0,SUMIF('Полная ст-ть с уч.НЗС (Авто)'!$YP$11:INDIRECT("'Полная ст-ть с уч.НЗС (Авто)'!YP"&amp;$J$42),$C28,'Полная ст-ть с уч.НЗС (Авто)'!WI$11:INDIRECT("'Полная ст-ть с уч.НЗС (Авто)'!WI"&amp;$J$42))/$D28)</f>
        <v>0</v>
      </c>
      <c r="WJ28" s="137">
        <f ca="1">IF($D28=0,0,SUMIF('Полная ст-ть с уч.НЗС (Авто)'!$YP$11:INDIRECT("'Полная ст-ть с уч.НЗС (Авто)'!YP"&amp;$J$42),$C28,'Полная ст-ть с уч.НЗС (Авто)'!WJ$11:INDIRECT("'Полная ст-ть с уч.НЗС (Авто)'!WJ"&amp;$J$42))/$D28)</f>
        <v>0</v>
      </c>
      <c r="WK28" s="137">
        <f ca="1">IF($D28=0,0,SUMIF('Полная ст-ть с уч.НЗС (Авто)'!$YP$11:INDIRECT("'Полная ст-ть с уч.НЗС (Авто)'!YP"&amp;$J$42),$C28,'Полная ст-ть с уч.НЗС (Авто)'!WK$11:INDIRECT("'Полная ст-ть с уч.НЗС (Авто)'!WK"&amp;$J$42))/$D28)</f>
        <v>0</v>
      </c>
      <c r="WL28" s="137">
        <f ca="1">IF($D28=0,0,SUMIF('Полная ст-ть с уч.НЗС (Авто)'!$YP$11:INDIRECT("'Полная ст-ть с уч.НЗС (Авто)'!YP"&amp;$J$42),$C28,'Полная ст-ть с уч.НЗС (Авто)'!WL$11:INDIRECT("'Полная ст-ть с уч.НЗС (Авто)'!WL"&amp;$J$42))/$D28)</f>
        <v>0</v>
      </c>
      <c r="WM28" s="137">
        <f ca="1">IF($D28=0,0,SUMIF('Полная ст-ть с уч.НЗС (Авто)'!$YP$11:INDIRECT("'Полная ст-ть с уч.НЗС (Авто)'!YP"&amp;$J$42),$C28,'Полная ст-ть с уч.НЗС (Авто)'!WM$11:INDIRECT("'Полная ст-ть с уч.НЗС (Авто)'!WM"&amp;$J$42))/$D28)</f>
        <v>0</v>
      </c>
      <c r="WN28" s="137">
        <f ca="1">IF($D28=0,0,SUMIF('Полная ст-ть с уч.НЗС (Авто)'!$YP$11:INDIRECT("'Полная ст-ть с уч.НЗС (Авто)'!YP"&amp;$J$42),$C28,'Полная ст-ть с уч.НЗС (Авто)'!WN$11:INDIRECT("'Полная ст-ть с уч.НЗС (Авто)'!WN"&amp;$J$42))/$D28)</f>
        <v>0</v>
      </c>
      <c r="WO28" s="137">
        <f ca="1">IF($D28=0,0,SUMIF('Полная ст-ть с уч.НЗС (Авто)'!$YP$11:INDIRECT("'Полная ст-ть с уч.НЗС (Авто)'!YP"&amp;$J$42),$C28,'Полная ст-ть с уч.НЗС (Авто)'!WO$11:INDIRECT("'Полная ст-ть с уч.НЗС (Авто)'!WO"&amp;$J$42))/$D28)</f>
        <v>0</v>
      </c>
      <c r="WP28" s="137">
        <f ca="1">IF($D28=0,0,SUMIF('Полная ст-ть с уч.НЗС (Авто)'!$YP$11:INDIRECT("'Полная ст-ть с уч.НЗС (Авто)'!YP"&amp;$J$42),$C28,'Полная ст-ть с уч.НЗС (Авто)'!WP$11:INDIRECT("'Полная ст-ть с уч.НЗС (Авто)'!WP"&amp;$J$42))/$D28)</f>
        <v>0</v>
      </c>
      <c r="WQ28" s="137">
        <f ca="1">IF($D28=0,0,SUMIF('Полная ст-ть с уч.НЗС (Авто)'!$YP$11:INDIRECT("'Полная ст-ть с уч.НЗС (Авто)'!YP"&amp;$J$42),$C28,'Полная ст-ть с уч.НЗС (Авто)'!WQ$11:INDIRECT("'Полная ст-ть с уч.НЗС (Авто)'!WQ"&amp;$J$42))/$D28)</f>
        <v>0</v>
      </c>
      <c r="WR28" s="137">
        <f ca="1">IF($D28=0,0,SUMIF('Полная ст-ть с уч.НЗС (Авто)'!$YP$11:INDIRECT("'Полная ст-ть с уч.НЗС (Авто)'!YP"&amp;$J$42),$C28,'Полная ст-ть с уч.НЗС (Авто)'!WR$11:INDIRECT("'Полная ст-ть с уч.НЗС (Авто)'!WR"&amp;$J$42))/$D28)</f>
        <v>0</v>
      </c>
      <c r="WS28" s="137">
        <f ca="1">IF($D28=0,0,SUMIF('Полная ст-ть с уч.НЗС (Авто)'!$YP$11:INDIRECT("'Полная ст-ть с уч.НЗС (Авто)'!YP"&amp;$J$42),$C28,'Полная ст-ть с уч.НЗС (Авто)'!WS$11:INDIRECT("'Полная ст-ть с уч.НЗС (Авто)'!WS"&amp;$J$42))/$D28)</f>
        <v>0</v>
      </c>
      <c r="WT28" s="137">
        <f ca="1">IF($D28=0,0,SUMIF('Полная ст-ть с уч.НЗС (Авто)'!$YP$11:INDIRECT("'Полная ст-ть с уч.НЗС (Авто)'!YP"&amp;$J$42),$C28,'Полная ст-ть с уч.НЗС (Авто)'!WT$11:INDIRECT("'Полная ст-ть с уч.НЗС (Авто)'!WT"&amp;$J$42))/$D28)</f>
        <v>0</v>
      </c>
      <c r="WU28" s="137">
        <f ca="1">IF($D28=0,0,SUMIF('Полная ст-ть с уч.НЗС (Авто)'!$YP$11:INDIRECT("'Полная ст-ть с уч.НЗС (Авто)'!YP"&amp;$J$42),$C28,'Полная ст-ть с уч.НЗС (Авто)'!WU$11:INDIRECT("'Полная ст-ть с уч.НЗС (Авто)'!WU"&amp;$J$42))/$D28)</f>
        <v>0</v>
      </c>
      <c r="WV28" s="137">
        <f ca="1">IF($D28=0,0,SUMIF('Полная ст-ть с уч.НЗС (Авто)'!$YP$11:INDIRECT("'Полная ст-ть с уч.НЗС (Авто)'!YP"&amp;$J$42),$C28,'Полная ст-ть с уч.НЗС (Авто)'!WV$11:INDIRECT("'Полная ст-ть с уч.НЗС (Авто)'!WV"&amp;$J$42))/$D28)</f>
        <v>0</v>
      </c>
      <c r="WW28" s="137">
        <f ca="1">IF($D28=0,0,SUMIF('Полная ст-ть с уч.НЗС (Авто)'!$YP$11:INDIRECT("'Полная ст-ть с уч.НЗС (Авто)'!YP"&amp;$J$42),$C28,'Полная ст-ть с уч.НЗС (Авто)'!WW$11:INDIRECT("'Полная ст-ть с уч.НЗС (Авто)'!WW"&amp;$J$42))/$D28)</f>
        <v>0</v>
      </c>
      <c r="WX28" s="137">
        <f ca="1">IF($D28=0,0,SUMIF('Полная ст-ть с уч.НЗС (Авто)'!$YP$11:INDIRECT("'Полная ст-ть с уч.НЗС (Авто)'!YP"&amp;$J$42),$C28,'Полная ст-ть с уч.НЗС (Авто)'!WX$11:INDIRECT("'Полная ст-ть с уч.НЗС (Авто)'!WX"&amp;$J$42))/$D28)</f>
        <v>0</v>
      </c>
      <c r="WY28" s="137">
        <f ca="1">IF($D28=0,0,SUMIF('Полная ст-ть с уч.НЗС (Авто)'!$YP$11:INDIRECT("'Полная ст-ть с уч.НЗС (Авто)'!YP"&amp;$J$42),$C28,'Полная ст-ть с уч.НЗС (Авто)'!WY$11:INDIRECT("'Полная ст-ть с уч.НЗС (Авто)'!WY"&amp;$J$42))/$D28)</f>
        <v>0</v>
      </c>
      <c r="WZ28" s="137">
        <f ca="1">IF($D28=0,0,SUMIF('Полная ст-ть с уч.НЗС (Авто)'!$YP$11:INDIRECT("'Полная ст-ть с уч.НЗС (Авто)'!YP"&amp;$J$42),$C28,'Полная ст-ть с уч.НЗС (Авто)'!WZ$11:INDIRECT("'Полная ст-ть с уч.НЗС (Авто)'!WZ"&amp;$J$42))/$D28)</f>
        <v>0</v>
      </c>
      <c r="XA28" s="137">
        <f ca="1">IF($D28=0,0,SUMIF('Полная ст-ть с уч.НЗС (Авто)'!$YP$11:INDIRECT("'Полная ст-ть с уч.НЗС (Авто)'!YP"&amp;$J$42),$C28,'Полная ст-ть с уч.НЗС (Авто)'!XA$11:INDIRECT("'Полная ст-ть с уч.НЗС (Авто)'!XA"&amp;$J$42))/$D28)</f>
        <v>0</v>
      </c>
      <c r="XB28" s="137">
        <f ca="1">IF($D28=0,0,SUMIF('Полная ст-ть с уч.НЗС (Авто)'!$YP$11:INDIRECT("'Полная ст-ть с уч.НЗС (Авто)'!YP"&amp;$J$42),$C28,'Полная ст-ть с уч.НЗС (Авто)'!XB$11:INDIRECT("'Полная ст-ть с уч.НЗС (Авто)'!XB"&amp;$J$42))/$D28)</f>
        <v>0</v>
      </c>
      <c r="XC28" s="137">
        <f ca="1">IF($D28=0,0,SUMIF('Полная ст-ть с уч.НЗС (Авто)'!$YP$11:INDIRECT("'Полная ст-ть с уч.НЗС (Авто)'!YP"&amp;$J$42),$C28,'Полная ст-ть с уч.НЗС (Авто)'!XC$11:INDIRECT("'Полная ст-ть с уч.НЗС (Авто)'!XC"&amp;$J$42))/$D28)</f>
        <v>0</v>
      </c>
      <c r="XD28" s="137">
        <f ca="1">IF($D28=0,0,SUMIF('Полная ст-ть с уч.НЗС (Авто)'!$YP$11:INDIRECT("'Полная ст-ть с уч.НЗС (Авто)'!YP"&amp;$J$42),$C28,'Полная ст-ть с уч.НЗС (Авто)'!XD$11:INDIRECT("'Полная ст-ть с уч.НЗС (Авто)'!XD"&amp;$J$42))/$D28)</f>
        <v>0</v>
      </c>
      <c r="XE28" s="137">
        <f ca="1">IF($D28=0,0,SUMIF('Полная ст-ть с уч.НЗС (Авто)'!$YP$11:INDIRECT("'Полная ст-ть с уч.НЗС (Авто)'!YP"&amp;$J$42),$C28,'Полная ст-ть с уч.НЗС (Авто)'!XE$11:INDIRECT("'Полная ст-ть с уч.НЗС (Авто)'!XE"&amp;$J$42))/$D28)</f>
        <v>0</v>
      </c>
      <c r="XF28" s="137">
        <f ca="1">IF($D28=0,0,SUMIF('Полная ст-ть с уч.НЗС (Авто)'!$YP$11:INDIRECT("'Полная ст-ть с уч.НЗС (Авто)'!YP"&amp;$J$42),$C28,'Полная ст-ть с уч.НЗС (Авто)'!XF$11:INDIRECT("'Полная ст-ть с уч.НЗС (Авто)'!XF"&amp;$J$42))/$D28)</f>
        <v>0</v>
      </c>
      <c r="XG28" s="137">
        <f ca="1">IF($D28=0,0,SUMIF('Полная ст-ть с уч.НЗС (Авто)'!$YP$11:INDIRECT("'Полная ст-ть с уч.НЗС (Авто)'!YP"&amp;$J$42),$C28,'Полная ст-ть с уч.НЗС (Авто)'!XG$11:INDIRECT("'Полная ст-ть с уч.НЗС (Авто)'!XG"&amp;$J$42))/$D28)</f>
        <v>0</v>
      </c>
      <c r="XH28" s="137">
        <f ca="1">IF($D28=0,0,SUMIF('Полная ст-ть с уч.НЗС (Авто)'!$YP$11:INDIRECT("'Полная ст-ть с уч.НЗС (Авто)'!YP"&amp;$J$42),$C28,'Полная ст-ть с уч.НЗС (Авто)'!XH$11:INDIRECT("'Полная ст-ть с уч.НЗС (Авто)'!XH"&amp;$J$42))/$D28)</f>
        <v>0</v>
      </c>
      <c r="XI28" s="137">
        <f ca="1">IF($D28=0,0,SUMIF('Полная ст-ть с уч.НЗС (Авто)'!$YP$11:INDIRECT("'Полная ст-ть с уч.НЗС (Авто)'!YP"&amp;$J$42),$C28,'Полная ст-ть с уч.НЗС (Авто)'!XI$11:INDIRECT("'Полная ст-ть с уч.НЗС (Авто)'!XI"&amp;$J$42))/$D28)</f>
        <v>0</v>
      </c>
      <c r="XJ28" s="137">
        <f ca="1">IF($D28=0,0,SUMIF('Полная ст-ть с уч.НЗС (Авто)'!$YP$11:INDIRECT("'Полная ст-ть с уч.НЗС (Авто)'!YP"&amp;$J$42),$C28,'Полная ст-ть с уч.НЗС (Авто)'!XJ$11:INDIRECT("'Полная ст-ть с уч.НЗС (Авто)'!XJ"&amp;$J$42))/$D28)</f>
        <v>0</v>
      </c>
      <c r="XK28" s="137">
        <f ca="1">IF($D28=0,0,SUMIF('Полная ст-ть с уч.НЗС (Авто)'!$YP$11:INDIRECT("'Полная ст-ть с уч.НЗС (Авто)'!YP"&amp;$J$42),$C28,'Полная ст-ть с уч.НЗС (Авто)'!XK$11:INDIRECT("'Полная ст-ть с уч.НЗС (Авто)'!XK"&amp;$J$42))/$D28)</f>
        <v>0</v>
      </c>
      <c r="XL28" s="137">
        <f ca="1">IF($D28=0,0,SUMIF('Полная ст-ть с уч.НЗС (Авто)'!$YP$11:INDIRECT("'Полная ст-ть с уч.НЗС (Авто)'!YP"&amp;$J$42),$C28,'Полная ст-ть с уч.НЗС (Авто)'!XL$11:INDIRECT("'Полная ст-ть с уч.НЗС (Авто)'!XL"&amp;$J$42))/$D28)</f>
        <v>0</v>
      </c>
      <c r="XM28" s="137">
        <f ca="1">IF($D28=0,0,SUMIF('Полная ст-ть с уч.НЗС (Авто)'!$YP$11:INDIRECT("'Полная ст-ть с уч.НЗС (Авто)'!YP"&amp;$J$42),$C28,'Полная ст-ть с уч.НЗС (Авто)'!XM$11:INDIRECT("'Полная ст-ть с уч.НЗС (Авто)'!XM"&amp;$J$42))/$D28)</f>
        <v>0</v>
      </c>
      <c r="XN28" s="137">
        <f ca="1">IF($D28=0,0,SUMIF('Полная ст-ть с уч.НЗС (Авто)'!$YP$11:INDIRECT("'Полная ст-ть с уч.НЗС (Авто)'!YP"&amp;$J$42),$C28,'Полная ст-ть с уч.НЗС (Авто)'!XN$11:INDIRECT("'Полная ст-ть с уч.НЗС (Авто)'!XN"&amp;$J$42))/$D28)</f>
        <v>0</v>
      </c>
      <c r="XO28" s="137">
        <f ca="1">IF($D28=0,0,SUMIF('Полная ст-ть с уч.НЗС (Авто)'!$YP$11:INDIRECT("'Полная ст-ть с уч.НЗС (Авто)'!YP"&amp;$J$42),$C28,'Полная ст-ть с уч.НЗС (Авто)'!XO$11:INDIRECT("'Полная ст-ть с уч.НЗС (Авто)'!XO"&amp;$J$42))/$D28)</f>
        <v>0</v>
      </c>
      <c r="XP28" s="141">
        <f ca="1">IF($D28=0,0,SUMIF('Полная ст-ть с уч.НЗС (Авто)'!$YP$11:INDIRECT("'Полная ст-ть с уч.НЗС (Авто)'!YP"&amp;$J$42),$C28,'Полная ст-ть с уч.НЗС (Авто)'!XP$11:INDIRECT("'Полная ст-ть с уч.НЗС (Авто)'!XP"&amp;$J$42))/$D28)</f>
        <v>0</v>
      </c>
      <c r="XQ28" s="137">
        <f ca="1">IF($D28=0,0,SUMIF('Полная ст-ть с уч.НЗС (Авто)'!$YP$11:INDIRECT("'Полная ст-ть с уч.НЗС (Авто)'!YP"&amp;$J$42),$C28,'Полная ст-ть с уч.НЗС (Авто)'!XQ$11:INDIRECT("'Полная ст-ть с уч.НЗС (Авто)'!XQ"&amp;$J$42))/$D28)</f>
        <v>0</v>
      </c>
      <c r="XR28" s="137">
        <f ca="1">IF($D28=0,0,SUMIF('Полная ст-ть с уч.НЗС (Авто)'!$YP$11:INDIRECT("'Полная ст-ть с уч.НЗС (Авто)'!YP"&amp;$J$42),$C28,'Полная ст-ть с уч.НЗС (Авто)'!XR$11:INDIRECT("'Полная ст-ть с уч.НЗС (Авто)'!XR"&amp;$J$42))/$D28)</f>
        <v>0</v>
      </c>
      <c r="XS28" s="137">
        <f ca="1">IF($D28=0,0,SUMIF('Полная ст-ть с уч.НЗС (Авто)'!$YP$11:INDIRECT("'Полная ст-ть с уч.НЗС (Авто)'!YP"&amp;$J$42),$C28,'Полная ст-ть с уч.НЗС (Авто)'!XS$11:INDIRECT("'Полная ст-ть с уч.НЗС (Авто)'!XS"&amp;$J$42))/$D28)</f>
        <v>0</v>
      </c>
      <c r="XT28" s="137">
        <f ca="1">IF($D28=0,0,SUMIF('Полная ст-ть с уч.НЗС (Авто)'!$YP$11:INDIRECT("'Полная ст-ть с уч.НЗС (Авто)'!YP"&amp;$J$42),$C28,'Полная ст-ть с уч.НЗС (Авто)'!XT$11:INDIRECT("'Полная ст-ть с уч.НЗС (Авто)'!XT"&amp;$J$42))/$D28)</f>
        <v>0</v>
      </c>
      <c r="XU28" s="137">
        <f ca="1">IF($D28=0,0,SUMIF('Полная ст-ть с уч.НЗС (Авто)'!$YP$11:INDIRECT("'Полная ст-ть с уч.НЗС (Авто)'!YP"&amp;$J$42),$C28,'Полная ст-ть с уч.НЗС (Авто)'!XU$11:INDIRECT("'Полная ст-ть с уч.НЗС (Авто)'!XU"&amp;$J$42))/$D28)</f>
        <v>0</v>
      </c>
      <c r="XV28" s="137">
        <f ca="1">IF($D28=0,0,SUMIF('Полная ст-ть с уч.НЗС (Авто)'!$YP$11:INDIRECT("'Полная ст-ть с уч.НЗС (Авто)'!YP"&amp;$J$42),$C28,'Полная ст-ть с уч.НЗС (Авто)'!XV$11:INDIRECT("'Полная ст-ть с уч.НЗС (Авто)'!XV"&amp;$J$42))/$D28)</f>
        <v>0</v>
      </c>
      <c r="XW28" s="137">
        <f ca="1">IF($D28=0,0,SUMIF('Полная ст-ть с уч.НЗС (Авто)'!$YP$11:INDIRECT("'Полная ст-ть с уч.НЗС (Авто)'!YP"&amp;$J$42),$C28,'Полная ст-ть с уч.НЗС (Авто)'!XW$11:INDIRECT("'Полная ст-ть с уч.НЗС (Авто)'!XW"&amp;$J$42))/$D28)</f>
        <v>0</v>
      </c>
      <c r="XX28" s="137">
        <f ca="1">IF($D28=0,0,SUMIF('Полная ст-ть с уч.НЗС (Авто)'!$YP$11:INDIRECT("'Полная ст-ть с уч.НЗС (Авто)'!YP"&amp;$J$42),$C28,'Полная ст-ть с уч.НЗС (Авто)'!XX$11:INDIRECT("'Полная ст-ть с уч.НЗС (Авто)'!XX"&amp;$J$42))/$D28)</f>
        <v>0</v>
      </c>
      <c r="XY28" s="137">
        <f ca="1">IF($D28=0,0,SUMIF('Полная ст-ть с уч.НЗС (Авто)'!$YP$11:INDIRECT("'Полная ст-ть с уч.НЗС (Авто)'!YP"&amp;$J$42),$C28,'Полная ст-ть с уч.НЗС (Авто)'!XY$11:INDIRECT("'Полная ст-ть с уч.НЗС (Авто)'!XY"&amp;$J$42))/$D28)</f>
        <v>0</v>
      </c>
      <c r="XZ28" s="137">
        <f ca="1">IF($D28=0,0,SUMIF('Полная ст-ть с уч.НЗС (Авто)'!$YP$11:INDIRECT("'Полная ст-ть с уч.НЗС (Авто)'!YP"&amp;$J$42),$C28,'Полная ст-ть с уч.НЗС (Авто)'!XZ$11:INDIRECT("'Полная ст-ть с уч.НЗС (Авто)'!XZ"&amp;$J$42))/$D28)</f>
        <v>0</v>
      </c>
      <c r="YA28" s="137">
        <f ca="1">IF($D28=0,0,SUMIF('Полная ст-ть с уч.НЗС (Авто)'!$YP$11:INDIRECT("'Полная ст-ть с уч.НЗС (Авто)'!YP"&amp;$J$42),$C28,'Полная ст-ть с уч.НЗС (Авто)'!YA$11:INDIRECT("'Полная ст-ть с уч.НЗС (Авто)'!YA"&amp;$J$42))/$D28)</f>
        <v>0</v>
      </c>
      <c r="YB28" s="137">
        <f ca="1">IF($D28=0,0,SUMIF('Полная ст-ть с уч.НЗС (Авто)'!$YP$11:INDIRECT("'Полная ст-ть с уч.НЗС (Авто)'!YP"&amp;$J$42),$C28,'Полная ст-ть с уч.НЗС (Авто)'!YB$11:INDIRECT("'Полная ст-ть с уч.НЗС (Авто)'!YB"&amp;$J$42))/$D28)</f>
        <v>0</v>
      </c>
      <c r="YC28" s="137">
        <f ca="1">IF($D28=0,0,SUMIF('Полная ст-ть с уч.НЗС (Авто)'!$YP$11:INDIRECT("'Полная ст-ть с уч.НЗС (Авто)'!YP"&amp;$J$42),$C28,'Полная ст-ть с уч.НЗС (Авто)'!YC$11:INDIRECT("'Полная ст-ть с уч.НЗС (Авто)'!YC"&amp;$J$42))/$D28)</f>
        <v>0</v>
      </c>
      <c r="YD28" s="137">
        <f ca="1">IF($D28=0,0,SUMIF('Полная ст-ть с уч.НЗС (Авто)'!$YP$11:INDIRECT("'Полная ст-ть с уч.НЗС (Авто)'!YP"&amp;$J$42),$C28,'Полная ст-ть с уч.НЗС (Авто)'!YD$11:INDIRECT("'Полная ст-ть с уч.НЗС (Авто)'!YD"&amp;$J$42))/$D28)</f>
        <v>0</v>
      </c>
      <c r="YE28" s="141">
        <f ca="1">IF($D28=0,0,SUMIF('Полная ст-ть с уч.НЗС (Авто)'!$YP$11:INDIRECT("'Полная ст-ть с уч.НЗС (Авто)'!YP"&amp;$J$42),$C28,'Полная ст-ть с уч.НЗС (Авто)'!YE$11:INDIRECT("'Полная ст-ть с уч.НЗС (Авто)'!YE"&amp;$J$42))/$D28)</f>
        <v>0</v>
      </c>
      <c r="YF28" s="104"/>
      <c r="YG28" s="94"/>
    </row>
    <row r="29" spans="1:657" s="105" customFormat="1" ht="15" customHeight="1" x14ac:dyDescent="0.25">
      <c r="A29" s="133">
        <v>19</v>
      </c>
      <c r="B29" s="134" t="s">
        <v>747</v>
      </c>
      <c r="C29" s="135" t="s">
        <v>748</v>
      </c>
      <c r="D29" s="136">
        <f ca="1">COUNTIF('Полная ст-ть с уч.НЗС (Авто)'!$YP$11:INDIRECT("'Полная ст-ть с уч.НЗС (Авто)'!YP"&amp;$J$42),C29)</f>
        <v>0</v>
      </c>
      <c r="E29" s="134"/>
      <c r="F29" s="134"/>
      <c r="G29" s="134"/>
      <c r="H29" s="134"/>
      <c r="I29" s="137">
        <f ca="1">IF($D29=0,0,SUMIF('Полная ст-ть с уч.НЗС (Авто)'!$YP$11:INDIRECT("'Полная ст-ть с уч.НЗС (Авто)'!YP"&amp;$J$42),$C29,'Полная ст-ть с уч.НЗС (Авто)'!I$11:INDIRECT("'Полная ст-ть с уч.НЗС (Авто)'!I"&amp;$J$42))/$D29)</f>
        <v>0</v>
      </c>
      <c r="J29" s="136"/>
      <c r="K29" s="137">
        <f ca="1">IF($D29=0,0,SUMIF('Полная ст-ть с уч.НЗС (Авто)'!$YP$11:INDIRECT("'Полная ст-ть с уч.НЗС (Авто)'!YP"&amp;$J$42),$C29,'Полная ст-ть с уч.НЗС (Авто)'!K$11:INDIRECT("'Полная ст-ть с уч.НЗС (Авто)'!K"&amp;$J$42))/$D29)</f>
        <v>0</v>
      </c>
      <c r="L29" s="134"/>
      <c r="M29" s="137">
        <f ca="1">IF($D29=0,0,SUMIF('Полная ст-ть с уч.НЗС (Авто)'!$YP$11:INDIRECT("'Полная ст-ть с уч.НЗС (Авто)'!YP"&amp;$J$42),$C29,'Полная ст-ть с уч.НЗС (Авто)'!M$11:INDIRECT("'Полная ст-ть с уч.НЗС (Авто)'!M"&amp;$J$42))/$D29)</f>
        <v>0</v>
      </c>
      <c r="N29" s="134"/>
      <c r="O29" s="137">
        <f ca="1">IF($D29=0,0,SUMIF('Полная ст-ть с уч.НЗС (Авто)'!$YP$11:INDIRECT("'Полная ст-ть с уч.НЗС (Авто)'!YP"&amp;$J$42),$C29,'Полная ст-ть с уч.НЗС (Авто)'!O$11:INDIRECT("'Полная ст-ть с уч.НЗС (Авто)'!O"&amp;$J$42))/$D29)</f>
        <v>0</v>
      </c>
      <c r="P29" s="134"/>
      <c r="Q29" s="137">
        <f ca="1">IF($D29=0,0,SUMIF('Полная ст-ть с уч.НЗС (Авто)'!$YP$11:INDIRECT("'Полная ст-ть с уч.НЗС (Авто)'!YP"&amp;$J$42),$C29,'Полная ст-ть с уч.НЗС (Авто)'!Q$11:INDIRECT("'Полная ст-ть с уч.НЗС (Авто)'!Q"&amp;$J$42))/$D29)</f>
        <v>0</v>
      </c>
      <c r="R29" s="137">
        <f ca="1">IF($D29=0,0,SUMIF('Полная ст-ть с уч.НЗС (Авто)'!$YP$11:INDIRECT("'Полная ст-ть с уч.НЗС (Авто)'!YP"&amp;$J$42),$C29,'Полная ст-ть с уч.НЗС (Авто)'!R$11:INDIRECT("'Полная ст-ть с уч.НЗС (Авто)'!R"&amp;$J$42))/$D29)</f>
        <v>0</v>
      </c>
      <c r="S29" s="137">
        <f ca="1">IF($D29=0,0,SUMIF('Полная ст-ть с уч.НЗС (Авто)'!$YP$11:INDIRECT("'Полная ст-ть с уч.НЗС (Авто)'!YP"&amp;$J$42),$C29,'Полная ст-ть с уч.НЗС (Авто)'!S$11:INDIRECT("'Полная ст-ть с уч.НЗС (Авто)'!S"&amp;$J$42))/$D29)</f>
        <v>0</v>
      </c>
      <c r="T29" s="137">
        <f ca="1">IF($D29=0,0,SUMIF('Полная ст-ть с уч.НЗС (Авто)'!$YP$11:INDIRECT("'Полная ст-ть с уч.НЗС (Авто)'!YP"&amp;$J$42),$C29,'Полная ст-ть с уч.НЗС (Авто)'!T$11:INDIRECT("'Полная ст-ть с уч.НЗС (Авто)'!T"&amp;$J$42))/$D29)</f>
        <v>0</v>
      </c>
      <c r="U29" s="137">
        <f ca="1">IF($D29=0,0,SUMIF('Полная ст-ть с уч.НЗС (Авто)'!$YP$11:INDIRECT("'Полная ст-ть с уч.НЗС (Авто)'!YP"&amp;$J$42),$C29,'Полная ст-ть с уч.НЗС (Авто)'!U$11:INDIRECT("'Полная ст-ть с уч.НЗС (Авто)'!U"&amp;$J$42))/$D29)</f>
        <v>0</v>
      </c>
      <c r="V29" s="137">
        <f ca="1">IF($D29=0,0,SUMIF('Полная ст-ть с уч.НЗС (Авто)'!$YP$11:INDIRECT("'Полная ст-ть с уч.НЗС (Авто)'!YP"&amp;$J$42),$C29,'Полная ст-ть с уч.НЗС (Авто)'!V$11:INDIRECT("'Полная ст-ть с уч.НЗС (Авто)'!V"&amp;$J$42))/$D29)</f>
        <v>0</v>
      </c>
      <c r="W29" s="137">
        <f ca="1">IF($D29=0,0,SUMIF('Полная ст-ть с уч.НЗС (Авто)'!$YP$11:INDIRECT("'Полная ст-ть с уч.НЗС (Авто)'!YP"&amp;$J$42),$C29,'Полная ст-ть с уч.НЗС (Авто)'!W$11:INDIRECT("'Полная ст-ть с уч.НЗС (Авто)'!W"&amp;$J$42))/$D29)</f>
        <v>0</v>
      </c>
      <c r="X29" s="137">
        <f ca="1">IF($D29=0,0,SUMIF('Полная ст-ть с уч.НЗС (Авто)'!$YP$11:INDIRECT("'Полная ст-ть с уч.НЗС (Авто)'!YP"&amp;$J$42),$C29,'Полная ст-ть с уч.НЗС (Авто)'!X$11:INDIRECT("'Полная ст-ть с уч.НЗС (Авто)'!X"&amp;$J$42))/$D29)</f>
        <v>0</v>
      </c>
      <c r="Y29" s="137">
        <f ca="1">IF($D29=0,0,SUMIF('Полная ст-ть с уч.НЗС (Авто)'!$YP$11:INDIRECT("'Полная ст-ть с уч.НЗС (Авто)'!YP"&amp;$J$42),$C29,'Полная ст-ть с уч.НЗС (Авто)'!Y$11:INDIRECT("'Полная ст-ть с уч.НЗС (Авто)'!Y"&amp;$J$42))/$D29)</f>
        <v>0</v>
      </c>
      <c r="Z29" s="137">
        <f ca="1">IF($D29=0,0,SUMIF('Полная ст-ть с уч.НЗС (Авто)'!$YP$11:INDIRECT("'Полная ст-ть с уч.НЗС (Авто)'!YP"&amp;$J$42),$C29,'Полная ст-ть с уч.НЗС (Авто)'!Z$11:INDIRECT("'Полная ст-ть с уч.НЗС (Авто)'!Z"&amp;$J$42))/$D29)</f>
        <v>0</v>
      </c>
      <c r="AA29" s="137">
        <f ca="1">IF($D29=0,0,SUMIF('Полная ст-ть с уч.НЗС (Авто)'!$YP$11:INDIRECT("'Полная ст-ть с уч.НЗС (Авто)'!YP"&amp;$J$42),$C29,'Полная ст-ть с уч.НЗС (Авто)'!AA$11:INDIRECT("'Полная ст-ть с уч.НЗС (Авто)'!AA"&amp;$J$42))/$D29)</f>
        <v>0</v>
      </c>
      <c r="AB29" s="137">
        <f ca="1">IF($D29=0,0,SUMIF('Полная ст-ть с уч.НЗС (Авто)'!$YP$11:INDIRECT("'Полная ст-ть с уч.НЗС (Авто)'!YP"&amp;$J$42),$C29,'Полная ст-ть с уч.НЗС (Авто)'!AB$11:INDIRECT("'Полная ст-ть с уч.НЗС (Авто)'!AB"&amp;$J$42))/$D29)</f>
        <v>0</v>
      </c>
      <c r="AC29" s="137">
        <f ca="1">IF($D29=0,0,SUMIF('Полная ст-ть с уч.НЗС (Авто)'!$YP$11:INDIRECT("'Полная ст-ть с уч.НЗС (Авто)'!YP"&amp;$J$42),$C29,'Полная ст-ть с уч.НЗС (Авто)'!AC$11:INDIRECT("'Полная ст-ть с уч.НЗС (Авто)'!AC"&amp;$J$42))/$D29)</f>
        <v>0</v>
      </c>
      <c r="AD29" s="137">
        <f ca="1">IF($D29=0,0,SUMIF('Полная ст-ть с уч.НЗС (Авто)'!$YP$11:INDIRECT("'Полная ст-ть с уч.НЗС (Авто)'!YP"&amp;$J$42),$C29,'Полная ст-ть с уч.НЗС (Авто)'!AD$11:INDIRECT("'Полная ст-ть с уч.НЗС (Авто)'!AD"&amp;$J$42))/$D29)</f>
        <v>0</v>
      </c>
      <c r="AE29" s="137">
        <f ca="1">IF($D29=0,0,SUMIF('Полная ст-ть с уч.НЗС (Авто)'!$YP$11:INDIRECT("'Полная ст-ть с уч.НЗС (Авто)'!YP"&amp;$J$42),$C29,'Полная ст-ть с уч.НЗС (Авто)'!AE$11:INDIRECT("'Полная ст-ть с уч.НЗС (Авто)'!AE"&amp;$J$42))/$D29)</f>
        <v>0</v>
      </c>
      <c r="AF29" s="137">
        <f ca="1">IF($D29=0,0,SUMIF('Полная ст-ть с уч.НЗС (Авто)'!$YP$11:INDIRECT("'Полная ст-ть с уч.НЗС (Авто)'!YP"&amp;$J$42),$C29,'Полная ст-ть с уч.НЗС (Авто)'!AF$11:INDIRECT("'Полная ст-ть с уч.НЗС (Авто)'!AF"&amp;$J$42))/$D29)</f>
        <v>0</v>
      </c>
      <c r="AG29" s="137">
        <f ca="1">IF($D29=0,0,SUMIF('Полная ст-ть с уч.НЗС (Авто)'!$YP$11:INDIRECT("'Полная ст-ть с уч.НЗС (Авто)'!YP"&amp;$J$42),$C29,'Полная ст-ть с уч.НЗС (Авто)'!AG$11:INDIRECT("'Полная ст-ть с уч.НЗС (Авто)'!AG"&amp;$J$42))/$D29)</f>
        <v>0</v>
      </c>
      <c r="AH29" s="137">
        <f ca="1">IF($D29=0,0,SUMIF('Полная ст-ть с уч.НЗС (Авто)'!$YP$11:INDIRECT("'Полная ст-ть с уч.НЗС (Авто)'!YP"&amp;$J$42),$C29,'Полная ст-ть с уч.НЗС (Авто)'!AH$11:INDIRECT("'Полная ст-ть с уч.НЗС (Авто)'!AH"&amp;$J$42))/$D29)</f>
        <v>0</v>
      </c>
      <c r="AI29" s="137">
        <f ca="1">IF($D29=0,0,SUMIF('Полная ст-ть с уч.НЗС (Авто)'!$YP$11:INDIRECT("'Полная ст-ть с уч.НЗС (Авто)'!YP"&amp;$J$42),$C29,'Полная ст-ть с уч.НЗС (Авто)'!AI$11:INDIRECT("'Полная ст-ть с уч.НЗС (Авто)'!AI"&amp;$J$42))/$D29)</f>
        <v>0</v>
      </c>
      <c r="AJ29" s="137">
        <f ca="1">IF($D29=0,0,SUMIF('Полная ст-ть с уч.НЗС (Авто)'!$YP$11:INDIRECT("'Полная ст-ть с уч.НЗС (Авто)'!YP"&amp;$J$42),$C29,'Полная ст-ть с уч.НЗС (Авто)'!AJ$11:INDIRECT("'Полная ст-ть с уч.НЗС (Авто)'!AJ"&amp;$J$42))/$D29)</f>
        <v>0</v>
      </c>
      <c r="AK29" s="137">
        <f ca="1">IF($D29=0,0,SUMIF('Полная ст-ть с уч.НЗС (Авто)'!$YP$11:INDIRECT("'Полная ст-ть с уч.НЗС (Авто)'!YP"&amp;$J$42),$C29,'Полная ст-ть с уч.НЗС (Авто)'!AK$11:INDIRECT("'Полная ст-ть с уч.НЗС (Авто)'!AK"&amp;$J$42))/$D29)</f>
        <v>0</v>
      </c>
      <c r="AL29" s="137">
        <f ca="1">IF($D29=0,0,SUMIF('Полная ст-ть с уч.НЗС (Авто)'!$YP$11:INDIRECT("'Полная ст-ть с уч.НЗС (Авто)'!YP"&amp;$J$42),$C29,'Полная ст-ть с уч.НЗС (Авто)'!AL$11:INDIRECT("'Полная ст-ть с уч.НЗС (Авто)'!AL"&amp;$J$42))/$D29)</f>
        <v>0</v>
      </c>
      <c r="AM29" s="137">
        <f ca="1">IF($D29=0,0,SUMIF('Полная ст-ть с уч.НЗС (Авто)'!$YP$11:INDIRECT("'Полная ст-ть с уч.НЗС (Авто)'!YP"&amp;$J$42),$C29,'Полная ст-ть с уч.НЗС (Авто)'!AM$11:INDIRECT("'Полная ст-ть с уч.НЗС (Авто)'!AM"&amp;$J$42))/$D29)</f>
        <v>0</v>
      </c>
      <c r="AN29" s="137">
        <f ca="1">IF($D29=0,0,SUMIF('Полная ст-ть с уч.НЗС (Авто)'!$YP$11:INDIRECT("'Полная ст-ть с уч.НЗС (Авто)'!YP"&amp;$J$42),$C29,'Полная ст-ть с уч.НЗС (Авто)'!AN$11:INDIRECT("'Полная ст-ть с уч.НЗС (Авто)'!AN"&amp;$J$42))/$D29)</f>
        <v>0</v>
      </c>
      <c r="AO29" s="137">
        <f ca="1">IF($D29=0,0,SUMIF('Полная ст-ть с уч.НЗС (Авто)'!$YP$11:INDIRECT("'Полная ст-ть с уч.НЗС (Авто)'!YP"&amp;$J$42),$C29,'Полная ст-ть с уч.НЗС (Авто)'!AO$11:INDIRECT("'Полная ст-ть с уч.НЗС (Авто)'!AO"&amp;$J$42))/$D29)</f>
        <v>0</v>
      </c>
      <c r="AP29" s="137">
        <f ca="1">IF($D29=0,0,SUMIF('Полная ст-ть с уч.НЗС (Авто)'!$YP$11:INDIRECT("'Полная ст-ть с уч.НЗС (Авто)'!YP"&amp;$J$42),$C29,'Полная ст-ть с уч.НЗС (Авто)'!AP$11:INDIRECT("'Полная ст-ть с уч.НЗС (Авто)'!AP"&amp;$J$42))/$D29)</f>
        <v>0</v>
      </c>
      <c r="AQ29" s="137">
        <f ca="1">IF($D29=0,0,SUMIF('Полная ст-ть с уч.НЗС (Авто)'!$YP$11:INDIRECT("'Полная ст-ть с уч.НЗС (Авто)'!YP"&amp;$J$42),$C29,'Полная ст-ть с уч.НЗС (Авто)'!AQ$11:INDIRECT("'Полная ст-ть с уч.НЗС (Авто)'!AQ"&amp;$J$42))/$D29)</f>
        <v>0</v>
      </c>
      <c r="AR29" s="186"/>
      <c r="AS29" s="186"/>
      <c r="AT29" s="187"/>
      <c r="AU29" s="421"/>
      <c r="AV29" s="187"/>
      <c r="AW29" s="421"/>
      <c r="AX29" s="137">
        <f ca="1">IF($D29=0,0,SUMIF('Полная ст-ть с уч.НЗС (Авто)'!$YP$11:INDIRECT("'Полная ст-ть с уч.НЗС (Авто)'!YP"&amp;$J$42),$C29,'Полная ст-ть с уч.НЗС (Авто)'!AX$11:INDIRECT("'Полная ст-ть с уч.НЗС (Авто)'!AX"&amp;$J$42))/$D29)</f>
        <v>0</v>
      </c>
      <c r="AY29" s="137">
        <f ca="1">IF($D29=0,0,SUMIF('Полная ст-ть с уч.НЗС (Авто)'!$YP$11:INDIRECT("'Полная ст-ть с уч.НЗС (Авто)'!YP"&amp;$J$42),$C29,'Полная ст-ть с уч.НЗС (Авто)'!AY$11:INDIRECT("'Полная ст-ть с уч.НЗС (Авто)'!AY"&amp;$J$42))/$D29)</f>
        <v>0</v>
      </c>
      <c r="AZ29" s="137">
        <f ca="1">IF($D29=0,0,SUMIF('Полная ст-ть с уч.НЗС (Авто)'!$YP$11:INDIRECT("'Полная ст-ть с уч.НЗС (Авто)'!YP"&amp;$J$42),$C29,'Полная ст-ть с уч.НЗС (Авто)'!AZ$11:INDIRECT("'Полная ст-ть с уч.НЗС (Авто)'!AZ"&amp;$J$42))/$D29)</f>
        <v>0</v>
      </c>
      <c r="BA29" s="137">
        <f ca="1">IF($D29=0,0,SUMIF('Полная ст-ть с уч.НЗС (Авто)'!$YP$11:INDIRECT("'Полная ст-ть с уч.НЗС (Авто)'!YP"&amp;$J$42),$C29,'Полная ст-ть с уч.НЗС (Авто)'!BA$11:INDIRECT("'Полная ст-ть с уч.НЗС (Авто)'!BA"&amp;$J$42))/$D29)</f>
        <v>0</v>
      </c>
      <c r="BB29" s="137">
        <f ca="1">IF($D29=0,0,SUMIF('Полная ст-ть с уч.НЗС (Авто)'!$YP$11:INDIRECT("'Полная ст-ть с уч.НЗС (Авто)'!YP"&amp;$J$42),$C29,'Полная ст-ть с уч.НЗС (Авто)'!BB$11:INDIRECT("'Полная ст-ть с уч.НЗС (Авто)'!BB"&amp;$J$42))/$D29)</f>
        <v>0</v>
      </c>
      <c r="BC29" s="137">
        <f ca="1">IF($D29=0,0,SUMIF('Полная ст-ть с уч.НЗС (Авто)'!$YP$11:INDIRECT("'Полная ст-ть с уч.НЗС (Авто)'!YP"&amp;$J$42),$C29,'Полная ст-ть с уч.НЗС (Авто)'!BC$11:INDIRECT("'Полная ст-ть с уч.НЗС (Авто)'!BC"&amp;$J$42))/$D29)</f>
        <v>0</v>
      </c>
      <c r="BD29" s="187"/>
      <c r="BE29" s="187"/>
      <c r="BF29" s="137">
        <f ca="1">IF($D29=0,0,SUMIF('Полная ст-ть с уч.НЗС (Авто)'!$YP$11:INDIRECT("'Полная ст-ть с уч.НЗС (Авто)'!YP"&amp;$J$42),$C29,'Полная ст-ть с уч.НЗС (Авто)'!BF$11:INDIRECT("'Полная ст-ть с уч.НЗС (Авто)'!BF"&amp;$J$42))/$D29)</f>
        <v>0</v>
      </c>
      <c r="BG29" s="137">
        <f ca="1">IF($D29=0,0,SUMIF('Полная ст-ть с уч.НЗС (Авто)'!$YP$11:INDIRECT("'Полная ст-ть с уч.НЗС (Авто)'!YP"&amp;$J$42),$C29,'Полная ст-ть с уч.НЗС (Авто)'!BG$11:INDIRECT("'Полная ст-ть с уч.НЗС (Авто)'!BG"&amp;$J$42))/$D29)</f>
        <v>0</v>
      </c>
      <c r="BH29" s="137">
        <f ca="1">IF($D29=0,0,SUMIF('Полная ст-ть с уч.НЗС (Авто)'!$YP$11:INDIRECT("'Полная ст-ть с уч.НЗС (Авто)'!YP"&amp;$J$42),$C29,'Полная ст-ть с уч.НЗС (Авто)'!BH$11:INDIRECT("'Полная ст-ть с уч.НЗС (Авто)'!BH"&amp;$J$42))/$D29)</f>
        <v>0</v>
      </c>
      <c r="BI29" s="137">
        <f ca="1">IF($D29=0,0,SUMIF('Полная ст-ть с уч.НЗС (Авто)'!$YP$11:INDIRECT("'Полная ст-ть с уч.НЗС (Авто)'!YP"&amp;$J$42),$C29,'Полная ст-ть с уч.НЗС (Авто)'!BI$11:INDIRECT("'Полная ст-ть с уч.НЗС (Авто)'!BI"&amp;$J$42))/$D29)</f>
        <v>0</v>
      </c>
      <c r="BJ29" s="137">
        <f ca="1">IF($D29=0,0,SUMIF('Полная ст-ть с уч.НЗС (Авто)'!$YP$11:INDIRECT("'Полная ст-ть с уч.НЗС (Авто)'!YP"&amp;$J$42),$C29,'Полная ст-ть с уч.НЗС (Авто)'!BJ$11:INDIRECT("'Полная ст-ть с уч.НЗС (Авто)'!BJ"&amp;$J$42))/$D29)</f>
        <v>0</v>
      </c>
      <c r="BK29" s="137">
        <f ca="1">IF($D29=0,0,SUMIF('Полная ст-ть с уч.НЗС (Авто)'!$YP$11:INDIRECT("'Полная ст-ть с уч.НЗС (Авто)'!YP"&amp;$J$42),$C29,'Полная ст-ть с уч.НЗС (Авто)'!BK$11:INDIRECT("'Полная ст-ть с уч.НЗС (Авто)'!BK"&amp;$J$42))/$D29)</f>
        <v>0</v>
      </c>
      <c r="BL29" s="187"/>
      <c r="BM29" s="137">
        <f ca="1">IF($D29=0,0,SUMIF('Полная ст-ть с уч.НЗС (Авто)'!$YP$11:INDIRECT("'Полная ст-ть с уч.НЗС (Авто)'!YP"&amp;$J$42),$C29,'Полная ст-ть с уч.НЗС (Авто)'!BM$11:INDIRECT("'Полная ст-ть с уч.НЗС (Авто)'!BM"&amp;$J$42))/$D29)</f>
        <v>0</v>
      </c>
      <c r="BN29" s="188"/>
      <c r="BO29" s="134"/>
      <c r="BP29" s="134"/>
      <c r="BQ29" s="137">
        <f ca="1">IF($D29=0,0,SUMIF('Полная ст-ть с уч.НЗС (Авто)'!$YP$11:INDIRECT("'Полная ст-ть с уч.НЗС (Авто)'!YP"&amp;$J$42),$C29,'Полная ст-ть с уч.НЗС (Авто)'!BQ$11:INDIRECT("'Полная ст-ть с уч.НЗС (Авто)'!BQ"&amp;$J$42))/$D29)</f>
        <v>0</v>
      </c>
      <c r="BR29" s="137"/>
      <c r="BS29" s="134"/>
      <c r="BT29" s="134"/>
      <c r="BU29" s="137"/>
      <c r="BV29" s="134"/>
      <c r="BW29" s="137"/>
      <c r="BX29" s="134"/>
      <c r="BY29" s="134"/>
      <c r="BZ29" s="134"/>
      <c r="CA29" s="134"/>
      <c r="CB29" s="134"/>
      <c r="CC29" s="134"/>
      <c r="CD29" s="134"/>
      <c r="CE29" s="134"/>
      <c r="CF29" s="134"/>
      <c r="CG29" s="134"/>
      <c r="CH29" s="134"/>
      <c r="CI29" s="134"/>
      <c r="CJ29" s="134"/>
      <c r="CK29" s="137">
        <f ca="1">IF($D29=0,0,SUMIF('Полная ст-ть с уч.НЗС (Авто)'!$YP$11:INDIRECT("'Полная ст-ть с уч.НЗС (Авто)'!YP"&amp;$J$42),$C29,'Полная ст-ть с уч.НЗС (Авто)'!CK$11:INDIRECT("'Полная ст-ть с уч.НЗС (Авто)'!CK"&amp;$J$42))/$D29)</f>
        <v>0</v>
      </c>
      <c r="CL29" s="137">
        <f ca="1">IF($D29=0,0,SUMIF('Полная ст-ть с уч.НЗС (Авто)'!$YP$11:INDIRECT("'Полная ст-ть с уч.НЗС (Авто)'!YP"&amp;$J$42),$C29,'Полная ст-ть с уч.НЗС (Авто)'!CL$11:INDIRECT("'Полная ст-ть с уч.НЗС (Авто)'!CL"&amp;$J$42))/$D29)</f>
        <v>0</v>
      </c>
      <c r="CM29" s="137">
        <f ca="1">IF($D29=0,0,SUMIF('Полная ст-ть с уч.НЗС (Авто)'!$YP$11:INDIRECT("'Полная ст-ть с уч.НЗС (Авто)'!YP"&amp;$J$42),$C29,'Полная ст-ть с уч.НЗС (Авто)'!CM$11:INDIRECT("'Полная ст-ть с уч.НЗС (Авто)'!CM"&amp;$J$42))/$D29)</f>
        <v>0</v>
      </c>
      <c r="CN29" s="137">
        <f ca="1">IF($D29=0,0,SUMIF('Полная ст-ть с уч.НЗС (Авто)'!$YP$11:INDIRECT("'Полная ст-ть с уч.НЗС (Авто)'!YP"&amp;$J$42),$C29,'Полная ст-ть с уч.НЗС (Авто)'!CN$11:INDIRECT("'Полная ст-ть с уч.НЗС (Авто)'!CN"&amp;$J$42))/$D29)</f>
        <v>0</v>
      </c>
      <c r="CO29" s="137">
        <f ca="1">IF($D29=0,0,SUMIF('Полная ст-ть с уч.НЗС (Авто)'!$YP$11:INDIRECT("'Полная ст-ть с уч.НЗС (Авто)'!YP"&amp;$J$42),$C29,'Полная ст-ть с уч.НЗС (Авто)'!CO$11:INDIRECT("'Полная ст-ть с уч.НЗС (Авто)'!CO"&amp;$J$42))/$D29)</f>
        <v>0</v>
      </c>
      <c r="CP29" s="137">
        <f ca="1">IF($D29=0,0,SUMIF('Полная ст-ть с уч.НЗС (Авто)'!$YP$11:INDIRECT("'Полная ст-ть с уч.НЗС (Авто)'!YP"&amp;$J$42),$C29,'Полная ст-ть с уч.НЗС (Авто)'!CP$11:INDIRECT("'Полная ст-ть с уч.НЗС (Авто)'!CP"&amp;$J$42))/$D29)</f>
        <v>0</v>
      </c>
      <c r="CQ29" s="134">
        <f ca="1">IF($D29=0,0,SUMIF('Полная ст-ть с уч.НЗС (Авто)'!$YP$11:INDIRECT("'Полная ст-ть с уч.НЗС (Авто)'!YP"&amp;$J$42),$C29,'Полная ст-ть с уч.НЗС (Авто)'!CQ$11:INDIRECT("'Полная ст-ть с уч.НЗС (Авто)'!CQ"&amp;$J$42))/$D29)</f>
        <v>0</v>
      </c>
      <c r="CR29" s="137">
        <f ca="1">IF($D29=0,0,SUMIF('Полная ст-ть с уч.НЗС (Авто)'!$YP$11:INDIRECT("'Полная ст-ть с уч.НЗС (Авто)'!YP"&amp;$J$42),$C29,'Полная ст-ть с уч.НЗС (Авто)'!CR$11:INDIRECT("'Полная ст-ть с уч.НЗС (Авто)'!CR"&amp;$J$42))/$D29)</f>
        <v>0</v>
      </c>
      <c r="CS29" s="137">
        <f ca="1">IF($D29=0,0,SUMIF('Полная ст-ть с уч.НЗС (Авто)'!$YP$11:INDIRECT("'Полная ст-ть с уч.НЗС (Авто)'!YP"&amp;$J$42),$C29,'Полная ст-ть с уч.НЗС (Авто)'!CS$11:INDIRECT("'Полная ст-ть с уч.НЗС (Авто)'!CS"&amp;$J$42))/$D29)</f>
        <v>0</v>
      </c>
      <c r="CT29" s="137">
        <f ca="1">IF($D29=0,0,SUMIF('Полная ст-ть с уч.НЗС (Авто)'!$YP$11:INDIRECT("'Полная ст-ть с уч.НЗС (Авто)'!YP"&amp;$J$42),$C29,'Полная ст-ть с уч.НЗС (Авто)'!CT$11:INDIRECT("'Полная ст-ть с уч.НЗС (Авто)'!CT"&amp;$J$42))/$D29)</f>
        <v>0</v>
      </c>
      <c r="CU29" s="137">
        <f ca="1">IF($D29=0,0,SUMIF('Полная ст-ть с уч.НЗС (Авто)'!$YP$11:INDIRECT("'Полная ст-ть с уч.НЗС (Авто)'!YP"&amp;$J$42),$C29,'Полная ст-ть с уч.НЗС (Авто)'!CU$11:INDIRECT("'Полная ст-ть с уч.НЗС (Авто)'!CU"&amp;$J$42))/$D29)</f>
        <v>0</v>
      </c>
      <c r="CV29" s="137">
        <f ca="1">IF($D29=0,0,SUMIF('Полная ст-ть с уч.НЗС (Авто)'!$YP$11:INDIRECT("'Полная ст-ть с уч.НЗС (Авто)'!YP"&amp;$J$42),$C29,'Полная ст-ть с уч.НЗС (Авто)'!CV$11:INDIRECT("'Полная ст-ть с уч.НЗС (Авто)'!CV"&amp;$J$42))/$D29)</f>
        <v>0</v>
      </c>
      <c r="CW29" s="137">
        <f ca="1">IF($D29=0,0,SUMIF('Полная ст-ть с уч.НЗС (Авто)'!$YP$11:INDIRECT("'Полная ст-ть с уч.НЗС (Авто)'!YP"&amp;$J$42),$C29,'Полная ст-ть с уч.НЗС (Авто)'!CW$11:INDIRECT("'Полная ст-ть с уч.НЗС (Авто)'!CW"&amp;$J$42))/$D29)</f>
        <v>0</v>
      </c>
      <c r="CX29" s="137">
        <f ca="1">IF($D29=0,0,SUMIF('Полная ст-ть с уч.НЗС (Авто)'!$YP$11:INDIRECT("'Полная ст-ть с уч.НЗС (Авто)'!YP"&amp;$J$42),$C29,'Полная ст-ть с уч.НЗС (Авто)'!CX$11:INDIRECT("'Полная ст-ть с уч.НЗС (Авто)'!CX"&amp;$J$42))/$D29)</f>
        <v>0</v>
      </c>
      <c r="CY29" s="134">
        <f ca="1">IF($D29=0,0,SUMIF('Полная ст-ть с уч.НЗС (Авто)'!$YP$11:INDIRECT("'Полная ст-ть с уч.НЗС (Авто)'!YP"&amp;$J$42),$C29,'Полная ст-ть с уч.НЗС (Авто)'!CY$11:INDIRECT("'Полная ст-ть с уч.НЗС (Авто)'!CY"&amp;$J$42))/$D29)</f>
        <v>0</v>
      </c>
      <c r="CZ29" s="137">
        <f ca="1">IF($D29=0,0,SUMIF('Полная ст-ть с уч.НЗС (Авто)'!$YP$11:INDIRECT("'Полная ст-ть с уч.НЗС (Авто)'!YP"&amp;$J$42),$C29,'Полная ст-ть с уч.НЗС (Авто)'!CZ$11:INDIRECT("'Полная ст-ть с уч.НЗС (Авто)'!CZ"&amp;$J$42))/$D29)</f>
        <v>0</v>
      </c>
      <c r="DA29" s="137">
        <f ca="1">IF($D29=0,0,SUMIF('Полная ст-ть с уч.НЗС (Авто)'!$YP$11:INDIRECT("'Полная ст-ть с уч.НЗС (Авто)'!YP"&amp;$J$42),$C29,'Полная ст-ть с уч.НЗС (Авто)'!DA$11:INDIRECT("'Полная ст-ть с уч.НЗС (Авто)'!DA"&amp;$J$42))/$D29)</f>
        <v>0</v>
      </c>
      <c r="DB29" s="137">
        <f ca="1">IF($D29=0,0,SUMIF('Полная ст-ть с уч.НЗС (Авто)'!$YP$11:INDIRECT("'Полная ст-ть с уч.НЗС (Авто)'!YP"&amp;$J$42),$C29,'Полная ст-ть с уч.НЗС (Авто)'!DB$11:INDIRECT("'Полная ст-ть с уч.НЗС (Авто)'!DB"&amp;$J$42))/$D29)</f>
        <v>0</v>
      </c>
      <c r="DC29" s="137">
        <f ca="1">IF($D29=0,0,SUMIF('Полная ст-ть с уч.НЗС (Авто)'!$YP$11:INDIRECT("'Полная ст-ть с уч.НЗС (Авто)'!YP"&amp;$J$42),$C29,'Полная ст-ть с уч.НЗС (Авто)'!DC$11:INDIRECT("'Полная ст-ть с уч.НЗС (Авто)'!DC"&amp;$J$42))/$D29)</f>
        <v>0</v>
      </c>
      <c r="DD29" s="134"/>
      <c r="DE29" s="137">
        <f ca="1">IF($D29=0,0,SUMIF('Полная ст-ть с уч.НЗС (Авто)'!$YP$11:INDIRECT("'Полная ст-ть с уч.НЗС (Авто)'!YP"&amp;$J$42),$C29,'Полная ст-ть с уч.НЗС (Авто)'!DE$11:INDIRECT("'Полная ст-ть с уч.НЗС (Авто)'!DE"&amp;$J$42))/$D29)</f>
        <v>0</v>
      </c>
      <c r="DF29" s="137"/>
      <c r="DG29" s="137">
        <f ca="1">IF($D29=0,0,SUMIF('Полная ст-ть с уч.НЗС (Авто)'!$YP$11:INDIRECT("'Полная ст-ть с уч.НЗС (Авто)'!YP"&amp;$J$42),$C29,'Полная ст-ть с уч.НЗС (Авто)'!DG$11:INDIRECT("'Полная ст-ть с уч.НЗС (Авто)'!DG"&amp;$J$42))/$D29)</f>
        <v>0</v>
      </c>
      <c r="DH29" s="137">
        <f ca="1">IF($D29=0,0,SUMIF('Полная ст-ть с уч.НЗС (Авто)'!$YP$11:INDIRECT("'Полная ст-ть с уч.НЗС (Авто)'!YP"&amp;$J$42),$C29,'Полная ст-ть с уч.НЗС (Авто)'!DH$11:INDIRECT("'Полная ст-ть с уч.НЗС (Авто)'!DH"&amp;$J$42))/$D29)</f>
        <v>0</v>
      </c>
      <c r="DI29" s="137">
        <f ca="1">IF($D29=0,0,SUMIF('Полная ст-ть с уч.НЗС (Авто)'!$YP$11:INDIRECT("'Полная ст-ть с уч.НЗС (Авто)'!YP"&amp;$J$42),$C29,'Полная ст-ть с уч.НЗС (Авто)'!DI$11:INDIRECT("'Полная ст-ть с уч.НЗС (Авто)'!DI"&amp;$J$42))/$D29)</f>
        <v>0</v>
      </c>
      <c r="DJ29" s="137">
        <f ca="1">IF($D29=0,0,SUMIF('Полная ст-ть с уч.НЗС (Авто)'!$YP$11:INDIRECT("'Полная ст-ть с уч.НЗС (Авто)'!YP"&amp;$J$42),$C29,'Полная ст-ть с уч.НЗС (Авто)'!DJ$11:INDIRECT("'Полная ст-ть с уч.НЗС (Авто)'!DJ"&amp;$J$42))/$D29)</f>
        <v>0</v>
      </c>
      <c r="DK29" s="137">
        <f ca="1">IF($D29=0,0,SUMIF('Полная ст-ть с уч.НЗС (Авто)'!$YP$11:INDIRECT("'Полная ст-ть с уч.НЗС (Авто)'!YP"&amp;$J$42),$C29,'Полная ст-ть с уч.НЗС (Авто)'!DK$11:INDIRECT("'Полная ст-ть с уч.НЗС (Авто)'!DK"&amp;$J$42))/$D29)</f>
        <v>0</v>
      </c>
      <c r="DL29" s="137">
        <f ca="1">IF($D29=0,0,SUMIF('Полная ст-ть с уч.НЗС (Авто)'!$YP$11:INDIRECT("'Полная ст-ть с уч.НЗС (Авто)'!YP"&amp;$J$42),$C29,'Полная ст-ть с уч.НЗС (Авто)'!DL$11:INDIRECT("'Полная ст-ть с уч.НЗС (Авто)'!DL"&amp;$J$42))/$D29)</f>
        <v>0</v>
      </c>
      <c r="DM29" s="137">
        <f ca="1">IF($D29=0,0,SUMIF('Полная ст-ть с уч.НЗС (Авто)'!$YP$11:INDIRECT("'Полная ст-ть с уч.НЗС (Авто)'!YP"&amp;$J$42),$C29,'Полная ст-ть с уч.НЗС (Авто)'!DM$11:INDIRECT("'Полная ст-ть с уч.НЗС (Авто)'!DM"&amp;$J$42))/$D29)</f>
        <v>0</v>
      </c>
      <c r="DN29" s="137">
        <f ca="1">IF($D29=0,0,SUMIF('Полная ст-ть с уч.НЗС (Авто)'!$YP$11:INDIRECT("'Полная ст-ть с уч.НЗС (Авто)'!YP"&amp;$J$42),$C29,'Полная ст-ть с уч.НЗС (Авто)'!DN$11:INDIRECT("'Полная ст-ть с уч.НЗС (Авто)'!DN"&amp;$J$42))/$D29)</f>
        <v>0</v>
      </c>
      <c r="DO29" s="137">
        <f ca="1">IF($D29=0,0,SUMIF('Полная ст-ть с уч.НЗС (Авто)'!$YP$11:INDIRECT("'Полная ст-ть с уч.НЗС (Авто)'!YP"&amp;$J$42),$C29,'Полная ст-ть с уч.НЗС (Авто)'!DO$11:INDIRECT("'Полная ст-ть с уч.НЗС (Авто)'!DO"&amp;$J$42))/$D29)</f>
        <v>0</v>
      </c>
      <c r="DP29" s="137">
        <f ca="1">IF($D29=0,0,SUMIF('Полная ст-ть с уч.НЗС (Авто)'!$YP$11:INDIRECT("'Полная ст-ть с уч.НЗС (Авто)'!YP"&amp;$J$42),$C29,'Полная ст-ть с уч.НЗС (Авто)'!DP$11:INDIRECT("'Полная ст-ть с уч.НЗС (Авто)'!DP"&amp;$J$42))/$D29)</f>
        <v>0</v>
      </c>
      <c r="DQ29" s="137">
        <f ca="1">IF($D29=0,0,SUMIF('Полная ст-ть с уч.НЗС (Авто)'!$YP$11:INDIRECT("'Полная ст-ть с уч.НЗС (Авто)'!YP"&amp;$J$42),$C29,'Полная ст-ть с уч.НЗС (Авто)'!DQ$11:INDIRECT("'Полная ст-ть с уч.НЗС (Авто)'!DQ"&amp;$J$42))/$D29)</f>
        <v>0</v>
      </c>
      <c r="DR29" s="137">
        <f ca="1">IF($D29=0,0,SUMIF('Полная ст-ть с уч.НЗС (Авто)'!$YP$11:INDIRECT("'Полная ст-ть с уч.НЗС (Авто)'!YP"&amp;$J$42),$C29,'Полная ст-ть с уч.НЗС (Авто)'!DR$11:INDIRECT("'Полная ст-ть с уч.НЗС (Авто)'!DR"&amp;$J$42))/$D29)</f>
        <v>0</v>
      </c>
      <c r="DS29" s="137">
        <f ca="1">IF($D29=0,0,SUMIF('Полная ст-ть с уч.НЗС (Авто)'!$YP$11:INDIRECT("'Полная ст-ть с уч.НЗС (Авто)'!YP"&amp;$J$42),$C29,'Полная ст-ть с уч.НЗС (Авто)'!DS$11:INDIRECT("'Полная ст-ть с уч.НЗС (Авто)'!DS"&amp;$J$42))/$D29)</f>
        <v>0</v>
      </c>
      <c r="DT29" s="137">
        <f ca="1">IF($D29=0,0,SUMIF('Полная ст-ть с уч.НЗС (Авто)'!$YP$11:INDIRECT("'Полная ст-ть с уч.НЗС (Авто)'!YP"&amp;$J$42),$C29,'Полная ст-ть с уч.НЗС (Авто)'!DT$11:INDIRECT("'Полная ст-ть с уч.НЗС (Авто)'!DT"&amp;$J$42))/$D29)</f>
        <v>0</v>
      </c>
      <c r="DU29" s="137">
        <f ca="1">IF($D29=0,0,SUMIF('Полная ст-ть с уч.НЗС (Авто)'!$YP$11:INDIRECT("'Полная ст-ть с уч.НЗС (Авто)'!YP"&amp;$J$42),$C29,'Полная ст-ть с уч.НЗС (Авто)'!DU$11:INDIRECT("'Полная ст-ть с уч.НЗС (Авто)'!DU"&amp;$J$42))/$D29)</f>
        <v>0</v>
      </c>
      <c r="DV29" s="137">
        <f ca="1">IF($D29=0,0,SUMIF('Полная ст-ть с уч.НЗС (Авто)'!$YP$11:INDIRECT("'Полная ст-ть с уч.НЗС (Авто)'!YP"&amp;$J$42),$C29,'Полная ст-ть с уч.НЗС (Авто)'!DV$11:INDIRECT("'Полная ст-ть с уч.НЗС (Авто)'!DV"&amp;$J$42))/$D29)</f>
        <v>0</v>
      </c>
      <c r="DW29" s="137">
        <f ca="1">IF($D29=0,0,SUMIF('Полная ст-ть с уч.НЗС (Авто)'!$YP$11:INDIRECT("'Полная ст-ть с уч.НЗС (Авто)'!YP"&amp;$J$42),$C29,'Полная ст-ть с уч.НЗС (Авто)'!DW$11:INDIRECT("'Полная ст-ть с уч.НЗС (Авто)'!DW"&amp;$J$42))/$D29)</f>
        <v>0</v>
      </c>
      <c r="DX29" s="137">
        <f ca="1">IF($D29=0,0,SUMIF('Полная ст-ть с уч.НЗС (Авто)'!$YP$11:INDIRECT("'Полная ст-ть с уч.НЗС (Авто)'!YP"&amp;$J$42),$C29,'Полная ст-ть с уч.НЗС (Авто)'!DX$11:INDIRECT("'Полная ст-ть с уч.НЗС (Авто)'!DX"&amp;$J$42))/$D29)</f>
        <v>0</v>
      </c>
      <c r="DY29" s="137">
        <f ca="1">IF($D29=0,0,SUMIF('Полная ст-ть с уч.НЗС (Авто)'!$YP$11:INDIRECT("'Полная ст-ть с уч.НЗС (Авто)'!YP"&amp;$J$42),$C29,'Полная ст-ть с уч.НЗС (Авто)'!DY$11:INDIRECT("'Полная ст-ть с уч.НЗС (Авто)'!DY"&amp;$J$42))/$D29)</f>
        <v>0</v>
      </c>
      <c r="DZ29" s="137">
        <f ca="1">IF($D29=0,0,SUMIF('Полная ст-ть с уч.НЗС (Авто)'!$YP$11:INDIRECT("'Полная ст-ть с уч.НЗС (Авто)'!YP"&amp;$J$42),$C29,'Полная ст-ть с уч.НЗС (Авто)'!DZ$11:INDIRECT("'Полная ст-ть с уч.НЗС (Авто)'!DZ"&amp;$J$42))/$D29)</f>
        <v>0</v>
      </c>
      <c r="EA29" s="137">
        <f ca="1">IF($D29=0,0,SUMIF('Полная ст-ть с уч.НЗС (Авто)'!$YP$11:INDIRECT("'Полная ст-ть с уч.НЗС (Авто)'!YP"&amp;$J$42),$C29,'Полная ст-ть с уч.НЗС (Авто)'!EA$11:INDIRECT("'Полная ст-ть с уч.НЗС (Авто)'!EA"&amp;$J$42))/$D29)</f>
        <v>0</v>
      </c>
      <c r="EB29" s="137">
        <f ca="1">IF($D29=0,0,SUMIF('Полная ст-ть с уч.НЗС (Авто)'!$YP$11:INDIRECT("'Полная ст-ть с уч.НЗС (Авто)'!YP"&amp;$J$42),$C29,'Полная ст-ть с уч.НЗС (Авто)'!EB$11:INDIRECT("'Полная ст-ть с уч.НЗС (Авто)'!EB"&amp;$J$42))/$D29)</f>
        <v>0</v>
      </c>
      <c r="EC29" s="137">
        <f ca="1">IF($D29=0,0,SUMIF('Полная ст-ть с уч.НЗС (Авто)'!$YP$11:INDIRECT("'Полная ст-ть с уч.НЗС (Авто)'!YP"&amp;$J$42),$C29,'Полная ст-ть с уч.НЗС (Авто)'!EC$11:INDIRECT("'Полная ст-ть с уч.НЗС (Авто)'!EC"&amp;$J$42))/$D29)</f>
        <v>0</v>
      </c>
      <c r="ED29" s="137">
        <f ca="1">IF($D29=0,0,SUMIF('Полная ст-ть с уч.НЗС (Авто)'!$YP$11:INDIRECT("'Полная ст-ть с уч.НЗС (Авто)'!YP"&amp;$J$42),$C29,'Полная ст-ть с уч.НЗС (Авто)'!ED$11:INDIRECT("'Полная ст-ть с уч.НЗС (Авто)'!ED"&amp;$J$42))/$D29)</f>
        <v>0</v>
      </c>
      <c r="EE29" s="137">
        <f ca="1">IF($D29=0,0,SUMIF('Полная ст-ть с уч.НЗС (Авто)'!$YP$11:INDIRECT("'Полная ст-ть с уч.НЗС (Авто)'!YP"&amp;$J$42),$C29,'Полная ст-ть с уч.НЗС (Авто)'!EE$11:INDIRECT("'Полная ст-ть с уч.НЗС (Авто)'!EE"&amp;$J$42))/$D29)</f>
        <v>0</v>
      </c>
      <c r="EF29" s="137">
        <f ca="1">IF($D29=0,0,SUMIF('Полная ст-ть с уч.НЗС (Авто)'!$YP$11:INDIRECT("'Полная ст-ть с уч.НЗС (Авто)'!YP"&amp;$J$42),$C29,'Полная ст-ть с уч.НЗС (Авто)'!EF$11:INDIRECT("'Полная ст-ть с уч.НЗС (Авто)'!EF"&amp;$J$42))/$D29)</f>
        <v>0</v>
      </c>
      <c r="EG29" s="137">
        <f ca="1">IF($D29=0,0,SUMIF('Полная ст-ть с уч.НЗС (Авто)'!$YP$11:INDIRECT("'Полная ст-ть с уч.НЗС (Авто)'!YP"&amp;$J$42),$C29,'Полная ст-ть с уч.НЗС (Авто)'!EG$11:INDIRECT("'Полная ст-ть с уч.НЗС (Авто)'!EG"&amp;$J$42))/$D29)</f>
        <v>0</v>
      </c>
      <c r="EH29" s="137">
        <f ca="1">IF($D29=0,0,SUMIF('Полная ст-ть с уч.НЗС (Авто)'!$YP$11:INDIRECT("'Полная ст-ть с уч.НЗС (Авто)'!YP"&amp;$J$42),$C29,'Полная ст-ть с уч.НЗС (Авто)'!EH$11:INDIRECT("'Полная ст-ть с уч.НЗС (Авто)'!EH"&amp;$J$42))/$D29)</f>
        <v>0</v>
      </c>
      <c r="EI29" s="137">
        <f ca="1">IF($D29=0,0,SUMIF('Полная ст-ть с уч.НЗС (Авто)'!$YP$11:INDIRECT("'Полная ст-ть с уч.НЗС (Авто)'!YP"&amp;$J$42),$C29,'Полная ст-ть с уч.НЗС (Авто)'!EI$11:INDIRECT("'Полная ст-ть с уч.НЗС (Авто)'!EI"&amp;$J$42))/$D29)</f>
        <v>0</v>
      </c>
      <c r="EJ29" s="137">
        <f ca="1">IF($D29=0,0,SUMIF('Полная ст-ть с уч.НЗС (Авто)'!$YP$11:INDIRECT("'Полная ст-ть с уч.НЗС (Авто)'!YP"&amp;$J$42),$C29,'Полная ст-ть с уч.НЗС (Авто)'!EJ$11:INDIRECT("'Полная ст-ть с уч.НЗС (Авто)'!EJ"&amp;$J$42))/$D29)</f>
        <v>0</v>
      </c>
      <c r="EK29" s="137">
        <f ca="1">IF($D29=0,0,SUMIF('Полная ст-ть с уч.НЗС (Авто)'!$YP$11:INDIRECT("'Полная ст-ть с уч.НЗС (Авто)'!YP"&amp;$J$42),$C29,'Полная ст-ть с уч.НЗС (Авто)'!EK$11:INDIRECT("'Полная ст-ть с уч.НЗС (Авто)'!EK"&amp;$J$42))/$D29)</f>
        <v>0</v>
      </c>
      <c r="EL29" s="137">
        <f ca="1">IF($D29=0,0,SUMIF('Полная ст-ть с уч.НЗС (Авто)'!$YP$11:INDIRECT("'Полная ст-ть с уч.НЗС (Авто)'!YP"&amp;$J$42),$C29,'Полная ст-ть с уч.НЗС (Авто)'!EL$11:INDIRECT("'Полная ст-ть с уч.НЗС (Авто)'!EL"&amp;$J$42))/$D29)</f>
        <v>0</v>
      </c>
      <c r="EM29" s="137">
        <f ca="1">IF($D29=0,0,SUMIF('Полная ст-ть с уч.НЗС (Авто)'!$YP$11:INDIRECT("'Полная ст-ть с уч.НЗС (Авто)'!YP"&amp;$J$42),$C29,'Полная ст-ть с уч.НЗС (Авто)'!EM$11:INDIRECT("'Полная ст-ть с уч.НЗС (Авто)'!EM"&amp;$J$42))/$D29)</f>
        <v>0</v>
      </c>
      <c r="EN29" s="137">
        <f ca="1">IF($D29=0,0,SUMIF('Полная ст-ть с уч.НЗС (Авто)'!$YP$11:INDIRECT("'Полная ст-ть с уч.НЗС (Авто)'!YP"&amp;$J$42),$C29,'Полная ст-ть с уч.НЗС (Авто)'!EN$11:INDIRECT("'Полная ст-ть с уч.НЗС (Авто)'!EN"&amp;$J$42))/$D29)</f>
        <v>0</v>
      </c>
      <c r="EO29" s="137">
        <f ca="1">IF($D29=0,0,SUMIF('Полная ст-ть с уч.НЗС (Авто)'!$YP$11:INDIRECT("'Полная ст-ть с уч.НЗС (Авто)'!YP"&amp;$J$42),$C29,'Полная ст-ть с уч.НЗС (Авто)'!EO$11:INDIRECT("'Полная ст-ть с уч.НЗС (Авто)'!EO"&amp;$J$42))/$D29)</f>
        <v>0</v>
      </c>
      <c r="EP29" s="137">
        <f ca="1">IF($D29=0,0,SUMIF('Полная ст-ть с уч.НЗС (Авто)'!$YP$11:INDIRECT("'Полная ст-ть с уч.НЗС (Авто)'!YP"&amp;$J$42),$C29,'Полная ст-ть с уч.НЗС (Авто)'!EP$11:INDIRECT("'Полная ст-ть с уч.НЗС (Авто)'!EP"&amp;$J$42))/$D29)</f>
        <v>0</v>
      </c>
      <c r="EQ29" s="137">
        <f ca="1">IF($D29=0,0,SUMIF('Полная ст-ть с уч.НЗС (Авто)'!$YP$11:INDIRECT("'Полная ст-ть с уч.НЗС (Авто)'!YP"&amp;$J$42),$C29,'Полная ст-ть с уч.НЗС (Авто)'!EQ$11:INDIRECT("'Полная ст-ть с уч.НЗС (Авто)'!EQ"&amp;$J$42))/$D29)</f>
        <v>0</v>
      </c>
      <c r="ER29" s="137">
        <f ca="1">IF($D29=0,0,SUMIF('Полная ст-ть с уч.НЗС (Авто)'!$YP$11:INDIRECT("'Полная ст-ть с уч.НЗС (Авто)'!YP"&amp;$J$42),$C29,'Полная ст-ть с уч.НЗС (Авто)'!ER$11:INDIRECT("'Полная ст-ть с уч.НЗС (Авто)'!ER"&amp;$J$42))/$D29)</f>
        <v>0</v>
      </c>
      <c r="ES29" s="137">
        <f ca="1">IF($D29=0,0,SUMIF('Полная ст-ть с уч.НЗС (Авто)'!$YP$11:INDIRECT("'Полная ст-ть с уч.НЗС (Авто)'!YP"&amp;$J$42),$C29,'Полная ст-ть с уч.НЗС (Авто)'!ES$11:INDIRECT("'Полная ст-ть с уч.НЗС (Авто)'!ES"&amp;$J$42))/$D29)</f>
        <v>0</v>
      </c>
      <c r="ET29" s="137">
        <f ca="1">IF($D29=0,0,SUMIF('Полная ст-ть с уч.НЗС (Авто)'!$YP$11:INDIRECT("'Полная ст-ть с уч.НЗС (Авто)'!YP"&amp;$J$42),$C29,'Полная ст-ть с уч.НЗС (Авто)'!ET$11:INDIRECT("'Полная ст-ть с уч.НЗС (Авто)'!ET"&amp;$J$42))/$D29)</f>
        <v>0</v>
      </c>
      <c r="EU29" s="137">
        <f ca="1">IF($D29=0,0,SUMIF('Полная ст-ть с уч.НЗС (Авто)'!$YP$11:INDIRECT("'Полная ст-ть с уч.НЗС (Авто)'!YP"&amp;$J$42),$C29,'Полная ст-ть с уч.НЗС (Авто)'!EU$11:INDIRECT("'Полная ст-ть с уч.НЗС (Авто)'!EU"&amp;$J$42))/$D29)</f>
        <v>0</v>
      </c>
      <c r="EV29" s="137">
        <f ca="1">IF($D29=0,0,SUMIF('Полная ст-ть с уч.НЗС (Авто)'!$YP$11:INDIRECT("'Полная ст-ть с уч.НЗС (Авто)'!YP"&amp;$J$42),$C29,'Полная ст-ть с уч.НЗС (Авто)'!EV$11:INDIRECT("'Полная ст-ть с уч.НЗС (Авто)'!EV"&amp;$J$42))/$D29)</f>
        <v>0</v>
      </c>
      <c r="EW29" s="137">
        <f ca="1">IF($D29=0,0,SUMIF('Полная ст-ть с уч.НЗС (Авто)'!$YP$11:INDIRECT("'Полная ст-ть с уч.НЗС (Авто)'!YP"&amp;$J$42),$C29,'Полная ст-ть с уч.НЗС (Авто)'!EW$11:INDIRECT("'Полная ст-ть с уч.НЗС (Авто)'!EW"&amp;$J$42))/$D29)</f>
        <v>0</v>
      </c>
      <c r="EX29" s="137">
        <f ca="1">IF($D29=0,0,SUMIF('Полная ст-ть с уч.НЗС (Авто)'!$YP$11:INDIRECT("'Полная ст-ть с уч.НЗС (Авто)'!YP"&amp;$J$42),$C29,'Полная ст-ть с уч.НЗС (Авто)'!EX$11:INDIRECT("'Полная ст-ть с уч.НЗС (Авто)'!EX"&amp;$J$42))/$D29)</f>
        <v>0</v>
      </c>
      <c r="EY29" s="137">
        <f ca="1">IF($D29=0,0,SUMIF('Полная ст-ть с уч.НЗС (Авто)'!$YP$11:INDIRECT("'Полная ст-ть с уч.НЗС (Авто)'!YP"&amp;$J$42),$C29,'Полная ст-ть с уч.НЗС (Авто)'!EY$11:INDIRECT("'Полная ст-ть с уч.НЗС (Авто)'!EY"&amp;$J$42))/$D29)</f>
        <v>0</v>
      </c>
      <c r="EZ29" s="137">
        <f ca="1">IF($D29=0,0,SUMIF('Полная ст-ть с уч.НЗС (Авто)'!$YP$11:INDIRECT("'Полная ст-ть с уч.НЗС (Авто)'!YP"&amp;$J$42),$C29,'Полная ст-ть с уч.НЗС (Авто)'!EZ$11:INDIRECT("'Полная ст-ть с уч.НЗС (Авто)'!EZ"&amp;$J$42))/$D29)</f>
        <v>0</v>
      </c>
      <c r="FA29" s="137">
        <f ca="1">IF($D29=0,0,SUMIF('Полная ст-ть с уч.НЗС (Авто)'!$YP$11:INDIRECT("'Полная ст-ть с уч.НЗС (Авто)'!YP"&amp;$J$42),$C29,'Полная ст-ть с уч.НЗС (Авто)'!FA$11:INDIRECT("'Полная ст-ть с уч.НЗС (Авто)'!FA"&amp;$J$42))/$D29)</f>
        <v>0</v>
      </c>
      <c r="FB29" s="137">
        <f ca="1">IF($D29=0,0,SUMIF('Полная ст-ть с уч.НЗС (Авто)'!$YP$11:INDIRECT("'Полная ст-ть с уч.НЗС (Авто)'!YP"&amp;$J$42),$C29,'Полная ст-ть с уч.НЗС (Авто)'!FB$11:INDIRECT("'Полная ст-ть с уч.НЗС (Авто)'!FB"&amp;$J$42))/$D29)</f>
        <v>0</v>
      </c>
      <c r="FC29" s="137">
        <f ca="1">IF($D29=0,0,SUMIF('Полная ст-ть с уч.НЗС (Авто)'!$YP$11:INDIRECT("'Полная ст-ть с уч.НЗС (Авто)'!YP"&amp;$J$42),$C29,'Полная ст-ть с уч.НЗС (Авто)'!FC$11:INDIRECT("'Полная ст-ть с уч.НЗС (Авто)'!FC"&amp;$J$42))/$D29)</f>
        <v>0</v>
      </c>
      <c r="FD29" s="137">
        <f ca="1">IF($D29=0,0,SUMIF('Полная ст-ть с уч.НЗС (Авто)'!$YP$11:INDIRECT("'Полная ст-ть с уч.НЗС (Авто)'!YP"&amp;$J$42),$C29,'Полная ст-ть с уч.НЗС (Авто)'!FD$11:INDIRECT("'Полная ст-ть с уч.НЗС (Авто)'!FD"&amp;$J$42))/$D29)</f>
        <v>0</v>
      </c>
      <c r="FE29" s="137">
        <f ca="1">IF($D29=0,0,SUMIF('Полная ст-ть с уч.НЗС (Авто)'!$YP$11:INDIRECT("'Полная ст-ть с уч.НЗС (Авто)'!YP"&amp;$J$42),$C29,'Полная ст-ть с уч.НЗС (Авто)'!FE$11:INDIRECT("'Полная ст-ть с уч.НЗС (Авто)'!FE"&amp;$J$42))/$D29)</f>
        <v>0</v>
      </c>
      <c r="FF29" s="137">
        <f ca="1">IF($D29=0,0,SUMIF('Полная ст-ть с уч.НЗС (Авто)'!$YP$11:INDIRECT("'Полная ст-ть с уч.НЗС (Авто)'!YP"&amp;$J$42),$C29,'Полная ст-ть с уч.НЗС (Авто)'!FF$11:INDIRECT("'Полная ст-ть с уч.НЗС (Авто)'!FF"&amp;$J$42))/$D29)</f>
        <v>0</v>
      </c>
      <c r="FG29" s="137">
        <f ca="1">IF($D29=0,0,SUMIF('Полная ст-ть с уч.НЗС (Авто)'!$YP$11:INDIRECT("'Полная ст-ть с уч.НЗС (Авто)'!YP"&amp;$J$42),$C29,'Полная ст-ть с уч.НЗС (Авто)'!FG$11:INDIRECT("'Полная ст-ть с уч.НЗС (Авто)'!FG"&amp;$J$42))/$D29)</f>
        <v>0</v>
      </c>
      <c r="FH29" s="137">
        <f ca="1">IF($D29=0,0,SUMIF('Полная ст-ть с уч.НЗС (Авто)'!$YP$11:INDIRECT("'Полная ст-ть с уч.НЗС (Авто)'!YP"&amp;$J$42),$C29,'Полная ст-ть с уч.НЗС (Авто)'!FH$11:INDIRECT("'Полная ст-ть с уч.НЗС (Авто)'!FH"&amp;$J$42))/$D29)</f>
        <v>0</v>
      </c>
      <c r="FI29" s="137">
        <f ca="1">IF($D29=0,0,SUMIF('Полная ст-ть с уч.НЗС (Авто)'!$YP$11:INDIRECT("'Полная ст-ть с уч.НЗС (Авто)'!YP"&amp;$J$42),$C29,'Полная ст-ть с уч.НЗС (Авто)'!FI$11:INDIRECT("'Полная ст-ть с уч.НЗС (Авто)'!FI"&amp;$J$42))/$D29)</f>
        <v>0</v>
      </c>
      <c r="FJ29" s="137">
        <f ca="1">IF($D29=0,0,SUMIF('Полная ст-ть с уч.НЗС (Авто)'!$YP$11:INDIRECT("'Полная ст-ть с уч.НЗС (Авто)'!YP"&amp;$J$42),$C29,'Полная ст-ть с уч.НЗС (Авто)'!FJ$11:INDIRECT("'Полная ст-ть с уч.НЗС (Авто)'!FJ"&amp;$J$42))/$D29)</f>
        <v>0</v>
      </c>
      <c r="FK29" s="137">
        <f ca="1">IF($D29=0,0,SUMIF('Полная ст-ть с уч.НЗС (Авто)'!$YP$11:INDIRECT("'Полная ст-ть с уч.НЗС (Авто)'!YP"&amp;$J$42),$C29,'Полная ст-ть с уч.НЗС (Авто)'!FK$11:INDIRECT("'Полная ст-ть с уч.НЗС (Авто)'!FK"&amp;$J$42))/$D29)</f>
        <v>0</v>
      </c>
      <c r="FL29" s="137">
        <f ca="1">IF($D29=0,0,SUMIF('Полная ст-ть с уч.НЗС (Авто)'!$YP$11:INDIRECT("'Полная ст-ть с уч.НЗС (Авто)'!YP"&amp;$J$42),$C29,'Полная ст-ть с уч.НЗС (Авто)'!FL$11:INDIRECT("'Полная ст-ть с уч.НЗС (Авто)'!FL"&amp;$J$42))/$D29)</f>
        <v>0</v>
      </c>
      <c r="FM29" s="137">
        <f ca="1">IF($D29=0,0,SUMIF('Полная ст-ть с уч.НЗС (Авто)'!$YP$11:INDIRECT("'Полная ст-ть с уч.НЗС (Авто)'!YP"&amp;$J$42),$C29,'Полная ст-ть с уч.НЗС (Авто)'!FM$11:INDIRECT("'Полная ст-ть с уч.НЗС (Авто)'!FM"&amp;$J$42))/$D29)</f>
        <v>0</v>
      </c>
      <c r="FN29" s="137">
        <f ca="1">IF($D29=0,0,SUMIF('Полная ст-ть с уч.НЗС (Авто)'!$YP$11:INDIRECT("'Полная ст-ть с уч.НЗС (Авто)'!YP"&amp;$J$42),$C29,'Полная ст-ть с уч.НЗС (Авто)'!FN$11:INDIRECT("'Полная ст-ть с уч.НЗС (Авто)'!FN"&amp;$J$42))/$D29)</f>
        <v>0</v>
      </c>
      <c r="FO29" s="137">
        <f ca="1">IF($D29=0,0,SUMIF('Полная ст-ть с уч.НЗС (Авто)'!$YP$11:INDIRECT("'Полная ст-ть с уч.НЗС (Авто)'!YP"&amp;$J$42),$C29,'Полная ст-ть с уч.НЗС (Авто)'!FO$11:INDIRECT("'Полная ст-ть с уч.НЗС (Авто)'!FO"&amp;$J$42))/$D29)</f>
        <v>0</v>
      </c>
      <c r="FP29" s="137">
        <f ca="1">IF($D29=0,0,SUMIF('Полная ст-ть с уч.НЗС (Авто)'!$YP$11:INDIRECT("'Полная ст-ть с уч.НЗС (Авто)'!YP"&amp;$J$42),$C29,'Полная ст-ть с уч.НЗС (Авто)'!FP$11:INDIRECT("'Полная ст-ть с уч.НЗС (Авто)'!FP"&amp;$J$42))/$D29)</f>
        <v>0</v>
      </c>
      <c r="FQ29" s="137">
        <f ca="1">IF($D29=0,0,SUMIF('Полная ст-ть с уч.НЗС (Авто)'!$YP$11:INDIRECT("'Полная ст-ть с уч.НЗС (Авто)'!YP"&amp;$J$42),$C29,'Полная ст-ть с уч.НЗС (Авто)'!FQ$11:INDIRECT("'Полная ст-ть с уч.НЗС (Авто)'!FQ"&amp;$J$42))/$D29)</f>
        <v>0</v>
      </c>
      <c r="FR29" s="137">
        <f ca="1">IF($D29=0,0,SUMIF('Полная ст-ть с уч.НЗС (Авто)'!$YP$11:INDIRECT("'Полная ст-ть с уч.НЗС (Авто)'!YP"&amp;$J$42),$C29,'Полная ст-ть с уч.НЗС (Авто)'!FR$11:INDIRECT("'Полная ст-ть с уч.НЗС (Авто)'!FR"&amp;$J$42))/$D29)</f>
        <v>0</v>
      </c>
      <c r="FS29" s="137">
        <f ca="1">IF($D29=0,0,SUMIF('Полная ст-ть с уч.НЗС (Авто)'!$YP$11:INDIRECT("'Полная ст-ть с уч.НЗС (Авто)'!YP"&amp;$J$42),$C29,'Полная ст-ть с уч.НЗС (Авто)'!FS$11:INDIRECT("'Полная ст-ть с уч.НЗС (Авто)'!FS"&amp;$J$42))/$D29)</f>
        <v>0</v>
      </c>
      <c r="FT29" s="137">
        <f ca="1">IF($D29=0,0,SUMIF('Полная ст-ть с уч.НЗС (Авто)'!$YP$11:INDIRECT("'Полная ст-ть с уч.НЗС (Авто)'!YP"&amp;$J$42),$C29,'Полная ст-ть с уч.НЗС (Авто)'!FT$11:INDIRECT("'Полная ст-ть с уч.НЗС (Авто)'!FT"&amp;$J$42))/$D29)</f>
        <v>0</v>
      </c>
      <c r="FU29" s="137">
        <f ca="1">IF($D29=0,0,SUMIF('Полная ст-ть с уч.НЗС (Авто)'!$YP$11:INDIRECT("'Полная ст-ть с уч.НЗС (Авто)'!YP"&amp;$J$42),$C29,'Полная ст-ть с уч.НЗС (Авто)'!FU$11:INDIRECT("'Полная ст-ть с уч.НЗС (Авто)'!FU"&amp;$J$42))/$D29)</f>
        <v>0</v>
      </c>
      <c r="FV29" s="137">
        <f ca="1">IF($D29=0,0,SUMIF('Полная ст-ть с уч.НЗС (Авто)'!$YP$11:INDIRECT("'Полная ст-ть с уч.НЗС (Авто)'!YP"&amp;$J$42),$C29,'Полная ст-ть с уч.НЗС (Авто)'!FV$11:INDIRECT("'Полная ст-ть с уч.НЗС (Авто)'!FV"&amp;$J$42))/$D29)</f>
        <v>0</v>
      </c>
      <c r="FW29" s="137">
        <f ca="1">IF($D29=0,0,SUMIF('Полная ст-ть с уч.НЗС (Авто)'!$YP$11:INDIRECT("'Полная ст-ть с уч.НЗС (Авто)'!YP"&amp;$J$42),$C29,'Полная ст-ть с уч.НЗС (Авто)'!FW$11:INDIRECT("'Полная ст-ть с уч.НЗС (Авто)'!FW"&amp;$J$42))/$D29)</f>
        <v>0</v>
      </c>
      <c r="FX29" s="137">
        <f ca="1">IF($D29=0,0,SUMIF('Полная ст-ть с уч.НЗС (Авто)'!$YP$11:INDIRECT("'Полная ст-ть с уч.НЗС (Авто)'!YP"&amp;$J$42),$C29,'Полная ст-ть с уч.НЗС (Авто)'!FX$11:INDIRECT("'Полная ст-ть с уч.НЗС (Авто)'!FX"&amp;$J$42))/$D29)</f>
        <v>0</v>
      </c>
      <c r="FY29" s="137">
        <f ca="1">IF($D29=0,0,SUMIF('Полная ст-ть с уч.НЗС (Авто)'!$YP$11:INDIRECT("'Полная ст-ть с уч.НЗС (Авто)'!YP"&amp;$J$42),$C29,'Полная ст-ть с уч.НЗС (Авто)'!FY$11:INDIRECT("'Полная ст-ть с уч.НЗС (Авто)'!FY"&amp;$J$42))/$D29)</f>
        <v>0</v>
      </c>
      <c r="FZ29" s="137">
        <f ca="1">IF($D29=0,0,SUMIF('Полная ст-ть с уч.НЗС (Авто)'!$YP$11:INDIRECT("'Полная ст-ть с уч.НЗС (Авто)'!YP"&amp;$J$42),$C29,'Полная ст-ть с уч.НЗС (Авто)'!FZ$11:INDIRECT("'Полная ст-ть с уч.НЗС (Авто)'!FZ"&amp;$J$42))/$D29)</f>
        <v>0</v>
      </c>
      <c r="GA29" s="137">
        <f ca="1">IF($D29=0,0,SUMIF('Полная ст-ть с уч.НЗС (Авто)'!$YP$11:INDIRECT("'Полная ст-ть с уч.НЗС (Авто)'!YP"&amp;$J$42),$C29,'Полная ст-ть с уч.НЗС (Авто)'!GA$11:INDIRECT("'Полная ст-ть с уч.НЗС (Авто)'!GA"&amp;$J$42))/$D29)</f>
        <v>0</v>
      </c>
      <c r="GB29" s="137">
        <f ca="1">IF($D29=0,0,SUMIF('Полная ст-ть с уч.НЗС (Авто)'!$YP$11:INDIRECT("'Полная ст-ть с уч.НЗС (Авто)'!YP"&amp;$J$42),$C29,'Полная ст-ть с уч.НЗС (Авто)'!GB$11:INDIRECT("'Полная ст-ть с уч.НЗС (Авто)'!GB"&amp;$J$42))/$D29)</f>
        <v>0</v>
      </c>
      <c r="GC29" s="137">
        <f ca="1">IF($D29=0,0,SUMIF('Полная ст-ть с уч.НЗС (Авто)'!$YP$11:INDIRECT("'Полная ст-ть с уч.НЗС (Авто)'!YP"&amp;$J$42),$C29,'Полная ст-ть с уч.НЗС (Авто)'!GC$11:INDIRECT("'Полная ст-ть с уч.НЗС (Авто)'!GC"&amp;$J$42))/$D29)</f>
        <v>0</v>
      </c>
      <c r="GD29" s="137">
        <f ca="1">IF($D29=0,0,SUMIF('Полная ст-ть с уч.НЗС (Авто)'!$YP$11:INDIRECT("'Полная ст-ть с уч.НЗС (Авто)'!YP"&amp;$J$42),$C29,'Полная ст-ть с уч.НЗС (Авто)'!GD$11:INDIRECT("'Полная ст-ть с уч.НЗС (Авто)'!GD"&amp;$J$42))/$D29)</f>
        <v>0</v>
      </c>
      <c r="GE29" s="137">
        <f ca="1">IF($D29=0,0,SUMIF('Полная ст-ть с уч.НЗС (Авто)'!$YP$11:INDIRECT("'Полная ст-ть с уч.НЗС (Авто)'!YP"&amp;$J$42),$C29,'Полная ст-ть с уч.НЗС (Авто)'!GE$11:INDIRECT("'Полная ст-ть с уч.НЗС (Авто)'!GE"&amp;$J$42))/$D29)</f>
        <v>0</v>
      </c>
      <c r="GF29" s="137">
        <f ca="1">IF($D29=0,0,SUMIF('Полная ст-ть с уч.НЗС (Авто)'!$YP$11:INDIRECT("'Полная ст-ть с уч.НЗС (Авто)'!YP"&amp;$J$42),$C29,'Полная ст-ть с уч.НЗС (Авто)'!GF$11:INDIRECT("'Полная ст-ть с уч.НЗС (Авто)'!GF"&amp;$J$42))/$D29)</f>
        <v>0</v>
      </c>
      <c r="GG29" s="137">
        <f ca="1">IF($D29=0,0,SUMIF('Полная ст-ть с уч.НЗС (Авто)'!$YP$11:INDIRECT("'Полная ст-ть с уч.НЗС (Авто)'!YP"&amp;$J$42),$C29,'Полная ст-ть с уч.НЗС (Авто)'!GG$11:INDIRECT("'Полная ст-ть с уч.НЗС (Авто)'!GG"&amp;$J$42))/$D29)</f>
        <v>0</v>
      </c>
      <c r="GH29" s="137">
        <f ca="1">IF($D29=0,0,SUMIF('Полная ст-ть с уч.НЗС (Авто)'!$YP$11:INDIRECT("'Полная ст-ть с уч.НЗС (Авто)'!YP"&amp;$J$42),$C29,'Полная ст-ть с уч.НЗС (Авто)'!GH$11:INDIRECT("'Полная ст-ть с уч.НЗС (Авто)'!GH"&amp;$J$42))/$D29)</f>
        <v>0</v>
      </c>
      <c r="GI29" s="137">
        <f ca="1">IF($D29=0,0,SUMIF('Полная ст-ть с уч.НЗС (Авто)'!$YP$11:INDIRECT("'Полная ст-ть с уч.НЗС (Авто)'!YP"&amp;$J$42),$C29,'Полная ст-ть с уч.НЗС (Авто)'!GI$11:INDIRECT("'Полная ст-ть с уч.НЗС (Авто)'!GI"&amp;$J$42))/$D29)</f>
        <v>0</v>
      </c>
      <c r="GJ29" s="137">
        <f ca="1">IF($D29=0,0,SUMIF('Полная ст-ть с уч.НЗС (Авто)'!$YP$11:INDIRECT("'Полная ст-ть с уч.НЗС (Авто)'!YP"&amp;$J$42),$C29,'Полная ст-ть с уч.НЗС (Авто)'!GJ$11:INDIRECT("'Полная ст-ть с уч.НЗС (Авто)'!GJ"&amp;$J$42))/$D29)</f>
        <v>0</v>
      </c>
      <c r="GK29" s="137">
        <f ca="1">IF($D29=0,0,SUMIF('Полная ст-ть с уч.НЗС (Авто)'!$YP$11:INDIRECT("'Полная ст-ть с уч.НЗС (Авто)'!YP"&amp;$J$42),$C29,'Полная ст-ть с уч.НЗС (Авто)'!GK$11:INDIRECT("'Полная ст-ть с уч.НЗС (Авто)'!GK"&amp;$J$42))/$D29)</f>
        <v>0</v>
      </c>
      <c r="GL29" s="137">
        <f ca="1">IF($D29=0,0,SUMIF('Полная ст-ть с уч.НЗС (Авто)'!$YP$11:INDIRECT("'Полная ст-ть с уч.НЗС (Авто)'!YP"&amp;$J$42),$C29,'Полная ст-ть с уч.НЗС (Авто)'!GL$11:INDIRECT("'Полная ст-ть с уч.НЗС (Авто)'!GL"&amp;$J$42))/$D29)</f>
        <v>0</v>
      </c>
      <c r="GM29" s="137">
        <f ca="1">IF($D29=0,0,SUMIF('Полная ст-ть с уч.НЗС (Авто)'!$YP$11:INDIRECT("'Полная ст-ть с уч.НЗС (Авто)'!YP"&amp;$J$42),$C29,'Полная ст-ть с уч.НЗС (Авто)'!GM$11:INDIRECT("'Полная ст-ть с уч.НЗС (Авто)'!GM"&amp;$J$42))/$D29)</f>
        <v>0</v>
      </c>
      <c r="GN29" s="137">
        <f ca="1">IF($D29=0,0,SUMIF('Полная ст-ть с уч.НЗС (Авто)'!$YP$11:INDIRECT("'Полная ст-ть с уч.НЗС (Авто)'!YP"&amp;$J$42),$C29,'Полная ст-ть с уч.НЗС (Авто)'!GN$11:INDIRECT("'Полная ст-ть с уч.НЗС (Авто)'!GN"&amp;$J$42))/$D29)</f>
        <v>0</v>
      </c>
      <c r="GO29" s="137">
        <f ca="1">IF($D29=0,0,SUMIF('Полная ст-ть с уч.НЗС (Авто)'!$YP$11:INDIRECT("'Полная ст-ть с уч.НЗС (Авто)'!YP"&amp;$J$42),$C29,'Полная ст-ть с уч.НЗС (Авто)'!GO$11:INDIRECT("'Полная ст-ть с уч.НЗС (Авто)'!GO"&amp;$J$42))/$D29)</f>
        <v>0</v>
      </c>
      <c r="GP29" s="137">
        <f ca="1">IF($D29=0,0,SUMIF('Полная ст-ть с уч.НЗС (Авто)'!$YP$11:INDIRECT("'Полная ст-ть с уч.НЗС (Авто)'!YP"&amp;$J$42),$C29,'Полная ст-ть с уч.НЗС (Авто)'!GP$11:INDIRECT("'Полная ст-ть с уч.НЗС (Авто)'!GP"&amp;$J$42))/$D29)</f>
        <v>0</v>
      </c>
      <c r="GQ29" s="137">
        <f ca="1">IF($D29=0,0,SUMIF('Полная ст-ть с уч.НЗС (Авто)'!$YP$11:INDIRECT("'Полная ст-ть с уч.НЗС (Авто)'!YP"&amp;$J$42),$C29,'Полная ст-ть с уч.НЗС (Авто)'!GQ$11:INDIRECT("'Полная ст-ть с уч.НЗС (Авто)'!GQ"&amp;$J$42))/$D29)</f>
        <v>0</v>
      </c>
      <c r="GR29" s="137">
        <f ca="1">IF($D29=0,0,SUMIF('Полная ст-ть с уч.НЗС (Авто)'!$YP$11:INDIRECT("'Полная ст-ть с уч.НЗС (Авто)'!YP"&amp;$J$42),$C29,'Полная ст-ть с уч.НЗС (Авто)'!GR$11:INDIRECT("'Полная ст-ть с уч.НЗС (Авто)'!GR"&amp;$J$42))/$D29)</f>
        <v>0</v>
      </c>
      <c r="GS29" s="137">
        <f ca="1">IF($D29=0,0,SUMIF('Полная ст-ть с уч.НЗС (Авто)'!$YP$11:INDIRECT("'Полная ст-ть с уч.НЗС (Авто)'!YP"&amp;$J$42),$C29,'Полная ст-ть с уч.НЗС (Авто)'!GS$11:INDIRECT("'Полная ст-ть с уч.НЗС (Авто)'!GS"&amp;$J$42))/$D29)</f>
        <v>0</v>
      </c>
      <c r="GT29" s="137">
        <f ca="1">IF($D29=0,0,SUMIF('Полная ст-ть с уч.НЗС (Авто)'!$YP$11:INDIRECT("'Полная ст-ть с уч.НЗС (Авто)'!YP"&amp;$J$42),$C29,'Полная ст-ть с уч.НЗС (Авто)'!GT$11:INDIRECT("'Полная ст-ть с уч.НЗС (Авто)'!GT"&amp;$J$42))/$D29)</f>
        <v>0</v>
      </c>
      <c r="GU29" s="137">
        <f ca="1">IF($D29=0,0,SUMIF('Полная ст-ть с уч.НЗС (Авто)'!$YP$11:INDIRECT("'Полная ст-ть с уч.НЗС (Авто)'!YP"&amp;$J$42),$C29,'Полная ст-ть с уч.НЗС (Авто)'!GU$11:INDIRECT("'Полная ст-ть с уч.НЗС (Авто)'!GU"&amp;$J$42))/$D29)</f>
        <v>0</v>
      </c>
      <c r="GV29" s="137">
        <f ca="1">IF($D29=0,0,SUMIF('Полная ст-ть с уч.НЗС (Авто)'!$YP$11:INDIRECT("'Полная ст-ть с уч.НЗС (Авто)'!YP"&amp;$J$42),$C29,'Полная ст-ть с уч.НЗС (Авто)'!GV$11:INDIRECT("'Полная ст-ть с уч.НЗС (Авто)'!GV"&amp;$J$42))/$D29)</f>
        <v>0</v>
      </c>
      <c r="GW29" s="137">
        <f ca="1">IF($D29=0,0,SUMIF('Полная ст-ть с уч.НЗС (Авто)'!$YP$11:INDIRECT("'Полная ст-ть с уч.НЗС (Авто)'!YP"&amp;$J$42),$C29,'Полная ст-ть с уч.НЗС (Авто)'!GW$11:INDIRECT("'Полная ст-ть с уч.НЗС (Авто)'!GW"&amp;$J$42))/$D29)</f>
        <v>0</v>
      </c>
      <c r="GX29" s="137">
        <f ca="1">IF($D29=0,0,SUMIF('Полная ст-ть с уч.НЗС (Авто)'!$YP$11:INDIRECT("'Полная ст-ть с уч.НЗС (Авто)'!YP"&amp;$J$42),$C29,'Полная ст-ть с уч.НЗС (Авто)'!GX$11:INDIRECT("'Полная ст-ть с уч.НЗС (Авто)'!GX"&amp;$J$42))/$D29)</f>
        <v>0</v>
      </c>
      <c r="GY29" s="137">
        <f ca="1">IF($D29=0,0,SUMIF('Полная ст-ть с уч.НЗС (Авто)'!$YP$11:INDIRECT("'Полная ст-ть с уч.НЗС (Авто)'!YP"&amp;$J$42),$C29,'Полная ст-ть с уч.НЗС (Авто)'!GY$11:INDIRECT("'Полная ст-ть с уч.НЗС (Авто)'!GY"&amp;$J$42))/$D29)</f>
        <v>0</v>
      </c>
      <c r="GZ29" s="137">
        <f ca="1">IF($D29=0,0,SUMIF('Полная ст-ть с уч.НЗС (Авто)'!$YP$11:INDIRECT("'Полная ст-ть с уч.НЗС (Авто)'!YP"&amp;$J$42),$C29,'Полная ст-ть с уч.НЗС (Авто)'!GZ$11:INDIRECT("'Полная ст-ть с уч.НЗС (Авто)'!GZ"&amp;$J$42))/$D29)</f>
        <v>0</v>
      </c>
      <c r="HA29" s="137">
        <f ca="1">IF($D29=0,0,SUMIF('Полная ст-ть с уч.НЗС (Авто)'!$YP$11:INDIRECT("'Полная ст-ть с уч.НЗС (Авто)'!YP"&amp;$J$42),$C29,'Полная ст-ть с уч.НЗС (Авто)'!HA$11:INDIRECT("'Полная ст-ть с уч.НЗС (Авто)'!HA"&amp;$J$42))/$D29)</f>
        <v>0</v>
      </c>
      <c r="HB29" s="137">
        <f ca="1">IF($D29=0,0,SUMIF('Полная ст-ть с уч.НЗС (Авто)'!$YP$11:INDIRECT("'Полная ст-ть с уч.НЗС (Авто)'!YP"&amp;$J$42),$C29,'Полная ст-ть с уч.НЗС (Авто)'!HB$11:INDIRECT("'Полная ст-ть с уч.НЗС (Авто)'!HB"&amp;$J$42))/$D29)</f>
        <v>0</v>
      </c>
      <c r="HC29" s="137">
        <f ca="1">IF($D29=0,0,SUMIF('Полная ст-ть с уч.НЗС (Авто)'!$YP$11:INDIRECT("'Полная ст-ть с уч.НЗС (Авто)'!YP"&amp;$J$42),$C29,'Полная ст-ть с уч.НЗС (Авто)'!HC$11:INDIRECT("'Полная ст-ть с уч.НЗС (Авто)'!HC"&amp;$J$42))/$D29)</f>
        <v>0</v>
      </c>
      <c r="HD29" s="137">
        <f ca="1">IF($D29=0,0,SUMIF('Полная ст-ть с уч.НЗС (Авто)'!$YP$11:INDIRECT("'Полная ст-ть с уч.НЗС (Авто)'!YP"&amp;$J$42),$C29,'Полная ст-ть с уч.НЗС (Авто)'!HD$11:INDIRECT("'Полная ст-ть с уч.НЗС (Авто)'!HD"&amp;$J$42))/$D29)</f>
        <v>0</v>
      </c>
      <c r="HE29" s="137">
        <f ca="1">IF($D29=0,0,SUMIF('Полная ст-ть с уч.НЗС (Авто)'!$YP$11:INDIRECT("'Полная ст-ть с уч.НЗС (Авто)'!YP"&amp;$J$42),$C29,'Полная ст-ть с уч.НЗС (Авто)'!HE$11:INDIRECT("'Полная ст-ть с уч.НЗС (Авто)'!HE"&amp;$J$42))/$D29)</f>
        <v>0</v>
      </c>
      <c r="HF29" s="137">
        <f ca="1">IF($D29=0,0,SUMIF('Полная ст-ть с уч.НЗС (Авто)'!$YP$11:INDIRECT("'Полная ст-ть с уч.НЗС (Авто)'!YP"&amp;$J$42),$C29,'Полная ст-ть с уч.НЗС (Авто)'!HF$11:INDIRECT("'Полная ст-ть с уч.НЗС (Авто)'!HF"&amp;$J$42))/$D29)</f>
        <v>0</v>
      </c>
      <c r="HG29" s="137">
        <f ca="1">IF($D29=0,0,SUMIF('Полная ст-ть с уч.НЗС (Авто)'!$YP$11:INDIRECT("'Полная ст-ть с уч.НЗС (Авто)'!YP"&amp;$J$42),$C29,'Полная ст-ть с уч.НЗС (Авто)'!HG$11:INDIRECT("'Полная ст-ть с уч.НЗС (Авто)'!HG"&amp;$J$42))/$D29)</f>
        <v>0</v>
      </c>
      <c r="HH29" s="137">
        <f ca="1">IF($D29=0,0,SUMIF('Полная ст-ть с уч.НЗС (Авто)'!$YP$11:INDIRECT("'Полная ст-ть с уч.НЗС (Авто)'!YP"&amp;$J$42),$C29,'Полная ст-ть с уч.НЗС (Авто)'!HH$11:INDIRECT("'Полная ст-ть с уч.НЗС (Авто)'!HH"&amp;$J$42))/$D29)</f>
        <v>0</v>
      </c>
      <c r="HI29" s="137">
        <f ca="1">IF($D29=0,0,SUMIF('Полная ст-ть с уч.НЗС (Авто)'!$YP$11:INDIRECT("'Полная ст-ть с уч.НЗС (Авто)'!YP"&amp;$J$42),$C29,'Полная ст-ть с уч.НЗС (Авто)'!HI$11:INDIRECT("'Полная ст-ть с уч.НЗС (Авто)'!HI"&amp;$J$42))/$D29)</f>
        <v>0</v>
      </c>
      <c r="HJ29" s="137">
        <f ca="1">IF($D29=0,0,SUMIF('Полная ст-ть с уч.НЗС (Авто)'!$YP$11:INDIRECT("'Полная ст-ть с уч.НЗС (Авто)'!YP"&amp;$J$42),$C29,'Полная ст-ть с уч.НЗС (Авто)'!HJ$11:INDIRECT("'Полная ст-ть с уч.НЗС (Авто)'!HJ"&amp;$J$42))/$D29)</f>
        <v>0</v>
      </c>
      <c r="HK29" s="137">
        <f ca="1">IF($D29=0,0,SUMIF('Полная ст-ть с уч.НЗС (Авто)'!$YP$11:INDIRECT("'Полная ст-ть с уч.НЗС (Авто)'!YP"&amp;$J$42),$C29,'Полная ст-ть с уч.НЗС (Авто)'!HK$11:INDIRECT("'Полная ст-ть с уч.НЗС (Авто)'!HK"&amp;$J$42))/$D29)</f>
        <v>0</v>
      </c>
      <c r="HL29" s="137">
        <f ca="1">IF($D29=0,0,SUMIF('Полная ст-ть с уч.НЗС (Авто)'!$YP$11:INDIRECT("'Полная ст-ть с уч.НЗС (Авто)'!YP"&amp;$J$42),$C29,'Полная ст-ть с уч.НЗС (Авто)'!HL$11:INDIRECT("'Полная ст-ть с уч.НЗС (Авто)'!HL"&amp;$J$42))/$D29)</f>
        <v>0</v>
      </c>
      <c r="HM29" s="137">
        <f ca="1">IF($D29=0,0,SUMIF('Полная ст-ть с уч.НЗС (Авто)'!$YP$11:INDIRECT("'Полная ст-ть с уч.НЗС (Авто)'!YP"&amp;$J$42),$C29,'Полная ст-ть с уч.НЗС (Авто)'!HM$11:INDIRECT("'Полная ст-ть с уч.НЗС (Авто)'!HM"&amp;$J$42))/$D29)</f>
        <v>0</v>
      </c>
      <c r="HN29" s="137">
        <f ca="1">IF($D29=0,0,SUMIF('Полная ст-ть с уч.НЗС (Авто)'!$YP$11:INDIRECT("'Полная ст-ть с уч.НЗС (Авто)'!YP"&amp;$J$42),$C29,'Полная ст-ть с уч.НЗС (Авто)'!HN$11:INDIRECT("'Полная ст-ть с уч.НЗС (Авто)'!HN"&amp;$J$42))/$D29)</f>
        <v>0</v>
      </c>
      <c r="HO29" s="137">
        <f ca="1">IF($D29=0,0,SUMIF('Полная ст-ть с уч.НЗС (Авто)'!$YP$11:INDIRECT("'Полная ст-ть с уч.НЗС (Авто)'!YP"&amp;$J$42),$C29,'Полная ст-ть с уч.НЗС (Авто)'!HO$11:INDIRECT("'Полная ст-ть с уч.НЗС (Авто)'!HO"&amp;$J$42))/$D29)</f>
        <v>0</v>
      </c>
      <c r="HP29" s="137">
        <f ca="1">IF($D29=0,0,SUMIF('Полная ст-ть с уч.НЗС (Авто)'!$YP$11:INDIRECT("'Полная ст-ть с уч.НЗС (Авто)'!YP"&amp;$J$42),$C29,'Полная ст-ть с уч.НЗС (Авто)'!HP$11:INDIRECT("'Полная ст-ть с уч.НЗС (Авто)'!HP"&amp;$J$42))/$D29)</f>
        <v>0</v>
      </c>
      <c r="HQ29" s="137">
        <f ca="1">IF($D29=0,0,SUMIF('Полная ст-ть с уч.НЗС (Авто)'!$YP$11:INDIRECT("'Полная ст-ть с уч.НЗС (Авто)'!YP"&amp;$J$42),$C29,'Полная ст-ть с уч.НЗС (Авто)'!HQ$11:INDIRECT("'Полная ст-ть с уч.НЗС (Авто)'!HQ"&amp;$J$42))/$D29)</f>
        <v>0</v>
      </c>
      <c r="HR29" s="137">
        <f ca="1">IF($D29=0,0,SUMIF('Полная ст-ть с уч.НЗС (Авто)'!$YP$11:INDIRECT("'Полная ст-ть с уч.НЗС (Авто)'!YP"&amp;$J$42),$C29,'Полная ст-ть с уч.НЗС (Авто)'!HR$11:INDIRECT("'Полная ст-ть с уч.НЗС (Авто)'!HR"&amp;$J$42))/$D29)</f>
        <v>0</v>
      </c>
      <c r="HS29" s="137">
        <f ca="1">IF($D29=0,0,SUMIF('Полная ст-ть с уч.НЗС (Авто)'!$YP$11:INDIRECT("'Полная ст-ть с уч.НЗС (Авто)'!YP"&amp;$J$42),$C29,'Полная ст-ть с уч.НЗС (Авто)'!HS$11:INDIRECT("'Полная ст-ть с уч.НЗС (Авто)'!HS"&amp;$J$42))/$D29)</f>
        <v>0</v>
      </c>
      <c r="HT29" s="137">
        <f ca="1">IF($D29=0,0,SUMIF('Полная ст-ть с уч.НЗС (Авто)'!$YP$11:INDIRECT("'Полная ст-ть с уч.НЗС (Авто)'!YP"&amp;$J$42),$C29,'Полная ст-ть с уч.НЗС (Авто)'!HT$11:INDIRECT("'Полная ст-ть с уч.НЗС (Авто)'!HT"&amp;$J$42))/$D29)</f>
        <v>0</v>
      </c>
      <c r="HU29" s="137">
        <f ca="1">IF($D29=0,0,SUMIF('Полная ст-ть с уч.НЗС (Авто)'!$YP$11:INDIRECT("'Полная ст-ть с уч.НЗС (Авто)'!YP"&amp;$J$42),$C29,'Полная ст-ть с уч.НЗС (Авто)'!HU$11:INDIRECT("'Полная ст-ть с уч.НЗС (Авто)'!HU"&amp;$J$42))/$D29)</f>
        <v>0</v>
      </c>
      <c r="HV29" s="137">
        <f ca="1">IF($D29=0,0,SUMIF('Полная ст-ть с уч.НЗС (Авто)'!$YP$11:INDIRECT("'Полная ст-ть с уч.НЗС (Авто)'!YP"&amp;$J$42),$C29,'Полная ст-ть с уч.НЗС (Авто)'!HV$11:INDIRECT("'Полная ст-ть с уч.НЗС (Авто)'!HV"&amp;$J$42))/$D29)</f>
        <v>0</v>
      </c>
      <c r="HW29" s="137">
        <f ca="1">IF($D29=0,0,SUMIF('Полная ст-ть с уч.НЗС (Авто)'!$YP$11:INDIRECT("'Полная ст-ть с уч.НЗС (Авто)'!YP"&amp;$J$42),$C29,'Полная ст-ть с уч.НЗС (Авто)'!HW$11:INDIRECT("'Полная ст-ть с уч.НЗС (Авто)'!HW"&amp;$J$42))/$D29)</f>
        <v>0</v>
      </c>
      <c r="HX29" s="137">
        <f ca="1">IF($D29=0,0,SUMIF('Полная ст-ть с уч.НЗС (Авто)'!$YP$11:INDIRECT("'Полная ст-ть с уч.НЗС (Авто)'!YP"&amp;$J$42),$C29,'Полная ст-ть с уч.НЗС (Авто)'!HX$11:INDIRECT("'Полная ст-ть с уч.НЗС (Авто)'!HX"&amp;$J$42))/$D29)</f>
        <v>0</v>
      </c>
      <c r="HY29" s="137">
        <f ca="1">IF($D29=0,0,SUMIF('Полная ст-ть с уч.НЗС (Авто)'!$YP$11:INDIRECT("'Полная ст-ть с уч.НЗС (Авто)'!YP"&amp;$J$42),$C29,'Полная ст-ть с уч.НЗС (Авто)'!HY$11:INDIRECT("'Полная ст-ть с уч.НЗС (Авто)'!HY"&amp;$J$42))/$D29)</f>
        <v>0</v>
      </c>
      <c r="HZ29" s="137">
        <f ca="1">IF($D29=0,0,SUMIF('Полная ст-ть с уч.НЗС (Авто)'!$YP$11:INDIRECT("'Полная ст-ть с уч.НЗС (Авто)'!YP"&amp;$J$42),$C29,'Полная ст-ть с уч.НЗС (Авто)'!HZ$11:INDIRECT("'Полная ст-ть с уч.НЗС (Авто)'!HZ"&amp;$J$42))/$D29)</f>
        <v>0</v>
      </c>
      <c r="IA29" s="137">
        <f ca="1">IF($D29=0,0,SUMIF('Полная ст-ть с уч.НЗС (Авто)'!$YP$11:INDIRECT("'Полная ст-ть с уч.НЗС (Авто)'!YP"&amp;$J$42),$C29,'Полная ст-ть с уч.НЗС (Авто)'!IA$11:INDIRECT("'Полная ст-ть с уч.НЗС (Авто)'!IA"&amp;$J$42))/$D29)</f>
        <v>0</v>
      </c>
      <c r="IB29" s="137">
        <f ca="1">IF($D29=0,0,SUMIF('Полная ст-ть с уч.НЗС (Авто)'!$YP$11:INDIRECT("'Полная ст-ть с уч.НЗС (Авто)'!YP"&amp;$J$42),$C29,'Полная ст-ть с уч.НЗС (Авто)'!IB$11:INDIRECT("'Полная ст-ть с уч.НЗС (Авто)'!IB"&amp;$J$42))/$D29)</f>
        <v>0</v>
      </c>
      <c r="IC29" s="137">
        <f ca="1">IF($D29=0,0,SUMIF('Полная ст-ть с уч.НЗС (Авто)'!$YP$11:INDIRECT("'Полная ст-ть с уч.НЗС (Авто)'!YP"&amp;$J$42),$C29,'Полная ст-ть с уч.НЗС (Авто)'!IC$11:INDIRECT("'Полная ст-ть с уч.НЗС (Авто)'!IC"&amp;$J$42))/$D29)</f>
        <v>0</v>
      </c>
      <c r="ID29" s="137">
        <f ca="1">IF($D29=0,0,SUMIF('Полная ст-ть с уч.НЗС (Авто)'!$YP$11:INDIRECT("'Полная ст-ть с уч.НЗС (Авто)'!YP"&amp;$J$42),$C29,'Полная ст-ть с уч.НЗС (Авто)'!ID$11:INDIRECT("'Полная ст-ть с уч.НЗС (Авто)'!ID"&amp;$J$42))/$D29)</f>
        <v>0</v>
      </c>
      <c r="IE29" s="137">
        <f ca="1">IF($D29=0,0,SUMIF('Полная ст-ть с уч.НЗС (Авто)'!$YP$11:INDIRECT("'Полная ст-ть с уч.НЗС (Авто)'!YP"&amp;$J$42),$C29,'Полная ст-ть с уч.НЗС (Авто)'!IE$11:INDIRECT("'Полная ст-ть с уч.НЗС (Авто)'!IE"&amp;$J$42))/$D29)</f>
        <v>0</v>
      </c>
      <c r="IF29" s="137">
        <f ca="1">IF($D29=0,0,SUMIF('Полная ст-ть с уч.НЗС (Авто)'!$YP$11:INDIRECT("'Полная ст-ть с уч.НЗС (Авто)'!YP"&amp;$J$42),$C29,'Полная ст-ть с уч.НЗС (Авто)'!IF$11:INDIRECT("'Полная ст-ть с уч.НЗС (Авто)'!IF"&amp;$J$42))/$D29)</f>
        <v>0</v>
      </c>
      <c r="IG29" s="137">
        <f ca="1">IF($D29=0,0,SUMIF('Полная ст-ть с уч.НЗС (Авто)'!$YP$11:INDIRECT("'Полная ст-ть с уч.НЗС (Авто)'!YP"&amp;$J$42),$C29,'Полная ст-ть с уч.НЗС (Авто)'!IG$11:INDIRECT("'Полная ст-ть с уч.НЗС (Авто)'!IG"&amp;$J$42))/$D29)</f>
        <v>0</v>
      </c>
      <c r="IH29" s="137">
        <f ca="1">IF($D29=0,0,SUMIF('Полная ст-ть с уч.НЗС (Авто)'!$YP$11:INDIRECT("'Полная ст-ть с уч.НЗС (Авто)'!YP"&amp;$J$42),$C29,'Полная ст-ть с уч.НЗС (Авто)'!IH$11:INDIRECT("'Полная ст-ть с уч.НЗС (Авто)'!IH"&amp;$J$42))/$D29)</f>
        <v>0</v>
      </c>
      <c r="II29" s="137">
        <f ca="1">IF($D29=0,0,SUMIF('Полная ст-ть с уч.НЗС (Авто)'!$YP$11:INDIRECT("'Полная ст-ть с уч.НЗС (Авто)'!YP"&amp;$J$42),$C29,'Полная ст-ть с уч.НЗС (Авто)'!II$11:INDIRECT("'Полная ст-ть с уч.НЗС (Авто)'!II"&amp;$J$42))/$D29)</f>
        <v>0</v>
      </c>
      <c r="IJ29" s="137">
        <f ca="1">IF($D29=0,0,SUMIF('Полная ст-ть с уч.НЗС (Авто)'!$YP$11:INDIRECT("'Полная ст-ть с уч.НЗС (Авто)'!YP"&amp;$J$42),$C29,'Полная ст-ть с уч.НЗС (Авто)'!IJ$11:INDIRECT("'Полная ст-ть с уч.НЗС (Авто)'!IJ"&amp;$J$42))/$D29)</f>
        <v>0</v>
      </c>
      <c r="IK29" s="137">
        <f ca="1">IF($D29=0,0,SUMIF('Полная ст-ть с уч.НЗС (Авто)'!$YP$11:INDIRECT("'Полная ст-ть с уч.НЗС (Авто)'!YP"&amp;$J$42),$C29,'Полная ст-ть с уч.НЗС (Авто)'!IK$11:INDIRECT("'Полная ст-ть с уч.НЗС (Авто)'!IK"&amp;$J$42))/$D29)</f>
        <v>0</v>
      </c>
      <c r="IL29" s="137">
        <f ca="1">IF($D29=0,0,SUMIF('Полная ст-ть с уч.НЗС (Авто)'!$YP$11:INDIRECT("'Полная ст-ть с уч.НЗС (Авто)'!YP"&amp;$J$42),$C29,'Полная ст-ть с уч.НЗС (Авто)'!IL$11:INDIRECT("'Полная ст-ть с уч.НЗС (Авто)'!IL"&amp;$J$42))/$D29)</f>
        <v>0</v>
      </c>
      <c r="IM29" s="137">
        <f ca="1">IF($D29=0,0,SUMIF('Полная ст-ть с уч.НЗС (Авто)'!$YP$11:INDIRECT("'Полная ст-ть с уч.НЗС (Авто)'!YP"&amp;$J$42),$C29,'Полная ст-ть с уч.НЗС (Авто)'!IM$11:INDIRECT("'Полная ст-ть с уч.НЗС (Авто)'!IM"&amp;$J$42))/$D29)</f>
        <v>0</v>
      </c>
      <c r="IN29" s="137">
        <f ca="1">IF($D29=0,0,SUMIF('Полная ст-ть с уч.НЗС (Авто)'!$YP$11:INDIRECT("'Полная ст-ть с уч.НЗС (Авто)'!YP"&amp;$J$42),$C29,'Полная ст-ть с уч.НЗС (Авто)'!IN$11:INDIRECT("'Полная ст-ть с уч.НЗС (Авто)'!IN"&amp;$J$42))/$D29)</f>
        <v>0</v>
      </c>
      <c r="IO29" s="137">
        <f ca="1">IF($D29=0,0,SUMIF('Полная ст-ть с уч.НЗС (Авто)'!$YP$11:INDIRECT("'Полная ст-ть с уч.НЗС (Авто)'!YP"&amp;$J$42),$C29,'Полная ст-ть с уч.НЗС (Авто)'!IO$11:INDIRECT("'Полная ст-ть с уч.НЗС (Авто)'!IO"&amp;$J$42))/$D29)</f>
        <v>0</v>
      </c>
      <c r="IP29" s="137">
        <f ca="1">IF($D29=0,0,SUMIF('Полная ст-ть с уч.НЗС (Авто)'!$YP$11:INDIRECT("'Полная ст-ть с уч.НЗС (Авто)'!YP"&amp;$J$42),$C29,'Полная ст-ть с уч.НЗС (Авто)'!IP$11:INDIRECT("'Полная ст-ть с уч.НЗС (Авто)'!IP"&amp;$J$42))/$D29)</f>
        <v>0</v>
      </c>
      <c r="IQ29" s="137">
        <f ca="1">IF($D29=0,0,SUMIF('Полная ст-ть с уч.НЗС (Авто)'!$YP$11:INDIRECT("'Полная ст-ть с уч.НЗС (Авто)'!YP"&amp;$J$42),$C29,'Полная ст-ть с уч.НЗС (Авто)'!IQ$11:INDIRECT("'Полная ст-ть с уч.НЗС (Авто)'!IQ"&amp;$J$42))/$D29)</f>
        <v>0</v>
      </c>
      <c r="IR29" s="137">
        <f ca="1">IF($D29=0,0,SUMIF('Полная ст-ть с уч.НЗС (Авто)'!$YP$11:INDIRECT("'Полная ст-ть с уч.НЗС (Авто)'!YP"&amp;$J$42),$C29,'Полная ст-ть с уч.НЗС (Авто)'!IR$11:INDIRECT("'Полная ст-ть с уч.НЗС (Авто)'!IR"&amp;$J$42))/$D29)</f>
        <v>0</v>
      </c>
      <c r="IS29" s="137">
        <f ca="1">IF($D29=0,0,SUMIF('Полная ст-ть с уч.НЗС (Авто)'!$YP$11:INDIRECT("'Полная ст-ть с уч.НЗС (Авто)'!YP"&amp;$J$42),$C29,'Полная ст-ть с уч.НЗС (Авто)'!IS$11:INDIRECT("'Полная ст-ть с уч.НЗС (Авто)'!IS"&amp;$J$42))/$D29)</f>
        <v>0</v>
      </c>
      <c r="IT29" s="137">
        <f ca="1">IF($D29=0,0,SUMIF('Полная ст-ть с уч.НЗС (Авто)'!$YP$11:INDIRECT("'Полная ст-ть с уч.НЗС (Авто)'!YP"&amp;$J$42),$C29,'Полная ст-ть с уч.НЗС (Авто)'!IT$11:INDIRECT("'Полная ст-ть с уч.НЗС (Авто)'!IT"&amp;$J$42))/$D29)</f>
        <v>0</v>
      </c>
      <c r="IU29" s="137">
        <f ca="1">IF($D29=0,0,SUMIF('Полная ст-ть с уч.НЗС (Авто)'!$YP$11:INDIRECT("'Полная ст-ть с уч.НЗС (Авто)'!YP"&amp;$J$42),$C29,'Полная ст-ть с уч.НЗС (Авто)'!IU$11:INDIRECT("'Полная ст-ть с уч.НЗС (Авто)'!IU"&amp;$J$42))/$D29)</f>
        <v>0</v>
      </c>
      <c r="IV29" s="137">
        <f ca="1">IF($D29=0,0,SUMIF('Полная ст-ть с уч.НЗС (Авто)'!$YP$11:INDIRECT("'Полная ст-ть с уч.НЗС (Авто)'!YP"&amp;$J$42),$C29,'Полная ст-ть с уч.НЗС (Авто)'!IV$11:INDIRECT("'Полная ст-ть с уч.НЗС (Авто)'!IV"&amp;$J$42))/$D29)</f>
        <v>0</v>
      </c>
      <c r="IW29" s="137">
        <f ca="1">IF($D29=0,0,SUMIF('Полная ст-ть с уч.НЗС (Авто)'!$YP$11:INDIRECT("'Полная ст-ть с уч.НЗС (Авто)'!YP"&amp;$J$42),$C29,'Полная ст-ть с уч.НЗС (Авто)'!IW$11:INDIRECT("'Полная ст-ть с уч.НЗС (Авто)'!IW"&amp;$J$42))/$D29)</f>
        <v>0</v>
      </c>
      <c r="IX29" s="137">
        <f ca="1">IF($D29=0,0,SUMIF('Полная ст-ть с уч.НЗС (Авто)'!$YP$11:INDIRECT("'Полная ст-ть с уч.НЗС (Авто)'!YP"&amp;$J$42),$C29,'Полная ст-ть с уч.НЗС (Авто)'!IX$11:INDIRECT("'Полная ст-ть с уч.НЗС (Авто)'!IX"&amp;$J$42))/$D29)</f>
        <v>0</v>
      </c>
      <c r="IY29" s="137">
        <f ca="1">IF($D29=0,0,SUMIF('Полная ст-ть с уч.НЗС (Авто)'!$YP$11:INDIRECT("'Полная ст-ть с уч.НЗС (Авто)'!YP"&amp;$J$42),$C29,'Полная ст-ть с уч.НЗС (Авто)'!IY$11:INDIRECT("'Полная ст-ть с уч.НЗС (Авто)'!IY"&amp;$J$42))/$D29)</f>
        <v>0</v>
      </c>
      <c r="IZ29" s="137">
        <f ca="1">IF($D29=0,0,SUMIF('Полная ст-ть с уч.НЗС (Авто)'!$YP$11:INDIRECT("'Полная ст-ть с уч.НЗС (Авто)'!YP"&amp;$J$42),$C29,'Полная ст-ть с уч.НЗС (Авто)'!IZ$11:INDIRECT("'Полная ст-ть с уч.НЗС (Авто)'!IZ"&amp;$J$42))/$D29)</f>
        <v>0</v>
      </c>
      <c r="JA29" s="137">
        <f ca="1">IF($D29=0,0,SUMIF('Полная ст-ть с уч.НЗС (Авто)'!$YP$11:INDIRECT("'Полная ст-ть с уч.НЗС (Авто)'!YP"&amp;$J$42),$C29,'Полная ст-ть с уч.НЗС (Авто)'!JA$11:INDIRECT("'Полная ст-ть с уч.НЗС (Авто)'!JA"&amp;$J$42))/$D29)</f>
        <v>0</v>
      </c>
      <c r="JB29" s="137">
        <f ca="1">IF($D29=0,0,SUMIF('Полная ст-ть с уч.НЗС (Авто)'!$YP$11:INDIRECT("'Полная ст-ть с уч.НЗС (Авто)'!YP"&amp;$J$42),$C29,'Полная ст-ть с уч.НЗС (Авто)'!JB$11:INDIRECT("'Полная ст-ть с уч.НЗС (Авто)'!JB"&amp;$J$42))/$D29)</f>
        <v>0</v>
      </c>
      <c r="JC29" s="137">
        <f ca="1">IF($D29=0,0,SUMIF('Полная ст-ть с уч.НЗС (Авто)'!$YP$11:INDIRECT("'Полная ст-ть с уч.НЗС (Авто)'!YP"&amp;$J$42),$C29,'Полная ст-ть с уч.НЗС (Авто)'!JC$11:INDIRECT("'Полная ст-ть с уч.НЗС (Авто)'!JC"&amp;$J$42))/$D29)</f>
        <v>0</v>
      </c>
      <c r="JD29" s="137">
        <f ca="1">IF($D29=0,0,SUMIF('Полная ст-ть с уч.НЗС (Авто)'!$YP$11:INDIRECT("'Полная ст-ть с уч.НЗС (Авто)'!YP"&amp;$J$42),$C29,'Полная ст-ть с уч.НЗС (Авто)'!JD$11:INDIRECT("'Полная ст-ть с уч.НЗС (Авто)'!JD"&amp;$J$42))/$D29)</f>
        <v>0</v>
      </c>
      <c r="JE29" s="137">
        <f ca="1">IF($D29=0,0,SUMIF('Полная ст-ть с уч.НЗС (Авто)'!$YP$11:INDIRECT("'Полная ст-ть с уч.НЗС (Авто)'!YP"&amp;$J$42),$C29,'Полная ст-ть с уч.НЗС (Авто)'!JE$11:INDIRECT("'Полная ст-ть с уч.НЗС (Авто)'!JE"&amp;$J$42))/$D29)</f>
        <v>0</v>
      </c>
      <c r="JF29" s="137">
        <f ca="1">IF($D29=0,0,SUMIF('Полная ст-ть с уч.НЗС (Авто)'!$YP$11:INDIRECT("'Полная ст-ть с уч.НЗС (Авто)'!YP"&amp;$J$42),$C29,'Полная ст-ть с уч.НЗС (Авто)'!JF$11:INDIRECT("'Полная ст-ть с уч.НЗС (Авто)'!JF"&amp;$J$42))/$D29)</f>
        <v>0</v>
      </c>
      <c r="JG29" s="137">
        <f ca="1">IF($D29=0,0,SUMIF('Полная ст-ть с уч.НЗС (Авто)'!$YP$11:INDIRECT("'Полная ст-ть с уч.НЗС (Авто)'!YP"&amp;$J$42),$C29,'Полная ст-ть с уч.НЗС (Авто)'!JG$11:INDIRECT("'Полная ст-ть с уч.НЗС (Авто)'!JG"&amp;$J$42))/$D29)</f>
        <v>0</v>
      </c>
      <c r="JH29" s="137">
        <f ca="1">IF($D29=0,0,SUMIF('Полная ст-ть с уч.НЗС (Авто)'!$YP$11:INDIRECT("'Полная ст-ть с уч.НЗС (Авто)'!YP"&amp;$J$42),$C29,'Полная ст-ть с уч.НЗС (Авто)'!JH$11:INDIRECT("'Полная ст-ть с уч.НЗС (Авто)'!JH"&amp;$J$42))/$D29)</f>
        <v>0</v>
      </c>
      <c r="JI29" s="137">
        <f ca="1">IF($D29=0,0,SUMIF('Полная ст-ть с уч.НЗС (Авто)'!$YP$11:INDIRECT("'Полная ст-ть с уч.НЗС (Авто)'!YP"&amp;$J$42),$C29,'Полная ст-ть с уч.НЗС (Авто)'!JI$11:INDIRECT("'Полная ст-ть с уч.НЗС (Авто)'!JI"&amp;$J$42))/$D29)</f>
        <v>0</v>
      </c>
      <c r="JJ29" s="137">
        <f ca="1">IF($D29=0,0,SUMIF('Полная ст-ть с уч.НЗС (Авто)'!$YP$11:INDIRECT("'Полная ст-ть с уч.НЗС (Авто)'!YP"&amp;$J$42),$C29,'Полная ст-ть с уч.НЗС (Авто)'!JJ$11:INDIRECT("'Полная ст-ть с уч.НЗС (Авто)'!JJ"&amp;$J$42))/$D29)</f>
        <v>0</v>
      </c>
      <c r="JK29" s="137">
        <f ca="1">IF($D29=0,0,SUMIF('Полная ст-ть с уч.НЗС (Авто)'!$YP$11:INDIRECT("'Полная ст-ть с уч.НЗС (Авто)'!YP"&amp;$J$42),$C29,'Полная ст-ть с уч.НЗС (Авто)'!JK$11:INDIRECT("'Полная ст-ть с уч.НЗС (Авто)'!JK"&amp;$J$42))/$D29)</f>
        <v>0</v>
      </c>
      <c r="JL29" s="137">
        <f ca="1">IF($D29=0,0,SUMIF('Полная ст-ть с уч.НЗС (Авто)'!$YP$11:INDIRECT("'Полная ст-ть с уч.НЗС (Авто)'!YP"&amp;$J$42),$C29,'Полная ст-ть с уч.НЗС (Авто)'!JL$11:INDIRECT("'Полная ст-ть с уч.НЗС (Авто)'!JL"&amp;$J$42))/$D29)</f>
        <v>0</v>
      </c>
      <c r="JM29" s="137">
        <f ca="1">IF($D29=0,0,SUMIF('Полная ст-ть с уч.НЗС (Авто)'!$YP$11:INDIRECT("'Полная ст-ть с уч.НЗС (Авто)'!YP"&amp;$J$42),$C29,'Полная ст-ть с уч.НЗС (Авто)'!JM$11:INDIRECT("'Полная ст-ть с уч.НЗС (Авто)'!JM"&amp;$J$42))/$D29)</f>
        <v>0</v>
      </c>
      <c r="JN29" s="137">
        <f ca="1">IF($D29=0,0,SUMIF('Полная ст-ть с уч.НЗС (Авто)'!$YP$11:INDIRECT("'Полная ст-ть с уч.НЗС (Авто)'!YP"&amp;$J$42),$C29,'Полная ст-ть с уч.НЗС (Авто)'!JN$11:INDIRECT("'Полная ст-ть с уч.НЗС (Авто)'!JN"&amp;$J$42))/$D29)</f>
        <v>0</v>
      </c>
      <c r="JO29" s="137">
        <f ca="1">IF($D29=0,0,SUMIF('Полная ст-ть с уч.НЗС (Авто)'!$YP$11:INDIRECT("'Полная ст-ть с уч.НЗС (Авто)'!YP"&amp;$J$42),$C29,'Полная ст-ть с уч.НЗС (Авто)'!JO$11:INDIRECT("'Полная ст-ть с уч.НЗС (Авто)'!JO"&amp;$J$42))/$D29)</f>
        <v>0</v>
      </c>
      <c r="JP29" s="137">
        <f ca="1">IF($D29=0,0,SUMIF('Полная ст-ть с уч.НЗС (Авто)'!$YP$11:INDIRECT("'Полная ст-ть с уч.НЗС (Авто)'!YP"&amp;$J$42),$C29,'Полная ст-ть с уч.НЗС (Авто)'!JP$11:INDIRECT("'Полная ст-ть с уч.НЗС (Авто)'!JP"&amp;$J$42))/$D29)</f>
        <v>0</v>
      </c>
      <c r="JQ29" s="137">
        <f ca="1">IF($D29=0,0,SUMIF('Полная ст-ть с уч.НЗС (Авто)'!$YP$11:INDIRECT("'Полная ст-ть с уч.НЗС (Авто)'!YP"&amp;$J$42),$C29,'Полная ст-ть с уч.НЗС (Авто)'!JQ$11:INDIRECT("'Полная ст-ть с уч.НЗС (Авто)'!JQ"&amp;$J$42))/$D29)</f>
        <v>0</v>
      </c>
      <c r="JR29" s="137">
        <f ca="1">IF($D29=0,0,SUMIF('Полная ст-ть с уч.НЗС (Авто)'!$YP$11:INDIRECT("'Полная ст-ть с уч.НЗС (Авто)'!YP"&amp;$J$42),$C29,'Полная ст-ть с уч.НЗС (Авто)'!JR$11:INDIRECT("'Полная ст-ть с уч.НЗС (Авто)'!JR"&amp;$J$42))/$D29)</f>
        <v>0</v>
      </c>
      <c r="JS29" s="137">
        <f ca="1">IF($D29=0,0,SUMIF('Полная ст-ть с уч.НЗС (Авто)'!$YP$11:INDIRECT("'Полная ст-ть с уч.НЗС (Авто)'!YP"&amp;$J$42),$C29,'Полная ст-ть с уч.НЗС (Авто)'!JS$11:INDIRECT("'Полная ст-ть с уч.НЗС (Авто)'!JS"&amp;$J$42))/$D29)</f>
        <v>0</v>
      </c>
      <c r="JT29" s="137">
        <f ca="1">IF($D29=0,0,SUMIF('Полная ст-ть с уч.НЗС (Авто)'!$YP$11:INDIRECT("'Полная ст-ть с уч.НЗС (Авто)'!YP"&amp;$J$42),$C29,'Полная ст-ть с уч.НЗС (Авто)'!JT$11:INDIRECT("'Полная ст-ть с уч.НЗС (Авто)'!JT"&amp;$J$42))/$D29)</f>
        <v>0</v>
      </c>
      <c r="JU29" s="137">
        <f ca="1">IF($D29=0,0,SUMIF('Полная ст-ть с уч.НЗС (Авто)'!$YP$11:INDIRECT("'Полная ст-ть с уч.НЗС (Авто)'!YP"&amp;$J$42),$C29,'Полная ст-ть с уч.НЗС (Авто)'!JU$11:INDIRECT("'Полная ст-ть с уч.НЗС (Авто)'!JU"&amp;$J$42))/$D29)</f>
        <v>0</v>
      </c>
      <c r="JV29" s="137">
        <f ca="1">IF($D29=0,0,SUMIF('Полная ст-ть с уч.НЗС (Авто)'!$YP$11:INDIRECT("'Полная ст-ть с уч.НЗС (Авто)'!YP"&amp;$J$42),$C29,'Полная ст-ть с уч.НЗС (Авто)'!JV$11:INDIRECT("'Полная ст-ть с уч.НЗС (Авто)'!JV"&amp;$J$42))/$D29)</f>
        <v>0</v>
      </c>
      <c r="JW29" s="137">
        <f ca="1">IF($D29=0,0,SUMIF('Полная ст-ть с уч.НЗС (Авто)'!$YP$11:INDIRECT("'Полная ст-ть с уч.НЗС (Авто)'!YP"&amp;$J$42),$C29,'Полная ст-ть с уч.НЗС (Авто)'!JW$11:INDIRECT("'Полная ст-ть с уч.НЗС (Авто)'!JW"&amp;$J$42))/$D29)</f>
        <v>0</v>
      </c>
      <c r="JX29" s="137">
        <f ca="1">IF($D29=0,0,SUMIF('Полная ст-ть с уч.НЗС (Авто)'!$YP$11:INDIRECT("'Полная ст-ть с уч.НЗС (Авто)'!YP"&amp;$J$42),$C29,'Полная ст-ть с уч.НЗС (Авто)'!JX$11:INDIRECT("'Полная ст-ть с уч.НЗС (Авто)'!JX"&amp;$J$42))/$D29)</f>
        <v>0</v>
      </c>
      <c r="JY29" s="137">
        <f ca="1">IF($D29=0,0,SUMIF('Полная ст-ть с уч.НЗС (Авто)'!$YP$11:INDIRECT("'Полная ст-ть с уч.НЗС (Авто)'!YP"&amp;$J$42),$C29,'Полная ст-ть с уч.НЗС (Авто)'!JY$11:INDIRECT("'Полная ст-ть с уч.НЗС (Авто)'!JY"&amp;$J$42))/$D29)</f>
        <v>0</v>
      </c>
      <c r="JZ29" s="137">
        <f ca="1">IF($D29=0,0,SUMIF('Полная ст-ть с уч.НЗС (Авто)'!$YP$11:INDIRECT("'Полная ст-ть с уч.НЗС (Авто)'!YP"&amp;$J$42),$C29,'Полная ст-ть с уч.НЗС (Авто)'!JZ$11:INDIRECT("'Полная ст-ть с уч.НЗС (Авто)'!JZ"&amp;$J$42))/$D29)</f>
        <v>0</v>
      </c>
      <c r="KA29" s="137">
        <f ca="1">IF($D29=0,0,SUMIF('Полная ст-ть с уч.НЗС (Авто)'!$YP$11:INDIRECT("'Полная ст-ть с уч.НЗС (Авто)'!YP"&amp;$J$42),$C29,'Полная ст-ть с уч.НЗС (Авто)'!KA$11:INDIRECT("'Полная ст-ть с уч.НЗС (Авто)'!KA"&amp;$J$42))/$D29)</f>
        <v>0</v>
      </c>
      <c r="KB29" s="137">
        <f ca="1">IF($D29=0,0,SUMIF('Полная ст-ть с уч.НЗС (Авто)'!$YP$11:INDIRECT("'Полная ст-ть с уч.НЗС (Авто)'!YP"&amp;$J$42),$C29,'Полная ст-ть с уч.НЗС (Авто)'!KB$11:INDIRECT("'Полная ст-ть с уч.НЗС (Авто)'!KB"&amp;$J$42))/$D29)</f>
        <v>0</v>
      </c>
      <c r="KC29" s="137">
        <f ca="1">IF($D29=0,0,SUMIF('Полная ст-ть с уч.НЗС (Авто)'!$YP$11:INDIRECT("'Полная ст-ть с уч.НЗС (Авто)'!YP"&amp;$J$42),$C29,'Полная ст-ть с уч.НЗС (Авто)'!KC$11:INDIRECT("'Полная ст-ть с уч.НЗС (Авто)'!KC"&amp;$J$42))/$D29)</f>
        <v>0</v>
      </c>
      <c r="KD29" s="137">
        <f ca="1">IF($D29=0,0,SUMIF('Полная ст-ть с уч.НЗС (Авто)'!$YP$11:INDIRECT("'Полная ст-ть с уч.НЗС (Авто)'!YP"&amp;$J$42),$C29,'Полная ст-ть с уч.НЗС (Авто)'!KD$11:INDIRECT("'Полная ст-ть с уч.НЗС (Авто)'!KD"&amp;$J$42))/$D29)</f>
        <v>0</v>
      </c>
      <c r="KE29" s="137">
        <f ca="1">IF($D29=0,0,SUMIF('Полная ст-ть с уч.НЗС (Авто)'!$YP$11:INDIRECT("'Полная ст-ть с уч.НЗС (Авто)'!YP"&amp;$J$42),$C29,'Полная ст-ть с уч.НЗС (Авто)'!KE$11:INDIRECT("'Полная ст-ть с уч.НЗС (Авто)'!KE"&amp;$J$42))/$D29)</f>
        <v>0</v>
      </c>
      <c r="KF29" s="137">
        <f ca="1">IF($D29=0,0,SUMIF('Полная ст-ть с уч.НЗС (Авто)'!$YP$11:INDIRECT("'Полная ст-ть с уч.НЗС (Авто)'!YP"&amp;$J$42),$C29,'Полная ст-ть с уч.НЗС (Авто)'!KF$11:INDIRECT("'Полная ст-ть с уч.НЗС (Авто)'!KF"&amp;$J$42))/$D29)</f>
        <v>0</v>
      </c>
      <c r="KG29" s="137">
        <f ca="1">IF($D29=0,0,SUMIF('Полная ст-ть с уч.НЗС (Авто)'!$YP$11:INDIRECT("'Полная ст-ть с уч.НЗС (Авто)'!YP"&amp;$J$42),$C29,'Полная ст-ть с уч.НЗС (Авто)'!KG$11:INDIRECT("'Полная ст-ть с уч.НЗС (Авто)'!KG"&amp;$J$42))/$D29)</f>
        <v>0</v>
      </c>
      <c r="KH29" s="137">
        <f ca="1">IF($D29=0,0,SUMIF('Полная ст-ть с уч.НЗС (Авто)'!$YP$11:INDIRECT("'Полная ст-ть с уч.НЗС (Авто)'!YP"&amp;$J$42),$C29,'Полная ст-ть с уч.НЗС (Авто)'!KH$11:INDIRECT("'Полная ст-ть с уч.НЗС (Авто)'!KH"&amp;$J$42))/$D29)</f>
        <v>0</v>
      </c>
      <c r="KI29" s="137">
        <f ca="1">IF($D29=0,0,SUMIF('Полная ст-ть с уч.НЗС (Авто)'!$YP$11:INDIRECT("'Полная ст-ть с уч.НЗС (Авто)'!YP"&amp;$J$42),$C29,'Полная ст-ть с уч.НЗС (Авто)'!KI$11:INDIRECT("'Полная ст-ть с уч.НЗС (Авто)'!KI"&amp;$J$42))/$D29)</f>
        <v>0</v>
      </c>
      <c r="KJ29" s="137">
        <f ca="1">IF($D29=0,0,SUMIF('Полная ст-ть с уч.НЗС (Авто)'!$YP$11:INDIRECT("'Полная ст-ть с уч.НЗС (Авто)'!YP"&amp;$J$42),$C29,'Полная ст-ть с уч.НЗС (Авто)'!KJ$11:INDIRECT("'Полная ст-ть с уч.НЗС (Авто)'!KJ"&amp;$J$42))/$D29)</f>
        <v>0</v>
      </c>
      <c r="KK29" s="137">
        <f ca="1">IF($D29=0,0,SUMIF('Полная ст-ть с уч.НЗС (Авто)'!$YP$11:INDIRECT("'Полная ст-ть с уч.НЗС (Авто)'!YP"&amp;$J$42),$C29,'Полная ст-ть с уч.НЗС (Авто)'!KK$11:INDIRECT("'Полная ст-ть с уч.НЗС (Авто)'!KK"&amp;$J$42))/$D29)</f>
        <v>0</v>
      </c>
      <c r="KL29" s="137">
        <f ca="1">IF($D29=0,0,SUMIF('Полная ст-ть с уч.НЗС (Авто)'!$YP$11:INDIRECT("'Полная ст-ть с уч.НЗС (Авто)'!YP"&amp;$J$42),$C29,'Полная ст-ть с уч.НЗС (Авто)'!KL$11:INDIRECT("'Полная ст-ть с уч.НЗС (Авто)'!KL"&amp;$J$42))/$D29)</f>
        <v>0</v>
      </c>
      <c r="KM29" s="137">
        <f ca="1">IF($D29=0,0,SUMIF('Полная ст-ть с уч.НЗС (Авто)'!$YP$11:INDIRECT("'Полная ст-ть с уч.НЗС (Авто)'!YP"&amp;$J$42),$C29,'Полная ст-ть с уч.НЗС (Авто)'!KM$11:INDIRECT("'Полная ст-ть с уч.НЗС (Авто)'!KM"&amp;$J$42))/$D29)</f>
        <v>0</v>
      </c>
      <c r="KN29" s="137">
        <f ca="1">IF($D29=0,0,SUMIF('Полная ст-ть с уч.НЗС (Авто)'!$YP$11:INDIRECT("'Полная ст-ть с уч.НЗС (Авто)'!YP"&amp;$J$42),$C29,'Полная ст-ть с уч.НЗС (Авто)'!KN$11:INDIRECT("'Полная ст-ть с уч.НЗС (Авто)'!KN"&amp;$J$42))/$D29)</f>
        <v>0</v>
      </c>
      <c r="KO29" s="137">
        <f ca="1">IF($D29=0,0,SUMIF('Полная ст-ть с уч.НЗС (Авто)'!$YP$11:INDIRECT("'Полная ст-ть с уч.НЗС (Авто)'!YP"&amp;$J$42),$C29,'Полная ст-ть с уч.НЗС (Авто)'!KO$11:INDIRECT("'Полная ст-ть с уч.НЗС (Авто)'!KO"&amp;$J$42))/$D29)</f>
        <v>0</v>
      </c>
      <c r="KP29" s="137">
        <f ca="1">IF($D29=0,0,SUMIF('Полная ст-ть с уч.НЗС (Авто)'!$YP$11:INDIRECT("'Полная ст-ть с уч.НЗС (Авто)'!YP"&amp;$J$42),$C29,'Полная ст-ть с уч.НЗС (Авто)'!KP$11:INDIRECT("'Полная ст-ть с уч.НЗС (Авто)'!KP"&amp;$J$42))/$D29)</f>
        <v>0</v>
      </c>
      <c r="KQ29" s="137">
        <f ca="1">IF($D29=0,0,SUMIF('Полная ст-ть с уч.НЗС (Авто)'!$YP$11:INDIRECT("'Полная ст-ть с уч.НЗС (Авто)'!YP"&amp;$J$42),$C29,'Полная ст-ть с уч.НЗС (Авто)'!KQ$11:INDIRECT("'Полная ст-ть с уч.НЗС (Авто)'!KQ"&amp;$J$42))/$D29)</f>
        <v>0</v>
      </c>
      <c r="KR29" s="137">
        <f ca="1">IF($D29=0,0,SUMIF('Полная ст-ть с уч.НЗС (Авто)'!$YP$11:INDIRECT("'Полная ст-ть с уч.НЗС (Авто)'!YP"&amp;$J$42),$C29,'Полная ст-ть с уч.НЗС (Авто)'!KR$11:INDIRECT("'Полная ст-ть с уч.НЗС (Авто)'!KR"&amp;$J$42))/$D29)</f>
        <v>0</v>
      </c>
      <c r="KS29" s="137">
        <f ca="1">IF($D29=0,0,SUMIF('Полная ст-ть с уч.НЗС (Авто)'!$YP$11:INDIRECT("'Полная ст-ть с уч.НЗС (Авто)'!YP"&amp;$J$42),$C29,'Полная ст-ть с уч.НЗС (Авто)'!KS$11:INDIRECT("'Полная ст-ть с уч.НЗС (Авто)'!KS"&amp;$J$42))/$D29)</f>
        <v>0</v>
      </c>
      <c r="KT29" s="137">
        <f ca="1">IF($D29=0,0,SUMIF('Полная ст-ть с уч.НЗС (Авто)'!$YP$11:INDIRECT("'Полная ст-ть с уч.НЗС (Авто)'!YP"&amp;$J$42),$C29,'Полная ст-ть с уч.НЗС (Авто)'!KT$11:INDIRECT("'Полная ст-ть с уч.НЗС (Авто)'!KT"&amp;$J$42))/$D29)</f>
        <v>0</v>
      </c>
      <c r="KU29" s="137">
        <f ca="1">IF($D29=0,0,SUMIF('Полная ст-ть с уч.НЗС (Авто)'!$YP$11:INDIRECT("'Полная ст-ть с уч.НЗС (Авто)'!YP"&amp;$J$42),$C29,'Полная ст-ть с уч.НЗС (Авто)'!KU$11:INDIRECT("'Полная ст-ть с уч.НЗС (Авто)'!KU"&amp;$J$42))/$D29)</f>
        <v>0</v>
      </c>
      <c r="KV29" s="137">
        <f ca="1">IF($D29=0,0,SUMIF('Полная ст-ть с уч.НЗС (Авто)'!$YP$11:INDIRECT("'Полная ст-ть с уч.НЗС (Авто)'!YP"&amp;$J$42),$C29,'Полная ст-ть с уч.НЗС (Авто)'!KV$11:INDIRECT("'Полная ст-ть с уч.НЗС (Авто)'!KV"&amp;$J$42))/$D29)</f>
        <v>0</v>
      </c>
      <c r="KW29" s="137">
        <f ca="1">IF($D29=0,0,SUMIF('Полная ст-ть с уч.НЗС (Авто)'!$YP$11:INDIRECT("'Полная ст-ть с уч.НЗС (Авто)'!YP"&amp;$J$42),$C29,'Полная ст-ть с уч.НЗС (Авто)'!KW$11:INDIRECT("'Полная ст-ть с уч.НЗС (Авто)'!KW"&amp;$J$42))/$D29)</f>
        <v>0</v>
      </c>
      <c r="KX29" s="137">
        <f ca="1">IF($D29=0,0,SUMIF('Полная ст-ть с уч.НЗС (Авто)'!$YP$11:INDIRECT("'Полная ст-ть с уч.НЗС (Авто)'!YP"&amp;$J$42),$C29,'Полная ст-ть с уч.НЗС (Авто)'!KX$11:INDIRECT("'Полная ст-ть с уч.НЗС (Авто)'!KX"&amp;$J$42))/$D29)</f>
        <v>0</v>
      </c>
      <c r="KY29" s="137">
        <f ca="1">IF($D29=0,0,SUMIF('Полная ст-ть с уч.НЗС (Авто)'!$YP$11:INDIRECT("'Полная ст-ть с уч.НЗС (Авто)'!YP"&amp;$J$42),$C29,'Полная ст-ть с уч.НЗС (Авто)'!KY$11:INDIRECT("'Полная ст-ть с уч.НЗС (Авто)'!KY"&amp;$J$42))/$D29)</f>
        <v>0</v>
      </c>
      <c r="KZ29" s="137">
        <f ca="1">IF($D29=0,0,SUMIF('Полная ст-ть с уч.НЗС (Авто)'!$YP$11:INDIRECT("'Полная ст-ть с уч.НЗС (Авто)'!YP"&amp;$J$42),$C29,'Полная ст-ть с уч.НЗС (Авто)'!KZ$11:INDIRECT("'Полная ст-ть с уч.НЗС (Авто)'!KZ"&amp;$J$42))/$D29)</f>
        <v>0</v>
      </c>
      <c r="LA29" s="137">
        <f ca="1">IF($D29=0,0,SUMIF('Полная ст-ть с уч.НЗС (Авто)'!$YP$11:INDIRECT("'Полная ст-ть с уч.НЗС (Авто)'!YP"&amp;$J$42),$C29,'Полная ст-ть с уч.НЗС (Авто)'!LA$11:INDIRECT("'Полная ст-ть с уч.НЗС (Авто)'!LA"&amp;$J$42))/$D29)</f>
        <v>0</v>
      </c>
      <c r="LB29" s="137">
        <f ca="1">IF($D29=0,0,SUMIF('Полная ст-ть с уч.НЗС (Авто)'!$YP$11:INDIRECT("'Полная ст-ть с уч.НЗС (Авто)'!YP"&amp;$J$42),$C29,'Полная ст-ть с уч.НЗС (Авто)'!LB$11:INDIRECT("'Полная ст-ть с уч.НЗС (Авто)'!LB"&amp;$J$42))/$D29)</f>
        <v>0</v>
      </c>
      <c r="LC29" s="137">
        <f ca="1">IF($D29=0,0,SUMIF('Полная ст-ть с уч.НЗС (Авто)'!$YP$11:INDIRECT("'Полная ст-ть с уч.НЗС (Авто)'!YP"&amp;$J$42),$C29,'Полная ст-ть с уч.НЗС (Авто)'!LC$11:INDIRECT("'Полная ст-ть с уч.НЗС (Авто)'!LC"&amp;$J$42))/$D29)</f>
        <v>0</v>
      </c>
      <c r="LD29" s="137">
        <f ca="1">IF($D29=0,0,SUMIF('Полная ст-ть с уч.НЗС (Авто)'!$YP$11:INDIRECT("'Полная ст-ть с уч.НЗС (Авто)'!YP"&amp;$J$42),$C29,'Полная ст-ть с уч.НЗС (Авто)'!LD$11:INDIRECT("'Полная ст-ть с уч.НЗС (Авто)'!LD"&amp;$J$42))/$D29)</f>
        <v>0</v>
      </c>
      <c r="LE29" s="137">
        <f ca="1">IF($D29=0,0,SUMIF('Полная ст-ть с уч.НЗС (Авто)'!$YP$11:INDIRECT("'Полная ст-ть с уч.НЗС (Авто)'!YP"&amp;$J$42),$C29,'Полная ст-ть с уч.НЗС (Авто)'!LE$11:INDIRECT("'Полная ст-ть с уч.НЗС (Авто)'!LE"&amp;$J$42))/$D29)</f>
        <v>0</v>
      </c>
      <c r="LF29" s="137">
        <f ca="1">IF($D29=0,0,SUMIF('Полная ст-ть с уч.НЗС (Авто)'!$YP$11:INDIRECT("'Полная ст-ть с уч.НЗС (Авто)'!YP"&amp;$J$42),$C29,'Полная ст-ть с уч.НЗС (Авто)'!LF$11:INDIRECT("'Полная ст-ть с уч.НЗС (Авто)'!LF"&amp;$J$42))/$D29)</f>
        <v>0</v>
      </c>
      <c r="LG29" s="137">
        <f ca="1">IF($D29=0,0,SUMIF('Полная ст-ть с уч.НЗС (Авто)'!$YP$11:INDIRECT("'Полная ст-ть с уч.НЗС (Авто)'!YP"&amp;$J$42),$C29,'Полная ст-ть с уч.НЗС (Авто)'!LG$11:INDIRECT("'Полная ст-ть с уч.НЗС (Авто)'!LG"&amp;$J$42))/$D29)</f>
        <v>0</v>
      </c>
      <c r="LH29" s="137">
        <f ca="1">IF($D29=0,0,SUMIF('Полная ст-ть с уч.НЗС (Авто)'!$YP$11:INDIRECT("'Полная ст-ть с уч.НЗС (Авто)'!YP"&amp;$J$42),$C29,'Полная ст-ть с уч.НЗС (Авто)'!LH$11:INDIRECT("'Полная ст-ть с уч.НЗС (Авто)'!LH"&amp;$J$42))/$D29)</f>
        <v>0</v>
      </c>
      <c r="LI29" s="137">
        <f ca="1">IF($D29=0,0,SUMIF('Полная ст-ть с уч.НЗС (Авто)'!$YP$11:INDIRECT("'Полная ст-ть с уч.НЗС (Авто)'!YP"&amp;$J$42),$C29,'Полная ст-ть с уч.НЗС (Авто)'!LI$11:INDIRECT("'Полная ст-ть с уч.НЗС (Авто)'!LI"&amp;$J$42))/$D29)</f>
        <v>0</v>
      </c>
      <c r="LJ29" s="137">
        <f ca="1">IF($D29=0,0,SUMIF('Полная ст-ть с уч.НЗС (Авто)'!$YP$11:INDIRECT("'Полная ст-ть с уч.НЗС (Авто)'!YP"&amp;$J$42),$C29,'Полная ст-ть с уч.НЗС (Авто)'!LJ$11:INDIRECT("'Полная ст-ть с уч.НЗС (Авто)'!LJ"&amp;$J$42))/$D29)</f>
        <v>0</v>
      </c>
      <c r="LK29" s="137">
        <f ca="1">IF($D29=0,0,SUMIF('Полная ст-ть с уч.НЗС (Авто)'!$YP$11:INDIRECT("'Полная ст-ть с уч.НЗС (Авто)'!YP"&amp;$J$42),$C29,'Полная ст-ть с уч.НЗС (Авто)'!LK$11:INDIRECT("'Полная ст-ть с уч.НЗС (Авто)'!LK"&amp;$J$42))/$D29)</f>
        <v>0</v>
      </c>
      <c r="LL29" s="137">
        <f ca="1">IF($D29=0,0,SUMIF('Полная ст-ть с уч.НЗС (Авто)'!$YP$11:INDIRECT("'Полная ст-ть с уч.НЗС (Авто)'!YP"&amp;$J$42),$C29,'Полная ст-ть с уч.НЗС (Авто)'!LL$11:INDIRECT("'Полная ст-ть с уч.НЗС (Авто)'!LL"&amp;$J$42))/$D29)</f>
        <v>0</v>
      </c>
      <c r="LM29" s="137">
        <f ca="1">IF($D29=0,0,SUMIF('Полная ст-ть с уч.НЗС (Авто)'!$YP$11:INDIRECT("'Полная ст-ть с уч.НЗС (Авто)'!YP"&amp;$J$42),$C29,'Полная ст-ть с уч.НЗС (Авто)'!LM$11:INDIRECT("'Полная ст-ть с уч.НЗС (Авто)'!LM"&amp;$J$42))/$D29)</f>
        <v>0</v>
      </c>
      <c r="LN29" s="137">
        <f ca="1">IF($D29=0,0,SUMIF('Полная ст-ть с уч.НЗС (Авто)'!$YP$11:INDIRECT("'Полная ст-ть с уч.НЗС (Авто)'!YP"&amp;$J$42),$C29,'Полная ст-ть с уч.НЗС (Авто)'!LN$11:INDIRECT("'Полная ст-ть с уч.НЗС (Авто)'!LN"&amp;$J$42))/$D29)</f>
        <v>0</v>
      </c>
      <c r="LO29" s="137">
        <f ca="1">IF($D29=0,0,SUMIF('Полная ст-ть с уч.НЗС (Авто)'!$YP$11:INDIRECT("'Полная ст-ть с уч.НЗС (Авто)'!YP"&amp;$J$42),$C29,'Полная ст-ть с уч.НЗС (Авто)'!LO$11:INDIRECT("'Полная ст-ть с уч.НЗС (Авто)'!LO"&amp;$J$42))/$D29)</f>
        <v>0</v>
      </c>
      <c r="LP29" s="137">
        <f ca="1">IF($D29=0,0,SUMIF('Полная ст-ть с уч.НЗС (Авто)'!$YP$11:INDIRECT("'Полная ст-ть с уч.НЗС (Авто)'!YP"&amp;$J$42),$C29,'Полная ст-ть с уч.НЗС (Авто)'!LP$11:INDIRECT("'Полная ст-ть с уч.НЗС (Авто)'!LP"&amp;$J$42))/$D29)</f>
        <v>0</v>
      </c>
      <c r="LQ29" s="137">
        <f ca="1">IF($D29=0,0,SUMIF('Полная ст-ть с уч.НЗС (Авто)'!$YP$11:INDIRECT("'Полная ст-ть с уч.НЗС (Авто)'!YP"&amp;$J$42),$C29,'Полная ст-ть с уч.НЗС (Авто)'!LQ$11:INDIRECT("'Полная ст-ть с уч.НЗС (Авто)'!LQ"&amp;$J$42))/$D29)</f>
        <v>0</v>
      </c>
      <c r="LR29" s="137">
        <f ca="1">IF($D29=0,0,SUMIF('Полная ст-ть с уч.НЗС (Авто)'!$YP$11:INDIRECT("'Полная ст-ть с уч.НЗС (Авто)'!YP"&amp;$J$42),$C29,'Полная ст-ть с уч.НЗС (Авто)'!LR$11:INDIRECT("'Полная ст-ть с уч.НЗС (Авто)'!LR"&amp;$J$42))/$D29)</f>
        <v>0</v>
      </c>
      <c r="LS29" s="137">
        <f ca="1">IF($D29=0,0,SUMIF('Полная ст-ть с уч.НЗС (Авто)'!$YP$11:INDIRECT("'Полная ст-ть с уч.НЗС (Авто)'!YP"&amp;$J$42),$C29,'Полная ст-ть с уч.НЗС (Авто)'!LS$11:INDIRECT("'Полная ст-ть с уч.НЗС (Авто)'!LS"&amp;$J$42))/$D29)</f>
        <v>0</v>
      </c>
      <c r="LT29" s="137">
        <f ca="1">IF($D29=0,0,SUMIF('Полная ст-ть с уч.НЗС (Авто)'!$YP$11:INDIRECT("'Полная ст-ть с уч.НЗС (Авто)'!YP"&amp;$J$42),$C29,'Полная ст-ть с уч.НЗС (Авто)'!LT$11:INDIRECT("'Полная ст-ть с уч.НЗС (Авто)'!LT"&amp;$J$42))/$D29)</f>
        <v>0</v>
      </c>
      <c r="LU29" s="137">
        <f ca="1">IF($D29=0,0,SUMIF('Полная ст-ть с уч.НЗС (Авто)'!$YP$11:INDIRECT("'Полная ст-ть с уч.НЗС (Авто)'!YP"&amp;$J$42),$C29,'Полная ст-ть с уч.НЗС (Авто)'!LU$11:INDIRECT("'Полная ст-ть с уч.НЗС (Авто)'!LU"&amp;$J$42))/$D29)</f>
        <v>0</v>
      </c>
      <c r="LV29" s="137">
        <f ca="1">IF($D29=0,0,SUMIF('Полная ст-ть с уч.НЗС (Авто)'!$YP$11:INDIRECT("'Полная ст-ть с уч.НЗС (Авто)'!YP"&amp;$J$42),$C29,'Полная ст-ть с уч.НЗС (Авто)'!LV$11:INDIRECT("'Полная ст-ть с уч.НЗС (Авто)'!LV"&amp;$J$42))/$D29)</f>
        <v>0</v>
      </c>
      <c r="LW29" s="137">
        <f ca="1">IF($D29=0,0,SUMIF('Полная ст-ть с уч.НЗС (Авто)'!$YP$11:INDIRECT("'Полная ст-ть с уч.НЗС (Авто)'!YP"&amp;$J$42),$C29,'Полная ст-ть с уч.НЗС (Авто)'!LW$11:INDIRECT("'Полная ст-ть с уч.НЗС (Авто)'!LW"&amp;$J$42))/$D29)</f>
        <v>0</v>
      </c>
      <c r="LX29" s="137">
        <f ca="1">IF($D29=0,0,SUMIF('Полная ст-ть с уч.НЗС (Авто)'!$YP$11:INDIRECT("'Полная ст-ть с уч.НЗС (Авто)'!YP"&amp;$J$42),$C29,'Полная ст-ть с уч.НЗС (Авто)'!LX$11:INDIRECT("'Полная ст-ть с уч.НЗС (Авто)'!LX"&amp;$J$42))/$D29)</f>
        <v>0</v>
      </c>
      <c r="LY29" s="137">
        <f ca="1">IF($D29=0,0,SUMIF('Полная ст-ть с уч.НЗС (Авто)'!$YP$11:INDIRECT("'Полная ст-ть с уч.НЗС (Авто)'!YP"&amp;$J$42),$C29,'Полная ст-ть с уч.НЗС (Авто)'!LY$11:INDIRECT("'Полная ст-ть с уч.НЗС (Авто)'!LY"&amp;$J$42))/$D29)</f>
        <v>0</v>
      </c>
      <c r="LZ29" s="137">
        <f ca="1">IF($D29=0,0,SUMIF('Полная ст-ть с уч.НЗС (Авто)'!$YP$11:INDIRECT("'Полная ст-ть с уч.НЗС (Авто)'!YP"&amp;$J$42),$C29,'Полная ст-ть с уч.НЗС (Авто)'!LZ$11:INDIRECT("'Полная ст-ть с уч.НЗС (Авто)'!LZ"&amp;$J$42))/$D29)</f>
        <v>0</v>
      </c>
      <c r="MA29" s="137">
        <f ca="1">IF($D29=0,0,SUMIF('Полная ст-ть с уч.НЗС (Авто)'!$YP$11:INDIRECT("'Полная ст-ть с уч.НЗС (Авто)'!YP"&amp;$J$42),$C29,'Полная ст-ть с уч.НЗС (Авто)'!MA$11:INDIRECT("'Полная ст-ть с уч.НЗС (Авто)'!MA"&amp;$J$42))/$D29)</f>
        <v>0</v>
      </c>
      <c r="MB29" s="137">
        <f ca="1">IF($D29=0,0,SUMIF('Полная ст-ть с уч.НЗС (Авто)'!$YP$11:INDIRECT("'Полная ст-ть с уч.НЗС (Авто)'!YP"&amp;$J$42),$C29,'Полная ст-ть с уч.НЗС (Авто)'!MB$11:INDIRECT("'Полная ст-ть с уч.НЗС (Авто)'!MB"&amp;$J$42))/$D29)</f>
        <v>0</v>
      </c>
      <c r="MC29" s="137">
        <f ca="1">IF($D29=0,0,SUMIF('Полная ст-ть с уч.НЗС (Авто)'!$YP$11:INDIRECT("'Полная ст-ть с уч.НЗС (Авто)'!YP"&amp;$J$42),$C29,'Полная ст-ть с уч.НЗС (Авто)'!MC$11:INDIRECT("'Полная ст-ть с уч.НЗС (Авто)'!MC"&amp;$J$42))/$D29)</f>
        <v>0</v>
      </c>
      <c r="MD29" s="137">
        <f ca="1">IF($D29=0,0,SUMIF('Полная ст-ть с уч.НЗС (Авто)'!$YP$11:INDIRECT("'Полная ст-ть с уч.НЗС (Авто)'!YP"&amp;$J$42),$C29,'Полная ст-ть с уч.НЗС (Авто)'!MD$11:INDIRECT("'Полная ст-ть с уч.НЗС (Авто)'!MD"&amp;$J$42))/$D29)</f>
        <v>0</v>
      </c>
      <c r="ME29" s="137">
        <f ca="1">IF($D29=0,0,SUMIF('Полная ст-ть с уч.НЗС (Авто)'!$YP$11:INDIRECT("'Полная ст-ть с уч.НЗС (Авто)'!YP"&amp;$J$42),$C29,'Полная ст-ть с уч.НЗС (Авто)'!ME$11:INDIRECT("'Полная ст-ть с уч.НЗС (Авто)'!ME"&amp;$J$42))/$D29)</f>
        <v>0</v>
      </c>
      <c r="MF29" s="137">
        <f ca="1">IF($D29=0,0,SUMIF('Полная ст-ть с уч.НЗС (Авто)'!$YP$11:INDIRECT("'Полная ст-ть с уч.НЗС (Авто)'!YP"&amp;$J$42),$C29,'Полная ст-ть с уч.НЗС (Авто)'!MF$11:INDIRECT("'Полная ст-ть с уч.НЗС (Авто)'!MF"&amp;$J$42))/$D29)</f>
        <v>0</v>
      </c>
      <c r="MG29" s="137">
        <f ca="1">IF($D29=0,0,SUMIF('Полная ст-ть с уч.НЗС (Авто)'!$YP$11:INDIRECT("'Полная ст-ть с уч.НЗС (Авто)'!YP"&amp;$J$42),$C29,'Полная ст-ть с уч.НЗС (Авто)'!MG$11:INDIRECT("'Полная ст-ть с уч.НЗС (Авто)'!MG"&amp;$J$42))/$D29)</f>
        <v>0</v>
      </c>
      <c r="MH29" s="137">
        <f ca="1">IF($D29=0,0,SUMIF('Полная ст-ть с уч.НЗС (Авто)'!$YP$11:INDIRECT("'Полная ст-ть с уч.НЗС (Авто)'!YP"&amp;$J$42),$C29,'Полная ст-ть с уч.НЗС (Авто)'!MH$11:INDIRECT("'Полная ст-ть с уч.НЗС (Авто)'!MH"&amp;$J$42))/$D29)</f>
        <v>0</v>
      </c>
      <c r="MI29" s="137">
        <f ca="1">IF($D29=0,0,SUMIF('Полная ст-ть с уч.НЗС (Авто)'!$YP$11:INDIRECT("'Полная ст-ть с уч.НЗС (Авто)'!YP"&amp;$J$42),$C29,'Полная ст-ть с уч.НЗС (Авто)'!MI$11:INDIRECT("'Полная ст-ть с уч.НЗС (Авто)'!MI"&amp;$J$42))/$D29)</f>
        <v>0</v>
      </c>
      <c r="MJ29" s="137">
        <f ca="1">IF($D29=0,0,SUMIF('Полная ст-ть с уч.НЗС (Авто)'!$YP$11:INDIRECT("'Полная ст-ть с уч.НЗС (Авто)'!YP"&amp;$J$42),$C29,'Полная ст-ть с уч.НЗС (Авто)'!MJ$11:INDIRECT("'Полная ст-ть с уч.НЗС (Авто)'!MJ"&amp;$J$42))/$D29)</f>
        <v>0</v>
      </c>
      <c r="MK29" s="137">
        <f ca="1">IF($D29=0,0,SUMIF('Полная ст-ть с уч.НЗС (Авто)'!$YP$11:INDIRECT("'Полная ст-ть с уч.НЗС (Авто)'!YP"&amp;$J$42),$C29,'Полная ст-ть с уч.НЗС (Авто)'!MK$11:INDIRECT("'Полная ст-ть с уч.НЗС (Авто)'!MK"&amp;$J$42))/$D29)</f>
        <v>0</v>
      </c>
      <c r="ML29" s="137">
        <f ca="1">IF($D29=0,0,SUMIF('Полная ст-ть с уч.НЗС (Авто)'!$YP$11:INDIRECT("'Полная ст-ть с уч.НЗС (Авто)'!YP"&amp;$J$42),$C29,'Полная ст-ть с уч.НЗС (Авто)'!ML$11:INDIRECT("'Полная ст-ть с уч.НЗС (Авто)'!ML"&amp;$J$42))/$D29)</f>
        <v>0</v>
      </c>
      <c r="MM29" s="137">
        <f ca="1">IF($D29=0,0,SUMIF('Полная ст-ть с уч.НЗС (Авто)'!$YP$11:INDIRECT("'Полная ст-ть с уч.НЗС (Авто)'!YP"&amp;$J$42),$C29,'Полная ст-ть с уч.НЗС (Авто)'!MM$11:INDIRECT("'Полная ст-ть с уч.НЗС (Авто)'!MM"&amp;$J$42))/$D29)</f>
        <v>0</v>
      </c>
      <c r="MN29" s="137">
        <f ca="1">IF($D29=0,0,SUMIF('Полная ст-ть с уч.НЗС (Авто)'!$YP$11:INDIRECT("'Полная ст-ть с уч.НЗС (Авто)'!YP"&amp;$J$42),$C29,'Полная ст-ть с уч.НЗС (Авто)'!MN$11:INDIRECT("'Полная ст-ть с уч.НЗС (Авто)'!MN"&amp;$J$42))/$D29)</f>
        <v>0</v>
      </c>
      <c r="MO29" s="137">
        <f ca="1">IF($D29=0,0,SUMIF('Полная ст-ть с уч.НЗС (Авто)'!$YP$11:INDIRECT("'Полная ст-ть с уч.НЗС (Авто)'!YP"&amp;$J$42),$C29,'Полная ст-ть с уч.НЗС (Авто)'!MO$11:INDIRECT("'Полная ст-ть с уч.НЗС (Авто)'!MO"&amp;$J$42))/$D29)</f>
        <v>0</v>
      </c>
      <c r="MP29" s="137">
        <f ca="1">IF($D29=0,0,SUMIF('Полная ст-ть с уч.НЗС (Авто)'!$YP$11:INDIRECT("'Полная ст-ть с уч.НЗС (Авто)'!YP"&amp;$J$42),$C29,'Полная ст-ть с уч.НЗС (Авто)'!MP$11:INDIRECT("'Полная ст-ть с уч.НЗС (Авто)'!MP"&amp;$J$42))/$D29)</f>
        <v>0</v>
      </c>
      <c r="MQ29" s="137">
        <f ca="1">IF($D29=0,0,SUMIF('Полная ст-ть с уч.НЗС (Авто)'!$YP$11:INDIRECT("'Полная ст-ть с уч.НЗС (Авто)'!YP"&amp;$J$42),$C29,'Полная ст-ть с уч.НЗС (Авто)'!MQ$11:INDIRECT("'Полная ст-ть с уч.НЗС (Авто)'!MQ"&amp;$J$42))/$D29)</f>
        <v>0</v>
      </c>
      <c r="MR29" s="137">
        <f ca="1">IF($D29=0,0,SUMIF('Полная ст-ть с уч.НЗС (Авто)'!$YP$11:INDIRECT("'Полная ст-ть с уч.НЗС (Авто)'!YP"&amp;$J$42),$C29,'Полная ст-ть с уч.НЗС (Авто)'!MR$11:INDIRECT("'Полная ст-ть с уч.НЗС (Авто)'!MR"&amp;$J$42))/$D29)</f>
        <v>0</v>
      </c>
      <c r="MS29" s="137">
        <f ca="1">IF($D29=0,0,SUMIF('Полная ст-ть с уч.НЗС (Авто)'!$YP$11:INDIRECT("'Полная ст-ть с уч.НЗС (Авто)'!YP"&amp;$J$42),$C29,'Полная ст-ть с уч.НЗС (Авто)'!MS$11:INDIRECT("'Полная ст-ть с уч.НЗС (Авто)'!MS"&amp;$J$42))/$D29)</f>
        <v>0</v>
      </c>
      <c r="MT29" s="137">
        <f ca="1">IF($D29=0,0,SUMIF('Полная ст-ть с уч.НЗС (Авто)'!$YP$11:INDIRECT("'Полная ст-ть с уч.НЗС (Авто)'!YP"&amp;$J$42),$C29,'Полная ст-ть с уч.НЗС (Авто)'!MT$11:INDIRECT("'Полная ст-ть с уч.НЗС (Авто)'!MT"&amp;$J$42))/$D29)</f>
        <v>0</v>
      </c>
      <c r="MU29" s="137">
        <f ca="1">IF($D29=0,0,SUMIF('Полная ст-ть с уч.НЗС (Авто)'!$YP$11:INDIRECT("'Полная ст-ть с уч.НЗС (Авто)'!YP"&amp;$J$42),$C29,'Полная ст-ть с уч.НЗС (Авто)'!MU$11:INDIRECT("'Полная ст-ть с уч.НЗС (Авто)'!MU"&amp;$J$42))/$D29)</f>
        <v>0</v>
      </c>
      <c r="MV29" s="137">
        <f ca="1">IF($D29=0,0,SUMIF('Полная ст-ть с уч.НЗС (Авто)'!$YP$11:INDIRECT("'Полная ст-ть с уч.НЗС (Авто)'!YP"&amp;$J$42),$C29,'Полная ст-ть с уч.НЗС (Авто)'!MV$11:INDIRECT("'Полная ст-ть с уч.НЗС (Авто)'!MV"&amp;$J$42))/$D29)</f>
        <v>0</v>
      </c>
      <c r="MW29" s="137">
        <f ca="1">IF($D29=0,0,SUMIF('Полная ст-ть с уч.НЗС (Авто)'!$YP$11:INDIRECT("'Полная ст-ть с уч.НЗС (Авто)'!YP"&amp;$J$42),$C29,'Полная ст-ть с уч.НЗС (Авто)'!MW$11:INDIRECT("'Полная ст-ть с уч.НЗС (Авто)'!MW"&amp;$J$42))/$D29)</f>
        <v>0</v>
      </c>
      <c r="MX29" s="137">
        <f ca="1">IF($D29=0,0,SUMIF('Полная ст-ть с уч.НЗС (Авто)'!$YP$11:INDIRECT("'Полная ст-ть с уч.НЗС (Авто)'!YP"&amp;$J$42),$C29,'Полная ст-ть с уч.НЗС (Авто)'!MX$11:INDIRECT("'Полная ст-ть с уч.НЗС (Авто)'!MX"&amp;$J$42))/$D29)</f>
        <v>0</v>
      </c>
      <c r="MY29" s="137">
        <f ca="1">IF($D29=0,0,SUMIF('Полная ст-ть с уч.НЗС (Авто)'!$YP$11:INDIRECT("'Полная ст-ть с уч.НЗС (Авто)'!YP"&amp;$J$42),$C29,'Полная ст-ть с уч.НЗС (Авто)'!MY$11:INDIRECT("'Полная ст-ть с уч.НЗС (Авто)'!MY"&amp;$J$42))/$D29)</f>
        <v>0</v>
      </c>
      <c r="MZ29" s="137">
        <f ca="1">IF($D29=0,0,SUMIF('Полная ст-ть с уч.НЗС (Авто)'!$YP$11:INDIRECT("'Полная ст-ть с уч.НЗС (Авто)'!YP"&amp;$J$42),$C29,'Полная ст-ть с уч.НЗС (Авто)'!MZ$11:INDIRECT("'Полная ст-ть с уч.НЗС (Авто)'!MZ"&amp;$J$42))/$D29)</f>
        <v>0</v>
      </c>
      <c r="NA29" s="137">
        <f ca="1">IF($D29=0,0,SUMIF('Полная ст-ть с уч.НЗС (Авто)'!$YP$11:INDIRECT("'Полная ст-ть с уч.НЗС (Авто)'!YP"&amp;$J$42),$C29,'Полная ст-ть с уч.НЗС (Авто)'!NA$11:INDIRECT("'Полная ст-ть с уч.НЗС (Авто)'!NA"&amp;$J$42))/$D29)</f>
        <v>0</v>
      </c>
      <c r="NB29" s="137">
        <f ca="1">IF($D29=0,0,SUMIF('Полная ст-ть с уч.НЗС (Авто)'!$YP$11:INDIRECT("'Полная ст-ть с уч.НЗС (Авто)'!YP"&amp;$J$42),$C29,'Полная ст-ть с уч.НЗС (Авто)'!NB$11:INDIRECT("'Полная ст-ть с уч.НЗС (Авто)'!NB"&amp;$J$42))/$D29)</f>
        <v>0</v>
      </c>
      <c r="NC29" s="137">
        <f ca="1">IF($D29=0,0,SUMIF('Полная ст-ть с уч.НЗС (Авто)'!$YP$11:INDIRECT("'Полная ст-ть с уч.НЗС (Авто)'!YP"&amp;$J$42),$C29,'Полная ст-ть с уч.НЗС (Авто)'!NC$11:INDIRECT("'Полная ст-ть с уч.НЗС (Авто)'!NC"&amp;$J$42))/$D29)</f>
        <v>0</v>
      </c>
      <c r="ND29" s="137">
        <f ca="1">IF($D29=0,0,SUMIF('Полная ст-ть с уч.НЗС (Авто)'!$YP$11:INDIRECT("'Полная ст-ть с уч.НЗС (Авто)'!YP"&amp;$J$42),$C29,'Полная ст-ть с уч.НЗС (Авто)'!ND$11:INDIRECT("'Полная ст-ть с уч.НЗС (Авто)'!ND"&amp;$J$42))/$D29)</f>
        <v>0</v>
      </c>
      <c r="NE29" s="137">
        <f ca="1">IF($D29=0,0,SUMIF('Полная ст-ть с уч.НЗС (Авто)'!$YP$11:INDIRECT("'Полная ст-ть с уч.НЗС (Авто)'!YP"&amp;$J$42),$C29,'Полная ст-ть с уч.НЗС (Авто)'!NE$11:INDIRECT("'Полная ст-ть с уч.НЗС (Авто)'!NE"&amp;$J$42))/$D29)</f>
        <v>0</v>
      </c>
      <c r="NF29" s="137">
        <f ca="1">IF($D29=0,0,SUMIF('Полная ст-ть с уч.НЗС (Авто)'!$YP$11:INDIRECT("'Полная ст-ть с уч.НЗС (Авто)'!YP"&amp;$J$42),$C29,'Полная ст-ть с уч.НЗС (Авто)'!NF$11:INDIRECT("'Полная ст-ть с уч.НЗС (Авто)'!NF"&amp;$J$42))/$D29)</f>
        <v>0</v>
      </c>
      <c r="NG29" s="137">
        <f ca="1">IF($D29=0,0,SUMIF('Полная ст-ть с уч.НЗС (Авто)'!$YP$11:INDIRECT("'Полная ст-ть с уч.НЗС (Авто)'!YP"&amp;$J$42),$C29,'Полная ст-ть с уч.НЗС (Авто)'!NG$11:INDIRECT("'Полная ст-ть с уч.НЗС (Авто)'!NG"&amp;$J$42))/$D29)</f>
        <v>0</v>
      </c>
      <c r="NH29" s="137">
        <f ca="1">IF($D29=0,0,SUMIF('Полная ст-ть с уч.НЗС (Авто)'!$YP$11:INDIRECT("'Полная ст-ть с уч.НЗС (Авто)'!YP"&amp;$J$42),$C29,'Полная ст-ть с уч.НЗС (Авто)'!NH$11:INDIRECT("'Полная ст-ть с уч.НЗС (Авто)'!NH"&amp;$J$42))/$D29)</f>
        <v>0</v>
      </c>
      <c r="NI29" s="137">
        <f ca="1">IF($D29=0,0,SUMIF('Полная ст-ть с уч.НЗС (Авто)'!$YP$11:INDIRECT("'Полная ст-ть с уч.НЗС (Авто)'!YP"&amp;$J$42),$C29,'Полная ст-ть с уч.НЗС (Авто)'!NI$11:INDIRECT("'Полная ст-ть с уч.НЗС (Авто)'!NI"&amp;$J$42))/$D29)</f>
        <v>0</v>
      </c>
      <c r="NJ29" s="137">
        <f ca="1">IF($D29=0,0,SUMIF('Полная ст-ть с уч.НЗС (Авто)'!$YP$11:INDIRECT("'Полная ст-ть с уч.НЗС (Авто)'!YP"&amp;$J$42),$C29,'Полная ст-ть с уч.НЗС (Авто)'!NJ$11:INDIRECT("'Полная ст-ть с уч.НЗС (Авто)'!NJ"&amp;$J$42))/$D29)</f>
        <v>0</v>
      </c>
      <c r="NK29" s="137">
        <f ca="1">IF($D29=0,0,SUMIF('Полная ст-ть с уч.НЗС (Авто)'!$YP$11:INDIRECT("'Полная ст-ть с уч.НЗС (Авто)'!YP"&amp;$J$42),$C29,'Полная ст-ть с уч.НЗС (Авто)'!NK$11:INDIRECT("'Полная ст-ть с уч.НЗС (Авто)'!NK"&amp;$J$42))/$D29)</f>
        <v>0</v>
      </c>
      <c r="NL29" s="137">
        <f ca="1">IF($D29=0,0,SUMIF('Полная ст-ть с уч.НЗС (Авто)'!$YP$11:INDIRECT("'Полная ст-ть с уч.НЗС (Авто)'!YP"&amp;$J$42),$C29,'Полная ст-ть с уч.НЗС (Авто)'!NL$11:INDIRECT("'Полная ст-ть с уч.НЗС (Авто)'!NL"&amp;$J$42))/$D29)</f>
        <v>0</v>
      </c>
      <c r="NM29" s="137">
        <f ca="1">IF($D29=0,0,SUMIF('Полная ст-ть с уч.НЗС (Авто)'!$YP$11:INDIRECT("'Полная ст-ть с уч.НЗС (Авто)'!YP"&amp;$J$42),$C29,'Полная ст-ть с уч.НЗС (Авто)'!NM$11:INDIRECT("'Полная ст-ть с уч.НЗС (Авто)'!NM"&amp;$J$42))/$D29)</f>
        <v>0</v>
      </c>
      <c r="NN29" s="137">
        <f ca="1">IF($D29=0,0,SUMIF('Полная ст-ть с уч.НЗС (Авто)'!$YP$11:INDIRECT("'Полная ст-ть с уч.НЗС (Авто)'!YP"&amp;$J$42),$C29,'Полная ст-ть с уч.НЗС (Авто)'!NN$11:INDIRECT("'Полная ст-ть с уч.НЗС (Авто)'!NN"&amp;$J$42))/$D29)</f>
        <v>0</v>
      </c>
      <c r="NO29" s="137">
        <f ca="1">IF($D29=0,0,SUMIF('Полная ст-ть с уч.НЗС (Авто)'!$YP$11:INDIRECT("'Полная ст-ть с уч.НЗС (Авто)'!YP"&amp;$J$42),$C29,'Полная ст-ть с уч.НЗС (Авто)'!NO$11:INDIRECT("'Полная ст-ть с уч.НЗС (Авто)'!NO"&amp;$J$42))/$D29)</f>
        <v>0</v>
      </c>
      <c r="NP29" s="137">
        <f ca="1">IF($D29=0,0,SUMIF('Полная ст-ть с уч.НЗС (Авто)'!$YP$11:INDIRECT("'Полная ст-ть с уч.НЗС (Авто)'!YP"&amp;$J$42),$C29,'Полная ст-ть с уч.НЗС (Авто)'!NP$11:INDIRECT("'Полная ст-ть с уч.НЗС (Авто)'!NP"&amp;$J$42))/$D29)</f>
        <v>0</v>
      </c>
      <c r="NQ29" s="137">
        <f ca="1">IF($D29=0,0,SUMIF('Полная ст-ть с уч.НЗС (Авто)'!$YP$11:INDIRECT("'Полная ст-ть с уч.НЗС (Авто)'!YP"&amp;$J$42),$C29,'Полная ст-ть с уч.НЗС (Авто)'!NQ$11:INDIRECT("'Полная ст-ть с уч.НЗС (Авто)'!NQ"&amp;$J$42))/$D29)</f>
        <v>0</v>
      </c>
      <c r="NR29" s="137">
        <f ca="1">IF($D29=0,0,SUMIF('Полная ст-ть с уч.НЗС (Авто)'!$YP$11:INDIRECT("'Полная ст-ть с уч.НЗС (Авто)'!YP"&amp;$J$42),$C29,'Полная ст-ть с уч.НЗС (Авто)'!NR$11:INDIRECT("'Полная ст-ть с уч.НЗС (Авто)'!NR"&amp;$J$42))/$D29)</f>
        <v>0</v>
      </c>
      <c r="NS29" s="137">
        <f ca="1">IF($D29=0,0,SUMIF('Полная ст-ть с уч.НЗС (Авто)'!$YP$11:INDIRECT("'Полная ст-ть с уч.НЗС (Авто)'!YP"&amp;$J$42),$C29,'Полная ст-ть с уч.НЗС (Авто)'!NS$11:INDIRECT("'Полная ст-ть с уч.НЗС (Авто)'!NS"&amp;$J$42))/$D29)</f>
        <v>0</v>
      </c>
      <c r="NT29" s="137">
        <f ca="1">IF($D29=0,0,SUMIF('Полная ст-ть с уч.НЗС (Авто)'!$YP$11:INDIRECT("'Полная ст-ть с уч.НЗС (Авто)'!YP"&amp;$J$42),$C29,'Полная ст-ть с уч.НЗС (Авто)'!NT$11:INDIRECT("'Полная ст-ть с уч.НЗС (Авто)'!NT"&amp;$J$42))/$D29)</f>
        <v>0</v>
      </c>
      <c r="NU29" s="137">
        <f ca="1">IF($D29=0,0,SUMIF('Полная ст-ть с уч.НЗС (Авто)'!$YP$11:INDIRECT("'Полная ст-ть с уч.НЗС (Авто)'!YP"&amp;$J$42),$C29,'Полная ст-ть с уч.НЗС (Авто)'!NU$11:INDIRECT("'Полная ст-ть с уч.НЗС (Авто)'!NU"&amp;$J$42))/$D29)</f>
        <v>0</v>
      </c>
      <c r="NV29" s="137">
        <f ca="1">IF($D29=0,0,SUMIF('Полная ст-ть с уч.НЗС (Авто)'!$YP$11:INDIRECT("'Полная ст-ть с уч.НЗС (Авто)'!YP"&amp;$J$42),$C29,'Полная ст-ть с уч.НЗС (Авто)'!NV$11:INDIRECT("'Полная ст-ть с уч.НЗС (Авто)'!NV"&amp;$J$42))/$D29)</f>
        <v>0</v>
      </c>
      <c r="NW29" s="137">
        <f ca="1">IF($D29=0,0,SUMIF('Полная ст-ть с уч.НЗС (Авто)'!$YP$11:INDIRECT("'Полная ст-ть с уч.НЗС (Авто)'!YP"&amp;$J$42),$C29,'Полная ст-ть с уч.НЗС (Авто)'!NW$11:INDIRECT("'Полная ст-ть с уч.НЗС (Авто)'!NW"&amp;$J$42))/$D29)</f>
        <v>0</v>
      </c>
      <c r="NX29" s="137">
        <f ca="1">IF($D29=0,0,SUMIF('Полная ст-ть с уч.НЗС (Авто)'!$YP$11:INDIRECT("'Полная ст-ть с уч.НЗС (Авто)'!YP"&amp;$J$42),$C29,'Полная ст-ть с уч.НЗС (Авто)'!NX$11:INDIRECT("'Полная ст-ть с уч.НЗС (Авто)'!NX"&amp;$J$42))/$D29)</f>
        <v>0</v>
      </c>
      <c r="NY29" s="137">
        <f ca="1">IF($D29=0,0,SUMIF('Полная ст-ть с уч.НЗС (Авто)'!$YP$11:INDIRECT("'Полная ст-ть с уч.НЗС (Авто)'!YP"&amp;$J$42),$C29,'Полная ст-ть с уч.НЗС (Авто)'!NY$11:INDIRECT("'Полная ст-ть с уч.НЗС (Авто)'!NY"&amp;$J$42))/$D29)</f>
        <v>0</v>
      </c>
      <c r="NZ29" s="137">
        <f ca="1">IF($D29=0,0,SUMIF('Полная ст-ть с уч.НЗС (Авто)'!$YP$11:INDIRECT("'Полная ст-ть с уч.НЗС (Авто)'!YP"&amp;$J$42),$C29,'Полная ст-ть с уч.НЗС (Авто)'!NZ$11:INDIRECT("'Полная ст-ть с уч.НЗС (Авто)'!NZ"&amp;$J$42))/$D29)</f>
        <v>0</v>
      </c>
      <c r="OA29" s="137">
        <f ca="1">IF($D29=0,0,SUMIF('Полная ст-ть с уч.НЗС (Авто)'!$YP$11:INDIRECT("'Полная ст-ть с уч.НЗС (Авто)'!YP"&amp;$J$42),$C29,'Полная ст-ть с уч.НЗС (Авто)'!OA$11:INDIRECT("'Полная ст-ть с уч.НЗС (Авто)'!OA"&amp;$J$42))/$D29)</f>
        <v>0</v>
      </c>
      <c r="OB29" s="137">
        <f ca="1">IF($D29=0,0,SUMIF('Полная ст-ть с уч.НЗС (Авто)'!$YP$11:INDIRECT("'Полная ст-ть с уч.НЗС (Авто)'!YP"&amp;$J$42),$C29,'Полная ст-ть с уч.НЗС (Авто)'!OB$11:INDIRECT("'Полная ст-ть с уч.НЗС (Авто)'!OB"&amp;$J$42))/$D29)</f>
        <v>0</v>
      </c>
      <c r="OC29" s="137">
        <f ca="1">IF($D29=0,0,SUMIF('Полная ст-ть с уч.НЗС (Авто)'!$YP$11:INDIRECT("'Полная ст-ть с уч.НЗС (Авто)'!YP"&amp;$J$42),$C29,'Полная ст-ть с уч.НЗС (Авто)'!OC$11:INDIRECT("'Полная ст-ть с уч.НЗС (Авто)'!OC"&amp;$J$42))/$D29)</f>
        <v>0</v>
      </c>
      <c r="OD29" s="137">
        <f ca="1">IF($D29=0,0,SUMIF('Полная ст-ть с уч.НЗС (Авто)'!$YP$11:INDIRECT("'Полная ст-ть с уч.НЗС (Авто)'!YP"&amp;$J$42),$C29,'Полная ст-ть с уч.НЗС (Авто)'!OD$11:INDIRECT("'Полная ст-ть с уч.НЗС (Авто)'!OD"&amp;$J$42))/$D29)</f>
        <v>0</v>
      </c>
      <c r="OE29" s="137">
        <f ca="1">IF($D29=0,0,SUMIF('Полная ст-ть с уч.НЗС (Авто)'!$YP$11:INDIRECT("'Полная ст-ть с уч.НЗС (Авто)'!YP"&amp;$J$42),$C29,'Полная ст-ть с уч.НЗС (Авто)'!OE$11:INDIRECT("'Полная ст-ть с уч.НЗС (Авто)'!OE"&amp;$J$42))/$D29)</f>
        <v>0</v>
      </c>
      <c r="OF29" s="137">
        <f ca="1">IF($D29=0,0,SUMIF('Полная ст-ть с уч.НЗС (Авто)'!$YP$11:INDIRECT("'Полная ст-ть с уч.НЗС (Авто)'!YP"&amp;$J$42),$C29,'Полная ст-ть с уч.НЗС (Авто)'!OF$11:INDIRECT("'Полная ст-ть с уч.НЗС (Авто)'!OF"&amp;$J$42))/$D29)</f>
        <v>0</v>
      </c>
      <c r="OG29" s="137">
        <f ca="1">IF($D29=0,0,SUMIF('Полная ст-ть с уч.НЗС (Авто)'!$YP$11:INDIRECT("'Полная ст-ть с уч.НЗС (Авто)'!YP"&amp;$J$42),$C29,'Полная ст-ть с уч.НЗС (Авто)'!OG$11:INDIRECT("'Полная ст-ть с уч.НЗС (Авто)'!OG"&amp;$J$42))/$D29)</f>
        <v>0</v>
      </c>
      <c r="OH29" s="137">
        <f ca="1">IF($D29=0,0,SUMIF('Полная ст-ть с уч.НЗС (Авто)'!$YP$11:INDIRECT("'Полная ст-ть с уч.НЗС (Авто)'!YP"&amp;$J$42),$C29,'Полная ст-ть с уч.НЗС (Авто)'!OH$11:INDIRECT("'Полная ст-ть с уч.НЗС (Авто)'!OH"&amp;$J$42))/$D29)</f>
        <v>0</v>
      </c>
      <c r="OI29" s="137">
        <f ca="1">IF($D29=0,0,SUMIF('Полная ст-ть с уч.НЗС (Авто)'!$YP$11:INDIRECT("'Полная ст-ть с уч.НЗС (Авто)'!YP"&amp;$J$42),$C29,'Полная ст-ть с уч.НЗС (Авто)'!OI$11:INDIRECT("'Полная ст-ть с уч.НЗС (Авто)'!OI"&amp;$J$42))/$D29)</f>
        <v>0</v>
      </c>
      <c r="OJ29" s="137">
        <f ca="1">IF($D29=0,0,SUMIF('Полная ст-ть с уч.НЗС (Авто)'!$YP$11:INDIRECT("'Полная ст-ть с уч.НЗС (Авто)'!YP"&amp;$J$42),$C29,'Полная ст-ть с уч.НЗС (Авто)'!OJ$11:INDIRECT("'Полная ст-ть с уч.НЗС (Авто)'!OJ"&amp;$J$42))/$D29)</f>
        <v>0</v>
      </c>
      <c r="OK29" s="137">
        <f ca="1">IF($D29=0,0,SUMIF('Полная ст-ть с уч.НЗС (Авто)'!$YP$11:INDIRECT("'Полная ст-ть с уч.НЗС (Авто)'!YP"&amp;$J$42),$C29,'Полная ст-ть с уч.НЗС (Авто)'!OK$11:INDIRECT("'Полная ст-ть с уч.НЗС (Авто)'!OK"&amp;$J$42))/$D29)</f>
        <v>0</v>
      </c>
      <c r="OL29" s="137">
        <f ca="1">IF($D29=0,0,SUMIF('Полная ст-ть с уч.НЗС (Авто)'!$YP$11:INDIRECT("'Полная ст-ть с уч.НЗС (Авто)'!YP"&amp;$J$42),$C29,'Полная ст-ть с уч.НЗС (Авто)'!OL$11:INDIRECT("'Полная ст-ть с уч.НЗС (Авто)'!OL"&amp;$J$42))/$D29)</f>
        <v>0</v>
      </c>
      <c r="OM29" s="137">
        <f ca="1">IF($D29=0,0,SUMIF('Полная ст-ть с уч.НЗС (Авто)'!$YP$11:INDIRECT("'Полная ст-ть с уч.НЗС (Авто)'!YP"&amp;$J$42),$C29,'Полная ст-ть с уч.НЗС (Авто)'!OM$11:INDIRECT("'Полная ст-ть с уч.НЗС (Авто)'!OM"&amp;$J$42))/$D29)</f>
        <v>0</v>
      </c>
      <c r="ON29" s="137">
        <f ca="1">IF($D29=0,0,SUMIF('Полная ст-ть с уч.НЗС (Авто)'!$YP$11:INDIRECT("'Полная ст-ть с уч.НЗС (Авто)'!YP"&amp;$J$42),$C29,'Полная ст-ть с уч.НЗС (Авто)'!ON$11:INDIRECT("'Полная ст-ть с уч.НЗС (Авто)'!ON"&amp;$J$42))/$D29)</f>
        <v>0</v>
      </c>
      <c r="OO29" s="137">
        <f ca="1">IF($D29=0,0,SUMIF('Полная ст-ть с уч.НЗС (Авто)'!$YP$11:INDIRECT("'Полная ст-ть с уч.НЗС (Авто)'!YP"&amp;$J$42),$C29,'Полная ст-ть с уч.НЗС (Авто)'!OO$11:INDIRECT("'Полная ст-ть с уч.НЗС (Авто)'!OO"&amp;$J$42))/$D29)</f>
        <v>0</v>
      </c>
      <c r="OP29" s="137">
        <f ca="1">IF($D29=0,0,SUMIF('Полная ст-ть с уч.НЗС (Авто)'!$YP$11:INDIRECT("'Полная ст-ть с уч.НЗС (Авто)'!YP"&amp;$J$42),$C29,'Полная ст-ть с уч.НЗС (Авто)'!OP$11:INDIRECT("'Полная ст-ть с уч.НЗС (Авто)'!OP"&amp;$J$42))/$D29)</f>
        <v>0</v>
      </c>
      <c r="OQ29" s="137">
        <f ca="1">IF($D29=0,0,SUMIF('Полная ст-ть с уч.НЗС (Авто)'!$YP$11:INDIRECT("'Полная ст-ть с уч.НЗС (Авто)'!YP"&amp;$J$42),$C29,'Полная ст-ть с уч.НЗС (Авто)'!OQ$11:INDIRECT("'Полная ст-ть с уч.НЗС (Авто)'!OQ"&amp;$J$42))/$D29)</f>
        <v>0</v>
      </c>
      <c r="OR29" s="137">
        <f ca="1">IF($D29=0,0,SUMIF('Полная ст-ть с уч.НЗС (Авто)'!$YP$11:INDIRECT("'Полная ст-ть с уч.НЗС (Авто)'!YP"&amp;$J$42),$C29,'Полная ст-ть с уч.НЗС (Авто)'!OR$11:INDIRECT("'Полная ст-ть с уч.НЗС (Авто)'!OR"&amp;$J$42))/$D29)</f>
        <v>0</v>
      </c>
      <c r="OS29" s="137">
        <f ca="1">IF($D29=0,0,SUMIF('Полная ст-ть с уч.НЗС (Авто)'!$YP$11:INDIRECT("'Полная ст-ть с уч.НЗС (Авто)'!YP"&amp;$J$42),$C29,'Полная ст-ть с уч.НЗС (Авто)'!OS$11:INDIRECT("'Полная ст-ть с уч.НЗС (Авто)'!OS"&amp;$J$42))/$D29)</f>
        <v>0</v>
      </c>
      <c r="OT29" s="137">
        <f ca="1">IF($D29=0,0,SUMIF('Полная ст-ть с уч.НЗС (Авто)'!$YP$11:INDIRECT("'Полная ст-ть с уч.НЗС (Авто)'!YP"&amp;$J$42),$C29,'Полная ст-ть с уч.НЗС (Авто)'!OT$11:INDIRECT("'Полная ст-ть с уч.НЗС (Авто)'!OT"&amp;$J$42))/$D29)</f>
        <v>0</v>
      </c>
      <c r="OU29" s="137">
        <f ca="1">IF($D29=0,0,SUMIF('Полная ст-ть с уч.НЗС (Авто)'!$YP$11:INDIRECT("'Полная ст-ть с уч.НЗС (Авто)'!YP"&amp;$J$42),$C29,'Полная ст-ть с уч.НЗС (Авто)'!OU$11:INDIRECT("'Полная ст-ть с уч.НЗС (Авто)'!OU"&amp;$J$42))/$D29)</f>
        <v>0</v>
      </c>
      <c r="OV29" s="137">
        <f ca="1">IF($D29=0,0,SUMIF('Полная ст-ть с уч.НЗС (Авто)'!$YP$11:INDIRECT("'Полная ст-ть с уч.НЗС (Авто)'!YP"&amp;$J$42),$C29,'Полная ст-ть с уч.НЗС (Авто)'!OV$11:INDIRECT("'Полная ст-ть с уч.НЗС (Авто)'!OV"&amp;$J$42))/$D29)</f>
        <v>0</v>
      </c>
      <c r="OW29" s="137">
        <f ca="1">IF($D29=0,0,SUMIF('Полная ст-ть с уч.НЗС (Авто)'!$YP$11:INDIRECT("'Полная ст-ть с уч.НЗС (Авто)'!YP"&amp;$J$42),$C29,'Полная ст-ть с уч.НЗС (Авто)'!OW$11:INDIRECT("'Полная ст-ть с уч.НЗС (Авто)'!OW"&amp;$J$42))/$D29)</f>
        <v>0</v>
      </c>
      <c r="OX29" s="137">
        <f ca="1">IF($D29=0,0,SUMIF('Полная ст-ть с уч.НЗС (Авто)'!$YP$11:INDIRECT("'Полная ст-ть с уч.НЗС (Авто)'!YP"&amp;$J$42),$C29,'Полная ст-ть с уч.НЗС (Авто)'!OX$11:INDIRECT("'Полная ст-ть с уч.НЗС (Авто)'!OX"&amp;$J$42))/$D29)</f>
        <v>0</v>
      </c>
      <c r="OY29" s="137">
        <f ca="1">IF($D29=0,0,SUMIF('Полная ст-ть с уч.НЗС (Авто)'!$YP$11:INDIRECT("'Полная ст-ть с уч.НЗС (Авто)'!YP"&amp;$J$42),$C29,'Полная ст-ть с уч.НЗС (Авто)'!OY$11:INDIRECT("'Полная ст-ть с уч.НЗС (Авто)'!OY"&amp;$J$42))/$D29)</f>
        <v>0</v>
      </c>
      <c r="OZ29" s="137">
        <f ca="1">IF($D29=0,0,SUMIF('Полная ст-ть с уч.НЗС (Авто)'!$YP$11:INDIRECT("'Полная ст-ть с уч.НЗС (Авто)'!YP"&amp;$J$42),$C29,'Полная ст-ть с уч.НЗС (Авто)'!OZ$11:INDIRECT("'Полная ст-ть с уч.НЗС (Авто)'!OZ"&amp;$J$42))/$D29)</f>
        <v>0</v>
      </c>
      <c r="PA29" s="137">
        <f ca="1">IF($D29=0,0,SUMIF('Полная ст-ть с уч.НЗС (Авто)'!$YP$11:INDIRECT("'Полная ст-ть с уч.НЗС (Авто)'!YP"&amp;$J$42),$C29,'Полная ст-ть с уч.НЗС (Авто)'!PA$11:INDIRECT("'Полная ст-ть с уч.НЗС (Авто)'!PA"&amp;$J$42))/$D29)</f>
        <v>0</v>
      </c>
      <c r="PB29" s="137">
        <f ca="1">IF($D29=0,0,SUMIF('Полная ст-ть с уч.НЗС (Авто)'!$YP$11:INDIRECT("'Полная ст-ть с уч.НЗС (Авто)'!YP"&amp;$J$42),$C29,'Полная ст-ть с уч.НЗС (Авто)'!PB$11:INDIRECT("'Полная ст-ть с уч.НЗС (Авто)'!PB"&amp;$J$42))/$D29)</f>
        <v>0</v>
      </c>
      <c r="PC29" s="137">
        <f ca="1">IF($D29=0,0,SUMIF('Полная ст-ть с уч.НЗС (Авто)'!$YP$11:INDIRECT("'Полная ст-ть с уч.НЗС (Авто)'!YP"&amp;$J$42),$C29,'Полная ст-ть с уч.НЗС (Авто)'!PC$11:INDIRECT("'Полная ст-ть с уч.НЗС (Авто)'!PC"&amp;$J$42))/$D29)</f>
        <v>0</v>
      </c>
      <c r="PD29" s="137">
        <f ca="1">IF($D29=0,0,SUMIF('Полная ст-ть с уч.НЗС (Авто)'!$YP$11:INDIRECT("'Полная ст-ть с уч.НЗС (Авто)'!YP"&amp;$J$42),$C29,'Полная ст-ть с уч.НЗС (Авто)'!PD$11:INDIRECT("'Полная ст-ть с уч.НЗС (Авто)'!PD"&amp;$J$42))/$D29)</f>
        <v>0</v>
      </c>
      <c r="PE29" s="137">
        <f ca="1">IF($D29=0,0,SUMIF('Полная ст-ть с уч.НЗС (Авто)'!$YP$11:INDIRECT("'Полная ст-ть с уч.НЗС (Авто)'!YP"&amp;$J$42),$C29,'Полная ст-ть с уч.НЗС (Авто)'!PE$11:INDIRECT("'Полная ст-ть с уч.НЗС (Авто)'!PE"&amp;$J$42))/$D29)</f>
        <v>0</v>
      </c>
      <c r="PF29" s="137">
        <f ca="1">IF($D29=0,0,SUMIF('Полная ст-ть с уч.НЗС (Авто)'!$YP$11:INDIRECT("'Полная ст-ть с уч.НЗС (Авто)'!YP"&amp;$J$42),$C29,'Полная ст-ть с уч.НЗС (Авто)'!PF$11:INDIRECT("'Полная ст-ть с уч.НЗС (Авто)'!PF"&amp;$J$42))/$D29)</f>
        <v>0</v>
      </c>
      <c r="PG29" s="137">
        <f ca="1">IF($D29=0,0,SUMIF('Полная ст-ть с уч.НЗС (Авто)'!$YP$11:INDIRECT("'Полная ст-ть с уч.НЗС (Авто)'!YP"&amp;$J$42),$C29,'Полная ст-ть с уч.НЗС (Авто)'!PG$11:INDIRECT("'Полная ст-ть с уч.НЗС (Авто)'!PG"&amp;$J$42))/$D29)</f>
        <v>0</v>
      </c>
      <c r="PH29" s="137">
        <f ca="1">IF($D29=0,0,SUMIF('Полная ст-ть с уч.НЗС (Авто)'!$YP$11:INDIRECT("'Полная ст-ть с уч.НЗС (Авто)'!YP"&amp;$J$42),$C29,'Полная ст-ть с уч.НЗС (Авто)'!PH$11:INDIRECT("'Полная ст-ть с уч.НЗС (Авто)'!PH"&amp;$J$42))/$D29)</f>
        <v>0</v>
      </c>
      <c r="PI29" s="137">
        <f ca="1">IF($D29=0,0,SUMIF('Полная ст-ть с уч.НЗС (Авто)'!$YP$11:INDIRECT("'Полная ст-ть с уч.НЗС (Авто)'!YP"&amp;$J$42),$C29,'Полная ст-ть с уч.НЗС (Авто)'!PI$11:INDIRECT("'Полная ст-ть с уч.НЗС (Авто)'!PI"&amp;$J$42))/$D29)</f>
        <v>0</v>
      </c>
      <c r="PJ29" s="137">
        <f ca="1">IF($D29=0,0,SUMIF('Полная ст-ть с уч.НЗС (Авто)'!$YP$11:INDIRECT("'Полная ст-ть с уч.НЗС (Авто)'!YP"&amp;$J$42),$C29,'Полная ст-ть с уч.НЗС (Авто)'!PJ$11:INDIRECT("'Полная ст-ть с уч.НЗС (Авто)'!PJ"&amp;$J$42))/$D29)</f>
        <v>0</v>
      </c>
      <c r="PK29" s="137">
        <f ca="1">IF($D29=0,0,SUMIF('Полная ст-ть с уч.НЗС (Авто)'!$YP$11:INDIRECT("'Полная ст-ть с уч.НЗС (Авто)'!YP"&amp;$J$42),$C29,'Полная ст-ть с уч.НЗС (Авто)'!PK$11:INDIRECT("'Полная ст-ть с уч.НЗС (Авто)'!PK"&amp;$J$42))/$D29)</f>
        <v>0</v>
      </c>
      <c r="PL29" s="137">
        <f ca="1">IF($D29=0,0,SUMIF('Полная ст-ть с уч.НЗС (Авто)'!$YP$11:INDIRECT("'Полная ст-ть с уч.НЗС (Авто)'!YP"&amp;$J$42),$C29,'Полная ст-ть с уч.НЗС (Авто)'!PL$11:INDIRECT("'Полная ст-ть с уч.НЗС (Авто)'!PL"&amp;$J$42))/$D29)</f>
        <v>0</v>
      </c>
      <c r="PM29" s="137">
        <f ca="1">IF($D29=0,0,SUMIF('Полная ст-ть с уч.НЗС (Авто)'!$YP$11:INDIRECT("'Полная ст-ть с уч.НЗС (Авто)'!YP"&amp;$J$42),$C29,'Полная ст-ть с уч.НЗС (Авто)'!PM$11:INDIRECT("'Полная ст-ть с уч.НЗС (Авто)'!PM"&amp;$J$42))/$D29)</f>
        <v>0</v>
      </c>
      <c r="PN29" s="137">
        <f ca="1">IF($D29=0,0,SUMIF('Полная ст-ть с уч.НЗС (Авто)'!$YP$11:INDIRECT("'Полная ст-ть с уч.НЗС (Авто)'!YP"&amp;$J$42),$C29,'Полная ст-ть с уч.НЗС (Авто)'!PN$11:INDIRECT("'Полная ст-ть с уч.НЗС (Авто)'!PN"&amp;$J$42))/$D29)</f>
        <v>0</v>
      </c>
      <c r="PO29" s="137">
        <f ca="1">IF($D29=0,0,SUMIF('Полная ст-ть с уч.НЗС (Авто)'!$YP$11:INDIRECT("'Полная ст-ть с уч.НЗС (Авто)'!YP"&amp;$J$42),$C29,'Полная ст-ть с уч.НЗС (Авто)'!PO$11:INDIRECT("'Полная ст-ть с уч.НЗС (Авто)'!PO"&amp;$J$42))/$D29)</f>
        <v>0</v>
      </c>
      <c r="PP29" s="137">
        <f ca="1">IF($D29=0,0,SUMIF('Полная ст-ть с уч.НЗС (Авто)'!$YP$11:INDIRECT("'Полная ст-ть с уч.НЗС (Авто)'!YP"&amp;$J$42),$C29,'Полная ст-ть с уч.НЗС (Авто)'!PP$11:INDIRECT("'Полная ст-ть с уч.НЗС (Авто)'!PP"&amp;$J$42))/$D29)</f>
        <v>0</v>
      </c>
      <c r="PQ29" s="137">
        <f ca="1">IF($D29=0,0,SUMIF('Полная ст-ть с уч.НЗС (Авто)'!$YP$11:INDIRECT("'Полная ст-ть с уч.НЗС (Авто)'!YP"&amp;$J$42),$C29,'Полная ст-ть с уч.НЗС (Авто)'!PQ$11:INDIRECT("'Полная ст-ть с уч.НЗС (Авто)'!PQ"&amp;$J$42))/$D29)</f>
        <v>0</v>
      </c>
      <c r="PR29" s="137">
        <f ca="1">IF($D29=0,0,SUMIF('Полная ст-ть с уч.НЗС (Авто)'!$YP$11:INDIRECT("'Полная ст-ть с уч.НЗС (Авто)'!YP"&amp;$J$42),$C29,'Полная ст-ть с уч.НЗС (Авто)'!PR$11:INDIRECT("'Полная ст-ть с уч.НЗС (Авто)'!PR"&amp;$J$42))/$D29)</f>
        <v>0</v>
      </c>
      <c r="PS29" s="137">
        <f ca="1">IF($D29=0,0,SUMIF('Полная ст-ть с уч.НЗС (Авто)'!$YP$11:INDIRECT("'Полная ст-ть с уч.НЗС (Авто)'!YP"&amp;$J$42),$C29,'Полная ст-ть с уч.НЗС (Авто)'!PS$11:INDIRECT("'Полная ст-ть с уч.НЗС (Авто)'!PS"&amp;$J$42))/$D29)</f>
        <v>0</v>
      </c>
      <c r="PT29" s="137">
        <f ca="1">IF($D29=0,0,SUMIF('Полная ст-ть с уч.НЗС (Авто)'!$YP$11:INDIRECT("'Полная ст-ть с уч.НЗС (Авто)'!YP"&amp;$J$42),$C29,'Полная ст-ть с уч.НЗС (Авто)'!PT$11:INDIRECT("'Полная ст-ть с уч.НЗС (Авто)'!PT"&amp;$J$42))/$D29)</f>
        <v>0</v>
      </c>
      <c r="PU29" s="137">
        <f ca="1">IF($D29=0,0,SUMIF('Полная ст-ть с уч.НЗС (Авто)'!$YP$11:INDIRECT("'Полная ст-ть с уч.НЗС (Авто)'!YP"&amp;$J$42),$C29,'Полная ст-ть с уч.НЗС (Авто)'!PU$11:INDIRECT("'Полная ст-ть с уч.НЗС (Авто)'!PU"&amp;$J$42))/$D29)</f>
        <v>0</v>
      </c>
      <c r="PV29" s="137">
        <f ca="1">IF($D29=0,0,SUMIF('Полная ст-ть с уч.НЗС (Авто)'!$YP$11:INDIRECT("'Полная ст-ть с уч.НЗС (Авто)'!YP"&amp;$J$42),$C29,'Полная ст-ть с уч.НЗС (Авто)'!PV$11:INDIRECT("'Полная ст-ть с уч.НЗС (Авто)'!PV"&amp;$J$42))/$D29)</f>
        <v>0</v>
      </c>
      <c r="PW29" s="137">
        <f ca="1">IF($D29=0,0,SUMIF('Полная ст-ть с уч.НЗС (Авто)'!$YP$11:INDIRECT("'Полная ст-ть с уч.НЗС (Авто)'!YP"&amp;$J$42),$C29,'Полная ст-ть с уч.НЗС (Авто)'!PW$11:INDIRECT("'Полная ст-ть с уч.НЗС (Авто)'!PW"&amp;$J$42))/$D29)</f>
        <v>0</v>
      </c>
      <c r="PX29" s="137">
        <f ca="1">IF($D29=0,0,SUMIF('Полная ст-ть с уч.НЗС (Авто)'!$YP$11:INDIRECT("'Полная ст-ть с уч.НЗС (Авто)'!YP"&amp;$J$42),$C29,'Полная ст-ть с уч.НЗС (Авто)'!PX$11:INDIRECT("'Полная ст-ть с уч.НЗС (Авто)'!PX"&amp;$J$42))/$D29)</f>
        <v>0</v>
      </c>
      <c r="PY29" s="137">
        <f ca="1">IF($D29=0,0,SUMIF('Полная ст-ть с уч.НЗС (Авто)'!$YP$11:INDIRECT("'Полная ст-ть с уч.НЗС (Авто)'!YP"&amp;$J$42),$C29,'Полная ст-ть с уч.НЗС (Авто)'!PY$11:INDIRECT("'Полная ст-ть с уч.НЗС (Авто)'!PY"&amp;$J$42))/$D29)</f>
        <v>0</v>
      </c>
      <c r="PZ29" s="137">
        <f ca="1">IF($D29=0,0,SUMIF('Полная ст-ть с уч.НЗС (Авто)'!$YP$11:INDIRECT("'Полная ст-ть с уч.НЗС (Авто)'!YP"&amp;$J$42),$C29,'Полная ст-ть с уч.НЗС (Авто)'!PZ$11:INDIRECT("'Полная ст-ть с уч.НЗС (Авто)'!PZ"&amp;$J$42))/$D29)</f>
        <v>0</v>
      </c>
      <c r="QA29" s="137">
        <f ca="1">IF($D29=0,0,SUMIF('Полная ст-ть с уч.НЗС (Авто)'!$YP$11:INDIRECT("'Полная ст-ть с уч.НЗС (Авто)'!YP"&amp;$J$42),$C29,'Полная ст-ть с уч.НЗС (Авто)'!QA$11:INDIRECT("'Полная ст-ть с уч.НЗС (Авто)'!QA"&amp;$J$42))/$D29)</f>
        <v>0</v>
      </c>
      <c r="QB29" s="137">
        <f ca="1">IF($D29=0,0,SUMIF('Полная ст-ть с уч.НЗС (Авто)'!$YP$11:INDIRECT("'Полная ст-ть с уч.НЗС (Авто)'!YP"&amp;$J$42),$C29,'Полная ст-ть с уч.НЗС (Авто)'!QB$11:INDIRECT("'Полная ст-ть с уч.НЗС (Авто)'!QB"&amp;$J$42))/$D29)</f>
        <v>0</v>
      </c>
      <c r="QC29" s="137">
        <f ca="1">IF($D29=0,0,SUMIF('Полная ст-ть с уч.НЗС (Авто)'!$YP$11:INDIRECT("'Полная ст-ть с уч.НЗС (Авто)'!YP"&amp;$J$42),$C29,'Полная ст-ть с уч.НЗС (Авто)'!QC$11:INDIRECT("'Полная ст-ть с уч.НЗС (Авто)'!QC"&amp;$J$42))/$D29)</f>
        <v>0</v>
      </c>
      <c r="QD29" s="137">
        <f ca="1">IF($D29=0,0,SUMIF('Полная ст-ть с уч.НЗС (Авто)'!$YP$11:INDIRECT("'Полная ст-ть с уч.НЗС (Авто)'!YP"&amp;$J$42),$C29,'Полная ст-ть с уч.НЗС (Авто)'!QD$11:INDIRECT("'Полная ст-ть с уч.НЗС (Авто)'!QD"&amp;$J$42))/$D29)</f>
        <v>0</v>
      </c>
      <c r="QE29" s="137">
        <f ca="1">IF($D29=0,0,SUMIF('Полная ст-ть с уч.НЗС (Авто)'!$YP$11:INDIRECT("'Полная ст-ть с уч.НЗС (Авто)'!YP"&amp;$J$42),$C29,'Полная ст-ть с уч.НЗС (Авто)'!QE$11:INDIRECT("'Полная ст-ть с уч.НЗС (Авто)'!QE"&amp;$J$42))/$D29)</f>
        <v>0</v>
      </c>
      <c r="QF29" s="137">
        <f ca="1">IF($D29=0,0,SUMIF('Полная ст-ть с уч.НЗС (Авто)'!$YP$11:INDIRECT("'Полная ст-ть с уч.НЗС (Авто)'!YP"&amp;$J$42),$C29,'Полная ст-ть с уч.НЗС (Авто)'!QF$11:INDIRECT("'Полная ст-ть с уч.НЗС (Авто)'!QF"&amp;$J$42))/$D29)</f>
        <v>0</v>
      </c>
      <c r="QG29" s="137">
        <f ca="1">IF($D29=0,0,SUMIF('Полная ст-ть с уч.НЗС (Авто)'!$YP$11:INDIRECT("'Полная ст-ть с уч.НЗС (Авто)'!YP"&amp;$J$42),$C29,'Полная ст-ть с уч.НЗС (Авто)'!QG$11:INDIRECT("'Полная ст-ть с уч.НЗС (Авто)'!QG"&amp;$J$42))/$D29)</f>
        <v>0</v>
      </c>
      <c r="QH29" s="137">
        <f ca="1">IF($D29=0,0,SUMIF('Полная ст-ть с уч.НЗС (Авто)'!$YP$11:INDIRECT("'Полная ст-ть с уч.НЗС (Авто)'!YP"&amp;$J$42),$C29,'Полная ст-ть с уч.НЗС (Авто)'!QH$11:INDIRECT("'Полная ст-ть с уч.НЗС (Авто)'!QH"&amp;$J$42))/$D29)</f>
        <v>0</v>
      </c>
      <c r="QI29" s="137">
        <f ca="1">IF($D29=0,0,SUMIF('Полная ст-ть с уч.НЗС (Авто)'!$YP$11:INDIRECT("'Полная ст-ть с уч.НЗС (Авто)'!YP"&amp;$J$42),$C29,'Полная ст-ть с уч.НЗС (Авто)'!QI$11:INDIRECT("'Полная ст-ть с уч.НЗС (Авто)'!QI"&amp;$J$42))/$D29)</f>
        <v>0</v>
      </c>
      <c r="QJ29" s="137">
        <f ca="1">IF($D29=0,0,SUMIF('Полная ст-ть с уч.НЗС (Авто)'!$YP$11:INDIRECT("'Полная ст-ть с уч.НЗС (Авто)'!YP"&amp;$J$42),$C29,'Полная ст-ть с уч.НЗС (Авто)'!QJ$11:INDIRECT("'Полная ст-ть с уч.НЗС (Авто)'!QJ"&amp;$J$42))/$D29)</f>
        <v>0</v>
      </c>
      <c r="QK29" s="137">
        <f ca="1">IF($D29=0,0,SUMIF('Полная ст-ть с уч.НЗС (Авто)'!$YP$11:INDIRECT("'Полная ст-ть с уч.НЗС (Авто)'!YP"&amp;$J$42),$C29,'Полная ст-ть с уч.НЗС (Авто)'!QK$11:INDIRECT("'Полная ст-ть с уч.НЗС (Авто)'!QK"&amp;$J$42))/$D29)</f>
        <v>0</v>
      </c>
      <c r="QL29" s="137">
        <f ca="1">IF($D29=0,0,SUMIF('Полная ст-ть с уч.НЗС (Авто)'!$YP$11:INDIRECT("'Полная ст-ть с уч.НЗС (Авто)'!YP"&amp;$J$42),$C29,'Полная ст-ть с уч.НЗС (Авто)'!QL$11:INDIRECT("'Полная ст-ть с уч.НЗС (Авто)'!QL"&amp;$J$42))/$D29)</f>
        <v>0</v>
      </c>
      <c r="QM29" s="137">
        <f ca="1">IF($D29=0,0,SUMIF('Полная ст-ть с уч.НЗС (Авто)'!$YP$11:INDIRECT("'Полная ст-ть с уч.НЗС (Авто)'!YP"&amp;$J$42),$C29,'Полная ст-ть с уч.НЗС (Авто)'!QM$11:INDIRECT("'Полная ст-ть с уч.НЗС (Авто)'!QM"&amp;$J$42))/$D29)</f>
        <v>0</v>
      </c>
      <c r="QN29" s="137">
        <f ca="1">IF($D29=0,0,SUMIF('Полная ст-ть с уч.НЗС (Авто)'!$YP$11:INDIRECT("'Полная ст-ть с уч.НЗС (Авто)'!YP"&amp;$J$42),$C29,'Полная ст-ть с уч.НЗС (Авто)'!QN$11:INDIRECT("'Полная ст-ть с уч.НЗС (Авто)'!QN"&amp;$J$42))/$D29)</f>
        <v>0</v>
      </c>
      <c r="QO29" s="137">
        <f ca="1">IF($D29=0,0,SUMIF('Полная ст-ть с уч.НЗС (Авто)'!$YP$11:INDIRECT("'Полная ст-ть с уч.НЗС (Авто)'!YP"&amp;$J$42),$C29,'Полная ст-ть с уч.НЗС (Авто)'!QO$11:INDIRECT("'Полная ст-ть с уч.НЗС (Авто)'!QO"&amp;$J$42))/$D29)</f>
        <v>0</v>
      </c>
      <c r="QP29" s="137">
        <f ca="1">IF($D29=0,0,SUMIF('Полная ст-ть с уч.НЗС (Авто)'!$YP$11:INDIRECT("'Полная ст-ть с уч.НЗС (Авто)'!YP"&amp;$J$42),$C29,'Полная ст-ть с уч.НЗС (Авто)'!QP$11:INDIRECT("'Полная ст-ть с уч.НЗС (Авто)'!QP"&amp;$J$42))/$D29)</f>
        <v>0</v>
      </c>
      <c r="QQ29" s="137">
        <f ca="1">IF($D29=0,0,SUMIF('Полная ст-ть с уч.НЗС (Авто)'!$YP$11:INDIRECT("'Полная ст-ть с уч.НЗС (Авто)'!YP"&amp;$J$42),$C29,'Полная ст-ть с уч.НЗС (Авто)'!QQ$11:INDIRECT("'Полная ст-ть с уч.НЗС (Авто)'!QQ"&amp;$J$42))/$D29)</f>
        <v>0</v>
      </c>
      <c r="QR29" s="137">
        <f ca="1">IF($D29=0,0,SUMIF('Полная ст-ть с уч.НЗС (Авто)'!$YP$11:INDIRECT("'Полная ст-ть с уч.НЗС (Авто)'!YP"&amp;$J$42),$C29,'Полная ст-ть с уч.НЗС (Авто)'!QR$11:INDIRECT("'Полная ст-ть с уч.НЗС (Авто)'!QR"&amp;$J$42))/$D29)</f>
        <v>0</v>
      </c>
      <c r="QS29" s="137">
        <f ca="1">IF($D29=0,0,SUMIF('Полная ст-ть с уч.НЗС (Авто)'!$YP$11:INDIRECT("'Полная ст-ть с уч.НЗС (Авто)'!YP"&amp;$J$42),$C29,'Полная ст-ть с уч.НЗС (Авто)'!QS$11:INDIRECT("'Полная ст-ть с уч.НЗС (Авто)'!QS"&amp;$J$42))/$D29)</f>
        <v>0</v>
      </c>
      <c r="QT29" s="137">
        <f ca="1">IF($D29=0,0,SUMIF('Полная ст-ть с уч.НЗС (Авто)'!$YP$11:INDIRECT("'Полная ст-ть с уч.НЗС (Авто)'!YP"&amp;$J$42),$C29,'Полная ст-ть с уч.НЗС (Авто)'!QT$11:INDIRECT("'Полная ст-ть с уч.НЗС (Авто)'!QT"&amp;$J$42))/$D29)</f>
        <v>0</v>
      </c>
      <c r="QU29" s="137">
        <f ca="1">IF($D29=0,0,SUMIF('Полная ст-ть с уч.НЗС (Авто)'!$YP$11:INDIRECT("'Полная ст-ть с уч.НЗС (Авто)'!YP"&amp;$J$42),$C29,'Полная ст-ть с уч.НЗС (Авто)'!QU$11:INDIRECT("'Полная ст-ть с уч.НЗС (Авто)'!QU"&amp;$J$42))/$D29)</f>
        <v>0</v>
      </c>
      <c r="QV29" s="137">
        <f ca="1">IF($D29=0,0,SUMIF('Полная ст-ть с уч.НЗС (Авто)'!$YP$11:INDIRECT("'Полная ст-ть с уч.НЗС (Авто)'!YP"&amp;$J$42),$C29,'Полная ст-ть с уч.НЗС (Авто)'!QV$11:INDIRECT("'Полная ст-ть с уч.НЗС (Авто)'!QV"&amp;$J$42))/$D29)</f>
        <v>0</v>
      </c>
      <c r="QW29" s="137">
        <f ca="1">IF($D29=0,0,SUMIF('Полная ст-ть с уч.НЗС (Авто)'!$YP$11:INDIRECT("'Полная ст-ть с уч.НЗС (Авто)'!YP"&amp;$J$42),$C29,'Полная ст-ть с уч.НЗС (Авто)'!QW$11:INDIRECT("'Полная ст-ть с уч.НЗС (Авто)'!QW"&amp;$J$42))/$D29)</f>
        <v>0</v>
      </c>
      <c r="QX29" s="137">
        <f ca="1">IF($D29=0,0,SUMIF('Полная ст-ть с уч.НЗС (Авто)'!$YP$11:INDIRECT("'Полная ст-ть с уч.НЗС (Авто)'!YP"&amp;$J$42),$C29,'Полная ст-ть с уч.НЗС (Авто)'!QX$11:INDIRECT("'Полная ст-ть с уч.НЗС (Авто)'!QX"&amp;$J$42))/$D29)</f>
        <v>0</v>
      </c>
      <c r="QY29" s="137">
        <f ca="1">IF($D29=0,0,SUMIF('Полная ст-ть с уч.НЗС (Авто)'!$YP$11:INDIRECT("'Полная ст-ть с уч.НЗС (Авто)'!YP"&amp;$J$42),$C29,'Полная ст-ть с уч.НЗС (Авто)'!QY$11:INDIRECT("'Полная ст-ть с уч.НЗС (Авто)'!QY"&amp;$J$42))/$D29)</f>
        <v>0</v>
      </c>
      <c r="QZ29" s="137">
        <f ca="1">IF($D29=0,0,SUMIF('Полная ст-ть с уч.НЗС (Авто)'!$YP$11:INDIRECT("'Полная ст-ть с уч.НЗС (Авто)'!YP"&amp;$J$42),$C29,'Полная ст-ть с уч.НЗС (Авто)'!QZ$11:INDIRECT("'Полная ст-ть с уч.НЗС (Авто)'!QZ"&amp;$J$42))/$D29)</f>
        <v>0</v>
      </c>
      <c r="RA29" s="137">
        <f ca="1">IF($D29=0,0,SUMIF('Полная ст-ть с уч.НЗС (Авто)'!$YP$11:INDIRECT("'Полная ст-ть с уч.НЗС (Авто)'!YP"&amp;$J$42),$C29,'Полная ст-ть с уч.НЗС (Авто)'!RA$11:INDIRECT("'Полная ст-ть с уч.НЗС (Авто)'!RA"&amp;$J$42))/$D29)</f>
        <v>0</v>
      </c>
      <c r="RB29" s="137">
        <f ca="1">IF($D29=0,0,SUMIF('Полная ст-ть с уч.НЗС (Авто)'!$YP$11:INDIRECT("'Полная ст-ть с уч.НЗС (Авто)'!YP"&amp;$J$42),$C29,'Полная ст-ть с уч.НЗС (Авто)'!RB$11:INDIRECT("'Полная ст-ть с уч.НЗС (Авто)'!RB"&amp;$J$42))/$D29)</f>
        <v>0</v>
      </c>
      <c r="RC29" s="137">
        <f ca="1">IF($D29=0,0,SUMIF('Полная ст-ть с уч.НЗС (Авто)'!$YP$11:INDIRECT("'Полная ст-ть с уч.НЗС (Авто)'!YP"&amp;$J$42),$C29,'Полная ст-ть с уч.НЗС (Авто)'!RC$11:INDIRECT("'Полная ст-ть с уч.НЗС (Авто)'!RC"&amp;$J$42))/$D29)</f>
        <v>0</v>
      </c>
      <c r="RD29" s="137">
        <f ca="1">IF($D29=0,0,SUMIF('Полная ст-ть с уч.НЗС (Авто)'!$YP$11:INDIRECT("'Полная ст-ть с уч.НЗС (Авто)'!YP"&amp;$J$42),$C29,'Полная ст-ть с уч.НЗС (Авто)'!RD$11:INDIRECT("'Полная ст-ть с уч.НЗС (Авто)'!RD"&amp;$J$42))/$D29)</f>
        <v>0</v>
      </c>
      <c r="RE29" s="137">
        <f ca="1">IF($D29=0,0,SUMIF('Полная ст-ть с уч.НЗС (Авто)'!$YP$11:INDIRECT("'Полная ст-ть с уч.НЗС (Авто)'!YP"&amp;$J$42),$C29,'Полная ст-ть с уч.НЗС (Авто)'!RE$11:INDIRECT("'Полная ст-ть с уч.НЗС (Авто)'!RE"&amp;$J$42))/$D29)</f>
        <v>0</v>
      </c>
      <c r="RF29" s="137">
        <f ca="1">IF($D29=0,0,SUMIF('Полная ст-ть с уч.НЗС (Авто)'!$YP$11:INDIRECT("'Полная ст-ть с уч.НЗС (Авто)'!YP"&amp;$J$42),$C29,'Полная ст-ть с уч.НЗС (Авто)'!RF$11:INDIRECT("'Полная ст-ть с уч.НЗС (Авто)'!RF"&amp;$J$42))/$D29)</f>
        <v>0</v>
      </c>
      <c r="RG29" s="137">
        <f ca="1">IF($D29=0,0,SUMIF('Полная ст-ть с уч.НЗС (Авто)'!$YP$11:INDIRECT("'Полная ст-ть с уч.НЗС (Авто)'!YP"&amp;$J$42),$C29,'Полная ст-ть с уч.НЗС (Авто)'!RG$11:INDIRECT("'Полная ст-ть с уч.НЗС (Авто)'!RG"&amp;$J$42))/$D29)</f>
        <v>0</v>
      </c>
      <c r="RH29" s="137">
        <f ca="1">IF($D29=0,0,SUMIF('Полная ст-ть с уч.НЗС (Авто)'!$YP$11:INDIRECT("'Полная ст-ть с уч.НЗС (Авто)'!YP"&amp;$J$42),$C29,'Полная ст-ть с уч.НЗС (Авто)'!RH$11:INDIRECT("'Полная ст-ть с уч.НЗС (Авто)'!RH"&amp;$J$42))/$D29)</f>
        <v>0</v>
      </c>
      <c r="RI29" s="137">
        <f ca="1">IF($D29=0,0,SUMIF('Полная ст-ть с уч.НЗС (Авто)'!$YP$11:INDIRECT("'Полная ст-ть с уч.НЗС (Авто)'!YP"&amp;$J$42),$C29,'Полная ст-ть с уч.НЗС (Авто)'!RI$11:INDIRECT("'Полная ст-ть с уч.НЗС (Авто)'!RI"&amp;$J$42))/$D29)</f>
        <v>0</v>
      </c>
      <c r="RJ29" s="137">
        <f ca="1">IF($D29=0,0,SUMIF('Полная ст-ть с уч.НЗС (Авто)'!$YP$11:INDIRECT("'Полная ст-ть с уч.НЗС (Авто)'!YP"&amp;$J$42),$C29,'Полная ст-ть с уч.НЗС (Авто)'!RJ$11:INDIRECT("'Полная ст-ть с уч.НЗС (Авто)'!RJ"&amp;$J$42))/$D29)</f>
        <v>0</v>
      </c>
      <c r="RK29" s="137">
        <f ca="1">IF($D29=0,0,SUMIF('Полная ст-ть с уч.НЗС (Авто)'!$YP$11:INDIRECT("'Полная ст-ть с уч.НЗС (Авто)'!YP"&amp;$J$42),$C29,'Полная ст-ть с уч.НЗС (Авто)'!RK$11:INDIRECT("'Полная ст-ть с уч.НЗС (Авто)'!RK"&amp;$J$42))/$D29)</f>
        <v>0</v>
      </c>
      <c r="RL29" s="137">
        <f ca="1">IF($D29=0,0,SUMIF('Полная ст-ть с уч.НЗС (Авто)'!$YP$11:INDIRECT("'Полная ст-ть с уч.НЗС (Авто)'!YP"&amp;$J$42),$C29,'Полная ст-ть с уч.НЗС (Авто)'!RL$11:INDIRECT("'Полная ст-ть с уч.НЗС (Авто)'!RL"&amp;$J$42))/$D29)</f>
        <v>0</v>
      </c>
      <c r="RM29" s="137">
        <f ca="1">IF($D29=0,0,SUMIF('Полная ст-ть с уч.НЗС (Авто)'!$YP$11:INDIRECT("'Полная ст-ть с уч.НЗС (Авто)'!YP"&amp;$J$42),$C29,'Полная ст-ть с уч.НЗС (Авто)'!RM$11:INDIRECT("'Полная ст-ть с уч.НЗС (Авто)'!RM"&amp;$J$42))/$D29)</f>
        <v>0</v>
      </c>
      <c r="RN29" s="137">
        <f ca="1">IF($D29=0,0,SUMIF('Полная ст-ть с уч.НЗС (Авто)'!$YP$11:INDIRECT("'Полная ст-ть с уч.НЗС (Авто)'!YP"&amp;$J$42),$C29,'Полная ст-ть с уч.НЗС (Авто)'!RN$11:INDIRECT("'Полная ст-ть с уч.НЗС (Авто)'!RN"&amp;$J$42))/$D29)</f>
        <v>0</v>
      </c>
      <c r="RO29" s="137">
        <f ca="1">IF($D29=0,0,SUMIF('Полная ст-ть с уч.НЗС (Авто)'!$YP$11:INDIRECT("'Полная ст-ть с уч.НЗС (Авто)'!YP"&amp;$J$42),$C29,'Полная ст-ть с уч.НЗС (Авто)'!RO$11:INDIRECT("'Полная ст-ть с уч.НЗС (Авто)'!RO"&amp;$J$42))/$D29)</f>
        <v>0</v>
      </c>
      <c r="RP29" s="137">
        <f ca="1">IF($D29=0,0,SUMIF('Полная ст-ть с уч.НЗС (Авто)'!$YP$11:INDIRECT("'Полная ст-ть с уч.НЗС (Авто)'!YP"&amp;$J$42),$C29,'Полная ст-ть с уч.НЗС (Авто)'!RP$11:INDIRECT("'Полная ст-ть с уч.НЗС (Авто)'!RP"&amp;$J$42))/$D29)</f>
        <v>0</v>
      </c>
      <c r="RQ29" s="137">
        <f ca="1">IF($D29=0,0,SUMIF('Полная ст-ть с уч.НЗС (Авто)'!$YP$11:INDIRECT("'Полная ст-ть с уч.НЗС (Авто)'!YP"&amp;$J$42),$C29,'Полная ст-ть с уч.НЗС (Авто)'!RQ$11:INDIRECT("'Полная ст-ть с уч.НЗС (Авто)'!RQ"&amp;$J$42))/$D29)</f>
        <v>0</v>
      </c>
      <c r="RR29" s="137">
        <f ca="1">IF($D29=0,0,SUMIF('Полная ст-ть с уч.НЗС (Авто)'!$YP$11:INDIRECT("'Полная ст-ть с уч.НЗС (Авто)'!YP"&amp;$J$42),$C29,'Полная ст-ть с уч.НЗС (Авто)'!RR$11:INDIRECT("'Полная ст-ть с уч.НЗС (Авто)'!RR"&amp;$J$42))/$D29)</f>
        <v>0</v>
      </c>
      <c r="RS29" s="137">
        <f ca="1">IF($D29=0,0,SUMIF('Полная ст-ть с уч.НЗС (Авто)'!$YP$11:INDIRECT("'Полная ст-ть с уч.НЗС (Авто)'!YP"&amp;$J$42),$C29,'Полная ст-ть с уч.НЗС (Авто)'!RS$11:INDIRECT("'Полная ст-ть с уч.НЗС (Авто)'!RS"&amp;$J$42))/$D29)</f>
        <v>0</v>
      </c>
      <c r="RT29" s="137">
        <f ca="1">IF($D29=0,0,SUMIF('Полная ст-ть с уч.НЗС (Авто)'!$YP$11:INDIRECT("'Полная ст-ть с уч.НЗС (Авто)'!YP"&amp;$J$42),$C29,'Полная ст-ть с уч.НЗС (Авто)'!RT$11:INDIRECT("'Полная ст-ть с уч.НЗС (Авто)'!RT"&amp;$J$42))/$D29)</f>
        <v>0</v>
      </c>
      <c r="RU29" s="137">
        <f ca="1">IF($D29=0,0,SUMIF('Полная ст-ть с уч.НЗС (Авто)'!$YP$11:INDIRECT("'Полная ст-ть с уч.НЗС (Авто)'!YP"&amp;$J$42),$C29,'Полная ст-ть с уч.НЗС (Авто)'!RU$11:INDIRECT("'Полная ст-ть с уч.НЗС (Авто)'!RU"&amp;$J$42))/$D29)</f>
        <v>0</v>
      </c>
      <c r="RV29" s="137">
        <f ca="1">IF($D29=0,0,SUMIF('Полная ст-ть с уч.НЗС (Авто)'!$YP$11:INDIRECT("'Полная ст-ть с уч.НЗС (Авто)'!YP"&amp;$J$42),$C29,'Полная ст-ть с уч.НЗС (Авто)'!RV$11:INDIRECT("'Полная ст-ть с уч.НЗС (Авто)'!RV"&amp;$J$42))/$D29)</f>
        <v>0</v>
      </c>
      <c r="RW29" s="137">
        <f ca="1">IF($D29=0,0,SUMIF('Полная ст-ть с уч.НЗС (Авто)'!$YP$11:INDIRECT("'Полная ст-ть с уч.НЗС (Авто)'!YP"&amp;$J$42),$C29,'Полная ст-ть с уч.НЗС (Авто)'!RW$11:INDIRECT("'Полная ст-ть с уч.НЗС (Авто)'!RW"&amp;$J$42))/$D29)</f>
        <v>0</v>
      </c>
      <c r="RX29" s="137">
        <f ca="1">IF($D29=0,0,SUMIF('Полная ст-ть с уч.НЗС (Авто)'!$YP$11:INDIRECT("'Полная ст-ть с уч.НЗС (Авто)'!YP"&amp;$J$42),$C29,'Полная ст-ть с уч.НЗС (Авто)'!RX$11:INDIRECT("'Полная ст-ть с уч.НЗС (Авто)'!RX"&amp;$J$42))/$D29)</f>
        <v>0</v>
      </c>
      <c r="RY29" s="137">
        <f ca="1">IF($D29=0,0,SUMIF('Полная ст-ть с уч.НЗС (Авто)'!$YP$11:INDIRECT("'Полная ст-ть с уч.НЗС (Авто)'!YP"&amp;$J$42),$C29,'Полная ст-ть с уч.НЗС (Авто)'!RY$11:INDIRECT("'Полная ст-ть с уч.НЗС (Авто)'!RY"&amp;$J$42))/$D29)</f>
        <v>0</v>
      </c>
      <c r="RZ29" s="137">
        <f ca="1">IF($D29=0,0,SUMIF('Полная ст-ть с уч.НЗС (Авто)'!$YP$11:INDIRECT("'Полная ст-ть с уч.НЗС (Авто)'!YP"&amp;$J$42),$C29,'Полная ст-ть с уч.НЗС (Авто)'!RZ$11:INDIRECT("'Полная ст-ть с уч.НЗС (Авто)'!RZ"&amp;$J$42))/$D29)</f>
        <v>0</v>
      </c>
      <c r="SA29" s="137">
        <f ca="1">IF($D29=0,0,SUMIF('Полная ст-ть с уч.НЗС (Авто)'!$YP$11:INDIRECT("'Полная ст-ть с уч.НЗС (Авто)'!YP"&amp;$J$42),$C29,'Полная ст-ть с уч.НЗС (Авто)'!SA$11:INDIRECT("'Полная ст-ть с уч.НЗС (Авто)'!SA"&amp;$J$42))/$D29)</f>
        <v>0</v>
      </c>
      <c r="SB29" s="137">
        <f ca="1">IF($D29=0,0,SUMIF('Полная ст-ть с уч.НЗС (Авто)'!$YP$11:INDIRECT("'Полная ст-ть с уч.НЗС (Авто)'!YP"&amp;$J$42),$C29,'Полная ст-ть с уч.НЗС (Авто)'!SB$11:INDIRECT("'Полная ст-ть с уч.НЗС (Авто)'!SB"&amp;$J$42))/$D29)</f>
        <v>0</v>
      </c>
      <c r="SC29" s="137">
        <f ca="1">IF($D29=0,0,SUMIF('Полная ст-ть с уч.НЗС (Авто)'!$YP$11:INDIRECT("'Полная ст-ть с уч.НЗС (Авто)'!YP"&amp;$J$42),$C29,'Полная ст-ть с уч.НЗС (Авто)'!SC$11:INDIRECT("'Полная ст-ть с уч.НЗС (Авто)'!SC"&amp;$J$42))/$D29)</f>
        <v>0</v>
      </c>
      <c r="SD29" s="137">
        <f ca="1">IF($D29=0,0,SUMIF('Полная ст-ть с уч.НЗС (Авто)'!$YP$11:INDIRECT("'Полная ст-ть с уч.НЗС (Авто)'!YP"&amp;$J$42),$C29,'Полная ст-ть с уч.НЗС (Авто)'!SD$11:INDIRECT("'Полная ст-ть с уч.НЗС (Авто)'!SD"&amp;$J$42))/$D29)</f>
        <v>0</v>
      </c>
      <c r="SE29" s="137">
        <f ca="1">IF($D29=0,0,SUMIF('Полная ст-ть с уч.НЗС (Авто)'!$YP$11:INDIRECT("'Полная ст-ть с уч.НЗС (Авто)'!YP"&amp;$J$42),$C29,'Полная ст-ть с уч.НЗС (Авто)'!SE$11:INDIRECT("'Полная ст-ть с уч.НЗС (Авто)'!SE"&amp;$J$42))/$D29)</f>
        <v>0</v>
      </c>
      <c r="SF29" s="137">
        <f ca="1">IF($D29=0,0,SUMIF('Полная ст-ть с уч.НЗС (Авто)'!$YP$11:INDIRECT("'Полная ст-ть с уч.НЗС (Авто)'!YP"&amp;$J$42),$C29,'Полная ст-ть с уч.НЗС (Авто)'!SF$11:INDIRECT("'Полная ст-ть с уч.НЗС (Авто)'!SF"&amp;$J$42))/$D29)</f>
        <v>0</v>
      </c>
      <c r="SG29" s="137">
        <f ca="1">IF($D29=0,0,SUMIF('Полная ст-ть с уч.НЗС (Авто)'!$YP$11:INDIRECT("'Полная ст-ть с уч.НЗС (Авто)'!YP"&amp;$J$42),$C29,'Полная ст-ть с уч.НЗС (Авто)'!SG$11:INDIRECT("'Полная ст-ть с уч.НЗС (Авто)'!SG"&amp;$J$42))/$D29)</f>
        <v>0</v>
      </c>
      <c r="SH29" s="137">
        <f ca="1">IF($D29=0,0,SUMIF('Полная ст-ть с уч.НЗС (Авто)'!$YP$11:INDIRECT("'Полная ст-ть с уч.НЗС (Авто)'!YP"&amp;$J$42),$C29,'Полная ст-ть с уч.НЗС (Авто)'!SH$11:INDIRECT("'Полная ст-ть с уч.НЗС (Авто)'!SH"&amp;$J$42))/$D29)</f>
        <v>0</v>
      </c>
      <c r="SI29" s="137">
        <f ca="1">IF($D29=0,0,SUMIF('Полная ст-ть с уч.НЗС (Авто)'!$YP$11:INDIRECT("'Полная ст-ть с уч.НЗС (Авто)'!YP"&amp;$J$42),$C29,'Полная ст-ть с уч.НЗС (Авто)'!SI$11:INDIRECT("'Полная ст-ть с уч.НЗС (Авто)'!SI"&amp;$J$42))/$D29)</f>
        <v>0</v>
      </c>
      <c r="SJ29" s="137">
        <f ca="1">IF($D29=0,0,SUMIF('Полная ст-ть с уч.НЗС (Авто)'!$YP$11:INDIRECT("'Полная ст-ть с уч.НЗС (Авто)'!YP"&amp;$J$42),$C29,'Полная ст-ть с уч.НЗС (Авто)'!SJ$11:INDIRECT("'Полная ст-ть с уч.НЗС (Авто)'!SJ"&amp;$J$42))/$D29)</f>
        <v>0</v>
      </c>
      <c r="SK29" s="137">
        <f ca="1">IF($D29=0,0,SUMIF('Полная ст-ть с уч.НЗС (Авто)'!$YP$11:INDIRECT("'Полная ст-ть с уч.НЗС (Авто)'!YP"&amp;$J$42),$C29,'Полная ст-ть с уч.НЗС (Авто)'!SK$11:INDIRECT("'Полная ст-ть с уч.НЗС (Авто)'!SK"&amp;$J$42))/$D29)</f>
        <v>0</v>
      </c>
      <c r="SL29" s="137">
        <f ca="1">IF($D29=0,0,SUMIF('Полная ст-ть с уч.НЗС (Авто)'!$YP$11:INDIRECT("'Полная ст-ть с уч.НЗС (Авто)'!YP"&amp;$J$42),$C29,'Полная ст-ть с уч.НЗС (Авто)'!SL$11:INDIRECT("'Полная ст-ть с уч.НЗС (Авто)'!SL"&amp;$J$42))/$D29)</f>
        <v>0</v>
      </c>
      <c r="SM29" s="137">
        <f ca="1">IF($D29=0,0,SUMIF('Полная ст-ть с уч.НЗС (Авто)'!$YP$11:INDIRECT("'Полная ст-ть с уч.НЗС (Авто)'!YP"&amp;$J$42),$C29,'Полная ст-ть с уч.НЗС (Авто)'!SM$11:INDIRECT("'Полная ст-ть с уч.НЗС (Авто)'!SM"&amp;$J$42))/$D29)</f>
        <v>0</v>
      </c>
      <c r="SN29" s="137">
        <f ca="1">IF($D29=0,0,SUMIF('Полная ст-ть с уч.НЗС (Авто)'!$YP$11:INDIRECT("'Полная ст-ть с уч.НЗС (Авто)'!YP"&amp;$J$42),$C29,'Полная ст-ть с уч.НЗС (Авто)'!SN$11:INDIRECT("'Полная ст-ть с уч.НЗС (Авто)'!SN"&amp;$J$42))/$D29)</f>
        <v>0</v>
      </c>
      <c r="SO29" s="137">
        <f ca="1">IF($D29=0,0,SUMIF('Полная ст-ть с уч.НЗС (Авто)'!$YP$11:INDIRECT("'Полная ст-ть с уч.НЗС (Авто)'!YP"&amp;$J$42),$C29,'Полная ст-ть с уч.НЗС (Авто)'!SO$11:INDIRECT("'Полная ст-ть с уч.НЗС (Авто)'!SO"&amp;$J$42))/$D29)</f>
        <v>0</v>
      </c>
      <c r="SP29" s="137">
        <f ca="1">IF($D29=0,0,SUMIF('Полная ст-ть с уч.НЗС (Авто)'!$YP$11:INDIRECT("'Полная ст-ть с уч.НЗС (Авто)'!YP"&amp;$J$42),$C29,'Полная ст-ть с уч.НЗС (Авто)'!SP$11:INDIRECT("'Полная ст-ть с уч.НЗС (Авто)'!SP"&amp;$J$42))/$D29)</f>
        <v>0</v>
      </c>
      <c r="SQ29" s="137">
        <f ca="1">IF($D29=0,0,SUMIF('Полная ст-ть с уч.НЗС (Авто)'!$YP$11:INDIRECT("'Полная ст-ть с уч.НЗС (Авто)'!YP"&amp;$J$42),$C29,'Полная ст-ть с уч.НЗС (Авто)'!SQ$11:INDIRECT("'Полная ст-ть с уч.НЗС (Авто)'!SQ"&amp;$J$42))/$D29)</f>
        <v>0</v>
      </c>
      <c r="SR29" s="137">
        <f ca="1">IF($D29=0,0,SUMIF('Полная ст-ть с уч.НЗС (Авто)'!$YP$11:INDIRECT("'Полная ст-ть с уч.НЗС (Авто)'!YP"&amp;$J$42),$C29,'Полная ст-ть с уч.НЗС (Авто)'!SR$11:INDIRECT("'Полная ст-ть с уч.НЗС (Авто)'!SR"&amp;$J$42))/$D29)</f>
        <v>0</v>
      </c>
      <c r="SS29" s="137">
        <f ca="1">IF($D29=0,0,SUMIF('Полная ст-ть с уч.НЗС (Авто)'!$YP$11:INDIRECT("'Полная ст-ть с уч.НЗС (Авто)'!YP"&amp;$J$42),$C29,'Полная ст-ть с уч.НЗС (Авто)'!SS$11:INDIRECT("'Полная ст-ть с уч.НЗС (Авто)'!SS"&amp;$J$42))/$D29)</f>
        <v>0</v>
      </c>
      <c r="ST29" s="137">
        <f ca="1">IF($D29=0,0,SUMIF('Полная ст-ть с уч.НЗС (Авто)'!$YP$11:INDIRECT("'Полная ст-ть с уч.НЗС (Авто)'!YP"&amp;$J$42),$C29,'Полная ст-ть с уч.НЗС (Авто)'!ST$11:INDIRECT("'Полная ст-ть с уч.НЗС (Авто)'!ST"&amp;$J$42))/$D29)</f>
        <v>0</v>
      </c>
      <c r="SU29" s="137">
        <f ca="1">IF($D29=0,0,SUMIF('Полная ст-ть с уч.НЗС (Авто)'!$YP$11:INDIRECT("'Полная ст-ть с уч.НЗС (Авто)'!YP"&amp;$J$42),$C29,'Полная ст-ть с уч.НЗС (Авто)'!SU$11:INDIRECT("'Полная ст-ть с уч.НЗС (Авто)'!SU"&amp;$J$42))/$D29)</f>
        <v>0</v>
      </c>
      <c r="SV29" s="137">
        <f ca="1">IF($D29=0,0,SUMIF('Полная ст-ть с уч.НЗС (Авто)'!$YP$11:INDIRECT("'Полная ст-ть с уч.НЗС (Авто)'!YP"&amp;$J$42),$C29,'Полная ст-ть с уч.НЗС (Авто)'!SV$11:INDIRECT("'Полная ст-ть с уч.НЗС (Авто)'!SV"&amp;$J$42))/$D29)</f>
        <v>0</v>
      </c>
      <c r="SW29" s="137">
        <f ca="1">IF($D29=0,0,SUMIF('Полная ст-ть с уч.НЗС (Авто)'!$YP$11:INDIRECT("'Полная ст-ть с уч.НЗС (Авто)'!YP"&amp;$J$42),$C29,'Полная ст-ть с уч.НЗС (Авто)'!SW$11:INDIRECT("'Полная ст-ть с уч.НЗС (Авто)'!SW"&amp;$J$42))/$D29)</f>
        <v>0</v>
      </c>
      <c r="SX29" s="137">
        <f ca="1">IF($D29=0,0,SUMIF('Полная ст-ть с уч.НЗС (Авто)'!$YP$11:INDIRECT("'Полная ст-ть с уч.НЗС (Авто)'!YP"&amp;$J$42),$C29,'Полная ст-ть с уч.НЗС (Авто)'!SX$11:INDIRECT("'Полная ст-ть с уч.НЗС (Авто)'!SX"&amp;$J$42))/$D29)</f>
        <v>0</v>
      </c>
      <c r="SY29" s="137">
        <f ca="1">IF($D29=0,0,SUMIF('Полная ст-ть с уч.НЗС (Авто)'!$YP$11:INDIRECT("'Полная ст-ть с уч.НЗС (Авто)'!YP"&amp;$J$42),$C29,'Полная ст-ть с уч.НЗС (Авто)'!SY$11:INDIRECT("'Полная ст-ть с уч.НЗС (Авто)'!SY"&amp;$J$42))/$D29)</f>
        <v>0</v>
      </c>
      <c r="SZ29" s="137">
        <f ca="1">IF($D29=0,0,SUMIF('Полная ст-ть с уч.НЗС (Авто)'!$YP$11:INDIRECT("'Полная ст-ть с уч.НЗС (Авто)'!YP"&amp;$J$42),$C29,'Полная ст-ть с уч.НЗС (Авто)'!SZ$11:INDIRECT("'Полная ст-ть с уч.НЗС (Авто)'!SZ"&amp;$J$42))/$D29)</f>
        <v>0</v>
      </c>
      <c r="TA29" s="137">
        <f ca="1">IF($D29=0,0,SUMIF('Полная ст-ть с уч.НЗС (Авто)'!$YP$11:INDIRECT("'Полная ст-ть с уч.НЗС (Авто)'!YP"&amp;$J$42),$C29,'Полная ст-ть с уч.НЗС (Авто)'!TA$11:INDIRECT("'Полная ст-ть с уч.НЗС (Авто)'!TA"&amp;$J$42))/$D29)</f>
        <v>0</v>
      </c>
      <c r="TB29" s="137">
        <f ca="1">IF($D29=0,0,SUMIF('Полная ст-ть с уч.НЗС (Авто)'!$YP$11:INDIRECT("'Полная ст-ть с уч.НЗС (Авто)'!YP"&amp;$J$42),$C29,'Полная ст-ть с уч.НЗС (Авто)'!TB$11:INDIRECT("'Полная ст-ть с уч.НЗС (Авто)'!TB"&amp;$J$42))/$D29)</f>
        <v>0</v>
      </c>
      <c r="TC29" s="137">
        <f ca="1">IF($D29=0,0,SUMIF('Полная ст-ть с уч.НЗС (Авто)'!$YP$11:INDIRECT("'Полная ст-ть с уч.НЗС (Авто)'!YP"&amp;$J$42),$C29,'Полная ст-ть с уч.НЗС (Авто)'!TC$11:INDIRECT("'Полная ст-ть с уч.НЗС (Авто)'!TC"&amp;$J$42))/$D29)</f>
        <v>0</v>
      </c>
      <c r="TD29" s="137">
        <f ca="1">IF($D29=0,0,SUMIF('Полная ст-ть с уч.НЗС (Авто)'!$YP$11:INDIRECT("'Полная ст-ть с уч.НЗС (Авто)'!YP"&amp;$J$42),$C29,'Полная ст-ть с уч.НЗС (Авто)'!TD$11:INDIRECT("'Полная ст-ть с уч.НЗС (Авто)'!TD"&amp;$J$42))/$D29)</f>
        <v>0</v>
      </c>
      <c r="TE29" s="137">
        <f ca="1">IF($D29=0,0,SUMIF('Полная ст-ть с уч.НЗС (Авто)'!$YP$11:INDIRECT("'Полная ст-ть с уч.НЗС (Авто)'!YP"&amp;$J$42),$C29,'Полная ст-ть с уч.НЗС (Авто)'!TE$11:INDIRECT("'Полная ст-ть с уч.НЗС (Авто)'!TE"&amp;$J$42))/$D29)</f>
        <v>0</v>
      </c>
      <c r="TF29" s="137">
        <f ca="1">IF($D29=0,0,SUMIF('Полная ст-ть с уч.НЗС (Авто)'!$YP$11:INDIRECT("'Полная ст-ть с уч.НЗС (Авто)'!YP"&amp;$J$42),$C29,'Полная ст-ть с уч.НЗС (Авто)'!TF$11:INDIRECT("'Полная ст-ть с уч.НЗС (Авто)'!TF"&amp;$J$42))/$D29)</f>
        <v>0</v>
      </c>
      <c r="TG29" s="137">
        <f ca="1">IF($D29=0,0,SUMIF('Полная ст-ть с уч.НЗС (Авто)'!$YP$11:INDIRECT("'Полная ст-ть с уч.НЗС (Авто)'!YP"&amp;$J$42),$C29,'Полная ст-ть с уч.НЗС (Авто)'!TG$11:INDIRECT("'Полная ст-ть с уч.НЗС (Авто)'!TG"&amp;$J$42))/$D29)</f>
        <v>0</v>
      </c>
      <c r="TH29" s="137">
        <f ca="1">IF($D29=0,0,SUMIF('Полная ст-ть с уч.НЗС (Авто)'!$YP$11:INDIRECT("'Полная ст-ть с уч.НЗС (Авто)'!YP"&amp;$J$42),$C29,'Полная ст-ть с уч.НЗС (Авто)'!TH$11:INDIRECT("'Полная ст-ть с уч.НЗС (Авто)'!TH"&amp;$J$42))/$D29)</f>
        <v>0</v>
      </c>
      <c r="TI29" s="137">
        <f ca="1">IF($D29=0,0,SUMIF('Полная ст-ть с уч.НЗС (Авто)'!$YP$11:INDIRECT("'Полная ст-ть с уч.НЗС (Авто)'!YP"&amp;$J$42),$C29,'Полная ст-ть с уч.НЗС (Авто)'!TI$11:INDIRECT("'Полная ст-ть с уч.НЗС (Авто)'!TI"&amp;$J$42))/$D29)</f>
        <v>0</v>
      </c>
      <c r="TJ29" s="137">
        <f ca="1">IF($D29=0,0,SUMIF('Полная ст-ть с уч.НЗС (Авто)'!$YP$11:INDIRECT("'Полная ст-ть с уч.НЗС (Авто)'!YP"&amp;$J$42),$C29,'Полная ст-ть с уч.НЗС (Авто)'!TJ$11:INDIRECT("'Полная ст-ть с уч.НЗС (Авто)'!TJ"&amp;$J$42))/$D29)</f>
        <v>0</v>
      </c>
      <c r="TK29" s="137">
        <f ca="1">IF($D29=0,0,SUMIF('Полная ст-ть с уч.НЗС (Авто)'!$YP$11:INDIRECT("'Полная ст-ть с уч.НЗС (Авто)'!YP"&amp;$J$42),$C29,'Полная ст-ть с уч.НЗС (Авто)'!TK$11:INDIRECT("'Полная ст-ть с уч.НЗС (Авто)'!TK"&amp;$J$42))/$D29)</f>
        <v>0</v>
      </c>
      <c r="TL29" s="137">
        <f ca="1">IF($D29=0,0,SUMIF('Полная ст-ть с уч.НЗС (Авто)'!$YP$11:INDIRECT("'Полная ст-ть с уч.НЗС (Авто)'!YP"&amp;$J$42),$C29,'Полная ст-ть с уч.НЗС (Авто)'!TL$11:INDIRECT("'Полная ст-ть с уч.НЗС (Авто)'!TL"&amp;$J$42))/$D29)</f>
        <v>0</v>
      </c>
      <c r="TM29" s="137">
        <f ca="1">IF($D29=0,0,SUMIF('Полная ст-ть с уч.НЗС (Авто)'!$YP$11:INDIRECT("'Полная ст-ть с уч.НЗС (Авто)'!YP"&amp;$J$42),$C29,'Полная ст-ть с уч.НЗС (Авто)'!TM$11:INDIRECT("'Полная ст-ть с уч.НЗС (Авто)'!TM"&amp;$J$42))/$D29)</f>
        <v>0</v>
      </c>
      <c r="TN29" s="137">
        <f ca="1">IF($D29=0,0,SUMIF('Полная ст-ть с уч.НЗС (Авто)'!$YP$11:INDIRECT("'Полная ст-ть с уч.НЗС (Авто)'!YP"&amp;$J$42),$C29,'Полная ст-ть с уч.НЗС (Авто)'!TN$11:INDIRECT("'Полная ст-ть с уч.НЗС (Авто)'!TN"&amp;$J$42))/$D29)</f>
        <v>0</v>
      </c>
      <c r="TO29" s="137">
        <f ca="1">IF($D29=0,0,SUMIF('Полная ст-ть с уч.НЗС (Авто)'!$YP$11:INDIRECT("'Полная ст-ть с уч.НЗС (Авто)'!YP"&amp;$J$42),$C29,'Полная ст-ть с уч.НЗС (Авто)'!TO$11:INDIRECT("'Полная ст-ть с уч.НЗС (Авто)'!TO"&amp;$J$42))/$D29)</f>
        <v>0</v>
      </c>
      <c r="TP29" s="137">
        <f ca="1">IF($D29=0,0,SUMIF('Полная ст-ть с уч.НЗС (Авто)'!$YP$11:INDIRECT("'Полная ст-ть с уч.НЗС (Авто)'!YP"&amp;$J$42),$C29,'Полная ст-ть с уч.НЗС (Авто)'!TP$11:INDIRECT("'Полная ст-ть с уч.НЗС (Авто)'!TP"&amp;$J$42))/$D29)</f>
        <v>0</v>
      </c>
      <c r="TQ29" s="137">
        <f ca="1">IF($D29=0,0,SUMIF('Полная ст-ть с уч.НЗС (Авто)'!$YP$11:INDIRECT("'Полная ст-ть с уч.НЗС (Авто)'!YP"&amp;$J$42),$C29,'Полная ст-ть с уч.НЗС (Авто)'!TQ$11:INDIRECT("'Полная ст-ть с уч.НЗС (Авто)'!TQ"&amp;$J$42))/$D29)</f>
        <v>0</v>
      </c>
      <c r="TR29" s="137">
        <f ca="1">IF($D29=0,0,SUMIF('Полная ст-ть с уч.НЗС (Авто)'!$YP$11:INDIRECT("'Полная ст-ть с уч.НЗС (Авто)'!YP"&amp;$J$42),$C29,'Полная ст-ть с уч.НЗС (Авто)'!TR$11:INDIRECT("'Полная ст-ть с уч.НЗС (Авто)'!TR"&amp;$J$42))/$D29)</f>
        <v>0</v>
      </c>
      <c r="TS29" s="137">
        <f ca="1">IF($D29=0,0,SUMIF('Полная ст-ть с уч.НЗС (Авто)'!$YP$11:INDIRECT("'Полная ст-ть с уч.НЗС (Авто)'!YP"&amp;$J$42),$C29,'Полная ст-ть с уч.НЗС (Авто)'!TS$11:INDIRECT("'Полная ст-ть с уч.НЗС (Авто)'!TS"&amp;$J$42))/$D29)</f>
        <v>0</v>
      </c>
      <c r="TT29" s="137">
        <f ca="1">IF($D29=0,0,SUMIF('Полная ст-ть с уч.НЗС (Авто)'!$YP$11:INDIRECT("'Полная ст-ть с уч.НЗС (Авто)'!YP"&amp;$J$42),$C29,'Полная ст-ть с уч.НЗС (Авто)'!TT$11:INDIRECT("'Полная ст-ть с уч.НЗС (Авто)'!TT"&amp;$J$42))/$D29)</f>
        <v>0</v>
      </c>
      <c r="TU29" s="137">
        <f ca="1">IF($D29=0,0,SUMIF('Полная ст-ть с уч.НЗС (Авто)'!$YP$11:INDIRECT("'Полная ст-ть с уч.НЗС (Авто)'!YP"&amp;$J$42),$C29,'Полная ст-ть с уч.НЗС (Авто)'!TU$11:INDIRECT("'Полная ст-ть с уч.НЗС (Авто)'!TU"&amp;$J$42))/$D29)</f>
        <v>0</v>
      </c>
      <c r="TV29" s="137">
        <f ca="1">IF($D29=0,0,SUMIF('Полная ст-ть с уч.НЗС (Авто)'!$YP$11:INDIRECT("'Полная ст-ть с уч.НЗС (Авто)'!YP"&amp;$J$42),$C29,'Полная ст-ть с уч.НЗС (Авто)'!TV$11:INDIRECT("'Полная ст-ть с уч.НЗС (Авто)'!TV"&amp;$J$42))/$D29)</f>
        <v>0</v>
      </c>
      <c r="TW29" s="137">
        <f ca="1">IF($D29=0,0,SUMIF('Полная ст-ть с уч.НЗС (Авто)'!$YP$11:INDIRECT("'Полная ст-ть с уч.НЗС (Авто)'!YP"&amp;$J$42),$C29,'Полная ст-ть с уч.НЗС (Авто)'!TW$11:INDIRECT("'Полная ст-ть с уч.НЗС (Авто)'!TW"&amp;$J$42))/$D29)</f>
        <v>0</v>
      </c>
      <c r="TX29" s="137">
        <f ca="1">IF($D29=0,0,SUMIF('Полная ст-ть с уч.НЗС (Авто)'!$YP$11:INDIRECT("'Полная ст-ть с уч.НЗС (Авто)'!YP"&amp;$J$42),$C29,'Полная ст-ть с уч.НЗС (Авто)'!TX$11:INDIRECT("'Полная ст-ть с уч.НЗС (Авто)'!TX"&amp;$J$42))/$D29)</f>
        <v>0</v>
      </c>
      <c r="TY29" s="137">
        <f ca="1">IF($D29=0,0,SUMIF('Полная ст-ть с уч.НЗС (Авто)'!$YP$11:INDIRECT("'Полная ст-ть с уч.НЗС (Авто)'!YP"&amp;$J$42),$C29,'Полная ст-ть с уч.НЗС (Авто)'!TY$11:INDIRECT("'Полная ст-ть с уч.НЗС (Авто)'!TY"&amp;$J$42))/$D29)</f>
        <v>0</v>
      </c>
      <c r="TZ29" s="137">
        <f ca="1">IF($D29=0,0,SUMIF('Полная ст-ть с уч.НЗС (Авто)'!$YP$11:INDIRECT("'Полная ст-ть с уч.НЗС (Авто)'!YP"&amp;$J$42),$C29,'Полная ст-ть с уч.НЗС (Авто)'!TZ$11:INDIRECT("'Полная ст-ть с уч.НЗС (Авто)'!TZ"&amp;$J$42))/$D29)</f>
        <v>0</v>
      </c>
      <c r="UA29" s="137">
        <f ca="1">IF($D29=0,0,SUMIF('Полная ст-ть с уч.НЗС (Авто)'!$YP$11:INDIRECT("'Полная ст-ть с уч.НЗС (Авто)'!YP"&amp;$J$42),$C29,'Полная ст-ть с уч.НЗС (Авто)'!UA$11:INDIRECT("'Полная ст-ть с уч.НЗС (Авто)'!UA"&amp;$J$42))/$D29)</f>
        <v>0</v>
      </c>
      <c r="UB29" s="137">
        <f ca="1">IF($D29=0,0,SUMIF('Полная ст-ть с уч.НЗС (Авто)'!$YP$11:INDIRECT("'Полная ст-ть с уч.НЗС (Авто)'!YP"&amp;$J$42),$C29,'Полная ст-ть с уч.НЗС (Авто)'!UB$11:INDIRECT("'Полная ст-ть с уч.НЗС (Авто)'!UB"&amp;$J$42))/$D29)</f>
        <v>0</v>
      </c>
      <c r="UC29" s="137">
        <f ca="1">IF($D29=0,0,SUMIF('Полная ст-ть с уч.НЗС (Авто)'!$YP$11:INDIRECT("'Полная ст-ть с уч.НЗС (Авто)'!YP"&amp;$J$42),$C29,'Полная ст-ть с уч.НЗС (Авто)'!UC$11:INDIRECT("'Полная ст-ть с уч.НЗС (Авто)'!UC"&amp;$J$42))/$D29)</f>
        <v>0</v>
      </c>
      <c r="UD29" s="137">
        <f ca="1">IF($D29=0,0,SUMIF('Полная ст-ть с уч.НЗС (Авто)'!$YP$11:INDIRECT("'Полная ст-ть с уч.НЗС (Авто)'!YP"&amp;$J$42),$C29,'Полная ст-ть с уч.НЗС (Авто)'!UD$11:INDIRECT("'Полная ст-ть с уч.НЗС (Авто)'!UD"&amp;$J$42))/$D29)</f>
        <v>0</v>
      </c>
      <c r="UE29" s="137">
        <f ca="1">IF($D29=0,0,SUMIF('Полная ст-ть с уч.НЗС (Авто)'!$YP$11:INDIRECT("'Полная ст-ть с уч.НЗС (Авто)'!YP"&amp;$J$42),$C29,'Полная ст-ть с уч.НЗС (Авто)'!UE$11:INDIRECT("'Полная ст-ть с уч.НЗС (Авто)'!UE"&amp;$J$42))/$D29)</f>
        <v>0</v>
      </c>
      <c r="UF29" s="137">
        <f ca="1">IF($D29=0,0,SUMIF('Полная ст-ть с уч.НЗС (Авто)'!$YP$11:INDIRECT("'Полная ст-ть с уч.НЗС (Авто)'!YP"&amp;$J$42),$C29,'Полная ст-ть с уч.НЗС (Авто)'!UF$11:INDIRECT("'Полная ст-ть с уч.НЗС (Авто)'!UF"&amp;$J$42))/$D29)</f>
        <v>0</v>
      </c>
      <c r="UG29" s="137">
        <f ca="1">IF($D29=0,0,SUMIF('Полная ст-ть с уч.НЗС (Авто)'!$YP$11:INDIRECT("'Полная ст-ть с уч.НЗС (Авто)'!YP"&amp;$J$42),$C29,'Полная ст-ть с уч.НЗС (Авто)'!UG$11:INDIRECT("'Полная ст-ть с уч.НЗС (Авто)'!UG"&amp;$J$42))/$D29)</f>
        <v>0</v>
      </c>
      <c r="UH29" s="137">
        <f ca="1">IF($D29=0,0,SUMIF('Полная ст-ть с уч.НЗС (Авто)'!$YP$11:INDIRECT("'Полная ст-ть с уч.НЗС (Авто)'!YP"&amp;$J$42),$C29,'Полная ст-ть с уч.НЗС (Авто)'!UH$11:INDIRECT("'Полная ст-ть с уч.НЗС (Авто)'!UH"&amp;$J$42))/$D29)</f>
        <v>0</v>
      </c>
      <c r="UI29" s="137">
        <f ca="1">IF($D29=0,0,SUMIF('Полная ст-ть с уч.НЗС (Авто)'!$YP$11:INDIRECT("'Полная ст-ть с уч.НЗС (Авто)'!YP"&amp;$J$42),$C29,'Полная ст-ть с уч.НЗС (Авто)'!UI$11:INDIRECT("'Полная ст-ть с уч.НЗС (Авто)'!UI"&amp;$J$42))/$D29)</f>
        <v>0</v>
      </c>
      <c r="UJ29" s="137">
        <f ca="1">IF($D29=0,0,SUMIF('Полная ст-ть с уч.НЗС (Авто)'!$YP$11:INDIRECT("'Полная ст-ть с уч.НЗС (Авто)'!YP"&amp;$J$42),$C29,'Полная ст-ть с уч.НЗС (Авто)'!UJ$11:INDIRECT("'Полная ст-ть с уч.НЗС (Авто)'!UJ"&amp;$J$42))/$D29)</f>
        <v>0</v>
      </c>
      <c r="UK29" s="137">
        <f ca="1">IF($D29=0,0,SUMIF('Полная ст-ть с уч.НЗС (Авто)'!$YP$11:INDIRECT("'Полная ст-ть с уч.НЗС (Авто)'!YP"&amp;$J$42),$C29,'Полная ст-ть с уч.НЗС (Авто)'!UK$11:INDIRECT("'Полная ст-ть с уч.НЗС (Авто)'!UK"&amp;$J$42))/$D29)</f>
        <v>0</v>
      </c>
      <c r="UL29" s="137">
        <f ca="1">IF($D29=0,0,SUMIF('Полная ст-ть с уч.НЗС (Авто)'!$YP$11:INDIRECT("'Полная ст-ть с уч.НЗС (Авто)'!YP"&amp;$J$42),$C29,'Полная ст-ть с уч.НЗС (Авто)'!UL$11:INDIRECT("'Полная ст-ть с уч.НЗС (Авто)'!UL"&amp;$J$42))/$D29)</f>
        <v>0</v>
      </c>
      <c r="UM29" s="137">
        <f ca="1">IF($D29=0,0,SUMIF('Полная ст-ть с уч.НЗС (Авто)'!$YP$11:INDIRECT("'Полная ст-ть с уч.НЗС (Авто)'!YP"&amp;$J$42),$C29,'Полная ст-ть с уч.НЗС (Авто)'!UM$11:INDIRECT("'Полная ст-ть с уч.НЗС (Авто)'!UM"&amp;$J$42))/$D29)</f>
        <v>0</v>
      </c>
      <c r="UN29" s="137">
        <f ca="1">IF($D29=0,0,SUMIF('Полная ст-ть с уч.НЗС (Авто)'!$YP$11:INDIRECT("'Полная ст-ть с уч.НЗС (Авто)'!YP"&amp;$J$42),$C29,'Полная ст-ть с уч.НЗС (Авто)'!UN$11:INDIRECT("'Полная ст-ть с уч.НЗС (Авто)'!UN"&amp;$J$42))/$D29)</f>
        <v>0</v>
      </c>
      <c r="UO29" s="137">
        <f ca="1">IF($D29=0,0,SUMIF('Полная ст-ть с уч.НЗС (Авто)'!$YP$11:INDIRECT("'Полная ст-ть с уч.НЗС (Авто)'!YP"&amp;$J$42),$C29,'Полная ст-ть с уч.НЗС (Авто)'!UO$11:INDIRECT("'Полная ст-ть с уч.НЗС (Авто)'!UO"&amp;$J$42))/$D29)</f>
        <v>0</v>
      </c>
      <c r="UP29" s="137">
        <f ca="1">IF($D29=0,0,SUMIF('Полная ст-ть с уч.НЗС (Авто)'!$YP$11:INDIRECT("'Полная ст-ть с уч.НЗС (Авто)'!YP"&amp;$J$42),$C29,'Полная ст-ть с уч.НЗС (Авто)'!UP$11:INDIRECT("'Полная ст-ть с уч.НЗС (Авто)'!UP"&amp;$J$42))/$D29)</f>
        <v>0</v>
      </c>
      <c r="UQ29" s="137">
        <f ca="1">IF($D29=0,0,SUMIF('Полная ст-ть с уч.НЗС (Авто)'!$YP$11:INDIRECT("'Полная ст-ть с уч.НЗС (Авто)'!YP"&amp;$J$42),$C29,'Полная ст-ть с уч.НЗС (Авто)'!UQ$11:INDIRECT("'Полная ст-ть с уч.НЗС (Авто)'!UQ"&amp;$J$42))/$D29)</f>
        <v>0</v>
      </c>
      <c r="UR29" s="137">
        <f ca="1">IF($D29=0,0,SUMIF('Полная ст-ть с уч.НЗС (Авто)'!$YP$11:INDIRECT("'Полная ст-ть с уч.НЗС (Авто)'!YP"&amp;$J$42),$C29,'Полная ст-ть с уч.НЗС (Авто)'!UR$11:INDIRECT("'Полная ст-ть с уч.НЗС (Авто)'!UR"&amp;$J$42))/$D29)</f>
        <v>0</v>
      </c>
      <c r="US29" s="137">
        <f ca="1">IF($D29=0,0,SUMIF('Полная ст-ть с уч.НЗС (Авто)'!$YP$11:INDIRECT("'Полная ст-ть с уч.НЗС (Авто)'!YP"&amp;$J$42),$C29,'Полная ст-ть с уч.НЗС (Авто)'!US$11:INDIRECT("'Полная ст-ть с уч.НЗС (Авто)'!US"&amp;$J$42))/$D29)</f>
        <v>0</v>
      </c>
      <c r="UT29" s="137">
        <f ca="1">IF($D29=0,0,SUMIF('Полная ст-ть с уч.НЗС (Авто)'!$YP$11:INDIRECT("'Полная ст-ть с уч.НЗС (Авто)'!YP"&amp;$J$42),$C29,'Полная ст-ть с уч.НЗС (Авто)'!UT$11:INDIRECT("'Полная ст-ть с уч.НЗС (Авто)'!UT"&amp;$J$42))/$D29)</f>
        <v>0</v>
      </c>
      <c r="UU29" s="137">
        <f ca="1">IF($D29=0,0,SUMIF('Полная ст-ть с уч.НЗС (Авто)'!$YP$11:INDIRECT("'Полная ст-ть с уч.НЗС (Авто)'!YP"&amp;$J$42),$C29,'Полная ст-ть с уч.НЗС (Авто)'!UU$11:INDIRECT("'Полная ст-ть с уч.НЗС (Авто)'!UU"&amp;$J$42))/$D29)</f>
        <v>0</v>
      </c>
      <c r="UV29" s="137">
        <f ca="1">IF($D29=0,0,SUMIF('Полная ст-ть с уч.НЗС (Авто)'!$YP$11:INDIRECT("'Полная ст-ть с уч.НЗС (Авто)'!YP"&amp;$J$42),$C29,'Полная ст-ть с уч.НЗС (Авто)'!UV$11:INDIRECT("'Полная ст-ть с уч.НЗС (Авто)'!UV"&amp;$J$42))/$D29)</f>
        <v>0</v>
      </c>
      <c r="UW29" s="137">
        <f ca="1">IF($D29=0,0,SUMIF('Полная ст-ть с уч.НЗС (Авто)'!$YP$11:INDIRECT("'Полная ст-ть с уч.НЗС (Авто)'!YP"&amp;$J$42),$C29,'Полная ст-ть с уч.НЗС (Авто)'!UW$11:INDIRECT("'Полная ст-ть с уч.НЗС (Авто)'!UW"&amp;$J$42))/$D29)</f>
        <v>0</v>
      </c>
      <c r="UX29" s="137">
        <f ca="1">IF($D29=0,0,SUMIF('Полная ст-ть с уч.НЗС (Авто)'!$YP$11:INDIRECT("'Полная ст-ть с уч.НЗС (Авто)'!YP"&amp;$J$42),$C29,'Полная ст-ть с уч.НЗС (Авто)'!UX$11:INDIRECT("'Полная ст-ть с уч.НЗС (Авто)'!UX"&amp;$J$42))/$D29)</f>
        <v>0</v>
      </c>
      <c r="UY29" s="137">
        <f ca="1">IF($D29=0,0,SUMIF('Полная ст-ть с уч.НЗС (Авто)'!$YP$11:INDIRECT("'Полная ст-ть с уч.НЗС (Авто)'!YP"&amp;$J$42),$C29,'Полная ст-ть с уч.НЗС (Авто)'!UY$11:INDIRECT("'Полная ст-ть с уч.НЗС (Авто)'!UY"&amp;$J$42))/$D29)</f>
        <v>0</v>
      </c>
      <c r="UZ29" s="137">
        <f ca="1">IF($D29=0,0,SUMIF('Полная ст-ть с уч.НЗС (Авто)'!$YP$11:INDIRECT("'Полная ст-ть с уч.НЗС (Авто)'!YP"&amp;$J$42),$C29,'Полная ст-ть с уч.НЗС (Авто)'!UZ$11:INDIRECT("'Полная ст-ть с уч.НЗС (Авто)'!UZ"&amp;$J$42))/$D29)</f>
        <v>0</v>
      </c>
      <c r="VA29" s="137">
        <f ca="1">IF($D29=0,0,SUMIF('Полная ст-ть с уч.НЗС (Авто)'!$YP$11:INDIRECT("'Полная ст-ть с уч.НЗС (Авто)'!YP"&amp;$J$42),$C29,'Полная ст-ть с уч.НЗС (Авто)'!VA$11:INDIRECT("'Полная ст-ть с уч.НЗС (Авто)'!VA"&amp;$J$42))/$D29)</f>
        <v>0</v>
      </c>
      <c r="VB29" s="137">
        <f ca="1">IF($D29=0,0,SUMIF('Полная ст-ть с уч.НЗС (Авто)'!$YP$11:INDIRECT("'Полная ст-ть с уч.НЗС (Авто)'!YP"&amp;$J$42),$C29,'Полная ст-ть с уч.НЗС (Авто)'!VB$11:INDIRECT("'Полная ст-ть с уч.НЗС (Авто)'!VB"&amp;$J$42))/$D29)</f>
        <v>0</v>
      </c>
      <c r="VC29" s="137">
        <f ca="1">IF($D29=0,0,SUMIF('Полная ст-ть с уч.НЗС (Авто)'!$YP$11:INDIRECT("'Полная ст-ть с уч.НЗС (Авто)'!YP"&amp;$J$42),$C29,'Полная ст-ть с уч.НЗС (Авто)'!VC$11:INDIRECT("'Полная ст-ть с уч.НЗС (Авто)'!VC"&amp;$J$42))/$D29)</f>
        <v>0</v>
      </c>
      <c r="VD29" s="137">
        <f ca="1">IF($D29=0,0,SUMIF('Полная ст-ть с уч.НЗС (Авто)'!$YP$11:INDIRECT("'Полная ст-ть с уч.НЗС (Авто)'!YP"&amp;$J$42),$C29,'Полная ст-ть с уч.НЗС (Авто)'!VD$11:INDIRECT("'Полная ст-ть с уч.НЗС (Авто)'!VD"&amp;$J$42))/$D29)</f>
        <v>0</v>
      </c>
      <c r="VE29" s="137">
        <f ca="1">IF($D29=0,0,SUMIF('Полная ст-ть с уч.НЗС (Авто)'!$YP$11:INDIRECT("'Полная ст-ть с уч.НЗС (Авто)'!YP"&amp;$J$42),$C29,'Полная ст-ть с уч.НЗС (Авто)'!VE$11:INDIRECT("'Полная ст-ть с уч.НЗС (Авто)'!VE"&amp;$J$42))/$D29)</f>
        <v>0</v>
      </c>
      <c r="VF29" s="137">
        <f ca="1">IF($D29=0,0,SUMIF('Полная ст-ть с уч.НЗС (Авто)'!$YP$11:INDIRECT("'Полная ст-ть с уч.НЗС (Авто)'!YP"&amp;$J$42),$C29,'Полная ст-ть с уч.НЗС (Авто)'!VF$11:INDIRECT("'Полная ст-ть с уч.НЗС (Авто)'!VF"&amp;$J$42))/$D29)</f>
        <v>0</v>
      </c>
      <c r="VG29" s="137">
        <f ca="1">IF($D29=0,0,SUMIF('Полная ст-ть с уч.НЗС (Авто)'!$YP$11:INDIRECT("'Полная ст-ть с уч.НЗС (Авто)'!YP"&amp;$J$42),$C29,'Полная ст-ть с уч.НЗС (Авто)'!VG$11:INDIRECT("'Полная ст-ть с уч.НЗС (Авто)'!VG"&amp;$J$42))/$D29)</f>
        <v>0</v>
      </c>
      <c r="VH29" s="137">
        <f ca="1">IF($D29=0,0,SUMIF('Полная ст-ть с уч.НЗС (Авто)'!$YP$11:INDIRECT("'Полная ст-ть с уч.НЗС (Авто)'!YP"&amp;$J$42),$C29,'Полная ст-ть с уч.НЗС (Авто)'!VH$11:INDIRECT("'Полная ст-ть с уч.НЗС (Авто)'!VH"&amp;$J$42))/$D29)</f>
        <v>0</v>
      </c>
      <c r="VI29" s="137">
        <f ca="1">IF($D29=0,0,SUMIF('Полная ст-ть с уч.НЗС (Авто)'!$YP$11:INDIRECT("'Полная ст-ть с уч.НЗС (Авто)'!YP"&amp;$J$42),$C29,'Полная ст-ть с уч.НЗС (Авто)'!VI$11:INDIRECT("'Полная ст-ть с уч.НЗС (Авто)'!VI"&amp;$J$42))/$D29)</f>
        <v>0</v>
      </c>
      <c r="VJ29" s="137">
        <f ca="1">IF($D29=0,0,SUMIF('Полная ст-ть с уч.НЗС (Авто)'!$YP$11:INDIRECT("'Полная ст-ть с уч.НЗС (Авто)'!YP"&amp;$J$42),$C29,'Полная ст-ть с уч.НЗС (Авто)'!VJ$11:INDIRECT("'Полная ст-ть с уч.НЗС (Авто)'!VJ"&amp;$J$42))/$D29)</f>
        <v>0</v>
      </c>
      <c r="VK29" s="137">
        <f ca="1">IF($D29=0,0,SUMIF('Полная ст-ть с уч.НЗС (Авто)'!$YP$11:INDIRECT("'Полная ст-ть с уч.НЗС (Авто)'!YP"&amp;$J$42),$C29,'Полная ст-ть с уч.НЗС (Авто)'!VK$11:INDIRECT("'Полная ст-ть с уч.НЗС (Авто)'!VK"&amp;$J$42))/$D29)</f>
        <v>0</v>
      </c>
      <c r="VL29" s="137">
        <f ca="1">IF($D29=0,0,SUMIF('Полная ст-ть с уч.НЗС (Авто)'!$YP$11:INDIRECT("'Полная ст-ть с уч.НЗС (Авто)'!YP"&amp;$J$42),$C29,'Полная ст-ть с уч.НЗС (Авто)'!VL$11:INDIRECT("'Полная ст-ть с уч.НЗС (Авто)'!VL"&amp;$J$42))/$D29)</f>
        <v>0</v>
      </c>
      <c r="VM29" s="137">
        <f ca="1">IF($D29=0,0,SUMIF('Полная ст-ть с уч.НЗС (Авто)'!$YP$11:INDIRECT("'Полная ст-ть с уч.НЗС (Авто)'!YP"&amp;$J$42),$C29,'Полная ст-ть с уч.НЗС (Авто)'!VM$11:INDIRECT("'Полная ст-ть с уч.НЗС (Авто)'!VM"&amp;$J$42))/$D29)</f>
        <v>0</v>
      </c>
      <c r="VN29" s="137">
        <f ca="1">IF($D29=0,0,SUMIF('Полная ст-ть с уч.НЗС (Авто)'!$YP$11:INDIRECT("'Полная ст-ть с уч.НЗС (Авто)'!YP"&amp;$J$42),$C29,'Полная ст-ть с уч.НЗС (Авто)'!VN$11:INDIRECT("'Полная ст-ть с уч.НЗС (Авто)'!VN"&amp;$J$42))/$D29)</f>
        <v>0</v>
      </c>
      <c r="VO29" s="137">
        <f ca="1">IF($D29=0,0,SUMIF('Полная ст-ть с уч.НЗС (Авто)'!$YP$11:INDIRECT("'Полная ст-ть с уч.НЗС (Авто)'!YP"&amp;$J$42),$C29,'Полная ст-ть с уч.НЗС (Авто)'!VO$11:INDIRECT("'Полная ст-ть с уч.НЗС (Авто)'!VO"&amp;$J$42))/$D29)</f>
        <v>0</v>
      </c>
      <c r="VP29" s="137">
        <f ca="1">IF($D29=0,0,SUMIF('Полная ст-ть с уч.НЗС (Авто)'!$YP$11:INDIRECT("'Полная ст-ть с уч.НЗС (Авто)'!YP"&amp;$J$42),$C29,'Полная ст-ть с уч.НЗС (Авто)'!VP$11:INDIRECT("'Полная ст-ть с уч.НЗС (Авто)'!VP"&amp;$J$42))/$D29)</f>
        <v>0</v>
      </c>
      <c r="VQ29" s="137">
        <f ca="1">IF($D29=0,0,SUMIF('Полная ст-ть с уч.НЗС (Авто)'!$YP$11:INDIRECT("'Полная ст-ть с уч.НЗС (Авто)'!YP"&amp;$J$42),$C29,'Полная ст-ть с уч.НЗС (Авто)'!VQ$11:INDIRECT("'Полная ст-ть с уч.НЗС (Авто)'!VQ"&amp;$J$42))/$D29)</f>
        <v>0</v>
      </c>
      <c r="VR29" s="137">
        <f ca="1">IF($D29=0,0,SUMIF('Полная ст-ть с уч.НЗС (Авто)'!$YP$11:INDIRECT("'Полная ст-ть с уч.НЗС (Авто)'!YP"&amp;$J$42),$C29,'Полная ст-ть с уч.НЗС (Авто)'!VR$11:INDIRECT("'Полная ст-ть с уч.НЗС (Авто)'!VR"&amp;$J$42))/$D29)</f>
        <v>0</v>
      </c>
      <c r="VS29" s="137">
        <f ca="1">IF($D29=0,0,SUMIF('Полная ст-ть с уч.НЗС (Авто)'!$YP$11:INDIRECT("'Полная ст-ть с уч.НЗС (Авто)'!YP"&amp;$J$42),$C29,'Полная ст-ть с уч.НЗС (Авто)'!VS$11:INDIRECT("'Полная ст-ть с уч.НЗС (Авто)'!VS"&amp;$J$42))/$D29)</f>
        <v>0</v>
      </c>
      <c r="VT29" s="137">
        <f ca="1">IF($D29=0,0,SUMIF('Полная ст-ть с уч.НЗС (Авто)'!$YP$11:INDIRECT("'Полная ст-ть с уч.НЗС (Авто)'!YP"&amp;$J$42),$C29,'Полная ст-ть с уч.НЗС (Авто)'!VT$11:INDIRECT("'Полная ст-ть с уч.НЗС (Авто)'!VT"&amp;$J$42))/$D29)</f>
        <v>0</v>
      </c>
      <c r="VU29" s="137">
        <f ca="1">IF($D29=0,0,SUMIF('Полная ст-ть с уч.НЗС (Авто)'!$YP$11:INDIRECT("'Полная ст-ть с уч.НЗС (Авто)'!YP"&amp;$J$42),$C29,'Полная ст-ть с уч.НЗС (Авто)'!VU$11:INDIRECT("'Полная ст-ть с уч.НЗС (Авто)'!VU"&amp;$J$42))/$D29)</f>
        <v>0</v>
      </c>
      <c r="VV29" s="137">
        <f ca="1">IF($D29=0,0,SUMIF('Полная ст-ть с уч.НЗС (Авто)'!$YP$11:INDIRECT("'Полная ст-ть с уч.НЗС (Авто)'!YP"&amp;$J$42),$C29,'Полная ст-ть с уч.НЗС (Авто)'!VV$11:INDIRECT("'Полная ст-ть с уч.НЗС (Авто)'!VV"&amp;$J$42))/$D29)</f>
        <v>0</v>
      </c>
      <c r="VW29" s="137">
        <f ca="1">IF($D29=0,0,SUMIF('Полная ст-ть с уч.НЗС (Авто)'!$YP$11:INDIRECT("'Полная ст-ть с уч.НЗС (Авто)'!YP"&amp;$J$42),$C29,'Полная ст-ть с уч.НЗС (Авто)'!VW$11:INDIRECT("'Полная ст-ть с уч.НЗС (Авто)'!VW"&amp;$J$42))/$D29)</f>
        <v>0</v>
      </c>
      <c r="VX29" s="137">
        <f ca="1">IF($D29=0,0,SUMIF('Полная ст-ть с уч.НЗС (Авто)'!$YP$11:INDIRECT("'Полная ст-ть с уч.НЗС (Авто)'!YP"&amp;$J$42),$C29,'Полная ст-ть с уч.НЗС (Авто)'!VX$11:INDIRECT("'Полная ст-ть с уч.НЗС (Авто)'!VX"&amp;$J$42))/$D29)</f>
        <v>0</v>
      </c>
      <c r="VY29" s="137">
        <f ca="1">IF($D29=0,0,SUMIF('Полная ст-ть с уч.НЗС (Авто)'!$YP$11:INDIRECT("'Полная ст-ть с уч.НЗС (Авто)'!YP"&amp;$J$42),$C29,'Полная ст-ть с уч.НЗС (Авто)'!VY$11:INDIRECT("'Полная ст-ть с уч.НЗС (Авто)'!VY"&amp;$J$42))/$D29)</f>
        <v>0</v>
      </c>
      <c r="VZ29" s="137">
        <f ca="1">IF($D29=0,0,SUMIF('Полная ст-ть с уч.НЗС (Авто)'!$YP$11:INDIRECT("'Полная ст-ть с уч.НЗС (Авто)'!YP"&amp;$J$42),$C29,'Полная ст-ть с уч.НЗС (Авто)'!VZ$11:INDIRECT("'Полная ст-ть с уч.НЗС (Авто)'!VZ"&amp;$J$42))/$D29)</f>
        <v>0</v>
      </c>
      <c r="WA29" s="137">
        <f ca="1">IF($D29=0,0,SUMIF('Полная ст-ть с уч.НЗС (Авто)'!$YP$11:INDIRECT("'Полная ст-ть с уч.НЗС (Авто)'!YP"&amp;$J$42),$C29,'Полная ст-ть с уч.НЗС (Авто)'!WA$11:INDIRECT("'Полная ст-ть с уч.НЗС (Авто)'!WA"&amp;$J$42))/$D29)</f>
        <v>0</v>
      </c>
      <c r="WB29" s="137">
        <f ca="1">IF($D29=0,0,SUMIF('Полная ст-ть с уч.НЗС (Авто)'!$YP$11:INDIRECT("'Полная ст-ть с уч.НЗС (Авто)'!YP"&amp;$J$42),$C29,'Полная ст-ть с уч.НЗС (Авто)'!WB$11:INDIRECT("'Полная ст-ть с уч.НЗС (Авто)'!WB"&amp;$J$42))/$D29)</f>
        <v>0</v>
      </c>
      <c r="WC29" s="137">
        <f ca="1">IF($D29=0,0,SUMIF('Полная ст-ть с уч.НЗС (Авто)'!$YP$11:INDIRECT("'Полная ст-ть с уч.НЗС (Авто)'!YP"&amp;$J$42),$C29,'Полная ст-ть с уч.НЗС (Авто)'!WC$11:INDIRECT("'Полная ст-ть с уч.НЗС (Авто)'!WC"&amp;$J$42))/$D29)</f>
        <v>0</v>
      </c>
      <c r="WD29" s="137">
        <f ca="1">IF($D29=0,0,SUMIF('Полная ст-ть с уч.НЗС (Авто)'!$YP$11:INDIRECT("'Полная ст-ть с уч.НЗС (Авто)'!YP"&amp;$J$42),$C29,'Полная ст-ть с уч.НЗС (Авто)'!WD$11:INDIRECT("'Полная ст-ть с уч.НЗС (Авто)'!WD"&amp;$J$42))/$D29)</f>
        <v>0</v>
      </c>
      <c r="WE29" s="137">
        <f ca="1">IF($D29=0,0,SUMIF('Полная ст-ть с уч.НЗС (Авто)'!$YP$11:INDIRECT("'Полная ст-ть с уч.НЗС (Авто)'!YP"&amp;$J$42),$C29,'Полная ст-ть с уч.НЗС (Авто)'!WE$11:INDIRECT("'Полная ст-ть с уч.НЗС (Авто)'!WE"&amp;$J$42))/$D29)</f>
        <v>0</v>
      </c>
      <c r="WF29" s="137">
        <f ca="1">IF($D29=0,0,SUMIF('Полная ст-ть с уч.НЗС (Авто)'!$YP$11:INDIRECT("'Полная ст-ть с уч.НЗС (Авто)'!YP"&amp;$J$42),$C29,'Полная ст-ть с уч.НЗС (Авто)'!WF$11:INDIRECT("'Полная ст-ть с уч.НЗС (Авто)'!WF"&amp;$J$42))/$D29)</f>
        <v>0</v>
      </c>
      <c r="WG29" s="137">
        <f ca="1">IF($D29=0,0,SUMIF('Полная ст-ть с уч.НЗС (Авто)'!$YP$11:INDIRECT("'Полная ст-ть с уч.НЗС (Авто)'!YP"&amp;$J$42),$C29,'Полная ст-ть с уч.НЗС (Авто)'!WG$11:INDIRECT("'Полная ст-ть с уч.НЗС (Авто)'!WG"&amp;$J$42))/$D29)</f>
        <v>0</v>
      </c>
      <c r="WH29" s="137">
        <f ca="1">IF($D29=0,0,SUMIF('Полная ст-ть с уч.НЗС (Авто)'!$YP$11:INDIRECT("'Полная ст-ть с уч.НЗС (Авто)'!YP"&amp;$J$42),$C29,'Полная ст-ть с уч.НЗС (Авто)'!WH$11:INDIRECT("'Полная ст-ть с уч.НЗС (Авто)'!WH"&amp;$J$42))/$D29)</f>
        <v>0</v>
      </c>
      <c r="WI29" s="137">
        <f ca="1">IF($D29=0,0,SUMIF('Полная ст-ть с уч.НЗС (Авто)'!$YP$11:INDIRECT("'Полная ст-ть с уч.НЗС (Авто)'!YP"&amp;$J$42),$C29,'Полная ст-ть с уч.НЗС (Авто)'!WI$11:INDIRECT("'Полная ст-ть с уч.НЗС (Авто)'!WI"&amp;$J$42))/$D29)</f>
        <v>0</v>
      </c>
      <c r="WJ29" s="137">
        <f ca="1">IF($D29=0,0,SUMIF('Полная ст-ть с уч.НЗС (Авто)'!$YP$11:INDIRECT("'Полная ст-ть с уч.НЗС (Авто)'!YP"&amp;$J$42),$C29,'Полная ст-ть с уч.НЗС (Авто)'!WJ$11:INDIRECT("'Полная ст-ть с уч.НЗС (Авто)'!WJ"&amp;$J$42))/$D29)</f>
        <v>0</v>
      </c>
      <c r="WK29" s="137">
        <f ca="1">IF($D29=0,0,SUMIF('Полная ст-ть с уч.НЗС (Авто)'!$YP$11:INDIRECT("'Полная ст-ть с уч.НЗС (Авто)'!YP"&amp;$J$42),$C29,'Полная ст-ть с уч.НЗС (Авто)'!WK$11:INDIRECT("'Полная ст-ть с уч.НЗС (Авто)'!WK"&amp;$J$42))/$D29)</f>
        <v>0</v>
      </c>
      <c r="WL29" s="137">
        <f ca="1">IF($D29=0,0,SUMIF('Полная ст-ть с уч.НЗС (Авто)'!$YP$11:INDIRECT("'Полная ст-ть с уч.НЗС (Авто)'!YP"&amp;$J$42),$C29,'Полная ст-ть с уч.НЗС (Авто)'!WL$11:INDIRECT("'Полная ст-ть с уч.НЗС (Авто)'!WL"&amp;$J$42))/$D29)</f>
        <v>0</v>
      </c>
      <c r="WM29" s="137">
        <f ca="1">IF($D29=0,0,SUMIF('Полная ст-ть с уч.НЗС (Авто)'!$YP$11:INDIRECT("'Полная ст-ть с уч.НЗС (Авто)'!YP"&amp;$J$42),$C29,'Полная ст-ть с уч.НЗС (Авто)'!WM$11:INDIRECT("'Полная ст-ть с уч.НЗС (Авто)'!WM"&amp;$J$42))/$D29)</f>
        <v>0</v>
      </c>
      <c r="WN29" s="137">
        <f ca="1">IF($D29=0,0,SUMIF('Полная ст-ть с уч.НЗС (Авто)'!$YP$11:INDIRECT("'Полная ст-ть с уч.НЗС (Авто)'!YP"&amp;$J$42),$C29,'Полная ст-ть с уч.НЗС (Авто)'!WN$11:INDIRECT("'Полная ст-ть с уч.НЗС (Авто)'!WN"&amp;$J$42))/$D29)</f>
        <v>0</v>
      </c>
      <c r="WO29" s="137">
        <f ca="1">IF($D29=0,0,SUMIF('Полная ст-ть с уч.НЗС (Авто)'!$YP$11:INDIRECT("'Полная ст-ть с уч.НЗС (Авто)'!YP"&amp;$J$42),$C29,'Полная ст-ть с уч.НЗС (Авто)'!WO$11:INDIRECT("'Полная ст-ть с уч.НЗС (Авто)'!WO"&amp;$J$42))/$D29)</f>
        <v>0</v>
      </c>
      <c r="WP29" s="137">
        <f ca="1">IF($D29=0,0,SUMIF('Полная ст-ть с уч.НЗС (Авто)'!$YP$11:INDIRECT("'Полная ст-ть с уч.НЗС (Авто)'!YP"&amp;$J$42),$C29,'Полная ст-ть с уч.НЗС (Авто)'!WP$11:INDIRECT("'Полная ст-ть с уч.НЗС (Авто)'!WP"&amp;$J$42))/$D29)</f>
        <v>0</v>
      </c>
      <c r="WQ29" s="137">
        <f ca="1">IF($D29=0,0,SUMIF('Полная ст-ть с уч.НЗС (Авто)'!$YP$11:INDIRECT("'Полная ст-ть с уч.НЗС (Авто)'!YP"&amp;$J$42),$C29,'Полная ст-ть с уч.НЗС (Авто)'!WQ$11:INDIRECT("'Полная ст-ть с уч.НЗС (Авто)'!WQ"&amp;$J$42))/$D29)</f>
        <v>0</v>
      </c>
      <c r="WR29" s="137">
        <f ca="1">IF($D29=0,0,SUMIF('Полная ст-ть с уч.НЗС (Авто)'!$YP$11:INDIRECT("'Полная ст-ть с уч.НЗС (Авто)'!YP"&amp;$J$42),$C29,'Полная ст-ть с уч.НЗС (Авто)'!WR$11:INDIRECT("'Полная ст-ть с уч.НЗС (Авто)'!WR"&amp;$J$42))/$D29)</f>
        <v>0</v>
      </c>
      <c r="WS29" s="137">
        <f ca="1">IF($D29=0,0,SUMIF('Полная ст-ть с уч.НЗС (Авто)'!$YP$11:INDIRECT("'Полная ст-ть с уч.НЗС (Авто)'!YP"&amp;$J$42),$C29,'Полная ст-ть с уч.НЗС (Авто)'!WS$11:INDIRECT("'Полная ст-ть с уч.НЗС (Авто)'!WS"&amp;$J$42))/$D29)</f>
        <v>0</v>
      </c>
      <c r="WT29" s="137">
        <f ca="1">IF($D29=0,0,SUMIF('Полная ст-ть с уч.НЗС (Авто)'!$YP$11:INDIRECT("'Полная ст-ть с уч.НЗС (Авто)'!YP"&amp;$J$42),$C29,'Полная ст-ть с уч.НЗС (Авто)'!WT$11:INDIRECT("'Полная ст-ть с уч.НЗС (Авто)'!WT"&amp;$J$42))/$D29)</f>
        <v>0</v>
      </c>
      <c r="WU29" s="137">
        <f ca="1">IF($D29=0,0,SUMIF('Полная ст-ть с уч.НЗС (Авто)'!$YP$11:INDIRECT("'Полная ст-ть с уч.НЗС (Авто)'!YP"&amp;$J$42),$C29,'Полная ст-ть с уч.НЗС (Авто)'!WU$11:INDIRECT("'Полная ст-ть с уч.НЗС (Авто)'!WU"&amp;$J$42))/$D29)</f>
        <v>0</v>
      </c>
      <c r="WV29" s="137">
        <f ca="1">IF($D29=0,0,SUMIF('Полная ст-ть с уч.НЗС (Авто)'!$YP$11:INDIRECT("'Полная ст-ть с уч.НЗС (Авто)'!YP"&amp;$J$42),$C29,'Полная ст-ть с уч.НЗС (Авто)'!WV$11:INDIRECT("'Полная ст-ть с уч.НЗС (Авто)'!WV"&amp;$J$42))/$D29)</f>
        <v>0</v>
      </c>
      <c r="WW29" s="137">
        <f ca="1">IF($D29=0,0,SUMIF('Полная ст-ть с уч.НЗС (Авто)'!$YP$11:INDIRECT("'Полная ст-ть с уч.НЗС (Авто)'!YP"&amp;$J$42),$C29,'Полная ст-ть с уч.НЗС (Авто)'!WW$11:INDIRECT("'Полная ст-ть с уч.НЗС (Авто)'!WW"&amp;$J$42))/$D29)</f>
        <v>0</v>
      </c>
      <c r="WX29" s="137">
        <f ca="1">IF($D29=0,0,SUMIF('Полная ст-ть с уч.НЗС (Авто)'!$YP$11:INDIRECT("'Полная ст-ть с уч.НЗС (Авто)'!YP"&amp;$J$42),$C29,'Полная ст-ть с уч.НЗС (Авто)'!WX$11:INDIRECT("'Полная ст-ть с уч.НЗС (Авто)'!WX"&amp;$J$42))/$D29)</f>
        <v>0</v>
      </c>
      <c r="WY29" s="137">
        <f ca="1">IF($D29=0,0,SUMIF('Полная ст-ть с уч.НЗС (Авто)'!$YP$11:INDIRECT("'Полная ст-ть с уч.НЗС (Авто)'!YP"&amp;$J$42),$C29,'Полная ст-ть с уч.НЗС (Авто)'!WY$11:INDIRECT("'Полная ст-ть с уч.НЗС (Авто)'!WY"&amp;$J$42))/$D29)</f>
        <v>0</v>
      </c>
      <c r="WZ29" s="137">
        <f ca="1">IF($D29=0,0,SUMIF('Полная ст-ть с уч.НЗС (Авто)'!$YP$11:INDIRECT("'Полная ст-ть с уч.НЗС (Авто)'!YP"&amp;$J$42),$C29,'Полная ст-ть с уч.НЗС (Авто)'!WZ$11:INDIRECT("'Полная ст-ть с уч.НЗС (Авто)'!WZ"&amp;$J$42))/$D29)</f>
        <v>0</v>
      </c>
      <c r="XA29" s="137">
        <f ca="1">IF($D29=0,0,SUMIF('Полная ст-ть с уч.НЗС (Авто)'!$YP$11:INDIRECT("'Полная ст-ть с уч.НЗС (Авто)'!YP"&amp;$J$42),$C29,'Полная ст-ть с уч.НЗС (Авто)'!XA$11:INDIRECT("'Полная ст-ть с уч.НЗС (Авто)'!XA"&amp;$J$42))/$D29)</f>
        <v>0</v>
      </c>
      <c r="XB29" s="137">
        <f ca="1">IF($D29=0,0,SUMIF('Полная ст-ть с уч.НЗС (Авто)'!$YP$11:INDIRECT("'Полная ст-ть с уч.НЗС (Авто)'!YP"&amp;$J$42),$C29,'Полная ст-ть с уч.НЗС (Авто)'!XB$11:INDIRECT("'Полная ст-ть с уч.НЗС (Авто)'!XB"&amp;$J$42))/$D29)</f>
        <v>0</v>
      </c>
      <c r="XC29" s="137">
        <f ca="1">IF($D29=0,0,SUMIF('Полная ст-ть с уч.НЗС (Авто)'!$YP$11:INDIRECT("'Полная ст-ть с уч.НЗС (Авто)'!YP"&amp;$J$42),$C29,'Полная ст-ть с уч.НЗС (Авто)'!XC$11:INDIRECT("'Полная ст-ть с уч.НЗС (Авто)'!XC"&amp;$J$42))/$D29)</f>
        <v>0</v>
      </c>
      <c r="XD29" s="137">
        <f ca="1">IF($D29=0,0,SUMIF('Полная ст-ть с уч.НЗС (Авто)'!$YP$11:INDIRECT("'Полная ст-ть с уч.НЗС (Авто)'!YP"&amp;$J$42),$C29,'Полная ст-ть с уч.НЗС (Авто)'!XD$11:INDIRECT("'Полная ст-ть с уч.НЗС (Авто)'!XD"&amp;$J$42))/$D29)</f>
        <v>0</v>
      </c>
      <c r="XE29" s="137">
        <f ca="1">IF($D29=0,0,SUMIF('Полная ст-ть с уч.НЗС (Авто)'!$YP$11:INDIRECT("'Полная ст-ть с уч.НЗС (Авто)'!YP"&amp;$J$42),$C29,'Полная ст-ть с уч.НЗС (Авто)'!XE$11:INDIRECT("'Полная ст-ть с уч.НЗС (Авто)'!XE"&amp;$J$42))/$D29)</f>
        <v>0</v>
      </c>
      <c r="XF29" s="137">
        <f ca="1">IF($D29=0,0,SUMIF('Полная ст-ть с уч.НЗС (Авто)'!$YP$11:INDIRECT("'Полная ст-ть с уч.НЗС (Авто)'!YP"&amp;$J$42),$C29,'Полная ст-ть с уч.НЗС (Авто)'!XF$11:INDIRECT("'Полная ст-ть с уч.НЗС (Авто)'!XF"&amp;$J$42))/$D29)</f>
        <v>0</v>
      </c>
      <c r="XG29" s="137">
        <f ca="1">IF($D29=0,0,SUMIF('Полная ст-ть с уч.НЗС (Авто)'!$YP$11:INDIRECT("'Полная ст-ть с уч.НЗС (Авто)'!YP"&amp;$J$42),$C29,'Полная ст-ть с уч.НЗС (Авто)'!XG$11:INDIRECT("'Полная ст-ть с уч.НЗС (Авто)'!XG"&amp;$J$42))/$D29)</f>
        <v>0</v>
      </c>
      <c r="XH29" s="137">
        <f ca="1">IF($D29=0,0,SUMIF('Полная ст-ть с уч.НЗС (Авто)'!$YP$11:INDIRECT("'Полная ст-ть с уч.НЗС (Авто)'!YP"&amp;$J$42),$C29,'Полная ст-ть с уч.НЗС (Авто)'!XH$11:INDIRECT("'Полная ст-ть с уч.НЗС (Авто)'!XH"&amp;$J$42))/$D29)</f>
        <v>0</v>
      </c>
      <c r="XI29" s="137">
        <f ca="1">IF($D29=0,0,SUMIF('Полная ст-ть с уч.НЗС (Авто)'!$YP$11:INDIRECT("'Полная ст-ть с уч.НЗС (Авто)'!YP"&amp;$J$42),$C29,'Полная ст-ть с уч.НЗС (Авто)'!XI$11:INDIRECT("'Полная ст-ть с уч.НЗС (Авто)'!XI"&amp;$J$42))/$D29)</f>
        <v>0</v>
      </c>
      <c r="XJ29" s="137">
        <f ca="1">IF($D29=0,0,SUMIF('Полная ст-ть с уч.НЗС (Авто)'!$YP$11:INDIRECT("'Полная ст-ть с уч.НЗС (Авто)'!YP"&amp;$J$42),$C29,'Полная ст-ть с уч.НЗС (Авто)'!XJ$11:INDIRECT("'Полная ст-ть с уч.НЗС (Авто)'!XJ"&amp;$J$42))/$D29)</f>
        <v>0</v>
      </c>
      <c r="XK29" s="137">
        <f ca="1">IF($D29=0,0,SUMIF('Полная ст-ть с уч.НЗС (Авто)'!$YP$11:INDIRECT("'Полная ст-ть с уч.НЗС (Авто)'!YP"&amp;$J$42),$C29,'Полная ст-ть с уч.НЗС (Авто)'!XK$11:INDIRECT("'Полная ст-ть с уч.НЗС (Авто)'!XK"&amp;$J$42))/$D29)</f>
        <v>0</v>
      </c>
      <c r="XL29" s="137">
        <f ca="1">IF($D29=0,0,SUMIF('Полная ст-ть с уч.НЗС (Авто)'!$YP$11:INDIRECT("'Полная ст-ть с уч.НЗС (Авто)'!YP"&amp;$J$42),$C29,'Полная ст-ть с уч.НЗС (Авто)'!XL$11:INDIRECT("'Полная ст-ть с уч.НЗС (Авто)'!XL"&amp;$J$42))/$D29)</f>
        <v>0</v>
      </c>
      <c r="XM29" s="137">
        <f ca="1">IF($D29=0,0,SUMIF('Полная ст-ть с уч.НЗС (Авто)'!$YP$11:INDIRECT("'Полная ст-ть с уч.НЗС (Авто)'!YP"&amp;$J$42),$C29,'Полная ст-ть с уч.НЗС (Авто)'!XM$11:INDIRECT("'Полная ст-ть с уч.НЗС (Авто)'!XM"&amp;$J$42))/$D29)</f>
        <v>0</v>
      </c>
      <c r="XN29" s="137">
        <f ca="1">IF($D29=0,0,SUMIF('Полная ст-ть с уч.НЗС (Авто)'!$YP$11:INDIRECT("'Полная ст-ть с уч.НЗС (Авто)'!YP"&amp;$J$42),$C29,'Полная ст-ть с уч.НЗС (Авто)'!XN$11:INDIRECT("'Полная ст-ть с уч.НЗС (Авто)'!XN"&amp;$J$42))/$D29)</f>
        <v>0</v>
      </c>
      <c r="XO29" s="137">
        <f ca="1">IF($D29=0,0,SUMIF('Полная ст-ть с уч.НЗС (Авто)'!$YP$11:INDIRECT("'Полная ст-ть с уч.НЗС (Авто)'!YP"&amp;$J$42),$C29,'Полная ст-ть с уч.НЗС (Авто)'!XO$11:INDIRECT("'Полная ст-ть с уч.НЗС (Авто)'!XO"&amp;$J$42))/$D29)</f>
        <v>0</v>
      </c>
      <c r="XP29" s="141">
        <f ca="1">IF($D29=0,0,SUMIF('Полная ст-ть с уч.НЗС (Авто)'!$YP$11:INDIRECT("'Полная ст-ть с уч.НЗС (Авто)'!YP"&amp;$J$42),$C29,'Полная ст-ть с уч.НЗС (Авто)'!XP$11:INDIRECT("'Полная ст-ть с уч.НЗС (Авто)'!XP"&amp;$J$42))/$D29)</f>
        <v>0</v>
      </c>
      <c r="XQ29" s="137">
        <f ca="1">IF($D29=0,0,SUMIF('Полная ст-ть с уч.НЗС (Авто)'!$YP$11:INDIRECT("'Полная ст-ть с уч.НЗС (Авто)'!YP"&amp;$J$42),$C29,'Полная ст-ть с уч.НЗС (Авто)'!XQ$11:INDIRECT("'Полная ст-ть с уч.НЗС (Авто)'!XQ"&amp;$J$42))/$D29)</f>
        <v>0</v>
      </c>
      <c r="XR29" s="137">
        <f ca="1">IF($D29=0,0,SUMIF('Полная ст-ть с уч.НЗС (Авто)'!$YP$11:INDIRECT("'Полная ст-ть с уч.НЗС (Авто)'!YP"&amp;$J$42),$C29,'Полная ст-ть с уч.НЗС (Авто)'!XR$11:INDIRECT("'Полная ст-ть с уч.НЗС (Авто)'!XR"&amp;$J$42))/$D29)</f>
        <v>0</v>
      </c>
      <c r="XS29" s="137">
        <f ca="1">IF($D29=0,0,SUMIF('Полная ст-ть с уч.НЗС (Авто)'!$YP$11:INDIRECT("'Полная ст-ть с уч.НЗС (Авто)'!YP"&amp;$J$42),$C29,'Полная ст-ть с уч.НЗС (Авто)'!XS$11:INDIRECT("'Полная ст-ть с уч.НЗС (Авто)'!XS"&amp;$J$42))/$D29)</f>
        <v>0</v>
      </c>
      <c r="XT29" s="137">
        <f ca="1">IF($D29=0,0,SUMIF('Полная ст-ть с уч.НЗС (Авто)'!$YP$11:INDIRECT("'Полная ст-ть с уч.НЗС (Авто)'!YP"&amp;$J$42),$C29,'Полная ст-ть с уч.НЗС (Авто)'!XT$11:INDIRECT("'Полная ст-ть с уч.НЗС (Авто)'!XT"&amp;$J$42))/$D29)</f>
        <v>0</v>
      </c>
      <c r="XU29" s="137">
        <f ca="1">IF($D29=0,0,SUMIF('Полная ст-ть с уч.НЗС (Авто)'!$YP$11:INDIRECT("'Полная ст-ть с уч.НЗС (Авто)'!YP"&amp;$J$42),$C29,'Полная ст-ть с уч.НЗС (Авто)'!XU$11:INDIRECT("'Полная ст-ть с уч.НЗС (Авто)'!XU"&amp;$J$42))/$D29)</f>
        <v>0</v>
      </c>
      <c r="XV29" s="137">
        <f ca="1">IF($D29=0,0,SUMIF('Полная ст-ть с уч.НЗС (Авто)'!$YP$11:INDIRECT("'Полная ст-ть с уч.НЗС (Авто)'!YP"&amp;$J$42),$C29,'Полная ст-ть с уч.НЗС (Авто)'!XV$11:INDIRECT("'Полная ст-ть с уч.НЗС (Авто)'!XV"&amp;$J$42))/$D29)</f>
        <v>0</v>
      </c>
      <c r="XW29" s="137">
        <f ca="1">IF($D29=0,0,SUMIF('Полная ст-ть с уч.НЗС (Авто)'!$YP$11:INDIRECT("'Полная ст-ть с уч.НЗС (Авто)'!YP"&amp;$J$42),$C29,'Полная ст-ть с уч.НЗС (Авто)'!XW$11:INDIRECT("'Полная ст-ть с уч.НЗС (Авто)'!XW"&amp;$J$42))/$D29)</f>
        <v>0</v>
      </c>
      <c r="XX29" s="137">
        <f ca="1">IF($D29=0,0,SUMIF('Полная ст-ть с уч.НЗС (Авто)'!$YP$11:INDIRECT("'Полная ст-ть с уч.НЗС (Авто)'!YP"&amp;$J$42),$C29,'Полная ст-ть с уч.НЗС (Авто)'!XX$11:INDIRECT("'Полная ст-ть с уч.НЗС (Авто)'!XX"&amp;$J$42))/$D29)</f>
        <v>0</v>
      </c>
      <c r="XY29" s="137">
        <f ca="1">IF($D29=0,0,SUMIF('Полная ст-ть с уч.НЗС (Авто)'!$YP$11:INDIRECT("'Полная ст-ть с уч.НЗС (Авто)'!YP"&amp;$J$42),$C29,'Полная ст-ть с уч.НЗС (Авто)'!XY$11:INDIRECT("'Полная ст-ть с уч.НЗС (Авто)'!XY"&amp;$J$42))/$D29)</f>
        <v>0</v>
      </c>
      <c r="XZ29" s="137">
        <f ca="1">IF($D29=0,0,SUMIF('Полная ст-ть с уч.НЗС (Авто)'!$YP$11:INDIRECT("'Полная ст-ть с уч.НЗС (Авто)'!YP"&amp;$J$42),$C29,'Полная ст-ть с уч.НЗС (Авто)'!XZ$11:INDIRECT("'Полная ст-ть с уч.НЗС (Авто)'!XZ"&amp;$J$42))/$D29)</f>
        <v>0</v>
      </c>
      <c r="YA29" s="137">
        <f ca="1">IF($D29=0,0,SUMIF('Полная ст-ть с уч.НЗС (Авто)'!$YP$11:INDIRECT("'Полная ст-ть с уч.НЗС (Авто)'!YP"&amp;$J$42),$C29,'Полная ст-ть с уч.НЗС (Авто)'!YA$11:INDIRECT("'Полная ст-ть с уч.НЗС (Авто)'!YA"&amp;$J$42))/$D29)</f>
        <v>0</v>
      </c>
      <c r="YB29" s="137">
        <f ca="1">IF($D29=0,0,SUMIF('Полная ст-ть с уч.НЗС (Авто)'!$YP$11:INDIRECT("'Полная ст-ть с уч.НЗС (Авто)'!YP"&amp;$J$42),$C29,'Полная ст-ть с уч.НЗС (Авто)'!YB$11:INDIRECT("'Полная ст-ть с уч.НЗС (Авто)'!YB"&amp;$J$42))/$D29)</f>
        <v>0</v>
      </c>
      <c r="YC29" s="137">
        <f ca="1">IF($D29=0,0,SUMIF('Полная ст-ть с уч.НЗС (Авто)'!$YP$11:INDIRECT("'Полная ст-ть с уч.НЗС (Авто)'!YP"&amp;$J$42),$C29,'Полная ст-ть с уч.НЗС (Авто)'!YC$11:INDIRECT("'Полная ст-ть с уч.НЗС (Авто)'!YC"&amp;$J$42))/$D29)</f>
        <v>0</v>
      </c>
      <c r="YD29" s="137">
        <f ca="1">IF($D29=0,0,SUMIF('Полная ст-ть с уч.НЗС (Авто)'!$YP$11:INDIRECT("'Полная ст-ть с уч.НЗС (Авто)'!YP"&amp;$J$42),$C29,'Полная ст-ть с уч.НЗС (Авто)'!YD$11:INDIRECT("'Полная ст-ть с уч.НЗС (Авто)'!YD"&amp;$J$42))/$D29)</f>
        <v>0</v>
      </c>
      <c r="YE29" s="141">
        <f ca="1">IF($D29=0,0,SUMIF('Полная ст-ть с уч.НЗС (Авто)'!$YP$11:INDIRECT("'Полная ст-ть с уч.НЗС (Авто)'!YP"&amp;$J$42),$C29,'Полная ст-ть с уч.НЗС (Авто)'!YE$11:INDIRECT("'Полная ст-ть с уч.НЗС (Авто)'!YE"&amp;$J$42))/$D29)</f>
        <v>0</v>
      </c>
      <c r="YF29" s="104"/>
      <c r="YG29" s="94"/>
    </row>
    <row r="30" spans="1:657" s="105" customFormat="1" ht="15" customHeight="1" x14ac:dyDescent="0.25">
      <c r="A30" s="133">
        <v>20</v>
      </c>
      <c r="B30" s="134" t="s">
        <v>776</v>
      </c>
      <c r="C30" s="135" t="s">
        <v>777</v>
      </c>
      <c r="D30" s="136">
        <f ca="1">COUNTIF('Полная ст-ть с уч.НЗС (Авто)'!$YP$11:INDIRECT("'Полная ст-ть с уч.НЗС (Авто)'!YP"&amp;$J$42),C30)</f>
        <v>0</v>
      </c>
      <c r="E30" s="134"/>
      <c r="F30" s="134"/>
      <c r="G30" s="134"/>
      <c r="H30" s="134"/>
      <c r="I30" s="137">
        <f ca="1">IF($D30=0,0,SUMIF('Полная ст-ть с уч.НЗС (Авто)'!$YP$11:INDIRECT("'Полная ст-ть с уч.НЗС (Авто)'!YP"&amp;$J$42),$C30,'Полная ст-ть с уч.НЗС (Авто)'!I$11:INDIRECT("'Полная ст-ть с уч.НЗС (Авто)'!I"&amp;$J$42))/$D30)</f>
        <v>0</v>
      </c>
      <c r="J30" s="136"/>
      <c r="K30" s="137">
        <f ca="1">IF($D30=0,0,SUMIF('Полная ст-ть с уч.НЗС (Авто)'!$YP$11:INDIRECT("'Полная ст-ть с уч.НЗС (Авто)'!YP"&amp;$J$42),$C30,'Полная ст-ть с уч.НЗС (Авто)'!K$11:INDIRECT("'Полная ст-ть с уч.НЗС (Авто)'!K"&amp;$J$42))/$D30)</f>
        <v>0</v>
      </c>
      <c r="L30" s="134"/>
      <c r="M30" s="137">
        <f ca="1">IF($D30=0,0,SUMIF('Полная ст-ть с уч.НЗС (Авто)'!$YP$11:INDIRECT("'Полная ст-ть с уч.НЗС (Авто)'!YP"&amp;$J$42),$C30,'Полная ст-ть с уч.НЗС (Авто)'!M$11:INDIRECT("'Полная ст-ть с уч.НЗС (Авто)'!M"&amp;$J$42))/$D30)</f>
        <v>0</v>
      </c>
      <c r="N30" s="134"/>
      <c r="O30" s="137">
        <f ca="1">IF($D30=0,0,SUMIF('Полная ст-ть с уч.НЗС (Авто)'!$YP$11:INDIRECT("'Полная ст-ть с уч.НЗС (Авто)'!YP"&amp;$J$42),$C30,'Полная ст-ть с уч.НЗС (Авто)'!O$11:INDIRECT("'Полная ст-ть с уч.НЗС (Авто)'!O"&amp;$J$42))/$D30)</f>
        <v>0</v>
      </c>
      <c r="P30" s="134"/>
      <c r="Q30" s="137">
        <f ca="1">IF($D30=0,0,SUMIF('Полная ст-ть с уч.НЗС (Авто)'!$YP$11:INDIRECT("'Полная ст-ть с уч.НЗС (Авто)'!YP"&amp;$J$42),$C30,'Полная ст-ть с уч.НЗС (Авто)'!Q$11:INDIRECT("'Полная ст-ть с уч.НЗС (Авто)'!Q"&amp;$J$42))/$D30)</f>
        <v>0</v>
      </c>
      <c r="R30" s="137">
        <f ca="1">IF($D30=0,0,SUMIF('Полная ст-ть с уч.НЗС (Авто)'!$YP$11:INDIRECT("'Полная ст-ть с уч.НЗС (Авто)'!YP"&amp;$J$42),$C30,'Полная ст-ть с уч.НЗС (Авто)'!R$11:INDIRECT("'Полная ст-ть с уч.НЗС (Авто)'!R"&amp;$J$42))/$D30)</f>
        <v>0</v>
      </c>
      <c r="S30" s="137">
        <f ca="1">IF($D30=0,0,SUMIF('Полная ст-ть с уч.НЗС (Авто)'!$YP$11:INDIRECT("'Полная ст-ть с уч.НЗС (Авто)'!YP"&amp;$J$42),$C30,'Полная ст-ть с уч.НЗС (Авто)'!S$11:INDIRECT("'Полная ст-ть с уч.НЗС (Авто)'!S"&amp;$J$42))/$D30)</f>
        <v>0</v>
      </c>
      <c r="T30" s="137">
        <f ca="1">IF($D30=0,0,SUMIF('Полная ст-ть с уч.НЗС (Авто)'!$YP$11:INDIRECT("'Полная ст-ть с уч.НЗС (Авто)'!YP"&amp;$J$42),$C30,'Полная ст-ть с уч.НЗС (Авто)'!T$11:INDIRECT("'Полная ст-ть с уч.НЗС (Авто)'!T"&amp;$J$42))/$D30)</f>
        <v>0</v>
      </c>
      <c r="U30" s="137">
        <f ca="1">IF($D30=0,0,SUMIF('Полная ст-ть с уч.НЗС (Авто)'!$YP$11:INDIRECT("'Полная ст-ть с уч.НЗС (Авто)'!YP"&amp;$J$42),$C30,'Полная ст-ть с уч.НЗС (Авто)'!U$11:INDIRECT("'Полная ст-ть с уч.НЗС (Авто)'!U"&amp;$J$42))/$D30)</f>
        <v>0</v>
      </c>
      <c r="V30" s="137">
        <f ca="1">IF($D30=0,0,SUMIF('Полная ст-ть с уч.НЗС (Авто)'!$YP$11:INDIRECT("'Полная ст-ть с уч.НЗС (Авто)'!YP"&amp;$J$42),$C30,'Полная ст-ть с уч.НЗС (Авто)'!V$11:INDIRECT("'Полная ст-ть с уч.НЗС (Авто)'!V"&amp;$J$42))/$D30)</f>
        <v>0</v>
      </c>
      <c r="W30" s="137">
        <f ca="1">IF($D30=0,0,SUMIF('Полная ст-ть с уч.НЗС (Авто)'!$YP$11:INDIRECT("'Полная ст-ть с уч.НЗС (Авто)'!YP"&amp;$J$42),$C30,'Полная ст-ть с уч.НЗС (Авто)'!W$11:INDIRECT("'Полная ст-ть с уч.НЗС (Авто)'!W"&amp;$J$42))/$D30)</f>
        <v>0</v>
      </c>
      <c r="X30" s="137">
        <f ca="1">IF($D30=0,0,SUMIF('Полная ст-ть с уч.НЗС (Авто)'!$YP$11:INDIRECT("'Полная ст-ть с уч.НЗС (Авто)'!YP"&amp;$J$42),$C30,'Полная ст-ть с уч.НЗС (Авто)'!X$11:INDIRECT("'Полная ст-ть с уч.НЗС (Авто)'!X"&amp;$J$42))/$D30)</f>
        <v>0</v>
      </c>
      <c r="Y30" s="137">
        <f ca="1">IF($D30=0,0,SUMIF('Полная ст-ть с уч.НЗС (Авто)'!$YP$11:INDIRECT("'Полная ст-ть с уч.НЗС (Авто)'!YP"&amp;$J$42),$C30,'Полная ст-ть с уч.НЗС (Авто)'!Y$11:INDIRECT("'Полная ст-ть с уч.НЗС (Авто)'!Y"&amp;$J$42))/$D30)</f>
        <v>0</v>
      </c>
      <c r="Z30" s="137">
        <f ca="1">IF($D30=0,0,SUMIF('Полная ст-ть с уч.НЗС (Авто)'!$YP$11:INDIRECT("'Полная ст-ть с уч.НЗС (Авто)'!YP"&amp;$J$42),$C30,'Полная ст-ть с уч.НЗС (Авто)'!Z$11:INDIRECT("'Полная ст-ть с уч.НЗС (Авто)'!Z"&amp;$J$42))/$D30)</f>
        <v>0</v>
      </c>
      <c r="AA30" s="137">
        <f ca="1">IF($D30=0,0,SUMIF('Полная ст-ть с уч.НЗС (Авто)'!$YP$11:INDIRECT("'Полная ст-ть с уч.НЗС (Авто)'!YP"&amp;$J$42),$C30,'Полная ст-ть с уч.НЗС (Авто)'!AA$11:INDIRECT("'Полная ст-ть с уч.НЗС (Авто)'!AA"&amp;$J$42))/$D30)</f>
        <v>0</v>
      </c>
      <c r="AB30" s="137">
        <f ca="1">IF($D30=0,0,SUMIF('Полная ст-ть с уч.НЗС (Авто)'!$YP$11:INDIRECT("'Полная ст-ть с уч.НЗС (Авто)'!YP"&amp;$J$42),$C30,'Полная ст-ть с уч.НЗС (Авто)'!AB$11:INDIRECT("'Полная ст-ть с уч.НЗС (Авто)'!AB"&amp;$J$42))/$D30)</f>
        <v>0</v>
      </c>
      <c r="AC30" s="137">
        <f ca="1">IF($D30=0,0,SUMIF('Полная ст-ть с уч.НЗС (Авто)'!$YP$11:INDIRECT("'Полная ст-ть с уч.НЗС (Авто)'!YP"&amp;$J$42),$C30,'Полная ст-ть с уч.НЗС (Авто)'!AC$11:INDIRECT("'Полная ст-ть с уч.НЗС (Авто)'!AC"&amp;$J$42))/$D30)</f>
        <v>0</v>
      </c>
      <c r="AD30" s="137">
        <f ca="1">IF($D30=0,0,SUMIF('Полная ст-ть с уч.НЗС (Авто)'!$YP$11:INDIRECT("'Полная ст-ть с уч.НЗС (Авто)'!YP"&amp;$J$42),$C30,'Полная ст-ть с уч.НЗС (Авто)'!AD$11:INDIRECT("'Полная ст-ть с уч.НЗС (Авто)'!AD"&amp;$J$42))/$D30)</f>
        <v>0</v>
      </c>
      <c r="AE30" s="137">
        <f ca="1">IF($D30=0,0,SUMIF('Полная ст-ть с уч.НЗС (Авто)'!$YP$11:INDIRECT("'Полная ст-ть с уч.НЗС (Авто)'!YP"&amp;$J$42),$C30,'Полная ст-ть с уч.НЗС (Авто)'!AE$11:INDIRECT("'Полная ст-ть с уч.НЗС (Авто)'!AE"&amp;$J$42))/$D30)</f>
        <v>0</v>
      </c>
      <c r="AF30" s="137">
        <f ca="1">IF($D30=0,0,SUMIF('Полная ст-ть с уч.НЗС (Авто)'!$YP$11:INDIRECT("'Полная ст-ть с уч.НЗС (Авто)'!YP"&amp;$J$42),$C30,'Полная ст-ть с уч.НЗС (Авто)'!AF$11:INDIRECT("'Полная ст-ть с уч.НЗС (Авто)'!AF"&amp;$J$42))/$D30)</f>
        <v>0</v>
      </c>
      <c r="AG30" s="137">
        <f ca="1">IF($D30=0,0,SUMIF('Полная ст-ть с уч.НЗС (Авто)'!$YP$11:INDIRECT("'Полная ст-ть с уч.НЗС (Авто)'!YP"&amp;$J$42),$C30,'Полная ст-ть с уч.НЗС (Авто)'!AG$11:INDIRECT("'Полная ст-ть с уч.НЗС (Авто)'!AG"&amp;$J$42))/$D30)</f>
        <v>0</v>
      </c>
      <c r="AH30" s="137">
        <f ca="1">IF($D30=0,0,SUMIF('Полная ст-ть с уч.НЗС (Авто)'!$YP$11:INDIRECT("'Полная ст-ть с уч.НЗС (Авто)'!YP"&amp;$J$42),$C30,'Полная ст-ть с уч.НЗС (Авто)'!AH$11:INDIRECT("'Полная ст-ть с уч.НЗС (Авто)'!AH"&amp;$J$42))/$D30)</f>
        <v>0</v>
      </c>
      <c r="AI30" s="137">
        <f ca="1">IF($D30=0,0,SUMIF('Полная ст-ть с уч.НЗС (Авто)'!$YP$11:INDIRECT("'Полная ст-ть с уч.НЗС (Авто)'!YP"&amp;$J$42),$C30,'Полная ст-ть с уч.НЗС (Авто)'!AI$11:INDIRECT("'Полная ст-ть с уч.НЗС (Авто)'!AI"&amp;$J$42))/$D30)</f>
        <v>0</v>
      </c>
      <c r="AJ30" s="137">
        <f ca="1">IF($D30=0,0,SUMIF('Полная ст-ть с уч.НЗС (Авто)'!$YP$11:INDIRECT("'Полная ст-ть с уч.НЗС (Авто)'!YP"&amp;$J$42),$C30,'Полная ст-ть с уч.НЗС (Авто)'!AJ$11:INDIRECT("'Полная ст-ть с уч.НЗС (Авто)'!AJ"&amp;$J$42))/$D30)</f>
        <v>0</v>
      </c>
      <c r="AK30" s="137">
        <f ca="1">IF($D30=0,0,SUMIF('Полная ст-ть с уч.НЗС (Авто)'!$YP$11:INDIRECT("'Полная ст-ть с уч.НЗС (Авто)'!YP"&amp;$J$42),$C30,'Полная ст-ть с уч.НЗС (Авто)'!AK$11:INDIRECT("'Полная ст-ть с уч.НЗС (Авто)'!AK"&amp;$J$42))/$D30)</f>
        <v>0</v>
      </c>
      <c r="AL30" s="137">
        <f ca="1">IF($D30=0,0,SUMIF('Полная ст-ть с уч.НЗС (Авто)'!$YP$11:INDIRECT("'Полная ст-ть с уч.НЗС (Авто)'!YP"&amp;$J$42),$C30,'Полная ст-ть с уч.НЗС (Авто)'!AL$11:INDIRECT("'Полная ст-ть с уч.НЗС (Авто)'!AL"&amp;$J$42))/$D30)</f>
        <v>0</v>
      </c>
      <c r="AM30" s="137">
        <f ca="1">IF($D30=0,0,SUMIF('Полная ст-ть с уч.НЗС (Авто)'!$YP$11:INDIRECT("'Полная ст-ть с уч.НЗС (Авто)'!YP"&amp;$J$42),$C30,'Полная ст-ть с уч.НЗС (Авто)'!AM$11:INDIRECT("'Полная ст-ть с уч.НЗС (Авто)'!AM"&amp;$J$42))/$D30)</f>
        <v>0</v>
      </c>
      <c r="AN30" s="137">
        <f ca="1">IF($D30=0,0,SUMIF('Полная ст-ть с уч.НЗС (Авто)'!$YP$11:INDIRECT("'Полная ст-ть с уч.НЗС (Авто)'!YP"&amp;$J$42),$C30,'Полная ст-ть с уч.НЗС (Авто)'!AN$11:INDIRECT("'Полная ст-ть с уч.НЗС (Авто)'!AN"&amp;$J$42))/$D30)</f>
        <v>0</v>
      </c>
      <c r="AO30" s="137">
        <f ca="1">IF($D30=0,0,SUMIF('Полная ст-ть с уч.НЗС (Авто)'!$YP$11:INDIRECT("'Полная ст-ть с уч.НЗС (Авто)'!YP"&amp;$J$42),$C30,'Полная ст-ть с уч.НЗС (Авто)'!AO$11:INDIRECT("'Полная ст-ть с уч.НЗС (Авто)'!AO"&amp;$J$42))/$D30)</f>
        <v>0</v>
      </c>
      <c r="AP30" s="137">
        <f ca="1">IF($D30=0,0,SUMIF('Полная ст-ть с уч.НЗС (Авто)'!$YP$11:INDIRECT("'Полная ст-ть с уч.НЗС (Авто)'!YP"&amp;$J$42),$C30,'Полная ст-ть с уч.НЗС (Авто)'!AP$11:INDIRECT("'Полная ст-ть с уч.НЗС (Авто)'!AP"&amp;$J$42))/$D30)</f>
        <v>0</v>
      </c>
      <c r="AQ30" s="137">
        <f ca="1">IF($D30=0,0,SUMIF('Полная ст-ть с уч.НЗС (Авто)'!$YP$11:INDIRECT("'Полная ст-ть с уч.НЗС (Авто)'!YP"&amp;$J$42),$C30,'Полная ст-ть с уч.НЗС (Авто)'!AQ$11:INDIRECT("'Полная ст-ть с уч.НЗС (Авто)'!AQ"&amp;$J$42))/$D30)</f>
        <v>0</v>
      </c>
      <c r="AR30" s="186"/>
      <c r="AS30" s="186"/>
      <c r="AT30" s="187"/>
      <c r="AU30" s="421"/>
      <c r="AV30" s="187"/>
      <c r="AW30" s="421"/>
      <c r="AX30" s="137">
        <f ca="1">IF($D30=0,0,SUMIF('Полная ст-ть с уч.НЗС (Авто)'!$YP$11:INDIRECT("'Полная ст-ть с уч.НЗС (Авто)'!YP"&amp;$J$42),$C30,'Полная ст-ть с уч.НЗС (Авто)'!AX$11:INDIRECT("'Полная ст-ть с уч.НЗС (Авто)'!AX"&amp;$J$42))/$D30)</f>
        <v>0</v>
      </c>
      <c r="AY30" s="137">
        <f ca="1">IF($D30=0,0,SUMIF('Полная ст-ть с уч.НЗС (Авто)'!$YP$11:INDIRECT("'Полная ст-ть с уч.НЗС (Авто)'!YP"&amp;$J$42),$C30,'Полная ст-ть с уч.НЗС (Авто)'!AY$11:INDIRECT("'Полная ст-ть с уч.НЗС (Авто)'!AY"&amp;$J$42))/$D30)</f>
        <v>0</v>
      </c>
      <c r="AZ30" s="137">
        <f ca="1">IF($D30=0,0,SUMIF('Полная ст-ть с уч.НЗС (Авто)'!$YP$11:INDIRECT("'Полная ст-ть с уч.НЗС (Авто)'!YP"&amp;$J$42),$C30,'Полная ст-ть с уч.НЗС (Авто)'!AZ$11:INDIRECT("'Полная ст-ть с уч.НЗС (Авто)'!AZ"&amp;$J$42))/$D30)</f>
        <v>0</v>
      </c>
      <c r="BA30" s="137">
        <f ca="1">IF($D30=0,0,SUMIF('Полная ст-ть с уч.НЗС (Авто)'!$YP$11:INDIRECT("'Полная ст-ть с уч.НЗС (Авто)'!YP"&amp;$J$42),$C30,'Полная ст-ть с уч.НЗС (Авто)'!BA$11:INDIRECT("'Полная ст-ть с уч.НЗС (Авто)'!BA"&amp;$J$42))/$D30)</f>
        <v>0</v>
      </c>
      <c r="BB30" s="137">
        <f ca="1">IF($D30=0,0,SUMIF('Полная ст-ть с уч.НЗС (Авто)'!$YP$11:INDIRECT("'Полная ст-ть с уч.НЗС (Авто)'!YP"&amp;$J$42),$C30,'Полная ст-ть с уч.НЗС (Авто)'!BB$11:INDIRECT("'Полная ст-ть с уч.НЗС (Авто)'!BB"&amp;$J$42))/$D30)</f>
        <v>0</v>
      </c>
      <c r="BC30" s="137">
        <f ca="1">IF($D30=0,0,SUMIF('Полная ст-ть с уч.НЗС (Авто)'!$YP$11:INDIRECT("'Полная ст-ть с уч.НЗС (Авто)'!YP"&amp;$J$42),$C30,'Полная ст-ть с уч.НЗС (Авто)'!BC$11:INDIRECT("'Полная ст-ть с уч.НЗС (Авто)'!BC"&amp;$J$42))/$D30)</f>
        <v>0</v>
      </c>
      <c r="BD30" s="187"/>
      <c r="BE30" s="187"/>
      <c r="BF30" s="137">
        <f ca="1">IF($D30=0,0,SUMIF('Полная ст-ть с уч.НЗС (Авто)'!$YP$11:INDIRECT("'Полная ст-ть с уч.НЗС (Авто)'!YP"&amp;$J$42),$C30,'Полная ст-ть с уч.НЗС (Авто)'!BF$11:INDIRECT("'Полная ст-ть с уч.НЗС (Авто)'!BF"&amp;$J$42))/$D30)</f>
        <v>0</v>
      </c>
      <c r="BG30" s="137">
        <f ca="1">IF($D30=0,0,SUMIF('Полная ст-ть с уч.НЗС (Авто)'!$YP$11:INDIRECT("'Полная ст-ть с уч.НЗС (Авто)'!YP"&amp;$J$42),$C30,'Полная ст-ть с уч.НЗС (Авто)'!BG$11:INDIRECT("'Полная ст-ть с уч.НЗС (Авто)'!BG"&amp;$J$42))/$D30)</f>
        <v>0</v>
      </c>
      <c r="BH30" s="137">
        <f ca="1">IF($D30=0,0,SUMIF('Полная ст-ть с уч.НЗС (Авто)'!$YP$11:INDIRECT("'Полная ст-ть с уч.НЗС (Авто)'!YP"&amp;$J$42),$C30,'Полная ст-ть с уч.НЗС (Авто)'!BH$11:INDIRECT("'Полная ст-ть с уч.НЗС (Авто)'!BH"&amp;$J$42))/$D30)</f>
        <v>0</v>
      </c>
      <c r="BI30" s="137">
        <f ca="1">IF($D30=0,0,SUMIF('Полная ст-ть с уч.НЗС (Авто)'!$YP$11:INDIRECT("'Полная ст-ть с уч.НЗС (Авто)'!YP"&amp;$J$42),$C30,'Полная ст-ть с уч.НЗС (Авто)'!BI$11:INDIRECT("'Полная ст-ть с уч.НЗС (Авто)'!BI"&amp;$J$42))/$D30)</f>
        <v>0</v>
      </c>
      <c r="BJ30" s="137">
        <f ca="1">IF($D30=0,0,SUMIF('Полная ст-ть с уч.НЗС (Авто)'!$YP$11:INDIRECT("'Полная ст-ть с уч.НЗС (Авто)'!YP"&amp;$J$42),$C30,'Полная ст-ть с уч.НЗС (Авто)'!BJ$11:INDIRECT("'Полная ст-ть с уч.НЗС (Авто)'!BJ"&amp;$J$42))/$D30)</f>
        <v>0</v>
      </c>
      <c r="BK30" s="137">
        <f ca="1">IF($D30=0,0,SUMIF('Полная ст-ть с уч.НЗС (Авто)'!$YP$11:INDIRECT("'Полная ст-ть с уч.НЗС (Авто)'!YP"&amp;$J$42),$C30,'Полная ст-ть с уч.НЗС (Авто)'!BK$11:INDIRECT("'Полная ст-ть с уч.НЗС (Авто)'!BK"&amp;$J$42))/$D30)</f>
        <v>0</v>
      </c>
      <c r="BL30" s="187"/>
      <c r="BM30" s="137">
        <f ca="1">IF($D30=0,0,SUMIF('Полная ст-ть с уч.НЗС (Авто)'!$YP$11:INDIRECT("'Полная ст-ть с уч.НЗС (Авто)'!YP"&amp;$J$42),$C30,'Полная ст-ть с уч.НЗС (Авто)'!BM$11:INDIRECT("'Полная ст-ть с уч.НЗС (Авто)'!BM"&amp;$J$42))/$D30)</f>
        <v>0</v>
      </c>
      <c r="BN30" s="188"/>
      <c r="BO30" s="134"/>
      <c r="BP30" s="134"/>
      <c r="BQ30" s="137">
        <f ca="1">IF($D30=0,0,SUMIF('Полная ст-ть с уч.НЗС (Авто)'!$YP$11:INDIRECT("'Полная ст-ть с уч.НЗС (Авто)'!YP"&amp;$J$42),$C30,'Полная ст-ть с уч.НЗС (Авто)'!BQ$11:INDIRECT("'Полная ст-ть с уч.НЗС (Авто)'!BQ"&amp;$J$42))/$D30)</f>
        <v>0</v>
      </c>
      <c r="BR30" s="137"/>
      <c r="BS30" s="134"/>
      <c r="BT30" s="134"/>
      <c r="BU30" s="137"/>
      <c r="BV30" s="134"/>
      <c r="BW30" s="137"/>
      <c r="BX30" s="134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/>
      <c r="CI30" s="134"/>
      <c r="CJ30" s="134"/>
      <c r="CK30" s="137">
        <f ca="1">IF($D30=0,0,SUMIF('Полная ст-ть с уч.НЗС (Авто)'!$YP$11:INDIRECT("'Полная ст-ть с уч.НЗС (Авто)'!YP"&amp;$J$42),$C30,'Полная ст-ть с уч.НЗС (Авто)'!CK$11:INDIRECT("'Полная ст-ть с уч.НЗС (Авто)'!CK"&amp;$J$42))/$D30)</f>
        <v>0</v>
      </c>
      <c r="CL30" s="137">
        <f ca="1">IF($D30=0,0,SUMIF('Полная ст-ть с уч.НЗС (Авто)'!$YP$11:INDIRECT("'Полная ст-ть с уч.НЗС (Авто)'!YP"&amp;$J$42),$C30,'Полная ст-ть с уч.НЗС (Авто)'!CL$11:INDIRECT("'Полная ст-ть с уч.НЗС (Авто)'!CL"&amp;$J$42))/$D30)</f>
        <v>0</v>
      </c>
      <c r="CM30" s="137">
        <f ca="1">IF($D30=0,0,SUMIF('Полная ст-ть с уч.НЗС (Авто)'!$YP$11:INDIRECT("'Полная ст-ть с уч.НЗС (Авто)'!YP"&amp;$J$42),$C30,'Полная ст-ть с уч.НЗС (Авто)'!CM$11:INDIRECT("'Полная ст-ть с уч.НЗС (Авто)'!CM"&amp;$J$42))/$D30)</f>
        <v>0</v>
      </c>
      <c r="CN30" s="137">
        <f ca="1">IF($D30=0,0,SUMIF('Полная ст-ть с уч.НЗС (Авто)'!$YP$11:INDIRECT("'Полная ст-ть с уч.НЗС (Авто)'!YP"&amp;$J$42),$C30,'Полная ст-ть с уч.НЗС (Авто)'!CN$11:INDIRECT("'Полная ст-ть с уч.НЗС (Авто)'!CN"&amp;$J$42))/$D30)</f>
        <v>0</v>
      </c>
      <c r="CO30" s="137">
        <f ca="1">IF($D30=0,0,SUMIF('Полная ст-ть с уч.НЗС (Авто)'!$YP$11:INDIRECT("'Полная ст-ть с уч.НЗС (Авто)'!YP"&amp;$J$42),$C30,'Полная ст-ть с уч.НЗС (Авто)'!CO$11:INDIRECT("'Полная ст-ть с уч.НЗС (Авто)'!CO"&amp;$J$42))/$D30)</f>
        <v>0</v>
      </c>
      <c r="CP30" s="137">
        <f ca="1">IF($D30=0,0,SUMIF('Полная ст-ть с уч.НЗС (Авто)'!$YP$11:INDIRECT("'Полная ст-ть с уч.НЗС (Авто)'!YP"&amp;$J$42),$C30,'Полная ст-ть с уч.НЗС (Авто)'!CP$11:INDIRECT("'Полная ст-ть с уч.НЗС (Авто)'!CP"&amp;$J$42))/$D30)</f>
        <v>0</v>
      </c>
      <c r="CQ30" s="134">
        <f ca="1">IF($D30=0,0,SUMIF('Полная ст-ть с уч.НЗС (Авто)'!$YP$11:INDIRECT("'Полная ст-ть с уч.НЗС (Авто)'!YP"&amp;$J$42),$C30,'Полная ст-ть с уч.НЗС (Авто)'!CQ$11:INDIRECT("'Полная ст-ть с уч.НЗС (Авто)'!CQ"&amp;$J$42))/$D30)</f>
        <v>0</v>
      </c>
      <c r="CR30" s="137">
        <f ca="1">IF($D30=0,0,SUMIF('Полная ст-ть с уч.НЗС (Авто)'!$YP$11:INDIRECT("'Полная ст-ть с уч.НЗС (Авто)'!YP"&amp;$J$42),$C30,'Полная ст-ть с уч.НЗС (Авто)'!CR$11:INDIRECT("'Полная ст-ть с уч.НЗС (Авто)'!CR"&amp;$J$42))/$D30)</f>
        <v>0</v>
      </c>
      <c r="CS30" s="137">
        <f ca="1">IF($D30=0,0,SUMIF('Полная ст-ть с уч.НЗС (Авто)'!$YP$11:INDIRECT("'Полная ст-ть с уч.НЗС (Авто)'!YP"&amp;$J$42),$C30,'Полная ст-ть с уч.НЗС (Авто)'!CS$11:INDIRECT("'Полная ст-ть с уч.НЗС (Авто)'!CS"&amp;$J$42))/$D30)</f>
        <v>0</v>
      </c>
      <c r="CT30" s="137">
        <f ca="1">IF($D30=0,0,SUMIF('Полная ст-ть с уч.НЗС (Авто)'!$YP$11:INDIRECT("'Полная ст-ть с уч.НЗС (Авто)'!YP"&amp;$J$42),$C30,'Полная ст-ть с уч.НЗС (Авто)'!CT$11:INDIRECT("'Полная ст-ть с уч.НЗС (Авто)'!CT"&amp;$J$42))/$D30)</f>
        <v>0</v>
      </c>
      <c r="CU30" s="137">
        <f ca="1">IF($D30=0,0,SUMIF('Полная ст-ть с уч.НЗС (Авто)'!$YP$11:INDIRECT("'Полная ст-ть с уч.НЗС (Авто)'!YP"&amp;$J$42),$C30,'Полная ст-ть с уч.НЗС (Авто)'!CU$11:INDIRECT("'Полная ст-ть с уч.НЗС (Авто)'!CU"&amp;$J$42))/$D30)</f>
        <v>0</v>
      </c>
      <c r="CV30" s="137">
        <f ca="1">IF($D30=0,0,SUMIF('Полная ст-ть с уч.НЗС (Авто)'!$YP$11:INDIRECT("'Полная ст-ть с уч.НЗС (Авто)'!YP"&amp;$J$42),$C30,'Полная ст-ть с уч.НЗС (Авто)'!CV$11:INDIRECT("'Полная ст-ть с уч.НЗС (Авто)'!CV"&amp;$J$42))/$D30)</f>
        <v>0</v>
      </c>
      <c r="CW30" s="137">
        <f ca="1">IF($D30=0,0,SUMIF('Полная ст-ть с уч.НЗС (Авто)'!$YP$11:INDIRECT("'Полная ст-ть с уч.НЗС (Авто)'!YP"&amp;$J$42),$C30,'Полная ст-ть с уч.НЗС (Авто)'!CW$11:INDIRECT("'Полная ст-ть с уч.НЗС (Авто)'!CW"&amp;$J$42))/$D30)</f>
        <v>0</v>
      </c>
      <c r="CX30" s="137">
        <f ca="1">IF($D30=0,0,SUMIF('Полная ст-ть с уч.НЗС (Авто)'!$YP$11:INDIRECT("'Полная ст-ть с уч.НЗС (Авто)'!YP"&amp;$J$42),$C30,'Полная ст-ть с уч.НЗС (Авто)'!CX$11:INDIRECT("'Полная ст-ть с уч.НЗС (Авто)'!CX"&amp;$J$42))/$D30)</f>
        <v>0</v>
      </c>
      <c r="CY30" s="134">
        <f ca="1">IF($D30=0,0,SUMIF('Полная ст-ть с уч.НЗС (Авто)'!$YP$11:INDIRECT("'Полная ст-ть с уч.НЗС (Авто)'!YP"&amp;$J$42),$C30,'Полная ст-ть с уч.НЗС (Авто)'!CY$11:INDIRECT("'Полная ст-ть с уч.НЗС (Авто)'!CY"&amp;$J$42))/$D30)</f>
        <v>0</v>
      </c>
      <c r="CZ30" s="137">
        <f ca="1">IF($D30=0,0,SUMIF('Полная ст-ть с уч.НЗС (Авто)'!$YP$11:INDIRECT("'Полная ст-ть с уч.НЗС (Авто)'!YP"&amp;$J$42),$C30,'Полная ст-ть с уч.НЗС (Авто)'!CZ$11:INDIRECT("'Полная ст-ть с уч.НЗС (Авто)'!CZ"&amp;$J$42))/$D30)</f>
        <v>0</v>
      </c>
      <c r="DA30" s="137">
        <f ca="1">IF($D30=0,0,SUMIF('Полная ст-ть с уч.НЗС (Авто)'!$YP$11:INDIRECT("'Полная ст-ть с уч.НЗС (Авто)'!YP"&amp;$J$42),$C30,'Полная ст-ть с уч.НЗС (Авто)'!DA$11:INDIRECT("'Полная ст-ть с уч.НЗС (Авто)'!DA"&amp;$J$42))/$D30)</f>
        <v>0</v>
      </c>
      <c r="DB30" s="137">
        <f ca="1">IF($D30=0,0,SUMIF('Полная ст-ть с уч.НЗС (Авто)'!$YP$11:INDIRECT("'Полная ст-ть с уч.НЗС (Авто)'!YP"&amp;$J$42),$C30,'Полная ст-ть с уч.НЗС (Авто)'!DB$11:INDIRECT("'Полная ст-ть с уч.НЗС (Авто)'!DB"&amp;$J$42))/$D30)</f>
        <v>0</v>
      </c>
      <c r="DC30" s="137">
        <f ca="1">IF($D30=0,0,SUMIF('Полная ст-ть с уч.НЗС (Авто)'!$YP$11:INDIRECT("'Полная ст-ть с уч.НЗС (Авто)'!YP"&amp;$J$42),$C30,'Полная ст-ть с уч.НЗС (Авто)'!DC$11:INDIRECT("'Полная ст-ть с уч.НЗС (Авто)'!DC"&amp;$J$42))/$D30)</f>
        <v>0</v>
      </c>
      <c r="DD30" s="134"/>
      <c r="DE30" s="137">
        <f ca="1">IF($D30=0,0,SUMIF('Полная ст-ть с уч.НЗС (Авто)'!$YP$11:INDIRECT("'Полная ст-ть с уч.НЗС (Авто)'!YP"&amp;$J$42),$C30,'Полная ст-ть с уч.НЗС (Авто)'!DE$11:INDIRECT("'Полная ст-ть с уч.НЗС (Авто)'!DE"&amp;$J$42))/$D30)</f>
        <v>0</v>
      </c>
      <c r="DF30" s="137"/>
      <c r="DG30" s="137">
        <f ca="1">IF($D30=0,0,SUMIF('Полная ст-ть с уч.НЗС (Авто)'!$YP$11:INDIRECT("'Полная ст-ть с уч.НЗС (Авто)'!YP"&amp;$J$42),$C30,'Полная ст-ть с уч.НЗС (Авто)'!DG$11:INDIRECT("'Полная ст-ть с уч.НЗС (Авто)'!DG"&amp;$J$42))/$D30)</f>
        <v>0</v>
      </c>
      <c r="DH30" s="137">
        <f ca="1">IF($D30=0,0,SUMIF('Полная ст-ть с уч.НЗС (Авто)'!$YP$11:INDIRECT("'Полная ст-ть с уч.НЗС (Авто)'!YP"&amp;$J$42),$C30,'Полная ст-ть с уч.НЗС (Авто)'!DH$11:INDIRECT("'Полная ст-ть с уч.НЗС (Авто)'!DH"&amp;$J$42))/$D30)</f>
        <v>0</v>
      </c>
      <c r="DI30" s="137">
        <f ca="1">IF($D30=0,0,SUMIF('Полная ст-ть с уч.НЗС (Авто)'!$YP$11:INDIRECT("'Полная ст-ть с уч.НЗС (Авто)'!YP"&amp;$J$42),$C30,'Полная ст-ть с уч.НЗС (Авто)'!DI$11:INDIRECT("'Полная ст-ть с уч.НЗС (Авто)'!DI"&amp;$J$42))/$D30)</f>
        <v>0</v>
      </c>
      <c r="DJ30" s="137">
        <f ca="1">IF($D30=0,0,SUMIF('Полная ст-ть с уч.НЗС (Авто)'!$YP$11:INDIRECT("'Полная ст-ть с уч.НЗС (Авто)'!YP"&amp;$J$42),$C30,'Полная ст-ть с уч.НЗС (Авто)'!DJ$11:INDIRECT("'Полная ст-ть с уч.НЗС (Авто)'!DJ"&amp;$J$42))/$D30)</f>
        <v>0</v>
      </c>
      <c r="DK30" s="137">
        <f ca="1">IF($D30=0,0,SUMIF('Полная ст-ть с уч.НЗС (Авто)'!$YP$11:INDIRECT("'Полная ст-ть с уч.НЗС (Авто)'!YP"&amp;$J$42),$C30,'Полная ст-ть с уч.НЗС (Авто)'!DK$11:INDIRECT("'Полная ст-ть с уч.НЗС (Авто)'!DK"&amp;$J$42))/$D30)</f>
        <v>0</v>
      </c>
      <c r="DL30" s="137">
        <f ca="1">IF($D30=0,0,SUMIF('Полная ст-ть с уч.НЗС (Авто)'!$YP$11:INDIRECT("'Полная ст-ть с уч.НЗС (Авто)'!YP"&amp;$J$42),$C30,'Полная ст-ть с уч.НЗС (Авто)'!DL$11:INDIRECT("'Полная ст-ть с уч.НЗС (Авто)'!DL"&amp;$J$42))/$D30)</f>
        <v>0</v>
      </c>
      <c r="DM30" s="137">
        <f ca="1">IF($D30=0,0,SUMIF('Полная ст-ть с уч.НЗС (Авто)'!$YP$11:INDIRECT("'Полная ст-ть с уч.НЗС (Авто)'!YP"&amp;$J$42),$C30,'Полная ст-ть с уч.НЗС (Авто)'!DM$11:INDIRECT("'Полная ст-ть с уч.НЗС (Авто)'!DM"&amp;$J$42))/$D30)</f>
        <v>0</v>
      </c>
      <c r="DN30" s="137">
        <f ca="1">IF($D30=0,0,SUMIF('Полная ст-ть с уч.НЗС (Авто)'!$YP$11:INDIRECT("'Полная ст-ть с уч.НЗС (Авто)'!YP"&amp;$J$42),$C30,'Полная ст-ть с уч.НЗС (Авто)'!DN$11:INDIRECT("'Полная ст-ть с уч.НЗС (Авто)'!DN"&amp;$J$42))/$D30)</f>
        <v>0</v>
      </c>
      <c r="DO30" s="137">
        <f ca="1">IF($D30=0,0,SUMIF('Полная ст-ть с уч.НЗС (Авто)'!$YP$11:INDIRECT("'Полная ст-ть с уч.НЗС (Авто)'!YP"&amp;$J$42),$C30,'Полная ст-ть с уч.НЗС (Авто)'!DO$11:INDIRECT("'Полная ст-ть с уч.НЗС (Авто)'!DO"&amp;$J$42))/$D30)</f>
        <v>0</v>
      </c>
      <c r="DP30" s="137">
        <f ca="1">IF($D30=0,0,SUMIF('Полная ст-ть с уч.НЗС (Авто)'!$YP$11:INDIRECT("'Полная ст-ть с уч.НЗС (Авто)'!YP"&amp;$J$42),$C30,'Полная ст-ть с уч.НЗС (Авто)'!DP$11:INDIRECT("'Полная ст-ть с уч.НЗС (Авто)'!DP"&amp;$J$42))/$D30)</f>
        <v>0</v>
      </c>
      <c r="DQ30" s="137">
        <f ca="1">IF($D30=0,0,SUMIF('Полная ст-ть с уч.НЗС (Авто)'!$YP$11:INDIRECT("'Полная ст-ть с уч.НЗС (Авто)'!YP"&amp;$J$42),$C30,'Полная ст-ть с уч.НЗС (Авто)'!DQ$11:INDIRECT("'Полная ст-ть с уч.НЗС (Авто)'!DQ"&amp;$J$42))/$D30)</f>
        <v>0</v>
      </c>
      <c r="DR30" s="137">
        <f ca="1">IF($D30=0,0,SUMIF('Полная ст-ть с уч.НЗС (Авто)'!$YP$11:INDIRECT("'Полная ст-ть с уч.НЗС (Авто)'!YP"&amp;$J$42),$C30,'Полная ст-ть с уч.НЗС (Авто)'!DR$11:INDIRECT("'Полная ст-ть с уч.НЗС (Авто)'!DR"&amp;$J$42))/$D30)</f>
        <v>0</v>
      </c>
      <c r="DS30" s="137">
        <f ca="1">IF($D30=0,0,SUMIF('Полная ст-ть с уч.НЗС (Авто)'!$YP$11:INDIRECT("'Полная ст-ть с уч.НЗС (Авто)'!YP"&amp;$J$42),$C30,'Полная ст-ть с уч.НЗС (Авто)'!DS$11:INDIRECT("'Полная ст-ть с уч.НЗС (Авто)'!DS"&amp;$J$42))/$D30)</f>
        <v>0</v>
      </c>
      <c r="DT30" s="137">
        <f ca="1">IF($D30=0,0,SUMIF('Полная ст-ть с уч.НЗС (Авто)'!$YP$11:INDIRECT("'Полная ст-ть с уч.НЗС (Авто)'!YP"&amp;$J$42),$C30,'Полная ст-ть с уч.НЗС (Авто)'!DT$11:INDIRECT("'Полная ст-ть с уч.НЗС (Авто)'!DT"&amp;$J$42))/$D30)</f>
        <v>0</v>
      </c>
      <c r="DU30" s="137">
        <f ca="1">IF($D30=0,0,SUMIF('Полная ст-ть с уч.НЗС (Авто)'!$YP$11:INDIRECT("'Полная ст-ть с уч.НЗС (Авто)'!YP"&amp;$J$42),$C30,'Полная ст-ть с уч.НЗС (Авто)'!DU$11:INDIRECT("'Полная ст-ть с уч.НЗС (Авто)'!DU"&amp;$J$42))/$D30)</f>
        <v>0</v>
      </c>
      <c r="DV30" s="137">
        <f ca="1">IF($D30=0,0,SUMIF('Полная ст-ть с уч.НЗС (Авто)'!$YP$11:INDIRECT("'Полная ст-ть с уч.НЗС (Авто)'!YP"&amp;$J$42),$C30,'Полная ст-ть с уч.НЗС (Авто)'!DV$11:INDIRECT("'Полная ст-ть с уч.НЗС (Авто)'!DV"&amp;$J$42))/$D30)</f>
        <v>0</v>
      </c>
      <c r="DW30" s="137">
        <f ca="1">IF($D30=0,0,SUMIF('Полная ст-ть с уч.НЗС (Авто)'!$YP$11:INDIRECT("'Полная ст-ть с уч.НЗС (Авто)'!YP"&amp;$J$42),$C30,'Полная ст-ть с уч.НЗС (Авто)'!DW$11:INDIRECT("'Полная ст-ть с уч.НЗС (Авто)'!DW"&amp;$J$42))/$D30)</f>
        <v>0</v>
      </c>
      <c r="DX30" s="137">
        <f ca="1">IF($D30=0,0,SUMIF('Полная ст-ть с уч.НЗС (Авто)'!$YP$11:INDIRECT("'Полная ст-ть с уч.НЗС (Авто)'!YP"&amp;$J$42),$C30,'Полная ст-ть с уч.НЗС (Авто)'!DX$11:INDIRECT("'Полная ст-ть с уч.НЗС (Авто)'!DX"&amp;$J$42))/$D30)</f>
        <v>0</v>
      </c>
      <c r="DY30" s="137">
        <f ca="1">IF($D30=0,0,SUMIF('Полная ст-ть с уч.НЗС (Авто)'!$YP$11:INDIRECT("'Полная ст-ть с уч.НЗС (Авто)'!YP"&amp;$J$42),$C30,'Полная ст-ть с уч.НЗС (Авто)'!DY$11:INDIRECT("'Полная ст-ть с уч.НЗС (Авто)'!DY"&amp;$J$42))/$D30)</f>
        <v>0</v>
      </c>
      <c r="DZ30" s="137">
        <f ca="1">IF($D30=0,0,SUMIF('Полная ст-ть с уч.НЗС (Авто)'!$YP$11:INDIRECT("'Полная ст-ть с уч.НЗС (Авто)'!YP"&amp;$J$42),$C30,'Полная ст-ть с уч.НЗС (Авто)'!DZ$11:INDIRECT("'Полная ст-ть с уч.НЗС (Авто)'!DZ"&amp;$J$42))/$D30)</f>
        <v>0</v>
      </c>
      <c r="EA30" s="137">
        <f ca="1">IF($D30=0,0,SUMIF('Полная ст-ть с уч.НЗС (Авто)'!$YP$11:INDIRECT("'Полная ст-ть с уч.НЗС (Авто)'!YP"&amp;$J$42),$C30,'Полная ст-ть с уч.НЗС (Авто)'!EA$11:INDIRECT("'Полная ст-ть с уч.НЗС (Авто)'!EA"&amp;$J$42))/$D30)</f>
        <v>0</v>
      </c>
      <c r="EB30" s="137">
        <f ca="1">IF($D30=0,0,SUMIF('Полная ст-ть с уч.НЗС (Авто)'!$YP$11:INDIRECT("'Полная ст-ть с уч.НЗС (Авто)'!YP"&amp;$J$42),$C30,'Полная ст-ть с уч.НЗС (Авто)'!EB$11:INDIRECT("'Полная ст-ть с уч.НЗС (Авто)'!EB"&amp;$J$42))/$D30)</f>
        <v>0</v>
      </c>
      <c r="EC30" s="137">
        <f ca="1">IF($D30=0,0,SUMIF('Полная ст-ть с уч.НЗС (Авто)'!$YP$11:INDIRECT("'Полная ст-ть с уч.НЗС (Авто)'!YP"&amp;$J$42),$C30,'Полная ст-ть с уч.НЗС (Авто)'!EC$11:INDIRECT("'Полная ст-ть с уч.НЗС (Авто)'!EC"&amp;$J$42))/$D30)</f>
        <v>0</v>
      </c>
      <c r="ED30" s="137">
        <f ca="1">IF($D30=0,0,SUMIF('Полная ст-ть с уч.НЗС (Авто)'!$YP$11:INDIRECT("'Полная ст-ть с уч.НЗС (Авто)'!YP"&amp;$J$42),$C30,'Полная ст-ть с уч.НЗС (Авто)'!ED$11:INDIRECT("'Полная ст-ть с уч.НЗС (Авто)'!ED"&amp;$J$42))/$D30)</f>
        <v>0</v>
      </c>
      <c r="EE30" s="137">
        <f ca="1">IF($D30=0,0,SUMIF('Полная ст-ть с уч.НЗС (Авто)'!$YP$11:INDIRECT("'Полная ст-ть с уч.НЗС (Авто)'!YP"&amp;$J$42),$C30,'Полная ст-ть с уч.НЗС (Авто)'!EE$11:INDIRECT("'Полная ст-ть с уч.НЗС (Авто)'!EE"&amp;$J$42))/$D30)</f>
        <v>0</v>
      </c>
      <c r="EF30" s="137">
        <f ca="1">IF($D30=0,0,SUMIF('Полная ст-ть с уч.НЗС (Авто)'!$YP$11:INDIRECT("'Полная ст-ть с уч.НЗС (Авто)'!YP"&amp;$J$42),$C30,'Полная ст-ть с уч.НЗС (Авто)'!EF$11:INDIRECT("'Полная ст-ть с уч.НЗС (Авто)'!EF"&amp;$J$42))/$D30)</f>
        <v>0</v>
      </c>
      <c r="EG30" s="137">
        <f ca="1">IF($D30=0,0,SUMIF('Полная ст-ть с уч.НЗС (Авто)'!$YP$11:INDIRECT("'Полная ст-ть с уч.НЗС (Авто)'!YP"&amp;$J$42),$C30,'Полная ст-ть с уч.НЗС (Авто)'!EG$11:INDIRECT("'Полная ст-ть с уч.НЗС (Авто)'!EG"&amp;$J$42))/$D30)</f>
        <v>0</v>
      </c>
      <c r="EH30" s="137">
        <f ca="1">IF($D30=0,0,SUMIF('Полная ст-ть с уч.НЗС (Авто)'!$YP$11:INDIRECT("'Полная ст-ть с уч.НЗС (Авто)'!YP"&amp;$J$42),$C30,'Полная ст-ть с уч.НЗС (Авто)'!EH$11:INDIRECT("'Полная ст-ть с уч.НЗС (Авто)'!EH"&amp;$J$42))/$D30)</f>
        <v>0</v>
      </c>
      <c r="EI30" s="137">
        <f ca="1">IF($D30=0,0,SUMIF('Полная ст-ть с уч.НЗС (Авто)'!$YP$11:INDIRECT("'Полная ст-ть с уч.НЗС (Авто)'!YP"&amp;$J$42),$C30,'Полная ст-ть с уч.НЗС (Авто)'!EI$11:INDIRECT("'Полная ст-ть с уч.НЗС (Авто)'!EI"&amp;$J$42))/$D30)</f>
        <v>0</v>
      </c>
      <c r="EJ30" s="137">
        <f ca="1">IF($D30=0,0,SUMIF('Полная ст-ть с уч.НЗС (Авто)'!$YP$11:INDIRECT("'Полная ст-ть с уч.НЗС (Авто)'!YP"&amp;$J$42),$C30,'Полная ст-ть с уч.НЗС (Авто)'!EJ$11:INDIRECT("'Полная ст-ть с уч.НЗС (Авто)'!EJ"&amp;$J$42))/$D30)</f>
        <v>0</v>
      </c>
      <c r="EK30" s="137">
        <f ca="1">IF($D30=0,0,SUMIF('Полная ст-ть с уч.НЗС (Авто)'!$YP$11:INDIRECT("'Полная ст-ть с уч.НЗС (Авто)'!YP"&amp;$J$42),$C30,'Полная ст-ть с уч.НЗС (Авто)'!EK$11:INDIRECT("'Полная ст-ть с уч.НЗС (Авто)'!EK"&amp;$J$42))/$D30)</f>
        <v>0</v>
      </c>
      <c r="EL30" s="137">
        <f ca="1">IF($D30=0,0,SUMIF('Полная ст-ть с уч.НЗС (Авто)'!$YP$11:INDIRECT("'Полная ст-ть с уч.НЗС (Авто)'!YP"&amp;$J$42),$C30,'Полная ст-ть с уч.НЗС (Авто)'!EL$11:INDIRECT("'Полная ст-ть с уч.НЗС (Авто)'!EL"&amp;$J$42))/$D30)</f>
        <v>0</v>
      </c>
      <c r="EM30" s="137">
        <f ca="1">IF($D30=0,0,SUMIF('Полная ст-ть с уч.НЗС (Авто)'!$YP$11:INDIRECT("'Полная ст-ть с уч.НЗС (Авто)'!YP"&amp;$J$42),$C30,'Полная ст-ть с уч.НЗС (Авто)'!EM$11:INDIRECT("'Полная ст-ть с уч.НЗС (Авто)'!EM"&amp;$J$42))/$D30)</f>
        <v>0</v>
      </c>
      <c r="EN30" s="137">
        <f ca="1">IF($D30=0,0,SUMIF('Полная ст-ть с уч.НЗС (Авто)'!$YP$11:INDIRECT("'Полная ст-ть с уч.НЗС (Авто)'!YP"&amp;$J$42),$C30,'Полная ст-ть с уч.НЗС (Авто)'!EN$11:INDIRECT("'Полная ст-ть с уч.НЗС (Авто)'!EN"&amp;$J$42))/$D30)</f>
        <v>0</v>
      </c>
      <c r="EO30" s="137">
        <f ca="1">IF($D30=0,0,SUMIF('Полная ст-ть с уч.НЗС (Авто)'!$YP$11:INDIRECT("'Полная ст-ть с уч.НЗС (Авто)'!YP"&amp;$J$42),$C30,'Полная ст-ть с уч.НЗС (Авто)'!EO$11:INDIRECT("'Полная ст-ть с уч.НЗС (Авто)'!EO"&amp;$J$42))/$D30)</f>
        <v>0</v>
      </c>
      <c r="EP30" s="137">
        <f ca="1">IF($D30=0,0,SUMIF('Полная ст-ть с уч.НЗС (Авто)'!$YP$11:INDIRECT("'Полная ст-ть с уч.НЗС (Авто)'!YP"&amp;$J$42),$C30,'Полная ст-ть с уч.НЗС (Авто)'!EP$11:INDIRECT("'Полная ст-ть с уч.НЗС (Авто)'!EP"&amp;$J$42))/$D30)</f>
        <v>0</v>
      </c>
      <c r="EQ30" s="137">
        <f ca="1">IF($D30=0,0,SUMIF('Полная ст-ть с уч.НЗС (Авто)'!$YP$11:INDIRECT("'Полная ст-ть с уч.НЗС (Авто)'!YP"&amp;$J$42),$C30,'Полная ст-ть с уч.НЗС (Авто)'!EQ$11:INDIRECT("'Полная ст-ть с уч.НЗС (Авто)'!EQ"&amp;$J$42))/$D30)</f>
        <v>0</v>
      </c>
      <c r="ER30" s="137">
        <f ca="1">IF($D30=0,0,SUMIF('Полная ст-ть с уч.НЗС (Авто)'!$YP$11:INDIRECT("'Полная ст-ть с уч.НЗС (Авто)'!YP"&amp;$J$42),$C30,'Полная ст-ть с уч.НЗС (Авто)'!ER$11:INDIRECT("'Полная ст-ть с уч.НЗС (Авто)'!ER"&amp;$J$42))/$D30)</f>
        <v>0</v>
      </c>
      <c r="ES30" s="137">
        <f ca="1">IF($D30=0,0,SUMIF('Полная ст-ть с уч.НЗС (Авто)'!$YP$11:INDIRECT("'Полная ст-ть с уч.НЗС (Авто)'!YP"&amp;$J$42),$C30,'Полная ст-ть с уч.НЗС (Авто)'!ES$11:INDIRECT("'Полная ст-ть с уч.НЗС (Авто)'!ES"&amp;$J$42))/$D30)</f>
        <v>0</v>
      </c>
      <c r="ET30" s="137">
        <f ca="1">IF($D30=0,0,SUMIF('Полная ст-ть с уч.НЗС (Авто)'!$YP$11:INDIRECT("'Полная ст-ть с уч.НЗС (Авто)'!YP"&amp;$J$42),$C30,'Полная ст-ть с уч.НЗС (Авто)'!ET$11:INDIRECT("'Полная ст-ть с уч.НЗС (Авто)'!ET"&amp;$J$42))/$D30)</f>
        <v>0</v>
      </c>
      <c r="EU30" s="137">
        <f ca="1">IF($D30=0,0,SUMIF('Полная ст-ть с уч.НЗС (Авто)'!$YP$11:INDIRECT("'Полная ст-ть с уч.НЗС (Авто)'!YP"&amp;$J$42),$C30,'Полная ст-ть с уч.НЗС (Авто)'!EU$11:INDIRECT("'Полная ст-ть с уч.НЗС (Авто)'!EU"&amp;$J$42))/$D30)</f>
        <v>0</v>
      </c>
      <c r="EV30" s="137">
        <f ca="1">IF($D30=0,0,SUMIF('Полная ст-ть с уч.НЗС (Авто)'!$YP$11:INDIRECT("'Полная ст-ть с уч.НЗС (Авто)'!YP"&amp;$J$42),$C30,'Полная ст-ть с уч.НЗС (Авто)'!EV$11:INDIRECT("'Полная ст-ть с уч.НЗС (Авто)'!EV"&amp;$J$42))/$D30)</f>
        <v>0</v>
      </c>
      <c r="EW30" s="137">
        <f ca="1">IF($D30=0,0,SUMIF('Полная ст-ть с уч.НЗС (Авто)'!$YP$11:INDIRECT("'Полная ст-ть с уч.НЗС (Авто)'!YP"&amp;$J$42),$C30,'Полная ст-ть с уч.НЗС (Авто)'!EW$11:INDIRECT("'Полная ст-ть с уч.НЗС (Авто)'!EW"&amp;$J$42))/$D30)</f>
        <v>0</v>
      </c>
      <c r="EX30" s="137">
        <f ca="1">IF($D30=0,0,SUMIF('Полная ст-ть с уч.НЗС (Авто)'!$YP$11:INDIRECT("'Полная ст-ть с уч.НЗС (Авто)'!YP"&amp;$J$42),$C30,'Полная ст-ть с уч.НЗС (Авто)'!EX$11:INDIRECT("'Полная ст-ть с уч.НЗС (Авто)'!EX"&amp;$J$42))/$D30)</f>
        <v>0</v>
      </c>
      <c r="EY30" s="137">
        <f ca="1">IF($D30=0,0,SUMIF('Полная ст-ть с уч.НЗС (Авто)'!$YP$11:INDIRECT("'Полная ст-ть с уч.НЗС (Авто)'!YP"&amp;$J$42),$C30,'Полная ст-ть с уч.НЗС (Авто)'!EY$11:INDIRECT("'Полная ст-ть с уч.НЗС (Авто)'!EY"&amp;$J$42))/$D30)</f>
        <v>0</v>
      </c>
      <c r="EZ30" s="137">
        <f ca="1">IF($D30=0,0,SUMIF('Полная ст-ть с уч.НЗС (Авто)'!$YP$11:INDIRECT("'Полная ст-ть с уч.НЗС (Авто)'!YP"&amp;$J$42),$C30,'Полная ст-ть с уч.НЗС (Авто)'!EZ$11:INDIRECT("'Полная ст-ть с уч.НЗС (Авто)'!EZ"&amp;$J$42))/$D30)</f>
        <v>0</v>
      </c>
      <c r="FA30" s="137">
        <f ca="1">IF($D30=0,0,SUMIF('Полная ст-ть с уч.НЗС (Авто)'!$YP$11:INDIRECT("'Полная ст-ть с уч.НЗС (Авто)'!YP"&amp;$J$42),$C30,'Полная ст-ть с уч.НЗС (Авто)'!FA$11:INDIRECT("'Полная ст-ть с уч.НЗС (Авто)'!FA"&amp;$J$42))/$D30)</f>
        <v>0</v>
      </c>
      <c r="FB30" s="137">
        <f ca="1">IF($D30=0,0,SUMIF('Полная ст-ть с уч.НЗС (Авто)'!$YP$11:INDIRECT("'Полная ст-ть с уч.НЗС (Авто)'!YP"&amp;$J$42),$C30,'Полная ст-ть с уч.НЗС (Авто)'!FB$11:INDIRECT("'Полная ст-ть с уч.НЗС (Авто)'!FB"&amp;$J$42))/$D30)</f>
        <v>0</v>
      </c>
      <c r="FC30" s="137">
        <f ca="1">IF($D30=0,0,SUMIF('Полная ст-ть с уч.НЗС (Авто)'!$YP$11:INDIRECT("'Полная ст-ть с уч.НЗС (Авто)'!YP"&amp;$J$42),$C30,'Полная ст-ть с уч.НЗС (Авто)'!FC$11:INDIRECT("'Полная ст-ть с уч.НЗС (Авто)'!FC"&amp;$J$42))/$D30)</f>
        <v>0</v>
      </c>
      <c r="FD30" s="137">
        <f ca="1">IF($D30=0,0,SUMIF('Полная ст-ть с уч.НЗС (Авто)'!$YP$11:INDIRECT("'Полная ст-ть с уч.НЗС (Авто)'!YP"&amp;$J$42),$C30,'Полная ст-ть с уч.НЗС (Авто)'!FD$11:INDIRECT("'Полная ст-ть с уч.НЗС (Авто)'!FD"&amp;$J$42))/$D30)</f>
        <v>0</v>
      </c>
      <c r="FE30" s="137">
        <f ca="1">IF($D30=0,0,SUMIF('Полная ст-ть с уч.НЗС (Авто)'!$YP$11:INDIRECT("'Полная ст-ть с уч.НЗС (Авто)'!YP"&amp;$J$42),$C30,'Полная ст-ть с уч.НЗС (Авто)'!FE$11:INDIRECT("'Полная ст-ть с уч.НЗС (Авто)'!FE"&amp;$J$42))/$D30)</f>
        <v>0</v>
      </c>
      <c r="FF30" s="137">
        <f ca="1">IF($D30=0,0,SUMIF('Полная ст-ть с уч.НЗС (Авто)'!$YP$11:INDIRECT("'Полная ст-ть с уч.НЗС (Авто)'!YP"&amp;$J$42),$C30,'Полная ст-ть с уч.НЗС (Авто)'!FF$11:INDIRECT("'Полная ст-ть с уч.НЗС (Авто)'!FF"&amp;$J$42))/$D30)</f>
        <v>0</v>
      </c>
      <c r="FG30" s="137">
        <f ca="1">IF($D30=0,0,SUMIF('Полная ст-ть с уч.НЗС (Авто)'!$YP$11:INDIRECT("'Полная ст-ть с уч.НЗС (Авто)'!YP"&amp;$J$42),$C30,'Полная ст-ть с уч.НЗС (Авто)'!FG$11:INDIRECT("'Полная ст-ть с уч.НЗС (Авто)'!FG"&amp;$J$42))/$D30)</f>
        <v>0</v>
      </c>
      <c r="FH30" s="137">
        <f ca="1">IF($D30=0,0,SUMIF('Полная ст-ть с уч.НЗС (Авто)'!$YP$11:INDIRECT("'Полная ст-ть с уч.НЗС (Авто)'!YP"&amp;$J$42),$C30,'Полная ст-ть с уч.НЗС (Авто)'!FH$11:INDIRECT("'Полная ст-ть с уч.НЗС (Авто)'!FH"&amp;$J$42))/$D30)</f>
        <v>0</v>
      </c>
      <c r="FI30" s="137">
        <f ca="1">IF($D30=0,0,SUMIF('Полная ст-ть с уч.НЗС (Авто)'!$YP$11:INDIRECT("'Полная ст-ть с уч.НЗС (Авто)'!YP"&amp;$J$42),$C30,'Полная ст-ть с уч.НЗС (Авто)'!FI$11:INDIRECT("'Полная ст-ть с уч.НЗС (Авто)'!FI"&amp;$J$42))/$D30)</f>
        <v>0</v>
      </c>
      <c r="FJ30" s="137">
        <f ca="1">IF($D30=0,0,SUMIF('Полная ст-ть с уч.НЗС (Авто)'!$YP$11:INDIRECT("'Полная ст-ть с уч.НЗС (Авто)'!YP"&amp;$J$42),$C30,'Полная ст-ть с уч.НЗС (Авто)'!FJ$11:INDIRECT("'Полная ст-ть с уч.НЗС (Авто)'!FJ"&amp;$J$42))/$D30)</f>
        <v>0</v>
      </c>
      <c r="FK30" s="137">
        <f ca="1">IF($D30=0,0,SUMIF('Полная ст-ть с уч.НЗС (Авто)'!$YP$11:INDIRECT("'Полная ст-ть с уч.НЗС (Авто)'!YP"&amp;$J$42),$C30,'Полная ст-ть с уч.НЗС (Авто)'!FK$11:INDIRECT("'Полная ст-ть с уч.НЗС (Авто)'!FK"&amp;$J$42))/$D30)</f>
        <v>0</v>
      </c>
      <c r="FL30" s="137">
        <f ca="1">IF($D30=0,0,SUMIF('Полная ст-ть с уч.НЗС (Авто)'!$YP$11:INDIRECT("'Полная ст-ть с уч.НЗС (Авто)'!YP"&amp;$J$42),$C30,'Полная ст-ть с уч.НЗС (Авто)'!FL$11:INDIRECT("'Полная ст-ть с уч.НЗС (Авто)'!FL"&amp;$J$42))/$D30)</f>
        <v>0</v>
      </c>
      <c r="FM30" s="137">
        <f ca="1">IF($D30=0,0,SUMIF('Полная ст-ть с уч.НЗС (Авто)'!$YP$11:INDIRECT("'Полная ст-ть с уч.НЗС (Авто)'!YP"&amp;$J$42),$C30,'Полная ст-ть с уч.НЗС (Авто)'!FM$11:INDIRECT("'Полная ст-ть с уч.НЗС (Авто)'!FM"&amp;$J$42))/$D30)</f>
        <v>0</v>
      </c>
      <c r="FN30" s="137">
        <f ca="1">IF($D30=0,0,SUMIF('Полная ст-ть с уч.НЗС (Авто)'!$YP$11:INDIRECT("'Полная ст-ть с уч.НЗС (Авто)'!YP"&amp;$J$42),$C30,'Полная ст-ть с уч.НЗС (Авто)'!FN$11:INDIRECT("'Полная ст-ть с уч.НЗС (Авто)'!FN"&amp;$J$42))/$D30)</f>
        <v>0</v>
      </c>
      <c r="FO30" s="137">
        <f ca="1">IF($D30=0,0,SUMIF('Полная ст-ть с уч.НЗС (Авто)'!$YP$11:INDIRECT("'Полная ст-ть с уч.НЗС (Авто)'!YP"&amp;$J$42),$C30,'Полная ст-ть с уч.НЗС (Авто)'!FO$11:INDIRECT("'Полная ст-ть с уч.НЗС (Авто)'!FO"&amp;$J$42))/$D30)</f>
        <v>0</v>
      </c>
      <c r="FP30" s="137">
        <f ca="1">IF($D30=0,0,SUMIF('Полная ст-ть с уч.НЗС (Авто)'!$YP$11:INDIRECT("'Полная ст-ть с уч.НЗС (Авто)'!YP"&amp;$J$42),$C30,'Полная ст-ть с уч.НЗС (Авто)'!FP$11:INDIRECT("'Полная ст-ть с уч.НЗС (Авто)'!FP"&amp;$J$42))/$D30)</f>
        <v>0</v>
      </c>
      <c r="FQ30" s="137">
        <f ca="1">IF($D30=0,0,SUMIF('Полная ст-ть с уч.НЗС (Авто)'!$YP$11:INDIRECT("'Полная ст-ть с уч.НЗС (Авто)'!YP"&amp;$J$42),$C30,'Полная ст-ть с уч.НЗС (Авто)'!FQ$11:INDIRECT("'Полная ст-ть с уч.НЗС (Авто)'!FQ"&amp;$J$42))/$D30)</f>
        <v>0</v>
      </c>
      <c r="FR30" s="137">
        <f ca="1">IF($D30=0,0,SUMIF('Полная ст-ть с уч.НЗС (Авто)'!$YP$11:INDIRECT("'Полная ст-ть с уч.НЗС (Авто)'!YP"&amp;$J$42),$C30,'Полная ст-ть с уч.НЗС (Авто)'!FR$11:INDIRECT("'Полная ст-ть с уч.НЗС (Авто)'!FR"&amp;$J$42))/$D30)</f>
        <v>0</v>
      </c>
      <c r="FS30" s="137">
        <f ca="1">IF($D30=0,0,SUMIF('Полная ст-ть с уч.НЗС (Авто)'!$YP$11:INDIRECT("'Полная ст-ть с уч.НЗС (Авто)'!YP"&amp;$J$42),$C30,'Полная ст-ть с уч.НЗС (Авто)'!FS$11:INDIRECT("'Полная ст-ть с уч.НЗС (Авто)'!FS"&amp;$J$42))/$D30)</f>
        <v>0</v>
      </c>
      <c r="FT30" s="137">
        <f ca="1">IF($D30=0,0,SUMIF('Полная ст-ть с уч.НЗС (Авто)'!$YP$11:INDIRECT("'Полная ст-ть с уч.НЗС (Авто)'!YP"&amp;$J$42),$C30,'Полная ст-ть с уч.НЗС (Авто)'!FT$11:INDIRECT("'Полная ст-ть с уч.НЗС (Авто)'!FT"&amp;$J$42))/$D30)</f>
        <v>0</v>
      </c>
      <c r="FU30" s="137">
        <f ca="1">IF($D30=0,0,SUMIF('Полная ст-ть с уч.НЗС (Авто)'!$YP$11:INDIRECT("'Полная ст-ть с уч.НЗС (Авто)'!YP"&amp;$J$42),$C30,'Полная ст-ть с уч.НЗС (Авто)'!FU$11:INDIRECT("'Полная ст-ть с уч.НЗС (Авто)'!FU"&amp;$J$42))/$D30)</f>
        <v>0</v>
      </c>
      <c r="FV30" s="137">
        <f ca="1">IF($D30=0,0,SUMIF('Полная ст-ть с уч.НЗС (Авто)'!$YP$11:INDIRECT("'Полная ст-ть с уч.НЗС (Авто)'!YP"&amp;$J$42),$C30,'Полная ст-ть с уч.НЗС (Авто)'!FV$11:INDIRECT("'Полная ст-ть с уч.НЗС (Авто)'!FV"&amp;$J$42))/$D30)</f>
        <v>0</v>
      </c>
      <c r="FW30" s="137">
        <f ca="1">IF($D30=0,0,SUMIF('Полная ст-ть с уч.НЗС (Авто)'!$YP$11:INDIRECT("'Полная ст-ть с уч.НЗС (Авто)'!YP"&amp;$J$42),$C30,'Полная ст-ть с уч.НЗС (Авто)'!FW$11:INDIRECT("'Полная ст-ть с уч.НЗС (Авто)'!FW"&amp;$J$42))/$D30)</f>
        <v>0</v>
      </c>
      <c r="FX30" s="137">
        <f ca="1">IF($D30=0,0,SUMIF('Полная ст-ть с уч.НЗС (Авто)'!$YP$11:INDIRECT("'Полная ст-ть с уч.НЗС (Авто)'!YP"&amp;$J$42),$C30,'Полная ст-ть с уч.НЗС (Авто)'!FX$11:INDIRECT("'Полная ст-ть с уч.НЗС (Авто)'!FX"&amp;$J$42))/$D30)</f>
        <v>0</v>
      </c>
      <c r="FY30" s="137">
        <f ca="1">IF($D30=0,0,SUMIF('Полная ст-ть с уч.НЗС (Авто)'!$YP$11:INDIRECT("'Полная ст-ть с уч.НЗС (Авто)'!YP"&amp;$J$42),$C30,'Полная ст-ть с уч.НЗС (Авто)'!FY$11:INDIRECT("'Полная ст-ть с уч.НЗС (Авто)'!FY"&amp;$J$42))/$D30)</f>
        <v>0</v>
      </c>
      <c r="FZ30" s="137">
        <f ca="1">IF($D30=0,0,SUMIF('Полная ст-ть с уч.НЗС (Авто)'!$YP$11:INDIRECT("'Полная ст-ть с уч.НЗС (Авто)'!YP"&amp;$J$42),$C30,'Полная ст-ть с уч.НЗС (Авто)'!FZ$11:INDIRECT("'Полная ст-ть с уч.НЗС (Авто)'!FZ"&amp;$J$42))/$D30)</f>
        <v>0</v>
      </c>
      <c r="GA30" s="137">
        <f ca="1">IF($D30=0,0,SUMIF('Полная ст-ть с уч.НЗС (Авто)'!$YP$11:INDIRECT("'Полная ст-ть с уч.НЗС (Авто)'!YP"&amp;$J$42),$C30,'Полная ст-ть с уч.НЗС (Авто)'!GA$11:INDIRECT("'Полная ст-ть с уч.НЗС (Авто)'!GA"&amp;$J$42))/$D30)</f>
        <v>0</v>
      </c>
      <c r="GB30" s="137">
        <f ca="1">IF($D30=0,0,SUMIF('Полная ст-ть с уч.НЗС (Авто)'!$YP$11:INDIRECT("'Полная ст-ть с уч.НЗС (Авто)'!YP"&amp;$J$42),$C30,'Полная ст-ть с уч.НЗС (Авто)'!GB$11:INDIRECT("'Полная ст-ть с уч.НЗС (Авто)'!GB"&amp;$J$42))/$D30)</f>
        <v>0</v>
      </c>
      <c r="GC30" s="137">
        <f ca="1">IF($D30=0,0,SUMIF('Полная ст-ть с уч.НЗС (Авто)'!$YP$11:INDIRECT("'Полная ст-ть с уч.НЗС (Авто)'!YP"&amp;$J$42),$C30,'Полная ст-ть с уч.НЗС (Авто)'!GC$11:INDIRECT("'Полная ст-ть с уч.НЗС (Авто)'!GC"&amp;$J$42))/$D30)</f>
        <v>0</v>
      </c>
      <c r="GD30" s="137">
        <f ca="1">IF($D30=0,0,SUMIF('Полная ст-ть с уч.НЗС (Авто)'!$YP$11:INDIRECT("'Полная ст-ть с уч.НЗС (Авто)'!YP"&amp;$J$42),$C30,'Полная ст-ть с уч.НЗС (Авто)'!GD$11:INDIRECT("'Полная ст-ть с уч.НЗС (Авто)'!GD"&amp;$J$42))/$D30)</f>
        <v>0</v>
      </c>
      <c r="GE30" s="137">
        <f ca="1">IF($D30=0,0,SUMIF('Полная ст-ть с уч.НЗС (Авто)'!$YP$11:INDIRECT("'Полная ст-ть с уч.НЗС (Авто)'!YP"&amp;$J$42),$C30,'Полная ст-ть с уч.НЗС (Авто)'!GE$11:INDIRECT("'Полная ст-ть с уч.НЗС (Авто)'!GE"&amp;$J$42))/$D30)</f>
        <v>0</v>
      </c>
      <c r="GF30" s="137">
        <f ca="1">IF($D30=0,0,SUMIF('Полная ст-ть с уч.НЗС (Авто)'!$YP$11:INDIRECT("'Полная ст-ть с уч.НЗС (Авто)'!YP"&amp;$J$42),$C30,'Полная ст-ть с уч.НЗС (Авто)'!GF$11:INDIRECT("'Полная ст-ть с уч.НЗС (Авто)'!GF"&amp;$J$42))/$D30)</f>
        <v>0</v>
      </c>
      <c r="GG30" s="137">
        <f ca="1">IF($D30=0,0,SUMIF('Полная ст-ть с уч.НЗС (Авто)'!$YP$11:INDIRECT("'Полная ст-ть с уч.НЗС (Авто)'!YP"&amp;$J$42),$C30,'Полная ст-ть с уч.НЗС (Авто)'!GG$11:INDIRECT("'Полная ст-ть с уч.НЗС (Авто)'!GG"&amp;$J$42))/$D30)</f>
        <v>0</v>
      </c>
      <c r="GH30" s="137">
        <f ca="1">IF($D30=0,0,SUMIF('Полная ст-ть с уч.НЗС (Авто)'!$YP$11:INDIRECT("'Полная ст-ть с уч.НЗС (Авто)'!YP"&amp;$J$42),$C30,'Полная ст-ть с уч.НЗС (Авто)'!GH$11:INDIRECT("'Полная ст-ть с уч.НЗС (Авто)'!GH"&amp;$J$42))/$D30)</f>
        <v>0</v>
      </c>
      <c r="GI30" s="137">
        <f ca="1">IF($D30=0,0,SUMIF('Полная ст-ть с уч.НЗС (Авто)'!$YP$11:INDIRECT("'Полная ст-ть с уч.НЗС (Авто)'!YP"&amp;$J$42),$C30,'Полная ст-ть с уч.НЗС (Авто)'!GI$11:INDIRECT("'Полная ст-ть с уч.НЗС (Авто)'!GI"&amp;$J$42))/$D30)</f>
        <v>0</v>
      </c>
      <c r="GJ30" s="137">
        <f ca="1">IF($D30=0,0,SUMIF('Полная ст-ть с уч.НЗС (Авто)'!$YP$11:INDIRECT("'Полная ст-ть с уч.НЗС (Авто)'!YP"&amp;$J$42),$C30,'Полная ст-ть с уч.НЗС (Авто)'!GJ$11:INDIRECT("'Полная ст-ть с уч.НЗС (Авто)'!GJ"&amp;$J$42))/$D30)</f>
        <v>0</v>
      </c>
      <c r="GK30" s="137">
        <f ca="1">IF($D30=0,0,SUMIF('Полная ст-ть с уч.НЗС (Авто)'!$YP$11:INDIRECT("'Полная ст-ть с уч.НЗС (Авто)'!YP"&amp;$J$42),$C30,'Полная ст-ть с уч.НЗС (Авто)'!GK$11:INDIRECT("'Полная ст-ть с уч.НЗС (Авто)'!GK"&amp;$J$42))/$D30)</f>
        <v>0</v>
      </c>
      <c r="GL30" s="137">
        <f ca="1">IF($D30=0,0,SUMIF('Полная ст-ть с уч.НЗС (Авто)'!$YP$11:INDIRECT("'Полная ст-ть с уч.НЗС (Авто)'!YP"&amp;$J$42),$C30,'Полная ст-ть с уч.НЗС (Авто)'!GL$11:INDIRECT("'Полная ст-ть с уч.НЗС (Авто)'!GL"&amp;$J$42))/$D30)</f>
        <v>0</v>
      </c>
      <c r="GM30" s="137">
        <f ca="1">IF($D30=0,0,SUMIF('Полная ст-ть с уч.НЗС (Авто)'!$YP$11:INDIRECT("'Полная ст-ть с уч.НЗС (Авто)'!YP"&amp;$J$42),$C30,'Полная ст-ть с уч.НЗС (Авто)'!GM$11:INDIRECT("'Полная ст-ть с уч.НЗС (Авто)'!GM"&amp;$J$42))/$D30)</f>
        <v>0</v>
      </c>
      <c r="GN30" s="137">
        <f ca="1">IF($D30=0,0,SUMIF('Полная ст-ть с уч.НЗС (Авто)'!$YP$11:INDIRECT("'Полная ст-ть с уч.НЗС (Авто)'!YP"&amp;$J$42),$C30,'Полная ст-ть с уч.НЗС (Авто)'!GN$11:INDIRECT("'Полная ст-ть с уч.НЗС (Авто)'!GN"&amp;$J$42))/$D30)</f>
        <v>0</v>
      </c>
      <c r="GO30" s="137">
        <f ca="1">IF($D30=0,0,SUMIF('Полная ст-ть с уч.НЗС (Авто)'!$YP$11:INDIRECT("'Полная ст-ть с уч.НЗС (Авто)'!YP"&amp;$J$42),$C30,'Полная ст-ть с уч.НЗС (Авто)'!GO$11:INDIRECT("'Полная ст-ть с уч.НЗС (Авто)'!GO"&amp;$J$42))/$D30)</f>
        <v>0</v>
      </c>
      <c r="GP30" s="137">
        <f ca="1">IF($D30=0,0,SUMIF('Полная ст-ть с уч.НЗС (Авто)'!$YP$11:INDIRECT("'Полная ст-ть с уч.НЗС (Авто)'!YP"&amp;$J$42),$C30,'Полная ст-ть с уч.НЗС (Авто)'!GP$11:INDIRECT("'Полная ст-ть с уч.НЗС (Авто)'!GP"&amp;$J$42))/$D30)</f>
        <v>0</v>
      </c>
      <c r="GQ30" s="137">
        <f ca="1">IF($D30=0,0,SUMIF('Полная ст-ть с уч.НЗС (Авто)'!$YP$11:INDIRECT("'Полная ст-ть с уч.НЗС (Авто)'!YP"&amp;$J$42),$C30,'Полная ст-ть с уч.НЗС (Авто)'!GQ$11:INDIRECT("'Полная ст-ть с уч.НЗС (Авто)'!GQ"&amp;$J$42))/$D30)</f>
        <v>0</v>
      </c>
      <c r="GR30" s="137">
        <f ca="1">IF($D30=0,0,SUMIF('Полная ст-ть с уч.НЗС (Авто)'!$YP$11:INDIRECT("'Полная ст-ть с уч.НЗС (Авто)'!YP"&amp;$J$42),$C30,'Полная ст-ть с уч.НЗС (Авто)'!GR$11:INDIRECT("'Полная ст-ть с уч.НЗС (Авто)'!GR"&amp;$J$42))/$D30)</f>
        <v>0</v>
      </c>
      <c r="GS30" s="137">
        <f ca="1">IF($D30=0,0,SUMIF('Полная ст-ть с уч.НЗС (Авто)'!$YP$11:INDIRECT("'Полная ст-ть с уч.НЗС (Авто)'!YP"&amp;$J$42),$C30,'Полная ст-ть с уч.НЗС (Авто)'!GS$11:INDIRECT("'Полная ст-ть с уч.НЗС (Авто)'!GS"&amp;$J$42))/$D30)</f>
        <v>0</v>
      </c>
      <c r="GT30" s="137">
        <f ca="1">IF($D30=0,0,SUMIF('Полная ст-ть с уч.НЗС (Авто)'!$YP$11:INDIRECT("'Полная ст-ть с уч.НЗС (Авто)'!YP"&amp;$J$42),$C30,'Полная ст-ть с уч.НЗС (Авто)'!GT$11:INDIRECT("'Полная ст-ть с уч.НЗС (Авто)'!GT"&amp;$J$42))/$D30)</f>
        <v>0</v>
      </c>
      <c r="GU30" s="137">
        <f ca="1">IF($D30=0,0,SUMIF('Полная ст-ть с уч.НЗС (Авто)'!$YP$11:INDIRECT("'Полная ст-ть с уч.НЗС (Авто)'!YP"&amp;$J$42),$C30,'Полная ст-ть с уч.НЗС (Авто)'!GU$11:INDIRECT("'Полная ст-ть с уч.НЗС (Авто)'!GU"&amp;$J$42))/$D30)</f>
        <v>0</v>
      </c>
      <c r="GV30" s="137">
        <f ca="1">IF($D30=0,0,SUMIF('Полная ст-ть с уч.НЗС (Авто)'!$YP$11:INDIRECT("'Полная ст-ть с уч.НЗС (Авто)'!YP"&amp;$J$42),$C30,'Полная ст-ть с уч.НЗС (Авто)'!GV$11:INDIRECT("'Полная ст-ть с уч.НЗС (Авто)'!GV"&amp;$J$42))/$D30)</f>
        <v>0</v>
      </c>
      <c r="GW30" s="137">
        <f ca="1">IF($D30=0,0,SUMIF('Полная ст-ть с уч.НЗС (Авто)'!$YP$11:INDIRECT("'Полная ст-ть с уч.НЗС (Авто)'!YP"&amp;$J$42),$C30,'Полная ст-ть с уч.НЗС (Авто)'!GW$11:INDIRECT("'Полная ст-ть с уч.НЗС (Авто)'!GW"&amp;$J$42))/$D30)</f>
        <v>0</v>
      </c>
      <c r="GX30" s="137">
        <f ca="1">IF($D30=0,0,SUMIF('Полная ст-ть с уч.НЗС (Авто)'!$YP$11:INDIRECT("'Полная ст-ть с уч.НЗС (Авто)'!YP"&amp;$J$42),$C30,'Полная ст-ть с уч.НЗС (Авто)'!GX$11:INDIRECT("'Полная ст-ть с уч.НЗС (Авто)'!GX"&amp;$J$42))/$D30)</f>
        <v>0</v>
      </c>
      <c r="GY30" s="137">
        <f ca="1">IF($D30=0,0,SUMIF('Полная ст-ть с уч.НЗС (Авто)'!$YP$11:INDIRECT("'Полная ст-ть с уч.НЗС (Авто)'!YP"&amp;$J$42),$C30,'Полная ст-ть с уч.НЗС (Авто)'!GY$11:INDIRECT("'Полная ст-ть с уч.НЗС (Авто)'!GY"&amp;$J$42))/$D30)</f>
        <v>0</v>
      </c>
      <c r="GZ30" s="137">
        <f ca="1">IF($D30=0,0,SUMIF('Полная ст-ть с уч.НЗС (Авто)'!$YP$11:INDIRECT("'Полная ст-ть с уч.НЗС (Авто)'!YP"&amp;$J$42),$C30,'Полная ст-ть с уч.НЗС (Авто)'!GZ$11:INDIRECT("'Полная ст-ть с уч.НЗС (Авто)'!GZ"&amp;$J$42))/$D30)</f>
        <v>0</v>
      </c>
      <c r="HA30" s="137">
        <f ca="1">IF($D30=0,0,SUMIF('Полная ст-ть с уч.НЗС (Авто)'!$YP$11:INDIRECT("'Полная ст-ть с уч.НЗС (Авто)'!YP"&amp;$J$42),$C30,'Полная ст-ть с уч.НЗС (Авто)'!HA$11:INDIRECT("'Полная ст-ть с уч.НЗС (Авто)'!HA"&amp;$J$42))/$D30)</f>
        <v>0</v>
      </c>
      <c r="HB30" s="137">
        <f ca="1">IF($D30=0,0,SUMIF('Полная ст-ть с уч.НЗС (Авто)'!$YP$11:INDIRECT("'Полная ст-ть с уч.НЗС (Авто)'!YP"&amp;$J$42),$C30,'Полная ст-ть с уч.НЗС (Авто)'!HB$11:INDIRECT("'Полная ст-ть с уч.НЗС (Авто)'!HB"&amp;$J$42))/$D30)</f>
        <v>0</v>
      </c>
      <c r="HC30" s="137">
        <f ca="1">IF($D30=0,0,SUMIF('Полная ст-ть с уч.НЗС (Авто)'!$YP$11:INDIRECT("'Полная ст-ть с уч.НЗС (Авто)'!YP"&amp;$J$42),$C30,'Полная ст-ть с уч.НЗС (Авто)'!HC$11:INDIRECT("'Полная ст-ть с уч.НЗС (Авто)'!HC"&amp;$J$42))/$D30)</f>
        <v>0</v>
      </c>
      <c r="HD30" s="137">
        <f ca="1">IF($D30=0,0,SUMIF('Полная ст-ть с уч.НЗС (Авто)'!$YP$11:INDIRECT("'Полная ст-ть с уч.НЗС (Авто)'!YP"&amp;$J$42),$C30,'Полная ст-ть с уч.НЗС (Авто)'!HD$11:INDIRECT("'Полная ст-ть с уч.НЗС (Авто)'!HD"&amp;$J$42))/$D30)</f>
        <v>0</v>
      </c>
      <c r="HE30" s="137">
        <f ca="1">IF($D30=0,0,SUMIF('Полная ст-ть с уч.НЗС (Авто)'!$YP$11:INDIRECT("'Полная ст-ть с уч.НЗС (Авто)'!YP"&amp;$J$42),$C30,'Полная ст-ть с уч.НЗС (Авто)'!HE$11:INDIRECT("'Полная ст-ть с уч.НЗС (Авто)'!HE"&amp;$J$42))/$D30)</f>
        <v>0</v>
      </c>
      <c r="HF30" s="137">
        <f ca="1">IF($D30=0,0,SUMIF('Полная ст-ть с уч.НЗС (Авто)'!$YP$11:INDIRECT("'Полная ст-ть с уч.НЗС (Авто)'!YP"&amp;$J$42),$C30,'Полная ст-ть с уч.НЗС (Авто)'!HF$11:INDIRECT("'Полная ст-ть с уч.НЗС (Авто)'!HF"&amp;$J$42))/$D30)</f>
        <v>0</v>
      </c>
      <c r="HG30" s="137">
        <f ca="1">IF($D30=0,0,SUMIF('Полная ст-ть с уч.НЗС (Авто)'!$YP$11:INDIRECT("'Полная ст-ть с уч.НЗС (Авто)'!YP"&amp;$J$42),$C30,'Полная ст-ть с уч.НЗС (Авто)'!HG$11:INDIRECT("'Полная ст-ть с уч.НЗС (Авто)'!HG"&amp;$J$42))/$D30)</f>
        <v>0</v>
      </c>
      <c r="HH30" s="137">
        <f ca="1">IF($D30=0,0,SUMIF('Полная ст-ть с уч.НЗС (Авто)'!$YP$11:INDIRECT("'Полная ст-ть с уч.НЗС (Авто)'!YP"&amp;$J$42),$C30,'Полная ст-ть с уч.НЗС (Авто)'!HH$11:INDIRECT("'Полная ст-ть с уч.НЗС (Авто)'!HH"&amp;$J$42))/$D30)</f>
        <v>0</v>
      </c>
      <c r="HI30" s="137">
        <f ca="1">IF($D30=0,0,SUMIF('Полная ст-ть с уч.НЗС (Авто)'!$YP$11:INDIRECT("'Полная ст-ть с уч.НЗС (Авто)'!YP"&amp;$J$42),$C30,'Полная ст-ть с уч.НЗС (Авто)'!HI$11:INDIRECT("'Полная ст-ть с уч.НЗС (Авто)'!HI"&amp;$J$42))/$D30)</f>
        <v>0</v>
      </c>
      <c r="HJ30" s="137">
        <f ca="1">IF($D30=0,0,SUMIF('Полная ст-ть с уч.НЗС (Авто)'!$YP$11:INDIRECT("'Полная ст-ть с уч.НЗС (Авто)'!YP"&amp;$J$42),$C30,'Полная ст-ть с уч.НЗС (Авто)'!HJ$11:INDIRECT("'Полная ст-ть с уч.НЗС (Авто)'!HJ"&amp;$J$42))/$D30)</f>
        <v>0</v>
      </c>
      <c r="HK30" s="137">
        <f ca="1">IF($D30=0,0,SUMIF('Полная ст-ть с уч.НЗС (Авто)'!$YP$11:INDIRECT("'Полная ст-ть с уч.НЗС (Авто)'!YP"&amp;$J$42),$C30,'Полная ст-ть с уч.НЗС (Авто)'!HK$11:INDIRECT("'Полная ст-ть с уч.НЗС (Авто)'!HK"&amp;$J$42))/$D30)</f>
        <v>0</v>
      </c>
      <c r="HL30" s="137">
        <f ca="1">IF($D30=0,0,SUMIF('Полная ст-ть с уч.НЗС (Авто)'!$YP$11:INDIRECT("'Полная ст-ть с уч.НЗС (Авто)'!YP"&amp;$J$42),$C30,'Полная ст-ть с уч.НЗС (Авто)'!HL$11:INDIRECT("'Полная ст-ть с уч.НЗС (Авто)'!HL"&amp;$J$42))/$D30)</f>
        <v>0</v>
      </c>
      <c r="HM30" s="137">
        <f ca="1">IF($D30=0,0,SUMIF('Полная ст-ть с уч.НЗС (Авто)'!$YP$11:INDIRECT("'Полная ст-ть с уч.НЗС (Авто)'!YP"&amp;$J$42),$C30,'Полная ст-ть с уч.НЗС (Авто)'!HM$11:INDIRECT("'Полная ст-ть с уч.НЗС (Авто)'!HM"&amp;$J$42))/$D30)</f>
        <v>0</v>
      </c>
      <c r="HN30" s="137">
        <f ca="1">IF($D30=0,0,SUMIF('Полная ст-ть с уч.НЗС (Авто)'!$YP$11:INDIRECT("'Полная ст-ть с уч.НЗС (Авто)'!YP"&amp;$J$42),$C30,'Полная ст-ть с уч.НЗС (Авто)'!HN$11:INDIRECT("'Полная ст-ть с уч.НЗС (Авто)'!HN"&amp;$J$42))/$D30)</f>
        <v>0</v>
      </c>
      <c r="HO30" s="137">
        <f ca="1">IF($D30=0,0,SUMIF('Полная ст-ть с уч.НЗС (Авто)'!$YP$11:INDIRECT("'Полная ст-ть с уч.НЗС (Авто)'!YP"&amp;$J$42),$C30,'Полная ст-ть с уч.НЗС (Авто)'!HO$11:INDIRECT("'Полная ст-ть с уч.НЗС (Авто)'!HO"&amp;$J$42))/$D30)</f>
        <v>0</v>
      </c>
      <c r="HP30" s="137">
        <f ca="1">IF($D30=0,0,SUMIF('Полная ст-ть с уч.НЗС (Авто)'!$YP$11:INDIRECT("'Полная ст-ть с уч.НЗС (Авто)'!YP"&amp;$J$42),$C30,'Полная ст-ть с уч.НЗС (Авто)'!HP$11:INDIRECT("'Полная ст-ть с уч.НЗС (Авто)'!HP"&amp;$J$42))/$D30)</f>
        <v>0</v>
      </c>
      <c r="HQ30" s="137">
        <f ca="1">IF($D30=0,0,SUMIF('Полная ст-ть с уч.НЗС (Авто)'!$YP$11:INDIRECT("'Полная ст-ть с уч.НЗС (Авто)'!YP"&amp;$J$42),$C30,'Полная ст-ть с уч.НЗС (Авто)'!HQ$11:INDIRECT("'Полная ст-ть с уч.НЗС (Авто)'!HQ"&amp;$J$42))/$D30)</f>
        <v>0</v>
      </c>
      <c r="HR30" s="137">
        <f ca="1">IF($D30=0,0,SUMIF('Полная ст-ть с уч.НЗС (Авто)'!$YP$11:INDIRECT("'Полная ст-ть с уч.НЗС (Авто)'!YP"&amp;$J$42),$C30,'Полная ст-ть с уч.НЗС (Авто)'!HR$11:INDIRECT("'Полная ст-ть с уч.НЗС (Авто)'!HR"&amp;$J$42))/$D30)</f>
        <v>0</v>
      </c>
      <c r="HS30" s="137">
        <f ca="1">IF($D30=0,0,SUMIF('Полная ст-ть с уч.НЗС (Авто)'!$YP$11:INDIRECT("'Полная ст-ть с уч.НЗС (Авто)'!YP"&amp;$J$42),$C30,'Полная ст-ть с уч.НЗС (Авто)'!HS$11:INDIRECT("'Полная ст-ть с уч.НЗС (Авто)'!HS"&amp;$J$42))/$D30)</f>
        <v>0</v>
      </c>
      <c r="HT30" s="137">
        <f ca="1">IF($D30=0,0,SUMIF('Полная ст-ть с уч.НЗС (Авто)'!$YP$11:INDIRECT("'Полная ст-ть с уч.НЗС (Авто)'!YP"&amp;$J$42),$C30,'Полная ст-ть с уч.НЗС (Авто)'!HT$11:INDIRECT("'Полная ст-ть с уч.НЗС (Авто)'!HT"&amp;$J$42))/$D30)</f>
        <v>0</v>
      </c>
      <c r="HU30" s="137">
        <f ca="1">IF($D30=0,0,SUMIF('Полная ст-ть с уч.НЗС (Авто)'!$YP$11:INDIRECT("'Полная ст-ть с уч.НЗС (Авто)'!YP"&amp;$J$42),$C30,'Полная ст-ть с уч.НЗС (Авто)'!HU$11:INDIRECT("'Полная ст-ть с уч.НЗС (Авто)'!HU"&amp;$J$42))/$D30)</f>
        <v>0</v>
      </c>
      <c r="HV30" s="137">
        <f ca="1">IF($D30=0,0,SUMIF('Полная ст-ть с уч.НЗС (Авто)'!$YP$11:INDIRECT("'Полная ст-ть с уч.НЗС (Авто)'!YP"&amp;$J$42),$C30,'Полная ст-ть с уч.НЗС (Авто)'!HV$11:INDIRECT("'Полная ст-ть с уч.НЗС (Авто)'!HV"&amp;$J$42))/$D30)</f>
        <v>0</v>
      </c>
      <c r="HW30" s="137">
        <f ca="1">IF($D30=0,0,SUMIF('Полная ст-ть с уч.НЗС (Авто)'!$YP$11:INDIRECT("'Полная ст-ть с уч.НЗС (Авто)'!YP"&amp;$J$42),$C30,'Полная ст-ть с уч.НЗС (Авто)'!HW$11:INDIRECT("'Полная ст-ть с уч.НЗС (Авто)'!HW"&amp;$J$42))/$D30)</f>
        <v>0</v>
      </c>
      <c r="HX30" s="137">
        <f ca="1">IF($D30=0,0,SUMIF('Полная ст-ть с уч.НЗС (Авто)'!$YP$11:INDIRECT("'Полная ст-ть с уч.НЗС (Авто)'!YP"&amp;$J$42),$C30,'Полная ст-ть с уч.НЗС (Авто)'!HX$11:INDIRECT("'Полная ст-ть с уч.НЗС (Авто)'!HX"&amp;$J$42))/$D30)</f>
        <v>0</v>
      </c>
      <c r="HY30" s="137">
        <f ca="1">IF($D30=0,0,SUMIF('Полная ст-ть с уч.НЗС (Авто)'!$YP$11:INDIRECT("'Полная ст-ть с уч.НЗС (Авто)'!YP"&amp;$J$42),$C30,'Полная ст-ть с уч.НЗС (Авто)'!HY$11:INDIRECT("'Полная ст-ть с уч.НЗС (Авто)'!HY"&amp;$J$42))/$D30)</f>
        <v>0</v>
      </c>
      <c r="HZ30" s="137">
        <f ca="1">IF($D30=0,0,SUMIF('Полная ст-ть с уч.НЗС (Авто)'!$YP$11:INDIRECT("'Полная ст-ть с уч.НЗС (Авто)'!YP"&amp;$J$42),$C30,'Полная ст-ть с уч.НЗС (Авто)'!HZ$11:INDIRECT("'Полная ст-ть с уч.НЗС (Авто)'!HZ"&amp;$J$42))/$D30)</f>
        <v>0</v>
      </c>
      <c r="IA30" s="137">
        <f ca="1">IF($D30=0,0,SUMIF('Полная ст-ть с уч.НЗС (Авто)'!$YP$11:INDIRECT("'Полная ст-ть с уч.НЗС (Авто)'!YP"&amp;$J$42),$C30,'Полная ст-ть с уч.НЗС (Авто)'!IA$11:INDIRECT("'Полная ст-ть с уч.НЗС (Авто)'!IA"&amp;$J$42))/$D30)</f>
        <v>0</v>
      </c>
      <c r="IB30" s="137">
        <f ca="1">IF($D30=0,0,SUMIF('Полная ст-ть с уч.НЗС (Авто)'!$YP$11:INDIRECT("'Полная ст-ть с уч.НЗС (Авто)'!YP"&amp;$J$42),$C30,'Полная ст-ть с уч.НЗС (Авто)'!IB$11:INDIRECT("'Полная ст-ть с уч.НЗС (Авто)'!IB"&amp;$J$42))/$D30)</f>
        <v>0</v>
      </c>
      <c r="IC30" s="137">
        <f ca="1">IF($D30=0,0,SUMIF('Полная ст-ть с уч.НЗС (Авто)'!$YP$11:INDIRECT("'Полная ст-ть с уч.НЗС (Авто)'!YP"&amp;$J$42),$C30,'Полная ст-ть с уч.НЗС (Авто)'!IC$11:INDIRECT("'Полная ст-ть с уч.НЗС (Авто)'!IC"&amp;$J$42))/$D30)</f>
        <v>0</v>
      </c>
      <c r="ID30" s="137">
        <f ca="1">IF($D30=0,0,SUMIF('Полная ст-ть с уч.НЗС (Авто)'!$YP$11:INDIRECT("'Полная ст-ть с уч.НЗС (Авто)'!YP"&amp;$J$42),$C30,'Полная ст-ть с уч.НЗС (Авто)'!ID$11:INDIRECT("'Полная ст-ть с уч.НЗС (Авто)'!ID"&amp;$J$42))/$D30)</f>
        <v>0</v>
      </c>
      <c r="IE30" s="137">
        <f ca="1">IF($D30=0,0,SUMIF('Полная ст-ть с уч.НЗС (Авто)'!$YP$11:INDIRECT("'Полная ст-ть с уч.НЗС (Авто)'!YP"&amp;$J$42),$C30,'Полная ст-ть с уч.НЗС (Авто)'!IE$11:INDIRECT("'Полная ст-ть с уч.НЗС (Авто)'!IE"&amp;$J$42))/$D30)</f>
        <v>0</v>
      </c>
      <c r="IF30" s="137">
        <f ca="1">IF($D30=0,0,SUMIF('Полная ст-ть с уч.НЗС (Авто)'!$YP$11:INDIRECT("'Полная ст-ть с уч.НЗС (Авто)'!YP"&amp;$J$42),$C30,'Полная ст-ть с уч.НЗС (Авто)'!IF$11:INDIRECT("'Полная ст-ть с уч.НЗС (Авто)'!IF"&amp;$J$42))/$D30)</f>
        <v>0</v>
      </c>
      <c r="IG30" s="137">
        <f ca="1">IF($D30=0,0,SUMIF('Полная ст-ть с уч.НЗС (Авто)'!$YP$11:INDIRECT("'Полная ст-ть с уч.НЗС (Авто)'!YP"&amp;$J$42),$C30,'Полная ст-ть с уч.НЗС (Авто)'!IG$11:INDIRECT("'Полная ст-ть с уч.НЗС (Авто)'!IG"&amp;$J$42))/$D30)</f>
        <v>0</v>
      </c>
      <c r="IH30" s="137">
        <f ca="1">IF($D30=0,0,SUMIF('Полная ст-ть с уч.НЗС (Авто)'!$YP$11:INDIRECT("'Полная ст-ть с уч.НЗС (Авто)'!YP"&amp;$J$42),$C30,'Полная ст-ть с уч.НЗС (Авто)'!IH$11:INDIRECT("'Полная ст-ть с уч.НЗС (Авто)'!IH"&amp;$J$42))/$D30)</f>
        <v>0</v>
      </c>
      <c r="II30" s="137">
        <f ca="1">IF($D30=0,0,SUMIF('Полная ст-ть с уч.НЗС (Авто)'!$YP$11:INDIRECT("'Полная ст-ть с уч.НЗС (Авто)'!YP"&amp;$J$42),$C30,'Полная ст-ть с уч.НЗС (Авто)'!II$11:INDIRECT("'Полная ст-ть с уч.НЗС (Авто)'!II"&amp;$J$42))/$D30)</f>
        <v>0</v>
      </c>
      <c r="IJ30" s="137">
        <f ca="1">IF($D30=0,0,SUMIF('Полная ст-ть с уч.НЗС (Авто)'!$YP$11:INDIRECT("'Полная ст-ть с уч.НЗС (Авто)'!YP"&amp;$J$42),$C30,'Полная ст-ть с уч.НЗС (Авто)'!IJ$11:INDIRECT("'Полная ст-ть с уч.НЗС (Авто)'!IJ"&amp;$J$42))/$D30)</f>
        <v>0</v>
      </c>
      <c r="IK30" s="137">
        <f ca="1">IF($D30=0,0,SUMIF('Полная ст-ть с уч.НЗС (Авто)'!$YP$11:INDIRECT("'Полная ст-ть с уч.НЗС (Авто)'!YP"&amp;$J$42),$C30,'Полная ст-ть с уч.НЗС (Авто)'!IK$11:INDIRECT("'Полная ст-ть с уч.НЗС (Авто)'!IK"&amp;$J$42))/$D30)</f>
        <v>0</v>
      </c>
      <c r="IL30" s="137">
        <f ca="1">IF($D30=0,0,SUMIF('Полная ст-ть с уч.НЗС (Авто)'!$YP$11:INDIRECT("'Полная ст-ть с уч.НЗС (Авто)'!YP"&amp;$J$42),$C30,'Полная ст-ть с уч.НЗС (Авто)'!IL$11:INDIRECT("'Полная ст-ть с уч.НЗС (Авто)'!IL"&amp;$J$42))/$D30)</f>
        <v>0</v>
      </c>
      <c r="IM30" s="137">
        <f ca="1">IF($D30=0,0,SUMIF('Полная ст-ть с уч.НЗС (Авто)'!$YP$11:INDIRECT("'Полная ст-ть с уч.НЗС (Авто)'!YP"&amp;$J$42),$C30,'Полная ст-ть с уч.НЗС (Авто)'!IM$11:INDIRECT("'Полная ст-ть с уч.НЗС (Авто)'!IM"&amp;$J$42))/$D30)</f>
        <v>0</v>
      </c>
      <c r="IN30" s="137">
        <f ca="1">IF($D30=0,0,SUMIF('Полная ст-ть с уч.НЗС (Авто)'!$YP$11:INDIRECT("'Полная ст-ть с уч.НЗС (Авто)'!YP"&amp;$J$42),$C30,'Полная ст-ть с уч.НЗС (Авто)'!IN$11:INDIRECT("'Полная ст-ть с уч.НЗС (Авто)'!IN"&amp;$J$42))/$D30)</f>
        <v>0</v>
      </c>
      <c r="IO30" s="137">
        <f ca="1">IF($D30=0,0,SUMIF('Полная ст-ть с уч.НЗС (Авто)'!$YP$11:INDIRECT("'Полная ст-ть с уч.НЗС (Авто)'!YP"&amp;$J$42),$C30,'Полная ст-ть с уч.НЗС (Авто)'!IO$11:INDIRECT("'Полная ст-ть с уч.НЗС (Авто)'!IO"&amp;$J$42))/$D30)</f>
        <v>0</v>
      </c>
      <c r="IP30" s="137">
        <f ca="1">IF($D30=0,0,SUMIF('Полная ст-ть с уч.НЗС (Авто)'!$YP$11:INDIRECT("'Полная ст-ть с уч.НЗС (Авто)'!YP"&amp;$J$42),$C30,'Полная ст-ть с уч.НЗС (Авто)'!IP$11:INDIRECT("'Полная ст-ть с уч.НЗС (Авто)'!IP"&amp;$J$42))/$D30)</f>
        <v>0</v>
      </c>
      <c r="IQ30" s="137">
        <f ca="1">IF($D30=0,0,SUMIF('Полная ст-ть с уч.НЗС (Авто)'!$YP$11:INDIRECT("'Полная ст-ть с уч.НЗС (Авто)'!YP"&amp;$J$42),$C30,'Полная ст-ть с уч.НЗС (Авто)'!IQ$11:INDIRECT("'Полная ст-ть с уч.НЗС (Авто)'!IQ"&amp;$J$42))/$D30)</f>
        <v>0</v>
      </c>
      <c r="IR30" s="137">
        <f ca="1">IF($D30=0,0,SUMIF('Полная ст-ть с уч.НЗС (Авто)'!$YP$11:INDIRECT("'Полная ст-ть с уч.НЗС (Авто)'!YP"&amp;$J$42),$C30,'Полная ст-ть с уч.НЗС (Авто)'!IR$11:INDIRECT("'Полная ст-ть с уч.НЗС (Авто)'!IR"&amp;$J$42))/$D30)</f>
        <v>0</v>
      </c>
      <c r="IS30" s="137">
        <f ca="1">IF($D30=0,0,SUMIF('Полная ст-ть с уч.НЗС (Авто)'!$YP$11:INDIRECT("'Полная ст-ть с уч.НЗС (Авто)'!YP"&amp;$J$42),$C30,'Полная ст-ть с уч.НЗС (Авто)'!IS$11:INDIRECT("'Полная ст-ть с уч.НЗС (Авто)'!IS"&amp;$J$42))/$D30)</f>
        <v>0</v>
      </c>
      <c r="IT30" s="137">
        <f ca="1">IF($D30=0,0,SUMIF('Полная ст-ть с уч.НЗС (Авто)'!$YP$11:INDIRECT("'Полная ст-ть с уч.НЗС (Авто)'!YP"&amp;$J$42),$C30,'Полная ст-ть с уч.НЗС (Авто)'!IT$11:INDIRECT("'Полная ст-ть с уч.НЗС (Авто)'!IT"&amp;$J$42))/$D30)</f>
        <v>0</v>
      </c>
      <c r="IU30" s="137">
        <f ca="1">IF($D30=0,0,SUMIF('Полная ст-ть с уч.НЗС (Авто)'!$YP$11:INDIRECT("'Полная ст-ть с уч.НЗС (Авто)'!YP"&amp;$J$42),$C30,'Полная ст-ть с уч.НЗС (Авто)'!IU$11:INDIRECT("'Полная ст-ть с уч.НЗС (Авто)'!IU"&amp;$J$42))/$D30)</f>
        <v>0</v>
      </c>
      <c r="IV30" s="137">
        <f ca="1">IF($D30=0,0,SUMIF('Полная ст-ть с уч.НЗС (Авто)'!$YP$11:INDIRECT("'Полная ст-ть с уч.НЗС (Авто)'!YP"&amp;$J$42),$C30,'Полная ст-ть с уч.НЗС (Авто)'!IV$11:INDIRECT("'Полная ст-ть с уч.НЗС (Авто)'!IV"&amp;$J$42))/$D30)</f>
        <v>0</v>
      </c>
      <c r="IW30" s="137">
        <f ca="1">IF($D30=0,0,SUMIF('Полная ст-ть с уч.НЗС (Авто)'!$YP$11:INDIRECT("'Полная ст-ть с уч.НЗС (Авто)'!YP"&amp;$J$42),$C30,'Полная ст-ть с уч.НЗС (Авто)'!IW$11:INDIRECT("'Полная ст-ть с уч.НЗС (Авто)'!IW"&amp;$J$42))/$D30)</f>
        <v>0</v>
      </c>
      <c r="IX30" s="137">
        <f ca="1">IF($D30=0,0,SUMIF('Полная ст-ть с уч.НЗС (Авто)'!$YP$11:INDIRECT("'Полная ст-ть с уч.НЗС (Авто)'!YP"&amp;$J$42),$C30,'Полная ст-ть с уч.НЗС (Авто)'!IX$11:INDIRECT("'Полная ст-ть с уч.НЗС (Авто)'!IX"&amp;$J$42))/$D30)</f>
        <v>0</v>
      </c>
      <c r="IY30" s="137">
        <f ca="1">IF($D30=0,0,SUMIF('Полная ст-ть с уч.НЗС (Авто)'!$YP$11:INDIRECT("'Полная ст-ть с уч.НЗС (Авто)'!YP"&amp;$J$42),$C30,'Полная ст-ть с уч.НЗС (Авто)'!IY$11:INDIRECT("'Полная ст-ть с уч.НЗС (Авто)'!IY"&amp;$J$42))/$D30)</f>
        <v>0</v>
      </c>
      <c r="IZ30" s="137">
        <f ca="1">IF($D30=0,0,SUMIF('Полная ст-ть с уч.НЗС (Авто)'!$YP$11:INDIRECT("'Полная ст-ть с уч.НЗС (Авто)'!YP"&amp;$J$42),$C30,'Полная ст-ть с уч.НЗС (Авто)'!IZ$11:INDIRECT("'Полная ст-ть с уч.НЗС (Авто)'!IZ"&amp;$J$42))/$D30)</f>
        <v>0</v>
      </c>
      <c r="JA30" s="137">
        <f ca="1">IF($D30=0,0,SUMIF('Полная ст-ть с уч.НЗС (Авто)'!$YP$11:INDIRECT("'Полная ст-ть с уч.НЗС (Авто)'!YP"&amp;$J$42),$C30,'Полная ст-ть с уч.НЗС (Авто)'!JA$11:INDIRECT("'Полная ст-ть с уч.НЗС (Авто)'!JA"&amp;$J$42))/$D30)</f>
        <v>0</v>
      </c>
      <c r="JB30" s="137">
        <f ca="1">IF($D30=0,0,SUMIF('Полная ст-ть с уч.НЗС (Авто)'!$YP$11:INDIRECT("'Полная ст-ть с уч.НЗС (Авто)'!YP"&amp;$J$42),$C30,'Полная ст-ть с уч.НЗС (Авто)'!JB$11:INDIRECT("'Полная ст-ть с уч.НЗС (Авто)'!JB"&amp;$J$42))/$D30)</f>
        <v>0</v>
      </c>
      <c r="JC30" s="137">
        <f ca="1">IF($D30=0,0,SUMIF('Полная ст-ть с уч.НЗС (Авто)'!$YP$11:INDIRECT("'Полная ст-ть с уч.НЗС (Авто)'!YP"&amp;$J$42),$C30,'Полная ст-ть с уч.НЗС (Авто)'!JC$11:INDIRECT("'Полная ст-ть с уч.НЗС (Авто)'!JC"&amp;$J$42))/$D30)</f>
        <v>0</v>
      </c>
      <c r="JD30" s="137">
        <f ca="1">IF($D30=0,0,SUMIF('Полная ст-ть с уч.НЗС (Авто)'!$YP$11:INDIRECT("'Полная ст-ть с уч.НЗС (Авто)'!YP"&amp;$J$42),$C30,'Полная ст-ть с уч.НЗС (Авто)'!JD$11:INDIRECT("'Полная ст-ть с уч.НЗС (Авто)'!JD"&amp;$J$42))/$D30)</f>
        <v>0</v>
      </c>
      <c r="JE30" s="137">
        <f ca="1">IF($D30=0,0,SUMIF('Полная ст-ть с уч.НЗС (Авто)'!$YP$11:INDIRECT("'Полная ст-ть с уч.НЗС (Авто)'!YP"&amp;$J$42),$C30,'Полная ст-ть с уч.НЗС (Авто)'!JE$11:INDIRECT("'Полная ст-ть с уч.НЗС (Авто)'!JE"&amp;$J$42))/$D30)</f>
        <v>0</v>
      </c>
      <c r="JF30" s="137">
        <f ca="1">IF($D30=0,0,SUMIF('Полная ст-ть с уч.НЗС (Авто)'!$YP$11:INDIRECT("'Полная ст-ть с уч.НЗС (Авто)'!YP"&amp;$J$42),$C30,'Полная ст-ть с уч.НЗС (Авто)'!JF$11:INDIRECT("'Полная ст-ть с уч.НЗС (Авто)'!JF"&amp;$J$42))/$D30)</f>
        <v>0</v>
      </c>
      <c r="JG30" s="137">
        <f ca="1">IF($D30=0,0,SUMIF('Полная ст-ть с уч.НЗС (Авто)'!$YP$11:INDIRECT("'Полная ст-ть с уч.НЗС (Авто)'!YP"&amp;$J$42),$C30,'Полная ст-ть с уч.НЗС (Авто)'!JG$11:INDIRECT("'Полная ст-ть с уч.НЗС (Авто)'!JG"&amp;$J$42))/$D30)</f>
        <v>0</v>
      </c>
      <c r="JH30" s="137">
        <f ca="1">IF($D30=0,0,SUMIF('Полная ст-ть с уч.НЗС (Авто)'!$YP$11:INDIRECT("'Полная ст-ть с уч.НЗС (Авто)'!YP"&amp;$J$42),$C30,'Полная ст-ть с уч.НЗС (Авто)'!JH$11:INDIRECT("'Полная ст-ть с уч.НЗС (Авто)'!JH"&amp;$J$42))/$D30)</f>
        <v>0</v>
      </c>
      <c r="JI30" s="137">
        <f ca="1">IF($D30=0,0,SUMIF('Полная ст-ть с уч.НЗС (Авто)'!$YP$11:INDIRECT("'Полная ст-ть с уч.НЗС (Авто)'!YP"&amp;$J$42),$C30,'Полная ст-ть с уч.НЗС (Авто)'!JI$11:INDIRECT("'Полная ст-ть с уч.НЗС (Авто)'!JI"&amp;$J$42))/$D30)</f>
        <v>0</v>
      </c>
      <c r="JJ30" s="137">
        <f ca="1">IF($D30=0,0,SUMIF('Полная ст-ть с уч.НЗС (Авто)'!$YP$11:INDIRECT("'Полная ст-ть с уч.НЗС (Авто)'!YP"&amp;$J$42),$C30,'Полная ст-ть с уч.НЗС (Авто)'!JJ$11:INDIRECT("'Полная ст-ть с уч.НЗС (Авто)'!JJ"&amp;$J$42))/$D30)</f>
        <v>0</v>
      </c>
      <c r="JK30" s="137">
        <f ca="1">IF($D30=0,0,SUMIF('Полная ст-ть с уч.НЗС (Авто)'!$YP$11:INDIRECT("'Полная ст-ть с уч.НЗС (Авто)'!YP"&amp;$J$42),$C30,'Полная ст-ть с уч.НЗС (Авто)'!JK$11:INDIRECT("'Полная ст-ть с уч.НЗС (Авто)'!JK"&amp;$J$42))/$D30)</f>
        <v>0</v>
      </c>
      <c r="JL30" s="137">
        <f ca="1">IF($D30=0,0,SUMIF('Полная ст-ть с уч.НЗС (Авто)'!$YP$11:INDIRECT("'Полная ст-ть с уч.НЗС (Авто)'!YP"&amp;$J$42),$C30,'Полная ст-ть с уч.НЗС (Авто)'!JL$11:INDIRECT("'Полная ст-ть с уч.НЗС (Авто)'!JL"&amp;$J$42))/$D30)</f>
        <v>0</v>
      </c>
      <c r="JM30" s="137">
        <f ca="1">IF($D30=0,0,SUMIF('Полная ст-ть с уч.НЗС (Авто)'!$YP$11:INDIRECT("'Полная ст-ть с уч.НЗС (Авто)'!YP"&amp;$J$42),$C30,'Полная ст-ть с уч.НЗС (Авто)'!JM$11:INDIRECT("'Полная ст-ть с уч.НЗС (Авто)'!JM"&amp;$J$42))/$D30)</f>
        <v>0</v>
      </c>
      <c r="JN30" s="137">
        <f ca="1">IF($D30=0,0,SUMIF('Полная ст-ть с уч.НЗС (Авто)'!$YP$11:INDIRECT("'Полная ст-ть с уч.НЗС (Авто)'!YP"&amp;$J$42),$C30,'Полная ст-ть с уч.НЗС (Авто)'!JN$11:INDIRECT("'Полная ст-ть с уч.НЗС (Авто)'!JN"&amp;$J$42))/$D30)</f>
        <v>0</v>
      </c>
      <c r="JO30" s="137">
        <f ca="1">IF($D30=0,0,SUMIF('Полная ст-ть с уч.НЗС (Авто)'!$YP$11:INDIRECT("'Полная ст-ть с уч.НЗС (Авто)'!YP"&amp;$J$42),$C30,'Полная ст-ть с уч.НЗС (Авто)'!JO$11:INDIRECT("'Полная ст-ть с уч.НЗС (Авто)'!JO"&amp;$J$42))/$D30)</f>
        <v>0</v>
      </c>
      <c r="JP30" s="137">
        <f ca="1">IF($D30=0,0,SUMIF('Полная ст-ть с уч.НЗС (Авто)'!$YP$11:INDIRECT("'Полная ст-ть с уч.НЗС (Авто)'!YP"&amp;$J$42),$C30,'Полная ст-ть с уч.НЗС (Авто)'!JP$11:INDIRECT("'Полная ст-ть с уч.НЗС (Авто)'!JP"&amp;$J$42))/$D30)</f>
        <v>0</v>
      </c>
      <c r="JQ30" s="137">
        <f ca="1">IF($D30=0,0,SUMIF('Полная ст-ть с уч.НЗС (Авто)'!$YP$11:INDIRECT("'Полная ст-ть с уч.НЗС (Авто)'!YP"&amp;$J$42),$C30,'Полная ст-ть с уч.НЗС (Авто)'!JQ$11:INDIRECT("'Полная ст-ть с уч.НЗС (Авто)'!JQ"&amp;$J$42))/$D30)</f>
        <v>0</v>
      </c>
      <c r="JR30" s="137">
        <f ca="1">IF($D30=0,0,SUMIF('Полная ст-ть с уч.НЗС (Авто)'!$YP$11:INDIRECT("'Полная ст-ть с уч.НЗС (Авто)'!YP"&amp;$J$42),$C30,'Полная ст-ть с уч.НЗС (Авто)'!JR$11:INDIRECT("'Полная ст-ть с уч.НЗС (Авто)'!JR"&amp;$J$42))/$D30)</f>
        <v>0</v>
      </c>
      <c r="JS30" s="137">
        <f ca="1">IF($D30=0,0,SUMIF('Полная ст-ть с уч.НЗС (Авто)'!$YP$11:INDIRECT("'Полная ст-ть с уч.НЗС (Авто)'!YP"&amp;$J$42),$C30,'Полная ст-ть с уч.НЗС (Авто)'!JS$11:INDIRECT("'Полная ст-ть с уч.НЗС (Авто)'!JS"&amp;$J$42))/$D30)</f>
        <v>0</v>
      </c>
      <c r="JT30" s="137">
        <f ca="1">IF($D30=0,0,SUMIF('Полная ст-ть с уч.НЗС (Авто)'!$YP$11:INDIRECT("'Полная ст-ть с уч.НЗС (Авто)'!YP"&amp;$J$42),$C30,'Полная ст-ть с уч.НЗС (Авто)'!JT$11:INDIRECT("'Полная ст-ть с уч.НЗС (Авто)'!JT"&amp;$J$42))/$D30)</f>
        <v>0</v>
      </c>
      <c r="JU30" s="137">
        <f ca="1">IF($D30=0,0,SUMIF('Полная ст-ть с уч.НЗС (Авто)'!$YP$11:INDIRECT("'Полная ст-ть с уч.НЗС (Авто)'!YP"&amp;$J$42),$C30,'Полная ст-ть с уч.НЗС (Авто)'!JU$11:INDIRECT("'Полная ст-ть с уч.НЗС (Авто)'!JU"&amp;$J$42))/$D30)</f>
        <v>0</v>
      </c>
      <c r="JV30" s="137">
        <f ca="1">IF($D30=0,0,SUMIF('Полная ст-ть с уч.НЗС (Авто)'!$YP$11:INDIRECT("'Полная ст-ть с уч.НЗС (Авто)'!YP"&amp;$J$42),$C30,'Полная ст-ть с уч.НЗС (Авто)'!JV$11:INDIRECT("'Полная ст-ть с уч.НЗС (Авто)'!JV"&amp;$J$42))/$D30)</f>
        <v>0</v>
      </c>
      <c r="JW30" s="137">
        <f ca="1">IF($D30=0,0,SUMIF('Полная ст-ть с уч.НЗС (Авто)'!$YP$11:INDIRECT("'Полная ст-ть с уч.НЗС (Авто)'!YP"&amp;$J$42),$C30,'Полная ст-ть с уч.НЗС (Авто)'!JW$11:INDIRECT("'Полная ст-ть с уч.НЗС (Авто)'!JW"&amp;$J$42))/$D30)</f>
        <v>0</v>
      </c>
      <c r="JX30" s="137">
        <f ca="1">IF($D30=0,0,SUMIF('Полная ст-ть с уч.НЗС (Авто)'!$YP$11:INDIRECT("'Полная ст-ть с уч.НЗС (Авто)'!YP"&amp;$J$42),$C30,'Полная ст-ть с уч.НЗС (Авто)'!JX$11:INDIRECT("'Полная ст-ть с уч.НЗС (Авто)'!JX"&amp;$J$42))/$D30)</f>
        <v>0</v>
      </c>
      <c r="JY30" s="137">
        <f ca="1">IF($D30=0,0,SUMIF('Полная ст-ть с уч.НЗС (Авто)'!$YP$11:INDIRECT("'Полная ст-ть с уч.НЗС (Авто)'!YP"&amp;$J$42),$C30,'Полная ст-ть с уч.НЗС (Авто)'!JY$11:INDIRECT("'Полная ст-ть с уч.НЗС (Авто)'!JY"&amp;$J$42))/$D30)</f>
        <v>0</v>
      </c>
      <c r="JZ30" s="137">
        <f ca="1">IF($D30=0,0,SUMIF('Полная ст-ть с уч.НЗС (Авто)'!$YP$11:INDIRECT("'Полная ст-ть с уч.НЗС (Авто)'!YP"&amp;$J$42),$C30,'Полная ст-ть с уч.НЗС (Авто)'!JZ$11:INDIRECT("'Полная ст-ть с уч.НЗС (Авто)'!JZ"&amp;$J$42))/$D30)</f>
        <v>0</v>
      </c>
      <c r="KA30" s="137">
        <f ca="1">IF($D30=0,0,SUMIF('Полная ст-ть с уч.НЗС (Авто)'!$YP$11:INDIRECT("'Полная ст-ть с уч.НЗС (Авто)'!YP"&amp;$J$42),$C30,'Полная ст-ть с уч.НЗС (Авто)'!KA$11:INDIRECT("'Полная ст-ть с уч.НЗС (Авто)'!KA"&amp;$J$42))/$D30)</f>
        <v>0</v>
      </c>
      <c r="KB30" s="137">
        <f ca="1">IF($D30=0,0,SUMIF('Полная ст-ть с уч.НЗС (Авто)'!$YP$11:INDIRECT("'Полная ст-ть с уч.НЗС (Авто)'!YP"&amp;$J$42),$C30,'Полная ст-ть с уч.НЗС (Авто)'!KB$11:INDIRECT("'Полная ст-ть с уч.НЗС (Авто)'!KB"&amp;$J$42))/$D30)</f>
        <v>0</v>
      </c>
      <c r="KC30" s="137">
        <f ca="1">IF($D30=0,0,SUMIF('Полная ст-ть с уч.НЗС (Авто)'!$YP$11:INDIRECT("'Полная ст-ть с уч.НЗС (Авто)'!YP"&amp;$J$42),$C30,'Полная ст-ть с уч.НЗС (Авто)'!KC$11:INDIRECT("'Полная ст-ть с уч.НЗС (Авто)'!KC"&amp;$J$42))/$D30)</f>
        <v>0</v>
      </c>
      <c r="KD30" s="137">
        <f ca="1">IF($D30=0,0,SUMIF('Полная ст-ть с уч.НЗС (Авто)'!$YP$11:INDIRECT("'Полная ст-ть с уч.НЗС (Авто)'!YP"&amp;$J$42),$C30,'Полная ст-ть с уч.НЗС (Авто)'!KD$11:INDIRECT("'Полная ст-ть с уч.НЗС (Авто)'!KD"&amp;$J$42))/$D30)</f>
        <v>0</v>
      </c>
      <c r="KE30" s="137">
        <f ca="1">IF($D30=0,0,SUMIF('Полная ст-ть с уч.НЗС (Авто)'!$YP$11:INDIRECT("'Полная ст-ть с уч.НЗС (Авто)'!YP"&amp;$J$42),$C30,'Полная ст-ть с уч.НЗС (Авто)'!KE$11:INDIRECT("'Полная ст-ть с уч.НЗС (Авто)'!KE"&amp;$J$42))/$D30)</f>
        <v>0</v>
      </c>
      <c r="KF30" s="137">
        <f ca="1">IF($D30=0,0,SUMIF('Полная ст-ть с уч.НЗС (Авто)'!$YP$11:INDIRECT("'Полная ст-ть с уч.НЗС (Авто)'!YP"&amp;$J$42),$C30,'Полная ст-ть с уч.НЗС (Авто)'!KF$11:INDIRECT("'Полная ст-ть с уч.НЗС (Авто)'!KF"&amp;$J$42))/$D30)</f>
        <v>0</v>
      </c>
      <c r="KG30" s="137">
        <f ca="1">IF($D30=0,0,SUMIF('Полная ст-ть с уч.НЗС (Авто)'!$YP$11:INDIRECT("'Полная ст-ть с уч.НЗС (Авто)'!YP"&amp;$J$42),$C30,'Полная ст-ть с уч.НЗС (Авто)'!KG$11:INDIRECT("'Полная ст-ть с уч.НЗС (Авто)'!KG"&amp;$J$42))/$D30)</f>
        <v>0</v>
      </c>
      <c r="KH30" s="137">
        <f ca="1">IF($D30=0,0,SUMIF('Полная ст-ть с уч.НЗС (Авто)'!$YP$11:INDIRECT("'Полная ст-ть с уч.НЗС (Авто)'!YP"&amp;$J$42),$C30,'Полная ст-ть с уч.НЗС (Авто)'!KH$11:INDIRECT("'Полная ст-ть с уч.НЗС (Авто)'!KH"&amp;$J$42))/$D30)</f>
        <v>0</v>
      </c>
      <c r="KI30" s="137">
        <f ca="1">IF($D30=0,0,SUMIF('Полная ст-ть с уч.НЗС (Авто)'!$YP$11:INDIRECT("'Полная ст-ть с уч.НЗС (Авто)'!YP"&amp;$J$42),$C30,'Полная ст-ть с уч.НЗС (Авто)'!KI$11:INDIRECT("'Полная ст-ть с уч.НЗС (Авто)'!KI"&amp;$J$42))/$D30)</f>
        <v>0</v>
      </c>
      <c r="KJ30" s="137">
        <f ca="1">IF($D30=0,0,SUMIF('Полная ст-ть с уч.НЗС (Авто)'!$YP$11:INDIRECT("'Полная ст-ть с уч.НЗС (Авто)'!YP"&amp;$J$42),$C30,'Полная ст-ть с уч.НЗС (Авто)'!KJ$11:INDIRECT("'Полная ст-ть с уч.НЗС (Авто)'!KJ"&amp;$J$42))/$D30)</f>
        <v>0</v>
      </c>
      <c r="KK30" s="137">
        <f ca="1">IF($D30=0,0,SUMIF('Полная ст-ть с уч.НЗС (Авто)'!$YP$11:INDIRECT("'Полная ст-ть с уч.НЗС (Авто)'!YP"&amp;$J$42),$C30,'Полная ст-ть с уч.НЗС (Авто)'!KK$11:INDIRECT("'Полная ст-ть с уч.НЗС (Авто)'!KK"&amp;$J$42))/$D30)</f>
        <v>0</v>
      </c>
      <c r="KL30" s="137">
        <f ca="1">IF($D30=0,0,SUMIF('Полная ст-ть с уч.НЗС (Авто)'!$YP$11:INDIRECT("'Полная ст-ть с уч.НЗС (Авто)'!YP"&amp;$J$42),$C30,'Полная ст-ть с уч.НЗС (Авто)'!KL$11:INDIRECT("'Полная ст-ть с уч.НЗС (Авто)'!KL"&amp;$J$42))/$D30)</f>
        <v>0</v>
      </c>
      <c r="KM30" s="137">
        <f ca="1">IF($D30=0,0,SUMIF('Полная ст-ть с уч.НЗС (Авто)'!$YP$11:INDIRECT("'Полная ст-ть с уч.НЗС (Авто)'!YP"&amp;$J$42),$C30,'Полная ст-ть с уч.НЗС (Авто)'!KM$11:INDIRECT("'Полная ст-ть с уч.НЗС (Авто)'!KM"&amp;$J$42))/$D30)</f>
        <v>0</v>
      </c>
      <c r="KN30" s="137">
        <f ca="1">IF($D30=0,0,SUMIF('Полная ст-ть с уч.НЗС (Авто)'!$YP$11:INDIRECT("'Полная ст-ть с уч.НЗС (Авто)'!YP"&amp;$J$42),$C30,'Полная ст-ть с уч.НЗС (Авто)'!KN$11:INDIRECT("'Полная ст-ть с уч.НЗС (Авто)'!KN"&amp;$J$42))/$D30)</f>
        <v>0</v>
      </c>
      <c r="KO30" s="137">
        <f ca="1">IF($D30=0,0,SUMIF('Полная ст-ть с уч.НЗС (Авто)'!$YP$11:INDIRECT("'Полная ст-ть с уч.НЗС (Авто)'!YP"&amp;$J$42),$C30,'Полная ст-ть с уч.НЗС (Авто)'!KO$11:INDIRECT("'Полная ст-ть с уч.НЗС (Авто)'!KO"&amp;$J$42))/$D30)</f>
        <v>0</v>
      </c>
      <c r="KP30" s="137">
        <f ca="1">IF($D30=0,0,SUMIF('Полная ст-ть с уч.НЗС (Авто)'!$YP$11:INDIRECT("'Полная ст-ть с уч.НЗС (Авто)'!YP"&amp;$J$42),$C30,'Полная ст-ть с уч.НЗС (Авто)'!KP$11:INDIRECT("'Полная ст-ть с уч.НЗС (Авто)'!KP"&amp;$J$42))/$D30)</f>
        <v>0</v>
      </c>
      <c r="KQ30" s="137">
        <f ca="1">IF($D30=0,0,SUMIF('Полная ст-ть с уч.НЗС (Авто)'!$YP$11:INDIRECT("'Полная ст-ть с уч.НЗС (Авто)'!YP"&amp;$J$42),$C30,'Полная ст-ть с уч.НЗС (Авто)'!KQ$11:INDIRECT("'Полная ст-ть с уч.НЗС (Авто)'!KQ"&amp;$J$42))/$D30)</f>
        <v>0</v>
      </c>
      <c r="KR30" s="137">
        <f ca="1">IF($D30=0,0,SUMIF('Полная ст-ть с уч.НЗС (Авто)'!$YP$11:INDIRECT("'Полная ст-ть с уч.НЗС (Авто)'!YP"&amp;$J$42),$C30,'Полная ст-ть с уч.НЗС (Авто)'!KR$11:INDIRECT("'Полная ст-ть с уч.НЗС (Авто)'!KR"&amp;$J$42))/$D30)</f>
        <v>0</v>
      </c>
      <c r="KS30" s="137">
        <f ca="1">IF($D30=0,0,SUMIF('Полная ст-ть с уч.НЗС (Авто)'!$YP$11:INDIRECT("'Полная ст-ть с уч.НЗС (Авто)'!YP"&amp;$J$42),$C30,'Полная ст-ть с уч.НЗС (Авто)'!KS$11:INDIRECT("'Полная ст-ть с уч.НЗС (Авто)'!KS"&amp;$J$42))/$D30)</f>
        <v>0</v>
      </c>
      <c r="KT30" s="137">
        <f ca="1">IF($D30=0,0,SUMIF('Полная ст-ть с уч.НЗС (Авто)'!$YP$11:INDIRECT("'Полная ст-ть с уч.НЗС (Авто)'!YP"&amp;$J$42),$C30,'Полная ст-ть с уч.НЗС (Авто)'!KT$11:INDIRECT("'Полная ст-ть с уч.НЗС (Авто)'!KT"&amp;$J$42))/$D30)</f>
        <v>0</v>
      </c>
      <c r="KU30" s="137">
        <f ca="1">IF($D30=0,0,SUMIF('Полная ст-ть с уч.НЗС (Авто)'!$YP$11:INDIRECT("'Полная ст-ть с уч.НЗС (Авто)'!YP"&amp;$J$42),$C30,'Полная ст-ть с уч.НЗС (Авто)'!KU$11:INDIRECT("'Полная ст-ть с уч.НЗС (Авто)'!KU"&amp;$J$42))/$D30)</f>
        <v>0</v>
      </c>
      <c r="KV30" s="137">
        <f ca="1">IF($D30=0,0,SUMIF('Полная ст-ть с уч.НЗС (Авто)'!$YP$11:INDIRECT("'Полная ст-ть с уч.НЗС (Авто)'!YP"&amp;$J$42),$C30,'Полная ст-ть с уч.НЗС (Авто)'!KV$11:INDIRECT("'Полная ст-ть с уч.НЗС (Авто)'!KV"&amp;$J$42))/$D30)</f>
        <v>0</v>
      </c>
      <c r="KW30" s="137">
        <f ca="1">IF($D30=0,0,SUMIF('Полная ст-ть с уч.НЗС (Авто)'!$YP$11:INDIRECT("'Полная ст-ть с уч.НЗС (Авто)'!YP"&amp;$J$42),$C30,'Полная ст-ть с уч.НЗС (Авто)'!KW$11:INDIRECT("'Полная ст-ть с уч.НЗС (Авто)'!KW"&amp;$J$42))/$D30)</f>
        <v>0</v>
      </c>
      <c r="KX30" s="137">
        <f ca="1">IF($D30=0,0,SUMIF('Полная ст-ть с уч.НЗС (Авто)'!$YP$11:INDIRECT("'Полная ст-ть с уч.НЗС (Авто)'!YP"&amp;$J$42),$C30,'Полная ст-ть с уч.НЗС (Авто)'!KX$11:INDIRECT("'Полная ст-ть с уч.НЗС (Авто)'!KX"&amp;$J$42))/$D30)</f>
        <v>0</v>
      </c>
      <c r="KY30" s="137">
        <f ca="1">IF($D30=0,0,SUMIF('Полная ст-ть с уч.НЗС (Авто)'!$YP$11:INDIRECT("'Полная ст-ть с уч.НЗС (Авто)'!YP"&amp;$J$42),$C30,'Полная ст-ть с уч.НЗС (Авто)'!KY$11:INDIRECT("'Полная ст-ть с уч.НЗС (Авто)'!KY"&amp;$J$42))/$D30)</f>
        <v>0</v>
      </c>
      <c r="KZ30" s="137">
        <f ca="1">IF($D30=0,0,SUMIF('Полная ст-ть с уч.НЗС (Авто)'!$YP$11:INDIRECT("'Полная ст-ть с уч.НЗС (Авто)'!YP"&amp;$J$42),$C30,'Полная ст-ть с уч.НЗС (Авто)'!KZ$11:INDIRECT("'Полная ст-ть с уч.НЗС (Авто)'!KZ"&amp;$J$42))/$D30)</f>
        <v>0</v>
      </c>
      <c r="LA30" s="137">
        <f ca="1">IF($D30=0,0,SUMIF('Полная ст-ть с уч.НЗС (Авто)'!$YP$11:INDIRECT("'Полная ст-ть с уч.НЗС (Авто)'!YP"&amp;$J$42),$C30,'Полная ст-ть с уч.НЗС (Авто)'!LA$11:INDIRECT("'Полная ст-ть с уч.НЗС (Авто)'!LA"&amp;$J$42))/$D30)</f>
        <v>0</v>
      </c>
      <c r="LB30" s="137">
        <f ca="1">IF($D30=0,0,SUMIF('Полная ст-ть с уч.НЗС (Авто)'!$YP$11:INDIRECT("'Полная ст-ть с уч.НЗС (Авто)'!YP"&amp;$J$42),$C30,'Полная ст-ть с уч.НЗС (Авто)'!LB$11:INDIRECT("'Полная ст-ть с уч.НЗС (Авто)'!LB"&amp;$J$42))/$D30)</f>
        <v>0</v>
      </c>
      <c r="LC30" s="137">
        <f ca="1">IF($D30=0,0,SUMIF('Полная ст-ть с уч.НЗС (Авто)'!$YP$11:INDIRECT("'Полная ст-ть с уч.НЗС (Авто)'!YP"&amp;$J$42),$C30,'Полная ст-ть с уч.НЗС (Авто)'!LC$11:INDIRECT("'Полная ст-ть с уч.НЗС (Авто)'!LC"&amp;$J$42))/$D30)</f>
        <v>0</v>
      </c>
      <c r="LD30" s="137">
        <f ca="1">IF($D30=0,0,SUMIF('Полная ст-ть с уч.НЗС (Авто)'!$YP$11:INDIRECT("'Полная ст-ть с уч.НЗС (Авто)'!YP"&amp;$J$42),$C30,'Полная ст-ть с уч.НЗС (Авто)'!LD$11:INDIRECT("'Полная ст-ть с уч.НЗС (Авто)'!LD"&amp;$J$42))/$D30)</f>
        <v>0</v>
      </c>
      <c r="LE30" s="137">
        <f ca="1">IF($D30=0,0,SUMIF('Полная ст-ть с уч.НЗС (Авто)'!$YP$11:INDIRECT("'Полная ст-ть с уч.НЗС (Авто)'!YP"&amp;$J$42),$C30,'Полная ст-ть с уч.НЗС (Авто)'!LE$11:INDIRECT("'Полная ст-ть с уч.НЗС (Авто)'!LE"&amp;$J$42))/$D30)</f>
        <v>0</v>
      </c>
      <c r="LF30" s="137">
        <f ca="1">IF($D30=0,0,SUMIF('Полная ст-ть с уч.НЗС (Авто)'!$YP$11:INDIRECT("'Полная ст-ть с уч.НЗС (Авто)'!YP"&amp;$J$42),$C30,'Полная ст-ть с уч.НЗС (Авто)'!LF$11:INDIRECT("'Полная ст-ть с уч.НЗС (Авто)'!LF"&amp;$J$42))/$D30)</f>
        <v>0</v>
      </c>
      <c r="LG30" s="137">
        <f ca="1">IF($D30=0,0,SUMIF('Полная ст-ть с уч.НЗС (Авто)'!$YP$11:INDIRECT("'Полная ст-ть с уч.НЗС (Авто)'!YP"&amp;$J$42),$C30,'Полная ст-ть с уч.НЗС (Авто)'!LG$11:INDIRECT("'Полная ст-ть с уч.НЗС (Авто)'!LG"&amp;$J$42))/$D30)</f>
        <v>0</v>
      </c>
      <c r="LH30" s="137">
        <f ca="1">IF($D30=0,0,SUMIF('Полная ст-ть с уч.НЗС (Авто)'!$YP$11:INDIRECT("'Полная ст-ть с уч.НЗС (Авто)'!YP"&amp;$J$42),$C30,'Полная ст-ть с уч.НЗС (Авто)'!LH$11:INDIRECT("'Полная ст-ть с уч.НЗС (Авто)'!LH"&amp;$J$42))/$D30)</f>
        <v>0</v>
      </c>
      <c r="LI30" s="137">
        <f ca="1">IF($D30=0,0,SUMIF('Полная ст-ть с уч.НЗС (Авто)'!$YP$11:INDIRECT("'Полная ст-ть с уч.НЗС (Авто)'!YP"&amp;$J$42),$C30,'Полная ст-ть с уч.НЗС (Авто)'!LI$11:INDIRECT("'Полная ст-ть с уч.НЗС (Авто)'!LI"&amp;$J$42))/$D30)</f>
        <v>0</v>
      </c>
      <c r="LJ30" s="137">
        <f ca="1">IF($D30=0,0,SUMIF('Полная ст-ть с уч.НЗС (Авто)'!$YP$11:INDIRECT("'Полная ст-ть с уч.НЗС (Авто)'!YP"&amp;$J$42),$C30,'Полная ст-ть с уч.НЗС (Авто)'!LJ$11:INDIRECT("'Полная ст-ть с уч.НЗС (Авто)'!LJ"&amp;$J$42))/$D30)</f>
        <v>0</v>
      </c>
      <c r="LK30" s="137">
        <f ca="1">IF($D30=0,0,SUMIF('Полная ст-ть с уч.НЗС (Авто)'!$YP$11:INDIRECT("'Полная ст-ть с уч.НЗС (Авто)'!YP"&amp;$J$42),$C30,'Полная ст-ть с уч.НЗС (Авто)'!LK$11:INDIRECT("'Полная ст-ть с уч.НЗС (Авто)'!LK"&amp;$J$42))/$D30)</f>
        <v>0</v>
      </c>
      <c r="LL30" s="137">
        <f ca="1">IF($D30=0,0,SUMIF('Полная ст-ть с уч.НЗС (Авто)'!$YP$11:INDIRECT("'Полная ст-ть с уч.НЗС (Авто)'!YP"&amp;$J$42),$C30,'Полная ст-ть с уч.НЗС (Авто)'!LL$11:INDIRECT("'Полная ст-ть с уч.НЗС (Авто)'!LL"&amp;$J$42))/$D30)</f>
        <v>0</v>
      </c>
      <c r="LM30" s="137">
        <f ca="1">IF($D30=0,0,SUMIF('Полная ст-ть с уч.НЗС (Авто)'!$YP$11:INDIRECT("'Полная ст-ть с уч.НЗС (Авто)'!YP"&amp;$J$42),$C30,'Полная ст-ть с уч.НЗС (Авто)'!LM$11:INDIRECT("'Полная ст-ть с уч.НЗС (Авто)'!LM"&amp;$J$42))/$D30)</f>
        <v>0</v>
      </c>
      <c r="LN30" s="137">
        <f ca="1">IF($D30=0,0,SUMIF('Полная ст-ть с уч.НЗС (Авто)'!$YP$11:INDIRECT("'Полная ст-ть с уч.НЗС (Авто)'!YP"&amp;$J$42),$C30,'Полная ст-ть с уч.НЗС (Авто)'!LN$11:INDIRECT("'Полная ст-ть с уч.НЗС (Авто)'!LN"&amp;$J$42))/$D30)</f>
        <v>0</v>
      </c>
      <c r="LO30" s="137">
        <f ca="1">IF($D30=0,0,SUMIF('Полная ст-ть с уч.НЗС (Авто)'!$YP$11:INDIRECT("'Полная ст-ть с уч.НЗС (Авто)'!YP"&amp;$J$42),$C30,'Полная ст-ть с уч.НЗС (Авто)'!LO$11:INDIRECT("'Полная ст-ть с уч.НЗС (Авто)'!LO"&amp;$J$42))/$D30)</f>
        <v>0</v>
      </c>
      <c r="LP30" s="137">
        <f ca="1">IF($D30=0,0,SUMIF('Полная ст-ть с уч.НЗС (Авто)'!$YP$11:INDIRECT("'Полная ст-ть с уч.НЗС (Авто)'!YP"&amp;$J$42),$C30,'Полная ст-ть с уч.НЗС (Авто)'!LP$11:INDIRECT("'Полная ст-ть с уч.НЗС (Авто)'!LP"&amp;$J$42))/$D30)</f>
        <v>0</v>
      </c>
      <c r="LQ30" s="137">
        <f ca="1">IF($D30=0,0,SUMIF('Полная ст-ть с уч.НЗС (Авто)'!$YP$11:INDIRECT("'Полная ст-ть с уч.НЗС (Авто)'!YP"&amp;$J$42),$C30,'Полная ст-ть с уч.НЗС (Авто)'!LQ$11:INDIRECT("'Полная ст-ть с уч.НЗС (Авто)'!LQ"&amp;$J$42))/$D30)</f>
        <v>0</v>
      </c>
      <c r="LR30" s="137">
        <f ca="1">IF($D30=0,0,SUMIF('Полная ст-ть с уч.НЗС (Авто)'!$YP$11:INDIRECT("'Полная ст-ть с уч.НЗС (Авто)'!YP"&amp;$J$42),$C30,'Полная ст-ть с уч.НЗС (Авто)'!LR$11:INDIRECT("'Полная ст-ть с уч.НЗС (Авто)'!LR"&amp;$J$42))/$D30)</f>
        <v>0</v>
      </c>
      <c r="LS30" s="137">
        <f ca="1">IF($D30=0,0,SUMIF('Полная ст-ть с уч.НЗС (Авто)'!$YP$11:INDIRECT("'Полная ст-ть с уч.НЗС (Авто)'!YP"&amp;$J$42),$C30,'Полная ст-ть с уч.НЗС (Авто)'!LS$11:INDIRECT("'Полная ст-ть с уч.НЗС (Авто)'!LS"&amp;$J$42))/$D30)</f>
        <v>0</v>
      </c>
      <c r="LT30" s="137">
        <f ca="1">IF($D30=0,0,SUMIF('Полная ст-ть с уч.НЗС (Авто)'!$YP$11:INDIRECT("'Полная ст-ть с уч.НЗС (Авто)'!YP"&amp;$J$42),$C30,'Полная ст-ть с уч.НЗС (Авто)'!LT$11:INDIRECT("'Полная ст-ть с уч.НЗС (Авто)'!LT"&amp;$J$42))/$D30)</f>
        <v>0</v>
      </c>
      <c r="LU30" s="137">
        <f ca="1">IF($D30=0,0,SUMIF('Полная ст-ть с уч.НЗС (Авто)'!$YP$11:INDIRECT("'Полная ст-ть с уч.НЗС (Авто)'!YP"&amp;$J$42),$C30,'Полная ст-ть с уч.НЗС (Авто)'!LU$11:INDIRECT("'Полная ст-ть с уч.НЗС (Авто)'!LU"&amp;$J$42))/$D30)</f>
        <v>0</v>
      </c>
      <c r="LV30" s="137">
        <f ca="1">IF($D30=0,0,SUMIF('Полная ст-ть с уч.НЗС (Авто)'!$YP$11:INDIRECT("'Полная ст-ть с уч.НЗС (Авто)'!YP"&amp;$J$42),$C30,'Полная ст-ть с уч.НЗС (Авто)'!LV$11:INDIRECT("'Полная ст-ть с уч.НЗС (Авто)'!LV"&amp;$J$42))/$D30)</f>
        <v>0</v>
      </c>
      <c r="LW30" s="137">
        <f ca="1">IF($D30=0,0,SUMIF('Полная ст-ть с уч.НЗС (Авто)'!$YP$11:INDIRECT("'Полная ст-ть с уч.НЗС (Авто)'!YP"&amp;$J$42),$C30,'Полная ст-ть с уч.НЗС (Авто)'!LW$11:INDIRECT("'Полная ст-ть с уч.НЗС (Авто)'!LW"&amp;$J$42))/$D30)</f>
        <v>0</v>
      </c>
      <c r="LX30" s="137">
        <f ca="1">IF($D30=0,0,SUMIF('Полная ст-ть с уч.НЗС (Авто)'!$YP$11:INDIRECT("'Полная ст-ть с уч.НЗС (Авто)'!YP"&amp;$J$42),$C30,'Полная ст-ть с уч.НЗС (Авто)'!LX$11:INDIRECT("'Полная ст-ть с уч.НЗС (Авто)'!LX"&amp;$J$42))/$D30)</f>
        <v>0</v>
      </c>
      <c r="LY30" s="137">
        <f ca="1">IF($D30=0,0,SUMIF('Полная ст-ть с уч.НЗС (Авто)'!$YP$11:INDIRECT("'Полная ст-ть с уч.НЗС (Авто)'!YP"&amp;$J$42),$C30,'Полная ст-ть с уч.НЗС (Авто)'!LY$11:INDIRECT("'Полная ст-ть с уч.НЗС (Авто)'!LY"&amp;$J$42))/$D30)</f>
        <v>0</v>
      </c>
      <c r="LZ30" s="137">
        <f ca="1">IF($D30=0,0,SUMIF('Полная ст-ть с уч.НЗС (Авто)'!$YP$11:INDIRECT("'Полная ст-ть с уч.НЗС (Авто)'!YP"&amp;$J$42),$C30,'Полная ст-ть с уч.НЗС (Авто)'!LZ$11:INDIRECT("'Полная ст-ть с уч.НЗС (Авто)'!LZ"&amp;$J$42))/$D30)</f>
        <v>0</v>
      </c>
      <c r="MA30" s="137">
        <f ca="1">IF($D30=0,0,SUMIF('Полная ст-ть с уч.НЗС (Авто)'!$YP$11:INDIRECT("'Полная ст-ть с уч.НЗС (Авто)'!YP"&amp;$J$42),$C30,'Полная ст-ть с уч.НЗС (Авто)'!MA$11:INDIRECT("'Полная ст-ть с уч.НЗС (Авто)'!MA"&amp;$J$42))/$D30)</f>
        <v>0</v>
      </c>
      <c r="MB30" s="137">
        <f ca="1">IF($D30=0,0,SUMIF('Полная ст-ть с уч.НЗС (Авто)'!$YP$11:INDIRECT("'Полная ст-ть с уч.НЗС (Авто)'!YP"&amp;$J$42),$C30,'Полная ст-ть с уч.НЗС (Авто)'!MB$11:INDIRECT("'Полная ст-ть с уч.НЗС (Авто)'!MB"&amp;$J$42))/$D30)</f>
        <v>0</v>
      </c>
      <c r="MC30" s="137">
        <f ca="1">IF($D30=0,0,SUMIF('Полная ст-ть с уч.НЗС (Авто)'!$YP$11:INDIRECT("'Полная ст-ть с уч.НЗС (Авто)'!YP"&amp;$J$42),$C30,'Полная ст-ть с уч.НЗС (Авто)'!MC$11:INDIRECT("'Полная ст-ть с уч.НЗС (Авто)'!MC"&amp;$J$42))/$D30)</f>
        <v>0</v>
      </c>
      <c r="MD30" s="137">
        <f ca="1">IF($D30=0,0,SUMIF('Полная ст-ть с уч.НЗС (Авто)'!$YP$11:INDIRECT("'Полная ст-ть с уч.НЗС (Авто)'!YP"&amp;$J$42),$C30,'Полная ст-ть с уч.НЗС (Авто)'!MD$11:INDIRECT("'Полная ст-ть с уч.НЗС (Авто)'!MD"&amp;$J$42))/$D30)</f>
        <v>0</v>
      </c>
      <c r="ME30" s="137">
        <f ca="1">IF($D30=0,0,SUMIF('Полная ст-ть с уч.НЗС (Авто)'!$YP$11:INDIRECT("'Полная ст-ть с уч.НЗС (Авто)'!YP"&amp;$J$42),$C30,'Полная ст-ть с уч.НЗС (Авто)'!ME$11:INDIRECT("'Полная ст-ть с уч.НЗС (Авто)'!ME"&amp;$J$42))/$D30)</f>
        <v>0</v>
      </c>
      <c r="MF30" s="137">
        <f ca="1">IF($D30=0,0,SUMIF('Полная ст-ть с уч.НЗС (Авто)'!$YP$11:INDIRECT("'Полная ст-ть с уч.НЗС (Авто)'!YP"&amp;$J$42),$C30,'Полная ст-ть с уч.НЗС (Авто)'!MF$11:INDIRECT("'Полная ст-ть с уч.НЗС (Авто)'!MF"&amp;$J$42))/$D30)</f>
        <v>0</v>
      </c>
      <c r="MG30" s="137">
        <f ca="1">IF($D30=0,0,SUMIF('Полная ст-ть с уч.НЗС (Авто)'!$YP$11:INDIRECT("'Полная ст-ть с уч.НЗС (Авто)'!YP"&amp;$J$42),$C30,'Полная ст-ть с уч.НЗС (Авто)'!MG$11:INDIRECT("'Полная ст-ть с уч.НЗС (Авто)'!MG"&amp;$J$42))/$D30)</f>
        <v>0</v>
      </c>
      <c r="MH30" s="137">
        <f ca="1">IF($D30=0,0,SUMIF('Полная ст-ть с уч.НЗС (Авто)'!$YP$11:INDIRECT("'Полная ст-ть с уч.НЗС (Авто)'!YP"&amp;$J$42),$C30,'Полная ст-ть с уч.НЗС (Авто)'!MH$11:INDIRECT("'Полная ст-ть с уч.НЗС (Авто)'!MH"&amp;$J$42))/$D30)</f>
        <v>0</v>
      </c>
      <c r="MI30" s="137">
        <f ca="1">IF($D30=0,0,SUMIF('Полная ст-ть с уч.НЗС (Авто)'!$YP$11:INDIRECT("'Полная ст-ть с уч.НЗС (Авто)'!YP"&amp;$J$42),$C30,'Полная ст-ть с уч.НЗС (Авто)'!MI$11:INDIRECT("'Полная ст-ть с уч.НЗС (Авто)'!MI"&amp;$J$42))/$D30)</f>
        <v>0</v>
      </c>
      <c r="MJ30" s="137">
        <f ca="1">IF($D30=0,0,SUMIF('Полная ст-ть с уч.НЗС (Авто)'!$YP$11:INDIRECT("'Полная ст-ть с уч.НЗС (Авто)'!YP"&amp;$J$42),$C30,'Полная ст-ть с уч.НЗС (Авто)'!MJ$11:INDIRECT("'Полная ст-ть с уч.НЗС (Авто)'!MJ"&amp;$J$42))/$D30)</f>
        <v>0</v>
      </c>
      <c r="MK30" s="137">
        <f ca="1">IF($D30=0,0,SUMIF('Полная ст-ть с уч.НЗС (Авто)'!$YP$11:INDIRECT("'Полная ст-ть с уч.НЗС (Авто)'!YP"&amp;$J$42),$C30,'Полная ст-ть с уч.НЗС (Авто)'!MK$11:INDIRECT("'Полная ст-ть с уч.НЗС (Авто)'!MK"&amp;$J$42))/$D30)</f>
        <v>0</v>
      </c>
      <c r="ML30" s="137">
        <f ca="1">IF($D30=0,0,SUMIF('Полная ст-ть с уч.НЗС (Авто)'!$YP$11:INDIRECT("'Полная ст-ть с уч.НЗС (Авто)'!YP"&amp;$J$42),$C30,'Полная ст-ть с уч.НЗС (Авто)'!ML$11:INDIRECT("'Полная ст-ть с уч.НЗС (Авто)'!ML"&amp;$J$42))/$D30)</f>
        <v>0</v>
      </c>
      <c r="MM30" s="137">
        <f ca="1">IF($D30=0,0,SUMIF('Полная ст-ть с уч.НЗС (Авто)'!$YP$11:INDIRECT("'Полная ст-ть с уч.НЗС (Авто)'!YP"&amp;$J$42),$C30,'Полная ст-ть с уч.НЗС (Авто)'!MM$11:INDIRECT("'Полная ст-ть с уч.НЗС (Авто)'!MM"&amp;$J$42))/$D30)</f>
        <v>0</v>
      </c>
      <c r="MN30" s="137">
        <f ca="1">IF($D30=0,0,SUMIF('Полная ст-ть с уч.НЗС (Авто)'!$YP$11:INDIRECT("'Полная ст-ть с уч.НЗС (Авто)'!YP"&amp;$J$42),$C30,'Полная ст-ть с уч.НЗС (Авто)'!MN$11:INDIRECT("'Полная ст-ть с уч.НЗС (Авто)'!MN"&amp;$J$42))/$D30)</f>
        <v>0</v>
      </c>
      <c r="MO30" s="137">
        <f ca="1">IF($D30=0,0,SUMIF('Полная ст-ть с уч.НЗС (Авто)'!$YP$11:INDIRECT("'Полная ст-ть с уч.НЗС (Авто)'!YP"&amp;$J$42),$C30,'Полная ст-ть с уч.НЗС (Авто)'!MO$11:INDIRECT("'Полная ст-ть с уч.НЗС (Авто)'!MO"&amp;$J$42))/$D30)</f>
        <v>0</v>
      </c>
      <c r="MP30" s="137">
        <f ca="1">IF($D30=0,0,SUMIF('Полная ст-ть с уч.НЗС (Авто)'!$YP$11:INDIRECT("'Полная ст-ть с уч.НЗС (Авто)'!YP"&amp;$J$42),$C30,'Полная ст-ть с уч.НЗС (Авто)'!MP$11:INDIRECT("'Полная ст-ть с уч.НЗС (Авто)'!MP"&amp;$J$42))/$D30)</f>
        <v>0</v>
      </c>
      <c r="MQ30" s="137">
        <f ca="1">IF($D30=0,0,SUMIF('Полная ст-ть с уч.НЗС (Авто)'!$YP$11:INDIRECT("'Полная ст-ть с уч.НЗС (Авто)'!YP"&amp;$J$42),$C30,'Полная ст-ть с уч.НЗС (Авто)'!MQ$11:INDIRECT("'Полная ст-ть с уч.НЗС (Авто)'!MQ"&amp;$J$42))/$D30)</f>
        <v>0</v>
      </c>
      <c r="MR30" s="137">
        <f ca="1">IF($D30=0,0,SUMIF('Полная ст-ть с уч.НЗС (Авто)'!$YP$11:INDIRECT("'Полная ст-ть с уч.НЗС (Авто)'!YP"&amp;$J$42),$C30,'Полная ст-ть с уч.НЗС (Авто)'!MR$11:INDIRECT("'Полная ст-ть с уч.НЗС (Авто)'!MR"&amp;$J$42))/$D30)</f>
        <v>0</v>
      </c>
      <c r="MS30" s="137">
        <f ca="1">IF($D30=0,0,SUMIF('Полная ст-ть с уч.НЗС (Авто)'!$YP$11:INDIRECT("'Полная ст-ть с уч.НЗС (Авто)'!YP"&amp;$J$42),$C30,'Полная ст-ть с уч.НЗС (Авто)'!MS$11:INDIRECT("'Полная ст-ть с уч.НЗС (Авто)'!MS"&amp;$J$42))/$D30)</f>
        <v>0</v>
      </c>
      <c r="MT30" s="137">
        <f ca="1">IF($D30=0,0,SUMIF('Полная ст-ть с уч.НЗС (Авто)'!$YP$11:INDIRECT("'Полная ст-ть с уч.НЗС (Авто)'!YP"&amp;$J$42),$C30,'Полная ст-ть с уч.НЗС (Авто)'!MT$11:INDIRECT("'Полная ст-ть с уч.НЗС (Авто)'!MT"&amp;$J$42))/$D30)</f>
        <v>0</v>
      </c>
      <c r="MU30" s="137">
        <f ca="1">IF($D30=0,0,SUMIF('Полная ст-ть с уч.НЗС (Авто)'!$YP$11:INDIRECT("'Полная ст-ть с уч.НЗС (Авто)'!YP"&amp;$J$42),$C30,'Полная ст-ть с уч.НЗС (Авто)'!MU$11:INDIRECT("'Полная ст-ть с уч.НЗС (Авто)'!MU"&amp;$J$42))/$D30)</f>
        <v>0</v>
      </c>
      <c r="MV30" s="137">
        <f ca="1">IF($D30=0,0,SUMIF('Полная ст-ть с уч.НЗС (Авто)'!$YP$11:INDIRECT("'Полная ст-ть с уч.НЗС (Авто)'!YP"&amp;$J$42),$C30,'Полная ст-ть с уч.НЗС (Авто)'!MV$11:INDIRECT("'Полная ст-ть с уч.НЗС (Авто)'!MV"&amp;$J$42))/$D30)</f>
        <v>0</v>
      </c>
      <c r="MW30" s="137">
        <f ca="1">IF($D30=0,0,SUMIF('Полная ст-ть с уч.НЗС (Авто)'!$YP$11:INDIRECT("'Полная ст-ть с уч.НЗС (Авто)'!YP"&amp;$J$42),$C30,'Полная ст-ть с уч.НЗС (Авто)'!MW$11:INDIRECT("'Полная ст-ть с уч.НЗС (Авто)'!MW"&amp;$J$42))/$D30)</f>
        <v>0</v>
      </c>
      <c r="MX30" s="137">
        <f ca="1">IF($D30=0,0,SUMIF('Полная ст-ть с уч.НЗС (Авто)'!$YP$11:INDIRECT("'Полная ст-ть с уч.НЗС (Авто)'!YP"&amp;$J$42),$C30,'Полная ст-ть с уч.НЗС (Авто)'!MX$11:INDIRECT("'Полная ст-ть с уч.НЗС (Авто)'!MX"&amp;$J$42))/$D30)</f>
        <v>0</v>
      </c>
      <c r="MY30" s="137">
        <f ca="1">IF($D30=0,0,SUMIF('Полная ст-ть с уч.НЗС (Авто)'!$YP$11:INDIRECT("'Полная ст-ть с уч.НЗС (Авто)'!YP"&amp;$J$42),$C30,'Полная ст-ть с уч.НЗС (Авто)'!MY$11:INDIRECT("'Полная ст-ть с уч.НЗС (Авто)'!MY"&amp;$J$42))/$D30)</f>
        <v>0</v>
      </c>
      <c r="MZ30" s="137">
        <f ca="1">IF($D30=0,0,SUMIF('Полная ст-ть с уч.НЗС (Авто)'!$YP$11:INDIRECT("'Полная ст-ть с уч.НЗС (Авто)'!YP"&amp;$J$42),$C30,'Полная ст-ть с уч.НЗС (Авто)'!MZ$11:INDIRECT("'Полная ст-ть с уч.НЗС (Авто)'!MZ"&amp;$J$42))/$D30)</f>
        <v>0</v>
      </c>
      <c r="NA30" s="137">
        <f ca="1">IF($D30=0,0,SUMIF('Полная ст-ть с уч.НЗС (Авто)'!$YP$11:INDIRECT("'Полная ст-ть с уч.НЗС (Авто)'!YP"&amp;$J$42),$C30,'Полная ст-ть с уч.НЗС (Авто)'!NA$11:INDIRECT("'Полная ст-ть с уч.НЗС (Авто)'!NA"&amp;$J$42))/$D30)</f>
        <v>0</v>
      </c>
      <c r="NB30" s="137">
        <f ca="1">IF($D30=0,0,SUMIF('Полная ст-ть с уч.НЗС (Авто)'!$YP$11:INDIRECT("'Полная ст-ть с уч.НЗС (Авто)'!YP"&amp;$J$42),$C30,'Полная ст-ть с уч.НЗС (Авто)'!NB$11:INDIRECT("'Полная ст-ть с уч.НЗС (Авто)'!NB"&amp;$J$42))/$D30)</f>
        <v>0</v>
      </c>
      <c r="NC30" s="137">
        <f ca="1">IF($D30=0,0,SUMIF('Полная ст-ть с уч.НЗС (Авто)'!$YP$11:INDIRECT("'Полная ст-ть с уч.НЗС (Авто)'!YP"&amp;$J$42),$C30,'Полная ст-ть с уч.НЗС (Авто)'!NC$11:INDIRECT("'Полная ст-ть с уч.НЗС (Авто)'!NC"&amp;$J$42))/$D30)</f>
        <v>0</v>
      </c>
      <c r="ND30" s="137">
        <f ca="1">IF($D30=0,0,SUMIF('Полная ст-ть с уч.НЗС (Авто)'!$YP$11:INDIRECT("'Полная ст-ть с уч.НЗС (Авто)'!YP"&amp;$J$42),$C30,'Полная ст-ть с уч.НЗС (Авто)'!ND$11:INDIRECT("'Полная ст-ть с уч.НЗС (Авто)'!ND"&amp;$J$42))/$D30)</f>
        <v>0</v>
      </c>
      <c r="NE30" s="137">
        <f ca="1">IF($D30=0,0,SUMIF('Полная ст-ть с уч.НЗС (Авто)'!$YP$11:INDIRECT("'Полная ст-ть с уч.НЗС (Авто)'!YP"&amp;$J$42),$C30,'Полная ст-ть с уч.НЗС (Авто)'!NE$11:INDIRECT("'Полная ст-ть с уч.НЗС (Авто)'!NE"&amp;$J$42))/$D30)</f>
        <v>0</v>
      </c>
      <c r="NF30" s="137">
        <f ca="1">IF($D30=0,0,SUMIF('Полная ст-ть с уч.НЗС (Авто)'!$YP$11:INDIRECT("'Полная ст-ть с уч.НЗС (Авто)'!YP"&amp;$J$42),$C30,'Полная ст-ть с уч.НЗС (Авто)'!NF$11:INDIRECT("'Полная ст-ть с уч.НЗС (Авто)'!NF"&amp;$J$42))/$D30)</f>
        <v>0</v>
      </c>
      <c r="NG30" s="137">
        <f ca="1">IF($D30=0,0,SUMIF('Полная ст-ть с уч.НЗС (Авто)'!$YP$11:INDIRECT("'Полная ст-ть с уч.НЗС (Авто)'!YP"&amp;$J$42),$C30,'Полная ст-ть с уч.НЗС (Авто)'!NG$11:INDIRECT("'Полная ст-ть с уч.НЗС (Авто)'!NG"&amp;$J$42))/$D30)</f>
        <v>0</v>
      </c>
      <c r="NH30" s="137">
        <f ca="1">IF($D30=0,0,SUMIF('Полная ст-ть с уч.НЗС (Авто)'!$YP$11:INDIRECT("'Полная ст-ть с уч.НЗС (Авто)'!YP"&amp;$J$42),$C30,'Полная ст-ть с уч.НЗС (Авто)'!NH$11:INDIRECT("'Полная ст-ть с уч.НЗС (Авто)'!NH"&amp;$J$42))/$D30)</f>
        <v>0</v>
      </c>
      <c r="NI30" s="137">
        <f ca="1">IF($D30=0,0,SUMIF('Полная ст-ть с уч.НЗС (Авто)'!$YP$11:INDIRECT("'Полная ст-ть с уч.НЗС (Авто)'!YP"&amp;$J$42),$C30,'Полная ст-ть с уч.НЗС (Авто)'!NI$11:INDIRECT("'Полная ст-ть с уч.НЗС (Авто)'!NI"&amp;$J$42))/$D30)</f>
        <v>0</v>
      </c>
      <c r="NJ30" s="137">
        <f ca="1">IF($D30=0,0,SUMIF('Полная ст-ть с уч.НЗС (Авто)'!$YP$11:INDIRECT("'Полная ст-ть с уч.НЗС (Авто)'!YP"&amp;$J$42),$C30,'Полная ст-ть с уч.НЗС (Авто)'!NJ$11:INDIRECT("'Полная ст-ть с уч.НЗС (Авто)'!NJ"&amp;$J$42))/$D30)</f>
        <v>0</v>
      </c>
      <c r="NK30" s="137">
        <f ca="1">IF($D30=0,0,SUMIF('Полная ст-ть с уч.НЗС (Авто)'!$YP$11:INDIRECT("'Полная ст-ть с уч.НЗС (Авто)'!YP"&amp;$J$42),$C30,'Полная ст-ть с уч.НЗС (Авто)'!NK$11:INDIRECT("'Полная ст-ть с уч.НЗС (Авто)'!NK"&amp;$J$42))/$D30)</f>
        <v>0</v>
      </c>
      <c r="NL30" s="137">
        <f ca="1">IF($D30=0,0,SUMIF('Полная ст-ть с уч.НЗС (Авто)'!$YP$11:INDIRECT("'Полная ст-ть с уч.НЗС (Авто)'!YP"&amp;$J$42),$C30,'Полная ст-ть с уч.НЗС (Авто)'!NL$11:INDIRECT("'Полная ст-ть с уч.НЗС (Авто)'!NL"&amp;$J$42))/$D30)</f>
        <v>0</v>
      </c>
      <c r="NM30" s="137">
        <f ca="1">IF($D30=0,0,SUMIF('Полная ст-ть с уч.НЗС (Авто)'!$YP$11:INDIRECT("'Полная ст-ть с уч.НЗС (Авто)'!YP"&amp;$J$42),$C30,'Полная ст-ть с уч.НЗС (Авто)'!NM$11:INDIRECT("'Полная ст-ть с уч.НЗС (Авто)'!NM"&amp;$J$42))/$D30)</f>
        <v>0</v>
      </c>
      <c r="NN30" s="137">
        <f ca="1">IF($D30=0,0,SUMIF('Полная ст-ть с уч.НЗС (Авто)'!$YP$11:INDIRECT("'Полная ст-ть с уч.НЗС (Авто)'!YP"&amp;$J$42),$C30,'Полная ст-ть с уч.НЗС (Авто)'!NN$11:INDIRECT("'Полная ст-ть с уч.НЗС (Авто)'!NN"&amp;$J$42))/$D30)</f>
        <v>0</v>
      </c>
      <c r="NO30" s="137">
        <f ca="1">IF($D30=0,0,SUMIF('Полная ст-ть с уч.НЗС (Авто)'!$YP$11:INDIRECT("'Полная ст-ть с уч.НЗС (Авто)'!YP"&amp;$J$42),$C30,'Полная ст-ть с уч.НЗС (Авто)'!NO$11:INDIRECT("'Полная ст-ть с уч.НЗС (Авто)'!NO"&amp;$J$42))/$D30)</f>
        <v>0</v>
      </c>
      <c r="NP30" s="137">
        <f ca="1">IF($D30=0,0,SUMIF('Полная ст-ть с уч.НЗС (Авто)'!$YP$11:INDIRECT("'Полная ст-ть с уч.НЗС (Авто)'!YP"&amp;$J$42),$C30,'Полная ст-ть с уч.НЗС (Авто)'!NP$11:INDIRECT("'Полная ст-ть с уч.НЗС (Авто)'!NP"&amp;$J$42))/$D30)</f>
        <v>0</v>
      </c>
      <c r="NQ30" s="137">
        <f ca="1">IF($D30=0,0,SUMIF('Полная ст-ть с уч.НЗС (Авто)'!$YP$11:INDIRECT("'Полная ст-ть с уч.НЗС (Авто)'!YP"&amp;$J$42),$C30,'Полная ст-ть с уч.НЗС (Авто)'!NQ$11:INDIRECT("'Полная ст-ть с уч.НЗС (Авто)'!NQ"&amp;$J$42))/$D30)</f>
        <v>0</v>
      </c>
      <c r="NR30" s="137">
        <f ca="1">IF($D30=0,0,SUMIF('Полная ст-ть с уч.НЗС (Авто)'!$YP$11:INDIRECT("'Полная ст-ть с уч.НЗС (Авто)'!YP"&amp;$J$42),$C30,'Полная ст-ть с уч.НЗС (Авто)'!NR$11:INDIRECT("'Полная ст-ть с уч.НЗС (Авто)'!NR"&amp;$J$42))/$D30)</f>
        <v>0</v>
      </c>
      <c r="NS30" s="137">
        <f ca="1">IF($D30=0,0,SUMIF('Полная ст-ть с уч.НЗС (Авто)'!$YP$11:INDIRECT("'Полная ст-ть с уч.НЗС (Авто)'!YP"&amp;$J$42),$C30,'Полная ст-ть с уч.НЗС (Авто)'!NS$11:INDIRECT("'Полная ст-ть с уч.НЗС (Авто)'!NS"&amp;$J$42))/$D30)</f>
        <v>0</v>
      </c>
      <c r="NT30" s="137">
        <f ca="1">IF($D30=0,0,SUMIF('Полная ст-ть с уч.НЗС (Авто)'!$YP$11:INDIRECT("'Полная ст-ть с уч.НЗС (Авто)'!YP"&amp;$J$42),$C30,'Полная ст-ть с уч.НЗС (Авто)'!NT$11:INDIRECT("'Полная ст-ть с уч.НЗС (Авто)'!NT"&amp;$J$42))/$D30)</f>
        <v>0</v>
      </c>
      <c r="NU30" s="137">
        <f ca="1">IF($D30=0,0,SUMIF('Полная ст-ть с уч.НЗС (Авто)'!$YP$11:INDIRECT("'Полная ст-ть с уч.НЗС (Авто)'!YP"&amp;$J$42),$C30,'Полная ст-ть с уч.НЗС (Авто)'!NU$11:INDIRECT("'Полная ст-ть с уч.НЗС (Авто)'!NU"&amp;$J$42))/$D30)</f>
        <v>0</v>
      </c>
      <c r="NV30" s="137">
        <f ca="1">IF($D30=0,0,SUMIF('Полная ст-ть с уч.НЗС (Авто)'!$YP$11:INDIRECT("'Полная ст-ть с уч.НЗС (Авто)'!YP"&amp;$J$42),$C30,'Полная ст-ть с уч.НЗС (Авто)'!NV$11:INDIRECT("'Полная ст-ть с уч.НЗС (Авто)'!NV"&amp;$J$42))/$D30)</f>
        <v>0</v>
      </c>
      <c r="NW30" s="137">
        <f ca="1">IF($D30=0,0,SUMIF('Полная ст-ть с уч.НЗС (Авто)'!$YP$11:INDIRECT("'Полная ст-ть с уч.НЗС (Авто)'!YP"&amp;$J$42),$C30,'Полная ст-ть с уч.НЗС (Авто)'!NW$11:INDIRECT("'Полная ст-ть с уч.НЗС (Авто)'!NW"&amp;$J$42))/$D30)</f>
        <v>0</v>
      </c>
      <c r="NX30" s="137">
        <f ca="1">IF($D30=0,0,SUMIF('Полная ст-ть с уч.НЗС (Авто)'!$YP$11:INDIRECT("'Полная ст-ть с уч.НЗС (Авто)'!YP"&amp;$J$42),$C30,'Полная ст-ть с уч.НЗС (Авто)'!NX$11:INDIRECT("'Полная ст-ть с уч.НЗС (Авто)'!NX"&amp;$J$42))/$D30)</f>
        <v>0</v>
      </c>
      <c r="NY30" s="137">
        <f ca="1">IF($D30=0,0,SUMIF('Полная ст-ть с уч.НЗС (Авто)'!$YP$11:INDIRECT("'Полная ст-ть с уч.НЗС (Авто)'!YP"&amp;$J$42),$C30,'Полная ст-ть с уч.НЗС (Авто)'!NY$11:INDIRECT("'Полная ст-ть с уч.НЗС (Авто)'!NY"&amp;$J$42))/$D30)</f>
        <v>0</v>
      </c>
      <c r="NZ30" s="137">
        <f ca="1">IF($D30=0,0,SUMIF('Полная ст-ть с уч.НЗС (Авто)'!$YP$11:INDIRECT("'Полная ст-ть с уч.НЗС (Авто)'!YP"&amp;$J$42),$C30,'Полная ст-ть с уч.НЗС (Авто)'!NZ$11:INDIRECT("'Полная ст-ть с уч.НЗС (Авто)'!NZ"&amp;$J$42))/$D30)</f>
        <v>0</v>
      </c>
      <c r="OA30" s="137">
        <f ca="1">IF($D30=0,0,SUMIF('Полная ст-ть с уч.НЗС (Авто)'!$YP$11:INDIRECT("'Полная ст-ть с уч.НЗС (Авто)'!YP"&amp;$J$42),$C30,'Полная ст-ть с уч.НЗС (Авто)'!OA$11:INDIRECT("'Полная ст-ть с уч.НЗС (Авто)'!OA"&amp;$J$42))/$D30)</f>
        <v>0</v>
      </c>
      <c r="OB30" s="137">
        <f ca="1">IF($D30=0,0,SUMIF('Полная ст-ть с уч.НЗС (Авто)'!$YP$11:INDIRECT("'Полная ст-ть с уч.НЗС (Авто)'!YP"&amp;$J$42),$C30,'Полная ст-ть с уч.НЗС (Авто)'!OB$11:INDIRECT("'Полная ст-ть с уч.НЗС (Авто)'!OB"&amp;$J$42))/$D30)</f>
        <v>0</v>
      </c>
      <c r="OC30" s="137">
        <f ca="1">IF($D30=0,0,SUMIF('Полная ст-ть с уч.НЗС (Авто)'!$YP$11:INDIRECT("'Полная ст-ть с уч.НЗС (Авто)'!YP"&amp;$J$42),$C30,'Полная ст-ть с уч.НЗС (Авто)'!OC$11:INDIRECT("'Полная ст-ть с уч.НЗС (Авто)'!OC"&amp;$J$42))/$D30)</f>
        <v>0</v>
      </c>
      <c r="OD30" s="137">
        <f ca="1">IF($D30=0,0,SUMIF('Полная ст-ть с уч.НЗС (Авто)'!$YP$11:INDIRECT("'Полная ст-ть с уч.НЗС (Авто)'!YP"&amp;$J$42),$C30,'Полная ст-ть с уч.НЗС (Авто)'!OD$11:INDIRECT("'Полная ст-ть с уч.НЗС (Авто)'!OD"&amp;$J$42))/$D30)</f>
        <v>0</v>
      </c>
      <c r="OE30" s="137">
        <f ca="1">IF($D30=0,0,SUMIF('Полная ст-ть с уч.НЗС (Авто)'!$YP$11:INDIRECT("'Полная ст-ть с уч.НЗС (Авто)'!YP"&amp;$J$42),$C30,'Полная ст-ть с уч.НЗС (Авто)'!OE$11:INDIRECT("'Полная ст-ть с уч.НЗС (Авто)'!OE"&amp;$J$42))/$D30)</f>
        <v>0</v>
      </c>
      <c r="OF30" s="137">
        <f ca="1">IF($D30=0,0,SUMIF('Полная ст-ть с уч.НЗС (Авто)'!$YP$11:INDIRECT("'Полная ст-ть с уч.НЗС (Авто)'!YP"&amp;$J$42),$C30,'Полная ст-ть с уч.НЗС (Авто)'!OF$11:INDIRECT("'Полная ст-ть с уч.НЗС (Авто)'!OF"&amp;$J$42))/$D30)</f>
        <v>0</v>
      </c>
      <c r="OG30" s="137">
        <f ca="1">IF($D30=0,0,SUMIF('Полная ст-ть с уч.НЗС (Авто)'!$YP$11:INDIRECT("'Полная ст-ть с уч.НЗС (Авто)'!YP"&amp;$J$42),$C30,'Полная ст-ть с уч.НЗС (Авто)'!OG$11:INDIRECT("'Полная ст-ть с уч.НЗС (Авто)'!OG"&amp;$J$42))/$D30)</f>
        <v>0</v>
      </c>
      <c r="OH30" s="137">
        <f ca="1">IF($D30=0,0,SUMIF('Полная ст-ть с уч.НЗС (Авто)'!$YP$11:INDIRECT("'Полная ст-ть с уч.НЗС (Авто)'!YP"&amp;$J$42),$C30,'Полная ст-ть с уч.НЗС (Авто)'!OH$11:INDIRECT("'Полная ст-ть с уч.НЗС (Авто)'!OH"&amp;$J$42))/$D30)</f>
        <v>0</v>
      </c>
      <c r="OI30" s="137">
        <f ca="1">IF($D30=0,0,SUMIF('Полная ст-ть с уч.НЗС (Авто)'!$YP$11:INDIRECT("'Полная ст-ть с уч.НЗС (Авто)'!YP"&amp;$J$42),$C30,'Полная ст-ть с уч.НЗС (Авто)'!OI$11:INDIRECT("'Полная ст-ть с уч.НЗС (Авто)'!OI"&amp;$J$42))/$D30)</f>
        <v>0</v>
      </c>
      <c r="OJ30" s="137">
        <f ca="1">IF($D30=0,0,SUMIF('Полная ст-ть с уч.НЗС (Авто)'!$YP$11:INDIRECT("'Полная ст-ть с уч.НЗС (Авто)'!YP"&amp;$J$42),$C30,'Полная ст-ть с уч.НЗС (Авто)'!OJ$11:INDIRECT("'Полная ст-ть с уч.НЗС (Авто)'!OJ"&amp;$J$42))/$D30)</f>
        <v>0</v>
      </c>
      <c r="OK30" s="137">
        <f ca="1">IF($D30=0,0,SUMIF('Полная ст-ть с уч.НЗС (Авто)'!$YP$11:INDIRECT("'Полная ст-ть с уч.НЗС (Авто)'!YP"&amp;$J$42),$C30,'Полная ст-ть с уч.НЗС (Авто)'!OK$11:INDIRECT("'Полная ст-ть с уч.НЗС (Авто)'!OK"&amp;$J$42))/$D30)</f>
        <v>0</v>
      </c>
      <c r="OL30" s="137">
        <f ca="1">IF($D30=0,0,SUMIF('Полная ст-ть с уч.НЗС (Авто)'!$YP$11:INDIRECT("'Полная ст-ть с уч.НЗС (Авто)'!YP"&amp;$J$42),$C30,'Полная ст-ть с уч.НЗС (Авто)'!OL$11:INDIRECT("'Полная ст-ть с уч.НЗС (Авто)'!OL"&amp;$J$42))/$D30)</f>
        <v>0</v>
      </c>
      <c r="OM30" s="137">
        <f ca="1">IF($D30=0,0,SUMIF('Полная ст-ть с уч.НЗС (Авто)'!$YP$11:INDIRECT("'Полная ст-ть с уч.НЗС (Авто)'!YP"&amp;$J$42),$C30,'Полная ст-ть с уч.НЗС (Авто)'!OM$11:INDIRECT("'Полная ст-ть с уч.НЗС (Авто)'!OM"&amp;$J$42))/$D30)</f>
        <v>0</v>
      </c>
      <c r="ON30" s="137">
        <f ca="1">IF($D30=0,0,SUMIF('Полная ст-ть с уч.НЗС (Авто)'!$YP$11:INDIRECT("'Полная ст-ть с уч.НЗС (Авто)'!YP"&amp;$J$42),$C30,'Полная ст-ть с уч.НЗС (Авто)'!ON$11:INDIRECT("'Полная ст-ть с уч.НЗС (Авто)'!ON"&amp;$J$42))/$D30)</f>
        <v>0</v>
      </c>
      <c r="OO30" s="137">
        <f ca="1">IF($D30=0,0,SUMIF('Полная ст-ть с уч.НЗС (Авто)'!$YP$11:INDIRECT("'Полная ст-ть с уч.НЗС (Авто)'!YP"&amp;$J$42),$C30,'Полная ст-ть с уч.НЗС (Авто)'!OO$11:INDIRECT("'Полная ст-ть с уч.НЗС (Авто)'!OO"&amp;$J$42))/$D30)</f>
        <v>0</v>
      </c>
      <c r="OP30" s="137">
        <f ca="1">IF($D30=0,0,SUMIF('Полная ст-ть с уч.НЗС (Авто)'!$YP$11:INDIRECT("'Полная ст-ть с уч.НЗС (Авто)'!YP"&amp;$J$42),$C30,'Полная ст-ть с уч.НЗС (Авто)'!OP$11:INDIRECT("'Полная ст-ть с уч.НЗС (Авто)'!OP"&amp;$J$42))/$D30)</f>
        <v>0</v>
      </c>
      <c r="OQ30" s="137">
        <f ca="1">IF($D30=0,0,SUMIF('Полная ст-ть с уч.НЗС (Авто)'!$YP$11:INDIRECT("'Полная ст-ть с уч.НЗС (Авто)'!YP"&amp;$J$42),$C30,'Полная ст-ть с уч.НЗС (Авто)'!OQ$11:INDIRECT("'Полная ст-ть с уч.НЗС (Авто)'!OQ"&amp;$J$42))/$D30)</f>
        <v>0</v>
      </c>
      <c r="OR30" s="137">
        <f ca="1">IF($D30=0,0,SUMIF('Полная ст-ть с уч.НЗС (Авто)'!$YP$11:INDIRECT("'Полная ст-ть с уч.НЗС (Авто)'!YP"&amp;$J$42),$C30,'Полная ст-ть с уч.НЗС (Авто)'!OR$11:INDIRECT("'Полная ст-ть с уч.НЗС (Авто)'!OR"&amp;$J$42))/$D30)</f>
        <v>0</v>
      </c>
      <c r="OS30" s="137">
        <f ca="1">IF($D30=0,0,SUMIF('Полная ст-ть с уч.НЗС (Авто)'!$YP$11:INDIRECT("'Полная ст-ть с уч.НЗС (Авто)'!YP"&amp;$J$42),$C30,'Полная ст-ть с уч.НЗС (Авто)'!OS$11:INDIRECT("'Полная ст-ть с уч.НЗС (Авто)'!OS"&amp;$J$42))/$D30)</f>
        <v>0</v>
      </c>
      <c r="OT30" s="137">
        <f ca="1">IF($D30=0,0,SUMIF('Полная ст-ть с уч.НЗС (Авто)'!$YP$11:INDIRECT("'Полная ст-ть с уч.НЗС (Авто)'!YP"&amp;$J$42),$C30,'Полная ст-ть с уч.НЗС (Авто)'!OT$11:INDIRECT("'Полная ст-ть с уч.НЗС (Авто)'!OT"&amp;$J$42))/$D30)</f>
        <v>0</v>
      </c>
      <c r="OU30" s="137">
        <f ca="1">IF($D30=0,0,SUMIF('Полная ст-ть с уч.НЗС (Авто)'!$YP$11:INDIRECT("'Полная ст-ть с уч.НЗС (Авто)'!YP"&amp;$J$42),$C30,'Полная ст-ть с уч.НЗС (Авто)'!OU$11:INDIRECT("'Полная ст-ть с уч.НЗС (Авто)'!OU"&amp;$J$42))/$D30)</f>
        <v>0</v>
      </c>
      <c r="OV30" s="137">
        <f ca="1">IF($D30=0,0,SUMIF('Полная ст-ть с уч.НЗС (Авто)'!$YP$11:INDIRECT("'Полная ст-ть с уч.НЗС (Авто)'!YP"&amp;$J$42),$C30,'Полная ст-ть с уч.НЗС (Авто)'!OV$11:INDIRECT("'Полная ст-ть с уч.НЗС (Авто)'!OV"&amp;$J$42))/$D30)</f>
        <v>0</v>
      </c>
      <c r="OW30" s="137">
        <f ca="1">IF($D30=0,0,SUMIF('Полная ст-ть с уч.НЗС (Авто)'!$YP$11:INDIRECT("'Полная ст-ть с уч.НЗС (Авто)'!YP"&amp;$J$42),$C30,'Полная ст-ть с уч.НЗС (Авто)'!OW$11:INDIRECT("'Полная ст-ть с уч.НЗС (Авто)'!OW"&amp;$J$42))/$D30)</f>
        <v>0</v>
      </c>
      <c r="OX30" s="137">
        <f ca="1">IF($D30=0,0,SUMIF('Полная ст-ть с уч.НЗС (Авто)'!$YP$11:INDIRECT("'Полная ст-ть с уч.НЗС (Авто)'!YP"&amp;$J$42),$C30,'Полная ст-ть с уч.НЗС (Авто)'!OX$11:INDIRECT("'Полная ст-ть с уч.НЗС (Авто)'!OX"&amp;$J$42))/$D30)</f>
        <v>0</v>
      </c>
      <c r="OY30" s="137">
        <f ca="1">IF($D30=0,0,SUMIF('Полная ст-ть с уч.НЗС (Авто)'!$YP$11:INDIRECT("'Полная ст-ть с уч.НЗС (Авто)'!YP"&amp;$J$42),$C30,'Полная ст-ть с уч.НЗС (Авто)'!OY$11:INDIRECT("'Полная ст-ть с уч.НЗС (Авто)'!OY"&amp;$J$42))/$D30)</f>
        <v>0</v>
      </c>
      <c r="OZ30" s="137">
        <f ca="1">IF($D30=0,0,SUMIF('Полная ст-ть с уч.НЗС (Авто)'!$YP$11:INDIRECT("'Полная ст-ть с уч.НЗС (Авто)'!YP"&amp;$J$42),$C30,'Полная ст-ть с уч.НЗС (Авто)'!OZ$11:INDIRECT("'Полная ст-ть с уч.НЗС (Авто)'!OZ"&amp;$J$42))/$D30)</f>
        <v>0</v>
      </c>
      <c r="PA30" s="137">
        <f ca="1">IF($D30=0,0,SUMIF('Полная ст-ть с уч.НЗС (Авто)'!$YP$11:INDIRECT("'Полная ст-ть с уч.НЗС (Авто)'!YP"&amp;$J$42),$C30,'Полная ст-ть с уч.НЗС (Авто)'!PA$11:INDIRECT("'Полная ст-ть с уч.НЗС (Авто)'!PA"&amp;$J$42))/$D30)</f>
        <v>0</v>
      </c>
      <c r="PB30" s="137">
        <f ca="1">IF($D30=0,0,SUMIF('Полная ст-ть с уч.НЗС (Авто)'!$YP$11:INDIRECT("'Полная ст-ть с уч.НЗС (Авто)'!YP"&amp;$J$42),$C30,'Полная ст-ть с уч.НЗС (Авто)'!PB$11:INDIRECT("'Полная ст-ть с уч.НЗС (Авто)'!PB"&amp;$J$42))/$D30)</f>
        <v>0</v>
      </c>
      <c r="PC30" s="137">
        <f ca="1">IF($D30=0,0,SUMIF('Полная ст-ть с уч.НЗС (Авто)'!$YP$11:INDIRECT("'Полная ст-ть с уч.НЗС (Авто)'!YP"&amp;$J$42),$C30,'Полная ст-ть с уч.НЗС (Авто)'!PC$11:INDIRECT("'Полная ст-ть с уч.НЗС (Авто)'!PC"&amp;$J$42))/$D30)</f>
        <v>0</v>
      </c>
      <c r="PD30" s="137">
        <f ca="1">IF($D30=0,0,SUMIF('Полная ст-ть с уч.НЗС (Авто)'!$YP$11:INDIRECT("'Полная ст-ть с уч.НЗС (Авто)'!YP"&amp;$J$42),$C30,'Полная ст-ть с уч.НЗС (Авто)'!PD$11:INDIRECT("'Полная ст-ть с уч.НЗС (Авто)'!PD"&amp;$J$42))/$D30)</f>
        <v>0</v>
      </c>
      <c r="PE30" s="137">
        <f ca="1">IF($D30=0,0,SUMIF('Полная ст-ть с уч.НЗС (Авто)'!$YP$11:INDIRECT("'Полная ст-ть с уч.НЗС (Авто)'!YP"&amp;$J$42),$C30,'Полная ст-ть с уч.НЗС (Авто)'!PE$11:INDIRECT("'Полная ст-ть с уч.НЗС (Авто)'!PE"&amp;$J$42))/$D30)</f>
        <v>0</v>
      </c>
      <c r="PF30" s="137">
        <f ca="1">IF($D30=0,0,SUMIF('Полная ст-ть с уч.НЗС (Авто)'!$YP$11:INDIRECT("'Полная ст-ть с уч.НЗС (Авто)'!YP"&amp;$J$42),$C30,'Полная ст-ть с уч.НЗС (Авто)'!PF$11:INDIRECT("'Полная ст-ть с уч.НЗС (Авто)'!PF"&amp;$J$42))/$D30)</f>
        <v>0</v>
      </c>
      <c r="PG30" s="137">
        <f ca="1">IF($D30=0,0,SUMIF('Полная ст-ть с уч.НЗС (Авто)'!$YP$11:INDIRECT("'Полная ст-ть с уч.НЗС (Авто)'!YP"&amp;$J$42),$C30,'Полная ст-ть с уч.НЗС (Авто)'!PG$11:INDIRECT("'Полная ст-ть с уч.НЗС (Авто)'!PG"&amp;$J$42))/$D30)</f>
        <v>0</v>
      </c>
      <c r="PH30" s="137">
        <f ca="1">IF($D30=0,0,SUMIF('Полная ст-ть с уч.НЗС (Авто)'!$YP$11:INDIRECT("'Полная ст-ть с уч.НЗС (Авто)'!YP"&amp;$J$42),$C30,'Полная ст-ть с уч.НЗС (Авто)'!PH$11:INDIRECT("'Полная ст-ть с уч.НЗС (Авто)'!PH"&amp;$J$42))/$D30)</f>
        <v>0</v>
      </c>
      <c r="PI30" s="137">
        <f ca="1">IF($D30=0,0,SUMIF('Полная ст-ть с уч.НЗС (Авто)'!$YP$11:INDIRECT("'Полная ст-ть с уч.НЗС (Авто)'!YP"&amp;$J$42),$C30,'Полная ст-ть с уч.НЗС (Авто)'!PI$11:INDIRECT("'Полная ст-ть с уч.НЗС (Авто)'!PI"&amp;$J$42))/$D30)</f>
        <v>0</v>
      </c>
      <c r="PJ30" s="137">
        <f ca="1">IF($D30=0,0,SUMIF('Полная ст-ть с уч.НЗС (Авто)'!$YP$11:INDIRECT("'Полная ст-ть с уч.НЗС (Авто)'!YP"&amp;$J$42),$C30,'Полная ст-ть с уч.НЗС (Авто)'!PJ$11:INDIRECT("'Полная ст-ть с уч.НЗС (Авто)'!PJ"&amp;$J$42))/$D30)</f>
        <v>0</v>
      </c>
      <c r="PK30" s="137">
        <f ca="1">IF($D30=0,0,SUMIF('Полная ст-ть с уч.НЗС (Авто)'!$YP$11:INDIRECT("'Полная ст-ть с уч.НЗС (Авто)'!YP"&amp;$J$42),$C30,'Полная ст-ть с уч.НЗС (Авто)'!PK$11:INDIRECT("'Полная ст-ть с уч.НЗС (Авто)'!PK"&amp;$J$42))/$D30)</f>
        <v>0</v>
      </c>
      <c r="PL30" s="137">
        <f ca="1">IF($D30=0,0,SUMIF('Полная ст-ть с уч.НЗС (Авто)'!$YP$11:INDIRECT("'Полная ст-ть с уч.НЗС (Авто)'!YP"&amp;$J$42),$C30,'Полная ст-ть с уч.НЗС (Авто)'!PL$11:INDIRECT("'Полная ст-ть с уч.НЗС (Авто)'!PL"&amp;$J$42))/$D30)</f>
        <v>0</v>
      </c>
      <c r="PM30" s="137">
        <f ca="1">IF($D30=0,0,SUMIF('Полная ст-ть с уч.НЗС (Авто)'!$YP$11:INDIRECT("'Полная ст-ть с уч.НЗС (Авто)'!YP"&amp;$J$42),$C30,'Полная ст-ть с уч.НЗС (Авто)'!PM$11:INDIRECT("'Полная ст-ть с уч.НЗС (Авто)'!PM"&amp;$J$42))/$D30)</f>
        <v>0</v>
      </c>
      <c r="PN30" s="137">
        <f ca="1">IF($D30=0,0,SUMIF('Полная ст-ть с уч.НЗС (Авто)'!$YP$11:INDIRECT("'Полная ст-ть с уч.НЗС (Авто)'!YP"&amp;$J$42),$C30,'Полная ст-ть с уч.НЗС (Авто)'!PN$11:INDIRECT("'Полная ст-ть с уч.НЗС (Авто)'!PN"&amp;$J$42))/$D30)</f>
        <v>0</v>
      </c>
      <c r="PO30" s="137">
        <f ca="1">IF($D30=0,0,SUMIF('Полная ст-ть с уч.НЗС (Авто)'!$YP$11:INDIRECT("'Полная ст-ть с уч.НЗС (Авто)'!YP"&amp;$J$42),$C30,'Полная ст-ть с уч.НЗС (Авто)'!PO$11:INDIRECT("'Полная ст-ть с уч.НЗС (Авто)'!PO"&amp;$J$42))/$D30)</f>
        <v>0</v>
      </c>
      <c r="PP30" s="137">
        <f ca="1">IF($D30=0,0,SUMIF('Полная ст-ть с уч.НЗС (Авто)'!$YP$11:INDIRECT("'Полная ст-ть с уч.НЗС (Авто)'!YP"&amp;$J$42),$C30,'Полная ст-ть с уч.НЗС (Авто)'!PP$11:INDIRECT("'Полная ст-ть с уч.НЗС (Авто)'!PP"&amp;$J$42))/$D30)</f>
        <v>0</v>
      </c>
      <c r="PQ30" s="137">
        <f ca="1">IF($D30=0,0,SUMIF('Полная ст-ть с уч.НЗС (Авто)'!$YP$11:INDIRECT("'Полная ст-ть с уч.НЗС (Авто)'!YP"&amp;$J$42),$C30,'Полная ст-ть с уч.НЗС (Авто)'!PQ$11:INDIRECT("'Полная ст-ть с уч.НЗС (Авто)'!PQ"&amp;$J$42))/$D30)</f>
        <v>0</v>
      </c>
      <c r="PR30" s="137">
        <f ca="1">IF($D30=0,0,SUMIF('Полная ст-ть с уч.НЗС (Авто)'!$YP$11:INDIRECT("'Полная ст-ть с уч.НЗС (Авто)'!YP"&amp;$J$42),$C30,'Полная ст-ть с уч.НЗС (Авто)'!PR$11:INDIRECT("'Полная ст-ть с уч.НЗС (Авто)'!PR"&amp;$J$42))/$D30)</f>
        <v>0</v>
      </c>
      <c r="PS30" s="137">
        <f ca="1">IF($D30=0,0,SUMIF('Полная ст-ть с уч.НЗС (Авто)'!$YP$11:INDIRECT("'Полная ст-ть с уч.НЗС (Авто)'!YP"&amp;$J$42),$C30,'Полная ст-ть с уч.НЗС (Авто)'!PS$11:INDIRECT("'Полная ст-ть с уч.НЗС (Авто)'!PS"&amp;$J$42))/$D30)</f>
        <v>0</v>
      </c>
      <c r="PT30" s="137">
        <f ca="1">IF($D30=0,0,SUMIF('Полная ст-ть с уч.НЗС (Авто)'!$YP$11:INDIRECT("'Полная ст-ть с уч.НЗС (Авто)'!YP"&amp;$J$42),$C30,'Полная ст-ть с уч.НЗС (Авто)'!PT$11:INDIRECT("'Полная ст-ть с уч.НЗС (Авто)'!PT"&amp;$J$42))/$D30)</f>
        <v>0</v>
      </c>
      <c r="PU30" s="137">
        <f ca="1">IF($D30=0,0,SUMIF('Полная ст-ть с уч.НЗС (Авто)'!$YP$11:INDIRECT("'Полная ст-ть с уч.НЗС (Авто)'!YP"&amp;$J$42),$C30,'Полная ст-ть с уч.НЗС (Авто)'!PU$11:INDIRECT("'Полная ст-ть с уч.НЗС (Авто)'!PU"&amp;$J$42))/$D30)</f>
        <v>0</v>
      </c>
      <c r="PV30" s="137">
        <f ca="1">IF($D30=0,0,SUMIF('Полная ст-ть с уч.НЗС (Авто)'!$YP$11:INDIRECT("'Полная ст-ть с уч.НЗС (Авто)'!YP"&amp;$J$42),$C30,'Полная ст-ть с уч.НЗС (Авто)'!PV$11:INDIRECT("'Полная ст-ть с уч.НЗС (Авто)'!PV"&amp;$J$42))/$D30)</f>
        <v>0</v>
      </c>
      <c r="PW30" s="137">
        <f ca="1">IF($D30=0,0,SUMIF('Полная ст-ть с уч.НЗС (Авто)'!$YP$11:INDIRECT("'Полная ст-ть с уч.НЗС (Авто)'!YP"&amp;$J$42),$C30,'Полная ст-ть с уч.НЗС (Авто)'!PW$11:INDIRECT("'Полная ст-ть с уч.НЗС (Авто)'!PW"&amp;$J$42))/$D30)</f>
        <v>0</v>
      </c>
      <c r="PX30" s="137">
        <f ca="1">IF($D30=0,0,SUMIF('Полная ст-ть с уч.НЗС (Авто)'!$YP$11:INDIRECT("'Полная ст-ть с уч.НЗС (Авто)'!YP"&amp;$J$42),$C30,'Полная ст-ть с уч.НЗС (Авто)'!PX$11:INDIRECT("'Полная ст-ть с уч.НЗС (Авто)'!PX"&amp;$J$42))/$D30)</f>
        <v>0</v>
      </c>
      <c r="PY30" s="137">
        <f ca="1">IF($D30=0,0,SUMIF('Полная ст-ть с уч.НЗС (Авто)'!$YP$11:INDIRECT("'Полная ст-ть с уч.НЗС (Авто)'!YP"&amp;$J$42),$C30,'Полная ст-ть с уч.НЗС (Авто)'!PY$11:INDIRECT("'Полная ст-ть с уч.НЗС (Авто)'!PY"&amp;$J$42))/$D30)</f>
        <v>0</v>
      </c>
      <c r="PZ30" s="137">
        <f ca="1">IF($D30=0,0,SUMIF('Полная ст-ть с уч.НЗС (Авто)'!$YP$11:INDIRECT("'Полная ст-ть с уч.НЗС (Авто)'!YP"&amp;$J$42),$C30,'Полная ст-ть с уч.НЗС (Авто)'!PZ$11:INDIRECT("'Полная ст-ть с уч.НЗС (Авто)'!PZ"&amp;$J$42))/$D30)</f>
        <v>0</v>
      </c>
      <c r="QA30" s="137">
        <f ca="1">IF($D30=0,0,SUMIF('Полная ст-ть с уч.НЗС (Авто)'!$YP$11:INDIRECT("'Полная ст-ть с уч.НЗС (Авто)'!YP"&amp;$J$42),$C30,'Полная ст-ть с уч.НЗС (Авто)'!QA$11:INDIRECT("'Полная ст-ть с уч.НЗС (Авто)'!QA"&amp;$J$42))/$D30)</f>
        <v>0</v>
      </c>
      <c r="QB30" s="137">
        <f ca="1">IF($D30=0,0,SUMIF('Полная ст-ть с уч.НЗС (Авто)'!$YP$11:INDIRECT("'Полная ст-ть с уч.НЗС (Авто)'!YP"&amp;$J$42),$C30,'Полная ст-ть с уч.НЗС (Авто)'!QB$11:INDIRECT("'Полная ст-ть с уч.НЗС (Авто)'!QB"&amp;$J$42))/$D30)</f>
        <v>0</v>
      </c>
      <c r="QC30" s="137">
        <f ca="1">IF($D30=0,0,SUMIF('Полная ст-ть с уч.НЗС (Авто)'!$YP$11:INDIRECT("'Полная ст-ть с уч.НЗС (Авто)'!YP"&amp;$J$42),$C30,'Полная ст-ть с уч.НЗС (Авто)'!QC$11:INDIRECT("'Полная ст-ть с уч.НЗС (Авто)'!QC"&amp;$J$42))/$D30)</f>
        <v>0</v>
      </c>
      <c r="QD30" s="137">
        <f ca="1">IF($D30=0,0,SUMIF('Полная ст-ть с уч.НЗС (Авто)'!$YP$11:INDIRECT("'Полная ст-ть с уч.НЗС (Авто)'!YP"&amp;$J$42),$C30,'Полная ст-ть с уч.НЗС (Авто)'!QD$11:INDIRECT("'Полная ст-ть с уч.НЗС (Авто)'!QD"&amp;$J$42))/$D30)</f>
        <v>0</v>
      </c>
      <c r="QE30" s="137">
        <f ca="1">IF($D30=0,0,SUMIF('Полная ст-ть с уч.НЗС (Авто)'!$YP$11:INDIRECT("'Полная ст-ть с уч.НЗС (Авто)'!YP"&amp;$J$42),$C30,'Полная ст-ть с уч.НЗС (Авто)'!QE$11:INDIRECT("'Полная ст-ть с уч.НЗС (Авто)'!QE"&amp;$J$42))/$D30)</f>
        <v>0</v>
      </c>
      <c r="QF30" s="137">
        <f ca="1">IF($D30=0,0,SUMIF('Полная ст-ть с уч.НЗС (Авто)'!$YP$11:INDIRECT("'Полная ст-ть с уч.НЗС (Авто)'!YP"&amp;$J$42),$C30,'Полная ст-ть с уч.НЗС (Авто)'!QF$11:INDIRECT("'Полная ст-ть с уч.НЗС (Авто)'!QF"&amp;$J$42))/$D30)</f>
        <v>0</v>
      </c>
      <c r="QG30" s="137">
        <f ca="1">IF($D30=0,0,SUMIF('Полная ст-ть с уч.НЗС (Авто)'!$YP$11:INDIRECT("'Полная ст-ть с уч.НЗС (Авто)'!YP"&amp;$J$42),$C30,'Полная ст-ть с уч.НЗС (Авто)'!QG$11:INDIRECT("'Полная ст-ть с уч.НЗС (Авто)'!QG"&amp;$J$42))/$D30)</f>
        <v>0</v>
      </c>
      <c r="QH30" s="137">
        <f ca="1">IF($D30=0,0,SUMIF('Полная ст-ть с уч.НЗС (Авто)'!$YP$11:INDIRECT("'Полная ст-ть с уч.НЗС (Авто)'!YP"&amp;$J$42),$C30,'Полная ст-ть с уч.НЗС (Авто)'!QH$11:INDIRECT("'Полная ст-ть с уч.НЗС (Авто)'!QH"&amp;$J$42))/$D30)</f>
        <v>0</v>
      </c>
      <c r="QI30" s="137">
        <f ca="1">IF($D30=0,0,SUMIF('Полная ст-ть с уч.НЗС (Авто)'!$YP$11:INDIRECT("'Полная ст-ть с уч.НЗС (Авто)'!YP"&amp;$J$42),$C30,'Полная ст-ть с уч.НЗС (Авто)'!QI$11:INDIRECT("'Полная ст-ть с уч.НЗС (Авто)'!QI"&amp;$J$42))/$D30)</f>
        <v>0</v>
      </c>
      <c r="QJ30" s="137">
        <f ca="1">IF($D30=0,0,SUMIF('Полная ст-ть с уч.НЗС (Авто)'!$YP$11:INDIRECT("'Полная ст-ть с уч.НЗС (Авто)'!YP"&amp;$J$42),$C30,'Полная ст-ть с уч.НЗС (Авто)'!QJ$11:INDIRECT("'Полная ст-ть с уч.НЗС (Авто)'!QJ"&amp;$J$42))/$D30)</f>
        <v>0</v>
      </c>
      <c r="QK30" s="137">
        <f ca="1">IF($D30=0,0,SUMIF('Полная ст-ть с уч.НЗС (Авто)'!$YP$11:INDIRECT("'Полная ст-ть с уч.НЗС (Авто)'!YP"&amp;$J$42),$C30,'Полная ст-ть с уч.НЗС (Авто)'!QK$11:INDIRECT("'Полная ст-ть с уч.НЗС (Авто)'!QK"&amp;$J$42))/$D30)</f>
        <v>0</v>
      </c>
      <c r="QL30" s="137">
        <f ca="1">IF($D30=0,0,SUMIF('Полная ст-ть с уч.НЗС (Авто)'!$YP$11:INDIRECT("'Полная ст-ть с уч.НЗС (Авто)'!YP"&amp;$J$42),$C30,'Полная ст-ть с уч.НЗС (Авто)'!QL$11:INDIRECT("'Полная ст-ть с уч.НЗС (Авто)'!QL"&amp;$J$42))/$D30)</f>
        <v>0</v>
      </c>
      <c r="QM30" s="137">
        <f ca="1">IF($D30=0,0,SUMIF('Полная ст-ть с уч.НЗС (Авто)'!$YP$11:INDIRECT("'Полная ст-ть с уч.НЗС (Авто)'!YP"&amp;$J$42),$C30,'Полная ст-ть с уч.НЗС (Авто)'!QM$11:INDIRECT("'Полная ст-ть с уч.НЗС (Авто)'!QM"&amp;$J$42))/$D30)</f>
        <v>0</v>
      </c>
      <c r="QN30" s="137">
        <f ca="1">IF($D30=0,0,SUMIF('Полная ст-ть с уч.НЗС (Авто)'!$YP$11:INDIRECT("'Полная ст-ть с уч.НЗС (Авто)'!YP"&amp;$J$42),$C30,'Полная ст-ть с уч.НЗС (Авто)'!QN$11:INDIRECT("'Полная ст-ть с уч.НЗС (Авто)'!QN"&amp;$J$42))/$D30)</f>
        <v>0</v>
      </c>
      <c r="QO30" s="137">
        <f ca="1">IF($D30=0,0,SUMIF('Полная ст-ть с уч.НЗС (Авто)'!$YP$11:INDIRECT("'Полная ст-ть с уч.НЗС (Авто)'!YP"&amp;$J$42),$C30,'Полная ст-ть с уч.НЗС (Авто)'!QO$11:INDIRECT("'Полная ст-ть с уч.НЗС (Авто)'!QO"&amp;$J$42))/$D30)</f>
        <v>0</v>
      </c>
      <c r="QP30" s="137">
        <f ca="1">IF($D30=0,0,SUMIF('Полная ст-ть с уч.НЗС (Авто)'!$YP$11:INDIRECT("'Полная ст-ть с уч.НЗС (Авто)'!YP"&amp;$J$42),$C30,'Полная ст-ть с уч.НЗС (Авто)'!QP$11:INDIRECT("'Полная ст-ть с уч.НЗС (Авто)'!QP"&amp;$J$42))/$D30)</f>
        <v>0</v>
      </c>
      <c r="QQ30" s="137">
        <f ca="1">IF($D30=0,0,SUMIF('Полная ст-ть с уч.НЗС (Авто)'!$YP$11:INDIRECT("'Полная ст-ть с уч.НЗС (Авто)'!YP"&amp;$J$42),$C30,'Полная ст-ть с уч.НЗС (Авто)'!QQ$11:INDIRECT("'Полная ст-ть с уч.НЗС (Авто)'!QQ"&amp;$J$42))/$D30)</f>
        <v>0</v>
      </c>
      <c r="QR30" s="137">
        <f ca="1">IF($D30=0,0,SUMIF('Полная ст-ть с уч.НЗС (Авто)'!$YP$11:INDIRECT("'Полная ст-ть с уч.НЗС (Авто)'!YP"&amp;$J$42),$C30,'Полная ст-ть с уч.НЗС (Авто)'!QR$11:INDIRECT("'Полная ст-ть с уч.НЗС (Авто)'!QR"&amp;$J$42))/$D30)</f>
        <v>0</v>
      </c>
      <c r="QS30" s="137">
        <f ca="1">IF($D30=0,0,SUMIF('Полная ст-ть с уч.НЗС (Авто)'!$YP$11:INDIRECT("'Полная ст-ть с уч.НЗС (Авто)'!YP"&amp;$J$42),$C30,'Полная ст-ть с уч.НЗС (Авто)'!QS$11:INDIRECT("'Полная ст-ть с уч.НЗС (Авто)'!QS"&amp;$J$42))/$D30)</f>
        <v>0</v>
      </c>
      <c r="QT30" s="137">
        <f ca="1">IF($D30=0,0,SUMIF('Полная ст-ть с уч.НЗС (Авто)'!$YP$11:INDIRECT("'Полная ст-ть с уч.НЗС (Авто)'!YP"&amp;$J$42),$C30,'Полная ст-ть с уч.НЗС (Авто)'!QT$11:INDIRECT("'Полная ст-ть с уч.НЗС (Авто)'!QT"&amp;$J$42))/$D30)</f>
        <v>0</v>
      </c>
      <c r="QU30" s="137">
        <f ca="1">IF($D30=0,0,SUMIF('Полная ст-ть с уч.НЗС (Авто)'!$YP$11:INDIRECT("'Полная ст-ть с уч.НЗС (Авто)'!YP"&amp;$J$42),$C30,'Полная ст-ть с уч.НЗС (Авто)'!QU$11:INDIRECT("'Полная ст-ть с уч.НЗС (Авто)'!QU"&amp;$J$42))/$D30)</f>
        <v>0</v>
      </c>
      <c r="QV30" s="137">
        <f ca="1">IF($D30=0,0,SUMIF('Полная ст-ть с уч.НЗС (Авто)'!$YP$11:INDIRECT("'Полная ст-ть с уч.НЗС (Авто)'!YP"&amp;$J$42),$C30,'Полная ст-ть с уч.НЗС (Авто)'!QV$11:INDIRECT("'Полная ст-ть с уч.НЗС (Авто)'!QV"&amp;$J$42))/$D30)</f>
        <v>0</v>
      </c>
      <c r="QW30" s="137">
        <f ca="1">IF($D30=0,0,SUMIF('Полная ст-ть с уч.НЗС (Авто)'!$YP$11:INDIRECT("'Полная ст-ть с уч.НЗС (Авто)'!YP"&amp;$J$42),$C30,'Полная ст-ть с уч.НЗС (Авто)'!QW$11:INDIRECT("'Полная ст-ть с уч.НЗС (Авто)'!QW"&amp;$J$42))/$D30)</f>
        <v>0</v>
      </c>
      <c r="QX30" s="137">
        <f ca="1">IF($D30=0,0,SUMIF('Полная ст-ть с уч.НЗС (Авто)'!$YP$11:INDIRECT("'Полная ст-ть с уч.НЗС (Авто)'!YP"&amp;$J$42),$C30,'Полная ст-ть с уч.НЗС (Авто)'!QX$11:INDIRECT("'Полная ст-ть с уч.НЗС (Авто)'!QX"&amp;$J$42))/$D30)</f>
        <v>0</v>
      </c>
      <c r="QY30" s="137">
        <f ca="1">IF($D30=0,0,SUMIF('Полная ст-ть с уч.НЗС (Авто)'!$YP$11:INDIRECT("'Полная ст-ть с уч.НЗС (Авто)'!YP"&amp;$J$42),$C30,'Полная ст-ть с уч.НЗС (Авто)'!QY$11:INDIRECT("'Полная ст-ть с уч.НЗС (Авто)'!QY"&amp;$J$42))/$D30)</f>
        <v>0</v>
      </c>
      <c r="QZ30" s="137">
        <f ca="1">IF($D30=0,0,SUMIF('Полная ст-ть с уч.НЗС (Авто)'!$YP$11:INDIRECT("'Полная ст-ть с уч.НЗС (Авто)'!YP"&amp;$J$42),$C30,'Полная ст-ть с уч.НЗС (Авто)'!QZ$11:INDIRECT("'Полная ст-ть с уч.НЗС (Авто)'!QZ"&amp;$J$42))/$D30)</f>
        <v>0</v>
      </c>
      <c r="RA30" s="137">
        <f ca="1">IF($D30=0,0,SUMIF('Полная ст-ть с уч.НЗС (Авто)'!$YP$11:INDIRECT("'Полная ст-ть с уч.НЗС (Авто)'!YP"&amp;$J$42),$C30,'Полная ст-ть с уч.НЗС (Авто)'!RA$11:INDIRECT("'Полная ст-ть с уч.НЗС (Авто)'!RA"&amp;$J$42))/$D30)</f>
        <v>0</v>
      </c>
      <c r="RB30" s="137">
        <f ca="1">IF($D30=0,0,SUMIF('Полная ст-ть с уч.НЗС (Авто)'!$YP$11:INDIRECT("'Полная ст-ть с уч.НЗС (Авто)'!YP"&amp;$J$42),$C30,'Полная ст-ть с уч.НЗС (Авто)'!RB$11:INDIRECT("'Полная ст-ть с уч.НЗС (Авто)'!RB"&amp;$J$42))/$D30)</f>
        <v>0</v>
      </c>
      <c r="RC30" s="137">
        <f ca="1">IF($D30=0,0,SUMIF('Полная ст-ть с уч.НЗС (Авто)'!$YP$11:INDIRECT("'Полная ст-ть с уч.НЗС (Авто)'!YP"&amp;$J$42),$C30,'Полная ст-ть с уч.НЗС (Авто)'!RC$11:INDIRECT("'Полная ст-ть с уч.НЗС (Авто)'!RC"&amp;$J$42))/$D30)</f>
        <v>0</v>
      </c>
      <c r="RD30" s="137">
        <f ca="1">IF($D30=0,0,SUMIF('Полная ст-ть с уч.НЗС (Авто)'!$YP$11:INDIRECT("'Полная ст-ть с уч.НЗС (Авто)'!YP"&amp;$J$42),$C30,'Полная ст-ть с уч.НЗС (Авто)'!RD$11:INDIRECT("'Полная ст-ть с уч.НЗС (Авто)'!RD"&amp;$J$42))/$D30)</f>
        <v>0</v>
      </c>
      <c r="RE30" s="137">
        <f ca="1">IF($D30=0,0,SUMIF('Полная ст-ть с уч.НЗС (Авто)'!$YP$11:INDIRECT("'Полная ст-ть с уч.НЗС (Авто)'!YP"&amp;$J$42),$C30,'Полная ст-ть с уч.НЗС (Авто)'!RE$11:INDIRECT("'Полная ст-ть с уч.НЗС (Авто)'!RE"&amp;$J$42))/$D30)</f>
        <v>0</v>
      </c>
      <c r="RF30" s="137">
        <f ca="1">IF($D30=0,0,SUMIF('Полная ст-ть с уч.НЗС (Авто)'!$YP$11:INDIRECT("'Полная ст-ть с уч.НЗС (Авто)'!YP"&amp;$J$42),$C30,'Полная ст-ть с уч.НЗС (Авто)'!RF$11:INDIRECT("'Полная ст-ть с уч.НЗС (Авто)'!RF"&amp;$J$42))/$D30)</f>
        <v>0</v>
      </c>
      <c r="RG30" s="137">
        <f ca="1">IF($D30=0,0,SUMIF('Полная ст-ть с уч.НЗС (Авто)'!$YP$11:INDIRECT("'Полная ст-ть с уч.НЗС (Авто)'!YP"&amp;$J$42),$C30,'Полная ст-ть с уч.НЗС (Авто)'!RG$11:INDIRECT("'Полная ст-ть с уч.НЗС (Авто)'!RG"&amp;$J$42))/$D30)</f>
        <v>0</v>
      </c>
      <c r="RH30" s="137">
        <f ca="1">IF($D30=0,0,SUMIF('Полная ст-ть с уч.НЗС (Авто)'!$YP$11:INDIRECT("'Полная ст-ть с уч.НЗС (Авто)'!YP"&amp;$J$42),$C30,'Полная ст-ть с уч.НЗС (Авто)'!RH$11:INDIRECT("'Полная ст-ть с уч.НЗС (Авто)'!RH"&amp;$J$42))/$D30)</f>
        <v>0</v>
      </c>
      <c r="RI30" s="137">
        <f ca="1">IF($D30=0,0,SUMIF('Полная ст-ть с уч.НЗС (Авто)'!$YP$11:INDIRECT("'Полная ст-ть с уч.НЗС (Авто)'!YP"&amp;$J$42),$C30,'Полная ст-ть с уч.НЗС (Авто)'!RI$11:INDIRECT("'Полная ст-ть с уч.НЗС (Авто)'!RI"&amp;$J$42))/$D30)</f>
        <v>0</v>
      </c>
      <c r="RJ30" s="137">
        <f ca="1">IF($D30=0,0,SUMIF('Полная ст-ть с уч.НЗС (Авто)'!$YP$11:INDIRECT("'Полная ст-ть с уч.НЗС (Авто)'!YP"&amp;$J$42),$C30,'Полная ст-ть с уч.НЗС (Авто)'!RJ$11:INDIRECT("'Полная ст-ть с уч.НЗС (Авто)'!RJ"&amp;$J$42))/$D30)</f>
        <v>0</v>
      </c>
      <c r="RK30" s="137">
        <f ca="1">IF($D30=0,0,SUMIF('Полная ст-ть с уч.НЗС (Авто)'!$YP$11:INDIRECT("'Полная ст-ть с уч.НЗС (Авто)'!YP"&amp;$J$42),$C30,'Полная ст-ть с уч.НЗС (Авто)'!RK$11:INDIRECT("'Полная ст-ть с уч.НЗС (Авто)'!RK"&amp;$J$42))/$D30)</f>
        <v>0</v>
      </c>
      <c r="RL30" s="137">
        <f ca="1">IF($D30=0,0,SUMIF('Полная ст-ть с уч.НЗС (Авто)'!$YP$11:INDIRECT("'Полная ст-ть с уч.НЗС (Авто)'!YP"&amp;$J$42),$C30,'Полная ст-ть с уч.НЗС (Авто)'!RL$11:INDIRECT("'Полная ст-ть с уч.НЗС (Авто)'!RL"&amp;$J$42))/$D30)</f>
        <v>0</v>
      </c>
      <c r="RM30" s="137">
        <f ca="1">IF($D30=0,0,SUMIF('Полная ст-ть с уч.НЗС (Авто)'!$YP$11:INDIRECT("'Полная ст-ть с уч.НЗС (Авто)'!YP"&amp;$J$42),$C30,'Полная ст-ть с уч.НЗС (Авто)'!RM$11:INDIRECT("'Полная ст-ть с уч.НЗС (Авто)'!RM"&amp;$J$42))/$D30)</f>
        <v>0</v>
      </c>
      <c r="RN30" s="137">
        <f ca="1">IF($D30=0,0,SUMIF('Полная ст-ть с уч.НЗС (Авто)'!$YP$11:INDIRECT("'Полная ст-ть с уч.НЗС (Авто)'!YP"&amp;$J$42),$C30,'Полная ст-ть с уч.НЗС (Авто)'!RN$11:INDIRECT("'Полная ст-ть с уч.НЗС (Авто)'!RN"&amp;$J$42))/$D30)</f>
        <v>0</v>
      </c>
      <c r="RO30" s="137">
        <f ca="1">IF($D30=0,0,SUMIF('Полная ст-ть с уч.НЗС (Авто)'!$YP$11:INDIRECT("'Полная ст-ть с уч.НЗС (Авто)'!YP"&amp;$J$42),$C30,'Полная ст-ть с уч.НЗС (Авто)'!RO$11:INDIRECT("'Полная ст-ть с уч.НЗС (Авто)'!RO"&amp;$J$42))/$D30)</f>
        <v>0</v>
      </c>
      <c r="RP30" s="137">
        <f ca="1">IF($D30=0,0,SUMIF('Полная ст-ть с уч.НЗС (Авто)'!$YP$11:INDIRECT("'Полная ст-ть с уч.НЗС (Авто)'!YP"&amp;$J$42),$C30,'Полная ст-ть с уч.НЗС (Авто)'!RP$11:INDIRECT("'Полная ст-ть с уч.НЗС (Авто)'!RP"&amp;$J$42))/$D30)</f>
        <v>0</v>
      </c>
      <c r="RQ30" s="137">
        <f ca="1">IF($D30=0,0,SUMIF('Полная ст-ть с уч.НЗС (Авто)'!$YP$11:INDIRECT("'Полная ст-ть с уч.НЗС (Авто)'!YP"&amp;$J$42),$C30,'Полная ст-ть с уч.НЗС (Авто)'!RQ$11:INDIRECT("'Полная ст-ть с уч.НЗС (Авто)'!RQ"&amp;$J$42))/$D30)</f>
        <v>0</v>
      </c>
      <c r="RR30" s="137">
        <f ca="1">IF($D30=0,0,SUMIF('Полная ст-ть с уч.НЗС (Авто)'!$YP$11:INDIRECT("'Полная ст-ть с уч.НЗС (Авто)'!YP"&amp;$J$42),$C30,'Полная ст-ть с уч.НЗС (Авто)'!RR$11:INDIRECT("'Полная ст-ть с уч.НЗС (Авто)'!RR"&amp;$J$42))/$D30)</f>
        <v>0</v>
      </c>
      <c r="RS30" s="137">
        <f ca="1">IF($D30=0,0,SUMIF('Полная ст-ть с уч.НЗС (Авто)'!$YP$11:INDIRECT("'Полная ст-ть с уч.НЗС (Авто)'!YP"&amp;$J$42),$C30,'Полная ст-ть с уч.НЗС (Авто)'!RS$11:INDIRECT("'Полная ст-ть с уч.НЗС (Авто)'!RS"&amp;$J$42))/$D30)</f>
        <v>0</v>
      </c>
      <c r="RT30" s="137">
        <f ca="1">IF($D30=0,0,SUMIF('Полная ст-ть с уч.НЗС (Авто)'!$YP$11:INDIRECT("'Полная ст-ть с уч.НЗС (Авто)'!YP"&amp;$J$42),$C30,'Полная ст-ть с уч.НЗС (Авто)'!RT$11:INDIRECT("'Полная ст-ть с уч.НЗС (Авто)'!RT"&amp;$J$42))/$D30)</f>
        <v>0</v>
      </c>
      <c r="RU30" s="137">
        <f ca="1">IF($D30=0,0,SUMIF('Полная ст-ть с уч.НЗС (Авто)'!$YP$11:INDIRECT("'Полная ст-ть с уч.НЗС (Авто)'!YP"&amp;$J$42),$C30,'Полная ст-ть с уч.НЗС (Авто)'!RU$11:INDIRECT("'Полная ст-ть с уч.НЗС (Авто)'!RU"&amp;$J$42))/$D30)</f>
        <v>0</v>
      </c>
      <c r="RV30" s="137">
        <f ca="1">IF($D30=0,0,SUMIF('Полная ст-ть с уч.НЗС (Авто)'!$YP$11:INDIRECT("'Полная ст-ть с уч.НЗС (Авто)'!YP"&amp;$J$42),$C30,'Полная ст-ть с уч.НЗС (Авто)'!RV$11:INDIRECT("'Полная ст-ть с уч.НЗС (Авто)'!RV"&amp;$J$42))/$D30)</f>
        <v>0</v>
      </c>
      <c r="RW30" s="137">
        <f ca="1">IF($D30=0,0,SUMIF('Полная ст-ть с уч.НЗС (Авто)'!$YP$11:INDIRECT("'Полная ст-ть с уч.НЗС (Авто)'!YP"&amp;$J$42),$C30,'Полная ст-ть с уч.НЗС (Авто)'!RW$11:INDIRECT("'Полная ст-ть с уч.НЗС (Авто)'!RW"&amp;$J$42))/$D30)</f>
        <v>0</v>
      </c>
      <c r="RX30" s="137">
        <f ca="1">IF($D30=0,0,SUMIF('Полная ст-ть с уч.НЗС (Авто)'!$YP$11:INDIRECT("'Полная ст-ть с уч.НЗС (Авто)'!YP"&amp;$J$42),$C30,'Полная ст-ть с уч.НЗС (Авто)'!RX$11:INDIRECT("'Полная ст-ть с уч.НЗС (Авто)'!RX"&amp;$J$42))/$D30)</f>
        <v>0</v>
      </c>
      <c r="RY30" s="137">
        <f ca="1">IF($D30=0,0,SUMIF('Полная ст-ть с уч.НЗС (Авто)'!$YP$11:INDIRECT("'Полная ст-ть с уч.НЗС (Авто)'!YP"&amp;$J$42),$C30,'Полная ст-ть с уч.НЗС (Авто)'!RY$11:INDIRECT("'Полная ст-ть с уч.НЗС (Авто)'!RY"&amp;$J$42))/$D30)</f>
        <v>0</v>
      </c>
      <c r="RZ30" s="137">
        <f ca="1">IF($D30=0,0,SUMIF('Полная ст-ть с уч.НЗС (Авто)'!$YP$11:INDIRECT("'Полная ст-ть с уч.НЗС (Авто)'!YP"&amp;$J$42),$C30,'Полная ст-ть с уч.НЗС (Авто)'!RZ$11:INDIRECT("'Полная ст-ть с уч.НЗС (Авто)'!RZ"&amp;$J$42))/$D30)</f>
        <v>0</v>
      </c>
      <c r="SA30" s="137">
        <f ca="1">IF($D30=0,0,SUMIF('Полная ст-ть с уч.НЗС (Авто)'!$YP$11:INDIRECT("'Полная ст-ть с уч.НЗС (Авто)'!YP"&amp;$J$42),$C30,'Полная ст-ть с уч.НЗС (Авто)'!SA$11:INDIRECT("'Полная ст-ть с уч.НЗС (Авто)'!SA"&amp;$J$42))/$D30)</f>
        <v>0</v>
      </c>
      <c r="SB30" s="137">
        <f ca="1">IF($D30=0,0,SUMIF('Полная ст-ть с уч.НЗС (Авто)'!$YP$11:INDIRECT("'Полная ст-ть с уч.НЗС (Авто)'!YP"&amp;$J$42),$C30,'Полная ст-ть с уч.НЗС (Авто)'!SB$11:INDIRECT("'Полная ст-ть с уч.НЗС (Авто)'!SB"&amp;$J$42))/$D30)</f>
        <v>0</v>
      </c>
      <c r="SC30" s="137">
        <f ca="1">IF($D30=0,0,SUMIF('Полная ст-ть с уч.НЗС (Авто)'!$YP$11:INDIRECT("'Полная ст-ть с уч.НЗС (Авто)'!YP"&amp;$J$42),$C30,'Полная ст-ть с уч.НЗС (Авто)'!SC$11:INDIRECT("'Полная ст-ть с уч.НЗС (Авто)'!SC"&amp;$J$42))/$D30)</f>
        <v>0</v>
      </c>
      <c r="SD30" s="137">
        <f ca="1">IF($D30=0,0,SUMIF('Полная ст-ть с уч.НЗС (Авто)'!$YP$11:INDIRECT("'Полная ст-ть с уч.НЗС (Авто)'!YP"&amp;$J$42),$C30,'Полная ст-ть с уч.НЗС (Авто)'!SD$11:INDIRECT("'Полная ст-ть с уч.НЗС (Авто)'!SD"&amp;$J$42))/$D30)</f>
        <v>0</v>
      </c>
      <c r="SE30" s="137">
        <f ca="1">IF($D30=0,0,SUMIF('Полная ст-ть с уч.НЗС (Авто)'!$YP$11:INDIRECT("'Полная ст-ть с уч.НЗС (Авто)'!YP"&amp;$J$42),$C30,'Полная ст-ть с уч.НЗС (Авто)'!SE$11:INDIRECT("'Полная ст-ть с уч.НЗС (Авто)'!SE"&amp;$J$42))/$D30)</f>
        <v>0</v>
      </c>
      <c r="SF30" s="137">
        <f ca="1">IF($D30=0,0,SUMIF('Полная ст-ть с уч.НЗС (Авто)'!$YP$11:INDIRECT("'Полная ст-ть с уч.НЗС (Авто)'!YP"&amp;$J$42),$C30,'Полная ст-ть с уч.НЗС (Авто)'!SF$11:INDIRECT("'Полная ст-ть с уч.НЗС (Авто)'!SF"&amp;$J$42))/$D30)</f>
        <v>0</v>
      </c>
      <c r="SG30" s="137">
        <f ca="1">IF($D30=0,0,SUMIF('Полная ст-ть с уч.НЗС (Авто)'!$YP$11:INDIRECT("'Полная ст-ть с уч.НЗС (Авто)'!YP"&amp;$J$42),$C30,'Полная ст-ть с уч.НЗС (Авто)'!SG$11:INDIRECT("'Полная ст-ть с уч.НЗС (Авто)'!SG"&amp;$J$42))/$D30)</f>
        <v>0</v>
      </c>
      <c r="SH30" s="137">
        <f ca="1">IF($D30=0,0,SUMIF('Полная ст-ть с уч.НЗС (Авто)'!$YP$11:INDIRECT("'Полная ст-ть с уч.НЗС (Авто)'!YP"&amp;$J$42),$C30,'Полная ст-ть с уч.НЗС (Авто)'!SH$11:INDIRECT("'Полная ст-ть с уч.НЗС (Авто)'!SH"&amp;$J$42))/$D30)</f>
        <v>0</v>
      </c>
      <c r="SI30" s="137">
        <f ca="1">IF($D30=0,0,SUMIF('Полная ст-ть с уч.НЗС (Авто)'!$YP$11:INDIRECT("'Полная ст-ть с уч.НЗС (Авто)'!YP"&amp;$J$42),$C30,'Полная ст-ть с уч.НЗС (Авто)'!SI$11:INDIRECT("'Полная ст-ть с уч.НЗС (Авто)'!SI"&amp;$J$42))/$D30)</f>
        <v>0</v>
      </c>
      <c r="SJ30" s="137">
        <f ca="1">IF($D30=0,0,SUMIF('Полная ст-ть с уч.НЗС (Авто)'!$YP$11:INDIRECT("'Полная ст-ть с уч.НЗС (Авто)'!YP"&amp;$J$42),$C30,'Полная ст-ть с уч.НЗС (Авто)'!SJ$11:INDIRECT("'Полная ст-ть с уч.НЗС (Авто)'!SJ"&amp;$J$42))/$D30)</f>
        <v>0</v>
      </c>
      <c r="SK30" s="137">
        <f ca="1">IF($D30=0,0,SUMIF('Полная ст-ть с уч.НЗС (Авто)'!$YP$11:INDIRECT("'Полная ст-ть с уч.НЗС (Авто)'!YP"&amp;$J$42),$C30,'Полная ст-ть с уч.НЗС (Авто)'!SK$11:INDIRECT("'Полная ст-ть с уч.НЗС (Авто)'!SK"&amp;$J$42))/$D30)</f>
        <v>0</v>
      </c>
      <c r="SL30" s="137">
        <f ca="1">IF($D30=0,0,SUMIF('Полная ст-ть с уч.НЗС (Авто)'!$YP$11:INDIRECT("'Полная ст-ть с уч.НЗС (Авто)'!YP"&amp;$J$42),$C30,'Полная ст-ть с уч.НЗС (Авто)'!SL$11:INDIRECT("'Полная ст-ть с уч.НЗС (Авто)'!SL"&amp;$J$42))/$D30)</f>
        <v>0</v>
      </c>
      <c r="SM30" s="137">
        <f ca="1">IF($D30=0,0,SUMIF('Полная ст-ть с уч.НЗС (Авто)'!$YP$11:INDIRECT("'Полная ст-ть с уч.НЗС (Авто)'!YP"&amp;$J$42),$C30,'Полная ст-ть с уч.НЗС (Авто)'!SM$11:INDIRECT("'Полная ст-ть с уч.НЗС (Авто)'!SM"&amp;$J$42))/$D30)</f>
        <v>0</v>
      </c>
      <c r="SN30" s="137">
        <f ca="1">IF($D30=0,0,SUMIF('Полная ст-ть с уч.НЗС (Авто)'!$YP$11:INDIRECT("'Полная ст-ть с уч.НЗС (Авто)'!YP"&amp;$J$42),$C30,'Полная ст-ть с уч.НЗС (Авто)'!SN$11:INDIRECT("'Полная ст-ть с уч.НЗС (Авто)'!SN"&amp;$J$42))/$D30)</f>
        <v>0</v>
      </c>
      <c r="SO30" s="137">
        <f ca="1">IF($D30=0,0,SUMIF('Полная ст-ть с уч.НЗС (Авто)'!$YP$11:INDIRECT("'Полная ст-ть с уч.НЗС (Авто)'!YP"&amp;$J$42),$C30,'Полная ст-ть с уч.НЗС (Авто)'!SO$11:INDIRECT("'Полная ст-ть с уч.НЗС (Авто)'!SO"&amp;$J$42))/$D30)</f>
        <v>0</v>
      </c>
      <c r="SP30" s="137">
        <f ca="1">IF($D30=0,0,SUMIF('Полная ст-ть с уч.НЗС (Авто)'!$YP$11:INDIRECT("'Полная ст-ть с уч.НЗС (Авто)'!YP"&amp;$J$42),$C30,'Полная ст-ть с уч.НЗС (Авто)'!SP$11:INDIRECT("'Полная ст-ть с уч.НЗС (Авто)'!SP"&amp;$J$42))/$D30)</f>
        <v>0</v>
      </c>
      <c r="SQ30" s="137">
        <f ca="1">IF($D30=0,0,SUMIF('Полная ст-ть с уч.НЗС (Авто)'!$YP$11:INDIRECT("'Полная ст-ть с уч.НЗС (Авто)'!YP"&amp;$J$42),$C30,'Полная ст-ть с уч.НЗС (Авто)'!SQ$11:INDIRECT("'Полная ст-ть с уч.НЗС (Авто)'!SQ"&amp;$J$42))/$D30)</f>
        <v>0</v>
      </c>
      <c r="SR30" s="137">
        <f ca="1">IF($D30=0,0,SUMIF('Полная ст-ть с уч.НЗС (Авто)'!$YP$11:INDIRECT("'Полная ст-ть с уч.НЗС (Авто)'!YP"&amp;$J$42),$C30,'Полная ст-ть с уч.НЗС (Авто)'!SR$11:INDIRECT("'Полная ст-ть с уч.НЗС (Авто)'!SR"&amp;$J$42))/$D30)</f>
        <v>0</v>
      </c>
      <c r="SS30" s="137">
        <f ca="1">IF($D30=0,0,SUMIF('Полная ст-ть с уч.НЗС (Авто)'!$YP$11:INDIRECT("'Полная ст-ть с уч.НЗС (Авто)'!YP"&amp;$J$42),$C30,'Полная ст-ть с уч.НЗС (Авто)'!SS$11:INDIRECT("'Полная ст-ть с уч.НЗС (Авто)'!SS"&amp;$J$42))/$D30)</f>
        <v>0</v>
      </c>
      <c r="ST30" s="137">
        <f ca="1">IF($D30=0,0,SUMIF('Полная ст-ть с уч.НЗС (Авто)'!$YP$11:INDIRECT("'Полная ст-ть с уч.НЗС (Авто)'!YP"&amp;$J$42),$C30,'Полная ст-ть с уч.НЗС (Авто)'!ST$11:INDIRECT("'Полная ст-ть с уч.НЗС (Авто)'!ST"&amp;$J$42))/$D30)</f>
        <v>0</v>
      </c>
      <c r="SU30" s="137">
        <f ca="1">IF($D30=0,0,SUMIF('Полная ст-ть с уч.НЗС (Авто)'!$YP$11:INDIRECT("'Полная ст-ть с уч.НЗС (Авто)'!YP"&amp;$J$42),$C30,'Полная ст-ть с уч.НЗС (Авто)'!SU$11:INDIRECT("'Полная ст-ть с уч.НЗС (Авто)'!SU"&amp;$J$42))/$D30)</f>
        <v>0</v>
      </c>
      <c r="SV30" s="137">
        <f ca="1">IF($D30=0,0,SUMIF('Полная ст-ть с уч.НЗС (Авто)'!$YP$11:INDIRECT("'Полная ст-ть с уч.НЗС (Авто)'!YP"&amp;$J$42),$C30,'Полная ст-ть с уч.НЗС (Авто)'!SV$11:INDIRECT("'Полная ст-ть с уч.НЗС (Авто)'!SV"&amp;$J$42))/$D30)</f>
        <v>0</v>
      </c>
      <c r="SW30" s="137">
        <f ca="1">IF($D30=0,0,SUMIF('Полная ст-ть с уч.НЗС (Авто)'!$YP$11:INDIRECT("'Полная ст-ть с уч.НЗС (Авто)'!YP"&amp;$J$42),$C30,'Полная ст-ть с уч.НЗС (Авто)'!SW$11:INDIRECT("'Полная ст-ть с уч.НЗС (Авто)'!SW"&amp;$J$42))/$D30)</f>
        <v>0</v>
      </c>
      <c r="SX30" s="137">
        <f ca="1">IF($D30=0,0,SUMIF('Полная ст-ть с уч.НЗС (Авто)'!$YP$11:INDIRECT("'Полная ст-ть с уч.НЗС (Авто)'!YP"&amp;$J$42),$C30,'Полная ст-ть с уч.НЗС (Авто)'!SX$11:INDIRECT("'Полная ст-ть с уч.НЗС (Авто)'!SX"&amp;$J$42))/$D30)</f>
        <v>0</v>
      </c>
      <c r="SY30" s="137">
        <f ca="1">IF($D30=0,0,SUMIF('Полная ст-ть с уч.НЗС (Авто)'!$YP$11:INDIRECT("'Полная ст-ть с уч.НЗС (Авто)'!YP"&amp;$J$42),$C30,'Полная ст-ть с уч.НЗС (Авто)'!SY$11:INDIRECT("'Полная ст-ть с уч.НЗС (Авто)'!SY"&amp;$J$42))/$D30)</f>
        <v>0</v>
      </c>
      <c r="SZ30" s="137">
        <f ca="1">IF($D30=0,0,SUMIF('Полная ст-ть с уч.НЗС (Авто)'!$YP$11:INDIRECT("'Полная ст-ть с уч.НЗС (Авто)'!YP"&amp;$J$42),$C30,'Полная ст-ть с уч.НЗС (Авто)'!SZ$11:INDIRECT("'Полная ст-ть с уч.НЗС (Авто)'!SZ"&amp;$J$42))/$D30)</f>
        <v>0</v>
      </c>
      <c r="TA30" s="137">
        <f ca="1">IF($D30=0,0,SUMIF('Полная ст-ть с уч.НЗС (Авто)'!$YP$11:INDIRECT("'Полная ст-ть с уч.НЗС (Авто)'!YP"&amp;$J$42),$C30,'Полная ст-ть с уч.НЗС (Авто)'!TA$11:INDIRECT("'Полная ст-ть с уч.НЗС (Авто)'!TA"&amp;$J$42))/$D30)</f>
        <v>0</v>
      </c>
      <c r="TB30" s="137">
        <f ca="1">IF($D30=0,0,SUMIF('Полная ст-ть с уч.НЗС (Авто)'!$YP$11:INDIRECT("'Полная ст-ть с уч.НЗС (Авто)'!YP"&amp;$J$42),$C30,'Полная ст-ть с уч.НЗС (Авто)'!TB$11:INDIRECT("'Полная ст-ть с уч.НЗС (Авто)'!TB"&amp;$J$42))/$D30)</f>
        <v>0</v>
      </c>
      <c r="TC30" s="137">
        <f ca="1">IF($D30=0,0,SUMIF('Полная ст-ть с уч.НЗС (Авто)'!$YP$11:INDIRECT("'Полная ст-ть с уч.НЗС (Авто)'!YP"&amp;$J$42),$C30,'Полная ст-ть с уч.НЗС (Авто)'!TC$11:INDIRECT("'Полная ст-ть с уч.НЗС (Авто)'!TC"&amp;$J$42))/$D30)</f>
        <v>0</v>
      </c>
      <c r="TD30" s="137">
        <f ca="1">IF($D30=0,0,SUMIF('Полная ст-ть с уч.НЗС (Авто)'!$YP$11:INDIRECT("'Полная ст-ть с уч.НЗС (Авто)'!YP"&amp;$J$42),$C30,'Полная ст-ть с уч.НЗС (Авто)'!TD$11:INDIRECT("'Полная ст-ть с уч.НЗС (Авто)'!TD"&amp;$J$42))/$D30)</f>
        <v>0</v>
      </c>
      <c r="TE30" s="137">
        <f ca="1">IF($D30=0,0,SUMIF('Полная ст-ть с уч.НЗС (Авто)'!$YP$11:INDIRECT("'Полная ст-ть с уч.НЗС (Авто)'!YP"&amp;$J$42),$C30,'Полная ст-ть с уч.НЗС (Авто)'!TE$11:INDIRECT("'Полная ст-ть с уч.НЗС (Авто)'!TE"&amp;$J$42))/$D30)</f>
        <v>0</v>
      </c>
      <c r="TF30" s="137">
        <f ca="1">IF($D30=0,0,SUMIF('Полная ст-ть с уч.НЗС (Авто)'!$YP$11:INDIRECT("'Полная ст-ть с уч.НЗС (Авто)'!YP"&amp;$J$42),$C30,'Полная ст-ть с уч.НЗС (Авто)'!TF$11:INDIRECT("'Полная ст-ть с уч.НЗС (Авто)'!TF"&amp;$J$42))/$D30)</f>
        <v>0</v>
      </c>
      <c r="TG30" s="137">
        <f ca="1">IF($D30=0,0,SUMIF('Полная ст-ть с уч.НЗС (Авто)'!$YP$11:INDIRECT("'Полная ст-ть с уч.НЗС (Авто)'!YP"&amp;$J$42),$C30,'Полная ст-ть с уч.НЗС (Авто)'!TG$11:INDIRECT("'Полная ст-ть с уч.НЗС (Авто)'!TG"&amp;$J$42))/$D30)</f>
        <v>0</v>
      </c>
      <c r="TH30" s="137">
        <f ca="1">IF($D30=0,0,SUMIF('Полная ст-ть с уч.НЗС (Авто)'!$YP$11:INDIRECT("'Полная ст-ть с уч.НЗС (Авто)'!YP"&amp;$J$42),$C30,'Полная ст-ть с уч.НЗС (Авто)'!TH$11:INDIRECT("'Полная ст-ть с уч.НЗС (Авто)'!TH"&amp;$J$42))/$D30)</f>
        <v>0</v>
      </c>
      <c r="TI30" s="137">
        <f ca="1">IF($D30=0,0,SUMIF('Полная ст-ть с уч.НЗС (Авто)'!$YP$11:INDIRECT("'Полная ст-ть с уч.НЗС (Авто)'!YP"&amp;$J$42),$C30,'Полная ст-ть с уч.НЗС (Авто)'!TI$11:INDIRECT("'Полная ст-ть с уч.НЗС (Авто)'!TI"&amp;$J$42))/$D30)</f>
        <v>0</v>
      </c>
      <c r="TJ30" s="137">
        <f ca="1">IF($D30=0,0,SUMIF('Полная ст-ть с уч.НЗС (Авто)'!$YP$11:INDIRECT("'Полная ст-ть с уч.НЗС (Авто)'!YP"&amp;$J$42),$C30,'Полная ст-ть с уч.НЗС (Авто)'!TJ$11:INDIRECT("'Полная ст-ть с уч.НЗС (Авто)'!TJ"&amp;$J$42))/$D30)</f>
        <v>0</v>
      </c>
      <c r="TK30" s="137">
        <f ca="1">IF($D30=0,0,SUMIF('Полная ст-ть с уч.НЗС (Авто)'!$YP$11:INDIRECT("'Полная ст-ть с уч.НЗС (Авто)'!YP"&amp;$J$42),$C30,'Полная ст-ть с уч.НЗС (Авто)'!TK$11:INDIRECT("'Полная ст-ть с уч.НЗС (Авто)'!TK"&amp;$J$42))/$D30)</f>
        <v>0</v>
      </c>
      <c r="TL30" s="137">
        <f ca="1">IF($D30=0,0,SUMIF('Полная ст-ть с уч.НЗС (Авто)'!$YP$11:INDIRECT("'Полная ст-ть с уч.НЗС (Авто)'!YP"&amp;$J$42),$C30,'Полная ст-ть с уч.НЗС (Авто)'!TL$11:INDIRECT("'Полная ст-ть с уч.НЗС (Авто)'!TL"&amp;$J$42))/$D30)</f>
        <v>0</v>
      </c>
      <c r="TM30" s="137">
        <f ca="1">IF($D30=0,0,SUMIF('Полная ст-ть с уч.НЗС (Авто)'!$YP$11:INDIRECT("'Полная ст-ть с уч.НЗС (Авто)'!YP"&amp;$J$42),$C30,'Полная ст-ть с уч.НЗС (Авто)'!TM$11:INDIRECT("'Полная ст-ть с уч.НЗС (Авто)'!TM"&amp;$J$42))/$D30)</f>
        <v>0</v>
      </c>
      <c r="TN30" s="137">
        <f ca="1">IF($D30=0,0,SUMIF('Полная ст-ть с уч.НЗС (Авто)'!$YP$11:INDIRECT("'Полная ст-ть с уч.НЗС (Авто)'!YP"&amp;$J$42),$C30,'Полная ст-ть с уч.НЗС (Авто)'!TN$11:INDIRECT("'Полная ст-ть с уч.НЗС (Авто)'!TN"&amp;$J$42))/$D30)</f>
        <v>0</v>
      </c>
      <c r="TO30" s="137">
        <f ca="1">IF($D30=0,0,SUMIF('Полная ст-ть с уч.НЗС (Авто)'!$YP$11:INDIRECT("'Полная ст-ть с уч.НЗС (Авто)'!YP"&amp;$J$42),$C30,'Полная ст-ть с уч.НЗС (Авто)'!TO$11:INDIRECT("'Полная ст-ть с уч.НЗС (Авто)'!TO"&amp;$J$42))/$D30)</f>
        <v>0</v>
      </c>
      <c r="TP30" s="137">
        <f ca="1">IF($D30=0,0,SUMIF('Полная ст-ть с уч.НЗС (Авто)'!$YP$11:INDIRECT("'Полная ст-ть с уч.НЗС (Авто)'!YP"&amp;$J$42),$C30,'Полная ст-ть с уч.НЗС (Авто)'!TP$11:INDIRECT("'Полная ст-ть с уч.НЗС (Авто)'!TP"&amp;$J$42))/$D30)</f>
        <v>0</v>
      </c>
      <c r="TQ30" s="137">
        <f ca="1">IF($D30=0,0,SUMIF('Полная ст-ть с уч.НЗС (Авто)'!$YP$11:INDIRECT("'Полная ст-ть с уч.НЗС (Авто)'!YP"&amp;$J$42),$C30,'Полная ст-ть с уч.НЗС (Авто)'!TQ$11:INDIRECT("'Полная ст-ть с уч.НЗС (Авто)'!TQ"&amp;$J$42))/$D30)</f>
        <v>0</v>
      </c>
      <c r="TR30" s="137">
        <f ca="1">IF($D30=0,0,SUMIF('Полная ст-ть с уч.НЗС (Авто)'!$YP$11:INDIRECT("'Полная ст-ть с уч.НЗС (Авто)'!YP"&amp;$J$42),$C30,'Полная ст-ть с уч.НЗС (Авто)'!TR$11:INDIRECT("'Полная ст-ть с уч.НЗС (Авто)'!TR"&amp;$J$42))/$D30)</f>
        <v>0</v>
      </c>
      <c r="TS30" s="137">
        <f ca="1">IF($D30=0,0,SUMIF('Полная ст-ть с уч.НЗС (Авто)'!$YP$11:INDIRECT("'Полная ст-ть с уч.НЗС (Авто)'!YP"&amp;$J$42),$C30,'Полная ст-ть с уч.НЗС (Авто)'!TS$11:INDIRECT("'Полная ст-ть с уч.НЗС (Авто)'!TS"&amp;$J$42))/$D30)</f>
        <v>0</v>
      </c>
      <c r="TT30" s="137">
        <f ca="1">IF($D30=0,0,SUMIF('Полная ст-ть с уч.НЗС (Авто)'!$YP$11:INDIRECT("'Полная ст-ть с уч.НЗС (Авто)'!YP"&amp;$J$42),$C30,'Полная ст-ть с уч.НЗС (Авто)'!TT$11:INDIRECT("'Полная ст-ть с уч.НЗС (Авто)'!TT"&amp;$J$42))/$D30)</f>
        <v>0</v>
      </c>
      <c r="TU30" s="137">
        <f ca="1">IF($D30=0,0,SUMIF('Полная ст-ть с уч.НЗС (Авто)'!$YP$11:INDIRECT("'Полная ст-ть с уч.НЗС (Авто)'!YP"&amp;$J$42),$C30,'Полная ст-ть с уч.НЗС (Авто)'!TU$11:INDIRECT("'Полная ст-ть с уч.НЗС (Авто)'!TU"&amp;$J$42))/$D30)</f>
        <v>0</v>
      </c>
      <c r="TV30" s="137">
        <f ca="1">IF($D30=0,0,SUMIF('Полная ст-ть с уч.НЗС (Авто)'!$YP$11:INDIRECT("'Полная ст-ть с уч.НЗС (Авто)'!YP"&amp;$J$42),$C30,'Полная ст-ть с уч.НЗС (Авто)'!TV$11:INDIRECT("'Полная ст-ть с уч.НЗС (Авто)'!TV"&amp;$J$42))/$D30)</f>
        <v>0</v>
      </c>
      <c r="TW30" s="137">
        <f ca="1">IF($D30=0,0,SUMIF('Полная ст-ть с уч.НЗС (Авто)'!$YP$11:INDIRECT("'Полная ст-ть с уч.НЗС (Авто)'!YP"&amp;$J$42),$C30,'Полная ст-ть с уч.НЗС (Авто)'!TW$11:INDIRECT("'Полная ст-ть с уч.НЗС (Авто)'!TW"&amp;$J$42))/$D30)</f>
        <v>0</v>
      </c>
      <c r="TX30" s="137">
        <f ca="1">IF($D30=0,0,SUMIF('Полная ст-ть с уч.НЗС (Авто)'!$YP$11:INDIRECT("'Полная ст-ть с уч.НЗС (Авто)'!YP"&amp;$J$42),$C30,'Полная ст-ть с уч.НЗС (Авто)'!TX$11:INDIRECT("'Полная ст-ть с уч.НЗС (Авто)'!TX"&amp;$J$42))/$D30)</f>
        <v>0</v>
      </c>
      <c r="TY30" s="137">
        <f ca="1">IF($D30=0,0,SUMIF('Полная ст-ть с уч.НЗС (Авто)'!$YP$11:INDIRECT("'Полная ст-ть с уч.НЗС (Авто)'!YP"&amp;$J$42),$C30,'Полная ст-ть с уч.НЗС (Авто)'!TY$11:INDIRECT("'Полная ст-ть с уч.НЗС (Авто)'!TY"&amp;$J$42))/$D30)</f>
        <v>0</v>
      </c>
      <c r="TZ30" s="137">
        <f ca="1">IF($D30=0,0,SUMIF('Полная ст-ть с уч.НЗС (Авто)'!$YP$11:INDIRECT("'Полная ст-ть с уч.НЗС (Авто)'!YP"&amp;$J$42),$C30,'Полная ст-ть с уч.НЗС (Авто)'!TZ$11:INDIRECT("'Полная ст-ть с уч.НЗС (Авто)'!TZ"&amp;$J$42))/$D30)</f>
        <v>0</v>
      </c>
      <c r="UA30" s="137">
        <f ca="1">IF($D30=0,0,SUMIF('Полная ст-ть с уч.НЗС (Авто)'!$YP$11:INDIRECT("'Полная ст-ть с уч.НЗС (Авто)'!YP"&amp;$J$42),$C30,'Полная ст-ть с уч.НЗС (Авто)'!UA$11:INDIRECT("'Полная ст-ть с уч.НЗС (Авто)'!UA"&amp;$J$42))/$D30)</f>
        <v>0</v>
      </c>
      <c r="UB30" s="137">
        <f ca="1">IF($D30=0,0,SUMIF('Полная ст-ть с уч.НЗС (Авто)'!$YP$11:INDIRECT("'Полная ст-ть с уч.НЗС (Авто)'!YP"&amp;$J$42),$C30,'Полная ст-ть с уч.НЗС (Авто)'!UB$11:INDIRECT("'Полная ст-ть с уч.НЗС (Авто)'!UB"&amp;$J$42))/$D30)</f>
        <v>0</v>
      </c>
      <c r="UC30" s="137">
        <f ca="1">IF($D30=0,0,SUMIF('Полная ст-ть с уч.НЗС (Авто)'!$YP$11:INDIRECT("'Полная ст-ть с уч.НЗС (Авто)'!YP"&amp;$J$42),$C30,'Полная ст-ть с уч.НЗС (Авто)'!UC$11:INDIRECT("'Полная ст-ть с уч.НЗС (Авто)'!UC"&amp;$J$42))/$D30)</f>
        <v>0</v>
      </c>
      <c r="UD30" s="137">
        <f ca="1">IF($D30=0,0,SUMIF('Полная ст-ть с уч.НЗС (Авто)'!$YP$11:INDIRECT("'Полная ст-ть с уч.НЗС (Авто)'!YP"&amp;$J$42),$C30,'Полная ст-ть с уч.НЗС (Авто)'!UD$11:INDIRECT("'Полная ст-ть с уч.НЗС (Авто)'!UD"&amp;$J$42))/$D30)</f>
        <v>0</v>
      </c>
      <c r="UE30" s="137">
        <f ca="1">IF($D30=0,0,SUMIF('Полная ст-ть с уч.НЗС (Авто)'!$YP$11:INDIRECT("'Полная ст-ть с уч.НЗС (Авто)'!YP"&amp;$J$42),$C30,'Полная ст-ть с уч.НЗС (Авто)'!UE$11:INDIRECT("'Полная ст-ть с уч.НЗС (Авто)'!UE"&amp;$J$42))/$D30)</f>
        <v>0</v>
      </c>
      <c r="UF30" s="137">
        <f ca="1">IF($D30=0,0,SUMIF('Полная ст-ть с уч.НЗС (Авто)'!$YP$11:INDIRECT("'Полная ст-ть с уч.НЗС (Авто)'!YP"&amp;$J$42),$C30,'Полная ст-ть с уч.НЗС (Авто)'!UF$11:INDIRECT("'Полная ст-ть с уч.НЗС (Авто)'!UF"&amp;$J$42))/$D30)</f>
        <v>0</v>
      </c>
      <c r="UG30" s="137">
        <f ca="1">IF($D30=0,0,SUMIF('Полная ст-ть с уч.НЗС (Авто)'!$YP$11:INDIRECT("'Полная ст-ть с уч.НЗС (Авто)'!YP"&amp;$J$42),$C30,'Полная ст-ть с уч.НЗС (Авто)'!UG$11:INDIRECT("'Полная ст-ть с уч.НЗС (Авто)'!UG"&amp;$J$42))/$D30)</f>
        <v>0</v>
      </c>
      <c r="UH30" s="137">
        <f ca="1">IF($D30=0,0,SUMIF('Полная ст-ть с уч.НЗС (Авто)'!$YP$11:INDIRECT("'Полная ст-ть с уч.НЗС (Авто)'!YP"&amp;$J$42),$C30,'Полная ст-ть с уч.НЗС (Авто)'!UH$11:INDIRECT("'Полная ст-ть с уч.НЗС (Авто)'!UH"&amp;$J$42))/$D30)</f>
        <v>0</v>
      </c>
      <c r="UI30" s="137">
        <f ca="1">IF($D30=0,0,SUMIF('Полная ст-ть с уч.НЗС (Авто)'!$YP$11:INDIRECT("'Полная ст-ть с уч.НЗС (Авто)'!YP"&amp;$J$42),$C30,'Полная ст-ть с уч.НЗС (Авто)'!UI$11:INDIRECT("'Полная ст-ть с уч.НЗС (Авто)'!UI"&amp;$J$42))/$D30)</f>
        <v>0</v>
      </c>
      <c r="UJ30" s="137">
        <f ca="1">IF($D30=0,0,SUMIF('Полная ст-ть с уч.НЗС (Авто)'!$YP$11:INDIRECT("'Полная ст-ть с уч.НЗС (Авто)'!YP"&amp;$J$42),$C30,'Полная ст-ть с уч.НЗС (Авто)'!UJ$11:INDIRECT("'Полная ст-ть с уч.НЗС (Авто)'!UJ"&amp;$J$42))/$D30)</f>
        <v>0</v>
      </c>
      <c r="UK30" s="137">
        <f ca="1">IF($D30=0,0,SUMIF('Полная ст-ть с уч.НЗС (Авто)'!$YP$11:INDIRECT("'Полная ст-ть с уч.НЗС (Авто)'!YP"&amp;$J$42),$C30,'Полная ст-ть с уч.НЗС (Авто)'!UK$11:INDIRECT("'Полная ст-ть с уч.НЗС (Авто)'!UK"&amp;$J$42))/$D30)</f>
        <v>0</v>
      </c>
      <c r="UL30" s="137">
        <f ca="1">IF($D30=0,0,SUMIF('Полная ст-ть с уч.НЗС (Авто)'!$YP$11:INDIRECT("'Полная ст-ть с уч.НЗС (Авто)'!YP"&amp;$J$42),$C30,'Полная ст-ть с уч.НЗС (Авто)'!UL$11:INDIRECT("'Полная ст-ть с уч.НЗС (Авто)'!UL"&amp;$J$42))/$D30)</f>
        <v>0</v>
      </c>
      <c r="UM30" s="137">
        <f ca="1">IF($D30=0,0,SUMIF('Полная ст-ть с уч.НЗС (Авто)'!$YP$11:INDIRECT("'Полная ст-ть с уч.НЗС (Авто)'!YP"&amp;$J$42),$C30,'Полная ст-ть с уч.НЗС (Авто)'!UM$11:INDIRECT("'Полная ст-ть с уч.НЗС (Авто)'!UM"&amp;$J$42))/$D30)</f>
        <v>0</v>
      </c>
      <c r="UN30" s="137">
        <f ca="1">IF($D30=0,0,SUMIF('Полная ст-ть с уч.НЗС (Авто)'!$YP$11:INDIRECT("'Полная ст-ть с уч.НЗС (Авто)'!YP"&amp;$J$42),$C30,'Полная ст-ть с уч.НЗС (Авто)'!UN$11:INDIRECT("'Полная ст-ть с уч.НЗС (Авто)'!UN"&amp;$J$42))/$D30)</f>
        <v>0</v>
      </c>
      <c r="UO30" s="137">
        <f ca="1">IF($D30=0,0,SUMIF('Полная ст-ть с уч.НЗС (Авто)'!$YP$11:INDIRECT("'Полная ст-ть с уч.НЗС (Авто)'!YP"&amp;$J$42),$C30,'Полная ст-ть с уч.НЗС (Авто)'!UO$11:INDIRECT("'Полная ст-ть с уч.НЗС (Авто)'!UO"&amp;$J$42))/$D30)</f>
        <v>0</v>
      </c>
      <c r="UP30" s="137">
        <f ca="1">IF($D30=0,0,SUMIF('Полная ст-ть с уч.НЗС (Авто)'!$YP$11:INDIRECT("'Полная ст-ть с уч.НЗС (Авто)'!YP"&amp;$J$42),$C30,'Полная ст-ть с уч.НЗС (Авто)'!UP$11:INDIRECT("'Полная ст-ть с уч.НЗС (Авто)'!UP"&amp;$J$42))/$D30)</f>
        <v>0</v>
      </c>
      <c r="UQ30" s="137">
        <f ca="1">IF($D30=0,0,SUMIF('Полная ст-ть с уч.НЗС (Авто)'!$YP$11:INDIRECT("'Полная ст-ть с уч.НЗС (Авто)'!YP"&amp;$J$42),$C30,'Полная ст-ть с уч.НЗС (Авто)'!UQ$11:INDIRECT("'Полная ст-ть с уч.НЗС (Авто)'!UQ"&amp;$J$42))/$D30)</f>
        <v>0</v>
      </c>
      <c r="UR30" s="137">
        <f ca="1">IF($D30=0,0,SUMIF('Полная ст-ть с уч.НЗС (Авто)'!$YP$11:INDIRECT("'Полная ст-ть с уч.НЗС (Авто)'!YP"&amp;$J$42),$C30,'Полная ст-ть с уч.НЗС (Авто)'!UR$11:INDIRECT("'Полная ст-ть с уч.НЗС (Авто)'!UR"&amp;$J$42))/$D30)</f>
        <v>0</v>
      </c>
      <c r="US30" s="137">
        <f ca="1">IF($D30=0,0,SUMIF('Полная ст-ть с уч.НЗС (Авто)'!$YP$11:INDIRECT("'Полная ст-ть с уч.НЗС (Авто)'!YP"&amp;$J$42),$C30,'Полная ст-ть с уч.НЗС (Авто)'!US$11:INDIRECT("'Полная ст-ть с уч.НЗС (Авто)'!US"&amp;$J$42))/$D30)</f>
        <v>0</v>
      </c>
      <c r="UT30" s="137">
        <f ca="1">IF($D30=0,0,SUMIF('Полная ст-ть с уч.НЗС (Авто)'!$YP$11:INDIRECT("'Полная ст-ть с уч.НЗС (Авто)'!YP"&amp;$J$42),$C30,'Полная ст-ть с уч.НЗС (Авто)'!UT$11:INDIRECT("'Полная ст-ть с уч.НЗС (Авто)'!UT"&amp;$J$42))/$D30)</f>
        <v>0</v>
      </c>
      <c r="UU30" s="137">
        <f ca="1">IF($D30=0,0,SUMIF('Полная ст-ть с уч.НЗС (Авто)'!$YP$11:INDIRECT("'Полная ст-ть с уч.НЗС (Авто)'!YP"&amp;$J$42),$C30,'Полная ст-ть с уч.НЗС (Авто)'!UU$11:INDIRECT("'Полная ст-ть с уч.НЗС (Авто)'!UU"&amp;$J$42))/$D30)</f>
        <v>0</v>
      </c>
      <c r="UV30" s="137">
        <f ca="1">IF($D30=0,0,SUMIF('Полная ст-ть с уч.НЗС (Авто)'!$YP$11:INDIRECT("'Полная ст-ть с уч.НЗС (Авто)'!YP"&amp;$J$42),$C30,'Полная ст-ть с уч.НЗС (Авто)'!UV$11:INDIRECT("'Полная ст-ть с уч.НЗС (Авто)'!UV"&amp;$J$42))/$D30)</f>
        <v>0</v>
      </c>
      <c r="UW30" s="137">
        <f ca="1">IF($D30=0,0,SUMIF('Полная ст-ть с уч.НЗС (Авто)'!$YP$11:INDIRECT("'Полная ст-ть с уч.НЗС (Авто)'!YP"&amp;$J$42),$C30,'Полная ст-ть с уч.НЗС (Авто)'!UW$11:INDIRECT("'Полная ст-ть с уч.НЗС (Авто)'!UW"&amp;$J$42))/$D30)</f>
        <v>0</v>
      </c>
      <c r="UX30" s="137">
        <f ca="1">IF($D30=0,0,SUMIF('Полная ст-ть с уч.НЗС (Авто)'!$YP$11:INDIRECT("'Полная ст-ть с уч.НЗС (Авто)'!YP"&amp;$J$42),$C30,'Полная ст-ть с уч.НЗС (Авто)'!UX$11:INDIRECT("'Полная ст-ть с уч.НЗС (Авто)'!UX"&amp;$J$42))/$D30)</f>
        <v>0</v>
      </c>
      <c r="UY30" s="137">
        <f ca="1">IF($D30=0,0,SUMIF('Полная ст-ть с уч.НЗС (Авто)'!$YP$11:INDIRECT("'Полная ст-ть с уч.НЗС (Авто)'!YP"&amp;$J$42),$C30,'Полная ст-ть с уч.НЗС (Авто)'!UY$11:INDIRECT("'Полная ст-ть с уч.НЗС (Авто)'!UY"&amp;$J$42))/$D30)</f>
        <v>0</v>
      </c>
      <c r="UZ30" s="137">
        <f ca="1">IF($D30=0,0,SUMIF('Полная ст-ть с уч.НЗС (Авто)'!$YP$11:INDIRECT("'Полная ст-ть с уч.НЗС (Авто)'!YP"&amp;$J$42),$C30,'Полная ст-ть с уч.НЗС (Авто)'!UZ$11:INDIRECT("'Полная ст-ть с уч.НЗС (Авто)'!UZ"&amp;$J$42))/$D30)</f>
        <v>0</v>
      </c>
      <c r="VA30" s="137">
        <f ca="1">IF($D30=0,0,SUMIF('Полная ст-ть с уч.НЗС (Авто)'!$YP$11:INDIRECT("'Полная ст-ть с уч.НЗС (Авто)'!YP"&amp;$J$42),$C30,'Полная ст-ть с уч.НЗС (Авто)'!VA$11:INDIRECT("'Полная ст-ть с уч.НЗС (Авто)'!VA"&amp;$J$42))/$D30)</f>
        <v>0</v>
      </c>
      <c r="VB30" s="137">
        <f ca="1">IF($D30=0,0,SUMIF('Полная ст-ть с уч.НЗС (Авто)'!$YP$11:INDIRECT("'Полная ст-ть с уч.НЗС (Авто)'!YP"&amp;$J$42),$C30,'Полная ст-ть с уч.НЗС (Авто)'!VB$11:INDIRECT("'Полная ст-ть с уч.НЗС (Авто)'!VB"&amp;$J$42))/$D30)</f>
        <v>0</v>
      </c>
      <c r="VC30" s="137">
        <f ca="1">IF($D30=0,0,SUMIF('Полная ст-ть с уч.НЗС (Авто)'!$YP$11:INDIRECT("'Полная ст-ть с уч.НЗС (Авто)'!YP"&amp;$J$42),$C30,'Полная ст-ть с уч.НЗС (Авто)'!VC$11:INDIRECT("'Полная ст-ть с уч.НЗС (Авто)'!VC"&amp;$J$42))/$D30)</f>
        <v>0</v>
      </c>
      <c r="VD30" s="137">
        <f ca="1">IF($D30=0,0,SUMIF('Полная ст-ть с уч.НЗС (Авто)'!$YP$11:INDIRECT("'Полная ст-ть с уч.НЗС (Авто)'!YP"&amp;$J$42),$C30,'Полная ст-ть с уч.НЗС (Авто)'!VD$11:INDIRECT("'Полная ст-ть с уч.НЗС (Авто)'!VD"&amp;$J$42))/$D30)</f>
        <v>0</v>
      </c>
      <c r="VE30" s="137">
        <f ca="1">IF($D30=0,0,SUMIF('Полная ст-ть с уч.НЗС (Авто)'!$YP$11:INDIRECT("'Полная ст-ть с уч.НЗС (Авто)'!YP"&amp;$J$42),$C30,'Полная ст-ть с уч.НЗС (Авто)'!VE$11:INDIRECT("'Полная ст-ть с уч.НЗС (Авто)'!VE"&amp;$J$42))/$D30)</f>
        <v>0</v>
      </c>
      <c r="VF30" s="137">
        <f ca="1">IF($D30=0,0,SUMIF('Полная ст-ть с уч.НЗС (Авто)'!$YP$11:INDIRECT("'Полная ст-ть с уч.НЗС (Авто)'!YP"&amp;$J$42),$C30,'Полная ст-ть с уч.НЗС (Авто)'!VF$11:INDIRECT("'Полная ст-ть с уч.НЗС (Авто)'!VF"&amp;$J$42))/$D30)</f>
        <v>0</v>
      </c>
      <c r="VG30" s="137">
        <f ca="1">IF($D30=0,0,SUMIF('Полная ст-ть с уч.НЗС (Авто)'!$YP$11:INDIRECT("'Полная ст-ть с уч.НЗС (Авто)'!YP"&amp;$J$42),$C30,'Полная ст-ть с уч.НЗС (Авто)'!VG$11:INDIRECT("'Полная ст-ть с уч.НЗС (Авто)'!VG"&amp;$J$42))/$D30)</f>
        <v>0</v>
      </c>
      <c r="VH30" s="137">
        <f ca="1">IF($D30=0,0,SUMIF('Полная ст-ть с уч.НЗС (Авто)'!$YP$11:INDIRECT("'Полная ст-ть с уч.НЗС (Авто)'!YP"&amp;$J$42),$C30,'Полная ст-ть с уч.НЗС (Авто)'!VH$11:INDIRECT("'Полная ст-ть с уч.НЗС (Авто)'!VH"&amp;$J$42))/$D30)</f>
        <v>0</v>
      </c>
      <c r="VI30" s="137">
        <f ca="1">IF($D30=0,0,SUMIF('Полная ст-ть с уч.НЗС (Авто)'!$YP$11:INDIRECT("'Полная ст-ть с уч.НЗС (Авто)'!YP"&amp;$J$42),$C30,'Полная ст-ть с уч.НЗС (Авто)'!VI$11:INDIRECT("'Полная ст-ть с уч.НЗС (Авто)'!VI"&amp;$J$42))/$D30)</f>
        <v>0</v>
      </c>
      <c r="VJ30" s="137">
        <f ca="1">IF($D30=0,0,SUMIF('Полная ст-ть с уч.НЗС (Авто)'!$YP$11:INDIRECT("'Полная ст-ть с уч.НЗС (Авто)'!YP"&amp;$J$42),$C30,'Полная ст-ть с уч.НЗС (Авто)'!VJ$11:INDIRECT("'Полная ст-ть с уч.НЗС (Авто)'!VJ"&amp;$J$42))/$D30)</f>
        <v>0</v>
      </c>
      <c r="VK30" s="137">
        <f ca="1">IF($D30=0,0,SUMIF('Полная ст-ть с уч.НЗС (Авто)'!$YP$11:INDIRECT("'Полная ст-ть с уч.НЗС (Авто)'!YP"&amp;$J$42),$C30,'Полная ст-ть с уч.НЗС (Авто)'!VK$11:INDIRECT("'Полная ст-ть с уч.НЗС (Авто)'!VK"&amp;$J$42))/$D30)</f>
        <v>0</v>
      </c>
      <c r="VL30" s="137">
        <f ca="1">IF($D30=0,0,SUMIF('Полная ст-ть с уч.НЗС (Авто)'!$YP$11:INDIRECT("'Полная ст-ть с уч.НЗС (Авто)'!YP"&amp;$J$42),$C30,'Полная ст-ть с уч.НЗС (Авто)'!VL$11:INDIRECT("'Полная ст-ть с уч.НЗС (Авто)'!VL"&amp;$J$42))/$D30)</f>
        <v>0</v>
      </c>
      <c r="VM30" s="137">
        <f ca="1">IF($D30=0,0,SUMIF('Полная ст-ть с уч.НЗС (Авто)'!$YP$11:INDIRECT("'Полная ст-ть с уч.НЗС (Авто)'!YP"&amp;$J$42),$C30,'Полная ст-ть с уч.НЗС (Авто)'!VM$11:INDIRECT("'Полная ст-ть с уч.НЗС (Авто)'!VM"&amp;$J$42))/$D30)</f>
        <v>0</v>
      </c>
      <c r="VN30" s="137">
        <f ca="1">IF($D30=0,0,SUMIF('Полная ст-ть с уч.НЗС (Авто)'!$YP$11:INDIRECT("'Полная ст-ть с уч.НЗС (Авто)'!YP"&amp;$J$42),$C30,'Полная ст-ть с уч.НЗС (Авто)'!VN$11:INDIRECT("'Полная ст-ть с уч.НЗС (Авто)'!VN"&amp;$J$42))/$D30)</f>
        <v>0</v>
      </c>
      <c r="VO30" s="137">
        <f ca="1">IF($D30=0,0,SUMIF('Полная ст-ть с уч.НЗС (Авто)'!$YP$11:INDIRECT("'Полная ст-ть с уч.НЗС (Авто)'!YP"&amp;$J$42),$C30,'Полная ст-ть с уч.НЗС (Авто)'!VO$11:INDIRECT("'Полная ст-ть с уч.НЗС (Авто)'!VO"&amp;$J$42))/$D30)</f>
        <v>0</v>
      </c>
      <c r="VP30" s="137">
        <f ca="1">IF($D30=0,0,SUMIF('Полная ст-ть с уч.НЗС (Авто)'!$YP$11:INDIRECT("'Полная ст-ть с уч.НЗС (Авто)'!YP"&amp;$J$42),$C30,'Полная ст-ть с уч.НЗС (Авто)'!VP$11:INDIRECT("'Полная ст-ть с уч.НЗС (Авто)'!VP"&amp;$J$42))/$D30)</f>
        <v>0</v>
      </c>
      <c r="VQ30" s="137">
        <f ca="1">IF($D30=0,0,SUMIF('Полная ст-ть с уч.НЗС (Авто)'!$YP$11:INDIRECT("'Полная ст-ть с уч.НЗС (Авто)'!YP"&amp;$J$42),$C30,'Полная ст-ть с уч.НЗС (Авто)'!VQ$11:INDIRECT("'Полная ст-ть с уч.НЗС (Авто)'!VQ"&amp;$J$42))/$D30)</f>
        <v>0</v>
      </c>
      <c r="VR30" s="137">
        <f ca="1">IF($D30=0,0,SUMIF('Полная ст-ть с уч.НЗС (Авто)'!$YP$11:INDIRECT("'Полная ст-ть с уч.НЗС (Авто)'!YP"&amp;$J$42),$C30,'Полная ст-ть с уч.НЗС (Авто)'!VR$11:INDIRECT("'Полная ст-ть с уч.НЗС (Авто)'!VR"&amp;$J$42))/$D30)</f>
        <v>0</v>
      </c>
      <c r="VS30" s="137">
        <f ca="1">IF($D30=0,0,SUMIF('Полная ст-ть с уч.НЗС (Авто)'!$YP$11:INDIRECT("'Полная ст-ть с уч.НЗС (Авто)'!YP"&amp;$J$42),$C30,'Полная ст-ть с уч.НЗС (Авто)'!VS$11:INDIRECT("'Полная ст-ть с уч.НЗС (Авто)'!VS"&amp;$J$42))/$D30)</f>
        <v>0</v>
      </c>
      <c r="VT30" s="137">
        <f ca="1">IF($D30=0,0,SUMIF('Полная ст-ть с уч.НЗС (Авто)'!$YP$11:INDIRECT("'Полная ст-ть с уч.НЗС (Авто)'!YP"&amp;$J$42),$C30,'Полная ст-ть с уч.НЗС (Авто)'!VT$11:INDIRECT("'Полная ст-ть с уч.НЗС (Авто)'!VT"&amp;$J$42))/$D30)</f>
        <v>0</v>
      </c>
      <c r="VU30" s="137">
        <f ca="1">IF($D30=0,0,SUMIF('Полная ст-ть с уч.НЗС (Авто)'!$YP$11:INDIRECT("'Полная ст-ть с уч.НЗС (Авто)'!YP"&amp;$J$42),$C30,'Полная ст-ть с уч.НЗС (Авто)'!VU$11:INDIRECT("'Полная ст-ть с уч.НЗС (Авто)'!VU"&amp;$J$42))/$D30)</f>
        <v>0</v>
      </c>
      <c r="VV30" s="137">
        <f ca="1">IF($D30=0,0,SUMIF('Полная ст-ть с уч.НЗС (Авто)'!$YP$11:INDIRECT("'Полная ст-ть с уч.НЗС (Авто)'!YP"&amp;$J$42),$C30,'Полная ст-ть с уч.НЗС (Авто)'!VV$11:INDIRECT("'Полная ст-ть с уч.НЗС (Авто)'!VV"&amp;$J$42))/$D30)</f>
        <v>0</v>
      </c>
      <c r="VW30" s="137">
        <f ca="1">IF($D30=0,0,SUMIF('Полная ст-ть с уч.НЗС (Авто)'!$YP$11:INDIRECT("'Полная ст-ть с уч.НЗС (Авто)'!YP"&amp;$J$42),$C30,'Полная ст-ть с уч.НЗС (Авто)'!VW$11:INDIRECT("'Полная ст-ть с уч.НЗС (Авто)'!VW"&amp;$J$42))/$D30)</f>
        <v>0</v>
      </c>
      <c r="VX30" s="137">
        <f ca="1">IF($D30=0,0,SUMIF('Полная ст-ть с уч.НЗС (Авто)'!$YP$11:INDIRECT("'Полная ст-ть с уч.НЗС (Авто)'!YP"&amp;$J$42),$C30,'Полная ст-ть с уч.НЗС (Авто)'!VX$11:INDIRECT("'Полная ст-ть с уч.НЗС (Авто)'!VX"&amp;$J$42))/$D30)</f>
        <v>0</v>
      </c>
      <c r="VY30" s="137">
        <f ca="1">IF($D30=0,0,SUMIF('Полная ст-ть с уч.НЗС (Авто)'!$YP$11:INDIRECT("'Полная ст-ть с уч.НЗС (Авто)'!YP"&amp;$J$42),$C30,'Полная ст-ть с уч.НЗС (Авто)'!VY$11:INDIRECT("'Полная ст-ть с уч.НЗС (Авто)'!VY"&amp;$J$42))/$D30)</f>
        <v>0</v>
      </c>
      <c r="VZ30" s="137">
        <f ca="1">IF($D30=0,0,SUMIF('Полная ст-ть с уч.НЗС (Авто)'!$YP$11:INDIRECT("'Полная ст-ть с уч.НЗС (Авто)'!YP"&amp;$J$42),$C30,'Полная ст-ть с уч.НЗС (Авто)'!VZ$11:INDIRECT("'Полная ст-ть с уч.НЗС (Авто)'!VZ"&amp;$J$42))/$D30)</f>
        <v>0</v>
      </c>
      <c r="WA30" s="137">
        <f ca="1">IF($D30=0,0,SUMIF('Полная ст-ть с уч.НЗС (Авто)'!$YP$11:INDIRECT("'Полная ст-ть с уч.НЗС (Авто)'!YP"&amp;$J$42),$C30,'Полная ст-ть с уч.НЗС (Авто)'!WA$11:INDIRECT("'Полная ст-ть с уч.НЗС (Авто)'!WA"&amp;$J$42))/$D30)</f>
        <v>0</v>
      </c>
      <c r="WB30" s="137">
        <f ca="1">IF($D30=0,0,SUMIF('Полная ст-ть с уч.НЗС (Авто)'!$YP$11:INDIRECT("'Полная ст-ть с уч.НЗС (Авто)'!YP"&amp;$J$42),$C30,'Полная ст-ть с уч.НЗС (Авто)'!WB$11:INDIRECT("'Полная ст-ть с уч.НЗС (Авто)'!WB"&amp;$J$42))/$D30)</f>
        <v>0</v>
      </c>
      <c r="WC30" s="137">
        <f ca="1">IF($D30=0,0,SUMIF('Полная ст-ть с уч.НЗС (Авто)'!$YP$11:INDIRECT("'Полная ст-ть с уч.НЗС (Авто)'!YP"&amp;$J$42),$C30,'Полная ст-ть с уч.НЗС (Авто)'!WC$11:INDIRECT("'Полная ст-ть с уч.НЗС (Авто)'!WC"&amp;$J$42))/$D30)</f>
        <v>0</v>
      </c>
      <c r="WD30" s="137">
        <f ca="1">IF($D30=0,0,SUMIF('Полная ст-ть с уч.НЗС (Авто)'!$YP$11:INDIRECT("'Полная ст-ть с уч.НЗС (Авто)'!YP"&amp;$J$42),$C30,'Полная ст-ть с уч.НЗС (Авто)'!WD$11:INDIRECT("'Полная ст-ть с уч.НЗС (Авто)'!WD"&amp;$J$42))/$D30)</f>
        <v>0</v>
      </c>
      <c r="WE30" s="137">
        <f ca="1">IF($D30=0,0,SUMIF('Полная ст-ть с уч.НЗС (Авто)'!$YP$11:INDIRECT("'Полная ст-ть с уч.НЗС (Авто)'!YP"&amp;$J$42),$C30,'Полная ст-ть с уч.НЗС (Авто)'!WE$11:INDIRECT("'Полная ст-ть с уч.НЗС (Авто)'!WE"&amp;$J$42))/$D30)</f>
        <v>0</v>
      </c>
      <c r="WF30" s="137">
        <f ca="1">IF($D30=0,0,SUMIF('Полная ст-ть с уч.НЗС (Авто)'!$YP$11:INDIRECT("'Полная ст-ть с уч.НЗС (Авто)'!YP"&amp;$J$42),$C30,'Полная ст-ть с уч.НЗС (Авто)'!WF$11:INDIRECT("'Полная ст-ть с уч.НЗС (Авто)'!WF"&amp;$J$42))/$D30)</f>
        <v>0</v>
      </c>
      <c r="WG30" s="137">
        <f ca="1">IF($D30=0,0,SUMIF('Полная ст-ть с уч.НЗС (Авто)'!$YP$11:INDIRECT("'Полная ст-ть с уч.НЗС (Авто)'!YP"&amp;$J$42),$C30,'Полная ст-ть с уч.НЗС (Авто)'!WG$11:INDIRECT("'Полная ст-ть с уч.НЗС (Авто)'!WG"&amp;$J$42))/$D30)</f>
        <v>0</v>
      </c>
      <c r="WH30" s="137">
        <f ca="1">IF($D30=0,0,SUMIF('Полная ст-ть с уч.НЗС (Авто)'!$YP$11:INDIRECT("'Полная ст-ть с уч.НЗС (Авто)'!YP"&amp;$J$42),$C30,'Полная ст-ть с уч.НЗС (Авто)'!WH$11:INDIRECT("'Полная ст-ть с уч.НЗС (Авто)'!WH"&amp;$J$42))/$D30)</f>
        <v>0</v>
      </c>
      <c r="WI30" s="137">
        <f ca="1">IF($D30=0,0,SUMIF('Полная ст-ть с уч.НЗС (Авто)'!$YP$11:INDIRECT("'Полная ст-ть с уч.НЗС (Авто)'!YP"&amp;$J$42),$C30,'Полная ст-ть с уч.НЗС (Авто)'!WI$11:INDIRECT("'Полная ст-ть с уч.НЗС (Авто)'!WI"&amp;$J$42))/$D30)</f>
        <v>0</v>
      </c>
      <c r="WJ30" s="137">
        <f ca="1">IF($D30=0,0,SUMIF('Полная ст-ть с уч.НЗС (Авто)'!$YP$11:INDIRECT("'Полная ст-ть с уч.НЗС (Авто)'!YP"&amp;$J$42),$C30,'Полная ст-ть с уч.НЗС (Авто)'!WJ$11:INDIRECT("'Полная ст-ть с уч.НЗС (Авто)'!WJ"&amp;$J$42))/$D30)</f>
        <v>0</v>
      </c>
      <c r="WK30" s="137">
        <f ca="1">IF($D30=0,0,SUMIF('Полная ст-ть с уч.НЗС (Авто)'!$YP$11:INDIRECT("'Полная ст-ть с уч.НЗС (Авто)'!YP"&amp;$J$42),$C30,'Полная ст-ть с уч.НЗС (Авто)'!WK$11:INDIRECT("'Полная ст-ть с уч.НЗС (Авто)'!WK"&amp;$J$42))/$D30)</f>
        <v>0</v>
      </c>
      <c r="WL30" s="137">
        <f ca="1">IF($D30=0,0,SUMIF('Полная ст-ть с уч.НЗС (Авто)'!$YP$11:INDIRECT("'Полная ст-ть с уч.НЗС (Авто)'!YP"&amp;$J$42),$C30,'Полная ст-ть с уч.НЗС (Авто)'!WL$11:INDIRECT("'Полная ст-ть с уч.НЗС (Авто)'!WL"&amp;$J$42))/$D30)</f>
        <v>0</v>
      </c>
      <c r="WM30" s="137">
        <f ca="1">IF($D30=0,0,SUMIF('Полная ст-ть с уч.НЗС (Авто)'!$YP$11:INDIRECT("'Полная ст-ть с уч.НЗС (Авто)'!YP"&amp;$J$42),$C30,'Полная ст-ть с уч.НЗС (Авто)'!WM$11:INDIRECT("'Полная ст-ть с уч.НЗС (Авто)'!WM"&amp;$J$42))/$D30)</f>
        <v>0</v>
      </c>
      <c r="WN30" s="137">
        <f ca="1">IF($D30=0,0,SUMIF('Полная ст-ть с уч.НЗС (Авто)'!$YP$11:INDIRECT("'Полная ст-ть с уч.НЗС (Авто)'!YP"&amp;$J$42),$C30,'Полная ст-ть с уч.НЗС (Авто)'!WN$11:INDIRECT("'Полная ст-ть с уч.НЗС (Авто)'!WN"&amp;$J$42))/$D30)</f>
        <v>0</v>
      </c>
      <c r="WO30" s="137">
        <f ca="1">IF($D30=0,0,SUMIF('Полная ст-ть с уч.НЗС (Авто)'!$YP$11:INDIRECT("'Полная ст-ть с уч.НЗС (Авто)'!YP"&amp;$J$42),$C30,'Полная ст-ть с уч.НЗС (Авто)'!WO$11:INDIRECT("'Полная ст-ть с уч.НЗС (Авто)'!WO"&amp;$J$42))/$D30)</f>
        <v>0</v>
      </c>
      <c r="WP30" s="137">
        <f ca="1">IF($D30=0,0,SUMIF('Полная ст-ть с уч.НЗС (Авто)'!$YP$11:INDIRECT("'Полная ст-ть с уч.НЗС (Авто)'!YP"&amp;$J$42),$C30,'Полная ст-ть с уч.НЗС (Авто)'!WP$11:INDIRECT("'Полная ст-ть с уч.НЗС (Авто)'!WP"&amp;$J$42))/$D30)</f>
        <v>0</v>
      </c>
      <c r="WQ30" s="137">
        <f ca="1">IF($D30=0,0,SUMIF('Полная ст-ть с уч.НЗС (Авто)'!$YP$11:INDIRECT("'Полная ст-ть с уч.НЗС (Авто)'!YP"&amp;$J$42),$C30,'Полная ст-ть с уч.НЗС (Авто)'!WQ$11:INDIRECT("'Полная ст-ть с уч.НЗС (Авто)'!WQ"&amp;$J$42))/$D30)</f>
        <v>0</v>
      </c>
      <c r="WR30" s="137">
        <f ca="1">IF($D30=0,0,SUMIF('Полная ст-ть с уч.НЗС (Авто)'!$YP$11:INDIRECT("'Полная ст-ть с уч.НЗС (Авто)'!YP"&amp;$J$42),$C30,'Полная ст-ть с уч.НЗС (Авто)'!WR$11:INDIRECT("'Полная ст-ть с уч.НЗС (Авто)'!WR"&amp;$J$42))/$D30)</f>
        <v>0</v>
      </c>
      <c r="WS30" s="137">
        <f ca="1">IF($D30=0,0,SUMIF('Полная ст-ть с уч.НЗС (Авто)'!$YP$11:INDIRECT("'Полная ст-ть с уч.НЗС (Авто)'!YP"&amp;$J$42),$C30,'Полная ст-ть с уч.НЗС (Авто)'!WS$11:INDIRECT("'Полная ст-ть с уч.НЗС (Авто)'!WS"&amp;$J$42))/$D30)</f>
        <v>0</v>
      </c>
      <c r="WT30" s="137">
        <f ca="1">IF($D30=0,0,SUMIF('Полная ст-ть с уч.НЗС (Авто)'!$YP$11:INDIRECT("'Полная ст-ть с уч.НЗС (Авто)'!YP"&amp;$J$42),$C30,'Полная ст-ть с уч.НЗС (Авто)'!WT$11:INDIRECT("'Полная ст-ть с уч.НЗС (Авто)'!WT"&amp;$J$42))/$D30)</f>
        <v>0</v>
      </c>
      <c r="WU30" s="137">
        <f ca="1">IF($D30=0,0,SUMIF('Полная ст-ть с уч.НЗС (Авто)'!$YP$11:INDIRECT("'Полная ст-ть с уч.НЗС (Авто)'!YP"&amp;$J$42),$C30,'Полная ст-ть с уч.НЗС (Авто)'!WU$11:INDIRECT("'Полная ст-ть с уч.НЗС (Авто)'!WU"&amp;$J$42))/$D30)</f>
        <v>0</v>
      </c>
      <c r="WV30" s="137">
        <f ca="1">IF($D30=0,0,SUMIF('Полная ст-ть с уч.НЗС (Авто)'!$YP$11:INDIRECT("'Полная ст-ть с уч.НЗС (Авто)'!YP"&amp;$J$42),$C30,'Полная ст-ть с уч.НЗС (Авто)'!WV$11:INDIRECT("'Полная ст-ть с уч.НЗС (Авто)'!WV"&amp;$J$42))/$D30)</f>
        <v>0</v>
      </c>
      <c r="WW30" s="137">
        <f ca="1">IF($D30=0,0,SUMIF('Полная ст-ть с уч.НЗС (Авто)'!$YP$11:INDIRECT("'Полная ст-ть с уч.НЗС (Авто)'!YP"&amp;$J$42),$C30,'Полная ст-ть с уч.НЗС (Авто)'!WW$11:INDIRECT("'Полная ст-ть с уч.НЗС (Авто)'!WW"&amp;$J$42))/$D30)</f>
        <v>0</v>
      </c>
      <c r="WX30" s="137">
        <f ca="1">IF($D30=0,0,SUMIF('Полная ст-ть с уч.НЗС (Авто)'!$YP$11:INDIRECT("'Полная ст-ть с уч.НЗС (Авто)'!YP"&amp;$J$42),$C30,'Полная ст-ть с уч.НЗС (Авто)'!WX$11:INDIRECT("'Полная ст-ть с уч.НЗС (Авто)'!WX"&amp;$J$42))/$D30)</f>
        <v>0</v>
      </c>
      <c r="WY30" s="137">
        <f ca="1">IF($D30=0,0,SUMIF('Полная ст-ть с уч.НЗС (Авто)'!$YP$11:INDIRECT("'Полная ст-ть с уч.НЗС (Авто)'!YP"&amp;$J$42),$C30,'Полная ст-ть с уч.НЗС (Авто)'!WY$11:INDIRECT("'Полная ст-ть с уч.НЗС (Авто)'!WY"&amp;$J$42))/$D30)</f>
        <v>0</v>
      </c>
      <c r="WZ30" s="137">
        <f ca="1">IF($D30=0,0,SUMIF('Полная ст-ть с уч.НЗС (Авто)'!$YP$11:INDIRECT("'Полная ст-ть с уч.НЗС (Авто)'!YP"&amp;$J$42),$C30,'Полная ст-ть с уч.НЗС (Авто)'!WZ$11:INDIRECT("'Полная ст-ть с уч.НЗС (Авто)'!WZ"&amp;$J$42))/$D30)</f>
        <v>0</v>
      </c>
      <c r="XA30" s="137">
        <f ca="1">IF($D30=0,0,SUMIF('Полная ст-ть с уч.НЗС (Авто)'!$YP$11:INDIRECT("'Полная ст-ть с уч.НЗС (Авто)'!YP"&amp;$J$42),$C30,'Полная ст-ть с уч.НЗС (Авто)'!XA$11:INDIRECT("'Полная ст-ть с уч.НЗС (Авто)'!XA"&amp;$J$42))/$D30)</f>
        <v>0</v>
      </c>
      <c r="XB30" s="137">
        <f ca="1">IF($D30=0,0,SUMIF('Полная ст-ть с уч.НЗС (Авто)'!$YP$11:INDIRECT("'Полная ст-ть с уч.НЗС (Авто)'!YP"&amp;$J$42),$C30,'Полная ст-ть с уч.НЗС (Авто)'!XB$11:INDIRECT("'Полная ст-ть с уч.НЗС (Авто)'!XB"&amp;$J$42))/$D30)</f>
        <v>0</v>
      </c>
      <c r="XC30" s="137">
        <f ca="1">IF($D30=0,0,SUMIF('Полная ст-ть с уч.НЗС (Авто)'!$YP$11:INDIRECT("'Полная ст-ть с уч.НЗС (Авто)'!YP"&amp;$J$42),$C30,'Полная ст-ть с уч.НЗС (Авто)'!XC$11:INDIRECT("'Полная ст-ть с уч.НЗС (Авто)'!XC"&amp;$J$42))/$D30)</f>
        <v>0</v>
      </c>
      <c r="XD30" s="137">
        <f ca="1">IF($D30=0,0,SUMIF('Полная ст-ть с уч.НЗС (Авто)'!$YP$11:INDIRECT("'Полная ст-ть с уч.НЗС (Авто)'!YP"&amp;$J$42),$C30,'Полная ст-ть с уч.НЗС (Авто)'!XD$11:INDIRECT("'Полная ст-ть с уч.НЗС (Авто)'!XD"&amp;$J$42))/$D30)</f>
        <v>0</v>
      </c>
      <c r="XE30" s="137">
        <f ca="1">IF($D30=0,0,SUMIF('Полная ст-ть с уч.НЗС (Авто)'!$YP$11:INDIRECT("'Полная ст-ть с уч.НЗС (Авто)'!YP"&amp;$J$42),$C30,'Полная ст-ть с уч.НЗС (Авто)'!XE$11:INDIRECT("'Полная ст-ть с уч.НЗС (Авто)'!XE"&amp;$J$42))/$D30)</f>
        <v>0</v>
      </c>
      <c r="XF30" s="137">
        <f ca="1">IF($D30=0,0,SUMIF('Полная ст-ть с уч.НЗС (Авто)'!$YP$11:INDIRECT("'Полная ст-ть с уч.НЗС (Авто)'!YP"&amp;$J$42),$C30,'Полная ст-ть с уч.НЗС (Авто)'!XF$11:INDIRECT("'Полная ст-ть с уч.НЗС (Авто)'!XF"&amp;$J$42))/$D30)</f>
        <v>0</v>
      </c>
      <c r="XG30" s="137">
        <f ca="1">IF($D30=0,0,SUMIF('Полная ст-ть с уч.НЗС (Авто)'!$YP$11:INDIRECT("'Полная ст-ть с уч.НЗС (Авто)'!YP"&amp;$J$42),$C30,'Полная ст-ть с уч.НЗС (Авто)'!XG$11:INDIRECT("'Полная ст-ть с уч.НЗС (Авто)'!XG"&amp;$J$42))/$D30)</f>
        <v>0</v>
      </c>
      <c r="XH30" s="137">
        <f ca="1">IF($D30=0,0,SUMIF('Полная ст-ть с уч.НЗС (Авто)'!$YP$11:INDIRECT("'Полная ст-ть с уч.НЗС (Авто)'!YP"&amp;$J$42),$C30,'Полная ст-ть с уч.НЗС (Авто)'!XH$11:INDIRECT("'Полная ст-ть с уч.НЗС (Авто)'!XH"&amp;$J$42))/$D30)</f>
        <v>0</v>
      </c>
      <c r="XI30" s="137">
        <f ca="1">IF($D30=0,0,SUMIF('Полная ст-ть с уч.НЗС (Авто)'!$YP$11:INDIRECT("'Полная ст-ть с уч.НЗС (Авто)'!YP"&amp;$J$42),$C30,'Полная ст-ть с уч.НЗС (Авто)'!XI$11:INDIRECT("'Полная ст-ть с уч.НЗС (Авто)'!XI"&amp;$J$42))/$D30)</f>
        <v>0</v>
      </c>
      <c r="XJ30" s="137">
        <f ca="1">IF($D30=0,0,SUMIF('Полная ст-ть с уч.НЗС (Авто)'!$YP$11:INDIRECT("'Полная ст-ть с уч.НЗС (Авто)'!YP"&amp;$J$42),$C30,'Полная ст-ть с уч.НЗС (Авто)'!XJ$11:INDIRECT("'Полная ст-ть с уч.НЗС (Авто)'!XJ"&amp;$J$42))/$D30)</f>
        <v>0</v>
      </c>
      <c r="XK30" s="137">
        <f ca="1">IF($D30=0,0,SUMIF('Полная ст-ть с уч.НЗС (Авто)'!$YP$11:INDIRECT("'Полная ст-ть с уч.НЗС (Авто)'!YP"&amp;$J$42),$C30,'Полная ст-ть с уч.НЗС (Авто)'!XK$11:INDIRECT("'Полная ст-ть с уч.НЗС (Авто)'!XK"&amp;$J$42))/$D30)</f>
        <v>0</v>
      </c>
      <c r="XL30" s="137">
        <f ca="1">IF($D30=0,0,SUMIF('Полная ст-ть с уч.НЗС (Авто)'!$YP$11:INDIRECT("'Полная ст-ть с уч.НЗС (Авто)'!YP"&amp;$J$42),$C30,'Полная ст-ть с уч.НЗС (Авто)'!XL$11:INDIRECT("'Полная ст-ть с уч.НЗС (Авто)'!XL"&amp;$J$42))/$D30)</f>
        <v>0</v>
      </c>
      <c r="XM30" s="137">
        <f ca="1">IF($D30=0,0,SUMIF('Полная ст-ть с уч.НЗС (Авто)'!$YP$11:INDIRECT("'Полная ст-ть с уч.НЗС (Авто)'!YP"&amp;$J$42),$C30,'Полная ст-ть с уч.НЗС (Авто)'!XM$11:INDIRECT("'Полная ст-ть с уч.НЗС (Авто)'!XM"&amp;$J$42))/$D30)</f>
        <v>0</v>
      </c>
      <c r="XN30" s="137">
        <f ca="1">IF($D30=0,0,SUMIF('Полная ст-ть с уч.НЗС (Авто)'!$YP$11:INDIRECT("'Полная ст-ть с уч.НЗС (Авто)'!YP"&amp;$J$42),$C30,'Полная ст-ть с уч.НЗС (Авто)'!XN$11:INDIRECT("'Полная ст-ть с уч.НЗС (Авто)'!XN"&amp;$J$42))/$D30)</f>
        <v>0</v>
      </c>
      <c r="XO30" s="137">
        <f ca="1">IF($D30=0,0,SUMIF('Полная ст-ть с уч.НЗС (Авто)'!$YP$11:INDIRECT("'Полная ст-ть с уч.НЗС (Авто)'!YP"&amp;$J$42),$C30,'Полная ст-ть с уч.НЗС (Авто)'!XO$11:INDIRECT("'Полная ст-ть с уч.НЗС (Авто)'!XO"&amp;$J$42))/$D30)</f>
        <v>0</v>
      </c>
      <c r="XP30" s="141">
        <f ca="1">IF($D30=0,0,SUMIF('Полная ст-ть с уч.НЗС (Авто)'!$YP$11:INDIRECT("'Полная ст-ть с уч.НЗС (Авто)'!YP"&amp;$J$42),$C30,'Полная ст-ть с уч.НЗС (Авто)'!XP$11:INDIRECT("'Полная ст-ть с уч.НЗС (Авто)'!XP"&amp;$J$42))/$D30)</f>
        <v>0</v>
      </c>
      <c r="XQ30" s="137">
        <f ca="1">IF($D30=0,0,SUMIF('Полная ст-ть с уч.НЗС (Авто)'!$YP$11:INDIRECT("'Полная ст-ть с уч.НЗС (Авто)'!YP"&amp;$J$42),$C30,'Полная ст-ть с уч.НЗС (Авто)'!XQ$11:INDIRECT("'Полная ст-ть с уч.НЗС (Авто)'!XQ"&amp;$J$42))/$D30)</f>
        <v>0</v>
      </c>
      <c r="XR30" s="137">
        <f ca="1">IF($D30=0,0,SUMIF('Полная ст-ть с уч.НЗС (Авто)'!$YP$11:INDIRECT("'Полная ст-ть с уч.НЗС (Авто)'!YP"&amp;$J$42),$C30,'Полная ст-ть с уч.НЗС (Авто)'!XR$11:INDIRECT("'Полная ст-ть с уч.НЗС (Авто)'!XR"&amp;$J$42))/$D30)</f>
        <v>0</v>
      </c>
      <c r="XS30" s="137">
        <f ca="1">IF($D30=0,0,SUMIF('Полная ст-ть с уч.НЗС (Авто)'!$YP$11:INDIRECT("'Полная ст-ть с уч.НЗС (Авто)'!YP"&amp;$J$42),$C30,'Полная ст-ть с уч.НЗС (Авто)'!XS$11:INDIRECT("'Полная ст-ть с уч.НЗС (Авто)'!XS"&amp;$J$42))/$D30)</f>
        <v>0</v>
      </c>
      <c r="XT30" s="137">
        <f ca="1">IF($D30=0,0,SUMIF('Полная ст-ть с уч.НЗС (Авто)'!$YP$11:INDIRECT("'Полная ст-ть с уч.НЗС (Авто)'!YP"&amp;$J$42),$C30,'Полная ст-ть с уч.НЗС (Авто)'!XT$11:INDIRECT("'Полная ст-ть с уч.НЗС (Авто)'!XT"&amp;$J$42))/$D30)</f>
        <v>0</v>
      </c>
      <c r="XU30" s="137">
        <f ca="1">IF($D30=0,0,SUMIF('Полная ст-ть с уч.НЗС (Авто)'!$YP$11:INDIRECT("'Полная ст-ть с уч.НЗС (Авто)'!YP"&amp;$J$42),$C30,'Полная ст-ть с уч.НЗС (Авто)'!XU$11:INDIRECT("'Полная ст-ть с уч.НЗС (Авто)'!XU"&amp;$J$42))/$D30)</f>
        <v>0</v>
      </c>
      <c r="XV30" s="137">
        <f ca="1">IF($D30=0,0,SUMIF('Полная ст-ть с уч.НЗС (Авто)'!$YP$11:INDIRECT("'Полная ст-ть с уч.НЗС (Авто)'!YP"&amp;$J$42),$C30,'Полная ст-ть с уч.НЗС (Авто)'!XV$11:INDIRECT("'Полная ст-ть с уч.НЗС (Авто)'!XV"&amp;$J$42))/$D30)</f>
        <v>0</v>
      </c>
      <c r="XW30" s="137">
        <f ca="1">IF($D30=0,0,SUMIF('Полная ст-ть с уч.НЗС (Авто)'!$YP$11:INDIRECT("'Полная ст-ть с уч.НЗС (Авто)'!YP"&amp;$J$42),$C30,'Полная ст-ть с уч.НЗС (Авто)'!XW$11:INDIRECT("'Полная ст-ть с уч.НЗС (Авто)'!XW"&amp;$J$42))/$D30)</f>
        <v>0</v>
      </c>
      <c r="XX30" s="137">
        <f ca="1">IF($D30=0,0,SUMIF('Полная ст-ть с уч.НЗС (Авто)'!$YP$11:INDIRECT("'Полная ст-ть с уч.НЗС (Авто)'!YP"&amp;$J$42),$C30,'Полная ст-ть с уч.НЗС (Авто)'!XX$11:INDIRECT("'Полная ст-ть с уч.НЗС (Авто)'!XX"&amp;$J$42))/$D30)</f>
        <v>0</v>
      </c>
      <c r="XY30" s="137">
        <f ca="1">IF($D30=0,0,SUMIF('Полная ст-ть с уч.НЗС (Авто)'!$YP$11:INDIRECT("'Полная ст-ть с уч.НЗС (Авто)'!YP"&amp;$J$42),$C30,'Полная ст-ть с уч.НЗС (Авто)'!XY$11:INDIRECT("'Полная ст-ть с уч.НЗС (Авто)'!XY"&amp;$J$42))/$D30)</f>
        <v>0</v>
      </c>
      <c r="XZ30" s="137">
        <f ca="1">IF($D30=0,0,SUMIF('Полная ст-ть с уч.НЗС (Авто)'!$YP$11:INDIRECT("'Полная ст-ть с уч.НЗС (Авто)'!YP"&amp;$J$42),$C30,'Полная ст-ть с уч.НЗС (Авто)'!XZ$11:INDIRECT("'Полная ст-ть с уч.НЗС (Авто)'!XZ"&amp;$J$42))/$D30)</f>
        <v>0</v>
      </c>
      <c r="YA30" s="137">
        <f ca="1">IF($D30=0,0,SUMIF('Полная ст-ть с уч.НЗС (Авто)'!$YP$11:INDIRECT("'Полная ст-ть с уч.НЗС (Авто)'!YP"&amp;$J$42),$C30,'Полная ст-ть с уч.НЗС (Авто)'!YA$11:INDIRECT("'Полная ст-ть с уч.НЗС (Авто)'!YA"&amp;$J$42))/$D30)</f>
        <v>0</v>
      </c>
      <c r="YB30" s="137">
        <f ca="1">IF($D30=0,0,SUMIF('Полная ст-ть с уч.НЗС (Авто)'!$YP$11:INDIRECT("'Полная ст-ть с уч.НЗС (Авто)'!YP"&amp;$J$42),$C30,'Полная ст-ть с уч.НЗС (Авто)'!YB$11:INDIRECT("'Полная ст-ть с уч.НЗС (Авто)'!YB"&amp;$J$42))/$D30)</f>
        <v>0</v>
      </c>
      <c r="YC30" s="137">
        <f ca="1">IF($D30=0,0,SUMIF('Полная ст-ть с уч.НЗС (Авто)'!$YP$11:INDIRECT("'Полная ст-ть с уч.НЗС (Авто)'!YP"&amp;$J$42),$C30,'Полная ст-ть с уч.НЗС (Авто)'!YC$11:INDIRECT("'Полная ст-ть с уч.НЗС (Авто)'!YC"&amp;$J$42))/$D30)</f>
        <v>0</v>
      </c>
      <c r="YD30" s="137">
        <f ca="1">IF($D30=0,0,SUMIF('Полная ст-ть с уч.НЗС (Авто)'!$YP$11:INDIRECT("'Полная ст-ть с уч.НЗС (Авто)'!YP"&amp;$J$42),$C30,'Полная ст-ть с уч.НЗС (Авто)'!YD$11:INDIRECT("'Полная ст-ть с уч.НЗС (Авто)'!YD"&amp;$J$42))/$D30)</f>
        <v>0</v>
      </c>
      <c r="YE30" s="141">
        <f ca="1">IF($D30=0,0,SUMIF('Полная ст-ть с уч.НЗС (Авто)'!$YP$11:INDIRECT("'Полная ст-ть с уч.НЗС (Авто)'!YP"&amp;$J$42),$C30,'Полная ст-ть с уч.НЗС (Авто)'!YE$11:INDIRECT("'Полная ст-ть с уч.НЗС (Авто)'!YE"&amp;$J$42))/$D30)</f>
        <v>0</v>
      </c>
      <c r="YF30" s="104"/>
      <c r="YG30" s="94"/>
    </row>
    <row r="31" spans="1:657" s="105" customFormat="1" ht="15" customHeight="1" x14ac:dyDescent="0.25">
      <c r="A31" s="133">
        <v>21</v>
      </c>
      <c r="B31" s="134" t="s">
        <v>778</v>
      </c>
      <c r="C31" s="135" t="s">
        <v>779</v>
      </c>
      <c r="D31" s="136">
        <f ca="1">COUNTIF('Полная ст-ть с уч.НЗС (Авто)'!$YP$11:INDIRECT("'Полная ст-ть с уч.НЗС (Авто)'!YP"&amp;$J$42),C31)</f>
        <v>0</v>
      </c>
      <c r="E31" s="134"/>
      <c r="F31" s="134"/>
      <c r="G31" s="134"/>
      <c r="H31" s="134"/>
      <c r="I31" s="137">
        <f ca="1">IF($D31=0,0,SUMIF('Полная ст-ть с уч.НЗС (Авто)'!$YP$11:INDIRECT("'Полная ст-ть с уч.НЗС (Авто)'!YP"&amp;$J$42),$C31,'Полная ст-ть с уч.НЗС (Авто)'!I$11:INDIRECT("'Полная ст-ть с уч.НЗС (Авто)'!I"&amp;$J$42))/$D31)</f>
        <v>0</v>
      </c>
      <c r="J31" s="136"/>
      <c r="K31" s="137">
        <f ca="1">IF($D31=0,0,SUMIF('Полная ст-ть с уч.НЗС (Авто)'!$YP$11:INDIRECT("'Полная ст-ть с уч.НЗС (Авто)'!YP"&amp;$J$42),$C31,'Полная ст-ть с уч.НЗС (Авто)'!K$11:INDIRECT("'Полная ст-ть с уч.НЗС (Авто)'!K"&amp;$J$42))/$D31)</f>
        <v>0</v>
      </c>
      <c r="L31" s="134"/>
      <c r="M31" s="137">
        <f ca="1">IF($D31=0,0,SUMIF('Полная ст-ть с уч.НЗС (Авто)'!$YP$11:INDIRECT("'Полная ст-ть с уч.НЗС (Авто)'!YP"&amp;$J$42),$C31,'Полная ст-ть с уч.НЗС (Авто)'!M$11:INDIRECT("'Полная ст-ть с уч.НЗС (Авто)'!M"&amp;$J$42))/$D31)</f>
        <v>0</v>
      </c>
      <c r="N31" s="134"/>
      <c r="O31" s="137">
        <f ca="1">IF($D31=0,0,SUMIF('Полная ст-ть с уч.НЗС (Авто)'!$YP$11:INDIRECT("'Полная ст-ть с уч.НЗС (Авто)'!YP"&amp;$J$42),$C31,'Полная ст-ть с уч.НЗС (Авто)'!O$11:INDIRECT("'Полная ст-ть с уч.НЗС (Авто)'!O"&amp;$J$42))/$D31)</f>
        <v>0</v>
      </c>
      <c r="P31" s="134"/>
      <c r="Q31" s="137">
        <f ca="1">IF($D31=0,0,SUMIF('Полная ст-ть с уч.НЗС (Авто)'!$YP$11:INDIRECT("'Полная ст-ть с уч.НЗС (Авто)'!YP"&amp;$J$42),$C31,'Полная ст-ть с уч.НЗС (Авто)'!Q$11:INDIRECT("'Полная ст-ть с уч.НЗС (Авто)'!Q"&amp;$J$42))/$D31)</f>
        <v>0</v>
      </c>
      <c r="R31" s="137">
        <f ca="1">IF($D31=0,0,SUMIF('Полная ст-ть с уч.НЗС (Авто)'!$YP$11:INDIRECT("'Полная ст-ть с уч.НЗС (Авто)'!YP"&amp;$J$42),$C31,'Полная ст-ть с уч.НЗС (Авто)'!R$11:INDIRECT("'Полная ст-ть с уч.НЗС (Авто)'!R"&amp;$J$42))/$D31)</f>
        <v>0</v>
      </c>
      <c r="S31" s="137">
        <f ca="1">IF($D31=0,0,SUMIF('Полная ст-ть с уч.НЗС (Авто)'!$YP$11:INDIRECT("'Полная ст-ть с уч.НЗС (Авто)'!YP"&amp;$J$42),$C31,'Полная ст-ть с уч.НЗС (Авто)'!S$11:INDIRECT("'Полная ст-ть с уч.НЗС (Авто)'!S"&amp;$J$42))/$D31)</f>
        <v>0</v>
      </c>
      <c r="T31" s="137">
        <f ca="1">IF($D31=0,0,SUMIF('Полная ст-ть с уч.НЗС (Авто)'!$YP$11:INDIRECT("'Полная ст-ть с уч.НЗС (Авто)'!YP"&amp;$J$42),$C31,'Полная ст-ть с уч.НЗС (Авто)'!T$11:INDIRECT("'Полная ст-ть с уч.НЗС (Авто)'!T"&amp;$J$42))/$D31)</f>
        <v>0</v>
      </c>
      <c r="U31" s="137">
        <f ca="1">IF($D31=0,0,SUMIF('Полная ст-ть с уч.НЗС (Авто)'!$YP$11:INDIRECT("'Полная ст-ть с уч.НЗС (Авто)'!YP"&amp;$J$42),$C31,'Полная ст-ть с уч.НЗС (Авто)'!U$11:INDIRECT("'Полная ст-ть с уч.НЗС (Авто)'!U"&amp;$J$42))/$D31)</f>
        <v>0</v>
      </c>
      <c r="V31" s="137">
        <f ca="1">IF($D31=0,0,SUMIF('Полная ст-ть с уч.НЗС (Авто)'!$YP$11:INDIRECT("'Полная ст-ть с уч.НЗС (Авто)'!YP"&amp;$J$42),$C31,'Полная ст-ть с уч.НЗС (Авто)'!V$11:INDIRECT("'Полная ст-ть с уч.НЗС (Авто)'!V"&amp;$J$42))/$D31)</f>
        <v>0</v>
      </c>
      <c r="W31" s="137">
        <f ca="1">IF($D31=0,0,SUMIF('Полная ст-ть с уч.НЗС (Авто)'!$YP$11:INDIRECT("'Полная ст-ть с уч.НЗС (Авто)'!YP"&amp;$J$42),$C31,'Полная ст-ть с уч.НЗС (Авто)'!W$11:INDIRECT("'Полная ст-ть с уч.НЗС (Авто)'!W"&amp;$J$42))/$D31)</f>
        <v>0</v>
      </c>
      <c r="X31" s="137">
        <f ca="1">IF($D31=0,0,SUMIF('Полная ст-ть с уч.НЗС (Авто)'!$YP$11:INDIRECT("'Полная ст-ть с уч.НЗС (Авто)'!YP"&amp;$J$42),$C31,'Полная ст-ть с уч.НЗС (Авто)'!X$11:INDIRECT("'Полная ст-ть с уч.НЗС (Авто)'!X"&amp;$J$42))/$D31)</f>
        <v>0</v>
      </c>
      <c r="Y31" s="137">
        <f ca="1">IF($D31=0,0,SUMIF('Полная ст-ть с уч.НЗС (Авто)'!$YP$11:INDIRECT("'Полная ст-ть с уч.НЗС (Авто)'!YP"&amp;$J$42),$C31,'Полная ст-ть с уч.НЗС (Авто)'!Y$11:INDIRECT("'Полная ст-ть с уч.НЗС (Авто)'!Y"&amp;$J$42))/$D31)</f>
        <v>0</v>
      </c>
      <c r="Z31" s="137">
        <f ca="1">IF($D31=0,0,SUMIF('Полная ст-ть с уч.НЗС (Авто)'!$YP$11:INDIRECT("'Полная ст-ть с уч.НЗС (Авто)'!YP"&amp;$J$42),$C31,'Полная ст-ть с уч.НЗС (Авто)'!Z$11:INDIRECT("'Полная ст-ть с уч.НЗС (Авто)'!Z"&amp;$J$42))/$D31)</f>
        <v>0</v>
      </c>
      <c r="AA31" s="137">
        <f ca="1">IF($D31=0,0,SUMIF('Полная ст-ть с уч.НЗС (Авто)'!$YP$11:INDIRECT("'Полная ст-ть с уч.НЗС (Авто)'!YP"&amp;$J$42),$C31,'Полная ст-ть с уч.НЗС (Авто)'!AA$11:INDIRECT("'Полная ст-ть с уч.НЗС (Авто)'!AA"&amp;$J$42))/$D31)</f>
        <v>0</v>
      </c>
      <c r="AB31" s="137">
        <f ca="1">IF($D31=0,0,SUMIF('Полная ст-ть с уч.НЗС (Авто)'!$YP$11:INDIRECT("'Полная ст-ть с уч.НЗС (Авто)'!YP"&amp;$J$42),$C31,'Полная ст-ть с уч.НЗС (Авто)'!AB$11:INDIRECT("'Полная ст-ть с уч.НЗС (Авто)'!AB"&amp;$J$42))/$D31)</f>
        <v>0</v>
      </c>
      <c r="AC31" s="137">
        <f ca="1">IF($D31=0,0,SUMIF('Полная ст-ть с уч.НЗС (Авто)'!$YP$11:INDIRECT("'Полная ст-ть с уч.НЗС (Авто)'!YP"&amp;$J$42),$C31,'Полная ст-ть с уч.НЗС (Авто)'!AC$11:INDIRECT("'Полная ст-ть с уч.НЗС (Авто)'!AC"&amp;$J$42))/$D31)</f>
        <v>0</v>
      </c>
      <c r="AD31" s="137">
        <f ca="1">IF($D31=0,0,SUMIF('Полная ст-ть с уч.НЗС (Авто)'!$YP$11:INDIRECT("'Полная ст-ть с уч.НЗС (Авто)'!YP"&amp;$J$42),$C31,'Полная ст-ть с уч.НЗС (Авто)'!AD$11:INDIRECT("'Полная ст-ть с уч.НЗС (Авто)'!AD"&amp;$J$42))/$D31)</f>
        <v>0</v>
      </c>
      <c r="AE31" s="137">
        <f ca="1">IF($D31=0,0,SUMIF('Полная ст-ть с уч.НЗС (Авто)'!$YP$11:INDIRECT("'Полная ст-ть с уч.НЗС (Авто)'!YP"&amp;$J$42),$C31,'Полная ст-ть с уч.НЗС (Авто)'!AE$11:INDIRECT("'Полная ст-ть с уч.НЗС (Авто)'!AE"&amp;$J$42))/$D31)</f>
        <v>0</v>
      </c>
      <c r="AF31" s="137">
        <f ca="1">IF($D31=0,0,SUMIF('Полная ст-ть с уч.НЗС (Авто)'!$YP$11:INDIRECT("'Полная ст-ть с уч.НЗС (Авто)'!YP"&amp;$J$42),$C31,'Полная ст-ть с уч.НЗС (Авто)'!AF$11:INDIRECT("'Полная ст-ть с уч.НЗС (Авто)'!AF"&amp;$J$42))/$D31)</f>
        <v>0</v>
      </c>
      <c r="AG31" s="137">
        <f ca="1">IF($D31=0,0,SUMIF('Полная ст-ть с уч.НЗС (Авто)'!$YP$11:INDIRECT("'Полная ст-ть с уч.НЗС (Авто)'!YP"&amp;$J$42),$C31,'Полная ст-ть с уч.НЗС (Авто)'!AG$11:INDIRECT("'Полная ст-ть с уч.НЗС (Авто)'!AG"&amp;$J$42))/$D31)</f>
        <v>0</v>
      </c>
      <c r="AH31" s="137">
        <f ca="1">IF($D31=0,0,SUMIF('Полная ст-ть с уч.НЗС (Авто)'!$YP$11:INDIRECT("'Полная ст-ть с уч.НЗС (Авто)'!YP"&amp;$J$42),$C31,'Полная ст-ть с уч.НЗС (Авто)'!AH$11:INDIRECT("'Полная ст-ть с уч.НЗС (Авто)'!AH"&amp;$J$42))/$D31)</f>
        <v>0</v>
      </c>
      <c r="AI31" s="137">
        <f ca="1">IF($D31=0,0,SUMIF('Полная ст-ть с уч.НЗС (Авто)'!$YP$11:INDIRECT("'Полная ст-ть с уч.НЗС (Авто)'!YP"&amp;$J$42),$C31,'Полная ст-ть с уч.НЗС (Авто)'!AI$11:INDIRECT("'Полная ст-ть с уч.НЗС (Авто)'!AI"&amp;$J$42))/$D31)</f>
        <v>0</v>
      </c>
      <c r="AJ31" s="137">
        <f ca="1">IF($D31=0,0,SUMIF('Полная ст-ть с уч.НЗС (Авто)'!$YP$11:INDIRECT("'Полная ст-ть с уч.НЗС (Авто)'!YP"&amp;$J$42),$C31,'Полная ст-ть с уч.НЗС (Авто)'!AJ$11:INDIRECT("'Полная ст-ть с уч.НЗС (Авто)'!AJ"&amp;$J$42))/$D31)</f>
        <v>0</v>
      </c>
      <c r="AK31" s="137">
        <f ca="1">IF($D31=0,0,SUMIF('Полная ст-ть с уч.НЗС (Авто)'!$YP$11:INDIRECT("'Полная ст-ть с уч.НЗС (Авто)'!YP"&amp;$J$42),$C31,'Полная ст-ть с уч.НЗС (Авто)'!AK$11:INDIRECT("'Полная ст-ть с уч.НЗС (Авто)'!AK"&amp;$J$42))/$D31)</f>
        <v>0</v>
      </c>
      <c r="AL31" s="137">
        <f ca="1">IF($D31=0,0,SUMIF('Полная ст-ть с уч.НЗС (Авто)'!$YP$11:INDIRECT("'Полная ст-ть с уч.НЗС (Авто)'!YP"&amp;$J$42),$C31,'Полная ст-ть с уч.НЗС (Авто)'!AL$11:INDIRECT("'Полная ст-ть с уч.НЗС (Авто)'!AL"&amp;$J$42))/$D31)</f>
        <v>0</v>
      </c>
      <c r="AM31" s="137">
        <f ca="1">IF($D31=0,0,SUMIF('Полная ст-ть с уч.НЗС (Авто)'!$YP$11:INDIRECT("'Полная ст-ть с уч.НЗС (Авто)'!YP"&amp;$J$42),$C31,'Полная ст-ть с уч.НЗС (Авто)'!AM$11:INDIRECT("'Полная ст-ть с уч.НЗС (Авто)'!AM"&amp;$J$42))/$D31)</f>
        <v>0</v>
      </c>
      <c r="AN31" s="137">
        <f ca="1">IF($D31=0,0,SUMIF('Полная ст-ть с уч.НЗС (Авто)'!$YP$11:INDIRECT("'Полная ст-ть с уч.НЗС (Авто)'!YP"&amp;$J$42),$C31,'Полная ст-ть с уч.НЗС (Авто)'!AN$11:INDIRECT("'Полная ст-ть с уч.НЗС (Авто)'!AN"&amp;$J$42))/$D31)</f>
        <v>0</v>
      </c>
      <c r="AO31" s="137">
        <f ca="1">IF($D31=0,0,SUMIF('Полная ст-ть с уч.НЗС (Авто)'!$YP$11:INDIRECT("'Полная ст-ть с уч.НЗС (Авто)'!YP"&amp;$J$42),$C31,'Полная ст-ть с уч.НЗС (Авто)'!AO$11:INDIRECT("'Полная ст-ть с уч.НЗС (Авто)'!AO"&amp;$J$42))/$D31)</f>
        <v>0</v>
      </c>
      <c r="AP31" s="137">
        <f ca="1">IF($D31=0,0,SUMIF('Полная ст-ть с уч.НЗС (Авто)'!$YP$11:INDIRECT("'Полная ст-ть с уч.НЗС (Авто)'!YP"&amp;$J$42),$C31,'Полная ст-ть с уч.НЗС (Авто)'!AP$11:INDIRECT("'Полная ст-ть с уч.НЗС (Авто)'!AP"&amp;$J$42))/$D31)</f>
        <v>0</v>
      </c>
      <c r="AQ31" s="137">
        <f ca="1">IF($D31=0,0,SUMIF('Полная ст-ть с уч.НЗС (Авто)'!$YP$11:INDIRECT("'Полная ст-ть с уч.НЗС (Авто)'!YP"&amp;$J$42),$C31,'Полная ст-ть с уч.НЗС (Авто)'!AQ$11:INDIRECT("'Полная ст-ть с уч.НЗС (Авто)'!AQ"&amp;$J$42))/$D31)</f>
        <v>0</v>
      </c>
      <c r="AR31" s="186"/>
      <c r="AS31" s="186"/>
      <c r="AT31" s="187"/>
      <c r="AU31" s="421"/>
      <c r="AV31" s="187"/>
      <c r="AW31" s="421"/>
      <c r="AX31" s="137">
        <f ca="1">IF($D31=0,0,SUMIF('Полная ст-ть с уч.НЗС (Авто)'!$YP$11:INDIRECT("'Полная ст-ть с уч.НЗС (Авто)'!YP"&amp;$J$42),$C31,'Полная ст-ть с уч.НЗС (Авто)'!AX$11:INDIRECT("'Полная ст-ть с уч.НЗС (Авто)'!AX"&amp;$J$42))/$D31)</f>
        <v>0</v>
      </c>
      <c r="AY31" s="137">
        <f ca="1">IF($D31=0,0,SUMIF('Полная ст-ть с уч.НЗС (Авто)'!$YP$11:INDIRECT("'Полная ст-ть с уч.НЗС (Авто)'!YP"&amp;$J$42),$C31,'Полная ст-ть с уч.НЗС (Авто)'!AY$11:INDIRECT("'Полная ст-ть с уч.НЗС (Авто)'!AY"&amp;$J$42))/$D31)</f>
        <v>0</v>
      </c>
      <c r="AZ31" s="137">
        <f ca="1">IF($D31=0,0,SUMIF('Полная ст-ть с уч.НЗС (Авто)'!$YP$11:INDIRECT("'Полная ст-ть с уч.НЗС (Авто)'!YP"&amp;$J$42),$C31,'Полная ст-ть с уч.НЗС (Авто)'!AZ$11:INDIRECT("'Полная ст-ть с уч.НЗС (Авто)'!AZ"&amp;$J$42))/$D31)</f>
        <v>0</v>
      </c>
      <c r="BA31" s="137">
        <f ca="1">IF($D31=0,0,SUMIF('Полная ст-ть с уч.НЗС (Авто)'!$YP$11:INDIRECT("'Полная ст-ть с уч.НЗС (Авто)'!YP"&amp;$J$42),$C31,'Полная ст-ть с уч.НЗС (Авто)'!BA$11:INDIRECT("'Полная ст-ть с уч.НЗС (Авто)'!BA"&amp;$J$42))/$D31)</f>
        <v>0</v>
      </c>
      <c r="BB31" s="137">
        <f ca="1">IF($D31=0,0,SUMIF('Полная ст-ть с уч.НЗС (Авто)'!$YP$11:INDIRECT("'Полная ст-ть с уч.НЗС (Авто)'!YP"&amp;$J$42),$C31,'Полная ст-ть с уч.НЗС (Авто)'!BB$11:INDIRECT("'Полная ст-ть с уч.НЗС (Авто)'!BB"&amp;$J$42))/$D31)</f>
        <v>0</v>
      </c>
      <c r="BC31" s="137">
        <f ca="1">IF($D31=0,0,SUMIF('Полная ст-ть с уч.НЗС (Авто)'!$YP$11:INDIRECT("'Полная ст-ть с уч.НЗС (Авто)'!YP"&amp;$J$42),$C31,'Полная ст-ть с уч.НЗС (Авто)'!BC$11:INDIRECT("'Полная ст-ть с уч.НЗС (Авто)'!BC"&amp;$J$42))/$D31)</f>
        <v>0</v>
      </c>
      <c r="BD31" s="187"/>
      <c r="BE31" s="187"/>
      <c r="BF31" s="137">
        <f ca="1">IF($D31=0,0,SUMIF('Полная ст-ть с уч.НЗС (Авто)'!$YP$11:INDIRECT("'Полная ст-ть с уч.НЗС (Авто)'!YP"&amp;$J$42),$C31,'Полная ст-ть с уч.НЗС (Авто)'!BF$11:INDIRECT("'Полная ст-ть с уч.НЗС (Авто)'!BF"&amp;$J$42))/$D31)</f>
        <v>0</v>
      </c>
      <c r="BG31" s="137">
        <f ca="1">IF($D31=0,0,SUMIF('Полная ст-ть с уч.НЗС (Авто)'!$YP$11:INDIRECT("'Полная ст-ть с уч.НЗС (Авто)'!YP"&amp;$J$42),$C31,'Полная ст-ть с уч.НЗС (Авто)'!BG$11:INDIRECT("'Полная ст-ть с уч.НЗС (Авто)'!BG"&amp;$J$42))/$D31)</f>
        <v>0</v>
      </c>
      <c r="BH31" s="137">
        <f ca="1">IF($D31=0,0,SUMIF('Полная ст-ть с уч.НЗС (Авто)'!$YP$11:INDIRECT("'Полная ст-ть с уч.НЗС (Авто)'!YP"&amp;$J$42),$C31,'Полная ст-ть с уч.НЗС (Авто)'!BH$11:INDIRECT("'Полная ст-ть с уч.НЗС (Авто)'!BH"&amp;$J$42))/$D31)</f>
        <v>0</v>
      </c>
      <c r="BI31" s="137">
        <f ca="1">IF($D31=0,0,SUMIF('Полная ст-ть с уч.НЗС (Авто)'!$YP$11:INDIRECT("'Полная ст-ть с уч.НЗС (Авто)'!YP"&amp;$J$42),$C31,'Полная ст-ть с уч.НЗС (Авто)'!BI$11:INDIRECT("'Полная ст-ть с уч.НЗС (Авто)'!BI"&amp;$J$42))/$D31)</f>
        <v>0</v>
      </c>
      <c r="BJ31" s="137">
        <f ca="1">IF($D31=0,0,SUMIF('Полная ст-ть с уч.НЗС (Авто)'!$YP$11:INDIRECT("'Полная ст-ть с уч.НЗС (Авто)'!YP"&amp;$J$42),$C31,'Полная ст-ть с уч.НЗС (Авто)'!BJ$11:INDIRECT("'Полная ст-ть с уч.НЗС (Авто)'!BJ"&amp;$J$42))/$D31)</f>
        <v>0</v>
      </c>
      <c r="BK31" s="137">
        <f ca="1">IF($D31=0,0,SUMIF('Полная ст-ть с уч.НЗС (Авто)'!$YP$11:INDIRECT("'Полная ст-ть с уч.НЗС (Авто)'!YP"&amp;$J$42),$C31,'Полная ст-ть с уч.НЗС (Авто)'!BK$11:INDIRECT("'Полная ст-ть с уч.НЗС (Авто)'!BK"&amp;$J$42))/$D31)</f>
        <v>0</v>
      </c>
      <c r="BL31" s="187"/>
      <c r="BM31" s="137">
        <f ca="1">IF($D31=0,0,SUMIF('Полная ст-ть с уч.НЗС (Авто)'!$YP$11:INDIRECT("'Полная ст-ть с уч.НЗС (Авто)'!YP"&amp;$J$42),$C31,'Полная ст-ть с уч.НЗС (Авто)'!BM$11:INDIRECT("'Полная ст-ть с уч.НЗС (Авто)'!BM"&amp;$J$42))/$D31)</f>
        <v>0</v>
      </c>
      <c r="BN31" s="188"/>
      <c r="BO31" s="134"/>
      <c r="BP31" s="134"/>
      <c r="BQ31" s="137">
        <f ca="1">IF($D31=0,0,SUMIF('Полная ст-ть с уч.НЗС (Авто)'!$YP$11:INDIRECT("'Полная ст-ть с уч.НЗС (Авто)'!YP"&amp;$J$42),$C31,'Полная ст-ть с уч.НЗС (Авто)'!BQ$11:INDIRECT("'Полная ст-ть с уч.НЗС (Авто)'!BQ"&amp;$J$42))/$D31)</f>
        <v>0</v>
      </c>
      <c r="BR31" s="137"/>
      <c r="BS31" s="134"/>
      <c r="BT31" s="134"/>
      <c r="BU31" s="137"/>
      <c r="BV31" s="134"/>
      <c r="BW31" s="137"/>
      <c r="BX31" s="134"/>
      <c r="BY31" s="134"/>
      <c r="BZ31" s="134"/>
      <c r="CA31" s="134"/>
      <c r="CB31" s="134"/>
      <c r="CC31" s="134"/>
      <c r="CD31" s="134"/>
      <c r="CE31" s="134"/>
      <c r="CF31" s="134"/>
      <c r="CG31" s="134"/>
      <c r="CH31" s="134"/>
      <c r="CI31" s="134"/>
      <c r="CJ31" s="134"/>
      <c r="CK31" s="137">
        <f ca="1">IF($D31=0,0,SUMIF('Полная ст-ть с уч.НЗС (Авто)'!$YP$11:INDIRECT("'Полная ст-ть с уч.НЗС (Авто)'!YP"&amp;$J$42),$C31,'Полная ст-ть с уч.НЗС (Авто)'!CK$11:INDIRECT("'Полная ст-ть с уч.НЗС (Авто)'!CK"&amp;$J$42))/$D31)</f>
        <v>0</v>
      </c>
      <c r="CL31" s="137">
        <f ca="1">IF($D31=0,0,SUMIF('Полная ст-ть с уч.НЗС (Авто)'!$YP$11:INDIRECT("'Полная ст-ть с уч.НЗС (Авто)'!YP"&amp;$J$42),$C31,'Полная ст-ть с уч.НЗС (Авто)'!CL$11:INDIRECT("'Полная ст-ть с уч.НЗС (Авто)'!CL"&amp;$J$42))/$D31)</f>
        <v>0</v>
      </c>
      <c r="CM31" s="137">
        <f ca="1">IF($D31=0,0,SUMIF('Полная ст-ть с уч.НЗС (Авто)'!$YP$11:INDIRECT("'Полная ст-ть с уч.НЗС (Авто)'!YP"&amp;$J$42),$C31,'Полная ст-ть с уч.НЗС (Авто)'!CM$11:INDIRECT("'Полная ст-ть с уч.НЗС (Авто)'!CM"&amp;$J$42))/$D31)</f>
        <v>0</v>
      </c>
      <c r="CN31" s="137">
        <f ca="1">IF($D31=0,0,SUMIF('Полная ст-ть с уч.НЗС (Авто)'!$YP$11:INDIRECT("'Полная ст-ть с уч.НЗС (Авто)'!YP"&amp;$J$42),$C31,'Полная ст-ть с уч.НЗС (Авто)'!CN$11:INDIRECT("'Полная ст-ть с уч.НЗС (Авто)'!CN"&amp;$J$42))/$D31)</f>
        <v>0</v>
      </c>
      <c r="CO31" s="137">
        <f ca="1">IF($D31=0,0,SUMIF('Полная ст-ть с уч.НЗС (Авто)'!$YP$11:INDIRECT("'Полная ст-ть с уч.НЗС (Авто)'!YP"&amp;$J$42),$C31,'Полная ст-ть с уч.НЗС (Авто)'!CO$11:INDIRECT("'Полная ст-ть с уч.НЗС (Авто)'!CO"&amp;$J$42))/$D31)</f>
        <v>0</v>
      </c>
      <c r="CP31" s="137">
        <f ca="1">IF($D31=0,0,SUMIF('Полная ст-ть с уч.НЗС (Авто)'!$YP$11:INDIRECT("'Полная ст-ть с уч.НЗС (Авто)'!YP"&amp;$J$42),$C31,'Полная ст-ть с уч.НЗС (Авто)'!CP$11:INDIRECT("'Полная ст-ть с уч.НЗС (Авто)'!CP"&amp;$J$42))/$D31)</f>
        <v>0</v>
      </c>
      <c r="CQ31" s="134">
        <f ca="1">IF($D31=0,0,SUMIF('Полная ст-ть с уч.НЗС (Авто)'!$YP$11:INDIRECT("'Полная ст-ть с уч.НЗС (Авто)'!YP"&amp;$J$42),$C31,'Полная ст-ть с уч.НЗС (Авто)'!CQ$11:INDIRECT("'Полная ст-ть с уч.НЗС (Авто)'!CQ"&amp;$J$42))/$D31)</f>
        <v>0</v>
      </c>
      <c r="CR31" s="137">
        <f ca="1">IF($D31=0,0,SUMIF('Полная ст-ть с уч.НЗС (Авто)'!$YP$11:INDIRECT("'Полная ст-ть с уч.НЗС (Авто)'!YP"&amp;$J$42),$C31,'Полная ст-ть с уч.НЗС (Авто)'!CR$11:INDIRECT("'Полная ст-ть с уч.НЗС (Авто)'!CR"&amp;$J$42))/$D31)</f>
        <v>0</v>
      </c>
      <c r="CS31" s="137">
        <f ca="1">IF($D31=0,0,SUMIF('Полная ст-ть с уч.НЗС (Авто)'!$YP$11:INDIRECT("'Полная ст-ть с уч.НЗС (Авто)'!YP"&amp;$J$42),$C31,'Полная ст-ть с уч.НЗС (Авто)'!CS$11:INDIRECT("'Полная ст-ть с уч.НЗС (Авто)'!CS"&amp;$J$42))/$D31)</f>
        <v>0</v>
      </c>
      <c r="CT31" s="137">
        <f ca="1">IF($D31=0,0,SUMIF('Полная ст-ть с уч.НЗС (Авто)'!$YP$11:INDIRECT("'Полная ст-ть с уч.НЗС (Авто)'!YP"&amp;$J$42),$C31,'Полная ст-ть с уч.НЗС (Авто)'!CT$11:INDIRECT("'Полная ст-ть с уч.НЗС (Авто)'!CT"&amp;$J$42))/$D31)</f>
        <v>0</v>
      </c>
      <c r="CU31" s="137">
        <f ca="1">IF($D31=0,0,SUMIF('Полная ст-ть с уч.НЗС (Авто)'!$YP$11:INDIRECT("'Полная ст-ть с уч.НЗС (Авто)'!YP"&amp;$J$42),$C31,'Полная ст-ть с уч.НЗС (Авто)'!CU$11:INDIRECT("'Полная ст-ть с уч.НЗС (Авто)'!CU"&amp;$J$42))/$D31)</f>
        <v>0</v>
      </c>
      <c r="CV31" s="137">
        <f ca="1">IF($D31=0,0,SUMIF('Полная ст-ть с уч.НЗС (Авто)'!$YP$11:INDIRECT("'Полная ст-ть с уч.НЗС (Авто)'!YP"&amp;$J$42),$C31,'Полная ст-ть с уч.НЗС (Авто)'!CV$11:INDIRECT("'Полная ст-ть с уч.НЗС (Авто)'!CV"&amp;$J$42))/$D31)</f>
        <v>0</v>
      </c>
      <c r="CW31" s="137">
        <f ca="1">IF($D31=0,0,SUMIF('Полная ст-ть с уч.НЗС (Авто)'!$YP$11:INDIRECT("'Полная ст-ть с уч.НЗС (Авто)'!YP"&amp;$J$42),$C31,'Полная ст-ть с уч.НЗС (Авто)'!CW$11:INDIRECT("'Полная ст-ть с уч.НЗС (Авто)'!CW"&amp;$J$42))/$D31)</f>
        <v>0</v>
      </c>
      <c r="CX31" s="137">
        <f ca="1">IF($D31=0,0,SUMIF('Полная ст-ть с уч.НЗС (Авто)'!$YP$11:INDIRECT("'Полная ст-ть с уч.НЗС (Авто)'!YP"&amp;$J$42),$C31,'Полная ст-ть с уч.НЗС (Авто)'!CX$11:INDIRECT("'Полная ст-ть с уч.НЗС (Авто)'!CX"&amp;$J$42))/$D31)</f>
        <v>0</v>
      </c>
      <c r="CY31" s="134">
        <f ca="1">IF($D31=0,0,SUMIF('Полная ст-ть с уч.НЗС (Авто)'!$YP$11:INDIRECT("'Полная ст-ть с уч.НЗС (Авто)'!YP"&amp;$J$42),$C31,'Полная ст-ть с уч.НЗС (Авто)'!CY$11:INDIRECT("'Полная ст-ть с уч.НЗС (Авто)'!CY"&amp;$J$42))/$D31)</f>
        <v>0</v>
      </c>
      <c r="CZ31" s="137">
        <f ca="1">IF($D31=0,0,SUMIF('Полная ст-ть с уч.НЗС (Авто)'!$YP$11:INDIRECT("'Полная ст-ть с уч.НЗС (Авто)'!YP"&amp;$J$42),$C31,'Полная ст-ть с уч.НЗС (Авто)'!CZ$11:INDIRECT("'Полная ст-ть с уч.НЗС (Авто)'!CZ"&amp;$J$42))/$D31)</f>
        <v>0</v>
      </c>
      <c r="DA31" s="137">
        <f ca="1">IF($D31=0,0,SUMIF('Полная ст-ть с уч.НЗС (Авто)'!$YP$11:INDIRECT("'Полная ст-ть с уч.НЗС (Авто)'!YP"&amp;$J$42),$C31,'Полная ст-ть с уч.НЗС (Авто)'!DA$11:INDIRECT("'Полная ст-ть с уч.НЗС (Авто)'!DA"&amp;$J$42))/$D31)</f>
        <v>0</v>
      </c>
      <c r="DB31" s="137">
        <f ca="1">IF($D31=0,0,SUMIF('Полная ст-ть с уч.НЗС (Авто)'!$YP$11:INDIRECT("'Полная ст-ть с уч.НЗС (Авто)'!YP"&amp;$J$42),$C31,'Полная ст-ть с уч.НЗС (Авто)'!DB$11:INDIRECT("'Полная ст-ть с уч.НЗС (Авто)'!DB"&amp;$J$42))/$D31)</f>
        <v>0</v>
      </c>
      <c r="DC31" s="137">
        <f ca="1">IF($D31=0,0,SUMIF('Полная ст-ть с уч.НЗС (Авто)'!$YP$11:INDIRECT("'Полная ст-ть с уч.НЗС (Авто)'!YP"&amp;$J$42),$C31,'Полная ст-ть с уч.НЗС (Авто)'!DC$11:INDIRECT("'Полная ст-ть с уч.НЗС (Авто)'!DC"&amp;$J$42))/$D31)</f>
        <v>0</v>
      </c>
      <c r="DD31" s="134"/>
      <c r="DE31" s="137">
        <f ca="1">IF($D31=0,0,SUMIF('Полная ст-ть с уч.НЗС (Авто)'!$YP$11:INDIRECT("'Полная ст-ть с уч.НЗС (Авто)'!YP"&amp;$J$42),$C31,'Полная ст-ть с уч.НЗС (Авто)'!DE$11:INDIRECT("'Полная ст-ть с уч.НЗС (Авто)'!DE"&amp;$J$42))/$D31)</f>
        <v>0</v>
      </c>
      <c r="DF31" s="137"/>
      <c r="DG31" s="137">
        <f ca="1">IF($D31=0,0,SUMIF('Полная ст-ть с уч.НЗС (Авто)'!$YP$11:INDIRECT("'Полная ст-ть с уч.НЗС (Авто)'!YP"&amp;$J$42),$C31,'Полная ст-ть с уч.НЗС (Авто)'!DG$11:INDIRECT("'Полная ст-ть с уч.НЗС (Авто)'!DG"&amp;$J$42))/$D31)</f>
        <v>0</v>
      </c>
      <c r="DH31" s="137">
        <f ca="1">IF($D31=0,0,SUMIF('Полная ст-ть с уч.НЗС (Авто)'!$YP$11:INDIRECT("'Полная ст-ть с уч.НЗС (Авто)'!YP"&amp;$J$42),$C31,'Полная ст-ть с уч.НЗС (Авто)'!DH$11:INDIRECT("'Полная ст-ть с уч.НЗС (Авто)'!DH"&amp;$J$42))/$D31)</f>
        <v>0</v>
      </c>
      <c r="DI31" s="137">
        <f ca="1">IF($D31=0,0,SUMIF('Полная ст-ть с уч.НЗС (Авто)'!$YP$11:INDIRECT("'Полная ст-ть с уч.НЗС (Авто)'!YP"&amp;$J$42),$C31,'Полная ст-ть с уч.НЗС (Авто)'!DI$11:INDIRECT("'Полная ст-ть с уч.НЗС (Авто)'!DI"&amp;$J$42))/$D31)</f>
        <v>0</v>
      </c>
      <c r="DJ31" s="137">
        <f ca="1">IF($D31=0,0,SUMIF('Полная ст-ть с уч.НЗС (Авто)'!$YP$11:INDIRECT("'Полная ст-ть с уч.НЗС (Авто)'!YP"&amp;$J$42),$C31,'Полная ст-ть с уч.НЗС (Авто)'!DJ$11:INDIRECT("'Полная ст-ть с уч.НЗС (Авто)'!DJ"&amp;$J$42))/$D31)</f>
        <v>0</v>
      </c>
      <c r="DK31" s="137">
        <f ca="1">IF($D31=0,0,SUMIF('Полная ст-ть с уч.НЗС (Авто)'!$YP$11:INDIRECT("'Полная ст-ть с уч.НЗС (Авто)'!YP"&amp;$J$42),$C31,'Полная ст-ть с уч.НЗС (Авто)'!DK$11:INDIRECT("'Полная ст-ть с уч.НЗС (Авто)'!DK"&amp;$J$42))/$D31)</f>
        <v>0</v>
      </c>
      <c r="DL31" s="137">
        <f ca="1">IF($D31=0,0,SUMIF('Полная ст-ть с уч.НЗС (Авто)'!$YP$11:INDIRECT("'Полная ст-ть с уч.НЗС (Авто)'!YP"&amp;$J$42),$C31,'Полная ст-ть с уч.НЗС (Авто)'!DL$11:INDIRECT("'Полная ст-ть с уч.НЗС (Авто)'!DL"&amp;$J$42))/$D31)</f>
        <v>0</v>
      </c>
      <c r="DM31" s="137">
        <f ca="1">IF($D31=0,0,SUMIF('Полная ст-ть с уч.НЗС (Авто)'!$YP$11:INDIRECT("'Полная ст-ть с уч.НЗС (Авто)'!YP"&amp;$J$42),$C31,'Полная ст-ть с уч.НЗС (Авто)'!DM$11:INDIRECT("'Полная ст-ть с уч.НЗС (Авто)'!DM"&amp;$J$42))/$D31)</f>
        <v>0</v>
      </c>
      <c r="DN31" s="137">
        <f ca="1">IF($D31=0,0,SUMIF('Полная ст-ть с уч.НЗС (Авто)'!$YP$11:INDIRECT("'Полная ст-ть с уч.НЗС (Авто)'!YP"&amp;$J$42),$C31,'Полная ст-ть с уч.НЗС (Авто)'!DN$11:INDIRECT("'Полная ст-ть с уч.НЗС (Авто)'!DN"&amp;$J$42))/$D31)</f>
        <v>0</v>
      </c>
      <c r="DO31" s="137">
        <f ca="1">IF($D31=0,0,SUMIF('Полная ст-ть с уч.НЗС (Авто)'!$YP$11:INDIRECT("'Полная ст-ть с уч.НЗС (Авто)'!YP"&amp;$J$42),$C31,'Полная ст-ть с уч.НЗС (Авто)'!DO$11:INDIRECT("'Полная ст-ть с уч.НЗС (Авто)'!DO"&amp;$J$42))/$D31)</f>
        <v>0</v>
      </c>
      <c r="DP31" s="137">
        <f ca="1">IF($D31=0,0,SUMIF('Полная ст-ть с уч.НЗС (Авто)'!$YP$11:INDIRECT("'Полная ст-ть с уч.НЗС (Авто)'!YP"&amp;$J$42),$C31,'Полная ст-ть с уч.НЗС (Авто)'!DP$11:INDIRECT("'Полная ст-ть с уч.НЗС (Авто)'!DP"&amp;$J$42))/$D31)</f>
        <v>0</v>
      </c>
      <c r="DQ31" s="137">
        <f ca="1">IF($D31=0,0,SUMIF('Полная ст-ть с уч.НЗС (Авто)'!$YP$11:INDIRECT("'Полная ст-ть с уч.НЗС (Авто)'!YP"&amp;$J$42),$C31,'Полная ст-ть с уч.НЗС (Авто)'!DQ$11:INDIRECT("'Полная ст-ть с уч.НЗС (Авто)'!DQ"&amp;$J$42))/$D31)</f>
        <v>0</v>
      </c>
      <c r="DR31" s="137">
        <f ca="1">IF($D31=0,0,SUMIF('Полная ст-ть с уч.НЗС (Авто)'!$YP$11:INDIRECT("'Полная ст-ть с уч.НЗС (Авто)'!YP"&amp;$J$42),$C31,'Полная ст-ть с уч.НЗС (Авто)'!DR$11:INDIRECT("'Полная ст-ть с уч.НЗС (Авто)'!DR"&amp;$J$42))/$D31)</f>
        <v>0</v>
      </c>
      <c r="DS31" s="137">
        <f ca="1">IF($D31=0,0,SUMIF('Полная ст-ть с уч.НЗС (Авто)'!$YP$11:INDIRECT("'Полная ст-ть с уч.НЗС (Авто)'!YP"&amp;$J$42),$C31,'Полная ст-ть с уч.НЗС (Авто)'!DS$11:INDIRECT("'Полная ст-ть с уч.НЗС (Авто)'!DS"&amp;$J$42))/$D31)</f>
        <v>0</v>
      </c>
      <c r="DT31" s="137">
        <f ca="1">IF($D31=0,0,SUMIF('Полная ст-ть с уч.НЗС (Авто)'!$YP$11:INDIRECT("'Полная ст-ть с уч.НЗС (Авто)'!YP"&amp;$J$42),$C31,'Полная ст-ть с уч.НЗС (Авто)'!DT$11:INDIRECT("'Полная ст-ть с уч.НЗС (Авто)'!DT"&amp;$J$42))/$D31)</f>
        <v>0</v>
      </c>
      <c r="DU31" s="137">
        <f ca="1">IF($D31=0,0,SUMIF('Полная ст-ть с уч.НЗС (Авто)'!$YP$11:INDIRECT("'Полная ст-ть с уч.НЗС (Авто)'!YP"&amp;$J$42),$C31,'Полная ст-ть с уч.НЗС (Авто)'!DU$11:INDIRECT("'Полная ст-ть с уч.НЗС (Авто)'!DU"&amp;$J$42))/$D31)</f>
        <v>0</v>
      </c>
      <c r="DV31" s="137">
        <f ca="1">IF($D31=0,0,SUMIF('Полная ст-ть с уч.НЗС (Авто)'!$YP$11:INDIRECT("'Полная ст-ть с уч.НЗС (Авто)'!YP"&amp;$J$42),$C31,'Полная ст-ть с уч.НЗС (Авто)'!DV$11:INDIRECT("'Полная ст-ть с уч.НЗС (Авто)'!DV"&amp;$J$42))/$D31)</f>
        <v>0</v>
      </c>
      <c r="DW31" s="137">
        <f ca="1">IF($D31=0,0,SUMIF('Полная ст-ть с уч.НЗС (Авто)'!$YP$11:INDIRECT("'Полная ст-ть с уч.НЗС (Авто)'!YP"&amp;$J$42),$C31,'Полная ст-ть с уч.НЗС (Авто)'!DW$11:INDIRECT("'Полная ст-ть с уч.НЗС (Авто)'!DW"&amp;$J$42))/$D31)</f>
        <v>0</v>
      </c>
      <c r="DX31" s="137">
        <f ca="1">IF($D31=0,0,SUMIF('Полная ст-ть с уч.НЗС (Авто)'!$YP$11:INDIRECT("'Полная ст-ть с уч.НЗС (Авто)'!YP"&amp;$J$42),$C31,'Полная ст-ть с уч.НЗС (Авто)'!DX$11:INDIRECT("'Полная ст-ть с уч.НЗС (Авто)'!DX"&amp;$J$42))/$D31)</f>
        <v>0</v>
      </c>
      <c r="DY31" s="137">
        <f ca="1">IF($D31=0,0,SUMIF('Полная ст-ть с уч.НЗС (Авто)'!$YP$11:INDIRECT("'Полная ст-ть с уч.НЗС (Авто)'!YP"&amp;$J$42),$C31,'Полная ст-ть с уч.НЗС (Авто)'!DY$11:INDIRECT("'Полная ст-ть с уч.НЗС (Авто)'!DY"&amp;$J$42))/$D31)</f>
        <v>0</v>
      </c>
      <c r="DZ31" s="137">
        <f ca="1">IF($D31=0,0,SUMIF('Полная ст-ть с уч.НЗС (Авто)'!$YP$11:INDIRECT("'Полная ст-ть с уч.НЗС (Авто)'!YP"&amp;$J$42),$C31,'Полная ст-ть с уч.НЗС (Авто)'!DZ$11:INDIRECT("'Полная ст-ть с уч.НЗС (Авто)'!DZ"&amp;$J$42))/$D31)</f>
        <v>0</v>
      </c>
      <c r="EA31" s="137">
        <f ca="1">IF($D31=0,0,SUMIF('Полная ст-ть с уч.НЗС (Авто)'!$YP$11:INDIRECT("'Полная ст-ть с уч.НЗС (Авто)'!YP"&amp;$J$42),$C31,'Полная ст-ть с уч.НЗС (Авто)'!EA$11:INDIRECT("'Полная ст-ть с уч.НЗС (Авто)'!EA"&amp;$J$42))/$D31)</f>
        <v>0</v>
      </c>
      <c r="EB31" s="137">
        <f ca="1">IF($D31=0,0,SUMIF('Полная ст-ть с уч.НЗС (Авто)'!$YP$11:INDIRECT("'Полная ст-ть с уч.НЗС (Авто)'!YP"&amp;$J$42),$C31,'Полная ст-ть с уч.НЗС (Авто)'!EB$11:INDIRECT("'Полная ст-ть с уч.НЗС (Авто)'!EB"&amp;$J$42))/$D31)</f>
        <v>0</v>
      </c>
      <c r="EC31" s="137">
        <f ca="1">IF($D31=0,0,SUMIF('Полная ст-ть с уч.НЗС (Авто)'!$YP$11:INDIRECT("'Полная ст-ть с уч.НЗС (Авто)'!YP"&amp;$J$42),$C31,'Полная ст-ть с уч.НЗС (Авто)'!EC$11:INDIRECT("'Полная ст-ть с уч.НЗС (Авто)'!EC"&amp;$J$42))/$D31)</f>
        <v>0</v>
      </c>
      <c r="ED31" s="137">
        <f ca="1">IF($D31=0,0,SUMIF('Полная ст-ть с уч.НЗС (Авто)'!$YP$11:INDIRECT("'Полная ст-ть с уч.НЗС (Авто)'!YP"&amp;$J$42),$C31,'Полная ст-ть с уч.НЗС (Авто)'!ED$11:INDIRECT("'Полная ст-ть с уч.НЗС (Авто)'!ED"&amp;$J$42))/$D31)</f>
        <v>0</v>
      </c>
      <c r="EE31" s="137">
        <f ca="1">IF($D31=0,0,SUMIF('Полная ст-ть с уч.НЗС (Авто)'!$YP$11:INDIRECT("'Полная ст-ть с уч.НЗС (Авто)'!YP"&amp;$J$42),$C31,'Полная ст-ть с уч.НЗС (Авто)'!EE$11:INDIRECT("'Полная ст-ть с уч.НЗС (Авто)'!EE"&amp;$J$42))/$D31)</f>
        <v>0</v>
      </c>
      <c r="EF31" s="137">
        <f ca="1">IF($D31=0,0,SUMIF('Полная ст-ть с уч.НЗС (Авто)'!$YP$11:INDIRECT("'Полная ст-ть с уч.НЗС (Авто)'!YP"&amp;$J$42),$C31,'Полная ст-ть с уч.НЗС (Авто)'!EF$11:INDIRECT("'Полная ст-ть с уч.НЗС (Авто)'!EF"&amp;$J$42))/$D31)</f>
        <v>0</v>
      </c>
      <c r="EG31" s="137">
        <f ca="1">IF($D31=0,0,SUMIF('Полная ст-ть с уч.НЗС (Авто)'!$YP$11:INDIRECT("'Полная ст-ть с уч.НЗС (Авто)'!YP"&amp;$J$42),$C31,'Полная ст-ть с уч.НЗС (Авто)'!EG$11:INDIRECT("'Полная ст-ть с уч.НЗС (Авто)'!EG"&amp;$J$42))/$D31)</f>
        <v>0</v>
      </c>
      <c r="EH31" s="137">
        <f ca="1">IF($D31=0,0,SUMIF('Полная ст-ть с уч.НЗС (Авто)'!$YP$11:INDIRECT("'Полная ст-ть с уч.НЗС (Авто)'!YP"&amp;$J$42),$C31,'Полная ст-ть с уч.НЗС (Авто)'!EH$11:INDIRECT("'Полная ст-ть с уч.НЗС (Авто)'!EH"&amp;$J$42))/$D31)</f>
        <v>0</v>
      </c>
      <c r="EI31" s="137">
        <f ca="1">IF($D31=0,0,SUMIF('Полная ст-ть с уч.НЗС (Авто)'!$YP$11:INDIRECT("'Полная ст-ть с уч.НЗС (Авто)'!YP"&amp;$J$42),$C31,'Полная ст-ть с уч.НЗС (Авто)'!EI$11:INDIRECT("'Полная ст-ть с уч.НЗС (Авто)'!EI"&amp;$J$42))/$D31)</f>
        <v>0</v>
      </c>
      <c r="EJ31" s="137">
        <f ca="1">IF($D31=0,0,SUMIF('Полная ст-ть с уч.НЗС (Авто)'!$YP$11:INDIRECT("'Полная ст-ть с уч.НЗС (Авто)'!YP"&amp;$J$42),$C31,'Полная ст-ть с уч.НЗС (Авто)'!EJ$11:INDIRECT("'Полная ст-ть с уч.НЗС (Авто)'!EJ"&amp;$J$42))/$D31)</f>
        <v>0</v>
      </c>
      <c r="EK31" s="137">
        <f ca="1">IF($D31=0,0,SUMIF('Полная ст-ть с уч.НЗС (Авто)'!$YP$11:INDIRECT("'Полная ст-ть с уч.НЗС (Авто)'!YP"&amp;$J$42),$C31,'Полная ст-ть с уч.НЗС (Авто)'!EK$11:INDIRECT("'Полная ст-ть с уч.НЗС (Авто)'!EK"&amp;$J$42))/$D31)</f>
        <v>0</v>
      </c>
      <c r="EL31" s="137">
        <f ca="1">IF($D31=0,0,SUMIF('Полная ст-ть с уч.НЗС (Авто)'!$YP$11:INDIRECT("'Полная ст-ть с уч.НЗС (Авто)'!YP"&amp;$J$42),$C31,'Полная ст-ть с уч.НЗС (Авто)'!EL$11:INDIRECT("'Полная ст-ть с уч.НЗС (Авто)'!EL"&amp;$J$42))/$D31)</f>
        <v>0</v>
      </c>
      <c r="EM31" s="137">
        <f ca="1">IF($D31=0,0,SUMIF('Полная ст-ть с уч.НЗС (Авто)'!$YP$11:INDIRECT("'Полная ст-ть с уч.НЗС (Авто)'!YP"&amp;$J$42),$C31,'Полная ст-ть с уч.НЗС (Авто)'!EM$11:INDIRECT("'Полная ст-ть с уч.НЗС (Авто)'!EM"&amp;$J$42))/$D31)</f>
        <v>0</v>
      </c>
      <c r="EN31" s="137">
        <f ca="1">IF($D31=0,0,SUMIF('Полная ст-ть с уч.НЗС (Авто)'!$YP$11:INDIRECT("'Полная ст-ть с уч.НЗС (Авто)'!YP"&amp;$J$42),$C31,'Полная ст-ть с уч.НЗС (Авто)'!EN$11:INDIRECT("'Полная ст-ть с уч.НЗС (Авто)'!EN"&amp;$J$42))/$D31)</f>
        <v>0</v>
      </c>
      <c r="EO31" s="137">
        <f ca="1">IF($D31=0,0,SUMIF('Полная ст-ть с уч.НЗС (Авто)'!$YP$11:INDIRECT("'Полная ст-ть с уч.НЗС (Авто)'!YP"&amp;$J$42),$C31,'Полная ст-ть с уч.НЗС (Авто)'!EO$11:INDIRECT("'Полная ст-ть с уч.НЗС (Авто)'!EO"&amp;$J$42))/$D31)</f>
        <v>0</v>
      </c>
      <c r="EP31" s="137">
        <f ca="1">IF($D31=0,0,SUMIF('Полная ст-ть с уч.НЗС (Авто)'!$YP$11:INDIRECT("'Полная ст-ть с уч.НЗС (Авто)'!YP"&amp;$J$42),$C31,'Полная ст-ть с уч.НЗС (Авто)'!EP$11:INDIRECT("'Полная ст-ть с уч.НЗС (Авто)'!EP"&amp;$J$42))/$D31)</f>
        <v>0</v>
      </c>
      <c r="EQ31" s="137">
        <f ca="1">IF($D31=0,0,SUMIF('Полная ст-ть с уч.НЗС (Авто)'!$YP$11:INDIRECT("'Полная ст-ть с уч.НЗС (Авто)'!YP"&amp;$J$42),$C31,'Полная ст-ть с уч.НЗС (Авто)'!EQ$11:INDIRECT("'Полная ст-ть с уч.НЗС (Авто)'!EQ"&amp;$J$42))/$D31)</f>
        <v>0</v>
      </c>
      <c r="ER31" s="137">
        <f ca="1">IF($D31=0,0,SUMIF('Полная ст-ть с уч.НЗС (Авто)'!$YP$11:INDIRECT("'Полная ст-ть с уч.НЗС (Авто)'!YP"&amp;$J$42),$C31,'Полная ст-ть с уч.НЗС (Авто)'!ER$11:INDIRECT("'Полная ст-ть с уч.НЗС (Авто)'!ER"&amp;$J$42))/$D31)</f>
        <v>0</v>
      </c>
      <c r="ES31" s="137">
        <f ca="1">IF($D31=0,0,SUMIF('Полная ст-ть с уч.НЗС (Авто)'!$YP$11:INDIRECT("'Полная ст-ть с уч.НЗС (Авто)'!YP"&amp;$J$42),$C31,'Полная ст-ть с уч.НЗС (Авто)'!ES$11:INDIRECT("'Полная ст-ть с уч.НЗС (Авто)'!ES"&amp;$J$42))/$D31)</f>
        <v>0</v>
      </c>
      <c r="ET31" s="137">
        <f ca="1">IF($D31=0,0,SUMIF('Полная ст-ть с уч.НЗС (Авто)'!$YP$11:INDIRECT("'Полная ст-ть с уч.НЗС (Авто)'!YP"&amp;$J$42),$C31,'Полная ст-ть с уч.НЗС (Авто)'!ET$11:INDIRECT("'Полная ст-ть с уч.НЗС (Авто)'!ET"&amp;$J$42))/$D31)</f>
        <v>0</v>
      </c>
      <c r="EU31" s="137">
        <f ca="1">IF($D31=0,0,SUMIF('Полная ст-ть с уч.НЗС (Авто)'!$YP$11:INDIRECT("'Полная ст-ть с уч.НЗС (Авто)'!YP"&amp;$J$42),$C31,'Полная ст-ть с уч.НЗС (Авто)'!EU$11:INDIRECT("'Полная ст-ть с уч.НЗС (Авто)'!EU"&amp;$J$42))/$D31)</f>
        <v>0</v>
      </c>
      <c r="EV31" s="137">
        <f ca="1">IF($D31=0,0,SUMIF('Полная ст-ть с уч.НЗС (Авто)'!$YP$11:INDIRECT("'Полная ст-ть с уч.НЗС (Авто)'!YP"&amp;$J$42),$C31,'Полная ст-ть с уч.НЗС (Авто)'!EV$11:INDIRECT("'Полная ст-ть с уч.НЗС (Авто)'!EV"&amp;$J$42))/$D31)</f>
        <v>0</v>
      </c>
      <c r="EW31" s="137">
        <f ca="1">IF($D31=0,0,SUMIF('Полная ст-ть с уч.НЗС (Авто)'!$YP$11:INDIRECT("'Полная ст-ть с уч.НЗС (Авто)'!YP"&amp;$J$42),$C31,'Полная ст-ть с уч.НЗС (Авто)'!EW$11:INDIRECT("'Полная ст-ть с уч.НЗС (Авто)'!EW"&amp;$J$42))/$D31)</f>
        <v>0</v>
      </c>
      <c r="EX31" s="137">
        <f ca="1">IF($D31=0,0,SUMIF('Полная ст-ть с уч.НЗС (Авто)'!$YP$11:INDIRECT("'Полная ст-ть с уч.НЗС (Авто)'!YP"&amp;$J$42),$C31,'Полная ст-ть с уч.НЗС (Авто)'!EX$11:INDIRECT("'Полная ст-ть с уч.НЗС (Авто)'!EX"&amp;$J$42))/$D31)</f>
        <v>0</v>
      </c>
      <c r="EY31" s="137">
        <f ca="1">IF($D31=0,0,SUMIF('Полная ст-ть с уч.НЗС (Авто)'!$YP$11:INDIRECT("'Полная ст-ть с уч.НЗС (Авто)'!YP"&amp;$J$42),$C31,'Полная ст-ть с уч.НЗС (Авто)'!EY$11:INDIRECT("'Полная ст-ть с уч.НЗС (Авто)'!EY"&amp;$J$42))/$D31)</f>
        <v>0</v>
      </c>
      <c r="EZ31" s="137">
        <f ca="1">IF($D31=0,0,SUMIF('Полная ст-ть с уч.НЗС (Авто)'!$YP$11:INDIRECT("'Полная ст-ть с уч.НЗС (Авто)'!YP"&amp;$J$42),$C31,'Полная ст-ть с уч.НЗС (Авто)'!EZ$11:INDIRECT("'Полная ст-ть с уч.НЗС (Авто)'!EZ"&amp;$J$42))/$D31)</f>
        <v>0</v>
      </c>
      <c r="FA31" s="137">
        <f ca="1">IF($D31=0,0,SUMIF('Полная ст-ть с уч.НЗС (Авто)'!$YP$11:INDIRECT("'Полная ст-ть с уч.НЗС (Авто)'!YP"&amp;$J$42),$C31,'Полная ст-ть с уч.НЗС (Авто)'!FA$11:INDIRECT("'Полная ст-ть с уч.НЗС (Авто)'!FA"&amp;$J$42))/$D31)</f>
        <v>0</v>
      </c>
      <c r="FB31" s="137">
        <f ca="1">IF($D31=0,0,SUMIF('Полная ст-ть с уч.НЗС (Авто)'!$YP$11:INDIRECT("'Полная ст-ть с уч.НЗС (Авто)'!YP"&amp;$J$42),$C31,'Полная ст-ть с уч.НЗС (Авто)'!FB$11:INDIRECT("'Полная ст-ть с уч.НЗС (Авто)'!FB"&amp;$J$42))/$D31)</f>
        <v>0</v>
      </c>
      <c r="FC31" s="137">
        <f ca="1">IF($D31=0,0,SUMIF('Полная ст-ть с уч.НЗС (Авто)'!$YP$11:INDIRECT("'Полная ст-ть с уч.НЗС (Авто)'!YP"&amp;$J$42),$C31,'Полная ст-ть с уч.НЗС (Авто)'!FC$11:INDIRECT("'Полная ст-ть с уч.НЗС (Авто)'!FC"&amp;$J$42))/$D31)</f>
        <v>0</v>
      </c>
      <c r="FD31" s="137">
        <f ca="1">IF($D31=0,0,SUMIF('Полная ст-ть с уч.НЗС (Авто)'!$YP$11:INDIRECT("'Полная ст-ть с уч.НЗС (Авто)'!YP"&amp;$J$42),$C31,'Полная ст-ть с уч.НЗС (Авто)'!FD$11:INDIRECT("'Полная ст-ть с уч.НЗС (Авто)'!FD"&amp;$J$42))/$D31)</f>
        <v>0</v>
      </c>
      <c r="FE31" s="137">
        <f ca="1">IF($D31=0,0,SUMIF('Полная ст-ть с уч.НЗС (Авто)'!$YP$11:INDIRECT("'Полная ст-ть с уч.НЗС (Авто)'!YP"&amp;$J$42),$C31,'Полная ст-ть с уч.НЗС (Авто)'!FE$11:INDIRECT("'Полная ст-ть с уч.НЗС (Авто)'!FE"&amp;$J$42))/$D31)</f>
        <v>0</v>
      </c>
      <c r="FF31" s="137">
        <f ca="1">IF($D31=0,0,SUMIF('Полная ст-ть с уч.НЗС (Авто)'!$YP$11:INDIRECT("'Полная ст-ть с уч.НЗС (Авто)'!YP"&amp;$J$42),$C31,'Полная ст-ть с уч.НЗС (Авто)'!FF$11:INDIRECT("'Полная ст-ть с уч.НЗС (Авто)'!FF"&amp;$J$42))/$D31)</f>
        <v>0</v>
      </c>
      <c r="FG31" s="137">
        <f ca="1">IF($D31=0,0,SUMIF('Полная ст-ть с уч.НЗС (Авто)'!$YP$11:INDIRECT("'Полная ст-ть с уч.НЗС (Авто)'!YP"&amp;$J$42),$C31,'Полная ст-ть с уч.НЗС (Авто)'!FG$11:INDIRECT("'Полная ст-ть с уч.НЗС (Авто)'!FG"&amp;$J$42))/$D31)</f>
        <v>0</v>
      </c>
      <c r="FH31" s="137">
        <f ca="1">IF($D31=0,0,SUMIF('Полная ст-ть с уч.НЗС (Авто)'!$YP$11:INDIRECT("'Полная ст-ть с уч.НЗС (Авто)'!YP"&amp;$J$42),$C31,'Полная ст-ть с уч.НЗС (Авто)'!FH$11:INDIRECT("'Полная ст-ть с уч.НЗС (Авто)'!FH"&amp;$J$42))/$D31)</f>
        <v>0</v>
      </c>
      <c r="FI31" s="137">
        <f ca="1">IF($D31=0,0,SUMIF('Полная ст-ть с уч.НЗС (Авто)'!$YP$11:INDIRECT("'Полная ст-ть с уч.НЗС (Авто)'!YP"&amp;$J$42),$C31,'Полная ст-ть с уч.НЗС (Авто)'!FI$11:INDIRECT("'Полная ст-ть с уч.НЗС (Авто)'!FI"&amp;$J$42))/$D31)</f>
        <v>0</v>
      </c>
      <c r="FJ31" s="137">
        <f ca="1">IF($D31=0,0,SUMIF('Полная ст-ть с уч.НЗС (Авто)'!$YP$11:INDIRECT("'Полная ст-ть с уч.НЗС (Авто)'!YP"&amp;$J$42),$C31,'Полная ст-ть с уч.НЗС (Авто)'!FJ$11:INDIRECT("'Полная ст-ть с уч.НЗС (Авто)'!FJ"&amp;$J$42))/$D31)</f>
        <v>0</v>
      </c>
      <c r="FK31" s="137">
        <f ca="1">IF($D31=0,0,SUMIF('Полная ст-ть с уч.НЗС (Авто)'!$YP$11:INDIRECT("'Полная ст-ть с уч.НЗС (Авто)'!YP"&amp;$J$42),$C31,'Полная ст-ть с уч.НЗС (Авто)'!FK$11:INDIRECT("'Полная ст-ть с уч.НЗС (Авто)'!FK"&amp;$J$42))/$D31)</f>
        <v>0</v>
      </c>
      <c r="FL31" s="137">
        <f ca="1">IF($D31=0,0,SUMIF('Полная ст-ть с уч.НЗС (Авто)'!$YP$11:INDIRECT("'Полная ст-ть с уч.НЗС (Авто)'!YP"&amp;$J$42),$C31,'Полная ст-ть с уч.НЗС (Авто)'!FL$11:INDIRECT("'Полная ст-ть с уч.НЗС (Авто)'!FL"&amp;$J$42))/$D31)</f>
        <v>0</v>
      </c>
      <c r="FM31" s="137">
        <f ca="1">IF($D31=0,0,SUMIF('Полная ст-ть с уч.НЗС (Авто)'!$YP$11:INDIRECT("'Полная ст-ть с уч.НЗС (Авто)'!YP"&amp;$J$42),$C31,'Полная ст-ть с уч.НЗС (Авто)'!FM$11:INDIRECT("'Полная ст-ть с уч.НЗС (Авто)'!FM"&amp;$J$42))/$D31)</f>
        <v>0</v>
      </c>
      <c r="FN31" s="137">
        <f ca="1">IF($D31=0,0,SUMIF('Полная ст-ть с уч.НЗС (Авто)'!$YP$11:INDIRECT("'Полная ст-ть с уч.НЗС (Авто)'!YP"&amp;$J$42),$C31,'Полная ст-ть с уч.НЗС (Авто)'!FN$11:INDIRECT("'Полная ст-ть с уч.НЗС (Авто)'!FN"&amp;$J$42))/$D31)</f>
        <v>0</v>
      </c>
      <c r="FO31" s="137">
        <f ca="1">IF($D31=0,0,SUMIF('Полная ст-ть с уч.НЗС (Авто)'!$YP$11:INDIRECT("'Полная ст-ть с уч.НЗС (Авто)'!YP"&amp;$J$42),$C31,'Полная ст-ть с уч.НЗС (Авто)'!FO$11:INDIRECT("'Полная ст-ть с уч.НЗС (Авто)'!FO"&amp;$J$42))/$D31)</f>
        <v>0</v>
      </c>
      <c r="FP31" s="137">
        <f ca="1">IF($D31=0,0,SUMIF('Полная ст-ть с уч.НЗС (Авто)'!$YP$11:INDIRECT("'Полная ст-ть с уч.НЗС (Авто)'!YP"&amp;$J$42),$C31,'Полная ст-ть с уч.НЗС (Авто)'!FP$11:INDIRECT("'Полная ст-ть с уч.НЗС (Авто)'!FP"&amp;$J$42))/$D31)</f>
        <v>0</v>
      </c>
      <c r="FQ31" s="137">
        <f ca="1">IF($D31=0,0,SUMIF('Полная ст-ть с уч.НЗС (Авто)'!$YP$11:INDIRECT("'Полная ст-ть с уч.НЗС (Авто)'!YP"&amp;$J$42),$C31,'Полная ст-ть с уч.НЗС (Авто)'!FQ$11:INDIRECT("'Полная ст-ть с уч.НЗС (Авто)'!FQ"&amp;$J$42))/$D31)</f>
        <v>0</v>
      </c>
      <c r="FR31" s="137">
        <f ca="1">IF($D31=0,0,SUMIF('Полная ст-ть с уч.НЗС (Авто)'!$YP$11:INDIRECT("'Полная ст-ть с уч.НЗС (Авто)'!YP"&amp;$J$42),$C31,'Полная ст-ть с уч.НЗС (Авто)'!FR$11:INDIRECT("'Полная ст-ть с уч.НЗС (Авто)'!FR"&amp;$J$42))/$D31)</f>
        <v>0</v>
      </c>
      <c r="FS31" s="137">
        <f ca="1">IF($D31=0,0,SUMIF('Полная ст-ть с уч.НЗС (Авто)'!$YP$11:INDIRECT("'Полная ст-ть с уч.НЗС (Авто)'!YP"&amp;$J$42),$C31,'Полная ст-ть с уч.НЗС (Авто)'!FS$11:INDIRECT("'Полная ст-ть с уч.НЗС (Авто)'!FS"&amp;$J$42))/$D31)</f>
        <v>0</v>
      </c>
      <c r="FT31" s="137">
        <f ca="1">IF($D31=0,0,SUMIF('Полная ст-ть с уч.НЗС (Авто)'!$YP$11:INDIRECT("'Полная ст-ть с уч.НЗС (Авто)'!YP"&amp;$J$42),$C31,'Полная ст-ть с уч.НЗС (Авто)'!FT$11:INDIRECT("'Полная ст-ть с уч.НЗС (Авто)'!FT"&amp;$J$42))/$D31)</f>
        <v>0</v>
      </c>
      <c r="FU31" s="137">
        <f ca="1">IF($D31=0,0,SUMIF('Полная ст-ть с уч.НЗС (Авто)'!$YP$11:INDIRECT("'Полная ст-ть с уч.НЗС (Авто)'!YP"&amp;$J$42),$C31,'Полная ст-ть с уч.НЗС (Авто)'!FU$11:INDIRECT("'Полная ст-ть с уч.НЗС (Авто)'!FU"&amp;$J$42))/$D31)</f>
        <v>0</v>
      </c>
      <c r="FV31" s="137">
        <f ca="1">IF($D31=0,0,SUMIF('Полная ст-ть с уч.НЗС (Авто)'!$YP$11:INDIRECT("'Полная ст-ть с уч.НЗС (Авто)'!YP"&amp;$J$42),$C31,'Полная ст-ть с уч.НЗС (Авто)'!FV$11:INDIRECT("'Полная ст-ть с уч.НЗС (Авто)'!FV"&amp;$J$42))/$D31)</f>
        <v>0</v>
      </c>
      <c r="FW31" s="137">
        <f ca="1">IF($D31=0,0,SUMIF('Полная ст-ть с уч.НЗС (Авто)'!$YP$11:INDIRECT("'Полная ст-ть с уч.НЗС (Авто)'!YP"&amp;$J$42),$C31,'Полная ст-ть с уч.НЗС (Авто)'!FW$11:INDIRECT("'Полная ст-ть с уч.НЗС (Авто)'!FW"&amp;$J$42))/$D31)</f>
        <v>0</v>
      </c>
      <c r="FX31" s="137">
        <f ca="1">IF($D31=0,0,SUMIF('Полная ст-ть с уч.НЗС (Авто)'!$YP$11:INDIRECT("'Полная ст-ть с уч.НЗС (Авто)'!YP"&amp;$J$42),$C31,'Полная ст-ть с уч.НЗС (Авто)'!FX$11:INDIRECT("'Полная ст-ть с уч.НЗС (Авто)'!FX"&amp;$J$42))/$D31)</f>
        <v>0</v>
      </c>
      <c r="FY31" s="137">
        <f ca="1">IF($D31=0,0,SUMIF('Полная ст-ть с уч.НЗС (Авто)'!$YP$11:INDIRECT("'Полная ст-ть с уч.НЗС (Авто)'!YP"&amp;$J$42),$C31,'Полная ст-ть с уч.НЗС (Авто)'!FY$11:INDIRECT("'Полная ст-ть с уч.НЗС (Авто)'!FY"&amp;$J$42))/$D31)</f>
        <v>0</v>
      </c>
      <c r="FZ31" s="137">
        <f ca="1">IF($D31=0,0,SUMIF('Полная ст-ть с уч.НЗС (Авто)'!$YP$11:INDIRECT("'Полная ст-ть с уч.НЗС (Авто)'!YP"&amp;$J$42),$C31,'Полная ст-ть с уч.НЗС (Авто)'!FZ$11:INDIRECT("'Полная ст-ть с уч.НЗС (Авто)'!FZ"&amp;$J$42))/$D31)</f>
        <v>0</v>
      </c>
      <c r="GA31" s="137">
        <f ca="1">IF($D31=0,0,SUMIF('Полная ст-ть с уч.НЗС (Авто)'!$YP$11:INDIRECT("'Полная ст-ть с уч.НЗС (Авто)'!YP"&amp;$J$42),$C31,'Полная ст-ть с уч.НЗС (Авто)'!GA$11:INDIRECT("'Полная ст-ть с уч.НЗС (Авто)'!GA"&amp;$J$42))/$D31)</f>
        <v>0</v>
      </c>
      <c r="GB31" s="137">
        <f ca="1">IF($D31=0,0,SUMIF('Полная ст-ть с уч.НЗС (Авто)'!$YP$11:INDIRECT("'Полная ст-ть с уч.НЗС (Авто)'!YP"&amp;$J$42),$C31,'Полная ст-ть с уч.НЗС (Авто)'!GB$11:INDIRECT("'Полная ст-ть с уч.НЗС (Авто)'!GB"&amp;$J$42))/$D31)</f>
        <v>0</v>
      </c>
      <c r="GC31" s="137">
        <f ca="1">IF($D31=0,0,SUMIF('Полная ст-ть с уч.НЗС (Авто)'!$YP$11:INDIRECT("'Полная ст-ть с уч.НЗС (Авто)'!YP"&amp;$J$42),$C31,'Полная ст-ть с уч.НЗС (Авто)'!GC$11:INDIRECT("'Полная ст-ть с уч.НЗС (Авто)'!GC"&amp;$J$42))/$D31)</f>
        <v>0</v>
      </c>
      <c r="GD31" s="137">
        <f ca="1">IF($D31=0,0,SUMIF('Полная ст-ть с уч.НЗС (Авто)'!$YP$11:INDIRECT("'Полная ст-ть с уч.НЗС (Авто)'!YP"&amp;$J$42),$C31,'Полная ст-ть с уч.НЗС (Авто)'!GD$11:INDIRECT("'Полная ст-ть с уч.НЗС (Авто)'!GD"&amp;$J$42))/$D31)</f>
        <v>0</v>
      </c>
      <c r="GE31" s="137">
        <f ca="1">IF($D31=0,0,SUMIF('Полная ст-ть с уч.НЗС (Авто)'!$YP$11:INDIRECT("'Полная ст-ть с уч.НЗС (Авто)'!YP"&amp;$J$42),$C31,'Полная ст-ть с уч.НЗС (Авто)'!GE$11:INDIRECT("'Полная ст-ть с уч.НЗС (Авто)'!GE"&amp;$J$42))/$D31)</f>
        <v>0</v>
      </c>
      <c r="GF31" s="137">
        <f ca="1">IF($D31=0,0,SUMIF('Полная ст-ть с уч.НЗС (Авто)'!$YP$11:INDIRECT("'Полная ст-ть с уч.НЗС (Авто)'!YP"&amp;$J$42),$C31,'Полная ст-ть с уч.НЗС (Авто)'!GF$11:INDIRECT("'Полная ст-ть с уч.НЗС (Авто)'!GF"&amp;$J$42))/$D31)</f>
        <v>0</v>
      </c>
      <c r="GG31" s="137">
        <f ca="1">IF($D31=0,0,SUMIF('Полная ст-ть с уч.НЗС (Авто)'!$YP$11:INDIRECT("'Полная ст-ть с уч.НЗС (Авто)'!YP"&amp;$J$42),$C31,'Полная ст-ть с уч.НЗС (Авто)'!GG$11:INDIRECT("'Полная ст-ть с уч.НЗС (Авто)'!GG"&amp;$J$42))/$D31)</f>
        <v>0</v>
      </c>
      <c r="GH31" s="137">
        <f ca="1">IF($D31=0,0,SUMIF('Полная ст-ть с уч.НЗС (Авто)'!$YP$11:INDIRECT("'Полная ст-ть с уч.НЗС (Авто)'!YP"&amp;$J$42),$C31,'Полная ст-ть с уч.НЗС (Авто)'!GH$11:INDIRECT("'Полная ст-ть с уч.НЗС (Авто)'!GH"&amp;$J$42))/$D31)</f>
        <v>0</v>
      </c>
      <c r="GI31" s="137">
        <f ca="1">IF($D31=0,0,SUMIF('Полная ст-ть с уч.НЗС (Авто)'!$YP$11:INDIRECT("'Полная ст-ть с уч.НЗС (Авто)'!YP"&amp;$J$42),$C31,'Полная ст-ть с уч.НЗС (Авто)'!GI$11:INDIRECT("'Полная ст-ть с уч.НЗС (Авто)'!GI"&amp;$J$42))/$D31)</f>
        <v>0</v>
      </c>
      <c r="GJ31" s="137">
        <f ca="1">IF($D31=0,0,SUMIF('Полная ст-ть с уч.НЗС (Авто)'!$YP$11:INDIRECT("'Полная ст-ть с уч.НЗС (Авто)'!YP"&amp;$J$42),$C31,'Полная ст-ть с уч.НЗС (Авто)'!GJ$11:INDIRECT("'Полная ст-ть с уч.НЗС (Авто)'!GJ"&amp;$J$42))/$D31)</f>
        <v>0</v>
      </c>
      <c r="GK31" s="137">
        <f ca="1">IF($D31=0,0,SUMIF('Полная ст-ть с уч.НЗС (Авто)'!$YP$11:INDIRECT("'Полная ст-ть с уч.НЗС (Авто)'!YP"&amp;$J$42),$C31,'Полная ст-ть с уч.НЗС (Авто)'!GK$11:INDIRECT("'Полная ст-ть с уч.НЗС (Авто)'!GK"&amp;$J$42))/$D31)</f>
        <v>0</v>
      </c>
      <c r="GL31" s="137">
        <f ca="1">IF($D31=0,0,SUMIF('Полная ст-ть с уч.НЗС (Авто)'!$YP$11:INDIRECT("'Полная ст-ть с уч.НЗС (Авто)'!YP"&amp;$J$42),$C31,'Полная ст-ть с уч.НЗС (Авто)'!GL$11:INDIRECT("'Полная ст-ть с уч.НЗС (Авто)'!GL"&amp;$J$42))/$D31)</f>
        <v>0</v>
      </c>
      <c r="GM31" s="137">
        <f ca="1">IF($D31=0,0,SUMIF('Полная ст-ть с уч.НЗС (Авто)'!$YP$11:INDIRECT("'Полная ст-ть с уч.НЗС (Авто)'!YP"&amp;$J$42),$C31,'Полная ст-ть с уч.НЗС (Авто)'!GM$11:INDIRECT("'Полная ст-ть с уч.НЗС (Авто)'!GM"&amp;$J$42))/$D31)</f>
        <v>0</v>
      </c>
      <c r="GN31" s="137">
        <f ca="1">IF($D31=0,0,SUMIF('Полная ст-ть с уч.НЗС (Авто)'!$YP$11:INDIRECT("'Полная ст-ть с уч.НЗС (Авто)'!YP"&amp;$J$42),$C31,'Полная ст-ть с уч.НЗС (Авто)'!GN$11:INDIRECT("'Полная ст-ть с уч.НЗС (Авто)'!GN"&amp;$J$42))/$D31)</f>
        <v>0</v>
      </c>
      <c r="GO31" s="137">
        <f ca="1">IF($D31=0,0,SUMIF('Полная ст-ть с уч.НЗС (Авто)'!$YP$11:INDIRECT("'Полная ст-ть с уч.НЗС (Авто)'!YP"&amp;$J$42),$C31,'Полная ст-ть с уч.НЗС (Авто)'!GO$11:INDIRECT("'Полная ст-ть с уч.НЗС (Авто)'!GO"&amp;$J$42))/$D31)</f>
        <v>0</v>
      </c>
      <c r="GP31" s="137">
        <f ca="1">IF($D31=0,0,SUMIF('Полная ст-ть с уч.НЗС (Авто)'!$YP$11:INDIRECT("'Полная ст-ть с уч.НЗС (Авто)'!YP"&amp;$J$42),$C31,'Полная ст-ть с уч.НЗС (Авто)'!GP$11:INDIRECT("'Полная ст-ть с уч.НЗС (Авто)'!GP"&amp;$J$42))/$D31)</f>
        <v>0</v>
      </c>
      <c r="GQ31" s="137">
        <f ca="1">IF($D31=0,0,SUMIF('Полная ст-ть с уч.НЗС (Авто)'!$YP$11:INDIRECT("'Полная ст-ть с уч.НЗС (Авто)'!YP"&amp;$J$42),$C31,'Полная ст-ть с уч.НЗС (Авто)'!GQ$11:INDIRECT("'Полная ст-ть с уч.НЗС (Авто)'!GQ"&amp;$J$42))/$D31)</f>
        <v>0</v>
      </c>
      <c r="GR31" s="137">
        <f ca="1">IF($D31=0,0,SUMIF('Полная ст-ть с уч.НЗС (Авто)'!$YP$11:INDIRECT("'Полная ст-ть с уч.НЗС (Авто)'!YP"&amp;$J$42),$C31,'Полная ст-ть с уч.НЗС (Авто)'!GR$11:INDIRECT("'Полная ст-ть с уч.НЗС (Авто)'!GR"&amp;$J$42))/$D31)</f>
        <v>0</v>
      </c>
      <c r="GS31" s="137">
        <f ca="1">IF($D31=0,0,SUMIF('Полная ст-ть с уч.НЗС (Авто)'!$YP$11:INDIRECT("'Полная ст-ть с уч.НЗС (Авто)'!YP"&amp;$J$42),$C31,'Полная ст-ть с уч.НЗС (Авто)'!GS$11:INDIRECT("'Полная ст-ть с уч.НЗС (Авто)'!GS"&amp;$J$42))/$D31)</f>
        <v>0</v>
      </c>
      <c r="GT31" s="137">
        <f ca="1">IF($D31=0,0,SUMIF('Полная ст-ть с уч.НЗС (Авто)'!$YP$11:INDIRECT("'Полная ст-ть с уч.НЗС (Авто)'!YP"&amp;$J$42),$C31,'Полная ст-ть с уч.НЗС (Авто)'!GT$11:INDIRECT("'Полная ст-ть с уч.НЗС (Авто)'!GT"&amp;$J$42))/$D31)</f>
        <v>0</v>
      </c>
      <c r="GU31" s="137">
        <f ca="1">IF($D31=0,0,SUMIF('Полная ст-ть с уч.НЗС (Авто)'!$YP$11:INDIRECT("'Полная ст-ть с уч.НЗС (Авто)'!YP"&amp;$J$42),$C31,'Полная ст-ть с уч.НЗС (Авто)'!GU$11:INDIRECT("'Полная ст-ть с уч.НЗС (Авто)'!GU"&amp;$J$42))/$D31)</f>
        <v>0</v>
      </c>
      <c r="GV31" s="137">
        <f ca="1">IF($D31=0,0,SUMIF('Полная ст-ть с уч.НЗС (Авто)'!$YP$11:INDIRECT("'Полная ст-ть с уч.НЗС (Авто)'!YP"&amp;$J$42),$C31,'Полная ст-ть с уч.НЗС (Авто)'!GV$11:INDIRECT("'Полная ст-ть с уч.НЗС (Авто)'!GV"&amp;$J$42))/$D31)</f>
        <v>0</v>
      </c>
      <c r="GW31" s="137">
        <f ca="1">IF($D31=0,0,SUMIF('Полная ст-ть с уч.НЗС (Авто)'!$YP$11:INDIRECT("'Полная ст-ть с уч.НЗС (Авто)'!YP"&amp;$J$42),$C31,'Полная ст-ть с уч.НЗС (Авто)'!GW$11:INDIRECT("'Полная ст-ть с уч.НЗС (Авто)'!GW"&amp;$J$42))/$D31)</f>
        <v>0</v>
      </c>
      <c r="GX31" s="137">
        <f ca="1">IF($D31=0,0,SUMIF('Полная ст-ть с уч.НЗС (Авто)'!$YP$11:INDIRECT("'Полная ст-ть с уч.НЗС (Авто)'!YP"&amp;$J$42),$C31,'Полная ст-ть с уч.НЗС (Авто)'!GX$11:INDIRECT("'Полная ст-ть с уч.НЗС (Авто)'!GX"&amp;$J$42))/$D31)</f>
        <v>0</v>
      </c>
      <c r="GY31" s="137">
        <f ca="1">IF($D31=0,0,SUMIF('Полная ст-ть с уч.НЗС (Авто)'!$YP$11:INDIRECT("'Полная ст-ть с уч.НЗС (Авто)'!YP"&amp;$J$42),$C31,'Полная ст-ть с уч.НЗС (Авто)'!GY$11:INDIRECT("'Полная ст-ть с уч.НЗС (Авто)'!GY"&amp;$J$42))/$D31)</f>
        <v>0</v>
      </c>
      <c r="GZ31" s="137">
        <f ca="1">IF($D31=0,0,SUMIF('Полная ст-ть с уч.НЗС (Авто)'!$YP$11:INDIRECT("'Полная ст-ть с уч.НЗС (Авто)'!YP"&amp;$J$42),$C31,'Полная ст-ть с уч.НЗС (Авто)'!GZ$11:INDIRECT("'Полная ст-ть с уч.НЗС (Авто)'!GZ"&amp;$J$42))/$D31)</f>
        <v>0</v>
      </c>
      <c r="HA31" s="137">
        <f ca="1">IF($D31=0,0,SUMIF('Полная ст-ть с уч.НЗС (Авто)'!$YP$11:INDIRECT("'Полная ст-ть с уч.НЗС (Авто)'!YP"&amp;$J$42),$C31,'Полная ст-ть с уч.НЗС (Авто)'!HA$11:INDIRECT("'Полная ст-ть с уч.НЗС (Авто)'!HA"&amp;$J$42))/$D31)</f>
        <v>0</v>
      </c>
      <c r="HB31" s="137">
        <f ca="1">IF($D31=0,0,SUMIF('Полная ст-ть с уч.НЗС (Авто)'!$YP$11:INDIRECT("'Полная ст-ть с уч.НЗС (Авто)'!YP"&amp;$J$42),$C31,'Полная ст-ть с уч.НЗС (Авто)'!HB$11:INDIRECT("'Полная ст-ть с уч.НЗС (Авто)'!HB"&amp;$J$42))/$D31)</f>
        <v>0</v>
      </c>
      <c r="HC31" s="137">
        <f ca="1">IF($D31=0,0,SUMIF('Полная ст-ть с уч.НЗС (Авто)'!$YP$11:INDIRECT("'Полная ст-ть с уч.НЗС (Авто)'!YP"&amp;$J$42),$C31,'Полная ст-ть с уч.НЗС (Авто)'!HC$11:INDIRECT("'Полная ст-ть с уч.НЗС (Авто)'!HC"&amp;$J$42))/$D31)</f>
        <v>0</v>
      </c>
      <c r="HD31" s="137">
        <f ca="1">IF($D31=0,0,SUMIF('Полная ст-ть с уч.НЗС (Авто)'!$YP$11:INDIRECT("'Полная ст-ть с уч.НЗС (Авто)'!YP"&amp;$J$42),$C31,'Полная ст-ть с уч.НЗС (Авто)'!HD$11:INDIRECT("'Полная ст-ть с уч.НЗС (Авто)'!HD"&amp;$J$42))/$D31)</f>
        <v>0</v>
      </c>
      <c r="HE31" s="137">
        <f ca="1">IF($D31=0,0,SUMIF('Полная ст-ть с уч.НЗС (Авто)'!$YP$11:INDIRECT("'Полная ст-ть с уч.НЗС (Авто)'!YP"&amp;$J$42),$C31,'Полная ст-ть с уч.НЗС (Авто)'!HE$11:INDIRECT("'Полная ст-ть с уч.НЗС (Авто)'!HE"&amp;$J$42))/$D31)</f>
        <v>0</v>
      </c>
      <c r="HF31" s="137">
        <f ca="1">IF($D31=0,0,SUMIF('Полная ст-ть с уч.НЗС (Авто)'!$YP$11:INDIRECT("'Полная ст-ть с уч.НЗС (Авто)'!YP"&amp;$J$42),$C31,'Полная ст-ть с уч.НЗС (Авто)'!HF$11:INDIRECT("'Полная ст-ть с уч.НЗС (Авто)'!HF"&amp;$J$42))/$D31)</f>
        <v>0</v>
      </c>
      <c r="HG31" s="137">
        <f ca="1">IF($D31=0,0,SUMIF('Полная ст-ть с уч.НЗС (Авто)'!$YP$11:INDIRECT("'Полная ст-ть с уч.НЗС (Авто)'!YP"&amp;$J$42),$C31,'Полная ст-ть с уч.НЗС (Авто)'!HG$11:INDIRECT("'Полная ст-ть с уч.НЗС (Авто)'!HG"&amp;$J$42))/$D31)</f>
        <v>0</v>
      </c>
      <c r="HH31" s="137">
        <f ca="1">IF($D31=0,0,SUMIF('Полная ст-ть с уч.НЗС (Авто)'!$YP$11:INDIRECT("'Полная ст-ть с уч.НЗС (Авто)'!YP"&amp;$J$42),$C31,'Полная ст-ть с уч.НЗС (Авто)'!HH$11:INDIRECT("'Полная ст-ть с уч.НЗС (Авто)'!HH"&amp;$J$42))/$D31)</f>
        <v>0</v>
      </c>
      <c r="HI31" s="137">
        <f ca="1">IF($D31=0,0,SUMIF('Полная ст-ть с уч.НЗС (Авто)'!$YP$11:INDIRECT("'Полная ст-ть с уч.НЗС (Авто)'!YP"&amp;$J$42),$C31,'Полная ст-ть с уч.НЗС (Авто)'!HI$11:INDIRECT("'Полная ст-ть с уч.НЗС (Авто)'!HI"&amp;$J$42))/$D31)</f>
        <v>0</v>
      </c>
      <c r="HJ31" s="137">
        <f ca="1">IF($D31=0,0,SUMIF('Полная ст-ть с уч.НЗС (Авто)'!$YP$11:INDIRECT("'Полная ст-ть с уч.НЗС (Авто)'!YP"&amp;$J$42),$C31,'Полная ст-ть с уч.НЗС (Авто)'!HJ$11:INDIRECT("'Полная ст-ть с уч.НЗС (Авто)'!HJ"&amp;$J$42))/$D31)</f>
        <v>0</v>
      </c>
      <c r="HK31" s="137">
        <f ca="1">IF($D31=0,0,SUMIF('Полная ст-ть с уч.НЗС (Авто)'!$YP$11:INDIRECT("'Полная ст-ть с уч.НЗС (Авто)'!YP"&amp;$J$42),$C31,'Полная ст-ть с уч.НЗС (Авто)'!HK$11:INDIRECT("'Полная ст-ть с уч.НЗС (Авто)'!HK"&amp;$J$42))/$D31)</f>
        <v>0</v>
      </c>
      <c r="HL31" s="137">
        <f ca="1">IF($D31=0,0,SUMIF('Полная ст-ть с уч.НЗС (Авто)'!$YP$11:INDIRECT("'Полная ст-ть с уч.НЗС (Авто)'!YP"&amp;$J$42),$C31,'Полная ст-ть с уч.НЗС (Авто)'!HL$11:INDIRECT("'Полная ст-ть с уч.НЗС (Авто)'!HL"&amp;$J$42))/$D31)</f>
        <v>0</v>
      </c>
      <c r="HM31" s="137">
        <f ca="1">IF($D31=0,0,SUMIF('Полная ст-ть с уч.НЗС (Авто)'!$YP$11:INDIRECT("'Полная ст-ть с уч.НЗС (Авто)'!YP"&amp;$J$42),$C31,'Полная ст-ть с уч.НЗС (Авто)'!HM$11:INDIRECT("'Полная ст-ть с уч.НЗС (Авто)'!HM"&amp;$J$42))/$D31)</f>
        <v>0</v>
      </c>
      <c r="HN31" s="137">
        <f ca="1">IF($D31=0,0,SUMIF('Полная ст-ть с уч.НЗС (Авто)'!$YP$11:INDIRECT("'Полная ст-ть с уч.НЗС (Авто)'!YP"&amp;$J$42),$C31,'Полная ст-ть с уч.НЗС (Авто)'!HN$11:INDIRECT("'Полная ст-ть с уч.НЗС (Авто)'!HN"&amp;$J$42))/$D31)</f>
        <v>0</v>
      </c>
      <c r="HO31" s="137">
        <f ca="1">IF($D31=0,0,SUMIF('Полная ст-ть с уч.НЗС (Авто)'!$YP$11:INDIRECT("'Полная ст-ть с уч.НЗС (Авто)'!YP"&amp;$J$42),$C31,'Полная ст-ть с уч.НЗС (Авто)'!HO$11:INDIRECT("'Полная ст-ть с уч.НЗС (Авто)'!HO"&amp;$J$42))/$D31)</f>
        <v>0</v>
      </c>
      <c r="HP31" s="137">
        <f ca="1">IF($D31=0,0,SUMIF('Полная ст-ть с уч.НЗС (Авто)'!$YP$11:INDIRECT("'Полная ст-ть с уч.НЗС (Авто)'!YP"&amp;$J$42),$C31,'Полная ст-ть с уч.НЗС (Авто)'!HP$11:INDIRECT("'Полная ст-ть с уч.НЗС (Авто)'!HP"&amp;$J$42))/$D31)</f>
        <v>0</v>
      </c>
      <c r="HQ31" s="137">
        <f ca="1">IF($D31=0,0,SUMIF('Полная ст-ть с уч.НЗС (Авто)'!$YP$11:INDIRECT("'Полная ст-ть с уч.НЗС (Авто)'!YP"&amp;$J$42),$C31,'Полная ст-ть с уч.НЗС (Авто)'!HQ$11:INDIRECT("'Полная ст-ть с уч.НЗС (Авто)'!HQ"&amp;$J$42))/$D31)</f>
        <v>0</v>
      </c>
      <c r="HR31" s="137">
        <f ca="1">IF($D31=0,0,SUMIF('Полная ст-ть с уч.НЗС (Авто)'!$YP$11:INDIRECT("'Полная ст-ть с уч.НЗС (Авто)'!YP"&amp;$J$42),$C31,'Полная ст-ть с уч.НЗС (Авто)'!HR$11:INDIRECT("'Полная ст-ть с уч.НЗС (Авто)'!HR"&amp;$J$42))/$D31)</f>
        <v>0</v>
      </c>
      <c r="HS31" s="137">
        <f ca="1">IF($D31=0,0,SUMIF('Полная ст-ть с уч.НЗС (Авто)'!$YP$11:INDIRECT("'Полная ст-ть с уч.НЗС (Авто)'!YP"&amp;$J$42),$C31,'Полная ст-ть с уч.НЗС (Авто)'!HS$11:INDIRECT("'Полная ст-ть с уч.НЗС (Авто)'!HS"&amp;$J$42))/$D31)</f>
        <v>0</v>
      </c>
      <c r="HT31" s="137">
        <f ca="1">IF($D31=0,0,SUMIF('Полная ст-ть с уч.НЗС (Авто)'!$YP$11:INDIRECT("'Полная ст-ть с уч.НЗС (Авто)'!YP"&amp;$J$42),$C31,'Полная ст-ть с уч.НЗС (Авто)'!HT$11:INDIRECT("'Полная ст-ть с уч.НЗС (Авто)'!HT"&amp;$J$42))/$D31)</f>
        <v>0</v>
      </c>
      <c r="HU31" s="137">
        <f ca="1">IF($D31=0,0,SUMIF('Полная ст-ть с уч.НЗС (Авто)'!$YP$11:INDIRECT("'Полная ст-ть с уч.НЗС (Авто)'!YP"&amp;$J$42),$C31,'Полная ст-ть с уч.НЗС (Авто)'!HU$11:INDIRECT("'Полная ст-ть с уч.НЗС (Авто)'!HU"&amp;$J$42))/$D31)</f>
        <v>0</v>
      </c>
      <c r="HV31" s="137">
        <f ca="1">IF($D31=0,0,SUMIF('Полная ст-ть с уч.НЗС (Авто)'!$YP$11:INDIRECT("'Полная ст-ть с уч.НЗС (Авто)'!YP"&amp;$J$42),$C31,'Полная ст-ть с уч.НЗС (Авто)'!HV$11:INDIRECT("'Полная ст-ть с уч.НЗС (Авто)'!HV"&amp;$J$42))/$D31)</f>
        <v>0</v>
      </c>
      <c r="HW31" s="137">
        <f ca="1">IF($D31=0,0,SUMIF('Полная ст-ть с уч.НЗС (Авто)'!$YP$11:INDIRECT("'Полная ст-ть с уч.НЗС (Авто)'!YP"&amp;$J$42),$C31,'Полная ст-ть с уч.НЗС (Авто)'!HW$11:INDIRECT("'Полная ст-ть с уч.НЗС (Авто)'!HW"&amp;$J$42))/$D31)</f>
        <v>0</v>
      </c>
      <c r="HX31" s="137">
        <f ca="1">IF($D31=0,0,SUMIF('Полная ст-ть с уч.НЗС (Авто)'!$YP$11:INDIRECT("'Полная ст-ть с уч.НЗС (Авто)'!YP"&amp;$J$42),$C31,'Полная ст-ть с уч.НЗС (Авто)'!HX$11:INDIRECT("'Полная ст-ть с уч.НЗС (Авто)'!HX"&amp;$J$42))/$D31)</f>
        <v>0</v>
      </c>
      <c r="HY31" s="137">
        <f ca="1">IF($D31=0,0,SUMIF('Полная ст-ть с уч.НЗС (Авто)'!$YP$11:INDIRECT("'Полная ст-ть с уч.НЗС (Авто)'!YP"&amp;$J$42),$C31,'Полная ст-ть с уч.НЗС (Авто)'!HY$11:INDIRECT("'Полная ст-ть с уч.НЗС (Авто)'!HY"&amp;$J$42))/$D31)</f>
        <v>0</v>
      </c>
      <c r="HZ31" s="137">
        <f ca="1">IF($D31=0,0,SUMIF('Полная ст-ть с уч.НЗС (Авто)'!$YP$11:INDIRECT("'Полная ст-ть с уч.НЗС (Авто)'!YP"&amp;$J$42),$C31,'Полная ст-ть с уч.НЗС (Авто)'!HZ$11:INDIRECT("'Полная ст-ть с уч.НЗС (Авто)'!HZ"&amp;$J$42))/$D31)</f>
        <v>0</v>
      </c>
      <c r="IA31" s="137">
        <f ca="1">IF($D31=0,0,SUMIF('Полная ст-ть с уч.НЗС (Авто)'!$YP$11:INDIRECT("'Полная ст-ть с уч.НЗС (Авто)'!YP"&amp;$J$42),$C31,'Полная ст-ть с уч.НЗС (Авто)'!IA$11:INDIRECT("'Полная ст-ть с уч.НЗС (Авто)'!IA"&amp;$J$42))/$D31)</f>
        <v>0</v>
      </c>
      <c r="IB31" s="137">
        <f ca="1">IF($D31=0,0,SUMIF('Полная ст-ть с уч.НЗС (Авто)'!$YP$11:INDIRECT("'Полная ст-ть с уч.НЗС (Авто)'!YP"&amp;$J$42),$C31,'Полная ст-ть с уч.НЗС (Авто)'!IB$11:INDIRECT("'Полная ст-ть с уч.НЗС (Авто)'!IB"&amp;$J$42))/$D31)</f>
        <v>0</v>
      </c>
      <c r="IC31" s="137">
        <f ca="1">IF($D31=0,0,SUMIF('Полная ст-ть с уч.НЗС (Авто)'!$YP$11:INDIRECT("'Полная ст-ть с уч.НЗС (Авто)'!YP"&amp;$J$42),$C31,'Полная ст-ть с уч.НЗС (Авто)'!IC$11:INDIRECT("'Полная ст-ть с уч.НЗС (Авто)'!IC"&amp;$J$42))/$D31)</f>
        <v>0</v>
      </c>
      <c r="ID31" s="137">
        <f ca="1">IF($D31=0,0,SUMIF('Полная ст-ть с уч.НЗС (Авто)'!$YP$11:INDIRECT("'Полная ст-ть с уч.НЗС (Авто)'!YP"&amp;$J$42),$C31,'Полная ст-ть с уч.НЗС (Авто)'!ID$11:INDIRECT("'Полная ст-ть с уч.НЗС (Авто)'!ID"&amp;$J$42))/$D31)</f>
        <v>0</v>
      </c>
      <c r="IE31" s="137">
        <f ca="1">IF($D31=0,0,SUMIF('Полная ст-ть с уч.НЗС (Авто)'!$YP$11:INDIRECT("'Полная ст-ть с уч.НЗС (Авто)'!YP"&amp;$J$42),$C31,'Полная ст-ть с уч.НЗС (Авто)'!IE$11:INDIRECT("'Полная ст-ть с уч.НЗС (Авто)'!IE"&amp;$J$42))/$D31)</f>
        <v>0</v>
      </c>
      <c r="IF31" s="137">
        <f ca="1">IF($D31=0,0,SUMIF('Полная ст-ть с уч.НЗС (Авто)'!$YP$11:INDIRECT("'Полная ст-ть с уч.НЗС (Авто)'!YP"&amp;$J$42),$C31,'Полная ст-ть с уч.НЗС (Авто)'!IF$11:INDIRECT("'Полная ст-ть с уч.НЗС (Авто)'!IF"&amp;$J$42))/$D31)</f>
        <v>0</v>
      </c>
      <c r="IG31" s="137">
        <f ca="1">IF($D31=0,0,SUMIF('Полная ст-ть с уч.НЗС (Авто)'!$YP$11:INDIRECT("'Полная ст-ть с уч.НЗС (Авто)'!YP"&amp;$J$42),$C31,'Полная ст-ть с уч.НЗС (Авто)'!IG$11:INDIRECT("'Полная ст-ть с уч.НЗС (Авто)'!IG"&amp;$J$42))/$D31)</f>
        <v>0</v>
      </c>
      <c r="IH31" s="137">
        <f ca="1">IF($D31=0,0,SUMIF('Полная ст-ть с уч.НЗС (Авто)'!$YP$11:INDIRECT("'Полная ст-ть с уч.НЗС (Авто)'!YP"&amp;$J$42),$C31,'Полная ст-ть с уч.НЗС (Авто)'!IH$11:INDIRECT("'Полная ст-ть с уч.НЗС (Авто)'!IH"&amp;$J$42))/$D31)</f>
        <v>0</v>
      </c>
      <c r="II31" s="137">
        <f ca="1">IF($D31=0,0,SUMIF('Полная ст-ть с уч.НЗС (Авто)'!$YP$11:INDIRECT("'Полная ст-ть с уч.НЗС (Авто)'!YP"&amp;$J$42),$C31,'Полная ст-ть с уч.НЗС (Авто)'!II$11:INDIRECT("'Полная ст-ть с уч.НЗС (Авто)'!II"&amp;$J$42))/$D31)</f>
        <v>0</v>
      </c>
      <c r="IJ31" s="137">
        <f ca="1">IF($D31=0,0,SUMIF('Полная ст-ть с уч.НЗС (Авто)'!$YP$11:INDIRECT("'Полная ст-ть с уч.НЗС (Авто)'!YP"&amp;$J$42),$C31,'Полная ст-ть с уч.НЗС (Авто)'!IJ$11:INDIRECT("'Полная ст-ть с уч.НЗС (Авто)'!IJ"&amp;$J$42))/$D31)</f>
        <v>0</v>
      </c>
      <c r="IK31" s="137">
        <f ca="1">IF($D31=0,0,SUMIF('Полная ст-ть с уч.НЗС (Авто)'!$YP$11:INDIRECT("'Полная ст-ть с уч.НЗС (Авто)'!YP"&amp;$J$42),$C31,'Полная ст-ть с уч.НЗС (Авто)'!IK$11:INDIRECT("'Полная ст-ть с уч.НЗС (Авто)'!IK"&amp;$J$42))/$D31)</f>
        <v>0</v>
      </c>
      <c r="IL31" s="137">
        <f ca="1">IF($D31=0,0,SUMIF('Полная ст-ть с уч.НЗС (Авто)'!$YP$11:INDIRECT("'Полная ст-ть с уч.НЗС (Авто)'!YP"&amp;$J$42),$C31,'Полная ст-ть с уч.НЗС (Авто)'!IL$11:INDIRECT("'Полная ст-ть с уч.НЗС (Авто)'!IL"&amp;$J$42))/$D31)</f>
        <v>0</v>
      </c>
      <c r="IM31" s="137">
        <f ca="1">IF($D31=0,0,SUMIF('Полная ст-ть с уч.НЗС (Авто)'!$YP$11:INDIRECT("'Полная ст-ть с уч.НЗС (Авто)'!YP"&amp;$J$42),$C31,'Полная ст-ть с уч.НЗС (Авто)'!IM$11:INDIRECT("'Полная ст-ть с уч.НЗС (Авто)'!IM"&amp;$J$42))/$D31)</f>
        <v>0</v>
      </c>
      <c r="IN31" s="137">
        <f ca="1">IF($D31=0,0,SUMIF('Полная ст-ть с уч.НЗС (Авто)'!$YP$11:INDIRECT("'Полная ст-ть с уч.НЗС (Авто)'!YP"&amp;$J$42),$C31,'Полная ст-ть с уч.НЗС (Авто)'!IN$11:INDIRECT("'Полная ст-ть с уч.НЗС (Авто)'!IN"&amp;$J$42))/$D31)</f>
        <v>0</v>
      </c>
      <c r="IO31" s="137">
        <f ca="1">IF($D31=0,0,SUMIF('Полная ст-ть с уч.НЗС (Авто)'!$YP$11:INDIRECT("'Полная ст-ть с уч.НЗС (Авто)'!YP"&amp;$J$42),$C31,'Полная ст-ть с уч.НЗС (Авто)'!IO$11:INDIRECT("'Полная ст-ть с уч.НЗС (Авто)'!IO"&amp;$J$42))/$D31)</f>
        <v>0</v>
      </c>
      <c r="IP31" s="137">
        <f ca="1">IF($D31=0,0,SUMIF('Полная ст-ть с уч.НЗС (Авто)'!$YP$11:INDIRECT("'Полная ст-ть с уч.НЗС (Авто)'!YP"&amp;$J$42),$C31,'Полная ст-ть с уч.НЗС (Авто)'!IP$11:INDIRECT("'Полная ст-ть с уч.НЗС (Авто)'!IP"&amp;$J$42))/$D31)</f>
        <v>0</v>
      </c>
      <c r="IQ31" s="137">
        <f ca="1">IF($D31=0,0,SUMIF('Полная ст-ть с уч.НЗС (Авто)'!$YP$11:INDIRECT("'Полная ст-ть с уч.НЗС (Авто)'!YP"&amp;$J$42),$C31,'Полная ст-ть с уч.НЗС (Авто)'!IQ$11:INDIRECT("'Полная ст-ть с уч.НЗС (Авто)'!IQ"&amp;$J$42))/$D31)</f>
        <v>0</v>
      </c>
      <c r="IR31" s="137">
        <f ca="1">IF($D31=0,0,SUMIF('Полная ст-ть с уч.НЗС (Авто)'!$YP$11:INDIRECT("'Полная ст-ть с уч.НЗС (Авто)'!YP"&amp;$J$42),$C31,'Полная ст-ть с уч.НЗС (Авто)'!IR$11:INDIRECT("'Полная ст-ть с уч.НЗС (Авто)'!IR"&amp;$J$42))/$D31)</f>
        <v>0</v>
      </c>
      <c r="IS31" s="137">
        <f ca="1">IF($D31=0,0,SUMIF('Полная ст-ть с уч.НЗС (Авто)'!$YP$11:INDIRECT("'Полная ст-ть с уч.НЗС (Авто)'!YP"&amp;$J$42),$C31,'Полная ст-ть с уч.НЗС (Авто)'!IS$11:INDIRECT("'Полная ст-ть с уч.НЗС (Авто)'!IS"&amp;$J$42))/$D31)</f>
        <v>0</v>
      </c>
      <c r="IT31" s="137">
        <f ca="1">IF($D31=0,0,SUMIF('Полная ст-ть с уч.НЗС (Авто)'!$YP$11:INDIRECT("'Полная ст-ть с уч.НЗС (Авто)'!YP"&amp;$J$42),$C31,'Полная ст-ть с уч.НЗС (Авто)'!IT$11:INDIRECT("'Полная ст-ть с уч.НЗС (Авто)'!IT"&amp;$J$42))/$D31)</f>
        <v>0</v>
      </c>
      <c r="IU31" s="137">
        <f ca="1">IF($D31=0,0,SUMIF('Полная ст-ть с уч.НЗС (Авто)'!$YP$11:INDIRECT("'Полная ст-ть с уч.НЗС (Авто)'!YP"&amp;$J$42),$C31,'Полная ст-ть с уч.НЗС (Авто)'!IU$11:INDIRECT("'Полная ст-ть с уч.НЗС (Авто)'!IU"&amp;$J$42))/$D31)</f>
        <v>0</v>
      </c>
      <c r="IV31" s="137">
        <f ca="1">IF($D31=0,0,SUMIF('Полная ст-ть с уч.НЗС (Авто)'!$YP$11:INDIRECT("'Полная ст-ть с уч.НЗС (Авто)'!YP"&amp;$J$42),$C31,'Полная ст-ть с уч.НЗС (Авто)'!IV$11:INDIRECT("'Полная ст-ть с уч.НЗС (Авто)'!IV"&amp;$J$42))/$D31)</f>
        <v>0</v>
      </c>
      <c r="IW31" s="137">
        <f ca="1">IF($D31=0,0,SUMIF('Полная ст-ть с уч.НЗС (Авто)'!$YP$11:INDIRECT("'Полная ст-ть с уч.НЗС (Авто)'!YP"&amp;$J$42),$C31,'Полная ст-ть с уч.НЗС (Авто)'!IW$11:INDIRECT("'Полная ст-ть с уч.НЗС (Авто)'!IW"&amp;$J$42))/$D31)</f>
        <v>0</v>
      </c>
      <c r="IX31" s="137">
        <f ca="1">IF($D31=0,0,SUMIF('Полная ст-ть с уч.НЗС (Авто)'!$YP$11:INDIRECT("'Полная ст-ть с уч.НЗС (Авто)'!YP"&amp;$J$42),$C31,'Полная ст-ть с уч.НЗС (Авто)'!IX$11:INDIRECT("'Полная ст-ть с уч.НЗС (Авто)'!IX"&amp;$J$42))/$D31)</f>
        <v>0</v>
      </c>
      <c r="IY31" s="137">
        <f ca="1">IF($D31=0,0,SUMIF('Полная ст-ть с уч.НЗС (Авто)'!$YP$11:INDIRECT("'Полная ст-ть с уч.НЗС (Авто)'!YP"&amp;$J$42),$C31,'Полная ст-ть с уч.НЗС (Авто)'!IY$11:INDIRECT("'Полная ст-ть с уч.НЗС (Авто)'!IY"&amp;$J$42))/$D31)</f>
        <v>0</v>
      </c>
      <c r="IZ31" s="137">
        <f ca="1">IF($D31=0,0,SUMIF('Полная ст-ть с уч.НЗС (Авто)'!$YP$11:INDIRECT("'Полная ст-ть с уч.НЗС (Авто)'!YP"&amp;$J$42),$C31,'Полная ст-ть с уч.НЗС (Авто)'!IZ$11:INDIRECT("'Полная ст-ть с уч.НЗС (Авто)'!IZ"&amp;$J$42))/$D31)</f>
        <v>0</v>
      </c>
      <c r="JA31" s="137">
        <f ca="1">IF($D31=0,0,SUMIF('Полная ст-ть с уч.НЗС (Авто)'!$YP$11:INDIRECT("'Полная ст-ть с уч.НЗС (Авто)'!YP"&amp;$J$42),$C31,'Полная ст-ть с уч.НЗС (Авто)'!JA$11:INDIRECT("'Полная ст-ть с уч.НЗС (Авто)'!JA"&amp;$J$42))/$D31)</f>
        <v>0</v>
      </c>
      <c r="JB31" s="137">
        <f ca="1">IF($D31=0,0,SUMIF('Полная ст-ть с уч.НЗС (Авто)'!$YP$11:INDIRECT("'Полная ст-ть с уч.НЗС (Авто)'!YP"&amp;$J$42),$C31,'Полная ст-ть с уч.НЗС (Авто)'!JB$11:INDIRECT("'Полная ст-ть с уч.НЗС (Авто)'!JB"&amp;$J$42))/$D31)</f>
        <v>0</v>
      </c>
      <c r="JC31" s="137">
        <f ca="1">IF($D31=0,0,SUMIF('Полная ст-ть с уч.НЗС (Авто)'!$YP$11:INDIRECT("'Полная ст-ть с уч.НЗС (Авто)'!YP"&amp;$J$42),$C31,'Полная ст-ть с уч.НЗС (Авто)'!JC$11:INDIRECT("'Полная ст-ть с уч.НЗС (Авто)'!JC"&amp;$J$42))/$D31)</f>
        <v>0</v>
      </c>
      <c r="JD31" s="137">
        <f ca="1">IF($D31=0,0,SUMIF('Полная ст-ть с уч.НЗС (Авто)'!$YP$11:INDIRECT("'Полная ст-ть с уч.НЗС (Авто)'!YP"&amp;$J$42),$C31,'Полная ст-ть с уч.НЗС (Авто)'!JD$11:INDIRECT("'Полная ст-ть с уч.НЗС (Авто)'!JD"&amp;$J$42))/$D31)</f>
        <v>0</v>
      </c>
      <c r="JE31" s="137">
        <f ca="1">IF($D31=0,0,SUMIF('Полная ст-ть с уч.НЗС (Авто)'!$YP$11:INDIRECT("'Полная ст-ть с уч.НЗС (Авто)'!YP"&amp;$J$42),$C31,'Полная ст-ть с уч.НЗС (Авто)'!JE$11:INDIRECT("'Полная ст-ть с уч.НЗС (Авто)'!JE"&amp;$J$42))/$D31)</f>
        <v>0</v>
      </c>
      <c r="JF31" s="137">
        <f ca="1">IF($D31=0,0,SUMIF('Полная ст-ть с уч.НЗС (Авто)'!$YP$11:INDIRECT("'Полная ст-ть с уч.НЗС (Авто)'!YP"&amp;$J$42),$C31,'Полная ст-ть с уч.НЗС (Авто)'!JF$11:INDIRECT("'Полная ст-ть с уч.НЗС (Авто)'!JF"&amp;$J$42))/$D31)</f>
        <v>0</v>
      </c>
      <c r="JG31" s="137">
        <f ca="1">IF($D31=0,0,SUMIF('Полная ст-ть с уч.НЗС (Авто)'!$YP$11:INDIRECT("'Полная ст-ть с уч.НЗС (Авто)'!YP"&amp;$J$42),$C31,'Полная ст-ть с уч.НЗС (Авто)'!JG$11:INDIRECT("'Полная ст-ть с уч.НЗС (Авто)'!JG"&amp;$J$42))/$D31)</f>
        <v>0</v>
      </c>
      <c r="JH31" s="137">
        <f ca="1">IF($D31=0,0,SUMIF('Полная ст-ть с уч.НЗС (Авто)'!$YP$11:INDIRECT("'Полная ст-ть с уч.НЗС (Авто)'!YP"&amp;$J$42),$C31,'Полная ст-ть с уч.НЗС (Авто)'!JH$11:INDIRECT("'Полная ст-ть с уч.НЗС (Авто)'!JH"&amp;$J$42))/$D31)</f>
        <v>0</v>
      </c>
      <c r="JI31" s="137">
        <f ca="1">IF($D31=0,0,SUMIF('Полная ст-ть с уч.НЗС (Авто)'!$YP$11:INDIRECT("'Полная ст-ть с уч.НЗС (Авто)'!YP"&amp;$J$42),$C31,'Полная ст-ть с уч.НЗС (Авто)'!JI$11:INDIRECT("'Полная ст-ть с уч.НЗС (Авто)'!JI"&amp;$J$42))/$D31)</f>
        <v>0</v>
      </c>
      <c r="JJ31" s="137">
        <f ca="1">IF($D31=0,0,SUMIF('Полная ст-ть с уч.НЗС (Авто)'!$YP$11:INDIRECT("'Полная ст-ть с уч.НЗС (Авто)'!YP"&amp;$J$42),$C31,'Полная ст-ть с уч.НЗС (Авто)'!JJ$11:INDIRECT("'Полная ст-ть с уч.НЗС (Авто)'!JJ"&amp;$J$42))/$D31)</f>
        <v>0</v>
      </c>
      <c r="JK31" s="137">
        <f ca="1">IF($D31=0,0,SUMIF('Полная ст-ть с уч.НЗС (Авто)'!$YP$11:INDIRECT("'Полная ст-ть с уч.НЗС (Авто)'!YP"&amp;$J$42),$C31,'Полная ст-ть с уч.НЗС (Авто)'!JK$11:INDIRECT("'Полная ст-ть с уч.НЗС (Авто)'!JK"&amp;$J$42))/$D31)</f>
        <v>0</v>
      </c>
      <c r="JL31" s="137">
        <f ca="1">IF($D31=0,0,SUMIF('Полная ст-ть с уч.НЗС (Авто)'!$YP$11:INDIRECT("'Полная ст-ть с уч.НЗС (Авто)'!YP"&amp;$J$42),$C31,'Полная ст-ть с уч.НЗС (Авто)'!JL$11:INDIRECT("'Полная ст-ть с уч.НЗС (Авто)'!JL"&amp;$J$42))/$D31)</f>
        <v>0</v>
      </c>
      <c r="JM31" s="137">
        <f ca="1">IF($D31=0,0,SUMIF('Полная ст-ть с уч.НЗС (Авто)'!$YP$11:INDIRECT("'Полная ст-ть с уч.НЗС (Авто)'!YP"&amp;$J$42),$C31,'Полная ст-ть с уч.НЗС (Авто)'!JM$11:INDIRECT("'Полная ст-ть с уч.НЗС (Авто)'!JM"&amp;$J$42))/$D31)</f>
        <v>0</v>
      </c>
      <c r="JN31" s="137">
        <f ca="1">IF($D31=0,0,SUMIF('Полная ст-ть с уч.НЗС (Авто)'!$YP$11:INDIRECT("'Полная ст-ть с уч.НЗС (Авто)'!YP"&amp;$J$42),$C31,'Полная ст-ть с уч.НЗС (Авто)'!JN$11:INDIRECT("'Полная ст-ть с уч.НЗС (Авто)'!JN"&amp;$J$42))/$D31)</f>
        <v>0</v>
      </c>
      <c r="JO31" s="137">
        <f ca="1">IF($D31=0,0,SUMIF('Полная ст-ть с уч.НЗС (Авто)'!$YP$11:INDIRECT("'Полная ст-ть с уч.НЗС (Авто)'!YP"&amp;$J$42),$C31,'Полная ст-ть с уч.НЗС (Авто)'!JO$11:INDIRECT("'Полная ст-ть с уч.НЗС (Авто)'!JO"&amp;$J$42))/$D31)</f>
        <v>0</v>
      </c>
      <c r="JP31" s="137">
        <f ca="1">IF($D31=0,0,SUMIF('Полная ст-ть с уч.НЗС (Авто)'!$YP$11:INDIRECT("'Полная ст-ть с уч.НЗС (Авто)'!YP"&amp;$J$42),$C31,'Полная ст-ть с уч.НЗС (Авто)'!JP$11:INDIRECT("'Полная ст-ть с уч.НЗС (Авто)'!JP"&amp;$J$42))/$D31)</f>
        <v>0</v>
      </c>
      <c r="JQ31" s="137">
        <f ca="1">IF($D31=0,0,SUMIF('Полная ст-ть с уч.НЗС (Авто)'!$YP$11:INDIRECT("'Полная ст-ть с уч.НЗС (Авто)'!YP"&amp;$J$42),$C31,'Полная ст-ть с уч.НЗС (Авто)'!JQ$11:INDIRECT("'Полная ст-ть с уч.НЗС (Авто)'!JQ"&amp;$J$42))/$D31)</f>
        <v>0</v>
      </c>
      <c r="JR31" s="137">
        <f ca="1">IF($D31=0,0,SUMIF('Полная ст-ть с уч.НЗС (Авто)'!$YP$11:INDIRECT("'Полная ст-ть с уч.НЗС (Авто)'!YP"&amp;$J$42),$C31,'Полная ст-ть с уч.НЗС (Авто)'!JR$11:INDIRECT("'Полная ст-ть с уч.НЗС (Авто)'!JR"&amp;$J$42))/$D31)</f>
        <v>0</v>
      </c>
      <c r="JS31" s="137">
        <f ca="1">IF($D31=0,0,SUMIF('Полная ст-ть с уч.НЗС (Авто)'!$YP$11:INDIRECT("'Полная ст-ть с уч.НЗС (Авто)'!YP"&amp;$J$42),$C31,'Полная ст-ть с уч.НЗС (Авто)'!JS$11:INDIRECT("'Полная ст-ть с уч.НЗС (Авто)'!JS"&amp;$J$42))/$D31)</f>
        <v>0</v>
      </c>
      <c r="JT31" s="137">
        <f ca="1">IF($D31=0,0,SUMIF('Полная ст-ть с уч.НЗС (Авто)'!$YP$11:INDIRECT("'Полная ст-ть с уч.НЗС (Авто)'!YP"&amp;$J$42),$C31,'Полная ст-ть с уч.НЗС (Авто)'!JT$11:INDIRECT("'Полная ст-ть с уч.НЗС (Авто)'!JT"&amp;$J$42))/$D31)</f>
        <v>0</v>
      </c>
      <c r="JU31" s="137">
        <f ca="1">IF($D31=0,0,SUMIF('Полная ст-ть с уч.НЗС (Авто)'!$YP$11:INDIRECT("'Полная ст-ть с уч.НЗС (Авто)'!YP"&amp;$J$42),$C31,'Полная ст-ть с уч.НЗС (Авто)'!JU$11:INDIRECT("'Полная ст-ть с уч.НЗС (Авто)'!JU"&amp;$J$42))/$D31)</f>
        <v>0</v>
      </c>
      <c r="JV31" s="137">
        <f ca="1">IF($D31=0,0,SUMIF('Полная ст-ть с уч.НЗС (Авто)'!$YP$11:INDIRECT("'Полная ст-ть с уч.НЗС (Авто)'!YP"&amp;$J$42),$C31,'Полная ст-ть с уч.НЗС (Авто)'!JV$11:INDIRECT("'Полная ст-ть с уч.НЗС (Авто)'!JV"&amp;$J$42))/$D31)</f>
        <v>0</v>
      </c>
      <c r="JW31" s="137">
        <f ca="1">IF($D31=0,0,SUMIF('Полная ст-ть с уч.НЗС (Авто)'!$YP$11:INDIRECT("'Полная ст-ть с уч.НЗС (Авто)'!YP"&amp;$J$42),$C31,'Полная ст-ть с уч.НЗС (Авто)'!JW$11:INDIRECT("'Полная ст-ть с уч.НЗС (Авто)'!JW"&amp;$J$42))/$D31)</f>
        <v>0</v>
      </c>
      <c r="JX31" s="137">
        <f ca="1">IF($D31=0,0,SUMIF('Полная ст-ть с уч.НЗС (Авто)'!$YP$11:INDIRECT("'Полная ст-ть с уч.НЗС (Авто)'!YP"&amp;$J$42),$C31,'Полная ст-ть с уч.НЗС (Авто)'!JX$11:INDIRECT("'Полная ст-ть с уч.НЗС (Авто)'!JX"&amp;$J$42))/$D31)</f>
        <v>0</v>
      </c>
      <c r="JY31" s="137">
        <f ca="1">IF($D31=0,0,SUMIF('Полная ст-ть с уч.НЗС (Авто)'!$YP$11:INDIRECT("'Полная ст-ть с уч.НЗС (Авто)'!YP"&amp;$J$42),$C31,'Полная ст-ть с уч.НЗС (Авто)'!JY$11:INDIRECT("'Полная ст-ть с уч.НЗС (Авто)'!JY"&amp;$J$42))/$D31)</f>
        <v>0</v>
      </c>
      <c r="JZ31" s="137">
        <f ca="1">IF($D31=0,0,SUMIF('Полная ст-ть с уч.НЗС (Авто)'!$YP$11:INDIRECT("'Полная ст-ть с уч.НЗС (Авто)'!YP"&amp;$J$42),$C31,'Полная ст-ть с уч.НЗС (Авто)'!JZ$11:INDIRECT("'Полная ст-ть с уч.НЗС (Авто)'!JZ"&amp;$J$42))/$D31)</f>
        <v>0</v>
      </c>
      <c r="KA31" s="137">
        <f ca="1">IF($D31=0,0,SUMIF('Полная ст-ть с уч.НЗС (Авто)'!$YP$11:INDIRECT("'Полная ст-ть с уч.НЗС (Авто)'!YP"&amp;$J$42),$C31,'Полная ст-ть с уч.НЗС (Авто)'!KA$11:INDIRECT("'Полная ст-ть с уч.НЗС (Авто)'!KA"&amp;$J$42))/$D31)</f>
        <v>0</v>
      </c>
      <c r="KB31" s="137">
        <f ca="1">IF($D31=0,0,SUMIF('Полная ст-ть с уч.НЗС (Авто)'!$YP$11:INDIRECT("'Полная ст-ть с уч.НЗС (Авто)'!YP"&amp;$J$42),$C31,'Полная ст-ть с уч.НЗС (Авто)'!KB$11:INDIRECT("'Полная ст-ть с уч.НЗС (Авто)'!KB"&amp;$J$42))/$D31)</f>
        <v>0</v>
      </c>
      <c r="KC31" s="137">
        <f ca="1">IF($D31=0,0,SUMIF('Полная ст-ть с уч.НЗС (Авто)'!$YP$11:INDIRECT("'Полная ст-ть с уч.НЗС (Авто)'!YP"&amp;$J$42),$C31,'Полная ст-ть с уч.НЗС (Авто)'!KC$11:INDIRECT("'Полная ст-ть с уч.НЗС (Авто)'!KC"&amp;$J$42))/$D31)</f>
        <v>0</v>
      </c>
      <c r="KD31" s="137">
        <f ca="1">IF($D31=0,0,SUMIF('Полная ст-ть с уч.НЗС (Авто)'!$YP$11:INDIRECT("'Полная ст-ть с уч.НЗС (Авто)'!YP"&amp;$J$42),$C31,'Полная ст-ть с уч.НЗС (Авто)'!KD$11:INDIRECT("'Полная ст-ть с уч.НЗС (Авто)'!KD"&amp;$J$42))/$D31)</f>
        <v>0</v>
      </c>
      <c r="KE31" s="137">
        <f ca="1">IF($D31=0,0,SUMIF('Полная ст-ть с уч.НЗС (Авто)'!$YP$11:INDIRECT("'Полная ст-ть с уч.НЗС (Авто)'!YP"&amp;$J$42),$C31,'Полная ст-ть с уч.НЗС (Авто)'!KE$11:INDIRECT("'Полная ст-ть с уч.НЗС (Авто)'!KE"&amp;$J$42))/$D31)</f>
        <v>0</v>
      </c>
      <c r="KF31" s="137">
        <f ca="1">IF($D31=0,0,SUMIF('Полная ст-ть с уч.НЗС (Авто)'!$YP$11:INDIRECT("'Полная ст-ть с уч.НЗС (Авто)'!YP"&amp;$J$42),$C31,'Полная ст-ть с уч.НЗС (Авто)'!KF$11:INDIRECT("'Полная ст-ть с уч.НЗС (Авто)'!KF"&amp;$J$42))/$D31)</f>
        <v>0</v>
      </c>
      <c r="KG31" s="137">
        <f ca="1">IF($D31=0,0,SUMIF('Полная ст-ть с уч.НЗС (Авто)'!$YP$11:INDIRECT("'Полная ст-ть с уч.НЗС (Авто)'!YP"&amp;$J$42),$C31,'Полная ст-ть с уч.НЗС (Авто)'!KG$11:INDIRECT("'Полная ст-ть с уч.НЗС (Авто)'!KG"&amp;$J$42))/$D31)</f>
        <v>0</v>
      </c>
      <c r="KH31" s="137">
        <f ca="1">IF($D31=0,0,SUMIF('Полная ст-ть с уч.НЗС (Авто)'!$YP$11:INDIRECT("'Полная ст-ть с уч.НЗС (Авто)'!YP"&amp;$J$42),$C31,'Полная ст-ть с уч.НЗС (Авто)'!KH$11:INDIRECT("'Полная ст-ть с уч.НЗС (Авто)'!KH"&amp;$J$42))/$D31)</f>
        <v>0</v>
      </c>
      <c r="KI31" s="137">
        <f ca="1">IF($D31=0,0,SUMIF('Полная ст-ть с уч.НЗС (Авто)'!$YP$11:INDIRECT("'Полная ст-ть с уч.НЗС (Авто)'!YP"&amp;$J$42),$C31,'Полная ст-ть с уч.НЗС (Авто)'!KI$11:INDIRECT("'Полная ст-ть с уч.НЗС (Авто)'!KI"&amp;$J$42))/$D31)</f>
        <v>0</v>
      </c>
      <c r="KJ31" s="137">
        <f ca="1">IF($D31=0,0,SUMIF('Полная ст-ть с уч.НЗС (Авто)'!$YP$11:INDIRECT("'Полная ст-ть с уч.НЗС (Авто)'!YP"&amp;$J$42),$C31,'Полная ст-ть с уч.НЗС (Авто)'!KJ$11:INDIRECT("'Полная ст-ть с уч.НЗС (Авто)'!KJ"&amp;$J$42))/$D31)</f>
        <v>0</v>
      </c>
      <c r="KK31" s="137">
        <f ca="1">IF($D31=0,0,SUMIF('Полная ст-ть с уч.НЗС (Авто)'!$YP$11:INDIRECT("'Полная ст-ть с уч.НЗС (Авто)'!YP"&amp;$J$42),$C31,'Полная ст-ть с уч.НЗС (Авто)'!KK$11:INDIRECT("'Полная ст-ть с уч.НЗС (Авто)'!KK"&amp;$J$42))/$D31)</f>
        <v>0</v>
      </c>
      <c r="KL31" s="137">
        <f ca="1">IF($D31=0,0,SUMIF('Полная ст-ть с уч.НЗС (Авто)'!$YP$11:INDIRECT("'Полная ст-ть с уч.НЗС (Авто)'!YP"&amp;$J$42),$C31,'Полная ст-ть с уч.НЗС (Авто)'!KL$11:INDIRECT("'Полная ст-ть с уч.НЗС (Авто)'!KL"&amp;$J$42))/$D31)</f>
        <v>0</v>
      </c>
      <c r="KM31" s="137">
        <f ca="1">IF($D31=0,0,SUMIF('Полная ст-ть с уч.НЗС (Авто)'!$YP$11:INDIRECT("'Полная ст-ть с уч.НЗС (Авто)'!YP"&amp;$J$42),$C31,'Полная ст-ть с уч.НЗС (Авто)'!KM$11:INDIRECT("'Полная ст-ть с уч.НЗС (Авто)'!KM"&amp;$J$42))/$D31)</f>
        <v>0</v>
      </c>
      <c r="KN31" s="137">
        <f ca="1">IF($D31=0,0,SUMIF('Полная ст-ть с уч.НЗС (Авто)'!$YP$11:INDIRECT("'Полная ст-ть с уч.НЗС (Авто)'!YP"&amp;$J$42),$C31,'Полная ст-ть с уч.НЗС (Авто)'!KN$11:INDIRECT("'Полная ст-ть с уч.НЗС (Авто)'!KN"&amp;$J$42))/$D31)</f>
        <v>0</v>
      </c>
      <c r="KO31" s="137">
        <f ca="1">IF($D31=0,0,SUMIF('Полная ст-ть с уч.НЗС (Авто)'!$YP$11:INDIRECT("'Полная ст-ть с уч.НЗС (Авто)'!YP"&amp;$J$42),$C31,'Полная ст-ть с уч.НЗС (Авто)'!KO$11:INDIRECT("'Полная ст-ть с уч.НЗС (Авто)'!KO"&amp;$J$42))/$D31)</f>
        <v>0</v>
      </c>
      <c r="KP31" s="137">
        <f ca="1">IF($D31=0,0,SUMIF('Полная ст-ть с уч.НЗС (Авто)'!$YP$11:INDIRECT("'Полная ст-ть с уч.НЗС (Авто)'!YP"&amp;$J$42),$C31,'Полная ст-ть с уч.НЗС (Авто)'!KP$11:INDIRECT("'Полная ст-ть с уч.НЗС (Авто)'!KP"&amp;$J$42))/$D31)</f>
        <v>0</v>
      </c>
      <c r="KQ31" s="137">
        <f ca="1">IF($D31=0,0,SUMIF('Полная ст-ть с уч.НЗС (Авто)'!$YP$11:INDIRECT("'Полная ст-ть с уч.НЗС (Авто)'!YP"&amp;$J$42),$C31,'Полная ст-ть с уч.НЗС (Авто)'!KQ$11:INDIRECT("'Полная ст-ть с уч.НЗС (Авто)'!KQ"&amp;$J$42))/$D31)</f>
        <v>0</v>
      </c>
      <c r="KR31" s="137">
        <f ca="1">IF($D31=0,0,SUMIF('Полная ст-ть с уч.НЗС (Авто)'!$YP$11:INDIRECT("'Полная ст-ть с уч.НЗС (Авто)'!YP"&amp;$J$42),$C31,'Полная ст-ть с уч.НЗС (Авто)'!KR$11:INDIRECT("'Полная ст-ть с уч.НЗС (Авто)'!KR"&amp;$J$42))/$D31)</f>
        <v>0</v>
      </c>
      <c r="KS31" s="137">
        <f ca="1">IF($D31=0,0,SUMIF('Полная ст-ть с уч.НЗС (Авто)'!$YP$11:INDIRECT("'Полная ст-ть с уч.НЗС (Авто)'!YP"&amp;$J$42),$C31,'Полная ст-ть с уч.НЗС (Авто)'!KS$11:INDIRECT("'Полная ст-ть с уч.НЗС (Авто)'!KS"&amp;$J$42))/$D31)</f>
        <v>0</v>
      </c>
      <c r="KT31" s="137">
        <f ca="1">IF($D31=0,0,SUMIF('Полная ст-ть с уч.НЗС (Авто)'!$YP$11:INDIRECT("'Полная ст-ть с уч.НЗС (Авто)'!YP"&amp;$J$42),$C31,'Полная ст-ть с уч.НЗС (Авто)'!KT$11:INDIRECT("'Полная ст-ть с уч.НЗС (Авто)'!KT"&amp;$J$42))/$D31)</f>
        <v>0</v>
      </c>
      <c r="KU31" s="137">
        <f ca="1">IF($D31=0,0,SUMIF('Полная ст-ть с уч.НЗС (Авто)'!$YP$11:INDIRECT("'Полная ст-ть с уч.НЗС (Авто)'!YP"&amp;$J$42),$C31,'Полная ст-ть с уч.НЗС (Авто)'!KU$11:INDIRECT("'Полная ст-ть с уч.НЗС (Авто)'!KU"&amp;$J$42))/$D31)</f>
        <v>0</v>
      </c>
      <c r="KV31" s="137">
        <f ca="1">IF($D31=0,0,SUMIF('Полная ст-ть с уч.НЗС (Авто)'!$YP$11:INDIRECT("'Полная ст-ть с уч.НЗС (Авто)'!YP"&amp;$J$42),$C31,'Полная ст-ть с уч.НЗС (Авто)'!KV$11:INDIRECT("'Полная ст-ть с уч.НЗС (Авто)'!KV"&amp;$J$42))/$D31)</f>
        <v>0</v>
      </c>
      <c r="KW31" s="137">
        <f ca="1">IF($D31=0,0,SUMIF('Полная ст-ть с уч.НЗС (Авто)'!$YP$11:INDIRECT("'Полная ст-ть с уч.НЗС (Авто)'!YP"&amp;$J$42),$C31,'Полная ст-ть с уч.НЗС (Авто)'!KW$11:INDIRECT("'Полная ст-ть с уч.НЗС (Авто)'!KW"&amp;$J$42))/$D31)</f>
        <v>0</v>
      </c>
      <c r="KX31" s="137">
        <f ca="1">IF($D31=0,0,SUMIF('Полная ст-ть с уч.НЗС (Авто)'!$YP$11:INDIRECT("'Полная ст-ть с уч.НЗС (Авто)'!YP"&amp;$J$42),$C31,'Полная ст-ть с уч.НЗС (Авто)'!KX$11:INDIRECT("'Полная ст-ть с уч.НЗС (Авто)'!KX"&amp;$J$42))/$D31)</f>
        <v>0</v>
      </c>
      <c r="KY31" s="137">
        <f ca="1">IF($D31=0,0,SUMIF('Полная ст-ть с уч.НЗС (Авто)'!$YP$11:INDIRECT("'Полная ст-ть с уч.НЗС (Авто)'!YP"&amp;$J$42),$C31,'Полная ст-ть с уч.НЗС (Авто)'!KY$11:INDIRECT("'Полная ст-ть с уч.НЗС (Авто)'!KY"&amp;$J$42))/$D31)</f>
        <v>0</v>
      </c>
      <c r="KZ31" s="137">
        <f ca="1">IF($D31=0,0,SUMIF('Полная ст-ть с уч.НЗС (Авто)'!$YP$11:INDIRECT("'Полная ст-ть с уч.НЗС (Авто)'!YP"&amp;$J$42),$C31,'Полная ст-ть с уч.НЗС (Авто)'!KZ$11:INDIRECT("'Полная ст-ть с уч.НЗС (Авто)'!KZ"&amp;$J$42))/$D31)</f>
        <v>0</v>
      </c>
      <c r="LA31" s="137">
        <f ca="1">IF($D31=0,0,SUMIF('Полная ст-ть с уч.НЗС (Авто)'!$YP$11:INDIRECT("'Полная ст-ть с уч.НЗС (Авто)'!YP"&amp;$J$42),$C31,'Полная ст-ть с уч.НЗС (Авто)'!LA$11:INDIRECT("'Полная ст-ть с уч.НЗС (Авто)'!LA"&amp;$J$42))/$D31)</f>
        <v>0</v>
      </c>
      <c r="LB31" s="137">
        <f ca="1">IF($D31=0,0,SUMIF('Полная ст-ть с уч.НЗС (Авто)'!$YP$11:INDIRECT("'Полная ст-ть с уч.НЗС (Авто)'!YP"&amp;$J$42),$C31,'Полная ст-ть с уч.НЗС (Авто)'!LB$11:INDIRECT("'Полная ст-ть с уч.НЗС (Авто)'!LB"&amp;$J$42))/$D31)</f>
        <v>0</v>
      </c>
      <c r="LC31" s="137">
        <f ca="1">IF($D31=0,0,SUMIF('Полная ст-ть с уч.НЗС (Авто)'!$YP$11:INDIRECT("'Полная ст-ть с уч.НЗС (Авто)'!YP"&amp;$J$42),$C31,'Полная ст-ть с уч.НЗС (Авто)'!LC$11:INDIRECT("'Полная ст-ть с уч.НЗС (Авто)'!LC"&amp;$J$42))/$D31)</f>
        <v>0</v>
      </c>
      <c r="LD31" s="137">
        <f ca="1">IF($D31=0,0,SUMIF('Полная ст-ть с уч.НЗС (Авто)'!$YP$11:INDIRECT("'Полная ст-ть с уч.НЗС (Авто)'!YP"&amp;$J$42),$C31,'Полная ст-ть с уч.НЗС (Авто)'!LD$11:INDIRECT("'Полная ст-ть с уч.НЗС (Авто)'!LD"&amp;$J$42))/$D31)</f>
        <v>0</v>
      </c>
      <c r="LE31" s="137">
        <f ca="1">IF($D31=0,0,SUMIF('Полная ст-ть с уч.НЗС (Авто)'!$YP$11:INDIRECT("'Полная ст-ть с уч.НЗС (Авто)'!YP"&amp;$J$42),$C31,'Полная ст-ть с уч.НЗС (Авто)'!LE$11:INDIRECT("'Полная ст-ть с уч.НЗС (Авто)'!LE"&amp;$J$42))/$D31)</f>
        <v>0</v>
      </c>
      <c r="LF31" s="137">
        <f ca="1">IF($D31=0,0,SUMIF('Полная ст-ть с уч.НЗС (Авто)'!$YP$11:INDIRECT("'Полная ст-ть с уч.НЗС (Авто)'!YP"&amp;$J$42),$C31,'Полная ст-ть с уч.НЗС (Авто)'!LF$11:INDIRECT("'Полная ст-ть с уч.НЗС (Авто)'!LF"&amp;$J$42))/$D31)</f>
        <v>0</v>
      </c>
      <c r="LG31" s="137">
        <f ca="1">IF($D31=0,0,SUMIF('Полная ст-ть с уч.НЗС (Авто)'!$YP$11:INDIRECT("'Полная ст-ть с уч.НЗС (Авто)'!YP"&amp;$J$42),$C31,'Полная ст-ть с уч.НЗС (Авто)'!LG$11:INDIRECT("'Полная ст-ть с уч.НЗС (Авто)'!LG"&amp;$J$42))/$D31)</f>
        <v>0</v>
      </c>
      <c r="LH31" s="137">
        <f ca="1">IF($D31=0,0,SUMIF('Полная ст-ть с уч.НЗС (Авто)'!$YP$11:INDIRECT("'Полная ст-ть с уч.НЗС (Авто)'!YP"&amp;$J$42),$C31,'Полная ст-ть с уч.НЗС (Авто)'!LH$11:INDIRECT("'Полная ст-ть с уч.НЗС (Авто)'!LH"&amp;$J$42))/$D31)</f>
        <v>0</v>
      </c>
      <c r="LI31" s="137">
        <f ca="1">IF($D31=0,0,SUMIF('Полная ст-ть с уч.НЗС (Авто)'!$YP$11:INDIRECT("'Полная ст-ть с уч.НЗС (Авто)'!YP"&amp;$J$42),$C31,'Полная ст-ть с уч.НЗС (Авто)'!LI$11:INDIRECT("'Полная ст-ть с уч.НЗС (Авто)'!LI"&amp;$J$42))/$D31)</f>
        <v>0</v>
      </c>
      <c r="LJ31" s="137">
        <f ca="1">IF($D31=0,0,SUMIF('Полная ст-ть с уч.НЗС (Авто)'!$YP$11:INDIRECT("'Полная ст-ть с уч.НЗС (Авто)'!YP"&amp;$J$42),$C31,'Полная ст-ть с уч.НЗС (Авто)'!LJ$11:INDIRECT("'Полная ст-ть с уч.НЗС (Авто)'!LJ"&amp;$J$42))/$D31)</f>
        <v>0</v>
      </c>
      <c r="LK31" s="137">
        <f ca="1">IF($D31=0,0,SUMIF('Полная ст-ть с уч.НЗС (Авто)'!$YP$11:INDIRECT("'Полная ст-ть с уч.НЗС (Авто)'!YP"&amp;$J$42),$C31,'Полная ст-ть с уч.НЗС (Авто)'!LK$11:INDIRECT("'Полная ст-ть с уч.НЗС (Авто)'!LK"&amp;$J$42))/$D31)</f>
        <v>0</v>
      </c>
      <c r="LL31" s="137">
        <f ca="1">IF($D31=0,0,SUMIF('Полная ст-ть с уч.НЗС (Авто)'!$YP$11:INDIRECT("'Полная ст-ть с уч.НЗС (Авто)'!YP"&amp;$J$42),$C31,'Полная ст-ть с уч.НЗС (Авто)'!LL$11:INDIRECT("'Полная ст-ть с уч.НЗС (Авто)'!LL"&amp;$J$42))/$D31)</f>
        <v>0</v>
      </c>
      <c r="LM31" s="137">
        <f ca="1">IF($D31=0,0,SUMIF('Полная ст-ть с уч.НЗС (Авто)'!$YP$11:INDIRECT("'Полная ст-ть с уч.НЗС (Авто)'!YP"&amp;$J$42),$C31,'Полная ст-ть с уч.НЗС (Авто)'!LM$11:INDIRECT("'Полная ст-ть с уч.НЗС (Авто)'!LM"&amp;$J$42))/$D31)</f>
        <v>0</v>
      </c>
      <c r="LN31" s="137">
        <f ca="1">IF($D31=0,0,SUMIF('Полная ст-ть с уч.НЗС (Авто)'!$YP$11:INDIRECT("'Полная ст-ть с уч.НЗС (Авто)'!YP"&amp;$J$42),$C31,'Полная ст-ть с уч.НЗС (Авто)'!LN$11:INDIRECT("'Полная ст-ть с уч.НЗС (Авто)'!LN"&amp;$J$42))/$D31)</f>
        <v>0</v>
      </c>
      <c r="LO31" s="137">
        <f ca="1">IF($D31=0,0,SUMIF('Полная ст-ть с уч.НЗС (Авто)'!$YP$11:INDIRECT("'Полная ст-ть с уч.НЗС (Авто)'!YP"&amp;$J$42),$C31,'Полная ст-ть с уч.НЗС (Авто)'!LO$11:INDIRECT("'Полная ст-ть с уч.НЗС (Авто)'!LO"&amp;$J$42))/$D31)</f>
        <v>0</v>
      </c>
      <c r="LP31" s="137">
        <f ca="1">IF($D31=0,0,SUMIF('Полная ст-ть с уч.НЗС (Авто)'!$YP$11:INDIRECT("'Полная ст-ть с уч.НЗС (Авто)'!YP"&amp;$J$42),$C31,'Полная ст-ть с уч.НЗС (Авто)'!LP$11:INDIRECT("'Полная ст-ть с уч.НЗС (Авто)'!LP"&amp;$J$42))/$D31)</f>
        <v>0</v>
      </c>
      <c r="LQ31" s="137">
        <f ca="1">IF($D31=0,0,SUMIF('Полная ст-ть с уч.НЗС (Авто)'!$YP$11:INDIRECT("'Полная ст-ть с уч.НЗС (Авто)'!YP"&amp;$J$42),$C31,'Полная ст-ть с уч.НЗС (Авто)'!LQ$11:INDIRECT("'Полная ст-ть с уч.НЗС (Авто)'!LQ"&amp;$J$42))/$D31)</f>
        <v>0</v>
      </c>
      <c r="LR31" s="137">
        <f ca="1">IF($D31=0,0,SUMIF('Полная ст-ть с уч.НЗС (Авто)'!$YP$11:INDIRECT("'Полная ст-ть с уч.НЗС (Авто)'!YP"&amp;$J$42),$C31,'Полная ст-ть с уч.НЗС (Авто)'!LR$11:INDIRECT("'Полная ст-ть с уч.НЗС (Авто)'!LR"&amp;$J$42))/$D31)</f>
        <v>0</v>
      </c>
      <c r="LS31" s="137">
        <f ca="1">IF($D31=0,0,SUMIF('Полная ст-ть с уч.НЗС (Авто)'!$YP$11:INDIRECT("'Полная ст-ть с уч.НЗС (Авто)'!YP"&amp;$J$42),$C31,'Полная ст-ть с уч.НЗС (Авто)'!LS$11:INDIRECT("'Полная ст-ть с уч.НЗС (Авто)'!LS"&amp;$J$42))/$D31)</f>
        <v>0</v>
      </c>
      <c r="LT31" s="137">
        <f ca="1">IF($D31=0,0,SUMIF('Полная ст-ть с уч.НЗС (Авто)'!$YP$11:INDIRECT("'Полная ст-ть с уч.НЗС (Авто)'!YP"&amp;$J$42),$C31,'Полная ст-ть с уч.НЗС (Авто)'!LT$11:INDIRECT("'Полная ст-ть с уч.НЗС (Авто)'!LT"&amp;$J$42))/$D31)</f>
        <v>0</v>
      </c>
      <c r="LU31" s="137">
        <f ca="1">IF($D31=0,0,SUMIF('Полная ст-ть с уч.НЗС (Авто)'!$YP$11:INDIRECT("'Полная ст-ть с уч.НЗС (Авто)'!YP"&amp;$J$42),$C31,'Полная ст-ть с уч.НЗС (Авто)'!LU$11:INDIRECT("'Полная ст-ть с уч.НЗС (Авто)'!LU"&amp;$J$42))/$D31)</f>
        <v>0</v>
      </c>
      <c r="LV31" s="137">
        <f ca="1">IF($D31=0,0,SUMIF('Полная ст-ть с уч.НЗС (Авто)'!$YP$11:INDIRECT("'Полная ст-ть с уч.НЗС (Авто)'!YP"&amp;$J$42),$C31,'Полная ст-ть с уч.НЗС (Авто)'!LV$11:INDIRECT("'Полная ст-ть с уч.НЗС (Авто)'!LV"&amp;$J$42))/$D31)</f>
        <v>0</v>
      </c>
      <c r="LW31" s="137">
        <f ca="1">IF($D31=0,0,SUMIF('Полная ст-ть с уч.НЗС (Авто)'!$YP$11:INDIRECT("'Полная ст-ть с уч.НЗС (Авто)'!YP"&amp;$J$42),$C31,'Полная ст-ть с уч.НЗС (Авто)'!LW$11:INDIRECT("'Полная ст-ть с уч.НЗС (Авто)'!LW"&amp;$J$42))/$D31)</f>
        <v>0</v>
      </c>
      <c r="LX31" s="137">
        <f ca="1">IF($D31=0,0,SUMIF('Полная ст-ть с уч.НЗС (Авто)'!$YP$11:INDIRECT("'Полная ст-ть с уч.НЗС (Авто)'!YP"&amp;$J$42),$C31,'Полная ст-ть с уч.НЗС (Авто)'!LX$11:INDIRECT("'Полная ст-ть с уч.НЗС (Авто)'!LX"&amp;$J$42))/$D31)</f>
        <v>0</v>
      </c>
      <c r="LY31" s="137">
        <f ca="1">IF($D31=0,0,SUMIF('Полная ст-ть с уч.НЗС (Авто)'!$YP$11:INDIRECT("'Полная ст-ть с уч.НЗС (Авто)'!YP"&amp;$J$42),$C31,'Полная ст-ть с уч.НЗС (Авто)'!LY$11:INDIRECT("'Полная ст-ть с уч.НЗС (Авто)'!LY"&amp;$J$42))/$D31)</f>
        <v>0</v>
      </c>
      <c r="LZ31" s="137">
        <f ca="1">IF($D31=0,0,SUMIF('Полная ст-ть с уч.НЗС (Авто)'!$YP$11:INDIRECT("'Полная ст-ть с уч.НЗС (Авто)'!YP"&amp;$J$42),$C31,'Полная ст-ть с уч.НЗС (Авто)'!LZ$11:INDIRECT("'Полная ст-ть с уч.НЗС (Авто)'!LZ"&amp;$J$42))/$D31)</f>
        <v>0</v>
      </c>
      <c r="MA31" s="137">
        <f ca="1">IF($D31=0,0,SUMIF('Полная ст-ть с уч.НЗС (Авто)'!$YP$11:INDIRECT("'Полная ст-ть с уч.НЗС (Авто)'!YP"&amp;$J$42),$C31,'Полная ст-ть с уч.НЗС (Авто)'!MA$11:INDIRECT("'Полная ст-ть с уч.НЗС (Авто)'!MA"&amp;$J$42))/$D31)</f>
        <v>0</v>
      </c>
      <c r="MB31" s="137">
        <f ca="1">IF($D31=0,0,SUMIF('Полная ст-ть с уч.НЗС (Авто)'!$YP$11:INDIRECT("'Полная ст-ть с уч.НЗС (Авто)'!YP"&amp;$J$42),$C31,'Полная ст-ть с уч.НЗС (Авто)'!MB$11:INDIRECT("'Полная ст-ть с уч.НЗС (Авто)'!MB"&amp;$J$42))/$D31)</f>
        <v>0</v>
      </c>
      <c r="MC31" s="137">
        <f ca="1">IF($D31=0,0,SUMIF('Полная ст-ть с уч.НЗС (Авто)'!$YP$11:INDIRECT("'Полная ст-ть с уч.НЗС (Авто)'!YP"&amp;$J$42),$C31,'Полная ст-ть с уч.НЗС (Авто)'!MC$11:INDIRECT("'Полная ст-ть с уч.НЗС (Авто)'!MC"&amp;$J$42))/$D31)</f>
        <v>0</v>
      </c>
      <c r="MD31" s="137">
        <f ca="1">IF($D31=0,0,SUMIF('Полная ст-ть с уч.НЗС (Авто)'!$YP$11:INDIRECT("'Полная ст-ть с уч.НЗС (Авто)'!YP"&amp;$J$42),$C31,'Полная ст-ть с уч.НЗС (Авто)'!MD$11:INDIRECT("'Полная ст-ть с уч.НЗС (Авто)'!MD"&amp;$J$42))/$D31)</f>
        <v>0</v>
      </c>
      <c r="ME31" s="137">
        <f ca="1">IF($D31=0,0,SUMIF('Полная ст-ть с уч.НЗС (Авто)'!$YP$11:INDIRECT("'Полная ст-ть с уч.НЗС (Авто)'!YP"&amp;$J$42),$C31,'Полная ст-ть с уч.НЗС (Авто)'!ME$11:INDIRECT("'Полная ст-ть с уч.НЗС (Авто)'!ME"&amp;$J$42))/$D31)</f>
        <v>0</v>
      </c>
      <c r="MF31" s="137">
        <f ca="1">IF($D31=0,0,SUMIF('Полная ст-ть с уч.НЗС (Авто)'!$YP$11:INDIRECT("'Полная ст-ть с уч.НЗС (Авто)'!YP"&amp;$J$42),$C31,'Полная ст-ть с уч.НЗС (Авто)'!MF$11:INDIRECT("'Полная ст-ть с уч.НЗС (Авто)'!MF"&amp;$J$42))/$D31)</f>
        <v>0</v>
      </c>
      <c r="MG31" s="137">
        <f ca="1">IF($D31=0,0,SUMIF('Полная ст-ть с уч.НЗС (Авто)'!$YP$11:INDIRECT("'Полная ст-ть с уч.НЗС (Авто)'!YP"&amp;$J$42),$C31,'Полная ст-ть с уч.НЗС (Авто)'!MG$11:INDIRECT("'Полная ст-ть с уч.НЗС (Авто)'!MG"&amp;$J$42))/$D31)</f>
        <v>0</v>
      </c>
      <c r="MH31" s="137">
        <f ca="1">IF($D31=0,0,SUMIF('Полная ст-ть с уч.НЗС (Авто)'!$YP$11:INDIRECT("'Полная ст-ть с уч.НЗС (Авто)'!YP"&amp;$J$42),$C31,'Полная ст-ть с уч.НЗС (Авто)'!MH$11:INDIRECT("'Полная ст-ть с уч.НЗС (Авто)'!MH"&amp;$J$42))/$D31)</f>
        <v>0</v>
      </c>
      <c r="MI31" s="137">
        <f ca="1">IF($D31=0,0,SUMIF('Полная ст-ть с уч.НЗС (Авто)'!$YP$11:INDIRECT("'Полная ст-ть с уч.НЗС (Авто)'!YP"&amp;$J$42),$C31,'Полная ст-ть с уч.НЗС (Авто)'!MI$11:INDIRECT("'Полная ст-ть с уч.НЗС (Авто)'!MI"&amp;$J$42))/$D31)</f>
        <v>0</v>
      </c>
      <c r="MJ31" s="137">
        <f ca="1">IF($D31=0,0,SUMIF('Полная ст-ть с уч.НЗС (Авто)'!$YP$11:INDIRECT("'Полная ст-ть с уч.НЗС (Авто)'!YP"&amp;$J$42),$C31,'Полная ст-ть с уч.НЗС (Авто)'!MJ$11:INDIRECT("'Полная ст-ть с уч.НЗС (Авто)'!MJ"&amp;$J$42))/$D31)</f>
        <v>0</v>
      </c>
      <c r="MK31" s="137">
        <f ca="1">IF($D31=0,0,SUMIF('Полная ст-ть с уч.НЗС (Авто)'!$YP$11:INDIRECT("'Полная ст-ть с уч.НЗС (Авто)'!YP"&amp;$J$42),$C31,'Полная ст-ть с уч.НЗС (Авто)'!MK$11:INDIRECT("'Полная ст-ть с уч.НЗС (Авто)'!MK"&amp;$J$42))/$D31)</f>
        <v>0</v>
      </c>
      <c r="ML31" s="137">
        <f ca="1">IF($D31=0,0,SUMIF('Полная ст-ть с уч.НЗС (Авто)'!$YP$11:INDIRECT("'Полная ст-ть с уч.НЗС (Авто)'!YP"&amp;$J$42),$C31,'Полная ст-ть с уч.НЗС (Авто)'!ML$11:INDIRECT("'Полная ст-ть с уч.НЗС (Авто)'!ML"&amp;$J$42))/$D31)</f>
        <v>0</v>
      </c>
      <c r="MM31" s="137">
        <f ca="1">IF($D31=0,0,SUMIF('Полная ст-ть с уч.НЗС (Авто)'!$YP$11:INDIRECT("'Полная ст-ть с уч.НЗС (Авто)'!YP"&amp;$J$42),$C31,'Полная ст-ть с уч.НЗС (Авто)'!MM$11:INDIRECT("'Полная ст-ть с уч.НЗС (Авто)'!MM"&amp;$J$42))/$D31)</f>
        <v>0</v>
      </c>
      <c r="MN31" s="137">
        <f ca="1">IF($D31=0,0,SUMIF('Полная ст-ть с уч.НЗС (Авто)'!$YP$11:INDIRECT("'Полная ст-ть с уч.НЗС (Авто)'!YP"&amp;$J$42),$C31,'Полная ст-ть с уч.НЗС (Авто)'!MN$11:INDIRECT("'Полная ст-ть с уч.НЗС (Авто)'!MN"&amp;$J$42))/$D31)</f>
        <v>0</v>
      </c>
      <c r="MO31" s="137">
        <f ca="1">IF($D31=0,0,SUMIF('Полная ст-ть с уч.НЗС (Авто)'!$YP$11:INDIRECT("'Полная ст-ть с уч.НЗС (Авто)'!YP"&amp;$J$42),$C31,'Полная ст-ть с уч.НЗС (Авто)'!MO$11:INDIRECT("'Полная ст-ть с уч.НЗС (Авто)'!MO"&amp;$J$42))/$D31)</f>
        <v>0</v>
      </c>
      <c r="MP31" s="137">
        <f ca="1">IF($D31=0,0,SUMIF('Полная ст-ть с уч.НЗС (Авто)'!$YP$11:INDIRECT("'Полная ст-ть с уч.НЗС (Авто)'!YP"&amp;$J$42),$C31,'Полная ст-ть с уч.НЗС (Авто)'!MP$11:INDIRECT("'Полная ст-ть с уч.НЗС (Авто)'!MP"&amp;$J$42))/$D31)</f>
        <v>0</v>
      </c>
      <c r="MQ31" s="137">
        <f ca="1">IF($D31=0,0,SUMIF('Полная ст-ть с уч.НЗС (Авто)'!$YP$11:INDIRECT("'Полная ст-ть с уч.НЗС (Авто)'!YP"&amp;$J$42),$C31,'Полная ст-ть с уч.НЗС (Авто)'!MQ$11:INDIRECT("'Полная ст-ть с уч.НЗС (Авто)'!MQ"&amp;$J$42))/$D31)</f>
        <v>0</v>
      </c>
      <c r="MR31" s="137">
        <f ca="1">IF($D31=0,0,SUMIF('Полная ст-ть с уч.НЗС (Авто)'!$YP$11:INDIRECT("'Полная ст-ть с уч.НЗС (Авто)'!YP"&amp;$J$42),$C31,'Полная ст-ть с уч.НЗС (Авто)'!MR$11:INDIRECT("'Полная ст-ть с уч.НЗС (Авто)'!MR"&amp;$J$42))/$D31)</f>
        <v>0</v>
      </c>
      <c r="MS31" s="137">
        <f ca="1">IF($D31=0,0,SUMIF('Полная ст-ть с уч.НЗС (Авто)'!$YP$11:INDIRECT("'Полная ст-ть с уч.НЗС (Авто)'!YP"&amp;$J$42),$C31,'Полная ст-ть с уч.НЗС (Авто)'!MS$11:INDIRECT("'Полная ст-ть с уч.НЗС (Авто)'!MS"&amp;$J$42))/$D31)</f>
        <v>0</v>
      </c>
      <c r="MT31" s="137">
        <f ca="1">IF($D31=0,0,SUMIF('Полная ст-ть с уч.НЗС (Авто)'!$YP$11:INDIRECT("'Полная ст-ть с уч.НЗС (Авто)'!YP"&amp;$J$42),$C31,'Полная ст-ть с уч.НЗС (Авто)'!MT$11:INDIRECT("'Полная ст-ть с уч.НЗС (Авто)'!MT"&amp;$J$42))/$D31)</f>
        <v>0</v>
      </c>
      <c r="MU31" s="137">
        <f ca="1">IF($D31=0,0,SUMIF('Полная ст-ть с уч.НЗС (Авто)'!$YP$11:INDIRECT("'Полная ст-ть с уч.НЗС (Авто)'!YP"&amp;$J$42),$C31,'Полная ст-ть с уч.НЗС (Авто)'!MU$11:INDIRECT("'Полная ст-ть с уч.НЗС (Авто)'!MU"&amp;$J$42))/$D31)</f>
        <v>0</v>
      </c>
      <c r="MV31" s="137">
        <f ca="1">IF($D31=0,0,SUMIF('Полная ст-ть с уч.НЗС (Авто)'!$YP$11:INDIRECT("'Полная ст-ть с уч.НЗС (Авто)'!YP"&amp;$J$42),$C31,'Полная ст-ть с уч.НЗС (Авто)'!MV$11:INDIRECT("'Полная ст-ть с уч.НЗС (Авто)'!MV"&amp;$J$42))/$D31)</f>
        <v>0</v>
      </c>
      <c r="MW31" s="137">
        <f ca="1">IF($D31=0,0,SUMIF('Полная ст-ть с уч.НЗС (Авто)'!$YP$11:INDIRECT("'Полная ст-ть с уч.НЗС (Авто)'!YP"&amp;$J$42),$C31,'Полная ст-ть с уч.НЗС (Авто)'!MW$11:INDIRECT("'Полная ст-ть с уч.НЗС (Авто)'!MW"&amp;$J$42))/$D31)</f>
        <v>0</v>
      </c>
      <c r="MX31" s="137">
        <f ca="1">IF($D31=0,0,SUMIF('Полная ст-ть с уч.НЗС (Авто)'!$YP$11:INDIRECT("'Полная ст-ть с уч.НЗС (Авто)'!YP"&amp;$J$42),$C31,'Полная ст-ть с уч.НЗС (Авто)'!MX$11:INDIRECT("'Полная ст-ть с уч.НЗС (Авто)'!MX"&amp;$J$42))/$D31)</f>
        <v>0</v>
      </c>
      <c r="MY31" s="137">
        <f ca="1">IF($D31=0,0,SUMIF('Полная ст-ть с уч.НЗС (Авто)'!$YP$11:INDIRECT("'Полная ст-ть с уч.НЗС (Авто)'!YP"&amp;$J$42),$C31,'Полная ст-ть с уч.НЗС (Авто)'!MY$11:INDIRECT("'Полная ст-ть с уч.НЗС (Авто)'!MY"&amp;$J$42))/$D31)</f>
        <v>0</v>
      </c>
      <c r="MZ31" s="137">
        <f ca="1">IF($D31=0,0,SUMIF('Полная ст-ть с уч.НЗС (Авто)'!$YP$11:INDIRECT("'Полная ст-ть с уч.НЗС (Авто)'!YP"&amp;$J$42),$C31,'Полная ст-ть с уч.НЗС (Авто)'!MZ$11:INDIRECT("'Полная ст-ть с уч.НЗС (Авто)'!MZ"&amp;$J$42))/$D31)</f>
        <v>0</v>
      </c>
      <c r="NA31" s="137">
        <f ca="1">IF($D31=0,0,SUMIF('Полная ст-ть с уч.НЗС (Авто)'!$YP$11:INDIRECT("'Полная ст-ть с уч.НЗС (Авто)'!YP"&amp;$J$42),$C31,'Полная ст-ть с уч.НЗС (Авто)'!NA$11:INDIRECT("'Полная ст-ть с уч.НЗС (Авто)'!NA"&amp;$J$42))/$D31)</f>
        <v>0</v>
      </c>
      <c r="NB31" s="137">
        <f ca="1">IF($D31=0,0,SUMIF('Полная ст-ть с уч.НЗС (Авто)'!$YP$11:INDIRECT("'Полная ст-ть с уч.НЗС (Авто)'!YP"&amp;$J$42),$C31,'Полная ст-ть с уч.НЗС (Авто)'!NB$11:INDIRECT("'Полная ст-ть с уч.НЗС (Авто)'!NB"&amp;$J$42))/$D31)</f>
        <v>0</v>
      </c>
      <c r="NC31" s="137">
        <f ca="1">IF($D31=0,0,SUMIF('Полная ст-ть с уч.НЗС (Авто)'!$YP$11:INDIRECT("'Полная ст-ть с уч.НЗС (Авто)'!YP"&amp;$J$42),$C31,'Полная ст-ть с уч.НЗС (Авто)'!NC$11:INDIRECT("'Полная ст-ть с уч.НЗС (Авто)'!NC"&amp;$J$42))/$D31)</f>
        <v>0</v>
      </c>
      <c r="ND31" s="137">
        <f ca="1">IF($D31=0,0,SUMIF('Полная ст-ть с уч.НЗС (Авто)'!$YP$11:INDIRECT("'Полная ст-ть с уч.НЗС (Авто)'!YP"&amp;$J$42),$C31,'Полная ст-ть с уч.НЗС (Авто)'!ND$11:INDIRECT("'Полная ст-ть с уч.НЗС (Авто)'!ND"&amp;$J$42))/$D31)</f>
        <v>0</v>
      </c>
      <c r="NE31" s="137">
        <f ca="1">IF($D31=0,0,SUMIF('Полная ст-ть с уч.НЗС (Авто)'!$YP$11:INDIRECT("'Полная ст-ть с уч.НЗС (Авто)'!YP"&amp;$J$42),$C31,'Полная ст-ть с уч.НЗС (Авто)'!NE$11:INDIRECT("'Полная ст-ть с уч.НЗС (Авто)'!NE"&amp;$J$42))/$D31)</f>
        <v>0</v>
      </c>
      <c r="NF31" s="137">
        <f ca="1">IF($D31=0,0,SUMIF('Полная ст-ть с уч.НЗС (Авто)'!$YP$11:INDIRECT("'Полная ст-ть с уч.НЗС (Авто)'!YP"&amp;$J$42),$C31,'Полная ст-ть с уч.НЗС (Авто)'!NF$11:INDIRECT("'Полная ст-ть с уч.НЗС (Авто)'!NF"&amp;$J$42))/$D31)</f>
        <v>0</v>
      </c>
      <c r="NG31" s="137">
        <f ca="1">IF($D31=0,0,SUMIF('Полная ст-ть с уч.НЗС (Авто)'!$YP$11:INDIRECT("'Полная ст-ть с уч.НЗС (Авто)'!YP"&amp;$J$42),$C31,'Полная ст-ть с уч.НЗС (Авто)'!NG$11:INDIRECT("'Полная ст-ть с уч.НЗС (Авто)'!NG"&amp;$J$42))/$D31)</f>
        <v>0</v>
      </c>
      <c r="NH31" s="137">
        <f ca="1">IF($D31=0,0,SUMIF('Полная ст-ть с уч.НЗС (Авто)'!$YP$11:INDIRECT("'Полная ст-ть с уч.НЗС (Авто)'!YP"&amp;$J$42),$C31,'Полная ст-ть с уч.НЗС (Авто)'!NH$11:INDIRECT("'Полная ст-ть с уч.НЗС (Авто)'!NH"&amp;$J$42))/$D31)</f>
        <v>0</v>
      </c>
      <c r="NI31" s="137">
        <f ca="1">IF($D31=0,0,SUMIF('Полная ст-ть с уч.НЗС (Авто)'!$YP$11:INDIRECT("'Полная ст-ть с уч.НЗС (Авто)'!YP"&amp;$J$42),$C31,'Полная ст-ть с уч.НЗС (Авто)'!NI$11:INDIRECT("'Полная ст-ть с уч.НЗС (Авто)'!NI"&amp;$J$42))/$D31)</f>
        <v>0</v>
      </c>
      <c r="NJ31" s="137">
        <f ca="1">IF($D31=0,0,SUMIF('Полная ст-ть с уч.НЗС (Авто)'!$YP$11:INDIRECT("'Полная ст-ть с уч.НЗС (Авто)'!YP"&amp;$J$42),$C31,'Полная ст-ть с уч.НЗС (Авто)'!NJ$11:INDIRECT("'Полная ст-ть с уч.НЗС (Авто)'!NJ"&amp;$J$42))/$D31)</f>
        <v>0</v>
      </c>
      <c r="NK31" s="137">
        <f ca="1">IF($D31=0,0,SUMIF('Полная ст-ть с уч.НЗС (Авто)'!$YP$11:INDIRECT("'Полная ст-ть с уч.НЗС (Авто)'!YP"&amp;$J$42),$C31,'Полная ст-ть с уч.НЗС (Авто)'!NK$11:INDIRECT("'Полная ст-ть с уч.НЗС (Авто)'!NK"&amp;$J$42))/$D31)</f>
        <v>0</v>
      </c>
      <c r="NL31" s="137">
        <f ca="1">IF($D31=0,0,SUMIF('Полная ст-ть с уч.НЗС (Авто)'!$YP$11:INDIRECT("'Полная ст-ть с уч.НЗС (Авто)'!YP"&amp;$J$42),$C31,'Полная ст-ть с уч.НЗС (Авто)'!NL$11:INDIRECT("'Полная ст-ть с уч.НЗС (Авто)'!NL"&amp;$J$42))/$D31)</f>
        <v>0</v>
      </c>
      <c r="NM31" s="137">
        <f ca="1">IF($D31=0,0,SUMIF('Полная ст-ть с уч.НЗС (Авто)'!$YP$11:INDIRECT("'Полная ст-ть с уч.НЗС (Авто)'!YP"&amp;$J$42),$C31,'Полная ст-ть с уч.НЗС (Авто)'!NM$11:INDIRECT("'Полная ст-ть с уч.НЗС (Авто)'!NM"&amp;$J$42))/$D31)</f>
        <v>0</v>
      </c>
      <c r="NN31" s="137">
        <f ca="1">IF($D31=0,0,SUMIF('Полная ст-ть с уч.НЗС (Авто)'!$YP$11:INDIRECT("'Полная ст-ть с уч.НЗС (Авто)'!YP"&amp;$J$42),$C31,'Полная ст-ть с уч.НЗС (Авто)'!NN$11:INDIRECT("'Полная ст-ть с уч.НЗС (Авто)'!NN"&amp;$J$42))/$D31)</f>
        <v>0</v>
      </c>
      <c r="NO31" s="137">
        <f ca="1">IF($D31=0,0,SUMIF('Полная ст-ть с уч.НЗС (Авто)'!$YP$11:INDIRECT("'Полная ст-ть с уч.НЗС (Авто)'!YP"&amp;$J$42),$C31,'Полная ст-ть с уч.НЗС (Авто)'!NO$11:INDIRECT("'Полная ст-ть с уч.НЗС (Авто)'!NO"&amp;$J$42))/$D31)</f>
        <v>0</v>
      </c>
      <c r="NP31" s="137">
        <f ca="1">IF($D31=0,0,SUMIF('Полная ст-ть с уч.НЗС (Авто)'!$YP$11:INDIRECT("'Полная ст-ть с уч.НЗС (Авто)'!YP"&amp;$J$42),$C31,'Полная ст-ть с уч.НЗС (Авто)'!NP$11:INDIRECT("'Полная ст-ть с уч.НЗС (Авто)'!NP"&amp;$J$42))/$D31)</f>
        <v>0</v>
      </c>
      <c r="NQ31" s="137">
        <f ca="1">IF($D31=0,0,SUMIF('Полная ст-ть с уч.НЗС (Авто)'!$YP$11:INDIRECT("'Полная ст-ть с уч.НЗС (Авто)'!YP"&amp;$J$42),$C31,'Полная ст-ть с уч.НЗС (Авто)'!NQ$11:INDIRECT("'Полная ст-ть с уч.НЗС (Авто)'!NQ"&amp;$J$42))/$D31)</f>
        <v>0</v>
      </c>
      <c r="NR31" s="137">
        <f ca="1">IF($D31=0,0,SUMIF('Полная ст-ть с уч.НЗС (Авто)'!$YP$11:INDIRECT("'Полная ст-ть с уч.НЗС (Авто)'!YP"&amp;$J$42),$C31,'Полная ст-ть с уч.НЗС (Авто)'!NR$11:INDIRECT("'Полная ст-ть с уч.НЗС (Авто)'!NR"&amp;$J$42))/$D31)</f>
        <v>0</v>
      </c>
      <c r="NS31" s="137">
        <f ca="1">IF($D31=0,0,SUMIF('Полная ст-ть с уч.НЗС (Авто)'!$YP$11:INDIRECT("'Полная ст-ть с уч.НЗС (Авто)'!YP"&amp;$J$42),$C31,'Полная ст-ть с уч.НЗС (Авто)'!NS$11:INDIRECT("'Полная ст-ть с уч.НЗС (Авто)'!NS"&amp;$J$42))/$D31)</f>
        <v>0</v>
      </c>
      <c r="NT31" s="137">
        <f ca="1">IF($D31=0,0,SUMIF('Полная ст-ть с уч.НЗС (Авто)'!$YP$11:INDIRECT("'Полная ст-ть с уч.НЗС (Авто)'!YP"&amp;$J$42),$C31,'Полная ст-ть с уч.НЗС (Авто)'!NT$11:INDIRECT("'Полная ст-ть с уч.НЗС (Авто)'!NT"&amp;$J$42))/$D31)</f>
        <v>0</v>
      </c>
      <c r="NU31" s="137">
        <f ca="1">IF($D31=0,0,SUMIF('Полная ст-ть с уч.НЗС (Авто)'!$YP$11:INDIRECT("'Полная ст-ть с уч.НЗС (Авто)'!YP"&amp;$J$42),$C31,'Полная ст-ть с уч.НЗС (Авто)'!NU$11:INDIRECT("'Полная ст-ть с уч.НЗС (Авто)'!NU"&amp;$J$42))/$D31)</f>
        <v>0</v>
      </c>
      <c r="NV31" s="137">
        <f ca="1">IF($D31=0,0,SUMIF('Полная ст-ть с уч.НЗС (Авто)'!$YP$11:INDIRECT("'Полная ст-ть с уч.НЗС (Авто)'!YP"&amp;$J$42),$C31,'Полная ст-ть с уч.НЗС (Авто)'!NV$11:INDIRECT("'Полная ст-ть с уч.НЗС (Авто)'!NV"&amp;$J$42))/$D31)</f>
        <v>0</v>
      </c>
      <c r="NW31" s="137">
        <f ca="1">IF($D31=0,0,SUMIF('Полная ст-ть с уч.НЗС (Авто)'!$YP$11:INDIRECT("'Полная ст-ть с уч.НЗС (Авто)'!YP"&amp;$J$42),$C31,'Полная ст-ть с уч.НЗС (Авто)'!NW$11:INDIRECT("'Полная ст-ть с уч.НЗС (Авто)'!NW"&amp;$J$42))/$D31)</f>
        <v>0</v>
      </c>
      <c r="NX31" s="137">
        <f ca="1">IF($D31=0,0,SUMIF('Полная ст-ть с уч.НЗС (Авто)'!$YP$11:INDIRECT("'Полная ст-ть с уч.НЗС (Авто)'!YP"&amp;$J$42),$C31,'Полная ст-ть с уч.НЗС (Авто)'!NX$11:INDIRECT("'Полная ст-ть с уч.НЗС (Авто)'!NX"&amp;$J$42))/$D31)</f>
        <v>0</v>
      </c>
      <c r="NY31" s="137">
        <f ca="1">IF($D31=0,0,SUMIF('Полная ст-ть с уч.НЗС (Авто)'!$YP$11:INDIRECT("'Полная ст-ть с уч.НЗС (Авто)'!YP"&amp;$J$42),$C31,'Полная ст-ть с уч.НЗС (Авто)'!NY$11:INDIRECT("'Полная ст-ть с уч.НЗС (Авто)'!NY"&amp;$J$42))/$D31)</f>
        <v>0</v>
      </c>
      <c r="NZ31" s="137">
        <f ca="1">IF($D31=0,0,SUMIF('Полная ст-ть с уч.НЗС (Авто)'!$YP$11:INDIRECT("'Полная ст-ть с уч.НЗС (Авто)'!YP"&amp;$J$42),$C31,'Полная ст-ть с уч.НЗС (Авто)'!NZ$11:INDIRECT("'Полная ст-ть с уч.НЗС (Авто)'!NZ"&amp;$J$42))/$D31)</f>
        <v>0</v>
      </c>
      <c r="OA31" s="137">
        <f ca="1">IF($D31=0,0,SUMIF('Полная ст-ть с уч.НЗС (Авто)'!$YP$11:INDIRECT("'Полная ст-ть с уч.НЗС (Авто)'!YP"&amp;$J$42),$C31,'Полная ст-ть с уч.НЗС (Авто)'!OA$11:INDIRECT("'Полная ст-ть с уч.НЗС (Авто)'!OA"&amp;$J$42))/$D31)</f>
        <v>0</v>
      </c>
      <c r="OB31" s="137">
        <f ca="1">IF($D31=0,0,SUMIF('Полная ст-ть с уч.НЗС (Авто)'!$YP$11:INDIRECT("'Полная ст-ть с уч.НЗС (Авто)'!YP"&amp;$J$42),$C31,'Полная ст-ть с уч.НЗС (Авто)'!OB$11:INDIRECT("'Полная ст-ть с уч.НЗС (Авто)'!OB"&amp;$J$42))/$D31)</f>
        <v>0</v>
      </c>
      <c r="OC31" s="137">
        <f ca="1">IF($D31=0,0,SUMIF('Полная ст-ть с уч.НЗС (Авто)'!$YP$11:INDIRECT("'Полная ст-ть с уч.НЗС (Авто)'!YP"&amp;$J$42),$C31,'Полная ст-ть с уч.НЗС (Авто)'!OC$11:INDIRECT("'Полная ст-ть с уч.НЗС (Авто)'!OC"&amp;$J$42))/$D31)</f>
        <v>0</v>
      </c>
      <c r="OD31" s="137">
        <f ca="1">IF($D31=0,0,SUMIF('Полная ст-ть с уч.НЗС (Авто)'!$YP$11:INDIRECT("'Полная ст-ть с уч.НЗС (Авто)'!YP"&amp;$J$42),$C31,'Полная ст-ть с уч.НЗС (Авто)'!OD$11:INDIRECT("'Полная ст-ть с уч.НЗС (Авто)'!OD"&amp;$J$42))/$D31)</f>
        <v>0</v>
      </c>
      <c r="OE31" s="137">
        <f ca="1">IF($D31=0,0,SUMIF('Полная ст-ть с уч.НЗС (Авто)'!$YP$11:INDIRECT("'Полная ст-ть с уч.НЗС (Авто)'!YP"&amp;$J$42),$C31,'Полная ст-ть с уч.НЗС (Авто)'!OE$11:INDIRECT("'Полная ст-ть с уч.НЗС (Авто)'!OE"&amp;$J$42))/$D31)</f>
        <v>0</v>
      </c>
      <c r="OF31" s="137">
        <f ca="1">IF($D31=0,0,SUMIF('Полная ст-ть с уч.НЗС (Авто)'!$YP$11:INDIRECT("'Полная ст-ть с уч.НЗС (Авто)'!YP"&amp;$J$42),$C31,'Полная ст-ть с уч.НЗС (Авто)'!OF$11:INDIRECT("'Полная ст-ть с уч.НЗС (Авто)'!OF"&amp;$J$42))/$D31)</f>
        <v>0</v>
      </c>
      <c r="OG31" s="137">
        <f ca="1">IF($D31=0,0,SUMIF('Полная ст-ть с уч.НЗС (Авто)'!$YP$11:INDIRECT("'Полная ст-ть с уч.НЗС (Авто)'!YP"&amp;$J$42),$C31,'Полная ст-ть с уч.НЗС (Авто)'!OG$11:INDIRECT("'Полная ст-ть с уч.НЗС (Авто)'!OG"&amp;$J$42))/$D31)</f>
        <v>0</v>
      </c>
      <c r="OH31" s="137">
        <f ca="1">IF($D31=0,0,SUMIF('Полная ст-ть с уч.НЗС (Авто)'!$YP$11:INDIRECT("'Полная ст-ть с уч.НЗС (Авто)'!YP"&amp;$J$42),$C31,'Полная ст-ть с уч.НЗС (Авто)'!OH$11:INDIRECT("'Полная ст-ть с уч.НЗС (Авто)'!OH"&amp;$J$42))/$D31)</f>
        <v>0</v>
      </c>
      <c r="OI31" s="137">
        <f ca="1">IF($D31=0,0,SUMIF('Полная ст-ть с уч.НЗС (Авто)'!$YP$11:INDIRECT("'Полная ст-ть с уч.НЗС (Авто)'!YP"&amp;$J$42),$C31,'Полная ст-ть с уч.НЗС (Авто)'!OI$11:INDIRECT("'Полная ст-ть с уч.НЗС (Авто)'!OI"&amp;$J$42))/$D31)</f>
        <v>0</v>
      </c>
      <c r="OJ31" s="137">
        <f ca="1">IF($D31=0,0,SUMIF('Полная ст-ть с уч.НЗС (Авто)'!$YP$11:INDIRECT("'Полная ст-ть с уч.НЗС (Авто)'!YP"&amp;$J$42),$C31,'Полная ст-ть с уч.НЗС (Авто)'!OJ$11:INDIRECT("'Полная ст-ть с уч.НЗС (Авто)'!OJ"&amp;$J$42))/$D31)</f>
        <v>0</v>
      </c>
      <c r="OK31" s="137">
        <f ca="1">IF($D31=0,0,SUMIF('Полная ст-ть с уч.НЗС (Авто)'!$YP$11:INDIRECT("'Полная ст-ть с уч.НЗС (Авто)'!YP"&amp;$J$42),$C31,'Полная ст-ть с уч.НЗС (Авто)'!OK$11:INDIRECT("'Полная ст-ть с уч.НЗС (Авто)'!OK"&amp;$J$42))/$D31)</f>
        <v>0</v>
      </c>
      <c r="OL31" s="137">
        <f ca="1">IF($D31=0,0,SUMIF('Полная ст-ть с уч.НЗС (Авто)'!$YP$11:INDIRECT("'Полная ст-ть с уч.НЗС (Авто)'!YP"&amp;$J$42),$C31,'Полная ст-ть с уч.НЗС (Авто)'!OL$11:INDIRECT("'Полная ст-ть с уч.НЗС (Авто)'!OL"&amp;$J$42))/$D31)</f>
        <v>0</v>
      </c>
      <c r="OM31" s="137">
        <f ca="1">IF($D31=0,0,SUMIF('Полная ст-ть с уч.НЗС (Авто)'!$YP$11:INDIRECT("'Полная ст-ть с уч.НЗС (Авто)'!YP"&amp;$J$42),$C31,'Полная ст-ть с уч.НЗС (Авто)'!OM$11:INDIRECT("'Полная ст-ть с уч.НЗС (Авто)'!OM"&amp;$J$42))/$D31)</f>
        <v>0</v>
      </c>
      <c r="ON31" s="137">
        <f ca="1">IF($D31=0,0,SUMIF('Полная ст-ть с уч.НЗС (Авто)'!$YP$11:INDIRECT("'Полная ст-ть с уч.НЗС (Авто)'!YP"&amp;$J$42),$C31,'Полная ст-ть с уч.НЗС (Авто)'!ON$11:INDIRECT("'Полная ст-ть с уч.НЗС (Авто)'!ON"&amp;$J$42))/$D31)</f>
        <v>0</v>
      </c>
      <c r="OO31" s="137">
        <f ca="1">IF($D31=0,0,SUMIF('Полная ст-ть с уч.НЗС (Авто)'!$YP$11:INDIRECT("'Полная ст-ть с уч.НЗС (Авто)'!YP"&amp;$J$42),$C31,'Полная ст-ть с уч.НЗС (Авто)'!OO$11:INDIRECT("'Полная ст-ть с уч.НЗС (Авто)'!OO"&amp;$J$42))/$D31)</f>
        <v>0</v>
      </c>
      <c r="OP31" s="137">
        <f ca="1">IF($D31=0,0,SUMIF('Полная ст-ть с уч.НЗС (Авто)'!$YP$11:INDIRECT("'Полная ст-ть с уч.НЗС (Авто)'!YP"&amp;$J$42),$C31,'Полная ст-ть с уч.НЗС (Авто)'!OP$11:INDIRECT("'Полная ст-ть с уч.НЗС (Авто)'!OP"&amp;$J$42))/$D31)</f>
        <v>0</v>
      </c>
      <c r="OQ31" s="137">
        <f ca="1">IF($D31=0,0,SUMIF('Полная ст-ть с уч.НЗС (Авто)'!$YP$11:INDIRECT("'Полная ст-ть с уч.НЗС (Авто)'!YP"&amp;$J$42),$C31,'Полная ст-ть с уч.НЗС (Авто)'!OQ$11:INDIRECT("'Полная ст-ть с уч.НЗС (Авто)'!OQ"&amp;$J$42))/$D31)</f>
        <v>0</v>
      </c>
      <c r="OR31" s="137">
        <f ca="1">IF($D31=0,0,SUMIF('Полная ст-ть с уч.НЗС (Авто)'!$YP$11:INDIRECT("'Полная ст-ть с уч.НЗС (Авто)'!YP"&amp;$J$42),$C31,'Полная ст-ть с уч.НЗС (Авто)'!OR$11:INDIRECT("'Полная ст-ть с уч.НЗС (Авто)'!OR"&amp;$J$42))/$D31)</f>
        <v>0</v>
      </c>
      <c r="OS31" s="137">
        <f ca="1">IF($D31=0,0,SUMIF('Полная ст-ть с уч.НЗС (Авто)'!$YP$11:INDIRECT("'Полная ст-ть с уч.НЗС (Авто)'!YP"&amp;$J$42),$C31,'Полная ст-ть с уч.НЗС (Авто)'!OS$11:INDIRECT("'Полная ст-ть с уч.НЗС (Авто)'!OS"&amp;$J$42))/$D31)</f>
        <v>0</v>
      </c>
      <c r="OT31" s="137">
        <f ca="1">IF($D31=0,0,SUMIF('Полная ст-ть с уч.НЗС (Авто)'!$YP$11:INDIRECT("'Полная ст-ть с уч.НЗС (Авто)'!YP"&amp;$J$42),$C31,'Полная ст-ть с уч.НЗС (Авто)'!OT$11:INDIRECT("'Полная ст-ть с уч.НЗС (Авто)'!OT"&amp;$J$42))/$D31)</f>
        <v>0</v>
      </c>
      <c r="OU31" s="137">
        <f ca="1">IF($D31=0,0,SUMIF('Полная ст-ть с уч.НЗС (Авто)'!$YP$11:INDIRECT("'Полная ст-ть с уч.НЗС (Авто)'!YP"&amp;$J$42),$C31,'Полная ст-ть с уч.НЗС (Авто)'!OU$11:INDIRECT("'Полная ст-ть с уч.НЗС (Авто)'!OU"&amp;$J$42))/$D31)</f>
        <v>0</v>
      </c>
      <c r="OV31" s="137">
        <f ca="1">IF($D31=0,0,SUMIF('Полная ст-ть с уч.НЗС (Авто)'!$YP$11:INDIRECT("'Полная ст-ть с уч.НЗС (Авто)'!YP"&amp;$J$42),$C31,'Полная ст-ть с уч.НЗС (Авто)'!OV$11:INDIRECT("'Полная ст-ть с уч.НЗС (Авто)'!OV"&amp;$J$42))/$D31)</f>
        <v>0</v>
      </c>
      <c r="OW31" s="137">
        <f ca="1">IF($D31=0,0,SUMIF('Полная ст-ть с уч.НЗС (Авто)'!$YP$11:INDIRECT("'Полная ст-ть с уч.НЗС (Авто)'!YP"&amp;$J$42),$C31,'Полная ст-ть с уч.НЗС (Авто)'!OW$11:INDIRECT("'Полная ст-ть с уч.НЗС (Авто)'!OW"&amp;$J$42))/$D31)</f>
        <v>0</v>
      </c>
      <c r="OX31" s="137">
        <f ca="1">IF($D31=0,0,SUMIF('Полная ст-ть с уч.НЗС (Авто)'!$YP$11:INDIRECT("'Полная ст-ть с уч.НЗС (Авто)'!YP"&amp;$J$42),$C31,'Полная ст-ть с уч.НЗС (Авто)'!OX$11:INDIRECT("'Полная ст-ть с уч.НЗС (Авто)'!OX"&amp;$J$42))/$D31)</f>
        <v>0</v>
      </c>
      <c r="OY31" s="137">
        <f ca="1">IF($D31=0,0,SUMIF('Полная ст-ть с уч.НЗС (Авто)'!$YP$11:INDIRECT("'Полная ст-ть с уч.НЗС (Авто)'!YP"&amp;$J$42),$C31,'Полная ст-ть с уч.НЗС (Авто)'!OY$11:INDIRECT("'Полная ст-ть с уч.НЗС (Авто)'!OY"&amp;$J$42))/$D31)</f>
        <v>0</v>
      </c>
      <c r="OZ31" s="137">
        <f ca="1">IF($D31=0,0,SUMIF('Полная ст-ть с уч.НЗС (Авто)'!$YP$11:INDIRECT("'Полная ст-ть с уч.НЗС (Авто)'!YP"&amp;$J$42),$C31,'Полная ст-ть с уч.НЗС (Авто)'!OZ$11:INDIRECT("'Полная ст-ть с уч.НЗС (Авто)'!OZ"&amp;$J$42))/$D31)</f>
        <v>0</v>
      </c>
      <c r="PA31" s="137">
        <f ca="1">IF($D31=0,0,SUMIF('Полная ст-ть с уч.НЗС (Авто)'!$YP$11:INDIRECT("'Полная ст-ть с уч.НЗС (Авто)'!YP"&amp;$J$42),$C31,'Полная ст-ть с уч.НЗС (Авто)'!PA$11:INDIRECT("'Полная ст-ть с уч.НЗС (Авто)'!PA"&amp;$J$42))/$D31)</f>
        <v>0</v>
      </c>
      <c r="PB31" s="137">
        <f ca="1">IF($D31=0,0,SUMIF('Полная ст-ть с уч.НЗС (Авто)'!$YP$11:INDIRECT("'Полная ст-ть с уч.НЗС (Авто)'!YP"&amp;$J$42),$C31,'Полная ст-ть с уч.НЗС (Авто)'!PB$11:INDIRECT("'Полная ст-ть с уч.НЗС (Авто)'!PB"&amp;$J$42))/$D31)</f>
        <v>0</v>
      </c>
      <c r="PC31" s="137">
        <f ca="1">IF($D31=0,0,SUMIF('Полная ст-ть с уч.НЗС (Авто)'!$YP$11:INDIRECT("'Полная ст-ть с уч.НЗС (Авто)'!YP"&amp;$J$42),$C31,'Полная ст-ть с уч.НЗС (Авто)'!PC$11:INDIRECT("'Полная ст-ть с уч.НЗС (Авто)'!PC"&amp;$J$42))/$D31)</f>
        <v>0</v>
      </c>
      <c r="PD31" s="137">
        <f ca="1">IF($D31=0,0,SUMIF('Полная ст-ть с уч.НЗС (Авто)'!$YP$11:INDIRECT("'Полная ст-ть с уч.НЗС (Авто)'!YP"&amp;$J$42),$C31,'Полная ст-ть с уч.НЗС (Авто)'!PD$11:INDIRECT("'Полная ст-ть с уч.НЗС (Авто)'!PD"&amp;$J$42))/$D31)</f>
        <v>0</v>
      </c>
      <c r="PE31" s="137">
        <f ca="1">IF($D31=0,0,SUMIF('Полная ст-ть с уч.НЗС (Авто)'!$YP$11:INDIRECT("'Полная ст-ть с уч.НЗС (Авто)'!YP"&amp;$J$42),$C31,'Полная ст-ть с уч.НЗС (Авто)'!PE$11:INDIRECT("'Полная ст-ть с уч.НЗС (Авто)'!PE"&amp;$J$42))/$D31)</f>
        <v>0</v>
      </c>
      <c r="PF31" s="137">
        <f ca="1">IF($D31=0,0,SUMIF('Полная ст-ть с уч.НЗС (Авто)'!$YP$11:INDIRECT("'Полная ст-ть с уч.НЗС (Авто)'!YP"&amp;$J$42),$C31,'Полная ст-ть с уч.НЗС (Авто)'!PF$11:INDIRECT("'Полная ст-ть с уч.НЗС (Авто)'!PF"&amp;$J$42))/$D31)</f>
        <v>0</v>
      </c>
      <c r="PG31" s="137">
        <f ca="1">IF($D31=0,0,SUMIF('Полная ст-ть с уч.НЗС (Авто)'!$YP$11:INDIRECT("'Полная ст-ть с уч.НЗС (Авто)'!YP"&amp;$J$42),$C31,'Полная ст-ть с уч.НЗС (Авто)'!PG$11:INDIRECT("'Полная ст-ть с уч.НЗС (Авто)'!PG"&amp;$J$42))/$D31)</f>
        <v>0</v>
      </c>
      <c r="PH31" s="137">
        <f ca="1">IF($D31=0,0,SUMIF('Полная ст-ть с уч.НЗС (Авто)'!$YP$11:INDIRECT("'Полная ст-ть с уч.НЗС (Авто)'!YP"&amp;$J$42),$C31,'Полная ст-ть с уч.НЗС (Авто)'!PH$11:INDIRECT("'Полная ст-ть с уч.НЗС (Авто)'!PH"&amp;$J$42))/$D31)</f>
        <v>0</v>
      </c>
      <c r="PI31" s="137">
        <f ca="1">IF($D31=0,0,SUMIF('Полная ст-ть с уч.НЗС (Авто)'!$YP$11:INDIRECT("'Полная ст-ть с уч.НЗС (Авто)'!YP"&amp;$J$42),$C31,'Полная ст-ть с уч.НЗС (Авто)'!PI$11:INDIRECT("'Полная ст-ть с уч.НЗС (Авто)'!PI"&amp;$J$42))/$D31)</f>
        <v>0</v>
      </c>
      <c r="PJ31" s="137">
        <f ca="1">IF($D31=0,0,SUMIF('Полная ст-ть с уч.НЗС (Авто)'!$YP$11:INDIRECT("'Полная ст-ть с уч.НЗС (Авто)'!YP"&amp;$J$42),$C31,'Полная ст-ть с уч.НЗС (Авто)'!PJ$11:INDIRECT("'Полная ст-ть с уч.НЗС (Авто)'!PJ"&amp;$J$42))/$D31)</f>
        <v>0</v>
      </c>
      <c r="PK31" s="137">
        <f ca="1">IF($D31=0,0,SUMIF('Полная ст-ть с уч.НЗС (Авто)'!$YP$11:INDIRECT("'Полная ст-ть с уч.НЗС (Авто)'!YP"&amp;$J$42),$C31,'Полная ст-ть с уч.НЗС (Авто)'!PK$11:INDIRECT("'Полная ст-ть с уч.НЗС (Авто)'!PK"&amp;$J$42))/$D31)</f>
        <v>0</v>
      </c>
      <c r="PL31" s="137">
        <f ca="1">IF($D31=0,0,SUMIF('Полная ст-ть с уч.НЗС (Авто)'!$YP$11:INDIRECT("'Полная ст-ть с уч.НЗС (Авто)'!YP"&amp;$J$42),$C31,'Полная ст-ть с уч.НЗС (Авто)'!PL$11:INDIRECT("'Полная ст-ть с уч.НЗС (Авто)'!PL"&amp;$J$42))/$D31)</f>
        <v>0</v>
      </c>
      <c r="PM31" s="137">
        <f ca="1">IF($D31=0,0,SUMIF('Полная ст-ть с уч.НЗС (Авто)'!$YP$11:INDIRECT("'Полная ст-ть с уч.НЗС (Авто)'!YP"&amp;$J$42),$C31,'Полная ст-ть с уч.НЗС (Авто)'!PM$11:INDIRECT("'Полная ст-ть с уч.НЗС (Авто)'!PM"&amp;$J$42))/$D31)</f>
        <v>0</v>
      </c>
      <c r="PN31" s="137">
        <f ca="1">IF($D31=0,0,SUMIF('Полная ст-ть с уч.НЗС (Авто)'!$YP$11:INDIRECT("'Полная ст-ть с уч.НЗС (Авто)'!YP"&amp;$J$42),$C31,'Полная ст-ть с уч.НЗС (Авто)'!PN$11:INDIRECT("'Полная ст-ть с уч.НЗС (Авто)'!PN"&amp;$J$42))/$D31)</f>
        <v>0</v>
      </c>
      <c r="PO31" s="137">
        <f ca="1">IF($D31=0,0,SUMIF('Полная ст-ть с уч.НЗС (Авто)'!$YP$11:INDIRECT("'Полная ст-ть с уч.НЗС (Авто)'!YP"&amp;$J$42),$C31,'Полная ст-ть с уч.НЗС (Авто)'!PO$11:INDIRECT("'Полная ст-ть с уч.НЗС (Авто)'!PO"&amp;$J$42))/$D31)</f>
        <v>0</v>
      </c>
      <c r="PP31" s="137">
        <f ca="1">IF($D31=0,0,SUMIF('Полная ст-ть с уч.НЗС (Авто)'!$YP$11:INDIRECT("'Полная ст-ть с уч.НЗС (Авто)'!YP"&amp;$J$42),$C31,'Полная ст-ть с уч.НЗС (Авто)'!PP$11:INDIRECT("'Полная ст-ть с уч.НЗС (Авто)'!PP"&amp;$J$42))/$D31)</f>
        <v>0</v>
      </c>
      <c r="PQ31" s="137">
        <f ca="1">IF($D31=0,0,SUMIF('Полная ст-ть с уч.НЗС (Авто)'!$YP$11:INDIRECT("'Полная ст-ть с уч.НЗС (Авто)'!YP"&amp;$J$42),$C31,'Полная ст-ть с уч.НЗС (Авто)'!PQ$11:INDIRECT("'Полная ст-ть с уч.НЗС (Авто)'!PQ"&amp;$J$42))/$D31)</f>
        <v>0</v>
      </c>
      <c r="PR31" s="137">
        <f ca="1">IF($D31=0,0,SUMIF('Полная ст-ть с уч.НЗС (Авто)'!$YP$11:INDIRECT("'Полная ст-ть с уч.НЗС (Авто)'!YP"&amp;$J$42),$C31,'Полная ст-ть с уч.НЗС (Авто)'!PR$11:INDIRECT("'Полная ст-ть с уч.НЗС (Авто)'!PR"&amp;$J$42))/$D31)</f>
        <v>0</v>
      </c>
      <c r="PS31" s="137">
        <f ca="1">IF($D31=0,0,SUMIF('Полная ст-ть с уч.НЗС (Авто)'!$YP$11:INDIRECT("'Полная ст-ть с уч.НЗС (Авто)'!YP"&amp;$J$42),$C31,'Полная ст-ть с уч.НЗС (Авто)'!PS$11:INDIRECT("'Полная ст-ть с уч.НЗС (Авто)'!PS"&amp;$J$42))/$D31)</f>
        <v>0</v>
      </c>
      <c r="PT31" s="137">
        <f ca="1">IF($D31=0,0,SUMIF('Полная ст-ть с уч.НЗС (Авто)'!$YP$11:INDIRECT("'Полная ст-ть с уч.НЗС (Авто)'!YP"&amp;$J$42),$C31,'Полная ст-ть с уч.НЗС (Авто)'!PT$11:INDIRECT("'Полная ст-ть с уч.НЗС (Авто)'!PT"&amp;$J$42))/$D31)</f>
        <v>0</v>
      </c>
      <c r="PU31" s="137">
        <f ca="1">IF($D31=0,0,SUMIF('Полная ст-ть с уч.НЗС (Авто)'!$YP$11:INDIRECT("'Полная ст-ть с уч.НЗС (Авто)'!YP"&amp;$J$42),$C31,'Полная ст-ть с уч.НЗС (Авто)'!PU$11:INDIRECT("'Полная ст-ть с уч.НЗС (Авто)'!PU"&amp;$J$42))/$D31)</f>
        <v>0</v>
      </c>
      <c r="PV31" s="137">
        <f ca="1">IF($D31=0,0,SUMIF('Полная ст-ть с уч.НЗС (Авто)'!$YP$11:INDIRECT("'Полная ст-ть с уч.НЗС (Авто)'!YP"&amp;$J$42),$C31,'Полная ст-ть с уч.НЗС (Авто)'!PV$11:INDIRECT("'Полная ст-ть с уч.НЗС (Авто)'!PV"&amp;$J$42))/$D31)</f>
        <v>0</v>
      </c>
      <c r="PW31" s="137">
        <f ca="1">IF($D31=0,0,SUMIF('Полная ст-ть с уч.НЗС (Авто)'!$YP$11:INDIRECT("'Полная ст-ть с уч.НЗС (Авто)'!YP"&amp;$J$42),$C31,'Полная ст-ть с уч.НЗС (Авто)'!PW$11:INDIRECT("'Полная ст-ть с уч.НЗС (Авто)'!PW"&amp;$J$42))/$D31)</f>
        <v>0</v>
      </c>
      <c r="PX31" s="137">
        <f ca="1">IF($D31=0,0,SUMIF('Полная ст-ть с уч.НЗС (Авто)'!$YP$11:INDIRECT("'Полная ст-ть с уч.НЗС (Авто)'!YP"&amp;$J$42),$C31,'Полная ст-ть с уч.НЗС (Авто)'!PX$11:INDIRECT("'Полная ст-ть с уч.НЗС (Авто)'!PX"&amp;$J$42))/$D31)</f>
        <v>0</v>
      </c>
      <c r="PY31" s="137">
        <f ca="1">IF($D31=0,0,SUMIF('Полная ст-ть с уч.НЗС (Авто)'!$YP$11:INDIRECT("'Полная ст-ть с уч.НЗС (Авто)'!YP"&amp;$J$42),$C31,'Полная ст-ть с уч.НЗС (Авто)'!PY$11:INDIRECT("'Полная ст-ть с уч.НЗС (Авто)'!PY"&amp;$J$42))/$D31)</f>
        <v>0</v>
      </c>
      <c r="PZ31" s="137">
        <f ca="1">IF($D31=0,0,SUMIF('Полная ст-ть с уч.НЗС (Авто)'!$YP$11:INDIRECT("'Полная ст-ть с уч.НЗС (Авто)'!YP"&amp;$J$42),$C31,'Полная ст-ть с уч.НЗС (Авто)'!PZ$11:INDIRECT("'Полная ст-ть с уч.НЗС (Авто)'!PZ"&amp;$J$42))/$D31)</f>
        <v>0</v>
      </c>
      <c r="QA31" s="137">
        <f ca="1">IF($D31=0,0,SUMIF('Полная ст-ть с уч.НЗС (Авто)'!$YP$11:INDIRECT("'Полная ст-ть с уч.НЗС (Авто)'!YP"&amp;$J$42),$C31,'Полная ст-ть с уч.НЗС (Авто)'!QA$11:INDIRECT("'Полная ст-ть с уч.НЗС (Авто)'!QA"&amp;$J$42))/$D31)</f>
        <v>0</v>
      </c>
      <c r="QB31" s="137">
        <f ca="1">IF($D31=0,0,SUMIF('Полная ст-ть с уч.НЗС (Авто)'!$YP$11:INDIRECT("'Полная ст-ть с уч.НЗС (Авто)'!YP"&amp;$J$42),$C31,'Полная ст-ть с уч.НЗС (Авто)'!QB$11:INDIRECT("'Полная ст-ть с уч.НЗС (Авто)'!QB"&amp;$J$42))/$D31)</f>
        <v>0</v>
      </c>
      <c r="QC31" s="137">
        <f ca="1">IF($D31=0,0,SUMIF('Полная ст-ть с уч.НЗС (Авто)'!$YP$11:INDIRECT("'Полная ст-ть с уч.НЗС (Авто)'!YP"&amp;$J$42),$C31,'Полная ст-ть с уч.НЗС (Авто)'!QC$11:INDIRECT("'Полная ст-ть с уч.НЗС (Авто)'!QC"&amp;$J$42))/$D31)</f>
        <v>0</v>
      </c>
      <c r="QD31" s="137">
        <f ca="1">IF($D31=0,0,SUMIF('Полная ст-ть с уч.НЗС (Авто)'!$YP$11:INDIRECT("'Полная ст-ть с уч.НЗС (Авто)'!YP"&amp;$J$42),$C31,'Полная ст-ть с уч.НЗС (Авто)'!QD$11:INDIRECT("'Полная ст-ть с уч.НЗС (Авто)'!QD"&amp;$J$42))/$D31)</f>
        <v>0</v>
      </c>
      <c r="QE31" s="137">
        <f ca="1">IF($D31=0,0,SUMIF('Полная ст-ть с уч.НЗС (Авто)'!$YP$11:INDIRECT("'Полная ст-ть с уч.НЗС (Авто)'!YP"&amp;$J$42),$C31,'Полная ст-ть с уч.НЗС (Авто)'!QE$11:INDIRECT("'Полная ст-ть с уч.НЗС (Авто)'!QE"&amp;$J$42))/$D31)</f>
        <v>0</v>
      </c>
      <c r="QF31" s="137">
        <f ca="1">IF($D31=0,0,SUMIF('Полная ст-ть с уч.НЗС (Авто)'!$YP$11:INDIRECT("'Полная ст-ть с уч.НЗС (Авто)'!YP"&amp;$J$42),$C31,'Полная ст-ть с уч.НЗС (Авто)'!QF$11:INDIRECT("'Полная ст-ть с уч.НЗС (Авто)'!QF"&amp;$J$42))/$D31)</f>
        <v>0</v>
      </c>
      <c r="QG31" s="137">
        <f ca="1">IF($D31=0,0,SUMIF('Полная ст-ть с уч.НЗС (Авто)'!$YP$11:INDIRECT("'Полная ст-ть с уч.НЗС (Авто)'!YP"&amp;$J$42),$C31,'Полная ст-ть с уч.НЗС (Авто)'!QG$11:INDIRECT("'Полная ст-ть с уч.НЗС (Авто)'!QG"&amp;$J$42))/$D31)</f>
        <v>0</v>
      </c>
      <c r="QH31" s="137">
        <f ca="1">IF($D31=0,0,SUMIF('Полная ст-ть с уч.НЗС (Авто)'!$YP$11:INDIRECT("'Полная ст-ть с уч.НЗС (Авто)'!YP"&amp;$J$42),$C31,'Полная ст-ть с уч.НЗС (Авто)'!QH$11:INDIRECT("'Полная ст-ть с уч.НЗС (Авто)'!QH"&amp;$J$42))/$D31)</f>
        <v>0</v>
      </c>
      <c r="QI31" s="137">
        <f ca="1">IF($D31=0,0,SUMIF('Полная ст-ть с уч.НЗС (Авто)'!$YP$11:INDIRECT("'Полная ст-ть с уч.НЗС (Авто)'!YP"&amp;$J$42),$C31,'Полная ст-ть с уч.НЗС (Авто)'!QI$11:INDIRECT("'Полная ст-ть с уч.НЗС (Авто)'!QI"&amp;$J$42))/$D31)</f>
        <v>0</v>
      </c>
      <c r="QJ31" s="137">
        <f ca="1">IF($D31=0,0,SUMIF('Полная ст-ть с уч.НЗС (Авто)'!$YP$11:INDIRECT("'Полная ст-ть с уч.НЗС (Авто)'!YP"&amp;$J$42),$C31,'Полная ст-ть с уч.НЗС (Авто)'!QJ$11:INDIRECT("'Полная ст-ть с уч.НЗС (Авто)'!QJ"&amp;$J$42))/$D31)</f>
        <v>0</v>
      </c>
      <c r="QK31" s="137">
        <f ca="1">IF($D31=0,0,SUMIF('Полная ст-ть с уч.НЗС (Авто)'!$YP$11:INDIRECT("'Полная ст-ть с уч.НЗС (Авто)'!YP"&amp;$J$42),$C31,'Полная ст-ть с уч.НЗС (Авто)'!QK$11:INDIRECT("'Полная ст-ть с уч.НЗС (Авто)'!QK"&amp;$J$42))/$D31)</f>
        <v>0</v>
      </c>
      <c r="QL31" s="137">
        <f ca="1">IF($D31=0,0,SUMIF('Полная ст-ть с уч.НЗС (Авто)'!$YP$11:INDIRECT("'Полная ст-ть с уч.НЗС (Авто)'!YP"&amp;$J$42),$C31,'Полная ст-ть с уч.НЗС (Авто)'!QL$11:INDIRECT("'Полная ст-ть с уч.НЗС (Авто)'!QL"&amp;$J$42))/$D31)</f>
        <v>0</v>
      </c>
      <c r="QM31" s="137">
        <f ca="1">IF($D31=0,0,SUMIF('Полная ст-ть с уч.НЗС (Авто)'!$YP$11:INDIRECT("'Полная ст-ть с уч.НЗС (Авто)'!YP"&amp;$J$42),$C31,'Полная ст-ть с уч.НЗС (Авто)'!QM$11:INDIRECT("'Полная ст-ть с уч.НЗС (Авто)'!QM"&amp;$J$42))/$D31)</f>
        <v>0</v>
      </c>
      <c r="QN31" s="137">
        <f ca="1">IF($D31=0,0,SUMIF('Полная ст-ть с уч.НЗС (Авто)'!$YP$11:INDIRECT("'Полная ст-ть с уч.НЗС (Авто)'!YP"&amp;$J$42),$C31,'Полная ст-ть с уч.НЗС (Авто)'!QN$11:INDIRECT("'Полная ст-ть с уч.НЗС (Авто)'!QN"&amp;$J$42))/$D31)</f>
        <v>0</v>
      </c>
      <c r="QO31" s="137">
        <f ca="1">IF($D31=0,0,SUMIF('Полная ст-ть с уч.НЗС (Авто)'!$YP$11:INDIRECT("'Полная ст-ть с уч.НЗС (Авто)'!YP"&amp;$J$42),$C31,'Полная ст-ть с уч.НЗС (Авто)'!QO$11:INDIRECT("'Полная ст-ть с уч.НЗС (Авто)'!QO"&amp;$J$42))/$D31)</f>
        <v>0</v>
      </c>
      <c r="QP31" s="137">
        <f ca="1">IF($D31=0,0,SUMIF('Полная ст-ть с уч.НЗС (Авто)'!$YP$11:INDIRECT("'Полная ст-ть с уч.НЗС (Авто)'!YP"&amp;$J$42),$C31,'Полная ст-ть с уч.НЗС (Авто)'!QP$11:INDIRECT("'Полная ст-ть с уч.НЗС (Авто)'!QP"&amp;$J$42))/$D31)</f>
        <v>0</v>
      </c>
      <c r="QQ31" s="137">
        <f ca="1">IF($D31=0,0,SUMIF('Полная ст-ть с уч.НЗС (Авто)'!$YP$11:INDIRECT("'Полная ст-ть с уч.НЗС (Авто)'!YP"&amp;$J$42),$C31,'Полная ст-ть с уч.НЗС (Авто)'!QQ$11:INDIRECT("'Полная ст-ть с уч.НЗС (Авто)'!QQ"&amp;$J$42))/$D31)</f>
        <v>0</v>
      </c>
      <c r="QR31" s="137">
        <f ca="1">IF($D31=0,0,SUMIF('Полная ст-ть с уч.НЗС (Авто)'!$YP$11:INDIRECT("'Полная ст-ть с уч.НЗС (Авто)'!YP"&amp;$J$42),$C31,'Полная ст-ть с уч.НЗС (Авто)'!QR$11:INDIRECT("'Полная ст-ть с уч.НЗС (Авто)'!QR"&amp;$J$42))/$D31)</f>
        <v>0</v>
      </c>
      <c r="QS31" s="137">
        <f ca="1">IF($D31=0,0,SUMIF('Полная ст-ть с уч.НЗС (Авто)'!$YP$11:INDIRECT("'Полная ст-ть с уч.НЗС (Авто)'!YP"&amp;$J$42),$C31,'Полная ст-ть с уч.НЗС (Авто)'!QS$11:INDIRECT("'Полная ст-ть с уч.НЗС (Авто)'!QS"&amp;$J$42))/$D31)</f>
        <v>0</v>
      </c>
      <c r="QT31" s="137">
        <f ca="1">IF($D31=0,0,SUMIF('Полная ст-ть с уч.НЗС (Авто)'!$YP$11:INDIRECT("'Полная ст-ть с уч.НЗС (Авто)'!YP"&amp;$J$42),$C31,'Полная ст-ть с уч.НЗС (Авто)'!QT$11:INDIRECT("'Полная ст-ть с уч.НЗС (Авто)'!QT"&amp;$J$42))/$D31)</f>
        <v>0</v>
      </c>
      <c r="QU31" s="137">
        <f ca="1">IF($D31=0,0,SUMIF('Полная ст-ть с уч.НЗС (Авто)'!$YP$11:INDIRECT("'Полная ст-ть с уч.НЗС (Авто)'!YP"&amp;$J$42),$C31,'Полная ст-ть с уч.НЗС (Авто)'!QU$11:INDIRECT("'Полная ст-ть с уч.НЗС (Авто)'!QU"&amp;$J$42))/$D31)</f>
        <v>0</v>
      </c>
      <c r="QV31" s="137">
        <f ca="1">IF($D31=0,0,SUMIF('Полная ст-ть с уч.НЗС (Авто)'!$YP$11:INDIRECT("'Полная ст-ть с уч.НЗС (Авто)'!YP"&amp;$J$42),$C31,'Полная ст-ть с уч.НЗС (Авто)'!QV$11:INDIRECT("'Полная ст-ть с уч.НЗС (Авто)'!QV"&amp;$J$42))/$D31)</f>
        <v>0</v>
      </c>
      <c r="QW31" s="137">
        <f ca="1">IF($D31=0,0,SUMIF('Полная ст-ть с уч.НЗС (Авто)'!$YP$11:INDIRECT("'Полная ст-ть с уч.НЗС (Авто)'!YP"&amp;$J$42),$C31,'Полная ст-ть с уч.НЗС (Авто)'!QW$11:INDIRECT("'Полная ст-ть с уч.НЗС (Авто)'!QW"&amp;$J$42))/$D31)</f>
        <v>0</v>
      </c>
      <c r="QX31" s="137">
        <f ca="1">IF($D31=0,0,SUMIF('Полная ст-ть с уч.НЗС (Авто)'!$YP$11:INDIRECT("'Полная ст-ть с уч.НЗС (Авто)'!YP"&amp;$J$42),$C31,'Полная ст-ть с уч.НЗС (Авто)'!QX$11:INDIRECT("'Полная ст-ть с уч.НЗС (Авто)'!QX"&amp;$J$42))/$D31)</f>
        <v>0</v>
      </c>
      <c r="QY31" s="137">
        <f ca="1">IF($D31=0,0,SUMIF('Полная ст-ть с уч.НЗС (Авто)'!$YP$11:INDIRECT("'Полная ст-ть с уч.НЗС (Авто)'!YP"&amp;$J$42),$C31,'Полная ст-ть с уч.НЗС (Авто)'!QY$11:INDIRECT("'Полная ст-ть с уч.НЗС (Авто)'!QY"&amp;$J$42))/$D31)</f>
        <v>0</v>
      </c>
      <c r="QZ31" s="137">
        <f ca="1">IF($D31=0,0,SUMIF('Полная ст-ть с уч.НЗС (Авто)'!$YP$11:INDIRECT("'Полная ст-ть с уч.НЗС (Авто)'!YP"&amp;$J$42),$C31,'Полная ст-ть с уч.НЗС (Авто)'!QZ$11:INDIRECT("'Полная ст-ть с уч.НЗС (Авто)'!QZ"&amp;$J$42))/$D31)</f>
        <v>0</v>
      </c>
      <c r="RA31" s="137">
        <f ca="1">IF($D31=0,0,SUMIF('Полная ст-ть с уч.НЗС (Авто)'!$YP$11:INDIRECT("'Полная ст-ть с уч.НЗС (Авто)'!YP"&amp;$J$42),$C31,'Полная ст-ть с уч.НЗС (Авто)'!RA$11:INDIRECT("'Полная ст-ть с уч.НЗС (Авто)'!RA"&amp;$J$42))/$D31)</f>
        <v>0</v>
      </c>
      <c r="RB31" s="137">
        <f ca="1">IF($D31=0,0,SUMIF('Полная ст-ть с уч.НЗС (Авто)'!$YP$11:INDIRECT("'Полная ст-ть с уч.НЗС (Авто)'!YP"&amp;$J$42),$C31,'Полная ст-ть с уч.НЗС (Авто)'!RB$11:INDIRECT("'Полная ст-ть с уч.НЗС (Авто)'!RB"&amp;$J$42))/$D31)</f>
        <v>0</v>
      </c>
      <c r="RC31" s="137">
        <f ca="1">IF($D31=0,0,SUMIF('Полная ст-ть с уч.НЗС (Авто)'!$YP$11:INDIRECT("'Полная ст-ть с уч.НЗС (Авто)'!YP"&amp;$J$42),$C31,'Полная ст-ть с уч.НЗС (Авто)'!RC$11:INDIRECT("'Полная ст-ть с уч.НЗС (Авто)'!RC"&amp;$J$42))/$D31)</f>
        <v>0</v>
      </c>
      <c r="RD31" s="137">
        <f ca="1">IF($D31=0,0,SUMIF('Полная ст-ть с уч.НЗС (Авто)'!$YP$11:INDIRECT("'Полная ст-ть с уч.НЗС (Авто)'!YP"&amp;$J$42),$C31,'Полная ст-ть с уч.НЗС (Авто)'!RD$11:INDIRECT("'Полная ст-ть с уч.НЗС (Авто)'!RD"&amp;$J$42))/$D31)</f>
        <v>0</v>
      </c>
      <c r="RE31" s="137">
        <f ca="1">IF($D31=0,0,SUMIF('Полная ст-ть с уч.НЗС (Авто)'!$YP$11:INDIRECT("'Полная ст-ть с уч.НЗС (Авто)'!YP"&amp;$J$42),$C31,'Полная ст-ть с уч.НЗС (Авто)'!RE$11:INDIRECT("'Полная ст-ть с уч.НЗС (Авто)'!RE"&amp;$J$42))/$D31)</f>
        <v>0</v>
      </c>
      <c r="RF31" s="137">
        <f ca="1">IF($D31=0,0,SUMIF('Полная ст-ть с уч.НЗС (Авто)'!$YP$11:INDIRECT("'Полная ст-ть с уч.НЗС (Авто)'!YP"&amp;$J$42),$C31,'Полная ст-ть с уч.НЗС (Авто)'!RF$11:INDIRECT("'Полная ст-ть с уч.НЗС (Авто)'!RF"&amp;$J$42))/$D31)</f>
        <v>0</v>
      </c>
      <c r="RG31" s="137">
        <f ca="1">IF($D31=0,0,SUMIF('Полная ст-ть с уч.НЗС (Авто)'!$YP$11:INDIRECT("'Полная ст-ть с уч.НЗС (Авто)'!YP"&amp;$J$42),$C31,'Полная ст-ть с уч.НЗС (Авто)'!RG$11:INDIRECT("'Полная ст-ть с уч.НЗС (Авто)'!RG"&amp;$J$42))/$D31)</f>
        <v>0</v>
      </c>
      <c r="RH31" s="137">
        <f ca="1">IF($D31=0,0,SUMIF('Полная ст-ть с уч.НЗС (Авто)'!$YP$11:INDIRECT("'Полная ст-ть с уч.НЗС (Авто)'!YP"&amp;$J$42),$C31,'Полная ст-ть с уч.НЗС (Авто)'!RH$11:INDIRECT("'Полная ст-ть с уч.НЗС (Авто)'!RH"&amp;$J$42))/$D31)</f>
        <v>0</v>
      </c>
      <c r="RI31" s="137">
        <f ca="1">IF($D31=0,0,SUMIF('Полная ст-ть с уч.НЗС (Авто)'!$YP$11:INDIRECT("'Полная ст-ть с уч.НЗС (Авто)'!YP"&amp;$J$42),$C31,'Полная ст-ть с уч.НЗС (Авто)'!RI$11:INDIRECT("'Полная ст-ть с уч.НЗС (Авто)'!RI"&amp;$J$42))/$D31)</f>
        <v>0</v>
      </c>
      <c r="RJ31" s="137">
        <f ca="1">IF($D31=0,0,SUMIF('Полная ст-ть с уч.НЗС (Авто)'!$YP$11:INDIRECT("'Полная ст-ть с уч.НЗС (Авто)'!YP"&amp;$J$42),$C31,'Полная ст-ть с уч.НЗС (Авто)'!RJ$11:INDIRECT("'Полная ст-ть с уч.НЗС (Авто)'!RJ"&amp;$J$42))/$D31)</f>
        <v>0</v>
      </c>
      <c r="RK31" s="137">
        <f ca="1">IF($D31=0,0,SUMIF('Полная ст-ть с уч.НЗС (Авто)'!$YP$11:INDIRECT("'Полная ст-ть с уч.НЗС (Авто)'!YP"&amp;$J$42),$C31,'Полная ст-ть с уч.НЗС (Авто)'!RK$11:INDIRECT("'Полная ст-ть с уч.НЗС (Авто)'!RK"&amp;$J$42))/$D31)</f>
        <v>0</v>
      </c>
      <c r="RL31" s="137">
        <f ca="1">IF($D31=0,0,SUMIF('Полная ст-ть с уч.НЗС (Авто)'!$YP$11:INDIRECT("'Полная ст-ть с уч.НЗС (Авто)'!YP"&amp;$J$42),$C31,'Полная ст-ть с уч.НЗС (Авто)'!RL$11:INDIRECT("'Полная ст-ть с уч.НЗС (Авто)'!RL"&amp;$J$42))/$D31)</f>
        <v>0</v>
      </c>
      <c r="RM31" s="137">
        <f ca="1">IF($D31=0,0,SUMIF('Полная ст-ть с уч.НЗС (Авто)'!$YP$11:INDIRECT("'Полная ст-ть с уч.НЗС (Авто)'!YP"&amp;$J$42),$C31,'Полная ст-ть с уч.НЗС (Авто)'!RM$11:INDIRECT("'Полная ст-ть с уч.НЗС (Авто)'!RM"&amp;$J$42))/$D31)</f>
        <v>0</v>
      </c>
      <c r="RN31" s="137">
        <f ca="1">IF($D31=0,0,SUMIF('Полная ст-ть с уч.НЗС (Авто)'!$YP$11:INDIRECT("'Полная ст-ть с уч.НЗС (Авто)'!YP"&amp;$J$42),$C31,'Полная ст-ть с уч.НЗС (Авто)'!RN$11:INDIRECT("'Полная ст-ть с уч.НЗС (Авто)'!RN"&amp;$J$42))/$D31)</f>
        <v>0</v>
      </c>
      <c r="RO31" s="137">
        <f ca="1">IF($D31=0,0,SUMIF('Полная ст-ть с уч.НЗС (Авто)'!$YP$11:INDIRECT("'Полная ст-ть с уч.НЗС (Авто)'!YP"&amp;$J$42),$C31,'Полная ст-ть с уч.НЗС (Авто)'!RO$11:INDIRECT("'Полная ст-ть с уч.НЗС (Авто)'!RO"&amp;$J$42))/$D31)</f>
        <v>0</v>
      </c>
      <c r="RP31" s="137">
        <f ca="1">IF($D31=0,0,SUMIF('Полная ст-ть с уч.НЗС (Авто)'!$YP$11:INDIRECT("'Полная ст-ть с уч.НЗС (Авто)'!YP"&amp;$J$42),$C31,'Полная ст-ть с уч.НЗС (Авто)'!RP$11:INDIRECT("'Полная ст-ть с уч.НЗС (Авто)'!RP"&amp;$J$42))/$D31)</f>
        <v>0</v>
      </c>
      <c r="RQ31" s="137">
        <f ca="1">IF($D31=0,0,SUMIF('Полная ст-ть с уч.НЗС (Авто)'!$YP$11:INDIRECT("'Полная ст-ть с уч.НЗС (Авто)'!YP"&amp;$J$42),$C31,'Полная ст-ть с уч.НЗС (Авто)'!RQ$11:INDIRECT("'Полная ст-ть с уч.НЗС (Авто)'!RQ"&amp;$J$42))/$D31)</f>
        <v>0</v>
      </c>
      <c r="RR31" s="137">
        <f ca="1">IF($D31=0,0,SUMIF('Полная ст-ть с уч.НЗС (Авто)'!$YP$11:INDIRECT("'Полная ст-ть с уч.НЗС (Авто)'!YP"&amp;$J$42),$C31,'Полная ст-ть с уч.НЗС (Авто)'!RR$11:INDIRECT("'Полная ст-ть с уч.НЗС (Авто)'!RR"&amp;$J$42))/$D31)</f>
        <v>0</v>
      </c>
      <c r="RS31" s="137">
        <f ca="1">IF($D31=0,0,SUMIF('Полная ст-ть с уч.НЗС (Авто)'!$YP$11:INDIRECT("'Полная ст-ть с уч.НЗС (Авто)'!YP"&amp;$J$42),$C31,'Полная ст-ть с уч.НЗС (Авто)'!RS$11:INDIRECT("'Полная ст-ть с уч.НЗС (Авто)'!RS"&amp;$J$42))/$D31)</f>
        <v>0</v>
      </c>
      <c r="RT31" s="137">
        <f ca="1">IF($D31=0,0,SUMIF('Полная ст-ть с уч.НЗС (Авто)'!$YP$11:INDIRECT("'Полная ст-ть с уч.НЗС (Авто)'!YP"&amp;$J$42),$C31,'Полная ст-ть с уч.НЗС (Авто)'!RT$11:INDIRECT("'Полная ст-ть с уч.НЗС (Авто)'!RT"&amp;$J$42))/$D31)</f>
        <v>0</v>
      </c>
      <c r="RU31" s="137">
        <f ca="1">IF($D31=0,0,SUMIF('Полная ст-ть с уч.НЗС (Авто)'!$YP$11:INDIRECT("'Полная ст-ть с уч.НЗС (Авто)'!YP"&amp;$J$42),$C31,'Полная ст-ть с уч.НЗС (Авто)'!RU$11:INDIRECT("'Полная ст-ть с уч.НЗС (Авто)'!RU"&amp;$J$42))/$D31)</f>
        <v>0</v>
      </c>
      <c r="RV31" s="137">
        <f ca="1">IF($D31=0,0,SUMIF('Полная ст-ть с уч.НЗС (Авто)'!$YP$11:INDIRECT("'Полная ст-ть с уч.НЗС (Авто)'!YP"&amp;$J$42),$C31,'Полная ст-ть с уч.НЗС (Авто)'!RV$11:INDIRECT("'Полная ст-ть с уч.НЗС (Авто)'!RV"&amp;$J$42))/$D31)</f>
        <v>0</v>
      </c>
      <c r="RW31" s="137">
        <f ca="1">IF($D31=0,0,SUMIF('Полная ст-ть с уч.НЗС (Авто)'!$YP$11:INDIRECT("'Полная ст-ть с уч.НЗС (Авто)'!YP"&amp;$J$42),$C31,'Полная ст-ть с уч.НЗС (Авто)'!RW$11:INDIRECT("'Полная ст-ть с уч.НЗС (Авто)'!RW"&amp;$J$42))/$D31)</f>
        <v>0</v>
      </c>
      <c r="RX31" s="137">
        <f ca="1">IF($D31=0,0,SUMIF('Полная ст-ть с уч.НЗС (Авто)'!$YP$11:INDIRECT("'Полная ст-ть с уч.НЗС (Авто)'!YP"&amp;$J$42),$C31,'Полная ст-ть с уч.НЗС (Авто)'!RX$11:INDIRECT("'Полная ст-ть с уч.НЗС (Авто)'!RX"&amp;$J$42))/$D31)</f>
        <v>0</v>
      </c>
      <c r="RY31" s="137">
        <f ca="1">IF($D31=0,0,SUMIF('Полная ст-ть с уч.НЗС (Авто)'!$YP$11:INDIRECT("'Полная ст-ть с уч.НЗС (Авто)'!YP"&amp;$J$42),$C31,'Полная ст-ть с уч.НЗС (Авто)'!RY$11:INDIRECT("'Полная ст-ть с уч.НЗС (Авто)'!RY"&amp;$J$42))/$D31)</f>
        <v>0</v>
      </c>
      <c r="RZ31" s="137">
        <f ca="1">IF($D31=0,0,SUMIF('Полная ст-ть с уч.НЗС (Авто)'!$YP$11:INDIRECT("'Полная ст-ть с уч.НЗС (Авто)'!YP"&amp;$J$42),$C31,'Полная ст-ть с уч.НЗС (Авто)'!RZ$11:INDIRECT("'Полная ст-ть с уч.НЗС (Авто)'!RZ"&amp;$J$42))/$D31)</f>
        <v>0</v>
      </c>
      <c r="SA31" s="137">
        <f ca="1">IF($D31=0,0,SUMIF('Полная ст-ть с уч.НЗС (Авто)'!$YP$11:INDIRECT("'Полная ст-ть с уч.НЗС (Авто)'!YP"&amp;$J$42),$C31,'Полная ст-ть с уч.НЗС (Авто)'!SA$11:INDIRECT("'Полная ст-ть с уч.НЗС (Авто)'!SA"&amp;$J$42))/$D31)</f>
        <v>0</v>
      </c>
      <c r="SB31" s="137">
        <f ca="1">IF($D31=0,0,SUMIF('Полная ст-ть с уч.НЗС (Авто)'!$YP$11:INDIRECT("'Полная ст-ть с уч.НЗС (Авто)'!YP"&amp;$J$42),$C31,'Полная ст-ть с уч.НЗС (Авто)'!SB$11:INDIRECT("'Полная ст-ть с уч.НЗС (Авто)'!SB"&amp;$J$42))/$D31)</f>
        <v>0</v>
      </c>
      <c r="SC31" s="137">
        <f ca="1">IF($D31=0,0,SUMIF('Полная ст-ть с уч.НЗС (Авто)'!$YP$11:INDIRECT("'Полная ст-ть с уч.НЗС (Авто)'!YP"&amp;$J$42),$C31,'Полная ст-ть с уч.НЗС (Авто)'!SC$11:INDIRECT("'Полная ст-ть с уч.НЗС (Авто)'!SC"&amp;$J$42))/$D31)</f>
        <v>0</v>
      </c>
      <c r="SD31" s="137">
        <f ca="1">IF($D31=0,0,SUMIF('Полная ст-ть с уч.НЗС (Авто)'!$YP$11:INDIRECT("'Полная ст-ть с уч.НЗС (Авто)'!YP"&amp;$J$42),$C31,'Полная ст-ть с уч.НЗС (Авто)'!SD$11:INDIRECT("'Полная ст-ть с уч.НЗС (Авто)'!SD"&amp;$J$42))/$D31)</f>
        <v>0</v>
      </c>
      <c r="SE31" s="137">
        <f ca="1">IF($D31=0,0,SUMIF('Полная ст-ть с уч.НЗС (Авто)'!$YP$11:INDIRECT("'Полная ст-ть с уч.НЗС (Авто)'!YP"&amp;$J$42),$C31,'Полная ст-ть с уч.НЗС (Авто)'!SE$11:INDIRECT("'Полная ст-ть с уч.НЗС (Авто)'!SE"&amp;$J$42))/$D31)</f>
        <v>0</v>
      </c>
      <c r="SF31" s="137">
        <f ca="1">IF($D31=0,0,SUMIF('Полная ст-ть с уч.НЗС (Авто)'!$YP$11:INDIRECT("'Полная ст-ть с уч.НЗС (Авто)'!YP"&amp;$J$42),$C31,'Полная ст-ть с уч.НЗС (Авто)'!SF$11:INDIRECT("'Полная ст-ть с уч.НЗС (Авто)'!SF"&amp;$J$42))/$D31)</f>
        <v>0</v>
      </c>
      <c r="SG31" s="137">
        <f ca="1">IF($D31=0,0,SUMIF('Полная ст-ть с уч.НЗС (Авто)'!$YP$11:INDIRECT("'Полная ст-ть с уч.НЗС (Авто)'!YP"&amp;$J$42),$C31,'Полная ст-ть с уч.НЗС (Авто)'!SG$11:INDIRECT("'Полная ст-ть с уч.НЗС (Авто)'!SG"&amp;$J$42))/$D31)</f>
        <v>0</v>
      </c>
      <c r="SH31" s="137">
        <f ca="1">IF($D31=0,0,SUMIF('Полная ст-ть с уч.НЗС (Авто)'!$YP$11:INDIRECT("'Полная ст-ть с уч.НЗС (Авто)'!YP"&amp;$J$42),$C31,'Полная ст-ть с уч.НЗС (Авто)'!SH$11:INDIRECT("'Полная ст-ть с уч.НЗС (Авто)'!SH"&amp;$J$42))/$D31)</f>
        <v>0</v>
      </c>
      <c r="SI31" s="137">
        <f ca="1">IF($D31=0,0,SUMIF('Полная ст-ть с уч.НЗС (Авто)'!$YP$11:INDIRECT("'Полная ст-ть с уч.НЗС (Авто)'!YP"&amp;$J$42),$C31,'Полная ст-ть с уч.НЗС (Авто)'!SI$11:INDIRECT("'Полная ст-ть с уч.НЗС (Авто)'!SI"&amp;$J$42))/$D31)</f>
        <v>0</v>
      </c>
      <c r="SJ31" s="137">
        <f ca="1">IF($D31=0,0,SUMIF('Полная ст-ть с уч.НЗС (Авто)'!$YP$11:INDIRECT("'Полная ст-ть с уч.НЗС (Авто)'!YP"&amp;$J$42),$C31,'Полная ст-ть с уч.НЗС (Авто)'!SJ$11:INDIRECT("'Полная ст-ть с уч.НЗС (Авто)'!SJ"&amp;$J$42))/$D31)</f>
        <v>0</v>
      </c>
      <c r="SK31" s="137">
        <f ca="1">IF($D31=0,0,SUMIF('Полная ст-ть с уч.НЗС (Авто)'!$YP$11:INDIRECT("'Полная ст-ть с уч.НЗС (Авто)'!YP"&amp;$J$42),$C31,'Полная ст-ть с уч.НЗС (Авто)'!SK$11:INDIRECT("'Полная ст-ть с уч.НЗС (Авто)'!SK"&amp;$J$42))/$D31)</f>
        <v>0</v>
      </c>
      <c r="SL31" s="137">
        <f ca="1">IF($D31=0,0,SUMIF('Полная ст-ть с уч.НЗС (Авто)'!$YP$11:INDIRECT("'Полная ст-ть с уч.НЗС (Авто)'!YP"&amp;$J$42),$C31,'Полная ст-ть с уч.НЗС (Авто)'!SL$11:INDIRECT("'Полная ст-ть с уч.НЗС (Авто)'!SL"&amp;$J$42))/$D31)</f>
        <v>0</v>
      </c>
      <c r="SM31" s="137">
        <f ca="1">IF($D31=0,0,SUMIF('Полная ст-ть с уч.НЗС (Авто)'!$YP$11:INDIRECT("'Полная ст-ть с уч.НЗС (Авто)'!YP"&amp;$J$42),$C31,'Полная ст-ть с уч.НЗС (Авто)'!SM$11:INDIRECT("'Полная ст-ть с уч.НЗС (Авто)'!SM"&amp;$J$42))/$D31)</f>
        <v>0</v>
      </c>
      <c r="SN31" s="137">
        <f ca="1">IF($D31=0,0,SUMIF('Полная ст-ть с уч.НЗС (Авто)'!$YP$11:INDIRECT("'Полная ст-ть с уч.НЗС (Авто)'!YP"&amp;$J$42),$C31,'Полная ст-ть с уч.НЗС (Авто)'!SN$11:INDIRECT("'Полная ст-ть с уч.НЗС (Авто)'!SN"&amp;$J$42))/$D31)</f>
        <v>0</v>
      </c>
      <c r="SO31" s="137">
        <f ca="1">IF($D31=0,0,SUMIF('Полная ст-ть с уч.НЗС (Авто)'!$YP$11:INDIRECT("'Полная ст-ть с уч.НЗС (Авто)'!YP"&amp;$J$42),$C31,'Полная ст-ть с уч.НЗС (Авто)'!SO$11:INDIRECT("'Полная ст-ть с уч.НЗС (Авто)'!SO"&amp;$J$42))/$D31)</f>
        <v>0</v>
      </c>
      <c r="SP31" s="137">
        <f ca="1">IF($D31=0,0,SUMIF('Полная ст-ть с уч.НЗС (Авто)'!$YP$11:INDIRECT("'Полная ст-ть с уч.НЗС (Авто)'!YP"&amp;$J$42),$C31,'Полная ст-ть с уч.НЗС (Авто)'!SP$11:INDIRECT("'Полная ст-ть с уч.НЗС (Авто)'!SP"&amp;$J$42))/$D31)</f>
        <v>0</v>
      </c>
      <c r="SQ31" s="137">
        <f ca="1">IF($D31=0,0,SUMIF('Полная ст-ть с уч.НЗС (Авто)'!$YP$11:INDIRECT("'Полная ст-ть с уч.НЗС (Авто)'!YP"&amp;$J$42),$C31,'Полная ст-ть с уч.НЗС (Авто)'!SQ$11:INDIRECT("'Полная ст-ть с уч.НЗС (Авто)'!SQ"&amp;$J$42))/$D31)</f>
        <v>0</v>
      </c>
      <c r="SR31" s="137">
        <f ca="1">IF($D31=0,0,SUMIF('Полная ст-ть с уч.НЗС (Авто)'!$YP$11:INDIRECT("'Полная ст-ть с уч.НЗС (Авто)'!YP"&amp;$J$42),$C31,'Полная ст-ть с уч.НЗС (Авто)'!SR$11:INDIRECT("'Полная ст-ть с уч.НЗС (Авто)'!SR"&amp;$J$42))/$D31)</f>
        <v>0</v>
      </c>
      <c r="SS31" s="137">
        <f ca="1">IF($D31=0,0,SUMIF('Полная ст-ть с уч.НЗС (Авто)'!$YP$11:INDIRECT("'Полная ст-ть с уч.НЗС (Авто)'!YP"&amp;$J$42),$C31,'Полная ст-ть с уч.НЗС (Авто)'!SS$11:INDIRECT("'Полная ст-ть с уч.НЗС (Авто)'!SS"&amp;$J$42))/$D31)</f>
        <v>0</v>
      </c>
      <c r="ST31" s="137">
        <f ca="1">IF($D31=0,0,SUMIF('Полная ст-ть с уч.НЗС (Авто)'!$YP$11:INDIRECT("'Полная ст-ть с уч.НЗС (Авто)'!YP"&amp;$J$42),$C31,'Полная ст-ть с уч.НЗС (Авто)'!ST$11:INDIRECT("'Полная ст-ть с уч.НЗС (Авто)'!ST"&amp;$J$42))/$D31)</f>
        <v>0</v>
      </c>
      <c r="SU31" s="137">
        <f ca="1">IF($D31=0,0,SUMIF('Полная ст-ть с уч.НЗС (Авто)'!$YP$11:INDIRECT("'Полная ст-ть с уч.НЗС (Авто)'!YP"&amp;$J$42),$C31,'Полная ст-ть с уч.НЗС (Авто)'!SU$11:INDIRECT("'Полная ст-ть с уч.НЗС (Авто)'!SU"&amp;$J$42))/$D31)</f>
        <v>0</v>
      </c>
      <c r="SV31" s="137">
        <f ca="1">IF($D31=0,0,SUMIF('Полная ст-ть с уч.НЗС (Авто)'!$YP$11:INDIRECT("'Полная ст-ть с уч.НЗС (Авто)'!YP"&amp;$J$42),$C31,'Полная ст-ть с уч.НЗС (Авто)'!SV$11:INDIRECT("'Полная ст-ть с уч.НЗС (Авто)'!SV"&amp;$J$42))/$D31)</f>
        <v>0</v>
      </c>
      <c r="SW31" s="137">
        <f ca="1">IF($D31=0,0,SUMIF('Полная ст-ть с уч.НЗС (Авто)'!$YP$11:INDIRECT("'Полная ст-ть с уч.НЗС (Авто)'!YP"&amp;$J$42),$C31,'Полная ст-ть с уч.НЗС (Авто)'!SW$11:INDIRECT("'Полная ст-ть с уч.НЗС (Авто)'!SW"&amp;$J$42))/$D31)</f>
        <v>0</v>
      </c>
      <c r="SX31" s="137">
        <f ca="1">IF($D31=0,0,SUMIF('Полная ст-ть с уч.НЗС (Авто)'!$YP$11:INDIRECT("'Полная ст-ть с уч.НЗС (Авто)'!YP"&amp;$J$42),$C31,'Полная ст-ть с уч.НЗС (Авто)'!SX$11:INDIRECT("'Полная ст-ть с уч.НЗС (Авто)'!SX"&amp;$J$42))/$D31)</f>
        <v>0</v>
      </c>
      <c r="SY31" s="137">
        <f ca="1">IF($D31=0,0,SUMIF('Полная ст-ть с уч.НЗС (Авто)'!$YP$11:INDIRECT("'Полная ст-ть с уч.НЗС (Авто)'!YP"&amp;$J$42),$C31,'Полная ст-ть с уч.НЗС (Авто)'!SY$11:INDIRECT("'Полная ст-ть с уч.НЗС (Авто)'!SY"&amp;$J$42))/$D31)</f>
        <v>0</v>
      </c>
      <c r="SZ31" s="137">
        <f ca="1">IF($D31=0,0,SUMIF('Полная ст-ть с уч.НЗС (Авто)'!$YP$11:INDIRECT("'Полная ст-ть с уч.НЗС (Авто)'!YP"&amp;$J$42),$C31,'Полная ст-ть с уч.НЗС (Авто)'!SZ$11:INDIRECT("'Полная ст-ть с уч.НЗС (Авто)'!SZ"&amp;$J$42))/$D31)</f>
        <v>0</v>
      </c>
      <c r="TA31" s="137">
        <f ca="1">IF($D31=0,0,SUMIF('Полная ст-ть с уч.НЗС (Авто)'!$YP$11:INDIRECT("'Полная ст-ть с уч.НЗС (Авто)'!YP"&amp;$J$42),$C31,'Полная ст-ть с уч.НЗС (Авто)'!TA$11:INDIRECT("'Полная ст-ть с уч.НЗС (Авто)'!TA"&amp;$J$42))/$D31)</f>
        <v>0</v>
      </c>
      <c r="TB31" s="137">
        <f ca="1">IF($D31=0,0,SUMIF('Полная ст-ть с уч.НЗС (Авто)'!$YP$11:INDIRECT("'Полная ст-ть с уч.НЗС (Авто)'!YP"&amp;$J$42),$C31,'Полная ст-ть с уч.НЗС (Авто)'!TB$11:INDIRECT("'Полная ст-ть с уч.НЗС (Авто)'!TB"&amp;$J$42))/$D31)</f>
        <v>0</v>
      </c>
      <c r="TC31" s="137">
        <f ca="1">IF($D31=0,0,SUMIF('Полная ст-ть с уч.НЗС (Авто)'!$YP$11:INDIRECT("'Полная ст-ть с уч.НЗС (Авто)'!YP"&amp;$J$42),$C31,'Полная ст-ть с уч.НЗС (Авто)'!TC$11:INDIRECT("'Полная ст-ть с уч.НЗС (Авто)'!TC"&amp;$J$42))/$D31)</f>
        <v>0</v>
      </c>
      <c r="TD31" s="137">
        <f ca="1">IF($D31=0,0,SUMIF('Полная ст-ть с уч.НЗС (Авто)'!$YP$11:INDIRECT("'Полная ст-ть с уч.НЗС (Авто)'!YP"&amp;$J$42),$C31,'Полная ст-ть с уч.НЗС (Авто)'!TD$11:INDIRECT("'Полная ст-ть с уч.НЗС (Авто)'!TD"&amp;$J$42))/$D31)</f>
        <v>0</v>
      </c>
      <c r="TE31" s="137">
        <f ca="1">IF($D31=0,0,SUMIF('Полная ст-ть с уч.НЗС (Авто)'!$YP$11:INDIRECT("'Полная ст-ть с уч.НЗС (Авто)'!YP"&amp;$J$42),$C31,'Полная ст-ть с уч.НЗС (Авто)'!TE$11:INDIRECT("'Полная ст-ть с уч.НЗС (Авто)'!TE"&amp;$J$42))/$D31)</f>
        <v>0</v>
      </c>
      <c r="TF31" s="137">
        <f ca="1">IF($D31=0,0,SUMIF('Полная ст-ть с уч.НЗС (Авто)'!$YP$11:INDIRECT("'Полная ст-ть с уч.НЗС (Авто)'!YP"&amp;$J$42),$C31,'Полная ст-ть с уч.НЗС (Авто)'!TF$11:INDIRECT("'Полная ст-ть с уч.НЗС (Авто)'!TF"&amp;$J$42))/$D31)</f>
        <v>0</v>
      </c>
      <c r="TG31" s="137">
        <f ca="1">IF($D31=0,0,SUMIF('Полная ст-ть с уч.НЗС (Авто)'!$YP$11:INDIRECT("'Полная ст-ть с уч.НЗС (Авто)'!YP"&amp;$J$42),$C31,'Полная ст-ть с уч.НЗС (Авто)'!TG$11:INDIRECT("'Полная ст-ть с уч.НЗС (Авто)'!TG"&amp;$J$42))/$D31)</f>
        <v>0</v>
      </c>
      <c r="TH31" s="137">
        <f ca="1">IF($D31=0,0,SUMIF('Полная ст-ть с уч.НЗС (Авто)'!$YP$11:INDIRECT("'Полная ст-ть с уч.НЗС (Авто)'!YP"&amp;$J$42),$C31,'Полная ст-ть с уч.НЗС (Авто)'!TH$11:INDIRECT("'Полная ст-ть с уч.НЗС (Авто)'!TH"&amp;$J$42))/$D31)</f>
        <v>0</v>
      </c>
      <c r="TI31" s="137">
        <f ca="1">IF($D31=0,0,SUMIF('Полная ст-ть с уч.НЗС (Авто)'!$YP$11:INDIRECT("'Полная ст-ть с уч.НЗС (Авто)'!YP"&amp;$J$42),$C31,'Полная ст-ть с уч.НЗС (Авто)'!TI$11:INDIRECT("'Полная ст-ть с уч.НЗС (Авто)'!TI"&amp;$J$42))/$D31)</f>
        <v>0</v>
      </c>
      <c r="TJ31" s="137">
        <f ca="1">IF($D31=0,0,SUMIF('Полная ст-ть с уч.НЗС (Авто)'!$YP$11:INDIRECT("'Полная ст-ть с уч.НЗС (Авто)'!YP"&amp;$J$42),$C31,'Полная ст-ть с уч.НЗС (Авто)'!TJ$11:INDIRECT("'Полная ст-ть с уч.НЗС (Авто)'!TJ"&amp;$J$42))/$D31)</f>
        <v>0</v>
      </c>
      <c r="TK31" s="137">
        <f ca="1">IF($D31=0,0,SUMIF('Полная ст-ть с уч.НЗС (Авто)'!$YP$11:INDIRECT("'Полная ст-ть с уч.НЗС (Авто)'!YP"&amp;$J$42),$C31,'Полная ст-ть с уч.НЗС (Авто)'!TK$11:INDIRECT("'Полная ст-ть с уч.НЗС (Авто)'!TK"&amp;$J$42))/$D31)</f>
        <v>0</v>
      </c>
      <c r="TL31" s="137">
        <f ca="1">IF($D31=0,0,SUMIF('Полная ст-ть с уч.НЗС (Авто)'!$YP$11:INDIRECT("'Полная ст-ть с уч.НЗС (Авто)'!YP"&amp;$J$42),$C31,'Полная ст-ть с уч.НЗС (Авто)'!TL$11:INDIRECT("'Полная ст-ть с уч.НЗС (Авто)'!TL"&amp;$J$42))/$D31)</f>
        <v>0</v>
      </c>
      <c r="TM31" s="137">
        <f ca="1">IF($D31=0,0,SUMIF('Полная ст-ть с уч.НЗС (Авто)'!$YP$11:INDIRECT("'Полная ст-ть с уч.НЗС (Авто)'!YP"&amp;$J$42),$C31,'Полная ст-ть с уч.НЗС (Авто)'!TM$11:INDIRECT("'Полная ст-ть с уч.НЗС (Авто)'!TM"&amp;$J$42))/$D31)</f>
        <v>0</v>
      </c>
      <c r="TN31" s="137">
        <f ca="1">IF($D31=0,0,SUMIF('Полная ст-ть с уч.НЗС (Авто)'!$YP$11:INDIRECT("'Полная ст-ть с уч.НЗС (Авто)'!YP"&amp;$J$42),$C31,'Полная ст-ть с уч.НЗС (Авто)'!TN$11:INDIRECT("'Полная ст-ть с уч.НЗС (Авто)'!TN"&amp;$J$42))/$D31)</f>
        <v>0</v>
      </c>
      <c r="TO31" s="137">
        <f ca="1">IF($D31=0,0,SUMIF('Полная ст-ть с уч.НЗС (Авто)'!$YP$11:INDIRECT("'Полная ст-ть с уч.НЗС (Авто)'!YP"&amp;$J$42),$C31,'Полная ст-ть с уч.НЗС (Авто)'!TO$11:INDIRECT("'Полная ст-ть с уч.НЗС (Авто)'!TO"&amp;$J$42))/$D31)</f>
        <v>0</v>
      </c>
      <c r="TP31" s="137">
        <f ca="1">IF($D31=0,0,SUMIF('Полная ст-ть с уч.НЗС (Авто)'!$YP$11:INDIRECT("'Полная ст-ть с уч.НЗС (Авто)'!YP"&amp;$J$42),$C31,'Полная ст-ть с уч.НЗС (Авто)'!TP$11:INDIRECT("'Полная ст-ть с уч.НЗС (Авто)'!TP"&amp;$J$42))/$D31)</f>
        <v>0</v>
      </c>
      <c r="TQ31" s="137">
        <f ca="1">IF($D31=0,0,SUMIF('Полная ст-ть с уч.НЗС (Авто)'!$YP$11:INDIRECT("'Полная ст-ть с уч.НЗС (Авто)'!YP"&amp;$J$42),$C31,'Полная ст-ть с уч.НЗС (Авто)'!TQ$11:INDIRECT("'Полная ст-ть с уч.НЗС (Авто)'!TQ"&amp;$J$42))/$D31)</f>
        <v>0</v>
      </c>
      <c r="TR31" s="137">
        <f ca="1">IF($D31=0,0,SUMIF('Полная ст-ть с уч.НЗС (Авто)'!$YP$11:INDIRECT("'Полная ст-ть с уч.НЗС (Авто)'!YP"&amp;$J$42),$C31,'Полная ст-ть с уч.НЗС (Авто)'!TR$11:INDIRECT("'Полная ст-ть с уч.НЗС (Авто)'!TR"&amp;$J$42))/$D31)</f>
        <v>0</v>
      </c>
      <c r="TS31" s="137">
        <f ca="1">IF($D31=0,0,SUMIF('Полная ст-ть с уч.НЗС (Авто)'!$YP$11:INDIRECT("'Полная ст-ть с уч.НЗС (Авто)'!YP"&amp;$J$42),$C31,'Полная ст-ть с уч.НЗС (Авто)'!TS$11:INDIRECT("'Полная ст-ть с уч.НЗС (Авто)'!TS"&amp;$J$42))/$D31)</f>
        <v>0</v>
      </c>
      <c r="TT31" s="137">
        <f ca="1">IF($D31=0,0,SUMIF('Полная ст-ть с уч.НЗС (Авто)'!$YP$11:INDIRECT("'Полная ст-ть с уч.НЗС (Авто)'!YP"&amp;$J$42),$C31,'Полная ст-ть с уч.НЗС (Авто)'!TT$11:INDIRECT("'Полная ст-ть с уч.НЗС (Авто)'!TT"&amp;$J$42))/$D31)</f>
        <v>0</v>
      </c>
      <c r="TU31" s="137">
        <f ca="1">IF($D31=0,0,SUMIF('Полная ст-ть с уч.НЗС (Авто)'!$YP$11:INDIRECT("'Полная ст-ть с уч.НЗС (Авто)'!YP"&amp;$J$42),$C31,'Полная ст-ть с уч.НЗС (Авто)'!TU$11:INDIRECT("'Полная ст-ть с уч.НЗС (Авто)'!TU"&amp;$J$42))/$D31)</f>
        <v>0</v>
      </c>
      <c r="TV31" s="137">
        <f ca="1">IF($D31=0,0,SUMIF('Полная ст-ть с уч.НЗС (Авто)'!$YP$11:INDIRECT("'Полная ст-ть с уч.НЗС (Авто)'!YP"&amp;$J$42),$C31,'Полная ст-ть с уч.НЗС (Авто)'!TV$11:INDIRECT("'Полная ст-ть с уч.НЗС (Авто)'!TV"&amp;$J$42))/$D31)</f>
        <v>0</v>
      </c>
      <c r="TW31" s="137">
        <f ca="1">IF($D31=0,0,SUMIF('Полная ст-ть с уч.НЗС (Авто)'!$YP$11:INDIRECT("'Полная ст-ть с уч.НЗС (Авто)'!YP"&amp;$J$42),$C31,'Полная ст-ть с уч.НЗС (Авто)'!TW$11:INDIRECT("'Полная ст-ть с уч.НЗС (Авто)'!TW"&amp;$J$42))/$D31)</f>
        <v>0</v>
      </c>
      <c r="TX31" s="137">
        <f ca="1">IF($D31=0,0,SUMIF('Полная ст-ть с уч.НЗС (Авто)'!$YP$11:INDIRECT("'Полная ст-ть с уч.НЗС (Авто)'!YP"&amp;$J$42),$C31,'Полная ст-ть с уч.НЗС (Авто)'!TX$11:INDIRECT("'Полная ст-ть с уч.НЗС (Авто)'!TX"&amp;$J$42))/$D31)</f>
        <v>0</v>
      </c>
      <c r="TY31" s="137">
        <f ca="1">IF($D31=0,0,SUMIF('Полная ст-ть с уч.НЗС (Авто)'!$YP$11:INDIRECT("'Полная ст-ть с уч.НЗС (Авто)'!YP"&amp;$J$42),$C31,'Полная ст-ть с уч.НЗС (Авто)'!TY$11:INDIRECT("'Полная ст-ть с уч.НЗС (Авто)'!TY"&amp;$J$42))/$D31)</f>
        <v>0</v>
      </c>
      <c r="TZ31" s="137">
        <f ca="1">IF($D31=0,0,SUMIF('Полная ст-ть с уч.НЗС (Авто)'!$YP$11:INDIRECT("'Полная ст-ть с уч.НЗС (Авто)'!YP"&amp;$J$42),$C31,'Полная ст-ть с уч.НЗС (Авто)'!TZ$11:INDIRECT("'Полная ст-ть с уч.НЗС (Авто)'!TZ"&amp;$J$42))/$D31)</f>
        <v>0</v>
      </c>
      <c r="UA31" s="137">
        <f ca="1">IF($D31=0,0,SUMIF('Полная ст-ть с уч.НЗС (Авто)'!$YP$11:INDIRECT("'Полная ст-ть с уч.НЗС (Авто)'!YP"&amp;$J$42),$C31,'Полная ст-ть с уч.НЗС (Авто)'!UA$11:INDIRECT("'Полная ст-ть с уч.НЗС (Авто)'!UA"&amp;$J$42))/$D31)</f>
        <v>0</v>
      </c>
      <c r="UB31" s="137">
        <f ca="1">IF($D31=0,0,SUMIF('Полная ст-ть с уч.НЗС (Авто)'!$YP$11:INDIRECT("'Полная ст-ть с уч.НЗС (Авто)'!YP"&amp;$J$42),$C31,'Полная ст-ть с уч.НЗС (Авто)'!UB$11:INDIRECT("'Полная ст-ть с уч.НЗС (Авто)'!UB"&amp;$J$42))/$D31)</f>
        <v>0</v>
      </c>
      <c r="UC31" s="137">
        <f ca="1">IF($D31=0,0,SUMIF('Полная ст-ть с уч.НЗС (Авто)'!$YP$11:INDIRECT("'Полная ст-ть с уч.НЗС (Авто)'!YP"&amp;$J$42),$C31,'Полная ст-ть с уч.НЗС (Авто)'!UC$11:INDIRECT("'Полная ст-ть с уч.НЗС (Авто)'!UC"&amp;$J$42))/$D31)</f>
        <v>0</v>
      </c>
      <c r="UD31" s="137">
        <f ca="1">IF($D31=0,0,SUMIF('Полная ст-ть с уч.НЗС (Авто)'!$YP$11:INDIRECT("'Полная ст-ть с уч.НЗС (Авто)'!YP"&amp;$J$42),$C31,'Полная ст-ть с уч.НЗС (Авто)'!UD$11:INDIRECT("'Полная ст-ть с уч.НЗС (Авто)'!UD"&amp;$J$42))/$D31)</f>
        <v>0</v>
      </c>
      <c r="UE31" s="137">
        <f ca="1">IF($D31=0,0,SUMIF('Полная ст-ть с уч.НЗС (Авто)'!$YP$11:INDIRECT("'Полная ст-ть с уч.НЗС (Авто)'!YP"&amp;$J$42),$C31,'Полная ст-ть с уч.НЗС (Авто)'!UE$11:INDIRECT("'Полная ст-ть с уч.НЗС (Авто)'!UE"&amp;$J$42))/$D31)</f>
        <v>0</v>
      </c>
      <c r="UF31" s="137">
        <f ca="1">IF($D31=0,0,SUMIF('Полная ст-ть с уч.НЗС (Авто)'!$YP$11:INDIRECT("'Полная ст-ть с уч.НЗС (Авто)'!YP"&amp;$J$42),$C31,'Полная ст-ть с уч.НЗС (Авто)'!UF$11:INDIRECT("'Полная ст-ть с уч.НЗС (Авто)'!UF"&amp;$J$42))/$D31)</f>
        <v>0</v>
      </c>
      <c r="UG31" s="137">
        <f ca="1">IF($D31=0,0,SUMIF('Полная ст-ть с уч.НЗС (Авто)'!$YP$11:INDIRECT("'Полная ст-ть с уч.НЗС (Авто)'!YP"&amp;$J$42),$C31,'Полная ст-ть с уч.НЗС (Авто)'!UG$11:INDIRECT("'Полная ст-ть с уч.НЗС (Авто)'!UG"&amp;$J$42))/$D31)</f>
        <v>0</v>
      </c>
      <c r="UH31" s="137">
        <f ca="1">IF($D31=0,0,SUMIF('Полная ст-ть с уч.НЗС (Авто)'!$YP$11:INDIRECT("'Полная ст-ть с уч.НЗС (Авто)'!YP"&amp;$J$42),$C31,'Полная ст-ть с уч.НЗС (Авто)'!UH$11:INDIRECT("'Полная ст-ть с уч.НЗС (Авто)'!UH"&amp;$J$42))/$D31)</f>
        <v>0</v>
      </c>
      <c r="UI31" s="137">
        <f ca="1">IF($D31=0,0,SUMIF('Полная ст-ть с уч.НЗС (Авто)'!$YP$11:INDIRECT("'Полная ст-ть с уч.НЗС (Авто)'!YP"&amp;$J$42),$C31,'Полная ст-ть с уч.НЗС (Авто)'!UI$11:INDIRECT("'Полная ст-ть с уч.НЗС (Авто)'!UI"&amp;$J$42))/$D31)</f>
        <v>0</v>
      </c>
      <c r="UJ31" s="137">
        <f ca="1">IF($D31=0,0,SUMIF('Полная ст-ть с уч.НЗС (Авто)'!$YP$11:INDIRECT("'Полная ст-ть с уч.НЗС (Авто)'!YP"&amp;$J$42),$C31,'Полная ст-ть с уч.НЗС (Авто)'!UJ$11:INDIRECT("'Полная ст-ть с уч.НЗС (Авто)'!UJ"&amp;$J$42))/$D31)</f>
        <v>0</v>
      </c>
      <c r="UK31" s="137">
        <f ca="1">IF($D31=0,0,SUMIF('Полная ст-ть с уч.НЗС (Авто)'!$YP$11:INDIRECT("'Полная ст-ть с уч.НЗС (Авто)'!YP"&amp;$J$42),$C31,'Полная ст-ть с уч.НЗС (Авто)'!UK$11:INDIRECT("'Полная ст-ть с уч.НЗС (Авто)'!UK"&amp;$J$42))/$D31)</f>
        <v>0</v>
      </c>
      <c r="UL31" s="137">
        <f ca="1">IF($D31=0,0,SUMIF('Полная ст-ть с уч.НЗС (Авто)'!$YP$11:INDIRECT("'Полная ст-ть с уч.НЗС (Авто)'!YP"&amp;$J$42),$C31,'Полная ст-ть с уч.НЗС (Авто)'!UL$11:INDIRECT("'Полная ст-ть с уч.НЗС (Авто)'!UL"&amp;$J$42))/$D31)</f>
        <v>0</v>
      </c>
      <c r="UM31" s="137">
        <f ca="1">IF($D31=0,0,SUMIF('Полная ст-ть с уч.НЗС (Авто)'!$YP$11:INDIRECT("'Полная ст-ть с уч.НЗС (Авто)'!YP"&amp;$J$42),$C31,'Полная ст-ть с уч.НЗС (Авто)'!UM$11:INDIRECT("'Полная ст-ть с уч.НЗС (Авто)'!UM"&amp;$J$42))/$D31)</f>
        <v>0</v>
      </c>
      <c r="UN31" s="137">
        <f ca="1">IF($D31=0,0,SUMIF('Полная ст-ть с уч.НЗС (Авто)'!$YP$11:INDIRECT("'Полная ст-ть с уч.НЗС (Авто)'!YP"&amp;$J$42),$C31,'Полная ст-ть с уч.НЗС (Авто)'!UN$11:INDIRECT("'Полная ст-ть с уч.НЗС (Авто)'!UN"&amp;$J$42))/$D31)</f>
        <v>0</v>
      </c>
      <c r="UO31" s="137">
        <f ca="1">IF($D31=0,0,SUMIF('Полная ст-ть с уч.НЗС (Авто)'!$YP$11:INDIRECT("'Полная ст-ть с уч.НЗС (Авто)'!YP"&amp;$J$42),$C31,'Полная ст-ть с уч.НЗС (Авто)'!UO$11:INDIRECT("'Полная ст-ть с уч.НЗС (Авто)'!UO"&amp;$J$42))/$D31)</f>
        <v>0</v>
      </c>
      <c r="UP31" s="137">
        <f ca="1">IF($D31=0,0,SUMIF('Полная ст-ть с уч.НЗС (Авто)'!$YP$11:INDIRECT("'Полная ст-ть с уч.НЗС (Авто)'!YP"&amp;$J$42),$C31,'Полная ст-ть с уч.НЗС (Авто)'!UP$11:INDIRECT("'Полная ст-ть с уч.НЗС (Авто)'!UP"&amp;$J$42))/$D31)</f>
        <v>0</v>
      </c>
      <c r="UQ31" s="137">
        <f ca="1">IF($D31=0,0,SUMIF('Полная ст-ть с уч.НЗС (Авто)'!$YP$11:INDIRECT("'Полная ст-ть с уч.НЗС (Авто)'!YP"&amp;$J$42),$C31,'Полная ст-ть с уч.НЗС (Авто)'!UQ$11:INDIRECT("'Полная ст-ть с уч.НЗС (Авто)'!UQ"&amp;$J$42))/$D31)</f>
        <v>0</v>
      </c>
      <c r="UR31" s="137">
        <f ca="1">IF($D31=0,0,SUMIF('Полная ст-ть с уч.НЗС (Авто)'!$YP$11:INDIRECT("'Полная ст-ть с уч.НЗС (Авто)'!YP"&amp;$J$42),$C31,'Полная ст-ть с уч.НЗС (Авто)'!UR$11:INDIRECT("'Полная ст-ть с уч.НЗС (Авто)'!UR"&amp;$J$42))/$D31)</f>
        <v>0</v>
      </c>
      <c r="US31" s="137">
        <f ca="1">IF($D31=0,0,SUMIF('Полная ст-ть с уч.НЗС (Авто)'!$YP$11:INDIRECT("'Полная ст-ть с уч.НЗС (Авто)'!YP"&amp;$J$42),$C31,'Полная ст-ть с уч.НЗС (Авто)'!US$11:INDIRECT("'Полная ст-ть с уч.НЗС (Авто)'!US"&amp;$J$42))/$D31)</f>
        <v>0</v>
      </c>
      <c r="UT31" s="137">
        <f ca="1">IF($D31=0,0,SUMIF('Полная ст-ть с уч.НЗС (Авто)'!$YP$11:INDIRECT("'Полная ст-ть с уч.НЗС (Авто)'!YP"&amp;$J$42),$C31,'Полная ст-ть с уч.НЗС (Авто)'!UT$11:INDIRECT("'Полная ст-ть с уч.НЗС (Авто)'!UT"&amp;$J$42))/$D31)</f>
        <v>0</v>
      </c>
      <c r="UU31" s="137">
        <f ca="1">IF($D31=0,0,SUMIF('Полная ст-ть с уч.НЗС (Авто)'!$YP$11:INDIRECT("'Полная ст-ть с уч.НЗС (Авто)'!YP"&amp;$J$42),$C31,'Полная ст-ть с уч.НЗС (Авто)'!UU$11:INDIRECT("'Полная ст-ть с уч.НЗС (Авто)'!UU"&amp;$J$42))/$D31)</f>
        <v>0</v>
      </c>
      <c r="UV31" s="137">
        <f ca="1">IF($D31=0,0,SUMIF('Полная ст-ть с уч.НЗС (Авто)'!$YP$11:INDIRECT("'Полная ст-ть с уч.НЗС (Авто)'!YP"&amp;$J$42),$C31,'Полная ст-ть с уч.НЗС (Авто)'!UV$11:INDIRECT("'Полная ст-ть с уч.НЗС (Авто)'!UV"&amp;$J$42))/$D31)</f>
        <v>0</v>
      </c>
      <c r="UW31" s="137">
        <f ca="1">IF($D31=0,0,SUMIF('Полная ст-ть с уч.НЗС (Авто)'!$YP$11:INDIRECT("'Полная ст-ть с уч.НЗС (Авто)'!YP"&amp;$J$42),$C31,'Полная ст-ть с уч.НЗС (Авто)'!UW$11:INDIRECT("'Полная ст-ть с уч.НЗС (Авто)'!UW"&amp;$J$42))/$D31)</f>
        <v>0</v>
      </c>
      <c r="UX31" s="137">
        <f ca="1">IF($D31=0,0,SUMIF('Полная ст-ть с уч.НЗС (Авто)'!$YP$11:INDIRECT("'Полная ст-ть с уч.НЗС (Авто)'!YP"&amp;$J$42),$C31,'Полная ст-ть с уч.НЗС (Авто)'!UX$11:INDIRECT("'Полная ст-ть с уч.НЗС (Авто)'!UX"&amp;$J$42))/$D31)</f>
        <v>0</v>
      </c>
      <c r="UY31" s="137">
        <f ca="1">IF($D31=0,0,SUMIF('Полная ст-ть с уч.НЗС (Авто)'!$YP$11:INDIRECT("'Полная ст-ть с уч.НЗС (Авто)'!YP"&amp;$J$42),$C31,'Полная ст-ть с уч.НЗС (Авто)'!UY$11:INDIRECT("'Полная ст-ть с уч.НЗС (Авто)'!UY"&amp;$J$42))/$D31)</f>
        <v>0</v>
      </c>
      <c r="UZ31" s="137">
        <f ca="1">IF($D31=0,0,SUMIF('Полная ст-ть с уч.НЗС (Авто)'!$YP$11:INDIRECT("'Полная ст-ть с уч.НЗС (Авто)'!YP"&amp;$J$42),$C31,'Полная ст-ть с уч.НЗС (Авто)'!UZ$11:INDIRECT("'Полная ст-ть с уч.НЗС (Авто)'!UZ"&amp;$J$42))/$D31)</f>
        <v>0</v>
      </c>
      <c r="VA31" s="137">
        <f ca="1">IF($D31=0,0,SUMIF('Полная ст-ть с уч.НЗС (Авто)'!$YP$11:INDIRECT("'Полная ст-ть с уч.НЗС (Авто)'!YP"&amp;$J$42),$C31,'Полная ст-ть с уч.НЗС (Авто)'!VA$11:INDIRECT("'Полная ст-ть с уч.НЗС (Авто)'!VA"&amp;$J$42))/$D31)</f>
        <v>0</v>
      </c>
      <c r="VB31" s="137">
        <f ca="1">IF($D31=0,0,SUMIF('Полная ст-ть с уч.НЗС (Авто)'!$YP$11:INDIRECT("'Полная ст-ть с уч.НЗС (Авто)'!YP"&amp;$J$42),$C31,'Полная ст-ть с уч.НЗС (Авто)'!VB$11:INDIRECT("'Полная ст-ть с уч.НЗС (Авто)'!VB"&amp;$J$42))/$D31)</f>
        <v>0</v>
      </c>
      <c r="VC31" s="137">
        <f ca="1">IF($D31=0,0,SUMIF('Полная ст-ть с уч.НЗС (Авто)'!$YP$11:INDIRECT("'Полная ст-ть с уч.НЗС (Авто)'!YP"&amp;$J$42),$C31,'Полная ст-ть с уч.НЗС (Авто)'!VC$11:INDIRECT("'Полная ст-ть с уч.НЗС (Авто)'!VC"&amp;$J$42))/$D31)</f>
        <v>0</v>
      </c>
      <c r="VD31" s="137">
        <f ca="1">IF($D31=0,0,SUMIF('Полная ст-ть с уч.НЗС (Авто)'!$YP$11:INDIRECT("'Полная ст-ть с уч.НЗС (Авто)'!YP"&amp;$J$42),$C31,'Полная ст-ть с уч.НЗС (Авто)'!VD$11:INDIRECT("'Полная ст-ть с уч.НЗС (Авто)'!VD"&amp;$J$42))/$D31)</f>
        <v>0</v>
      </c>
      <c r="VE31" s="137">
        <f ca="1">IF($D31=0,0,SUMIF('Полная ст-ть с уч.НЗС (Авто)'!$YP$11:INDIRECT("'Полная ст-ть с уч.НЗС (Авто)'!YP"&amp;$J$42),$C31,'Полная ст-ть с уч.НЗС (Авто)'!VE$11:INDIRECT("'Полная ст-ть с уч.НЗС (Авто)'!VE"&amp;$J$42))/$D31)</f>
        <v>0</v>
      </c>
      <c r="VF31" s="137">
        <f ca="1">IF($D31=0,0,SUMIF('Полная ст-ть с уч.НЗС (Авто)'!$YP$11:INDIRECT("'Полная ст-ть с уч.НЗС (Авто)'!YP"&amp;$J$42),$C31,'Полная ст-ть с уч.НЗС (Авто)'!VF$11:INDIRECT("'Полная ст-ть с уч.НЗС (Авто)'!VF"&amp;$J$42))/$D31)</f>
        <v>0</v>
      </c>
      <c r="VG31" s="137">
        <f ca="1">IF($D31=0,0,SUMIF('Полная ст-ть с уч.НЗС (Авто)'!$YP$11:INDIRECT("'Полная ст-ть с уч.НЗС (Авто)'!YP"&amp;$J$42),$C31,'Полная ст-ть с уч.НЗС (Авто)'!VG$11:INDIRECT("'Полная ст-ть с уч.НЗС (Авто)'!VG"&amp;$J$42))/$D31)</f>
        <v>0</v>
      </c>
      <c r="VH31" s="137">
        <f ca="1">IF($D31=0,0,SUMIF('Полная ст-ть с уч.НЗС (Авто)'!$YP$11:INDIRECT("'Полная ст-ть с уч.НЗС (Авто)'!YP"&amp;$J$42),$C31,'Полная ст-ть с уч.НЗС (Авто)'!VH$11:INDIRECT("'Полная ст-ть с уч.НЗС (Авто)'!VH"&amp;$J$42))/$D31)</f>
        <v>0</v>
      </c>
      <c r="VI31" s="137">
        <f ca="1">IF($D31=0,0,SUMIF('Полная ст-ть с уч.НЗС (Авто)'!$YP$11:INDIRECT("'Полная ст-ть с уч.НЗС (Авто)'!YP"&amp;$J$42),$C31,'Полная ст-ть с уч.НЗС (Авто)'!VI$11:INDIRECT("'Полная ст-ть с уч.НЗС (Авто)'!VI"&amp;$J$42))/$D31)</f>
        <v>0</v>
      </c>
      <c r="VJ31" s="137">
        <f ca="1">IF($D31=0,0,SUMIF('Полная ст-ть с уч.НЗС (Авто)'!$YP$11:INDIRECT("'Полная ст-ть с уч.НЗС (Авто)'!YP"&amp;$J$42),$C31,'Полная ст-ть с уч.НЗС (Авто)'!VJ$11:INDIRECT("'Полная ст-ть с уч.НЗС (Авто)'!VJ"&amp;$J$42))/$D31)</f>
        <v>0</v>
      </c>
      <c r="VK31" s="137">
        <f ca="1">IF($D31=0,0,SUMIF('Полная ст-ть с уч.НЗС (Авто)'!$YP$11:INDIRECT("'Полная ст-ть с уч.НЗС (Авто)'!YP"&amp;$J$42),$C31,'Полная ст-ть с уч.НЗС (Авто)'!VK$11:INDIRECT("'Полная ст-ть с уч.НЗС (Авто)'!VK"&amp;$J$42))/$D31)</f>
        <v>0</v>
      </c>
      <c r="VL31" s="137">
        <f ca="1">IF($D31=0,0,SUMIF('Полная ст-ть с уч.НЗС (Авто)'!$YP$11:INDIRECT("'Полная ст-ть с уч.НЗС (Авто)'!YP"&amp;$J$42),$C31,'Полная ст-ть с уч.НЗС (Авто)'!VL$11:INDIRECT("'Полная ст-ть с уч.НЗС (Авто)'!VL"&amp;$J$42))/$D31)</f>
        <v>0</v>
      </c>
      <c r="VM31" s="137">
        <f ca="1">IF($D31=0,0,SUMIF('Полная ст-ть с уч.НЗС (Авто)'!$YP$11:INDIRECT("'Полная ст-ть с уч.НЗС (Авто)'!YP"&amp;$J$42),$C31,'Полная ст-ть с уч.НЗС (Авто)'!VM$11:INDIRECT("'Полная ст-ть с уч.НЗС (Авто)'!VM"&amp;$J$42))/$D31)</f>
        <v>0</v>
      </c>
      <c r="VN31" s="137">
        <f ca="1">IF($D31=0,0,SUMIF('Полная ст-ть с уч.НЗС (Авто)'!$YP$11:INDIRECT("'Полная ст-ть с уч.НЗС (Авто)'!YP"&amp;$J$42),$C31,'Полная ст-ть с уч.НЗС (Авто)'!VN$11:INDIRECT("'Полная ст-ть с уч.НЗС (Авто)'!VN"&amp;$J$42))/$D31)</f>
        <v>0</v>
      </c>
      <c r="VO31" s="137">
        <f ca="1">IF($D31=0,0,SUMIF('Полная ст-ть с уч.НЗС (Авто)'!$YP$11:INDIRECT("'Полная ст-ть с уч.НЗС (Авто)'!YP"&amp;$J$42),$C31,'Полная ст-ть с уч.НЗС (Авто)'!VO$11:INDIRECT("'Полная ст-ть с уч.НЗС (Авто)'!VO"&amp;$J$42))/$D31)</f>
        <v>0</v>
      </c>
      <c r="VP31" s="137">
        <f ca="1">IF($D31=0,0,SUMIF('Полная ст-ть с уч.НЗС (Авто)'!$YP$11:INDIRECT("'Полная ст-ть с уч.НЗС (Авто)'!YP"&amp;$J$42),$C31,'Полная ст-ть с уч.НЗС (Авто)'!VP$11:INDIRECT("'Полная ст-ть с уч.НЗС (Авто)'!VP"&amp;$J$42))/$D31)</f>
        <v>0</v>
      </c>
      <c r="VQ31" s="137">
        <f ca="1">IF($D31=0,0,SUMIF('Полная ст-ть с уч.НЗС (Авто)'!$YP$11:INDIRECT("'Полная ст-ть с уч.НЗС (Авто)'!YP"&amp;$J$42),$C31,'Полная ст-ть с уч.НЗС (Авто)'!VQ$11:INDIRECT("'Полная ст-ть с уч.НЗС (Авто)'!VQ"&amp;$J$42))/$D31)</f>
        <v>0</v>
      </c>
      <c r="VR31" s="137">
        <f ca="1">IF($D31=0,0,SUMIF('Полная ст-ть с уч.НЗС (Авто)'!$YP$11:INDIRECT("'Полная ст-ть с уч.НЗС (Авто)'!YP"&amp;$J$42),$C31,'Полная ст-ть с уч.НЗС (Авто)'!VR$11:INDIRECT("'Полная ст-ть с уч.НЗС (Авто)'!VR"&amp;$J$42))/$D31)</f>
        <v>0</v>
      </c>
      <c r="VS31" s="137">
        <f ca="1">IF($D31=0,0,SUMIF('Полная ст-ть с уч.НЗС (Авто)'!$YP$11:INDIRECT("'Полная ст-ть с уч.НЗС (Авто)'!YP"&amp;$J$42),$C31,'Полная ст-ть с уч.НЗС (Авто)'!VS$11:INDIRECT("'Полная ст-ть с уч.НЗС (Авто)'!VS"&amp;$J$42))/$D31)</f>
        <v>0</v>
      </c>
      <c r="VT31" s="137">
        <f ca="1">IF($D31=0,0,SUMIF('Полная ст-ть с уч.НЗС (Авто)'!$YP$11:INDIRECT("'Полная ст-ть с уч.НЗС (Авто)'!YP"&amp;$J$42),$C31,'Полная ст-ть с уч.НЗС (Авто)'!VT$11:INDIRECT("'Полная ст-ть с уч.НЗС (Авто)'!VT"&amp;$J$42))/$D31)</f>
        <v>0</v>
      </c>
      <c r="VU31" s="137">
        <f ca="1">IF($D31=0,0,SUMIF('Полная ст-ть с уч.НЗС (Авто)'!$YP$11:INDIRECT("'Полная ст-ть с уч.НЗС (Авто)'!YP"&amp;$J$42),$C31,'Полная ст-ть с уч.НЗС (Авто)'!VU$11:INDIRECT("'Полная ст-ть с уч.НЗС (Авто)'!VU"&amp;$J$42))/$D31)</f>
        <v>0</v>
      </c>
      <c r="VV31" s="137">
        <f ca="1">IF($D31=0,0,SUMIF('Полная ст-ть с уч.НЗС (Авто)'!$YP$11:INDIRECT("'Полная ст-ть с уч.НЗС (Авто)'!YP"&amp;$J$42),$C31,'Полная ст-ть с уч.НЗС (Авто)'!VV$11:INDIRECT("'Полная ст-ть с уч.НЗС (Авто)'!VV"&amp;$J$42))/$D31)</f>
        <v>0</v>
      </c>
      <c r="VW31" s="137">
        <f ca="1">IF($D31=0,0,SUMIF('Полная ст-ть с уч.НЗС (Авто)'!$YP$11:INDIRECT("'Полная ст-ть с уч.НЗС (Авто)'!YP"&amp;$J$42),$C31,'Полная ст-ть с уч.НЗС (Авто)'!VW$11:INDIRECT("'Полная ст-ть с уч.НЗС (Авто)'!VW"&amp;$J$42))/$D31)</f>
        <v>0</v>
      </c>
      <c r="VX31" s="137">
        <f ca="1">IF($D31=0,0,SUMIF('Полная ст-ть с уч.НЗС (Авто)'!$YP$11:INDIRECT("'Полная ст-ть с уч.НЗС (Авто)'!YP"&amp;$J$42),$C31,'Полная ст-ть с уч.НЗС (Авто)'!VX$11:INDIRECT("'Полная ст-ть с уч.НЗС (Авто)'!VX"&amp;$J$42))/$D31)</f>
        <v>0</v>
      </c>
      <c r="VY31" s="137">
        <f ca="1">IF($D31=0,0,SUMIF('Полная ст-ть с уч.НЗС (Авто)'!$YP$11:INDIRECT("'Полная ст-ть с уч.НЗС (Авто)'!YP"&amp;$J$42),$C31,'Полная ст-ть с уч.НЗС (Авто)'!VY$11:INDIRECT("'Полная ст-ть с уч.НЗС (Авто)'!VY"&amp;$J$42))/$D31)</f>
        <v>0</v>
      </c>
      <c r="VZ31" s="137">
        <f ca="1">IF($D31=0,0,SUMIF('Полная ст-ть с уч.НЗС (Авто)'!$YP$11:INDIRECT("'Полная ст-ть с уч.НЗС (Авто)'!YP"&amp;$J$42),$C31,'Полная ст-ть с уч.НЗС (Авто)'!VZ$11:INDIRECT("'Полная ст-ть с уч.НЗС (Авто)'!VZ"&amp;$J$42))/$D31)</f>
        <v>0</v>
      </c>
      <c r="WA31" s="137">
        <f ca="1">IF($D31=0,0,SUMIF('Полная ст-ть с уч.НЗС (Авто)'!$YP$11:INDIRECT("'Полная ст-ть с уч.НЗС (Авто)'!YP"&amp;$J$42),$C31,'Полная ст-ть с уч.НЗС (Авто)'!WA$11:INDIRECT("'Полная ст-ть с уч.НЗС (Авто)'!WA"&amp;$J$42))/$D31)</f>
        <v>0</v>
      </c>
      <c r="WB31" s="137">
        <f ca="1">IF($D31=0,0,SUMIF('Полная ст-ть с уч.НЗС (Авто)'!$YP$11:INDIRECT("'Полная ст-ть с уч.НЗС (Авто)'!YP"&amp;$J$42),$C31,'Полная ст-ть с уч.НЗС (Авто)'!WB$11:INDIRECT("'Полная ст-ть с уч.НЗС (Авто)'!WB"&amp;$J$42))/$D31)</f>
        <v>0</v>
      </c>
      <c r="WC31" s="137">
        <f ca="1">IF($D31=0,0,SUMIF('Полная ст-ть с уч.НЗС (Авто)'!$YP$11:INDIRECT("'Полная ст-ть с уч.НЗС (Авто)'!YP"&amp;$J$42),$C31,'Полная ст-ть с уч.НЗС (Авто)'!WC$11:INDIRECT("'Полная ст-ть с уч.НЗС (Авто)'!WC"&amp;$J$42))/$D31)</f>
        <v>0</v>
      </c>
      <c r="WD31" s="137">
        <f ca="1">IF($D31=0,0,SUMIF('Полная ст-ть с уч.НЗС (Авто)'!$YP$11:INDIRECT("'Полная ст-ть с уч.НЗС (Авто)'!YP"&amp;$J$42),$C31,'Полная ст-ть с уч.НЗС (Авто)'!WD$11:INDIRECT("'Полная ст-ть с уч.НЗС (Авто)'!WD"&amp;$J$42))/$D31)</f>
        <v>0</v>
      </c>
      <c r="WE31" s="137">
        <f ca="1">IF($D31=0,0,SUMIF('Полная ст-ть с уч.НЗС (Авто)'!$YP$11:INDIRECT("'Полная ст-ть с уч.НЗС (Авто)'!YP"&amp;$J$42),$C31,'Полная ст-ть с уч.НЗС (Авто)'!WE$11:INDIRECT("'Полная ст-ть с уч.НЗС (Авто)'!WE"&amp;$J$42))/$D31)</f>
        <v>0</v>
      </c>
      <c r="WF31" s="137">
        <f ca="1">IF($D31=0,0,SUMIF('Полная ст-ть с уч.НЗС (Авто)'!$YP$11:INDIRECT("'Полная ст-ть с уч.НЗС (Авто)'!YP"&amp;$J$42),$C31,'Полная ст-ть с уч.НЗС (Авто)'!WF$11:INDIRECT("'Полная ст-ть с уч.НЗС (Авто)'!WF"&amp;$J$42))/$D31)</f>
        <v>0</v>
      </c>
      <c r="WG31" s="137">
        <f ca="1">IF($D31=0,0,SUMIF('Полная ст-ть с уч.НЗС (Авто)'!$YP$11:INDIRECT("'Полная ст-ть с уч.НЗС (Авто)'!YP"&amp;$J$42),$C31,'Полная ст-ть с уч.НЗС (Авто)'!WG$11:INDIRECT("'Полная ст-ть с уч.НЗС (Авто)'!WG"&amp;$J$42))/$D31)</f>
        <v>0</v>
      </c>
      <c r="WH31" s="137">
        <f ca="1">IF($D31=0,0,SUMIF('Полная ст-ть с уч.НЗС (Авто)'!$YP$11:INDIRECT("'Полная ст-ть с уч.НЗС (Авто)'!YP"&amp;$J$42),$C31,'Полная ст-ть с уч.НЗС (Авто)'!WH$11:INDIRECT("'Полная ст-ть с уч.НЗС (Авто)'!WH"&amp;$J$42))/$D31)</f>
        <v>0</v>
      </c>
      <c r="WI31" s="137">
        <f ca="1">IF($D31=0,0,SUMIF('Полная ст-ть с уч.НЗС (Авто)'!$YP$11:INDIRECT("'Полная ст-ть с уч.НЗС (Авто)'!YP"&amp;$J$42),$C31,'Полная ст-ть с уч.НЗС (Авто)'!WI$11:INDIRECT("'Полная ст-ть с уч.НЗС (Авто)'!WI"&amp;$J$42))/$D31)</f>
        <v>0</v>
      </c>
      <c r="WJ31" s="137">
        <f ca="1">IF($D31=0,0,SUMIF('Полная ст-ть с уч.НЗС (Авто)'!$YP$11:INDIRECT("'Полная ст-ть с уч.НЗС (Авто)'!YP"&amp;$J$42),$C31,'Полная ст-ть с уч.НЗС (Авто)'!WJ$11:INDIRECT("'Полная ст-ть с уч.НЗС (Авто)'!WJ"&amp;$J$42))/$D31)</f>
        <v>0</v>
      </c>
      <c r="WK31" s="137">
        <f ca="1">IF($D31=0,0,SUMIF('Полная ст-ть с уч.НЗС (Авто)'!$YP$11:INDIRECT("'Полная ст-ть с уч.НЗС (Авто)'!YP"&amp;$J$42),$C31,'Полная ст-ть с уч.НЗС (Авто)'!WK$11:INDIRECT("'Полная ст-ть с уч.НЗС (Авто)'!WK"&amp;$J$42))/$D31)</f>
        <v>0</v>
      </c>
      <c r="WL31" s="137">
        <f ca="1">IF($D31=0,0,SUMIF('Полная ст-ть с уч.НЗС (Авто)'!$YP$11:INDIRECT("'Полная ст-ть с уч.НЗС (Авто)'!YP"&amp;$J$42),$C31,'Полная ст-ть с уч.НЗС (Авто)'!WL$11:INDIRECT("'Полная ст-ть с уч.НЗС (Авто)'!WL"&amp;$J$42))/$D31)</f>
        <v>0</v>
      </c>
      <c r="WM31" s="137">
        <f ca="1">IF($D31=0,0,SUMIF('Полная ст-ть с уч.НЗС (Авто)'!$YP$11:INDIRECT("'Полная ст-ть с уч.НЗС (Авто)'!YP"&amp;$J$42),$C31,'Полная ст-ть с уч.НЗС (Авто)'!WM$11:INDIRECT("'Полная ст-ть с уч.НЗС (Авто)'!WM"&amp;$J$42))/$D31)</f>
        <v>0</v>
      </c>
      <c r="WN31" s="137">
        <f ca="1">IF($D31=0,0,SUMIF('Полная ст-ть с уч.НЗС (Авто)'!$YP$11:INDIRECT("'Полная ст-ть с уч.НЗС (Авто)'!YP"&amp;$J$42),$C31,'Полная ст-ть с уч.НЗС (Авто)'!WN$11:INDIRECT("'Полная ст-ть с уч.НЗС (Авто)'!WN"&amp;$J$42))/$D31)</f>
        <v>0</v>
      </c>
      <c r="WO31" s="137">
        <f ca="1">IF($D31=0,0,SUMIF('Полная ст-ть с уч.НЗС (Авто)'!$YP$11:INDIRECT("'Полная ст-ть с уч.НЗС (Авто)'!YP"&amp;$J$42),$C31,'Полная ст-ть с уч.НЗС (Авто)'!WO$11:INDIRECT("'Полная ст-ть с уч.НЗС (Авто)'!WO"&amp;$J$42))/$D31)</f>
        <v>0</v>
      </c>
      <c r="WP31" s="137">
        <f ca="1">IF($D31=0,0,SUMIF('Полная ст-ть с уч.НЗС (Авто)'!$YP$11:INDIRECT("'Полная ст-ть с уч.НЗС (Авто)'!YP"&amp;$J$42),$C31,'Полная ст-ть с уч.НЗС (Авто)'!WP$11:INDIRECT("'Полная ст-ть с уч.НЗС (Авто)'!WP"&amp;$J$42))/$D31)</f>
        <v>0</v>
      </c>
      <c r="WQ31" s="137">
        <f ca="1">IF($D31=0,0,SUMIF('Полная ст-ть с уч.НЗС (Авто)'!$YP$11:INDIRECT("'Полная ст-ть с уч.НЗС (Авто)'!YP"&amp;$J$42),$C31,'Полная ст-ть с уч.НЗС (Авто)'!WQ$11:INDIRECT("'Полная ст-ть с уч.НЗС (Авто)'!WQ"&amp;$J$42))/$D31)</f>
        <v>0</v>
      </c>
      <c r="WR31" s="137">
        <f ca="1">IF($D31=0,0,SUMIF('Полная ст-ть с уч.НЗС (Авто)'!$YP$11:INDIRECT("'Полная ст-ть с уч.НЗС (Авто)'!YP"&amp;$J$42),$C31,'Полная ст-ть с уч.НЗС (Авто)'!WR$11:INDIRECT("'Полная ст-ть с уч.НЗС (Авто)'!WR"&amp;$J$42))/$D31)</f>
        <v>0</v>
      </c>
      <c r="WS31" s="137">
        <f ca="1">IF($D31=0,0,SUMIF('Полная ст-ть с уч.НЗС (Авто)'!$YP$11:INDIRECT("'Полная ст-ть с уч.НЗС (Авто)'!YP"&amp;$J$42),$C31,'Полная ст-ть с уч.НЗС (Авто)'!WS$11:INDIRECT("'Полная ст-ть с уч.НЗС (Авто)'!WS"&amp;$J$42))/$D31)</f>
        <v>0</v>
      </c>
      <c r="WT31" s="137">
        <f ca="1">IF($D31=0,0,SUMIF('Полная ст-ть с уч.НЗС (Авто)'!$YP$11:INDIRECT("'Полная ст-ть с уч.НЗС (Авто)'!YP"&amp;$J$42),$C31,'Полная ст-ть с уч.НЗС (Авто)'!WT$11:INDIRECT("'Полная ст-ть с уч.НЗС (Авто)'!WT"&amp;$J$42))/$D31)</f>
        <v>0</v>
      </c>
      <c r="WU31" s="137">
        <f ca="1">IF($D31=0,0,SUMIF('Полная ст-ть с уч.НЗС (Авто)'!$YP$11:INDIRECT("'Полная ст-ть с уч.НЗС (Авто)'!YP"&amp;$J$42),$C31,'Полная ст-ть с уч.НЗС (Авто)'!WU$11:INDIRECT("'Полная ст-ть с уч.НЗС (Авто)'!WU"&amp;$J$42))/$D31)</f>
        <v>0</v>
      </c>
      <c r="WV31" s="137">
        <f ca="1">IF($D31=0,0,SUMIF('Полная ст-ть с уч.НЗС (Авто)'!$YP$11:INDIRECT("'Полная ст-ть с уч.НЗС (Авто)'!YP"&amp;$J$42),$C31,'Полная ст-ть с уч.НЗС (Авто)'!WV$11:INDIRECT("'Полная ст-ть с уч.НЗС (Авто)'!WV"&amp;$J$42))/$D31)</f>
        <v>0</v>
      </c>
      <c r="WW31" s="137">
        <f ca="1">IF($D31=0,0,SUMIF('Полная ст-ть с уч.НЗС (Авто)'!$YP$11:INDIRECT("'Полная ст-ть с уч.НЗС (Авто)'!YP"&amp;$J$42),$C31,'Полная ст-ть с уч.НЗС (Авто)'!WW$11:INDIRECT("'Полная ст-ть с уч.НЗС (Авто)'!WW"&amp;$J$42))/$D31)</f>
        <v>0</v>
      </c>
      <c r="WX31" s="137">
        <f ca="1">IF($D31=0,0,SUMIF('Полная ст-ть с уч.НЗС (Авто)'!$YP$11:INDIRECT("'Полная ст-ть с уч.НЗС (Авто)'!YP"&amp;$J$42),$C31,'Полная ст-ть с уч.НЗС (Авто)'!WX$11:INDIRECT("'Полная ст-ть с уч.НЗС (Авто)'!WX"&amp;$J$42))/$D31)</f>
        <v>0</v>
      </c>
      <c r="WY31" s="137">
        <f ca="1">IF($D31=0,0,SUMIF('Полная ст-ть с уч.НЗС (Авто)'!$YP$11:INDIRECT("'Полная ст-ть с уч.НЗС (Авто)'!YP"&amp;$J$42),$C31,'Полная ст-ть с уч.НЗС (Авто)'!WY$11:INDIRECT("'Полная ст-ть с уч.НЗС (Авто)'!WY"&amp;$J$42))/$D31)</f>
        <v>0</v>
      </c>
      <c r="WZ31" s="137">
        <f ca="1">IF($D31=0,0,SUMIF('Полная ст-ть с уч.НЗС (Авто)'!$YP$11:INDIRECT("'Полная ст-ть с уч.НЗС (Авто)'!YP"&amp;$J$42),$C31,'Полная ст-ть с уч.НЗС (Авто)'!WZ$11:INDIRECT("'Полная ст-ть с уч.НЗС (Авто)'!WZ"&amp;$J$42))/$D31)</f>
        <v>0</v>
      </c>
      <c r="XA31" s="137">
        <f ca="1">IF($D31=0,0,SUMIF('Полная ст-ть с уч.НЗС (Авто)'!$YP$11:INDIRECT("'Полная ст-ть с уч.НЗС (Авто)'!YP"&amp;$J$42),$C31,'Полная ст-ть с уч.НЗС (Авто)'!XA$11:INDIRECT("'Полная ст-ть с уч.НЗС (Авто)'!XA"&amp;$J$42))/$D31)</f>
        <v>0</v>
      </c>
      <c r="XB31" s="137">
        <f ca="1">IF($D31=0,0,SUMIF('Полная ст-ть с уч.НЗС (Авто)'!$YP$11:INDIRECT("'Полная ст-ть с уч.НЗС (Авто)'!YP"&amp;$J$42),$C31,'Полная ст-ть с уч.НЗС (Авто)'!XB$11:INDIRECT("'Полная ст-ть с уч.НЗС (Авто)'!XB"&amp;$J$42))/$D31)</f>
        <v>0</v>
      </c>
      <c r="XC31" s="137">
        <f ca="1">IF($D31=0,0,SUMIF('Полная ст-ть с уч.НЗС (Авто)'!$YP$11:INDIRECT("'Полная ст-ть с уч.НЗС (Авто)'!YP"&amp;$J$42),$C31,'Полная ст-ть с уч.НЗС (Авто)'!XC$11:INDIRECT("'Полная ст-ть с уч.НЗС (Авто)'!XC"&amp;$J$42))/$D31)</f>
        <v>0</v>
      </c>
      <c r="XD31" s="137">
        <f ca="1">IF($D31=0,0,SUMIF('Полная ст-ть с уч.НЗС (Авто)'!$YP$11:INDIRECT("'Полная ст-ть с уч.НЗС (Авто)'!YP"&amp;$J$42),$C31,'Полная ст-ть с уч.НЗС (Авто)'!XD$11:INDIRECT("'Полная ст-ть с уч.НЗС (Авто)'!XD"&amp;$J$42))/$D31)</f>
        <v>0</v>
      </c>
      <c r="XE31" s="137">
        <f ca="1">IF($D31=0,0,SUMIF('Полная ст-ть с уч.НЗС (Авто)'!$YP$11:INDIRECT("'Полная ст-ть с уч.НЗС (Авто)'!YP"&amp;$J$42),$C31,'Полная ст-ть с уч.НЗС (Авто)'!XE$11:INDIRECT("'Полная ст-ть с уч.НЗС (Авто)'!XE"&amp;$J$42))/$D31)</f>
        <v>0</v>
      </c>
      <c r="XF31" s="137">
        <f ca="1">IF($D31=0,0,SUMIF('Полная ст-ть с уч.НЗС (Авто)'!$YP$11:INDIRECT("'Полная ст-ть с уч.НЗС (Авто)'!YP"&amp;$J$42),$C31,'Полная ст-ть с уч.НЗС (Авто)'!XF$11:INDIRECT("'Полная ст-ть с уч.НЗС (Авто)'!XF"&amp;$J$42))/$D31)</f>
        <v>0</v>
      </c>
      <c r="XG31" s="137">
        <f ca="1">IF($D31=0,0,SUMIF('Полная ст-ть с уч.НЗС (Авто)'!$YP$11:INDIRECT("'Полная ст-ть с уч.НЗС (Авто)'!YP"&amp;$J$42),$C31,'Полная ст-ть с уч.НЗС (Авто)'!XG$11:INDIRECT("'Полная ст-ть с уч.НЗС (Авто)'!XG"&amp;$J$42))/$D31)</f>
        <v>0</v>
      </c>
      <c r="XH31" s="137">
        <f ca="1">IF($D31=0,0,SUMIF('Полная ст-ть с уч.НЗС (Авто)'!$YP$11:INDIRECT("'Полная ст-ть с уч.НЗС (Авто)'!YP"&amp;$J$42),$C31,'Полная ст-ть с уч.НЗС (Авто)'!XH$11:INDIRECT("'Полная ст-ть с уч.НЗС (Авто)'!XH"&amp;$J$42))/$D31)</f>
        <v>0</v>
      </c>
      <c r="XI31" s="137">
        <f ca="1">IF($D31=0,0,SUMIF('Полная ст-ть с уч.НЗС (Авто)'!$YP$11:INDIRECT("'Полная ст-ть с уч.НЗС (Авто)'!YP"&amp;$J$42),$C31,'Полная ст-ть с уч.НЗС (Авто)'!XI$11:INDIRECT("'Полная ст-ть с уч.НЗС (Авто)'!XI"&amp;$J$42))/$D31)</f>
        <v>0</v>
      </c>
      <c r="XJ31" s="137">
        <f ca="1">IF($D31=0,0,SUMIF('Полная ст-ть с уч.НЗС (Авто)'!$YP$11:INDIRECT("'Полная ст-ть с уч.НЗС (Авто)'!YP"&amp;$J$42),$C31,'Полная ст-ть с уч.НЗС (Авто)'!XJ$11:INDIRECT("'Полная ст-ть с уч.НЗС (Авто)'!XJ"&amp;$J$42))/$D31)</f>
        <v>0</v>
      </c>
      <c r="XK31" s="137">
        <f ca="1">IF($D31=0,0,SUMIF('Полная ст-ть с уч.НЗС (Авто)'!$YP$11:INDIRECT("'Полная ст-ть с уч.НЗС (Авто)'!YP"&amp;$J$42),$C31,'Полная ст-ть с уч.НЗС (Авто)'!XK$11:INDIRECT("'Полная ст-ть с уч.НЗС (Авто)'!XK"&amp;$J$42))/$D31)</f>
        <v>0</v>
      </c>
      <c r="XL31" s="137">
        <f ca="1">IF($D31=0,0,SUMIF('Полная ст-ть с уч.НЗС (Авто)'!$YP$11:INDIRECT("'Полная ст-ть с уч.НЗС (Авто)'!YP"&amp;$J$42),$C31,'Полная ст-ть с уч.НЗС (Авто)'!XL$11:INDIRECT("'Полная ст-ть с уч.НЗС (Авто)'!XL"&amp;$J$42))/$D31)</f>
        <v>0</v>
      </c>
      <c r="XM31" s="137">
        <f ca="1">IF($D31=0,0,SUMIF('Полная ст-ть с уч.НЗС (Авто)'!$YP$11:INDIRECT("'Полная ст-ть с уч.НЗС (Авто)'!YP"&amp;$J$42),$C31,'Полная ст-ть с уч.НЗС (Авто)'!XM$11:INDIRECT("'Полная ст-ть с уч.НЗС (Авто)'!XM"&amp;$J$42))/$D31)</f>
        <v>0</v>
      </c>
      <c r="XN31" s="137">
        <f ca="1">IF($D31=0,0,SUMIF('Полная ст-ть с уч.НЗС (Авто)'!$YP$11:INDIRECT("'Полная ст-ть с уч.НЗС (Авто)'!YP"&amp;$J$42),$C31,'Полная ст-ть с уч.НЗС (Авто)'!XN$11:INDIRECT("'Полная ст-ть с уч.НЗС (Авто)'!XN"&amp;$J$42))/$D31)</f>
        <v>0</v>
      </c>
      <c r="XO31" s="137">
        <f ca="1">IF($D31=0,0,SUMIF('Полная ст-ть с уч.НЗС (Авто)'!$YP$11:INDIRECT("'Полная ст-ть с уч.НЗС (Авто)'!YP"&amp;$J$42),$C31,'Полная ст-ть с уч.НЗС (Авто)'!XO$11:INDIRECT("'Полная ст-ть с уч.НЗС (Авто)'!XO"&amp;$J$42))/$D31)</f>
        <v>0</v>
      </c>
      <c r="XP31" s="141">
        <f ca="1">IF($D31=0,0,SUMIF('Полная ст-ть с уч.НЗС (Авто)'!$YP$11:INDIRECT("'Полная ст-ть с уч.НЗС (Авто)'!YP"&amp;$J$42),$C31,'Полная ст-ть с уч.НЗС (Авто)'!XP$11:INDIRECT("'Полная ст-ть с уч.НЗС (Авто)'!XP"&amp;$J$42))/$D31)</f>
        <v>0</v>
      </c>
      <c r="XQ31" s="137">
        <f ca="1">IF($D31=0,0,SUMIF('Полная ст-ть с уч.НЗС (Авто)'!$YP$11:INDIRECT("'Полная ст-ть с уч.НЗС (Авто)'!YP"&amp;$J$42),$C31,'Полная ст-ть с уч.НЗС (Авто)'!XQ$11:INDIRECT("'Полная ст-ть с уч.НЗС (Авто)'!XQ"&amp;$J$42))/$D31)</f>
        <v>0</v>
      </c>
      <c r="XR31" s="137">
        <f ca="1">IF($D31=0,0,SUMIF('Полная ст-ть с уч.НЗС (Авто)'!$YP$11:INDIRECT("'Полная ст-ть с уч.НЗС (Авто)'!YP"&amp;$J$42),$C31,'Полная ст-ть с уч.НЗС (Авто)'!XR$11:INDIRECT("'Полная ст-ть с уч.НЗС (Авто)'!XR"&amp;$J$42))/$D31)</f>
        <v>0</v>
      </c>
      <c r="XS31" s="137">
        <f ca="1">IF($D31=0,0,SUMIF('Полная ст-ть с уч.НЗС (Авто)'!$YP$11:INDIRECT("'Полная ст-ть с уч.НЗС (Авто)'!YP"&amp;$J$42),$C31,'Полная ст-ть с уч.НЗС (Авто)'!XS$11:INDIRECT("'Полная ст-ть с уч.НЗС (Авто)'!XS"&amp;$J$42))/$D31)</f>
        <v>0</v>
      </c>
      <c r="XT31" s="137">
        <f ca="1">IF($D31=0,0,SUMIF('Полная ст-ть с уч.НЗС (Авто)'!$YP$11:INDIRECT("'Полная ст-ть с уч.НЗС (Авто)'!YP"&amp;$J$42),$C31,'Полная ст-ть с уч.НЗС (Авто)'!XT$11:INDIRECT("'Полная ст-ть с уч.НЗС (Авто)'!XT"&amp;$J$42))/$D31)</f>
        <v>0</v>
      </c>
      <c r="XU31" s="137">
        <f ca="1">IF($D31=0,0,SUMIF('Полная ст-ть с уч.НЗС (Авто)'!$YP$11:INDIRECT("'Полная ст-ть с уч.НЗС (Авто)'!YP"&amp;$J$42),$C31,'Полная ст-ть с уч.НЗС (Авто)'!XU$11:INDIRECT("'Полная ст-ть с уч.НЗС (Авто)'!XU"&amp;$J$42))/$D31)</f>
        <v>0</v>
      </c>
      <c r="XV31" s="137">
        <f ca="1">IF($D31=0,0,SUMIF('Полная ст-ть с уч.НЗС (Авто)'!$YP$11:INDIRECT("'Полная ст-ть с уч.НЗС (Авто)'!YP"&amp;$J$42),$C31,'Полная ст-ть с уч.НЗС (Авто)'!XV$11:INDIRECT("'Полная ст-ть с уч.НЗС (Авто)'!XV"&amp;$J$42))/$D31)</f>
        <v>0</v>
      </c>
      <c r="XW31" s="137">
        <f ca="1">IF($D31=0,0,SUMIF('Полная ст-ть с уч.НЗС (Авто)'!$YP$11:INDIRECT("'Полная ст-ть с уч.НЗС (Авто)'!YP"&amp;$J$42),$C31,'Полная ст-ть с уч.НЗС (Авто)'!XW$11:INDIRECT("'Полная ст-ть с уч.НЗС (Авто)'!XW"&amp;$J$42))/$D31)</f>
        <v>0</v>
      </c>
      <c r="XX31" s="137">
        <f ca="1">IF($D31=0,0,SUMIF('Полная ст-ть с уч.НЗС (Авто)'!$YP$11:INDIRECT("'Полная ст-ть с уч.НЗС (Авто)'!YP"&amp;$J$42),$C31,'Полная ст-ть с уч.НЗС (Авто)'!XX$11:INDIRECT("'Полная ст-ть с уч.НЗС (Авто)'!XX"&amp;$J$42))/$D31)</f>
        <v>0</v>
      </c>
      <c r="XY31" s="137">
        <f ca="1">IF($D31=0,0,SUMIF('Полная ст-ть с уч.НЗС (Авто)'!$YP$11:INDIRECT("'Полная ст-ть с уч.НЗС (Авто)'!YP"&amp;$J$42),$C31,'Полная ст-ть с уч.НЗС (Авто)'!XY$11:INDIRECT("'Полная ст-ть с уч.НЗС (Авто)'!XY"&amp;$J$42))/$D31)</f>
        <v>0</v>
      </c>
      <c r="XZ31" s="137">
        <f ca="1">IF($D31=0,0,SUMIF('Полная ст-ть с уч.НЗС (Авто)'!$YP$11:INDIRECT("'Полная ст-ть с уч.НЗС (Авто)'!YP"&amp;$J$42),$C31,'Полная ст-ть с уч.НЗС (Авто)'!XZ$11:INDIRECT("'Полная ст-ть с уч.НЗС (Авто)'!XZ"&amp;$J$42))/$D31)</f>
        <v>0</v>
      </c>
      <c r="YA31" s="137">
        <f ca="1">IF($D31=0,0,SUMIF('Полная ст-ть с уч.НЗС (Авто)'!$YP$11:INDIRECT("'Полная ст-ть с уч.НЗС (Авто)'!YP"&amp;$J$42),$C31,'Полная ст-ть с уч.НЗС (Авто)'!YA$11:INDIRECT("'Полная ст-ть с уч.НЗС (Авто)'!YA"&amp;$J$42))/$D31)</f>
        <v>0</v>
      </c>
      <c r="YB31" s="137">
        <f ca="1">IF($D31=0,0,SUMIF('Полная ст-ть с уч.НЗС (Авто)'!$YP$11:INDIRECT("'Полная ст-ть с уч.НЗС (Авто)'!YP"&amp;$J$42),$C31,'Полная ст-ть с уч.НЗС (Авто)'!YB$11:INDIRECT("'Полная ст-ть с уч.НЗС (Авто)'!YB"&amp;$J$42))/$D31)</f>
        <v>0</v>
      </c>
      <c r="YC31" s="137">
        <f ca="1">IF($D31=0,0,SUMIF('Полная ст-ть с уч.НЗС (Авто)'!$YP$11:INDIRECT("'Полная ст-ть с уч.НЗС (Авто)'!YP"&amp;$J$42),$C31,'Полная ст-ть с уч.НЗС (Авто)'!YC$11:INDIRECT("'Полная ст-ть с уч.НЗС (Авто)'!YC"&amp;$J$42))/$D31)</f>
        <v>0</v>
      </c>
      <c r="YD31" s="137">
        <f ca="1">IF($D31=0,0,SUMIF('Полная ст-ть с уч.НЗС (Авто)'!$YP$11:INDIRECT("'Полная ст-ть с уч.НЗС (Авто)'!YP"&amp;$J$42),$C31,'Полная ст-ть с уч.НЗС (Авто)'!YD$11:INDIRECT("'Полная ст-ть с уч.НЗС (Авто)'!YD"&amp;$J$42))/$D31)</f>
        <v>0</v>
      </c>
      <c r="YE31" s="141">
        <f ca="1">IF($D31=0,0,SUMIF('Полная ст-ть с уч.НЗС (Авто)'!$YP$11:INDIRECT("'Полная ст-ть с уч.НЗС (Авто)'!YP"&amp;$J$42),$C31,'Полная ст-ть с уч.НЗС (Авто)'!YE$11:INDIRECT("'Полная ст-ть с уч.НЗС (Авто)'!YE"&amp;$J$42))/$D31)</f>
        <v>0</v>
      </c>
      <c r="YF31" s="104"/>
      <c r="YG31" s="94"/>
    </row>
    <row r="32" spans="1:657" s="105" customFormat="1" ht="15" customHeight="1" x14ac:dyDescent="0.25">
      <c r="A32" s="133">
        <v>22</v>
      </c>
      <c r="B32" s="134" t="s">
        <v>749</v>
      </c>
      <c r="C32" s="135" t="s">
        <v>750</v>
      </c>
      <c r="D32" s="136">
        <f ca="1">COUNTIF('Полная ст-ть с уч.НЗС (Авто)'!$YP$11:INDIRECT("'Полная ст-ть с уч.НЗС (Авто)'!YP"&amp;$J$42),C32)</f>
        <v>0</v>
      </c>
      <c r="E32" s="134"/>
      <c r="F32" s="134"/>
      <c r="G32" s="134"/>
      <c r="H32" s="134"/>
      <c r="I32" s="137">
        <f ca="1">IF($D32=0,0,SUMIF('Полная ст-ть с уч.НЗС (Авто)'!$YP$11:INDIRECT("'Полная ст-ть с уч.НЗС (Авто)'!YP"&amp;$J$42),$C32,'Полная ст-ть с уч.НЗС (Авто)'!I$11:INDIRECT("'Полная ст-ть с уч.НЗС (Авто)'!I"&amp;$J$42))/$D32)</f>
        <v>0</v>
      </c>
      <c r="J32" s="136"/>
      <c r="K32" s="137">
        <f ca="1">IF($D32=0,0,SUMIF('Полная ст-ть с уч.НЗС (Авто)'!$YP$11:INDIRECT("'Полная ст-ть с уч.НЗС (Авто)'!YP"&amp;$J$42),$C32,'Полная ст-ть с уч.НЗС (Авто)'!K$11:INDIRECT("'Полная ст-ть с уч.НЗС (Авто)'!K"&amp;$J$42))/$D32)</f>
        <v>0</v>
      </c>
      <c r="L32" s="134"/>
      <c r="M32" s="137">
        <f ca="1">IF($D32=0,0,SUMIF('Полная ст-ть с уч.НЗС (Авто)'!$YP$11:INDIRECT("'Полная ст-ть с уч.НЗС (Авто)'!YP"&amp;$J$42),$C32,'Полная ст-ть с уч.НЗС (Авто)'!M$11:INDIRECT("'Полная ст-ть с уч.НЗС (Авто)'!M"&amp;$J$42))/$D32)</f>
        <v>0</v>
      </c>
      <c r="N32" s="134"/>
      <c r="O32" s="137">
        <f ca="1">IF($D32=0,0,SUMIF('Полная ст-ть с уч.НЗС (Авто)'!$YP$11:INDIRECT("'Полная ст-ть с уч.НЗС (Авто)'!YP"&amp;$J$42),$C32,'Полная ст-ть с уч.НЗС (Авто)'!O$11:INDIRECT("'Полная ст-ть с уч.НЗС (Авто)'!O"&amp;$J$42))/$D32)</f>
        <v>0</v>
      </c>
      <c r="P32" s="134"/>
      <c r="Q32" s="137">
        <f ca="1">IF($D32=0,0,SUMIF('Полная ст-ть с уч.НЗС (Авто)'!$YP$11:INDIRECT("'Полная ст-ть с уч.НЗС (Авто)'!YP"&amp;$J$42),$C32,'Полная ст-ть с уч.НЗС (Авто)'!Q$11:INDIRECT("'Полная ст-ть с уч.НЗС (Авто)'!Q"&amp;$J$42))/$D32)</f>
        <v>0</v>
      </c>
      <c r="R32" s="137">
        <f ca="1">IF($D32=0,0,SUMIF('Полная ст-ть с уч.НЗС (Авто)'!$YP$11:INDIRECT("'Полная ст-ть с уч.НЗС (Авто)'!YP"&amp;$J$42),$C32,'Полная ст-ть с уч.НЗС (Авто)'!R$11:INDIRECT("'Полная ст-ть с уч.НЗС (Авто)'!R"&amp;$J$42))/$D32)</f>
        <v>0</v>
      </c>
      <c r="S32" s="137">
        <f ca="1">IF($D32=0,0,SUMIF('Полная ст-ть с уч.НЗС (Авто)'!$YP$11:INDIRECT("'Полная ст-ть с уч.НЗС (Авто)'!YP"&amp;$J$42),$C32,'Полная ст-ть с уч.НЗС (Авто)'!S$11:INDIRECT("'Полная ст-ть с уч.НЗС (Авто)'!S"&amp;$J$42))/$D32)</f>
        <v>0</v>
      </c>
      <c r="T32" s="137">
        <f ca="1">IF($D32=0,0,SUMIF('Полная ст-ть с уч.НЗС (Авто)'!$YP$11:INDIRECT("'Полная ст-ть с уч.НЗС (Авто)'!YP"&amp;$J$42),$C32,'Полная ст-ть с уч.НЗС (Авто)'!T$11:INDIRECT("'Полная ст-ть с уч.НЗС (Авто)'!T"&amp;$J$42))/$D32)</f>
        <v>0</v>
      </c>
      <c r="U32" s="137">
        <f ca="1">IF($D32=0,0,SUMIF('Полная ст-ть с уч.НЗС (Авто)'!$YP$11:INDIRECT("'Полная ст-ть с уч.НЗС (Авто)'!YP"&amp;$J$42),$C32,'Полная ст-ть с уч.НЗС (Авто)'!U$11:INDIRECT("'Полная ст-ть с уч.НЗС (Авто)'!U"&amp;$J$42))/$D32)</f>
        <v>0</v>
      </c>
      <c r="V32" s="137">
        <f ca="1">IF($D32=0,0,SUMIF('Полная ст-ть с уч.НЗС (Авто)'!$YP$11:INDIRECT("'Полная ст-ть с уч.НЗС (Авто)'!YP"&amp;$J$42),$C32,'Полная ст-ть с уч.НЗС (Авто)'!V$11:INDIRECT("'Полная ст-ть с уч.НЗС (Авто)'!V"&amp;$J$42))/$D32)</f>
        <v>0</v>
      </c>
      <c r="W32" s="137">
        <f ca="1">IF($D32=0,0,SUMIF('Полная ст-ть с уч.НЗС (Авто)'!$YP$11:INDIRECT("'Полная ст-ть с уч.НЗС (Авто)'!YP"&amp;$J$42),$C32,'Полная ст-ть с уч.НЗС (Авто)'!W$11:INDIRECT("'Полная ст-ть с уч.НЗС (Авто)'!W"&amp;$J$42))/$D32)</f>
        <v>0</v>
      </c>
      <c r="X32" s="137">
        <f ca="1">IF($D32=0,0,SUMIF('Полная ст-ть с уч.НЗС (Авто)'!$YP$11:INDIRECT("'Полная ст-ть с уч.НЗС (Авто)'!YP"&amp;$J$42),$C32,'Полная ст-ть с уч.НЗС (Авто)'!X$11:INDIRECT("'Полная ст-ть с уч.НЗС (Авто)'!X"&amp;$J$42))/$D32)</f>
        <v>0</v>
      </c>
      <c r="Y32" s="137">
        <f ca="1">IF($D32=0,0,SUMIF('Полная ст-ть с уч.НЗС (Авто)'!$YP$11:INDIRECT("'Полная ст-ть с уч.НЗС (Авто)'!YP"&amp;$J$42),$C32,'Полная ст-ть с уч.НЗС (Авто)'!Y$11:INDIRECT("'Полная ст-ть с уч.НЗС (Авто)'!Y"&amp;$J$42))/$D32)</f>
        <v>0</v>
      </c>
      <c r="Z32" s="137">
        <f ca="1">IF($D32=0,0,SUMIF('Полная ст-ть с уч.НЗС (Авто)'!$YP$11:INDIRECT("'Полная ст-ть с уч.НЗС (Авто)'!YP"&amp;$J$42),$C32,'Полная ст-ть с уч.НЗС (Авто)'!Z$11:INDIRECT("'Полная ст-ть с уч.НЗС (Авто)'!Z"&amp;$J$42))/$D32)</f>
        <v>0</v>
      </c>
      <c r="AA32" s="137">
        <f ca="1">IF($D32=0,0,SUMIF('Полная ст-ть с уч.НЗС (Авто)'!$YP$11:INDIRECT("'Полная ст-ть с уч.НЗС (Авто)'!YP"&amp;$J$42),$C32,'Полная ст-ть с уч.НЗС (Авто)'!AA$11:INDIRECT("'Полная ст-ть с уч.НЗС (Авто)'!AA"&amp;$J$42))/$D32)</f>
        <v>0</v>
      </c>
      <c r="AB32" s="137">
        <f ca="1">IF($D32=0,0,SUMIF('Полная ст-ть с уч.НЗС (Авто)'!$YP$11:INDIRECT("'Полная ст-ть с уч.НЗС (Авто)'!YP"&amp;$J$42),$C32,'Полная ст-ть с уч.НЗС (Авто)'!AB$11:INDIRECT("'Полная ст-ть с уч.НЗС (Авто)'!AB"&amp;$J$42))/$D32)</f>
        <v>0</v>
      </c>
      <c r="AC32" s="137">
        <f ca="1">IF($D32=0,0,SUMIF('Полная ст-ть с уч.НЗС (Авто)'!$YP$11:INDIRECT("'Полная ст-ть с уч.НЗС (Авто)'!YP"&amp;$J$42),$C32,'Полная ст-ть с уч.НЗС (Авто)'!AC$11:INDIRECT("'Полная ст-ть с уч.НЗС (Авто)'!AC"&amp;$J$42))/$D32)</f>
        <v>0</v>
      </c>
      <c r="AD32" s="137">
        <f ca="1">IF($D32=0,0,SUMIF('Полная ст-ть с уч.НЗС (Авто)'!$YP$11:INDIRECT("'Полная ст-ть с уч.НЗС (Авто)'!YP"&amp;$J$42),$C32,'Полная ст-ть с уч.НЗС (Авто)'!AD$11:INDIRECT("'Полная ст-ть с уч.НЗС (Авто)'!AD"&amp;$J$42))/$D32)</f>
        <v>0</v>
      </c>
      <c r="AE32" s="137">
        <f ca="1">IF($D32=0,0,SUMIF('Полная ст-ть с уч.НЗС (Авто)'!$YP$11:INDIRECT("'Полная ст-ть с уч.НЗС (Авто)'!YP"&amp;$J$42),$C32,'Полная ст-ть с уч.НЗС (Авто)'!AE$11:INDIRECT("'Полная ст-ть с уч.НЗС (Авто)'!AE"&amp;$J$42))/$D32)</f>
        <v>0</v>
      </c>
      <c r="AF32" s="137">
        <f ca="1">IF($D32=0,0,SUMIF('Полная ст-ть с уч.НЗС (Авто)'!$YP$11:INDIRECT("'Полная ст-ть с уч.НЗС (Авто)'!YP"&amp;$J$42),$C32,'Полная ст-ть с уч.НЗС (Авто)'!AF$11:INDIRECT("'Полная ст-ть с уч.НЗС (Авто)'!AF"&amp;$J$42))/$D32)</f>
        <v>0</v>
      </c>
      <c r="AG32" s="137">
        <f ca="1">IF($D32=0,0,SUMIF('Полная ст-ть с уч.НЗС (Авто)'!$YP$11:INDIRECT("'Полная ст-ть с уч.НЗС (Авто)'!YP"&amp;$J$42),$C32,'Полная ст-ть с уч.НЗС (Авто)'!AG$11:INDIRECT("'Полная ст-ть с уч.НЗС (Авто)'!AG"&amp;$J$42))/$D32)</f>
        <v>0</v>
      </c>
      <c r="AH32" s="137">
        <f ca="1">IF($D32=0,0,SUMIF('Полная ст-ть с уч.НЗС (Авто)'!$YP$11:INDIRECT("'Полная ст-ть с уч.НЗС (Авто)'!YP"&amp;$J$42),$C32,'Полная ст-ть с уч.НЗС (Авто)'!AH$11:INDIRECT("'Полная ст-ть с уч.НЗС (Авто)'!AH"&amp;$J$42))/$D32)</f>
        <v>0</v>
      </c>
      <c r="AI32" s="137">
        <f ca="1">IF($D32=0,0,SUMIF('Полная ст-ть с уч.НЗС (Авто)'!$YP$11:INDIRECT("'Полная ст-ть с уч.НЗС (Авто)'!YP"&amp;$J$42),$C32,'Полная ст-ть с уч.НЗС (Авто)'!AI$11:INDIRECT("'Полная ст-ть с уч.НЗС (Авто)'!AI"&amp;$J$42))/$D32)</f>
        <v>0</v>
      </c>
      <c r="AJ32" s="137">
        <f ca="1">IF($D32=0,0,SUMIF('Полная ст-ть с уч.НЗС (Авто)'!$YP$11:INDIRECT("'Полная ст-ть с уч.НЗС (Авто)'!YP"&amp;$J$42),$C32,'Полная ст-ть с уч.НЗС (Авто)'!AJ$11:INDIRECT("'Полная ст-ть с уч.НЗС (Авто)'!AJ"&amp;$J$42))/$D32)</f>
        <v>0</v>
      </c>
      <c r="AK32" s="137">
        <f ca="1">IF($D32=0,0,SUMIF('Полная ст-ть с уч.НЗС (Авто)'!$YP$11:INDIRECT("'Полная ст-ть с уч.НЗС (Авто)'!YP"&amp;$J$42),$C32,'Полная ст-ть с уч.НЗС (Авто)'!AK$11:INDIRECT("'Полная ст-ть с уч.НЗС (Авто)'!AK"&amp;$J$42))/$D32)</f>
        <v>0</v>
      </c>
      <c r="AL32" s="137">
        <f ca="1">IF($D32=0,0,SUMIF('Полная ст-ть с уч.НЗС (Авто)'!$YP$11:INDIRECT("'Полная ст-ть с уч.НЗС (Авто)'!YP"&amp;$J$42),$C32,'Полная ст-ть с уч.НЗС (Авто)'!AL$11:INDIRECT("'Полная ст-ть с уч.НЗС (Авто)'!AL"&amp;$J$42))/$D32)</f>
        <v>0</v>
      </c>
      <c r="AM32" s="137">
        <f ca="1">IF($D32=0,0,SUMIF('Полная ст-ть с уч.НЗС (Авто)'!$YP$11:INDIRECT("'Полная ст-ть с уч.НЗС (Авто)'!YP"&amp;$J$42),$C32,'Полная ст-ть с уч.НЗС (Авто)'!AM$11:INDIRECT("'Полная ст-ть с уч.НЗС (Авто)'!AM"&amp;$J$42))/$D32)</f>
        <v>0</v>
      </c>
      <c r="AN32" s="137">
        <f ca="1">IF($D32=0,0,SUMIF('Полная ст-ть с уч.НЗС (Авто)'!$YP$11:INDIRECT("'Полная ст-ть с уч.НЗС (Авто)'!YP"&amp;$J$42),$C32,'Полная ст-ть с уч.НЗС (Авто)'!AN$11:INDIRECT("'Полная ст-ть с уч.НЗС (Авто)'!AN"&amp;$J$42))/$D32)</f>
        <v>0</v>
      </c>
      <c r="AO32" s="137">
        <f ca="1">IF($D32=0,0,SUMIF('Полная ст-ть с уч.НЗС (Авто)'!$YP$11:INDIRECT("'Полная ст-ть с уч.НЗС (Авто)'!YP"&amp;$J$42),$C32,'Полная ст-ть с уч.НЗС (Авто)'!AO$11:INDIRECT("'Полная ст-ть с уч.НЗС (Авто)'!AO"&amp;$J$42))/$D32)</f>
        <v>0</v>
      </c>
      <c r="AP32" s="137">
        <f ca="1">IF($D32=0,0,SUMIF('Полная ст-ть с уч.НЗС (Авто)'!$YP$11:INDIRECT("'Полная ст-ть с уч.НЗС (Авто)'!YP"&amp;$J$42),$C32,'Полная ст-ть с уч.НЗС (Авто)'!AP$11:INDIRECT("'Полная ст-ть с уч.НЗС (Авто)'!AP"&amp;$J$42))/$D32)</f>
        <v>0</v>
      </c>
      <c r="AQ32" s="137">
        <f ca="1">IF($D32=0,0,SUMIF('Полная ст-ть с уч.НЗС (Авто)'!$YP$11:INDIRECT("'Полная ст-ть с уч.НЗС (Авто)'!YP"&amp;$J$42),$C32,'Полная ст-ть с уч.НЗС (Авто)'!AQ$11:INDIRECT("'Полная ст-ть с уч.НЗС (Авто)'!AQ"&amp;$J$42))/$D32)</f>
        <v>0</v>
      </c>
      <c r="AR32" s="186"/>
      <c r="AS32" s="186"/>
      <c r="AT32" s="187"/>
      <c r="AU32" s="421"/>
      <c r="AV32" s="187"/>
      <c r="AW32" s="421"/>
      <c r="AX32" s="137">
        <f ca="1">IF($D32=0,0,SUMIF('Полная ст-ть с уч.НЗС (Авто)'!$YP$11:INDIRECT("'Полная ст-ть с уч.НЗС (Авто)'!YP"&amp;$J$42),$C32,'Полная ст-ть с уч.НЗС (Авто)'!AX$11:INDIRECT("'Полная ст-ть с уч.НЗС (Авто)'!AX"&amp;$J$42))/$D32)</f>
        <v>0</v>
      </c>
      <c r="AY32" s="137">
        <f ca="1">IF($D32=0,0,SUMIF('Полная ст-ть с уч.НЗС (Авто)'!$YP$11:INDIRECT("'Полная ст-ть с уч.НЗС (Авто)'!YP"&amp;$J$42),$C32,'Полная ст-ть с уч.НЗС (Авто)'!AY$11:INDIRECT("'Полная ст-ть с уч.НЗС (Авто)'!AY"&amp;$J$42))/$D32)</f>
        <v>0</v>
      </c>
      <c r="AZ32" s="137">
        <f ca="1">IF($D32=0,0,SUMIF('Полная ст-ть с уч.НЗС (Авто)'!$YP$11:INDIRECT("'Полная ст-ть с уч.НЗС (Авто)'!YP"&amp;$J$42),$C32,'Полная ст-ть с уч.НЗС (Авто)'!AZ$11:INDIRECT("'Полная ст-ть с уч.НЗС (Авто)'!AZ"&amp;$J$42))/$D32)</f>
        <v>0</v>
      </c>
      <c r="BA32" s="137">
        <f ca="1">IF($D32=0,0,SUMIF('Полная ст-ть с уч.НЗС (Авто)'!$YP$11:INDIRECT("'Полная ст-ть с уч.НЗС (Авто)'!YP"&amp;$J$42),$C32,'Полная ст-ть с уч.НЗС (Авто)'!BA$11:INDIRECT("'Полная ст-ть с уч.НЗС (Авто)'!BA"&amp;$J$42))/$D32)</f>
        <v>0</v>
      </c>
      <c r="BB32" s="137">
        <f ca="1">IF($D32=0,0,SUMIF('Полная ст-ть с уч.НЗС (Авто)'!$YP$11:INDIRECT("'Полная ст-ть с уч.НЗС (Авто)'!YP"&amp;$J$42),$C32,'Полная ст-ть с уч.НЗС (Авто)'!BB$11:INDIRECT("'Полная ст-ть с уч.НЗС (Авто)'!BB"&amp;$J$42))/$D32)</f>
        <v>0</v>
      </c>
      <c r="BC32" s="137">
        <f ca="1">IF($D32=0,0,SUMIF('Полная ст-ть с уч.НЗС (Авто)'!$YP$11:INDIRECT("'Полная ст-ть с уч.НЗС (Авто)'!YP"&amp;$J$42),$C32,'Полная ст-ть с уч.НЗС (Авто)'!BC$11:INDIRECT("'Полная ст-ть с уч.НЗС (Авто)'!BC"&amp;$J$42))/$D32)</f>
        <v>0</v>
      </c>
      <c r="BD32" s="187"/>
      <c r="BE32" s="187"/>
      <c r="BF32" s="137">
        <f ca="1">IF($D32=0,0,SUMIF('Полная ст-ть с уч.НЗС (Авто)'!$YP$11:INDIRECT("'Полная ст-ть с уч.НЗС (Авто)'!YP"&amp;$J$42),$C32,'Полная ст-ть с уч.НЗС (Авто)'!BF$11:INDIRECT("'Полная ст-ть с уч.НЗС (Авто)'!BF"&amp;$J$42))/$D32)</f>
        <v>0</v>
      </c>
      <c r="BG32" s="137">
        <f ca="1">IF($D32=0,0,SUMIF('Полная ст-ть с уч.НЗС (Авто)'!$YP$11:INDIRECT("'Полная ст-ть с уч.НЗС (Авто)'!YP"&amp;$J$42),$C32,'Полная ст-ть с уч.НЗС (Авто)'!BG$11:INDIRECT("'Полная ст-ть с уч.НЗС (Авто)'!BG"&amp;$J$42))/$D32)</f>
        <v>0</v>
      </c>
      <c r="BH32" s="137">
        <f ca="1">IF($D32=0,0,SUMIF('Полная ст-ть с уч.НЗС (Авто)'!$YP$11:INDIRECT("'Полная ст-ть с уч.НЗС (Авто)'!YP"&amp;$J$42),$C32,'Полная ст-ть с уч.НЗС (Авто)'!BH$11:INDIRECT("'Полная ст-ть с уч.НЗС (Авто)'!BH"&amp;$J$42))/$D32)</f>
        <v>0</v>
      </c>
      <c r="BI32" s="137">
        <f ca="1">IF($D32=0,0,SUMIF('Полная ст-ть с уч.НЗС (Авто)'!$YP$11:INDIRECT("'Полная ст-ть с уч.НЗС (Авто)'!YP"&amp;$J$42),$C32,'Полная ст-ть с уч.НЗС (Авто)'!BI$11:INDIRECT("'Полная ст-ть с уч.НЗС (Авто)'!BI"&amp;$J$42))/$D32)</f>
        <v>0</v>
      </c>
      <c r="BJ32" s="137">
        <f ca="1">IF($D32=0,0,SUMIF('Полная ст-ть с уч.НЗС (Авто)'!$YP$11:INDIRECT("'Полная ст-ть с уч.НЗС (Авто)'!YP"&amp;$J$42),$C32,'Полная ст-ть с уч.НЗС (Авто)'!BJ$11:INDIRECT("'Полная ст-ть с уч.НЗС (Авто)'!BJ"&amp;$J$42))/$D32)</f>
        <v>0</v>
      </c>
      <c r="BK32" s="137">
        <f ca="1">IF($D32=0,0,SUMIF('Полная ст-ть с уч.НЗС (Авто)'!$YP$11:INDIRECT("'Полная ст-ть с уч.НЗС (Авто)'!YP"&amp;$J$42),$C32,'Полная ст-ть с уч.НЗС (Авто)'!BK$11:INDIRECT("'Полная ст-ть с уч.НЗС (Авто)'!BK"&amp;$J$42))/$D32)</f>
        <v>0</v>
      </c>
      <c r="BL32" s="187"/>
      <c r="BM32" s="137">
        <f ca="1">IF($D32=0,0,SUMIF('Полная ст-ть с уч.НЗС (Авто)'!$YP$11:INDIRECT("'Полная ст-ть с уч.НЗС (Авто)'!YP"&amp;$J$42),$C32,'Полная ст-ть с уч.НЗС (Авто)'!BM$11:INDIRECT("'Полная ст-ть с уч.НЗС (Авто)'!BM"&amp;$J$42))/$D32)</f>
        <v>0</v>
      </c>
      <c r="BN32" s="188"/>
      <c r="BO32" s="134"/>
      <c r="BP32" s="134"/>
      <c r="BQ32" s="137">
        <f ca="1">IF($D32=0,0,SUMIF('Полная ст-ть с уч.НЗС (Авто)'!$YP$11:INDIRECT("'Полная ст-ть с уч.НЗС (Авто)'!YP"&amp;$J$42),$C32,'Полная ст-ть с уч.НЗС (Авто)'!BQ$11:INDIRECT("'Полная ст-ть с уч.НЗС (Авто)'!BQ"&amp;$J$42))/$D32)</f>
        <v>0</v>
      </c>
      <c r="BR32" s="137"/>
      <c r="BS32" s="134"/>
      <c r="BT32" s="134"/>
      <c r="BU32" s="137"/>
      <c r="BV32" s="134"/>
      <c r="BW32" s="137"/>
      <c r="BX32" s="134"/>
      <c r="BY32" s="134"/>
      <c r="BZ32" s="134"/>
      <c r="CA32" s="134"/>
      <c r="CB32" s="134"/>
      <c r="CC32" s="134"/>
      <c r="CD32" s="134"/>
      <c r="CE32" s="134"/>
      <c r="CF32" s="134"/>
      <c r="CG32" s="134"/>
      <c r="CH32" s="134"/>
      <c r="CI32" s="134"/>
      <c r="CJ32" s="134"/>
      <c r="CK32" s="137">
        <f ca="1">IF($D32=0,0,SUMIF('Полная ст-ть с уч.НЗС (Авто)'!$YP$11:INDIRECT("'Полная ст-ть с уч.НЗС (Авто)'!YP"&amp;$J$42),$C32,'Полная ст-ть с уч.НЗС (Авто)'!CK$11:INDIRECT("'Полная ст-ть с уч.НЗС (Авто)'!CK"&amp;$J$42))/$D32)</f>
        <v>0</v>
      </c>
      <c r="CL32" s="137">
        <f ca="1">IF($D32=0,0,SUMIF('Полная ст-ть с уч.НЗС (Авто)'!$YP$11:INDIRECT("'Полная ст-ть с уч.НЗС (Авто)'!YP"&amp;$J$42),$C32,'Полная ст-ть с уч.НЗС (Авто)'!CL$11:INDIRECT("'Полная ст-ть с уч.НЗС (Авто)'!CL"&amp;$J$42))/$D32)</f>
        <v>0</v>
      </c>
      <c r="CM32" s="137">
        <f ca="1">IF($D32=0,0,SUMIF('Полная ст-ть с уч.НЗС (Авто)'!$YP$11:INDIRECT("'Полная ст-ть с уч.НЗС (Авто)'!YP"&amp;$J$42),$C32,'Полная ст-ть с уч.НЗС (Авто)'!CM$11:INDIRECT("'Полная ст-ть с уч.НЗС (Авто)'!CM"&amp;$J$42))/$D32)</f>
        <v>0</v>
      </c>
      <c r="CN32" s="137">
        <f ca="1">IF($D32=0,0,SUMIF('Полная ст-ть с уч.НЗС (Авто)'!$YP$11:INDIRECT("'Полная ст-ть с уч.НЗС (Авто)'!YP"&amp;$J$42),$C32,'Полная ст-ть с уч.НЗС (Авто)'!CN$11:INDIRECT("'Полная ст-ть с уч.НЗС (Авто)'!CN"&amp;$J$42))/$D32)</f>
        <v>0</v>
      </c>
      <c r="CO32" s="137">
        <f ca="1">IF($D32=0,0,SUMIF('Полная ст-ть с уч.НЗС (Авто)'!$YP$11:INDIRECT("'Полная ст-ть с уч.НЗС (Авто)'!YP"&amp;$J$42),$C32,'Полная ст-ть с уч.НЗС (Авто)'!CO$11:INDIRECT("'Полная ст-ть с уч.НЗС (Авто)'!CO"&amp;$J$42))/$D32)</f>
        <v>0</v>
      </c>
      <c r="CP32" s="137">
        <f ca="1">IF($D32=0,0,SUMIF('Полная ст-ть с уч.НЗС (Авто)'!$YP$11:INDIRECT("'Полная ст-ть с уч.НЗС (Авто)'!YP"&amp;$J$42),$C32,'Полная ст-ть с уч.НЗС (Авто)'!CP$11:INDIRECT("'Полная ст-ть с уч.НЗС (Авто)'!CP"&amp;$J$42))/$D32)</f>
        <v>0</v>
      </c>
      <c r="CQ32" s="134">
        <f ca="1">IF($D32=0,0,SUMIF('Полная ст-ть с уч.НЗС (Авто)'!$YP$11:INDIRECT("'Полная ст-ть с уч.НЗС (Авто)'!YP"&amp;$J$42),$C32,'Полная ст-ть с уч.НЗС (Авто)'!CQ$11:INDIRECT("'Полная ст-ть с уч.НЗС (Авто)'!CQ"&amp;$J$42))/$D32)</f>
        <v>0</v>
      </c>
      <c r="CR32" s="137">
        <f ca="1">IF($D32=0,0,SUMIF('Полная ст-ть с уч.НЗС (Авто)'!$YP$11:INDIRECT("'Полная ст-ть с уч.НЗС (Авто)'!YP"&amp;$J$42),$C32,'Полная ст-ть с уч.НЗС (Авто)'!CR$11:INDIRECT("'Полная ст-ть с уч.НЗС (Авто)'!CR"&amp;$J$42))/$D32)</f>
        <v>0</v>
      </c>
      <c r="CS32" s="137">
        <f ca="1">IF($D32=0,0,SUMIF('Полная ст-ть с уч.НЗС (Авто)'!$YP$11:INDIRECT("'Полная ст-ть с уч.НЗС (Авто)'!YP"&amp;$J$42),$C32,'Полная ст-ть с уч.НЗС (Авто)'!CS$11:INDIRECT("'Полная ст-ть с уч.НЗС (Авто)'!CS"&amp;$J$42))/$D32)</f>
        <v>0</v>
      </c>
      <c r="CT32" s="137">
        <f ca="1">IF($D32=0,0,SUMIF('Полная ст-ть с уч.НЗС (Авто)'!$YP$11:INDIRECT("'Полная ст-ть с уч.НЗС (Авто)'!YP"&amp;$J$42),$C32,'Полная ст-ть с уч.НЗС (Авто)'!CT$11:INDIRECT("'Полная ст-ть с уч.НЗС (Авто)'!CT"&amp;$J$42))/$D32)</f>
        <v>0</v>
      </c>
      <c r="CU32" s="137">
        <f ca="1">IF($D32=0,0,SUMIF('Полная ст-ть с уч.НЗС (Авто)'!$YP$11:INDIRECT("'Полная ст-ть с уч.НЗС (Авто)'!YP"&amp;$J$42),$C32,'Полная ст-ть с уч.НЗС (Авто)'!CU$11:INDIRECT("'Полная ст-ть с уч.НЗС (Авто)'!CU"&amp;$J$42))/$D32)</f>
        <v>0</v>
      </c>
      <c r="CV32" s="137">
        <f ca="1">IF($D32=0,0,SUMIF('Полная ст-ть с уч.НЗС (Авто)'!$YP$11:INDIRECT("'Полная ст-ть с уч.НЗС (Авто)'!YP"&amp;$J$42),$C32,'Полная ст-ть с уч.НЗС (Авто)'!CV$11:INDIRECT("'Полная ст-ть с уч.НЗС (Авто)'!CV"&amp;$J$42))/$D32)</f>
        <v>0</v>
      </c>
      <c r="CW32" s="137">
        <f ca="1">IF($D32=0,0,SUMIF('Полная ст-ть с уч.НЗС (Авто)'!$YP$11:INDIRECT("'Полная ст-ть с уч.НЗС (Авто)'!YP"&amp;$J$42),$C32,'Полная ст-ть с уч.НЗС (Авто)'!CW$11:INDIRECT("'Полная ст-ть с уч.НЗС (Авто)'!CW"&amp;$J$42))/$D32)</f>
        <v>0</v>
      </c>
      <c r="CX32" s="137">
        <f ca="1">IF($D32=0,0,SUMIF('Полная ст-ть с уч.НЗС (Авто)'!$YP$11:INDIRECT("'Полная ст-ть с уч.НЗС (Авто)'!YP"&amp;$J$42),$C32,'Полная ст-ть с уч.НЗС (Авто)'!CX$11:INDIRECT("'Полная ст-ть с уч.НЗС (Авто)'!CX"&amp;$J$42))/$D32)</f>
        <v>0</v>
      </c>
      <c r="CY32" s="134">
        <f ca="1">IF($D32=0,0,SUMIF('Полная ст-ть с уч.НЗС (Авто)'!$YP$11:INDIRECT("'Полная ст-ть с уч.НЗС (Авто)'!YP"&amp;$J$42),$C32,'Полная ст-ть с уч.НЗС (Авто)'!CY$11:INDIRECT("'Полная ст-ть с уч.НЗС (Авто)'!CY"&amp;$J$42))/$D32)</f>
        <v>0</v>
      </c>
      <c r="CZ32" s="137">
        <f ca="1">IF($D32=0,0,SUMIF('Полная ст-ть с уч.НЗС (Авто)'!$YP$11:INDIRECT("'Полная ст-ть с уч.НЗС (Авто)'!YP"&amp;$J$42),$C32,'Полная ст-ть с уч.НЗС (Авто)'!CZ$11:INDIRECT("'Полная ст-ть с уч.НЗС (Авто)'!CZ"&amp;$J$42))/$D32)</f>
        <v>0</v>
      </c>
      <c r="DA32" s="137">
        <f ca="1">IF($D32=0,0,SUMIF('Полная ст-ть с уч.НЗС (Авто)'!$YP$11:INDIRECT("'Полная ст-ть с уч.НЗС (Авто)'!YP"&amp;$J$42),$C32,'Полная ст-ть с уч.НЗС (Авто)'!DA$11:INDIRECT("'Полная ст-ть с уч.НЗС (Авто)'!DA"&amp;$J$42))/$D32)</f>
        <v>0</v>
      </c>
      <c r="DB32" s="137">
        <f ca="1">IF($D32=0,0,SUMIF('Полная ст-ть с уч.НЗС (Авто)'!$YP$11:INDIRECT("'Полная ст-ть с уч.НЗС (Авто)'!YP"&amp;$J$42),$C32,'Полная ст-ть с уч.НЗС (Авто)'!DB$11:INDIRECT("'Полная ст-ть с уч.НЗС (Авто)'!DB"&amp;$J$42))/$D32)</f>
        <v>0</v>
      </c>
      <c r="DC32" s="137">
        <f ca="1">IF($D32=0,0,SUMIF('Полная ст-ть с уч.НЗС (Авто)'!$YP$11:INDIRECT("'Полная ст-ть с уч.НЗС (Авто)'!YP"&amp;$J$42),$C32,'Полная ст-ть с уч.НЗС (Авто)'!DC$11:INDIRECT("'Полная ст-ть с уч.НЗС (Авто)'!DC"&amp;$J$42))/$D32)</f>
        <v>0</v>
      </c>
      <c r="DD32" s="134"/>
      <c r="DE32" s="137">
        <f ca="1">IF($D32=0,0,SUMIF('Полная ст-ть с уч.НЗС (Авто)'!$YP$11:INDIRECT("'Полная ст-ть с уч.НЗС (Авто)'!YP"&amp;$J$42),$C32,'Полная ст-ть с уч.НЗС (Авто)'!DE$11:INDIRECT("'Полная ст-ть с уч.НЗС (Авто)'!DE"&amp;$J$42))/$D32)</f>
        <v>0</v>
      </c>
      <c r="DF32" s="137"/>
      <c r="DG32" s="137">
        <f ca="1">IF($D32=0,0,SUMIF('Полная ст-ть с уч.НЗС (Авто)'!$YP$11:INDIRECT("'Полная ст-ть с уч.НЗС (Авто)'!YP"&amp;$J$42),$C32,'Полная ст-ть с уч.НЗС (Авто)'!DG$11:INDIRECT("'Полная ст-ть с уч.НЗС (Авто)'!DG"&amp;$J$42))/$D32)</f>
        <v>0</v>
      </c>
      <c r="DH32" s="137">
        <f ca="1">IF($D32=0,0,SUMIF('Полная ст-ть с уч.НЗС (Авто)'!$YP$11:INDIRECT("'Полная ст-ть с уч.НЗС (Авто)'!YP"&amp;$J$42),$C32,'Полная ст-ть с уч.НЗС (Авто)'!DH$11:INDIRECT("'Полная ст-ть с уч.НЗС (Авто)'!DH"&amp;$J$42))/$D32)</f>
        <v>0</v>
      </c>
      <c r="DI32" s="137">
        <f ca="1">IF($D32=0,0,SUMIF('Полная ст-ть с уч.НЗС (Авто)'!$YP$11:INDIRECT("'Полная ст-ть с уч.НЗС (Авто)'!YP"&amp;$J$42),$C32,'Полная ст-ть с уч.НЗС (Авто)'!DI$11:INDIRECT("'Полная ст-ть с уч.НЗС (Авто)'!DI"&amp;$J$42))/$D32)</f>
        <v>0</v>
      </c>
      <c r="DJ32" s="137">
        <f ca="1">IF($D32=0,0,SUMIF('Полная ст-ть с уч.НЗС (Авто)'!$YP$11:INDIRECT("'Полная ст-ть с уч.НЗС (Авто)'!YP"&amp;$J$42),$C32,'Полная ст-ть с уч.НЗС (Авто)'!DJ$11:INDIRECT("'Полная ст-ть с уч.НЗС (Авто)'!DJ"&amp;$J$42))/$D32)</f>
        <v>0</v>
      </c>
      <c r="DK32" s="137">
        <f ca="1">IF($D32=0,0,SUMIF('Полная ст-ть с уч.НЗС (Авто)'!$YP$11:INDIRECT("'Полная ст-ть с уч.НЗС (Авто)'!YP"&amp;$J$42),$C32,'Полная ст-ть с уч.НЗС (Авто)'!DK$11:INDIRECT("'Полная ст-ть с уч.НЗС (Авто)'!DK"&amp;$J$42))/$D32)</f>
        <v>0</v>
      </c>
      <c r="DL32" s="137">
        <f ca="1">IF($D32=0,0,SUMIF('Полная ст-ть с уч.НЗС (Авто)'!$YP$11:INDIRECT("'Полная ст-ть с уч.НЗС (Авто)'!YP"&amp;$J$42),$C32,'Полная ст-ть с уч.НЗС (Авто)'!DL$11:INDIRECT("'Полная ст-ть с уч.НЗС (Авто)'!DL"&amp;$J$42))/$D32)</f>
        <v>0</v>
      </c>
      <c r="DM32" s="137">
        <f ca="1">IF($D32=0,0,SUMIF('Полная ст-ть с уч.НЗС (Авто)'!$YP$11:INDIRECT("'Полная ст-ть с уч.НЗС (Авто)'!YP"&amp;$J$42),$C32,'Полная ст-ть с уч.НЗС (Авто)'!DM$11:INDIRECT("'Полная ст-ть с уч.НЗС (Авто)'!DM"&amp;$J$42))/$D32)</f>
        <v>0</v>
      </c>
      <c r="DN32" s="137">
        <f ca="1">IF($D32=0,0,SUMIF('Полная ст-ть с уч.НЗС (Авто)'!$YP$11:INDIRECT("'Полная ст-ть с уч.НЗС (Авто)'!YP"&amp;$J$42),$C32,'Полная ст-ть с уч.НЗС (Авто)'!DN$11:INDIRECT("'Полная ст-ть с уч.НЗС (Авто)'!DN"&amp;$J$42))/$D32)</f>
        <v>0</v>
      </c>
      <c r="DO32" s="137">
        <f ca="1">IF($D32=0,0,SUMIF('Полная ст-ть с уч.НЗС (Авто)'!$YP$11:INDIRECT("'Полная ст-ть с уч.НЗС (Авто)'!YP"&amp;$J$42),$C32,'Полная ст-ть с уч.НЗС (Авто)'!DO$11:INDIRECT("'Полная ст-ть с уч.НЗС (Авто)'!DO"&amp;$J$42))/$D32)</f>
        <v>0</v>
      </c>
      <c r="DP32" s="137">
        <f ca="1">IF($D32=0,0,SUMIF('Полная ст-ть с уч.НЗС (Авто)'!$YP$11:INDIRECT("'Полная ст-ть с уч.НЗС (Авто)'!YP"&amp;$J$42),$C32,'Полная ст-ть с уч.НЗС (Авто)'!DP$11:INDIRECT("'Полная ст-ть с уч.НЗС (Авто)'!DP"&amp;$J$42))/$D32)</f>
        <v>0</v>
      </c>
      <c r="DQ32" s="137">
        <f ca="1">IF($D32=0,0,SUMIF('Полная ст-ть с уч.НЗС (Авто)'!$YP$11:INDIRECT("'Полная ст-ть с уч.НЗС (Авто)'!YP"&amp;$J$42),$C32,'Полная ст-ть с уч.НЗС (Авто)'!DQ$11:INDIRECT("'Полная ст-ть с уч.НЗС (Авто)'!DQ"&amp;$J$42))/$D32)</f>
        <v>0</v>
      </c>
      <c r="DR32" s="137">
        <f ca="1">IF($D32=0,0,SUMIF('Полная ст-ть с уч.НЗС (Авто)'!$YP$11:INDIRECT("'Полная ст-ть с уч.НЗС (Авто)'!YP"&amp;$J$42),$C32,'Полная ст-ть с уч.НЗС (Авто)'!DR$11:INDIRECT("'Полная ст-ть с уч.НЗС (Авто)'!DR"&amp;$J$42))/$D32)</f>
        <v>0</v>
      </c>
      <c r="DS32" s="137">
        <f ca="1">IF($D32=0,0,SUMIF('Полная ст-ть с уч.НЗС (Авто)'!$YP$11:INDIRECT("'Полная ст-ть с уч.НЗС (Авто)'!YP"&amp;$J$42),$C32,'Полная ст-ть с уч.НЗС (Авто)'!DS$11:INDIRECT("'Полная ст-ть с уч.НЗС (Авто)'!DS"&amp;$J$42))/$D32)</f>
        <v>0</v>
      </c>
      <c r="DT32" s="137">
        <f ca="1">IF($D32=0,0,SUMIF('Полная ст-ть с уч.НЗС (Авто)'!$YP$11:INDIRECT("'Полная ст-ть с уч.НЗС (Авто)'!YP"&amp;$J$42),$C32,'Полная ст-ть с уч.НЗС (Авто)'!DT$11:INDIRECT("'Полная ст-ть с уч.НЗС (Авто)'!DT"&amp;$J$42))/$D32)</f>
        <v>0</v>
      </c>
      <c r="DU32" s="137">
        <f ca="1">IF($D32=0,0,SUMIF('Полная ст-ть с уч.НЗС (Авто)'!$YP$11:INDIRECT("'Полная ст-ть с уч.НЗС (Авто)'!YP"&amp;$J$42),$C32,'Полная ст-ть с уч.НЗС (Авто)'!DU$11:INDIRECT("'Полная ст-ть с уч.НЗС (Авто)'!DU"&amp;$J$42))/$D32)</f>
        <v>0</v>
      </c>
      <c r="DV32" s="137">
        <f ca="1">IF($D32=0,0,SUMIF('Полная ст-ть с уч.НЗС (Авто)'!$YP$11:INDIRECT("'Полная ст-ть с уч.НЗС (Авто)'!YP"&amp;$J$42),$C32,'Полная ст-ть с уч.НЗС (Авто)'!DV$11:INDIRECT("'Полная ст-ть с уч.НЗС (Авто)'!DV"&amp;$J$42))/$D32)</f>
        <v>0</v>
      </c>
      <c r="DW32" s="137">
        <f ca="1">IF($D32=0,0,SUMIF('Полная ст-ть с уч.НЗС (Авто)'!$YP$11:INDIRECT("'Полная ст-ть с уч.НЗС (Авто)'!YP"&amp;$J$42),$C32,'Полная ст-ть с уч.НЗС (Авто)'!DW$11:INDIRECT("'Полная ст-ть с уч.НЗС (Авто)'!DW"&amp;$J$42))/$D32)</f>
        <v>0</v>
      </c>
      <c r="DX32" s="137">
        <f ca="1">IF($D32=0,0,SUMIF('Полная ст-ть с уч.НЗС (Авто)'!$YP$11:INDIRECT("'Полная ст-ть с уч.НЗС (Авто)'!YP"&amp;$J$42),$C32,'Полная ст-ть с уч.НЗС (Авто)'!DX$11:INDIRECT("'Полная ст-ть с уч.НЗС (Авто)'!DX"&amp;$J$42))/$D32)</f>
        <v>0</v>
      </c>
      <c r="DY32" s="137">
        <f ca="1">IF($D32=0,0,SUMIF('Полная ст-ть с уч.НЗС (Авто)'!$YP$11:INDIRECT("'Полная ст-ть с уч.НЗС (Авто)'!YP"&amp;$J$42),$C32,'Полная ст-ть с уч.НЗС (Авто)'!DY$11:INDIRECT("'Полная ст-ть с уч.НЗС (Авто)'!DY"&amp;$J$42))/$D32)</f>
        <v>0</v>
      </c>
      <c r="DZ32" s="137">
        <f ca="1">IF($D32=0,0,SUMIF('Полная ст-ть с уч.НЗС (Авто)'!$YP$11:INDIRECT("'Полная ст-ть с уч.НЗС (Авто)'!YP"&amp;$J$42),$C32,'Полная ст-ть с уч.НЗС (Авто)'!DZ$11:INDIRECT("'Полная ст-ть с уч.НЗС (Авто)'!DZ"&amp;$J$42))/$D32)</f>
        <v>0</v>
      </c>
      <c r="EA32" s="137">
        <f ca="1">IF($D32=0,0,SUMIF('Полная ст-ть с уч.НЗС (Авто)'!$YP$11:INDIRECT("'Полная ст-ть с уч.НЗС (Авто)'!YP"&amp;$J$42),$C32,'Полная ст-ть с уч.НЗС (Авто)'!EA$11:INDIRECT("'Полная ст-ть с уч.НЗС (Авто)'!EA"&amp;$J$42))/$D32)</f>
        <v>0</v>
      </c>
      <c r="EB32" s="137">
        <f ca="1">IF($D32=0,0,SUMIF('Полная ст-ть с уч.НЗС (Авто)'!$YP$11:INDIRECT("'Полная ст-ть с уч.НЗС (Авто)'!YP"&amp;$J$42),$C32,'Полная ст-ть с уч.НЗС (Авто)'!EB$11:INDIRECT("'Полная ст-ть с уч.НЗС (Авто)'!EB"&amp;$J$42))/$D32)</f>
        <v>0</v>
      </c>
      <c r="EC32" s="137">
        <f ca="1">IF($D32=0,0,SUMIF('Полная ст-ть с уч.НЗС (Авто)'!$YP$11:INDIRECT("'Полная ст-ть с уч.НЗС (Авто)'!YP"&amp;$J$42),$C32,'Полная ст-ть с уч.НЗС (Авто)'!EC$11:INDIRECT("'Полная ст-ть с уч.НЗС (Авто)'!EC"&amp;$J$42))/$D32)</f>
        <v>0</v>
      </c>
      <c r="ED32" s="137">
        <f ca="1">IF($D32=0,0,SUMIF('Полная ст-ть с уч.НЗС (Авто)'!$YP$11:INDIRECT("'Полная ст-ть с уч.НЗС (Авто)'!YP"&amp;$J$42),$C32,'Полная ст-ть с уч.НЗС (Авто)'!ED$11:INDIRECT("'Полная ст-ть с уч.НЗС (Авто)'!ED"&amp;$J$42))/$D32)</f>
        <v>0</v>
      </c>
      <c r="EE32" s="137">
        <f ca="1">IF($D32=0,0,SUMIF('Полная ст-ть с уч.НЗС (Авто)'!$YP$11:INDIRECT("'Полная ст-ть с уч.НЗС (Авто)'!YP"&amp;$J$42),$C32,'Полная ст-ть с уч.НЗС (Авто)'!EE$11:INDIRECT("'Полная ст-ть с уч.НЗС (Авто)'!EE"&amp;$J$42))/$D32)</f>
        <v>0</v>
      </c>
      <c r="EF32" s="137">
        <f ca="1">IF($D32=0,0,SUMIF('Полная ст-ть с уч.НЗС (Авто)'!$YP$11:INDIRECT("'Полная ст-ть с уч.НЗС (Авто)'!YP"&amp;$J$42),$C32,'Полная ст-ть с уч.НЗС (Авто)'!EF$11:INDIRECT("'Полная ст-ть с уч.НЗС (Авто)'!EF"&amp;$J$42))/$D32)</f>
        <v>0</v>
      </c>
      <c r="EG32" s="137">
        <f ca="1">IF($D32=0,0,SUMIF('Полная ст-ть с уч.НЗС (Авто)'!$YP$11:INDIRECT("'Полная ст-ть с уч.НЗС (Авто)'!YP"&amp;$J$42),$C32,'Полная ст-ть с уч.НЗС (Авто)'!EG$11:INDIRECT("'Полная ст-ть с уч.НЗС (Авто)'!EG"&amp;$J$42))/$D32)</f>
        <v>0</v>
      </c>
      <c r="EH32" s="137">
        <f ca="1">IF($D32=0,0,SUMIF('Полная ст-ть с уч.НЗС (Авто)'!$YP$11:INDIRECT("'Полная ст-ть с уч.НЗС (Авто)'!YP"&amp;$J$42),$C32,'Полная ст-ть с уч.НЗС (Авто)'!EH$11:INDIRECT("'Полная ст-ть с уч.НЗС (Авто)'!EH"&amp;$J$42))/$D32)</f>
        <v>0</v>
      </c>
      <c r="EI32" s="137">
        <f ca="1">IF($D32=0,0,SUMIF('Полная ст-ть с уч.НЗС (Авто)'!$YP$11:INDIRECT("'Полная ст-ть с уч.НЗС (Авто)'!YP"&amp;$J$42),$C32,'Полная ст-ть с уч.НЗС (Авто)'!EI$11:INDIRECT("'Полная ст-ть с уч.НЗС (Авто)'!EI"&amp;$J$42))/$D32)</f>
        <v>0</v>
      </c>
      <c r="EJ32" s="137">
        <f ca="1">IF($D32=0,0,SUMIF('Полная ст-ть с уч.НЗС (Авто)'!$YP$11:INDIRECT("'Полная ст-ть с уч.НЗС (Авто)'!YP"&amp;$J$42),$C32,'Полная ст-ть с уч.НЗС (Авто)'!EJ$11:INDIRECT("'Полная ст-ть с уч.НЗС (Авто)'!EJ"&amp;$J$42))/$D32)</f>
        <v>0</v>
      </c>
      <c r="EK32" s="137">
        <f ca="1">IF($D32=0,0,SUMIF('Полная ст-ть с уч.НЗС (Авто)'!$YP$11:INDIRECT("'Полная ст-ть с уч.НЗС (Авто)'!YP"&amp;$J$42),$C32,'Полная ст-ть с уч.НЗС (Авто)'!EK$11:INDIRECT("'Полная ст-ть с уч.НЗС (Авто)'!EK"&amp;$J$42))/$D32)</f>
        <v>0</v>
      </c>
      <c r="EL32" s="137">
        <f ca="1">IF($D32=0,0,SUMIF('Полная ст-ть с уч.НЗС (Авто)'!$YP$11:INDIRECT("'Полная ст-ть с уч.НЗС (Авто)'!YP"&amp;$J$42),$C32,'Полная ст-ть с уч.НЗС (Авто)'!EL$11:INDIRECT("'Полная ст-ть с уч.НЗС (Авто)'!EL"&amp;$J$42))/$D32)</f>
        <v>0</v>
      </c>
      <c r="EM32" s="137">
        <f ca="1">IF($D32=0,0,SUMIF('Полная ст-ть с уч.НЗС (Авто)'!$YP$11:INDIRECT("'Полная ст-ть с уч.НЗС (Авто)'!YP"&amp;$J$42),$C32,'Полная ст-ть с уч.НЗС (Авто)'!EM$11:INDIRECT("'Полная ст-ть с уч.НЗС (Авто)'!EM"&amp;$J$42))/$D32)</f>
        <v>0</v>
      </c>
      <c r="EN32" s="137">
        <f ca="1">IF($D32=0,0,SUMIF('Полная ст-ть с уч.НЗС (Авто)'!$YP$11:INDIRECT("'Полная ст-ть с уч.НЗС (Авто)'!YP"&amp;$J$42),$C32,'Полная ст-ть с уч.НЗС (Авто)'!EN$11:INDIRECT("'Полная ст-ть с уч.НЗС (Авто)'!EN"&amp;$J$42))/$D32)</f>
        <v>0</v>
      </c>
      <c r="EO32" s="137">
        <f ca="1">IF($D32=0,0,SUMIF('Полная ст-ть с уч.НЗС (Авто)'!$YP$11:INDIRECT("'Полная ст-ть с уч.НЗС (Авто)'!YP"&amp;$J$42),$C32,'Полная ст-ть с уч.НЗС (Авто)'!EO$11:INDIRECT("'Полная ст-ть с уч.НЗС (Авто)'!EO"&amp;$J$42))/$D32)</f>
        <v>0</v>
      </c>
      <c r="EP32" s="137">
        <f ca="1">IF($D32=0,0,SUMIF('Полная ст-ть с уч.НЗС (Авто)'!$YP$11:INDIRECT("'Полная ст-ть с уч.НЗС (Авто)'!YP"&amp;$J$42),$C32,'Полная ст-ть с уч.НЗС (Авто)'!EP$11:INDIRECT("'Полная ст-ть с уч.НЗС (Авто)'!EP"&amp;$J$42))/$D32)</f>
        <v>0</v>
      </c>
      <c r="EQ32" s="137">
        <f ca="1">IF($D32=0,0,SUMIF('Полная ст-ть с уч.НЗС (Авто)'!$YP$11:INDIRECT("'Полная ст-ть с уч.НЗС (Авто)'!YP"&amp;$J$42),$C32,'Полная ст-ть с уч.НЗС (Авто)'!EQ$11:INDIRECT("'Полная ст-ть с уч.НЗС (Авто)'!EQ"&amp;$J$42))/$D32)</f>
        <v>0</v>
      </c>
      <c r="ER32" s="137">
        <f ca="1">IF($D32=0,0,SUMIF('Полная ст-ть с уч.НЗС (Авто)'!$YP$11:INDIRECT("'Полная ст-ть с уч.НЗС (Авто)'!YP"&amp;$J$42),$C32,'Полная ст-ть с уч.НЗС (Авто)'!ER$11:INDIRECT("'Полная ст-ть с уч.НЗС (Авто)'!ER"&amp;$J$42))/$D32)</f>
        <v>0</v>
      </c>
      <c r="ES32" s="137">
        <f ca="1">IF($D32=0,0,SUMIF('Полная ст-ть с уч.НЗС (Авто)'!$YP$11:INDIRECT("'Полная ст-ть с уч.НЗС (Авто)'!YP"&amp;$J$42),$C32,'Полная ст-ть с уч.НЗС (Авто)'!ES$11:INDIRECT("'Полная ст-ть с уч.НЗС (Авто)'!ES"&amp;$J$42))/$D32)</f>
        <v>0</v>
      </c>
      <c r="ET32" s="137">
        <f ca="1">IF($D32=0,0,SUMIF('Полная ст-ть с уч.НЗС (Авто)'!$YP$11:INDIRECT("'Полная ст-ть с уч.НЗС (Авто)'!YP"&amp;$J$42),$C32,'Полная ст-ть с уч.НЗС (Авто)'!ET$11:INDIRECT("'Полная ст-ть с уч.НЗС (Авто)'!ET"&amp;$J$42))/$D32)</f>
        <v>0</v>
      </c>
      <c r="EU32" s="137">
        <f ca="1">IF($D32=0,0,SUMIF('Полная ст-ть с уч.НЗС (Авто)'!$YP$11:INDIRECT("'Полная ст-ть с уч.НЗС (Авто)'!YP"&amp;$J$42),$C32,'Полная ст-ть с уч.НЗС (Авто)'!EU$11:INDIRECT("'Полная ст-ть с уч.НЗС (Авто)'!EU"&amp;$J$42))/$D32)</f>
        <v>0</v>
      </c>
      <c r="EV32" s="137">
        <f ca="1">IF($D32=0,0,SUMIF('Полная ст-ть с уч.НЗС (Авто)'!$YP$11:INDIRECT("'Полная ст-ть с уч.НЗС (Авто)'!YP"&amp;$J$42),$C32,'Полная ст-ть с уч.НЗС (Авто)'!EV$11:INDIRECT("'Полная ст-ть с уч.НЗС (Авто)'!EV"&amp;$J$42))/$D32)</f>
        <v>0</v>
      </c>
      <c r="EW32" s="137">
        <f ca="1">IF($D32=0,0,SUMIF('Полная ст-ть с уч.НЗС (Авто)'!$YP$11:INDIRECT("'Полная ст-ть с уч.НЗС (Авто)'!YP"&amp;$J$42),$C32,'Полная ст-ть с уч.НЗС (Авто)'!EW$11:INDIRECT("'Полная ст-ть с уч.НЗС (Авто)'!EW"&amp;$J$42))/$D32)</f>
        <v>0</v>
      </c>
      <c r="EX32" s="137">
        <f ca="1">IF($D32=0,0,SUMIF('Полная ст-ть с уч.НЗС (Авто)'!$YP$11:INDIRECT("'Полная ст-ть с уч.НЗС (Авто)'!YP"&amp;$J$42),$C32,'Полная ст-ть с уч.НЗС (Авто)'!EX$11:INDIRECT("'Полная ст-ть с уч.НЗС (Авто)'!EX"&amp;$J$42))/$D32)</f>
        <v>0</v>
      </c>
      <c r="EY32" s="137">
        <f ca="1">IF($D32=0,0,SUMIF('Полная ст-ть с уч.НЗС (Авто)'!$YP$11:INDIRECT("'Полная ст-ть с уч.НЗС (Авто)'!YP"&amp;$J$42),$C32,'Полная ст-ть с уч.НЗС (Авто)'!EY$11:INDIRECT("'Полная ст-ть с уч.НЗС (Авто)'!EY"&amp;$J$42))/$D32)</f>
        <v>0</v>
      </c>
      <c r="EZ32" s="137">
        <f ca="1">IF($D32=0,0,SUMIF('Полная ст-ть с уч.НЗС (Авто)'!$YP$11:INDIRECT("'Полная ст-ть с уч.НЗС (Авто)'!YP"&amp;$J$42),$C32,'Полная ст-ть с уч.НЗС (Авто)'!EZ$11:INDIRECT("'Полная ст-ть с уч.НЗС (Авто)'!EZ"&amp;$J$42))/$D32)</f>
        <v>0</v>
      </c>
      <c r="FA32" s="137">
        <f ca="1">IF($D32=0,0,SUMIF('Полная ст-ть с уч.НЗС (Авто)'!$YP$11:INDIRECT("'Полная ст-ть с уч.НЗС (Авто)'!YP"&amp;$J$42),$C32,'Полная ст-ть с уч.НЗС (Авто)'!FA$11:INDIRECT("'Полная ст-ть с уч.НЗС (Авто)'!FA"&amp;$J$42))/$D32)</f>
        <v>0</v>
      </c>
      <c r="FB32" s="137">
        <f ca="1">IF($D32=0,0,SUMIF('Полная ст-ть с уч.НЗС (Авто)'!$YP$11:INDIRECT("'Полная ст-ть с уч.НЗС (Авто)'!YP"&amp;$J$42),$C32,'Полная ст-ть с уч.НЗС (Авто)'!FB$11:INDIRECT("'Полная ст-ть с уч.НЗС (Авто)'!FB"&amp;$J$42))/$D32)</f>
        <v>0</v>
      </c>
      <c r="FC32" s="137">
        <f ca="1">IF($D32=0,0,SUMIF('Полная ст-ть с уч.НЗС (Авто)'!$YP$11:INDIRECT("'Полная ст-ть с уч.НЗС (Авто)'!YP"&amp;$J$42),$C32,'Полная ст-ть с уч.НЗС (Авто)'!FC$11:INDIRECT("'Полная ст-ть с уч.НЗС (Авто)'!FC"&amp;$J$42))/$D32)</f>
        <v>0</v>
      </c>
      <c r="FD32" s="137">
        <f ca="1">IF($D32=0,0,SUMIF('Полная ст-ть с уч.НЗС (Авто)'!$YP$11:INDIRECT("'Полная ст-ть с уч.НЗС (Авто)'!YP"&amp;$J$42),$C32,'Полная ст-ть с уч.НЗС (Авто)'!FD$11:INDIRECT("'Полная ст-ть с уч.НЗС (Авто)'!FD"&amp;$J$42))/$D32)</f>
        <v>0</v>
      </c>
      <c r="FE32" s="137">
        <f ca="1">IF($D32=0,0,SUMIF('Полная ст-ть с уч.НЗС (Авто)'!$YP$11:INDIRECT("'Полная ст-ть с уч.НЗС (Авто)'!YP"&amp;$J$42),$C32,'Полная ст-ть с уч.НЗС (Авто)'!FE$11:INDIRECT("'Полная ст-ть с уч.НЗС (Авто)'!FE"&amp;$J$42))/$D32)</f>
        <v>0</v>
      </c>
      <c r="FF32" s="137">
        <f ca="1">IF($D32=0,0,SUMIF('Полная ст-ть с уч.НЗС (Авто)'!$YP$11:INDIRECT("'Полная ст-ть с уч.НЗС (Авто)'!YP"&amp;$J$42),$C32,'Полная ст-ть с уч.НЗС (Авто)'!FF$11:INDIRECT("'Полная ст-ть с уч.НЗС (Авто)'!FF"&amp;$J$42))/$D32)</f>
        <v>0</v>
      </c>
      <c r="FG32" s="137">
        <f ca="1">IF($D32=0,0,SUMIF('Полная ст-ть с уч.НЗС (Авто)'!$YP$11:INDIRECT("'Полная ст-ть с уч.НЗС (Авто)'!YP"&amp;$J$42),$C32,'Полная ст-ть с уч.НЗС (Авто)'!FG$11:INDIRECT("'Полная ст-ть с уч.НЗС (Авто)'!FG"&amp;$J$42))/$D32)</f>
        <v>0</v>
      </c>
      <c r="FH32" s="137">
        <f ca="1">IF($D32=0,0,SUMIF('Полная ст-ть с уч.НЗС (Авто)'!$YP$11:INDIRECT("'Полная ст-ть с уч.НЗС (Авто)'!YP"&amp;$J$42),$C32,'Полная ст-ть с уч.НЗС (Авто)'!FH$11:INDIRECT("'Полная ст-ть с уч.НЗС (Авто)'!FH"&amp;$J$42))/$D32)</f>
        <v>0</v>
      </c>
      <c r="FI32" s="137">
        <f ca="1">IF($D32=0,0,SUMIF('Полная ст-ть с уч.НЗС (Авто)'!$YP$11:INDIRECT("'Полная ст-ть с уч.НЗС (Авто)'!YP"&amp;$J$42),$C32,'Полная ст-ть с уч.НЗС (Авто)'!FI$11:INDIRECT("'Полная ст-ть с уч.НЗС (Авто)'!FI"&amp;$J$42))/$D32)</f>
        <v>0</v>
      </c>
      <c r="FJ32" s="137">
        <f ca="1">IF($D32=0,0,SUMIF('Полная ст-ть с уч.НЗС (Авто)'!$YP$11:INDIRECT("'Полная ст-ть с уч.НЗС (Авто)'!YP"&amp;$J$42),$C32,'Полная ст-ть с уч.НЗС (Авто)'!FJ$11:INDIRECT("'Полная ст-ть с уч.НЗС (Авто)'!FJ"&amp;$J$42))/$D32)</f>
        <v>0</v>
      </c>
      <c r="FK32" s="137">
        <f ca="1">IF($D32=0,0,SUMIF('Полная ст-ть с уч.НЗС (Авто)'!$YP$11:INDIRECT("'Полная ст-ть с уч.НЗС (Авто)'!YP"&amp;$J$42),$C32,'Полная ст-ть с уч.НЗС (Авто)'!FK$11:INDIRECT("'Полная ст-ть с уч.НЗС (Авто)'!FK"&amp;$J$42))/$D32)</f>
        <v>0</v>
      </c>
      <c r="FL32" s="137">
        <f ca="1">IF($D32=0,0,SUMIF('Полная ст-ть с уч.НЗС (Авто)'!$YP$11:INDIRECT("'Полная ст-ть с уч.НЗС (Авто)'!YP"&amp;$J$42),$C32,'Полная ст-ть с уч.НЗС (Авто)'!FL$11:INDIRECT("'Полная ст-ть с уч.НЗС (Авто)'!FL"&amp;$J$42))/$D32)</f>
        <v>0</v>
      </c>
      <c r="FM32" s="137">
        <f ca="1">IF($D32=0,0,SUMIF('Полная ст-ть с уч.НЗС (Авто)'!$YP$11:INDIRECT("'Полная ст-ть с уч.НЗС (Авто)'!YP"&amp;$J$42),$C32,'Полная ст-ть с уч.НЗС (Авто)'!FM$11:INDIRECT("'Полная ст-ть с уч.НЗС (Авто)'!FM"&amp;$J$42))/$D32)</f>
        <v>0</v>
      </c>
      <c r="FN32" s="137">
        <f ca="1">IF($D32=0,0,SUMIF('Полная ст-ть с уч.НЗС (Авто)'!$YP$11:INDIRECT("'Полная ст-ть с уч.НЗС (Авто)'!YP"&amp;$J$42),$C32,'Полная ст-ть с уч.НЗС (Авто)'!FN$11:INDIRECT("'Полная ст-ть с уч.НЗС (Авто)'!FN"&amp;$J$42))/$D32)</f>
        <v>0</v>
      </c>
      <c r="FO32" s="137">
        <f ca="1">IF($D32=0,0,SUMIF('Полная ст-ть с уч.НЗС (Авто)'!$YP$11:INDIRECT("'Полная ст-ть с уч.НЗС (Авто)'!YP"&amp;$J$42),$C32,'Полная ст-ть с уч.НЗС (Авто)'!FO$11:INDIRECT("'Полная ст-ть с уч.НЗС (Авто)'!FO"&amp;$J$42))/$D32)</f>
        <v>0</v>
      </c>
      <c r="FP32" s="137">
        <f ca="1">IF($D32=0,0,SUMIF('Полная ст-ть с уч.НЗС (Авто)'!$YP$11:INDIRECT("'Полная ст-ть с уч.НЗС (Авто)'!YP"&amp;$J$42),$C32,'Полная ст-ть с уч.НЗС (Авто)'!FP$11:INDIRECT("'Полная ст-ть с уч.НЗС (Авто)'!FP"&amp;$J$42))/$D32)</f>
        <v>0</v>
      </c>
      <c r="FQ32" s="137">
        <f ca="1">IF($D32=0,0,SUMIF('Полная ст-ть с уч.НЗС (Авто)'!$YP$11:INDIRECT("'Полная ст-ть с уч.НЗС (Авто)'!YP"&amp;$J$42),$C32,'Полная ст-ть с уч.НЗС (Авто)'!FQ$11:INDIRECT("'Полная ст-ть с уч.НЗС (Авто)'!FQ"&amp;$J$42))/$D32)</f>
        <v>0</v>
      </c>
      <c r="FR32" s="137">
        <f ca="1">IF($D32=0,0,SUMIF('Полная ст-ть с уч.НЗС (Авто)'!$YP$11:INDIRECT("'Полная ст-ть с уч.НЗС (Авто)'!YP"&amp;$J$42),$C32,'Полная ст-ть с уч.НЗС (Авто)'!FR$11:INDIRECT("'Полная ст-ть с уч.НЗС (Авто)'!FR"&amp;$J$42))/$D32)</f>
        <v>0</v>
      </c>
      <c r="FS32" s="137">
        <f ca="1">IF($D32=0,0,SUMIF('Полная ст-ть с уч.НЗС (Авто)'!$YP$11:INDIRECT("'Полная ст-ть с уч.НЗС (Авто)'!YP"&amp;$J$42),$C32,'Полная ст-ть с уч.НЗС (Авто)'!FS$11:INDIRECT("'Полная ст-ть с уч.НЗС (Авто)'!FS"&amp;$J$42))/$D32)</f>
        <v>0</v>
      </c>
      <c r="FT32" s="137">
        <f ca="1">IF($D32=0,0,SUMIF('Полная ст-ть с уч.НЗС (Авто)'!$YP$11:INDIRECT("'Полная ст-ть с уч.НЗС (Авто)'!YP"&amp;$J$42),$C32,'Полная ст-ть с уч.НЗС (Авто)'!FT$11:INDIRECT("'Полная ст-ть с уч.НЗС (Авто)'!FT"&amp;$J$42))/$D32)</f>
        <v>0</v>
      </c>
      <c r="FU32" s="137">
        <f ca="1">IF($D32=0,0,SUMIF('Полная ст-ть с уч.НЗС (Авто)'!$YP$11:INDIRECT("'Полная ст-ть с уч.НЗС (Авто)'!YP"&amp;$J$42),$C32,'Полная ст-ть с уч.НЗС (Авто)'!FU$11:INDIRECT("'Полная ст-ть с уч.НЗС (Авто)'!FU"&amp;$J$42))/$D32)</f>
        <v>0</v>
      </c>
      <c r="FV32" s="137">
        <f ca="1">IF($D32=0,0,SUMIF('Полная ст-ть с уч.НЗС (Авто)'!$YP$11:INDIRECT("'Полная ст-ть с уч.НЗС (Авто)'!YP"&amp;$J$42),$C32,'Полная ст-ть с уч.НЗС (Авто)'!FV$11:INDIRECT("'Полная ст-ть с уч.НЗС (Авто)'!FV"&amp;$J$42))/$D32)</f>
        <v>0</v>
      </c>
      <c r="FW32" s="137">
        <f ca="1">IF($D32=0,0,SUMIF('Полная ст-ть с уч.НЗС (Авто)'!$YP$11:INDIRECT("'Полная ст-ть с уч.НЗС (Авто)'!YP"&amp;$J$42),$C32,'Полная ст-ть с уч.НЗС (Авто)'!FW$11:INDIRECT("'Полная ст-ть с уч.НЗС (Авто)'!FW"&amp;$J$42))/$D32)</f>
        <v>0</v>
      </c>
      <c r="FX32" s="137">
        <f ca="1">IF($D32=0,0,SUMIF('Полная ст-ть с уч.НЗС (Авто)'!$YP$11:INDIRECT("'Полная ст-ть с уч.НЗС (Авто)'!YP"&amp;$J$42),$C32,'Полная ст-ть с уч.НЗС (Авто)'!FX$11:INDIRECT("'Полная ст-ть с уч.НЗС (Авто)'!FX"&amp;$J$42))/$D32)</f>
        <v>0</v>
      </c>
      <c r="FY32" s="137">
        <f ca="1">IF($D32=0,0,SUMIF('Полная ст-ть с уч.НЗС (Авто)'!$YP$11:INDIRECT("'Полная ст-ть с уч.НЗС (Авто)'!YP"&amp;$J$42),$C32,'Полная ст-ть с уч.НЗС (Авто)'!FY$11:INDIRECT("'Полная ст-ть с уч.НЗС (Авто)'!FY"&amp;$J$42))/$D32)</f>
        <v>0</v>
      </c>
      <c r="FZ32" s="137">
        <f ca="1">IF($D32=0,0,SUMIF('Полная ст-ть с уч.НЗС (Авто)'!$YP$11:INDIRECT("'Полная ст-ть с уч.НЗС (Авто)'!YP"&amp;$J$42),$C32,'Полная ст-ть с уч.НЗС (Авто)'!FZ$11:INDIRECT("'Полная ст-ть с уч.НЗС (Авто)'!FZ"&amp;$J$42))/$D32)</f>
        <v>0</v>
      </c>
      <c r="GA32" s="137">
        <f ca="1">IF($D32=0,0,SUMIF('Полная ст-ть с уч.НЗС (Авто)'!$YP$11:INDIRECT("'Полная ст-ть с уч.НЗС (Авто)'!YP"&amp;$J$42),$C32,'Полная ст-ть с уч.НЗС (Авто)'!GA$11:INDIRECT("'Полная ст-ть с уч.НЗС (Авто)'!GA"&amp;$J$42))/$D32)</f>
        <v>0</v>
      </c>
      <c r="GB32" s="137">
        <f ca="1">IF($D32=0,0,SUMIF('Полная ст-ть с уч.НЗС (Авто)'!$YP$11:INDIRECT("'Полная ст-ть с уч.НЗС (Авто)'!YP"&amp;$J$42),$C32,'Полная ст-ть с уч.НЗС (Авто)'!GB$11:INDIRECT("'Полная ст-ть с уч.НЗС (Авто)'!GB"&amp;$J$42))/$D32)</f>
        <v>0</v>
      </c>
      <c r="GC32" s="137">
        <f ca="1">IF($D32=0,0,SUMIF('Полная ст-ть с уч.НЗС (Авто)'!$YP$11:INDIRECT("'Полная ст-ть с уч.НЗС (Авто)'!YP"&amp;$J$42),$C32,'Полная ст-ть с уч.НЗС (Авто)'!GC$11:INDIRECT("'Полная ст-ть с уч.НЗС (Авто)'!GC"&amp;$J$42))/$D32)</f>
        <v>0</v>
      </c>
      <c r="GD32" s="137">
        <f ca="1">IF($D32=0,0,SUMIF('Полная ст-ть с уч.НЗС (Авто)'!$YP$11:INDIRECT("'Полная ст-ть с уч.НЗС (Авто)'!YP"&amp;$J$42),$C32,'Полная ст-ть с уч.НЗС (Авто)'!GD$11:INDIRECT("'Полная ст-ть с уч.НЗС (Авто)'!GD"&amp;$J$42))/$D32)</f>
        <v>0</v>
      </c>
      <c r="GE32" s="137">
        <f ca="1">IF($D32=0,0,SUMIF('Полная ст-ть с уч.НЗС (Авто)'!$YP$11:INDIRECT("'Полная ст-ть с уч.НЗС (Авто)'!YP"&amp;$J$42),$C32,'Полная ст-ть с уч.НЗС (Авто)'!GE$11:INDIRECT("'Полная ст-ть с уч.НЗС (Авто)'!GE"&amp;$J$42))/$D32)</f>
        <v>0</v>
      </c>
      <c r="GF32" s="137">
        <f ca="1">IF($D32=0,0,SUMIF('Полная ст-ть с уч.НЗС (Авто)'!$YP$11:INDIRECT("'Полная ст-ть с уч.НЗС (Авто)'!YP"&amp;$J$42),$C32,'Полная ст-ть с уч.НЗС (Авто)'!GF$11:INDIRECT("'Полная ст-ть с уч.НЗС (Авто)'!GF"&amp;$J$42))/$D32)</f>
        <v>0</v>
      </c>
      <c r="GG32" s="137">
        <f ca="1">IF($D32=0,0,SUMIF('Полная ст-ть с уч.НЗС (Авто)'!$YP$11:INDIRECT("'Полная ст-ть с уч.НЗС (Авто)'!YP"&amp;$J$42),$C32,'Полная ст-ть с уч.НЗС (Авто)'!GG$11:INDIRECT("'Полная ст-ть с уч.НЗС (Авто)'!GG"&amp;$J$42))/$D32)</f>
        <v>0</v>
      </c>
      <c r="GH32" s="137">
        <f ca="1">IF($D32=0,0,SUMIF('Полная ст-ть с уч.НЗС (Авто)'!$YP$11:INDIRECT("'Полная ст-ть с уч.НЗС (Авто)'!YP"&amp;$J$42),$C32,'Полная ст-ть с уч.НЗС (Авто)'!GH$11:INDIRECT("'Полная ст-ть с уч.НЗС (Авто)'!GH"&amp;$J$42))/$D32)</f>
        <v>0</v>
      </c>
      <c r="GI32" s="137">
        <f ca="1">IF($D32=0,0,SUMIF('Полная ст-ть с уч.НЗС (Авто)'!$YP$11:INDIRECT("'Полная ст-ть с уч.НЗС (Авто)'!YP"&amp;$J$42),$C32,'Полная ст-ть с уч.НЗС (Авто)'!GI$11:INDIRECT("'Полная ст-ть с уч.НЗС (Авто)'!GI"&amp;$J$42))/$D32)</f>
        <v>0</v>
      </c>
      <c r="GJ32" s="137">
        <f ca="1">IF($D32=0,0,SUMIF('Полная ст-ть с уч.НЗС (Авто)'!$YP$11:INDIRECT("'Полная ст-ть с уч.НЗС (Авто)'!YP"&amp;$J$42),$C32,'Полная ст-ть с уч.НЗС (Авто)'!GJ$11:INDIRECT("'Полная ст-ть с уч.НЗС (Авто)'!GJ"&amp;$J$42))/$D32)</f>
        <v>0</v>
      </c>
      <c r="GK32" s="137">
        <f ca="1">IF($D32=0,0,SUMIF('Полная ст-ть с уч.НЗС (Авто)'!$YP$11:INDIRECT("'Полная ст-ть с уч.НЗС (Авто)'!YP"&amp;$J$42),$C32,'Полная ст-ть с уч.НЗС (Авто)'!GK$11:INDIRECT("'Полная ст-ть с уч.НЗС (Авто)'!GK"&amp;$J$42))/$D32)</f>
        <v>0</v>
      </c>
      <c r="GL32" s="137">
        <f ca="1">IF($D32=0,0,SUMIF('Полная ст-ть с уч.НЗС (Авто)'!$YP$11:INDIRECT("'Полная ст-ть с уч.НЗС (Авто)'!YP"&amp;$J$42),$C32,'Полная ст-ть с уч.НЗС (Авто)'!GL$11:INDIRECT("'Полная ст-ть с уч.НЗС (Авто)'!GL"&amp;$J$42))/$D32)</f>
        <v>0</v>
      </c>
      <c r="GM32" s="137">
        <f ca="1">IF($D32=0,0,SUMIF('Полная ст-ть с уч.НЗС (Авто)'!$YP$11:INDIRECT("'Полная ст-ть с уч.НЗС (Авто)'!YP"&amp;$J$42),$C32,'Полная ст-ть с уч.НЗС (Авто)'!GM$11:INDIRECT("'Полная ст-ть с уч.НЗС (Авто)'!GM"&amp;$J$42))/$D32)</f>
        <v>0</v>
      </c>
      <c r="GN32" s="137">
        <f ca="1">IF($D32=0,0,SUMIF('Полная ст-ть с уч.НЗС (Авто)'!$YP$11:INDIRECT("'Полная ст-ть с уч.НЗС (Авто)'!YP"&amp;$J$42),$C32,'Полная ст-ть с уч.НЗС (Авто)'!GN$11:INDIRECT("'Полная ст-ть с уч.НЗС (Авто)'!GN"&amp;$J$42))/$D32)</f>
        <v>0</v>
      </c>
      <c r="GO32" s="137">
        <f ca="1">IF($D32=0,0,SUMIF('Полная ст-ть с уч.НЗС (Авто)'!$YP$11:INDIRECT("'Полная ст-ть с уч.НЗС (Авто)'!YP"&amp;$J$42),$C32,'Полная ст-ть с уч.НЗС (Авто)'!GO$11:INDIRECT("'Полная ст-ть с уч.НЗС (Авто)'!GO"&amp;$J$42))/$D32)</f>
        <v>0</v>
      </c>
      <c r="GP32" s="137">
        <f ca="1">IF($D32=0,0,SUMIF('Полная ст-ть с уч.НЗС (Авто)'!$YP$11:INDIRECT("'Полная ст-ть с уч.НЗС (Авто)'!YP"&amp;$J$42),$C32,'Полная ст-ть с уч.НЗС (Авто)'!GP$11:INDIRECT("'Полная ст-ть с уч.НЗС (Авто)'!GP"&amp;$J$42))/$D32)</f>
        <v>0</v>
      </c>
      <c r="GQ32" s="137">
        <f ca="1">IF($D32=0,0,SUMIF('Полная ст-ть с уч.НЗС (Авто)'!$YP$11:INDIRECT("'Полная ст-ть с уч.НЗС (Авто)'!YP"&amp;$J$42),$C32,'Полная ст-ть с уч.НЗС (Авто)'!GQ$11:INDIRECT("'Полная ст-ть с уч.НЗС (Авто)'!GQ"&amp;$J$42))/$D32)</f>
        <v>0</v>
      </c>
      <c r="GR32" s="137">
        <f ca="1">IF($D32=0,0,SUMIF('Полная ст-ть с уч.НЗС (Авто)'!$YP$11:INDIRECT("'Полная ст-ть с уч.НЗС (Авто)'!YP"&amp;$J$42),$C32,'Полная ст-ть с уч.НЗС (Авто)'!GR$11:INDIRECT("'Полная ст-ть с уч.НЗС (Авто)'!GR"&amp;$J$42))/$D32)</f>
        <v>0</v>
      </c>
      <c r="GS32" s="137">
        <f ca="1">IF($D32=0,0,SUMIF('Полная ст-ть с уч.НЗС (Авто)'!$YP$11:INDIRECT("'Полная ст-ть с уч.НЗС (Авто)'!YP"&amp;$J$42),$C32,'Полная ст-ть с уч.НЗС (Авто)'!GS$11:INDIRECT("'Полная ст-ть с уч.НЗС (Авто)'!GS"&amp;$J$42))/$D32)</f>
        <v>0</v>
      </c>
      <c r="GT32" s="137">
        <f ca="1">IF($D32=0,0,SUMIF('Полная ст-ть с уч.НЗС (Авто)'!$YP$11:INDIRECT("'Полная ст-ть с уч.НЗС (Авто)'!YP"&amp;$J$42),$C32,'Полная ст-ть с уч.НЗС (Авто)'!GT$11:INDIRECT("'Полная ст-ть с уч.НЗС (Авто)'!GT"&amp;$J$42))/$D32)</f>
        <v>0</v>
      </c>
      <c r="GU32" s="137">
        <f ca="1">IF($D32=0,0,SUMIF('Полная ст-ть с уч.НЗС (Авто)'!$YP$11:INDIRECT("'Полная ст-ть с уч.НЗС (Авто)'!YP"&amp;$J$42),$C32,'Полная ст-ть с уч.НЗС (Авто)'!GU$11:INDIRECT("'Полная ст-ть с уч.НЗС (Авто)'!GU"&amp;$J$42))/$D32)</f>
        <v>0</v>
      </c>
      <c r="GV32" s="137">
        <f ca="1">IF($D32=0,0,SUMIF('Полная ст-ть с уч.НЗС (Авто)'!$YP$11:INDIRECT("'Полная ст-ть с уч.НЗС (Авто)'!YP"&amp;$J$42),$C32,'Полная ст-ть с уч.НЗС (Авто)'!GV$11:INDIRECT("'Полная ст-ть с уч.НЗС (Авто)'!GV"&amp;$J$42))/$D32)</f>
        <v>0</v>
      </c>
      <c r="GW32" s="137">
        <f ca="1">IF($D32=0,0,SUMIF('Полная ст-ть с уч.НЗС (Авто)'!$YP$11:INDIRECT("'Полная ст-ть с уч.НЗС (Авто)'!YP"&amp;$J$42),$C32,'Полная ст-ть с уч.НЗС (Авто)'!GW$11:INDIRECT("'Полная ст-ть с уч.НЗС (Авто)'!GW"&amp;$J$42))/$D32)</f>
        <v>0</v>
      </c>
      <c r="GX32" s="137">
        <f ca="1">IF($D32=0,0,SUMIF('Полная ст-ть с уч.НЗС (Авто)'!$YP$11:INDIRECT("'Полная ст-ть с уч.НЗС (Авто)'!YP"&amp;$J$42),$C32,'Полная ст-ть с уч.НЗС (Авто)'!GX$11:INDIRECT("'Полная ст-ть с уч.НЗС (Авто)'!GX"&amp;$J$42))/$D32)</f>
        <v>0</v>
      </c>
      <c r="GY32" s="137">
        <f ca="1">IF($D32=0,0,SUMIF('Полная ст-ть с уч.НЗС (Авто)'!$YP$11:INDIRECT("'Полная ст-ть с уч.НЗС (Авто)'!YP"&amp;$J$42),$C32,'Полная ст-ть с уч.НЗС (Авто)'!GY$11:INDIRECT("'Полная ст-ть с уч.НЗС (Авто)'!GY"&amp;$J$42))/$D32)</f>
        <v>0</v>
      </c>
      <c r="GZ32" s="137">
        <f ca="1">IF($D32=0,0,SUMIF('Полная ст-ть с уч.НЗС (Авто)'!$YP$11:INDIRECT("'Полная ст-ть с уч.НЗС (Авто)'!YP"&amp;$J$42),$C32,'Полная ст-ть с уч.НЗС (Авто)'!GZ$11:INDIRECT("'Полная ст-ть с уч.НЗС (Авто)'!GZ"&amp;$J$42))/$D32)</f>
        <v>0</v>
      </c>
      <c r="HA32" s="137">
        <f ca="1">IF($D32=0,0,SUMIF('Полная ст-ть с уч.НЗС (Авто)'!$YP$11:INDIRECT("'Полная ст-ть с уч.НЗС (Авто)'!YP"&amp;$J$42),$C32,'Полная ст-ть с уч.НЗС (Авто)'!HA$11:INDIRECT("'Полная ст-ть с уч.НЗС (Авто)'!HA"&amp;$J$42))/$D32)</f>
        <v>0</v>
      </c>
      <c r="HB32" s="137">
        <f ca="1">IF($D32=0,0,SUMIF('Полная ст-ть с уч.НЗС (Авто)'!$YP$11:INDIRECT("'Полная ст-ть с уч.НЗС (Авто)'!YP"&amp;$J$42),$C32,'Полная ст-ть с уч.НЗС (Авто)'!HB$11:INDIRECT("'Полная ст-ть с уч.НЗС (Авто)'!HB"&amp;$J$42))/$D32)</f>
        <v>0</v>
      </c>
      <c r="HC32" s="137">
        <f ca="1">IF($D32=0,0,SUMIF('Полная ст-ть с уч.НЗС (Авто)'!$YP$11:INDIRECT("'Полная ст-ть с уч.НЗС (Авто)'!YP"&amp;$J$42),$C32,'Полная ст-ть с уч.НЗС (Авто)'!HC$11:INDIRECT("'Полная ст-ть с уч.НЗС (Авто)'!HC"&amp;$J$42))/$D32)</f>
        <v>0</v>
      </c>
      <c r="HD32" s="137">
        <f ca="1">IF($D32=0,0,SUMIF('Полная ст-ть с уч.НЗС (Авто)'!$YP$11:INDIRECT("'Полная ст-ть с уч.НЗС (Авто)'!YP"&amp;$J$42),$C32,'Полная ст-ть с уч.НЗС (Авто)'!HD$11:INDIRECT("'Полная ст-ть с уч.НЗС (Авто)'!HD"&amp;$J$42))/$D32)</f>
        <v>0</v>
      </c>
      <c r="HE32" s="137">
        <f ca="1">IF($D32=0,0,SUMIF('Полная ст-ть с уч.НЗС (Авто)'!$YP$11:INDIRECT("'Полная ст-ть с уч.НЗС (Авто)'!YP"&amp;$J$42),$C32,'Полная ст-ть с уч.НЗС (Авто)'!HE$11:INDIRECT("'Полная ст-ть с уч.НЗС (Авто)'!HE"&amp;$J$42))/$D32)</f>
        <v>0</v>
      </c>
      <c r="HF32" s="137">
        <f ca="1">IF($D32=0,0,SUMIF('Полная ст-ть с уч.НЗС (Авто)'!$YP$11:INDIRECT("'Полная ст-ть с уч.НЗС (Авто)'!YP"&amp;$J$42),$C32,'Полная ст-ть с уч.НЗС (Авто)'!HF$11:INDIRECT("'Полная ст-ть с уч.НЗС (Авто)'!HF"&amp;$J$42))/$D32)</f>
        <v>0</v>
      </c>
      <c r="HG32" s="137">
        <f ca="1">IF($D32=0,0,SUMIF('Полная ст-ть с уч.НЗС (Авто)'!$YP$11:INDIRECT("'Полная ст-ть с уч.НЗС (Авто)'!YP"&amp;$J$42),$C32,'Полная ст-ть с уч.НЗС (Авто)'!HG$11:INDIRECT("'Полная ст-ть с уч.НЗС (Авто)'!HG"&amp;$J$42))/$D32)</f>
        <v>0</v>
      </c>
      <c r="HH32" s="137">
        <f ca="1">IF($D32=0,0,SUMIF('Полная ст-ть с уч.НЗС (Авто)'!$YP$11:INDIRECT("'Полная ст-ть с уч.НЗС (Авто)'!YP"&amp;$J$42),$C32,'Полная ст-ть с уч.НЗС (Авто)'!HH$11:INDIRECT("'Полная ст-ть с уч.НЗС (Авто)'!HH"&amp;$J$42))/$D32)</f>
        <v>0</v>
      </c>
      <c r="HI32" s="137">
        <f ca="1">IF($D32=0,0,SUMIF('Полная ст-ть с уч.НЗС (Авто)'!$YP$11:INDIRECT("'Полная ст-ть с уч.НЗС (Авто)'!YP"&amp;$J$42),$C32,'Полная ст-ть с уч.НЗС (Авто)'!HI$11:INDIRECT("'Полная ст-ть с уч.НЗС (Авто)'!HI"&amp;$J$42))/$D32)</f>
        <v>0</v>
      </c>
      <c r="HJ32" s="137">
        <f ca="1">IF($D32=0,0,SUMIF('Полная ст-ть с уч.НЗС (Авто)'!$YP$11:INDIRECT("'Полная ст-ть с уч.НЗС (Авто)'!YP"&amp;$J$42),$C32,'Полная ст-ть с уч.НЗС (Авто)'!HJ$11:INDIRECT("'Полная ст-ть с уч.НЗС (Авто)'!HJ"&amp;$J$42))/$D32)</f>
        <v>0</v>
      </c>
      <c r="HK32" s="137">
        <f ca="1">IF($D32=0,0,SUMIF('Полная ст-ть с уч.НЗС (Авто)'!$YP$11:INDIRECT("'Полная ст-ть с уч.НЗС (Авто)'!YP"&amp;$J$42),$C32,'Полная ст-ть с уч.НЗС (Авто)'!HK$11:INDIRECT("'Полная ст-ть с уч.НЗС (Авто)'!HK"&amp;$J$42))/$D32)</f>
        <v>0</v>
      </c>
      <c r="HL32" s="137">
        <f ca="1">IF($D32=0,0,SUMIF('Полная ст-ть с уч.НЗС (Авто)'!$YP$11:INDIRECT("'Полная ст-ть с уч.НЗС (Авто)'!YP"&amp;$J$42),$C32,'Полная ст-ть с уч.НЗС (Авто)'!HL$11:INDIRECT("'Полная ст-ть с уч.НЗС (Авто)'!HL"&amp;$J$42))/$D32)</f>
        <v>0</v>
      </c>
      <c r="HM32" s="137">
        <f ca="1">IF($D32=0,0,SUMIF('Полная ст-ть с уч.НЗС (Авто)'!$YP$11:INDIRECT("'Полная ст-ть с уч.НЗС (Авто)'!YP"&amp;$J$42),$C32,'Полная ст-ть с уч.НЗС (Авто)'!HM$11:INDIRECT("'Полная ст-ть с уч.НЗС (Авто)'!HM"&amp;$J$42))/$D32)</f>
        <v>0</v>
      </c>
      <c r="HN32" s="137">
        <f ca="1">IF($D32=0,0,SUMIF('Полная ст-ть с уч.НЗС (Авто)'!$YP$11:INDIRECT("'Полная ст-ть с уч.НЗС (Авто)'!YP"&amp;$J$42),$C32,'Полная ст-ть с уч.НЗС (Авто)'!HN$11:INDIRECT("'Полная ст-ть с уч.НЗС (Авто)'!HN"&amp;$J$42))/$D32)</f>
        <v>0</v>
      </c>
      <c r="HO32" s="137">
        <f ca="1">IF($D32=0,0,SUMIF('Полная ст-ть с уч.НЗС (Авто)'!$YP$11:INDIRECT("'Полная ст-ть с уч.НЗС (Авто)'!YP"&amp;$J$42),$C32,'Полная ст-ть с уч.НЗС (Авто)'!HO$11:INDIRECT("'Полная ст-ть с уч.НЗС (Авто)'!HO"&amp;$J$42))/$D32)</f>
        <v>0</v>
      </c>
      <c r="HP32" s="137">
        <f ca="1">IF($D32=0,0,SUMIF('Полная ст-ть с уч.НЗС (Авто)'!$YP$11:INDIRECT("'Полная ст-ть с уч.НЗС (Авто)'!YP"&amp;$J$42),$C32,'Полная ст-ть с уч.НЗС (Авто)'!HP$11:INDIRECT("'Полная ст-ть с уч.НЗС (Авто)'!HP"&amp;$J$42))/$D32)</f>
        <v>0</v>
      </c>
      <c r="HQ32" s="137">
        <f ca="1">IF($D32=0,0,SUMIF('Полная ст-ть с уч.НЗС (Авто)'!$YP$11:INDIRECT("'Полная ст-ть с уч.НЗС (Авто)'!YP"&amp;$J$42),$C32,'Полная ст-ть с уч.НЗС (Авто)'!HQ$11:INDIRECT("'Полная ст-ть с уч.НЗС (Авто)'!HQ"&amp;$J$42))/$D32)</f>
        <v>0</v>
      </c>
      <c r="HR32" s="137">
        <f ca="1">IF($D32=0,0,SUMIF('Полная ст-ть с уч.НЗС (Авто)'!$YP$11:INDIRECT("'Полная ст-ть с уч.НЗС (Авто)'!YP"&amp;$J$42),$C32,'Полная ст-ть с уч.НЗС (Авто)'!HR$11:INDIRECT("'Полная ст-ть с уч.НЗС (Авто)'!HR"&amp;$J$42))/$D32)</f>
        <v>0</v>
      </c>
      <c r="HS32" s="137">
        <f ca="1">IF($D32=0,0,SUMIF('Полная ст-ть с уч.НЗС (Авто)'!$YP$11:INDIRECT("'Полная ст-ть с уч.НЗС (Авто)'!YP"&amp;$J$42),$C32,'Полная ст-ть с уч.НЗС (Авто)'!HS$11:INDIRECT("'Полная ст-ть с уч.НЗС (Авто)'!HS"&amp;$J$42))/$D32)</f>
        <v>0</v>
      </c>
      <c r="HT32" s="137">
        <f ca="1">IF($D32=0,0,SUMIF('Полная ст-ть с уч.НЗС (Авто)'!$YP$11:INDIRECT("'Полная ст-ть с уч.НЗС (Авто)'!YP"&amp;$J$42),$C32,'Полная ст-ть с уч.НЗС (Авто)'!HT$11:INDIRECT("'Полная ст-ть с уч.НЗС (Авто)'!HT"&amp;$J$42))/$D32)</f>
        <v>0</v>
      </c>
      <c r="HU32" s="137">
        <f ca="1">IF($D32=0,0,SUMIF('Полная ст-ть с уч.НЗС (Авто)'!$YP$11:INDIRECT("'Полная ст-ть с уч.НЗС (Авто)'!YP"&amp;$J$42),$C32,'Полная ст-ть с уч.НЗС (Авто)'!HU$11:INDIRECT("'Полная ст-ть с уч.НЗС (Авто)'!HU"&amp;$J$42))/$D32)</f>
        <v>0</v>
      </c>
      <c r="HV32" s="137">
        <f ca="1">IF($D32=0,0,SUMIF('Полная ст-ть с уч.НЗС (Авто)'!$YP$11:INDIRECT("'Полная ст-ть с уч.НЗС (Авто)'!YP"&amp;$J$42),$C32,'Полная ст-ть с уч.НЗС (Авто)'!HV$11:INDIRECT("'Полная ст-ть с уч.НЗС (Авто)'!HV"&amp;$J$42))/$D32)</f>
        <v>0</v>
      </c>
      <c r="HW32" s="137">
        <f ca="1">IF($D32=0,0,SUMIF('Полная ст-ть с уч.НЗС (Авто)'!$YP$11:INDIRECT("'Полная ст-ть с уч.НЗС (Авто)'!YP"&amp;$J$42),$C32,'Полная ст-ть с уч.НЗС (Авто)'!HW$11:INDIRECT("'Полная ст-ть с уч.НЗС (Авто)'!HW"&amp;$J$42))/$D32)</f>
        <v>0</v>
      </c>
      <c r="HX32" s="137">
        <f ca="1">IF($D32=0,0,SUMIF('Полная ст-ть с уч.НЗС (Авто)'!$YP$11:INDIRECT("'Полная ст-ть с уч.НЗС (Авто)'!YP"&amp;$J$42),$C32,'Полная ст-ть с уч.НЗС (Авто)'!HX$11:INDIRECT("'Полная ст-ть с уч.НЗС (Авто)'!HX"&amp;$J$42))/$D32)</f>
        <v>0</v>
      </c>
      <c r="HY32" s="137">
        <f ca="1">IF($D32=0,0,SUMIF('Полная ст-ть с уч.НЗС (Авто)'!$YP$11:INDIRECT("'Полная ст-ть с уч.НЗС (Авто)'!YP"&amp;$J$42),$C32,'Полная ст-ть с уч.НЗС (Авто)'!HY$11:INDIRECT("'Полная ст-ть с уч.НЗС (Авто)'!HY"&amp;$J$42))/$D32)</f>
        <v>0</v>
      </c>
      <c r="HZ32" s="137">
        <f ca="1">IF($D32=0,0,SUMIF('Полная ст-ть с уч.НЗС (Авто)'!$YP$11:INDIRECT("'Полная ст-ть с уч.НЗС (Авто)'!YP"&amp;$J$42),$C32,'Полная ст-ть с уч.НЗС (Авто)'!HZ$11:INDIRECT("'Полная ст-ть с уч.НЗС (Авто)'!HZ"&amp;$J$42))/$D32)</f>
        <v>0</v>
      </c>
      <c r="IA32" s="137">
        <f ca="1">IF($D32=0,0,SUMIF('Полная ст-ть с уч.НЗС (Авто)'!$YP$11:INDIRECT("'Полная ст-ть с уч.НЗС (Авто)'!YP"&amp;$J$42),$C32,'Полная ст-ть с уч.НЗС (Авто)'!IA$11:INDIRECT("'Полная ст-ть с уч.НЗС (Авто)'!IA"&amp;$J$42))/$D32)</f>
        <v>0</v>
      </c>
      <c r="IB32" s="137">
        <f ca="1">IF($D32=0,0,SUMIF('Полная ст-ть с уч.НЗС (Авто)'!$YP$11:INDIRECT("'Полная ст-ть с уч.НЗС (Авто)'!YP"&amp;$J$42),$C32,'Полная ст-ть с уч.НЗС (Авто)'!IB$11:INDIRECT("'Полная ст-ть с уч.НЗС (Авто)'!IB"&amp;$J$42))/$D32)</f>
        <v>0</v>
      </c>
      <c r="IC32" s="137">
        <f ca="1">IF($D32=0,0,SUMIF('Полная ст-ть с уч.НЗС (Авто)'!$YP$11:INDIRECT("'Полная ст-ть с уч.НЗС (Авто)'!YP"&amp;$J$42),$C32,'Полная ст-ть с уч.НЗС (Авто)'!IC$11:INDIRECT("'Полная ст-ть с уч.НЗС (Авто)'!IC"&amp;$J$42))/$D32)</f>
        <v>0</v>
      </c>
      <c r="ID32" s="137">
        <f ca="1">IF($D32=0,0,SUMIF('Полная ст-ть с уч.НЗС (Авто)'!$YP$11:INDIRECT("'Полная ст-ть с уч.НЗС (Авто)'!YP"&amp;$J$42),$C32,'Полная ст-ть с уч.НЗС (Авто)'!ID$11:INDIRECT("'Полная ст-ть с уч.НЗС (Авто)'!ID"&amp;$J$42))/$D32)</f>
        <v>0</v>
      </c>
      <c r="IE32" s="137">
        <f ca="1">IF($D32=0,0,SUMIF('Полная ст-ть с уч.НЗС (Авто)'!$YP$11:INDIRECT("'Полная ст-ть с уч.НЗС (Авто)'!YP"&amp;$J$42),$C32,'Полная ст-ть с уч.НЗС (Авто)'!IE$11:INDIRECT("'Полная ст-ть с уч.НЗС (Авто)'!IE"&amp;$J$42))/$D32)</f>
        <v>0</v>
      </c>
      <c r="IF32" s="137">
        <f ca="1">IF($D32=0,0,SUMIF('Полная ст-ть с уч.НЗС (Авто)'!$YP$11:INDIRECT("'Полная ст-ть с уч.НЗС (Авто)'!YP"&amp;$J$42),$C32,'Полная ст-ть с уч.НЗС (Авто)'!IF$11:INDIRECT("'Полная ст-ть с уч.НЗС (Авто)'!IF"&amp;$J$42))/$D32)</f>
        <v>0</v>
      </c>
      <c r="IG32" s="137">
        <f ca="1">IF($D32=0,0,SUMIF('Полная ст-ть с уч.НЗС (Авто)'!$YP$11:INDIRECT("'Полная ст-ть с уч.НЗС (Авто)'!YP"&amp;$J$42),$C32,'Полная ст-ть с уч.НЗС (Авто)'!IG$11:INDIRECT("'Полная ст-ть с уч.НЗС (Авто)'!IG"&amp;$J$42))/$D32)</f>
        <v>0</v>
      </c>
      <c r="IH32" s="137">
        <f ca="1">IF($D32=0,0,SUMIF('Полная ст-ть с уч.НЗС (Авто)'!$YP$11:INDIRECT("'Полная ст-ть с уч.НЗС (Авто)'!YP"&amp;$J$42),$C32,'Полная ст-ть с уч.НЗС (Авто)'!IH$11:INDIRECT("'Полная ст-ть с уч.НЗС (Авто)'!IH"&amp;$J$42))/$D32)</f>
        <v>0</v>
      </c>
      <c r="II32" s="137">
        <f ca="1">IF($D32=0,0,SUMIF('Полная ст-ть с уч.НЗС (Авто)'!$YP$11:INDIRECT("'Полная ст-ть с уч.НЗС (Авто)'!YP"&amp;$J$42),$C32,'Полная ст-ть с уч.НЗС (Авто)'!II$11:INDIRECT("'Полная ст-ть с уч.НЗС (Авто)'!II"&amp;$J$42))/$D32)</f>
        <v>0</v>
      </c>
      <c r="IJ32" s="137">
        <f ca="1">IF($D32=0,0,SUMIF('Полная ст-ть с уч.НЗС (Авто)'!$YP$11:INDIRECT("'Полная ст-ть с уч.НЗС (Авто)'!YP"&amp;$J$42),$C32,'Полная ст-ть с уч.НЗС (Авто)'!IJ$11:INDIRECT("'Полная ст-ть с уч.НЗС (Авто)'!IJ"&amp;$J$42))/$D32)</f>
        <v>0</v>
      </c>
      <c r="IK32" s="137">
        <f ca="1">IF($D32=0,0,SUMIF('Полная ст-ть с уч.НЗС (Авто)'!$YP$11:INDIRECT("'Полная ст-ть с уч.НЗС (Авто)'!YP"&amp;$J$42),$C32,'Полная ст-ть с уч.НЗС (Авто)'!IK$11:INDIRECT("'Полная ст-ть с уч.НЗС (Авто)'!IK"&amp;$J$42))/$D32)</f>
        <v>0</v>
      </c>
      <c r="IL32" s="137">
        <f ca="1">IF($D32=0,0,SUMIF('Полная ст-ть с уч.НЗС (Авто)'!$YP$11:INDIRECT("'Полная ст-ть с уч.НЗС (Авто)'!YP"&amp;$J$42),$C32,'Полная ст-ть с уч.НЗС (Авто)'!IL$11:INDIRECT("'Полная ст-ть с уч.НЗС (Авто)'!IL"&amp;$J$42))/$D32)</f>
        <v>0</v>
      </c>
      <c r="IM32" s="137">
        <f ca="1">IF($D32=0,0,SUMIF('Полная ст-ть с уч.НЗС (Авто)'!$YP$11:INDIRECT("'Полная ст-ть с уч.НЗС (Авто)'!YP"&amp;$J$42),$C32,'Полная ст-ть с уч.НЗС (Авто)'!IM$11:INDIRECT("'Полная ст-ть с уч.НЗС (Авто)'!IM"&amp;$J$42))/$D32)</f>
        <v>0</v>
      </c>
      <c r="IN32" s="137">
        <f ca="1">IF($D32=0,0,SUMIF('Полная ст-ть с уч.НЗС (Авто)'!$YP$11:INDIRECT("'Полная ст-ть с уч.НЗС (Авто)'!YP"&amp;$J$42),$C32,'Полная ст-ть с уч.НЗС (Авто)'!IN$11:INDIRECT("'Полная ст-ть с уч.НЗС (Авто)'!IN"&amp;$J$42))/$D32)</f>
        <v>0</v>
      </c>
      <c r="IO32" s="137">
        <f ca="1">IF($D32=0,0,SUMIF('Полная ст-ть с уч.НЗС (Авто)'!$YP$11:INDIRECT("'Полная ст-ть с уч.НЗС (Авто)'!YP"&amp;$J$42),$C32,'Полная ст-ть с уч.НЗС (Авто)'!IO$11:INDIRECT("'Полная ст-ть с уч.НЗС (Авто)'!IO"&amp;$J$42))/$D32)</f>
        <v>0</v>
      </c>
      <c r="IP32" s="137">
        <f ca="1">IF($D32=0,0,SUMIF('Полная ст-ть с уч.НЗС (Авто)'!$YP$11:INDIRECT("'Полная ст-ть с уч.НЗС (Авто)'!YP"&amp;$J$42),$C32,'Полная ст-ть с уч.НЗС (Авто)'!IP$11:INDIRECT("'Полная ст-ть с уч.НЗС (Авто)'!IP"&amp;$J$42))/$D32)</f>
        <v>0</v>
      </c>
      <c r="IQ32" s="137">
        <f ca="1">IF($D32=0,0,SUMIF('Полная ст-ть с уч.НЗС (Авто)'!$YP$11:INDIRECT("'Полная ст-ть с уч.НЗС (Авто)'!YP"&amp;$J$42),$C32,'Полная ст-ть с уч.НЗС (Авто)'!IQ$11:INDIRECT("'Полная ст-ть с уч.НЗС (Авто)'!IQ"&amp;$J$42))/$D32)</f>
        <v>0</v>
      </c>
      <c r="IR32" s="137">
        <f ca="1">IF($D32=0,0,SUMIF('Полная ст-ть с уч.НЗС (Авто)'!$YP$11:INDIRECT("'Полная ст-ть с уч.НЗС (Авто)'!YP"&amp;$J$42),$C32,'Полная ст-ть с уч.НЗС (Авто)'!IR$11:INDIRECT("'Полная ст-ть с уч.НЗС (Авто)'!IR"&amp;$J$42))/$D32)</f>
        <v>0</v>
      </c>
      <c r="IS32" s="137">
        <f ca="1">IF($D32=0,0,SUMIF('Полная ст-ть с уч.НЗС (Авто)'!$YP$11:INDIRECT("'Полная ст-ть с уч.НЗС (Авто)'!YP"&amp;$J$42),$C32,'Полная ст-ть с уч.НЗС (Авто)'!IS$11:INDIRECT("'Полная ст-ть с уч.НЗС (Авто)'!IS"&amp;$J$42))/$D32)</f>
        <v>0</v>
      </c>
      <c r="IT32" s="137">
        <f ca="1">IF($D32=0,0,SUMIF('Полная ст-ть с уч.НЗС (Авто)'!$YP$11:INDIRECT("'Полная ст-ть с уч.НЗС (Авто)'!YP"&amp;$J$42),$C32,'Полная ст-ть с уч.НЗС (Авто)'!IT$11:INDIRECT("'Полная ст-ть с уч.НЗС (Авто)'!IT"&amp;$J$42))/$D32)</f>
        <v>0</v>
      </c>
      <c r="IU32" s="137">
        <f ca="1">IF($D32=0,0,SUMIF('Полная ст-ть с уч.НЗС (Авто)'!$YP$11:INDIRECT("'Полная ст-ть с уч.НЗС (Авто)'!YP"&amp;$J$42),$C32,'Полная ст-ть с уч.НЗС (Авто)'!IU$11:INDIRECT("'Полная ст-ть с уч.НЗС (Авто)'!IU"&amp;$J$42))/$D32)</f>
        <v>0</v>
      </c>
      <c r="IV32" s="137">
        <f ca="1">IF($D32=0,0,SUMIF('Полная ст-ть с уч.НЗС (Авто)'!$YP$11:INDIRECT("'Полная ст-ть с уч.НЗС (Авто)'!YP"&amp;$J$42),$C32,'Полная ст-ть с уч.НЗС (Авто)'!IV$11:INDIRECT("'Полная ст-ть с уч.НЗС (Авто)'!IV"&amp;$J$42))/$D32)</f>
        <v>0</v>
      </c>
      <c r="IW32" s="137">
        <f ca="1">IF($D32=0,0,SUMIF('Полная ст-ть с уч.НЗС (Авто)'!$YP$11:INDIRECT("'Полная ст-ть с уч.НЗС (Авто)'!YP"&amp;$J$42),$C32,'Полная ст-ть с уч.НЗС (Авто)'!IW$11:INDIRECT("'Полная ст-ть с уч.НЗС (Авто)'!IW"&amp;$J$42))/$D32)</f>
        <v>0</v>
      </c>
      <c r="IX32" s="137">
        <f ca="1">IF($D32=0,0,SUMIF('Полная ст-ть с уч.НЗС (Авто)'!$YP$11:INDIRECT("'Полная ст-ть с уч.НЗС (Авто)'!YP"&amp;$J$42),$C32,'Полная ст-ть с уч.НЗС (Авто)'!IX$11:INDIRECT("'Полная ст-ть с уч.НЗС (Авто)'!IX"&amp;$J$42))/$D32)</f>
        <v>0</v>
      </c>
      <c r="IY32" s="137">
        <f ca="1">IF($D32=0,0,SUMIF('Полная ст-ть с уч.НЗС (Авто)'!$YP$11:INDIRECT("'Полная ст-ть с уч.НЗС (Авто)'!YP"&amp;$J$42),$C32,'Полная ст-ть с уч.НЗС (Авто)'!IY$11:INDIRECT("'Полная ст-ть с уч.НЗС (Авто)'!IY"&amp;$J$42))/$D32)</f>
        <v>0</v>
      </c>
      <c r="IZ32" s="137">
        <f ca="1">IF($D32=0,0,SUMIF('Полная ст-ть с уч.НЗС (Авто)'!$YP$11:INDIRECT("'Полная ст-ть с уч.НЗС (Авто)'!YP"&amp;$J$42),$C32,'Полная ст-ть с уч.НЗС (Авто)'!IZ$11:INDIRECT("'Полная ст-ть с уч.НЗС (Авто)'!IZ"&amp;$J$42))/$D32)</f>
        <v>0</v>
      </c>
      <c r="JA32" s="137">
        <f ca="1">IF($D32=0,0,SUMIF('Полная ст-ть с уч.НЗС (Авто)'!$YP$11:INDIRECT("'Полная ст-ть с уч.НЗС (Авто)'!YP"&amp;$J$42),$C32,'Полная ст-ть с уч.НЗС (Авто)'!JA$11:INDIRECT("'Полная ст-ть с уч.НЗС (Авто)'!JA"&amp;$J$42))/$D32)</f>
        <v>0</v>
      </c>
      <c r="JB32" s="137">
        <f ca="1">IF($D32=0,0,SUMIF('Полная ст-ть с уч.НЗС (Авто)'!$YP$11:INDIRECT("'Полная ст-ть с уч.НЗС (Авто)'!YP"&amp;$J$42),$C32,'Полная ст-ть с уч.НЗС (Авто)'!JB$11:INDIRECT("'Полная ст-ть с уч.НЗС (Авто)'!JB"&amp;$J$42))/$D32)</f>
        <v>0</v>
      </c>
      <c r="JC32" s="137">
        <f ca="1">IF($D32=0,0,SUMIF('Полная ст-ть с уч.НЗС (Авто)'!$YP$11:INDIRECT("'Полная ст-ть с уч.НЗС (Авто)'!YP"&amp;$J$42),$C32,'Полная ст-ть с уч.НЗС (Авто)'!JC$11:INDIRECT("'Полная ст-ть с уч.НЗС (Авто)'!JC"&amp;$J$42))/$D32)</f>
        <v>0</v>
      </c>
      <c r="JD32" s="137">
        <f ca="1">IF($D32=0,0,SUMIF('Полная ст-ть с уч.НЗС (Авто)'!$YP$11:INDIRECT("'Полная ст-ть с уч.НЗС (Авто)'!YP"&amp;$J$42),$C32,'Полная ст-ть с уч.НЗС (Авто)'!JD$11:INDIRECT("'Полная ст-ть с уч.НЗС (Авто)'!JD"&amp;$J$42))/$D32)</f>
        <v>0</v>
      </c>
      <c r="JE32" s="137">
        <f ca="1">IF($D32=0,0,SUMIF('Полная ст-ть с уч.НЗС (Авто)'!$YP$11:INDIRECT("'Полная ст-ть с уч.НЗС (Авто)'!YP"&amp;$J$42),$C32,'Полная ст-ть с уч.НЗС (Авто)'!JE$11:INDIRECT("'Полная ст-ть с уч.НЗС (Авто)'!JE"&amp;$J$42))/$D32)</f>
        <v>0</v>
      </c>
      <c r="JF32" s="137">
        <f ca="1">IF($D32=0,0,SUMIF('Полная ст-ть с уч.НЗС (Авто)'!$YP$11:INDIRECT("'Полная ст-ть с уч.НЗС (Авто)'!YP"&amp;$J$42),$C32,'Полная ст-ть с уч.НЗС (Авто)'!JF$11:INDIRECT("'Полная ст-ть с уч.НЗС (Авто)'!JF"&amp;$J$42))/$D32)</f>
        <v>0</v>
      </c>
      <c r="JG32" s="137">
        <f ca="1">IF($D32=0,0,SUMIF('Полная ст-ть с уч.НЗС (Авто)'!$YP$11:INDIRECT("'Полная ст-ть с уч.НЗС (Авто)'!YP"&amp;$J$42),$C32,'Полная ст-ть с уч.НЗС (Авто)'!JG$11:INDIRECT("'Полная ст-ть с уч.НЗС (Авто)'!JG"&amp;$J$42))/$D32)</f>
        <v>0</v>
      </c>
      <c r="JH32" s="137">
        <f ca="1">IF($D32=0,0,SUMIF('Полная ст-ть с уч.НЗС (Авто)'!$YP$11:INDIRECT("'Полная ст-ть с уч.НЗС (Авто)'!YP"&amp;$J$42),$C32,'Полная ст-ть с уч.НЗС (Авто)'!JH$11:INDIRECT("'Полная ст-ть с уч.НЗС (Авто)'!JH"&amp;$J$42))/$D32)</f>
        <v>0</v>
      </c>
      <c r="JI32" s="137">
        <f ca="1">IF($D32=0,0,SUMIF('Полная ст-ть с уч.НЗС (Авто)'!$YP$11:INDIRECT("'Полная ст-ть с уч.НЗС (Авто)'!YP"&amp;$J$42),$C32,'Полная ст-ть с уч.НЗС (Авто)'!JI$11:INDIRECT("'Полная ст-ть с уч.НЗС (Авто)'!JI"&amp;$J$42))/$D32)</f>
        <v>0</v>
      </c>
      <c r="JJ32" s="137">
        <f ca="1">IF($D32=0,0,SUMIF('Полная ст-ть с уч.НЗС (Авто)'!$YP$11:INDIRECT("'Полная ст-ть с уч.НЗС (Авто)'!YP"&amp;$J$42),$C32,'Полная ст-ть с уч.НЗС (Авто)'!JJ$11:INDIRECT("'Полная ст-ть с уч.НЗС (Авто)'!JJ"&amp;$J$42))/$D32)</f>
        <v>0</v>
      </c>
      <c r="JK32" s="137">
        <f ca="1">IF($D32=0,0,SUMIF('Полная ст-ть с уч.НЗС (Авто)'!$YP$11:INDIRECT("'Полная ст-ть с уч.НЗС (Авто)'!YP"&amp;$J$42),$C32,'Полная ст-ть с уч.НЗС (Авто)'!JK$11:INDIRECT("'Полная ст-ть с уч.НЗС (Авто)'!JK"&amp;$J$42))/$D32)</f>
        <v>0</v>
      </c>
      <c r="JL32" s="137">
        <f ca="1">IF($D32=0,0,SUMIF('Полная ст-ть с уч.НЗС (Авто)'!$YP$11:INDIRECT("'Полная ст-ть с уч.НЗС (Авто)'!YP"&amp;$J$42),$C32,'Полная ст-ть с уч.НЗС (Авто)'!JL$11:INDIRECT("'Полная ст-ть с уч.НЗС (Авто)'!JL"&amp;$J$42))/$D32)</f>
        <v>0</v>
      </c>
      <c r="JM32" s="137">
        <f ca="1">IF($D32=0,0,SUMIF('Полная ст-ть с уч.НЗС (Авто)'!$YP$11:INDIRECT("'Полная ст-ть с уч.НЗС (Авто)'!YP"&amp;$J$42),$C32,'Полная ст-ть с уч.НЗС (Авто)'!JM$11:INDIRECT("'Полная ст-ть с уч.НЗС (Авто)'!JM"&amp;$J$42))/$D32)</f>
        <v>0</v>
      </c>
      <c r="JN32" s="137">
        <f ca="1">IF($D32=0,0,SUMIF('Полная ст-ть с уч.НЗС (Авто)'!$YP$11:INDIRECT("'Полная ст-ть с уч.НЗС (Авто)'!YP"&amp;$J$42),$C32,'Полная ст-ть с уч.НЗС (Авто)'!JN$11:INDIRECT("'Полная ст-ть с уч.НЗС (Авто)'!JN"&amp;$J$42))/$D32)</f>
        <v>0</v>
      </c>
      <c r="JO32" s="137">
        <f ca="1">IF($D32=0,0,SUMIF('Полная ст-ть с уч.НЗС (Авто)'!$YP$11:INDIRECT("'Полная ст-ть с уч.НЗС (Авто)'!YP"&amp;$J$42),$C32,'Полная ст-ть с уч.НЗС (Авто)'!JO$11:INDIRECT("'Полная ст-ть с уч.НЗС (Авто)'!JO"&amp;$J$42))/$D32)</f>
        <v>0</v>
      </c>
      <c r="JP32" s="137">
        <f ca="1">IF($D32=0,0,SUMIF('Полная ст-ть с уч.НЗС (Авто)'!$YP$11:INDIRECT("'Полная ст-ть с уч.НЗС (Авто)'!YP"&amp;$J$42),$C32,'Полная ст-ть с уч.НЗС (Авто)'!JP$11:INDIRECT("'Полная ст-ть с уч.НЗС (Авто)'!JP"&amp;$J$42))/$D32)</f>
        <v>0</v>
      </c>
      <c r="JQ32" s="137">
        <f ca="1">IF($D32=0,0,SUMIF('Полная ст-ть с уч.НЗС (Авто)'!$YP$11:INDIRECT("'Полная ст-ть с уч.НЗС (Авто)'!YP"&amp;$J$42),$C32,'Полная ст-ть с уч.НЗС (Авто)'!JQ$11:INDIRECT("'Полная ст-ть с уч.НЗС (Авто)'!JQ"&amp;$J$42))/$D32)</f>
        <v>0</v>
      </c>
      <c r="JR32" s="137">
        <f ca="1">IF($D32=0,0,SUMIF('Полная ст-ть с уч.НЗС (Авто)'!$YP$11:INDIRECT("'Полная ст-ть с уч.НЗС (Авто)'!YP"&amp;$J$42),$C32,'Полная ст-ть с уч.НЗС (Авто)'!JR$11:INDIRECT("'Полная ст-ть с уч.НЗС (Авто)'!JR"&amp;$J$42))/$D32)</f>
        <v>0</v>
      </c>
      <c r="JS32" s="137">
        <f ca="1">IF($D32=0,0,SUMIF('Полная ст-ть с уч.НЗС (Авто)'!$YP$11:INDIRECT("'Полная ст-ть с уч.НЗС (Авто)'!YP"&amp;$J$42),$C32,'Полная ст-ть с уч.НЗС (Авто)'!JS$11:INDIRECT("'Полная ст-ть с уч.НЗС (Авто)'!JS"&amp;$J$42))/$D32)</f>
        <v>0</v>
      </c>
      <c r="JT32" s="137">
        <f ca="1">IF($D32=0,0,SUMIF('Полная ст-ть с уч.НЗС (Авто)'!$YP$11:INDIRECT("'Полная ст-ть с уч.НЗС (Авто)'!YP"&amp;$J$42),$C32,'Полная ст-ть с уч.НЗС (Авто)'!JT$11:INDIRECT("'Полная ст-ть с уч.НЗС (Авто)'!JT"&amp;$J$42))/$D32)</f>
        <v>0</v>
      </c>
      <c r="JU32" s="137">
        <f ca="1">IF($D32=0,0,SUMIF('Полная ст-ть с уч.НЗС (Авто)'!$YP$11:INDIRECT("'Полная ст-ть с уч.НЗС (Авто)'!YP"&amp;$J$42),$C32,'Полная ст-ть с уч.НЗС (Авто)'!JU$11:INDIRECT("'Полная ст-ть с уч.НЗС (Авто)'!JU"&amp;$J$42))/$D32)</f>
        <v>0</v>
      </c>
      <c r="JV32" s="137">
        <f ca="1">IF($D32=0,0,SUMIF('Полная ст-ть с уч.НЗС (Авто)'!$YP$11:INDIRECT("'Полная ст-ть с уч.НЗС (Авто)'!YP"&amp;$J$42),$C32,'Полная ст-ть с уч.НЗС (Авто)'!JV$11:INDIRECT("'Полная ст-ть с уч.НЗС (Авто)'!JV"&amp;$J$42))/$D32)</f>
        <v>0</v>
      </c>
      <c r="JW32" s="137">
        <f ca="1">IF($D32=0,0,SUMIF('Полная ст-ть с уч.НЗС (Авто)'!$YP$11:INDIRECT("'Полная ст-ть с уч.НЗС (Авто)'!YP"&amp;$J$42),$C32,'Полная ст-ть с уч.НЗС (Авто)'!JW$11:INDIRECT("'Полная ст-ть с уч.НЗС (Авто)'!JW"&amp;$J$42))/$D32)</f>
        <v>0</v>
      </c>
      <c r="JX32" s="137">
        <f ca="1">IF($D32=0,0,SUMIF('Полная ст-ть с уч.НЗС (Авто)'!$YP$11:INDIRECT("'Полная ст-ть с уч.НЗС (Авто)'!YP"&amp;$J$42),$C32,'Полная ст-ть с уч.НЗС (Авто)'!JX$11:INDIRECT("'Полная ст-ть с уч.НЗС (Авто)'!JX"&amp;$J$42))/$D32)</f>
        <v>0</v>
      </c>
      <c r="JY32" s="137">
        <f ca="1">IF($D32=0,0,SUMIF('Полная ст-ть с уч.НЗС (Авто)'!$YP$11:INDIRECT("'Полная ст-ть с уч.НЗС (Авто)'!YP"&amp;$J$42),$C32,'Полная ст-ть с уч.НЗС (Авто)'!JY$11:INDIRECT("'Полная ст-ть с уч.НЗС (Авто)'!JY"&amp;$J$42))/$D32)</f>
        <v>0</v>
      </c>
      <c r="JZ32" s="137">
        <f ca="1">IF($D32=0,0,SUMIF('Полная ст-ть с уч.НЗС (Авто)'!$YP$11:INDIRECT("'Полная ст-ть с уч.НЗС (Авто)'!YP"&amp;$J$42),$C32,'Полная ст-ть с уч.НЗС (Авто)'!JZ$11:INDIRECT("'Полная ст-ть с уч.НЗС (Авто)'!JZ"&amp;$J$42))/$D32)</f>
        <v>0</v>
      </c>
      <c r="KA32" s="137">
        <f ca="1">IF($D32=0,0,SUMIF('Полная ст-ть с уч.НЗС (Авто)'!$YP$11:INDIRECT("'Полная ст-ть с уч.НЗС (Авто)'!YP"&amp;$J$42),$C32,'Полная ст-ть с уч.НЗС (Авто)'!KA$11:INDIRECT("'Полная ст-ть с уч.НЗС (Авто)'!KA"&amp;$J$42))/$D32)</f>
        <v>0</v>
      </c>
      <c r="KB32" s="137">
        <f ca="1">IF($D32=0,0,SUMIF('Полная ст-ть с уч.НЗС (Авто)'!$YP$11:INDIRECT("'Полная ст-ть с уч.НЗС (Авто)'!YP"&amp;$J$42),$C32,'Полная ст-ть с уч.НЗС (Авто)'!KB$11:INDIRECT("'Полная ст-ть с уч.НЗС (Авто)'!KB"&amp;$J$42))/$D32)</f>
        <v>0</v>
      </c>
      <c r="KC32" s="137">
        <f ca="1">IF($D32=0,0,SUMIF('Полная ст-ть с уч.НЗС (Авто)'!$YP$11:INDIRECT("'Полная ст-ть с уч.НЗС (Авто)'!YP"&amp;$J$42),$C32,'Полная ст-ть с уч.НЗС (Авто)'!KC$11:INDIRECT("'Полная ст-ть с уч.НЗС (Авто)'!KC"&amp;$J$42))/$D32)</f>
        <v>0</v>
      </c>
      <c r="KD32" s="137">
        <f ca="1">IF($D32=0,0,SUMIF('Полная ст-ть с уч.НЗС (Авто)'!$YP$11:INDIRECT("'Полная ст-ть с уч.НЗС (Авто)'!YP"&amp;$J$42),$C32,'Полная ст-ть с уч.НЗС (Авто)'!KD$11:INDIRECT("'Полная ст-ть с уч.НЗС (Авто)'!KD"&amp;$J$42))/$D32)</f>
        <v>0</v>
      </c>
      <c r="KE32" s="137">
        <f ca="1">IF($D32=0,0,SUMIF('Полная ст-ть с уч.НЗС (Авто)'!$YP$11:INDIRECT("'Полная ст-ть с уч.НЗС (Авто)'!YP"&amp;$J$42),$C32,'Полная ст-ть с уч.НЗС (Авто)'!KE$11:INDIRECT("'Полная ст-ть с уч.НЗС (Авто)'!KE"&amp;$J$42))/$D32)</f>
        <v>0</v>
      </c>
      <c r="KF32" s="137">
        <f ca="1">IF($D32=0,0,SUMIF('Полная ст-ть с уч.НЗС (Авто)'!$YP$11:INDIRECT("'Полная ст-ть с уч.НЗС (Авто)'!YP"&amp;$J$42),$C32,'Полная ст-ть с уч.НЗС (Авто)'!KF$11:INDIRECT("'Полная ст-ть с уч.НЗС (Авто)'!KF"&amp;$J$42))/$D32)</f>
        <v>0</v>
      </c>
      <c r="KG32" s="137">
        <f ca="1">IF($D32=0,0,SUMIF('Полная ст-ть с уч.НЗС (Авто)'!$YP$11:INDIRECT("'Полная ст-ть с уч.НЗС (Авто)'!YP"&amp;$J$42),$C32,'Полная ст-ть с уч.НЗС (Авто)'!KG$11:INDIRECT("'Полная ст-ть с уч.НЗС (Авто)'!KG"&amp;$J$42))/$D32)</f>
        <v>0</v>
      </c>
      <c r="KH32" s="137">
        <f ca="1">IF($D32=0,0,SUMIF('Полная ст-ть с уч.НЗС (Авто)'!$YP$11:INDIRECT("'Полная ст-ть с уч.НЗС (Авто)'!YP"&amp;$J$42),$C32,'Полная ст-ть с уч.НЗС (Авто)'!KH$11:INDIRECT("'Полная ст-ть с уч.НЗС (Авто)'!KH"&amp;$J$42))/$D32)</f>
        <v>0</v>
      </c>
      <c r="KI32" s="137">
        <f ca="1">IF($D32=0,0,SUMIF('Полная ст-ть с уч.НЗС (Авто)'!$YP$11:INDIRECT("'Полная ст-ть с уч.НЗС (Авто)'!YP"&amp;$J$42),$C32,'Полная ст-ть с уч.НЗС (Авто)'!KI$11:INDIRECT("'Полная ст-ть с уч.НЗС (Авто)'!KI"&amp;$J$42))/$D32)</f>
        <v>0</v>
      </c>
      <c r="KJ32" s="137">
        <f ca="1">IF($D32=0,0,SUMIF('Полная ст-ть с уч.НЗС (Авто)'!$YP$11:INDIRECT("'Полная ст-ть с уч.НЗС (Авто)'!YP"&amp;$J$42),$C32,'Полная ст-ть с уч.НЗС (Авто)'!KJ$11:INDIRECT("'Полная ст-ть с уч.НЗС (Авто)'!KJ"&amp;$J$42))/$D32)</f>
        <v>0</v>
      </c>
      <c r="KK32" s="137">
        <f ca="1">IF($D32=0,0,SUMIF('Полная ст-ть с уч.НЗС (Авто)'!$YP$11:INDIRECT("'Полная ст-ть с уч.НЗС (Авто)'!YP"&amp;$J$42),$C32,'Полная ст-ть с уч.НЗС (Авто)'!KK$11:INDIRECT("'Полная ст-ть с уч.НЗС (Авто)'!KK"&amp;$J$42))/$D32)</f>
        <v>0</v>
      </c>
      <c r="KL32" s="137">
        <f ca="1">IF($D32=0,0,SUMIF('Полная ст-ть с уч.НЗС (Авто)'!$YP$11:INDIRECT("'Полная ст-ть с уч.НЗС (Авто)'!YP"&amp;$J$42),$C32,'Полная ст-ть с уч.НЗС (Авто)'!KL$11:INDIRECT("'Полная ст-ть с уч.НЗС (Авто)'!KL"&amp;$J$42))/$D32)</f>
        <v>0</v>
      </c>
      <c r="KM32" s="137">
        <f ca="1">IF($D32=0,0,SUMIF('Полная ст-ть с уч.НЗС (Авто)'!$YP$11:INDIRECT("'Полная ст-ть с уч.НЗС (Авто)'!YP"&amp;$J$42),$C32,'Полная ст-ть с уч.НЗС (Авто)'!KM$11:INDIRECT("'Полная ст-ть с уч.НЗС (Авто)'!KM"&amp;$J$42))/$D32)</f>
        <v>0</v>
      </c>
      <c r="KN32" s="137">
        <f ca="1">IF($D32=0,0,SUMIF('Полная ст-ть с уч.НЗС (Авто)'!$YP$11:INDIRECT("'Полная ст-ть с уч.НЗС (Авто)'!YP"&amp;$J$42),$C32,'Полная ст-ть с уч.НЗС (Авто)'!KN$11:INDIRECT("'Полная ст-ть с уч.НЗС (Авто)'!KN"&amp;$J$42))/$D32)</f>
        <v>0</v>
      </c>
      <c r="KO32" s="137">
        <f ca="1">IF($D32=0,0,SUMIF('Полная ст-ть с уч.НЗС (Авто)'!$YP$11:INDIRECT("'Полная ст-ть с уч.НЗС (Авто)'!YP"&amp;$J$42),$C32,'Полная ст-ть с уч.НЗС (Авто)'!KO$11:INDIRECT("'Полная ст-ть с уч.НЗС (Авто)'!KO"&amp;$J$42))/$D32)</f>
        <v>0</v>
      </c>
      <c r="KP32" s="137">
        <f ca="1">IF($D32=0,0,SUMIF('Полная ст-ть с уч.НЗС (Авто)'!$YP$11:INDIRECT("'Полная ст-ть с уч.НЗС (Авто)'!YP"&amp;$J$42),$C32,'Полная ст-ть с уч.НЗС (Авто)'!KP$11:INDIRECT("'Полная ст-ть с уч.НЗС (Авто)'!KP"&amp;$J$42))/$D32)</f>
        <v>0</v>
      </c>
      <c r="KQ32" s="137">
        <f ca="1">IF($D32=0,0,SUMIF('Полная ст-ть с уч.НЗС (Авто)'!$YP$11:INDIRECT("'Полная ст-ть с уч.НЗС (Авто)'!YP"&amp;$J$42),$C32,'Полная ст-ть с уч.НЗС (Авто)'!KQ$11:INDIRECT("'Полная ст-ть с уч.НЗС (Авто)'!KQ"&amp;$J$42))/$D32)</f>
        <v>0</v>
      </c>
      <c r="KR32" s="137">
        <f ca="1">IF($D32=0,0,SUMIF('Полная ст-ть с уч.НЗС (Авто)'!$YP$11:INDIRECT("'Полная ст-ть с уч.НЗС (Авто)'!YP"&amp;$J$42),$C32,'Полная ст-ть с уч.НЗС (Авто)'!KR$11:INDIRECT("'Полная ст-ть с уч.НЗС (Авто)'!KR"&amp;$J$42))/$D32)</f>
        <v>0</v>
      </c>
      <c r="KS32" s="137">
        <f ca="1">IF($D32=0,0,SUMIF('Полная ст-ть с уч.НЗС (Авто)'!$YP$11:INDIRECT("'Полная ст-ть с уч.НЗС (Авто)'!YP"&amp;$J$42),$C32,'Полная ст-ть с уч.НЗС (Авто)'!KS$11:INDIRECT("'Полная ст-ть с уч.НЗС (Авто)'!KS"&amp;$J$42))/$D32)</f>
        <v>0</v>
      </c>
      <c r="KT32" s="137">
        <f ca="1">IF($D32=0,0,SUMIF('Полная ст-ть с уч.НЗС (Авто)'!$YP$11:INDIRECT("'Полная ст-ть с уч.НЗС (Авто)'!YP"&amp;$J$42),$C32,'Полная ст-ть с уч.НЗС (Авто)'!KT$11:INDIRECT("'Полная ст-ть с уч.НЗС (Авто)'!KT"&amp;$J$42))/$D32)</f>
        <v>0</v>
      </c>
      <c r="KU32" s="137">
        <f ca="1">IF($D32=0,0,SUMIF('Полная ст-ть с уч.НЗС (Авто)'!$YP$11:INDIRECT("'Полная ст-ть с уч.НЗС (Авто)'!YP"&amp;$J$42),$C32,'Полная ст-ть с уч.НЗС (Авто)'!KU$11:INDIRECT("'Полная ст-ть с уч.НЗС (Авто)'!KU"&amp;$J$42))/$D32)</f>
        <v>0</v>
      </c>
      <c r="KV32" s="137">
        <f ca="1">IF($D32=0,0,SUMIF('Полная ст-ть с уч.НЗС (Авто)'!$YP$11:INDIRECT("'Полная ст-ть с уч.НЗС (Авто)'!YP"&amp;$J$42),$C32,'Полная ст-ть с уч.НЗС (Авто)'!KV$11:INDIRECT("'Полная ст-ть с уч.НЗС (Авто)'!KV"&amp;$J$42))/$D32)</f>
        <v>0</v>
      </c>
      <c r="KW32" s="137">
        <f ca="1">IF($D32=0,0,SUMIF('Полная ст-ть с уч.НЗС (Авто)'!$YP$11:INDIRECT("'Полная ст-ть с уч.НЗС (Авто)'!YP"&amp;$J$42),$C32,'Полная ст-ть с уч.НЗС (Авто)'!KW$11:INDIRECT("'Полная ст-ть с уч.НЗС (Авто)'!KW"&amp;$J$42))/$D32)</f>
        <v>0</v>
      </c>
      <c r="KX32" s="137">
        <f ca="1">IF($D32=0,0,SUMIF('Полная ст-ть с уч.НЗС (Авто)'!$YP$11:INDIRECT("'Полная ст-ть с уч.НЗС (Авто)'!YP"&amp;$J$42),$C32,'Полная ст-ть с уч.НЗС (Авто)'!KX$11:INDIRECT("'Полная ст-ть с уч.НЗС (Авто)'!KX"&amp;$J$42))/$D32)</f>
        <v>0</v>
      </c>
      <c r="KY32" s="137">
        <f ca="1">IF($D32=0,0,SUMIF('Полная ст-ть с уч.НЗС (Авто)'!$YP$11:INDIRECT("'Полная ст-ть с уч.НЗС (Авто)'!YP"&amp;$J$42),$C32,'Полная ст-ть с уч.НЗС (Авто)'!KY$11:INDIRECT("'Полная ст-ть с уч.НЗС (Авто)'!KY"&amp;$J$42))/$D32)</f>
        <v>0</v>
      </c>
      <c r="KZ32" s="137">
        <f ca="1">IF($D32=0,0,SUMIF('Полная ст-ть с уч.НЗС (Авто)'!$YP$11:INDIRECT("'Полная ст-ть с уч.НЗС (Авто)'!YP"&amp;$J$42),$C32,'Полная ст-ть с уч.НЗС (Авто)'!KZ$11:INDIRECT("'Полная ст-ть с уч.НЗС (Авто)'!KZ"&amp;$J$42))/$D32)</f>
        <v>0</v>
      </c>
      <c r="LA32" s="137">
        <f ca="1">IF($D32=0,0,SUMIF('Полная ст-ть с уч.НЗС (Авто)'!$YP$11:INDIRECT("'Полная ст-ть с уч.НЗС (Авто)'!YP"&amp;$J$42),$C32,'Полная ст-ть с уч.НЗС (Авто)'!LA$11:INDIRECT("'Полная ст-ть с уч.НЗС (Авто)'!LA"&amp;$J$42))/$D32)</f>
        <v>0</v>
      </c>
      <c r="LB32" s="137">
        <f ca="1">IF($D32=0,0,SUMIF('Полная ст-ть с уч.НЗС (Авто)'!$YP$11:INDIRECT("'Полная ст-ть с уч.НЗС (Авто)'!YP"&amp;$J$42),$C32,'Полная ст-ть с уч.НЗС (Авто)'!LB$11:INDIRECT("'Полная ст-ть с уч.НЗС (Авто)'!LB"&amp;$J$42))/$D32)</f>
        <v>0</v>
      </c>
      <c r="LC32" s="137">
        <f ca="1">IF($D32=0,0,SUMIF('Полная ст-ть с уч.НЗС (Авто)'!$YP$11:INDIRECT("'Полная ст-ть с уч.НЗС (Авто)'!YP"&amp;$J$42),$C32,'Полная ст-ть с уч.НЗС (Авто)'!LC$11:INDIRECT("'Полная ст-ть с уч.НЗС (Авто)'!LC"&amp;$J$42))/$D32)</f>
        <v>0</v>
      </c>
      <c r="LD32" s="137">
        <f ca="1">IF($D32=0,0,SUMIF('Полная ст-ть с уч.НЗС (Авто)'!$YP$11:INDIRECT("'Полная ст-ть с уч.НЗС (Авто)'!YP"&amp;$J$42),$C32,'Полная ст-ть с уч.НЗС (Авто)'!LD$11:INDIRECT("'Полная ст-ть с уч.НЗС (Авто)'!LD"&amp;$J$42))/$D32)</f>
        <v>0</v>
      </c>
      <c r="LE32" s="137">
        <f ca="1">IF($D32=0,0,SUMIF('Полная ст-ть с уч.НЗС (Авто)'!$YP$11:INDIRECT("'Полная ст-ть с уч.НЗС (Авто)'!YP"&amp;$J$42),$C32,'Полная ст-ть с уч.НЗС (Авто)'!LE$11:INDIRECT("'Полная ст-ть с уч.НЗС (Авто)'!LE"&amp;$J$42))/$D32)</f>
        <v>0</v>
      </c>
      <c r="LF32" s="137">
        <f ca="1">IF($D32=0,0,SUMIF('Полная ст-ть с уч.НЗС (Авто)'!$YP$11:INDIRECT("'Полная ст-ть с уч.НЗС (Авто)'!YP"&amp;$J$42),$C32,'Полная ст-ть с уч.НЗС (Авто)'!LF$11:INDIRECT("'Полная ст-ть с уч.НЗС (Авто)'!LF"&amp;$J$42))/$D32)</f>
        <v>0</v>
      </c>
      <c r="LG32" s="137">
        <f ca="1">IF($D32=0,0,SUMIF('Полная ст-ть с уч.НЗС (Авто)'!$YP$11:INDIRECT("'Полная ст-ть с уч.НЗС (Авто)'!YP"&amp;$J$42),$C32,'Полная ст-ть с уч.НЗС (Авто)'!LG$11:INDIRECT("'Полная ст-ть с уч.НЗС (Авто)'!LG"&amp;$J$42))/$D32)</f>
        <v>0</v>
      </c>
      <c r="LH32" s="137">
        <f ca="1">IF($D32=0,0,SUMIF('Полная ст-ть с уч.НЗС (Авто)'!$YP$11:INDIRECT("'Полная ст-ть с уч.НЗС (Авто)'!YP"&amp;$J$42),$C32,'Полная ст-ть с уч.НЗС (Авто)'!LH$11:INDIRECT("'Полная ст-ть с уч.НЗС (Авто)'!LH"&amp;$J$42))/$D32)</f>
        <v>0</v>
      </c>
      <c r="LI32" s="137">
        <f ca="1">IF($D32=0,0,SUMIF('Полная ст-ть с уч.НЗС (Авто)'!$YP$11:INDIRECT("'Полная ст-ть с уч.НЗС (Авто)'!YP"&amp;$J$42),$C32,'Полная ст-ть с уч.НЗС (Авто)'!LI$11:INDIRECT("'Полная ст-ть с уч.НЗС (Авто)'!LI"&amp;$J$42))/$D32)</f>
        <v>0</v>
      </c>
      <c r="LJ32" s="137">
        <f ca="1">IF($D32=0,0,SUMIF('Полная ст-ть с уч.НЗС (Авто)'!$YP$11:INDIRECT("'Полная ст-ть с уч.НЗС (Авто)'!YP"&amp;$J$42),$C32,'Полная ст-ть с уч.НЗС (Авто)'!LJ$11:INDIRECT("'Полная ст-ть с уч.НЗС (Авто)'!LJ"&amp;$J$42))/$D32)</f>
        <v>0</v>
      </c>
      <c r="LK32" s="137">
        <f ca="1">IF($D32=0,0,SUMIF('Полная ст-ть с уч.НЗС (Авто)'!$YP$11:INDIRECT("'Полная ст-ть с уч.НЗС (Авто)'!YP"&amp;$J$42),$C32,'Полная ст-ть с уч.НЗС (Авто)'!LK$11:INDIRECT("'Полная ст-ть с уч.НЗС (Авто)'!LK"&amp;$J$42))/$D32)</f>
        <v>0</v>
      </c>
      <c r="LL32" s="137">
        <f ca="1">IF($D32=0,0,SUMIF('Полная ст-ть с уч.НЗС (Авто)'!$YP$11:INDIRECT("'Полная ст-ть с уч.НЗС (Авто)'!YP"&amp;$J$42),$C32,'Полная ст-ть с уч.НЗС (Авто)'!LL$11:INDIRECT("'Полная ст-ть с уч.НЗС (Авто)'!LL"&amp;$J$42))/$D32)</f>
        <v>0</v>
      </c>
      <c r="LM32" s="137">
        <f ca="1">IF($D32=0,0,SUMIF('Полная ст-ть с уч.НЗС (Авто)'!$YP$11:INDIRECT("'Полная ст-ть с уч.НЗС (Авто)'!YP"&amp;$J$42),$C32,'Полная ст-ть с уч.НЗС (Авто)'!LM$11:INDIRECT("'Полная ст-ть с уч.НЗС (Авто)'!LM"&amp;$J$42))/$D32)</f>
        <v>0</v>
      </c>
      <c r="LN32" s="137">
        <f ca="1">IF($D32=0,0,SUMIF('Полная ст-ть с уч.НЗС (Авто)'!$YP$11:INDIRECT("'Полная ст-ть с уч.НЗС (Авто)'!YP"&amp;$J$42),$C32,'Полная ст-ть с уч.НЗС (Авто)'!LN$11:INDIRECT("'Полная ст-ть с уч.НЗС (Авто)'!LN"&amp;$J$42))/$D32)</f>
        <v>0</v>
      </c>
      <c r="LO32" s="137">
        <f ca="1">IF($D32=0,0,SUMIF('Полная ст-ть с уч.НЗС (Авто)'!$YP$11:INDIRECT("'Полная ст-ть с уч.НЗС (Авто)'!YP"&amp;$J$42),$C32,'Полная ст-ть с уч.НЗС (Авто)'!LO$11:INDIRECT("'Полная ст-ть с уч.НЗС (Авто)'!LO"&amp;$J$42))/$D32)</f>
        <v>0</v>
      </c>
      <c r="LP32" s="137">
        <f ca="1">IF($D32=0,0,SUMIF('Полная ст-ть с уч.НЗС (Авто)'!$YP$11:INDIRECT("'Полная ст-ть с уч.НЗС (Авто)'!YP"&amp;$J$42),$C32,'Полная ст-ть с уч.НЗС (Авто)'!LP$11:INDIRECT("'Полная ст-ть с уч.НЗС (Авто)'!LP"&amp;$J$42))/$D32)</f>
        <v>0</v>
      </c>
      <c r="LQ32" s="137">
        <f ca="1">IF($D32=0,0,SUMIF('Полная ст-ть с уч.НЗС (Авто)'!$YP$11:INDIRECT("'Полная ст-ть с уч.НЗС (Авто)'!YP"&amp;$J$42),$C32,'Полная ст-ть с уч.НЗС (Авто)'!LQ$11:INDIRECT("'Полная ст-ть с уч.НЗС (Авто)'!LQ"&amp;$J$42))/$D32)</f>
        <v>0</v>
      </c>
      <c r="LR32" s="137">
        <f ca="1">IF($D32=0,0,SUMIF('Полная ст-ть с уч.НЗС (Авто)'!$YP$11:INDIRECT("'Полная ст-ть с уч.НЗС (Авто)'!YP"&amp;$J$42),$C32,'Полная ст-ть с уч.НЗС (Авто)'!LR$11:INDIRECT("'Полная ст-ть с уч.НЗС (Авто)'!LR"&amp;$J$42))/$D32)</f>
        <v>0</v>
      </c>
      <c r="LS32" s="137">
        <f ca="1">IF($D32=0,0,SUMIF('Полная ст-ть с уч.НЗС (Авто)'!$YP$11:INDIRECT("'Полная ст-ть с уч.НЗС (Авто)'!YP"&amp;$J$42),$C32,'Полная ст-ть с уч.НЗС (Авто)'!LS$11:INDIRECT("'Полная ст-ть с уч.НЗС (Авто)'!LS"&amp;$J$42))/$D32)</f>
        <v>0</v>
      </c>
      <c r="LT32" s="137">
        <f ca="1">IF($D32=0,0,SUMIF('Полная ст-ть с уч.НЗС (Авто)'!$YP$11:INDIRECT("'Полная ст-ть с уч.НЗС (Авто)'!YP"&amp;$J$42),$C32,'Полная ст-ть с уч.НЗС (Авто)'!LT$11:INDIRECT("'Полная ст-ть с уч.НЗС (Авто)'!LT"&amp;$J$42))/$D32)</f>
        <v>0</v>
      </c>
      <c r="LU32" s="137">
        <f ca="1">IF($D32=0,0,SUMIF('Полная ст-ть с уч.НЗС (Авто)'!$YP$11:INDIRECT("'Полная ст-ть с уч.НЗС (Авто)'!YP"&amp;$J$42),$C32,'Полная ст-ть с уч.НЗС (Авто)'!LU$11:INDIRECT("'Полная ст-ть с уч.НЗС (Авто)'!LU"&amp;$J$42))/$D32)</f>
        <v>0</v>
      </c>
      <c r="LV32" s="137">
        <f ca="1">IF($D32=0,0,SUMIF('Полная ст-ть с уч.НЗС (Авто)'!$YP$11:INDIRECT("'Полная ст-ть с уч.НЗС (Авто)'!YP"&amp;$J$42),$C32,'Полная ст-ть с уч.НЗС (Авто)'!LV$11:INDIRECT("'Полная ст-ть с уч.НЗС (Авто)'!LV"&amp;$J$42))/$D32)</f>
        <v>0</v>
      </c>
      <c r="LW32" s="137">
        <f ca="1">IF($D32=0,0,SUMIF('Полная ст-ть с уч.НЗС (Авто)'!$YP$11:INDIRECT("'Полная ст-ть с уч.НЗС (Авто)'!YP"&amp;$J$42),$C32,'Полная ст-ть с уч.НЗС (Авто)'!LW$11:INDIRECT("'Полная ст-ть с уч.НЗС (Авто)'!LW"&amp;$J$42))/$D32)</f>
        <v>0</v>
      </c>
      <c r="LX32" s="137">
        <f ca="1">IF($D32=0,0,SUMIF('Полная ст-ть с уч.НЗС (Авто)'!$YP$11:INDIRECT("'Полная ст-ть с уч.НЗС (Авто)'!YP"&amp;$J$42),$C32,'Полная ст-ть с уч.НЗС (Авто)'!LX$11:INDIRECT("'Полная ст-ть с уч.НЗС (Авто)'!LX"&amp;$J$42))/$D32)</f>
        <v>0</v>
      </c>
      <c r="LY32" s="137">
        <f ca="1">IF($D32=0,0,SUMIF('Полная ст-ть с уч.НЗС (Авто)'!$YP$11:INDIRECT("'Полная ст-ть с уч.НЗС (Авто)'!YP"&amp;$J$42),$C32,'Полная ст-ть с уч.НЗС (Авто)'!LY$11:INDIRECT("'Полная ст-ть с уч.НЗС (Авто)'!LY"&amp;$J$42))/$D32)</f>
        <v>0</v>
      </c>
      <c r="LZ32" s="137">
        <f ca="1">IF($D32=0,0,SUMIF('Полная ст-ть с уч.НЗС (Авто)'!$YP$11:INDIRECT("'Полная ст-ть с уч.НЗС (Авто)'!YP"&amp;$J$42),$C32,'Полная ст-ть с уч.НЗС (Авто)'!LZ$11:INDIRECT("'Полная ст-ть с уч.НЗС (Авто)'!LZ"&amp;$J$42))/$D32)</f>
        <v>0</v>
      </c>
      <c r="MA32" s="137">
        <f ca="1">IF($D32=0,0,SUMIF('Полная ст-ть с уч.НЗС (Авто)'!$YP$11:INDIRECT("'Полная ст-ть с уч.НЗС (Авто)'!YP"&amp;$J$42),$C32,'Полная ст-ть с уч.НЗС (Авто)'!MA$11:INDIRECT("'Полная ст-ть с уч.НЗС (Авто)'!MA"&amp;$J$42))/$D32)</f>
        <v>0</v>
      </c>
      <c r="MB32" s="137">
        <f ca="1">IF($D32=0,0,SUMIF('Полная ст-ть с уч.НЗС (Авто)'!$YP$11:INDIRECT("'Полная ст-ть с уч.НЗС (Авто)'!YP"&amp;$J$42),$C32,'Полная ст-ть с уч.НЗС (Авто)'!MB$11:INDIRECT("'Полная ст-ть с уч.НЗС (Авто)'!MB"&amp;$J$42))/$D32)</f>
        <v>0</v>
      </c>
      <c r="MC32" s="137">
        <f ca="1">IF($D32=0,0,SUMIF('Полная ст-ть с уч.НЗС (Авто)'!$YP$11:INDIRECT("'Полная ст-ть с уч.НЗС (Авто)'!YP"&amp;$J$42),$C32,'Полная ст-ть с уч.НЗС (Авто)'!MC$11:INDIRECT("'Полная ст-ть с уч.НЗС (Авто)'!MC"&amp;$J$42))/$D32)</f>
        <v>0</v>
      </c>
      <c r="MD32" s="137">
        <f ca="1">IF($D32=0,0,SUMIF('Полная ст-ть с уч.НЗС (Авто)'!$YP$11:INDIRECT("'Полная ст-ть с уч.НЗС (Авто)'!YP"&amp;$J$42),$C32,'Полная ст-ть с уч.НЗС (Авто)'!MD$11:INDIRECT("'Полная ст-ть с уч.НЗС (Авто)'!MD"&amp;$J$42))/$D32)</f>
        <v>0</v>
      </c>
      <c r="ME32" s="137">
        <f ca="1">IF($D32=0,0,SUMIF('Полная ст-ть с уч.НЗС (Авто)'!$YP$11:INDIRECT("'Полная ст-ть с уч.НЗС (Авто)'!YP"&amp;$J$42),$C32,'Полная ст-ть с уч.НЗС (Авто)'!ME$11:INDIRECT("'Полная ст-ть с уч.НЗС (Авто)'!ME"&amp;$J$42))/$D32)</f>
        <v>0</v>
      </c>
      <c r="MF32" s="137">
        <f ca="1">IF($D32=0,0,SUMIF('Полная ст-ть с уч.НЗС (Авто)'!$YP$11:INDIRECT("'Полная ст-ть с уч.НЗС (Авто)'!YP"&amp;$J$42),$C32,'Полная ст-ть с уч.НЗС (Авто)'!MF$11:INDIRECT("'Полная ст-ть с уч.НЗС (Авто)'!MF"&amp;$J$42))/$D32)</f>
        <v>0</v>
      </c>
      <c r="MG32" s="137">
        <f ca="1">IF($D32=0,0,SUMIF('Полная ст-ть с уч.НЗС (Авто)'!$YP$11:INDIRECT("'Полная ст-ть с уч.НЗС (Авто)'!YP"&amp;$J$42),$C32,'Полная ст-ть с уч.НЗС (Авто)'!MG$11:INDIRECT("'Полная ст-ть с уч.НЗС (Авто)'!MG"&amp;$J$42))/$D32)</f>
        <v>0</v>
      </c>
      <c r="MH32" s="137">
        <f ca="1">IF($D32=0,0,SUMIF('Полная ст-ть с уч.НЗС (Авто)'!$YP$11:INDIRECT("'Полная ст-ть с уч.НЗС (Авто)'!YP"&amp;$J$42),$C32,'Полная ст-ть с уч.НЗС (Авто)'!MH$11:INDIRECT("'Полная ст-ть с уч.НЗС (Авто)'!MH"&amp;$J$42))/$D32)</f>
        <v>0</v>
      </c>
      <c r="MI32" s="137">
        <f ca="1">IF($D32=0,0,SUMIF('Полная ст-ть с уч.НЗС (Авто)'!$YP$11:INDIRECT("'Полная ст-ть с уч.НЗС (Авто)'!YP"&amp;$J$42),$C32,'Полная ст-ть с уч.НЗС (Авто)'!MI$11:INDIRECT("'Полная ст-ть с уч.НЗС (Авто)'!MI"&amp;$J$42))/$D32)</f>
        <v>0</v>
      </c>
      <c r="MJ32" s="137">
        <f ca="1">IF($D32=0,0,SUMIF('Полная ст-ть с уч.НЗС (Авто)'!$YP$11:INDIRECT("'Полная ст-ть с уч.НЗС (Авто)'!YP"&amp;$J$42),$C32,'Полная ст-ть с уч.НЗС (Авто)'!MJ$11:INDIRECT("'Полная ст-ть с уч.НЗС (Авто)'!MJ"&amp;$J$42))/$D32)</f>
        <v>0</v>
      </c>
      <c r="MK32" s="137">
        <f ca="1">IF($D32=0,0,SUMIF('Полная ст-ть с уч.НЗС (Авто)'!$YP$11:INDIRECT("'Полная ст-ть с уч.НЗС (Авто)'!YP"&amp;$J$42),$C32,'Полная ст-ть с уч.НЗС (Авто)'!MK$11:INDIRECT("'Полная ст-ть с уч.НЗС (Авто)'!MK"&amp;$J$42))/$D32)</f>
        <v>0</v>
      </c>
      <c r="ML32" s="137">
        <f ca="1">IF($D32=0,0,SUMIF('Полная ст-ть с уч.НЗС (Авто)'!$YP$11:INDIRECT("'Полная ст-ть с уч.НЗС (Авто)'!YP"&amp;$J$42),$C32,'Полная ст-ть с уч.НЗС (Авто)'!ML$11:INDIRECT("'Полная ст-ть с уч.НЗС (Авто)'!ML"&amp;$J$42))/$D32)</f>
        <v>0</v>
      </c>
      <c r="MM32" s="137">
        <f ca="1">IF($D32=0,0,SUMIF('Полная ст-ть с уч.НЗС (Авто)'!$YP$11:INDIRECT("'Полная ст-ть с уч.НЗС (Авто)'!YP"&amp;$J$42),$C32,'Полная ст-ть с уч.НЗС (Авто)'!MM$11:INDIRECT("'Полная ст-ть с уч.НЗС (Авто)'!MM"&amp;$J$42))/$D32)</f>
        <v>0</v>
      </c>
      <c r="MN32" s="137">
        <f ca="1">IF($D32=0,0,SUMIF('Полная ст-ть с уч.НЗС (Авто)'!$YP$11:INDIRECT("'Полная ст-ть с уч.НЗС (Авто)'!YP"&amp;$J$42),$C32,'Полная ст-ть с уч.НЗС (Авто)'!MN$11:INDIRECT("'Полная ст-ть с уч.НЗС (Авто)'!MN"&amp;$J$42))/$D32)</f>
        <v>0</v>
      </c>
      <c r="MO32" s="137">
        <f ca="1">IF($D32=0,0,SUMIF('Полная ст-ть с уч.НЗС (Авто)'!$YP$11:INDIRECT("'Полная ст-ть с уч.НЗС (Авто)'!YP"&amp;$J$42),$C32,'Полная ст-ть с уч.НЗС (Авто)'!MO$11:INDIRECT("'Полная ст-ть с уч.НЗС (Авто)'!MO"&amp;$J$42))/$D32)</f>
        <v>0</v>
      </c>
      <c r="MP32" s="137">
        <f ca="1">IF($D32=0,0,SUMIF('Полная ст-ть с уч.НЗС (Авто)'!$YP$11:INDIRECT("'Полная ст-ть с уч.НЗС (Авто)'!YP"&amp;$J$42),$C32,'Полная ст-ть с уч.НЗС (Авто)'!MP$11:INDIRECT("'Полная ст-ть с уч.НЗС (Авто)'!MP"&amp;$J$42))/$D32)</f>
        <v>0</v>
      </c>
      <c r="MQ32" s="137">
        <f ca="1">IF($D32=0,0,SUMIF('Полная ст-ть с уч.НЗС (Авто)'!$YP$11:INDIRECT("'Полная ст-ть с уч.НЗС (Авто)'!YP"&amp;$J$42),$C32,'Полная ст-ть с уч.НЗС (Авто)'!MQ$11:INDIRECT("'Полная ст-ть с уч.НЗС (Авто)'!MQ"&amp;$J$42))/$D32)</f>
        <v>0</v>
      </c>
      <c r="MR32" s="137">
        <f ca="1">IF($D32=0,0,SUMIF('Полная ст-ть с уч.НЗС (Авто)'!$YP$11:INDIRECT("'Полная ст-ть с уч.НЗС (Авто)'!YP"&amp;$J$42),$C32,'Полная ст-ть с уч.НЗС (Авто)'!MR$11:INDIRECT("'Полная ст-ть с уч.НЗС (Авто)'!MR"&amp;$J$42))/$D32)</f>
        <v>0</v>
      </c>
      <c r="MS32" s="137">
        <f ca="1">IF($D32=0,0,SUMIF('Полная ст-ть с уч.НЗС (Авто)'!$YP$11:INDIRECT("'Полная ст-ть с уч.НЗС (Авто)'!YP"&amp;$J$42),$C32,'Полная ст-ть с уч.НЗС (Авто)'!MS$11:INDIRECT("'Полная ст-ть с уч.НЗС (Авто)'!MS"&amp;$J$42))/$D32)</f>
        <v>0</v>
      </c>
      <c r="MT32" s="137">
        <f ca="1">IF($D32=0,0,SUMIF('Полная ст-ть с уч.НЗС (Авто)'!$YP$11:INDIRECT("'Полная ст-ть с уч.НЗС (Авто)'!YP"&amp;$J$42),$C32,'Полная ст-ть с уч.НЗС (Авто)'!MT$11:INDIRECT("'Полная ст-ть с уч.НЗС (Авто)'!MT"&amp;$J$42))/$D32)</f>
        <v>0</v>
      </c>
      <c r="MU32" s="137">
        <f ca="1">IF($D32=0,0,SUMIF('Полная ст-ть с уч.НЗС (Авто)'!$YP$11:INDIRECT("'Полная ст-ть с уч.НЗС (Авто)'!YP"&amp;$J$42),$C32,'Полная ст-ть с уч.НЗС (Авто)'!MU$11:INDIRECT("'Полная ст-ть с уч.НЗС (Авто)'!MU"&amp;$J$42))/$D32)</f>
        <v>0</v>
      </c>
      <c r="MV32" s="137">
        <f ca="1">IF($D32=0,0,SUMIF('Полная ст-ть с уч.НЗС (Авто)'!$YP$11:INDIRECT("'Полная ст-ть с уч.НЗС (Авто)'!YP"&amp;$J$42),$C32,'Полная ст-ть с уч.НЗС (Авто)'!MV$11:INDIRECT("'Полная ст-ть с уч.НЗС (Авто)'!MV"&amp;$J$42))/$D32)</f>
        <v>0</v>
      </c>
      <c r="MW32" s="137">
        <f ca="1">IF($D32=0,0,SUMIF('Полная ст-ть с уч.НЗС (Авто)'!$YP$11:INDIRECT("'Полная ст-ть с уч.НЗС (Авто)'!YP"&amp;$J$42),$C32,'Полная ст-ть с уч.НЗС (Авто)'!MW$11:INDIRECT("'Полная ст-ть с уч.НЗС (Авто)'!MW"&amp;$J$42))/$D32)</f>
        <v>0</v>
      </c>
      <c r="MX32" s="137">
        <f ca="1">IF($D32=0,0,SUMIF('Полная ст-ть с уч.НЗС (Авто)'!$YP$11:INDIRECT("'Полная ст-ть с уч.НЗС (Авто)'!YP"&amp;$J$42),$C32,'Полная ст-ть с уч.НЗС (Авто)'!MX$11:INDIRECT("'Полная ст-ть с уч.НЗС (Авто)'!MX"&amp;$J$42))/$D32)</f>
        <v>0</v>
      </c>
      <c r="MY32" s="137">
        <f ca="1">IF($D32=0,0,SUMIF('Полная ст-ть с уч.НЗС (Авто)'!$YP$11:INDIRECT("'Полная ст-ть с уч.НЗС (Авто)'!YP"&amp;$J$42),$C32,'Полная ст-ть с уч.НЗС (Авто)'!MY$11:INDIRECT("'Полная ст-ть с уч.НЗС (Авто)'!MY"&amp;$J$42))/$D32)</f>
        <v>0</v>
      </c>
      <c r="MZ32" s="137">
        <f ca="1">IF($D32=0,0,SUMIF('Полная ст-ть с уч.НЗС (Авто)'!$YP$11:INDIRECT("'Полная ст-ть с уч.НЗС (Авто)'!YP"&amp;$J$42),$C32,'Полная ст-ть с уч.НЗС (Авто)'!MZ$11:INDIRECT("'Полная ст-ть с уч.НЗС (Авто)'!MZ"&amp;$J$42))/$D32)</f>
        <v>0</v>
      </c>
      <c r="NA32" s="137">
        <f ca="1">IF($D32=0,0,SUMIF('Полная ст-ть с уч.НЗС (Авто)'!$YP$11:INDIRECT("'Полная ст-ть с уч.НЗС (Авто)'!YP"&amp;$J$42),$C32,'Полная ст-ть с уч.НЗС (Авто)'!NA$11:INDIRECT("'Полная ст-ть с уч.НЗС (Авто)'!NA"&amp;$J$42))/$D32)</f>
        <v>0</v>
      </c>
      <c r="NB32" s="137">
        <f ca="1">IF($D32=0,0,SUMIF('Полная ст-ть с уч.НЗС (Авто)'!$YP$11:INDIRECT("'Полная ст-ть с уч.НЗС (Авто)'!YP"&amp;$J$42),$C32,'Полная ст-ть с уч.НЗС (Авто)'!NB$11:INDIRECT("'Полная ст-ть с уч.НЗС (Авто)'!NB"&amp;$J$42))/$D32)</f>
        <v>0</v>
      </c>
      <c r="NC32" s="137">
        <f ca="1">IF($D32=0,0,SUMIF('Полная ст-ть с уч.НЗС (Авто)'!$YP$11:INDIRECT("'Полная ст-ть с уч.НЗС (Авто)'!YP"&amp;$J$42),$C32,'Полная ст-ть с уч.НЗС (Авто)'!NC$11:INDIRECT("'Полная ст-ть с уч.НЗС (Авто)'!NC"&amp;$J$42))/$D32)</f>
        <v>0</v>
      </c>
      <c r="ND32" s="137">
        <f ca="1">IF($D32=0,0,SUMIF('Полная ст-ть с уч.НЗС (Авто)'!$YP$11:INDIRECT("'Полная ст-ть с уч.НЗС (Авто)'!YP"&amp;$J$42),$C32,'Полная ст-ть с уч.НЗС (Авто)'!ND$11:INDIRECT("'Полная ст-ть с уч.НЗС (Авто)'!ND"&amp;$J$42))/$D32)</f>
        <v>0</v>
      </c>
      <c r="NE32" s="137">
        <f ca="1">IF($D32=0,0,SUMIF('Полная ст-ть с уч.НЗС (Авто)'!$YP$11:INDIRECT("'Полная ст-ть с уч.НЗС (Авто)'!YP"&amp;$J$42),$C32,'Полная ст-ть с уч.НЗС (Авто)'!NE$11:INDIRECT("'Полная ст-ть с уч.НЗС (Авто)'!NE"&amp;$J$42))/$D32)</f>
        <v>0</v>
      </c>
      <c r="NF32" s="137">
        <f ca="1">IF($D32=0,0,SUMIF('Полная ст-ть с уч.НЗС (Авто)'!$YP$11:INDIRECT("'Полная ст-ть с уч.НЗС (Авто)'!YP"&amp;$J$42),$C32,'Полная ст-ть с уч.НЗС (Авто)'!NF$11:INDIRECT("'Полная ст-ть с уч.НЗС (Авто)'!NF"&amp;$J$42))/$D32)</f>
        <v>0</v>
      </c>
      <c r="NG32" s="137">
        <f ca="1">IF($D32=0,0,SUMIF('Полная ст-ть с уч.НЗС (Авто)'!$YP$11:INDIRECT("'Полная ст-ть с уч.НЗС (Авто)'!YP"&amp;$J$42),$C32,'Полная ст-ть с уч.НЗС (Авто)'!NG$11:INDIRECT("'Полная ст-ть с уч.НЗС (Авто)'!NG"&amp;$J$42))/$D32)</f>
        <v>0</v>
      </c>
      <c r="NH32" s="137">
        <f ca="1">IF($D32=0,0,SUMIF('Полная ст-ть с уч.НЗС (Авто)'!$YP$11:INDIRECT("'Полная ст-ть с уч.НЗС (Авто)'!YP"&amp;$J$42),$C32,'Полная ст-ть с уч.НЗС (Авто)'!NH$11:INDIRECT("'Полная ст-ть с уч.НЗС (Авто)'!NH"&amp;$J$42))/$D32)</f>
        <v>0</v>
      </c>
      <c r="NI32" s="137">
        <f ca="1">IF($D32=0,0,SUMIF('Полная ст-ть с уч.НЗС (Авто)'!$YP$11:INDIRECT("'Полная ст-ть с уч.НЗС (Авто)'!YP"&amp;$J$42),$C32,'Полная ст-ть с уч.НЗС (Авто)'!NI$11:INDIRECT("'Полная ст-ть с уч.НЗС (Авто)'!NI"&amp;$J$42))/$D32)</f>
        <v>0</v>
      </c>
      <c r="NJ32" s="137">
        <f ca="1">IF($D32=0,0,SUMIF('Полная ст-ть с уч.НЗС (Авто)'!$YP$11:INDIRECT("'Полная ст-ть с уч.НЗС (Авто)'!YP"&amp;$J$42),$C32,'Полная ст-ть с уч.НЗС (Авто)'!NJ$11:INDIRECT("'Полная ст-ть с уч.НЗС (Авто)'!NJ"&amp;$J$42))/$D32)</f>
        <v>0</v>
      </c>
      <c r="NK32" s="137">
        <f ca="1">IF($D32=0,0,SUMIF('Полная ст-ть с уч.НЗС (Авто)'!$YP$11:INDIRECT("'Полная ст-ть с уч.НЗС (Авто)'!YP"&amp;$J$42),$C32,'Полная ст-ть с уч.НЗС (Авто)'!NK$11:INDIRECT("'Полная ст-ть с уч.НЗС (Авто)'!NK"&amp;$J$42))/$D32)</f>
        <v>0</v>
      </c>
      <c r="NL32" s="137">
        <f ca="1">IF($D32=0,0,SUMIF('Полная ст-ть с уч.НЗС (Авто)'!$YP$11:INDIRECT("'Полная ст-ть с уч.НЗС (Авто)'!YP"&amp;$J$42),$C32,'Полная ст-ть с уч.НЗС (Авто)'!NL$11:INDIRECT("'Полная ст-ть с уч.НЗС (Авто)'!NL"&amp;$J$42))/$D32)</f>
        <v>0</v>
      </c>
      <c r="NM32" s="137">
        <f ca="1">IF($D32=0,0,SUMIF('Полная ст-ть с уч.НЗС (Авто)'!$YP$11:INDIRECT("'Полная ст-ть с уч.НЗС (Авто)'!YP"&amp;$J$42),$C32,'Полная ст-ть с уч.НЗС (Авто)'!NM$11:INDIRECT("'Полная ст-ть с уч.НЗС (Авто)'!NM"&amp;$J$42))/$D32)</f>
        <v>0</v>
      </c>
      <c r="NN32" s="137">
        <f ca="1">IF($D32=0,0,SUMIF('Полная ст-ть с уч.НЗС (Авто)'!$YP$11:INDIRECT("'Полная ст-ть с уч.НЗС (Авто)'!YP"&amp;$J$42),$C32,'Полная ст-ть с уч.НЗС (Авто)'!NN$11:INDIRECT("'Полная ст-ть с уч.НЗС (Авто)'!NN"&amp;$J$42))/$D32)</f>
        <v>0</v>
      </c>
      <c r="NO32" s="137">
        <f ca="1">IF($D32=0,0,SUMIF('Полная ст-ть с уч.НЗС (Авто)'!$YP$11:INDIRECT("'Полная ст-ть с уч.НЗС (Авто)'!YP"&amp;$J$42),$C32,'Полная ст-ть с уч.НЗС (Авто)'!NO$11:INDIRECT("'Полная ст-ть с уч.НЗС (Авто)'!NO"&amp;$J$42))/$D32)</f>
        <v>0</v>
      </c>
      <c r="NP32" s="137">
        <f ca="1">IF($D32=0,0,SUMIF('Полная ст-ть с уч.НЗС (Авто)'!$YP$11:INDIRECT("'Полная ст-ть с уч.НЗС (Авто)'!YP"&amp;$J$42),$C32,'Полная ст-ть с уч.НЗС (Авто)'!NP$11:INDIRECT("'Полная ст-ть с уч.НЗС (Авто)'!NP"&amp;$J$42))/$D32)</f>
        <v>0</v>
      </c>
      <c r="NQ32" s="137">
        <f ca="1">IF($D32=0,0,SUMIF('Полная ст-ть с уч.НЗС (Авто)'!$YP$11:INDIRECT("'Полная ст-ть с уч.НЗС (Авто)'!YP"&amp;$J$42),$C32,'Полная ст-ть с уч.НЗС (Авто)'!NQ$11:INDIRECT("'Полная ст-ть с уч.НЗС (Авто)'!NQ"&amp;$J$42))/$D32)</f>
        <v>0</v>
      </c>
      <c r="NR32" s="137">
        <f ca="1">IF($D32=0,0,SUMIF('Полная ст-ть с уч.НЗС (Авто)'!$YP$11:INDIRECT("'Полная ст-ть с уч.НЗС (Авто)'!YP"&amp;$J$42),$C32,'Полная ст-ть с уч.НЗС (Авто)'!NR$11:INDIRECT("'Полная ст-ть с уч.НЗС (Авто)'!NR"&amp;$J$42))/$D32)</f>
        <v>0</v>
      </c>
      <c r="NS32" s="137">
        <f ca="1">IF($D32=0,0,SUMIF('Полная ст-ть с уч.НЗС (Авто)'!$YP$11:INDIRECT("'Полная ст-ть с уч.НЗС (Авто)'!YP"&amp;$J$42),$C32,'Полная ст-ть с уч.НЗС (Авто)'!NS$11:INDIRECT("'Полная ст-ть с уч.НЗС (Авто)'!NS"&amp;$J$42))/$D32)</f>
        <v>0</v>
      </c>
      <c r="NT32" s="137">
        <f ca="1">IF($D32=0,0,SUMIF('Полная ст-ть с уч.НЗС (Авто)'!$YP$11:INDIRECT("'Полная ст-ть с уч.НЗС (Авто)'!YP"&amp;$J$42),$C32,'Полная ст-ть с уч.НЗС (Авто)'!NT$11:INDIRECT("'Полная ст-ть с уч.НЗС (Авто)'!NT"&amp;$J$42))/$D32)</f>
        <v>0</v>
      </c>
      <c r="NU32" s="137">
        <f ca="1">IF($D32=0,0,SUMIF('Полная ст-ть с уч.НЗС (Авто)'!$YP$11:INDIRECT("'Полная ст-ть с уч.НЗС (Авто)'!YP"&amp;$J$42),$C32,'Полная ст-ть с уч.НЗС (Авто)'!NU$11:INDIRECT("'Полная ст-ть с уч.НЗС (Авто)'!NU"&amp;$J$42))/$D32)</f>
        <v>0</v>
      </c>
      <c r="NV32" s="137">
        <f ca="1">IF($D32=0,0,SUMIF('Полная ст-ть с уч.НЗС (Авто)'!$YP$11:INDIRECT("'Полная ст-ть с уч.НЗС (Авто)'!YP"&amp;$J$42),$C32,'Полная ст-ть с уч.НЗС (Авто)'!NV$11:INDIRECT("'Полная ст-ть с уч.НЗС (Авто)'!NV"&amp;$J$42))/$D32)</f>
        <v>0</v>
      </c>
      <c r="NW32" s="137">
        <f ca="1">IF($D32=0,0,SUMIF('Полная ст-ть с уч.НЗС (Авто)'!$YP$11:INDIRECT("'Полная ст-ть с уч.НЗС (Авто)'!YP"&amp;$J$42),$C32,'Полная ст-ть с уч.НЗС (Авто)'!NW$11:INDIRECT("'Полная ст-ть с уч.НЗС (Авто)'!NW"&amp;$J$42))/$D32)</f>
        <v>0</v>
      </c>
      <c r="NX32" s="137">
        <f ca="1">IF($D32=0,0,SUMIF('Полная ст-ть с уч.НЗС (Авто)'!$YP$11:INDIRECT("'Полная ст-ть с уч.НЗС (Авто)'!YP"&amp;$J$42),$C32,'Полная ст-ть с уч.НЗС (Авто)'!NX$11:INDIRECT("'Полная ст-ть с уч.НЗС (Авто)'!NX"&amp;$J$42))/$D32)</f>
        <v>0</v>
      </c>
      <c r="NY32" s="137">
        <f ca="1">IF($D32=0,0,SUMIF('Полная ст-ть с уч.НЗС (Авто)'!$YP$11:INDIRECT("'Полная ст-ть с уч.НЗС (Авто)'!YP"&amp;$J$42),$C32,'Полная ст-ть с уч.НЗС (Авто)'!NY$11:INDIRECT("'Полная ст-ть с уч.НЗС (Авто)'!NY"&amp;$J$42))/$D32)</f>
        <v>0</v>
      </c>
      <c r="NZ32" s="137">
        <f ca="1">IF($D32=0,0,SUMIF('Полная ст-ть с уч.НЗС (Авто)'!$YP$11:INDIRECT("'Полная ст-ть с уч.НЗС (Авто)'!YP"&amp;$J$42),$C32,'Полная ст-ть с уч.НЗС (Авто)'!NZ$11:INDIRECT("'Полная ст-ть с уч.НЗС (Авто)'!NZ"&amp;$J$42))/$D32)</f>
        <v>0</v>
      </c>
      <c r="OA32" s="137">
        <f ca="1">IF($D32=0,0,SUMIF('Полная ст-ть с уч.НЗС (Авто)'!$YP$11:INDIRECT("'Полная ст-ть с уч.НЗС (Авто)'!YP"&amp;$J$42),$C32,'Полная ст-ть с уч.НЗС (Авто)'!OA$11:INDIRECT("'Полная ст-ть с уч.НЗС (Авто)'!OA"&amp;$J$42))/$D32)</f>
        <v>0</v>
      </c>
      <c r="OB32" s="137">
        <f ca="1">IF($D32=0,0,SUMIF('Полная ст-ть с уч.НЗС (Авто)'!$YP$11:INDIRECT("'Полная ст-ть с уч.НЗС (Авто)'!YP"&amp;$J$42),$C32,'Полная ст-ть с уч.НЗС (Авто)'!OB$11:INDIRECT("'Полная ст-ть с уч.НЗС (Авто)'!OB"&amp;$J$42))/$D32)</f>
        <v>0</v>
      </c>
      <c r="OC32" s="137">
        <f ca="1">IF($D32=0,0,SUMIF('Полная ст-ть с уч.НЗС (Авто)'!$YP$11:INDIRECT("'Полная ст-ть с уч.НЗС (Авто)'!YP"&amp;$J$42),$C32,'Полная ст-ть с уч.НЗС (Авто)'!OC$11:INDIRECT("'Полная ст-ть с уч.НЗС (Авто)'!OC"&amp;$J$42))/$D32)</f>
        <v>0</v>
      </c>
      <c r="OD32" s="137">
        <f ca="1">IF($D32=0,0,SUMIF('Полная ст-ть с уч.НЗС (Авто)'!$YP$11:INDIRECT("'Полная ст-ть с уч.НЗС (Авто)'!YP"&amp;$J$42),$C32,'Полная ст-ть с уч.НЗС (Авто)'!OD$11:INDIRECT("'Полная ст-ть с уч.НЗС (Авто)'!OD"&amp;$J$42))/$D32)</f>
        <v>0</v>
      </c>
      <c r="OE32" s="137">
        <f ca="1">IF($D32=0,0,SUMIF('Полная ст-ть с уч.НЗС (Авто)'!$YP$11:INDIRECT("'Полная ст-ть с уч.НЗС (Авто)'!YP"&amp;$J$42),$C32,'Полная ст-ть с уч.НЗС (Авто)'!OE$11:INDIRECT("'Полная ст-ть с уч.НЗС (Авто)'!OE"&amp;$J$42))/$D32)</f>
        <v>0</v>
      </c>
      <c r="OF32" s="137">
        <f ca="1">IF($D32=0,0,SUMIF('Полная ст-ть с уч.НЗС (Авто)'!$YP$11:INDIRECT("'Полная ст-ть с уч.НЗС (Авто)'!YP"&amp;$J$42),$C32,'Полная ст-ть с уч.НЗС (Авто)'!OF$11:INDIRECT("'Полная ст-ть с уч.НЗС (Авто)'!OF"&amp;$J$42))/$D32)</f>
        <v>0</v>
      </c>
      <c r="OG32" s="137">
        <f ca="1">IF($D32=0,0,SUMIF('Полная ст-ть с уч.НЗС (Авто)'!$YP$11:INDIRECT("'Полная ст-ть с уч.НЗС (Авто)'!YP"&amp;$J$42),$C32,'Полная ст-ть с уч.НЗС (Авто)'!OG$11:INDIRECT("'Полная ст-ть с уч.НЗС (Авто)'!OG"&amp;$J$42))/$D32)</f>
        <v>0</v>
      </c>
      <c r="OH32" s="137">
        <f ca="1">IF($D32=0,0,SUMIF('Полная ст-ть с уч.НЗС (Авто)'!$YP$11:INDIRECT("'Полная ст-ть с уч.НЗС (Авто)'!YP"&amp;$J$42),$C32,'Полная ст-ть с уч.НЗС (Авто)'!OH$11:INDIRECT("'Полная ст-ть с уч.НЗС (Авто)'!OH"&amp;$J$42))/$D32)</f>
        <v>0</v>
      </c>
      <c r="OI32" s="137">
        <f ca="1">IF($D32=0,0,SUMIF('Полная ст-ть с уч.НЗС (Авто)'!$YP$11:INDIRECT("'Полная ст-ть с уч.НЗС (Авто)'!YP"&amp;$J$42),$C32,'Полная ст-ть с уч.НЗС (Авто)'!OI$11:INDIRECT("'Полная ст-ть с уч.НЗС (Авто)'!OI"&amp;$J$42))/$D32)</f>
        <v>0</v>
      </c>
      <c r="OJ32" s="137">
        <f ca="1">IF($D32=0,0,SUMIF('Полная ст-ть с уч.НЗС (Авто)'!$YP$11:INDIRECT("'Полная ст-ть с уч.НЗС (Авто)'!YP"&amp;$J$42),$C32,'Полная ст-ть с уч.НЗС (Авто)'!OJ$11:INDIRECT("'Полная ст-ть с уч.НЗС (Авто)'!OJ"&amp;$J$42))/$D32)</f>
        <v>0</v>
      </c>
      <c r="OK32" s="137">
        <f ca="1">IF($D32=0,0,SUMIF('Полная ст-ть с уч.НЗС (Авто)'!$YP$11:INDIRECT("'Полная ст-ть с уч.НЗС (Авто)'!YP"&amp;$J$42),$C32,'Полная ст-ть с уч.НЗС (Авто)'!OK$11:INDIRECT("'Полная ст-ть с уч.НЗС (Авто)'!OK"&amp;$J$42))/$D32)</f>
        <v>0</v>
      </c>
      <c r="OL32" s="137">
        <f ca="1">IF($D32=0,0,SUMIF('Полная ст-ть с уч.НЗС (Авто)'!$YP$11:INDIRECT("'Полная ст-ть с уч.НЗС (Авто)'!YP"&amp;$J$42),$C32,'Полная ст-ть с уч.НЗС (Авто)'!OL$11:INDIRECT("'Полная ст-ть с уч.НЗС (Авто)'!OL"&amp;$J$42))/$D32)</f>
        <v>0</v>
      </c>
      <c r="OM32" s="137">
        <f ca="1">IF($D32=0,0,SUMIF('Полная ст-ть с уч.НЗС (Авто)'!$YP$11:INDIRECT("'Полная ст-ть с уч.НЗС (Авто)'!YP"&amp;$J$42),$C32,'Полная ст-ть с уч.НЗС (Авто)'!OM$11:INDIRECT("'Полная ст-ть с уч.НЗС (Авто)'!OM"&amp;$J$42))/$D32)</f>
        <v>0</v>
      </c>
      <c r="ON32" s="137">
        <f ca="1">IF($D32=0,0,SUMIF('Полная ст-ть с уч.НЗС (Авто)'!$YP$11:INDIRECT("'Полная ст-ть с уч.НЗС (Авто)'!YP"&amp;$J$42),$C32,'Полная ст-ть с уч.НЗС (Авто)'!ON$11:INDIRECT("'Полная ст-ть с уч.НЗС (Авто)'!ON"&amp;$J$42))/$D32)</f>
        <v>0</v>
      </c>
      <c r="OO32" s="137">
        <f ca="1">IF($D32=0,0,SUMIF('Полная ст-ть с уч.НЗС (Авто)'!$YP$11:INDIRECT("'Полная ст-ть с уч.НЗС (Авто)'!YP"&amp;$J$42),$C32,'Полная ст-ть с уч.НЗС (Авто)'!OO$11:INDIRECT("'Полная ст-ть с уч.НЗС (Авто)'!OO"&amp;$J$42))/$D32)</f>
        <v>0</v>
      </c>
      <c r="OP32" s="137">
        <f ca="1">IF($D32=0,0,SUMIF('Полная ст-ть с уч.НЗС (Авто)'!$YP$11:INDIRECT("'Полная ст-ть с уч.НЗС (Авто)'!YP"&amp;$J$42),$C32,'Полная ст-ть с уч.НЗС (Авто)'!OP$11:INDIRECT("'Полная ст-ть с уч.НЗС (Авто)'!OP"&amp;$J$42))/$D32)</f>
        <v>0</v>
      </c>
      <c r="OQ32" s="137">
        <f ca="1">IF($D32=0,0,SUMIF('Полная ст-ть с уч.НЗС (Авто)'!$YP$11:INDIRECT("'Полная ст-ть с уч.НЗС (Авто)'!YP"&amp;$J$42),$C32,'Полная ст-ть с уч.НЗС (Авто)'!OQ$11:INDIRECT("'Полная ст-ть с уч.НЗС (Авто)'!OQ"&amp;$J$42))/$D32)</f>
        <v>0</v>
      </c>
      <c r="OR32" s="137">
        <f ca="1">IF($D32=0,0,SUMIF('Полная ст-ть с уч.НЗС (Авто)'!$YP$11:INDIRECT("'Полная ст-ть с уч.НЗС (Авто)'!YP"&amp;$J$42),$C32,'Полная ст-ть с уч.НЗС (Авто)'!OR$11:INDIRECT("'Полная ст-ть с уч.НЗС (Авто)'!OR"&amp;$J$42))/$D32)</f>
        <v>0</v>
      </c>
      <c r="OS32" s="137">
        <f ca="1">IF($D32=0,0,SUMIF('Полная ст-ть с уч.НЗС (Авто)'!$YP$11:INDIRECT("'Полная ст-ть с уч.НЗС (Авто)'!YP"&amp;$J$42),$C32,'Полная ст-ть с уч.НЗС (Авто)'!OS$11:INDIRECT("'Полная ст-ть с уч.НЗС (Авто)'!OS"&amp;$J$42))/$D32)</f>
        <v>0</v>
      </c>
      <c r="OT32" s="137">
        <f ca="1">IF($D32=0,0,SUMIF('Полная ст-ть с уч.НЗС (Авто)'!$YP$11:INDIRECT("'Полная ст-ть с уч.НЗС (Авто)'!YP"&amp;$J$42),$C32,'Полная ст-ть с уч.НЗС (Авто)'!OT$11:INDIRECT("'Полная ст-ть с уч.НЗС (Авто)'!OT"&amp;$J$42))/$D32)</f>
        <v>0</v>
      </c>
      <c r="OU32" s="137">
        <f ca="1">IF($D32=0,0,SUMIF('Полная ст-ть с уч.НЗС (Авто)'!$YP$11:INDIRECT("'Полная ст-ть с уч.НЗС (Авто)'!YP"&amp;$J$42),$C32,'Полная ст-ть с уч.НЗС (Авто)'!OU$11:INDIRECT("'Полная ст-ть с уч.НЗС (Авто)'!OU"&amp;$J$42))/$D32)</f>
        <v>0</v>
      </c>
      <c r="OV32" s="137">
        <f ca="1">IF($D32=0,0,SUMIF('Полная ст-ть с уч.НЗС (Авто)'!$YP$11:INDIRECT("'Полная ст-ть с уч.НЗС (Авто)'!YP"&amp;$J$42),$C32,'Полная ст-ть с уч.НЗС (Авто)'!OV$11:INDIRECT("'Полная ст-ть с уч.НЗС (Авто)'!OV"&amp;$J$42))/$D32)</f>
        <v>0</v>
      </c>
      <c r="OW32" s="137">
        <f ca="1">IF($D32=0,0,SUMIF('Полная ст-ть с уч.НЗС (Авто)'!$YP$11:INDIRECT("'Полная ст-ть с уч.НЗС (Авто)'!YP"&amp;$J$42),$C32,'Полная ст-ть с уч.НЗС (Авто)'!OW$11:INDIRECT("'Полная ст-ть с уч.НЗС (Авто)'!OW"&amp;$J$42))/$D32)</f>
        <v>0</v>
      </c>
      <c r="OX32" s="137">
        <f ca="1">IF($D32=0,0,SUMIF('Полная ст-ть с уч.НЗС (Авто)'!$YP$11:INDIRECT("'Полная ст-ть с уч.НЗС (Авто)'!YP"&amp;$J$42),$C32,'Полная ст-ть с уч.НЗС (Авто)'!OX$11:INDIRECT("'Полная ст-ть с уч.НЗС (Авто)'!OX"&amp;$J$42))/$D32)</f>
        <v>0</v>
      </c>
      <c r="OY32" s="137">
        <f ca="1">IF($D32=0,0,SUMIF('Полная ст-ть с уч.НЗС (Авто)'!$YP$11:INDIRECT("'Полная ст-ть с уч.НЗС (Авто)'!YP"&amp;$J$42),$C32,'Полная ст-ть с уч.НЗС (Авто)'!OY$11:INDIRECT("'Полная ст-ть с уч.НЗС (Авто)'!OY"&amp;$J$42))/$D32)</f>
        <v>0</v>
      </c>
      <c r="OZ32" s="137">
        <f ca="1">IF($D32=0,0,SUMIF('Полная ст-ть с уч.НЗС (Авто)'!$YP$11:INDIRECT("'Полная ст-ть с уч.НЗС (Авто)'!YP"&amp;$J$42),$C32,'Полная ст-ть с уч.НЗС (Авто)'!OZ$11:INDIRECT("'Полная ст-ть с уч.НЗС (Авто)'!OZ"&amp;$J$42))/$D32)</f>
        <v>0</v>
      </c>
      <c r="PA32" s="137">
        <f ca="1">IF($D32=0,0,SUMIF('Полная ст-ть с уч.НЗС (Авто)'!$YP$11:INDIRECT("'Полная ст-ть с уч.НЗС (Авто)'!YP"&amp;$J$42),$C32,'Полная ст-ть с уч.НЗС (Авто)'!PA$11:INDIRECT("'Полная ст-ть с уч.НЗС (Авто)'!PA"&amp;$J$42))/$D32)</f>
        <v>0</v>
      </c>
      <c r="PB32" s="137">
        <f ca="1">IF($D32=0,0,SUMIF('Полная ст-ть с уч.НЗС (Авто)'!$YP$11:INDIRECT("'Полная ст-ть с уч.НЗС (Авто)'!YP"&amp;$J$42),$C32,'Полная ст-ть с уч.НЗС (Авто)'!PB$11:INDIRECT("'Полная ст-ть с уч.НЗС (Авто)'!PB"&amp;$J$42))/$D32)</f>
        <v>0</v>
      </c>
      <c r="PC32" s="137">
        <f ca="1">IF($D32=0,0,SUMIF('Полная ст-ть с уч.НЗС (Авто)'!$YP$11:INDIRECT("'Полная ст-ть с уч.НЗС (Авто)'!YP"&amp;$J$42),$C32,'Полная ст-ть с уч.НЗС (Авто)'!PC$11:INDIRECT("'Полная ст-ть с уч.НЗС (Авто)'!PC"&amp;$J$42))/$D32)</f>
        <v>0</v>
      </c>
      <c r="PD32" s="137">
        <f ca="1">IF($D32=0,0,SUMIF('Полная ст-ть с уч.НЗС (Авто)'!$YP$11:INDIRECT("'Полная ст-ть с уч.НЗС (Авто)'!YP"&amp;$J$42),$C32,'Полная ст-ть с уч.НЗС (Авто)'!PD$11:INDIRECT("'Полная ст-ть с уч.НЗС (Авто)'!PD"&amp;$J$42))/$D32)</f>
        <v>0</v>
      </c>
      <c r="PE32" s="137">
        <f ca="1">IF($D32=0,0,SUMIF('Полная ст-ть с уч.НЗС (Авто)'!$YP$11:INDIRECT("'Полная ст-ть с уч.НЗС (Авто)'!YP"&amp;$J$42),$C32,'Полная ст-ть с уч.НЗС (Авто)'!PE$11:INDIRECT("'Полная ст-ть с уч.НЗС (Авто)'!PE"&amp;$J$42))/$D32)</f>
        <v>0</v>
      </c>
      <c r="PF32" s="137">
        <f ca="1">IF($D32=0,0,SUMIF('Полная ст-ть с уч.НЗС (Авто)'!$YP$11:INDIRECT("'Полная ст-ть с уч.НЗС (Авто)'!YP"&amp;$J$42),$C32,'Полная ст-ть с уч.НЗС (Авто)'!PF$11:INDIRECT("'Полная ст-ть с уч.НЗС (Авто)'!PF"&amp;$J$42))/$D32)</f>
        <v>0</v>
      </c>
      <c r="PG32" s="137">
        <f ca="1">IF($D32=0,0,SUMIF('Полная ст-ть с уч.НЗС (Авто)'!$YP$11:INDIRECT("'Полная ст-ть с уч.НЗС (Авто)'!YP"&amp;$J$42),$C32,'Полная ст-ть с уч.НЗС (Авто)'!PG$11:INDIRECT("'Полная ст-ть с уч.НЗС (Авто)'!PG"&amp;$J$42))/$D32)</f>
        <v>0</v>
      </c>
      <c r="PH32" s="137">
        <f ca="1">IF($D32=0,0,SUMIF('Полная ст-ть с уч.НЗС (Авто)'!$YP$11:INDIRECT("'Полная ст-ть с уч.НЗС (Авто)'!YP"&amp;$J$42),$C32,'Полная ст-ть с уч.НЗС (Авто)'!PH$11:INDIRECT("'Полная ст-ть с уч.НЗС (Авто)'!PH"&amp;$J$42))/$D32)</f>
        <v>0</v>
      </c>
      <c r="PI32" s="137">
        <f ca="1">IF($D32=0,0,SUMIF('Полная ст-ть с уч.НЗС (Авто)'!$YP$11:INDIRECT("'Полная ст-ть с уч.НЗС (Авто)'!YP"&amp;$J$42),$C32,'Полная ст-ть с уч.НЗС (Авто)'!PI$11:INDIRECT("'Полная ст-ть с уч.НЗС (Авто)'!PI"&amp;$J$42))/$D32)</f>
        <v>0</v>
      </c>
      <c r="PJ32" s="137">
        <f ca="1">IF($D32=0,0,SUMIF('Полная ст-ть с уч.НЗС (Авто)'!$YP$11:INDIRECT("'Полная ст-ть с уч.НЗС (Авто)'!YP"&amp;$J$42),$C32,'Полная ст-ть с уч.НЗС (Авто)'!PJ$11:INDIRECT("'Полная ст-ть с уч.НЗС (Авто)'!PJ"&amp;$J$42))/$D32)</f>
        <v>0</v>
      </c>
      <c r="PK32" s="137">
        <f ca="1">IF($D32=0,0,SUMIF('Полная ст-ть с уч.НЗС (Авто)'!$YP$11:INDIRECT("'Полная ст-ть с уч.НЗС (Авто)'!YP"&amp;$J$42),$C32,'Полная ст-ть с уч.НЗС (Авто)'!PK$11:INDIRECT("'Полная ст-ть с уч.НЗС (Авто)'!PK"&amp;$J$42))/$D32)</f>
        <v>0</v>
      </c>
      <c r="PL32" s="137">
        <f ca="1">IF($D32=0,0,SUMIF('Полная ст-ть с уч.НЗС (Авто)'!$YP$11:INDIRECT("'Полная ст-ть с уч.НЗС (Авто)'!YP"&amp;$J$42),$C32,'Полная ст-ть с уч.НЗС (Авто)'!PL$11:INDIRECT("'Полная ст-ть с уч.НЗС (Авто)'!PL"&amp;$J$42))/$D32)</f>
        <v>0</v>
      </c>
      <c r="PM32" s="137">
        <f ca="1">IF($D32=0,0,SUMIF('Полная ст-ть с уч.НЗС (Авто)'!$YP$11:INDIRECT("'Полная ст-ть с уч.НЗС (Авто)'!YP"&amp;$J$42),$C32,'Полная ст-ть с уч.НЗС (Авто)'!PM$11:INDIRECT("'Полная ст-ть с уч.НЗС (Авто)'!PM"&amp;$J$42))/$D32)</f>
        <v>0</v>
      </c>
      <c r="PN32" s="137">
        <f ca="1">IF($D32=0,0,SUMIF('Полная ст-ть с уч.НЗС (Авто)'!$YP$11:INDIRECT("'Полная ст-ть с уч.НЗС (Авто)'!YP"&amp;$J$42),$C32,'Полная ст-ть с уч.НЗС (Авто)'!PN$11:INDIRECT("'Полная ст-ть с уч.НЗС (Авто)'!PN"&amp;$J$42))/$D32)</f>
        <v>0</v>
      </c>
      <c r="PO32" s="137">
        <f ca="1">IF($D32=0,0,SUMIF('Полная ст-ть с уч.НЗС (Авто)'!$YP$11:INDIRECT("'Полная ст-ть с уч.НЗС (Авто)'!YP"&amp;$J$42),$C32,'Полная ст-ть с уч.НЗС (Авто)'!PO$11:INDIRECT("'Полная ст-ть с уч.НЗС (Авто)'!PO"&amp;$J$42))/$D32)</f>
        <v>0</v>
      </c>
      <c r="PP32" s="137">
        <f ca="1">IF($D32=0,0,SUMIF('Полная ст-ть с уч.НЗС (Авто)'!$YP$11:INDIRECT("'Полная ст-ть с уч.НЗС (Авто)'!YP"&amp;$J$42),$C32,'Полная ст-ть с уч.НЗС (Авто)'!PP$11:INDIRECT("'Полная ст-ть с уч.НЗС (Авто)'!PP"&amp;$J$42))/$D32)</f>
        <v>0</v>
      </c>
      <c r="PQ32" s="137">
        <f ca="1">IF($D32=0,0,SUMIF('Полная ст-ть с уч.НЗС (Авто)'!$YP$11:INDIRECT("'Полная ст-ть с уч.НЗС (Авто)'!YP"&amp;$J$42),$C32,'Полная ст-ть с уч.НЗС (Авто)'!PQ$11:INDIRECT("'Полная ст-ть с уч.НЗС (Авто)'!PQ"&amp;$J$42))/$D32)</f>
        <v>0</v>
      </c>
      <c r="PR32" s="137">
        <f ca="1">IF($D32=0,0,SUMIF('Полная ст-ть с уч.НЗС (Авто)'!$YP$11:INDIRECT("'Полная ст-ть с уч.НЗС (Авто)'!YP"&amp;$J$42),$C32,'Полная ст-ть с уч.НЗС (Авто)'!PR$11:INDIRECT("'Полная ст-ть с уч.НЗС (Авто)'!PR"&amp;$J$42))/$D32)</f>
        <v>0</v>
      </c>
      <c r="PS32" s="137">
        <f ca="1">IF($D32=0,0,SUMIF('Полная ст-ть с уч.НЗС (Авто)'!$YP$11:INDIRECT("'Полная ст-ть с уч.НЗС (Авто)'!YP"&amp;$J$42),$C32,'Полная ст-ть с уч.НЗС (Авто)'!PS$11:INDIRECT("'Полная ст-ть с уч.НЗС (Авто)'!PS"&amp;$J$42))/$D32)</f>
        <v>0</v>
      </c>
      <c r="PT32" s="137">
        <f ca="1">IF($D32=0,0,SUMIF('Полная ст-ть с уч.НЗС (Авто)'!$YP$11:INDIRECT("'Полная ст-ть с уч.НЗС (Авто)'!YP"&amp;$J$42),$C32,'Полная ст-ть с уч.НЗС (Авто)'!PT$11:INDIRECT("'Полная ст-ть с уч.НЗС (Авто)'!PT"&amp;$J$42))/$D32)</f>
        <v>0</v>
      </c>
      <c r="PU32" s="137">
        <f ca="1">IF($D32=0,0,SUMIF('Полная ст-ть с уч.НЗС (Авто)'!$YP$11:INDIRECT("'Полная ст-ть с уч.НЗС (Авто)'!YP"&amp;$J$42),$C32,'Полная ст-ть с уч.НЗС (Авто)'!PU$11:INDIRECT("'Полная ст-ть с уч.НЗС (Авто)'!PU"&amp;$J$42))/$D32)</f>
        <v>0</v>
      </c>
      <c r="PV32" s="137">
        <f ca="1">IF($D32=0,0,SUMIF('Полная ст-ть с уч.НЗС (Авто)'!$YP$11:INDIRECT("'Полная ст-ть с уч.НЗС (Авто)'!YP"&amp;$J$42),$C32,'Полная ст-ть с уч.НЗС (Авто)'!PV$11:INDIRECT("'Полная ст-ть с уч.НЗС (Авто)'!PV"&amp;$J$42))/$D32)</f>
        <v>0</v>
      </c>
      <c r="PW32" s="137">
        <f ca="1">IF($D32=0,0,SUMIF('Полная ст-ть с уч.НЗС (Авто)'!$YP$11:INDIRECT("'Полная ст-ть с уч.НЗС (Авто)'!YP"&amp;$J$42),$C32,'Полная ст-ть с уч.НЗС (Авто)'!PW$11:INDIRECT("'Полная ст-ть с уч.НЗС (Авто)'!PW"&amp;$J$42))/$D32)</f>
        <v>0</v>
      </c>
      <c r="PX32" s="137">
        <f ca="1">IF($D32=0,0,SUMIF('Полная ст-ть с уч.НЗС (Авто)'!$YP$11:INDIRECT("'Полная ст-ть с уч.НЗС (Авто)'!YP"&amp;$J$42),$C32,'Полная ст-ть с уч.НЗС (Авто)'!PX$11:INDIRECT("'Полная ст-ть с уч.НЗС (Авто)'!PX"&amp;$J$42))/$D32)</f>
        <v>0</v>
      </c>
      <c r="PY32" s="137">
        <f ca="1">IF($D32=0,0,SUMIF('Полная ст-ть с уч.НЗС (Авто)'!$YP$11:INDIRECT("'Полная ст-ть с уч.НЗС (Авто)'!YP"&amp;$J$42),$C32,'Полная ст-ть с уч.НЗС (Авто)'!PY$11:INDIRECT("'Полная ст-ть с уч.НЗС (Авто)'!PY"&amp;$J$42))/$D32)</f>
        <v>0</v>
      </c>
      <c r="PZ32" s="137">
        <f ca="1">IF($D32=0,0,SUMIF('Полная ст-ть с уч.НЗС (Авто)'!$YP$11:INDIRECT("'Полная ст-ть с уч.НЗС (Авто)'!YP"&amp;$J$42),$C32,'Полная ст-ть с уч.НЗС (Авто)'!PZ$11:INDIRECT("'Полная ст-ть с уч.НЗС (Авто)'!PZ"&amp;$J$42))/$D32)</f>
        <v>0</v>
      </c>
      <c r="QA32" s="137">
        <f ca="1">IF($D32=0,0,SUMIF('Полная ст-ть с уч.НЗС (Авто)'!$YP$11:INDIRECT("'Полная ст-ть с уч.НЗС (Авто)'!YP"&amp;$J$42),$C32,'Полная ст-ть с уч.НЗС (Авто)'!QA$11:INDIRECT("'Полная ст-ть с уч.НЗС (Авто)'!QA"&amp;$J$42))/$D32)</f>
        <v>0</v>
      </c>
      <c r="QB32" s="137">
        <f ca="1">IF($D32=0,0,SUMIF('Полная ст-ть с уч.НЗС (Авто)'!$YP$11:INDIRECT("'Полная ст-ть с уч.НЗС (Авто)'!YP"&amp;$J$42),$C32,'Полная ст-ть с уч.НЗС (Авто)'!QB$11:INDIRECT("'Полная ст-ть с уч.НЗС (Авто)'!QB"&amp;$J$42))/$D32)</f>
        <v>0</v>
      </c>
      <c r="QC32" s="137">
        <f ca="1">IF($D32=0,0,SUMIF('Полная ст-ть с уч.НЗС (Авто)'!$YP$11:INDIRECT("'Полная ст-ть с уч.НЗС (Авто)'!YP"&amp;$J$42),$C32,'Полная ст-ть с уч.НЗС (Авто)'!QC$11:INDIRECT("'Полная ст-ть с уч.НЗС (Авто)'!QC"&amp;$J$42))/$D32)</f>
        <v>0</v>
      </c>
      <c r="QD32" s="137">
        <f ca="1">IF($D32=0,0,SUMIF('Полная ст-ть с уч.НЗС (Авто)'!$YP$11:INDIRECT("'Полная ст-ть с уч.НЗС (Авто)'!YP"&amp;$J$42),$C32,'Полная ст-ть с уч.НЗС (Авто)'!QD$11:INDIRECT("'Полная ст-ть с уч.НЗС (Авто)'!QD"&amp;$J$42))/$D32)</f>
        <v>0</v>
      </c>
      <c r="QE32" s="137">
        <f ca="1">IF($D32=0,0,SUMIF('Полная ст-ть с уч.НЗС (Авто)'!$YP$11:INDIRECT("'Полная ст-ть с уч.НЗС (Авто)'!YP"&amp;$J$42),$C32,'Полная ст-ть с уч.НЗС (Авто)'!QE$11:INDIRECT("'Полная ст-ть с уч.НЗС (Авто)'!QE"&amp;$J$42))/$D32)</f>
        <v>0</v>
      </c>
      <c r="QF32" s="137">
        <f ca="1">IF($D32=0,0,SUMIF('Полная ст-ть с уч.НЗС (Авто)'!$YP$11:INDIRECT("'Полная ст-ть с уч.НЗС (Авто)'!YP"&amp;$J$42),$C32,'Полная ст-ть с уч.НЗС (Авто)'!QF$11:INDIRECT("'Полная ст-ть с уч.НЗС (Авто)'!QF"&amp;$J$42))/$D32)</f>
        <v>0</v>
      </c>
      <c r="QG32" s="137">
        <f ca="1">IF($D32=0,0,SUMIF('Полная ст-ть с уч.НЗС (Авто)'!$YP$11:INDIRECT("'Полная ст-ть с уч.НЗС (Авто)'!YP"&amp;$J$42),$C32,'Полная ст-ть с уч.НЗС (Авто)'!QG$11:INDIRECT("'Полная ст-ть с уч.НЗС (Авто)'!QG"&amp;$J$42))/$D32)</f>
        <v>0</v>
      </c>
      <c r="QH32" s="137">
        <f ca="1">IF($D32=0,0,SUMIF('Полная ст-ть с уч.НЗС (Авто)'!$YP$11:INDIRECT("'Полная ст-ть с уч.НЗС (Авто)'!YP"&amp;$J$42),$C32,'Полная ст-ть с уч.НЗС (Авто)'!QH$11:INDIRECT("'Полная ст-ть с уч.НЗС (Авто)'!QH"&amp;$J$42))/$D32)</f>
        <v>0</v>
      </c>
      <c r="QI32" s="137">
        <f ca="1">IF($D32=0,0,SUMIF('Полная ст-ть с уч.НЗС (Авто)'!$YP$11:INDIRECT("'Полная ст-ть с уч.НЗС (Авто)'!YP"&amp;$J$42),$C32,'Полная ст-ть с уч.НЗС (Авто)'!QI$11:INDIRECT("'Полная ст-ть с уч.НЗС (Авто)'!QI"&amp;$J$42))/$D32)</f>
        <v>0</v>
      </c>
      <c r="QJ32" s="137">
        <f ca="1">IF($D32=0,0,SUMIF('Полная ст-ть с уч.НЗС (Авто)'!$YP$11:INDIRECT("'Полная ст-ть с уч.НЗС (Авто)'!YP"&amp;$J$42),$C32,'Полная ст-ть с уч.НЗС (Авто)'!QJ$11:INDIRECT("'Полная ст-ть с уч.НЗС (Авто)'!QJ"&amp;$J$42))/$D32)</f>
        <v>0</v>
      </c>
      <c r="QK32" s="137">
        <f ca="1">IF($D32=0,0,SUMIF('Полная ст-ть с уч.НЗС (Авто)'!$YP$11:INDIRECT("'Полная ст-ть с уч.НЗС (Авто)'!YP"&amp;$J$42),$C32,'Полная ст-ть с уч.НЗС (Авто)'!QK$11:INDIRECT("'Полная ст-ть с уч.НЗС (Авто)'!QK"&amp;$J$42))/$D32)</f>
        <v>0</v>
      </c>
      <c r="QL32" s="137">
        <f ca="1">IF($D32=0,0,SUMIF('Полная ст-ть с уч.НЗС (Авто)'!$YP$11:INDIRECT("'Полная ст-ть с уч.НЗС (Авто)'!YP"&amp;$J$42),$C32,'Полная ст-ть с уч.НЗС (Авто)'!QL$11:INDIRECT("'Полная ст-ть с уч.НЗС (Авто)'!QL"&amp;$J$42))/$D32)</f>
        <v>0</v>
      </c>
      <c r="QM32" s="137">
        <f ca="1">IF($D32=0,0,SUMIF('Полная ст-ть с уч.НЗС (Авто)'!$YP$11:INDIRECT("'Полная ст-ть с уч.НЗС (Авто)'!YP"&amp;$J$42),$C32,'Полная ст-ть с уч.НЗС (Авто)'!QM$11:INDIRECT("'Полная ст-ть с уч.НЗС (Авто)'!QM"&amp;$J$42))/$D32)</f>
        <v>0</v>
      </c>
      <c r="QN32" s="137">
        <f ca="1">IF($D32=0,0,SUMIF('Полная ст-ть с уч.НЗС (Авто)'!$YP$11:INDIRECT("'Полная ст-ть с уч.НЗС (Авто)'!YP"&amp;$J$42),$C32,'Полная ст-ть с уч.НЗС (Авто)'!QN$11:INDIRECT("'Полная ст-ть с уч.НЗС (Авто)'!QN"&amp;$J$42))/$D32)</f>
        <v>0</v>
      </c>
      <c r="QO32" s="137">
        <f ca="1">IF($D32=0,0,SUMIF('Полная ст-ть с уч.НЗС (Авто)'!$YP$11:INDIRECT("'Полная ст-ть с уч.НЗС (Авто)'!YP"&amp;$J$42),$C32,'Полная ст-ть с уч.НЗС (Авто)'!QO$11:INDIRECT("'Полная ст-ть с уч.НЗС (Авто)'!QO"&amp;$J$42))/$D32)</f>
        <v>0</v>
      </c>
      <c r="QP32" s="137">
        <f ca="1">IF($D32=0,0,SUMIF('Полная ст-ть с уч.НЗС (Авто)'!$YP$11:INDIRECT("'Полная ст-ть с уч.НЗС (Авто)'!YP"&amp;$J$42),$C32,'Полная ст-ть с уч.НЗС (Авто)'!QP$11:INDIRECT("'Полная ст-ть с уч.НЗС (Авто)'!QP"&amp;$J$42))/$D32)</f>
        <v>0</v>
      </c>
      <c r="QQ32" s="137">
        <f ca="1">IF($D32=0,0,SUMIF('Полная ст-ть с уч.НЗС (Авто)'!$YP$11:INDIRECT("'Полная ст-ть с уч.НЗС (Авто)'!YP"&amp;$J$42),$C32,'Полная ст-ть с уч.НЗС (Авто)'!QQ$11:INDIRECT("'Полная ст-ть с уч.НЗС (Авто)'!QQ"&amp;$J$42))/$D32)</f>
        <v>0</v>
      </c>
      <c r="QR32" s="137">
        <f ca="1">IF($D32=0,0,SUMIF('Полная ст-ть с уч.НЗС (Авто)'!$YP$11:INDIRECT("'Полная ст-ть с уч.НЗС (Авто)'!YP"&amp;$J$42),$C32,'Полная ст-ть с уч.НЗС (Авто)'!QR$11:INDIRECT("'Полная ст-ть с уч.НЗС (Авто)'!QR"&amp;$J$42))/$D32)</f>
        <v>0</v>
      </c>
      <c r="QS32" s="137">
        <f ca="1">IF($D32=0,0,SUMIF('Полная ст-ть с уч.НЗС (Авто)'!$YP$11:INDIRECT("'Полная ст-ть с уч.НЗС (Авто)'!YP"&amp;$J$42),$C32,'Полная ст-ть с уч.НЗС (Авто)'!QS$11:INDIRECT("'Полная ст-ть с уч.НЗС (Авто)'!QS"&amp;$J$42))/$D32)</f>
        <v>0</v>
      </c>
      <c r="QT32" s="137">
        <f ca="1">IF($D32=0,0,SUMIF('Полная ст-ть с уч.НЗС (Авто)'!$YP$11:INDIRECT("'Полная ст-ть с уч.НЗС (Авто)'!YP"&amp;$J$42),$C32,'Полная ст-ть с уч.НЗС (Авто)'!QT$11:INDIRECT("'Полная ст-ть с уч.НЗС (Авто)'!QT"&amp;$J$42))/$D32)</f>
        <v>0</v>
      </c>
      <c r="QU32" s="137">
        <f ca="1">IF($D32=0,0,SUMIF('Полная ст-ть с уч.НЗС (Авто)'!$YP$11:INDIRECT("'Полная ст-ть с уч.НЗС (Авто)'!YP"&amp;$J$42),$C32,'Полная ст-ть с уч.НЗС (Авто)'!QU$11:INDIRECT("'Полная ст-ть с уч.НЗС (Авто)'!QU"&amp;$J$42))/$D32)</f>
        <v>0</v>
      </c>
      <c r="QV32" s="137">
        <f ca="1">IF($D32=0,0,SUMIF('Полная ст-ть с уч.НЗС (Авто)'!$YP$11:INDIRECT("'Полная ст-ть с уч.НЗС (Авто)'!YP"&amp;$J$42),$C32,'Полная ст-ть с уч.НЗС (Авто)'!QV$11:INDIRECT("'Полная ст-ть с уч.НЗС (Авто)'!QV"&amp;$J$42))/$D32)</f>
        <v>0</v>
      </c>
      <c r="QW32" s="137">
        <f ca="1">IF($D32=0,0,SUMIF('Полная ст-ть с уч.НЗС (Авто)'!$YP$11:INDIRECT("'Полная ст-ть с уч.НЗС (Авто)'!YP"&amp;$J$42),$C32,'Полная ст-ть с уч.НЗС (Авто)'!QW$11:INDIRECT("'Полная ст-ть с уч.НЗС (Авто)'!QW"&amp;$J$42))/$D32)</f>
        <v>0</v>
      </c>
      <c r="QX32" s="137">
        <f ca="1">IF($D32=0,0,SUMIF('Полная ст-ть с уч.НЗС (Авто)'!$YP$11:INDIRECT("'Полная ст-ть с уч.НЗС (Авто)'!YP"&amp;$J$42),$C32,'Полная ст-ть с уч.НЗС (Авто)'!QX$11:INDIRECT("'Полная ст-ть с уч.НЗС (Авто)'!QX"&amp;$J$42))/$D32)</f>
        <v>0</v>
      </c>
      <c r="QY32" s="137">
        <f ca="1">IF($D32=0,0,SUMIF('Полная ст-ть с уч.НЗС (Авто)'!$YP$11:INDIRECT("'Полная ст-ть с уч.НЗС (Авто)'!YP"&amp;$J$42),$C32,'Полная ст-ть с уч.НЗС (Авто)'!QY$11:INDIRECT("'Полная ст-ть с уч.НЗС (Авто)'!QY"&amp;$J$42))/$D32)</f>
        <v>0</v>
      </c>
      <c r="QZ32" s="137">
        <f ca="1">IF($D32=0,0,SUMIF('Полная ст-ть с уч.НЗС (Авто)'!$YP$11:INDIRECT("'Полная ст-ть с уч.НЗС (Авто)'!YP"&amp;$J$42),$C32,'Полная ст-ть с уч.НЗС (Авто)'!QZ$11:INDIRECT("'Полная ст-ть с уч.НЗС (Авто)'!QZ"&amp;$J$42))/$D32)</f>
        <v>0</v>
      </c>
      <c r="RA32" s="137">
        <f ca="1">IF($D32=0,0,SUMIF('Полная ст-ть с уч.НЗС (Авто)'!$YP$11:INDIRECT("'Полная ст-ть с уч.НЗС (Авто)'!YP"&amp;$J$42),$C32,'Полная ст-ть с уч.НЗС (Авто)'!RA$11:INDIRECT("'Полная ст-ть с уч.НЗС (Авто)'!RA"&amp;$J$42))/$D32)</f>
        <v>0</v>
      </c>
      <c r="RB32" s="137">
        <f ca="1">IF($D32=0,0,SUMIF('Полная ст-ть с уч.НЗС (Авто)'!$YP$11:INDIRECT("'Полная ст-ть с уч.НЗС (Авто)'!YP"&amp;$J$42),$C32,'Полная ст-ть с уч.НЗС (Авто)'!RB$11:INDIRECT("'Полная ст-ть с уч.НЗС (Авто)'!RB"&amp;$J$42))/$D32)</f>
        <v>0</v>
      </c>
      <c r="RC32" s="137">
        <f ca="1">IF($D32=0,0,SUMIF('Полная ст-ть с уч.НЗС (Авто)'!$YP$11:INDIRECT("'Полная ст-ть с уч.НЗС (Авто)'!YP"&amp;$J$42),$C32,'Полная ст-ть с уч.НЗС (Авто)'!RC$11:INDIRECT("'Полная ст-ть с уч.НЗС (Авто)'!RC"&amp;$J$42))/$D32)</f>
        <v>0</v>
      </c>
      <c r="RD32" s="137">
        <f ca="1">IF($D32=0,0,SUMIF('Полная ст-ть с уч.НЗС (Авто)'!$YP$11:INDIRECT("'Полная ст-ть с уч.НЗС (Авто)'!YP"&amp;$J$42),$C32,'Полная ст-ть с уч.НЗС (Авто)'!RD$11:INDIRECT("'Полная ст-ть с уч.НЗС (Авто)'!RD"&amp;$J$42))/$D32)</f>
        <v>0</v>
      </c>
      <c r="RE32" s="137">
        <f ca="1">IF($D32=0,0,SUMIF('Полная ст-ть с уч.НЗС (Авто)'!$YP$11:INDIRECT("'Полная ст-ть с уч.НЗС (Авто)'!YP"&amp;$J$42),$C32,'Полная ст-ть с уч.НЗС (Авто)'!RE$11:INDIRECT("'Полная ст-ть с уч.НЗС (Авто)'!RE"&amp;$J$42))/$D32)</f>
        <v>0</v>
      </c>
      <c r="RF32" s="137">
        <f ca="1">IF($D32=0,0,SUMIF('Полная ст-ть с уч.НЗС (Авто)'!$YP$11:INDIRECT("'Полная ст-ть с уч.НЗС (Авто)'!YP"&amp;$J$42),$C32,'Полная ст-ть с уч.НЗС (Авто)'!RF$11:INDIRECT("'Полная ст-ть с уч.НЗС (Авто)'!RF"&amp;$J$42))/$D32)</f>
        <v>0</v>
      </c>
      <c r="RG32" s="137">
        <f ca="1">IF($D32=0,0,SUMIF('Полная ст-ть с уч.НЗС (Авто)'!$YP$11:INDIRECT("'Полная ст-ть с уч.НЗС (Авто)'!YP"&amp;$J$42),$C32,'Полная ст-ть с уч.НЗС (Авто)'!RG$11:INDIRECT("'Полная ст-ть с уч.НЗС (Авто)'!RG"&amp;$J$42))/$D32)</f>
        <v>0</v>
      </c>
      <c r="RH32" s="137">
        <f ca="1">IF($D32=0,0,SUMIF('Полная ст-ть с уч.НЗС (Авто)'!$YP$11:INDIRECT("'Полная ст-ть с уч.НЗС (Авто)'!YP"&amp;$J$42),$C32,'Полная ст-ть с уч.НЗС (Авто)'!RH$11:INDIRECT("'Полная ст-ть с уч.НЗС (Авто)'!RH"&amp;$J$42))/$D32)</f>
        <v>0</v>
      </c>
      <c r="RI32" s="137">
        <f ca="1">IF($D32=0,0,SUMIF('Полная ст-ть с уч.НЗС (Авто)'!$YP$11:INDIRECT("'Полная ст-ть с уч.НЗС (Авто)'!YP"&amp;$J$42),$C32,'Полная ст-ть с уч.НЗС (Авто)'!RI$11:INDIRECT("'Полная ст-ть с уч.НЗС (Авто)'!RI"&amp;$J$42))/$D32)</f>
        <v>0</v>
      </c>
      <c r="RJ32" s="137">
        <f ca="1">IF($D32=0,0,SUMIF('Полная ст-ть с уч.НЗС (Авто)'!$YP$11:INDIRECT("'Полная ст-ть с уч.НЗС (Авто)'!YP"&amp;$J$42),$C32,'Полная ст-ть с уч.НЗС (Авто)'!RJ$11:INDIRECT("'Полная ст-ть с уч.НЗС (Авто)'!RJ"&amp;$J$42))/$D32)</f>
        <v>0</v>
      </c>
      <c r="RK32" s="137">
        <f ca="1">IF($D32=0,0,SUMIF('Полная ст-ть с уч.НЗС (Авто)'!$YP$11:INDIRECT("'Полная ст-ть с уч.НЗС (Авто)'!YP"&amp;$J$42),$C32,'Полная ст-ть с уч.НЗС (Авто)'!RK$11:INDIRECT("'Полная ст-ть с уч.НЗС (Авто)'!RK"&amp;$J$42))/$D32)</f>
        <v>0</v>
      </c>
      <c r="RL32" s="137">
        <f ca="1">IF($D32=0,0,SUMIF('Полная ст-ть с уч.НЗС (Авто)'!$YP$11:INDIRECT("'Полная ст-ть с уч.НЗС (Авто)'!YP"&amp;$J$42),$C32,'Полная ст-ть с уч.НЗС (Авто)'!RL$11:INDIRECT("'Полная ст-ть с уч.НЗС (Авто)'!RL"&amp;$J$42))/$D32)</f>
        <v>0</v>
      </c>
      <c r="RM32" s="137">
        <f ca="1">IF($D32=0,0,SUMIF('Полная ст-ть с уч.НЗС (Авто)'!$YP$11:INDIRECT("'Полная ст-ть с уч.НЗС (Авто)'!YP"&amp;$J$42),$C32,'Полная ст-ть с уч.НЗС (Авто)'!RM$11:INDIRECT("'Полная ст-ть с уч.НЗС (Авто)'!RM"&amp;$J$42))/$D32)</f>
        <v>0</v>
      </c>
      <c r="RN32" s="137">
        <f ca="1">IF($D32=0,0,SUMIF('Полная ст-ть с уч.НЗС (Авто)'!$YP$11:INDIRECT("'Полная ст-ть с уч.НЗС (Авто)'!YP"&amp;$J$42),$C32,'Полная ст-ть с уч.НЗС (Авто)'!RN$11:INDIRECT("'Полная ст-ть с уч.НЗС (Авто)'!RN"&amp;$J$42))/$D32)</f>
        <v>0</v>
      </c>
      <c r="RO32" s="137">
        <f ca="1">IF($D32=0,0,SUMIF('Полная ст-ть с уч.НЗС (Авто)'!$YP$11:INDIRECT("'Полная ст-ть с уч.НЗС (Авто)'!YP"&amp;$J$42),$C32,'Полная ст-ть с уч.НЗС (Авто)'!RO$11:INDIRECT("'Полная ст-ть с уч.НЗС (Авто)'!RO"&amp;$J$42))/$D32)</f>
        <v>0</v>
      </c>
      <c r="RP32" s="137">
        <f ca="1">IF($D32=0,0,SUMIF('Полная ст-ть с уч.НЗС (Авто)'!$YP$11:INDIRECT("'Полная ст-ть с уч.НЗС (Авто)'!YP"&amp;$J$42),$C32,'Полная ст-ть с уч.НЗС (Авто)'!RP$11:INDIRECT("'Полная ст-ть с уч.НЗС (Авто)'!RP"&amp;$J$42))/$D32)</f>
        <v>0</v>
      </c>
      <c r="RQ32" s="137">
        <f ca="1">IF($D32=0,0,SUMIF('Полная ст-ть с уч.НЗС (Авто)'!$YP$11:INDIRECT("'Полная ст-ть с уч.НЗС (Авто)'!YP"&amp;$J$42),$C32,'Полная ст-ть с уч.НЗС (Авто)'!RQ$11:INDIRECT("'Полная ст-ть с уч.НЗС (Авто)'!RQ"&amp;$J$42))/$D32)</f>
        <v>0</v>
      </c>
      <c r="RR32" s="137">
        <f ca="1">IF($D32=0,0,SUMIF('Полная ст-ть с уч.НЗС (Авто)'!$YP$11:INDIRECT("'Полная ст-ть с уч.НЗС (Авто)'!YP"&amp;$J$42),$C32,'Полная ст-ть с уч.НЗС (Авто)'!RR$11:INDIRECT("'Полная ст-ть с уч.НЗС (Авто)'!RR"&amp;$J$42))/$D32)</f>
        <v>0</v>
      </c>
      <c r="RS32" s="137">
        <f ca="1">IF($D32=0,0,SUMIF('Полная ст-ть с уч.НЗС (Авто)'!$YP$11:INDIRECT("'Полная ст-ть с уч.НЗС (Авто)'!YP"&amp;$J$42),$C32,'Полная ст-ть с уч.НЗС (Авто)'!RS$11:INDIRECT("'Полная ст-ть с уч.НЗС (Авто)'!RS"&amp;$J$42))/$D32)</f>
        <v>0</v>
      </c>
      <c r="RT32" s="137">
        <f ca="1">IF($D32=0,0,SUMIF('Полная ст-ть с уч.НЗС (Авто)'!$YP$11:INDIRECT("'Полная ст-ть с уч.НЗС (Авто)'!YP"&amp;$J$42),$C32,'Полная ст-ть с уч.НЗС (Авто)'!RT$11:INDIRECT("'Полная ст-ть с уч.НЗС (Авто)'!RT"&amp;$J$42))/$D32)</f>
        <v>0</v>
      </c>
      <c r="RU32" s="137">
        <f ca="1">IF($D32=0,0,SUMIF('Полная ст-ть с уч.НЗС (Авто)'!$YP$11:INDIRECT("'Полная ст-ть с уч.НЗС (Авто)'!YP"&amp;$J$42),$C32,'Полная ст-ть с уч.НЗС (Авто)'!RU$11:INDIRECT("'Полная ст-ть с уч.НЗС (Авто)'!RU"&amp;$J$42))/$D32)</f>
        <v>0</v>
      </c>
      <c r="RV32" s="137">
        <f ca="1">IF($D32=0,0,SUMIF('Полная ст-ть с уч.НЗС (Авто)'!$YP$11:INDIRECT("'Полная ст-ть с уч.НЗС (Авто)'!YP"&amp;$J$42),$C32,'Полная ст-ть с уч.НЗС (Авто)'!RV$11:INDIRECT("'Полная ст-ть с уч.НЗС (Авто)'!RV"&amp;$J$42))/$D32)</f>
        <v>0</v>
      </c>
      <c r="RW32" s="137">
        <f ca="1">IF($D32=0,0,SUMIF('Полная ст-ть с уч.НЗС (Авто)'!$YP$11:INDIRECT("'Полная ст-ть с уч.НЗС (Авто)'!YP"&amp;$J$42),$C32,'Полная ст-ть с уч.НЗС (Авто)'!RW$11:INDIRECT("'Полная ст-ть с уч.НЗС (Авто)'!RW"&amp;$J$42))/$D32)</f>
        <v>0</v>
      </c>
      <c r="RX32" s="137">
        <f ca="1">IF($D32=0,0,SUMIF('Полная ст-ть с уч.НЗС (Авто)'!$YP$11:INDIRECT("'Полная ст-ть с уч.НЗС (Авто)'!YP"&amp;$J$42),$C32,'Полная ст-ть с уч.НЗС (Авто)'!RX$11:INDIRECT("'Полная ст-ть с уч.НЗС (Авто)'!RX"&amp;$J$42))/$D32)</f>
        <v>0</v>
      </c>
      <c r="RY32" s="137">
        <f ca="1">IF($D32=0,0,SUMIF('Полная ст-ть с уч.НЗС (Авто)'!$YP$11:INDIRECT("'Полная ст-ть с уч.НЗС (Авто)'!YP"&amp;$J$42),$C32,'Полная ст-ть с уч.НЗС (Авто)'!RY$11:INDIRECT("'Полная ст-ть с уч.НЗС (Авто)'!RY"&amp;$J$42))/$D32)</f>
        <v>0</v>
      </c>
      <c r="RZ32" s="137">
        <f ca="1">IF($D32=0,0,SUMIF('Полная ст-ть с уч.НЗС (Авто)'!$YP$11:INDIRECT("'Полная ст-ть с уч.НЗС (Авто)'!YP"&amp;$J$42),$C32,'Полная ст-ть с уч.НЗС (Авто)'!RZ$11:INDIRECT("'Полная ст-ть с уч.НЗС (Авто)'!RZ"&amp;$J$42))/$D32)</f>
        <v>0</v>
      </c>
      <c r="SA32" s="137">
        <f ca="1">IF($D32=0,0,SUMIF('Полная ст-ть с уч.НЗС (Авто)'!$YP$11:INDIRECT("'Полная ст-ть с уч.НЗС (Авто)'!YP"&amp;$J$42),$C32,'Полная ст-ть с уч.НЗС (Авто)'!SA$11:INDIRECT("'Полная ст-ть с уч.НЗС (Авто)'!SA"&amp;$J$42))/$D32)</f>
        <v>0</v>
      </c>
      <c r="SB32" s="137">
        <f ca="1">IF($D32=0,0,SUMIF('Полная ст-ть с уч.НЗС (Авто)'!$YP$11:INDIRECT("'Полная ст-ть с уч.НЗС (Авто)'!YP"&amp;$J$42),$C32,'Полная ст-ть с уч.НЗС (Авто)'!SB$11:INDIRECT("'Полная ст-ть с уч.НЗС (Авто)'!SB"&amp;$J$42))/$D32)</f>
        <v>0</v>
      </c>
      <c r="SC32" s="137">
        <f ca="1">IF($D32=0,0,SUMIF('Полная ст-ть с уч.НЗС (Авто)'!$YP$11:INDIRECT("'Полная ст-ть с уч.НЗС (Авто)'!YP"&amp;$J$42),$C32,'Полная ст-ть с уч.НЗС (Авто)'!SC$11:INDIRECT("'Полная ст-ть с уч.НЗС (Авто)'!SC"&amp;$J$42))/$D32)</f>
        <v>0</v>
      </c>
      <c r="SD32" s="137">
        <f ca="1">IF($D32=0,0,SUMIF('Полная ст-ть с уч.НЗС (Авто)'!$YP$11:INDIRECT("'Полная ст-ть с уч.НЗС (Авто)'!YP"&amp;$J$42),$C32,'Полная ст-ть с уч.НЗС (Авто)'!SD$11:INDIRECT("'Полная ст-ть с уч.НЗС (Авто)'!SD"&amp;$J$42))/$D32)</f>
        <v>0</v>
      </c>
      <c r="SE32" s="137">
        <f ca="1">IF($D32=0,0,SUMIF('Полная ст-ть с уч.НЗС (Авто)'!$YP$11:INDIRECT("'Полная ст-ть с уч.НЗС (Авто)'!YP"&amp;$J$42),$C32,'Полная ст-ть с уч.НЗС (Авто)'!SE$11:INDIRECT("'Полная ст-ть с уч.НЗС (Авто)'!SE"&amp;$J$42))/$D32)</f>
        <v>0</v>
      </c>
      <c r="SF32" s="137">
        <f ca="1">IF($D32=0,0,SUMIF('Полная ст-ть с уч.НЗС (Авто)'!$YP$11:INDIRECT("'Полная ст-ть с уч.НЗС (Авто)'!YP"&amp;$J$42),$C32,'Полная ст-ть с уч.НЗС (Авто)'!SF$11:INDIRECT("'Полная ст-ть с уч.НЗС (Авто)'!SF"&amp;$J$42))/$D32)</f>
        <v>0</v>
      </c>
      <c r="SG32" s="137">
        <f ca="1">IF($D32=0,0,SUMIF('Полная ст-ть с уч.НЗС (Авто)'!$YP$11:INDIRECT("'Полная ст-ть с уч.НЗС (Авто)'!YP"&amp;$J$42),$C32,'Полная ст-ть с уч.НЗС (Авто)'!SG$11:INDIRECT("'Полная ст-ть с уч.НЗС (Авто)'!SG"&amp;$J$42))/$D32)</f>
        <v>0</v>
      </c>
      <c r="SH32" s="137">
        <f ca="1">IF($D32=0,0,SUMIF('Полная ст-ть с уч.НЗС (Авто)'!$YP$11:INDIRECT("'Полная ст-ть с уч.НЗС (Авто)'!YP"&amp;$J$42),$C32,'Полная ст-ть с уч.НЗС (Авто)'!SH$11:INDIRECT("'Полная ст-ть с уч.НЗС (Авто)'!SH"&amp;$J$42))/$D32)</f>
        <v>0</v>
      </c>
      <c r="SI32" s="137">
        <f ca="1">IF($D32=0,0,SUMIF('Полная ст-ть с уч.НЗС (Авто)'!$YP$11:INDIRECT("'Полная ст-ть с уч.НЗС (Авто)'!YP"&amp;$J$42),$C32,'Полная ст-ть с уч.НЗС (Авто)'!SI$11:INDIRECT("'Полная ст-ть с уч.НЗС (Авто)'!SI"&amp;$J$42))/$D32)</f>
        <v>0</v>
      </c>
      <c r="SJ32" s="137">
        <f ca="1">IF($D32=0,0,SUMIF('Полная ст-ть с уч.НЗС (Авто)'!$YP$11:INDIRECT("'Полная ст-ть с уч.НЗС (Авто)'!YP"&amp;$J$42),$C32,'Полная ст-ть с уч.НЗС (Авто)'!SJ$11:INDIRECT("'Полная ст-ть с уч.НЗС (Авто)'!SJ"&amp;$J$42))/$D32)</f>
        <v>0</v>
      </c>
      <c r="SK32" s="137">
        <f ca="1">IF($D32=0,0,SUMIF('Полная ст-ть с уч.НЗС (Авто)'!$YP$11:INDIRECT("'Полная ст-ть с уч.НЗС (Авто)'!YP"&amp;$J$42),$C32,'Полная ст-ть с уч.НЗС (Авто)'!SK$11:INDIRECT("'Полная ст-ть с уч.НЗС (Авто)'!SK"&amp;$J$42))/$D32)</f>
        <v>0</v>
      </c>
      <c r="SL32" s="137">
        <f ca="1">IF($D32=0,0,SUMIF('Полная ст-ть с уч.НЗС (Авто)'!$YP$11:INDIRECT("'Полная ст-ть с уч.НЗС (Авто)'!YP"&amp;$J$42),$C32,'Полная ст-ть с уч.НЗС (Авто)'!SL$11:INDIRECT("'Полная ст-ть с уч.НЗС (Авто)'!SL"&amp;$J$42))/$D32)</f>
        <v>0</v>
      </c>
      <c r="SM32" s="137">
        <f ca="1">IF($D32=0,0,SUMIF('Полная ст-ть с уч.НЗС (Авто)'!$YP$11:INDIRECT("'Полная ст-ть с уч.НЗС (Авто)'!YP"&amp;$J$42),$C32,'Полная ст-ть с уч.НЗС (Авто)'!SM$11:INDIRECT("'Полная ст-ть с уч.НЗС (Авто)'!SM"&amp;$J$42))/$D32)</f>
        <v>0</v>
      </c>
      <c r="SN32" s="137">
        <f ca="1">IF($D32=0,0,SUMIF('Полная ст-ть с уч.НЗС (Авто)'!$YP$11:INDIRECT("'Полная ст-ть с уч.НЗС (Авто)'!YP"&amp;$J$42),$C32,'Полная ст-ть с уч.НЗС (Авто)'!SN$11:INDIRECT("'Полная ст-ть с уч.НЗС (Авто)'!SN"&amp;$J$42))/$D32)</f>
        <v>0</v>
      </c>
      <c r="SO32" s="137">
        <f ca="1">IF($D32=0,0,SUMIF('Полная ст-ть с уч.НЗС (Авто)'!$YP$11:INDIRECT("'Полная ст-ть с уч.НЗС (Авто)'!YP"&amp;$J$42),$C32,'Полная ст-ть с уч.НЗС (Авто)'!SO$11:INDIRECT("'Полная ст-ть с уч.НЗС (Авто)'!SO"&amp;$J$42))/$D32)</f>
        <v>0</v>
      </c>
      <c r="SP32" s="137">
        <f ca="1">IF($D32=0,0,SUMIF('Полная ст-ть с уч.НЗС (Авто)'!$YP$11:INDIRECT("'Полная ст-ть с уч.НЗС (Авто)'!YP"&amp;$J$42),$C32,'Полная ст-ть с уч.НЗС (Авто)'!SP$11:INDIRECT("'Полная ст-ть с уч.НЗС (Авто)'!SP"&amp;$J$42))/$D32)</f>
        <v>0</v>
      </c>
      <c r="SQ32" s="137">
        <f ca="1">IF($D32=0,0,SUMIF('Полная ст-ть с уч.НЗС (Авто)'!$YP$11:INDIRECT("'Полная ст-ть с уч.НЗС (Авто)'!YP"&amp;$J$42),$C32,'Полная ст-ть с уч.НЗС (Авто)'!SQ$11:INDIRECT("'Полная ст-ть с уч.НЗС (Авто)'!SQ"&amp;$J$42))/$D32)</f>
        <v>0</v>
      </c>
      <c r="SR32" s="137">
        <f ca="1">IF($D32=0,0,SUMIF('Полная ст-ть с уч.НЗС (Авто)'!$YP$11:INDIRECT("'Полная ст-ть с уч.НЗС (Авто)'!YP"&amp;$J$42),$C32,'Полная ст-ть с уч.НЗС (Авто)'!SR$11:INDIRECT("'Полная ст-ть с уч.НЗС (Авто)'!SR"&amp;$J$42))/$D32)</f>
        <v>0</v>
      </c>
      <c r="SS32" s="137">
        <f ca="1">IF($D32=0,0,SUMIF('Полная ст-ть с уч.НЗС (Авто)'!$YP$11:INDIRECT("'Полная ст-ть с уч.НЗС (Авто)'!YP"&amp;$J$42),$C32,'Полная ст-ть с уч.НЗС (Авто)'!SS$11:INDIRECT("'Полная ст-ть с уч.НЗС (Авто)'!SS"&amp;$J$42))/$D32)</f>
        <v>0</v>
      </c>
      <c r="ST32" s="137">
        <f ca="1">IF($D32=0,0,SUMIF('Полная ст-ть с уч.НЗС (Авто)'!$YP$11:INDIRECT("'Полная ст-ть с уч.НЗС (Авто)'!YP"&amp;$J$42),$C32,'Полная ст-ть с уч.НЗС (Авто)'!ST$11:INDIRECT("'Полная ст-ть с уч.НЗС (Авто)'!ST"&amp;$J$42))/$D32)</f>
        <v>0</v>
      </c>
      <c r="SU32" s="137">
        <f ca="1">IF($D32=0,0,SUMIF('Полная ст-ть с уч.НЗС (Авто)'!$YP$11:INDIRECT("'Полная ст-ть с уч.НЗС (Авто)'!YP"&amp;$J$42),$C32,'Полная ст-ть с уч.НЗС (Авто)'!SU$11:INDIRECT("'Полная ст-ть с уч.НЗС (Авто)'!SU"&amp;$J$42))/$D32)</f>
        <v>0</v>
      </c>
      <c r="SV32" s="137">
        <f ca="1">IF($D32=0,0,SUMIF('Полная ст-ть с уч.НЗС (Авто)'!$YP$11:INDIRECT("'Полная ст-ть с уч.НЗС (Авто)'!YP"&amp;$J$42),$C32,'Полная ст-ть с уч.НЗС (Авто)'!SV$11:INDIRECT("'Полная ст-ть с уч.НЗС (Авто)'!SV"&amp;$J$42))/$D32)</f>
        <v>0</v>
      </c>
      <c r="SW32" s="137">
        <f ca="1">IF($D32=0,0,SUMIF('Полная ст-ть с уч.НЗС (Авто)'!$YP$11:INDIRECT("'Полная ст-ть с уч.НЗС (Авто)'!YP"&amp;$J$42),$C32,'Полная ст-ть с уч.НЗС (Авто)'!SW$11:INDIRECT("'Полная ст-ть с уч.НЗС (Авто)'!SW"&amp;$J$42))/$D32)</f>
        <v>0</v>
      </c>
      <c r="SX32" s="137">
        <f ca="1">IF($D32=0,0,SUMIF('Полная ст-ть с уч.НЗС (Авто)'!$YP$11:INDIRECT("'Полная ст-ть с уч.НЗС (Авто)'!YP"&amp;$J$42),$C32,'Полная ст-ть с уч.НЗС (Авто)'!SX$11:INDIRECT("'Полная ст-ть с уч.НЗС (Авто)'!SX"&amp;$J$42))/$D32)</f>
        <v>0</v>
      </c>
      <c r="SY32" s="137">
        <f ca="1">IF($D32=0,0,SUMIF('Полная ст-ть с уч.НЗС (Авто)'!$YP$11:INDIRECT("'Полная ст-ть с уч.НЗС (Авто)'!YP"&amp;$J$42),$C32,'Полная ст-ть с уч.НЗС (Авто)'!SY$11:INDIRECT("'Полная ст-ть с уч.НЗС (Авто)'!SY"&amp;$J$42))/$D32)</f>
        <v>0</v>
      </c>
      <c r="SZ32" s="137">
        <f ca="1">IF($D32=0,0,SUMIF('Полная ст-ть с уч.НЗС (Авто)'!$YP$11:INDIRECT("'Полная ст-ть с уч.НЗС (Авто)'!YP"&amp;$J$42),$C32,'Полная ст-ть с уч.НЗС (Авто)'!SZ$11:INDIRECT("'Полная ст-ть с уч.НЗС (Авто)'!SZ"&amp;$J$42))/$D32)</f>
        <v>0</v>
      </c>
      <c r="TA32" s="137">
        <f ca="1">IF($D32=0,0,SUMIF('Полная ст-ть с уч.НЗС (Авто)'!$YP$11:INDIRECT("'Полная ст-ть с уч.НЗС (Авто)'!YP"&amp;$J$42),$C32,'Полная ст-ть с уч.НЗС (Авто)'!TA$11:INDIRECT("'Полная ст-ть с уч.НЗС (Авто)'!TA"&amp;$J$42))/$D32)</f>
        <v>0</v>
      </c>
      <c r="TB32" s="137">
        <f ca="1">IF($D32=0,0,SUMIF('Полная ст-ть с уч.НЗС (Авто)'!$YP$11:INDIRECT("'Полная ст-ть с уч.НЗС (Авто)'!YP"&amp;$J$42),$C32,'Полная ст-ть с уч.НЗС (Авто)'!TB$11:INDIRECT("'Полная ст-ть с уч.НЗС (Авто)'!TB"&amp;$J$42))/$D32)</f>
        <v>0</v>
      </c>
      <c r="TC32" s="137">
        <f ca="1">IF($D32=0,0,SUMIF('Полная ст-ть с уч.НЗС (Авто)'!$YP$11:INDIRECT("'Полная ст-ть с уч.НЗС (Авто)'!YP"&amp;$J$42),$C32,'Полная ст-ть с уч.НЗС (Авто)'!TC$11:INDIRECT("'Полная ст-ть с уч.НЗС (Авто)'!TC"&amp;$J$42))/$D32)</f>
        <v>0</v>
      </c>
      <c r="TD32" s="137">
        <f ca="1">IF($D32=0,0,SUMIF('Полная ст-ть с уч.НЗС (Авто)'!$YP$11:INDIRECT("'Полная ст-ть с уч.НЗС (Авто)'!YP"&amp;$J$42),$C32,'Полная ст-ть с уч.НЗС (Авто)'!TD$11:INDIRECT("'Полная ст-ть с уч.НЗС (Авто)'!TD"&amp;$J$42))/$D32)</f>
        <v>0</v>
      </c>
      <c r="TE32" s="137">
        <f ca="1">IF($D32=0,0,SUMIF('Полная ст-ть с уч.НЗС (Авто)'!$YP$11:INDIRECT("'Полная ст-ть с уч.НЗС (Авто)'!YP"&amp;$J$42),$C32,'Полная ст-ть с уч.НЗС (Авто)'!TE$11:INDIRECT("'Полная ст-ть с уч.НЗС (Авто)'!TE"&amp;$J$42))/$D32)</f>
        <v>0</v>
      </c>
      <c r="TF32" s="137">
        <f ca="1">IF($D32=0,0,SUMIF('Полная ст-ть с уч.НЗС (Авто)'!$YP$11:INDIRECT("'Полная ст-ть с уч.НЗС (Авто)'!YP"&amp;$J$42),$C32,'Полная ст-ть с уч.НЗС (Авто)'!TF$11:INDIRECT("'Полная ст-ть с уч.НЗС (Авто)'!TF"&amp;$J$42))/$D32)</f>
        <v>0</v>
      </c>
      <c r="TG32" s="137">
        <f ca="1">IF($D32=0,0,SUMIF('Полная ст-ть с уч.НЗС (Авто)'!$YP$11:INDIRECT("'Полная ст-ть с уч.НЗС (Авто)'!YP"&amp;$J$42),$C32,'Полная ст-ть с уч.НЗС (Авто)'!TG$11:INDIRECT("'Полная ст-ть с уч.НЗС (Авто)'!TG"&amp;$J$42))/$D32)</f>
        <v>0</v>
      </c>
      <c r="TH32" s="137">
        <f ca="1">IF($D32=0,0,SUMIF('Полная ст-ть с уч.НЗС (Авто)'!$YP$11:INDIRECT("'Полная ст-ть с уч.НЗС (Авто)'!YP"&amp;$J$42),$C32,'Полная ст-ть с уч.НЗС (Авто)'!TH$11:INDIRECT("'Полная ст-ть с уч.НЗС (Авто)'!TH"&amp;$J$42))/$D32)</f>
        <v>0</v>
      </c>
      <c r="TI32" s="137">
        <f ca="1">IF($D32=0,0,SUMIF('Полная ст-ть с уч.НЗС (Авто)'!$YP$11:INDIRECT("'Полная ст-ть с уч.НЗС (Авто)'!YP"&amp;$J$42),$C32,'Полная ст-ть с уч.НЗС (Авто)'!TI$11:INDIRECT("'Полная ст-ть с уч.НЗС (Авто)'!TI"&amp;$J$42))/$D32)</f>
        <v>0</v>
      </c>
      <c r="TJ32" s="137">
        <f ca="1">IF($D32=0,0,SUMIF('Полная ст-ть с уч.НЗС (Авто)'!$YP$11:INDIRECT("'Полная ст-ть с уч.НЗС (Авто)'!YP"&amp;$J$42),$C32,'Полная ст-ть с уч.НЗС (Авто)'!TJ$11:INDIRECT("'Полная ст-ть с уч.НЗС (Авто)'!TJ"&amp;$J$42))/$D32)</f>
        <v>0</v>
      </c>
      <c r="TK32" s="137">
        <f ca="1">IF($D32=0,0,SUMIF('Полная ст-ть с уч.НЗС (Авто)'!$YP$11:INDIRECT("'Полная ст-ть с уч.НЗС (Авто)'!YP"&amp;$J$42),$C32,'Полная ст-ть с уч.НЗС (Авто)'!TK$11:INDIRECT("'Полная ст-ть с уч.НЗС (Авто)'!TK"&amp;$J$42))/$D32)</f>
        <v>0</v>
      </c>
      <c r="TL32" s="137">
        <f ca="1">IF($D32=0,0,SUMIF('Полная ст-ть с уч.НЗС (Авто)'!$YP$11:INDIRECT("'Полная ст-ть с уч.НЗС (Авто)'!YP"&amp;$J$42),$C32,'Полная ст-ть с уч.НЗС (Авто)'!TL$11:INDIRECT("'Полная ст-ть с уч.НЗС (Авто)'!TL"&amp;$J$42))/$D32)</f>
        <v>0</v>
      </c>
      <c r="TM32" s="137">
        <f ca="1">IF($D32=0,0,SUMIF('Полная ст-ть с уч.НЗС (Авто)'!$YP$11:INDIRECT("'Полная ст-ть с уч.НЗС (Авто)'!YP"&amp;$J$42),$C32,'Полная ст-ть с уч.НЗС (Авто)'!TM$11:INDIRECT("'Полная ст-ть с уч.НЗС (Авто)'!TM"&amp;$J$42))/$D32)</f>
        <v>0</v>
      </c>
      <c r="TN32" s="137">
        <f ca="1">IF($D32=0,0,SUMIF('Полная ст-ть с уч.НЗС (Авто)'!$YP$11:INDIRECT("'Полная ст-ть с уч.НЗС (Авто)'!YP"&amp;$J$42),$C32,'Полная ст-ть с уч.НЗС (Авто)'!TN$11:INDIRECT("'Полная ст-ть с уч.НЗС (Авто)'!TN"&amp;$J$42))/$D32)</f>
        <v>0</v>
      </c>
      <c r="TO32" s="137">
        <f ca="1">IF($D32=0,0,SUMIF('Полная ст-ть с уч.НЗС (Авто)'!$YP$11:INDIRECT("'Полная ст-ть с уч.НЗС (Авто)'!YP"&amp;$J$42),$C32,'Полная ст-ть с уч.НЗС (Авто)'!TO$11:INDIRECT("'Полная ст-ть с уч.НЗС (Авто)'!TO"&amp;$J$42))/$D32)</f>
        <v>0</v>
      </c>
      <c r="TP32" s="137">
        <f ca="1">IF($D32=0,0,SUMIF('Полная ст-ть с уч.НЗС (Авто)'!$YP$11:INDIRECT("'Полная ст-ть с уч.НЗС (Авто)'!YP"&amp;$J$42),$C32,'Полная ст-ть с уч.НЗС (Авто)'!TP$11:INDIRECT("'Полная ст-ть с уч.НЗС (Авто)'!TP"&amp;$J$42))/$D32)</f>
        <v>0</v>
      </c>
      <c r="TQ32" s="137">
        <f ca="1">IF($D32=0,0,SUMIF('Полная ст-ть с уч.НЗС (Авто)'!$YP$11:INDIRECT("'Полная ст-ть с уч.НЗС (Авто)'!YP"&amp;$J$42),$C32,'Полная ст-ть с уч.НЗС (Авто)'!TQ$11:INDIRECT("'Полная ст-ть с уч.НЗС (Авто)'!TQ"&amp;$J$42))/$D32)</f>
        <v>0</v>
      </c>
      <c r="TR32" s="137">
        <f ca="1">IF($D32=0,0,SUMIF('Полная ст-ть с уч.НЗС (Авто)'!$YP$11:INDIRECT("'Полная ст-ть с уч.НЗС (Авто)'!YP"&amp;$J$42),$C32,'Полная ст-ть с уч.НЗС (Авто)'!TR$11:INDIRECT("'Полная ст-ть с уч.НЗС (Авто)'!TR"&amp;$J$42))/$D32)</f>
        <v>0</v>
      </c>
      <c r="TS32" s="137">
        <f ca="1">IF($D32=0,0,SUMIF('Полная ст-ть с уч.НЗС (Авто)'!$YP$11:INDIRECT("'Полная ст-ть с уч.НЗС (Авто)'!YP"&amp;$J$42),$C32,'Полная ст-ть с уч.НЗС (Авто)'!TS$11:INDIRECT("'Полная ст-ть с уч.НЗС (Авто)'!TS"&amp;$J$42))/$D32)</f>
        <v>0</v>
      </c>
      <c r="TT32" s="137">
        <f ca="1">IF($D32=0,0,SUMIF('Полная ст-ть с уч.НЗС (Авто)'!$YP$11:INDIRECT("'Полная ст-ть с уч.НЗС (Авто)'!YP"&amp;$J$42),$C32,'Полная ст-ть с уч.НЗС (Авто)'!TT$11:INDIRECT("'Полная ст-ть с уч.НЗС (Авто)'!TT"&amp;$J$42))/$D32)</f>
        <v>0</v>
      </c>
      <c r="TU32" s="137">
        <f ca="1">IF($D32=0,0,SUMIF('Полная ст-ть с уч.НЗС (Авто)'!$YP$11:INDIRECT("'Полная ст-ть с уч.НЗС (Авто)'!YP"&amp;$J$42),$C32,'Полная ст-ть с уч.НЗС (Авто)'!TU$11:INDIRECT("'Полная ст-ть с уч.НЗС (Авто)'!TU"&amp;$J$42))/$D32)</f>
        <v>0</v>
      </c>
      <c r="TV32" s="137">
        <f ca="1">IF($D32=0,0,SUMIF('Полная ст-ть с уч.НЗС (Авто)'!$YP$11:INDIRECT("'Полная ст-ть с уч.НЗС (Авто)'!YP"&amp;$J$42),$C32,'Полная ст-ть с уч.НЗС (Авто)'!TV$11:INDIRECT("'Полная ст-ть с уч.НЗС (Авто)'!TV"&amp;$J$42))/$D32)</f>
        <v>0</v>
      </c>
      <c r="TW32" s="137">
        <f ca="1">IF($D32=0,0,SUMIF('Полная ст-ть с уч.НЗС (Авто)'!$YP$11:INDIRECT("'Полная ст-ть с уч.НЗС (Авто)'!YP"&amp;$J$42),$C32,'Полная ст-ть с уч.НЗС (Авто)'!TW$11:INDIRECT("'Полная ст-ть с уч.НЗС (Авто)'!TW"&amp;$J$42))/$D32)</f>
        <v>0</v>
      </c>
      <c r="TX32" s="137">
        <f ca="1">IF($D32=0,0,SUMIF('Полная ст-ть с уч.НЗС (Авто)'!$YP$11:INDIRECT("'Полная ст-ть с уч.НЗС (Авто)'!YP"&amp;$J$42),$C32,'Полная ст-ть с уч.НЗС (Авто)'!TX$11:INDIRECT("'Полная ст-ть с уч.НЗС (Авто)'!TX"&amp;$J$42))/$D32)</f>
        <v>0</v>
      </c>
      <c r="TY32" s="137">
        <f ca="1">IF($D32=0,0,SUMIF('Полная ст-ть с уч.НЗС (Авто)'!$YP$11:INDIRECT("'Полная ст-ть с уч.НЗС (Авто)'!YP"&amp;$J$42),$C32,'Полная ст-ть с уч.НЗС (Авто)'!TY$11:INDIRECT("'Полная ст-ть с уч.НЗС (Авто)'!TY"&amp;$J$42))/$D32)</f>
        <v>0</v>
      </c>
      <c r="TZ32" s="137">
        <f ca="1">IF($D32=0,0,SUMIF('Полная ст-ть с уч.НЗС (Авто)'!$YP$11:INDIRECT("'Полная ст-ть с уч.НЗС (Авто)'!YP"&amp;$J$42),$C32,'Полная ст-ть с уч.НЗС (Авто)'!TZ$11:INDIRECT("'Полная ст-ть с уч.НЗС (Авто)'!TZ"&amp;$J$42))/$D32)</f>
        <v>0</v>
      </c>
      <c r="UA32" s="137">
        <f ca="1">IF($D32=0,0,SUMIF('Полная ст-ть с уч.НЗС (Авто)'!$YP$11:INDIRECT("'Полная ст-ть с уч.НЗС (Авто)'!YP"&amp;$J$42),$C32,'Полная ст-ть с уч.НЗС (Авто)'!UA$11:INDIRECT("'Полная ст-ть с уч.НЗС (Авто)'!UA"&amp;$J$42))/$D32)</f>
        <v>0</v>
      </c>
      <c r="UB32" s="137">
        <f ca="1">IF($D32=0,0,SUMIF('Полная ст-ть с уч.НЗС (Авто)'!$YP$11:INDIRECT("'Полная ст-ть с уч.НЗС (Авто)'!YP"&amp;$J$42),$C32,'Полная ст-ть с уч.НЗС (Авто)'!UB$11:INDIRECT("'Полная ст-ть с уч.НЗС (Авто)'!UB"&amp;$J$42))/$D32)</f>
        <v>0</v>
      </c>
      <c r="UC32" s="137">
        <f ca="1">IF($D32=0,0,SUMIF('Полная ст-ть с уч.НЗС (Авто)'!$YP$11:INDIRECT("'Полная ст-ть с уч.НЗС (Авто)'!YP"&amp;$J$42),$C32,'Полная ст-ть с уч.НЗС (Авто)'!UC$11:INDIRECT("'Полная ст-ть с уч.НЗС (Авто)'!UC"&amp;$J$42))/$D32)</f>
        <v>0</v>
      </c>
      <c r="UD32" s="137">
        <f ca="1">IF($D32=0,0,SUMIF('Полная ст-ть с уч.НЗС (Авто)'!$YP$11:INDIRECT("'Полная ст-ть с уч.НЗС (Авто)'!YP"&amp;$J$42),$C32,'Полная ст-ть с уч.НЗС (Авто)'!UD$11:INDIRECT("'Полная ст-ть с уч.НЗС (Авто)'!UD"&amp;$J$42))/$D32)</f>
        <v>0</v>
      </c>
      <c r="UE32" s="137">
        <f ca="1">IF($D32=0,0,SUMIF('Полная ст-ть с уч.НЗС (Авто)'!$YP$11:INDIRECT("'Полная ст-ть с уч.НЗС (Авто)'!YP"&amp;$J$42),$C32,'Полная ст-ть с уч.НЗС (Авто)'!UE$11:INDIRECT("'Полная ст-ть с уч.НЗС (Авто)'!UE"&amp;$J$42))/$D32)</f>
        <v>0</v>
      </c>
      <c r="UF32" s="137">
        <f ca="1">IF($D32=0,0,SUMIF('Полная ст-ть с уч.НЗС (Авто)'!$YP$11:INDIRECT("'Полная ст-ть с уч.НЗС (Авто)'!YP"&amp;$J$42),$C32,'Полная ст-ть с уч.НЗС (Авто)'!UF$11:INDIRECT("'Полная ст-ть с уч.НЗС (Авто)'!UF"&amp;$J$42))/$D32)</f>
        <v>0</v>
      </c>
      <c r="UG32" s="137">
        <f ca="1">IF($D32=0,0,SUMIF('Полная ст-ть с уч.НЗС (Авто)'!$YP$11:INDIRECT("'Полная ст-ть с уч.НЗС (Авто)'!YP"&amp;$J$42),$C32,'Полная ст-ть с уч.НЗС (Авто)'!UG$11:INDIRECT("'Полная ст-ть с уч.НЗС (Авто)'!UG"&amp;$J$42))/$D32)</f>
        <v>0</v>
      </c>
      <c r="UH32" s="137">
        <f ca="1">IF($D32=0,0,SUMIF('Полная ст-ть с уч.НЗС (Авто)'!$YP$11:INDIRECT("'Полная ст-ть с уч.НЗС (Авто)'!YP"&amp;$J$42),$C32,'Полная ст-ть с уч.НЗС (Авто)'!UH$11:INDIRECT("'Полная ст-ть с уч.НЗС (Авто)'!UH"&amp;$J$42))/$D32)</f>
        <v>0</v>
      </c>
      <c r="UI32" s="137">
        <f ca="1">IF($D32=0,0,SUMIF('Полная ст-ть с уч.НЗС (Авто)'!$YP$11:INDIRECT("'Полная ст-ть с уч.НЗС (Авто)'!YP"&amp;$J$42),$C32,'Полная ст-ть с уч.НЗС (Авто)'!UI$11:INDIRECT("'Полная ст-ть с уч.НЗС (Авто)'!UI"&amp;$J$42))/$D32)</f>
        <v>0</v>
      </c>
      <c r="UJ32" s="137">
        <f ca="1">IF($D32=0,0,SUMIF('Полная ст-ть с уч.НЗС (Авто)'!$YP$11:INDIRECT("'Полная ст-ть с уч.НЗС (Авто)'!YP"&amp;$J$42),$C32,'Полная ст-ть с уч.НЗС (Авто)'!UJ$11:INDIRECT("'Полная ст-ть с уч.НЗС (Авто)'!UJ"&amp;$J$42))/$D32)</f>
        <v>0</v>
      </c>
      <c r="UK32" s="137">
        <f ca="1">IF($D32=0,0,SUMIF('Полная ст-ть с уч.НЗС (Авто)'!$YP$11:INDIRECT("'Полная ст-ть с уч.НЗС (Авто)'!YP"&amp;$J$42),$C32,'Полная ст-ть с уч.НЗС (Авто)'!UK$11:INDIRECT("'Полная ст-ть с уч.НЗС (Авто)'!UK"&amp;$J$42))/$D32)</f>
        <v>0</v>
      </c>
      <c r="UL32" s="137">
        <f ca="1">IF($D32=0,0,SUMIF('Полная ст-ть с уч.НЗС (Авто)'!$YP$11:INDIRECT("'Полная ст-ть с уч.НЗС (Авто)'!YP"&amp;$J$42),$C32,'Полная ст-ть с уч.НЗС (Авто)'!UL$11:INDIRECT("'Полная ст-ть с уч.НЗС (Авто)'!UL"&amp;$J$42))/$D32)</f>
        <v>0</v>
      </c>
      <c r="UM32" s="137">
        <f ca="1">IF($D32=0,0,SUMIF('Полная ст-ть с уч.НЗС (Авто)'!$YP$11:INDIRECT("'Полная ст-ть с уч.НЗС (Авто)'!YP"&amp;$J$42),$C32,'Полная ст-ть с уч.НЗС (Авто)'!UM$11:INDIRECT("'Полная ст-ть с уч.НЗС (Авто)'!UM"&amp;$J$42))/$D32)</f>
        <v>0</v>
      </c>
      <c r="UN32" s="137">
        <f ca="1">IF($D32=0,0,SUMIF('Полная ст-ть с уч.НЗС (Авто)'!$YP$11:INDIRECT("'Полная ст-ть с уч.НЗС (Авто)'!YP"&amp;$J$42),$C32,'Полная ст-ть с уч.НЗС (Авто)'!UN$11:INDIRECT("'Полная ст-ть с уч.НЗС (Авто)'!UN"&amp;$J$42))/$D32)</f>
        <v>0</v>
      </c>
      <c r="UO32" s="137">
        <f ca="1">IF($D32=0,0,SUMIF('Полная ст-ть с уч.НЗС (Авто)'!$YP$11:INDIRECT("'Полная ст-ть с уч.НЗС (Авто)'!YP"&amp;$J$42),$C32,'Полная ст-ть с уч.НЗС (Авто)'!UO$11:INDIRECT("'Полная ст-ть с уч.НЗС (Авто)'!UO"&amp;$J$42))/$D32)</f>
        <v>0</v>
      </c>
      <c r="UP32" s="137">
        <f ca="1">IF($D32=0,0,SUMIF('Полная ст-ть с уч.НЗС (Авто)'!$YP$11:INDIRECT("'Полная ст-ть с уч.НЗС (Авто)'!YP"&amp;$J$42),$C32,'Полная ст-ть с уч.НЗС (Авто)'!UP$11:INDIRECT("'Полная ст-ть с уч.НЗС (Авто)'!UP"&amp;$J$42))/$D32)</f>
        <v>0</v>
      </c>
      <c r="UQ32" s="137">
        <f ca="1">IF($D32=0,0,SUMIF('Полная ст-ть с уч.НЗС (Авто)'!$YP$11:INDIRECT("'Полная ст-ть с уч.НЗС (Авто)'!YP"&amp;$J$42),$C32,'Полная ст-ть с уч.НЗС (Авто)'!UQ$11:INDIRECT("'Полная ст-ть с уч.НЗС (Авто)'!UQ"&amp;$J$42))/$D32)</f>
        <v>0</v>
      </c>
      <c r="UR32" s="137">
        <f ca="1">IF($D32=0,0,SUMIF('Полная ст-ть с уч.НЗС (Авто)'!$YP$11:INDIRECT("'Полная ст-ть с уч.НЗС (Авто)'!YP"&amp;$J$42),$C32,'Полная ст-ть с уч.НЗС (Авто)'!UR$11:INDIRECT("'Полная ст-ть с уч.НЗС (Авто)'!UR"&amp;$J$42))/$D32)</f>
        <v>0</v>
      </c>
      <c r="US32" s="137">
        <f ca="1">IF($D32=0,0,SUMIF('Полная ст-ть с уч.НЗС (Авто)'!$YP$11:INDIRECT("'Полная ст-ть с уч.НЗС (Авто)'!YP"&amp;$J$42),$C32,'Полная ст-ть с уч.НЗС (Авто)'!US$11:INDIRECT("'Полная ст-ть с уч.НЗС (Авто)'!US"&amp;$J$42))/$D32)</f>
        <v>0</v>
      </c>
      <c r="UT32" s="137">
        <f ca="1">IF($D32=0,0,SUMIF('Полная ст-ть с уч.НЗС (Авто)'!$YP$11:INDIRECT("'Полная ст-ть с уч.НЗС (Авто)'!YP"&amp;$J$42),$C32,'Полная ст-ть с уч.НЗС (Авто)'!UT$11:INDIRECT("'Полная ст-ть с уч.НЗС (Авто)'!UT"&amp;$J$42))/$D32)</f>
        <v>0</v>
      </c>
      <c r="UU32" s="137">
        <f ca="1">IF($D32=0,0,SUMIF('Полная ст-ть с уч.НЗС (Авто)'!$YP$11:INDIRECT("'Полная ст-ть с уч.НЗС (Авто)'!YP"&amp;$J$42),$C32,'Полная ст-ть с уч.НЗС (Авто)'!UU$11:INDIRECT("'Полная ст-ть с уч.НЗС (Авто)'!UU"&amp;$J$42))/$D32)</f>
        <v>0</v>
      </c>
      <c r="UV32" s="137">
        <f ca="1">IF($D32=0,0,SUMIF('Полная ст-ть с уч.НЗС (Авто)'!$YP$11:INDIRECT("'Полная ст-ть с уч.НЗС (Авто)'!YP"&amp;$J$42),$C32,'Полная ст-ть с уч.НЗС (Авто)'!UV$11:INDIRECT("'Полная ст-ть с уч.НЗС (Авто)'!UV"&amp;$J$42))/$D32)</f>
        <v>0</v>
      </c>
      <c r="UW32" s="137">
        <f ca="1">IF($D32=0,0,SUMIF('Полная ст-ть с уч.НЗС (Авто)'!$YP$11:INDIRECT("'Полная ст-ть с уч.НЗС (Авто)'!YP"&amp;$J$42),$C32,'Полная ст-ть с уч.НЗС (Авто)'!UW$11:INDIRECT("'Полная ст-ть с уч.НЗС (Авто)'!UW"&amp;$J$42))/$D32)</f>
        <v>0</v>
      </c>
      <c r="UX32" s="137">
        <f ca="1">IF($D32=0,0,SUMIF('Полная ст-ть с уч.НЗС (Авто)'!$YP$11:INDIRECT("'Полная ст-ть с уч.НЗС (Авто)'!YP"&amp;$J$42),$C32,'Полная ст-ть с уч.НЗС (Авто)'!UX$11:INDIRECT("'Полная ст-ть с уч.НЗС (Авто)'!UX"&amp;$J$42))/$D32)</f>
        <v>0</v>
      </c>
      <c r="UY32" s="137">
        <f ca="1">IF($D32=0,0,SUMIF('Полная ст-ть с уч.НЗС (Авто)'!$YP$11:INDIRECT("'Полная ст-ть с уч.НЗС (Авто)'!YP"&amp;$J$42),$C32,'Полная ст-ть с уч.НЗС (Авто)'!UY$11:INDIRECT("'Полная ст-ть с уч.НЗС (Авто)'!UY"&amp;$J$42))/$D32)</f>
        <v>0</v>
      </c>
      <c r="UZ32" s="137">
        <f ca="1">IF($D32=0,0,SUMIF('Полная ст-ть с уч.НЗС (Авто)'!$YP$11:INDIRECT("'Полная ст-ть с уч.НЗС (Авто)'!YP"&amp;$J$42),$C32,'Полная ст-ть с уч.НЗС (Авто)'!UZ$11:INDIRECT("'Полная ст-ть с уч.НЗС (Авто)'!UZ"&amp;$J$42))/$D32)</f>
        <v>0</v>
      </c>
      <c r="VA32" s="137">
        <f ca="1">IF($D32=0,0,SUMIF('Полная ст-ть с уч.НЗС (Авто)'!$YP$11:INDIRECT("'Полная ст-ть с уч.НЗС (Авто)'!YP"&amp;$J$42),$C32,'Полная ст-ть с уч.НЗС (Авто)'!VA$11:INDIRECT("'Полная ст-ть с уч.НЗС (Авто)'!VA"&amp;$J$42))/$D32)</f>
        <v>0</v>
      </c>
      <c r="VB32" s="137">
        <f ca="1">IF($D32=0,0,SUMIF('Полная ст-ть с уч.НЗС (Авто)'!$YP$11:INDIRECT("'Полная ст-ть с уч.НЗС (Авто)'!YP"&amp;$J$42),$C32,'Полная ст-ть с уч.НЗС (Авто)'!VB$11:INDIRECT("'Полная ст-ть с уч.НЗС (Авто)'!VB"&amp;$J$42))/$D32)</f>
        <v>0</v>
      </c>
      <c r="VC32" s="137">
        <f ca="1">IF($D32=0,0,SUMIF('Полная ст-ть с уч.НЗС (Авто)'!$YP$11:INDIRECT("'Полная ст-ть с уч.НЗС (Авто)'!YP"&amp;$J$42),$C32,'Полная ст-ть с уч.НЗС (Авто)'!VC$11:INDIRECT("'Полная ст-ть с уч.НЗС (Авто)'!VC"&amp;$J$42))/$D32)</f>
        <v>0</v>
      </c>
      <c r="VD32" s="137">
        <f ca="1">IF($D32=0,0,SUMIF('Полная ст-ть с уч.НЗС (Авто)'!$YP$11:INDIRECT("'Полная ст-ть с уч.НЗС (Авто)'!YP"&amp;$J$42),$C32,'Полная ст-ть с уч.НЗС (Авто)'!VD$11:INDIRECT("'Полная ст-ть с уч.НЗС (Авто)'!VD"&amp;$J$42))/$D32)</f>
        <v>0</v>
      </c>
      <c r="VE32" s="137">
        <f ca="1">IF($D32=0,0,SUMIF('Полная ст-ть с уч.НЗС (Авто)'!$YP$11:INDIRECT("'Полная ст-ть с уч.НЗС (Авто)'!YP"&amp;$J$42),$C32,'Полная ст-ть с уч.НЗС (Авто)'!VE$11:INDIRECT("'Полная ст-ть с уч.НЗС (Авто)'!VE"&amp;$J$42))/$D32)</f>
        <v>0</v>
      </c>
      <c r="VF32" s="137">
        <f ca="1">IF($D32=0,0,SUMIF('Полная ст-ть с уч.НЗС (Авто)'!$YP$11:INDIRECT("'Полная ст-ть с уч.НЗС (Авто)'!YP"&amp;$J$42),$C32,'Полная ст-ть с уч.НЗС (Авто)'!VF$11:INDIRECT("'Полная ст-ть с уч.НЗС (Авто)'!VF"&amp;$J$42))/$D32)</f>
        <v>0</v>
      </c>
      <c r="VG32" s="137">
        <f ca="1">IF($D32=0,0,SUMIF('Полная ст-ть с уч.НЗС (Авто)'!$YP$11:INDIRECT("'Полная ст-ть с уч.НЗС (Авто)'!YP"&amp;$J$42),$C32,'Полная ст-ть с уч.НЗС (Авто)'!VG$11:INDIRECT("'Полная ст-ть с уч.НЗС (Авто)'!VG"&amp;$J$42))/$D32)</f>
        <v>0</v>
      </c>
      <c r="VH32" s="137">
        <f ca="1">IF($D32=0,0,SUMIF('Полная ст-ть с уч.НЗС (Авто)'!$YP$11:INDIRECT("'Полная ст-ть с уч.НЗС (Авто)'!YP"&amp;$J$42),$C32,'Полная ст-ть с уч.НЗС (Авто)'!VH$11:INDIRECT("'Полная ст-ть с уч.НЗС (Авто)'!VH"&amp;$J$42))/$D32)</f>
        <v>0</v>
      </c>
      <c r="VI32" s="137">
        <f ca="1">IF($D32=0,0,SUMIF('Полная ст-ть с уч.НЗС (Авто)'!$YP$11:INDIRECT("'Полная ст-ть с уч.НЗС (Авто)'!YP"&amp;$J$42),$C32,'Полная ст-ть с уч.НЗС (Авто)'!VI$11:INDIRECT("'Полная ст-ть с уч.НЗС (Авто)'!VI"&amp;$J$42))/$D32)</f>
        <v>0</v>
      </c>
      <c r="VJ32" s="137">
        <f ca="1">IF($D32=0,0,SUMIF('Полная ст-ть с уч.НЗС (Авто)'!$YP$11:INDIRECT("'Полная ст-ть с уч.НЗС (Авто)'!YP"&amp;$J$42),$C32,'Полная ст-ть с уч.НЗС (Авто)'!VJ$11:INDIRECT("'Полная ст-ть с уч.НЗС (Авто)'!VJ"&amp;$J$42))/$D32)</f>
        <v>0</v>
      </c>
      <c r="VK32" s="137">
        <f ca="1">IF($D32=0,0,SUMIF('Полная ст-ть с уч.НЗС (Авто)'!$YP$11:INDIRECT("'Полная ст-ть с уч.НЗС (Авто)'!YP"&amp;$J$42),$C32,'Полная ст-ть с уч.НЗС (Авто)'!VK$11:INDIRECT("'Полная ст-ть с уч.НЗС (Авто)'!VK"&amp;$J$42))/$D32)</f>
        <v>0</v>
      </c>
      <c r="VL32" s="137">
        <f ca="1">IF($D32=0,0,SUMIF('Полная ст-ть с уч.НЗС (Авто)'!$YP$11:INDIRECT("'Полная ст-ть с уч.НЗС (Авто)'!YP"&amp;$J$42),$C32,'Полная ст-ть с уч.НЗС (Авто)'!VL$11:INDIRECT("'Полная ст-ть с уч.НЗС (Авто)'!VL"&amp;$J$42))/$D32)</f>
        <v>0</v>
      </c>
      <c r="VM32" s="137">
        <f ca="1">IF($D32=0,0,SUMIF('Полная ст-ть с уч.НЗС (Авто)'!$YP$11:INDIRECT("'Полная ст-ть с уч.НЗС (Авто)'!YP"&amp;$J$42),$C32,'Полная ст-ть с уч.НЗС (Авто)'!VM$11:INDIRECT("'Полная ст-ть с уч.НЗС (Авто)'!VM"&amp;$J$42))/$D32)</f>
        <v>0</v>
      </c>
      <c r="VN32" s="137">
        <f ca="1">IF($D32=0,0,SUMIF('Полная ст-ть с уч.НЗС (Авто)'!$YP$11:INDIRECT("'Полная ст-ть с уч.НЗС (Авто)'!YP"&amp;$J$42),$C32,'Полная ст-ть с уч.НЗС (Авто)'!VN$11:INDIRECT("'Полная ст-ть с уч.НЗС (Авто)'!VN"&amp;$J$42))/$D32)</f>
        <v>0</v>
      </c>
      <c r="VO32" s="137">
        <f ca="1">IF($D32=0,0,SUMIF('Полная ст-ть с уч.НЗС (Авто)'!$YP$11:INDIRECT("'Полная ст-ть с уч.НЗС (Авто)'!YP"&amp;$J$42),$C32,'Полная ст-ть с уч.НЗС (Авто)'!VO$11:INDIRECT("'Полная ст-ть с уч.НЗС (Авто)'!VO"&amp;$J$42))/$D32)</f>
        <v>0</v>
      </c>
      <c r="VP32" s="137">
        <f ca="1">IF($D32=0,0,SUMIF('Полная ст-ть с уч.НЗС (Авто)'!$YP$11:INDIRECT("'Полная ст-ть с уч.НЗС (Авто)'!YP"&amp;$J$42),$C32,'Полная ст-ть с уч.НЗС (Авто)'!VP$11:INDIRECT("'Полная ст-ть с уч.НЗС (Авто)'!VP"&amp;$J$42))/$D32)</f>
        <v>0</v>
      </c>
      <c r="VQ32" s="137">
        <f ca="1">IF($D32=0,0,SUMIF('Полная ст-ть с уч.НЗС (Авто)'!$YP$11:INDIRECT("'Полная ст-ть с уч.НЗС (Авто)'!YP"&amp;$J$42),$C32,'Полная ст-ть с уч.НЗС (Авто)'!VQ$11:INDIRECT("'Полная ст-ть с уч.НЗС (Авто)'!VQ"&amp;$J$42))/$D32)</f>
        <v>0</v>
      </c>
      <c r="VR32" s="137">
        <f ca="1">IF($D32=0,0,SUMIF('Полная ст-ть с уч.НЗС (Авто)'!$YP$11:INDIRECT("'Полная ст-ть с уч.НЗС (Авто)'!YP"&amp;$J$42),$C32,'Полная ст-ть с уч.НЗС (Авто)'!VR$11:INDIRECT("'Полная ст-ть с уч.НЗС (Авто)'!VR"&amp;$J$42))/$D32)</f>
        <v>0</v>
      </c>
      <c r="VS32" s="137">
        <f ca="1">IF($D32=0,0,SUMIF('Полная ст-ть с уч.НЗС (Авто)'!$YP$11:INDIRECT("'Полная ст-ть с уч.НЗС (Авто)'!YP"&amp;$J$42),$C32,'Полная ст-ть с уч.НЗС (Авто)'!VS$11:INDIRECT("'Полная ст-ть с уч.НЗС (Авто)'!VS"&amp;$J$42))/$D32)</f>
        <v>0</v>
      </c>
      <c r="VT32" s="137">
        <f ca="1">IF($D32=0,0,SUMIF('Полная ст-ть с уч.НЗС (Авто)'!$YP$11:INDIRECT("'Полная ст-ть с уч.НЗС (Авто)'!YP"&amp;$J$42),$C32,'Полная ст-ть с уч.НЗС (Авто)'!VT$11:INDIRECT("'Полная ст-ть с уч.НЗС (Авто)'!VT"&amp;$J$42))/$D32)</f>
        <v>0</v>
      </c>
      <c r="VU32" s="137">
        <f ca="1">IF($D32=0,0,SUMIF('Полная ст-ть с уч.НЗС (Авто)'!$YP$11:INDIRECT("'Полная ст-ть с уч.НЗС (Авто)'!YP"&amp;$J$42),$C32,'Полная ст-ть с уч.НЗС (Авто)'!VU$11:INDIRECT("'Полная ст-ть с уч.НЗС (Авто)'!VU"&amp;$J$42))/$D32)</f>
        <v>0</v>
      </c>
      <c r="VV32" s="137">
        <f ca="1">IF($D32=0,0,SUMIF('Полная ст-ть с уч.НЗС (Авто)'!$YP$11:INDIRECT("'Полная ст-ть с уч.НЗС (Авто)'!YP"&amp;$J$42),$C32,'Полная ст-ть с уч.НЗС (Авто)'!VV$11:INDIRECT("'Полная ст-ть с уч.НЗС (Авто)'!VV"&amp;$J$42))/$D32)</f>
        <v>0</v>
      </c>
      <c r="VW32" s="137">
        <f ca="1">IF($D32=0,0,SUMIF('Полная ст-ть с уч.НЗС (Авто)'!$YP$11:INDIRECT("'Полная ст-ть с уч.НЗС (Авто)'!YP"&amp;$J$42),$C32,'Полная ст-ть с уч.НЗС (Авто)'!VW$11:INDIRECT("'Полная ст-ть с уч.НЗС (Авто)'!VW"&amp;$J$42))/$D32)</f>
        <v>0</v>
      </c>
      <c r="VX32" s="137">
        <f ca="1">IF($D32=0,0,SUMIF('Полная ст-ть с уч.НЗС (Авто)'!$YP$11:INDIRECT("'Полная ст-ть с уч.НЗС (Авто)'!YP"&amp;$J$42),$C32,'Полная ст-ть с уч.НЗС (Авто)'!VX$11:INDIRECT("'Полная ст-ть с уч.НЗС (Авто)'!VX"&amp;$J$42))/$D32)</f>
        <v>0</v>
      </c>
      <c r="VY32" s="137">
        <f ca="1">IF($D32=0,0,SUMIF('Полная ст-ть с уч.НЗС (Авто)'!$YP$11:INDIRECT("'Полная ст-ть с уч.НЗС (Авто)'!YP"&amp;$J$42),$C32,'Полная ст-ть с уч.НЗС (Авто)'!VY$11:INDIRECT("'Полная ст-ть с уч.НЗС (Авто)'!VY"&amp;$J$42))/$D32)</f>
        <v>0</v>
      </c>
      <c r="VZ32" s="137">
        <f ca="1">IF($D32=0,0,SUMIF('Полная ст-ть с уч.НЗС (Авто)'!$YP$11:INDIRECT("'Полная ст-ть с уч.НЗС (Авто)'!YP"&amp;$J$42),$C32,'Полная ст-ть с уч.НЗС (Авто)'!VZ$11:INDIRECT("'Полная ст-ть с уч.НЗС (Авто)'!VZ"&amp;$J$42))/$D32)</f>
        <v>0</v>
      </c>
      <c r="WA32" s="137">
        <f ca="1">IF($D32=0,0,SUMIF('Полная ст-ть с уч.НЗС (Авто)'!$YP$11:INDIRECT("'Полная ст-ть с уч.НЗС (Авто)'!YP"&amp;$J$42),$C32,'Полная ст-ть с уч.НЗС (Авто)'!WA$11:INDIRECT("'Полная ст-ть с уч.НЗС (Авто)'!WA"&amp;$J$42))/$D32)</f>
        <v>0</v>
      </c>
      <c r="WB32" s="137">
        <f ca="1">IF($D32=0,0,SUMIF('Полная ст-ть с уч.НЗС (Авто)'!$YP$11:INDIRECT("'Полная ст-ть с уч.НЗС (Авто)'!YP"&amp;$J$42),$C32,'Полная ст-ть с уч.НЗС (Авто)'!WB$11:INDIRECT("'Полная ст-ть с уч.НЗС (Авто)'!WB"&amp;$J$42))/$D32)</f>
        <v>0</v>
      </c>
      <c r="WC32" s="137">
        <f ca="1">IF($D32=0,0,SUMIF('Полная ст-ть с уч.НЗС (Авто)'!$YP$11:INDIRECT("'Полная ст-ть с уч.НЗС (Авто)'!YP"&amp;$J$42),$C32,'Полная ст-ть с уч.НЗС (Авто)'!WC$11:INDIRECT("'Полная ст-ть с уч.НЗС (Авто)'!WC"&amp;$J$42))/$D32)</f>
        <v>0</v>
      </c>
      <c r="WD32" s="137">
        <f ca="1">IF($D32=0,0,SUMIF('Полная ст-ть с уч.НЗС (Авто)'!$YP$11:INDIRECT("'Полная ст-ть с уч.НЗС (Авто)'!YP"&amp;$J$42),$C32,'Полная ст-ть с уч.НЗС (Авто)'!WD$11:INDIRECT("'Полная ст-ть с уч.НЗС (Авто)'!WD"&amp;$J$42))/$D32)</f>
        <v>0</v>
      </c>
      <c r="WE32" s="137">
        <f ca="1">IF($D32=0,0,SUMIF('Полная ст-ть с уч.НЗС (Авто)'!$YP$11:INDIRECT("'Полная ст-ть с уч.НЗС (Авто)'!YP"&amp;$J$42),$C32,'Полная ст-ть с уч.НЗС (Авто)'!WE$11:INDIRECT("'Полная ст-ть с уч.НЗС (Авто)'!WE"&amp;$J$42))/$D32)</f>
        <v>0</v>
      </c>
      <c r="WF32" s="137">
        <f ca="1">IF($D32=0,0,SUMIF('Полная ст-ть с уч.НЗС (Авто)'!$YP$11:INDIRECT("'Полная ст-ть с уч.НЗС (Авто)'!YP"&amp;$J$42),$C32,'Полная ст-ть с уч.НЗС (Авто)'!WF$11:INDIRECT("'Полная ст-ть с уч.НЗС (Авто)'!WF"&amp;$J$42))/$D32)</f>
        <v>0</v>
      </c>
      <c r="WG32" s="137">
        <f ca="1">IF($D32=0,0,SUMIF('Полная ст-ть с уч.НЗС (Авто)'!$YP$11:INDIRECT("'Полная ст-ть с уч.НЗС (Авто)'!YP"&amp;$J$42),$C32,'Полная ст-ть с уч.НЗС (Авто)'!WG$11:INDIRECT("'Полная ст-ть с уч.НЗС (Авто)'!WG"&amp;$J$42))/$D32)</f>
        <v>0</v>
      </c>
      <c r="WH32" s="137">
        <f ca="1">IF($D32=0,0,SUMIF('Полная ст-ть с уч.НЗС (Авто)'!$YP$11:INDIRECT("'Полная ст-ть с уч.НЗС (Авто)'!YP"&amp;$J$42),$C32,'Полная ст-ть с уч.НЗС (Авто)'!WH$11:INDIRECT("'Полная ст-ть с уч.НЗС (Авто)'!WH"&amp;$J$42))/$D32)</f>
        <v>0</v>
      </c>
      <c r="WI32" s="137">
        <f ca="1">IF($D32=0,0,SUMIF('Полная ст-ть с уч.НЗС (Авто)'!$YP$11:INDIRECT("'Полная ст-ть с уч.НЗС (Авто)'!YP"&amp;$J$42),$C32,'Полная ст-ть с уч.НЗС (Авто)'!WI$11:INDIRECT("'Полная ст-ть с уч.НЗС (Авто)'!WI"&amp;$J$42))/$D32)</f>
        <v>0</v>
      </c>
      <c r="WJ32" s="137">
        <f ca="1">IF($D32=0,0,SUMIF('Полная ст-ть с уч.НЗС (Авто)'!$YP$11:INDIRECT("'Полная ст-ть с уч.НЗС (Авто)'!YP"&amp;$J$42),$C32,'Полная ст-ть с уч.НЗС (Авто)'!WJ$11:INDIRECT("'Полная ст-ть с уч.НЗС (Авто)'!WJ"&amp;$J$42))/$D32)</f>
        <v>0</v>
      </c>
      <c r="WK32" s="137">
        <f ca="1">IF($D32=0,0,SUMIF('Полная ст-ть с уч.НЗС (Авто)'!$YP$11:INDIRECT("'Полная ст-ть с уч.НЗС (Авто)'!YP"&amp;$J$42),$C32,'Полная ст-ть с уч.НЗС (Авто)'!WK$11:INDIRECT("'Полная ст-ть с уч.НЗС (Авто)'!WK"&amp;$J$42))/$D32)</f>
        <v>0</v>
      </c>
      <c r="WL32" s="137">
        <f ca="1">IF($D32=0,0,SUMIF('Полная ст-ть с уч.НЗС (Авто)'!$YP$11:INDIRECT("'Полная ст-ть с уч.НЗС (Авто)'!YP"&amp;$J$42),$C32,'Полная ст-ть с уч.НЗС (Авто)'!WL$11:INDIRECT("'Полная ст-ть с уч.НЗС (Авто)'!WL"&amp;$J$42))/$D32)</f>
        <v>0</v>
      </c>
      <c r="WM32" s="137">
        <f ca="1">IF($D32=0,0,SUMIF('Полная ст-ть с уч.НЗС (Авто)'!$YP$11:INDIRECT("'Полная ст-ть с уч.НЗС (Авто)'!YP"&amp;$J$42),$C32,'Полная ст-ть с уч.НЗС (Авто)'!WM$11:INDIRECT("'Полная ст-ть с уч.НЗС (Авто)'!WM"&amp;$J$42))/$D32)</f>
        <v>0</v>
      </c>
      <c r="WN32" s="137">
        <f ca="1">IF($D32=0,0,SUMIF('Полная ст-ть с уч.НЗС (Авто)'!$YP$11:INDIRECT("'Полная ст-ть с уч.НЗС (Авто)'!YP"&amp;$J$42),$C32,'Полная ст-ть с уч.НЗС (Авто)'!WN$11:INDIRECT("'Полная ст-ть с уч.НЗС (Авто)'!WN"&amp;$J$42))/$D32)</f>
        <v>0</v>
      </c>
      <c r="WO32" s="137">
        <f ca="1">IF($D32=0,0,SUMIF('Полная ст-ть с уч.НЗС (Авто)'!$YP$11:INDIRECT("'Полная ст-ть с уч.НЗС (Авто)'!YP"&amp;$J$42),$C32,'Полная ст-ть с уч.НЗС (Авто)'!WO$11:INDIRECT("'Полная ст-ть с уч.НЗС (Авто)'!WO"&amp;$J$42))/$D32)</f>
        <v>0</v>
      </c>
      <c r="WP32" s="137">
        <f ca="1">IF($D32=0,0,SUMIF('Полная ст-ть с уч.НЗС (Авто)'!$YP$11:INDIRECT("'Полная ст-ть с уч.НЗС (Авто)'!YP"&amp;$J$42),$C32,'Полная ст-ть с уч.НЗС (Авто)'!WP$11:INDIRECT("'Полная ст-ть с уч.НЗС (Авто)'!WP"&amp;$J$42))/$D32)</f>
        <v>0</v>
      </c>
      <c r="WQ32" s="137">
        <f ca="1">IF($D32=0,0,SUMIF('Полная ст-ть с уч.НЗС (Авто)'!$YP$11:INDIRECT("'Полная ст-ть с уч.НЗС (Авто)'!YP"&amp;$J$42),$C32,'Полная ст-ть с уч.НЗС (Авто)'!WQ$11:INDIRECT("'Полная ст-ть с уч.НЗС (Авто)'!WQ"&amp;$J$42))/$D32)</f>
        <v>0</v>
      </c>
      <c r="WR32" s="137">
        <f ca="1">IF($D32=0,0,SUMIF('Полная ст-ть с уч.НЗС (Авто)'!$YP$11:INDIRECT("'Полная ст-ть с уч.НЗС (Авто)'!YP"&amp;$J$42),$C32,'Полная ст-ть с уч.НЗС (Авто)'!WR$11:INDIRECT("'Полная ст-ть с уч.НЗС (Авто)'!WR"&amp;$J$42))/$D32)</f>
        <v>0</v>
      </c>
      <c r="WS32" s="137">
        <f ca="1">IF($D32=0,0,SUMIF('Полная ст-ть с уч.НЗС (Авто)'!$YP$11:INDIRECT("'Полная ст-ть с уч.НЗС (Авто)'!YP"&amp;$J$42),$C32,'Полная ст-ть с уч.НЗС (Авто)'!WS$11:INDIRECT("'Полная ст-ть с уч.НЗС (Авто)'!WS"&amp;$J$42))/$D32)</f>
        <v>0</v>
      </c>
      <c r="WT32" s="137">
        <f ca="1">IF($D32=0,0,SUMIF('Полная ст-ть с уч.НЗС (Авто)'!$YP$11:INDIRECT("'Полная ст-ть с уч.НЗС (Авто)'!YP"&amp;$J$42),$C32,'Полная ст-ть с уч.НЗС (Авто)'!WT$11:INDIRECT("'Полная ст-ть с уч.НЗС (Авто)'!WT"&amp;$J$42))/$D32)</f>
        <v>0</v>
      </c>
      <c r="WU32" s="137">
        <f ca="1">IF($D32=0,0,SUMIF('Полная ст-ть с уч.НЗС (Авто)'!$YP$11:INDIRECT("'Полная ст-ть с уч.НЗС (Авто)'!YP"&amp;$J$42),$C32,'Полная ст-ть с уч.НЗС (Авто)'!WU$11:INDIRECT("'Полная ст-ть с уч.НЗС (Авто)'!WU"&amp;$J$42))/$D32)</f>
        <v>0</v>
      </c>
      <c r="WV32" s="137">
        <f ca="1">IF($D32=0,0,SUMIF('Полная ст-ть с уч.НЗС (Авто)'!$YP$11:INDIRECT("'Полная ст-ть с уч.НЗС (Авто)'!YP"&amp;$J$42),$C32,'Полная ст-ть с уч.НЗС (Авто)'!WV$11:INDIRECT("'Полная ст-ть с уч.НЗС (Авто)'!WV"&amp;$J$42))/$D32)</f>
        <v>0</v>
      </c>
      <c r="WW32" s="137">
        <f ca="1">IF($D32=0,0,SUMIF('Полная ст-ть с уч.НЗС (Авто)'!$YP$11:INDIRECT("'Полная ст-ть с уч.НЗС (Авто)'!YP"&amp;$J$42),$C32,'Полная ст-ть с уч.НЗС (Авто)'!WW$11:INDIRECT("'Полная ст-ть с уч.НЗС (Авто)'!WW"&amp;$J$42))/$D32)</f>
        <v>0</v>
      </c>
      <c r="WX32" s="137">
        <f ca="1">IF($D32=0,0,SUMIF('Полная ст-ть с уч.НЗС (Авто)'!$YP$11:INDIRECT("'Полная ст-ть с уч.НЗС (Авто)'!YP"&amp;$J$42),$C32,'Полная ст-ть с уч.НЗС (Авто)'!WX$11:INDIRECT("'Полная ст-ть с уч.НЗС (Авто)'!WX"&amp;$J$42))/$D32)</f>
        <v>0</v>
      </c>
      <c r="WY32" s="137">
        <f ca="1">IF($D32=0,0,SUMIF('Полная ст-ть с уч.НЗС (Авто)'!$YP$11:INDIRECT("'Полная ст-ть с уч.НЗС (Авто)'!YP"&amp;$J$42),$C32,'Полная ст-ть с уч.НЗС (Авто)'!WY$11:INDIRECT("'Полная ст-ть с уч.НЗС (Авто)'!WY"&amp;$J$42))/$D32)</f>
        <v>0</v>
      </c>
      <c r="WZ32" s="137">
        <f ca="1">IF($D32=0,0,SUMIF('Полная ст-ть с уч.НЗС (Авто)'!$YP$11:INDIRECT("'Полная ст-ть с уч.НЗС (Авто)'!YP"&amp;$J$42),$C32,'Полная ст-ть с уч.НЗС (Авто)'!WZ$11:INDIRECT("'Полная ст-ть с уч.НЗС (Авто)'!WZ"&amp;$J$42))/$D32)</f>
        <v>0</v>
      </c>
      <c r="XA32" s="137">
        <f ca="1">IF($D32=0,0,SUMIF('Полная ст-ть с уч.НЗС (Авто)'!$YP$11:INDIRECT("'Полная ст-ть с уч.НЗС (Авто)'!YP"&amp;$J$42),$C32,'Полная ст-ть с уч.НЗС (Авто)'!XA$11:INDIRECT("'Полная ст-ть с уч.НЗС (Авто)'!XA"&amp;$J$42))/$D32)</f>
        <v>0</v>
      </c>
      <c r="XB32" s="137">
        <f ca="1">IF($D32=0,0,SUMIF('Полная ст-ть с уч.НЗС (Авто)'!$YP$11:INDIRECT("'Полная ст-ть с уч.НЗС (Авто)'!YP"&amp;$J$42),$C32,'Полная ст-ть с уч.НЗС (Авто)'!XB$11:INDIRECT("'Полная ст-ть с уч.НЗС (Авто)'!XB"&amp;$J$42))/$D32)</f>
        <v>0</v>
      </c>
      <c r="XC32" s="137">
        <f ca="1">IF($D32=0,0,SUMIF('Полная ст-ть с уч.НЗС (Авто)'!$YP$11:INDIRECT("'Полная ст-ть с уч.НЗС (Авто)'!YP"&amp;$J$42),$C32,'Полная ст-ть с уч.НЗС (Авто)'!XC$11:INDIRECT("'Полная ст-ть с уч.НЗС (Авто)'!XC"&amp;$J$42))/$D32)</f>
        <v>0</v>
      </c>
      <c r="XD32" s="137">
        <f ca="1">IF($D32=0,0,SUMIF('Полная ст-ть с уч.НЗС (Авто)'!$YP$11:INDIRECT("'Полная ст-ть с уч.НЗС (Авто)'!YP"&amp;$J$42),$C32,'Полная ст-ть с уч.НЗС (Авто)'!XD$11:INDIRECT("'Полная ст-ть с уч.НЗС (Авто)'!XD"&amp;$J$42))/$D32)</f>
        <v>0</v>
      </c>
      <c r="XE32" s="137">
        <f ca="1">IF($D32=0,0,SUMIF('Полная ст-ть с уч.НЗС (Авто)'!$YP$11:INDIRECT("'Полная ст-ть с уч.НЗС (Авто)'!YP"&amp;$J$42),$C32,'Полная ст-ть с уч.НЗС (Авто)'!XE$11:INDIRECT("'Полная ст-ть с уч.НЗС (Авто)'!XE"&amp;$J$42))/$D32)</f>
        <v>0</v>
      </c>
      <c r="XF32" s="137">
        <f ca="1">IF($D32=0,0,SUMIF('Полная ст-ть с уч.НЗС (Авто)'!$YP$11:INDIRECT("'Полная ст-ть с уч.НЗС (Авто)'!YP"&amp;$J$42),$C32,'Полная ст-ть с уч.НЗС (Авто)'!XF$11:INDIRECT("'Полная ст-ть с уч.НЗС (Авто)'!XF"&amp;$J$42))/$D32)</f>
        <v>0</v>
      </c>
      <c r="XG32" s="137">
        <f ca="1">IF($D32=0,0,SUMIF('Полная ст-ть с уч.НЗС (Авто)'!$YP$11:INDIRECT("'Полная ст-ть с уч.НЗС (Авто)'!YP"&amp;$J$42),$C32,'Полная ст-ть с уч.НЗС (Авто)'!XG$11:INDIRECT("'Полная ст-ть с уч.НЗС (Авто)'!XG"&amp;$J$42))/$D32)</f>
        <v>0</v>
      </c>
      <c r="XH32" s="137">
        <f ca="1">IF($D32=0,0,SUMIF('Полная ст-ть с уч.НЗС (Авто)'!$YP$11:INDIRECT("'Полная ст-ть с уч.НЗС (Авто)'!YP"&amp;$J$42),$C32,'Полная ст-ть с уч.НЗС (Авто)'!XH$11:INDIRECT("'Полная ст-ть с уч.НЗС (Авто)'!XH"&amp;$J$42))/$D32)</f>
        <v>0</v>
      </c>
      <c r="XI32" s="137">
        <f ca="1">IF($D32=0,0,SUMIF('Полная ст-ть с уч.НЗС (Авто)'!$YP$11:INDIRECT("'Полная ст-ть с уч.НЗС (Авто)'!YP"&amp;$J$42),$C32,'Полная ст-ть с уч.НЗС (Авто)'!XI$11:INDIRECT("'Полная ст-ть с уч.НЗС (Авто)'!XI"&amp;$J$42))/$D32)</f>
        <v>0</v>
      </c>
      <c r="XJ32" s="137">
        <f ca="1">IF($D32=0,0,SUMIF('Полная ст-ть с уч.НЗС (Авто)'!$YP$11:INDIRECT("'Полная ст-ть с уч.НЗС (Авто)'!YP"&amp;$J$42),$C32,'Полная ст-ть с уч.НЗС (Авто)'!XJ$11:INDIRECT("'Полная ст-ть с уч.НЗС (Авто)'!XJ"&amp;$J$42))/$D32)</f>
        <v>0</v>
      </c>
      <c r="XK32" s="137">
        <f ca="1">IF($D32=0,0,SUMIF('Полная ст-ть с уч.НЗС (Авто)'!$YP$11:INDIRECT("'Полная ст-ть с уч.НЗС (Авто)'!YP"&amp;$J$42),$C32,'Полная ст-ть с уч.НЗС (Авто)'!XK$11:INDIRECT("'Полная ст-ть с уч.НЗС (Авто)'!XK"&amp;$J$42))/$D32)</f>
        <v>0</v>
      </c>
      <c r="XL32" s="137">
        <f ca="1">IF($D32=0,0,SUMIF('Полная ст-ть с уч.НЗС (Авто)'!$YP$11:INDIRECT("'Полная ст-ть с уч.НЗС (Авто)'!YP"&amp;$J$42),$C32,'Полная ст-ть с уч.НЗС (Авто)'!XL$11:INDIRECT("'Полная ст-ть с уч.НЗС (Авто)'!XL"&amp;$J$42))/$D32)</f>
        <v>0</v>
      </c>
      <c r="XM32" s="137">
        <f ca="1">IF($D32=0,0,SUMIF('Полная ст-ть с уч.НЗС (Авто)'!$YP$11:INDIRECT("'Полная ст-ть с уч.НЗС (Авто)'!YP"&amp;$J$42),$C32,'Полная ст-ть с уч.НЗС (Авто)'!XM$11:INDIRECT("'Полная ст-ть с уч.НЗС (Авто)'!XM"&amp;$J$42))/$D32)</f>
        <v>0</v>
      </c>
      <c r="XN32" s="137">
        <f ca="1">IF($D32=0,0,SUMIF('Полная ст-ть с уч.НЗС (Авто)'!$YP$11:INDIRECT("'Полная ст-ть с уч.НЗС (Авто)'!YP"&amp;$J$42),$C32,'Полная ст-ть с уч.НЗС (Авто)'!XN$11:INDIRECT("'Полная ст-ть с уч.НЗС (Авто)'!XN"&amp;$J$42))/$D32)</f>
        <v>0</v>
      </c>
      <c r="XO32" s="137">
        <f ca="1">IF($D32=0,0,SUMIF('Полная ст-ть с уч.НЗС (Авто)'!$YP$11:INDIRECT("'Полная ст-ть с уч.НЗС (Авто)'!YP"&amp;$J$42),$C32,'Полная ст-ть с уч.НЗС (Авто)'!XO$11:INDIRECT("'Полная ст-ть с уч.НЗС (Авто)'!XO"&amp;$J$42))/$D32)</f>
        <v>0</v>
      </c>
      <c r="XP32" s="141">
        <f ca="1">IF($D32=0,0,SUMIF('Полная ст-ть с уч.НЗС (Авто)'!$YP$11:INDIRECT("'Полная ст-ть с уч.НЗС (Авто)'!YP"&amp;$J$42),$C32,'Полная ст-ть с уч.НЗС (Авто)'!XP$11:INDIRECT("'Полная ст-ть с уч.НЗС (Авто)'!XP"&amp;$J$42))/$D32)</f>
        <v>0</v>
      </c>
      <c r="XQ32" s="137">
        <f ca="1">IF($D32=0,0,SUMIF('Полная ст-ть с уч.НЗС (Авто)'!$YP$11:INDIRECT("'Полная ст-ть с уч.НЗС (Авто)'!YP"&amp;$J$42),$C32,'Полная ст-ть с уч.НЗС (Авто)'!XQ$11:INDIRECT("'Полная ст-ть с уч.НЗС (Авто)'!XQ"&amp;$J$42))/$D32)</f>
        <v>0</v>
      </c>
      <c r="XR32" s="137">
        <f ca="1">IF($D32=0,0,SUMIF('Полная ст-ть с уч.НЗС (Авто)'!$YP$11:INDIRECT("'Полная ст-ть с уч.НЗС (Авто)'!YP"&amp;$J$42),$C32,'Полная ст-ть с уч.НЗС (Авто)'!XR$11:INDIRECT("'Полная ст-ть с уч.НЗС (Авто)'!XR"&amp;$J$42))/$D32)</f>
        <v>0</v>
      </c>
      <c r="XS32" s="137">
        <f ca="1">IF($D32=0,0,SUMIF('Полная ст-ть с уч.НЗС (Авто)'!$YP$11:INDIRECT("'Полная ст-ть с уч.НЗС (Авто)'!YP"&amp;$J$42),$C32,'Полная ст-ть с уч.НЗС (Авто)'!XS$11:INDIRECT("'Полная ст-ть с уч.НЗС (Авто)'!XS"&amp;$J$42))/$D32)</f>
        <v>0</v>
      </c>
      <c r="XT32" s="137">
        <f ca="1">IF($D32=0,0,SUMIF('Полная ст-ть с уч.НЗС (Авто)'!$YP$11:INDIRECT("'Полная ст-ть с уч.НЗС (Авто)'!YP"&amp;$J$42),$C32,'Полная ст-ть с уч.НЗС (Авто)'!XT$11:INDIRECT("'Полная ст-ть с уч.НЗС (Авто)'!XT"&amp;$J$42))/$D32)</f>
        <v>0</v>
      </c>
      <c r="XU32" s="137">
        <f ca="1">IF($D32=0,0,SUMIF('Полная ст-ть с уч.НЗС (Авто)'!$YP$11:INDIRECT("'Полная ст-ть с уч.НЗС (Авто)'!YP"&amp;$J$42),$C32,'Полная ст-ть с уч.НЗС (Авто)'!XU$11:INDIRECT("'Полная ст-ть с уч.НЗС (Авто)'!XU"&amp;$J$42))/$D32)</f>
        <v>0</v>
      </c>
      <c r="XV32" s="137">
        <f ca="1">IF($D32=0,0,SUMIF('Полная ст-ть с уч.НЗС (Авто)'!$YP$11:INDIRECT("'Полная ст-ть с уч.НЗС (Авто)'!YP"&amp;$J$42),$C32,'Полная ст-ть с уч.НЗС (Авто)'!XV$11:INDIRECT("'Полная ст-ть с уч.НЗС (Авто)'!XV"&amp;$J$42))/$D32)</f>
        <v>0</v>
      </c>
      <c r="XW32" s="137">
        <f ca="1">IF($D32=0,0,SUMIF('Полная ст-ть с уч.НЗС (Авто)'!$YP$11:INDIRECT("'Полная ст-ть с уч.НЗС (Авто)'!YP"&amp;$J$42),$C32,'Полная ст-ть с уч.НЗС (Авто)'!XW$11:INDIRECT("'Полная ст-ть с уч.НЗС (Авто)'!XW"&amp;$J$42))/$D32)</f>
        <v>0</v>
      </c>
      <c r="XX32" s="137">
        <f ca="1">IF($D32=0,0,SUMIF('Полная ст-ть с уч.НЗС (Авто)'!$YP$11:INDIRECT("'Полная ст-ть с уч.НЗС (Авто)'!YP"&amp;$J$42),$C32,'Полная ст-ть с уч.НЗС (Авто)'!XX$11:INDIRECT("'Полная ст-ть с уч.НЗС (Авто)'!XX"&amp;$J$42))/$D32)</f>
        <v>0</v>
      </c>
      <c r="XY32" s="137">
        <f ca="1">IF($D32=0,0,SUMIF('Полная ст-ть с уч.НЗС (Авто)'!$YP$11:INDIRECT("'Полная ст-ть с уч.НЗС (Авто)'!YP"&amp;$J$42),$C32,'Полная ст-ть с уч.НЗС (Авто)'!XY$11:INDIRECT("'Полная ст-ть с уч.НЗС (Авто)'!XY"&amp;$J$42))/$D32)</f>
        <v>0</v>
      </c>
      <c r="XZ32" s="137">
        <f ca="1">IF($D32=0,0,SUMIF('Полная ст-ть с уч.НЗС (Авто)'!$YP$11:INDIRECT("'Полная ст-ть с уч.НЗС (Авто)'!YP"&amp;$J$42),$C32,'Полная ст-ть с уч.НЗС (Авто)'!XZ$11:INDIRECT("'Полная ст-ть с уч.НЗС (Авто)'!XZ"&amp;$J$42))/$D32)</f>
        <v>0</v>
      </c>
      <c r="YA32" s="137">
        <f ca="1">IF($D32=0,0,SUMIF('Полная ст-ть с уч.НЗС (Авто)'!$YP$11:INDIRECT("'Полная ст-ть с уч.НЗС (Авто)'!YP"&amp;$J$42),$C32,'Полная ст-ть с уч.НЗС (Авто)'!YA$11:INDIRECT("'Полная ст-ть с уч.НЗС (Авто)'!YA"&amp;$J$42))/$D32)</f>
        <v>0</v>
      </c>
      <c r="YB32" s="137">
        <f ca="1">IF($D32=0,0,SUMIF('Полная ст-ть с уч.НЗС (Авто)'!$YP$11:INDIRECT("'Полная ст-ть с уч.НЗС (Авто)'!YP"&amp;$J$42),$C32,'Полная ст-ть с уч.НЗС (Авто)'!YB$11:INDIRECT("'Полная ст-ть с уч.НЗС (Авто)'!YB"&amp;$J$42))/$D32)</f>
        <v>0</v>
      </c>
      <c r="YC32" s="137">
        <f ca="1">IF($D32=0,0,SUMIF('Полная ст-ть с уч.НЗС (Авто)'!$YP$11:INDIRECT("'Полная ст-ть с уч.НЗС (Авто)'!YP"&amp;$J$42),$C32,'Полная ст-ть с уч.НЗС (Авто)'!YC$11:INDIRECT("'Полная ст-ть с уч.НЗС (Авто)'!YC"&amp;$J$42))/$D32)</f>
        <v>0</v>
      </c>
      <c r="YD32" s="137">
        <f ca="1">IF($D32=0,0,SUMIF('Полная ст-ть с уч.НЗС (Авто)'!$YP$11:INDIRECT("'Полная ст-ть с уч.НЗС (Авто)'!YP"&amp;$J$42),$C32,'Полная ст-ть с уч.НЗС (Авто)'!YD$11:INDIRECT("'Полная ст-ть с уч.НЗС (Авто)'!YD"&amp;$J$42))/$D32)</f>
        <v>0</v>
      </c>
      <c r="YE32" s="141">
        <f ca="1">IF($D32=0,0,SUMIF('Полная ст-ть с уч.НЗС (Авто)'!$YP$11:INDIRECT("'Полная ст-ть с уч.НЗС (Авто)'!YP"&amp;$J$42),$C32,'Полная ст-ть с уч.НЗС (Авто)'!YE$11:INDIRECT("'Полная ст-ть с уч.НЗС (Авто)'!YE"&amp;$J$42))/$D32)</f>
        <v>0</v>
      </c>
      <c r="YF32" s="104"/>
      <c r="YG32" s="94"/>
    </row>
    <row r="33" spans="1:657" s="105" customFormat="1" ht="15" customHeight="1" x14ac:dyDescent="0.25">
      <c r="A33" s="133">
        <v>23</v>
      </c>
      <c r="B33" s="134" t="s">
        <v>780</v>
      </c>
      <c r="C33" s="135" t="s">
        <v>781</v>
      </c>
      <c r="D33" s="136">
        <f ca="1">COUNTIF('Полная ст-ть с уч.НЗС (Авто)'!$YP$11:INDIRECT("'Полная ст-ть с уч.НЗС (Авто)'!YP"&amp;$J$42),C33)</f>
        <v>0</v>
      </c>
      <c r="E33" s="134"/>
      <c r="F33" s="134"/>
      <c r="G33" s="134"/>
      <c r="H33" s="134"/>
      <c r="I33" s="137">
        <f ca="1">IF($D33=0,0,SUMIF('Полная ст-ть с уч.НЗС (Авто)'!$YP$11:INDIRECT("'Полная ст-ть с уч.НЗС (Авто)'!YP"&amp;$J$42),$C33,'Полная ст-ть с уч.НЗС (Авто)'!I$11:INDIRECT("'Полная ст-ть с уч.НЗС (Авто)'!I"&amp;$J$42))/$D33)</f>
        <v>0</v>
      </c>
      <c r="J33" s="136"/>
      <c r="K33" s="137">
        <f ca="1">IF($D33=0,0,SUMIF('Полная ст-ть с уч.НЗС (Авто)'!$YP$11:INDIRECT("'Полная ст-ть с уч.НЗС (Авто)'!YP"&amp;$J$42),$C33,'Полная ст-ть с уч.НЗС (Авто)'!K$11:INDIRECT("'Полная ст-ть с уч.НЗС (Авто)'!K"&amp;$J$42))/$D33)</f>
        <v>0</v>
      </c>
      <c r="L33" s="134"/>
      <c r="M33" s="137">
        <f ca="1">IF($D33=0,0,SUMIF('Полная ст-ть с уч.НЗС (Авто)'!$YP$11:INDIRECT("'Полная ст-ть с уч.НЗС (Авто)'!YP"&amp;$J$42),$C33,'Полная ст-ть с уч.НЗС (Авто)'!M$11:INDIRECT("'Полная ст-ть с уч.НЗС (Авто)'!M"&amp;$J$42))/$D33)</f>
        <v>0</v>
      </c>
      <c r="N33" s="134"/>
      <c r="O33" s="137">
        <f ca="1">IF($D33=0,0,SUMIF('Полная ст-ть с уч.НЗС (Авто)'!$YP$11:INDIRECT("'Полная ст-ть с уч.НЗС (Авто)'!YP"&amp;$J$42),$C33,'Полная ст-ть с уч.НЗС (Авто)'!O$11:INDIRECT("'Полная ст-ть с уч.НЗС (Авто)'!O"&amp;$J$42))/$D33)</f>
        <v>0</v>
      </c>
      <c r="P33" s="134"/>
      <c r="Q33" s="137">
        <f ca="1">IF($D33=0,0,SUMIF('Полная ст-ть с уч.НЗС (Авто)'!$YP$11:INDIRECT("'Полная ст-ть с уч.НЗС (Авто)'!YP"&amp;$J$42),$C33,'Полная ст-ть с уч.НЗС (Авто)'!Q$11:INDIRECT("'Полная ст-ть с уч.НЗС (Авто)'!Q"&amp;$J$42))/$D33)</f>
        <v>0</v>
      </c>
      <c r="R33" s="137">
        <f ca="1">IF($D33=0,0,SUMIF('Полная ст-ть с уч.НЗС (Авто)'!$YP$11:INDIRECT("'Полная ст-ть с уч.НЗС (Авто)'!YP"&amp;$J$42),$C33,'Полная ст-ть с уч.НЗС (Авто)'!R$11:INDIRECT("'Полная ст-ть с уч.НЗС (Авто)'!R"&amp;$J$42))/$D33)</f>
        <v>0</v>
      </c>
      <c r="S33" s="137">
        <f ca="1">IF($D33=0,0,SUMIF('Полная ст-ть с уч.НЗС (Авто)'!$YP$11:INDIRECT("'Полная ст-ть с уч.НЗС (Авто)'!YP"&amp;$J$42),$C33,'Полная ст-ть с уч.НЗС (Авто)'!S$11:INDIRECT("'Полная ст-ть с уч.НЗС (Авто)'!S"&amp;$J$42))/$D33)</f>
        <v>0</v>
      </c>
      <c r="T33" s="137">
        <f ca="1">IF($D33=0,0,SUMIF('Полная ст-ть с уч.НЗС (Авто)'!$YP$11:INDIRECT("'Полная ст-ть с уч.НЗС (Авто)'!YP"&amp;$J$42),$C33,'Полная ст-ть с уч.НЗС (Авто)'!T$11:INDIRECT("'Полная ст-ть с уч.НЗС (Авто)'!T"&amp;$J$42))/$D33)</f>
        <v>0</v>
      </c>
      <c r="U33" s="137">
        <f ca="1">IF($D33=0,0,SUMIF('Полная ст-ть с уч.НЗС (Авто)'!$YP$11:INDIRECT("'Полная ст-ть с уч.НЗС (Авто)'!YP"&amp;$J$42),$C33,'Полная ст-ть с уч.НЗС (Авто)'!U$11:INDIRECT("'Полная ст-ть с уч.НЗС (Авто)'!U"&amp;$J$42))/$D33)</f>
        <v>0</v>
      </c>
      <c r="V33" s="137">
        <f ca="1">IF($D33=0,0,SUMIF('Полная ст-ть с уч.НЗС (Авто)'!$YP$11:INDIRECT("'Полная ст-ть с уч.НЗС (Авто)'!YP"&amp;$J$42),$C33,'Полная ст-ть с уч.НЗС (Авто)'!V$11:INDIRECT("'Полная ст-ть с уч.НЗС (Авто)'!V"&amp;$J$42))/$D33)</f>
        <v>0</v>
      </c>
      <c r="W33" s="137">
        <f ca="1">IF($D33=0,0,SUMIF('Полная ст-ть с уч.НЗС (Авто)'!$YP$11:INDIRECT("'Полная ст-ть с уч.НЗС (Авто)'!YP"&amp;$J$42),$C33,'Полная ст-ть с уч.НЗС (Авто)'!W$11:INDIRECT("'Полная ст-ть с уч.НЗС (Авто)'!W"&amp;$J$42))/$D33)</f>
        <v>0</v>
      </c>
      <c r="X33" s="137">
        <f ca="1">IF($D33=0,0,SUMIF('Полная ст-ть с уч.НЗС (Авто)'!$YP$11:INDIRECT("'Полная ст-ть с уч.НЗС (Авто)'!YP"&amp;$J$42),$C33,'Полная ст-ть с уч.НЗС (Авто)'!X$11:INDIRECT("'Полная ст-ть с уч.НЗС (Авто)'!X"&amp;$J$42))/$D33)</f>
        <v>0</v>
      </c>
      <c r="Y33" s="137">
        <f ca="1">IF($D33=0,0,SUMIF('Полная ст-ть с уч.НЗС (Авто)'!$YP$11:INDIRECT("'Полная ст-ть с уч.НЗС (Авто)'!YP"&amp;$J$42),$C33,'Полная ст-ть с уч.НЗС (Авто)'!Y$11:INDIRECT("'Полная ст-ть с уч.НЗС (Авто)'!Y"&amp;$J$42))/$D33)</f>
        <v>0</v>
      </c>
      <c r="Z33" s="137">
        <f ca="1">IF($D33=0,0,SUMIF('Полная ст-ть с уч.НЗС (Авто)'!$YP$11:INDIRECT("'Полная ст-ть с уч.НЗС (Авто)'!YP"&amp;$J$42),$C33,'Полная ст-ть с уч.НЗС (Авто)'!Z$11:INDIRECT("'Полная ст-ть с уч.НЗС (Авто)'!Z"&amp;$J$42))/$D33)</f>
        <v>0</v>
      </c>
      <c r="AA33" s="137">
        <f ca="1">IF($D33=0,0,SUMIF('Полная ст-ть с уч.НЗС (Авто)'!$YP$11:INDIRECT("'Полная ст-ть с уч.НЗС (Авто)'!YP"&amp;$J$42),$C33,'Полная ст-ть с уч.НЗС (Авто)'!AA$11:INDIRECT("'Полная ст-ть с уч.НЗС (Авто)'!AA"&amp;$J$42))/$D33)</f>
        <v>0</v>
      </c>
      <c r="AB33" s="137">
        <f ca="1">IF($D33=0,0,SUMIF('Полная ст-ть с уч.НЗС (Авто)'!$YP$11:INDIRECT("'Полная ст-ть с уч.НЗС (Авто)'!YP"&amp;$J$42),$C33,'Полная ст-ть с уч.НЗС (Авто)'!AB$11:INDIRECT("'Полная ст-ть с уч.НЗС (Авто)'!AB"&amp;$J$42))/$D33)</f>
        <v>0</v>
      </c>
      <c r="AC33" s="137">
        <f ca="1">IF($D33=0,0,SUMIF('Полная ст-ть с уч.НЗС (Авто)'!$YP$11:INDIRECT("'Полная ст-ть с уч.НЗС (Авто)'!YP"&amp;$J$42),$C33,'Полная ст-ть с уч.НЗС (Авто)'!AC$11:INDIRECT("'Полная ст-ть с уч.НЗС (Авто)'!AC"&amp;$J$42))/$D33)</f>
        <v>0</v>
      </c>
      <c r="AD33" s="137">
        <f ca="1">IF($D33=0,0,SUMIF('Полная ст-ть с уч.НЗС (Авто)'!$YP$11:INDIRECT("'Полная ст-ть с уч.НЗС (Авто)'!YP"&amp;$J$42),$C33,'Полная ст-ть с уч.НЗС (Авто)'!AD$11:INDIRECT("'Полная ст-ть с уч.НЗС (Авто)'!AD"&amp;$J$42))/$D33)</f>
        <v>0</v>
      </c>
      <c r="AE33" s="137">
        <f ca="1">IF($D33=0,0,SUMIF('Полная ст-ть с уч.НЗС (Авто)'!$YP$11:INDIRECT("'Полная ст-ть с уч.НЗС (Авто)'!YP"&amp;$J$42),$C33,'Полная ст-ть с уч.НЗС (Авто)'!AE$11:INDIRECT("'Полная ст-ть с уч.НЗС (Авто)'!AE"&amp;$J$42))/$D33)</f>
        <v>0</v>
      </c>
      <c r="AF33" s="137">
        <f ca="1">IF($D33=0,0,SUMIF('Полная ст-ть с уч.НЗС (Авто)'!$YP$11:INDIRECT("'Полная ст-ть с уч.НЗС (Авто)'!YP"&amp;$J$42),$C33,'Полная ст-ть с уч.НЗС (Авто)'!AF$11:INDIRECT("'Полная ст-ть с уч.НЗС (Авто)'!AF"&amp;$J$42))/$D33)</f>
        <v>0</v>
      </c>
      <c r="AG33" s="137">
        <f ca="1">IF($D33=0,0,SUMIF('Полная ст-ть с уч.НЗС (Авто)'!$YP$11:INDIRECT("'Полная ст-ть с уч.НЗС (Авто)'!YP"&amp;$J$42),$C33,'Полная ст-ть с уч.НЗС (Авто)'!AG$11:INDIRECT("'Полная ст-ть с уч.НЗС (Авто)'!AG"&amp;$J$42))/$D33)</f>
        <v>0</v>
      </c>
      <c r="AH33" s="137">
        <f ca="1">IF($D33=0,0,SUMIF('Полная ст-ть с уч.НЗС (Авто)'!$YP$11:INDIRECT("'Полная ст-ть с уч.НЗС (Авто)'!YP"&amp;$J$42),$C33,'Полная ст-ть с уч.НЗС (Авто)'!AH$11:INDIRECT("'Полная ст-ть с уч.НЗС (Авто)'!AH"&amp;$J$42))/$D33)</f>
        <v>0</v>
      </c>
      <c r="AI33" s="137">
        <f ca="1">IF($D33=0,0,SUMIF('Полная ст-ть с уч.НЗС (Авто)'!$YP$11:INDIRECT("'Полная ст-ть с уч.НЗС (Авто)'!YP"&amp;$J$42),$C33,'Полная ст-ть с уч.НЗС (Авто)'!AI$11:INDIRECT("'Полная ст-ть с уч.НЗС (Авто)'!AI"&amp;$J$42))/$D33)</f>
        <v>0</v>
      </c>
      <c r="AJ33" s="137">
        <f ca="1">IF($D33=0,0,SUMIF('Полная ст-ть с уч.НЗС (Авто)'!$YP$11:INDIRECT("'Полная ст-ть с уч.НЗС (Авто)'!YP"&amp;$J$42),$C33,'Полная ст-ть с уч.НЗС (Авто)'!AJ$11:INDIRECT("'Полная ст-ть с уч.НЗС (Авто)'!AJ"&amp;$J$42))/$D33)</f>
        <v>0</v>
      </c>
      <c r="AK33" s="137">
        <f ca="1">IF($D33=0,0,SUMIF('Полная ст-ть с уч.НЗС (Авто)'!$YP$11:INDIRECT("'Полная ст-ть с уч.НЗС (Авто)'!YP"&amp;$J$42),$C33,'Полная ст-ть с уч.НЗС (Авто)'!AK$11:INDIRECT("'Полная ст-ть с уч.НЗС (Авто)'!AK"&amp;$J$42))/$D33)</f>
        <v>0</v>
      </c>
      <c r="AL33" s="137">
        <f ca="1">IF($D33=0,0,SUMIF('Полная ст-ть с уч.НЗС (Авто)'!$YP$11:INDIRECT("'Полная ст-ть с уч.НЗС (Авто)'!YP"&amp;$J$42),$C33,'Полная ст-ть с уч.НЗС (Авто)'!AL$11:INDIRECT("'Полная ст-ть с уч.НЗС (Авто)'!AL"&amp;$J$42))/$D33)</f>
        <v>0</v>
      </c>
      <c r="AM33" s="137">
        <f ca="1">IF($D33=0,0,SUMIF('Полная ст-ть с уч.НЗС (Авто)'!$YP$11:INDIRECT("'Полная ст-ть с уч.НЗС (Авто)'!YP"&amp;$J$42),$C33,'Полная ст-ть с уч.НЗС (Авто)'!AM$11:INDIRECT("'Полная ст-ть с уч.НЗС (Авто)'!AM"&amp;$J$42))/$D33)</f>
        <v>0</v>
      </c>
      <c r="AN33" s="137">
        <f ca="1">IF($D33=0,0,SUMIF('Полная ст-ть с уч.НЗС (Авто)'!$YP$11:INDIRECT("'Полная ст-ть с уч.НЗС (Авто)'!YP"&amp;$J$42),$C33,'Полная ст-ть с уч.НЗС (Авто)'!AN$11:INDIRECT("'Полная ст-ть с уч.НЗС (Авто)'!AN"&amp;$J$42))/$D33)</f>
        <v>0</v>
      </c>
      <c r="AO33" s="137">
        <f ca="1">IF($D33=0,0,SUMIF('Полная ст-ть с уч.НЗС (Авто)'!$YP$11:INDIRECT("'Полная ст-ть с уч.НЗС (Авто)'!YP"&amp;$J$42),$C33,'Полная ст-ть с уч.НЗС (Авто)'!AO$11:INDIRECT("'Полная ст-ть с уч.НЗС (Авто)'!AO"&amp;$J$42))/$D33)</f>
        <v>0</v>
      </c>
      <c r="AP33" s="137">
        <f ca="1">IF($D33=0,0,SUMIF('Полная ст-ть с уч.НЗС (Авто)'!$YP$11:INDIRECT("'Полная ст-ть с уч.НЗС (Авто)'!YP"&amp;$J$42),$C33,'Полная ст-ть с уч.НЗС (Авто)'!AP$11:INDIRECT("'Полная ст-ть с уч.НЗС (Авто)'!AP"&amp;$J$42))/$D33)</f>
        <v>0</v>
      </c>
      <c r="AQ33" s="137">
        <f ca="1">IF($D33=0,0,SUMIF('Полная ст-ть с уч.НЗС (Авто)'!$YP$11:INDIRECT("'Полная ст-ть с уч.НЗС (Авто)'!YP"&amp;$J$42),$C33,'Полная ст-ть с уч.НЗС (Авто)'!AQ$11:INDIRECT("'Полная ст-ть с уч.НЗС (Авто)'!AQ"&amp;$J$42))/$D33)</f>
        <v>0</v>
      </c>
      <c r="AR33" s="186"/>
      <c r="AS33" s="186"/>
      <c r="AT33" s="187"/>
      <c r="AU33" s="421"/>
      <c r="AV33" s="187"/>
      <c r="AW33" s="421"/>
      <c r="AX33" s="137">
        <f ca="1">IF($D33=0,0,SUMIF('Полная ст-ть с уч.НЗС (Авто)'!$YP$11:INDIRECT("'Полная ст-ть с уч.НЗС (Авто)'!YP"&amp;$J$42),$C33,'Полная ст-ть с уч.НЗС (Авто)'!AX$11:INDIRECT("'Полная ст-ть с уч.НЗС (Авто)'!AX"&amp;$J$42))/$D33)</f>
        <v>0</v>
      </c>
      <c r="AY33" s="137">
        <f ca="1">IF($D33=0,0,SUMIF('Полная ст-ть с уч.НЗС (Авто)'!$YP$11:INDIRECT("'Полная ст-ть с уч.НЗС (Авто)'!YP"&amp;$J$42),$C33,'Полная ст-ть с уч.НЗС (Авто)'!AY$11:INDIRECT("'Полная ст-ть с уч.НЗС (Авто)'!AY"&amp;$J$42))/$D33)</f>
        <v>0</v>
      </c>
      <c r="AZ33" s="137">
        <f ca="1">IF($D33=0,0,SUMIF('Полная ст-ть с уч.НЗС (Авто)'!$YP$11:INDIRECT("'Полная ст-ть с уч.НЗС (Авто)'!YP"&amp;$J$42),$C33,'Полная ст-ть с уч.НЗС (Авто)'!AZ$11:INDIRECT("'Полная ст-ть с уч.НЗС (Авто)'!AZ"&amp;$J$42))/$D33)</f>
        <v>0</v>
      </c>
      <c r="BA33" s="137">
        <f ca="1">IF($D33=0,0,SUMIF('Полная ст-ть с уч.НЗС (Авто)'!$YP$11:INDIRECT("'Полная ст-ть с уч.НЗС (Авто)'!YP"&amp;$J$42),$C33,'Полная ст-ть с уч.НЗС (Авто)'!BA$11:INDIRECT("'Полная ст-ть с уч.НЗС (Авто)'!BA"&amp;$J$42))/$D33)</f>
        <v>0</v>
      </c>
      <c r="BB33" s="137">
        <f ca="1">IF($D33=0,0,SUMIF('Полная ст-ть с уч.НЗС (Авто)'!$YP$11:INDIRECT("'Полная ст-ть с уч.НЗС (Авто)'!YP"&amp;$J$42),$C33,'Полная ст-ть с уч.НЗС (Авто)'!BB$11:INDIRECT("'Полная ст-ть с уч.НЗС (Авто)'!BB"&amp;$J$42))/$D33)</f>
        <v>0</v>
      </c>
      <c r="BC33" s="137">
        <f ca="1">IF($D33=0,0,SUMIF('Полная ст-ть с уч.НЗС (Авто)'!$YP$11:INDIRECT("'Полная ст-ть с уч.НЗС (Авто)'!YP"&amp;$J$42),$C33,'Полная ст-ть с уч.НЗС (Авто)'!BC$11:INDIRECT("'Полная ст-ть с уч.НЗС (Авто)'!BC"&amp;$J$42))/$D33)</f>
        <v>0</v>
      </c>
      <c r="BD33" s="187"/>
      <c r="BE33" s="187"/>
      <c r="BF33" s="137">
        <f ca="1">IF($D33=0,0,SUMIF('Полная ст-ть с уч.НЗС (Авто)'!$YP$11:INDIRECT("'Полная ст-ть с уч.НЗС (Авто)'!YP"&amp;$J$42),$C33,'Полная ст-ть с уч.НЗС (Авто)'!BF$11:INDIRECT("'Полная ст-ть с уч.НЗС (Авто)'!BF"&amp;$J$42))/$D33)</f>
        <v>0</v>
      </c>
      <c r="BG33" s="137">
        <f ca="1">IF($D33=0,0,SUMIF('Полная ст-ть с уч.НЗС (Авто)'!$YP$11:INDIRECT("'Полная ст-ть с уч.НЗС (Авто)'!YP"&amp;$J$42),$C33,'Полная ст-ть с уч.НЗС (Авто)'!BG$11:INDIRECT("'Полная ст-ть с уч.НЗС (Авто)'!BG"&amp;$J$42))/$D33)</f>
        <v>0</v>
      </c>
      <c r="BH33" s="137">
        <f ca="1">IF($D33=0,0,SUMIF('Полная ст-ть с уч.НЗС (Авто)'!$YP$11:INDIRECT("'Полная ст-ть с уч.НЗС (Авто)'!YP"&amp;$J$42),$C33,'Полная ст-ть с уч.НЗС (Авто)'!BH$11:INDIRECT("'Полная ст-ть с уч.НЗС (Авто)'!BH"&amp;$J$42))/$D33)</f>
        <v>0</v>
      </c>
      <c r="BI33" s="137">
        <f ca="1">IF($D33=0,0,SUMIF('Полная ст-ть с уч.НЗС (Авто)'!$YP$11:INDIRECT("'Полная ст-ть с уч.НЗС (Авто)'!YP"&amp;$J$42),$C33,'Полная ст-ть с уч.НЗС (Авто)'!BI$11:INDIRECT("'Полная ст-ть с уч.НЗС (Авто)'!BI"&amp;$J$42))/$D33)</f>
        <v>0</v>
      </c>
      <c r="BJ33" s="137">
        <f ca="1">IF($D33=0,0,SUMIF('Полная ст-ть с уч.НЗС (Авто)'!$YP$11:INDIRECT("'Полная ст-ть с уч.НЗС (Авто)'!YP"&amp;$J$42),$C33,'Полная ст-ть с уч.НЗС (Авто)'!BJ$11:INDIRECT("'Полная ст-ть с уч.НЗС (Авто)'!BJ"&amp;$J$42))/$D33)</f>
        <v>0</v>
      </c>
      <c r="BK33" s="137">
        <f ca="1">IF($D33=0,0,SUMIF('Полная ст-ть с уч.НЗС (Авто)'!$YP$11:INDIRECT("'Полная ст-ть с уч.НЗС (Авто)'!YP"&amp;$J$42),$C33,'Полная ст-ть с уч.НЗС (Авто)'!BK$11:INDIRECT("'Полная ст-ть с уч.НЗС (Авто)'!BK"&amp;$J$42))/$D33)</f>
        <v>0</v>
      </c>
      <c r="BL33" s="187"/>
      <c r="BM33" s="137">
        <f ca="1">IF($D33=0,0,SUMIF('Полная ст-ть с уч.НЗС (Авто)'!$YP$11:INDIRECT("'Полная ст-ть с уч.НЗС (Авто)'!YP"&amp;$J$42),$C33,'Полная ст-ть с уч.НЗС (Авто)'!BM$11:INDIRECT("'Полная ст-ть с уч.НЗС (Авто)'!BM"&amp;$J$42))/$D33)</f>
        <v>0</v>
      </c>
      <c r="BN33" s="188"/>
      <c r="BO33" s="134"/>
      <c r="BP33" s="134"/>
      <c r="BQ33" s="137">
        <f ca="1">IF($D33=0,0,SUMIF('Полная ст-ть с уч.НЗС (Авто)'!$YP$11:INDIRECT("'Полная ст-ть с уч.НЗС (Авто)'!YP"&amp;$J$42),$C33,'Полная ст-ть с уч.НЗС (Авто)'!BQ$11:INDIRECT("'Полная ст-ть с уч.НЗС (Авто)'!BQ"&amp;$J$42))/$D33)</f>
        <v>0</v>
      </c>
      <c r="BR33" s="137"/>
      <c r="BS33" s="134"/>
      <c r="BT33" s="134"/>
      <c r="BU33" s="137"/>
      <c r="BV33" s="134"/>
      <c r="BW33" s="137"/>
      <c r="BX33" s="134"/>
      <c r="BY33" s="134"/>
      <c r="BZ33" s="134"/>
      <c r="CA33" s="134"/>
      <c r="CB33" s="134"/>
      <c r="CC33" s="134"/>
      <c r="CD33" s="134"/>
      <c r="CE33" s="134"/>
      <c r="CF33" s="134"/>
      <c r="CG33" s="134"/>
      <c r="CH33" s="134"/>
      <c r="CI33" s="134"/>
      <c r="CJ33" s="134"/>
      <c r="CK33" s="137">
        <f ca="1">IF($D33=0,0,SUMIF('Полная ст-ть с уч.НЗС (Авто)'!$YP$11:INDIRECT("'Полная ст-ть с уч.НЗС (Авто)'!YP"&amp;$J$42),$C33,'Полная ст-ть с уч.НЗС (Авто)'!CK$11:INDIRECT("'Полная ст-ть с уч.НЗС (Авто)'!CK"&amp;$J$42))/$D33)</f>
        <v>0</v>
      </c>
      <c r="CL33" s="137">
        <f ca="1">IF($D33=0,0,SUMIF('Полная ст-ть с уч.НЗС (Авто)'!$YP$11:INDIRECT("'Полная ст-ть с уч.НЗС (Авто)'!YP"&amp;$J$42),$C33,'Полная ст-ть с уч.НЗС (Авто)'!CL$11:INDIRECT("'Полная ст-ть с уч.НЗС (Авто)'!CL"&amp;$J$42))/$D33)</f>
        <v>0</v>
      </c>
      <c r="CM33" s="137">
        <f ca="1">IF($D33=0,0,SUMIF('Полная ст-ть с уч.НЗС (Авто)'!$YP$11:INDIRECT("'Полная ст-ть с уч.НЗС (Авто)'!YP"&amp;$J$42),$C33,'Полная ст-ть с уч.НЗС (Авто)'!CM$11:INDIRECT("'Полная ст-ть с уч.НЗС (Авто)'!CM"&amp;$J$42))/$D33)</f>
        <v>0</v>
      </c>
      <c r="CN33" s="137">
        <f ca="1">IF($D33=0,0,SUMIF('Полная ст-ть с уч.НЗС (Авто)'!$YP$11:INDIRECT("'Полная ст-ть с уч.НЗС (Авто)'!YP"&amp;$J$42),$C33,'Полная ст-ть с уч.НЗС (Авто)'!CN$11:INDIRECT("'Полная ст-ть с уч.НЗС (Авто)'!CN"&amp;$J$42))/$D33)</f>
        <v>0</v>
      </c>
      <c r="CO33" s="137">
        <f ca="1">IF($D33=0,0,SUMIF('Полная ст-ть с уч.НЗС (Авто)'!$YP$11:INDIRECT("'Полная ст-ть с уч.НЗС (Авто)'!YP"&amp;$J$42),$C33,'Полная ст-ть с уч.НЗС (Авто)'!CO$11:INDIRECT("'Полная ст-ть с уч.НЗС (Авто)'!CO"&amp;$J$42))/$D33)</f>
        <v>0</v>
      </c>
      <c r="CP33" s="137">
        <f ca="1">IF($D33=0,0,SUMIF('Полная ст-ть с уч.НЗС (Авто)'!$YP$11:INDIRECT("'Полная ст-ть с уч.НЗС (Авто)'!YP"&amp;$J$42),$C33,'Полная ст-ть с уч.НЗС (Авто)'!CP$11:INDIRECT("'Полная ст-ть с уч.НЗС (Авто)'!CP"&amp;$J$42))/$D33)</f>
        <v>0</v>
      </c>
      <c r="CQ33" s="134">
        <f ca="1">IF($D33=0,0,SUMIF('Полная ст-ть с уч.НЗС (Авто)'!$YP$11:INDIRECT("'Полная ст-ть с уч.НЗС (Авто)'!YP"&amp;$J$42),$C33,'Полная ст-ть с уч.НЗС (Авто)'!CQ$11:INDIRECT("'Полная ст-ть с уч.НЗС (Авто)'!CQ"&amp;$J$42))/$D33)</f>
        <v>0</v>
      </c>
      <c r="CR33" s="137">
        <f ca="1">IF($D33=0,0,SUMIF('Полная ст-ть с уч.НЗС (Авто)'!$YP$11:INDIRECT("'Полная ст-ть с уч.НЗС (Авто)'!YP"&amp;$J$42),$C33,'Полная ст-ть с уч.НЗС (Авто)'!CR$11:INDIRECT("'Полная ст-ть с уч.НЗС (Авто)'!CR"&amp;$J$42))/$D33)</f>
        <v>0</v>
      </c>
      <c r="CS33" s="137">
        <f ca="1">IF($D33=0,0,SUMIF('Полная ст-ть с уч.НЗС (Авто)'!$YP$11:INDIRECT("'Полная ст-ть с уч.НЗС (Авто)'!YP"&amp;$J$42),$C33,'Полная ст-ть с уч.НЗС (Авто)'!CS$11:INDIRECT("'Полная ст-ть с уч.НЗС (Авто)'!CS"&amp;$J$42))/$D33)</f>
        <v>0</v>
      </c>
      <c r="CT33" s="137">
        <f ca="1">IF($D33=0,0,SUMIF('Полная ст-ть с уч.НЗС (Авто)'!$YP$11:INDIRECT("'Полная ст-ть с уч.НЗС (Авто)'!YP"&amp;$J$42),$C33,'Полная ст-ть с уч.НЗС (Авто)'!CT$11:INDIRECT("'Полная ст-ть с уч.НЗС (Авто)'!CT"&amp;$J$42))/$D33)</f>
        <v>0</v>
      </c>
      <c r="CU33" s="137">
        <f ca="1">IF($D33=0,0,SUMIF('Полная ст-ть с уч.НЗС (Авто)'!$YP$11:INDIRECT("'Полная ст-ть с уч.НЗС (Авто)'!YP"&amp;$J$42),$C33,'Полная ст-ть с уч.НЗС (Авто)'!CU$11:INDIRECT("'Полная ст-ть с уч.НЗС (Авто)'!CU"&amp;$J$42))/$D33)</f>
        <v>0</v>
      </c>
      <c r="CV33" s="137">
        <f ca="1">IF($D33=0,0,SUMIF('Полная ст-ть с уч.НЗС (Авто)'!$YP$11:INDIRECT("'Полная ст-ть с уч.НЗС (Авто)'!YP"&amp;$J$42),$C33,'Полная ст-ть с уч.НЗС (Авто)'!CV$11:INDIRECT("'Полная ст-ть с уч.НЗС (Авто)'!CV"&amp;$J$42))/$D33)</f>
        <v>0</v>
      </c>
      <c r="CW33" s="137">
        <f ca="1">IF($D33=0,0,SUMIF('Полная ст-ть с уч.НЗС (Авто)'!$YP$11:INDIRECT("'Полная ст-ть с уч.НЗС (Авто)'!YP"&amp;$J$42),$C33,'Полная ст-ть с уч.НЗС (Авто)'!CW$11:INDIRECT("'Полная ст-ть с уч.НЗС (Авто)'!CW"&amp;$J$42))/$D33)</f>
        <v>0</v>
      </c>
      <c r="CX33" s="137">
        <f ca="1">IF($D33=0,0,SUMIF('Полная ст-ть с уч.НЗС (Авто)'!$YP$11:INDIRECT("'Полная ст-ть с уч.НЗС (Авто)'!YP"&amp;$J$42),$C33,'Полная ст-ть с уч.НЗС (Авто)'!CX$11:INDIRECT("'Полная ст-ть с уч.НЗС (Авто)'!CX"&amp;$J$42))/$D33)</f>
        <v>0</v>
      </c>
      <c r="CY33" s="134">
        <f ca="1">IF($D33=0,0,SUMIF('Полная ст-ть с уч.НЗС (Авто)'!$YP$11:INDIRECT("'Полная ст-ть с уч.НЗС (Авто)'!YP"&amp;$J$42),$C33,'Полная ст-ть с уч.НЗС (Авто)'!CY$11:INDIRECT("'Полная ст-ть с уч.НЗС (Авто)'!CY"&amp;$J$42))/$D33)</f>
        <v>0</v>
      </c>
      <c r="CZ33" s="137">
        <f ca="1">IF($D33=0,0,SUMIF('Полная ст-ть с уч.НЗС (Авто)'!$YP$11:INDIRECT("'Полная ст-ть с уч.НЗС (Авто)'!YP"&amp;$J$42),$C33,'Полная ст-ть с уч.НЗС (Авто)'!CZ$11:INDIRECT("'Полная ст-ть с уч.НЗС (Авто)'!CZ"&amp;$J$42))/$D33)</f>
        <v>0</v>
      </c>
      <c r="DA33" s="137">
        <f ca="1">IF($D33=0,0,SUMIF('Полная ст-ть с уч.НЗС (Авто)'!$YP$11:INDIRECT("'Полная ст-ть с уч.НЗС (Авто)'!YP"&amp;$J$42),$C33,'Полная ст-ть с уч.НЗС (Авто)'!DA$11:INDIRECT("'Полная ст-ть с уч.НЗС (Авто)'!DA"&amp;$J$42))/$D33)</f>
        <v>0</v>
      </c>
      <c r="DB33" s="137">
        <f ca="1">IF($D33=0,0,SUMIF('Полная ст-ть с уч.НЗС (Авто)'!$YP$11:INDIRECT("'Полная ст-ть с уч.НЗС (Авто)'!YP"&amp;$J$42),$C33,'Полная ст-ть с уч.НЗС (Авто)'!DB$11:INDIRECT("'Полная ст-ть с уч.НЗС (Авто)'!DB"&amp;$J$42))/$D33)</f>
        <v>0</v>
      </c>
      <c r="DC33" s="137">
        <f ca="1">IF($D33=0,0,SUMIF('Полная ст-ть с уч.НЗС (Авто)'!$YP$11:INDIRECT("'Полная ст-ть с уч.НЗС (Авто)'!YP"&amp;$J$42),$C33,'Полная ст-ть с уч.НЗС (Авто)'!DC$11:INDIRECT("'Полная ст-ть с уч.НЗС (Авто)'!DC"&amp;$J$42))/$D33)</f>
        <v>0</v>
      </c>
      <c r="DD33" s="134"/>
      <c r="DE33" s="137">
        <f ca="1">IF($D33=0,0,SUMIF('Полная ст-ть с уч.НЗС (Авто)'!$YP$11:INDIRECT("'Полная ст-ть с уч.НЗС (Авто)'!YP"&amp;$J$42),$C33,'Полная ст-ть с уч.НЗС (Авто)'!DE$11:INDIRECT("'Полная ст-ть с уч.НЗС (Авто)'!DE"&amp;$J$42))/$D33)</f>
        <v>0</v>
      </c>
      <c r="DF33" s="137"/>
      <c r="DG33" s="137">
        <f ca="1">IF($D33=0,0,SUMIF('Полная ст-ть с уч.НЗС (Авто)'!$YP$11:INDIRECT("'Полная ст-ть с уч.НЗС (Авто)'!YP"&amp;$J$42),$C33,'Полная ст-ть с уч.НЗС (Авто)'!DG$11:INDIRECT("'Полная ст-ть с уч.НЗС (Авто)'!DG"&amp;$J$42))/$D33)</f>
        <v>0</v>
      </c>
      <c r="DH33" s="137">
        <f ca="1">IF($D33=0,0,SUMIF('Полная ст-ть с уч.НЗС (Авто)'!$YP$11:INDIRECT("'Полная ст-ть с уч.НЗС (Авто)'!YP"&amp;$J$42),$C33,'Полная ст-ть с уч.НЗС (Авто)'!DH$11:INDIRECT("'Полная ст-ть с уч.НЗС (Авто)'!DH"&amp;$J$42))/$D33)</f>
        <v>0</v>
      </c>
      <c r="DI33" s="137">
        <f ca="1">IF($D33=0,0,SUMIF('Полная ст-ть с уч.НЗС (Авто)'!$YP$11:INDIRECT("'Полная ст-ть с уч.НЗС (Авто)'!YP"&amp;$J$42),$C33,'Полная ст-ть с уч.НЗС (Авто)'!DI$11:INDIRECT("'Полная ст-ть с уч.НЗС (Авто)'!DI"&amp;$J$42))/$D33)</f>
        <v>0</v>
      </c>
      <c r="DJ33" s="137">
        <f ca="1">IF($D33=0,0,SUMIF('Полная ст-ть с уч.НЗС (Авто)'!$YP$11:INDIRECT("'Полная ст-ть с уч.НЗС (Авто)'!YP"&amp;$J$42),$C33,'Полная ст-ть с уч.НЗС (Авто)'!DJ$11:INDIRECT("'Полная ст-ть с уч.НЗС (Авто)'!DJ"&amp;$J$42))/$D33)</f>
        <v>0</v>
      </c>
      <c r="DK33" s="137">
        <f ca="1">IF($D33=0,0,SUMIF('Полная ст-ть с уч.НЗС (Авто)'!$YP$11:INDIRECT("'Полная ст-ть с уч.НЗС (Авто)'!YP"&amp;$J$42),$C33,'Полная ст-ть с уч.НЗС (Авто)'!DK$11:INDIRECT("'Полная ст-ть с уч.НЗС (Авто)'!DK"&amp;$J$42))/$D33)</f>
        <v>0</v>
      </c>
      <c r="DL33" s="137">
        <f ca="1">IF($D33=0,0,SUMIF('Полная ст-ть с уч.НЗС (Авто)'!$YP$11:INDIRECT("'Полная ст-ть с уч.НЗС (Авто)'!YP"&amp;$J$42),$C33,'Полная ст-ть с уч.НЗС (Авто)'!DL$11:INDIRECT("'Полная ст-ть с уч.НЗС (Авто)'!DL"&amp;$J$42))/$D33)</f>
        <v>0</v>
      </c>
      <c r="DM33" s="137">
        <f ca="1">IF($D33=0,0,SUMIF('Полная ст-ть с уч.НЗС (Авто)'!$YP$11:INDIRECT("'Полная ст-ть с уч.НЗС (Авто)'!YP"&amp;$J$42),$C33,'Полная ст-ть с уч.НЗС (Авто)'!DM$11:INDIRECT("'Полная ст-ть с уч.НЗС (Авто)'!DM"&amp;$J$42))/$D33)</f>
        <v>0</v>
      </c>
      <c r="DN33" s="137">
        <f ca="1">IF($D33=0,0,SUMIF('Полная ст-ть с уч.НЗС (Авто)'!$YP$11:INDIRECT("'Полная ст-ть с уч.НЗС (Авто)'!YP"&amp;$J$42),$C33,'Полная ст-ть с уч.НЗС (Авто)'!DN$11:INDIRECT("'Полная ст-ть с уч.НЗС (Авто)'!DN"&amp;$J$42))/$D33)</f>
        <v>0</v>
      </c>
      <c r="DO33" s="137">
        <f ca="1">IF($D33=0,0,SUMIF('Полная ст-ть с уч.НЗС (Авто)'!$YP$11:INDIRECT("'Полная ст-ть с уч.НЗС (Авто)'!YP"&amp;$J$42),$C33,'Полная ст-ть с уч.НЗС (Авто)'!DO$11:INDIRECT("'Полная ст-ть с уч.НЗС (Авто)'!DO"&amp;$J$42))/$D33)</f>
        <v>0</v>
      </c>
      <c r="DP33" s="137">
        <f ca="1">IF($D33=0,0,SUMIF('Полная ст-ть с уч.НЗС (Авто)'!$YP$11:INDIRECT("'Полная ст-ть с уч.НЗС (Авто)'!YP"&amp;$J$42),$C33,'Полная ст-ть с уч.НЗС (Авто)'!DP$11:INDIRECT("'Полная ст-ть с уч.НЗС (Авто)'!DP"&amp;$J$42))/$D33)</f>
        <v>0</v>
      </c>
      <c r="DQ33" s="137">
        <f ca="1">IF($D33=0,0,SUMIF('Полная ст-ть с уч.НЗС (Авто)'!$YP$11:INDIRECT("'Полная ст-ть с уч.НЗС (Авто)'!YP"&amp;$J$42),$C33,'Полная ст-ть с уч.НЗС (Авто)'!DQ$11:INDIRECT("'Полная ст-ть с уч.НЗС (Авто)'!DQ"&amp;$J$42))/$D33)</f>
        <v>0</v>
      </c>
      <c r="DR33" s="137">
        <f ca="1">IF($D33=0,0,SUMIF('Полная ст-ть с уч.НЗС (Авто)'!$YP$11:INDIRECT("'Полная ст-ть с уч.НЗС (Авто)'!YP"&amp;$J$42),$C33,'Полная ст-ть с уч.НЗС (Авто)'!DR$11:INDIRECT("'Полная ст-ть с уч.НЗС (Авто)'!DR"&amp;$J$42))/$D33)</f>
        <v>0</v>
      </c>
      <c r="DS33" s="137">
        <f ca="1">IF($D33=0,0,SUMIF('Полная ст-ть с уч.НЗС (Авто)'!$YP$11:INDIRECT("'Полная ст-ть с уч.НЗС (Авто)'!YP"&amp;$J$42),$C33,'Полная ст-ть с уч.НЗС (Авто)'!DS$11:INDIRECT("'Полная ст-ть с уч.НЗС (Авто)'!DS"&amp;$J$42))/$D33)</f>
        <v>0</v>
      </c>
      <c r="DT33" s="137">
        <f ca="1">IF($D33=0,0,SUMIF('Полная ст-ть с уч.НЗС (Авто)'!$YP$11:INDIRECT("'Полная ст-ть с уч.НЗС (Авто)'!YP"&amp;$J$42),$C33,'Полная ст-ть с уч.НЗС (Авто)'!DT$11:INDIRECT("'Полная ст-ть с уч.НЗС (Авто)'!DT"&amp;$J$42))/$D33)</f>
        <v>0</v>
      </c>
      <c r="DU33" s="137">
        <f ca="1">IF($D33=0,0,SUMIF('Полная ст-ть с уч.НЗС (Авто)'!$YP$11:INDIRECT("'Полная ст-ть с уч.НЗС (Авто)'!YP"&amp;$J$42),$C33,'Полная ст-ть с уч.НЗС (Авто)'!DU$11:INDIRECT("'Полная ст-ть с уч.НЗС (Авто)'!DU"&amp;$J$42))/$D33)</f>
        <v>0</v>
      </c>
      <c r="DV33" s="137">
        <f ca="1">IF($D33=0,0,SUMIF('Полная ст-ть с уч.НЗС (Авто)'!$YP$11:INDIRECT("'Полная ст-ть с уч.НЗС (Авто)'!YP"&amp;$J$42),$C33,'Полная ст-ть с уч.НЗС (Авто)'!DV$11:INDIRECT("'Полная ст-ть с уч.НЗС (Авто)'!DV"&amp;$J$42))/$D33)</f>
        <v>0</v>
      </c>
      <c r="DW33" s="137">
        <f ca="1">IF($D33=0,0,SUMIF('Полная ст-ть с уч.НЗС (Авто)'!$YP$11:INDIRECT("'Полная ст-ть с уч.НЗС (Авто)'!YP"&amp;$J$42),$C33,'Полная ст-ть с уч.НЗС (Авто)'!DW$11:INDIRECT("'Полная ст-ть с уч.НЗС (Авто)'!DW"&amp;$J$42))/$D33)</f>
        <v>0</v>
      </c>
      <c r="DX33" s="137">
        <f ca="1">IF($D33=0,0,SUMIF('Полная ст-ть с уч.НЗС (Авто)'!$YP$11:INDIRECT("'Полная ст-ть с уч.НЗС (Авто)'!YP"&amp;$J$42),$C33,'Полная ст-ть с уч.НЗС (Авто)'!DX$11:INDIRECT("'Полная ст-ть с уч.НЗС (Авто)'!DX"&amp;$J$42))/$D33)</f>
        <v>0</v>
      </c>
      <c r="DY33" s="137">
        <f ca="1">IF($D33=0,0,SUMIF('Полная ст-ть с уч.НЗС (Авто)'!$YP$11:INDIRECT("'Полная ст-ть с уч.НЗС (Авто)'!YP"&amp;$J$42),$C33,'Полная ст-ть с уч.НЗС (Авто)'!DY$11:INDIRECT("'Полная ст-ть с уч.НЗС (Авто)'!DY"&amp;$J$42))/$D33)</f>
        <v>0</v>
      </c>
      <c r="DZ33" s="137">
        <f ca="1">IF($D33=0,0,SUMIF('Полная ст-ть с уч.НЗС (Авто)'!$YP$11:INDIRECT("'Полная ст-ть с уч.НЗС (Авто)'!YP"&amp;$J$42),$C33,'Полная ст-ть с уч.НЗС (Авто)'!DZ$11:INDIRECT("'Полная ст-ть с уч.НЗС (Авто)'!DZ"&amp;$J$42))/$D33)</f>
        <v>0</v>
      </c>
      <c r="EA33" s="137">
        <f ca="1">IF($D33=0,0,SUMIF('Полная ст-ть с уч.НЗС (Авто)'!$YP$11:INDIRECT("'Полная ст-ть с уч.НЗС (Авто)'!YP"&amp;$J$42),$C33,'Полная ст-ть с уч.НЗС (Авто)'!EA$11:INDIRECT("'Полная ст-ть с уч.НЗС (Авто)'!EA"&amp;$J$42))/$D33)</f>
        <v>0</v>
      </c>
      <c r="EB33" s="137">
        <f ca="1">IF($D33=0,0,SUMIF('Полная ст-ть с уч.НЗС (Авто)'!$YP$11:INDIRECT("'Полная ст-ть с уч.НЗС (Авто)'!YP"&amp;$J$42),$C33,'Полная ст-ть с уч.НЗС (Авто)'!EB$11:INDIRECT("'Полная ст-ть с уч.НЗС (Авто)'!EB"&amp;$J$42))/$D33)</f>
        <v>0</v>
      </c>
      <c r="EC33" s="137">
        <f ca="1">IF($D33=0,0,SUMIF('Полная ст-ть с уч.НЗС (Авто)'!$YP$11:INDIRECT("'Полная ст-ть с уч.НЗС (Авто)'!YP"&amp;$J$42),$C33,'Полная ст-ть с уч.НЗС (Авто)'!EC$11:INDIRECT("'Полная ст-ть с уч.НЗС (Авто)'!EC"&amp;$J$42))/$D33)</f>
        <v>0</v>
      </c>
      <c r="ED33" s="137">
        <f ca="1">IF($D33=0,0,SUMIF('Полная ст-ть с уч.НЗС (Авто)'!$YP$11:INDIRECT("'Полная ст-ть с уч.НЗС (Авто)'!YP"&amp;$J$42),$C33,'Полная ст-ть с уч.НЗС (Авто)'!ED$11:INDIRECT("'Полная ст-ть с уч.НЗС (Авто)'!ED"&amp;$J$42))/$D33)</f>
        <v>0</v>
      </c>
      <c r="EE33" s="137">
        <f ca="1">IF($D33=0,0,SUMIF('Полная ст-ть с уч.НЗС (Авто)'!$YP$11:INDIRECT("'Полная ст-ть с уч.НЗС (Авто)'!YP"&amp;$J$42),$C33,'Полная ст-ть с уч.НЗС (Авто)'!EE$11:INDIRECT("'Полная ст-ть с уч.НЗС (Авто)'!EE"&amp;$J$42))/$D33)</f>
        <v>0</v>
      </c>
      <c r="EF33" s="137">
        <f ca="1">IF($D33=0,0,SUMIF('Полная ст-ть с уч.НЗС (Авто)'!$YP$11:INDIRECT("'Полная ст-ть с уч.НЗС (Авто)'!YP"&amp;$J$42),$C33,'Полная ст-ть с уч.НЗС (Авто)'!EF$11:INDIRECT("'Полная ст-ть с уч.НЗС (Авто)'!EF"&amp;$J$42))/$D33)</f>
        <v>0</v>
      </c>
      <c r="EG33" s="137">
        <f ca="1">IF($D33=0,0,SUMIF('Полная ст-ть с уч.НЗС (Авто)'!$YP$11:INDIRECT("'Полная ст-ть с уч.НЗС (Авто)'!YP"&amp;$J$42),$C33,'Полная ст-ть с уч.НЗС (Авто)'!EG$11:INDIRECT("'Полная ст-ть с уч.НЗС (Авто)'!EG"&amp;$J$42))/$D33)</f>
        <v>0</v>
      </c>
      <c r="EH33" s="137">
        <f ca="1">IF($D33=0,0,SUMIF('Полная ст-ть с уч.НЗС (Авто)'!$YP$11:INDIRECT("'Полная ст-ть с уч.НЗС (Авто)'!YP"&amp;$J$42),$C33,'Полная ст-ть с уч.НЗС (Авто)'!EH$11:INDIRECT("'Полная ст-ть с уч.НЗС (Авто)'!EH"&amp;$J$42))/$D33)</f>
        <v>0</v>
      </c>
      <c r="EI33" s="137">
        <f ca="1">IF($D33=0,0,SUMIF('Полная ст-ть с уч.НЗС (Авто)'!$YP$11:INDIRECT("'Полная ст-ть с уч.НЗС (Авто)'!YP"&amp;$J$42),$C33,'Полная ст-ть с уч.НЗС (Авто)'!EI$11:INDIRECT("'Полная ст-ть с уч.НЗС (Авто)'!EI"&amp;$J$42))/$D33)</f>
        <v>0</v>
      </c>
      <c r="EJ33" s="137">
        <f ca="1">IF($D33=0,0,SUMIF('Полная ст-ть с уч.НЗС (Авто)'!$YP$11:INDIRECT("'Полная ст-ть с уч.НЗС (Авто)'!YP"&amp;$J$42),$C33,'Полная ст-ть с уч.НЗС (Авто)'!EJ$11:INDIRECT("'Полная ст-ть с уч.НЗС (Авто)'!EJ"&amp;$J$42))/$D33)</f>
        <v>0</v>
      </c>
      <c r="EK33" s="137">
        <f ca="1">IF($D33=0,0,SUMIF('Полная ст-ть с уч.НЗС (Авто)'!$YP$11:INDIRECT("'Полная ст-ть с уч.НЗС (Авто)'!YP"&amp;$J$42),$C33,'Полная ст-ть с уч.НЗС (Авто)'!EK$11:INDIRECT("'Полная ст-ть с уч.НЗС (Авто)'!EK"&amp;$J$42))/$D33)</f>
        <v>0</v>
      </c>
      <c r="EL33" s="137">
        <f ca="1">IF($D33=0,0,SUMIF('Полная ст-ть с уч.НЗС (Авто)'!$YP$11:INDIRECT("'Полная ст-ть с уч.НЗС (Авто)'!YP"&amp;$J$42),$C33,'Полная ст-ть с уч.НЗС (Авто)'!EL$11:INDIRECT("'Полная ст-ть с уч.НЗС (Авто)'!EL"&amp;$J$42))/$D33)</f>
        <v>0</v>
      </c>
      <c r="EM33" s="137">
        <f ca="1">IF($D33=0,0,SUMIF('Полная ст-ть с уч.НЗС (Авто)'!$YP$11:INDIRECT("'Полная ст-ть с уч.НЗС (Авто)'!YP"&amp;$J$42),$C33,'Полная ст-ть с уч.НЗС (Авто)'!EM$11:INDIRECT("'Полная ст-ть с уч.НЗС (Авто)'!EM"&amp;$J$42))/$D33)</f>
        <v>0</v>
      </c>
      <c r="EN33" s="137">
        <f ca="1">IF($D33=0,0,SUMIF('Полная ст-ть с уч.НЗС (Авто)'!$YP$11:INDIRECT("'Полная ст-ть с уч.НЗС (Авто)'!YP"&amp;$J$42),$C33,'Полная ст-ть с уч.НЗС (Авто)'!EN$11:INDIRECT("'Полная ст-ть с уч.НЗС (Авто)'!EN"&amp;$J$42))/$D33)</f>
        <v>0</v>
      </c>
      <c r="EO33" s="137">
        <f ca="1">IF($D33=0,0,SUMIF('Полная ст-ть с уч.НЗС (Авто)'!$YP$11:INDIRECT("'Полная ст-ть с уч.НЗС (Авто)'!YP"&amp;$J$42),$C33,'Полная ст-ть с уч.НЗС (Авто)'!EO$11:INDIRECT("'Полная ст-ть с уч.НЗС (Авто)'!EO"&amp;$J$42))/$D33)</f>
        <v>0</v>
      </c>
      <c r="EP33" s="137">
        <f ca="1">IF($D33=0,0,SUMIF('Полная ст-ть с уч.НЗС (Авто)'!$YP$11:INDIRECT("'Полная ст-ть с уч.НЗС (Авто)'!YP"&amp;$J$42),$C33,'Полная ст-ть с уч.НЗС (Авто)'!EP$11:INDIRECT("'Полная ст-ть с уч.НЗС (Авто)'!EP"&amp;$J$42))/$D33)</f>
        <v>0</v>
      </c>
      <c r="EQ33" s="137">
        <f ca="1">IF($D33=0,0,SUMIF('Полная ст-ть с уч.НЗС (Авто)'!$YP$11:INDIRECT("'Полная ст-ть с уч.НЗС (Авто)'!YP"&amp;$J$42),$C33,'Полная ст-ть с уч.НЗС (Авто)'!EQ$11:INDIRECT("'Полная ст-ть с уч.НЗС (Авто)'!EQ"&amp;$J$42))/$D33)</f>
        <v>0</v>
      </c>
      <c r="ER33" s="137">
        <f ca="1">IF($D33=0,0,SUMIF('Полная ст-ть с уч.НЗС (Авто)'!$YP$11:INDIRECT("'Полная ст-ть с уч.НЗС (Авто)'!YP"&amp;$J$42),$C33,'Полная ст-ть с уч.НЗС (Авто)'!ER$11:INDIRECT("'Полная ст-ть с уч.НЗС (Авто)'!ER"&amp;$J$42))/$D33)</f>
        <v>0</v>
      </c>
      <c r="ES33" s="137">
        <f ca="1">IF($D33=0,0,SUMIF('Полная ст-ть с уч.НЗС (Авто)'!$YP$11:INDIRECT("'Полная ст-ть с уч.НЗС (Авто)'!YP"&amp;$J$42),$C33,'Полная ст-ть с уч.НЗС (Авто)'!ES$11:INDIRECT("'Полная ст-ть с уч.НЗС (Авто)'!ES"&amp;$J$42))/$D33)</f>
        <v>0</v>
      </c>
      <c r="ET33" s="137">
        <f ca="1">IF($D33=0,0,SUMIF('Полная ст-ть с уч.НЗС (Авто)'!$YP$11:INDIRECT("'Полная ст-ть с уч.НЗС (Авто)'!YP"&amp;$J$42),$C33,'Полная ст-ть с уч.НЗС (Авто)'!ET$11:INDIRECT("'Полная ст-ть с уч.НЗС (Авто)'!ET"&amp;$J$42))/$D33)</f>
        <v>0</v>
      </c>
      <c r="EU33" s="137">
        <f ca="1">IF($D33=0,0,SUMIF('Полная ст-ть с уч.НЗС (Авто)'!$YP$11:INDIRECT("'Полная ст-ть с уч.НЗС (Авто)'!YP"&amp;$J$42),$C33,'Полная ст-ть с уч.НЗС (Авто)'!EU$11:INDIRECT("'Полная ст-ть с уч.НЗС (Авто)'!EU"&amp;$J$42))/$D33)</f>
        <v>0</v>
      </c>
      <c r="EV33" s="137">
        <f ca="1">IF($D33=0,0,SUMIF('Полная ст-ть с уч.НЗС (Авто)'!$YP$11:INDIRECT("'Полная ст-ть с уч.НЗС (Авто)'!YP"&amp;$J$42),$C33,'Полная ст-ть с уч.НЗС (Авто)'!EV$11:INDIRECT("'Полная ст-ть с уч.НЗС (Авто)'!EV"&amp;$J$42))/$D33)</f>
        <v>0</v>
      </c>
      <c r="EW33" s="137">
        <f ca="1">IF($D33=0,0,SUMIF('Полная ст-ть с уч.НЗС (Авто)'!$YP$11:INDIRECT("'Полная ст-ть с уч.НЗС (Авто)'!YP"&amp;$J$42),$C33,'Полная ст-ть с уч.НЗС (Авто)'!EW$11:INDIRECT("'Полная ст-ть с уч.НЗС (Авто)'!EW"&amp;$J$42))/$D33)</f>
        <v>0</v>
      </c>
      <c r="EX33" s="137">
        <f ca="1">IF($D33=0,0,SUMIF('Полная ст-ть с уч.НЗС (Авто)'!$YP$11:INDIRECT("'Полная ст-ть с уч.НЗС (Авто)'!YP"&amp;$J$42),$C33,'Полная ст-ть с уч.НЗС (Авто)'!EX$11:INDIRECT("'Полная ст-ть с уч.НЗС (Авто)'!EX"&amp;$J$42))/$D33)</f>
        <v>0</v>
      </c>
      <c r="EY33" s="137">
        <f ca="1">IF($D33=0,0,SUMIF('Полная ст-ть с уч.НЗС (Авто)'!$YP$11:INDIRECT("'Полная ст-ть с уч.НЗС (Авто)'!YP"&amp;$J$42),$C33,'Полная ст-ть с уч.НЗС (Авто)'!EY$11:INDIRECT("'Полная ст-ть с уч.НЗС (Авто)'!EY"&amp;$J$42))/$D33)</f>
        <v>0</v>
      </c>
      <c r="EZ33" s="137">
        <f ca="1">IF($D33=0,0,SUMIF('Полная ст-ть с уч.НЗС (Авто)'!$YP$11:INDIRECT("'Полная ст-ть с уч.НЗС (Авто)'!YP"&amp;$J$42),$C33,'Полная ст-ть с уч.НЗС (Авто)'!EZ$11:INDIRECT("'Полная ст-ть с уч.НЗС (Авто)'!EZ"&amp;$J$42))/$D33)</f>
        <v>0</v>
      </c>
      <c r="FA33" s="137">
        <f ca="1">IF($D33=0,0,SUMIF('Полная ст-ть с уч.НЗС (Авто)'!$YP$11:INDIRECT("'Полная ст-ть с уч.НЗС (Авто)'!YP"&amp;$J$42),$C33,'Полная ст-ть с уч.НЗС (Авто)'!FA$11:INDIRECT("'Полная ст-ть с уч.НЗС (Авто)'!FA"&amp;$J$42))/$D33)</f>
        <v>0</v>
      </c>
      <c r="FB33" s="137">
        <f ca="1">IF($D33=0,0,SUMIF('Полная ст-ть с уч.НЗС (Авто)'!$YP$11:INDIRECT("'Полная ст-ть с уч.НЗС (Авто)'!YP"&amp;$J$42),$C33,'Полная ст-ть с уч.НЗС (Авто)'!FB$11:INDIRECT("'Полная ст-ть с уч.НЗС (Авто)'!FB"&amp;$J$42))/$D33)</f>
        <v>0</v>
      </c>
      <c r="FC33" s="137">
        <f ca="1">IF($D33=0,0,SUMIF('Полная ст-ть с уч.НЗС (Авто)'!$YP$11:INDIRECT("'Полная ст-ть с уч.НЗС (Авто)'!YP"&amp;$J$42),$C33,'Полная ст-ть с уч.НЗС (Авто)'!FC$11:INDIRECT("'Полная ст-ть с уч.НЗС (Авто)'!FC"&amp;$J$42))/$D33)</f>
        <v>0</v>
      </c>
      <c r="FD33" s="137">
        <f ca="1">IF($D33=0,0,SUMIF('Полная ст-ть с уч.НЗС (Авто)'!$YP$11:INDIRECT("'Полная ст-ть с уч.НЗС (Авто)'!YP"&amp;$J$42),$C33,'Полная ст-ть с уч.НЗС (Авто)'!FD$11:INDIRECT("'Полная ст-ть с уч.НЗС (Авто)'!FD"&amp;$J$42))/$D33)</f>
        <v>0</v>
      </c>
      <c r="FE33" s="137">
        <f ca="1">IF($D33=0,0,SUMIF('Полная ст-ть с уч.НЗС (Авто)'!$YP$11:INDIRECT("'Полная ст-ть с уч.НЗС (Авто)'!YP"&amp;$J$42),$C33,'Полная ст-ть с уч.НЗС (Авто)'!FE$11:INDIRECT("'Полная ст-ть с уч.НЗС (Авто)'!FE"&amp;$J$42))/$D33)</f>
        <v>0</v>
      </c>
      <c r="FF33" s="137">
        <f ca="1">IF($D33=0,0,SUMIF('Полная ст-ть с уч.НЗС (Авто)'!$YP$11:INDIRECT("'Полная ст-ть с уч.НЗС (Авто)'!YP"&amp;$J$42),$C33,'Полная ст-ть с уч.НЗС (Авто)'!FF$11:INDIRECT("'Полная ст-ть с уч.НЗС (Авто)'!FF"&amp;$J$42))/$D33)</f>
        <v>0</v>
      </c>
      <c r="FG33" s="137">
        <f ca="1">IF($D33=0,0,SUMIF('Полная ст-ть с уч.НЗС (Авто)'!$YP$11:INDIRECT("'Полная ст-ть с уч.НЗС (Авто)'!YP"&amp;$J$42),$C33,'Полная ст-ть с уч.НЗС (Авто)'!FG$11:INDIRECT("'Полная ст-ть с уч.НЗС (Авто)'!FG"&amp;$J$42))/$D33)</f>
        <v>0</v>
      </c>
      <c r="FH33" s="137">
        <f ca="1">IF($D33=0,0,SUMIF('Полная ст-ть с уч.НЗС (Авто)'!$YP$11:INDIRECT("'Полная ст-ть с уч.НЗС (Авто)'!YP"&amp;$J$42),$C33,'Полная ст-ть с уч.НЗС (Авто)'!FH$11:INDIRECT("'Полная ст-ть с уч.НЗС (Авто)'!FH"&amp;$J$42))/$D33)</f>
        <v>0</v>
      </c>
      <c r="FI33" s="137">
        <f ca="1">IF($D33=0,0,SUMIF('Полная ст-ть с уч.НЗС (Авто)'!$YP$11:INDIRECT("'Полная ст-ть с уч.НЗС (Авто)'!YP"&amp;$J$42),$C33,'Полная ст-ть с уч.НЗС (Авто)'!FI$11:INDIRECT("'Полная ст-ть с уч.НЗС (Авто)'!FI"&amp;$J$42))/$D33)</f>
        <v>0</v>
      </c>
      <c r="FJ33" s="137">
        <f ca="1">IF($D33=0,0,SUMIF('Полная ст-ть с уч.НЗС (Авто)'!$YP$11:INDIRECT("'Полная ст-ть с уч.НЗС (Авто)'!YP"&amp;$J$42),$C33,'Полная ст-ть с уч.НЗС (Авто)'!FJ$11:INDIRECT("'Полная ст-ть с уч.НЗС (Авто)'!FJ"&amp;$J$42))/$D33)</f>
        <v>0</v>
      </c>
      <c r="FK33" s="137">
        <f ca="1">IF($D33=0,0,SUMIF('Полная ст-ть с уч.НЗС (Авто)'!$YP$11:INDIRECT("'Полная ст-ть с уч.НЗС (Авто)'!YP"&amp;$J$42),$C33,'Полная ст-ть с уч.НЗС (Авто)'!FK$11:INDIRECT("'Полная ст-ть с уч.НЗС (Авто)'!FK"&amp;$J$42))/$D33)</f>
        <v>0</v>
      </c>
      <c r="FL33" s="137">
        <f ca="1">IF($D33=0,0,SUMIF('Полная ст-ть с уч.НЗС (Авто)'!$YP$11:INDIRECT("'Полная ст-ть с уч.НЗС (Авто)'!YP"&amp;$J$42),$C33,'Полная ст-ть с уч.НЗС (Авто)'!FL$11:INDIRECT("'Полная ст-ть с уч.НЗС (Авто)'!FL"&amp;$J$42))/$D33)</f>
        <v>0</v>
      </c>
      <c r="FM33" s="137">
        <f ca="1">IF($D33=0,0,SUMIF('Полная ст-ть с уч.НЗС (Авто)'!$YP$11:INDIRECT("'Полная ст-ть с уч.НЗС (Авто)'!YP"&amp;$J$42),$C33,'Полная ст-ть с уч.НЗС (Авто)'!FM$11:INDIRECT("'Полная ст-ть с уч.НЗС (Авто)'!FM"&amp;$J$42))/$D33)</f>
        <v>0</v>
      </c>
      <c r="FN33" s="137">
        <f ca="1">IF($D33=0,0,SUMIF('Полная ст-ть с уч.НЗС (Авто)'!$YP$11:INDIRECT("'Полная ст-ть с уч.НЗС (Авто)'!YP"&amp;$J$42),$C33,'Полная ст-ть с уч.НЗС (Авто)'!FN$11:INDIRECT("'Полная ст-ть с уч.НЗС (Авто)'!FN"&amp;$J$42))/$D33)</f>
        <v>0</v>
      </c>
      <c r="FO33" s="137">
        <f ca="1">IF($D33=0,0,SUMIF('Полная ст-ть с уч.НЗС (Авто)'!$YP$11:INDIRECT("'Полная ст-ть с уч.НЗС (Авто)'!YP"&amp;$J$42),$C33,'Полная ст-ть с уч.НЗС (Авто)'!FO$11:INDIRECT("'Полная ст-ть с уч.НЗС (Авто)'!FO"&amp;$J$42))/$D33)</f>
        <v>0</v>
      </c>
      <c r="FP33" s="137">
        <f ca="1">IF($D33=0,0,SUMIF('Полная ст-ть с уч.НЗС (Авто)'!$YP$11:INDIRECT("'Полная ст-ть с уч.НЗС (Авто)'!YP"&amp;$J$42),$C33,'Полная ст-ть с уч.НЗС (Авто)'!FP$11:INDIRECT("'Полная ст-ть с уч.НЗС (Авто)'!FP"&amp;$J$42))/$D33)</f>
        <v>0</v>
      </c>
      <c r="FQ33" s="137">
        <f ca="1">IF($D33=0,0,SUMIF('Полная ст-ть с уч.НЗС (Авто)'!$YP$11:INDIRECT("'Полная ст-ть с уч.НЗС (Авто)'!YP"&amp;$J$42),$C33,'Полная ст-ть с уч.НЗС (Авто)'!FQ$11:INDIRECT("'Полная ст-ть с уч.НЗС (Авто)'!FQ"&amp;$J$42))/$D33)</f>
        <v>0</v>
      </c>
      <c r="FR33" s="137">
        <f ca="1">IF($D33=0,0,SUMIF('Полная ст-ть с уч.НЗС (Авто)'!$YP$11:INDIRECT("'Полная ст-ть с уч.НЗС (Авто)'!YP"&amp;$J$42),$C33,'Полная ст-ть с уч.НЗС (Авто)'!FR$11:INDIRECT("'Полная ст-ть с уч.НЗС (Авто)'!FR"&amp;$J$42))/$D33)</f>
        <v>0</v>
      </c>
      <c r="FS33" s="137">
        <f ca="1">IF($D33=0,0,SUMIF('Полная ст-ть с уч.НЗС (Авто)'!$YP$11:INDIRECT("'Полная ст-ть с уч.НЗС (Авто)'!YP"&amp;$J$42),$C33,'Полная ст-ть с уч.НЗС (Авто)'!FS$11:INDIRECT("'Полная ст-ть с уч.НЗС (Авто)'!FS"&amp;$J$42))/$D33)</f>
        <v>0</v>
      </c>
      <c r="FT33" s="137">
        <f ca="1">IF($D33=0,0,SUMIF('Полная ст-ть с уч.НЗС (Авто)'!$YP$11:INDIRECT("'Полная ст-ть с уч.НЗС (Авто)'!YP"&amp;$J$42),$C33,'Полная ст-ть с уч.НЗС (Авто)'!FT$11:INDIRECT("'Полная ст-ть с уч.НЗС (Авто)'!FT"&amp;$J$42))/$D33)</f>
        <v>0</v>
      </c>
      <c r="FU33" s="137">
        <f ca="1">IF($D33=0,0,SUMIF('Полная ст-ть с уч.НЗС (Авто)'!$YP$11:INDIRECT("'Полная ст-ть с уч.НЗС (Авто)'!YP"&amp;$J$42),$C33,'Полная ст-ть с уч.НЗС (Авто)'!FU$11:INDIRECT("'Полная ст-ть с уч.НЗС (Авто)'!FU"&amp;$J$42))/$D33)</f>
        <v>0</v>
      </c>
      <c r="FV33" s="137">
        <f ca="1">IF($D33=0,0,SUMIF('Полная ст-ть с уч.НЗС (Авто)'!$YP$11:INDIRECT("'Полная ст-ть с уч.НЗС (Авто)'!YP"&amp;$J$42),$C33,'Полная ст-ть с уч.НЗС (Авто)'!FV$11:INDIRECT("'Полная ст-ть с уч.НЗС (Авто)'!FV"&amp;$J$42))/$D33)</f>
        <v>0</v>
      </c>
      <c r="FW33" s="137">
        <f ca="1">IF($D33=0,0,SUMIF('Полная ст-ть с уч.НЗС (Авто)'!$YP$11:INDIRECT("'Полная ст-ть с уч.НЗС (Авто)'!YP"&amp;$J$42),$C33,'Полная ст-ть с уч.НЗС (Авто)'!FW$11:INDIRECT("'Полная ст-ть с уч.НЗС (Авто)'!FW"&amp;$J$42))/$D33)</f>
        <v>0</v>
      </c>
      <c r="FX33" s="137">
        <f ca="1">IF($D33=0,0,SUMIF('Полная ст-ть с уч.НЗС (Авто)'!$YP$11:INDIRECT("'Полная ст-ть с уч.НЗС (Авто)'!YP"&amp;$J$42),$C33,'Полная ст-ть с уч.НЗС (Авто)'!FX$11:INDIRECT("'Полная ст-ть с уч.НЗС (Авто)'!FX"&amp;$J$42))/$D33)</f>
        <v>0</v>
      </c>
      <c r="FY33" s="137">
        <f ca="1">IF($D33=0,0,SUMIF('Полная ст-ть с уч.НЗС (Авто)'!$YP$11:INDIRECT("'Полная ст-ть с уч.НЗС (Авто)'!YP"&amp;$J$42),$C33,'Полная ст-ть с уч.НЗС (Авто)'!FY$11:INDIRECT("'Полная ст-ть с уч.НЗС (Авто)'!FY"&amp;$J$42))/$D33)</f>
        <v>0</v>
      </c>
      <c r="FZ33" s="137">
        <f ca="1">IF($D33=0,0,SUMIF('Полная ст-ть с уч.НЗС (Авто)'!$YP$11:INDIRECT("'Полная ст-ть с уч.НЗС (Авто)'!YP"&amp;$J$42),$C33,'Полная ст-ть с уч.НЗС (Авто)'!FZ$11:INDIRECT("'Полная ст-ть с уч.НЗС (Авто)'!FZ"&amp;$J$42))/$D33)</f>
        <v>0</v>
      </c>
      <c r="GA33" s="137">
        <f ca="1">IF($D33=0,0,SUMIF('Полная ст-ть с уч.НЗС (Авто)'!$YP$11:INDIRECT("'Полная ст-ть с уч.НЗС (Авто)'!YP"&amp;$J$42),$C33,'Полная ст-ть с уч.НЗС (Авто)'!GA$11:INDIRECT("'Полная ст-ть с уч.НЗС (Авто)'!GA"&amp;$J$42))/$D33)</f>
        <v>0</v>
      </c>
      <c r="GB33" s="137">
        <f ca="1">IF($D33=0,0,SUMIF('Полная ст-ть с уч.НЗС (Авто)'!$YP$11:INDIRECT("'Полная ст-ть с уч.НЗС (Авто)'!YP"&amp;$J$42),$C33,'Полная ст-ть с уч.НЗС (Авто)'!GB$11:INDIRECT("'Полная ст-ть с уч.НЗС (Авто)'!GB"&amp;$J$42))/$D33)</f>
        <v>0</v>
      </c>
      <c r="GC33" s="137">
        <f ca="1">IF($D33=0,0,SUMIF('Полная ст-ть с уч.НЗС (Авто)'!$YP$11:INDIRECT("'Полная ст-ть с уч.НЗС (Авто)'!YP"&amp;$J$42),$C33,'Полная ст-ть с уч.НЗС (Авто)'!GC$11:INDIRECT("'Полная ст-ть с уч.НЗС (Авто)'!GC"&amp;$J$42))/$D33)</f>
        <v>0</v>
      </c>
      <c r="GD33" s="137">
        <f ca="1">IF($D33=0,0,SUMIF('Полная ст-ть с уч.НЗС (Авто)'!$YP$11:INDIRECT("'Полная ст-ть с уч.НЗС (Авто)'!YP"&amp;$J$42),$C33,'Полная ст-ть с уч.НЗС (Авто)'!GD$11:INDIRECT("'Полная ст-ть с уч.НЗС (Авто)'!GD"&amp;$J$42))/$D33)</f>
        <v>0</v>
      </c>
      <c r="GE33" s="137">
        <f ca="1">IF($D33=0,0,SUMIF('Полная ст-ть с уч.НЗС (Авто)'!$YP$11:INDIRECT("'Полная ст-ть с уч.НЗС (Авто)'!YP"&amp;$J$42),$C33,'Полная ст-ть с уч.НЗС (Авто)'!GE$11:INDIRECT("'Полная ст-ть с уч.НЗС (Авто)'!GE"&amp;$J$42))/$D33)</f>
        <v>0</v>
      </c>
      <c r="GF33" s="137">
        <f ca="1">IF($D33=0,0,SUMIF('Полная ст-ть с уч.НЗС (Авто)'!$YP$11:INDIRECT("'Полная ст-ть с уч.НЗС (Авто)'!YP"&amp;$J$42),$C33,'Полная ст-ть с уч.НЗС (Авто)'!GF$11:INDIRECT("'Полная ст-ть с уч.НЗС (Авто)'!GF"&amp;$J$42))/$D33)</f>
        <v>0</v>
      </c>
      <c r="GG33" s="137">
        <f ca="1">IF($D33=0,0,SUMIF('Полная ст-ть с уч.НЗС (Авто)'!$YP$11:INDIRECT("'Полная ст-ть с уч.НЗС (Авто)'!YP"&amp;$J$42),$C33,'Полная ст-ть с уч.НЗС (Авто)'!GG$11:INDIRECT("'Полная ст-ть с уч.НЗС (Авто)'!GG"&amp;$J$42))/$D33)</f>
        <v>0</v>
      </c>
      <c r="GH33" s="137">
        <f ca="1">IF($D33=0,0,SUMIF('Полная ст-ть с уч.НЗС (Авто)'!$YP$11:INDIRECT("'Полная ст-ть с уч.НЗС (Авто)'!YP"&amp;$J$42),$C33,'Полная ст-ть с уч.НЗС (Авто)'!GH$11:INDIRECT("'Полная ст-ть с уч.НЗС (Авто)'!GH"&amp;$J$42))/$D33)</f>
        <v>0</v>
      </c>
      <c r="GI33" s="137">
        <f ca="1">IF($D33=0,0,SUMIF('Полная ст-ть с уч.НЗС (Авто)'!$YP$11:INDIRECT("'Полная ст-ть с уч.НЗС (Авто)'!YP"&amp;$J$42),$C33,'Полная ст-ть с уч.НЗС (Авто)'!GI$11:INDIRECT("'Полная ст-ть с уч.НЗС (Авто)'!GI"&amp;$J$42))/$D33)</f>
        <v>0</v>
      </c>
      <c r="GJ33" s="137">
        <f ca="1">IF($D33=0,0,SUMIF('Полная ст-ть с уч.НЗС (Авто)'!$YP$11:INDIRECT("'Полная ст-ть с уч.НЗС (Авто)'!YP"&amp;$J$42),$C33,'Полная ст-ть с уч.НЗС (Авто)'!GJ$11:INDIRECT("'Полная ст-ть с уч.НЗС (Авто)'!GJ"&amp;$J$42))/$D33)</f>
        <v>0</v>
      </c>
      <c r="GK33" s="137">
        <f ca="1">IF($D33=0,0,SUMIF('Полная ст-ть с уч.НЗС (Авто)'!$YP$11:INDIRECT("'Полная ст-ть с уч.НЗС (Авто)'!YP"&amp;$J$42),$C33,'Полная ст-ть с уч.НЗС (Авто)'!GK$11:INDIRECT("'Полная ст-ть с уч.НЗС (Авто)'!GK"&amp;$J$42))/$D33)</f>
        <v>0</v>
      </c>
      <c r="GL33" s="137">
        <f ca="1">IF($D33=0,0,SUMIF('Полная ст-ть с уч.НЗС (Авто)'!$YP$11:INDIRECT("'Полная ст-ть с уч.НЗС (Авто)'!YP"&amp;$J$42),$C33,'Полная ст-ть с уч.НЗС (Авто)'!GL$11:INDIRECT("'Полная ст-ть с уч.НЗС (Авто)'!GL"&amp;$J$42))/$D33)</f>
        <v>0</v>
      </c>
      <c r="GM33" s="137">
        <f ca="1">IF($D33=0,0,SUMIF('Полная ст-ть с уч.НЗС (Авто)'!$YP$11:INDIRECT("'Полная ст-ть с уч.НЗС (Авто)'!YP"&amp;$J$42),$C33,'Полная ст-ть с уч.НЗС (Авто)'!GM$11:INDIRECT("'Полная ст-ть с уч.НЗС (Авто)'!GM"&amp;$J$42))/$D33)</f>
        <v>0</v>
      </c>
      <c r="GN33" s="137">
        <f ca="1">IF($D33=0,0,SUMIF('Полная ст-ть с уч.НЗС (Авто)'!$YP$11:INDIRECT("'Полная ст-ть с уч.НЗС (Авто)'!YP"&amp;$J$42),$C33,'Полная ст-ть с уч.НЗС (Авто)'!GN$11:INDIRECT("'Полная ст-ть с уч.НЗС (Авто)'!GN"&amp;$J$42))/$D33)</f>
        <v>0</v>
      </c>
      <c r="GO33" s="137">
        <f ca="1">IF($D33=0,0,SUMIF('Полная ст-ть с уч.НЗС (Авто)'!$YP$11:INDIRECT("'Полная ст-ть с уч.НЗС (Авто)'!YP"&amp;$J$42),$C33,'Полная ст-ть с уч.НЗС (Авто)'!GO$11:INDIRECT("'Полная ст-ть с уч.НЗС (Авто)'!GO"&amp;$J$42))/$D33)</f>
        <v>0</v>
      </c>
      <c r="GP33" s="137">
        <f ca="1">IF($D33=0,0,SUMIF('Полная ст-ть с уч.НЗС (Авто)'!$YP$11:INDIRECT("'Полная ст-ть с уч.НЗС (Авто)'!YP"&amp;$J$42),$C33,'Полная ст-ть с уч.НЗС (Авто)'!GP$11:INDIRECT("'Полная ст-ть с уч.НЗС (Авто)'!GP"&amp;$J$42))/$D33)</f>
        <v>0</v>
      </c>
      <c r="GQ33" s="137">
        <f ca="1">IF($D33=0,0,SUMIF('Полная ст-ть с уч.НЗС (Авто)'!$YP$11:INDIRECT("'Полная ст-ть с уч.НЗС (Авто)'!YP"&amp;$J$42),$C33,'Полная ст-ть с уч.НЗС (Авто)'!GQ$11:INDIRECT("'Полная ст-ть с уч.НЗС (Авто)'!GQ"&amp;$J$42))/$D33)</f>
        <v>0</v>
      </c>
      <c r="GR33" s="137">
        <f ca="1">IF($D33=0,0,SUMIF('Полная ст-ть с уч.НЗС (Авто)'!$YP$11:INDIRECT("'Полная ст-ть с уч.НЗС (Авто)'!YP"&amp;$J$42),$C33,'Полная ст-ть с уч.НЗС (Авто)'!GR$11:INDIRECT("'Полная ст-ть с уч.НЗС (Авто)'!GR"&amp;$J$42))/$D33)</f>
        <v>0</v>
      </c>
      <c r="GS33" s="137">
        <f ca="1">IF($D33=0,0,SUMIF('Полная ст-ть с уч.НЗС (Авто)'!$YP$11:INDIRECT("'Полная ст-ть с уч.НЗС (Авто)'!YP"&amp;$J$42),$C33,'Полная ст-ть с уч.НЗС (Авто)'!GS$11:INDIRECT("'Полная ст-ть с уч.НЗС (Авто)'!GS"&amp;$J$42))/$D33)</f>
        <v>0</v>
      </c>
      <c r="GT33" s="137">
        <f ca="1">IF($D33=0,0,SUMIF('Полная ст-ть с уч.НЗС (Авто)'!$YP$11:INDIRECT("'Полная ст-ть с уч.НЗС (Авто)'!YP"&amp;$J$42),$C33,'Полная ст-ть с уч.НЗС (Авто)'!GT$11:INDIRECT("'Полная ст-ть с уч.НЗС (Авто)'!GT"&amp;$J$42))/$D33)</f>
        <v>0</v>
      </c>
      <c r="GU33" s="137">
        <f ca="1">IF($D33=0,0,SUMIF('Полная ст-ть с уч.НЗС (Авто)'!$YP$11:INDIRECT("'Полная ст-ть с уч.НЗС (Авто)'!YP"&amp;$J$42),$C33,'Полная ст-ть с уч.НЗС (Авто)'!GU$11:INDIRECT("'Полная ст-ть с уч.НЗС (Авто)'!GU"&amp;$J$42))/$D33)</f>
        <v>0</v>
      </c>
      <c r="GV33" s="137">
        <f ca="1">IF($D33=0,0,SUMIF('Полная ст-ть с уч.НЗС (Авто)'!$YP$11:INDIRECT("'Полная ст-ть с уч.НЗС (Авто)'!YP"&amp;$J$42),$C33,'Полная ст-ть с уч.НЗС (Авто)'!GV$11:INDIRECT("'Полная ст-ть с уч.НЗС (Авто)'!GV"&amp;$J$42))/$D33)</f>
        <v>0</v>
      </c>
      <c r="GW33" s="137">
        <f ca="1">IF($D33=0,0,SUMIF('Полная ст-ть с уч.НЗС (Авто)'!$YP$11:INDIRECT("'Полная ст-ть с уч.НЗС (Авто)'!YP"&amp;$J$42),$C33,'Полная ст-ть с уч.НЗС (Авто)'!GW$11:INDIRECT("'Полная ст-ть с уч.НЗС (Авто)'!GW"&amp;$J$42))/$D33)</f>
        <v>0</v>
      </c>
      <c r="GX33" s="137">
        <f ca="1">IF($D33=0,0,SUMIF('Полная ст-ть с уч.НЗС (Авто)'!$YP$11:INDIRECT("'Полная ст-ть с уч.НЗС (Авто)'!YP"&amp;$J$42),$C33,'Полная ст-ть с уч.НЗС (Авто)'!GX$11:INDIRECT("'Полная ст-ть с уч.НЗС (Авто)'!GX"&amp;$J$42))/$D33)</f>
        <v>0</v>
      </c>
      <c r="GY33" s="137">
        <f ca="1">IF($D33=0,0,SUMIF('Полная ст-ть с уч.НЗС (Авто)'!$YP$11:INDIRECT("'Полная ст-ть с уч.НЗС (Авто)'!YP"&amp;$J$42),$C33,'Полная ст-ть с уч.НЗС (Авто)'!GY$11:INDIRECT("'Полная ст-ть с уч.НЗС (Авто)'!GY"&amp;$J$42))/$D33)</f>
        <v>0</v>
      </c>
      <c r="GZ33" s="137">
        <f ca="1">IF($D33=0,0,SUMIF('Полная ст-ть с уч.НЗС (Авто)'!$YP$11:INDIRECT("'Полная ст-ть с уч.НЗС (Авто)'!YP"&amp;$J$42),$C33,'Полная ст-ть с уч.НЗС (Авто)'!GZ$11:INDIRECT("'Полная ст-ть с уч.НЗС (Авто)'!GZ"&amp;$J$42))/$D33)</f>
        <v>0</v>
      </c>
      <c r="HA33" s="137">
        <f ca="1">IF($D33=0,0,SUMIF('Полная ст-ть с уч.НЗС (Авто)'!$YP$11:INDIRECT("'Полная ст-ть с уч.НЗС (Авто)'!YP"&amp;$J$42),$C33,'Полная ст-ть с уч.НЗС (Авто)'!HA$11:INDIRECT("'Полная ст-ть с уч.НЗС (Авто)'!HA"&amp;$J$42))/$D33)</f>
        <v>0</v>
      </c>
      <c r="HB33" s="137">
        <f ca="1">IF($D33=0,0,SUMIF('Полная ст-ть с уч.НЗС (Авто)'!$YP$11:INDIRECT("'Полная ст-ть с уч.НЗС (Авто)'!YP"&amp;$J$42),$C33,'Полная ст-ть с уч.НЗС (Авто)'!HB$11:INDIRECT("'Полная ст-ть с уч.НЗС (Авто)'!HB"&amp;$J$42))/$D33)</f>
        <v>0</v>
      </c>
      <c r="HC33" s="137">
        <f ca="1">IF($D33=0,0,SUMIF('Полная ст-ть с уч.НЗС (Авто)'!$YP$11:INDIRECT("'Полная ст-ть с уч.НЗС (Авто)'!YP"&amp;$J$42),$C33,'Полная ст-ть с уч.НЗС (Авто)'!HC$11:INDIRECT("'Полная ст-ть с уч.НЗС (Авто)'!HC"&amp;$J$42))/$D33)</f>
        <v>0</v>
      </c>
      <c r="HD33" s="137">
        <f ca="1">IF($D33=0,0,SUMIF('Полная ст-ть с уч.НЗС (Авто)'!$YP$11:INDIRECT("'Полная ст-ть с уч.НЗС (Авто)'!YP"&amp;$J$42),$C33,'Полная ст-ть с уч.НЗС (Авто)'!HD$11:INDIRECT("'Полная ст-ть с уч.НЗС (Авто)'!HD"&amp;$J$42))/$D33)</f>
        <v>0</v>
      </c>
      <c r="HE33" s="137">
        <f ca="1">IF($D33=0,0,SUMIF('Полная ст-ть с уч.НЗС (Авто)'!$YP$11:INDIRECT("'Полная ст-ть с уч.НЗС (Авто)'!YP"&amp;$J$42),$C33,'Полная ст-ть с уч.НЗС (Авто)'!HE$11:INDIRECT("'Полная ст-ть с уч.НЗС (Авто)'!HE"&amp;$J$42))/$D33)</f>
        <v>0</v>
      </c>
      <c r="HF33" s="137">
        <f ca="1">IF($D33=0,0,SUMIF('Полная ст-ть с уч.НЗС (Авто)'!$YP$11:INDIRECT("'Полная ст-ть с уч.НЗС (Авто)'!YP"&amp;$J$42),$C33,'Полная ст-ть с уч.НЗС (Авто)'!HF$11:INDIRECT("'Полная ст-ть с уч.НЗС (Авто)'!HF"&amp;$J$42))/$D33)</f>
        <v>0</v>
      </c>
      <c r="HG33" s="137">
        <f ca="1">IF($D33=0,0,SUMIF('Полная ст-ть с уч.НЗС (Авто)'!$YP$11:INDIRECT("'Полная ст-ть с уч.НЗС (Авто)'!YP"&amp;$J$42),$C33,'Полная ст-ть с уч.НЗС (Авто)'!HG$11:INDIRECT("'Полная ст-ть с уч.НЗС (Авто)'!HG"&amp;$J$42))/$D33)</f>
        <v>0</v>
      </c>
      <c r="HH33" s="137">
        <f ca="1">IF($D33=0,0,SUMIF('Полная ст-ть с уч.НЗС (Авто)'!$YP$11:INDIRECT("'Полная ст-ть с уч.НЗС (Авто)'!YP"&amp;$J$42),$C33,'Полная ст-ть с уч.НЗС (Авто)'!HH$11:INDIRECT("'Полная ст-ть с уч.НЗС (Авто)'!HH"&amp;$J$42))/$D33)</f>
        <v>0</v>
      </c>
      <c r="HI33" s="137">
        <f ca="1">IF($D33=0,0,SUMIF('Полная ст-ть с уч.НЗС (Авто)'!$YP$11:INDIRECT("'Полная ст-ть с уч.НЗС (Авто)'!YP"&amp;$J$42),$C33,'Полная ст-ть с уч.НЗС (Авто)'!HI$11:INDIRECT("'Полная ст-ть с уч.НЗС (Авто)'!HI"&amp;$J$42))/$D33)</f>
        <v>0</v>
      </c>
      <c r="HJ33" s="137">
        <f ca="1">IF($D33=0,0,SUMIF('Полная ст-ть с уч.НЗС (Авто)'!$YP$11:INDIRECT("'Полная ст-ть с уч.НЗС (Авто)'!YP"&amp;$J$42),$C33,'Полная ст-ть с уч.НЗС (Авто)'!HJ$11:INDIRECT("'Полная ст-ть с уч.НЗС (Авто)'!HJ"&amp;$J$42))/$D33)</f>
        <v>0</v>
      </c>
      <c r="HK33" s="137">
        <f ca="1">IF($D33=0,0,SUMIF('Полная ст-ть с уч.НЗС (Авто)'!$YP$11:INDIRECT("'Полная ст-ть с уч.НЗС (Авто)'!YP"&amp;$J$42),$C33,'Полная ст-ть с уч.НЗС (Авто)'!HK$11:INDIRECT("'Полная ст-ть с уч.НЗС (Авто)'!HK"&amp;$J$42))/$D33)</f>
        <v>0</v>
      </c>
      <c r="HL33" s="137">
        <f ca="1">IF($D33=0,0,SUMIF('Полная ст-ть с уч.НЗС (Авто)'!$YP$11:INDIRECT("'Полная ст-ть с уч.НЗС (Авто)'!YP"&amp;$J$42),$C33,'Полная ст-ть с уч.НЗС (Авто)'!HL$11:INDIRECT("'Полная ст-ть с уч.НЗС (Авто)'!HL"&amp;$J$42))/$D33)</f>
        <v>0</v>
      </c>
      <c r="HM33" s="137">
        <f ca="1">IF($D33=0,0,SUMIF('Полная ст-ть с уч.НЗС (Авто)'!$YP$11:INDIRECT("'Полная ст-ть с уч.НЗС (Авто)'!YP"&amp;$J$42),$C33,'Полная ст-ть с уч.НЗС (Авто)'!HM$11:INDIRECT("'Полная ст-ть с уч.НЗС (Авто)'!HM"&amp;$J$42))/$D33)</f>
        <v>0</v>
      </c>
      <c r="HN33" s="137">
        <f ca="1">IF($D33=0,0,SUMIF('Полная ст-ть с уч.НЗС (Авто)'!$YP$11:INDIRECT("'Полная ст-ть с уч.НЗС (Авто)'!YP"&amp;$J$42),$C33,'Полная ст-ть с уч.НЗС (Авто)'!HN$11:INDIRECT("'Полная ст-ть с уч.НЗС (Авто)'!HN"&amp;$J$42))/$D33)</f>
        <v>0</v>
      </c>
      <c r="HO33" s="137">
        <f ca="1">IF($D33=0,0,SUMIF('Полная ст-ть с уч.НЗС (Авто)'!$YP$11:INDIRECT("'Полная ст-ть с уч.НЗС (Авто)'!YP"&amp;$J$42),$C33,'Полная ст-ть с уч.НЗС (Авто)'!HO$11:INDIRECT("'Полная ст-ть с уч.НЗС (Авто)'!HO"&amp;$J$42))/$D33)</f>
        <v>0</v>
      </c>
      <c r="HP33" s="137">
        <f ca="1">IF($D33=0,0,SUMIF('Полная ст-ть с уч.НЗС (Авто)'!$YP$11:INDIRECT("'Полная ст-ть с уч.НЗС (Авто)'!YP"&amp;$J$42),$C33,'Полная ст-ть с уч.НЗС (Авто)'!HP$11:INDIRECT("'Полная ст-ть с уч.НЗС (Авто)'!HP"&amp;$J$42))/$D33)</f>
        <v>0</v>
      </c>
      <c r="HQ33" s="137">
        <f ca="1">IF($D33=0,0,SUMIF('Полная ст-ть с уч.НЗС (Авто)'!$YP$11:INDIRECT("'Полная ст-ть с уч.НЗС (Авто)'!YP"&amp;$J$42),$C33,'Полная ст-ть с уч.НЗС (Авто)'!HQ$11:INDIRECT("'Полная ст-ть с уч.НЗС (Авто)'!HQ"&amp;$J$42))/$D33)</f>
        <v>0</v>
      </c>
      <c r="HR33" s="137">
        <f ca="1">IF($D33=0,0,SUMIF('Полная ст-ть с уч.НЗС (Авто)'!$YP$11:INDIRECT("'Полная ст-ть с уч.НЗС (Авто)'!YP"&amp;$J$42),$C33,'Полная ст-ть с уч.НЗС (Авто)'!HR$11:INDIRECT("'Полная ст-ть с уч.НЗС (Авто)'!HR"&amp;$J$42))/$D33)</f>
        <v>0</v>
      </c>
      <c r="HS33" s="137">
        <f ca="1">IF($D33=0,0,SUMIF('Полная ст-ть с уч.НЗС (Авто)'!$YP$11:INDIRECT("'Полная ст-ть с уч.НЗС (Авто)'!YP"&amp;$J$42),$C33,'Полная ст-ть с уч.НЗС (Авто)'!HS$11:INDIRECT("'Полная ст-ть с уч.НЗС (Авто)'!HS"&amp;$J$42))/$D33)</f>
        <v>0</v>
      </c>
      <c r="HT33" s="137">
        <f ca="1">IF($D33=0,0,SUMIF('Полная ст-ть с уч.НЗС (Авто)'!$YP$11:INDIRECT("'Полная ст-ть с уч.НЗС (Авто)'!YP"&amp;$J$42),$C33,'Полная ст-ть с уч.НЗС (Авто)'!HT$11:INDIRECT("'Полная ст-ть с уч.НЗС (Авто)'!HT"&amp;$J$42))/$D33)</f>
        <v>0</v>
      </c>
      <c r="HU33" s="137">
        <f ca="1">IF($D33=0,0,SUMIF('Полная ст-ть с уч.НЗС (Авто)'!$YP$11:INDIRECT("'Полная ст-ть с уч.НЗС (Авто)'!YP"&amp;$J$42),$C33,'Полная ст-ть с уч.НЗС (Авто)'!HU$11:INDIRECT("'Полная ст-ть с уч.НЗС (Авто)'!HU"&amp;$J$42))/$D33)</f>
        <v>0</v>
      </c>
      <c r="HV33" s="137">
        <f ca="1">IF($D33=0,0,SUMIF('Полная ст-ть с уч.НЗС (Авто)'!$YP$11:INDIRECT("'Полная ст-ть с уч.НЗС (Авто)'!YP"&amp;$J$42),$C33,'Полная ст-ть с уч.НЗС (Авто)'!HV$11:INDIRECT("'Полная ст-ть с уч.НЗС (Авто)'!HV"&amp;$J$42))/$D33)</f>
        <v>0</v>
      </c>
      <c r="HW33" s="137">
        <f ca="1">IF($D33=0,0,SUMIF('Полная ст-ть с уч.НЗС (Авто)'!$YP$11:INDIRECT("'Полная ст-ть с уч.НЗС (Авто)'!YP"&amp;$J$42),$C33,'Полная ст-ть с уч.НЗС (Авто)'!HW$11:INDIRECT("'Полная ст-ть с уч.НЗС (Авто)'!HW"&amp;$J$42))/$D33)</f>
        <v>0</v>
      </c>
      <c r="HX33" s="137">
        <f ca="1">IF($D33=0,0,SUMIF('Полная ст-ть с уч.НЗС (Авто)'!$YP$11:INDIRECT("'Полная ст-ть с уч.НЗС (Авто)'!YP"&amp;$J$42),$C33,'Полная ст-ть с уч.НЗС (Авто)'!HX$11:INDIRECT("'Полная ст-ть с уч.НЗС (Авто)'!HX"&amp;$J$42))/$D33)</f>
        <v>0</v>
      </c>
      <c r="HY33" s="137">
        <f ca="1">IF($D33=0,0,SUMIF('Полная ст-ть с уч.НЗС (Авто)'!$YP$11:INDIRECT("'Полная ст-ть с уч.НЗС (Авто)'!YP"&amp;$J$42),$C33,'Полная ст-ть с уч.НЗС (Авто)'!HY$11:INDIRECT("'Полная ст-ть с уч.НЗС (Авто)'!HY"&amp;$J$42))/$D33)</f>
        <v>0</v>
      </c>
      <c r="HZ33" s="137">
        <f ca="1">IF($D33=0,0,SUMIF('Полная ст-ть с уч.НЗС (Авто)'!$YP$11:INDIRECT("'Полная ст-ть с уч.НЗС (Авто)'!YP"&amp;$J$42),$C33,'Полная ст-ть с уч.НЗС (Авто)'!HZ$11:INDIRECT("'Полная ст-ть с уч.НЗС (Авто)'!HZ"&amp;$J$42))/$D33)</f>
        <v>0</v>
      </c>
      <c r="IA33" s="137">
        <f ca="1">IF($D33=0,0,SUMIF('Полная ст-ть с уч.НЗС (Авто)'!$YP$11:INDIRECT("'Полная ст-ть с уч.НЗС (Авто)'!YP"&amp;$J$42),$C33,'Полная ст-ть с уч.НЗС (Авто)'!IA$11:INDIRECT("'Полная ст-ть с уч.НЗС (Авто)'!IA"&amp;$J$42))/$D33)</f>
        <v>0</v>
      </c>
      <c r="IB33" s="137">
        <f ca="1">IF($D33=0,0,SUMIF('Полная ст-ть с уч.НЗС (Авто)'!$YP$11:INDIRECT("'Полная ст-ть с уч.НЗС (Авто)'!YP"&amp;$J$42),$C33,'Полная ст-ть с уч.НЗС (Авто)'!IB$11:INDIRECT("'Полная ст-ть с уч.НЗС (Авто)'!IB"&amp;$J$42))/$D33)</f>
        <v>0</v>
      </c>
      <c r="IC33" s="137">
        <f ca="1">IF($D33=0,0,SUMIF('Полная ст-ть с уч.НЗС (Авто)'!$YP$11:INDIRECT("'Полная ст-ть с уч.НЗС (Авто)'!YP"&amp;$J$42),$C33,'Полная ст-ть с уч.НЗС (Авто)'!IC$11:INDIRECT("'Полная ст-ть с уч.НЗС (Авто)'!IC"&amp;$J$42))/$D33)</f>
        <v>0</v>
      </c>
      <c r="ID33" s="137">
        <f ca="1">IF($D33=0,0,SUMIF('Полная ст-ть с уч.НЗС (Авто)'!$YP$11:INDIRECT("'Полная ст-ть с уч.НЗС (Авто)'!YP"&amp;$J$42),$C33,'Полная ст-ть с уч.НЗС (Авто)'!ID$11:INDIRECT("'Полная ст-ть с уч.НЗС (Авто)'!ID"&amp;$J$42))/$D33)</f>
        <v>0</v>
      </c>
      <c r="IE33" s="137">
        <f ca="1">IF($D33=0,0,SUMIF('Полная ст-ть с уч.НЗС (Авто)'!$YP$11:INDIRECT("'Полная ст-ть с уч.НЗС (Авто)'!YP"&amp;$J$42),$C33,'Полная ст-ть с уч.НЗС (Авто)'!IE$11:INDIRECT("'Полная ст-ть с уч.НЗС (Авто)'!IE"&amp;$J$42))/$D33)</f>
        <v>0</v>
      </c>
      <c r="IF33" s="137">
        <f ca="1">IF($D33=0,0,SUMIF('Полная ст-ть с уч.НЗС (Авто)'!$YP$11:INDIRECT("'Полная ст-ть с уч.НЗС (Авто)'!YP"&amp;$J$42),$C33,'Полная ст-ть с уч.НЗС (Авто)'!IF$11:INDIRECT("'Полная ст-ть с уч.НЗС (Авто)'!IF"&amp;$J$42))/$D33)</f>
        <v>0</v>
      </c>
      <c r="IG33" s="137">
        <f ca="1">IF($D33=0,0,SUMIF('Полная ст-ть с уч.НЗС (Авто)'!$YP$11:INDIRECT("'Полная ст-ть с уч.НЗС (Авто)'!YP"&amp;$J$42),$C33,'Полная ст-ть с уч.НЗС (Авто)'!IG$11:INDIRECT("'Полная ст-ть с уч.НЗС (Авто)'!IG"&amp;$J$42))/$D33)</f>
        <v>0</v>
      </c>
      <c r="IH33" s="137">
        <f ca="1">IF($D33=0,0,SUMIF('Полная ст-ть с уч.НЗС (Авто)'!$YP$11:INDIRECT("'Полная ст-ть с уч.НЗС (Авто)'!YP"&amp;$J$42),$C33,'Полная ст-ть с уч.НЗС (Авто)'!IH$11:INDIRECT("'Полная ст-ть с уч.НЗС (Авто)'!IH"&amp;$J$42))/$D33)</f>
        <v>0</v>
      </c>
      <c r="II33" s="137">
        <f ca="1">IF($D33=0,0,SUMIF('Полная ст-ть с уч.НЗС (Авто)'!$YP$11:INDIRECT("'Полная ст-ть с уч.НЗС (Авто)'!YP"&amp;$J$42),$C33,'Полная ст-ть с уч.НЗС (Авто)'!II$11:INDIRECT("'Полная ст-ть с уч.НЗС (Авто)'!II"&amp;$J$42))/$D33)</f>
        <v>0</v>
      </c>
      <c r="IJ33" s="137">
        <f ca="1">IF($D33=0,0,SUMIF('Полная ст-ть с уч.НЗС (Авто)'!$YP$11:INDIRECT("'Полная ст-ть с уч.НЗС (Авто)'!YP"&amp;$J$42),$C33,'Полная ст-ть с уч.НЗС (Авто)'!IJ$11:INDIRECT("'Полная ст-ть с уч.НЗС (Авто)'!IJ"&amp;$J$42))/$D33)</f>
        <v>0</v>
      </c>
      <c r="IK33" s="137">
        <f ca="1">IF($D33=0,0,SUMIF('Полная ст-ть с уч.НЗС (Авто)'!$YP$11:INDIRECT("'Полная ст-ть с уч.НЗС (Авто)'!YP"&amp;$J$42),$C33,'Полная ст-ть с уч.НЗС (Авто)'!IK$11:INDIRECT("'Полная ст-ть с уч.НЗС (Авто)'!IK"&amp;$J$42))/$D33)</f>
        <v>0</v>
      </c>
      <c r="IL33" s="137">
        <f ca="1">IF($D33=0,0,SUMIF('Полная ст-ть с уч.НЗС (Авто)'!$YP$11:INDIRECT("'Полная ст-ть с уч.НЗС (Авто)'!YP"&amp;$J$42),$C33,'Полная ст-ть с уч.НЗС (Авто)'!IL$11:INDIRECT("'Полная ст-ть с уч.НЗС (Авто)'!IL"&amp;$J$42))/$D33)</f>
        <v>0</v>
      </c>
      <c r="IM33" s="137">
        <f ca="1">IF($D33=0,0,SUMIF('Полная ст-ть с уч.НЗС (Авто)'!$YP$11:INDIRECT("'Полная ст-ть с уч.НЗС (Авто)'!YP"&amp;$J$42),$C33,'Полная ст-ть с уч.НЗС (Авто)'!IM$11:INDIRECT("'Полная ст-ть с уч.НЗС (Авто)'!IM"&amp;$J$42))/$D33)</f>
        <v>0</v>
      </c>
      <c r="IN33" s="137">
        <f ca="1">IF($D33=0,0,SUMIF('Полная ст-ть с уч.НЗС (Авто)'!$YP$11:INDIRECT("'Полная ст-ть с уч.НЗС (Авто)'!YP"&amp;$J$42),$C33,'Полная ст-ть с уч.НЗС (Авто)'!IN$11:INDIRECT("'Полная ст-ть с уч.НЗС (Авто)'!IN"&amp;$J$42))/$D33)</f>
        <v>0</v>
      </c>
      <c r="IO33" s="137">
        <f ca="1">IF($D33=0,0,SUMIF('Полная ст-ть с уч.НЗС (Авто)'!$YP$11:INDIRECT("'Полная ст-ть с уч.НЗС (Авто)'!YP"&amp;$J$42),$C33,'Полная ст-ть с уч.НЗС (Авто)'!IO$11:INDIRECT("'Полная ст-ть с уч.НЗС (Авто)'!IO"&amp;$J$42))/$D33)</f>
        <v>0</v>
      </c>
      <c r="IP33" s="137">
        <f ca="1">IF($D33=0,0,SUMIF('Полная ст-ть с уч.НЗС (Авто)'!$YP$11:INDIRECT("'Полная ст-ть с уч.НЗС (Авто)'!YP"&amp;$J$42),$C33,'Полная ст-ть с уч.НЗС (Авто)'!IP$11:INDIRECT("'Полная ст-ть с уч.НЗС (Авто)'!IP"&amp;$J$42))/$D33)</f>
        <v>0</v>
      </c>
      <c r="IQ33" s="137">
        <f ca="1">IF($D33=0,0,SUMIF('Полная ст-ть с уч.НЗС (Авто)'!$YP$11:INDIRECT("'Полная ст-ть с уч.НЗС (Авто)'!YP"&amp;$J$42),$C33,'Полная ст-ть с уч.НЗС (Авто)'!IQ$11:INDIRECT("'Полная ст-ть с уч.НЗС (Авто)'!IQ"&amp;$J$42))/$D33)</f>
        <v>0</v>
      </c>
      <c r="IR33" s="137">
        <f ca="1">IF($D33=0,0,SUMIF('Полная ст-ть с уч.НЗС (Авто)'!$YP$11:INDIRECT("'Полная ст-ть с уч.НЗС (Авто)'!YP"&amp;$J$42),$C33,'Полная ст-ть с уч.НЗС (Авто)'!IR$11:INDIRECT("'Полная ст-ть с уч.НЗС (Авто)'!IR"&amp;$J$42))/$D33)</f>
        <v>0</v>
      </c>
      <c r="IS33" s="137">
        <f ca="1">IF($D33=0,0,SUMIF('Полная ст-ть с уч.НЗС (Авто)'!$YP$11:INDIRECT("'Полная ст-ть с уч.НЗС (Авто)'!YP"&amp;$J$42),$C33,'Полная ст-ть с уч.НЗС (Авто)'!IS$11:INDIRECT("'Полная ст-ть с уч.НЗС (Авто)'!IS"&amp;$J$42))/$D33)</f>
        <v>0</v>
      </c>
      <c r="IT33" s="137">
        <f ca="1">IF($D33=0,0,SUMIF('Полная ст-ть с уч.НЗС (Авто)'!$YP$11:INDIRECT("'Полная ст-ть с уч.НЗС (Авто)'!YP"&amp;$J$42),$C33,'Полная ст-ть с уч.НЗС (Авто)'!IT$11:INDIRECT("'Полная ст-ть с уч.НЗС (Авто)'!IT"&amp;$J$42))/$D33)</f>
        <v>0</v>
      </c>
      <c r="IU33" s="137">
        <f ca="1">IF($D33=0,0,SUMIF('Полная ст-ть с уч.НЗС (Авто)'!$YP$11:INDIRECT("'Полная ст-ть с уч.НЗС (Авто)'!YP"&amp;$J$42),$C33,'Полная ст-ть с уч.НЗС (Авто)'!IU$11:INDIRECT("'Полная ст-ть с уч.НЗС (Авто)'!IU"&amp;$J$42))/$D33)</f>
        <v>0</v>
      </c>
      <c r="IV33" s="137">
        <f ca="1">IF($D33=0,0,SUMIF('Полная ст-ть с уч.НЗС (Авто)'!$YP$11:INDIRECT("'Полная ст-ть с уч.НЗС (Авто)'!YP"&amp;$J$42),$C33,'Полная ст-ть с уч.НЗС (Авто)'!IV$11:INDIRECT("'Полная ст-ть с уч.НЗС (Авто)'!IV"&amp;$J$42))/$D33)</f>
        <v>0</v>
      </c>
      <c r="IW33" s="137">
        <f ca="1">IF($D33=0,0,SUMIF('Полная ст-ть с уч.НЗС (Авто)'!$YP$11:INDIRECT("'Полная ст-ть с уч.НЗС (Авто)'!YP"&amp;$J$42),$C33,'Полная ст-ть с уч.НЗС (Авто)'!IW$11:INDIRECT("'Полная ст-ть с уч.НЗС (Авто)'!IW"&amp;$J$42))/$D33)</f>
        <v>0</v>
      </c>
      <c r="IX33" s="137">
        <f ca="1">IF($D33=0,0,SUMIF('Полная ст-ть с уч.НЗС (Авто)'!$YP$11:INDIRECT("'Полная ст-ть с уч.НЗС (Авто)'!YP"&amp;$J$42),$C33,'Полная ст-ть с уч.НЗС (Авто)'!IX$11:INDIRECT("'Полная ст-ть с уч.НЗС (Авто)'!IX"&amp;$J$42))/$D33)</f>
        <v>0</v>
      </c>
      <c r="IY33" s="137">
        <f ca="1">IF($D33=0,0,SUMIF('Полная ст-ть с уч.НЗС (Авто)'!$YP$11:INDIRECT("'Полная ст-ть с уч.НЗС (Авто)'!YP"&amp;$J$42),$C33,'Полная ст-ть с уч.НЗС (Авто)'!IY$11:INDIRECT("'Полная ст-ть с уч.НЗС (Авто)'!IY"&amp;$J$42))/$D33)</f>
        <v>0</v>
      </c>
      <c r="IZ33" s="137">
        <f ca="1">IF($D33=0,0,SUMIF('Полная ст-ть с уч.НЗС (Авто)'!$YP$11:INDIRECT("'Полная ст-ть с уч.НЗС (Авто)'!YP"&amp;$J$42),$C33,'Полная ст-ть с уч.НЗС (Авто)'!IZ$11:INDIRECT("'Полная ст-ть с уч.НЗС (Авто)'!IZ"&amp;$J$42))/$D33)</f>
        <v>0</v>
      </c>
      <c r="JA33" s="137">
        <f ca="1">IF($D33=0,0,SUMIF('Полная ст-ть с уч.НЗС (Авто)'!$YP$11:INDIRECT("'Полная ст-ть с уч.НЗС (Авто)'!YP"&amp;$J$42),$C33,'Полная ст-ть с уч.НЗС (Авто)'!JA$11:INDIRECT("'Полная ст-ть с уч.НЗС (Авто)'!JA"&amp;$J$42))/$D33)</f>
        <v>0</v>
      </c>
      <c r="JB33" s="137">
        <f ca="1">IF($D33=0,0,SUMIF('Полная ст-ть с уч.НЗС (Авто)'!$YP$11:INDIRECT("'Полная ст-ть с уч.НЗС (Авто)'!YP"&amp;$J$42),$C33,'Полная ст-ть с уч.НЗС (Авто)'!JB$11:INDIRECT("'Полная ст-ть с уч.НЗС (Авто)'!JB"&amp;$J$42))/$D33)</f>
        <v>0</v>
      </c>
      <c r="JC33" s="137">
        <f ca="1">IF($D33=0,0,SUMIF('Полная ст-ть с уч.НЗС (Авто)'!$YP$11:INDIRECT("'Полная ст-ть с уч.НЗС (Авто)'!YP"&amp;$J$42),$C33,'Полная ст-ть с уч.НЗС (Авто)'!JC$11:INDIRECT("'Полная ст-ть с уч.НЗС (Авто)'!JC"&amp;$J$42))/$D33)</f>
        <v>0</v>
      </c>
      <c r="JD33" s="137">
        <f ca="1">IF($D33=0,0,SUMIF('Полная ст-ть с уч.НЗС (Авто)'!$YP$11:INDIRECT("'Полная ст-ть с уч.НЗС (Авто)'!YP"&amp;$J$42),$C33,'Полная ст-ть с уч.НЗС (Авто)'!JD$11:INDIRECT("'Полная ст-ть с уч.НЗС (Авто)'!JD"&amp;$J$42))/$D33)</f>
        <v>0</v>
      </c>
      <c r="JE33" s="137">
        <f ca="1">IF($D33=0,0,SUMIF('Полная ст-ть с уч.НЗС (Авто)'!$YP$11:INDIRECT("'Полная ст-ть с уч.НЗС (Авто)'!YP"&amp;$J$42),$C33,'Полная ст-ть с уч.НЗС (Авто)'!JE$11:INDIRECT("'Полная ст-ть с уч.НЗС (Авто)'!JE"&amp;$J$42))/$D33)</f>
        <v>0</v>
      </c>
      <c r="JF33" s="137">
        <f ca="1">IF($D33=0,0,SUMIF('Полная ст-ть с уч.НЗС (Авто)'!$YP$11:INDIRECT("'Полная ст-ть с уч.НЗС (Авто)'!YP"&amp;$J$42),$C33,'Полная ст-ть с уч.НЗС (Авто)'!JF$11:INDIRECT("'Полная ст-ть с уч.НЗС (Авто)'!JF"&amp;$J$42))/$D33)</f>
        <v>0</v>
      </c>
      <c r="JG33" s="137">
        <f ca="1">IF($D33=0,0,SUMIF('Полная ст-ть с уч.НЗС (Авто)'!$YP$11:INDIRECT("'Полная ст-ть с уч.НЗС (Авто)'!YP"&amp;$J$42),$C33,'Полная ст-ть с уч.НЗС (Авто)'!JG$11:INDIRECT("'Полная ст-ть с уч.НЗС (Авто)'!JG"&amp;$J$42))/$D33)</f>
        <v>0</v>
      </c>
      <c r="JH33" s="137">
        <f ca="1">IF($D33=0,0,SUMIF('Полная ст-ть с уч.НЗС (Авто)'!$YP$11:INDIRECT("'Полная ст-ть с уч.НЗС (Авто)'!YP"&amp;$J$42),$C33,'Полная ст-ть с уч.НЗС (Авто)'!JH$11:INDIRECT("'Полная ст-ть с уч.НЗС (Авто)'!JH"&amp;$J$42))/$D33)</f>
        <v>0</v>
      </c>
      <c r="JI33" s="137">
        <f ca="1">IF($D33=0,0,SUMIF('Полная ст-ть с уч.НЗС (Авто)'!$YP$11:INDIRECT("'Полная ст-ть с уч.НЗС (Авто)'!YP"&amp;$J$42),$C33,'Полная ст-ть с уч.НЗС (Авто)'!JI$11:INDIRECT("'Полная ст-ть с уч.НЗС (Авто)'!JI"&amp;$J$42))/$D33)</f>
        <v>0</v>
      </c>
      <c r="JJ33" s="137">
        <f ca="1">IF($D33=0,0,SUMIF('Полная ст-ть с уч.НЗС (Авто)'!$YP$11:INDIRECT("'Полная ст-ть с уч.НЗС (Авто)'!YP"&amp;$J$42),$C33,'Полная ст-ть с уч.НЗС (Авто)'!JJ$11:INDIRECT("'Полная ст-ть с уч.НЗС (Авто)'!JJ"&amp;$J$42))/$D33)</f>
        <v>0</v>
      </c>
      <c r="JK33" s="137">
        <f ca="1">IF($D33=0,0,SUMIF('Полная ст-ть с уч.НЗС (Авто)'!$YP$11:INDIRECT("'Полная ст-ть с уч.НЗС (Авто)'!YP"&amp;$J$42),$C33,'Полная ст-ть с уч.НЗС (Авто)'!JK$11:INDIRECT("'Полная ст-ть с уч.НЗС (Авто)'!JK"&amp;$J$42))/$D33)</f>
        <v>0</v>
      </c>
      <c r="JL33" s="137">
        <f ca="1">IF($D33=0,0,SUMIF('Полная ст-ть с уч.НЗС (Авто)'!$YP$11:INDIRECT("'Полная ст-ть с уч.НЗС (Авто)'!YP"&amp;$J$42),$C33,'Полная ст-ть с уч.НЗС (Авто)'!JL$11:INDIRECT("'Полная ст-ть с уч.НЗС (Авто)'!JL"&amp;$J$42))/$D33)</f>
        <v>0</v>
      </c>
      <c r="JM33" s="137">
        <f ca="1">IF($D33=0,0,SUMIF('Полная ст-ть с уч.НЗС (Авто)'!$YP$11:INDIRECT("'Полная ст-ть с уч.НЗС (Авто)'!YP"&amp;$J$42),$C33,'Полная ст-ть с уч.НЗС (Авто)'!JM$11:INDIRECT("'Полная ст-ть с уч.НЗС (Авто)'!JM"&amp;$J$42))/$D33)</f>
        <v>0</v>
      </c>
      <c r="JN33" s="137">
        <f ca="1">IF($D33=0,0,SUMIF('Полная ст-ть с уч.НЗС (Авто)'!$YP$11:INDIRECT("'Полная ст-ть с уч.НЗС (Авто)'!YP"&amp;$J$42),$C33,'Полная ст-ть с уч.НЗС (Авто)'!JN$11:INDIRECT("'Полная ст-ть с уч.НЗС (Авто)'!JN"&amp;$J$42))/$D33)</f>
        <v>0</v>
      </c>
      <c r="JO33" s="137">
        <f ca="1">IF($D33=0,0,SUMIF('Полная ст-ть с уч.НЗС (Авто)'!$YP$11:INDIRECT("'Полная ст-ть с уч.НЗС (Авто)'!YP"&amp;$J$42),$C33,'Полная ст-ть с уч.НЗС (Авто)'!JO$11:INDIRECT("'Полная ст-ть с уч.НЗС (Авто)'!JO"&amp;$J$42))/$D33)</f>
        <v>0</v>
      </c>
      <c r="JP33" s="137">
        <f ca="1">IF($D33=0,0,SUMIF('Полная ст-ть с уч.НЗС (Авто)'!$YP$11:INDIRECT("'Полная ст-ть с уч.НЗС (Авто)'!YP"&amp;$J$42),$C33,'Полная ст-ть с уч.НЗС (Авто)'!JP$11:INDIRECT("'Полная ст-ть с уч.НЗС (Авто)'!JP"&amp;$J$42))/$D33)</f>
        <v>0</v>
      </c>
      <c r="JQ33" s="137">
        <f ca="1">IF($D33=0,0,SUMIF('Полная ст-ть с уч.НЗС (Авто)'!$YP$11:INDIRECT("'Полная ст-ть с уч.НЗС (Авто)'!YP"&amp;$J$42),$C33,'Полная ст-ть с уч.НЗС (Авто)'!JQ$11:INDIRECT("'Полная ст-ть с уч.НЗС (Авто)'!JQ"&amp;$J$42))/$D33)</f>
        <v>0</v>
      </c>
      <c r="JR33" s="137">
        <f ca="1">IF($D33=0,0,SUMIF('Полная ст-ть с уч.НЗС (Авто)'!$YP$11:INDIRECT("'Полная ст-ть с уч.НЗС (Авто)'!YP"&amp;$J$42),$C33,'Полная ст-ть с уч.НЗС (Авто)'!JR$11:INDIRECT("'Полная ст-ть с уч.НЗС (Авто)'!JR"&amp;$J$42))/$D33)</f>
        <v>0</v>
      </c>
      <c r="JS33" s="137">
        <f ca="1">IF($D33=0,0,SUMIF('Полная ст-ть с уч.НЗС (Авто)'!$YP$11:INDIRECT("'Полная ст-ть с уч.НЗС (Авто)'!YP"&amp;$J$42),$C33,'Полная ст-ть с уч.НЗС (Авто)'!JS$11:INDIRECT("'Полная ст-ть с уч.НЗС (Авто)'!JS"&amp;$J$42))/$D33)</f>
        <v>0</v>
      </c>
      <c r="JT33" s="137">
        <f ca="1">IF($D33=0,0,SUMIF('Полная ст-ть с уч.НЗС (Авто)'!$YP$11:INDIRECT("'Полная ст-ть с уч.НЗС (Авто)'!YP"&amp;$J$42),$C33,'Полная ст-ть с уч.НЗС (Авто)'!JT$11:INDIRECT("'Полная ст-ть с уч.НЗС (Авто)'!JT"&amp;$J$42))/$D33)</f>
        <v>0</v>
      </c>
      <c r="JU33" s="137">
        <f ca="1">IF($D33=0,0,SUMIF('Полная ст-ть с уч.НЗС (Авто)'!$YP$11:INDIRECT("'Полная ст-ть с уч.НЗС (Авто)'!YP"&amp;$J$42),$C33,'Полная ст-ть с уч.НЗС (Авто)'!JU$11:INDIRECT("'Полная ст-ть с уч.НЗС (Авто)'!JU"&amp;$J$42))/$D33)</f>
        <v>0</v>
      </c>
      <c r="JV33" s="137">
        <f ca="1">IF($D33=0,0,SUMIF('Полная ст-ть с уч.НЗС (Авто)'!$YP$11:INDIRECT("'Полная ст-ть с уч.НЗС (Авто)'!YP"&amp;$J$42),$C33,'Полная ст-ть с уч.НЗС (Авто)'!JV$11:INDIRECT("'Полная ст-ть с уч.НЗС (Авто)'!JV"&amp;$J$42))/$D33)</f>
        <v>0</v>
      </c>
      <c r="JW33" s="137">
        <f ca="1">IF($D33=0,0,SUMIF('Полная ст-ть с уч.НЗС (Авто)'!$YP$11:INDIRECT("'Полная ст-ть с уч.НЗС (Авто)'!YP"&amp;$J$42),$C33,'Полная ст-ть с уч.НЗС (Авто)'!JW$11:INDIRECT("'Полная ст-ть с уч.НЗС (Авто)'!JW"&amp;$J$42))/$D33)</f>
        <v>0</v>
      </c>
      <c r="JX33" s="137">
        <f ca="1">IF($D33=0,0,SUMIF('Полная ст-ть с уч.НЗС (Авто)'!$YP$11:INDIRECT("'Полная ст-ть с уч.НЗС (Авто)'!YP"&amp;$J$42),$C33,'Полная ст-ть с уч.НЗС (Авто)'!JX$11:INDIRECT("'Полная ст-ть с уч.НЗС (Авто)'!JX"&amp;$J$42))/$D33)</f>
        <v>0</v>
      </c>
      <c r="JY33" s="137">
        <f ca="1">IF($D33=0,0,SUMIF('Полная ст-ть с уч.НЗС (Авто)'!$YP$11:INDIRECT("'Полная ст-ть с уч.НЗС (Авто)'!YP"&amp;$J$42),$C33,'Полная ст-ть с уч.НЗС (Авто)'!JY$11:INDIRECT("'Полная ст-ть с уч.НЗС (Авто)'!JY"&amp;$J$42))/$D33)</f>
        <v>0</v>
      </c>
      <c r="JZ33" s="137">
        <f ca="1">IF($D33=0,0,SUMIF('Полная ст-ть с уч.НЗС (Авто)'!$YP$11:INDIRECT("'Полная ст-ть с уч.НЗС (Авто)'!YP"&amp;$J$42),$C33,'Полная ст-ть с уч.НЗС (Авто)'!JZ$11:INDIRECT("'Полная ст-ть с уч.НЗС (Авто)'!JZ"&amp;$J$42))/$D33)</f>
        <v>0</v>
      </c>
      <c r="KA33" s="137">
        <f ca="1">IF($D33=0,0,SUMIF('Полная ст-ть с уч.НЗС (Авто)'!$YP$11:INDIRECT("'Полная ст-ть с уч.НЗС (Авто)'!YP"&amp;$J$42),$C33,'Полная ст-ть с уч.НЗС (Авто)'!KA$11:INDIRECT("'Полная ст-ть с уч.НЗС (Авто)'!KA"&amp;$J$42))/$D33)</f>
        <v>0</v>
      </c>
      <c r="KB33" s="137">
        <f ca="1">IF($D33=0,0,SUMIF('Полная ст-ть с уч.НЗС (Авто)'!$YP$11:INDIRECT("'Полная ст-ть с уч.НЗС (Авто)'!YP"&amp;$J$42),$C33,'Полная ст-ть с уч.НЗС (Авто)'!KB$11:INDIRECT("'Полная ст-ть с уч.НЗС (Авто)'!KB"&amp;$J$42))/$D33)</f>
        <v>0</v>
      </c>
      <c r="KC33" s="137">
        <f ca="1">IF($D33=0,0,SUMIF('Полная ст-ть с уч.НЗС (Авто)'!$YP$11:INDIRECT("'Полная ст-ть с уч.НЗС (Авто)'!YP"&amp;$J$42),$C33,'Полная ст-ть с уч.НЗС (Авто)'!KC$11:INDIRECT("'Полная ст-ть с уч.НЗС (Авто)'!KC"&amp;$J$42))/$D33)</f>
        <v>0</v>
      </c>
      <c r="KD33" s="137">
        <f ca="1">IF($D33=0,0,SUMIF('Полная ст-ть с уч.НЗС (Авто)'!$YP$11:INDIRECT("'Полная ст-ть с уч.НЗС (Авто)'!YP"&amp;$J$42),$C33,'Полная ст-ть с уч.НЗС (Авто)'!KD$11:INDIRECT("'Полная ст-ть с уч.НЗС (Авто)'!KD"&amp;$J$42))/$D33)</f>
        <v>0</v>
      </c>
      <c r="KE33" s="137">
        <f ca="1">IF($D33=0,0,SUMIF('Полная ст-ть с уч.НЗС (Авто)'!$YP$11:INDIRECT("'Полная ст-ть с уч.НЗС (Авто)'!YP"&amp;$J$42),$C33,'Полная ст-ть с уч.НЗС (Авто)'!KE$11:INDIRECT("'Полная ст-ть с уч.НЗС (Авто)'!KE"&amp;$J$42))/$D33)</f>
        <v>0</v>
      </c>
      <c r="KF33" s="137">
        <f ca="1">IF($D33=0,0,SUMIF('Полная ст-ть с уч.НЗС (Авто)'!$YP$11:INDIRECT("'Полная ст-ть с уч.НЗС (Авто)'!YP"&amp;$J$42),$C33,'Полная ст-ть с уч.НЗС (Авто)'!KF$11:INDIRECT("'Полная ст-ть с уч.НЗС (Авто)'!KF"&amp;$J$42))/$D33)</f>
        <v>0</v>
      </c>
      <c r="KG33" s="137">
        <f ca="1">IF($D33=0,0,SUMIF('Полная ст-ть с уч.НЗС (Авто)'!$YP$11:INDIRECT("'Полная ст-ть с уч.НЗС (Авто)'!YP"&amp;$J$42),$C33,'Полная ст-ть с уч.НЗС (Авто)'!KG$11:INDIRECT("'Полная ст-ть с уч.НЗС (Авто)'!KG"&amp;$J$42))/$D33)</f>
        <v>0</v>
      </c>
      <c r="KH33" s="137">
        <f ca="1">IF($D33=0,0,SUMIF('Полная ст-ть с уч.НЗС (Авто)'!$YP$11:INDIRECT("'Полная ст-ть с уч.НЗС (Авто)'!YP"&amp;$J$42),$C33,'Полная ст-ть с уч.НЗС (Авто)'!KH$11:INDIRECT("'Полная ст-ть с уч.НЗС (Авто)'!KH"&amp;$J$42))/$D33)</f>
        <v>0</v>
      </c>
      <c r="KI33" s="137">
        <f ca="1">IF($D33=0,0,SUMIF('Полная ст-ть с уч.НЗС (Авто)'!$YP$11:INDIRECT("'Полная ст-ть с уч.НЗС (Авто)'!YP"&amp;$J$42),$C33,'Полная ст-ть с уч.НЗС (Авто)'!KI$11:INDIRECT("'Полная ст-ть с уч.НЗС (Авто)'!KI"&amp;$J$42))/$D33)</f>
        <v>0</v>
      </c>
      <c r="KJ33" s="137">
        <f ca="1">IF($D33=0,0,SUMIF('Полная ст-ть с уч.НЗС (Авто)'!$YP$11:INDIRECT("'Полная ст-ть с уч.НЗС (Авто)'!YP"&amp;$J$42),$C33,'Полная ст-ть с уч.НЗС (Авто)'!KJ$11:INDIRECT("'Полная ст-ть с уч.НЗС (Авто)'!KJ"&amp;$J$42))/$D33)</f>
        <v>0</v>
      </c>
      <c r="KK33" s="137">
        <f ca="1">IF($D33=0,0,SUMIF('Полная ст-ть с уч.НЗС (Авто)'!$YP$11:INDIRECT("'Полная ст-ть с уч.НЗС (Авто)'!YP"&amp;$J$42),$C33,'Полная ст-ть с уч.НЗС (Авто)'!KK$11:INDIRECT("'Полная ст-ть с уч.НЗС (Авто)'!KK"&amp;$J$42))/$D33)</f>
        <v>0</v>
      </c>
      <c r="KL33" s="137">
        <f ca="1">IF($D33=0,0,SUMIF('Полная ст-ть с уч.НЗС (Авто)'!$YP$11:INDIRECT("'Полная ст-ть с уч.НЗС (Авто)'!YP"&amp;$J$42),$C33,'Полная ст-ть с уч.НЗС (Авто)'!KL$11:INDIRECT("'Полная ст-ть с уч.НЗС (Авто)'!KL"&amp;$J$42))/$D33)</f>
        <v>0</v>
      </c>
      <c r="KM33" s="137">
        <f ca="1">IF($D33=0,0,SUMIF('Полная ст-ть с уч.НЗС (Авто)'!$YP$11:INDIRECT("'Полная ст-ть с уч.НЗС (Авто)'!YP"&amp;$J$42),$C33,'Полная ст-ть с уч.НЗС (Авто)'!KM$11:INDIRECT("'Полная ст-ть с уч.НЗС (Авто)'!KM"&amp;$J$42))/$D33)</f>
        <v>0</v>
      </c>
      <c r="KN33" s="137">
        <f ca="1">IF($D33=0,0,SUMIF('Полная ст-ть с уч.НЗС (Авто)'!$YP$11:INDIRECT("'Полная ст-ть с уч.НЗС (Авто)'!YP"&amp;$J$42),$C33,'Полная ст-ть с уч.НЗС (Авто)'!KN$11:INDIRECT("'Полная ст-ть с уч.НЗС (Авто)'!KN"&amp;$J$42))/$D33)</f>
        <v>0</v>
      </c>
      <c r="KO33" s="137">
        <f ca="1">IF($D33=0,0,SUMIF('Полная ст-ть с уч.НЗС (Авто)'!$YP$11:INDIRECT("'Полная ст-ть с уч.НЗС (Авто)'!YP"&amp;$J$42),$C33,'Полная ст-ть с уч.НЗС (Авто)'!KO$11:INDIRECT("'Полная ст-ть с уч.НЗС (Авто)'!KO"&amp;$J$42))/$D33)</f>
        <v>0</v>
      </c>
      <c r="KP33" s="137">
        <f ca="1">IF($D33=0,0,SUMIF('Полная ст-ть с уч.НЗС (Авто)'!$YP$11:INDIRECT("'Полная ст-ть с уч.НЗС (Авто)'!YP"&amp;$J$42),$C33,'Полная ст-ть с уч.НЗС (Авто)'!KP$11:INDIRECT("'Полная ст-ть с уч.НЗС (Авто)'!KP"&amp;$J$42))/$D33)</f>
        <v>0</v>
      </c>
      <c r="KQ33" s="137">
        <f ca="1">IF($D33=0,0,SUMIF('Полная ст-ть с уч.НЗС (Авто)'!$YP$11:INDIRECT("'Полная ст-ть с уч.НЗС (Авто)'!YP"&amp;$J$42),$C33,'Полная ст-ть с уч.НЗС (Авто)'!KQ$11:INDIRECT("'Полная ст-ть с уч.НЗС (Авто)'!KQ"&amp;$J$42))/$D33)</f>
        <v>0</v>
      </c>
      <c r="KR33" s="137">
        <f ca="1">IF($D33=0,0,SUMIF('Полная ст-ть с уч.НЗС (Авто)'!$YP$11:INDIRECT("'Полная ст-ть с уч.НЗС (Авто)'!YP"&amp;$J$42),$C33,'Полная ст-ть с уч.НЗС (Авто)'!KR$11:INDIRECT("'Полная ст-ть с уч.НЗС (Авто)'!KR"&amp;$J$42))/$D33)</f>
        <v>0</v>
      </c>
      <c r="KS33" s="137">
        <f ca="1">IF($D33=0,0,SUMIF('Полная ст-ть с уч.НЗС (Авто)'!$YP$11:INDIRECT("'Полная ст-ть с уч.НЗС (Авто)'!YP"&amp;$J$42),$C33,'Полная ст-ть с уч.НЗС (Авто)'!KS$11:INDIRECT("'Полная ст-ть с уч.НЗС (Авто)'!KS"&amp;$J$42))/$D33)</f>
        <v>0</v>
      </c>
      <c r="KT33" s="137">
        <f ca="1">IF($D33=0,0,SUMIF('Полная ст-ть с уч.НЗС (Авто)'!$YP$11:INDIRECT("'Полная ст-ть с уч.НЗС (Авто)'!YP"&amp;$J$42),$C33,'Полная ст-ть с уч.НЗС (Авто)'!KT$11:INDIRECT("'Полная ст-ть с уч.НЗС (Авто)'!KT"&amp;$J$42))/$D33)</f>
        <v>0</v>
      </c>
      <c r="KU33" s="137">
        <f ca="1">IF($D33=0,0,SUMIF('Полная ст-ть с уч.НЗС (Авто)'!$YP$11:INDIRECT("'Полная ст-ть с уч.НЗС (Авто)'!YP"&amp;$J$42),$C33,'Полная ст-ть с уч.НЗС (Авто)'!KU$11:INDIRECT("'Полная ст-ть с уч.НЗС (Авто)'!KU"&amp;$J$42))/$D33)</f>
        <v>0</v>
      </c>
      <c r="KV33" s="137">
        <f ca="1">IF($D33=0,0,SUMIF('Полная ст-ть с уч.НЗС (Авто)'!$YP$11:INDIRECT("'Полная ст-ть с уч.НЗС (Авто)'!YP"&amp;$J$42),$C33,'Полная ст-ть с уч.НЗС (Авто)'!KV$11:INDIRECT("'Полная ст-ть с уч.НЗС (Авто)'!KV"&amp;$J$42))/$D33)</f>
        <v>0</v>
      </c>
      <c r="KW33" s="137">
        <f ca="1">IF($D33=0,0,SUMIF('Полная ст-ть с уч.НЗС (Авто)'!$YP$11:INDIRECT("'Полная ст-ть с уч.НЗС (Авто)'!YP"&amp;$J$42),$C33,'Полная ст-ть с уч.НЗС (Авто)'!KW$11:INDIRECT("'Полная ст-ть с уч.НЗС (Авто)'!KW"&amp;$J$42))/$D33)</f>
        <v>0</v>
      </c>
      <c r="KX33" s="137">
        <f ca="1">IF($D33=0,0,SUMIF('Полная ст-ть с уч.НЗС (Авто)'!$YP$11:INDIRECT("'Полная ст-ть с уч.НЗС (Авто)'!YP"&amp;$J$42),$C33,'Полная ст-ть с уч.НЗС (Авто)'!KX$11:INDIRECT("'Полная ст-ть с уч.НЗС (Авто)'!KX"&amp;$J$42))/$D33)</f>
        <v>0</v>
      </c>
      <c r="KY33" s="137">
        <f ca="1">IF($D33=0,0,SUMIF('Полная ст-ть с уч.НЗС (Авто)'!$YP$11:INDIRECT("'Полная ст-ть с уч.НЗС (Авто)'!YP"&amp;$J$42),$C33,'Полная ст-ть с уч.НЗС (Авто)'!KY$11:INDIRECT("'Полная ст-ть с уч.НЗС (Авто)'!KY"&amp;$J$42))/$D33)</f>
        <v>0</v>
      </c>
      <c r="KZ33" s="137">
        <f ca="1">IF($D33=0,0,SUMIF('Полная ст-ть с уч.НЗС (Авто)'!$YP$11:INDIRECT("'Полная ст-ть с уч.НЗС (Авто)'!YP"&amp;$J$42),$C33,'Полная ст-ть с уч.НЗС (Авто)'!KZ$11:INDIRECT("'Полная ст-ть с уч.НЗС (Авто)'!KZ"&amp;$J$42))/$D33)</f>
        <v>0</v>
      </c>
      <c r="LA33" s="137">
        <f ca="1">IF($D33=0,0,SUMIF('Полная ст-ть с уч.НЗС (Авто)'!$YP$11:INDIRECT("'Полная ст-ть с уч.НЗС (Авто)'!YP"&amp;$J$42),$C33,'Полная ст-ть с уч.НЗС (Авто)'!LA$11:INDIRECT("'Полная ст-ть с уч.НЗС (Авто)'!LA"&amp;$J$42))/$D33)</f>
        <v>0</v>
      </c>
      <c r="LB33" s="137">
        <f ca="1">IF($D33=0,0,SUMIF('Полная ст-ть с уч.НЗС (Авто)'!$YP$11:INDIRECT("'Полная ст-ть с уч.НЗС (Авто)'!YP"&amp;$J$42),$C33,'Полная ст-ть с уч.НЗС (Авто)'!LB$11:INDIRECT("'Полная ст-ть с уч.НЗС (Авто)'!LB"&amp;$J$42))/$D33)</f>
        <v>0</v>
      </c>
      <c r="LC33" s="137">
        <f ca="1">IF($D33=0,0,SUMIF('Полная ст-ть с уч.НЗС (Авто)'!$YP$11:INDIRECT("'Полная ст-ть с уч.НЗС (Авто)'!YP"&amp;$J$42),$C33,'Полная ст-ть с уч.НЗС (Авто)'!LC$11:INDIRECT("'Полная ст-ть с уч.НЗС (Авто)'!LC"&amp;$J$42))/$D33)</f>
        <v>0</v>
      </c>
      <c r="LD33" s="137">
        <f ca="1">IF($D33=0,0,SUMIF('Полная ст-ть с уч.НЗС (Авто)'!$YP$11:INDIRECT("'Полная ст-ть с уч.НЗС (Авто)'!YP"&amp;$J$42),$C33,'Полная ст-ть с уч.НЗС (Авто)'!LD$11:INDIRECT("'Полная ст-ть с уч.НЗС (Авто)'!LD"&amp;$J$42))/$D33)</f>
        <v>0</v>
      </c>
      <c r="LE33" s="137">
        <f ca="1">IF($D33=0,0,SUMIF('Полная ст-ть с уч.НЗС (Авто)'!$YP$11:INDIRECT("'Полная ст-ть с уч.НЗС (Авто)'!YP"&amp;$J$42),$C33,'Полная ст-ть с уч.НЗС (Авто)'!LE$11:INDIRECT("'Полная ст-ть с уч.НЗС (Авто)'!LE"&amp;$J$42))/$D33)</f>
        <v>0</v>
      </c>
      <c r="LF33" s="137">
        <f ca="1">IF($D33=0,0,SUMIF('Полная ст-ть с уч.НЗС (Авто)'!$YP$11:INDIRECT("'Полная ст-ть с уч.НЗС (Авто)'!YP"&amp;$J$42),$C33,'Полная ст-ть с уч.НЗС (Авто)'!LF$11:INDIRECT("'Полная ст-ть с уч.НЗС (Авто)'!LF"&amp;$J$42))/$D33)</f>
        <v>0</v>
      </c>
      <c r="LG33" s="137">
        <f ca="1">IF($D33=0,0,SUMIF('Полная ст-ть с уч.НЗС (Авто)'!$YP$11:INDIRECT("'Полная ст-ть с уч.НЗС (Авто)'!YP"&amp;$J$42),$C33,'Полная ст-ть с уч.НЗС (Авто)'!LG$11:INDIRECT("'Полная ст-ть с уч.НЗС (Авто)'!LG"&amp;$J$42))/$D33)</f>
        <v>0</v>
      </c>
      <c r="LH33" s="137">
        <f ca="1">IF($D33=0,0,SUMIF('Полная ст-ть с уч.НЗС (Авто)'!$YP$11:INDIRECT("'Полная ст-ть с уч.НЗС (Авто)'!YP"&amp;$J$42),$C33,'Полная ст-ть с уч.НЗС (Авто)'!LH$11:INDIRECT("'Полная ст-ть с уч.НЗС (Авто)'!LH"&amp;$J$42))/$D33)</f>
        <v>0</v>
      </c>
      <c r="LI33" s="137">
        <f ca="1">IF($D33=0,0,SUMIF('Полная ст-ть с уч.НЗС (Авто)'!$YP$11:INDIRECT("'Полная ст-ть с уч.НЗС (Авто)'!YP"&amp;$J$42),$C33,'Полная ст-ть с уч.НЗС (Авто)'!LI$11:INDIRECT("'Полная ст-ть с уч.НЗС (Авто)'!LI"&amp;$J$42))/$D33)</f>
        <v>0</v>
      </c>
      <c r="LJ33" s="137">
        <f ca="1">IF($D33=0,0,SUMIF('Полная ст-ть с уч.НЗС (Авто)'!$YP$11:INDIRECT("'Полная ст-ть с уч.НЗС (Авто)'!YP"&amp;$J$42),$C33,'Полная ст-ть с уч.НЗС (Авто)'!LJ$11:INDIRECT("'Полная ст-ть с уч.НЗС (Авто)'!LJ"&amp;$J$42))/$D33)</f>
        <v>0</v>
      </c>
      <c r="LK33" s="137">
        <f ca="1">IF($D33=0,0,SUMIF('Полная ст-ть с уч.НЗС (Авто)'!$YP$11:INDIRECT("'Полная ст-ть с уч.НЗС (Авто)'!YP"&amp;$J$42),$C33,'Полная ст-ть с уч.НЗС (Авто)'!LK$11:INDIRECT("'Полная ст-ть с уч.НЗС (Авто)'!LK"&amp;$J$42))/$D33)</f>
        <v>0</v>
      </c>
      <c r="LL33" s="137">
        <f ca="1">IF($D33=0,0,SUMIF('Полная ст-ть с уч.НЗС (Авто)'!$YP$11:INDIRECT("'Полная ст-ть с уч.НЗС (Авто)'!YP"&amp;$J$42),$C33,'Полная ст-ть с уч.НЗС (Авто)'!LL$11:INDIRECT("'Полная ст-ть с уч.НЗС (Авто)'!LL"&amp;$J$42))/$D33)</f>
        <v>0</v>
      </c>
      <c r="LM33" s="137">
        <f ca="1">IF($D33=0,0,SUMIF('Полная ст-ть с уч.НЗС (Авто)'!$YP$11:INDIRECT("'Полная ст-ть с уч.НЗС (Авто)'!YP"&amp;$J$42),$C33,'Полная ст-ть с уч.НЗС (Авто)'!LM$11:INDIRECT("'Полная ст-ть с уч.НЗС (Авто)'!LM"&amp;$J$42))/$D33)</f>
        <v>0</v>
      </c>
      <c r="LN33" s="137">
        <f ca="1">IF($D33=0,0,SUMIF('Полная ст-ть с уч.НЗС (Авто)'!$YP$11:INDIRECT("'Полная ст-ть с уч.НЗС (Авто)'!YP"&amp;$J$42),$C33,'Полная ст-ть с уч.НЗС (Авто)'!LN$11:INDIRECT("'Полная ст-ть с уч.НЗС (Авто)'!LN"&amp;$J$42))/$D33)</f>
        <v>0</v>
      </c>
      <c r="LO33" s="137">
        <f ca="1">IF($D33=0,0,SUMIF('Полная ст-ть с уч.НЗС (Авто)'!$YP$11:INDIRECT("'Полная ст-ть с уч.НЗС (Авто)'!YP"&amp;$J$42),$C33,'Полная ст-ть с уч.НЗС (Авто)'!LO$11:INDIRECT("'Полная ст-ть с уч.НЗС (Авто)'!LO"&amp;$J$42))/$D33)</f>
        <v>0</v>
      </c>
      <c r="LP33" s="137">
        <f ca="1">IF($D33=0,0,SUMIF('Полная ст-ть с уч.НЗС (Авто)'!$YP$11:INDIRECT("'Полная ст-ть с уч.НЗС (Авто)'!YP"&amp;$J$42),$C33,'Полная ст-ть с уч.НЗС (Авто)'!LP$11:INDIRECT("'Полная ст-ть с уч.НЗС (Авто)'!LP"&amp;$J$42))/$D33)</f>
        <v>0</v>
      </c>
      <c r="LQ33" s="137">
        <f ca="1">IF($D33=0,0,SUMIF('Полная ст-ть с уч.НЗС (Авто)'!$YP$11:INDIRECT("'Полная ст-ть с уч.НЗС (Авто)'!YP"&amp;$J$42),$C33,'Полная ст-ть с уч.НЗС (Авто)'!LQ$11:INDIRECT("'Полная ст-ть с уч.НЗС (Авто)'!LQ"&amp;$J$42))/$D33)</f>
        <v>0</v>
      </c>
      <c r="LR33" s="137">
        <f ca="1">IF($D33=0,0,SUMIF('Полная ст-ть с уч.НЗС (Авто)'!$YP$11:INDIRECT("'Полная ст-ть с уч.НЗС (Авто)'!YP"&amp;$J$42),$C33,'Полная ст-ть с уч.НЗС (Авто)'!LR$11:INDIRECT("'Полная ст-ть с уч.НЗС (Авто)'!LR"&amp;$J$42))/$D33)</f>
        <v>0</v>
      </c>
      <c r="LS33" s="137">
        <f ca="1">IF($D33=0,0,SUMIF('Полная ст-ть с уч.НЗС (Авто)'!$YP$11:INDIRECT("'Полная ст-ть с уч.НЗС (Авто)'!YP"&amp;$J$42),$C33,'Полная ст-ть с уч.НЗС (Авто)'!LS$11:INDIRECT("'Полная ст-ть с уч.НЗС (Авто)'!LS"&amp;$J$42))/$D33)</f>
        <v>0</v>
      </c>
      <c r="LT33" s="137">
        <f ca="1">IF($D33=0,0,SUMIF('Полная ст-ть с уч.НЗС (Авто)'!$YP$11:INDIRECT("'Полная ст-ть с уч.НЗС (Авто)'!YP"&amp;$J$42),$C33,'Полная ст-ть с уч.НЗС (Авто)'!LT$11:INDIRECT("'Полная ст-ть с уч.НЗС (Авто)'!LT"&amp;$J$42))/$D33)</f>
        <v>0</v>
      </c>
      <c r="LU33" s="137">
        <f ca="1">IF($D33=0,0,SUMIF('Полная ст-ть с уч.НЗС (Авто)'!$YP$11:INDIRECT("'Полная ст-ть с уч.НЗС (Авто)'!YP"&amp;$J$42),$C33,'Полная ст-ть с уч.НЗС (Авто)'!LU$11:INDIRECT("'Полная ст-ть с уч.НЗС (Авто)'!LU"&amp;$J$42))/$D33)</f>
        <v>0</v>
      </c>
      <c r="LV33" s="137">
        <f ca="1">IF($D33=0,0,SUMIF('Полная ст-ть с уч.НЗС (Авто)'!$YP$11:INDIRECT("'Полная ст-ть с уч.НЗС (Авто)'!YP"&amp;$J$42),$C33,'Полная ст-ть с уч.НЗС (Авто)'!LV$11:INDIRECT("'Полная ст-ть с уч.НЗС (Авто)'!LV"&amp;$J$42))/$D33)</f>
        <v>0</v>
      </c>
      <c r="LW33" s="137">
        <f ca="1">IF($D33=0,0,SUMIF('Полная ст-ть с уч.НЗС (Авто)'!$YP$11:INDIRECT("'Полная ст-ть с уч.НЗС (Авто)'!YP"&amp;$J$42),$C33,'Полная ст-ть с уч.НЗС (Авто)'!LW$11:INDIRECT("'Полная ст-ть с уч.НЗС (Авто)'!LW"&amp;$J$42))/$D33)</f>
        <v>0</v>
      </c>
      <c r="LX33" s="137">
        <f ca="1">IF($D33=0,0,SUMIF('Полная ст-ть с уч.НЗС (Авто)'!$YP$11:INDIRECT("'Полная ст-ть с уч.НЗС (Авто)'!YP"&amp;$J$42),$C33,'Полная ст-ть с уч.НЗС (Авто)'!LX$11:INDIRECT("'Полная ст-ть с уч.НЗС (Авто)'!LX"&amp;$J$42))/$D33)</f>
        <v>0</v>
      </c>
      <c r="LY33" s="137">
        <f ca="1">IF($D33=0,0,SUMIF('Полная ст-ть с уч.НЗС (Авто)'!$YP$11:INDIRECT("'Полная ст-ть с уч.НЗС (Авто)'!YP"&amp;$J$42),$C33,'Полная ст-ть с уч.НЗС (Авто)'!LY$11:INDIRECT("'Полная ст-ть с уч.НЗС (Авто)'!LY"&amp;$J$42))/$D33)</f>
        <v>0</v>
      </c>
      <c r="LZ33" s="137">
        <f ca="1">IF($D33=0,0,SUMIF('Полная ст-ть с уч.НЗС (Авто)'!$YP$11:INDIRECT("'Полная ст-ть с уч.НЗС (Авто)'!YP"&amp;$J$42),$C33,'Полная ст-ть с уч.НЗС (Авто)'!LZ$11:INDIRECT("'Полная ст-ть с уч.НЗС (Авто)'!LZ"&amp;$J$42))/$D33)</f>
        <v>0</v>
      </c>
      <c r="MA33" s="137">
        <f ca="1">IF($D33=0,0,SUMIF('Полная ст-ть с уч.НЗС (Авто)'!$YP$11:INDIRECT("'Полная ст-ть с уч.НЗС (Авто)'!YP"&amp;$J$42),$C33,'Полная ст-ть с уч.НЗС (Авто)'!MA$11:INDIRECT("'Полная ст-ть с уч.НЗС (Авто)'!MA"&amp;$J$42))/$D33)</f>
        <v>0</v>
      </c>
      <c r="MB33" s="137">
        <f ca="1">IF($D33=0,0,SUMIF('Полная ст-ть с уч.НЗС (Авто)'!$YP$11:INDIRECT("'Полная ст-ть с уч.НЗС (Авто)'!YP"&amp;$J$42),$C33,'Полная ст-ть с уч.НЗС (Авто)'!MB$11:INDIRECT("'Полная ст-ть с уч.НЗС (Авто)'!MB"&amp;$J$42))/$D33)</f>
        <v>0</v>
      </c>
      <c r="MC33" s="137">
        <f ca="1">IF($D33=0,0,SUMIF('Полная ст-ть с уч.НЗС (Авто)'!$YP$11:INDIRECT("'Полная ст-ть с уч.НЗС (Авто)'!YP"&amp;$J$42),$C33,'Полная ст-ть с уч.НЗС (Авто)'!MC$11:INDIRECT("'Полная ст-ть с уч.НЗС (Авто)'!MC"&amp;$J$42))/$D33)</f>
        <v>0</v>
      </c>
      <c r="MD33" s="137">
        <f ca="1">IF($D33=0,0,SUMIF('Полная ст-ть с уч.НЗС (Авто)'!$YP$11:INDIRECT("'Полная ст-ть с уч.НЗС (Авто)'!YP"&amp;$J$42),$C33,'Полная ст-ть с уч.НЗС (Авто)'!MD$11:INDIRECT("'Полная ст-ть с уч.НЗС (Авто)'!MD"&amp;$J$42))/$D33)</f>
        <v>0</v>
      </c>
      <c r="ME33" s="137">
        <f ca="1">IF($D33=0,0,SUMIF('Полная ст-ть с уч.НЗС (Авто)'!$YP$11:INDIRECT("'Полная ст-ть с уч.НЗС (Авто)'!YP"&amp;$J$42),$C33,'Полная ст-ть с уч.НЗС (Авто)'!ME$11:INDIRECT("'Полная ст-ть с уч.НЗС (Авто)'!ME"&amp;$J$42))/$D33)</f>
        <v>0</v>
      </c>
      <c r="MF33" s="137">
        <f ca="1">IF($D33=0,0,SUMIF('Полная ст-ть с уч.НЗС (Авто)'!$YP$11:INDIRECT("'Полная ст-ть с уч.НЗС (Авто)'!YP"&amp;$J$42),$C33,'Полная ст-ть с уч.НЗС (Авто)'!MF$11:INDIRECT("'Полная ст-ть с уч.НЗС (Авто)'!MF"&amp;$J$42))/$D33)</f>
        <v>0</v>
      </c>
      <c r="MG33" s="137">
        <f ca="1">IF($D33=0,0,SUMIF('Полная ст-ть с уч.НЗС (Авто)'!$YP$11:INDIRECT("'Полная ст-ть с уч.НЗС (Авто)'!YP"&amp;$J$42),$C33,'Полная ст-ть с уч.НЗС (Авто)'!MG$11:INDIRECT("'Полная ст-ть с уч.НЗС (Авто)'!MG"&amp;$J$42))/$D33)</f>
        <v>0</v>
      </c>
      <c r="MH33" s="137">
        <f ca="1">IF($D33=0,0,SUMIF('Полная ст-ть с уч.НЗС (Авто)'!$YP$11:INDIRECT("'Полная ст-ть с уч.НЗС (Авто)'!YP"&amp;$J$42),$C33,'Полная ст-ть с уч.НЗС (Авто)'!MH$11:INDIRECT("'Полная ст-ть с уч.НЗС (Авто)'!MH"&amp;$J$42))/$D33)</f>
        <v>0</v>
      </c>
      <c r="MI33" s="137">
        <f ca="1">IF($D33=0,0,SUMIF('Полная ст-ть с уч.НЗС (Авто)'!$YP$11:INDIRECT("'Полная ст-ть с уч.НЗС (Авто)'!YP"&amp;$J$42),$C33,'Полная ст-ть с уч.НЗС (Авто)'!MI$11:INDIRECT("'Полная ст-ть с уч.НЗС (Авто)'!MI"&amp;$J$42))/$D33)</f>
        <v>0</v>
      </c>
      <c r="MJ33" s="137">
        <f ca="1">IF($D33=0,0,SUMIF('Полная ст-ть с уч.НЗС (Авто)'!$YP$11:INDIRECT("'Полная ст-ть с уч.НЗС (Авто)'!YP"&amp;$J$42),$C33,'Полная ст-ть с уч.НЗС (Авто)'!MJ$11:INDIRECT("'Полная ст-ть с уч.НЗС (Авто)'!MJ"&amp;$J$42))/$D33)</f>
        <v>0</v>
      </c>
      <c r="MK33" s="137">
        <f ca="1">IF($D33=0,0,SUMIF('Полная ст-ть с уч.НЗС (Авто)'!$YP$11:INDIRECT("'Полная ст-ть с уч.НЗС (Авто)'!YP"&amp;$J$42),$C33,'Полная ст-ть с уч.НЗС (Авто)'!MK$11:INDIRECT("'Полная ст-ть с уч.НЗС (Авто)'!MK"&amp;$J$42))/$D33)</f>
        <v>0</v>
      </c>
      <c r="ML33" s="137">
        <f ca="1">IF($D33=0,0,SUMIF('Полная ст-ть с уч.НЗС (Авто)'!$YP$11:INDIRECT("'Полная ст-ть с уч.НЗС (Авто)'!YP"&amp;$J$42),$C33,'Полная ст-ть с уч.НЗС (Авто)'!ML$11:INDIRECT("'Полная ст-ть с уч.НЗС (Авто)'!ML"&amp;$J$42))/$D33)</f>
        <v>0</v>
      </c>
      <c r="MM33" s="137">
        <f ca="1">IF($D33=0,0,SUMIF('Полная ст-ть с уч.НЗС (Авто)'!$YP$11:INDIRECT("'Полная ст-ть с уч.НЗС (Авто)'!YP"&amp;$J$42),$C33,'Полная ст-ть с уч.НЗС (Авто)'!MM$11:INDIRECT("'Полная ст-ть с уч.НЗС (Авто)'!MM"&amp;$J$42))/$D33)</f>
        <v>0</v>
      </c>
      <c r="MN33" s="137">
        <f ca="1">IF($D33=0,0,SUMIF('Полная ст-ть с уч.НЗС (Авто)'!$YP$11:INDIRECT("'Полная ст-ть с уч.НЗС (Авто)'!YP"&amp;$J$42),$C33,'Полная ст-ть с уч.НЗС (Авто)'!MN$11:INDIRECT("'Полная ст-ть с уч.НЗС (Авто)'!MN"&amp;$J$42))/$D33)</f>
        <v>0</v>
      </c>
      <c r="MO33" s="137">
        <f ca="1">IF($D33=0,0,SUMIF('Полная ст-ть с уч.НЗС (Авто)'!$YP$11:INDIRECT("'Полная ст-ть с уч.НЗС (Авто)'!YP"&amp;$J$42),$C33,'Полная ст-ть с уч.НЗС (Авто)'!MO$11:INDIRECT("'Полная ст-ть с уч.НЗС (Авто)'!MO"&amp;$J$42))/$D33)</f>
        <v>0</v>
      </c>
      <c r="MP33" s="137">
        <f ca="1">IF($D33=0,0,SUMIF('Полная ст-ть с уч.НЗС (Авто)'!$YP$11:INDIRECT("'Полная ст-ть с уч.НЗС (Авто)'!YP"&amp;$J$42),$C33,'Полная ст-ть с уч.НЗС (Авто)'!MP$11:INDIRECT("'Полная ст-ть с уч.НЗС (Авто)'!MP"&amp;$J$42))/$D33)</f>
        <v>0</v>
      </c>
      <c r="MQ33" s="137">
        <f ca="1">IF($D33=0,0,SUMIF('Полная ст-ть с уч.НЗС (Авто)'!$YP$11:INDIRECT("'Полная ст-ть с уч.НЗС (Авто)'!YP"&amp;$J$42),$C33,'Полная ст-ть с уч.НЗС (Авто)'!MQ$11:INDIRECT("'Полная ст-ть с уч.НЗС (Авто)'!MQ"&amp;$J$42))/$D33)</f>
        <v>0</v>
      </c>
      <c r="MR33" s="137">
        <f ca="1">IF($D33=0,0,SUMIF('Полная ст-ть с уч.НЗС (Авто)'!$YP$11:INDIRECT("'Полная ст-ть с уч.НЗС (Авто)'!YP"&amp;$J$42),$C33,'Полная ст-ть с уч.НЗС (Авто)'!MR$11:INDIRECT("'Полная ст-ть с уч.НЗС (Авто)'!MR"&amp;$J$42))/$D33)</f>
        <v>0</v>
      </c>
      <c r="MS33" s="137">
        <f ca="1">IF($D33=0,0,SUMIF('Полная ст-ть с уч.НЗС (Авто)'!$YP$11:INDIRECT("'Полная ст-ть с уч.НЗС (Авто)'!YP"&amp;$J$42),$C33,'Полная ст-ть с уч.НЗС (Авто)'!MS$11:INDIRECT("'Полная ст-ть с уч.НЗС (Авто)'!MS"&amp;$J$42))/$D33)</f>
        <v>0</v>
      </c>
      <c r="MT33" s="137">
        <f ca="1">IF($D33=0,0,SUMIF('Полная ст-ть с уч.НЗС (Авто)'!$YP$11:INDIRECT("'Полная ст-ть с уч.НЗС (Авто)'!YP"&amp;$J$42),$C33,'Полная ст-ть с уч.НЗС (Авто)'!MT$11:INDIRECT("'Полная ст-ть с уч.НЗС (Авто)'!MT"&amp;$J$42))/$D33)</f>
        <v>0</v>
      </c>
      <c r="MU33" s="137">
        <f ca="1">IF($D33=0,0,SUMIF('Полная ст-ть с уч.НЗС (Авто)'!$YP$11:INDIRECT("'Полная ст-ть с уч.НЗС (Авто)'!YP"&amp;$J$42),$C33,'Полная ст-ть с уч.НЗС (Авто)'!MU$11:INDIRECT("'Полная ст-ть с уч.НЗС (Авто)'!MU"&amp;$J$42))/$D33)</f>
        <v>0</v>
      </c>
      <c r="MV33" s="137">
        <f ca="1">IF($D33=0,0,SUMIF('Полная ст-ть с уч.НЗС (Авто)'!$YP$11:INDIRECT("'Полная ст-ть с уч.НЗС (Авто)'!YP"&amp;$J$42),$C33,'Полная ст-ть с уч.НЗС (Авто)'!MV$11:INDIRECT("'Полная ст-ть с уч.НЗС (Авто)'!MV"&amp;$J$42))/$D33)</f>
        <v>0</v>
      </c>
      <c r="MW33" s="137">
        <f ca="1">IF($D33=0,0,SUMIF('Полная ст-ть с уч.НЗС (Авто)'!$YP$11:INDIRECT("'Полная ст-ть с уч.НЗС (Авто)'!YP"&amp;$J$42),$C33,'Полная ст-ть с уч.НЗС (Авто)'!MW$11:INDIRECT("'Полная ст-ть с уч.НЗС (Авто)'!MW"&amp;$J$42))/$D33)</f>
        <v>0</v>
      </c>
      <c r="MX33" s="137">
        <f ca="1">IF($D33=0,0,SUMIF('Полная ст-ть с уч.НЗС (Авто)'!$YP$11:INDIRECT("'Полная ст-ть с уч.НЗС (Авто)'!YP"&amp;$J$42),$C33,'Полная ст-ть с уч.НЗС (Авто)'!MX$11:INDIRECT("'Полная ст-ть с уч.НЗС (Авто)'!MX"&amp;$J$42))/$D33)</f>
        <v>0</v>
      </c>
      <c r="MY33" s="137">
        <f ca="1">IF($D33=0,0,SUMIF('Полная ст-ть с уч.НЗС (Авто)'!$YP$11:INDIRECT("'Полная ст-ть с уч.НЗС (Авто)'!YP"&amp;$J$42),$C33,'Полная ст-ть с уч.НЗС (Авто)'!MY$11:INDIRECT("'Полная ст-ть с уч.НЗС (Авто)'!MY"&amp;$J$42))/$D33)</f>
        <v>0</v>
      </c>
      <c r="MZ33" s="137">
        <f ca="1">IF($D33=0,0,SUMIF('Полная ст-ть с уч.НЗС (Авто)'!$YP$11:INDIRECT("'Полная ст-ть с уч.НЗС (Авто)'!YP"&amp;$J$42),$C33,'Полная ст-ть с уч.НЗС (Авто)'!MZ$11:INDIRECT("'Полная ст-ть с уч.НЗС (Авто)'!MZ"&amp;$J$42))/$D33)</f>
        <v>0</v>
      </c>
      <c r="NA33" s="137">
        <f ca="1">IF($D33=0,0,SUMIF('Полная ст-ть с уч.НЗС (Авто)'!$YP$11:INDIRECT("'Полная ст-ть с уч.НЗС (Авто)'!YP"&amp;$J$42),$C33,'Полная ст-ть с уч.НЗС (Авто)'!NA$11:INDIRECT("'Полная ст-ть с уч.НЗС (Авто)'!NA"&amp;$J$42))/$D33)</f>
        <v>0</v>
      </c>
      <c r="NB33" s="137">
        <f ca="1">IF($D33=0,0,SUMIF('Полная ст-ть с уч.НЗС (Авто)'!$YP$11:INDIRECT("'Полная ст-ть с уч.НЗС (Авто)'!YP"&amp;$J$42),$C33,'Полная ст-ть с уч.НЗС (Авто)'!NB$11:INDIRECT("'Полная ст-ть с уч.НЗС (Авто)'!NB"&amp;$J$42))/$D33)</f>
        <v>0</v>
      </c>
      <c r="NC33" s="137">
        <f ca="1">IF($D33=0,0,SUMIF('Полная ст-ть с уч.НЗС (Авто)'!$YP$11:INDIRECT("'Полная ст-ть с уч.НЗС (Авто)'!YP"&amp;$J$42),$C33,'Полная ст-ть с уч.НЗС (Авто)'!NC$11:INDIRECT("'Полная ст-ть с уч.НЗС (Авто)'!NC"&amp;$J$42))/$D33)</f>
        <v>0</v>
      </c>
      <c r="ND33" s="137">
        <f ca="1">IF($D33=0,0,SUMIF('Полная ст-ть с уч.НЗС (Авто)'!$YP$11:INDIRECT("'Полная ст-ть с уч.НЗС (Авто)'!YP"&amp;$J$42),$C33,'Полная ст-ть с уч.НЗС (Авто)'!ND$11:INDIRECT("'Полная ст-ть с уч.НЗС (Авто)'!ND"&amp;$J$42))/$D33)</f>
        <v>0</v>
      </c>
      <c r="NE33" s="137">
        <f ca="1">IF($D33=0,0,SUMIF('Полная ст-ть с уч.НЗС (Авто)'!$YP$11:INDIRECT("'Полная ст-ть с уч.НЗС (Авто)'!YP"&amp;$J$42),$C33,'Полная ст-ть с уч.НЗС (Авто)'!NE$11:INDIRECT("'Полная ст-ть с уч.НЗС (Авто)'!NE"&amp;$J$42))/$D33)</f>
        <v>0</v>
      </c>
      <c r="NF33" s="137">
        <f ca="1">IF($D33=0,0,SUMIF('Полная ст-ть с уч.НЗС (Авто)'!$YP$11:INDIRECT("'Полная ст-ть с уч.НЗС (Авто)'!YP"&amp;$J$42),$C33,'Полная ст-ть с уч.НЗС (Авто)'!NF$11:INDIRECT("'Полная ст-ть с уч.НЗС (Авто)'!NF"&amp;$J$42))/$D33)</f>
        <v>0</v>
      </c>
      <c r="NG33" s="137">
        <f ca="1">IF($D33=0,0,SUMIF('Полная ст-ть с уч.НЗС (Авто)'!$YP$11:INDIRECT("'Полная ст-ть с уч.НЗС (Авто)'!YP"&amp;$J$42),$C33,'Полная ст-ть с уч.НЗС (Авто)'!NG$11:INDIRECT("'Полная ст-ть с уч.НЗС (Авто)'!NG"&amp;$J$42))/$D33)</f>
        <v>0</v>
      </c>
      <c r="NH33" s="137">
        <f ca="1">IF($D33=0,0,SUMIF('Полная ст-ть с уч.НЗС (Авто)'!$YP$11:INDIRECT("'Полная ст-ть с уч.НЗС (Авто)'!YP"&amp;$J$42),$C33,'Полная ст-ть с уч.НЗС (Авто)'!NH$11:INDIRECT("'Полная ст-ть с уч.НЗС (Авто)'!NH"&amp;$J$42))/$D33)</f>
        <v>0</v>
      </c>
      <c r="NI33" s="137">
        <f ca="1">IF($D33=0,0,SUMIF('Полная ст-ть с уч.НЗС (Авто)'!$YP$11:INDIRECT("'Полная ст-ть с уч.НЗС (Авто)'!YP"&amp;$J$42),$C33,'Полная ст-ть с уч.НЗС (Авто)'!NI$11:INDIRECT("'Полная ст-ть с уч.НЗС (Авто)'!NI"&amp;$J$42))/$D33)</f>
        <v>0</v>
      </c>
      <c r="NJ33" s="137">
        <f ca="1">IF($D33=0,0,SUMIF('Полная ст-ть с уч.НЗС (Авто)'!$YP$11:INDIRECT("'Полная ст-ть с уч.НЗС (Авто)'!YP"&amp;$J$42),$C33,'Полная ст-ть с уч.НЗС (Авто)'!NJ$11:INDIRECT("'Полная ст-ть с уч.НЗС (Авто)'!NJ"&amp;$J$42))/$D33)</f>
        <v>0</v>
      </c>
      <c r="NK33" s="137">
        <f ca="1">IF($D33=0,0,SUMIF('Полная ст-ть с уч.НЗС (Авто)'!$YP$11:INDIRECT("'Полная ст-ть с уч.НЗС (Авто)'!YP"&amp;$J$42),$C33,'Полная ст-ть с уч.НЗС (Авто)'!NK$11:INDIRECT("'Полная ст-ть с уч.НЗС (Авто)'!NK"&amp;$J$42))/$D33)</f>
        <v>0</v>
      </c>
      <c r="NL33" s="137">
        <f ca="1">IF($D33=0,0,SUMIF('Полная ст-ть с уч.НЗС (Авто)'!$YP$11:INDIRECT("'Полная ст-ть с уч.НЗС (Авто)'!YP"&amp;$J$42),$C33,'Полная ст-ть с уч.НЗС (Авто)'!NL$11:INDIRECT("'Полная ст-ть с уч.НЗС (Авто)'!NL"&amp;$J$42))/$D33)</f>
        <v>0</v>
      </c>
      <c r="NM33" s="137">
        <f ca="1">IF($D33=0,0,SUMIF('Полная ст-ть с уч.НЗС (Авто)'!$YP$11:INDIRECT("'Полная ст-ть с уч.НЗС (Авто)'!YP"&amp;$J$42),$C33,'Полная ст-ть с уч.НЗС (Авто)'!NM$11:INDIRECT("'Полная ст-ть с уч.НЗС (Авто)'!NM"&amp;$J$42))/$D33)</f>
        <v>0</v>
      </c>
      <c r="NN33" s="137">
        <f ca="1">IF($D33=0,0,SUMIF('Полная ст-ть с уч.НЗС (Авто)'!$YP$11:INDIRECT("'Полная ст-ть с уч.НЗС (Авто)'!YP"&amp;$J$42),$C33,'Полная ст-ть с уч.НЗС (Авто)'!NN$11:INDIRECT("'Полная ст-ть с уч.НЗС (Авто)'!NN"&amp;$J$42))/$D33)</f>
        <v>0</v>
      </c>
      <c r="NO33" s="137">
        <f ca="1">IF($D33=0,0,SUMIF('Полная ст-ть с уч.НЗС (Авто)'!$YP$11:INDIRECT("'Полная ст-ть с уч.НЗС (Авто)'!YP"&amp;$J$42),$C33,'Полная ст-ть с уч.НЗС (Авто)'!NO$11:INDIRECT("'Полная ст-ть с уч.НЗС (Авто)'!NO"&amp;$J$42))/$D33)</f>
        <v>0</v>
      </c>
      <c r="NP33" s="137">
        <f ca="1">IF($D33=0,0,SUMIF('Полная ст-ть с уч.НЗС (Авто)'!$YP$11:INDIRECT("'Полная ст-ть с уч.НЗС (Авто)'!YP"&amp;$J$42),$C33,'Полная ст-ть с уч.НЗС (Авто)'!NP$11:INDIRECT("'Полная ст-ть с уч.НЗС (Авто)'!NP"&amp;$J$42))/$D33)</f>
        <v>0</v>
      </c>
      <c r="NQ33" s="137">
        <f ca="1">IF($D33=0,0,SUMIF('Полная ст-ть с уч.НЗС (Авто)'!$YP$11:INDIRECT("'Полная ст-ть с уч.НЗС (Авто)'!YP"&amp;$J$42),$C33,'Полная ст-ть с уч.НЗС (Авто)'!NQ$11:INDIRECT("'Полная ст-ть с уч.НЗС (Авто)'!NQ"&amp;$J$42))/$D33)</f>
        <v>0</v>
      </c>
      <c r="NR33" s="137">
        <f ca="1">IF($D33=0,0,SUMIF('Полная ст-ть с уч.НЗС (Авто)'!$YP$11:INDIRECT("'Полная ст-ть с уч.НЗС (Авто)'!YP"&amp;$J$42),$C33,'Полная ст-ть с уч.НЗС (Авто)'!NR$11:INDIRECT("'Полная ст-ть с уч.НЗС (Авто)'!NR"&amp;$J$42))/$D33)</f>
        <v>0</v>
      </c>
      <c r="NS33" s="137">
        <f ca="1">IF($D33=0,0,SUMIF('Полная ст-ть с уч.НЗС (Авто)'!$YP$11:INDIRECT("'Полная ст-ть с уч.НЗС (Авто)'!YP"&amp;$J$42),$C33,'Полная ст-ть с уч.НЗС (Авто)'!NS$11:INDIRECT("'Полная ст-ть с уч.НЗС (Авто)'!NS"&amp;$J$42))/$D33)</f>
        <v>0</v>
      </c>
      <c r="NT33" s="137">
        <f ca="1">IF($D33=0,0,SUMIF('Полная ст-ть с уч.НЗС (Авто)'!$YP$11:INDIRECT("'Полная ст-ть с уч.НЗС (Авто)'!YP"&amp;$J$42),$C33,'Полная ст-ть с уч.НЗС (Авто)'!NT$11:INDIRECT("'Полная ст-ть с уч.НЗС (Авто)'!NT"&amp;$J$42))/$D33)</f>
        <v>0</v>
      </c>
      <c r="NU33" s="137">
        <f ca="1">IF($D33=0,0,SUMIF('Полная ст-ть с уч.НЗС (Авто)'!$YP$11:INDIRECT("'Полная ст-ть с уч.НЗС (Авто)'!YP"&amp;$J$42),$C33,'Полная ст-ть с уч.НЗС (Авто)'!NU$11:INDIRECT("'Полная ст-ть с уч.НЗС (Авто)'!NU"&amp;$J$42))/$D33)</f>
        <v>0</v>
      </c>
      <c r="NV33" s="137">
        <f ca="1">IF($D33=0,0,SUMIF('Полная ст-ть с уч.НЗС (Авто)'!$YP$11:INDIRECT("'Полная ст-ть с уч.НЗС (Авто)'!YP"&amp;$J$42),$C33,'Полная ст-ть с уч.НЗС (Авто)'!NV$11:INDIRECT("'Полная ст-ть с уч.НЗС (Авто)'!NV"&amp;$J$42))/$D33)</f>
        <v>0</v>
      </c>
      <c r="NW33" s="137">
        <f ca="1">IF($D33=0,0,SUMIF('Полная ст-ть с уч.НЗС (Авто)'!$YP$11:INDIRECT("'Полная ст-ть с уч.НЗС (Авто)'!YP"&amp;$J$42),$C33,'Полная ст-ть с уч.НЗС (Авто)'!NW$11:INDIRECT("'Полная ст-ть с уч.НЗС (Авто)'!NW"&amp;$J$42))/$D33)</f>
        <v>0</v>
      </c>
      <c r="NX33" s="137">
        <f ca="1">IF($D33=0,0,SUMIF('Полная ст-ть с уч.НЗС (Авто)'!$YP$11:INDIRECT("'Полная ст-ть с уч.НЗС (Авто)'!YP"&amp;$J$42),$C33,'Полная ст-ть с уч.НЗС (Авто)'!NX$11:INDIRECT("'Полная ст-ть с уч.НЗС (Авто)'!NX"&amp;$J$42))/$D33)</f>
        <v>0</v>
      </c>
      <c r="NY33" s="137">
        <f ca="1">IF($D33=0,0,SUMIF('Полная ст-ть с уч.НЗС (Авто)'!$YP$11:INDIRECT("'Полная ст-ть с уч.НЗС (Авто)'!YP"&amp;$J$42),$C33,'Полная ст-ть с уч.НЗС (Авто)'!NY$11:INDIRECT("'Полная ст-ть с уч.НЗС (Авто)'!NY"&amp;$J$42))/$D33)</f>
        <v>0</v>
      </c>
      <c r="NZ33" s="137">
        <f ca="1">IF($D33=0,0,SUMIF('Полная ст-ть с уч.НЗС (Авто)'!$YP$11:INDIRECT("'Полная ст-ть с уч.НЗС (Авто)'!YP"&amp;$J$42),$C33,'Полная ст-ть с уч.НЗС (Авто)'!NZ$11:INDIRECT("'Полная ст-ть с уч.НЗС (Авто)'!NZ"&amp;$J$42))/$D33)</f>
        <v>0</v>
      </c>
      <c r="OA33" s="137">
        <f ca="1">IF($D33=0,0,SUMIF('Полная ст-ть с уч.НЗС (Авто)'!$YP$11:INDIRECT("'Полная ст-ть с уч.НЗС (Авто)'!YP"&amp;$J$42),$C33,'Полная ст-ть с уч.НЗС (Авто)'!OA$11:INDIRECT("'Полная ст-ть с уч.НЗС (Авто)'!OA"&amp;$J$42))/$D33)</f>
        <v>0</v>
      </c>
      <c r="OB33" s="137">
        <f ca="1">IF($D33=0,0,SUMIF('Полная ст-ть с уч.НЗС (Авто)'!$YP$11:INDIRECT("'Полная ст-ть с уч.НЗС (Авто)'!YP"&amp;$J$42),$C33,'Полная ст-ть с уч.НЗС (Авто)'!OB$11:INDIRECT("'Полная ст-ть с уч.НЗС (Авто)'!OB"&amp;$J$42))/$D33)</f>
        <v>0</v>
      </c>
      <c r="OC33" s="137">
        <f ca="1">IF($D33=0,0,SUMIF('Полная ст-ть с уч.НЗС (Авто)'!$YP$11:INDIRECT("'Полная ст-ть с уч.НЗС (Авто)'!YP"&amp;$J$42),$C33,'Полная ст-ть с уч.НЗС (Авто)'!OC$11:INDIRECT("'Полная ст-ть с уч.НЗС (Авто)'!OC"&amp;$J$42))/$D33)</f>
        <v>0</v>
      </c>
      <c r="OD33" s="137">
        <f ca="1">IF($D33=0,0,SUMIF('Полная ст-ть с уч.НЗС (Авто)'!$YP$11:INDIRECT("'Полная ст-ть с уч.НЗС (Авто)'!YP"&amp;$J$42),$C33,'Полная ст-ть с уч.НЗС (Авто)'!OD$11:INDIRECT("'Полная ст-ть с уч.НЗС (Авто)'!OD"&amp;$J$42))/$D33)</f>
        <v>0</v>
      </c>
      <c r="OE33" s="137">
        <f ca="1">IF($D33=0,0,SUMIF('Полная ст-ть с уч.НЗС (Авто)'!$YP$11:INDIRECT("'Полная ст-ть с уч.НЗС (Авто)'!YP"&amp;$J$42),$C33,'Полная ст-ть с уч.НЗС (Авто)'!OE$11:INDIRECT("'Полная ст-ть с уч.НЗС (Авто)'!OE"&amp;$J$42))/$D33)</f>
        <v>0</v>
      </c>
      <c r="OF33" s="137">
        <f ca="1">IF($D33=0,0,SUMIF('Полная ст-ть с уч.НЗС (Авто)'!$YP$11:INDIRECT("'Полная ст-ть с уч.НЗС (Авто)'!YP"&amp;$J$42),$C33,'Полная ст-ть с уч.НЗС (Авто)'!OF$11:INDIRECT("'Полная ст-ть с уч.НЗС (Авто)'!OF"&amp;$J$42))/$D33)</f>
        <v>0</v>
      </c>
      <c r="OG33" s="137">
        <f ca="1">IF($D33=0,0,SUMIF('Полная ст-ть с уч.НЗС (Авто)'!$YP$11:INDIRECT("'Полная ст-ть с уч.НЗС (Авто)'!YP"&amp;$J$42),$C33,'Полная ст-ть с уч.НЗС (Авто)'!OG$11:INDIRECT("'Полная ст-ть с уч.НЗС (Авто)'!OG"&amp;$J$42))/$D33)</f>
        <v>0</v>
      </c>
      <c r="OH33" s="137">
        <f ca="1">IF($D33=0,0,SUMIF('Полная ст-ть с уч.НЗС (Авто)'!$YP$11:INDIRECT("'Полная ст-ть с уч.НЗС (Авто)'!YP"&amp;$J$42),$C33,'Полная ст-ть с уч.НЗС (Авто)'!OH$11:INDIRECT("'Полная ст-ть с уч.НЗС (Авто)'!OH"&amp;$J$42))/$D33)</f>
        <v>0</v>
      </c>
      <c r="OI33" s="137">
        <f ca="1">IF($D33=0,0,SUMIF('Полная ст-ть с уч.НЗС (Авто)'!$YP$11:INDIRECT("'Полная ст-ть с уч.НЗС (Авто)'!YP"&amp;$J$42),$C33,'Полная ст-ть с уч.НЗС (Авто)'!OI$11:INDIRECT("'Полная ст-ть с уч.НЗС (Авто)'!OI"&amp;$J$42))/$D33)</f>
        <v>0</v>
      </c>
      <c r="OJ33" s="137">
        <f ca="1">IF($D33=0,0,SUMIF('Полная ст-ть с уч.НЗС (Авто)'!$YP$11:INDIRECT("'Полная ст-ть с уч.НЗС (Авто)'!YP"&amp;$J$42),$C33,'Полная ст-ть с уч.НЗС (Авто)'!OJ$11:INDIRECT("'Полная ст-ть с уч.НЗС (Авто)'!OJ"&amp;$J$42))/$D33)</f>
        <v>0</v>
      </c>
      <c r="OK33" s="137">
        <f ca="1">IF($D33=0,0,SUMIF('Полная ст-ть с уч.НЗС (Авто)'!$YP$11:INDIRECT("'Полная ст-ть с уч.НЗС (Авто)'!YP"&amp;$J$42),$C33,'Полная ст-ть с уч.НЗС (Авто)'!OK$11:INDIRECT("'Полная ст-ть с уч.НЗС (Авто)'!OK"&amp;$J$42))/$D33)</f>
        <v>0</v>
      </c>
      <c r="OL33" s="137">
        <f ca="1">IF($D33=0,0,SUMIF('Полная ст-ть с уч.НЗС (Авто)'!$YP$11:INDIRECT("'Полная ст-ть с уч.НЗС (Авто)'!YP"&amp;$J$42),$C33,'Полная ст-ть с уч.НЗС (Авто)'!OL$11:INDIRECT("'Полная ст-ть с уч.НЗС (Авто)'!OL"&amp;$J$42))/$D33)</f>
        <v>0</v>
      </c>
      <c r="OM33" s="137">
        <f ca="1">IF($D33=0,0,SUMIF('Полная ст-ть с уч.НЗС (Авто)'!$YP$11:INDIRECT("'Полная ст-ть с уч.НЗС (Авто)'!YP"&amp;$J$42),$C33,'Полная ст-ть с уч.НЗС (Авто)'!OM$11:INDIRECT("'Полная ст-ть с уч.НЗС (Авто)'!OM"&amp;$J$42))/$D33)</f>
        <v>0</v>
      </c>
      <c r="ON33" s="137">
        <f ca="1">IF($D33=0,0,SUMIF('Полная ст-ть с уч.НЗС (Авто)'!$YP$11:INDIRECT("'Полная ст-ть с уч.НЗС (Авто)'!YP"&amp;$J$42),$C33,'Полная ст-ть с уч.НЗС (Авто)'!ON$11:INDIRECT("'Полная ст-ть с уч.НЗС (Авто)'!ON"&amp;$J$42))/$D33)</f>
        <v>0</v>
      </c>
      <c r="OO33" s="137">
        <f ca="1">IF($D33=0,0,SUMIF('Полная ст-ть с уч.НЗС (Авто)'!$YP$11:INDIRECT("'Полная ст-ть с уч.НЗС (Авто)'!YP"&amp;$J$42),$C33,'Полная ст-ть с уч.НЗС (Авто)'!OO$11:INDIRECT("'Полная ст-ть с уч.НЗС (Авто)'!OO"&amp;$J$42))/$D33)</f>
        <v>0</v>
      </c>
      <c r="OP33" s="137">
        <f ca="1">IF($D33=0,0,SUMIF('Полная ст-ть с уч.НЗС (Авто)'!$YP$11:INDIRECT("'Полная ст-ть с уч.НЗС (Авто)'!YP"&amp;$J$42),$C33,'Полная ст-ть с уч.НЗС (Авто)'!OP$11:INDIRECT("'Полная ст-ть с уч.НЗС (Авто)'!OP"&amp;$J$42))/$D33)</f>
        <v>0</v>
      </c>
      <c r="OQ33" s="137">
        <f ca="1">IF($D33=0,0,SUMIF('Полная ст-ть с уч.НЗС (Авто)'!$YP$11:INDIRECT("'Полная ст-ть с уч.НЗС (Авто)'!YP"&amp;$J$42),$C33,'Полная ст-ть с уч.НЗС (Авто)'!OQ$11:INDIRECT("'Полная ст-ть с уч.НЗС (Авто)'!OQ"&amp;$J$42))/$D33)</f>
        <v>0</v>
      </c>
      <c r="OR33" s="137">
        <f ca="1">IF($D33=0,0,SUMIF('Полная ст-ть с уч.НЗС (Авто)'!$YP$11:INDIRECT("'Полная ст-ть с уч.НЗС (Авто)'!YP"&amp;$J$42),$C33,'Полная ст-ть с уч.НЗС (Авто)'!OR$11:INDIRECT("'Полная ст-ть с уч.НЗС (Авто)'!OR"&amp;$J$42))/$D33)</f>
        <v>0</v>
      </c>
      <c r="OS33" s="137">
        <f ca="1">IF($D33=0,0,SUMIF('Полная ст-ть с уч.НЗС (Авто)'!$YP$11:INDIRECT("'Полная ст-ть с уч.НЗС (Авто)'!YP"&amp;$J$42),$C33,'Полная ст-ть с уч.НЗС (Авто)'!OS$11:INDIRECT("'Полная ст-ть с уч.НЗС (Авто)'!OS"&amp;$J$42))/$D33)</f>
        <v>0</v>
      </c>
      <c r="OT33" s="137">
        <f ca="1">IF($D33=0,0,SUMIF('Полная ст-ть с уч.НЗС (Авто)'!$YP$11:INDIRECT("'Полная ст-ть с уч.НЗС (Авто)'!YP"&amp;$J$42),$C33,'Полная ст-ть с уч.НЗС (Авто)'!OT$11:INDIRECT("'Полная ст-ть с уч.НЗС (Авто)'!OT"&amp;$J$42))/$D33)</f>
        <v>0</v>
      </c>
      <c r="OU33" s="137">
        <f ca="1">IF($D33=0,0,SUMIF('Полная ст-ть с уч.НЗС (Авто)'!$YP$11:INDIRECT("'Полная ст-ть с уч.НЗС (Авто)'!YP"&amp;$J$42),$C33,'Полная ст-ть с уч.НЗС (Авто)'!OU$11:INDIRECT("'Полная ст-ть с уч.НЗС (Авто)'!OU"&amp;$J$42))/$D33)</f>
        <v>0</v>
      </c>
      <c r="OV33" s="137">
        <f ca="1">IF($D33=0,0,SUMIF('Полная ст-ть с уч.НЗС (Авто)'!$YP$11:INDIRECT("'Полная ст-ть с уч.НЗС (Авто)'!YP"&amp;$J$42),$C33,'Полная ст-ть с уч.НЗС (Авто)'!OV$11:INDIRECT("'Полная ст-ть с уч.НЗС (Авто)'!OV"&amp;$J$42))/$D33)</f>
        <v>0</v>
      </c>
      <c r="OW33" s="137">
        <f ca="1">IF($D33=0,0,SUMIF('Полная ст-ть с уч.НЗС (Авто)'!$YP$11:INDIRECT("'Полная ст-ть с уч.НЗС (Авто)'!YP"&amp;$J$42),$C33,'Полная ст-ть с уч.НЗС (Авто)'!OW$11:INDIRECT("'Полная ст-ть с уч.НЗС (Авто)'!OW"&amp;$J$42))/$D33)</f>
        <v>0</v>
      </c>
      <c r="OX33" s="137">
        <f ca="1">IF($D33=0,0,SUMIF('Полная ст-ть с уч.НЗС (Авто)'!$YP$11:INDIRECT("'Полная ст-ть с уч.НЗС (Авто)'!YP"&amp;$J$42),$C33,'Полная ст-ть с уч.НЗС (Авто)'!OX$11:INDIRECT("'Полная ст-ть с уч.НЗС (Авто)'!OX"&amp;$J$42))/$D33)</f>
        <v>0</v>
      </c>
      <c r="OY33" s="137">
        <f ca="1">IF($D33=0,0,SUMIF('Полная ст-ть с уч.НЗС (Авто)'!$YP$11:INDIRECT("'Полная ст-ть с уч.НЗС (Авто)'!YP"&amp;$J$42),$C33,'Полная ст-ть с уч.НЗС (Авто)'!OY$11:INDIRECT("'Полная ст-ть с уч.НЗС (Авто)'!OY"&amp;$J$42))/$D33)</f>
        <v>0</v>
      </c>
      <c r="OZ33" s="137">
        <f ca="1">IF($D33=0,0,SUMIF('Полная ст-ть с уч.НЗС (Авто)'!$YP$11:INDIRECT("'Полная ст-ть с уч.НЗС (Авто)'!YP"&amp;$J$42),$C33,'Полная ст-ть с уч.НЗС (Авто)'!OZ$11:INDIRECT("'Полная ст-ть с уч.НЗС (Авто)'!OZ"&amp;$J$42))/$D33)</f>
        <v>0</v>
      </c>
      <c r="PA33" s="137">
        <f ca="1">IF($D33=0,0,SUMIF('Полная ст-ть с уч.НЗС (Авто)'!$YP$11:INDIRECT("'Полная ст-ть с уч.НЗС (Авто)'!YP"&amp;$J$42),$C33,'Полная ст-ть с уч.НЗС (Авто)'!PA$11:INDIRECT("'Полная ст-ть с уч.НЗС (Авто)'!PA"&amp;$J$42))/$D33)</f>
        <v>0</v>
      </c>
      <c r="PB33" s="137">
        <f ca="1">IF($D33=0,0,SUMIF('Полная ст-ть с уч.НЗС (Авто)'!$YP$11:INDIRECT("'Полная ст-ть с уч.НЗС (Авто)'!YP"&amp;$J$42),$C33,'Полная ст-ть с уч.НЗС (Авто)'!PB$11:INDIRECT("'Полная ст-ть с уч.НЗС (Авто)'!PB"&amp;$J$42))/$D33)</f>
        <v>0</v>
      </c>
      <c r="PC33" s="137">
        <f ca="1">IF($D33=0,0,SUMIF('Полная ст-ть с уч.НЗС (Авто)'!$YP$11:INDIRECT("'Полная ст-ть с уч.НЗС (Авто)'!YP"&amp;$J$42),$C33,'Полная ст-ть с уч.НЗС (Авто)'!PC$11:INDIRECT("'Полная ст-ть с уч.НЗС (Авто)'!PC"&amp;$J$42))/$D33)</f>
        <v>0</v>
      </c>
      <c r="PD33" s="137">
        <f ca="1">IF($D33=0,0,SUMIF('Полная ст-ть с уч.НЗС (Авто)'!$YP$11:INDIRECT("'Полная ст-ть с уч.НЗС (Авто)'!YP"&amp;$J$42),$C33,'Полная ст-ть с уч.НЗС (Авто)'!PD$11:INDIRECT("'Полная ст-ть с уч.НЗС (Авто)'!PD"&amp;$J$42))/$D33)</f>
        <v>0</v>
      </c>
      <c r="PE33" s="137">
        <f ca="1">IF($D33=0,0,SUMIF('Полная ст-ть с уч.НЗС (Авто)'!$YP$11:INDIRECT("'Полная ст-ть с уч.НЗС (Авто)'!YP"&amp;$J$42),$C33,'Полная ст-ть с уч.НЗС (Авто)'!PE$11:INDIRECT("'Полная ст-ть с уч.НЗС (Авто)'!PE"&amp;$J$42))/$D33)</f>
        <v>0</v>
      </c>
      <c r="PF33" s="137">
        <f ca="1">IF($D33=0,0,SUMIF('Полная ст-ть с уч.НЗС (Авто)'!$YP$11:INDIRECT("'Полная ст-ть с уч.НЗС (Авто)'!YP"&amp;$J$42),$C33,'Полная ст-ть с уч.НЗС (Авто)'!PF$11:INDIRECT("'Полная ст-ть с уч.НЗС (Авто)'!PF"&amp;$J$42))/$D33)</f>
        <v>0</v>
      </c>
      <c r="PG33" s="137">
        <f ca="1">IF($D33=0,0,SUMIF('Полная ст-ть с уч.НЗС (Авто)'!$YP$11:INDIRECT("'Полная ст-ть с уч.НЗС (Авто)'!YP"&amp;$J$42),$C33,'Полная ст-ть с уч.НЗС (Авто)'!PG$11:INDIRECT("'Полная ст-ть с уч.НЗС (Авто)'!PG"&amp;$J$42))/$D33)</f>
        <v>0</v>
      </c>
      <c r="PH33" s="137">
        <f ca="1">IF($D33=0,0,SUMIF('Полная ст-ть с уч.НЗС (Авто)'!$YP$11:INDIRECT("'Полная ст-ть с уч.НЗС (Авто)'!YP"&amp;$J$42),$C33,'Полная ст-ть с уч.НЗС (Авто)'!PH$11:INDIRECT("'Полная ст-ть с уч.НЗС (Авто)'!PH"&amp;$J$42))/$D33)</f>
        <v>0</v>
      </c>
      <c r="PI33" s="137">
        <f ca="1">IF($D33=0,0,SUMIF('Полная ст-ть с уч.НЗС (Авто)'!$YP$11:INDIRECT("'Полная ст-ть с уч.НЗС (Авто)'!YP"&amp;$J$42),$C33,'Полная ст-ть с уч.НЗС (Авто)'!PI$11:INDIRECT("'Полная ст-ть с уч.НЗС (Авто)'!PI"&amp;$J$42))/$D33)</f>
        <v>0</v>
      </c>
      <c r="PJ33" s="137">
        <f ca="1">IF($D33=0,0,SUMIF('Полная ст-ть с уч.НЗС (Авто)'!$YP$11:INDIRECT("'Полная ст-ть с уч.НЗС (Авто)'!YP"&amp;$J$42),$C33,'Полная ст-ть с уч.НЗС (Авто)'!PJ$11:INDIRECT("'Полная ст-ть с уч.НЗС (Авто)'!PJ"&amp;$J$42))/$D33)</f>
        <v>0</v>
      </c>
      <c r="PK33" s="137">
        <f ca="1">IF($D33=0,0,SUMIF('Полная ст-ть с уч.НЗС (Авто)'!$YP$11:INDIRECT("'Полная ст-ть с уч.НЗС (Авто)'!YP"&amp;$J$42),$C33,'Полная ст-ть с уч.НЗС (Авто)'!PK$11:INDIRECT("'Полная ст-ть с уч.НЗС (Авто)'!PK"&amp;$J$42))/$D33)</f>
        <v>0</v>
      </c>
      <c r="PL33" s="137">
        <f ca="1">IF($D33=0,0,SUMIF('Полная ст-ть с уч.НЗС (Авто)'!$YP$11:INDIRECT("'Полная ст-ть с уч.НЗС (Авто)'!YP"&amp;$J$42),$C33,'Полная ст-ть с уч.НЗС (Авто)'!PL$11:INDIRECT("'Полная ст-ть с уч.НЗС (Авто)'!PL"&amp;$J$42))/$D33)</f>
        <v>0</v>
      </c>
      <c r="PM33" s="137">
        <f ca="1">IF($D33=0,0,SUMIF('Полная ст-ть с уч.НЗС (Авто)'!$YP$11:INDIRECT("'Полная ст-ть с уч.НЗС (Авто)'!YP"&amp;$J$42),$C33,'Полная ст-ть с уч.НЗС (Авто)'!PM$11:INDIRECT("'Полная ст-ть с уч.НЗС (Авто)'!PM"&amp;$J$42))/$D33)</f>
        <v>0</v>
      </c>
      <c r="PN33" s="137">
        <f ca="1">IF($D33=0,0,SUMIF('Полная ст-ть с уч.НЗС (Авто)'!$YP$11:INDIRECT("'Полная ст-ть с уч.НЗС (Авто)'!YP"&amp;$J$42),$C33,'Полная ст-ть с уч.НЗС (Авто)'!PN$11:INDIRECT("'Полная ст-ть с уч.НЗС (Авто)'!PN"&amp;$J$42))/$D33)</f>
        <v>0</v>
      </c>
      <c r="PO33" s="137">
        <f ca="1">IF($D33=0,0,SUMIF('Полная ст-ть с уч.НЗС (Авто)'!$YP$11:INDIRECT("'Полная ст-ть с уч.НЗС (Авто)'!YP"&amp;$J$42),$C33,'Полная ст-ть с уч.НЗС (Авто)'!PO$11:INDIRECT("'Полная ст-ть с уч.НЗС (Авто)'!PO"&amp;$J$42))/$D33)</f>
        <v>0</v>
      </c>
      <c r="PP33" s="137">
        <f ca="1">IF($D33=0,0,SUMIF('Полная ст-ть с уч.НЗС (Авто)'!$YP$11:INDIRECT("'Полная ст-ть с уч.НЗС (Авто)'!YP"&amp;$J$42),$C33,'Полная ст-ть с уч.НЗС (Авто)'!PP$11:INDIRECT("'Полная ст-ть с уч.НЗС (Авто)'!PP"&amp;$J$42))/$D33)</f>
        <v>0</v>
      </c>
      <c r="PQ33" s="137">
        <f ca="1">IF($D33=0,0,SUMIF('Полная ст-ть с уч.НЗС (Авто)'!$YP$11:INDIRECT("'Полная ст-ть с уч.НЗС (Авто)'!YP"&amp;$J$42),$C33,'Полная ст-ть с уч.НЗС (Авто)'!PQ$11:INDIRECT("'Полная ст-ть с уч.НЗС (Авто)'!PQ"&amp;$J$42))/$D33)</f>
        <v>0</v>
      </c>
      <c r="PR33" s="137">
        <f ca="1">IF($D33=0,0,SUMIF('Полная ст-ть с уч.НЗС (Авто)'!$YP$11:INDIRECT("'Полная ст-ть с уч.НЗС (Авто)'!YP"&amp;$J$42),$C33,'Полная ст-ть с уч.НЗС (Авто)'!PR$11:INDIRECT("'Полная ст-ть с уч.НЗС (Авто)'!PR"&amp;$J$42))/$D33)</f>
        <v>0</v>
      </c>
      <c r="PS33" s="137">
        <f ca="1">IF($D33=0,0,SUMIF('Полная ст-ть с уч.НЗС (Авто)'!$YP$11:INDIRECT("'Полная ст-ть с уч.НЗС (Авто)'!YP"&amp;$J$42),$C33,'Полная ст-ть с уч.НЗС (Авто)'!PS$11:INDIRECT("'Полная ст-ть с уч.НЗС (Авто)'!PS"&amp;$J$42))/$D33)</f>
        <v>0</v>
      </c>
      <c r="PT33" s="137">
        <f ca="1">IF($D33=0,0,SUMIF('Полная ст-ть с уч.НЗС (Авто)'!$YP$11:INDIRECT("'Полная ст-ть с уч.НЗС (Авто)'!YP"&amp;$J$42),$C33,'Полная ст-ть с уч.НЗС (Авто)'!PT$11:INDIRECT("'Полная ст-ть с уч.НЗС (Авто)'!PT"&amp;$J$42))/$D33)</f>
        <v>0</v>
      </c>
      <c r="PU33" s="137">
        <f ca="1">IF($D33=0,0,SUMIF('Полная ст-ть с уч.НЗС (Авто)'!$YP$11:INDIRECT("'Полная ст-ть с уч.НЗС (Авто)'!YP"&amp;$J$42),$C33,'Полная ст-ть с уч.НЗС (Авто)'!PU$11:INDIRECT("'Полная ст-ть с уч.НЗС (Авто)'!PU"&amp;$J$42))/$D33)</f>
        <v>0</v>
      </c>
      <c r="PV33" s="137">
        <f ca="1">IF($D33=0,0,SUMIF('Полная ст-ть с уч.НЗС (Авто)'!$YP$11:INDIRECT("'Полная ст-ть с уч.НЗС (Авто)'!YP"&amp;$J$42),$C33,'Полная ст-ть с уч.НЗС (Авто)'!PV$11:INDIRECT("'Полная ст-ть с уч.НЗС (Авто)'!PV"&amp;$J$42))/$D33)</f>
        <v>0</v>
      </c>
      <c r="PW33" s="137">
        <f ca="1">IF($D33=0,0,SUMIF('Полная ст-ть с уч.НЗС (Авто)'!$YP$11:INDIRECT("'Полная ст-ть с уч.НЗС (Авто)'!YP"&amp;$J$42),$C33,'Полная ст-ть с уч.НЗС (Авто)'!PW$11:INDIRECT("'Полная ст-ть с уч.НЗС (Авто)'!PW"&amp;$J$42))/$D33)</f>
        <v>0</v>
      </c>
      <c r="PX33" s="137">
        <f ca="1">IF($D33=0,0,SUMIF('Полная ст-ть с уч.НЗС (Авто)'!$YP$11:INDIRECT("'Полная ст-ть с уч.НЗС (Авто)'!YP"&amp;$J$42),$C33,'Полная ст-ть с уч.НЗС (Авто)'!PX$11:INDIRECT("'Полная ст-ть с уч.НЗС (Авто)'!PX"&amp;$J$42))/$D33)</f>
        <v>0</v>
      </c>
      <c r="PY33" s="137">
        <f ca="1">IF($D33=0,0,SUMIF('Полная ст-ть с уч.НЗС (Авто)'!$YP$11:INDIRECT("'Полная ст-ть с уч.НЗС (Авто)'!YP"&amp;$J$42),$C33,'Полная ст-ть с уч.НЗС (Авто)'!PY$11:INDIRECT("'Полная ст-ть с уч.НЗС (Авто)'!PY"&amp;$J$42))/$D33)</f>
        <v>0</v>
      </c>
      <c r="PZ33" s="137">
        <f ca="1">IF($D33=0,0,SUMIF('Полная ст-ть с уч.НЗС (Авто)'!$YP$11:INDIRECT("'Полная ст-ть с уч.НЗС (Авто)'!YP"&amp;$J$42),$C33,'Полная ст-ть с уч.НЗС (Авто)'!PZ$11:INDIRECT("'Полная ст-ть с уч.НЗС (Авто)'!PZ"&amp;$J$42))/$D33)</f>
        <v>0</v>
      </c>
      <c r="QA33" s="137">
        <f ca="1">IF($D33=0,0,SUMIF('Полная ст-ть с уч.НЗС (Авто)'!$YP$11:INDIRECT("'Полная ст-ть с уч.НЗС (Авто)'!YP"&amp;$J$42),$C33,'Полная ст-ть с уч.НЗС (Авто)'!QA$11:INDIRECT("'Полная ст-ть с уч.НЗС (Авто)'!QA"&amp;$J$42))/$D33)</f>
        <v>0</v>
      </c>
      <c r="QB33" s="137">
        <f ca="1">IF($D33=0,0,SUMIF('Полная ст-ть с уч.НЗС (Авто)'!$YP$11:INDIRECT("'Полная ст-ть с уч.НЗС (Авто)'!YP"&amp;$J$42),$C33,'Полная ст-ть с уч.НЗС (Авто)'!QB$11:INDIRECT("'Полная ст-ть с уч.НЗС (Авто)'!QB"&amp;$J$42))/$D33)</f>
        <v>0</v>
      </c>
      <c r="QC33" s="137">
        <f ca="1">IF($D33=0,0,SUMIF('Полная ст-ть с уч.НЗС (Авто)'!$YP$11:INDIRECT("'Полная ст-ть с уч.НЗС (Авто)'!YP"&amp;$J$42),$C33,'Полная ст-ть с уч.НЗС (Авто)'!QC$11:INDIRECT("'Полная ст-ть с уч.НЗС (Авто)'!QC"&amp;$J$42))/$D33)</f>
        <v>0</v>
      </c>
      <c r="QD33" s="137">
        <f ca="1">IF($D33=0,0,SUMIF('Полная ст-ть с уч.НЗС (Авто)'!$YP$11:INDIRECT("'Полная ст-ть с уч.НЗС (Авто)'!YP"&amp;$J$42),$C33,'Полная ст-ть с уч.НЗС (Авто)'!QD$11:INDIRECT("'Полная ст-ть с уч.НЗС (Авто)'!QD"&amp;$J$42))/$D33)</f>
        <v>0</v>
      </c>
      <c r="QE33" s="137">
        <f ca="1">IF($D33=0,0,SUMIF('Полная ст-ть с уч.НЗС (Авто)'!$YP$11:INDIRECT("'Полная ст-ть с уч.НЗС (Авто)'!YP"&amp;$J$42),$C33,'Полная ст-ть с уч.НЗС (Авто)'!QE$11:INDIRECT("'Полная ст-ть с уч.НЗС (Авто)'!QE"&amp;$J$42))/$D33)</f>
        <v>0</v>
      </c>
      <c r="QF33" s="137">
        <f ca="1">IF($D33=0,0,SUMIF('Полная ст-ть с уч.НЗС (Авто)'!$YP$11:INDIRECT("'Полная ст-ть с уч.НЗС (Авто)'!YP"&amp;$J$42),$C33,'Полная ст-ть с уч.НЗС (Авто)'!QF$11:INDIRECT("'Полная ст-ть с уч.НЗС (Авто)'!QF"&amp;$J$42))/$D33)</f>
        <v>0</v>
      </c>
      <c r="QG33" s="137">
        <f ca="1">IF($D33=0,0,SUMIF('Полная ст-ть с уч.НЗС (Авто)'!$YP$11:INDIRECT("'Полная ст-ть с уч.НЗС (Авто)'!YP"&amp;$J$42),$C33,'Полная ст-ть с уч.НЗС (Авто)'!QG$11:INDIRECT("'Полная ст-ть с уч.НЗС (Авто)'!QG"&amp;$J$42))/$D33)</f>
        <v>0</v>
      </c>
      <c r="QH33" s="137">
        <f ca="1">IF($D33=0,0,SUMIF('Полная ст-ть с уч.НЗС (Авто)'!$YP$11:INDIRECT("'Полная ст-ть с уч.НЗС (Авто)'!YP"&amp;$J$42),$C33,'Полная ст-ть с уч.НЗС (Авто)'!QH$11:INDIRECT("'Полная ст-ть с уч.НЗС (Авто)'!QH"&amp;$J$42))/$D33)</f>
        <v>0</v>
      </c>
      <c r="QI33" s="137">
        <f ca="1">IF($D33=0,0,SUMIF('Полная ст-ть с уч.НЗС (Авто)'!$YP$11:INDIRECT("'Полная ст-ть с уч.НЗС (Авто)'!YP"&amp;$J$42),$C33,'Полная ст-ть с уч.НЗС (Авто)'!QI$11:INDIRECT("'Полная ст-ть с уч.НЗС (Авто)'!QI"&amp;$J$42))/$D33)</f>
        <v>0</v>
      </c>
      <c r="QJ33" s="137">
        <f ca="1">IF($D33=0,0,SUMIF('Полная ст-ть с уч.НЗС (Авто)'!$YP$11:INDIRECT("'Полная ст-ть с уч.НЗС (Авто)'!YP"&amp;$J$42),$C33,'Полная ст-ть с уч.НЗС (Авто)'!QJ$11:INDIRECT("'Полная ст-ть с уч.НЗС (Авто)'!QJ"&amp;$J$42))/$D33)</f>
        <v>0</v>
      </c>
      <c r="QK33" s="137">
        <f ca="1">IF($D33=0,0,SUMIF('Полная ст-ть с уч.НЗС (Авто)'!$YP$11:INDIRECT("'Полная ст-ть с уч.НЗС (Авто)'!YP"&amp;$J$42),$C33,'Полная ст-ть с уч.НЗС (Авто)'!QK$11:INDIRECT("'Полная ст-ть с уч.НЗС (Авто)'!QK"&amp;$J$42))/$D33)</f>
        <v>0</v>
      </c>
      <c r="QL33" s="137">
        <f ca="1">IF($D33=0,0,SUMIF('Полная ст-ть с уч.НЗС (Авто)'!$YP$11:INDIRECT("'Полная ст-ть с уч.НЗС (Авто)'!YP"&amp;$J$42),$C33,'Полная ст-ть с уч.НЗС (Авто)'!QL$11:INDIRECT("'Полная ст-ть с уч.НЗС (Авто)'!QL"&amp;$J$42))/$D33)</f>
        <v>0</v>
      </c>
      <c r="QM33" s="137">
        <f ca="1">IF($D33=0,0,SUMIF('Полная ст-ть с уч.НЗС (Авто)'!$YP$11:INDIRECT("'Полная ст-ть с уч.НЗС (Авто)'!YP"&amp;$J$42),$C33,'Полная ст-ть с уч.НЗС (Авто)'!QM$11:INDIRECT("'Полная ст-ть с уч.НЗС (Авто)'!QM"&amp;$J$42))/$D33)</f>
        <v>0</v>
      </c>
      <c r="QN33" s="137">
        <f ca="1">IF($D33=0,0,SUMIF('Полная ст-ть с уч.НЗС (Авто)'!$YP$11:INDIRECT("'Полная ст-ть с уч.НЗС (Авто)'!YP"&amp;$J$42),$C33,'Полная ст-ть с уч.НЗС (Авто)'!QN$11:INDIRECT("'Полная ст-ть с уч.НЗС (Авто)'!QN"&amp;$J$42))/$D33)</f>
        <v>0</v>
      </c>
      <c r="QO33" s="137">
        <f ca="1">IF($D33=0,0,SUMIF('Полная ст-ть с уч.НЗС (Авто)'!$YP$11:INDIRECT("'Полная ст-ть с уч.НЗС (Авто)'!YP"&amp;$J$42),$C33,'Полная ст-ть с уч.НЗС (Авто)'!QO$11:INDIRECT("'Полная ст-ть с уч.НЗС (Авто)'!QO"&amp;$J$42))/$D33)</f>
        <v>0</v>
      </c>
      <c r="QP33" s="137">
        <f ca="1">IF($D33=0,0,SUMIF('Полная ст-ть с уч.НЗС (Авто)'!$YP$11:INDIRECT("'Полная ст-ть с уч.НЗС (Авто)'!YP"&amp;$J$42),$C33,'Полная ст-ть с уч.НЗС (Авто)'!QP$11:INDIRECT("'Полная ст-ть с уч.НЗС (Авто)'!QP"&amp;$J$42))/$D33)</f>
        <v>0</v>
      </c>
      <c r="QQ33" s="137">
        <f ca="1">IF($D33=0,0,SUMIF('Полная ст-ть с уч.НЗС (Авто)'!$YP$11:INDIRECT("'Полная ст-ть с уч.НЗС (Авто)'!YP"&amp;$J$42),$C33,'Полная ст-ть с уч.НЗС (Авто)'!QQ$11:INDIRECT("'Полная ст-ть с уч.НЗС (Авто)'!QQ"&amp;$J$42))/$D33)</f>
        <v>0</v>
      </c>
      <c r="QR33" s="137">
        <f ca="1">IF($D33=0,0,SUMIF('Полная ст-ть с уч.НЗС (Авто)'!$YP$11:INDIRECT("'Полная ст-ть с уч.НЗС (Авто)'!YP"&amp;$J$42),$C33,'Полная ст-ть с уч.НЗС (Авто)'!QR$11:INDIRECT("'Полная ст-ть с уч.НЗС (Авто)'!QR"&amp;$J$42))/$D33)</f>
        <v>0</v>
      </c>
      <c r="QS33" s="137">
        <f ca="1">IF($D33=0,0,SUMIF('Полная ст-ть с уч.НЗС (Авто)'!$YP$11:INDIRECT("'Полная ст-ть с уч.НЗС (Авто)'!YP"&amp;$J$42),$C33,'Полная ст-ть с уч.НЗС (Авто)'!QS$11:INDIRECT("'Полная ст-ть с уч.НЗС (Авто)'!QS"&amp;$J$42))/$D33)</f>
        <v>0</v>
      </c>
      <c r="QT33" s="137">
        <f ca="1">IF($D33=0,0,SUMIF('Полная ст-ть с уч.НЗС (Авто)'!$YP$11:INDIRECT("'Полная ст-ть с уч.НЗС (Авто)'!YP"&amp;$J$42),$C33,'Полная ст-ть с уч.НЗС (Авто)'!QT$11:INDIRECT("'Полная ст-ть с уч.НЗС (Авто)'!QT"&amp;$J$42))/$D33)</f>
        <v>0</v>
      </c>
      <c r="QU33" s="137">
        <f ca="1">IF($D33=0,0,SUMIF('Полная ст-ть с уч.НЗС (Авто)'!$YP$11:INDIRECT("'Полная ст-ть с уч.НЗС (Авто)'!YP"&amp;$J$42),$C33,'Полная ст-ть с уч.НЗС (Авто)'!QU$11:INDIRECT("'Полная ст-ть с уч.НЗС (Авто)'!QU"&amp;$J$42))/$D33)</f>
        <v>0</v>
      </c>
      <c r="QV33" s="137">
        <f ca="1">IF($D33=0,0,SUMIF('Полная ст-ть с уч.НЗС (Авто)'!$YP$11:INDIRECT("'Полная ст-ть с уч.НЗС (Авто)'!YP"&amp;$J$42),$C33,'Полная ст-ть с уч.НЗС (Авто)'!QV$11:INDIRECT("'Полная ст-ть с уч.НЗС (Авто)'!QV"&amp;$J$42))/$D33)</f>
        <v>0</v>
      </c>
      <c r="QW33" s="137">
        <f ca="1">IF($D33=0,0,SUMIF('Полная ст-ть с уч.НЗС (Авто)'!$YP$11:INDIRECT("'Полная ст-ть с уч.НЗС (Авто)'!YP"&amp;$J$42),$C33,'Полная ст-ть с уч.НЗС (Авто)'!QW$11:INDIRECT("'Полная ст-ть с уч.НЗС (Авто)'!QW"&amp;$J$42))/$D33)</f>
        <v>0</v>
      </c>
      <c r="QX33" s="137">
        <f ca="1">IF($D33=0,0,SUMIF('Полная ст-ть с уч.НЗС (Авто)'!$YP$11:INDIRECT("'Полная ст-ть с уч.НЗС (Авто)'!YP"&amp;$J$42),$C33,'Полная ст-ть с уч.НЗС (Авто)'!QX$11:INDIRECT("'Полная ст-ть с уч.НЗС (Авто)'!QX"&amp;$J$42))/$D33)</f>
        <v>0</v>
      </c>
      <c r="QY33" s="137">
        <f ca="1">IF($D33=0,0,SUMIF('Полная ст-ть с уч.НЗС (Авто)'!$YP$11:INDIRECT("'Полная ст-ть с уч.НЗС (Авто)'!YP"&amp;$J$42),$C33,'Полная ст-ть с уч.НЗС (Авто)'!QY$11:INDIRECT("'Полная ст-ть с уч.НЗС (Авто)'!QY"&amp;$J$42))/$D33)</f>
        <v>0</v>
      </c>
      <c r="QZ33" s="137">
        <f ca="1">IF($D33=0,0,SUMIF('Полная ст-ть с уч.НЗС (Авто)'!$YP$11:INDIRECT("'Полная ст-ть с уч.НЗС (Авто)'!YP"&amp;$J$42),$C33,'Полная ст-ть с уч.НЗС (Авто)'!QZ$11:INDIRECT("'Полная ст-ть с уч.НЗС (Авто)'!QZ"&amp;$J$42))/$D33)</f>
        <v>0</v>
      </c>
      <c r="RA33" s="137">
        <f ca="1">IF($D33=0,0,SUMIF('Полная ст-ть с уч.НЗС (Авто)'!$YP$11:INDIRECT("'Полная ст-ть с уч.НЗС (Авто)'!YP"&amp;$J$42),$C33,'Полная ст-ть с уч.НЗС (Авто)'!RA$11:INDIRECT("'Полная ст-ть с уч.НЗС (Авто)'!RA"&amp;$J$42))/$D33)</f>
        <v>0</v>
      </c>
      <c r="RB33" s="137">
        <f ca="1">IF($D33=0,0,SUMIF('Полная ст-ть с уч.НЗС (Авто)'!$YP$11:INDIRECT("'Полная ст-ть с уч.НЗС (Авто)'!YP"&amp;$J$42),$C33,'Полная ст-ть с уч.НЗС (Авто)'!RB$11:INDIRECT("'Полная ст-ть с уч.НЗС (Авто)'!RB"&amp;$J$42))/$D33)</f>
        <v>0</v>
      </c>
      <c r="RC33" s="137">
        <f ca="1">IF($D33=0,0,SUMIF('Полная ст-ть с уч.НЗС (Авто)'!$YP$11:INDIRECT("'Полная ст-ть с уч.НЗС (Авто)'!YP"&amp;$J$42),$C33,'Полная ст-ть с уч.НЗС (Авто)'!RC$11:INDIRECT("'Полная ст-ть с уч.НЗС (Авто)'!RC"&amp;$J$42))/$D33)</f>
        <v>0</v>
      </c>
      <c r="RD33" s="137">
        <f ca="1">IF($D33=0,0,SUMIF('Полная ст-ть с уч.НЗС (Авто)'!$YP$11:INDIRECT("'Полная ст-ть с уч.НЗС (Авто)'!YP"&amp;$J$42),$C33,'Полная ст-ть с уч.НЗС (Авто)'!RD$11:INDIRECT("'Полная ст-ть с уч.НЗС (Авто)'!RD"&amp;$J$42))/$D33)</f>
        <v>0</v>
      </c>
      <c r="RE33" s="137">
        <f ca="1">IF($D33=0,0,SUMIF('Полная ст-ть с уч.НЗС (Авто)'!$YP$11:INDIRECT("'Полная ст-ть с уч.НЗС (Авто)'!YP"&amp;$J$42),$C33,'Полная ст-ть с уч.НЗС (Авто)'!RE$11:INDIRECT("'Полная ст-ть с уч.НЗС (Авто)'!RE"&amp;$J$42))/$D33)</f>
        <v>0</v>
      </c>
      <c r="RF33" s="137">
        <f ca="1">IF($D33=0,0,SUMIF('Полная ст-ть с уч.НЗС (Авто)'!$YP$11:INDIRECT("'Полная ст-ть с уч.НЗС (Авто)'!YP"&amp;$J$42),$C33,'Полная ст-ть с уч.НЗС (Авто)'!RF$11:INDIRECT("'Полная ст-ть с уч.НЗС (Авто)'!RF"&amp;$J$42))/$D33)</f>
        <v>0</v>
      </c>
      <c r="RG33" s="137">
        <f ca="1">IF($D33=0,0,SUMIF('Полная ст-ть с уч.НЗС (Авто)'!$YP$11:INDIRECT("'Полная ст-ть с уч.НЗС (Авто)'!YP"&amp;$J$42),$C33,'Полная ст-ть с уч.НЗС (Авто)'!RG$11:INDIRECT("'Полная ст-ть с уч.НЗС (Авто)'!RG"&amp;$J$42))/$D33)</f>
        <v>0</v>
      </c>
      <c r="RH33" s="137">
        <f ca="1">IF($D33=0,0,SUMIF('Полная ст-ть с уч.НЗС (Авто)'!$YP$11:INDIRECT("'Полная ст-ть с уч.НЗС (Авто)'!YP"&amp;$J$42),$C33,'Полная ст-ть с уч.НЗС (Авто)'!RH$11:INDIRECT("'Полная ст-ть с уч.НЗС (Авто)'!RH"&amp;$J$42))/$D33)</f>
        <v>0</v>
      </c>
      <c r="RI33" s="137">
        <f ca="1">IF($D33=0,0,SUMIF('Полная ст-ть с уч.НЗС (Авто)'!$YP$11:INDIRECT("'Полная ст-ть с уч.НЗС (Авто)'!YP"&amp;$J$42),$C33,'Полная ст-ть с уч.НЗС (Авто)'!RI$11:INDIRECT("'Полная ст-ть с уч.НЗС (Авто)'!RI"&amp;$J$42))/$D33)</f>
        <v>0</v>
      </c>
      <c r="RJ33" s="137">
        <f ca="1">IF($D33=0,0,SUMIF('Полная ст-ть с уч.НЗС (Авто)'!$YP$11:INDIRECT("'Полная ст-ть с уч.НЗС (Авто)'!YP"&amp;$J$42),$C33,'Полная ст-ть с уч.НЗС (Авто)'!RJ$11:INDIRECT("'Полная ст-ть с уч.НЗС (Авто)'!RJ"&amp;$J$42))/$D33)</f>
        <v>0</v>
      </c>
      <c r="RK33" s="137">
        <f ca="1">IF($D33=0,0,SUMIF('Полная ст-ть с уч.НЗС (Авто)'!$YP$11:INDIRECT("'Полная ст-ть с уч.НЗС (Авто)'!YP"&amp;$J$42),$C33,'Полная ст-ть с уч.НЗС (Авто)'!RK$11:INDIRECT("'Полная ст-ть с уч.НЗС (Авто)'!RK"&amp;$J$42))/$D33)</f>
        <v>0</v>
      </c>
      <c r="RL33" s="137">
        <f ca="1">IF($D33=0,0,SUMIF('Полная ст-ть с уч.НЗС (Авто)'!$YP$11:INDIRECT("'Полная ст-ть с уч.НЗС (Авто)'!YP"&amp;$J$42),$C33,'Полная ст-ть с уч.НЗС (Авто)'!RL$11:INDIRECT("'Полная ст-ть с уч.НЗС (Авто)'!RL"&amp;$J$42))/$D33)</f>
        <v>0</v>
      </c>
      <c r="RM33" s="137">
        <f ca="1">IF($D33=0,0,SUMIF('Полная ст-ть с уч.НЗС (Авто)'!$YP$11:INDIRECT("'Полная ст-ть с уч.НЗС (Авто)'!YP"&amp;$J$42),$C33,'Полная ст-ть с уч.НЗС (Авто)'!RM$11:INDIRECT("'Полная ст-ть с уч.НЗС (Авто)'!RM"&amp;$J$42))/$D33)</f>
        <v>0</v>
      </c>
      <c r="RN33" s="137">
        <f ca="1">IF($D33=0,0,SUMIF('Полная ст-ть с уч.НЗС (Авто)'!$YP$11:INDIRECT("'Полная ст-ть с уч.НЗС (Авто)'!YP"&amp;$J$42),$C33,'Полная ст-ть с уч.НЗС (Авто)'!RN$11:INDIRECT("'Полная ст-ть с уч.НЗС (Авто)'!RN"&amp;$J$42))/$D33)</f>
        <v>0</v>
      </c>
      <c r="RO33" s="137">
        <f ca="1">IF($D33=0,0,SUMIF('Полная ст-ть с уч.НЗС (Авто)'!$YP$11:INDIRECT("'Полная ст-ть с уч.НЗС (Авто)'!YP"&amp;$J$42),$C33,'Полная ст-ть с уч.НЗС (Авто)'!RO$11:INDIRECT("'Полная ст-ть с уч.НЗС (Авто)'!RO"&amp;$J$42))/$D33)</f>
        <v>0</v>
      </c>
      <c r="RP33" s="137">
        <f ca="1">IF($D33=0,0,SUMIF('Полная ст-ть с уч.НЗС (Авто)'!$YP$11:INDIRECT("'Полная ст-ть с уч.НЗС (Авто)'!YP"&amp;$J$42),$C33,'Полная ст-ть с уч.НЗС (Авто)'!RP$11:INDIRECT("'Полная ст-ть с уч.НЗС (Авто)'!RP"&amp;$J$42))/$D33)</f>
        <v>0</v>
      </c>
      <c r="RQ33" s="137">
        <f ca="1">IF($D33=0,0,SUMIF('Полная ст-ть с уч.НЗС (Авто)'!$YP$11:INDIRECT("'Полная ст-ть с уч.НЗС (Авто)'!YP"&amp;$J$42),$C33,'Полная ст-ть с уч.НЗС (Авто)'!RQ$11:INDIRECT("'Полная ст-ть с уч.НЗС (Авто)'!RQ"&amp;$J$42))/$D33)</f>
        <v>0</v>
      </c>
      <c r="RR33" s="137">
        <f ca="1">IF($D33=0,0,SUMIF('Полная ст-ть с уч.НЗС (Авто)'!$YP$11:INDIRECT("'Полная ст-ть с уч.НЗС (Авто)'!YP"&amp;$J$42),$C33,'Полная ст-ть с уч.НЗС (Авто)'!RR$11:INDIRECT("'Полная ст-ть с уч.НЗС (Авто)'!RR"&amp;$J$42))/$D33)</f>
        <v>0</v>
      </c>
      <c r="RS33" s="137">
        <f ca="1">IF($D33=0,0,SUMIF('Полная ст-ть с уч.НЗС (Авто)'!$YP$11:INDIRECT("'Полная ст-ть с уч.НЗС (Авто)'!YP"&amp;$J$42),$C33,'Полная ст-ть с уч.НЗС (Авто)'!RS$11:INDIRECT("'Полная ст-ть с уч.НЗС (Авто)'!RS"&amp;$J$42))/$D33)</f>
        <v>0</v>
      </c>
      <c r="RT33" s="137">
        <f ca="1">IF($D33=0,0,SUMIF('Полная ст-ть с уч.НЗС (Авто)'!$YP$11:INDIRECT("'Полная ст-ть с уч.НЗС (Авто)'!YP"&amp;$J$42),$C33,'Полная ст-ть с уч.НЗС (Авто)'!RT$11:INDIRECT("'Полная ст-ть с уч.НЗС (Авто)'!RT"&amp;$J$42))/$D33)</f>
        <v>0</v>
      </c>
      <c r="RU33" s="137">
        <f ca="1">IF($D33=0,0,SUMIF('Полная ст-ть с уч.НЗС (Авто)'!$YP$11:INDIRECT("'Полная ст-ть с уч.НЗС (Авто)'!YP"&amp;$J$42),$C33,'Полная ст-ть с уч.НЗС (Авто)'!RU$11:INDIRECT("'Полная ст-ть с уч.НЗС (Авто)'!RU"&amp;$J$42))/$D33)</f>
        <v>0</v>
      </c>
      <c r="RV33" s="137">
        <f ca="1">IF($D33=0,0,SUMIF('Полная ст-ть с уч.НЗС (Авто)'!$YP$11:INDIRECT("'Полная ст-ть с уч.НЗС (Авто)'!YP"&amp;$J$42),$C33,'Полная ст-ть с уч.НЗС (Авто)'!RV$11:INDIRECT("'Полная ст-ть с уч.НЗС (Авто)'!RV"&amp;$J$42))/$D33)</f>
        <v>0</v>
      </c>
      <c r="RW33" s="137">
        <f ca="1">IF($D33=0,0,SUMIF('Полная ст-ть с уч.НЗС (Авто)'!$YP$11:INDIRECT("'Полная ст-ть с уч.НЗС (Авто)'!YP"&amp;$J$42),$C33,'Полная ст-ть с уч.НЗС (Авто)'!RW$11:INDIRECT("'Полная ст-ть с уч.НЗС (Авто)'!RW"&amp;$J$42))/$D33)</f>
        <v>0</v>
      </c>
      <c r="RX33" s="137">
        <f ca="1">IF($D33=0,0,SUMIF('Полная ст-ть с уч.НЗС (Авто)'!$YP$11:INDIRECT("'Полная ст-ть с уч.НЗС (Авто)'!YP"&amp;$J$42),$C33,'Полная ст-ть с уч.НЗС (Авто)'!RX$11:INDIRECT("'Полная ст-ть с уч.НЗС (Авто)'!RX"&amp;$J$42))/$D33)</f>
        <v>0</v>
      </c>
      <c r="RY33" s="137">
        <f ca="1">IF($D33=0,0,SUMIF('Полная ст-ть с уч.НЗС (Авто)'!$YP$11:INDIRECT("'Полная ст-ть с уч.НЗС (Авто)'!YP"&amp;$J$42),$C33,'Полная ст-ть с уч.НЗС (Авто)'!RY$11:INDIRECT("'Полная ст-ть с уч.НЗС (Авто)'!RY"&amp;$J$42))/$D33)</f>
        <v>0</v>
      </c>
      <c r="RZ33" s="137">
        <f ca="1">IF($D33=0,0,SUMIF('Полная ст-ть с уч.НЗС (Авто)'!$YP$11:INDIRECT("'Полная ст-ть с уч.НЗС (Авто)'!YP"&amp;$J$42),$C33,'Полная ст-ть с уч.НЗС (Авто)'!RZ$11:INDIRECT("'Полная ст-ть с уч.НЗС (Авто)'!RZ"&amp;$J$42))/$D33)</f>
        <v>0</v>
      </c>
      <c r="SA33" s="137">
        <f ca="1">IF($D33=0,0,SUMIF('Полная ст-ть с уч.НЗС (Авто)'!$YP$11:INDIRECT("'Полная ст-ть с уч.НЗС (Авто)'!YP"&amp;$J$42),$C33,'Полная ст-ть с уч.НЗС (Авто)'!SA$11:INDIRECT("'Полная ст-ть с уч.НЗС (Авто)'!SA"&amp;$J$42))/$D33)</f>
        <v>0</v>
      </c>
      <c r="SB33" s="137">
        <f ca="1">IF($D33=0,0,SUMIF('Полная ст-ть с уч.НЗС (Авто)'!$YP$11:INDIRECT("'Полная ст-ть с уч.НЗС (Авто)'!YP"&amp;$J$42),$C33,'Полная ст-ть с уч.НЗС (Авто)'!SB$11:INDIRECT("'Полная ст-ть с уч.НЗС (Авто)'!SB"&amp;$J$42))/$D33)</f>
        <v>0</v>
      </c>
      <c r="SC33" s="137">
        <f ca="1">IF($D33=0,0,SUMIF('Полная ст-ть с уч.НЗС (Авто)'!$YP$11:INDIRECT("'Полная ст-ть с уч.НЗС (Авто)'!YP"&amp;$J$42),$C33,'Полная ст-ть с уч.НЗС (Авто)'!SC$11:INDIRECT("'Полная ст-ть с уч.НЗС (Авто)'!SC"&amp;$J$42))/$D33)</f>
        <v>0</v>
      </c>
      <c r="SD33" s="137">
        <f ca="1">IF($D33=0,0,SUMIF('Полная ст-ть с уч.НЗС (Авто)'!$YP$11:INDIRECT("'Полная ст-ть с уч.НЗС (Авто)'!YP"&amp;$J$42),$C33,'Полная ст-ть с уч.НЗС (Авто)'!SD$11:INDIRECT("'Полная ст-ть с уч.НЗС (Авто)'!SD"&amp;$J$42))/$D33)</f>
        <v>0</v>
      </c>
      <c r="SE33" s="137">
        <f ca="1">IF($D33=0,0,SUMIF('Полная ст-ть с уч.НЗС (Авто)'!$YP$11:INDIRECT("'Полная ст-ть с уч.НЗС (Авто)'!YP"&amp;$J$42),$C33,'Полная ст-ть с уч.НЗС (Авто)'!SE$11:INDIRECT("'Полная ст-ть с уч.НЗС (Авто)'!SE"&amp;$J$42))/$D33)</f>
        <v>0</v>
      </c>
      <c r="SF33" s="137">
        <f ca="1">IF($D33=0,0,SUMIF('Полная ст-ть с уч.НЗС (Авто)'!$YP$11:INDIRECT("'Полная ст-ть с уч.НЗС (Авто)'!YP"&amp;$J$42),$C33,'Полная ст-ть с уч.НЗС (Авто)'!SF$11:INDIRECT("'Полная ст-ть с уч.НЗС (Авто)'!SF"&amp;$J$42))/$D33)</f>
        <v>0</v>
      </c>
      <c r="SG33" s="137">
        <f ca="1">IF($D33=0,0,SUMIF('Полная ст-ть с уч.НЗС (Авто)'!$YP$11:INDIRECT("'Полная ст-ть с уч.НЗС (Авто)'!YP"&amp;$J$42),$C33,'Полная ст-ть с уч.НЗС (Авто)'!SG$11:INDIRECT("'Полная ст-ть с уч.НЗС (Авто)'!SG"&amp;$J$42))/$D33)</f>
        <v>0</v>
      </c>
      <c r="SH33" s="137">
        <f ca="1">IF($D33=0,0,SUMIF('Полная ст-ть с уч.НЗС (Авто)'!$YP$11:INDIRECT("'Полная ст-ть с уч.НЗС (Авто)'!YP"&amp;$J$42),$C33,'Полная ст-ть с уч.НЗС (Авто)'!SH$11:INDIRECT("'Полная ст-ть с уч.НЗС (Авто)'!SH"&amp;$J$42))/$D33)</f>
        <v>0</v>
      </c>
      <c r="SI33" s="137">
        <f ca="1">IF($D33=0,0,SUMIF('Полная ст-ть с уч.НЗС (Авто)'!$YP$11:INDIRECT("'Полная ст-ть с уч.НЗС (Авто)'!YP"&amp;$J$42),$C33,'Полная ст-ть с уч.НЗС (Авто)'!SI$11:INDIRECT("'Полная ст-ть с уч.НЗС (Авто)'!SI"&amp;$J$42))/$D33)</f>
        <v>0</v>
      </c>
      <c r="SJ33" s="137">
        <f ca="1">IF($D33=0,0,SUMIF('Полная ст-ть с уч.НЗС (Авто)'!$YP$11:INDIRECT("'Полная ст-ть с уч.НЗС (Авто)'!YP"&amp;$J$42),$C33,'Полная ст-ть с уч.НЗС (Авто)'!SJ$11:INDIRECT("'Полная ст-ть с уч.НЗС (Авто)'!SJ"&amp;$J$42))/$D33)</f>
        <v>0</v>
      </c>
      <c r="SK33" s="137">
        <f ca="1">IF($D33=0,0,SUMIF('Полная ст-ть с уч.НЗС (Авто)'!$YP$11:INDIRECT("'Полная ст-ть с уч.НЗС (Авто)'!YP"&amp;$J$42),$C33,'Полная ст-ть с уч.НЗС (Авто)'!SK$11:INDIRECT("'Полная ст-ть с уч.НЗС (Авто)'!SK"&amp;$J$42))/$D33)</f>
        <v>0</v>
      </c>
      <c r="SL33" s="137">
        <f ca="1">IF($D33=0,0,SUMIF('Полная ст-ть с уч.НЗС (Авто)'!$YP$11:INDIRECT("'Полная ст-ть с уч.НЗС (Авто)'!YP"&amp;$J$42),$C33,'Полная ст-ть с уч.НЗС (Авто)'!SL$11:INDIRECT("'Полная ст-ть с уч.НЗС (Авто)'!SL"&amp;$J$42))/$D33)</f>
        <v>0</v>
      </c>
      <c r="SM33" s="137">
        <f ca="1">IF($D33=0,0,SUMIF('Полная ст-ть с уч.НЗС (Авто)'!$YP$11:INDIRECT("'Полная ст-ть с уч.НЗС (Авто)'!YP"&amp;$J$42),$C33,'Полная ст-ть с уч.НЗС (Авто)'!SM$11:INDIRECT("'Полная ст-ть с уч.НЗС (Авто)'!SM"&amp;$J$42))/$D33)</f>
        <v>0</v>
      </c>
      <c r="SN33" s="137">
        <f ca="1">IF($D33=0,0,SUMIF('Полная ст-ть с уч.НЗС (Авто)'!$YP$11:INDIRECT("'Полная ст-ть с уч.НЗС (Авто)'!YP"&amp;$J$42),$C33,'Полная ст-ть с уч.НЗС (Авто)'!SN$11:INDIRECT("'Полная ст-ть с уч.НЗС (Авто)'!SN"&amp;$J$42))/$D33)</f>
        <v>0</v>
      </c>
      <c r="SO33" s="137">
        <f ca="1">IF($D33=0,0,SUMIF('Полная ст-ть с уч.НЗС (Авто)'!$YP$11:INDIRECT("'Полная ст-ть с уч.НЗС (Авто)'!YP"&amp;$J$42),$C33,'Полная ст-ть с уч.НЗС (Авто)'!SO$11:INDIRECT("'Полная ст-ть с уч.НЗС (Авто)'!SO"&amp;$J$42))/$D33)</f>
        <v>0</v>
      </c>
      <c r="SP33" s="137">
        <f ca="1">IF($D33=0,0,SUMIF('Полная ст-ть с уч.НЗС (Авто)'!$YP$11:INDIRECT("'Полная ст-ть с уч.НЗС (Авто)'!YP"&amp;$J$42),$C33,'Полная ст-ть с уч.НЗС (Авто)'!SP$11:INDIRECT("'Полная ст-ть с уч.НЗС (Авто)'!SP"&amp;$J$42))/$D33)</f>
        <v>0</v>
      </c>
      <c r="SQ33" s="137">
        <f ca="1">IF($D33=0,0,SUMIF('Полная ст-ть с уч.НЗС (Авто)'!$YP$11:INDIRECT("'Полная ст-ть с уч.НЗС (Авто)'!YP"&amp;$J$42),$C33,'Полная ст-ть с уч.НЗС (Авто)'!SQ$11:INDIRECT("'Полная ст-ть с уч.НЗС (Авто)'!SQ"&amp;$J$42))/$D33)</f>
        <v>0</v>
      </c>
      <c r="SR33" s="137">
        <f ca="1">IF($D33=0,0,SUMIF('Полная ст-ть с уч.НЗС (Авто)'!$YP$11:INDIRECT("'Полная ст-ть с уч.НЗС (Авто)'!YP"&amp;$J$42),$C33,'Полная ст-ть с уч.НЗС (Авто)'!SR$11:INDIRECT("'Полная ст-ть с уч.НЗС (Авто)'!SR"&amp;$J$42))/$D33)</f>
        <v>0</v>
      </c>
      <c r="SS33" s="137">
        <f ca="1">IF($D33=0,0,SUMIF('Полная ст-ть с уч.НЗС (Авто)'!$YP$11:INDIRECT("'Полная ст-ть с уч.НЗС (Авто)'!YP"&amp;$J$42),$C33,'Полная ст-ть с уч.НЗС (Авто)'!SS$11:INDIRECT("'Полная ст-ть с уч.НЗС (Авто)'!SS"&amp;$J$42))/$D33)</f>
        <v>0</v>
      </c>
      <c r="ST33" s="137">
        <f ca="1">IF($D33=0,0,SUMIF('Полная ст-ть с уч.НЗС (Авто)'!$YP$11:INDIRECT("'Полная ст-ть с уч.НЗС (Авто)'!YP"&amp;$J$42),$C33,'Полная ст-ть с уч.НЗС (Авто)'!ST$11:INDIRECT("'Полная ст-ть с уч.НЗС (Авто)'!ST"&amp;$J$42))/$D33)</f>
        <v>0</v>
      </c>
      <c r="SU33" s="137">
        <f ca="1">IF($D33=0,0,SUMIF('Полная ст-ть с уч.НЗС (Авто)'!$YP$11:INDIRECT("'Полная ст-ть с уч.НЗС (Авто)'!YP"&amp;$J$42),$C33,'Полная ст-ть с уч.НЗС (Авто)'!SU$11:INDIRECT("'Полная ст-ть с уч.НЗС (Авто)'!SU"&amp;$J$42))/$D33)</f>
        <v>0</v>
      </c>
      <c r="SV33" s="137">
        <f ca="1">IF($D33=0,0,SUMIF('Полная ст-ть с уч.НЗС (Авто)'!$YP$11:INDIRECT("'Полная ст-ть с уч.НЗС (Авто)'!YP"&amp;$J$42),$C33,'Полная ст-ть с уч.НЗС (Авто)'!SV$11:INDIRECT("'Полная ст-ть с уч.НЗС (Авто)'!SV"&amp;$J$42))/$D33)</f>
        <v>0</v>
      </c>
      <c r="SW33" s="137">
        <f ca="1">IF($D33=0,0,SUMIF('Полная ст-ть с уч.НЗС (Авто)'!$YP$11:INDIRECT("'Полная ст-ть с уч.НЗС (Авто)'!YP"&amp;$J$42),$C33,'Полная ст-ть с уч.НЗС (Авто)'!SW$11:INDIRECT("'Полная ст-ть с уч.НЗС (Авто)'!SW"&amp;$J$42))/$D33)</f>
        <v>0</v>
      </c>
      <c r="SX33" s="137">
        <f ca="1">IF($D33=0,0,SUMIF('Полная ст-ть с уч.НЗС (Авто)'!$YP$11:INDIRECT("'Полная ст-ть с уч.НЗС (Авто)'!YP"&amp;$J$42),$C33,'Полная ст-ть с уч.НЗС (Авто)'!SX$11:INDIRECT("'Полная ст-ть с уч.НЗС (Авто)'!SX"&amp;$J$42))/$D33)</f>
        <v>0</v>
      </c>
      <c r="SY33" s="137">
        <f ca="1">IF($D33=0,0,SUMIF('Полная ст-ть с уч.НЗС (Авто)'!$YP$11:INDIRECT("'Полная ст-ть с уч.НЗС (Авто)'!YP"&amp;$J$42),$C33,'Полная ст-ть с уч.НЗС (Авто)'!SY$11:INDIRECT("'Полная ст-ть с уч.НЗС (Авто)'!SY"&amp;$J$42))/$D33)</f>
        <v>0</v>
      </c>
      <c r="SZ33" s="137">
        <f ca="1">IF($D33=0,0,SUMIF('Полная ст-ть с уч.НЗС (Авто)'!$YP$11:INDIRECT("'Полная ст-ть с уч.НЗС (Авто)'!YP"&amp;$J$42),$C33,'Полная ст-ть с уч.НЗС (Авто)'!SZ$11:INDIRECT("'Полная ст-ть с уч.НЗС (Авто)'!SZ"&amp;$J$42))/$D33)</f>
        <v>0</v>
      </c>
      <c r="TA33" s="137">
        <f ca="1">IF($D33=0,0,SUMIF('Полная ст-ть с уч.НЗС (Авто)'!$YP$11:INDIRECT("'Полная ст-ть с уч.НЗС (Авто)'!YP"&amp;$J$42),$C33,'Полная ст-ть с уч.НЗС (Авто)'!TA$11:INDIRECT("'Полная ст-ть с уч.НЗС (Авто)'!TA"&amp;$J$42))/$D33)</f>
        <v>0</v>
      </c>
      <c r="TB33" s="137">
        <f ca="1">IF($D33=0,0,SUMIF('Полная ст-ть с уч.НЗС (Авто)'!$YP$11:INDIRECT("'Полная ст-ть с уч.НЗС (Авто)'!YP"&amp;$J$42),$C33,'Полная ст-ть с уч.НЗС (Авто)'!TB$11:INDIRECT("'Полная ст-ть с уч.НЗС (Авто)'!TB"&amp;$J$42))/$D33)</f>
        <v>0</v>
      </c>
      <c r="TC33" s="137">
        <f ca="1">IF($D33=0,0,SUMIF('Полная ст-ть с уч.НЗС (Авто)'!$YP$11:INDIRECT("'Полная ст-ть с уч.НЗС (Авто)'!YP"&amp;$J$42),$C33,'Полная ст-ть с уч.НЗС (Авто)'!TC$11:INDIRECT("'Полная ст-ть с уч.НЗС (Авто)'!TC"&amp;$J$42))/$D33)</f>
        <v>0</v>
      </c>
      <c r="TD33" s="137">
        <f ca="1">IF($D33=0,0,SUMIF('Полная ст-ть с уч.НЗС (Авто)'!$YP$11:INDIRECT("'Полная ст-ть с уч.НЗС (Авто)'!YP"&amp;$J$42),$C33,'Полная ст-ть с уч.НЗС (Авто)'!TD$11:INDIRECT("'Полная ст-ть с уч.НЗС (Авто)'!TD"&amp;$J$42))/$D33)</f>
        <v>0</v>
      </c>
      <c r="TE33" s="137">
        <f ca="1">IF($D33=0,0,SUMIF('Полная ст-ть с уч.НЗС (Авто)'!$YP$11:INDIRECT("'Полная ст-ть с уч.НЗС (Авто)'!YP"&amp;$J$42),$C33,'Полная ст-ть с уч.НЗС (Авто)'!TE$11:INDIRECT("'Полная ст-ть с уч.НЗС (Авто)'!TE"&amp;$J$42))/$D33)</f>
        <v>0</v>
      </c>
      <c r="TF33" s="137">
        <f ca="1">IF($D33=0,0,SUMIF('Полная ст-ть с уч.НЗС (Авто)'!$YP$11:INDIRECT("'Полная ст-ть с уч.НЗС (Авто)'!YP"&amp;$J$42),$C33,'Полная ст-ть с уч.НЗС (Авто)'!TF$11:INDIRECT("'Полная ст-ть с уч.НЗС (Авто)'!TF"&amp;$J$42))/$D33)</f>
        <v>0</v>
      </c>
      <c r="TG33" s="137">
        <f ca="1">IF($D33=0,0,SUMIF('Полная ст-ть с уч.НЗС (Авто)'!$YP$11:INDIRECT("'Полная ст-ть с уч.НЗС (Авто)'!YP"&amp;$J$42),$C33,'Полная ст-ть с уч.НЗС (Авто)'!TG$11:INDIRECT("'Полная ст-ть с уч.НЗС (Авто)'!TG"&amp;$J$42))/$D33)</f>
        <v>0</v>
      </c>
      <c r="TH33" s="137">
        <f ca="1">IF($D33=0,0,SUMIF('Полная ст-ть с уч.НЗС (Авто)'!$YP$11:INDIRECT("'Полная ст-ть с уч.НЗС (Авто)'!YP"&amp;$J$42),$C33,'Полная ст-ть с уч.НЗС (Авто)'!TH$11:INDIRECT("'Полная ст-ть с уч.НЗС (Авто)'!TH"&amp;$J$42))/$D33)</f>
        <v>0</v>
      </c>
      <c r="TI33" s="137">
        <f ca="1">IF($D33=0,0,SUMIF('Полная ст-ть с уч.НЗС (Авто)'!$YP$11:INDIRECT("'Полная ст-ть с уч.НЗС (Авто)'!YP"&amp;$J$42),$C33,'Полная ст-ть с уч.НЗС (Авто)'!TI$11:INDIRECT("'Полная ст-ть с уч.НЗС (Авто)'!TI"&amp;$J$42))/$D33)</f>
        <v>0</v>
      </c>
      <c r="TJ33" s="137">
        <f ca="1">IF($D33=0,0,SUMIF('Полная ст-ть с уч.НЗС (Авто)'!$YP$11:INDIRECT("'Полная ст-ть с уч.НЗС (Авто)'!YP"&amp;$J$42),$C33,'Полная ст-ть с уч.НЗС (Авто)'!TJ$11:INDIRECT("'Полная ст-ть с уч.НЗС (Авто)'!TJ"&amp;$J$42))/$D33)</f>
        <v>0</v>
      </c>
      <c r="TK33" s="137">
        <f ca="1">IF($D33=0,0,SUMIF('Полная ст-ть с уч.НЗС (Авто)'!$YP$11:INDIRECT("'Полная ст-ть с уч.НЗС (Авто)'!YP"&amp;$J$42),$C33,'Полная ст-ть с уч.НЗС (Авто)'!TK$11:INDIRECT("'Полная ст-ть с уч.НЗС (Авто)'!TK"&amp;$J$42))/$D33)</f>
        <v>0</v>
      </c>
      <c r="TL33" s="137">
        <f ca="1">IF($D33=0,0,SUMIF('Полная ст-ть с уч.НЗС (Авто)'!$YP$11:INDIRECT("'Полная ст-ть с уч.НЗС (Авто)'!YP"&amp;$J$42),$C33,'Полная ст-ть с уч.НЗС (Авто)'!TL$11:INDIRECT("'Полная ст-ть с уч.НЗС (Авто)'!TL"&amp;$J$42))/$D33)</f>
        <v>0</v>
      </c>
      <c r="TM33" s="137">
        <f ca="1">IF($D33=0,0,SUMIF('Полная ст-ть с уч.НЗС (Авто)'!$YP$11:INDIRECT("'Полная ст-ть с уч.НЗС (Авто)'!YP"&amp;$J$42),$C33,'Полная ст-ть с уч.НЗС (Авто)'!TM$11:INDIRECT("'Полная ст-ть с уч.НЗС (Авто)'!TM"&amp;$J$42))/$D33)</f>
        <v>0</v>
      </c>
      <c r="TN33" s="137">
        <f ca="1">IF($D33=0,0,SUMIF('Полная ст-ть с уч.НЗС (Авто)'!$YP$11:INDIRECT("'Полная ст-ть с уч.НЗС (Авто)'!YP"&amp;$J$42),$C33,'Полная ст-ть с уч.НЗС (Авто)'!TN$11:INDIRECT("'Полная ст-ть с уч.НЗС (Авто)'!TN"&amp;$J$42))/$D33)</f>
        <v>0</v>
      </c>
      <c r="TO33" s="137">
        <f ca="1">IF($D33=0,0,SUMIF('Полная ст-ть с уч.НЗС (Авто)'!$YP$11:INDIRECT("'Полная ст-ть с уч.НЗС (Авто)'!YP"&amp;$J$42),$C33,'Полная ст-ть с уч.НЗС (Авто)'!TO$11:INDIRECT("'Полная ст-ть с уч.НЗС (Авто)'!TO"&amp;$J$42))/$D33)</f>
        <v>0</v>
      </c>
      <c r="TP33" s="137">
        <f ca="1">IF($D33=0,0,SUMIF('Полная ст-ть с уч.НЗС (Авто)'!$YP$11:INDIRECT("'Полная ст-ть с уч.НЗС (Авто)'!YP"&amp;$J$42),$C33,'Полная ст-ть с уч.НЗС (Авто)'!TP$11:INDIRECT("'Полная ст-ть с уч.НЗС (Авто)'!TP"&amp;$J$42))/$D33)</f>
        <v>0</v>
      </c>
      <c r="TQ33" s="137">
        <f ca="1">IF($D33=0,0,SUMIF('Полная ст-ть с уч.НЗС (Авто)'!$YP$11:INDIRECT("'Полная ст-ть с уч.НЗС (Авто)'!YP"&amp;$J$42),$C33,'Полная ст-ть с уч.НЗС (Авто)'!TQ$11:INDIRECT("'Полная ст-ть с уч.НЗС (Авто)'!TQ"&amp;$J$42))/$D33)</f>
        <v>0</v>
      </c>
      <c r="TR33" s="137">
        <f ca="1">IF($D33=0,0,SUMIF('Полная ст-ть с уч.НЗС (Авто)'!$YP$11:INDIRECT("'Полная ст-ть с уч.НЗС (Авто)'!YP"&amp;$J$42),$C33,'Полная ст-ть с уч.НЗС (Авто)'!TR$11:INDIRECT("'Полная ст-ть с уч.НЗС (Авто)'!TR"&amp;$J$42))/$D33)</f>
        <v>0</v>
      </c>
      <c r="TS33" s="137">
        <f ca="1">IF($D33=0,0,SUMIF('Полная ст-ть с уч.НЗС (Авто)'!$YP$11:INDIRECT("'Полная ст-ть с уч.НЗС (Авто)'!YP"&amp;$J$42),$C33,'Полная ст-ть с уч.НЗС (Авто)'!TS$11:INDIRECT("'Полная ст-ть с уч.НЗС (Авто)'!TS"&amp;$J$42))/$D33)</f>
        <v>0</v>
      </c>
      <c r="TT33" s="137">
        <f ca="1">IF($D33=0,0,SUMIF('Полная ст-ть с уч.НЗС (Авто)'!$YP$11:INDIRECT("'Полная ст-ть с уч.НЗС (Авто)'!YP"&amp;$J$42),$C33,'Полная ст-ть с уч.НЗС (Авто)'!TT$11:INDIRECT("'Полная ст-ть с уч.НЗС (Авто)'!TT"&amp;$J$42))/$D33)</f>
        <v>0</v>
      </c>
      <c r="TU33" s="137">
        <f ca="1">IF($D33=0,0,SUMIF('Полная ст-ть с уч.НЗС (Авто)'!$YP$11:INDIRECT("'Полная ст-ть с уч.НЗС (Авто)'!YP"&amp;$J$42),$C33,'Полная ст-ть с уч.НЗС (Авто)'!TU$11:INDIRECT("'Полная ст-ть с уч.НЗС (Авто)'!TU"&amp;$J$42))/$D33)</f>
        <v>0</v>
      </c>
      <c r="TV33" s="137">
        <f ca="1">IF($D33=0,0,SUMIF('Полная ст-ть с уч.НЗС (Авто)'!$YP$11:INDIRECT("'Полная ст-ть с уч.НЗС (Авто)'!YP"&amp;$J$42),$C33,'Полная ст-ть с уч.НЗС (Авто)'!TV$11:INDIRECT("'Полная ст-ть с уч.НЗС (Авто)'!TV"&amp;$J$42))/$D33)</f>
        <v>0</v>
      </c>
      <c r="TW33" s="137">
        <f ca="1">IF($D33=0,0,SUMIF('Полная ст-ть с уч.НЗС (Авто)'!$YP$11:INDIRECT("'Полная ст-ть с уч.НЗС (Авто)'!YP"&amp;$J$42),$C33,'Полная ст-ть с уч.НЗС (Авто)'!TW$11:INDIRECT("'Полная ст-ть с уч.НЗС (Авто)'!TW"&amp;$J$42))/$D33)</f>
        <v>0</v>
      </c>
      <c r="TX33" s="137">
        <f ca="1">IF($D33=0,0,SUMIF('Полная ст-ть с уч.НЗС (Авто)'!$YP$11:INDIRECT("'Полная ст-ть с уч.НЗС (Авто)'!YP"&amp;$J$42),$C33,'Полная ст-ть с уч.НЗС (Авто)'!TX$11:INDIRECT("'Полная ст-ть с уч.НЗС (Авто)'!TX"&amp;$J$42))/$D33)</f>
        <v>0</v>
      </c>
      <c r="TY33" s="137">
        <f ca="1">IF($D33=0,0,SUMIF('Полная ст-ть с уч.НЗС (Авто)'!$YP$11:INDIRECT("'Полная ст-ть с уч.НЗС (Авто)'!YP"&amp;$J$42),$C33,'Полная ст-ть с уч.НЗС (Авто)'!TY$11:INDIRECT("'Полная ст-ть с уч.НЗС (Авто)'!TY"&amp;$J$42))/$D33)</f>
        <v>0</v>
      </c>
      <c r="TZ33" s="137">
        <f ca="1">IF($D33=0,0,SUMIF('Полная ст-ть с уч.НЗС (Авто)'!$YP$11:INDIRECT("'Полная ст-ть с уч.НЗС (Авто)'!YP"&amp;$J$42),$C33,'Полная ст-ть с уч.НЗС (Авто)'!TZ$11:INDIRECT("'Полная ст-ть с уч.НЗС (Авто)'!TZ"&amp;$J$42))/$D33)</f>
        <v>0</v>
      </c>
      <c r="UA33" s="137">
        <f ca="1">IF($D33=0,0,SUMIF('Полная ст-ть с уч.НЗС (Авто)'!$YP$11:INDIRECT("'Полная ст-ть с уч.НЗС (Авто)'!YP"&amp;$J$42),$C33,'Полная ст-ть с уч.НЗС (Авто)'!UA$11:INDIRECT("'Полная ст-ть с уч.НЗС (Авто)'!UA"&amp;$J$42))/$D33)</f>
        <v>0</v>
      </c>
      <c r="UB33" s="137">
        <f ca="1">IF($D33=0,0,SUMIF('Полная ст-ть с уч.НЗС (Авто)'!$YP$11:INDIRECT("'Полная ст-ть с уч.НЗС (Авто)'!YP"&amp;$J$42),$C33,'Полная ст-ть с уч.НЗС (Авто)'!UB$11:INDIRECT("'Полная ст-ть с уч.НЗС (Авто)'!UB"&amp;$J$42))/$D33)</f>
        <v>0</v>
      </c>
      <c r="UC33" s="137">
        <f ca="1">IF($D33=0,0,SUMIF('Полная ст-ть с уч.НЗС (Авто)'!$YP$11:INDIRECT("'Полная ст-ть с уч.НЗС (Авто)'!YP"&amp;$J$42),$C33,'Полная ст-ть с уч.НЗС (Авто)'!UC$11:INDIRECT("'Полная ст-ть с уч.НЗС (Авто)'!UC"&amp;$J$42))/$D33)</f>
        <v>0</v>
      </c>
      <c r="UD33" s="137">
        <f ca="1">IF($D33=0,0,SUMIF('Полная ст-ть с уч.НЗС (Авто)'!$YP$11:INDIRECT("'Полная ст-ть с уч.НЗС (Авто)'!YP"&amp;$J$42),$C33,'Полная ст-ть с уч.НЗС (Авто)'!UD$11:INDIRECT("'Полная ст-ть с уч.НЗС (Авто)'!UD"&amp;$J$42))/$D33)</f>
        <v>0</v>
      </c>
      <c r="UE33" s="137">
        <f ca="1">IF($D33=0,0,SUMIF('Полная ст-ть с уч.НЗС (Авто)'!$YP$11:INDIRECT("'Полная ст-ть с уч.НЗС (Авто)'!YP"&amp;$J$42),$C33,'Полная ст-ть с уч.НЗС (Авто)'!UE$11:INDIRECT("'Полная ст-ть с уч.НЗС (Авто)'!UE"&amp;$J$42))/$D33)</f>
        <v>0</v>
      </c>
      <c r="UF33" s="137">
        <f ca="1">IF($D33=0,0,SUMIF('Полная ст-ть с уч.НЗС (Авто)'!$YP$11:INDIRECT("'Полная ст-ть с уч.НЗС (Авто)'!YP"&amp;$J$42),$C33,'Полная ст-ть с уч.НЗС (Авто)'!UF$11:INDIRECT("'Полная ст-ть с уч.НЗС (Авто)'!UF"&amp;$J$42))/$D33)</f>
        <v>0</v>
      </c>
      <c r="UG33" s="137">
        <f ca="1">IF($D33=0,0,SUMIF('Полная ст-ть с уч.НЗС (Авто)'!$YP$11:INDIRECT("'Полная ст-ть с уч.НЗС (Авто)'!YP"&amp;$J$42),$C33,'Полная ст-ть с уч.НЗС (Авто)'!UG$11:INDIRECT("'Полная ст-ть с уч.НЗС (Авто)'!UG"&amp;$J$42))/$D33)</f>
        <v>0</v>
      </c>
      <c r="UH33" s="137">
        <f ca="1">IF($D33=0,0,SUMIF('Полная ст-ть с уч.НЗС (Авто)'!$YP$11:INDIRECT("'Полная ст-ть с уч.НЗС (Авто)'!YP"&amp;$J$42),$C33,'Полная ст-ть с уч.НЗС (Авто)'!UH$11:INDIRECT("'Полная ст-ть с уч.НЗС (Авто)'!UH"&amp;$J$42))/$D33)</f>
        <v>0</v>
      </c>
      <c r="UI33" s="137">
        <f ca="1">IF($D33=0,0,SUMIF('Полная ст-ть с уч.НЗС (Авто)'!$YP$11:INDIRECT("'Полная ст-ть с уч.НЗС (Авто)'!YP"&amp;$J$42),$C33,'Полная ст-ть с уч.НЗС (Авто)'!UI$11:INDIRECT("'Полная ст-ть с уч.НЗС (Авто)'!UI"&amp;$J$42))/$D33)</f>
        <v>0</v>
      </c>
      <c r="UJ33" s="137">
        <f ca="1">IF($D33=0,0,SUMIF('Полная ст-ть с уч.НЗС (Авто)'!$YP$11:INDIRECT("'Полная ст-ть с уч.НЗС (Авто)'!YP"&amp;$J$42),$C33,'Полная ст-ть с уч.НЗС (Авто)'!UJ$11:INDIRECT("'Полная ст-ть с уч.НЗС (Авто)'!UJ"&amp;$J$42))/$D33)</f>
        <v>0</v>
      </c>
      <c r="UK33" s="137">
        <f ca="1">IF($D33=0,0,SUMIF('Полная ст-ть с уч.НЗС (Авто)'!$YP$11:INDIRECT("'Полная ст-ть с уч.НЗС (Авто)'!YP"&amp;$J$42),$C33,'Полная ст-ть с уч.НЗС (Авто)'!UK$11:INDIRECT("'Полная ст-ть с уч.НЗС (Авто)'!UK"&amp;$J$42))/$D33)</f>
        <v>0</v>
      </c>
      <c r="UL33" s="137">
        <f ca="1">IF($D33=0,0,SUMIF('Полная ст-ть с уч.НЗС (Авто)'!$YP$11:INDIRECT("'Полная ст-ть с уч.НЗС (Авто)'!YP"&amp;$J$42),$C33,'Полная ст-ть с уч.НЗС (Авто)'!UL$11:INDIRECT("'Полная ст-ть с уч.НЗС (Авто)'!UL"&amp;$J$42))/$D33)</f>
        <v>0</v>
      </c>
      <c r="UM33" s="137">
        <f ca="1">IF($D33=0,0,SUMIF('Полная ст-ть с уч.НЗС (Авто)'!$YP$11:INDIRECT("'Полная ст-ть с уч.НЗС (Авто)'!YP"&amp;$J$42),$C33,'Полная ст-ть с уч.НЗС (Авто)'!UM$11:INDIRECT("'Полная ст-ть с уч.НЗС (Авто)'!UM"&amp;$J$42))/$D33)</f>
        <v>0</v>
      </c>
      <c r="UN33" s="137">
        <f ca="1">IF($D33=0,0,SUMIF('Полная ст-ть с уч.НЗС (Авто)'!$YP$11:INDIRECT("'Полная ст-ть с уч.НЗС (Авто)'!YP"&amp;$J$42),$C33,'Полная ст-ть с уч.НЗС (Авто)'!UN$11:INDIRECT("'Полная ст-ть с уч.НЗС (Авто)'!UN"&amp;$J$42))/$D33)</f>
        <v>0</v>
      </c>
      <c r="UO33" s="137">
        <f ca="1">IF($D33=0,0,SUMIF('Полная ст-ть с уч.НЗС (Авто)'!$YP$11:INDIRECT("'Полная ст-ть с уч.НЗС (Авто)'!YP"&amp;$J$42),$C33,'Полная ст-ть с уч.НЗС (Авто)'!UO$11:INDIRECT("'Полная ст-ть с уч.НЗС (Авто)'!UO"&amp;$J$42))/$D33)</f>
        <v>0</v>
      </c>
      <c r="UP33" s="137">
        <f ca="1">IF($D33=0,0,SUMIF('Полная ст-ть с уч.НЗС (Авто)'!$YP$11:INDIRECT("'Полная ст-ть с уч.НЗС (Авто)'!YP"&amp;$J$42),$C33,'Полная ст-ть с уч.НЗС (Авто)'!UP$11:INDIRECT("'Полная ст-ть с уч.НЗС (Авто)'!UP"&amp;$J$42))/$D33)</f>
        <v>0</v>
      </c>
      <c r="UQ33" s="137">
        <f ca="1">IF($D33=0,0,SUMIF('Полная ст-ть с уч.НЗС (Авто)'!$YP$11:INDIRECT("'Полная ст-ть с уч.НЗС (Авто)'!YP"&amp;$J$42),$C33,'Полная ст-ть с уч.НЗС (Авто)'!UQ$11:INDIRECT("'Полная ст-ть с уч.НЗС (Авто)'!UQ"&amp;$J$42))/$D33)</f>
        <v>0</v>
      </c>
      <c r="UR33" s="137">
        <f ca="1">IF($D33=0,0,SUMIF('Полная ст-ть с уч.НЗС (Авто)'!$YP$11:INDIRECT("'Полная ст-ть с уч.НЗС (Авто)'!YP"&amp;$J$42),$C33,'Полная ст-ть с уч.НЗС (Авто)'!UR$11:INDIRECT("'Полная ст-ть с уч.НЗС (Авто)'!UR"&amp;$J$42))/$D33)</f>
        <v>0</v>
      </c>
      <c r="US33" s="137">
        <f ca="1">IF($D33=0,0,SUMIF('Полная ст-ть с уч.НЗС (Авто)'!$YP$11:INDIRECT("'Полная ст-ть с уч.НЗС (Авто)'!YP"&amp;$J$42),$C33,'Полная ст-ть с уч.НЗС (Авто)'!US$11:INDIRECT("'Полная ст-ть с уч.НЗС (Авто)'!US"&amp;$J$42))/$D33)</f>
        <v>0</v>
      </c>
      <c r="UT33" s="137">
        <f ca="1">IF($D33=0,0,SUMIF('Полная ст-ть с уч.НЗС (Авто)'!$YP$11:INDIRECT("'Полная ст-ть с уч.НЗС (Авто)'!YP"&amp;$J$42),$C33,'Полная ст-ть с уч.НЗС (Авто)'!UT$11:INDIRECT("'Полная ст-ть с уч.НЗС (Авто)'!UT"&amp;$J$42))/$D33)</f>
        <v>0</v>
      </c>
      <c r="UU33" s="137">
        <f ca="1">IF($D33=0,0,SUMIF('Полная ст-ть с уч.НЗС (Авто)'!$YP$11:INDIRECT("'Полная ст-ть с уч.НЗС (Авто)'!YP"&amp;$J$42),$C33,'Полная ст-ть с уч.НЗС (Авто)'!UU$11:INDIRECT("'Полная ст-ть с уч.НЗС (Авто)'!UU"&amp;$J$42))/$D33)</f>
        <v>0</v>
      </c>
      <c r="UV33" s="137">
        <f ca="1">IF($D33=0,0,SUMIF('Полная ст-ть с уч.НЗС (Авто)'!$YP$11:INDIRECT("'Полная ст-ть с уч.НЗС (Авто)'!YP"&amp;$J$42),$C33,'Полная ст-ть с уч.НЗС (Авто)'!UV$11:INDIRECT("'Полная ст-ть с уч.НЗС (Авто)'!UV"&amp;$J$42))/$D33)</f>
        <v>0</v>
      </c>
      <c r="UW33" s="137">
        <f ca="1">IF($D33=0,0,SUMIF('Полная ст-ть с уч.НЗС (Авто)'!$YP$11:INDIRECT("'Полная ст-ть с уч.НЗС (Авто)'!YP"&amp;$J$42),$C33,'Полная ст-ть с уч.НЗС (Авто)'!UW$11:INDIRECT("'Полная ст-ть с уч.НЗС (Авто)'!UW"&amp;$J$42))/$D33)</f>
        <v>0</v>
      </c>
      <c r="UX33" s="137">
        <f ca="1">IF($D33=0,0,SUMIF('Полная ст-ть с уч.НЗС (Авто)'!$YP$11:INDIRECT("'Полная ст-ть с уч.НЗС (Авто)'!YP"&amp;$J$42),$C33,'Полная ст-ть с уч.НЗС (Авто)'!UX$11:INDIRECT("'Полная ст-ть с уч.НЗС (Авто)'!UX"&amp;$J$42))/$D33)</f>
        <v>0</v>
      </c>
      <c r="UY33" s="137">
        <f ca="1">IF($D33=0,0,SUMIF('Полная ст-ть с уч.НЗС (Авто)'!$YP$11:INDIRECT("'Полная ст-ть с уч.НЗС (Авто)'!YP"&amp;$J$42),$C33,'Полная ст-ть с уч.НЗС (Авто)'!UY$11:INDIRECT("'Полная ст-ть с уч.НЗС (Авто)'!UY"&amp;$J$42))/$D33)</f>
        <v>0</v>
      </c>
      <c r="UZ33" s="137">
        <f ca="1">IF($D33=0,0,SUMIF('Полная ст-ть с уч.НЗС (Авто)'!$YP$11:INDIRECT("'Полная ст-ть с уч.НЗС (Авто)'!YP"&amp;$J$42),$C33,'Полная ст-ть с уч.НЗС (Авто)'!UZ$11:INDIRECT("'Полная ст-ть с уч.НЗС (Авто)'!UZ"&amp;$J$42))/$D33)</f>
        <v>0</v>
      </c>
      <c r="VA33" s="137">
        <f ca="1">IF($D33=0,0,SUMIF('Полная ст-ть с уч.НЗС (Авто)'!$YP$11:INDIRECT("'Полная ст-ть с уч.НЗС (Авто)'!YP"&amp;$J$42),$C33,'Полная ст-ть с уч.НЗС (Авто)'!VA$11:INDIRECT("'Полная ст-ть с уч.НЗС (Авто)'!VA"&amp;$J$42))/$D33)</f>
        <v>0</v>
      </c>
      <c r="VB33" s="137">
        <f ca="1">IF($D33=0,0,SUMIF('Полная ст-ть с уч.НЗС (Авто)'!$YP$11:INDIRECT("'Полная ст-ть с уч.НЗС (Авто)'!YP"&amp;$J$42),$C33,'Полная ст-ть с уч.НЗС (Авто)'!VB$11:INDIRECT("'Полная ст-ть с уч.НЗС (Авто)'!VB"&amp;$J$42))/$D33)</f>
        <v>0</v>
      </c>
      <c r="VC33" s="137">
        <f ca="1">IF($D33=0,0,SUMIF('Полная ст-ть с уч.НЗС (Авто)'!$YP$11:INDIRECT("'Полная ст-ть с уч.НЗС (Авто)'!YP"&amp;$J$42),$C33,'Полная ст-ть с уч.НЗС (Авто)'!VC$11:INDIRECT("'Полная ст-ть с уч.НЗС (Авто)'!VC"&amp;$J$42))/$D33)</f>
        <v>0</v>
      </c>
      <c r="VD33" s="137">
        <f ca="1">IF($D33=0,0,SUMIF('Полная ст-ть с уч.НЗС (Авто)'!$YP$11:INDIRECT("'Полная ст-ть с уч.НЗС (Авто)'!YP"&amp;$J$42),$C33,'Полная ст-ть с уч.НЗС (Авто)'!VD$11:INDIRECT("'Полная ст-ть с уч.НЗС (Авто)'!VD"&amp;$J$42))/$D33)</f>
        <v>0</v>
      </c>
      <c r="VE33" s="137">
        <f ca="1">IF($D33=0,0,SUMIF('Полная ст-ть с уч.НЗС (Авто)'!$YP$11:INDIRECT("'Полная ст-ть с уч.НЗС (Авто)'!YP"&amp;$J$42),$C33,'Полная ст-ть с уч.НЗС (Авто)'!VE$11:INDIRECT("'Полная ст-ть с уч.НЗС (Авто)'!VE"&amp;$J$42))/$D33)</f>
        <v>0</v>
      </c>
      <c r="VF33" s="137">
        <f ca="1">IF($D33=0,0,SUMIF('Полная ст-ть с уч.НЗС (Авто)'!$YP$11:INDIRECT("'Полная ст-ть с уч.НЗС (Авто)'!YP"&amp;$J$42),$C33,'Полная ст-ть с уч.НЗС (Авто)'!VF$11:INDIRECT("'Полная ст-ть с уч.НЗС (Авто)'!VF"&amp;$J$42))/$D33)</f>
        <v>0</v>
      </c>
      <c r="VG33" s="137">
        <f ca="1">IF($D33=0,0,SUMIF('Полная ст-ть с уч.НЗС (Авто)'!$YP$11:INDIRECT("'Полная ст-ть с уч.НЗС (Авто)'!YP"&amp;$J$42),$C33,'Полная ст-ть с уч.НЗС (Авто)'!VG$11:INDIRECT("'Полная ст-ть с уч.НЗС (Авто)'!VG"&amp;$J$42))/$D33)</f>
        <v>0</v>
      </c>
      <c r="VH33" s="137">
        <f ca="1">IF($D33=0,0,SUMIF('Полная ст-ть с уч.НЗС (Авто)'!$YP$11:INDIRECT("'Полная ст-ть с уч.НЗС (Авто)'!YP"&amp;$J$42),$C33,'Полная ст-ть с уч.НЗС (Авто)'!VH$11:INDIRECT("'Полная ст-ть с уч.НЗС (Авто)'!VH"&amp;$J$42))/$D33)</f>
        <v>0</v>
      </c>
      <c r="VI33" s="137">
        <f ca="1">IF($D33=0,0,SUMIF('Полная ст-ть с уч.НЗС (Авто)'!$YP$11:INDIRECT("'Полная ст-ть с уч.НЗС (Авто)'!YP"&amp;$J$42),$C33,'Полная ст-ть с уч.НЗС (Авто)'!VI$11:INDIRECT("'Полная ст-ть с уч.НЗС (Авто)'!VI"&amp;$J$42))/$D33)</f>
        <v>0</v>
      </c>
      <c r="VJ33" s="137">
        <f ca="1">IF($D33=0,0,SUMIF('Полная ст-ть с уч.НЗС (Авто)'!$YP$11:INDIRECT("'Полная ст-ть с уч.НЗС (Авто)'!YP"&amp;$J$42),$C33,'Полная ст-ть с уч.НЗС (Авто)'!VJ$11:INDIRECT("'Полная ст-ть с уч.НЗС (Авто)'!VJ"&amp;$J$42))/$D33)</f>
        <v>0</v>
      </c>
      <c r="VK33" s="137">
        <f ca="1">IF($D33=0,0,SUMIF('Полная ст-ть с уч.НЗС (Авто)'!$YP$11:INDIRECT("'Полная ст-ть с уч.НЗС (Авто)'!YP"&amp;$J$42),$C33,'Полная ст-ть с уч.НЗС (Авто)'!VK$11:INDIRECT("'Полная ст-ть с уч.НЗС (Авто)'!VK"&amp;$J$42))/$D33)</f>
        <v>0</v>
      </c>
      <c r="VL33" s="137">
        <f ca="1">IF($D33=0,0,SUMIF('Полная ст-ть с уч.НЗС (Авто)'!$YP$11:INDIRECT("'Полная ст-ть с уч.НЗС (Авто)'!YP"&amp;$J$42),$C33,'Полная ст-ть с уч.НЗС (Авто)'!VL$11:INDIRECT("'Полная ст-ть с уч.НЗС (Авто)'!VL"&amp;$J$42))/$D33)</f>
        <v>0</v>
      </c>
      <c r="VM33" s="137">
        <f ca="1">IF($D33=0,0,SUMIF('Полная ст-ть с уч.НЗС (Авто)'!$YP$11:INDIRECT("'Полная ст-ть с уч.НЗС (Авто)'!YP"&amp;$J$42),$C33,'Полная ст-ть с уч.НЗС (Авто)'!VM$11:INDIRECT("'Полная ст-ть с уч.НЗС (Авто)'!VM"&amp;$J$42))/$D33)</f>
        <v>0</v>
      </c>
      <c r="VN33" s="137">
        <f ca="1">IF($D33=0,0,SUMIF('Полная ст-ть с уч.НЗС (Авто)'!$YP$11:INDIRECT("'Полная ст-ть с уч.НЗС (Авто)'!YP"&amp;$J$42),$C33,'Полная ст-ть с уч.НЗС (Авто)'!VN$11:INDIRECT("'Полная ст-ть с уч.НЗС (Авто)'!VN"&amp;$J$42))/$D33)</f>
        <v>0</v>
      </c>
      <c r="VO33" s="137">
        <f ca="1">IF($D33=0,0,SUMIF('Полная ст-ть с уч.НЗС (Авто)'!$YP$11:INDIRECT("'Полная ст-ть с уч.НЗС (Авто)'!YP"&amp;$J$42),$C33,'Полная ст-ть с уч.НЗС (Авто)'!VO$11:INDIRECT("'Полная ст-ть с уч.НЗС (Авто)'!VO"&amp;$J$42))/$D33)</f>
        <v>0</v>
      </c>
      <c r="VP33" s="137">
        <f ca="1">IF($D33=0,0,SUMIF('Полная ст-ть с уч.НЗС (Авто)'!$YP$11:INDIRECT("'Полная ст-ть с уч.НЗС (Авто)'!YP"&amp;$J$42),$C33,'Полная ст-ть с уч.НЗС (Авто)'!VP$11:INDIRECT("'Полная ст-ть с уч.НЗС (Авто)'!VP"&amp;$J$42))/$D33)</f>
        <v>0</v>
      </c>
      <c r="VQ33" s="137">
        <f ca="1">IF($D33=0,0,SUMIF('Полная ст-ть с уч.НЗС (Авто)'!$YP$11:INDIRECT("'Полная ст-ть с уч.НЗС (Авто)'!YP"&amp;$J$42),$C33,'Полная ст-ть с уч.НЗС (Авто)'!VQ$11:INDIRECT("'Полная ст-ть с уч.НЗС (Авто)'!VQ"&amp;$J$42))/$D33)</f>
        <v>0</v>
      </c>
      <c r="VR33" s="137">
        <f ca="1">IF($D33=0,0,SUMIF('Полная ст-ть с уч.НЗС (Авто)'!$YP$11:INDIRECT("'Полная ст-ть с уч.НЗС (Авто)'!YP"&amp;$J$42),$C33,'Полная ст-ть с уч.НЗС (Авто)'!VR$11:INDIRECT("'Полная ст-ть с уч.НЗС (Авто)'!VR"&amp;$J$42))/$D33)</f>
        <v>0</v>
      </c>
      <c r="VS33" s="137">
        <f ca="1">IF($D33=0,0,SUMIF('Полная ст-ть с уч.НЗС (Авто)'!$YP$11:INDIRECT("'Полная ст-ть с уч.НЗС (Авто)'!YP"&amp;$J$42),$C33,'Полная ст-ть с уч.НЗС (Авто)'!VS$11:INDIRECT("'Полная ст-ть с уч.НЗС (Авто)'!VS"&amp;$J$42))/$D33)</f>
        <v>0</v>
      </c>
      <c r="VT33" s="137">
        <f ca="1">IF($D33=0,0,SUMIF('Полная ст-ть с уч.НЗС (Авто)'!$YP$11:INDIRECT("'Полная ст-ть с уч.НЗС (Авто)'!YP"&amp;$J$42),$C33,'Полная ст-ть с уч.НЗС (Авто)'!VT$11:INDIRECT("'Полная ст-ть с уч.НЗС (Авто)'!VT"&amp;$J$42))/$D33)</f>
        <v>0</v>
      </c>
      <c r="VU33" s="137">
        <f ca="1">IF($D33=0,0,SUMIF('Полная ст-ть с уч.НЗС (Авто)'!$YP$11:INDIRECT("'Полная ст-ть с уч.НЗС (Авто)'!YP"&amp;$J$42),$C33,'Полная ст-ть с уч.НЗС (Авто)'!VU$11:INDIRECT("'Полная ст-ть с уч.НЗС (Авто)'!VU"&amp;$J$42))/$D33)</f>
        <v>0</v>
      </c>
      <c r="VV33" s="137">
        <f ca="1">IF($D33=0,0,SUMIF('Полная ст-ть с уч.НЗС (Авто)'!$YP$11:INDIRECT("'Полная ст-ть с уч.НЗС (Авто)'!YP"&amp;$J$42),$C33,'Полная ст-ть с уч.НЗС (Авто)'!VV$11:INDIRECT("'Полная ст-ть с уч.НЗС (Авто)'!VV"&amp;$J$42))/$D33)</f>
        <v>0</v>
      </c>
      <c r="VW33" s="137">
        <f ca="1">IF($D33=0,0,SUMIF('Полная ст-ть с уч.НЗС (Авто)'!$YP$11:INDIRECT("'Полная ст-ть с уч.НЗС (Авто)'!YP"&amp;$J$42),$C33,'Полная ст-ть с уч.НЗС (Авто)'!VW$11:INDIRECT("'Полная ст-ть с уч.НЗС (Авто)'!VW"&amp;$J$42))/$D33)</f>
        <v>0</v>
      </c>
      <c r="VX33" s="137">
        <f ca="1">IF($D33=0,0,SUMIF('Полная ст-ть с уч.НЗС (Авто)'!$YP$11:INDIRECT("'Полная ст-ть с уч.НЗС (Авто)'!YP"&amp;$J$42),$C33,'Полная ст-ть с уч.НЗС (Авто)'!VX$11:INDIRECT("'Полная ст-ть с уч.НЗС (Авто)'!VX"&amp;$J$42))/$D33)</f>
        <v>0</v>
      </c>
      <c r="VY33" s="137">
        <f ca="1">IF($D33=0,0,SUMIF('Полная ст-ть с уч.НЗС (Авто)'!$YP$11:INDIRECT("'Полная ст-ть с уч.НЗС (Авто)'!YP"&amp;$J$42),$C33,'Полная ст-ть с уч.НЗС (Авто)'!VY$11:INDIRECT("'Полная ст-ть с уч.НЗС (Авто)'!VY"&amp;$J$42))/$D33)</f>
        <v>0</v>
      </c>
      <c r="VZ33" s="137">
        <f ca="1">IF($D33=0,0,SUMIF('Полная ст-ть с уч.НЗС (Авто)'!$YP$11:INDIRECT("'Полная ст-ть с уч.НЗС (Авто)'!YP"&amp;$J$42),$C33,'Полная ст-ть с уч.НЗС (Авто)'!VZ$11:INDIRECT("'Полная ст-ть с уч.НЗС (Авто)'!VZ"&amp;$J$42))/$D33)</f>
        <v>0</v>
      </c>
      <c r="WA33" s="137">
        <f ca="1">IF($D33=0,0,SUMIF('Полная ст-ть с уч.НЗС (Авто)'!$YP$11:INDIRECT("'Полная ст-ть с уч.НЗС (Авто)'!YP"&amp;$J$42),$C33,'Полная ст-ть с уч.НЗС (Авто)'!WA$11:INDIRECT("'Полная ст-ть с уч.НЗС (Авто)'!WA"&amp;$J$42))/$D33)</f>
        <v>0</v>
      </c>
      <c r="WB33" s="137">
        <f ca="1">IF($D33=0,0,SUMIF('Полная ст-ть с уч.НЗС (Авто)'!$YP$11:INDIRECT("'Полная ст-ть с уч.НЗС (Авто)'!YP"&amp;$J$42),$C33,'Полная ст-ть с уч.НЗС (Авто)'!WB$11:INDIRECT("'Полная ст-ть с уч.НЗС (Авто)'!WB"&amp;$J$42))/$D33)</f>
        <v>0</v>
      </c>
      <c r="WC33" s="137">
        <f ca="1">IF($D33=0,0,SUMIF('Полная ст-ть с уч.НЗС (Авто)'!$YP$11:INDIRECT("'Полная ст-ть с уч.НЗС (Авто)'!YP"&amp;$J$42),$C33,'Полная ст-ть с уч.НЗС (Авто)'!WC$11:INDIRECT("'Полная ст-ть с уч.НЗС (Авто)'!WC"&amp;$J$42))/$D33)</f>
        <v>0</v>
      </c>
      <c r="WD33" s="137">
        <f ca="1">IF($D33=0,0,SUMIF('Полная ст-ть с уч.НЗС (Авто)'!$YP$11:INDIRECT("'Полная ст-ть с уч.НЗС (Авто)'!YP"&amp;$J$42),$C33,'Полная ст-ть с уч.НЗС (Авто)'!WD$11:INDIRECT("'Полная ст-ть с уч.НЗС (Авто)'!WD"&amp;$J$42))/$D33)</f>
        <v>0</v>
      </c>
      <c r="WE33" s="137">
        <f ca="1">IF($D33=0,0,SUMIF('Полная ст-ть с уч.НЗС (Авто)'!$YP$11:INDIRECT("'Полная ст-ть с уч.НЗС (Авто)'!YP"&amp;$J$42),$C33,'Полная ст-ть с уч.НЗС (Авто)'!WE$11:INDIRECT("'Полная ст-ть с уч.НЗС (Авто)'!WE"&amp;$J$42))/$D33)</f>
        <v>0</v>
      </c>
      <c r="WF33" s="137">
        <f ca="1">IF($D33=0,0,SUMIF('Полная ст-ть с уч.НЗС (Авто)'!$YP$11:INDIRECT("'Полная ст-ть с уч.НЗС (Авто)'!YP"&amp;$J$42),$C33,'Полная ст-ть с уч.НЗС (Авто)'!WF$11:INDIRECT("'Полная ст-ть с уч.НЗС (Авто)'!WF"&amp;$J$42))/$D33)</f>
        <v>0</v>
      </c>
      <c r="WG33" s="137">
        <f ca="1">IF($D33=0,0,SUMIF('Полная ст-ть с уч.НЗС (Авто)'!$YP$11:INDIRECT("'Полная ст-ть с уч.НЗС (Авто)'!YP"&amp;$J$42),$C33,'Полная ст-ть с уч.НЗС (Авто)'!WG$11:INDIRECT("'Полная ст-ть с уч.НЗС (Авто)'!WG"&amp;$J$42))/$D33)</f>
        <v>0</v>
      </c>
      <c r="WH33" s="137">
        <f ca="1">IF($D33=0,0,SUMIF('Полная ст-ть с уч.НЗС (Авто)'!$YP$11:INDIRECT("'Полная ст-ть с уч.НЗС (Авто)'!YP"&amp;$J$42),$C33,'Полная ст-ть с уч.НЗС (Авто)'!WH$11:INDIRECT("'Полная ст-ть с уч.НЗС (Авто)'!WH"&amp;$J$42))/$D33)</f>
        <v>0</v>
      </c>
      <c r="WI33" s="137">
        <f ca="1">IF($D33=0,0,SUMIF('Полная ст-ть с уч.НЗС (Авто)'!$YP$11:INDIRECT("'Полная ст-ть с уч.НЗС (Авто)'!YP"&amp;$J$42),$C33,'Полная ст-ть с уч.НЗС (Авто)'!WI$11:INDIRECT("'Полная ст-ть с уч.НЗС (Авто)'!WI"&amp;$J$42))/$D33)</f>
        <v>0</v>
      </c>
      <c r="WJ33" s="137">
        <f ca="1">IF($D33=0,0,SUMIF('Полная ст-ть с уч.НЗС (Авто)'!$YP$11:INDIRECT("'Полная ст-ть с уч.НЗС (Авто)'!YP"&amp;$J$42),$C33,'Полная ст-ть с уч.НЗС (Авто)'!WJ$11:INDIRECT("'Полная ст-ть с уч.НЗС (Авто)'!WJ"&amp;$J$42))/$D33)</f>
        <v>0</v>
      </c>
      <c r="WK33" s="137">
        <f ca="1">IF($D33=0,0,SUMIF('Полная ст-ть с уч.НЗС (Авто)'!$YP$11:INDIRECT("'Полная ст-ть с уч.НЗС (Авто)'!YP"&amp;$J$42),$C33,'Полная ст-ть с уч.НЗС (Авто)'!WK$11:INDIRECT("'Полная ст-ть с уч.НЗС (Авто)'!WK"&amp;$J$42))/$D33)</f>
        <v>0</v>
      </c>
      <c r="WL33" s="137">
        <f ca="1">IF($D33=0,0,SUMIF('Полная ст-ть с уч.НЗС (Авто)'!$YP$11:INDIRECT("'Полная ст-ть с уч.НЗС (Авто)'!YP"&amp;$J$42),$C33,'Полная ст-ть с уч.НЗС (Авто)'!WL$11:INDIRECT("'Полная ст-ть с уч.НЗС (Авто)'!WL"&amp;$J$42))/$D33)</f>
        <v>0</v>
      </c>
      <c r="WM33" s="137">
        <f ca="1">IF($D33=0,0,SUMIF('Полная ст-ть с уч.НЗС (Авто)'!$YP$11:INDIRECT("'Полная ст-ть с уч.НЗС (Авто)'!YP"&amp;$J$42),$C33,'Полная ст-ть с уч.НЗС (Авто)'!WM$11:INDIRECT("'Полная ст-ть с уч.НЗС (Авто)'!WM"&amp;$J$42))/$D33)</f>
        <v>0</v>
      </c>
      <c r="WN33" s="137">
        <f ca="1">IF($D33=0,0,SUMIF('Полная ст-ть с уч.НЗС (Авто)'!$YP$11:INDIRECT("'Полная ст-ть с уч.НЗС (Авто)'!YP"&amp;$J$42),$C33,'Полная ст-ть с уч.НЗС (Авто)'!WN$11:INDIRECT("'Полная ст-ть с уч.НЗС (Авто)'!WN"&amp;$J$42))/$D33)</f>
        <v>0</v>
      </c>
      <c r="WO33" s="137">
        <f ca="1">IF($D33=0,0,SUMIF('Полная ст-ть с уч.НЗС (Авто)'!$YP$11:INDIRECT("'Полная ст-ть с уч.НЗС (Авто)'!YP"&amp;$J$42),$C33,'Полная ст-ть с уч.НЗС (Авто)'!WO$11:INDIRECT("'Полная ст-ть с уч.НЗС (Авто)'!WO"&amp;$J$42))/$D33)</f>
        <v>0</v>
      </c>
      <c r="WP33" s="137">
        <f ca="1">IF($D33=0,0,SUMIF('Полная ст-ть с уч.НЗС (Авто)'!$YP$11:INDIRECT("'Полная ст-ть с уч.НЗС (Авто)'!YP"&amp;$J$42),$C33,'Полная ст-ть с уч.НЗС (Авто)'!WP$11:INDIRECT("'Полная ст-ть с уч.НЗС (Авто)'!WP"&amp;$J$42))/$D33)</f>
        <v>0</v>
      </c>
      <c r="WQ33" s="137">
        <f ca="1">IF($D33=0,0,SUMIF('Полная ст-ть с уч.НЗС (Авто)'!$YP$11:INDIRECT("'Полная ст-ть с уч.НЗС (Авто)'!YP"&amp;$J$42),$C33,'Полная ст-ть с уч.НЗС (Авто)'!WQ$11:INDIRECT("'Полная ст-ть с уч.НЗС (Авто)'!WQ"&amp;$J$42))/$D33)</f>
        <v>0</v>
      </c>
      <c r="WR33" s="137">
        <f ca="1">IF($D33=0,0,SUMIF('Полная ст-ть с уч.НЗС (Авто)'!$YP$11:INDIRECT("'Полная ст-ть с уч.НЗС (Авто)'!YP"&amp;$J$42),$C33,'Полная ст-ть с уч.НЗС (Авто)'!WR$11:INDIRECT("'Полная ст-ть с уч.НЗС (Авто)'!WR"&amp;$J$42))/$D33)</f>
        <v>0</v>
      </c>
      <c r="WS33" s="137">
        <f ca="1">IF($D33=0,0,SUMIF('Полная ст-ть с уч.НЗС (Авто)'!$YP$11:INDIRECT("'Полная ст-ть с уч.НЗС (Авто)'!YP"&amp;$J$42),$C33,'Полная ст-ть с уч.НЗС (Авто)'!WS$11:INDIRECT("'Полная ст-ть с уч.НЗС (Авто)'!WS"&amp;$J$42))/$D33)</f>
        <v>0</v>
      </c>
      <c r="WT33" s="137">
        <f ca="1">IF($D33=0,0,SUMIF('Полная ст-ть с уч.НЗС (Авто)'!$YP$11:INDIRECT("'Полная ст-ть с уч.НЗС (Авто)'!YP"&amp;$J$42),$C33,'Полная ст-ть с уч.НЗС (Авто)'!WT$11:INDIRECT("'Полная ст-ть с уч.НЗС (Авто)'!WT"&amp;$J$42))/$D33)</f>
        <v>0</v>
      </c>
      <c r="WU33" s="137">
        <f ca="1">IF($D33=0,0,SUMIF('Полная ст-ть с уч.НЗС (Авто)'!$YP$11:INDIRECT("'Полная ст-ть с уч.НЗС (Авто)'!YP"&amp;$J$42),$C33,'Полная ст-ть с уч.НЗС (Авто)'!WU$11:INDIRECT("'Полная ст-ть с уч.НЗС (Авто)'!WU"&amp;$J$42))/$D33)</f>
        <v>0</v>
      </c>
      <c r="WV33" s="137">
        <f ca="1">IF($D33=0,0,SUMIF('Полная ст-ть с уч.НЗС (Авто)'!$YP$11:INDIRECT("'Полная ст-ть с уч.НЗС (Авто)'!YP"&amp;$J$42),$C33,'Полная ст-ть с уч.НЗС (Авто)'!WV$11:INDIRECT("'Полная ст-ть с уч.НЗС (Авто)'!WV"&amp;$J$42))/$D33)</f>
        <v>0</v>
      </c>
      <c r="WW33" s="137">
        <f ca="1">IF($D33=0,0,SUMIF('Полная ст-ть с уч.НЗС (Авто)'!$YP$11:INDIRECT("'Полная ст-ть с уч.НЗС (Авто)'!YP"&amp;$J$42),$C33,'Полная ст-ть с уч.НЗС (Авто)'!WW$11:INDIRECT("'Полная ст-ть с уч.НЗС (Авто)'!WW"&amp;$J$42))/$D33)</f>
        <v>0</v>
      </c>
      <c r="WX33" s="137">
        <f ca="1">IF($D33=0,0,SUMIF('Полная ст-ть с уч.НЗС (Авто)'!$YP$11:INDIRECT("'Полная ст-ть с уч.НЗС (Авто)'!YP"&amp;$J$42),$C33,'Полная ст-ть с уч.НЗС (Авто)'!WX$11:INDIRECT("'Полная ст-ть с уч.НЗС (Авто)'!WX"&amp;$J$42))/$D33)</f>
        <v>0</v>
      </c>
      <c r="WY33" s="137">
        <f ca="1">IF($D33=0,0,SUMIF('Полная ст-ть с уч.НЗС (Авто)'!$YP$11:INDIRECT("'Полная ст-ть с уч.НЗС (Авто)'!YP"&amp;$J$42),$C33,'Полная ст-ть с уч.НЗС (Авто)'!WY$11:INDIRECT("'Полная ст-ть с уч.НЗС (Авто)'!WY"&amp;$J$42))/$D33)</f>
        <v>0</v>
      </c>
      <c r="WZ33" s="137">
        <f ca="1">IF($D33=0,0,SUMIF('Полная ст-ть с уч.НЗС (Авто)'!$YP$11:INDIRECT("'Полная ст-ть с уч.НЗС (Авто)'!YP"&amp;$J$42),$C33,'Полная ст-ть с уч.НЗС (Авто)'!WZ$11:INDIRECT("'Полная ст-ть с уч.НЗС (Авто)'!WZ"&amp;$J$42))/$D33)</f>
        <v>0</v>
      </c>
      <c r="XA33" s="137">
        <f ca="1">IF($D33=0,0,SUMIF('Полная ст-ть с уч.НЗС (Авто)'!$YP$11:INDIRECT("'Полная ст-ть с уч.НЗС (Авто)'!YP"&amp;$J$42),$C33,'Полная ст-ть с уч.НЗС (Авто)'!XA$11:INDIRECT("'Полная ст-ть с уч.НЗС (Авто)'!XA"&amp;$J$42))/$D33)</f>
        <v>0</v>
      </c>
      <c r="XB33" s="137">
        <f ca="1">IF($D33=0,0,SUMIF('Полная ст-ть с уч.НЗС (Авто)'!$YP$11:INDIRECT("'Полная ст-ть с уч.НЗС (Авто)'!YP"&amp;$J$42),$C33,'Полная ст-ть с уч.НЗС (Авто)'!XB$11:INDIRECT("'Полная ст-ть с уч.НЗС (Авто)'!XB"&amp;$J$42))/$D33)</f>
        <v>0</v>
      </c>
      <c r="XC33" s="137">
        <f ca="1">IF($D33=0,0,SUMIF('Полная ст-ть с уч.НЗС (Авто)'!$YP$11:INDIRECT("'Полная ст-ть с уч.НЗС (Авто)'!YP"&amp;$J$42),$C33,'Полная ст-ть с уч.НЗС (Авто)'!XC$11:INDIRECT("'Полная ст-ть с уч.НЗС (Авто)'!XC"&amp;$J$42))/$D33)</f>
        <v>0</v>
      </c>
      <c r="XD33" s="137">
        <f ca="1">IF($D33=0,0,SUMIF('Полная ст-ть с уч.НЗС (Авто)'!$YP$11:INDIRECT("'Полная ст-ть с уч.НЗС (Авто)'!YP"&amp;$J$42),$C33,'Полная ст-ть с уч.НЗС (Авто)'!XD$11:INDIRECT("'Полная ст-ть с уч.НЗС (Авто)'!XD"&amp;$J$42))/$D33)</f>
        <v>0</v>
      </c>
      <c r="XE33" s="137">
        <f ca="1">IF($D33=0,0,SUMIF('Полная ст-ть с уч.НЗС (Авто)'!$YP$11:INDIRECT("'Полная ст-ть с уч.НЗС (Авто)'!YP"&amp;$J$42),$C33,'Полная ст-ть с уч.НЗС (Авто)'!XE$11:INDIRECT("'Полная ст-ть с уч.НЗС (Авто)'!XE"&amp;$J$42))/$D33)</f>
        <v>0</v>
      </c>
      <c r="XF33" s="137">
        <f ca="1">IF($D33=0,0,SUMIF('Полная ст-ть с уч.НЗС (Авто)'!$YP$11:INDIRECT("'Полная ст-ть с уч.НЗС (Авто)'!YP"&amp;$J$42),$C33,'Полная ст-ть с уч.НЗС (Авто)'!XF$11:INDIRECT("'Полная ст-ть с уч.НЗС (Авто)'!XF"&amp;$J$42))/$D33)</f>
        <v>0</v>
      </c>
      <c r="XG33" s="137">
        <f ca="1">IF($D33=0,0,SUMIF('Полная ст-ть с уч.НЗС (Авто)'!$YP$11:INDIRECT("'Полная ст-ть с уч.НЗС (Авто)'!YP"&amp;$J$42),$C33,'Полная ст-ть с уч.НЗС (Авто)'!XG$11:INDIRECT("'Полная ст-ть с уч.НЗС (Авто)'!XG"&amp;$J$42))/$D33)</f>
        <v>0</v>
      </c>
      <c r="XH33" s="137">
        <f ca="1">IF($D33=0,0,SUMIF('Полная ст-ть с уч.НЗС (Авто)'!$YP$11:INDIRECT("'Полная ст-ть с уч.НЗС (Авто)'!YP"&amp;$J$42),$C33,'Полная ст-ть с уч.НЗС (Авто)'!XH$11:INDIRECT("'Полная ст-ть с уч.НЗС (Авто)'!XH"&amp;$J$42))/$D33)</f>
        <v>0</v>
      </c>
      <c r="XI33" s="137">
        <f ca="1">IF($D33=0,0,SUMIF('Полная ст-ть с уч.НЗС (Авто)'!$YP$11:INDIRECT("'Полная ст-ть с уч.НЗС (Авто)'!YP"&amp;$J$42),$C33,'Полная ст-ть с уч.НЗС (Авто)'!XI$11:INDIRECT("'Полная ст-ть с уч.НЗС (Авто)'!XI"&amp;$J$42))/$D33)</f>
        <v>0</v>
      </c>
      <c r="XJ33" s="137">
        <f ca="1">IF($D33=0,0,SUMIF('Полная ст-ть с уч.НЗС (Авто)'!$YP$11:INDIRECT("'Полная ст-ть с уч.НЗС (Авто)'!YP"&amp;$J$42),$C33,'Полная ст-ть с уч.НЗС (Авто)'!XJ$11:INDIRECT("'Полная ст-ть с уч.НЗС (Авто)'!XJ"&amp;$J$42))/$D33)</f>
        <v>0</v>
      </c>
      <c r="XK33" s="137">
        <f ca="1">IF($D33=0,0,SUMIF('Полная ст-ть с уч.НЗС (Авто)'!$YP$11:INDIRECT("'Полная ст-ть с уч.НЗС (Авто)'!YP"&amp;$J$42),$C33,'Полная ст-ть с уч.НЗС (Авто)'!XK$11:INDIRECT("'Полная ст-ть с уч.НЗС (Авто)'!XK"&amp;$J$42))/$D33)</f>
        <v>0</v>
      </c>
      <c r="XL33" s="137">
        <f ca="1">IF($D33=0,0,SUMIF('Полная ст-ть с уч.НЗС (Авто)'!$YP$11:INDIRECT("'Полная ст-ть с уч.НЗС (Авто)'!YP"&amp;$J$42),$C33,'Полная ст-ть с уч.НЗС (Авто)'!XL$11:INDIRECT("'Полная ст-ть с уч.НЗС (Авто)'!XL"&amp;$J$42))/$D33)</f>
        <v>0</v>
      </c>
      <c r="XM33" s="137">
        <f ca="1">IF($D33=0,0,SUMIF('Полная ст-ть с уч.НЗС (Авто)'!$YP$11:INDIRECT("'Полная ст-ть с уч.НЗС (Авто)'!YP"&amp;$J$42),$C33,'Полная ст-ть с уч.НЗС (Авто)'!XM$11:INDIRECT("'Полная ст-ть с уч.НЗС (Авто)'!XM"&amp;$J$42))/$D33)</f>
        <v>0</v>
      </c>
      <c r="XN33" s="137">
        <f ca="1">IF($D33=0,0,SUMIF('Полная ст-ть с уч.НЗС (Авто)'!$YP$11:INDIRECT("'Полная ст-ть с уч.НЗС (Авто)'!YP"&amp;$J$42),$C33,'Полная ст-ть с уч.НЗС (Авто)'!XN$11:INDIRECT("'Полная ст-ть с уч.НЗС (Авто)'!XN"&amp;$J$42))/$D33)</f>
        <v>0</v>
      </c>
      <c r="XO33" s="137">
        <f ca="1">IF($D33=0,0,SUMIF('Полная ст-ть с уч.НЗС (Авто)'!$YP$11:INDIRECT("'Полная ст-ть с уч.НЗС (Авто)'!YP"&amp;$J$42),$C33,'Полная ст-ть с уч.НЗС (Авто)'!XO$11:INDIRECT("'Полная ст-ть с уч.НЗС (Авто)'!XO"&amp;$J$42))/$D33)</f>
        <v>0</v>
      </c>
      <c r="XP33" s="141">
        <f ca="1">IF($D33=0,0,SUMIF('Полная ст-ть с уч.НЗС (Авто)'!$YP$11:INDIRECT("'Полная ст-ть с уч.НЗС (Авто)'!YP"&amp;$J$42),$C33,'Полная ст-ть с уч.НЗС (Авто)'!XP$11:INDIRECT("'Полная ст-ть с уч.НЗС (Авто)'!XP"&amp;$J$42))/$D33)</f>
        <v>0</v>
      </c>
      <c r="XQ33" s="137">
        <f ca="1">IF($D33=0,0,SUMIF('Полная ст-ть с уч.НЗС (Авто)'!$YP$11:INDIRECT("'Полная ст-ть с уч.НЗС (Авто)'!YP"&amp;$J$42),$C33,'Полная ст-ть с уч.НЗС (Авто)'!XQ$11:INDIRECT("'Полная ст-ть с уч.НЗС (Авто)'!XQ"&amp;$J$42))/$D33)</f>
        <v>0</v>
      </c>
      <c r="XR33" s="137">
        <f ca="1">IF($D33=0,0,SUMIF('Полная ст-ть с уч.НЗС (Авто)'!$YP$11:INDIRECT("'Полная ст-ть с уч.НЗС (Авто)'!YP"&amp;$J$42),$C33,'Полная ст-ть с уч.НЗС (Авто)'!XR$11:INDIRECT("'Полная ст-ть с уч.НЗС (Авто)'!XR"&amp;$J$42))/$D33)</f>
        <v>0</v>
      </c>
      <c r="XS33" s="137">
        <f ca="1">IF($D33=0,0,SUMIF('Полная ст-ть с уч.НЗС (Авто)'!$YP$11:INDIRECT("'Полная ст-ть с уч.НЗС (Авто)'!YP"&amp;$J$42),$C33,'Полная ст-ть с уч.НЗС (Авто)'!XS$11:INDIRECT("'Полная ст-ть с уч.НЗС (Авто)'!XS"&amp;$J$42))/$D33)</f>
        <v>0</v>
      </c>
      <c r="XT33" s="137">
        <f ca="1">IF($D33=0,0,SUMIF('Полная ст-ть с уч.НЗС (Авто)'!$YP$11:INDIRECT("'Полная ст-ть с уч.НЗС (Авто)'!YP"&amp;$J$42),$C33,'Полная ст-ть с уч.НЗС (Авто)'!XT$11:INDIRECT("'Полная ст-ть с уч.НЗС (Авто)'!XT"&amp;$J$42))/$D33)</f>
        <v>0</v>
      </c>
      <c r="XU33" s="137">
        <f ca="1">IF($D33=0,0,SUMIF('Полная ст-ть с уч.НЗС (Авто)'!$YP$11:INDIRECT("'Полная ст-ть с уч.НЗС (Авто)'!YP"&amp;$J$42),$C33,'Полная ст-ть с уч.НЗС (Авто)'!XU$11:INDIRECT("'Полная ст-ть с уч.НЗС (Авто)'!XU"&amp;$J$42))/$D33)</f>
        <v>0</v>
      </c>
      <c r="XV33" s="137">
        <f ca="1">IF($D33=0,0,SUMIF('Полная ст-ть с уч.НЗС (Авто)'!$YP$11:INDIRECT("'Полная ст-ть с уч.НЗС (Авто)'!YP"&amp;$J$42),$C33,'Полная ст-ть с уч.НЗС (Авто)'!XV$11:INDIRECT("'Полная ст-ть с уч.НЗС (Авто)'!XV"&amp;$J$42))/$D33)</f>
        <v>0</v>
      </c>
      <c r="XW33" s="137">
        <f ca="1">IF($D33=0,0,SUMIF('Полная ст-ть с уч.НЗС (Авто)'!$YP$11:INDIRECT("'Полная ст-ть с уч.НЗС (Авто)'!YP"&amp;$J$42),$C33,'Полная ст-ть с уч.НЗС (Авто)'!XW$11:INDIRECT("'Полная ст-ть с уч.НЗС (Авто)'!XW"&amp;$J$42))/$D33)</f>
        <v>0</v>
      </c>
      <c r="XX33" s="137">
        <f ca="1">IF($D33=0,0,SUMIF('Полная ст-ть с уч.НЗС (Авто)'!$YP$11:INDIRECT("'Полная ст-ть с уч.НЗС (Авто)'!YP"&amp;$J$42),$C33,'Полная ст-ть с уч.НЗС (Авто)'!XX$11:INDIRECT("'Полная ст-ть с уч.НЗС (Авто)'!XX"&amp;$J$42))/$D33)</f>
        <v>0</v>
      </c>
      <c r="XY33" s="137">
        <f ca="1">IF($D33=0,0,SUMIF('Полная ст-ть с уч.НЗС (Авто)'!$YP$11:INDIRECT("'Полная ст-ть с уч.НЗС (Авто)'!YP"&amp;$J$42),$C33,'Полная ст-ть с уч.НЗС (Авто)'!XY$11:INDIRECT("'Полная ст-ть с уч.НЗС (Авто)'!XY"&amp;$J$42))/$D33)</f>
        <v>0</v>
      </c>
      <c r="XZ33" s="137">
        <f ca="1">IF($D33=0,0,SUMIF('Полная ст-ть с уч.НЗС (Авто)'!$YP$11:INDIRECT("'Полная ст-ть с уч.НЗС (Авто)'!YP"&amp;$J$42),$C33,'Полная ст-ть с уч.НЗС (Авто)'!XZ$11:INDIRECT("'Полная ст-ть с уч.НЗС (Авто)'!XZ"&amp;$J$42))/$D33)</f>
        <v>0</v>
      </c>
      <c r="YA33" s="137">
        <f ca="1">IF($D33=0,0,SUMIF('Полная ст-ть с уч.НЗС (Авто)'!$YP$11:INDIRECT("'Полная ст-ть с уч.НЗС (Авто)'!YP"&amp;$J$42),$C33,'Полная ст-ть с уч.НЗС (Авто)'!YA$11:INDIRECT("'Полная ст-ть с уч.НЗС (Авто)'!YA"&amp;$J$42))/$D33)</f>
        <v>0</v>
      </c>
      <c r="YB33" s="137">
        <f ca="1">IF($D33=0,0,SUMIF('Полная ст-ть с уч.НЗС (Авто)'!$YP$11:INDIRECT("'Полная ст-ть с уч.НЗС (Авто)'!YP"&amp;$J$42),$C33,'Полная ст-ть с уч.НЗС (Авто)'!YB$11:INDIRECT("'Полная ст-ть с уч.НЗС (Авто)'!YB"&amp;$J$42))/$D33)</f>
        <v>0</v>
      </c>
      <c r="YC33" s="137">
        <f ca="1">IF($D33=0,0,SUMIF('Полная ст-ть с уч.НЗС (Авто)'!$YP$11:INDIRECT("'Полная ст-ть с уч.НЗС (Авто)'!YP"&amp;$J$42),$C33,'Полная ст-ть с уч.НЗС (Авто)'!YC$11:INDIRECT("'Полная ст-ть с уч.НЗС (Авто)'!YC"&amp;$J$42))/$D33)</f>
        <v>0</v>
      </c>
      <c r="YD33" s="137">
        <f ca="1">IF($D33=0,0,SUMIF('Полная ст-ть с уч.НЗС (Авто)'!$YP$11:INDIRECT("'Полная ст-ть с уч.НЗС (Авто)'!YP"&amp;$J$42),$C33,'Полная ст-ть с уч.НЗС (Авто)'!YD$11:INDIRECT("'Полная ст-ть с уч.НЗС (Авто)'!YD"&amp;$J$42))/$D33)</f>
        <v>0</v>
      </c>
      <c r="YE33" s="141">
        <f ca="1">IF($D33=0,0,SUMIF('Полная ст-ть с уч.НЗС (Авто)'!$YP$11:INDIRECT("'Полная ст-ть с уч.НЗС (Авто)'!YP"&amp;$J$42),$C33,'Полная ст-ть с уч.НЗС (Авто)'!YE$11:INDIRECT("'Полная ст-ть с уч.НЗС (Авто)'!YE"&amp;$J$42))/$D33)</f>
        <v>0</v>
      </c>
      <c r="YF33" s="104"/>
      <c r="YG33" s="94"/>
    </row>
    <row r="34" spans="1:657" s="105" customFormat="1" ht="15" customHeight="1" x14ac:dyDescent="0.25">
      <c r="A34" s="133">
        <v>24</v>
      </c>
      <c r="B34" s="134" t="s">
        <v>782</v>
      </c>
      <c r="C34" s="135" t="s">
        <v>783</v>
      </c>
      <c r="D34" s="136">
        <f ca="1">COUNTIF('Полная ст-ть с уч.НЗС (Авто)'!$YP$11:INDIRECT("'Полная ст-ть с уч.НЗС (Авто)'!YP"&amp;$J$42),C34)</f>
        <v>0</v>
      </c>
      <c r="E34" s="134"/>
      <c r="F34" s="134"/>
      <c r="G34" s="134"/>
      <c r="H34" s="134"/>
      <c r="I34" s="137">
        <f ca="1">IF($D34=0,0,SUMIF('Полная ст-ть с уч.НЗС (Авто)'!$YP$11:INDIRECT("'Полная ст-ть с уч.НЗС (Авто)'!YP"&amp;$J$42),$C34,'Полная ст-ть с уч.НЗС (Авто)'!I$11:INDIRECT("'Полная ст-ть с уч.НЗС (Авто)'!I"&amp;$J$42))/$D34)</f>
        <v>0</v>
      </c>
      <c r="J34" s="136"/>
      <c r="K34" s="137">
        <f ca="1">IF($D34=0,0,SUMIF('Полная ст-ть с уч.НЗС (Авто)'!$YP$11:INDIRECT("'Полная ст-ть с уч.НЗС (Авто)'!YP"&amp;$J$42),$C34,'Полная ст-ть с уч.НЗС (Авто)'!K$11:INDIRECT("'Полная ст-ть с уч.НЗС (Авто)'!K"&amp;$J$42))/$D34)</f>
        <v>0</v>
      </c>
      <c r="L34" s="134"/>
      <c r="M34" s="137">
        <f ca="1">IF($D34=0,0,SUMIF('Полная ст-ть с уч.НЗС (Авто)'!$YP$11:INDIRECT("'Полная ст-ть с уч.НЗС (Авто)'!YP"&amp;$J$42),$C34,'Полная ст-ть с уч.НЗС (Авто)'!M$11:INDIRECT("'Полная ст-ть с уч.НЗС (Авто)'!M"&amp;$J$42))/$D34)</f>
        <v>0</v>
      </c>
      <c r="N34" s="134"/>
      <c r="O34" s="137">
        <f ca="1">IF($D34=0,0,SUMIF('Полная ст-ть с уч.НЗС (Авто)'!$YP$11:INDIRECT("'Полная ст-ть с уч.НЗС (Авто)'!YP"&amp;$J$42),$C34,'Полная ст-ть с уч.НЗС (Авто)'!O$11:INDIRECT("'Полная ст-ть с уч.НЗС (Авто)'!O"&amp;$J$42))/$D34)</f>
        <v>0</v>
      </c>
      <c r="P34" s="134"/>
      <c r="Q34" s="137">
        <f ca="1">IF($D34=0,0,SUMIF('Полная ст-ть с уч.НЗС (Авто)'!$YP$11:INDIRECT("'Полная ст-ть с уч.НЗС (Авто)'!YP"&amp;$J$42),$C34,'Полная ст-ть с уч.НЗС (Авто)'!Q$11:INDIRECT("'Полная ст-ть с уч.НЗС (Авто)'!Q"&amp;$J$42))/$D34)</f>
        <v>0</v>
      </c>
      <c r="R34" s="137">
        <f ca="1">IF($D34=0,0,SUMIF('Полная ст-ть с уч.НЗС (Авто)'!$YP$11:INDIRECT("'Полная ст-ть с уч.НЗС (Авто)'!YP"&amp;$J$42),$C34,'Полная ст-ть с уч.НЗС (Авто)'!R$11:INDIRECT("'Полная ст-ть с уч.НЗС (Авто)'!R"&amp;$J$42))/$D34)</f>
        <v>0</v>
      </c>
      <c r="S34" s="137">
        <f ca="1">IF($D34=0,0,SUMIF('Полная ст-ть с уч.НЗС (Авто)'!$YP$11:INDIRECT("'Полная ст-ть с уч.НЗС (Авто)'!YP"&amp;$J$42),$C34,'Полная ст-ть с уч.НЗС (Авто)'!S$11:INDIRECT("'Полная ст-ть с уч.НЗС (Авто)'!S"&amp;$J$42))/$D34)</f>
        <v>0</v>
      </c>
      <c r="T34" s="137">
        <f ca="1">IF($D34=0,0,SUMIF('Полная ст-ть с уч.НЗС (Авто)'!$YP$11:INDIRECT("'Полная ст-ть с уч.НЗС (Авто)'!YP"&amp;$J$42),$C34,'Полная ст-ть с уч.НЗС (Авто)'!T$11:INDIRECT("'Полная ст-ть с уч.НЗС (Авто)'!T"&amp;$J$42))/$D34)</f>
        <v>0</v>
      </c>
      <c r="U34" s="137">
        <f ca="1">IF($D34=0,0,SUMIF('Полная ст-ть с уч.НЗС (Авто)'!$YP$11:INDIRECT("'Полная ст-ть с уч.НЗС (Авто)'!YP"&amp;$J$42),$C34,'Полная ст-ть с уч.НЗС (Авто)'!U$11:INDIRECT("'Полная ст-ть с уч.НЗС (Авто)'!U"&amp;$J$42))/$D34)</f>
        <v>0</v>
      </c>
      <c r="V34" s="137">
        <f ca="1">IF($D34=0,0,SUMIF('Полная ст-ть с уч.НЗС (Авто)'!$YP$11:INDIRECT("'Полная ст-ть с уч.НЗС (Авто)'!YP"&amp;$J$42),$C34,'Полная ст-ть с уч.НЗС (Авто)'!V$11:INDIRECT("'Полная ст-ть с уч.НЗС (Авто)'!V"&amp;$J$42))/$D34)</f>
        <v>0</v>
      </c>
      <c r="W34" s="137">
        <f ca="1">IF($D34=0,0,SUMIF('Полная ст-ть с уч.НЗС (Авто)'!$YP$11:INDIRECT("'Полная ст-ть с уч.НЗС (Авто)'!YP"&amp;$J$42),$C34,'Полная ст-ть с уч.НЗС (Авто)'!W$11:INDIRECT("'Полная ст-ть с уч.НЗС (Авто)'!W"&amp;$J$42))/$D34)</f>
        <v>0</v>
      </c>
      <c r="X34" s="137">
        <f ca="1">IF($D34=0,0,SUMIF('Полная ст-ть с уч.НЗС (Авто)'!$YP$11:INDIRECT("'Полная ст-ть с уч.НЗС (Авто)'!YP"&amp;$J$42),$C34,'Полная ст-ть с уч.НЗС (Авто)'!X$11:INDIRECT("'Полная ст-ть с уч.НЗС (Авто)'!X"&amp;$J$42))/$D34)</f>
        <v>0</v>
      </c>
      <c r="Y34" s="137">
        <f ca="1">IF($D34=0,0,SUMIF('Полная ст-ть с уч.НЗС (Авто)'!$YP$11:INDIRECT("'Полная ст-ть с уч.НЗС (Авто)'!YP"&amp;$J$42),$C34,'Полная ст-ть с уч.НЗС (Авто)'!Y$11:INDIRECT("'Полная ст-ть с уч.НЗС (Авто)'!Y"&amp;$J$42))/$D34)</f>
        <v>0</v>
      </c>
      <c r="Z34" s="137">
        <f ca="1">IF($D34=0,0,SUMIF('Полная ст-ть с уч.НЗС (Авто)'!$YP$11:INDIRECT("'Полная ст-ть с уч.НЗС (Авто)'!YP"&amp;$J$42),$C34,'Полная ст-ть с уч.НЗС (Авто)'!Z$11:INDIRECT("'Полная ст-ть с уч.НЗС (Авто)'!Z"&amp;$J$42))/$D34)</f>
        <v>0</v>
      </c>
      <c r="AA34" s="137">
        <f ca="1">IF($D34=0,0,SUMIF('Полная ст-ть с уч.НЗС (Авто)'!$YP$11:INDIRECT("'Полная ст-ть с уч.НЗС (Авто)'!YP"&amp;$J$42),$C34,'Полная ст-ть с уч.НЗС (Авто)'!AA$11:INDIRECT("'Полная ст-ть с уч.НЗС (Авто)'!AA"&amp;$J$42))/$D34)</f>
        <v>0</v>
      </c>
      <c r="AB34" s="137">
        <f ca="1">IF($D34=0,0,SUMIF('Полная ст-ть с уч.НЗС (Авто)'!$YP$11:INDIRECT("'Полная ст-ть с уч.НЗС (Авто)'!YP"&amp;$J$42),$C34,'Полная ст-ть с уч.НЗС (Авто)'!AB$11:INDIRECT("'Полная ст-ть с уч.НЗС (Авто)'!AB"&amp;$J$42))/$D34)</f>
        <v>0</v>
      </c>
      <c r="AC34" s="137">
        <f ca="1">IF($D34=0,0,SUMIF('Полная ст-ть с уч.НЗС (Авто)'!$YP$11:INDIRECT("'Полная ст-ть с уч.НЗС (Авто)'!YP"&amp;$J$42),$C34,'Полная ст-ть с уч.НЗС (Авто)'!AC$11:INDIRECT("'Полная ст-ть с уч.НЗС (Авто)'!AC"&amp;$J$42))/$D34)</f>
        <v>0</v>
      </c>
      <c r="AD34" s="137">
        <f ca="1">IF($D34=0,0,SUMIF('Полная ст-ть с уч.НЗС (Авто)'!$YP$11:INDIRECT("'Полная ст-ть с уч.НЗС (Авто)'!YP"&amp;$J$42),$C34,'Полная ст-ть с уч.НЗС (Авто)'!AD$11:INDIRECT("'Полная ст-ть с уч.НЗС (Авто)'!AD"&amp;$J$42))/$D34)</f>
        <v>0</v>
      </c>
      <c r="AE34" s="137">
        <f ca="1">IF($D34=0,0,SUMIF('Полная ст-ть с уч.НЗС (Авто)'!$YP$11:INDIRECT("'Полная ст-ть с уч.НЗС (Авто)'!YP"&amp;$J$42),$C34,'Полная ст-ть с уч.НЗС (Авто)'!AE$11:INDIRECT("'Полная ст-ть с уч.НЗС (Авто)'!AE"&amp;$J$42))/$D34)</f>
        <v>0</v>
      </c>
      <c r="AF34" s="137">
        <f ca="1">IF($D34=0,0,SUMIF('Полная ст-ть с уч.НЗС (Авто)'!$YP$11:INDIRECT("'Полная ст-ть с уч.НЗС (Авто)'!YP"&amp;$J$42),$C34,'Полная ст-ть с уч.НЗС (Авто)'!AF$11:INDIRECT("'Полная ст-ть с уч.НЗС (Авто)'!AF"&amp;$J$42))/$D34)</f>
        <v>0</v>
      </c>
      <c r="AG34" s="137">
        <f ca="1">IF($D34=0,0,SUMIF('Полная ст-ть с уч.НЗС (Авто)'!$YP$11:INDIRECT("'Полная ст-ть с уч.НЗС (Авто)'!YP"&amp;$J$42),$C34,'Полная ст-ть с уч.НЗС (Авто)'!AG$11:INDIRECT("'Полная ст-ть с уч.НЗС (Авто)'!AG"&amp;$J$42))/$D34)</f>
        <v>0</v>
      </c>
      <c r="AH34" s="137">
        <f ca="1">IF($D34=0,0,SUMIF('Полная ст-ть с уч.НЗС (Авто)'!$YP$11:INDIRECT("'Полная ст-ть с уч.НЗС (Авто)'!YP"&amp;$J$42),$C34,'Полная ст-ть с уч.НЗС (Авто)'!AH$11:INDIRECT("'Полная ст-ть с уч.НЗС (Авто)'!AH"&amp;$J$42))/$D34)</f>
        <v>0</v>
      </c>
      <c r="AI34" s="137">
        <f ca="1">IF($D34=0,0,SUMIF('Полная ст-ть с уч.НЗС (Авто)'!$YP$11:INDIRECT("'Полная ст-ть с уч.НЗС (Авто)'!YP"&amp;$J$42),$C34,'Полная ст-ть с уч.НЗС (Авто)'!AI$11:INDIRECT("'Полная ст-ть с уч.НЗС (Авто)'!AI"&amp;$J$42))/$D34)</f>
        <v>0</v>
      </c>
      <c r="AJ34" s="137">
        <f ca="1">IF($D34=0,0,SUMIF('Полная ст-ть с уч.НЗС (Авто)'!$YP$11:INDIRECT("'Полная ст-ть с уч.НЗС (Авто)'!YP"&amp;$J$42),$C34,'Полная ст-ть с уч.НЗС (Авто)'!AJ$11:INDIRECT("'Полная ст-ть с уч.НЗС (Авто)'!AJ"&amp;$J$42))/$D34)</f>
        <v>0</v>
      </c>
      <c r="AK34" s="137">
        <f ca="1">IF($D34=0,0,SUMIF('Полная ст-ть с уч.НЗС (Авто)'!$YP$11:INDIRECT("'Полная ст-ть с уч.НЗС (Авто)'!YP"&amp;$J$42),$C34,'Полная ст-ть с уч.НЗС (Авто)'!AK$11:INDIRECT("'Полная ст-ть с уч.НЗС (Авто)'!AK"&amp;$J$42))/$D34)</f>
        <v>0</v>
      </c>
      <c r="AL34" s="137">
        <f ca="1">IF($D34=0,0,SUMIF('Полная ст-ть с уч.НЗС (Авто)'!$YP$11:INDIRECT("'Полная ст-ть с уч.НЗС (Авто)'!YP"&amp;$J$42),$C34,'Полная ст-ть с уч.НЗС (Авто)'!AL$11:INDIRECT("'Полная ст-ть с уч.НЗС (Авто)'!AL"&amp;$J$42))/$D34)</f>
        <v>0</v>
      </c>
      <c r="AM34" s="137">
        <f ca="1">IF($D34=0,0,SUMIF('Полная ст-ть с уч.НЗС (Авто)'!$YP$11:INDIRECT("'Полная ст-ть с уч.НЗС (Авто)'!YP"&amp;$J$42),$C34,'Полная ст-ть с уч.НЗС (Авто)'!AM$11:INDIRECT("'Полная ст-ть с уч.НЗС (Авто)'!AM"&amp;$J$42))/$D34)</f>
        <v>0</v>
      </c>
      <c r="AN34" s="137">
        <f ca="1">IF($D34=0,0,SUMIF('Полная ст-ть с уч.НЗС (Авто)'!$YP$11:INDIRECT("'Полная ст-ть с уч.НЗС (Авто)'!YP"&amp;$J$42),$C34,'Полная ст-ть с уч.НЗС (Авто)'!AN$11:INDIRECT("'Полная ст-ть с уч.НЗС (Авто)'!AN"&amp;$J$42))/$D34)</f>
        <v>0</v>
      </c>
      <c r="AO34" s="137">
        <f ca="1">IF($D34=0,0,SUMIF('Полная ст-ть с уч.НЗС (Авто)'!$YP$11:INDIRECT("'Полная ст-ть с уч.НЗС (Авто)'!YP"&amp;$J$42),$C34,'Полная ст-ть с уч.НЗС (Авто)'!AO$11:INDIRECT("'Полная ст-ть с уч.НЗС (Авто)'!AO"&amp;$J$42))/$D34)</f>
        <v>0</v>
      </c>
      <c r="AP34" s="137">
        <f ca="1">IF($D34=0,0,SUMIF('Полная ст-ть с уч.НЗС (Авто)'!$YP$11:INDIRECT("'Полная ст-ть с уч.НЗС (Авто)'!YP"&amp;$J$42),$C34,'Полная ст-ть с уч.НЗС (Авто)'!AP$11:INDIRECT("'Полная ст-ть с уч.НЗС (Авто)'!AP"&amp;$J$42))/$D34)</f>
        <v>0</v>
      </c>
      <c r="AQ34" s="137">
        <f ca="1">IF($D34=0,0,SUMIF('Полная ст-ть с уч.НЗС (Авто)'!$YP$11:INDIRECT("'Полная ст-ть с уч.НЗС (Авто)'!YP"&amp;$J$42),$C34,'Полная ст-ть с уч.НЗС (Авто)'!AQ$11:INDIRECT("'Полная ст-ть с уч.НЗС (Авто)'!AQ"&amp;$J$42))/$D34)</f>
        <v>0</v>
      </c>
      <c r="AR34" s="186"/>
      <c r="AS34" s="186"/>
      <c r="AT34" s="187"/>
      <c r="AU34" s="421"/>
      <c r="AV34" s="187"/>
      <c r="AW34" s="421"/>
      <c r="AX34" s="137">
        <f ca="1">IF($D34=0,0,SUMIF('Полная ст-ть с уч.НЗС (Авто)'!$YP$11:INDIRECT("'Полная ст-ть с уч.НЗС (Авто)'!YP"&amp;$J$42),$C34,'Полная ст-ть с уч.НЗС (Авто)'!AX$11:INDIRECT("'Полная ст-ть с уч.НЗС (Авто)'!AX"&amp;$J$42))/$D34)</f>
        <v>0</v>
      </c>
      <c r="AY34" s="137">
        <f ca="1">IF($D34=0,0,SUMIF('Полная ст-ть с уч.НЗС (Авто)'!$YP$11:INDIRECT("'Полная ст-ть с уч.НЗС (Авто)'!YP"&amp;$J$42),$C34,'Полная ст-ть с уч.НЗС (Авто)'!AY$11:INDIRECT("'Полная ст-ть с уч.НЗС (Авто)'!AY"&amp;$J$42))/$D34)</f>
        <v>0</v>
      </c>
      <c r="AZ34" s="137">
        <f ca="1">IF($D34=0,0,SUMIF('Полная ст-ть с уч.НЗС (Авто)'!$YP$11:INDIRECT("'Полная ст-ть с уч.НЗС (Авто)'!YP"&amp;$J$42),$C34,'Полная ст-ть с уч.НЗС (Авто)'!AZ$11:INDIRECT("'Полная ст-ть с уч.НЗС (Авто)'!AZ"&amp;$J$42))/$D34)</f>
        <v>0</v>
      </c>
      <c r="BA34" s="137">
        <f ca="1">IF($D34=0,0,SUMIF('Полная ст-ть с уч.НЗС (Авто)'!$YP$11:INDIRECT("'Полная ст-ть с уч.НЗС (Авто)'!YP"&amp;$J$42),$C34,'Полная ст-ть с уч.НЗС (Авто)'!BA$11:INDIRECT("'Полная ст-ть с уч.НЗС (Авто)'!BA"&amp;$J$42))/$D34)</f>
        <v>0</v>
      </c>
      <c r="BB34" s="137">
        <f ca="1">IF($D34=0,0,SUMIF('Полная ст-ть с уч.НЗС (Авто)'!$YP$11:INDIRECT("'Полная ст-ть с уч.НЗС (Авто)'!YP"&amp;$J$42),$C34,'Полная ст-ть с уч.НЗС (Авто)'!BB$11:INDIRECT("'Полная ст-ть с уч.НЗС (Авто)'!BB"&amp;$J$42))/$D34)</f>
        <v>0</v>
      </c>
      <c r="BC34" s="137">
        <f ca="1">IF($D34=0,0,SUMIF('Полная ст-ть с уч.НЗС (Авто)'!$YP$11:INDIRECT("'Полная ст-ть с уч.НЗС (Авто)'!YP"&amp;$J$42),$C34,'Полная ст-ть с уч.НЗС (Авто)'!BC$11:INDIRECT("'Полная ст-ть с уч.НЗС (Авто)'!BC"&amp;$J$42))/$D34)</f>
        <v>0</v>
      </c>
      <c r="BD34" s="187"/>
      <c r="BE34" s="187"/>
      <c r="BF34" s="137">
        <f ca="1">IF($D34=0,0,SUMIF('Полная ст-ть с уч.НЗС (Авто)'!$YP$11:INDIRECT("'Полная ст-ть с уч.НЗС (Авто)'!YP"&amp;$J$42),$C34,'Полная ст-ть с уч.НЗС (Авто)'!BF$11:INDIRECT("'Полная ст-ть с уч.НЗС (Авто)'!BF"&amp;$J$42))/$D34)</f>
        <v>0</v>
      </c>
      <c r="BG34" s="137">
        <f ca="1">IF($D34=0,0,SUMIF('Полная ст-ть с уч.НЗС (Авто)'!$YP$11:INDIRECT("'Полная ст-ть с уч.НЗС (Авто)'!YP"&amp;$J$42),$C34,'Полная ст-ть с уч.НЗС (Авто)'!BG$11:INDIRECT("'Полная ст-ть с уч.НЗС (Авто)'!BG"&amp;$J$42))/$D34)</f>
        <v>0</v>
      </c>
      <c r="BH34" s="137">
        <f ca="1">IF($D34=0,0,SUMIF('Полная ст-ть с уч.НЗС (Авто)'!$YP$11:INDIRECT("'Полная ст-ть с уч.НЗС (Авто)'!YP"&amp;$J$42),$C34,'Полная ст-ть с уч.НЗС (Авто)'!BH$11:INDIRECT("'Полная ст-ть с уч.НЗС (Авто)'!BH"&amp;$J$42))/$D34)</f>
        <v>0</v>
      </c>
      <c r="BI34" s="137">
        <f ca="1">IF($D34=0,0,SUMIF('Полная ст-ть с уч.НЗС (Авто)'!$YP$11:INDIRECT("'Полная ст-ть с уч.НЗС (Авто)'!YP"&amp;$J$42),$C34,'Полная ст-ть с уч.НЗС (Авто)'!BI$11:INDIRECT("'Полная ст-ть с уч.НЗС (Авто)'!BI"&amp;$J$42))/$D34)</f>
        <v>0</v>
      </c>
      <c r="BJ34" s="137">
        <f ca="1">IF($D34=0,0,SUMIF('Полная ст-ть с уч.НЗС (Авто)'!$YP$11:INDIRECT("'Полная ст-ть с уч.НЗС (Авто)'!YP"&amp;$J$42),$C34,'Полная ст-ть с уч.НЗС (Авто)'!BJ$11:INDIRECT("'Полная ст-ть с уч.НЗС (Авто)'!BJ"&amp;$J$42))/$D34)</f>
        <v>0</v>
      </c>
      <c r="BK34" s="137">
        <f ca="1">IF($D34=0,0,SUMIF('Полная ст-ть с уч.НЗС (Авто)'!$YP$11:INDIRECT("'Полная ст-ть с уч.НЗС (Авто)'!YP"&amp;$J$42),$C34,'Полная ст-ть с уч.НЗС (Авто)'!BK$11:INDIRECT("'Полная ст-ть с уч.НЗС (Авто)'!BK"&amp;$J$42))/$D34)</f>
        <v>0</v>
      </c>
      <c r="BL34" s="187"/>
      <c r="BM34" s="137">
        <f ca="1">IF($D34=0,0,SUMIF('Полная ст-ть с уч.НЗС (Авто)'!$YP$11:INDIRECT("'Полная ст-ть с уч.НЗС (Авто)'!YP"&amp;$J$42),$C34,'Полная ст-ть с уч.НЗС (Авто)'!BM$11:INDIRECT("'Полная ст-ть с уч.НЗС (Авто)'!BM"&amp;$J$42))/$D34)</f>
        <v>0</v>
      </c>
      <c r="BN34" s="188"/>
      <c r="BO34" s="134"/>
      <c r="BP34" s="134"/>
      <c r="BQ34" s="137">
        <f ca="1">IF($D34=0,0,SUMIF('Полная ст-ть с уч.НЗС (Авто)'!$YP$11:INDIRECT("'Полная ст-ть с уч.НЗС (Авто)'!YP"&amp;$J$42),$C34,'Полная ст-ть с уч.НЗС (Авто)'!BQ$11:INDIRECT("'Полная ст-ть с уч.НЗС (Авто)'!BQ"&amp;$J$42))/$D34)</f>
        <v>0</v>
      </c>
      <c r="BR34" s="137"/>
      <c r="BS34" s="134"/>
      <c r="BT34" s="134"/>
      <c r="BU34" s="137"/>
      <c r="BV34" s="134"/>
      <c r="BW34" s="137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7">
        <f ca="1">IF($D34=0,0,SUMIF('Полная ст-ть с уч.НЗС (Авто)'!$YP$11:INDIRECT("'Полная ст-ть с уч.НЗС (Авто)'!YP"&amp;$J$42),$C34,'Полная ст-ть с уч.НЗС (Авто)'!CK$11:INDIRECT("'Полная ст-ть с уч.НЗС (Авто)'!CK"&amp;$J$42))/$D34)</f>
        <v>0</v>
      </c>
      <c r="CL34" s="137">
        <f ca="1">IF($D34=0,0,SUMIF('Полная ст-ть с уч.НЗС (Авто)'!$YP$11:INDIRECT("'Полная ст-ть с уч.НЗС (Авто)'!YP"&amp;$J$42),$C34,'Полная ст-ть с уч.НЗС (Авто)'!CL$11:INDIRECT("'Полная ст-ть с уч.НЗС (Авто)'!CL"&amp;$J$42))/$D34)</f>
        <v>0</v>
      </c>
      <c r="CM34" s="137">
        <f ca="1">IF($D34=0,0,SUMIF('Полная ст-ть с уч.НЗС (Авто)'!$YP$11:INDIRECT("'Полная ст-ть с уч.НЗС (Авто)'!YP"&amp;$J$42),$C34,'Полная ст-ть с уч.НЗС (Авто)'!CM$11:INDIRECT("'Полная ст-ть с уч.НЗС (Авто)'!CM"&amp;$J$42))/$D34)</f>
        <v>0</v>
      </c>
      <c r="CN34" s="137">
        <f ca="1">IF($D34=0,0,SUMIF('Полная ст-ть с уч.НЗС (Авто)'!$YP$11:INDIRECT("'Полная ст-ть с уч.НЗС (Авто)'!YP"&amp;$J$42),$C34,'Полная ст-ть с уч.НЗС (Авто)'!CN$11:INDIRECT("'Полная ст-ть с уч.НЗС (Авто)'!CN"&amp;$J$42))/$D34)</f>
        <v>0</v>
      </c>
      <c r="CO34" s="137">
        <f ca="1">IF($D34=0,0,SUMIF('Полная ст-ть с уч.НЗС (Авто)'!$YP$11:INDIRECT("'Полная ст-ть с уч.НЗС (Авто)'!YP"&amp;$J$42),$C34,'Полная ст-ть с уч.НЗС (Авто)'!CO$11:INDIRECT("'Полная ст-ть с уч.НЗС (Авто)'!CO"&amp;$J$42))/$D34)</f>
        <v>0</v>
      </c>
      <c r="CP34" s="137">
        <f ca="1">IF($D34=0,0,SUMIF('Полная ст-ть с уч.НЗС (Авто)'!$YP$11:INDIRECT("'Полная ст-ть с уч.НЗС (Авто)'!YP"&amp;$J$42),$C34,'Полная ст-ть с уч.НЗС (Авто)'!CP$11:INDIRECT("'Полная ст-ть с уч.НЗС (Авто)'!CP"&amp;$J$42))/$D34)</f>
        <v>0</v>
      </c>
      <c r="CQ34" s="134">
        <f ca="1">IF($D34=0,0,SUMIF('Полная ст-ть с уч.НЗС (Авто)'!$YP$11:INDIRECT("'Полная ст-ть с уч.НЗС (Авто)'!YP"&amp;$J$42),$C34,'Полная ст-ть с уч.НЗС (Авто)'!CQ$11:INDIRECT("'Полная ст-ть с уч.НЗС (Авто)'!CQ"&amp;$J$42))/$D34)</f>
        <v>0</v>
      </c>
      <c r="CR34" s="137">
        <f ca="1">IF($D34=0,0,SUMIF('Полная ст-ть с уч.НЗС (Авто)'!$YP$11:INDIRECT("'Полная ст-ть с уч.НЗС (Авто)'!YP"&amp;$J$42),$C34,'Полная ст-ть с уч.НЗС (Авто)'!CR$11:INDIRECT("'Полная ст-ть с уч.НЗС (Авто)'!CR"&amp;$J$42))/$D34)</f>
        <v>0</v>
      </c>
      <c r="CS34" s="137">
        <f ca="1">IF($D34=0,0,SUMIF('Полная ст-ть с уч.НЗС (Авто)'!$YP$11:INDIRECT("'Полная ст-ть с уч.НЗС (Авто)'!YP"&amp;$J$42),$C34,'Полная ст-ть с уч.НЗС (Авто)'!CS$11:INDIRECT("'Полная ст-ть с уч.НЗС (Авто)'!CS"&amp;$J$42))/$D34)</f>
        <v>0</v>
      </c>
      <c r="CT34" s="137">
        <f ca="1">IF($D34=0,0,SUMIF('Полная ст-ть с уч.НЗС (Авто)'!$YP$11:INDIRECT("'Полная ст-ть с уч.НЗС (Авто)'!YP"&amp;$J$42),$C34,'Полная ст-ть с уч.НЗС (Авто)'!CT$11:INDIRECT("'Полная ст-ть с уч.НЗС (Авто)'!CT"&amp;$J$42))/$D34)</f>
        <v>0</v>
      </c>
      <c r="CU34" s="137">
        <f ca="1">IF($D34=0,0,SUMIF('Полная ст-ть с уч.НЗС (Авто)'!$YP$11:INDIRECT("'Полная ст-ть с уч.НЗС (Авто)'!YP"&amp;$J$42),$C34,'Полная ст-ть с уч.НЗС (Авто)'!CU$11:INDIRECT("'Полная ст-ть с уч.НЗС (Авто)'!CU"&amp;$J$42))/$D34)</f>
        <v>0</v>
      </c>
      <c r="CV34" s="137">
        <f ca="1">IF($D34=0,0,SUMIF('Полная ст-ть с уч.НЗС (Авто)'!$YP$11:INDIRECT("'Полная ст-ть с уч.НЗС (Авто)'!YP"&amp;$J$42),$C34,'Полная ст-ть с уч.НЗС (Авто)'!CV$11:INDIRECT("'Полная ст-ть с уч.НЗС (Авто)'!CV"&amp;$J$42))/$D34)</f>
        <v>0</v>
      </c>
      <c r="CW34" s="137">
        <f ca="1">IF($D34=0,0,SUMIF('Полная ст-ть с уч.НЗС (Авто)'!$YP$11:INDIRECT("'Полная ст-ть с уч.НЗС (Авто)'!YP"&amp;$J$42),$C34,'Полная ст-ть с уч.НЗС (Авто)'!CW$11:INDIRECT("'Полная ст-ть с уч.НЗС (Авто)'!CW"&amp;$J$42))/$D34)</f>
        <v>0</v>
      </c>
      <c r="CX34" s="137">
        <f ca="1">IF($D34=0,0,SUMIF('Полная ст-ть с уч.НЗС (Авто)'!$YP$11:INDIRECT("'Полная ст-ть с уч.НЗС (Авто)'!YP"&amp;$J$42),$C34,'Полная ст-ть с уч.НЗС (Авто)'!CX$11:INDIRECT("'Полная ст-ть с уч.НЗС (Авто)'!CX"&amp;$J$42))/$D34)</f>
        <v>0</v>
      </c>
      <c r="CY34" s="134">
        <f ca="1">IF($D34=0,0,SUMIF('Полная ст-ть с уч.НЗС (Авто)'!$YP$11:INDIRECT("'Полная ст-ть с уч.НЗС (Авто)'!YP"&amp;$J$42),$C34,'Полная ст-ть с уч.НЗС (Авто)'!CY$11:INDIRECT("'Полная ст-ть с уч.НЗС (Авто)'!CY"&amp;$J$42))/$D34)</f>
        <v>0</v>
      </c>
      <c r="CZ34" s="137">
        <f ca="1">IF($D34=0,0,SUMIF('Полная ст-ть с уч.НЗС (Авто)'!$YP$11:INDIRECT("'Полная ст-ть с уч.НЗС (Авто)'!YP"&amp;$J$42),$C34,'Полная ст-ть с уч.НЗС (Авто)'!CZ$11:INDIRECT("'Полная ст-ть с уч.НЗС (Авто)'!CZ"&amp;$J$42))/$D34)</f>
        <v>0</v>
      </c>
      <c r="DA34" s="137">
        <f ca="1">IF($D34=0,0,SUMIF('Полная ст-ть с уч.НЗС (Авто)'!$YP$11:INDIRECT("'Полная ст-ть с уч.НЗС (Авто)'!YP"&amp;$J$42),$C34,'Полная ст-ть с уч.НЗС (Авто)'!DA$11:INDIRECT("'Полная ст-ть с уч.НЗС (Авто)'!DA"&amp;$J$42))/$D34)</f>
        <v>0</v>
      </c>
      <c r="DB34" s="137">
        <f ca="1">IF($D34=0,0,SUMIF('Полная ст-ть с уч.НЗС (Авто)'!$YP$11:INDIRECT("'Полная ст-ть с уч.НЗС (Авто)'!YP"&amp;$J$42),$C34,'Полная ст-ть с уч.НЗС (Авто)'!DB$11:INDIRECT("'Полная ст-ть с уч.НЗС (Авто)'!DB"&amp;$J$42))/$D34)</f>
        <v>0</v>
      </c>
      <c r="DC34" s="137">
        <f ca="1">IF($D34=0,0,SUMIF('Полная ст-ть с уч.НЗС (Авто)'!$YP$11:INDIRECT("'Полная ст-ть с уч.НЗС (Авто)'!YP"&amp;$J$42),$C34,'Полная ст-ть с уч.НЗС (Авто)'!DC$11:INDIRECT("'Полная ст-ть с уч.НЗС (Авто)'!DC"&amp;$J$42))/$D34)</f>
        <v>0</v>
      </c>
      <c r="DD34" s="134"/>
      <c r="DE34" s="137">
        <f ca="1">IF($D34=0,0,SUMIF('Полная ст-ть с уч.НЗС (Авто)'!$YP$11:INDIRECT("'Полная ст-ть с уч.НЗС (Авто)'!YP"&amp;$J$42),$C34,'Полная ст-ть с уч.НЗС (Авто)'!DE$11:INDIRECT("'Полная ст-ть с уч.НЗС (Авто)'!DE"&amp;$J$42))/$D34)</f>
        <v>0</v>
      </c>
      <c r="DF34" s="137"/>
      <c r="DG34" s="137">
        <f ca="1">IF($D34=0,0,SUMIF('Полная ст-ть с уч.НЗС (Авто)'!$YP$11:INDIRECT("'Полная ст-ть с уч.НЗС (Авто)'!YP"&amp;$J$42),$C34,'Полная ст-ть с уч.НЗС (Авто)'!DG$11:INDIRECT("'Полная ст-ть с уч.НЗС (Авто)'!DG"&amp;$J$42))/$D34)</f>
        <v>0</v>
      </c>
      <c r="DH34" s="137">
        <f ca="1">IF($D34=0,0,SUMIF('Полная ст-ть с уч.НЗС (Авто)'!$YP$11:INDIRECT("'Полная ст-ть с уч.НЗС (Авто)'!YP"&amp;$J$42),$C34,'Полная ст-ть с уч.НЗС (Авто)'!DH$11:INDIRECT("'Полная ст-ть с уч.НЗС (Авто)'!DH"&amp;$J$42))/$D34)</f>
        <v>0</v>
      </c>
      <c r="DI34" s="137">
        <f ca="1">IF($D34=0,0,SUMIF('Полная ст-ть с уч.НЗС (Авто)'!$YP$11:INDIRECT("'Полная ст-ть с уч.НЗС (Авто)'!YP"&amp;$J$42),$C34,'Полная ст-ть с уч.НЗС (Авто)'!DI$11:INDIRECT("'Полная ст-ть с уч.НЗС (Авто)'!DI"&amp;$J$42))/$D34)</f>
        <v>0</v>
      </c>
      <c r="DJ34" s="137">
        <f ca="1">IF($D34=0,0,SUMIF('Полная ст-ть с уч.НЗС (Авто)'!$YP$11:INDIRECT("'Полная ст-ть с уч.НЗС (Авто)'!YP"&amp;$J$42),$C34,'Полная ст-ть с уч.НЗС (Авто)'!DJ$11:INDIRECT("'Полная ст-ть с уч.НЗС (Авто)'!DJ"&amp;$J$42))/$D34)</f>
        <v>0</v>
      </c>
      <c r="DK34" s="137">
        <f ca="1">IF($D34=0,0,SUMIF('Полная ст-ть с уч.НЗС (Авто)'!$YP$11:INDIRECT("'Полная ст-ть с уч.НЗС (Авто)'!YP"&amp;$J$42),$C34,'Полная ст-ть с уч.НЗС (Авто)'!DK$11:INDIRECT("'Полная ст-ть с уч.НЗС (Авто)'!DK"&amp;$J$42))/$D34)</f>
        <v>0</v>
      </c>
      <c r="DL34" s="137">
        <f ca="1">IF($D34=0,0,SUMIF('Полная ст-ть с уч.НЗС (Авто)'!$YP$11:INDIRECT("'Полная ст-ть с уч.НЗС (Авто)'!YP"&amp;$J$42),$C34,'Полная ст-ть с уч.НЗС (Авто)'!DL$11:INDIRECT("'Полная ст-ть с уч.НЗС (Авто)'!DL"&amp;$J$42))/$D34)</f>
        <v>0</v>
      </c>
      <c r="DM34" s="137">
        <f ca="1">IF($D34=0,0,SUMIF('Полная ст-ть с уч.НЗС (Авто)'!$YP$11:INDIRECT("'Полная ст-ть с уч.НЗС (Авто)'!YP"&amp;$J$42),$C34,'Полная ст-ть с уч.НЗС (Авто)'!DM$11:INDIRECT("'Полная ст-ть с уч.НЗС (Авто)'!DM"&amp;$J$42))/$D34)</f>
        <v>0</v>
      </c>
      <c r="DN34" s="137">
        <f ca="1">IF($D34=0,0,SUMIF('Полная ст-ть с уч.НЗС (Авто)'!$YP$11:INDIRECT("'Полная ст-ть с уч.НЗС (Авто)'!YP"&amp;$J$42),$C34,'Полная ст-ть с уч.НЗС (Авто)'!DN$11:INDIRECT("'Полная ст-ть с уч.НЗС (Авто)'!DN"&amp;$J$42))/$D34)</f>
        <v>0</v>
      </c>
      <c r="DO34" s="137">
        <f ca="1">IF($D34=0,0,SUMIF('Полная ст-ть с уч.НЗС (Авто)'!$YP$11:INDIRECT("'Полная ст-ть с уч.НЗС (Авто)'!YP"&amp;$J$42),$C34,'Полная ст-ть с уч.НЗС (Авто)'!DO$11:INDIRECT("'Полная ст-ть с уч.НЗС (Авто)'!DO"&amp;$J$42))/$D34)</f>
        <v>0</v>
      </c>
      <c r="DP34" s="137">
        <f ca="1">IF($D34=0,0,SUMIF('Полная ст-ть с уч.НЗС (Авто)'!$YP$11:INDIRECT("'Полная ст-ть с уч.НЗС (Авто)'!YP"&amp;$J$42),$C34,'Полная ст-ть с уч.НЗС (Авто)'!DP$11:INDIRECT("'Полная ст-ть с уч.НЗС (Авто)'!DP"&amp;$J$42))/$D34)</f>
        <v>0</v>
      </c>
      <c r="DQ34" s="137">
        <f ca="1">IF($D34=0,0,SUMIF('Полная ст-ть с уч.НЗС (Авто)'!$YP$11:INDIRECT("'Полная ст-ть с уч.НЗС (Авто)'!YP"&amp;$J$42),$C34,'Полная ст-ть с уч.НЗС (Авто)'!DQ$11:INDIRECT("'Полная ст-ть с уч.НЗС (Авто)'!DQ"&amp;$J$42))/$D34)</f>
        <v>0</v>
      </c>
      <c r="DR34" s="137">
        <f ca="1">IF($D34=0,0,SUMIF('Полная ст-ть с уч.НЗС (Авто)'!$YP$11:INDIRECT("'Полная ст-ть с уч.НЗС (Авто)'!YP"&amp;$J$42),$C34,'Полная ст-ть с уч.НЗС (Авто)'!DR$11:INDIRECT("'Полная ст-ть с уч.НЗС (Авто)'!DR"&amp;$J$42))/$D34)</f>
        <v>0</v>
      </c>
      <c r="DS34" s="137">
        <f ca="1">IF($D34=0,0,SUMIF('Полная ст-ть с уч.НЗС (Авто)'!$YP$11:INDIRECT("'Полная ст-ть с уч.НЗС (Авто)'!YP"&amp;$J$42),$C34,'Полная ст-ть с уч.НЗС (Авто)'!DS$11:INDIRECT("'Полная ст-ть с уч.НЗС (Авто)'!DS"&amp;$J$42))/$D34)</f>
        <v>0</v>
      </c>
      <c r="DT34" s="137">
        <f ca="1">IF($D34=0,0,SUMIF('Полная ст-ть с уч.НЗС (Авто)'!$YP$11:INDIRECT("'Полная ст-ть с уч.НЗС (Авто)'!YP"&amp;$J$42),$C34,'Полная ст-ть с уч.НЗС (Авто)'!DT$11:INDIRECT("'Полная ст-ть с уч.НЗС (Авто)'!DT"&amp;$J$42))/$D34)</f>
        <v>0</v>
      </c>
      <c r="DU34" s="137">
        <f ca="1">IF($D34=0,0,SUMIF('Полная ст-ть с уч.НЗС (Авто)'!$YP$11:INDIRECT("'Полная ст-ть с уч.НЗС (Авто)'!YP"&amp;$J$42),$C34,'Полная ст-ть с уч.НЗС (Авто)'!DU$11:INDIRECT("'Полная ст-ть с уч.НЗС (Авто)'!DU"&amp;$J$42))/$D34)</f>
        <v>0</v>
      </c>
      <c r="DV34" s="137">
        <f ca="1">IF($D34=0,0,SUMIF('Полная ст-ть с уч.НЗС (Авто)'!$YP$11:INDIRECT("'Полная ст-ть с уч.НЗС (Авто)'!YP"&amp;$J$42),$C34,'Полная ст-ть с уч.НЗС (Авто)'!DV$11:INDIRECT("'Полная ст-ть с уч.НЗС (Авто)'!DV"&amp;$J$42))/$D34)</f>
        <v>0</v>
      </c>
      <c r="DW34" s="137">
        <f ca="1">IF($D34=0,0,SUMIF('Полная ст-ть с уч.НЗС (Авто)'!$YP$11:INDIRECT("'Полная ст-ть с уч.НЗС (Авто)'!YP"&amp;$J$42),$C34,'Полная ст-ть с уч.НЗС (Авто)'!DW$11:INDIRECT("'Полная ст-ть с уч.НЗС (Авто)'!DW"&amp;$J$42))/$D34)</f>
        <v>0</v>
      </c>
      <c r="DX34" s="137">
        <f ca="1">IF($D34=0,0,SUMIF('Полная ст-ть с уч.НЗС (Авто)'!$YP$11:INDIRECT("'Полная ст-ть с уч.НЗС (Авто)'!YP"&amp;$J$42),$C34,'Полная ст-ть с уч.НЗС (Авто)'!DX$11:INDIRECT("'Полная ст-ть с уч.НЗС (Авто)'!DX"&amp;$J$42))/$D34)</f>
        <v>0</v>
      </c>
      <c r="DY34" s="137">
        <f ca="1">IF($D34=0,0,SUMIF('Полная ст-ть с уч.НЗС (Авто)'!$YP$11:INDIRECT("'Полная ст-ть с уч.НЗС (Авто)'!YP"&amp;$J$42),$C34,'Полная ст-ть с уч.НЗС (Авто)'!DY$11:INDIRECT("'Полная ст-ть с уч.НЗС (Авто)'!DY"&amp;$J$42))/$D34)</f>
        <v>0</v>
      </c>
      <c r="DZ34" s="137">
        <f ca="1">IF($D34=0,0,SUMIF('Полная ст-ть с уч.НЗС (Авто)'!$YP$11:INDIRECT("'Полная ст-ть с уч.НЗС (Авто)'!YP"&amp;$J$42),$C34,'Полная ст-ть с уч.НЗС (Авто)'!DZ$11:INDIRECT("'Полная ст-ть с уч.НЗС (Авто)'!DZ"&amp;$J$42))/$D34)</f>
        <v>0</v>
      </c>
      <c r="EA34" s="137">
        <f ca="1">IF($D34=0,0,SUMIF('Полная ст-ть с уч.НЗС (Авто)'!$YP$11:INDIRECT("'Полная ст-ть с уч.НЗС (Авто)'!YP"&amp;$J$42),$C34,'Полная ст-ть с уч.НЗС (Авто)'!EA$11:INDIRECT("'Полная ст-ть с уч.НЗС (Авто)'!EA"&amp;$J$42))/$D34)</f>
        <v>0</v>
      </c>
      <c r="EB34" s="137">
        <f ca="1">IF($D34=0,0,SUMIF('Полная ст-ть с уч.НЗС (Авто)'!$YP$11:INDIRECT("'Полная ст-ть с уч.НЗС (Авто)'!YP"&amp;$J$42),$C34,'Полная ст-ть с уч.НЗС (Авто)'!EB$11:INDIRECT("'Полная ст-ть с уч.НЗС (Авто)'!EB"&amp;$J$42))/$D34)</f>
        <v>0</v>
      </c>
      <c r="EC34" s="137">
        <f ca="1">IF($D34=0,0,SUMIF('Полная ст-ть с уч.НЗС (Авто)'!$YP$11:INDIRECT("'Полная ст-ть с уч.НЗС (Авто)'!YP"&amp;$J$42),$C34,'Полная ст-ть с уч.НЗС (Авто)'!EC$11:INDIRECT("'Полная ст-ть с уч.НЗС (Авто)'!EC"&amp;$J$42))/$D34)</f>
        <v>0</v>
      </c>
      <c r="ED34" s="137">
        <f ca="1">IF($D34=0,0,SUMIF('Полная ст-ть с уч.НЗС (Авто)'!$YP$11:INDIRECT("'Полная ст-ть с уч.НЗС (Авто)'!YP"&amp;$J$42),$C34,'Полная ст-ть с уч.НЗС (Авто)'!ED$11:INDIRECT("'Полная ст-ть с уч.НЗС (Авто)'!ED"&amp;$J$42))/$D34)</f>
        <v>0</v>
      </c>
      <c r="EE34" s="137">
        <f ca="1">IF($D34=0,0,SUMIF('Полная ст-ть с уч.НЗС (Авто)'!$YP$11:INDIRECT("'Полная ст-ть с уч.НЗС (Авто)'!YP"&amp;$J$42),$C34,'Полная ст-ть с уч.НЗС (Авто)'!EE$11:INDIRECT("'Полная ст-ть с уч.НЗС (Авто)'!EE"&amp;$J$42))/$D34)</f>
        <v>0</v>
      </c>
      <c r="EF34" s="137">
        <f ca="1">IF($D34=0,0,SUMIF('Полная ст-ть с уч.НЗС (Авто)'!$YP$11:INDIRECT("'Полная ст-ть с уч.НЗС (Авто)'!YP"&amp;$J$42),$C34,'Полная ст-ть с уч.НЗС (Авто)'!EF$11:INDIRECT("'Полная ст-ть с уч.НЗС (Авто)'!EF"&amp;$J$42))/$D34)</f>
        <v>0</v>
      </c>
      <c r="EG34" s="137">
        <f ca="1">IF($D34=0,0,SUMIF('Полная ст-ть с уч.НЗС (Авто)'!$YP$11:INDIRECT("'Полная ст-ть с уч.НЗС (Авто)'!YP"&amp;$J$42),$C34,'Полная ст-ть с уч.НЗС (Авто)'!EG$11:INDIRECT("'Полная ст-ть с уч.НЗС (Авто)'!EG"&amp;$J$42))/$D34)</f>
        <v>0</v>
      </c>
      <c r="EH34" s="137">
        <f ca="1">IF($D34=0,0,SUMIF('Полная ст-ть с уч.НЗС (Авто)'!$YP$11:INDIRECT("'Полная ст-ть с уч.НЗС (Авто)'!YP"&amp;$J$42),$C34,'Полная ст-ть с уч.НЗС (Авто)'!EH$11:INDIRECT("'Полная ст-ть с уч.НЗС (Авто)'!EH"&amp;$J$42))/$D34)</f>
        <v>0</v>
      </c>
      <c r="EI34" s="137">
        <f ca="1">IF($D34=0,0,SUMIF('Полная ст-ть с уч.НЗС (Авто)'!$YP$11:INDIRECT("'Полная ст-ть с уч.НЗС (Авто)'!YP"&amp;$J$42),$C34,'Полная ст-ть с уч.НЗС (Авто)'!EI$11:INDIRECT("'Полная ст-ть с уч.НЗС (Авто)'!EI"&amp;$J$42))/$D34)</f>
        <v>0</v>
      </c>
      <c r="EJ34" s="137">
        <f ca="1">IF($D34=0,0,SUMIF('Полная ст-ть с уч.НЗС (Авто)'!$YP$11:INDIRECT("'Полная ст-ть с уч.НЗС (Авто)'!YP"&amp;$J$42),$C34,'Полная ст-ть с уч.НЗС (Авто)'!EJ$11:INDIRECT("'Полная ст-ть с уч.НЗС (Авто)'!EJ"&amp;$J$42))/$D34)</f>
        <v>0</v>
      </c>
      <c r="EK34" s="137">
        <f ca="1">IF($D34=0,0,SUMIF('Полная ст-ть с уч.НЗС (Авто)'!$YP$11:INDIRECT("'Полная ст-ть с уч.НЗС (Авто)'!YP"&amp;$J$42),$C34,'Полная ст-ть с уч.НЗС (Авто)'!EK$11:INDIRECT("'Полная ст-ть с уч.НЗС (Авто)'!EK"&amp;$J$42))/$D34)</f>
        <v>0</v>
      </c>
      <c r="EL34" s="137">
        <f ca="1">IF($D34=0,0,SUMIF('Полная ст-ть с уч.НЗС (Авто)'!$YP$11:INDIRECT("'Полная ст-ть с уч.НЗС (Авто)'!YP"&amp;$J$42),$C34,'Полная ст-ть с уч.НЗС (Авто)'!EL$11:INDIRECT("'Полная ст-ть с уч.НЗС (Авто)'!EL"&amp;$J$42))/$D34)</f>
        <v>0</v>
      </c>
      <c r="EM34" s="137">
        <f ca="1">IF($D34=0,0,SUMIF('Полная ст-ть с уч.НЗС (Авто)'!$YP$11:INDIRECT("'Полная ст-ть с уч.НЗС (Авто)'!YP"&amp;$J$42),$C34,'Полная ст-ть с уч.НЗС (Авто)'!EM$11:INDIRECT("'Полная ст-ть с уч.НЗС (Авто)'!EM"&amp;$J$42))/$D34)</f>
        <v>0</v>
      </c>
      <c r="EN34" s="137">
        <f ca="1">IF($D34=0,0,SUMIF('Полная ст-ть с уч.НЗС (Авто)'!$YP$11:INDIRECT("'Полная ст-ть с уч.НЗС (Авто)'!YP"&amp;$J$42),$C34,'Полная ст-ть с уч.НЗС (Авто)'!EN$11:INDIRECT("'Полная ст-ть с уч.НЗС (Авто)'!EN"&amp;$J$42))/$D34)</f>
        <v>0</v>
      </c>
      <c r="EO34" s="137">
        <f ca="1">IF($D34=0,0,SUMIF('Полная ст-ть с уч.НЗС (Авто)'!$YP$11:INDIRECT("'Полная ст-ть с уч.НЗС (Авто)'!YP"&amp;$J$42),$C34,'Полная ст-ть с уч.НЗС (Авто)'!EO$11:INDIRECT("'Полная ст-ть с уч.НЗС (Авто)'!EO"&amp;$J$42))/$D34)</f>
        <v>0</v>
      </c>
      <c r="EP34" s="137">
        <f ca="1">IF($D34=0,0,SUMIF('Полная ст-ть с уч.НЗС (Авто)'!$YP$11:INDIRECT("'Полная ст-ть с уч.НЗС (Авто)'!YP"&amp;$J$42),$C34,'Полная ст-ть с уч.НЗС (Авто)'!EP$11:INDIRECT("'Полная ст-ть с уч.НЗС (Авто)'!EP"&amp;$J$42))/$D34)</f>
        <v>0</v>
      </c>
      <c r="EQ34" s="137">
        <f ca="1">IF($D34=0,0,SUMIF('Полная ст-ть с уч.НЗС (Авто)'!$YP$11:INDIRECT("'Полная ст-ть с уч.НЗС (Авто)'!YP"&amp;$J$42),$C34,'Полная ст-ть с уч.НЗС (Авто)'!EQ$11:INDIRECT("'Полная ст-ть с уч.НЗС (Авто)'!EQ"&amp;$J$42))/$D34)</f>
        <v>0</v>
      </c>
      <c r="ER34" s="137">
        <f ca="1">IF($D34=0,0,SUMIF('Полная ст-ть с уч.НЗС (Авто)'!$YP$11:INDIRECT("'Полная ст-ть с уч.НЗС (Авто)'!YP"&amp;$J$42),$C34,'Полная ст-ть с уч.НЗС (Авто)'!ER$11:INDIRECT("'Полная ст-ть с уч.НЗС (Авто)'!ER"&amp;$J$42))/$D34)</f>
        <v>0</v>
      </c>
      <c r="ES34" s="137">
        <f ca="1">IF($D34=0,0,SUMIF('Полная ст-ть с уч.НЗС (Авто)'!$YP$11:INDIRECT("'Полная ст-ть с уч.НЗС (Авто)'!YP"&amp;$J$42),$C34,'Полная ст-ть с уч.НЗС (Авто)'!ES$11:INDIRECT("'Полная ст-ть с уч.НЗС (Авто)'!ES"&amp;$J$42))/$D34)</f>
        <v>0</v>
      </c>
      <c r="ET34" s="137">
        <f ca="1">IF($D34=0,0,SUMIF('Полная ст-ть с уч.НЗС (Авто)'!$YP$11:INDIRECT("'Полная ст-ть с уч.НЗС (Авто)'!YP"&amp;$J$42),$C34,'Полная ст-ть с уч.НЗС (Авто)'!ET$11:INDIRECT("'Полная ст-ть с уч.НЗС (Авто)'!ET"&amp;$J$42))/$D34)</f>
        <v>0</v>
      </c>
      <c r="EU34" s="137">
        <f ca="1">IF($D34=0,0,SUMIF('Полная ст-ть с уч.НЗС (Авто)'!$YP$11:INDIRECT("'Полная ст-ть с уч.НЗС (Авто)'!YP"&amp;$J$42),$C34,'Полная ст-ть с уч.НЗС (Авто)'!EU$11:INDIRECT("'Полная ст-ть с уч.НЗС (Авто)'!EU"&amp;$J$42))/$D34)</f>
        <v>0</v>
      </c>
      <c r="EV34" s="137">
        <f ca="1">IF($D34=0,0,SUMIF('Полная ст-ть с уч.НЗС (Авто)'!$YP$11:INDIRECT("'Полная ст-ть с уч.НЗС (Авто)'!YP"&amp;$J$42),$C34,'Полная ст-ть с уч.НЗС (Авто)'!EV$11:INDIRECT("'Полная ст-ть с уч.НЗС (Авто)'!EV"&amp;$J$42))/$D34)</f>
        <v>0</v>
      </c>
      <c r="EW34" s="137">
        <f ca="1">IF($D34=0,0,SUMIF('Полная ст-ть с уч.НЗС (Авто)'!$YP$11:INDIRECT("'Полная ст-ть с уч.НЗС (Авто)'!YP"&amp;$J$42),$C34,'Полная ст-ть с уч.НЗС (Авто)'!EW$11:INDIRECT("'Полная ст-ть с уч.НЗС (Авто)'!EW"&amp;$J$42))/$D34)</f>
        <v>0</v>
      </c>
      <c r="EX34" s="137">
        <f ca="1">IF($D34=0,0,SUMIF('Полная ст-ть с уч.НЗС (Авто)'!$YP$11:INDIRECT("'Полная ст-ть с уч.НЗС (Авто)'!YP"&amp;$J$42),$C34,'Полная ст-ть с уч.НЗС (Авто)'!EX$11:INDIRECT("'Полная ст-ть с уч.НЗС (Авто)'!EX"&amp;$J$42))/$D34)</f>
        <v>0</v>
      </c>
      <c r="EY34" s="137">
        <f ca="1">IF($D34=0,0,SUMIF('Полная ст-ть с уч.НЗС (Авто)'!$YP$11:INDIRECT("'Полная ст-ть с уч.НЗС (Авто)'!YP"&amp;$J$42),$C34,'Полная ст-ть с уч.НЗС (Авто)'!EY$11:INDIRECT("'Полная ст-ть с уч.НЗС (Авто)'!EY"&amp;$J$42))/$D34)</f>
        <v>0</v>
      </c>
      <c r="EZ34" s="137">
        <f ca="1">IF($D34=0,0,SUMIF('Полная ст-ть с уч.НЗС (Авто)'!$YP$11:INDIRECT("'Полная ст-ть с уч.НЗС (Авто)'!YP"&amp;$J$42),$C34,'Полная ст-ть с уч.НЗС (Авто)'!EZ$11:INDIRECT("'Полная ст-ть с уч.НЗС (Авто)'!EZ"&amp;$J$42))/$D34)</f>
        <v>0</v>
      </c>
      <c r="FA34" s="137">
        <f ca="1">IF($D34=0,0,SUMIF('Полная ст-ть с уч.НЗС (Авто)'!$YP$11:INDIRECT("'Полная ст-ть с уч.НЗС (Авто)'!YP"&amp;$J$42),$C34,'Полная ст-ть с уч.НЗС (Авто)'!FA$11:INDIRECT("'Полная ст-ть с уч.НЗС (Авто)'!FA"&amp;$J$42))/$D34)</f>
        <v>0</v>
      </c>
      <c r="FB34" s="137">
        <f ca="1">IF($D34=0,0,SUMIF('Полная ст-ть с уч.НЗС (Авто)'!$YP$11:INDIRECT("'Полная ст-ть с уч.НЗС (Авто)'!YP"&amp;$J$42),$C34,'Полная ст-ть с уч.НЗС (Авто)'!FB$11:INDIRECT("'Полная ст-ть с уч.НЗС (Авто)'!FB"&amp;$J$42))/$D34)</f>
        <v>0</v>
      </c>
      <c r="FC34" s="137">
        <f ca="1">IF($D34=0,0,SUMIF('Полная ст-ть с уч.НЗС (Авто)'!$YP$11:INDIRECT("'Полная ст-ть с уч.НЗС (Авто)'!YP"&amp;$J$42),$C34,'Полная ст-ть с уч.НЗС (Авто)'!FC$11:INDIRECT("'Полная ст-ть с уч.НЗС (Авто)'!FC"&amp;$J$42))/$D34)</f>
        <v>0</v>
      </c>
      <c r="FD34" s="137">
        <f ca="1">IF($D34=0,0,SUMIF('Полная ст-ть с уч.НЗС (Авто)'!$YP$11:INDIRECT("'Полная ст-ть с уч.НЗС (Авто)'!YP"&amp;$J$42),$C34,'Полная ст-ть с уч.НЗС (Авто)'!FD$11:INDIRECT("'Полная ст-ть с уч.НЗС (Авто)'!FD"&amp;$J$42))/$D34)</f>
        <v>0</v>
      </c>
      <c r="FE34" s="137">
        <f ca="1">IF($D34=0,0,SUMIF('Полная ст-ть с уч.НЗС (Авто)'!$YP$11:INDIRECT("'Полная ст-ть с уч.НЗС (Авто)'!YP"&amp;$J$42),$C34,'Полная ст-ть с уч.НЗС (Авто)'!FE$11:INDIRECT("'Полная ст-ть с уч.НЗС (Авто)'!FE"&amp;$J$42))/$D34)</f>
        <v>0</v>
      </c>
      <c r="FF34" s="137">
        <f ca="1">IF($D34=0,0,SUMIF('Полная ст-ть с уч.НЗС (Авто)'!$YP$11:INDIRECT("'Полная ст-ть с уч.НЗС (Авто)'!YP"&amp;$J$42),$C34,'Полная ст-ть с уч.НЗС (Авто)'!FF$11:INDIRECT("'Полная ст-ть с уч.НЗС (Авто)'!FF"&amp;$J$42))/$D34)</f>
        <v>0</v>
      </c>
      <c r="FG34" s="137">
        <f ca="1">IF($D34=0,0,SUMIF('Полная ст-ть с уч.НЗС (Авто)'!$YP$11:INDIRECT("'Полная ст-ть с уч.НЗС (Авто)'!YP"&amp;$J$42),$C34,'Полная ст-ть с уч.НЗС (Авто)'!FG$11:INDIRECT("'Полная ст-ть с уч.НЗС (Авто)'!FG"&amp;$J$42))/$D34)</f>
        <v>0</v>
      </c>
      <c r="FH34" s="137">
        <f ca="1">IF($D34=0,0,SUMIF('Полная ст-ть с уч.НЗС (Авто)'!$YP$11:INDIRECT("'Полная ст-ть с уч.НЗС (Авто)'!YP"&amp;$J$42),$C34,'Полная ст-ть с уч.НЗС (Авто)'!FH$11:INDIRECT("'Полная ст-ть с уч.НЗС (Авто)'!FH"&amp;$J$42))/$D34)</f>
        <v>0</v>
      </c>
      <c r="FI34" s="137">
        <f ca="1">IF($D34=0,0,SUMIF('Полная ст-ть с уч.НЗС (Авто)'!$YP$11:INDIRECT("'Полная ст-ть с уч.НЗС (Авто)'!YP"&amp;$J$42),$C34,'Полная ст-ть с уч.НЗС (Авто)'!FI$11:INDIRECT("'Полная ст-ть с уч.НЗС (Авто)'!FI"&amp;$J$42))/$D34)</f>
        <v>0</v>
      </c>
      <c r="FJ34" s="137">
        <f ca="1">IF($D34=0,0,SUMIF('Полная ст-ть с уч.НЗС (Авто)'!$YP$11:INDIRECT("'Полная ст-ть с уч.НЗС (Авто)'!YP"&amp;$J$42),$C34,'Полная ст-ть с уч.НЗС (Авто)'!FJ$11:INDIRECT("'Полная ст-ть с уч.НЗС (Авто)'!FJ"&amp;$J$42))/$D34)</f>
        <v>0</v>
      </c>
      <c r="FK34" s="137">
        <f ca="1">IF($D34=0,0,SUMIF('Полная ст-ть с уч.НЗС (Авто)'!$YP$11:INDIRECT("'Полная ст-ть с уч.НЗС (Авто)'!YP"&amp;$J$42),$C34,'Полная ст-ть с уч.НЗС (Авто)'!FK$11:INDIRECT("'Полная ст-ть с уч.НЗС (Авто)'!FK"&amp;$J$42))/$D34)</f>
        <v>0</v>
      </c>
      <c r="FL34" s="137">
        <f ca="1">IF($D34=0,0,SUMIF('Полная ст-ть с уч.НЗС (Авто)'!$YP$11:INDIRECT("'Полная ст-ть с уч.НЗС (Авто)'!YP"&amp;$J$42),$C34,'Полная ст-ть с уч.НЗС (Авто)'!FL$11:INDIRECT("'Полная ст-ть с уч.НЗС (Авто)'!FL"&amp;$J$42))/$D34)</f>
        <v>0</v>
      </c>
      <c r="FM34" s="137">
        <f ca="1">IF($D34=0,0,SUMIF('Полная ст-ть с уч.НЗС (Авто)'!$YP$11:INDIRECT("'Полная ст-ть с уч.НЗС (Авто)'!YP"&amp;$J$42),$C34,'Полная ст-ть с уч.НЗС (Авто)'!FM$11:INDIRECT("'Полная ст-ть с уч.НЗС (Авто)'!FM"&amp;$J$42))/$D34)</f>
        <v>0</v>
      </c>
      <c r="FN34" s="137">
        <f ca="1">IF($D34=0,0,SUMIF('Полная ст-ть с уч.НЗС (Авто)'!$YP$11:INDIRECT("'Полная ст-ть с уч.НЗС (Авто)'!YP"&amp;$J$42),$C34,'Полная ст-ть с уч.НЗС (Авто)'!FN$11:INDIRECT("'Полная ст-ть с уч.НЗС (Авто)'!FN"&amp;$J$42))/$D34)</f>
        <v>0</v>
      </c>
      <c r="FO34" s="137">
        <f ca="1">IF($D34=0,0,SUMIF('Полная ст-ть с уч.НЗС (Авто)'!$YP$11:INDIRECT("'Полная ст-ть с уч.НЗС (Авто)'!YP"&amp;$J$42),$C34,'Полная ст-ть с уч.НЗС (Авто)'!FO$11:INDIRECT("'Полная ст-ть с уч.НЗС (Авто)'!FO"&amp;$J$42))/$D34)</f>
        <v>0</v>
      </c>
      <c r="FP34" s="137">
        <f ca="1">IF($D34=0,0,SUMIF('Полная ст-ть с уч.НЗС (Авто)'!$YP$11:INDIRECT("'Полная ст-ть с уч.НЗС (Авто)'!YP"&amp;$J$42),$C34,'Полная ст-ть с уч.НЗС (Авто)'!FP$11:INDIRECT("'Полная ст-ть с уч.НЗС (Авто)'!FP"&amp;$J$42))/$D34)</f>
        <v>0</v>
      </c>
      <c r="FQ34" s="137">
        <f ca="1">IF($D34=0,0,SUMIF('Полная ст-ть с уч.НЗС (Авто)'!$YP$11:INDIRECT("'Полная ст-ть с уч.НЗС (Авто)'!YP"&amp;$J$42),$C34,'Полная ст-ть с уч.НЗС (Авто)'!FQ$11:INDIRECT("'Полная ст-ть с уч.НЗС (Авто)'!FQ"&amp;$J$42))/$D34)</f>
        <v>0</v>
      </c>
      <c r="FR34" s="137">
        <f ca="1">IF($D34=0,0,SUMIF('Полная ст-ть с уч.НЗС (Авто)'!$YP$11:INDIRECT("'Полная ст-ть с уч.НЗС (Авто)'!YP"&amp;$J$42),$C34,'Полная ст-ть с уч.НЗС (Авто)'!FR$11:INDIRECT("'Полная ст-ть с уч.НЗС (Авто)'!FR"&amp;$J$42))/$D34)</f>
        <v>0</v>
      </c>
      <c r="FS34" s="137">
        <f ca="1">IF($D34=0,0,SUMIF('Полная ст-ть с уч.НЗС (Авто)'!$YP$11:INDIRECT("'Полная ст-ть с уч.НЗС (Авто)'!YP"&amp;$J$42),$C34,'Полная ст-ть с уч.НЗС (Авто)'!FS$11:INDIRECT("'Полная ст-ть с уч.НЗС (Авто)'!FS"&amp;$J$42))/$D34)</f>
        <v>0</v>
      </c>
      <c r="FT34" s="137">
        <f ca="1">IF($D34=0,0,SUMIF('Полная ст-ть с уч.НЗС (Авто)'!$YP$11:INDIRECT("'Полная ст-ть с уч.НЗС (Авто)'!YP"&amp;$J$42),$C34,'Полная ст-ть с уч.НЗС (Авто)'!FT$11:INDIRECT("'Полная ст-ть с уч.НЗС (Авто)'!FT"&amp;$J$42))/$D34)</f>
        <v>0</v>
      </c>
      <c r="FU34" s="137">
        <f ca="1">IF($D34=0,0,SUMIF('Полная ст-ть с уч.НЗС (Авто)'!$YP$11:INDIRECT("'Полная ст-ть с уч.НЗС (Авто)'!YP"&amp;$J$42),$C34,'Полная ст-ть с уч.НЗС (Авто)'!FU$11:INDIRECT("'Полная ст-ть с уч.НЗС (Авто)'!FU"&amp;$J$42))/$D34)</f>
        <v>0</v>
      </c>
      <c r="FV34" s="137">
        <f ca="1">IF($D34=0,0,SUMIF('Полная ст-ть с уч.НЗС (Авто)'!$YP$11:INDIRECT("'Полная ст-ть с уч.НЗС (Авто)'!YP"&amp;$J$42),$C34,'Полная ст-ть с уч.НЗС (Авто)'!FV$11:INDIRECT("'Полная ст-ть с уч.НЗС (Авто)'!FV"&amp;$J$42))/$D34)</f>
        <v>0</v>
      </c>
      <c r="FW34" s="137">
        <f ca="1">IF($D34=0,0,SUMIF('Полная ст-ть с уч.НЗС (Авто)'!$YP$11:INDIRECT("'Полная ст-ть с уч.НЗС (Авто)'!YP"&amp;$J$42),$C34,'Полная ст-ть с уч.НЗС (Авто)'!FW$11:INDIRECT("'Полная ст-ть с уч.НЗС (Авто)'!FW"&amp;$J$42))/$D34)</f>
        <v>0</v>
      </c>
      <c r="FX34" s="137">
        <f ca="1">IF($D34=0,0,SUMIF('Полная ст-ть с уч.НЗС (Авто)'!$YP$11:INDIRECT("'Полная ст-ть с уч.НЗС (Авто)'!YP"&amp;$J$42),$C34,'Полная ст-ть с уч.НЗС (Авто)'!FX$11:INDIRECT("'Полная ст-ть с уч.НЗС (Авто)'!FX"&amp;$J$42))/$D34)</f>
        <v>0</v>
      </c>
      <c r="FY34" s="137">
        <f ca="1">IF($D34=0,0,SUMIF('Полная ст-ть с уч.НЗС (Авто)'!$YP$11:INDIRECT("'Полная ст-ть с уч.НЗС (Авто)'!YP"&amp;$J$42),$C34,'Полная ст-ть с уч.НЗС (Авто)'!FY$11:INDIRECT("'Полная ст-ть с уч.НЗС (Авто)'!FY"&amp;$J$42))/$D34)</f>
        <v>0</v>
      </c>
      <c r="FZ34" s="137">
        <f ca="1">IF($D34=0,0,SUMIF('Полная ст-ть с уч.НЗС (Авто)'!$YP$11:INDIRECT("'Полная ст-ть с уч.НЗС (Авто)'!YP"&amp;$J$42),$C34,'Полная ст-ть с уч.НЗС (Авто)'!FZ$11:INDIRECT("'Полная ст-ть с уч.НЗС (Авто)'!FZ"&amp;$J$42))/$D34)</f>
        <v>0</v>
      </c>
      <c r="GA34" s="137">
        <f ca="1">IF($D34=0,0,SUMIF('Полная ст-ть с уч.НЗС (Авто)'!$YP$11:INDIRECT("'Полная ст-ть с уч.НЗС (Авто)'!YP"&amp;$J$42),$C34,'Полная ст-ть с уч.НЗС (Авто)'!GA$11:INDIRECT("'Полная ст-ть с уч.НЗС (Авто)'!GA"&amp;$J$42))/$D34)</f>
        <v>0</v>
      </c>
      <c r="GB34" s="137">
        <f ca="1">IF($D34=0,0,SUMIF('Полная ст-ть с уч.НЗС (Авто)'!$YP$11:INDIRECT("'Полная ст-ть с уч.НЗС (Авто)'!YP"&amp;$J$42),$C34,'Полная ст-ть с уч.НЗС (Авто)'!GB$11:INDIRECT("'Полная ст-ть с уч.НЗС (Авто)'!GB"&amp;$J$42))/$D34)</f>
        <v>0</v>
      </c>
      <c r="GC34" s="137">
        <f ca="1">IF($D34=0,0,SUMIF('Полная ст-ть с уч.НЗС (Авто)'!$YP$11:INDIRECT("'Полная ст-ть с уч.НЗС (Авто)'!YP"&amp;$J$42),$C34,'Полная ст-ть с уч.НЗС (Авто)'!GC$11:INDIRECT("'Полная ст-ть с уч.НЗС (Авто)'!GC"&amp;$J$42))/$D34)</f>
        <v>0</v>
      </c>
      <c r="GD34" s="137">
        <f ca="1">IF($D34=0,0,SUMIF('Полная ст-ть с уч.НЗС (Авто)'!$YP$11:INDIRECT("'Полная ст-ть с уч.НЗС (Авто)'!YP"&amp;$J$42),$C34,'Полная ст-ть с уч.НЗС (Авто)'!GD$11:INDIRECT("'Полная ст-ть с уч.НЗС (Авто)'!GD"&amp;$J$42))/$D34)</f>
        <v>0</v>
      </c>
      <c r="GE34" s="137">
        <f ca="1">IF($D34=0,0,SUMIF('Полная ст-ть с уч.НЗС (Авто)'!$YP$11:INDIRECT("'Полная ст-ть с уч.НЗС (Авто)'!YP"&amp;$J$42),$C34,'Полная ст-ть с уч.НЗС (Авто)'!GE$11:INDIRECT("'Полная ст-ть с уч.НЗС (Авто)'!GE"&amp;$J$42))/$D34)</f>
        <v>0</v>
      </c>
      <c r="GF34" s="137">
        <f ca="1">IF($D34=0,0,SUMIF('Полная ст-ть с уч.НЗС (Авто)'!$YP$11:INDIRECT("'Полная ст-ть с уч.НЗС (Авто)'!YP"&amp;$J$42),$C34,'Полная ст-ть с уч.НЗС (Авто)'!GF$11:INDIRECT("'Полная ст-ть с уч.НЗС (Авто)'!GF"&amp;$J$42))/$D34)</f>
        <v>0</v>
      </c>
      <c r="GG34" s="137">
        <f ca="1">IF($D34=0,0,SUMIF('Полная ст-ть с уч.НЗС (Авто)'!$YP$11:INDIRECT("'Полная ст-ть с уч.НЗС (Авто)'!YP"&amp;$J$42),$C34,'Полная ст-ть с уч.НЗС (Авто)'!GG$11:INDIRECT("'Полная ст-ть с уч.НЗС (Авто)'!GG"&amp;$J$42))/$D34)</f>
        <v>0</v>
      </c>
      <c r="GH34" s="137">
        <f ca="1">IF($D34=0,0,SUMIF('Полная ст-ть с уч.НЗС (Авто)'!$YP$11:INDIRECT("'Полная ст-ть с уч.НЗС (Авто)'!YP"&amp;$J$42),$C34,'Полная ст-ть с уч.НЗС (Авто)'!GH$11:INDIRECT("'Полная ст-ть с уч.НЗС (Авто)'!GH"&amp;$J$42))/$D34)</f>
        <v>0</v>
      </c>
      <c r="GI34" s="137">
        <f ca="1">IF($D34=0,0,SUMIF('Полная ст-ть с уч.НЗС (Авто)'!$YP$11:INDIRECT("'Полная ст-ть с уч.НЗС (Авто)'!YP"&amp;$J$42),$C34,'Полная ст-ть с уч.НЗС (Авто)'!GI$11:INDIRECT("'Полная ст-ть с уч.НЗС (Авто)'!GI"&amp;$J$42))/$D34)</f>
        <v>0</v>
      </c>
      <c r="GJ34" s="137">
        <f ca="1">IF($D34=0,0,SUMIF('Полная ст-ть с уч.НЗС (Авто)'!$YP$11:INDIRECT("'Полная ст-ть с уч.НЗС (Авто)'!YP"&amp;$J$42),$C34,'Полная ст-ть с уч.НЗС (Авто)'!GJ$11:INDIRECT("'Полная ст-ть с уч.НЗС (Авто)'!GJ"&amp;$J$42))/$D34)</f>
        <v>0</v>
      </c>
      <c r="GK34" s="137">
        <f ca="1">IF($D34=0,0,SUMIF('Полная ст-ть с уч.НЗС (Авто)'!$YP$11:INDIRECT("'Полная ст-ть с уч.НЗС (Авто)'!YP"&amp;$J$42),$C34,'Полная ст-ть с уч.НЗС (Авто)'!GK$11:INDIRECT("'Полная ст-ть с уч.НЗС (Авто)'!GK"&amp;$J$42))/$D34)</f>
        <v>0</v>
      </c>
      <c r="GL34" s="137">
        <f ca="1">IF($D34=0,0,SUMIF('Полная ст-ть с уч.НЗС (Авто)'!$YP$11:INDIRECT("'Полная ст-ть с уч.НЗС (Авто)'!YP"&amp;$J$42),$C34,'Полная ст-ть с уч.НЗС (Авто)'!GL$11:INDIRECT("'Полная ст-ть с уч.НЗС (Авто)'!GL"&amp;$J$42))/$D34)</f>
        <v>0</v>
      </c>
      <c r="GM34" s="137">
        <f ca="1">IF($D34=0,0,SUMIF('Полная ст-ть с уч.НЗС (Авто)'!$YP$11:INDIRECT("'Полная ст-ть с уч.НЗС (Авто)'!YP"&amp;$J$42),$C34,'Полная ст-ть с уч.НЗС (Авто)'!GM$11:INDIRECT("'Полная ст-ть с уч.НЗС (Авто)'!GM"&amp;$J$42))/$D34)</f>
        <v>0</v>
      </c>
      <c r="GN34" s="137">
        <f ca="1">IF($D34=0,0,SUMIF('Полная ст-ть с уч.НЗС (Авто)'!$YP$11:INDIRECT("'Полная ст-ть с уч.НЗС (Авто)'!YP"&amp;$J$42),$C34,'Полная ст-ть с уч.НЗС (Авто)'!GN$11:INDIRECT("'Полная ст-ть с уч.НЗС (Авто)'!GN"&amp;$J$42))/$D34)</f>
        <v>0</v>
      </c>
      <c r="GO34" s="137">
        <f ca="1">IF($D34=0,0,SUMIF('Полная ст-ть с уч.НЗС (Авто)'!$YP$11:INDIRECT("'Полная ст-ть с уч.НЗС (Авто)'!YP"&amp;$J$42),$C34,'Полная ст-ть с уч.НЗС (Авто)'!GO$11:INDIRECT("'Полная ст-ть с уч.НЗС (Авто)'!GO"&amp;$J$42))/$D34)</f>
        <v>0</v>
      </c>
      <c r="GP34" s="137">
        <f ca="1">IF($D34=0,0,SUMIF('Полная ст-ть с уч.НЗС (Авто)'!$YP$11:INDIRECT("'Полная ст-ть с уч.НЗС (Авто)'!YP"&amp;$J$42),$C34,'Полная ст-ть с уч.НЗС (Авто)'!GP$11:INDIRECT("'Полная ст-ть с уч.НЗС (Авто)'!GP"&amp;$J$42))/$D34)</f>
        <v>0</v>
      </c>
      <c r="GQ34" s="137">
        <f ca="1">IF($D34=0,0,SUMIF('Полная ст-ть с уч.НЗС (Авто)'!$YP$11:INDIRECT("'Полная ст-ть с уч.НЗС (Авто)'!YP"&amp;$J$42),$C34,'Полная ст-ть с уч.НЗС (Авто)'!GQ$11:INDIRECT("'Полная ст-ть с уч.НЗС (Авто)'!GQ"&amp;$J$42))/$D34)</f>
        <v>0</v>
      </c>
      <c r="GR34" s="137">
        <f ca="1">IF($D34=0,0,SUMIF('Полная ст-ть с уч.НЗС (Авто)'!$YP$11:INDIRECT("'Полная ст-ть с уч.НЗС (Авто)'!YP"&amp;$J$42),$C34,'Полная ст-ть с уч.НЗС (Авто)'!GR$11:INDIRECT("'Полная ст-ть с уч.НЗС (Авто)'!GR"&amp;$J$42))/$D34)</f>
        <v>0</v>
      </c>
      <c r="GS34" s="137">
        <f ca="1">IF($D34=0,0,SUMIF('Полная ст-ть с уч.НЗС (Авто)'!$YP$11:INDIRECT("'Полная ст-ть с уч.НЗС (Авто)'!YP"&amp;$J$42),$C34,'Полная ст-ть с уч.НЗС (Авто)'!GS$11:INDIRECT("'Полная ст-ть с уч.НЗС (Авто)'!GS"&amp;$J$42))/$D34)</f>
        <v>0</v>
      </c>
      <c r="GT34" s="137">
        <f ca="1">IF($D34=0,0,SUMIF('Полная ст-ть с уч.НЗС (Авто)'!$YP$11:INDIRECT("'Полная ст-ть с уч.НЗС (Авто)'!YP"&amp;$J$42),$C34,'Полная ст-ть с уч.НЗС (Авто)'!GT$11:INDIRECT("'Полная ст-ть с уч.НЗС (Авто)'!GT"&amp;$J$42))/$D34)</f>
        <v>0</v>
      </c>
      <c r="GU34" s="137">
        <f ca="1">IF($D34=0,0,SUMIF('Полная ст-ть с уч.НЗС (Авто)'!$YP$11:INDIRECT("'Полная ст-ть с уч.НЗС (Авто)'!YP"&amp;$J$42),$C34,'Полная ст-ть с уч.НЗС (Авто)'!GU$11:INDIRECT("'Полная ст-ть с уч.НЗС (Авто)'!GU"&amp;$J$42))/$D34)</f>
        <v>0</v>
      </c>
      <c r="GV34" s="137">
        <f ca="1">IF($D34=0,0,SUMIF('Полная ст-ть с уч.НЗС (Авто)'!$YP$11:INDIRECT("'Полная ст-ть с уч.НЗС (Авто)'!YP"&amp;$J$42),$C34,'Полная ст-ть с уч.НЗС (Авто)'!GV$11:INDIRECT("'Полная ст-ть с уч.НЗС (Авто)'!GV"&amp;$J$42))/$D34)</f>
        <v>0</v>
      </c>
      <c r="GW34" s="137">
        <f ca="1">IF($D34=0,0,SUMIF('Полная ст-ть с уч.НЗС (Авто)'!$YP$11:INDIRECT("'Полная ст-ть с уч.НЗС (Авто)'!YP"&amp;$J$42),$C34,'Полная ст-ть с уч.НЗС (Авто)'!GW$11:INDIRECT("'Полная ст-ть с уч.НЗС (Авто)'!GW"&amp;$J$42))/$D34)</f>
        <v>0</v>
      </c>
      <c r="GX34" s="137">
        <f ca="1">IF($D34=0,0,SUMIF('Полная ст-ть с уч.НЗС (Авто)'!$YP$11:INDIRECT("'Полная ст-ть с уч.НЗС (Авто)'!YP"&amp;$J$42),$C34,'Полная ст-ть с уч.НЗС (Авто)'!GX$11:INDIRECT("'Полная ст-ть с уч.НЗС (Авто)'!GX"&amp;$J$42))/$D34)</f>
        <v>0</v>
      </c>
      <c r="GY34" s="137">
        <f ca="1">IF($D34=0,0,SUMIF('Полная ст-ть с уч.НЗС (Авто)'!$YP$11:INDIRECT("'Полная ст-ть с уч.НЗС (Авто)'!YP"&amp;$J$42),$C34,'Полная ст-ть с уч.НЗС (Авто)'!GY$11:INDIRECT("'Полная ст-ть с уч.НЗС (Авто)'!GY"&amp;$J$42))/$D34)</f>
        <v>0</v>
      </c>
      <c r="GZ34" s="137">
        <f ca="1">IF($D34=0,0,SUMIF('Полная ст-ть с уч.НЗС (Авто)'!$YP$11:INDIRECT("'Полная ст-ть с уч.НЗС (Авто)'!YP"&amp;$J$42),$C34,'Полная ст-ть с уч.НЗС (Авто)'!GZ$11:INDIRECT("'Полная ст-ть с уч.НЗС (Авто)'!GZ"&amp;$J$42))/$D34)</f>
        <v>0</v>
      </c>
      <c r="HA34" s="137">
        <f ca="1">IF($D34=0,0,SUMIF('Полная ст-ть с уч.НЗС (Авто)'!$YP$11:INDIRECT("'Полная ст-ть с уч.НЗС (Авто)'!YP"&amp;$J$42),$C34,'Полная ст-ть с уч.НЗС (Авто)'!HA$11:INDIRECT("'Полная ст-ть с уч.НЗС (Авто)'!HA"&amp;$J$42))/$D34)</f>
        <v>0</v>
      </c>
      <c r="HB34" s="137">
        <f ca="1">IF($D34=0,0,SUMIF('Полная ст-ть с уч.НЗС (Авто)'!$YP$11:INDIRECT("'Полная ст-ть с уч.НЗС (Авто)'!YP"&amp;$J$42),$C34,'Полная ст-ть с уч.НЗС (Авто)'!HB$11:INDIRECT("'Полная ст-ть с уч.НЗС (Авто)'!HB"&amp;$J$42))/$D34)</f>
        <v>0</v>
      </c>
      <c r="HC34" s="137">
        <f ca="1">IF($D34=0,0,SUMIF('Полная ст-ть с уч.НЗС (Авто)'!$YP$11:INDIRECT("'Полная ст-ть с уч.НЗС (Авто)'!YP"&amp;$J$42),$C34,'Полная ст-ть с уч.НЗС (Авто)'!HC$11:INDIRECT("'Полная ст-ть с уч.НЗС (Авто)'!HC"&amp;$J$42))/$D34)</f>
        <v>0</v>
      </c>
      <c r="HD34" s="137">
        <f ca="1">IF($D34=0,0,SUMIF('Полная ст-ть с уч.НЗС (Авто)'!$YP$11:INDIRECT("'Полная ст-ть с уч.НЗС (Авто)'!YP"&amp;$J$42),$C34,'Полная ст-ть с уч.НЗС (Авто)'!HD$11:INDIRECT("'Полная ст-ть с уч.НЗС (Авто)'!HD"&amp;$J$42))/$D34)</f>
        <v>0</v>
      </c>
      <c r="HE34" s="137">
        <f ca="1">IF($D34=0,0,SUMIF('Полная ст-ть с уч.НЗС (Авто)'!$YP$11:INDIRECT("'Полная ст-ть с уч.НЗС (Авто)'!YP"&amp;$J$42),$C34,'Полная ст-ть с уч.НЗС (Авто)'!HE$11:INDIRECT("'Полная ст-ть с уч.НЗС (Авто)'!HE"&amp;$J$42))/$D34)</f>
        <v>0</v>
      </c>
      <c r="HF34" s="137">
        <f ca="1">IF($D34=0,0,SUMIF('Полная ст-ть с уч.НЗС (Авто)'!$YP$11:INDIRECT("'Полная ст-ть с уч.НЗС (Авто)'!YP"&amp;$J$42),$C34,'Полная ст-ть с уч.НЗС (Авто)'!HF$11:INDIRECT("'Полная ст-ть с уч.НЗС (Авто)'!HF"&amp;$J$42))/$D34)</f>
        <v>0</v>
      </c>
      <c r="HG34" s="137">
        <f ca="1">IF($D34=0,0,SUMIF('Полная ст-ть с уч.НЗС (Авто)'!$YP$11:INDIRECT("'Полная ст-ть с уч.НЗС (Авто)'!YP"&amp;$J$42),$C34,'Полная ст-ть с уч.НЗС (Авто)'!HG$11:INDIRECT("'Полная ст-ть с уч.НЗС (Авто)'!HG"&amp;$J$42))/$D34)</f>
        <v>0</v>
      </c>
      <c r="HH34" s="137">
        <f ca="1">IF($D34=0,0,SUMIF('Полная ст-ть с уч.НЗС (Авто)'!$YP$11:INDIRECT("'Полная ст-ть с уч.НЗС (Авто)'!YP"&amp;$J$42),$C34,'Полная ст-ть с уч.НЗС (Авто)'!HH$11:INDIRECT("'Полная ст-ть с уч.НЗС (Авто)'!HH"&amp;$J$42))/$D34)</f>
        <v>0</v>
      </c>
      <c r="HI34" s="137">
        <f ca="1">IF($D34=0,0,SUMIF('Полная ст-ть с уч.НЗС (Авто)'!$YP$11:INDIRECT("'Полная ст-ть с уч.НЗС (Авто)'!YP"&amp;$J$42),$C34,'Полная ст-ть с уч.НЗС (Авто)'!HI$11:INDIRECT("'Полная ст-ть с уч.НЗС (Авто)'!HI"&amp;$J$42))/$D34)</f>
        <v>0</v>
      </c>
      <c r="HJ34" s="137">
        <f ca="1">IF($D34=0,0,SUMIF('Полная ст-ть с уч.НЗС (Авто)'!$YP$11:INDIRECT("'Полная ст-ть с уч.НЗС (Авто)'!YP"&amp;$J$42),$C34,'Полная ст-ть с уч.НЗС (Авто)'!HJ$11:INDIRECT("'Полная ст-ть с уч.НЗС (Авто)'!HJ"&amp;$J$42))/$D34)</f>
        <v>0</v>
      </c>
      <c r="HK34" s="137">
        <f ca="1">IF($D34=0,0,SUMIF('Полная ст-ть с уч.НЗС (Авто)'!$YP$11:INDIRECT("'Полная ст-ть с уч.НЗС (Авто)'!YP"&amp;$J$42),$C34,'Полная ст-ть с уч.НЗС (Авто)'!HK$11:INDIRECT("'Полная ст-ть с уч.НЗС (Авто)'!HK"&amp;$J$42))/$D34)</f>
        <v>0</v>
      </c>
      <c r="HL34" s="137">
        <f ca="1">IF($D34=0,0,SUMIF('Полная ст-ть с уч.НЗС (Авто)'!$YP$11:INDIRECT("'Полная ст-ть с уч.НЗС (Авто)'!YP"&amp;$J$42),$C34,'Полная ст-ть с уч.НЗС (Авто)'!HL$11:INDIRECT("'Полная ст-ть с уч.НЗС (Авто)'!HL"&amp;$J$42))/$D34)</f>
        <v>0</v>
      </c>
      <c r="HM34" s="137">
        <f ca="1">IF($D34=0,0,SUMIF('Полная ст-ть с уч.НЗС (Авто)'!$YP$11:INDIRECT("'Полная ст-ть с уч.НЗС (Авто)'!YP"&amp;$J$42),$C34,'Полная ст-ть с уч.НЗС (Авто)'!HM$11:INDIRECT("'Полная ст-ть с уч.НЗС (Авто)'!HM"&amp;$J$42))/$D34)</f>
        <v>0</v>
      </c>
      <c r="HN34" s="137">
        <f ca="1">IF($D34=0,0,SUMIF('Полная ст-ть с уч.НЗС (Авто)'!$YP$11:INDIRECT("'Полная ст-ть с уч.НЗС (Авто)'!YP"&amp;$J$42),$C34,'Полная ст-ть с уч.НЗС (Авто)'!HN$11:INDIRECT("'Полная ст-ть с уч.НЗС (Авто)'!HN"&amp;$J$42))/$D34)</f>
        <v>0</v>
      </c>
      <c r="HO34" s="137">
        <f ca="1">IF($D34=0,0,SUMIF('Полная ст-ть с уч.НЗС (Авто)'!$YP$11:INDIRECT("'Полная ст-ть с уч.НЗС (Авто)'!YP"&amp;$J$42),$C34,'Полная ст-ть с уч.НЗС (Авто)'!HO$11:INDIRECT("'Полная ст-ть с уч.НЗС (Авто)'!HO"&amp;$J$42))/$D34)</f>
        <v>0</v>
      </c>
      <c r="HP34" s="137">
        <f ca="1">IF($D34=0,0,SUMIF('Полная ст-ть с уч.НЗС (Авто)'!$YP$11:INDIRECT("'Полная ст-ть с уч.НЗС (Авто)'!YP"&amp;$J$42),$C34,'Полная ст-ть с уч.НЗС (Авто)'!HP$11:INDIRECT("'Полная ст-ть с уч.НЗС (Авто)'!HP"&amp;$J$42))/$D34)</f>
        <v>0</v>
      </c>
      <c r="HQ34" s="137">
        <f ca="1">IF($D34=0,0,SUMIF('Полная ст-ть с уч.НЗС (Авто)'!$YP$11:INDIRECT("'Полная ст-ть с уч.НЗС (Авто)'!YP"&amp;$J$42),$C34,'Полная ст-ть с уч.НЗС (Авто)'!HQ$11:INDIRECT("'Полная ст-ть с уч.НЗС (Авто)'!HQ"&amp;$J$42))/$D34)</f>
        <v>0</v>
      </c>
      <c r="HR34" s="137">
        <f ca="1">IF($D34=0,0,SUMIF('Полная ст-ть с уч.НЗС (Авто)'!$YP$11:INDIRECT("'Полная ст-ть с уч.НЗС (Авто)'!YP"&amp;$J$42),$C34,'Полная ст-ть с уч.НЗС (Авто)'!HR$11:INDIRECT("'Полная ст-ть с уч.НЗС (Авто)'!HR"&amp;$J$42))/$D34)</f>
        <v>0</v>
      </c>
      <c r="HS34" s="137">
        <f ca="1">IF($D34=0,0,SUMIF('Полная ст-ть с уч.НЗС (Авто)'!$YP$11:INDIRECT("'Полная ст-ть с уч.НЗС (Авто)'!YP"&amp;$J$42),$C34,'Полная ст-ть с уч.НЗС (Авто)'!HS$11:INDIRECT("'Полная ст-ть с уч.НЗС (Авто)'!HS"&amp;$J$42))/$D34)</f>
        <v>0</v>
      </c>
      <c r="HT34" s="137">
        <f ca="1">IF($D34=0,0,SUMIF('Полная ст-ть с уч.НЗС (Авто)'!$YP$11:INDIRECT("'Полная ст-ть с уч.НЗС (Авто)'!YP"&amp;$J$42),$C34,'Полная ст-ть с уч.НЗС (Авто)'!HT$11:INDIRECT("'Полная ст-ть с уч.НЗС (Авто)'!HT"&amp;$J$42))/$D34)</f>
        <v>0</v>
      </c>
      <c r="HU34" s="137">
        <f ca="1">IF($D34=0,0,SUMIF('Полная ст-ть с уч.НЗС (Авто)'!$YP$11:INDIRECT("'Полная ст-ть с уч.НЗС (Авто)'!YP"&amp;$J$42),$C34,'Полная ст-ть с уч.НЗС (Авто)'!HU$11:INDIRECT("'Полная ст-ть с уч.НЗС (Авто)'!HU"&amp;$J$42))/$D34)</f>
        <v>0</v>
      </c>
      <c r="HV34" s="137">
        <f ca="1">IF($D34=0,0,SUMIF('Полная ст-ть с уч.НЗС (Авто)'!$YP$11:INDIRECT("'Полная ст-ть с уч.НЗС (Авто)'!YP"&amp;$J$42),$C34,'Полная ст-ть с уч.НЗС (Авто)'!HV$11:INDIRECT("'Полная ст-ть с уч.НЗС (Авто)'!HV"&amp;$J$42))/$D34)</f>
        <v>0</v>
      </c>
      <c r="HW34" s="137">
        <f ca="1">IF($D34=0,0,SUMIF('Полная ст-ть с уч.НЗС (Авто)'!$YP$11:INDIRECT("'Полная ст-ть с уч.НЗС (Авто)'!YP"&amp;$J$42),$C34,'Полная ст-ть с уч.НЗС (Авто)'!HW$11:INDIRECT("'Полная ст-ть с уч.НЗС (Авто)'!HW"&amp;$J$42))/$D34)</f>
        <v>0</v>
      </c>
      <c r="HX34" s="137">
        <f ca="1">IF($D34=0,0,SUMIF('Полная ст-ть с уч.НЗС (Авто)'!$YP$11:INDIRECT("'Полная ст-ть с уч.НЗС (Авто)'!YP"&amp;$J$42),$C34,'Полная ст-ть с уч.НЗС (Авто)'!HX$11:INDIRECT("'Полная ст-ть с уч.НЗС (Авто)'!HX"&amp;$J$42))/$D34)</f>
        <v>0</v>
      </c>
      <c r="HY34" s="137">
        <f ca="1">IF($D34=0,0,SUMIF('Полная ст-ть с уч.НЗС (Авто)'!$YP$11:INDIRECT("'Полная ст-ть с уч.НЗС (Авто)'!YP"&amp;$J$42),$C34,'Полная ст-ть с уч.НЗС (Авто)'!HY$11:INDIRECT("'Полная ст-ть с уч.НЗС (Авто)'!HY"&amp;$J$42))/$D34)</f>
        <v>0</v>
      </c>
      <c r="HZ34" s="137">
        <f ca="1">IF($D34=0,0,SUMIF('Полная ст-ть с уч.НЗС (Авто)'!$YP$11:INDIRECT("'Полная ст-ть с уч.НЗС (Авто)'!YP"&amp;$J$42),$C34,'Полная ст-ть с уч.НЗС (Авто)'!HZ$11:INDIRECT("'Полная ст-ть с уч.НЗС (Авто)'!HZ"&amp;$J$42))/$D34)</f>
        <v>0</v>
      </c>
      <c r="IA34" s="137">
        <f ca="1">IF($D34=0,0,SUMIF('Полная ст-ть с уч.НЗС (Авто)'!$YP$11:INDIRECT("'Полная ст-ть с уч.НЗС (Авто)'!YP"&amp;$J$42),$C34,'Полная ст-ть с уч.НЗС (Авто)'!IA$11:INDIRECT("'Полная ст-ть с уч.НЗС (Авто)'!IA"&amp;$J$42))/$D34)</f>
        <v>0</v>
      </c>
      <c r="IB34" s="137">
        <f ca="1">IF($D34=0,0,SUMIF('Полная ст-ть с уч.НЗС (Авто)'!$YP$11:INDIRECT("'Полная ст-ть с уч.НЗС (Авто)'!YP"&amp;$J$42),$C34,'Полная ст-ть с уч.НЗС (Авто)'!IB$11:INDIRECT("'Полная ст-ть с уч.НЗС (Авто)'!IB"&amp;$J$42))/$D34)</f>
        <v>0</v>
      </c>
      <c r="IC34" s="137">
        <f ca="1">IF($D34=0,0,SUMIF('Полная ст-ть с уч.НЗС (Авто)'!$YP$11:INDIRECT("'Полная ст-ть с уч.НЗС (Авто)'!YP"&amp;$J$42),$C34,'Полная ст-ть с уч.НЗС (Авто)'!IC$11:INDIRECT("'Полная ст-ть с уч.НЗС (Авто)'!IC"&amp;$J$42))/$D34)</f>
        <v>0</v>
      </c>
      <c r="ID34" s="137">
        <f ca="1">IF($D34=0,0,SUMIF('Полная ст-ть с уч.НЗС (Авто)'!$YP$11:INDIRECT("'Полная ст-ть с уч.НЗС (Авто)'!YP"&amp;$J$42),$C34,'Полная ст-ть с уч.НЗС (Авто)'!ID$11:INDIRECT("'Полная ст-ть с уч.НЗС (Авто)'!ID"&amp;$J$42))/$D34)</f>
        <v>0</v>
      </c>
      <c r="IE34" s="137">
        <f ca="1">IF($D34=0,0,SUMIF('Полная ст-ть с уч.НЗС (Авто)'!$YP$11:INDIRECT("'Полная ст-ть с уч.НЗС (Авто)'!YP"&amp;$J$42),$C34,'Полная ст-ть с уч.НЗС (Авто)'!IE$11:INDIRECT("'Полная ст-ть с уч.НЗС (Авто)'!IE"&amp;$J$42))/$D34)</f>
        <v>0</v>
      </c>
      <c r="IF34" s="137">
        <f ca="1">IF($D34=0,0,SUMIF('Полная ст-ть с уч.НЗС (Авто)'!$YP$11:INDIRECT("'Полная ст-ть с уч.НЗС (Авто)'!YP"&amp;$J$42),$C34,'Полная ст-ть с уч.НЗС (Авто)'!IF$11:INDIRECT("'Полная ст-ть с уч.НЗС (Авто)'!IF"&amp;$J$42))/$D34)</f>
        <v>0</v>
      </c>
      <c r="IG34" s="137">
        <f ca="1">IF($D34=0,0,SUMIF('Полная ст-ть с уч.НЗС (Авто)'!$YP$11:INDIRECT("'Полная ст-ть с уч.НЗС (Авто)'!YP"&amp;$J$42),$C34,'Полная ст-ть с уч.НЗС (Авто)'!IG$11:INDIRECT("'Полная ст-ть с уч.НЗС (Авто)'!IG"&amp;$J$42))/$D34)</f>
        <v>0</v>
      </c>
      <c r="IH34" s="137">
        <f ca="1">IF($D34=0,0,SUMIF('Полная ст-ть с уч.НЗС (Авто)'!$YP$11:INDIRECT("'Полная ст-ть с уч.НЗС (Авто)'!YP"&amp;$J$42),$C34,'Полная ст-ть с уч.НЗС (Авто)'!IH$11:INDIRECT("'Полная ст-ть с уч.НЗС (Авто)'!IH"&amp;$J$42))/$D34)</f>
        <v>0</v>
      </c>
      <c r="II34" s="137">
        <f ca="1">IF($D34=0,0,SUMIF('Полная ст-ть с уч.НЗС (Авто)'!$YP$11:INDIRECT("'Полная ст-ть с уч.НЗС (Авто)'!YP"&amp;$J$42),$C34,'Полная ст-ть с уч.НЗС (Авто)'!II$11:INDIRECT("'Полная ст-ть с уч.НЗС (Авто)'!II"&amp;$J$42))/$D34)</f>
        <v>0</v>
      </c>
      <c r="IJ34" s="137">
        <f ca="1">IF($D34=0,0,SUMIF('Полная ст-ть с уч.НЗС (Авто)'!$YP$11:INDIRECT("'Полная ст-ть с уч.НЗС (Авто)'!YP"&amp;$J$42),$C34,'Полная ст-ть с уч.НЗС (Авто)'!IJ$11:INDIRECT("'Полная ст-ть с уч.НЗС (Авто)'!IJ"&amp;$J$42))/$D34)</f>
        <v>0</v>
      </c>
      <c r="IK34" s="137">
        <f ca="1">IF($D34=0,0,SUMIF('Полная ст-ть с уч.НЗС (Авто)'!$YP$11:INDIRECT("'Полная ст-ть с уч.НЗС (Авто)'!YP"&amp;$J$42),$C34,'Полная ст-ть с уч.НЗС (Авто)'!IK$11:INDIRECT("'Полная ст-ть с уч.НЗС (Авто)'!IK"&amp;$J$42))/$D34)</f>
        <v>0</v>
      </c>
      <c r="IL34" s="137">
        <f ca="1">IF($D34=0,0,SUMIF('Полная ст-ть с уч.НЗС (Авто)'!$YP$11:INDIRECT("'Полная ст-ть с уч.НЗС (Авто)'!YP"&amp;$J$42),$C34,'Полная ст-ть с уч.НЗС (Авто)'!IL$11:INDIRECT("'Полная ст-ть с уч.НЗС (Авто)'!IL"&amp;$J$42))/$D34)</f>
        <v>0</v>
      </c>
      <c r="IM34" s="137">
        <f ca="1">IF($D34=0,0,SUMIF('Полная ст-ть с уч.НЗС (Авто)'!$YP$11:INDIRECT("'Полная ст-ть с уч.НЗС (Авто)'!YP"&amp;$J$42),$C34,'Полная ст-ть с уч.НЗС (Авто)'!IM$11:INDIRECT("'Полная ст-ть с уч.НЗС (Авто)'!IM"&amp;$J$42))/$D34)</f>
        <v>0</v>
      </c>
      <c r="IN34" s="137">
        <f ca="1">IF($D34=0,0,SUMIF('Полная ст-ть с уч.НЗС (Авто)'!$YP$11:INDIRECT("'Полная ст-ть с уч.НЗС (Авто)'!YP"&amp;$J$42),$C34,'Полная ст-ть с уч.НЗС (Авто)'!IN$11:INDIRECT("'Полная ст-ть с уч.НЗС (Авто)'!IN"&amp;$J$42))/$D34)</f>
        <v>0</v>
      </c>
      <c r="IO34" s="137">
        <f ca="1">IF($D34=0,0,SUMIF('Полная ст-ть с уч.НЗС (Авто)'!$YP$11:INDIRECT("'Полная ст-ть с уч.НЗС (Авто)'!YP"&amp;$J$42),$C34,'Полная ст-ть с уч.НЗС (Авто)'!IO$11:INDIRECT("'Полная ст-ть с уч.НЗС (Авто)'!IO"&amp;$J$42))/$D34)</f>
        <v>0</v>
      </c>
      <c r="IP34" s="137">
        <f ca="1">IF($D34=0,0,SUMIF('Полная ст-ть с уч.НЗС (Авто)'!$YP$11:INDIRECT("'Полная ст-ть с уч.НЗС (Авто)'!YP"&amp;$J$42),$C34,'Полная ст-ть с уч.НЗС (Авто)'!IP$11:INDIRECT("'Полная ст-ть с уч.НЗС (Авто)'!IP"&amp;$J$42))/$D34)</f>
        <v>0</v>
      </c>
      <c r="IQ34" s="137">
        <f ca="1">IF($D34=0,0,SUMIF('Полная ст-ть с уч.НЗС (Авто)'!$YP$11:INDIRECT("'Полная ст-ть с уч.НЗС (Авто)'!YP"&amp;$J$42),$C34,'Полная ст-ть с уч.НЗС (Авто)'!IQ$11:INDIRECT("'Полная ст-ть с уч.НЗС (Авто)'!IQ"&amp;$J$42))/$D34)</f>
        <v>0</v>
      </c>
      <c r="IR34" s="137">
        <f ca="1">IF($D34=0,0,SUMIF('Полная ст-ть с уч.НЗС (Авто)'!$YP$11:INDIRECT("'Полная ст-ть с уч.НЗС (Авто)'!YP"&amp;$J$42),$C34,'Полная ст-ть с уч.НЗС (Авто)'!IR$11:INDIRECT("'Полная ст-ть с уч.НЗС (Авто)'!IR"&amp;$J$42))/$D34)</f>
        <v>0</v>
      </c>
      <c r="IS34" s="137">
        <f ca="1">IF($D34=0,0,SUMIF('Полная ст-ть с уч.НЗС (Авто)'!$YP$11:INDIRECT("'Полная ст-ть с уч.НЗС (Авто)'!YP"&amp;$J$42),$C34,'Полная ст-ть с уч.НЗС (Авто)'!IS$11:INDIRECT("'Полная ст-ть с уч.НЗС (Авто)'!IS"&amp;$J$42))/$D34)</f>
        <v>0</v>
      </c>
      <c r="IT34" s="137">
        <f ca="1">IF($D34=0,0,SUMIF('Полная ст-ть с уч.НЗС (Авто)'!$YP$11:INDIRECT("'Полная ст-ть с уч.НЗС (Авто)'!YP"&amp;$J$42),$C34,'Полная ст-ть с уч.НЗС (Авто)'!IT$11:INDIRECT("'Полная ст-ть с уч.НЗС (Авто)'!IT"&amp;$J$42))/$D34)</f>
        <v>0</v>
      </c>
      <c r="IU34" s="137">
        <f ca="1">IF($D34=0,0,SUMIF('Полная ст-ть с уч.НЗС (Авто)'!$YP$11:INDIRECT("'Полная ст-ть с уч.НЗС (Авто)'!YP"&amp;$J$42),$C34,'Полная ст-ть с уч.НЗС (Авто)'!IU$11:INDIRECT("'Полная ст-ть с уч.НЗС (Авто)'!IU"&amp;$J$42))/$D34)</f>
        <v>0</v>
      </c>
      <c r="IV34" s="137">
        <f ca="1">IF($D34=0,0,SUMIF('Полная ст-ть с уч.НЗС (Авто)'!$YP$11:INDIRECT("'Полная ст-ть с уч.НЗС (Авто)'!YP"&amp;$J$42),$C34,'Полная ст-ть с уч.НЗС (Авто)'!IV$11:INDIRECT("'Полная ст-ть с уч.НЗС (Авто)'!IV"&amp;$J$42))/$D34)</f>
        <v>0</v>
      </c>
      <c r="IW34" s="137">
        <f ca="1">IF($D34=0,0,SUMIF('Полная ст-ть с уч.НЗС (Авто)'!$YP$11:INDIRECT("'Полная ст-ть с уч.НЗС (Авто)'!YP"&amp;$J$42),$C34,'Полная ст-ть с уч.НЗС (Авто)'!IW$11:INDIRECT("'Полная ст-ть с уч.НЗС (Авто)'!IW"&amp;$J$42))/$D34)</f>
        <v>0</v>
      </c>
      <c r="IX34" s="137">
        <f ca="1">IF($D34=0,0,SUMIF('Полная ст-ть с уч.НЗС (Авто)'!$YP$11:INDIRECT("'Полная ст-ть с уч.НЗС (Авто)'!YP"&amp;$J$42),$C34,'Полная ст-ть с уч.НЗС (Авто)'!IX$11:INDIRECT("'Полная ст-ть с уч.НЗС (Авто)'!IX"&amp;$J$42))/$D34)</f>
        <v>0</v>
      </c>
      <c r="IY34" s="137">
        <f ca="1">IF($D34=0,0,SUMIF('Полная ст-ть с уч.НЗС (Авто)'!$YP$11:INDIRECT("'Полная ст-ть с уч.НЗС (Авто)'!YP"&amp;$J$42),$C34,'Полная ст-ть с уч.НЗС (Авто)'!IY$11:INDIRECT("'Полная ст-ть с уч.НЗС (Авто)'!IY"&amp;$J$42))/$D34)</f>
        <v>0</v>
      </c>
      <c r="IZ34" s="137">
        <f ca="1">IF($D34=0,0,SUMIF('Полная ст-ть с уч.НЗС (Авто)'!$YP$11:INDIRECT("'Полная ст-ть с уч.НЗС (Авто)'!YP"&amp;$J$42),$C34,'Полная ст-ть с уч.НЗС (Авто)'!IZ$11:INDIRECT("'Полная ст-ть с уч.НЗС (Авто)'!IZ"&amp;$J$42))/$D34)</f>
        <v>0</v>
      </c>
      <c r="JA34" s="137">
        <f ca="1">IF($D34=0,0,SUMIF('Полная ст-ть с уч.НЗС (Авто)'!$YP$11:INDIRECT("'Полная ст-ть с уч.НЗС (Авто)'!YP"&amp;$J$42),$C34,'Полная ст-ть с уч.НЗС (Авто)'!JA$11:INDIRECT("'Полная ст-ть с уч.НЗС (Авто)'!JA"&amp;$J$42))/$D34)</f>
        <v>0</v>
      </c>
      <c r="JB34" s="137">
        <f ca="1">IF($D34=0,0,SUMIF('Полная ст-ть с уч.НЗС (Авто)'!$YP$11:INDIRECT("'Полная ст-ть с уч.НЗС (Авто)'!YP"&amp;$J$42),$C34,'Полная ст-ть с уч.НЗС (Авто)'!JB$11:INDIRECT("'Полная ст-ть с уч.НЗС (Авто)'!JB"&amp;$J$42))/$D34)</f>
        <v>0</v>
      </c>
      <c r="JC34" s="137">
        <f ca="1">IF($D34=0,0,SUMIF('Полная ст-ть с уч.НЗС (Авто)'!$YP$11:INDIRECT("'Полная ст-ть с уч.НЗС (Авто)'!YP"&amp;$J$42),$C34,'Полная ст-ть с уч.НЗС (Авто)'!JC$11:INDIRECT("'Полная ст-ть с уч.НЗС (Авто)'!JC"&amp;$J$42))/$D34)</f>
        <v>0</v>
      </c>
      <c r="JD34" s="137">
        <f ca="1">IF($D34=0,0,SUMIF('Полная ст-ть с уч.НЗС (Авто)'!$YP$11:INDIRECT("'Полная ст-ть с уч.НЗС (Авто)'!YP"&amp;$J$42),$C34,'Полная ст-ть с уч.НЗС (Авто)'!JD$11:INDIRECT("'Полная ст-ть с уч.НЗС (Авто)'!JD"&amp;$J$42))/$D34)</f>
        <v>0</v>
      </c>
      <c r="JE34" s="137">
        <f ca="1">IF($D34=0,0,SUMIF('Полная ст-ть с уч.НЗС (Авто)'!$YP$11:INDIRECT("'Полная ст-ть с уч.НЗС (Авто)'!YP"&amp;$J$42),$C34,'Полная ст-ть с уч.НЗС (Авто)'!JE$11:INDIRECT("'Полная ст-ть с уч.НЗС (Авто)'!JE"&amp;$J$42))/$D34)</f>
        <v>0</v>
      </c>
      <c r="JF34" s="137">
        <f ca="1">IF($D34=0,0,SUMIF('Полная ст-ть с уч.НЗС (Авто)'!$YP$11:INDIRECT("'Полная ст-ть с уч.НЗС (Авто)'!YP"&amp;$J$42),$C34,'Полная ст-ть с уч.НЗС (Авто)'!JF$11:INDIRECT("'Полная ст-ть с уч.НЗС (Авто)'!JF"&amp;$J$42))/$D34)</f>
        <v>0</v>
      </c>
      <c r="JG34" s="137">
        <f ca="1">IF($D34=0,0,SUMIF('Полная ст-ть с уч.НЗС (Авто)'!$YP$11:INDIRECT("'Полная ст-ть с уч.НЗС (Авто)'!YP"&amp;$J$42),$C34,'Полная ст-ть с уч.НЗС (Авто)'!JG$11:INDIRECT("'Полная ст-ть с уч.НЗС (Авто)'!JG"&amp;$J$42))/$D34)</f>
        <v>0</v>
      </c>
      <c r="JH34" s="137">
        <f ca="1">IF($D34=0,0,SUMIF('Полная ст-ть с уч.НЗС (Авто)'!$YP$11:INDIRECT("'Полная ст-ть с уч.НЗС (Авто)'!YP"&amp;$J$42),$C34,'Полная ст-ть с уч.НЗС (Авто)'!JH$11:INDIRECT("'Полная ст-ть с уч.НЗС (Авто)'!JH"&amp;$J$42))/$D34)</f>
        <v>0</v>
      </c>
      <c r="JI34" s="137">
        <f ca="1">IF($D34=0,0,SUMIF('Полная ст-ть с уч.НЗС (Авто)'!$YP$11:INDIRECT("'Полная ст-ть с уч.НЗС (Авто)'!YP"&amp;$J$42),$C34,'Полная ст-ть с уч.НЗС (Авто)'!JI$11:INDIRECT("'Полная ст-ть с уч.НЗС (Авто)'!JI"&amp;$J$42))/$D34)</f>
        <v>0</v>
      </c>
      <c r="JJ34" s="137">
        <f ca="1">IF($D34=0,0,SUMIF('Полная ст-ть с уч.НЗС (Авто)'!$YP$11:INDIRECT("'Полная ст-ть с уч.НЗС (Авто)'!YP"&amp;$J$42),$C34,'Полная ст-ть с уч.НЗС (Авто)'!JJ$11:INDIRECT("'Полная ст-ть с уч.НЗС (Авто)'!JJ"&amp;$J$42))/$D34)</f>
        <v>0</v>
      </c>
      <c r="JK34" s="137">
        <f ca="1">IF($D34=0,0,SUMIF('Полная ст-ть с уч.НЗС (Авто)'!$YP$11:INDIRECT("'Полная ст-ть с уч.НЗС (Авто)'!YP"&amp;$J$42),$C34,'Полная ст-ть с уч.НЗС (Авто)'!JK$11:INDIRECT("'Полная ст-ть с уч.НЗС (Авто)'!JK"&amp;$J$42))/$D34)</f>
        <v>0</v>
      </c>
      <c r="JL34" s="137">
        <f ca="1">IF($D34=0,0,SUMIF('Полная ст-ть с уч.НЗС (Авто)'!$YP$11:INDIRECT("'Полная ст-ть с уч.НЗС (Авто)'!YP"&amp;$J$42),$C34,'Полная ст-ть с уч.НЗС (Авто)'!JL$11:INDIRECT("'Полная ст-ть с уч.НЗС (Авто)'!JL"&amp;$J$42))/$D34)</f>
        <v>0</v>
      </c>
      <c r="JM34" s="137">
        <f ca="1">IF($D34=0,0,SUMIF('Полная ст-ть с уч.НЗС (Авто)'!$YP$11:INDIRECT("'Полная ст-ть с уч.НЗС (Авто)'!YP"&amp;$J$42),$C34,'Полная ст-ть с уч.НЗС (Авто)'!JM$11:INDIRECT("'Полная ст-ть с уч.НЗС (Авто)'!JM"&amp;$J$42))/$D34)</f>
        <v>0</v>
      </c>
      <c r="JN34" s="137">
        <f ca="1">IF($D34=0,0,SUMIF('Полная ст-ть с уч.НЗС (Авто)'!$YP$11:INDIRECT("'Полная ст-ть с уч.НЗС (Авто)'!YP"&amp;$J$42),$C34,'Полная ст-ть с уч.НЗС (Авто)'!JN$11:INDIRECT("'Полная ст-ть с уч.НЗС (Авто)'!JN"&amp;$J$42))/$D34)</f>
        <v>0</v>
      </c>
      <c r="JO34" s="137">
        <f ca="1">IF($D34=0,0,SUMIF('Полная ст-ть с уч.НЗС (Авто)'!$YP$11:INDIRECT("'Полная ст-ть с уч.НЗС (Авто)'!YP"&amp;$J$42),$C34,'Полная ст-ть с уч.НЗС (Авто)'!JO$11:INDIRECT("'Полная ст-ть с уч.НЗС (Авто)'!JO"&amp;$J$42))/$D34)</f>
        <v>0</v>
      </c>
      <c r="JP34" s="137">
        <f ca="1">IF($D34=0,0,SUMIF('Полная ст-ть с уч.НЗС (Авто)'!$YP$11:INDIRECT("'Полная ст-ть с уч.НЗС (Авто)'!YP"&amp;$J$42),$C34,'Полная ст-ть с уч.НЗС (Авто)'!JP$11:INDIRECT("'Полная ст-ть с уч.НЗС (Авто)'!JP"&amp;$J$42))/$D34)</f>
        <v>0</v>
      </c>
      <c r="JQ34" s="137">
        <f ca="1">IF($D34=0,0,SUMIF('Полная ст-ть с уч.НЗС (Авто)'!$YP$11:INDIRECT("'Полная ст-ть с уч.НЗС (Авто)'!YP"&amp;$J$42),$C34,'Полная ст-ть с уч.НЗС (Авто)'!JQ$11:INDIRECT("'Полная ст-ть с уч.НЗС (Авто)'!JQ"&amp;$J$42))/$D34)</f>
        <v>0</v>
      </c>
      <c r="JR34" s="137">
        <f ca="1">IF($D34=0,0,SUMIF('Полная ст-ть с уч.НЗС (Авто)'!$YP$11:INDIRECT("'Полная ст-ть с уч.НЗС (Авто)'!YP"&amp;$J$42),$C34,'Полная ст-ть с уч.НЗС (Авто)'!JR$11:INDIRECT("'Полная ст-ть с уч.НЗС (Авто)'!JR"&amp;$J$42))/$D34)</f>
        <v>0</v>
      </c>
      <c r="JS34" s="137">
        <f ca="1">IF($D34=0,0,SUMIF('Полная ст-ть с уч.НЗС (Авто)'!$YP$11:INDIRECT("'Полная ст-ть с уч.НЗС (Авто)'!YP"&amp;$J$42),$C34,'Полная ст-ть с уч.НЗС (Авто)'!JS$11:INDIRECT("'Полная ст-ть с уч.НЗС (Авто)'!JS"&amp;$J$42))/$D34)</f>
        <v>0</v>
      </c>
      <c r="JT34" s="137">
        <f ca="1">IF($D34=0,0,SUMIF('Полная ст-ть с уч.НЗС (Авто)'!$YP$11:INDIRECT("'Полная ст-ть с уч.НЗС (Авто)'!YP"&amp;$J$42),$C34,'Полная ст-ть с уч.НЗС (Авто)'!JT$11:INDIRECT("'Полная ст-ть с уч.НЗС (Авто)'!JT"&amp;$J$42))/$D34)</f>
        <v>0</v>
      </c>
      <c r="JU34" s="137">
        <f ca="1">IF($D34=0,0,SUMIF('Полная ст-ть с уч.НЗС (Авто)'!$YP$11:INDIRECT("'Полная ст-ть с уч.НЗС (Авто)'!YP"&amp;$J$42),$C34,'Полная ст-ть с уч.НЗС (Авто)'!JU$11:INDIRECT("'Полная ст-ть с уч.НЗС (Авто)'!JU"&amp;$J$42))/$D34)</f>
        <v>0</v>
      </c>
      <c r="JV34" s="137">
        <f ca="1">IF($D34=0,0,SUMIF('Полная ст-ть с уч.НЗС (Авто)'!$YP$11:INDIRECT("'Полная ст-ть с уч.НЗС (Авто)'!YP"&amp;$J$42),$C34,'Полная ст-ть с уч.НЗС (Авто)'!JV$11:INDIRECT("'Полная ст-ть с уч.НЗС (Авто)'!JV"&amp;$J$42))/$D34)</f>
        <v>0</v>
      </c>
      <c r="JW34" s="137">
        <f ca="1">IF($D34=0,0,SUMIF('Полная ст-ть с уч.НЗС (Авто)'!$YP$11:INDIRECT("'Полная ст-ть с уч.НЗС (Авто)'!YP"&amp;$J$42),$C34,'Полная ст-ть с уч.НЗС (Авто)'!JW$11:INDIRECT("'Полная ст-ть с уч.НЗС (Авто)'!JW"&amp;$J$42))/$D34)</f>
        <v>0</v>
      </c>
      <c r="JX34" s="137">
        <f ca="1">IF($D34=0,0,SUMIF('Полная ст-ть с уч.НЗС (Авто)'!$YP$11:INDIRECT("'Полная ст-ть с уч.НЗС (Авто)'!YP"&amp;$J$42),$C34,'Полная ст-ть с уч.НЗС (Авто)'!JX$11:INDIRECT("'Полная ст-ть с уч.НЗС (Авто)'!JX"&amp;$J$42))/$D34)</f>
        <v>0</v>
      </c>
      <c r="JY34" s="137">
        <f ca="1">IF($D34=0,0,SUMIF('Полная ст-ть с уч.НЗС (Авто)'!$YP$11:INDIRECT("'Полная ст-ть с уч.НЗС (Авто)'!YP"&amp;$J$42),$C34,'Полная ст-ть с уч.НЗС (Авто)'!JY$11:INDIRECT("'Полная ст-ть с уч.НЗС (Авто)'!JY"&amp;$J$42))/$D34)</f>
        <v>0</v>
      </c>
      <c r="JZ34" s="137">
        <f ca="1">IF($D34=0,0,SUMIF('Полная ст-ть с уч.НЗС (Авто)'!$YP$11:INDIRECT("'Полная ст-ть с уч.НЗС (Авто)'!YP"&amp;$J$42),$C34,'Полная ст-ть с уч.НЗС (Авто)'!JZ$11:INDIRECT("'Полная ст-ть с уч.НЗС (Авто)'!JZ"&amp;$J$42))/$D34)</f>
        <v>0</v>
      </c>
      <c r="KA34" s="137">
        <f ca="1">IF($D34=0,0,SUMIF('Полная ст-ть с уч.НЗС (Авто)'!$YP$11:INDIRECT("'Полная ст-ть с уч.НЗС (Авто)'!YP"&amp;$J$42),$C34,'Полная ст-ть с уч.НЗС (Авто)'!KA$11:INDIRECT("'Полная ст-ть с уч.НЗС (Авто)'!KA"&amp;$J$42))/$D34)</f>
        <v>0</v>
      </c>
      <c r="KB34" s="137">
        <f ca="1">IF($D34=0,0,SUMIF('Полная ст-ть с уч.НЗС (Авто)'!$YP$11:INDIRECT("'Полная ст-ть с уч.НЗС (Авто)'!YP"&amp;$J$42),$C34,'Полная ст-ть с уч.НЗС (Авто)'!KB$11:INDIRECT("'Полная ст-ть с уч.НЗС (Авто)'!KB"&amp;$J$42))/$D34)</f>
        <v>0</v>
      </c>
      <c r="KC34" s="137">
        <f ca="1">IF($D34=0,0,SUMIF('Полная ст-ть с уч.НЗС (Авто)'!$YP$11:INDIRECT("'Полная ст-ть с уч.НЗС (Авто)'!YP"&amp;$J$42),$C34,'Полная ст-ть с уч.НЗС (Авто)'!KC$11:INDIRECT("'Полная ст-ть с уч.НЗС (Авто)'!KC"&amp;$J$42))/$D34)</f>
        <v>0</v>
      </c>
      <c r="KD34" s="137">
        <f ca="1">IF($D34=0,0,SUMIF('Полная ст-ть с уч.НЗС (Авто)'!$YP$11:INDIRECT("'Полная ст-ть с уч.НЗС (Авто)'!YP"&amp;$J$42),$C34,'Полная ст-ть с уч.НЗС (Авто)'!KD$11:INDIRECT("'Полная ст-ть с уч.НЗС (Авто)'!KD"&amp;$J$42))/$D34)</f>
        <v>0</v>
      </c>
      <c r="KE34" s="137">
        <f ca="1">IF($D34=0,0,SUMIF('Полная ст-ть с уч.НЗС (Авто)'!$YP$11:INDIRECT("'Полная ст-ть с уч.НЗС (Авто)'!YP"&amp;$J$42),$C34,'Полная ст-ть с уч.НЗС (Авто)'!KE$11:INDIRECT("'Полная ст-ть с уч.НЗС (Авто)'!KE"&amp;$J$42))/$D34)</f>
        <v>0</v>
      </c>
      <c r="KF34" s="137">
        <f ca="1">IF($D34=0,0,SUMIF('Полная ст-ть с уч.НЗС (Авто)'!$YP$11:INDIRECT("'Полная ст-ть с уч.НЗС (Авто)'!YP"&amp;$J$42),$C34,'Полная ст-ть с уч.НЗС (Авто)'!KF$11:INDIRECT("'Полная ст-ть с уч.НЗС (Авто)'!KF"&amp;$J$42))/$D34)</f>
        <v>0</v>
      </c>
      <c r="KG34" s="137">
        <f ca="1">IF($D34=0,0,SUMIF('Полная ст-ть с уч.НЗС (Авто)'!$YP$11:INDIRECT("'Полная ст-ть с уч.НЗС (Авто)'!YP"&amp;$J$42),$C34,'Полная ст-ть с уч.НЗС (Авто)'!KG$11:INDIRECT("'Полная ст-ть с уч.НЗС (Авто)'!KG"&amp;$J$42))/$D34)</f>
        <v>0</v>
      </c>
      <c r="KH34" s="137">
        <f ca="1">IF($D34=0,0,SUMIF('Полная ст-ть с уч.НЗС (Авто)'!$YP$11:INDIRECT("'Полная ст-ть с уч.НЗС (Авто)'!YP"&amp;$J$42),$C34,'Полная ст-ть с уч.НЗС (Авто)'!KH$11:INDIRECT("'Полная ст-ть с уч.НЗС (Авто)'!KH"&amp;$J$42))/$D34)</f>
        <v>0</v>
      </c>
      <c r="KI34" s="137">
        <f ca="1">IF($D34=0,0,SUMIF('Полная ст-ть с уч.НЗС (Авто)'!$YP$11:INDIRECT("'Полная ст-ть с уч.НЗС (Авто)'!YP"&amp;$J$42),$C34,'Полная ст-ть с уч.НЗС (Авто)'!KI$11:INDIRECT("'Полная ст-ть с уч.НЗС (Авто)'!KI"&amp;$J$42))/$D34)</f>
        <v>0</v>
      </c>
      <c r="KJ34" s="137">
        <f ca="1">IF($D34=0,0,SUMIF('Полная ст-ть с уч.НЗС (Авто)'!$YP$11:INDIRECT("'Полная ст-ть с уч.НЗС (Авто)'!YP"&amp;$J$42),$C34,'Полная ст-ть с уч.НЗС (Авто)'!KJ$11:INDIRECT("'Полная ст-ть с уч.НЗС (Авто)'!KJ"&amp;$J$42))/$D34)</f>
        <v>0</v>
      </c>
      <c r="KK34" s="137">
        <f ca="1">IF($D34=0,0,SUMIF('Полная ст-ть с уч.НЗС (Авто)'!$YP$11:INDIRECT("'Полная ст-ть с уч.НЗС (Авто)'!YP"&amp;$J$42),$C34,'Полная ст-ть с уч.НЗС (Авто)'!KK$11:INDIRECT("'Полная ст-ть с уч.НЗС (Авто)'!KK"&amp;$J$42))/$D34)</f>
        <v>0</v>
      </c>
      <c r="KL34" s="137">
        <f ca="1">IF($D34=0,0,SUMIF('Полная ст-ть с уч.НЗС (Авто)'!$YP$11:INDIRECT("'Полная ст-ть с уч.НЗС (Авто)'!YP"&amp;$J$42),$C34,'Полная ст-ть с уч.НЗС (Авто)'!KL$11:INDIRECT("'Полная ст-ть с уч.НЗС (Авто)'!KL"&amp;$J$42))/$D34)</f>
        <v>0</v>
      </c>
      <c r="KM34" s="137">
        <f ca="1">IF($D34=0,0,SUMIF('Полная ст-ть с уч.НЗС (Авто)'!$YP$11:INDIRECT("'Полная ст-ть с уч.НЗС (Авто)'!YP"&amp;$J$42),$C34,'Полная ст-ть с уч.НЗС (Авто)'!KM$11:INDIRECT("'Полная ст-ть с уч.НЗС (Авто)'!KM"&amp;$J$42))/$D34)</f>
        <v>0</v>
      </c>
      <c r="KN34" s="137">
        <f ca="1">IF($D34=0,0,SUMIF('Полная ст-ть с уч.НЗС (Авто)'!$YP$11:INDIRECT("'Полная ст-ть с уч.НЗС (Авто)'!YP"&amp;$J$42),$C34,'Полная ст-ть с уч.НЗС (Авто)'!KN$11:INDIRECT("'Полная ст-ть с уч.НЗС (Авто)'!KN"&amp;$J$42))/$D34)</f>
        <v>0</v>
      </c>
      <c r="KO34" s="137">
        <f ca="1">IF($D34=0,0,SUMIF('Полная ст-ть с уч.НЗС (Авто)'!$YP$11:INDIRECT("'Полная ст-ть с уч.НЗС (Авто)'!YP"&amp;$J$42),$C34,'Полная ст-ть с уч.НЗС (Авто)'!KO$11:INDIRECT("'Полная ст-ть с уч.НЗС (Авто)'!KO"&amp;$J$42))/$D34)</f>
        <v>0</v>
      </c>
      <c r="KP34" s="137">
        <f ca="1">IF($D34=0,0,SUMIF('Полная ст-ть с уч.НЗС (Авто)'!$YP$11:INDIRECT("'Полная ст-ть с уч.НЗС (Авто)'!YP"&amp;$J$42),$C34,'Полная ст-ть с уч.НЗС (Авто)'!KP$11:INDIRECT("'Полная ст-ть с уч.НЗС (Авто)'!KP"&amp;$J$42))/$D34)</f>
        <v>0</v>
      </c>
      <c r="KQ34" s="137">
        <f ca="1">IF($D34=0,0,SUMIF('Полная ст-ть с уч.НЗС (Авто)'!$YP$11:INDIRECT("'Полная ст-ть с уч.НЗС (Авто)'!YP"&amp;$J$42),$C34,'Полная ст-ть с уч.НЗС (Авто)'!KQ$11:INDIRECT("'Полная ст-ть с уч.НЗС (Авто)'!KQ"&amp;$J$42))/$D34)</f>
        <v>0</v>
      </c>
      <c r="KR34" s="137">
        <f ca="1">IF($D34=0,0,SUMIF('Полная ст-ть с уч.НЗС (Авто)'!$YP$11:INDIRECT("'Полная ст-ть с уч.НЗС (Авто)'!YP"&amp;$J$42),$C34,'Полная ст-ть с уч.НЗС (Авто)'!KR$11:INDIRECT("'Полная ст-ть с уч.НЗС (Авто)'!KR"&amp;$J$42))/$D34)</f>
        <v>0</v>
      </c>
      <c r="KS34" s="137">
        <f ca="1">IF($D34=0,0,SUMIF('Полная ст-ть с уч.НЗС (Авто)'!$YP$11:INDIRECT("'Полная ст-ть с уч.НЗС (Авто)'!YP"&amp;$J$42),$C34,'Полная ст-ть с уч.НЗС (Авто)'!KS$11:INDIRECT("'Полная ст-ть с уч.НЗС (Авто)'!KS"&amp;$J$42))/$D34)</f>
        <v>0</v>
      </c>
      <c r="KT34" s="137">
        <f ca="1">IF($D34=0,0,SUMIF('Полная ст-ть с уч.НЗС (Авто)'!$YP$11:INDIRECT("'Полная ст-ть с уч.НЗС (Авто)'!YP"&amp;$J$42),$C34,'Полная ст-ть с уч.НЗС (Авто)'!KT$11:INDIRECT("'Полная ст-ть с уч.НЗС (Авто)'!KT"&amp;$J$42))/$D34)</f>
        <v>0</v>
      </c>
      <c r="KU34" s="137">
        <f ca="1">IF($D34=0,0,SUMIF('Полная ст-ть с уч.НЗС (Авто)'!$YP$11:INDIRECT("'Полная ст-ть с уч.НЗС (Авто)'!YP"&amp;$J$42),$C34,'Полная ст-ть с уч.НЗС (Авто)'!KU$11:INDIRECT("'Полная ст-ть с уч.НЗС (Авто)'!KU"&amp;$J$42))/$D34)</f>
        <v>0</v>
      </c>
      <c r="KV34" s="137">
        <f ca="1">IF($D34=0,0,SUMIF('Полная ст-ть с уч.НЗС (Авто)'!$YP$11:INDIRECT("'Полная ст-ть с уч.НЗС (Авто)'!YP"&amp;$J$42),$C34,'Полная ст-ть с уч.НЗС (Авто)'!KV$11:INDIRECT("'Полная ст-ть с уч.НЗС (Авто)'!KV"&amp;$J$42))/$D34)</f>
        <v>0</v>
      </c>
      <c r="KW34" s="137">
        <f ca="1">IF($D34=0,0,SUMIF('Полная ст-ть с уч.НЗС (Авто)'!$YP$11:INDIRECT("'Полная ст-ть с уч.НЗС (Авто)'!YP"&amp;$J$42),$C34,'Полная ст-ть с уч.НЗС (Авто)'!KW$11:INDIRECT("'Полная ст-ть с уч.НЗС (Авто)'!KW"&amp;$J$42))/$D34)</f>
        <v>0</v>
      </c>
      <c r="KX34" s="137">
        <f ca="1">IF($D34=0,0,SUMIF('Полная ст-ть с уч.НЗС (Авто)'!$YP$11:INDIRECT("'Полная ст-ть с уч.НЗС (Авто)'!YP"&amp;$J$42),$C34,'Полная ст-ть с уч.НЗС (Авто)'!KX$11:INDIRECT("'Полная ст-ть с уч.НЗС (Авто)'!KX"&amp;$J$42))/$D34)</f>
        <v>0</v>
      </c>
      <c r="KY34" s="137">
        <f ca="1">IF($D34=0,0,SUMIF('Полная ст-ть с уч.НЗС (Авто)'!$YP$11:INDIRECT("'Полная ст-ть с уч.НЗС (Авто)'!YP"&amp;$J$42),$C34,'Полная ст-ть с уч.НЗС (Авто)'!KY$11:INDIRECT("'Полная ст-ть с уч.НЗС (Авто)'!KY"&amp;$J$42))/$D34)</f>
        <v>0</v>
      </c>
      <c r="KZ34" s="137">
        <f ca="1">IF($D34=0,0,SUMIF('Полная ст-ть с уч.НЗС (Авто)'!$YP$11:INDIRECT("'Полная ст-ть с уч.НЗС (Авто)'!YP"&amp;$J$42),$C34,'Полная ст-ть с уч.НЗС (Авто)'!KZ$11:INDIRECT("'Полная ст-ть с уч.НЗС (Авто)'!KZ"&amp;$J$42))/$D34)</f>
        <v>0</v>
      </c>
      <c r="LA34" s="137">
        <f ca="1">IF($D34=0,0,SUMIF('Полная ст-ть с уч.НЗС (Авто)'!$YP$11:INDIRECT("'Полная ст-ть с уч.НЗС (Авто)'!YP"&amp;$J$42),$C34,'Полная ст-ть с уч.НЗС (Авто)'!LA$11:INDIRECT("'Полная ст-ть с уч.НЗС (Авто)'!LA"&amp;$J$42))/$D34)</f>
        <v>0</v>
      </c>
      <c r="LB34" s="137">
        <f ca="1">IF($D34=0,0,SUMIF('Полная ст-ть с уч.НЗС (Авто)'!$YP$11:INDIRECT("'Полная ст-ть с уч.НЗС (Авто)'!YP"&amp;$J$42),$C34,'Полная ст-ть с уч.НЗС (Авто)'!LB$11:INDIRECT("'Полная ст-ть с уч.НЗС (Авто)'!LB"&amp;$J$42))/$D34)</f>
        <v>0</v>
      </c>
      <c r="LC34" s="137">
        <f ca="1">IF($D34=0,0,SUMIF('Полная ст-ть с уч.НЗС (Авто)'!$YP$11:INDIRECT("'Полная ст-ть с уч.НЗС (Авто)'!YP"&amp;$J$42),$C34,'Полная ст-ть с уч.НЗС (Авто)'!LC$11:INDIRECT("'Полная ст-ть с уч.НЗС (Авто)'!LC"&amp;$J$42))/$D34)</f>
        <v>0</v>
      </c>
      <c r="LD34" s="137">
        <f ca="1">IF($D34=0,0,SUMIF('Полная ст-ть с уч.НЗС (Авто)'!$YP$11:INDIRECT("'Полная ст-ть с уч.НЗС (Авто)'!YP"&amp;$J$42),$C34,'Полная ст-ть с уч.НЗС (Авто)'!LD$11:INDIRECT("'Полная ст-ть с уч.НЗС (Авто)'!LD"&amp;$J$42))/$D34)</f>
        <v>0</v>
      </c>
      <c r="LE34" s="137">
        <f ca="1">IF($D34=0,0,SUMIF('Полная ст-ть с уч.НЗС (Авто)'!$YP$11:INDIRECT("'Полная ст-ть с уч.НЗС (Авто)'!YP"&amp;$J$42),$C34,'Полная ст-ть с уч.НЗС (Авто)'!LE$11:INDIRECT("'Полная ст-ть с уч.НЗС (Авто)'!LE"&amp;$J$42))/$D34)</f>
        <v>0</v>
      </c>
      <c r="LF34" s="137">
        <f ca="1">IF($D34=0,0,SUMIF('Полная ст-ть с уч.НЗС (Авто)'!$YP$11:INDIRECT("'Полная ст-ть с уч.НЗС (Авто)'!YP"&amp;$J$42),$C34,'Полная ст-ть с уч.НЗС (Авто)'!LF$11:INDIRECT("'Полная ст-ть с уч.НЗС (Авто)'!LF"&amp;$J$42))/$D34)</f>
        <v>0</v>
      </c>
      <c r="LG34" s="137">
        <f ca="1">IF($D34=0,0,SUMIF('Полная ст-ть с уч.НЗС (Авто)'!$YP$11:INDIRECT("'Полная ст-ть с уч.НЗС (Авто)'!YP"&amp;$J$42),$C34,'Полная ст-ть с уч.НЗС (Авто)'!LG$11:INDIRECT("'Полная ст-ть с уч.НЗС (Авто)'!LG"&amp;$J$42))/$D34)</f>
        <v>0</v>
      </c>
      <c r="LH34" s="137">
        <f ca="1">IF($D34=0,0,SUMIF('Полная ст-ть с уч.НЗС (Авто)'!$YP$11:INDIRECT("'Полная ст-ть с уч.НЗС (Авто)'!YP"&amp;$J$42),$C34,'Полная ст-ть с уч.НЗС (Авто)'!LH$11:INDIRECT("'Полная ст-ть с уч.НЗС (Авто)'!LH"&amp;$J$42))/$D34)</f>
        <v>0</v>
      </c>
      <c r="LI34" s="137">
        <f ca="1">IF($D34=0,0,SUMIF('Полная ст-ть с уч.НЗС (Авто)'!$YP$11:INDIRECT("'Полная ст-ть с уч.НЗС (Авто)'!YP"&amp;$J$42),$C34,'Полная ст-ть с уч.НЗС (Авто)'!LI$11:INDIRECT("'Полная ст-ть с уч.НЗС (Авто)'!LI"&amp;$J$42))/$D34)</f>
        <v>0</v>
      </c>
      <c r="LJ34" s="137">
        <f ca="1">IF($D34=0,0,SUMIF('Полная ст-ть с уч.НЗС (Авто)'!$YP$11:INDIRECT("'Полная ст-ть с уч.НЗС (Авто)'!YP"&amp;$J$42),$C34,'Полная ст-ть с уч.НЗС (Авто)'!LJ$11:INDIRECT("'Полная ст-ть с уч.НЗС (Авто)'!LJ"&amp;$J$42))/$D34)</f>
        <v>0</v>
      </c>
      <c r="LK34" s="137">
        <f ca="1">IF($D34=0,0,SUMIF('Полная ст-ть с уч.НЗС (Авто)'!$YP$11:INDIRECT("'Полная ст-ть с уч.НЗС (Авто)'!YP"&amp;$J$42),$C34,'Полная ст-ть с уч.НЗС (Авто)'!LK$11:INDIRECT("'Полная ст-ть с уч.НЗС (Авто)'!LK"&amp;$J$42))/$D34)</f>
        <v>0</v>
      </c>
      <c r="LL34" s="137">
        <f ca="1">IF($D34=0,0,SUMIF('Полная ст-ть с уч.НЗС (Авто)'!$YP$11:INDIRECT("'Полная ст-ть с уч.НЗС (Авто)'!YP"&amp;$J$42),$C34,'Полная ст-ть с уч.НЗС (Авто)'!LL$11:INDIRECT("'Полная ст-ть с уч.НЗС (Авто)'!LL"&amp;$J$42))/$D34)</f>
        <v>0</v>
      </c>
      <c r="LM34" s="137">
        <f ca="1">IF($D34=0,0,SUMIF('Полная ст-ть с уч.НЗС (Авто)'!$YP$11:INDIRECT("'Полная ст-ть с уч.НЗС (Авто)'!YP"&amp;$J$42),$C34,'Полная ст-ть с уч.НЗС (Авто)'!LM$11:INDIRECT("'Полная ст-ть с уч.НЗС (Авто)'!LM"&amp;$J$42))/$D34)</f>
        <v>0</v>
      </c>
      <c r="LN34" s="137">
        <f ca="1">IF($D34=0,0,SUMIF('Полная ст-ть с уч.НЗС (Авто)'!$YP$11:INDIRECT("'Полная ст-ть с уч.НЗС (Авто)'!YP"&amp;$J$42),$C34,'Полная ст-ть с уч.НЗС (Авто)'!LN$11:INDIRECT("'Полная ст-ть с уч.НЗС (Авто)'!LN"&amp;$J$42))/$D34)</f>
        <v>0</v>
      </c>
      <c r="LO34" s="137">
        <f ca="1">IF($D34=0,0,SUMIF('Полная ст-ть с уч.НЗС (Авто)'!$YP$11:INDIRECT("'Полная ст-ть с уч.НЗС (Авто)'!YP"&amp;$J$42),$C34,'Полная ст-ть с уч.НЗС (Авто)'!LO$11:INDIRECT("'Полная ст-ть с уч.НЗС (Авто)'!LO"&amp;$J$42))/$D34)</f>
        <v>0</v>
      </c>
      <c r="LP34" s="137">
        <f ca="1">IF($D34=0,0,SUMIF('Полная ст-ть с уч.НЗС (Авто)'!$YP$11:INDIRECT("'Полная ст-ть с уч.НЗС (Авто)'!YP"&amp;$J$42),$C34,'Полная ст-ть с уч.НЗС (Авто)'!LP$11:INDIRECT("'Полная ст-ть с уч.НЗС (Авто)'!LP"&amp;$J$42))/$D34)</f>
        <v>0</v>
      </c>
      <c r="LQ34" s="137">
        <f ca="1">IF($D34=0,0,SUMIF('Полная ст-ть с уч.НЗС (Авто)'!$YP$11:INDIRECT("'Полная ст-ть с уч.НЗС (Авто)'!YP"&amp;$J$42),$C34,'Полная ст-ть с уч.НЗС (Авто)'!LQ$11:INDIRECT("'Полная ст-ть с уч.НЗС (Авто)'!LQ"&amp;$J$42))/$D34)</f>
        <v>0</v>
      </c>
      <c r="LR34" s="137">
        <f ca="1">IF($D34=0,0,SUMIF('Полная ст-ть с уч.НЗС (Авто)'!$YP$11:INDIRECT("'Полная ст-ть с уч.НЗС (Авто)'!YP"&amp;$J$42),$C34,'Полная ст-ть с уч.НЗС (Авто)'!LR$11:INDIRECT("'Полная ст-ть с уч.НЗС (Авто)'!LR"&amp;$J$42))/$D34)</f>
        <v>0</v>
      </c>
      <c r="LS34" s="137">
        <f ca="1">IF($D34=0,0,SUMIF('Полная ст-ть с уч.НЗС (Авто)'!$YP$11:INDIRECT("'Полная ст-ть с уч.НЗС (Авто)'!YP"&amp;$J$42),$C34,'Полная ст-ть с уч.НЗС (Авто)'!LS$11:INDIRECT("'Полная ст-ть с уч.НЗС (Авто)'!LS"&amp;$J$42))/$D34)</f>
        <v>0</v>
      </c>
      <c r="LT34" s="137">
        <f ca="1">IF($D34=0,0,SUMIF('Полная ст-ть с уч.НЗС (Авто)'!$YP$11:INDIRECT("'Полная ст-ть с уч.НЗС (Авто)'!YP"&amp;$J$42),$C34,'Полная ст-ть с уч.НЗС (Авто)'!LT$11:INDIRECT("'Полная ст-ть с уч.НЗС (Авто)'!LT"&amp;$J$42))/$D34)</f>
        <v>0</v>
      </c>
      <c r="LU34" s="137">
        <f ca="1">IF($D34=0,0,SUMIF('Полная ст-ть с уч.НЗС (Авто)'!$YP$11:INDIRECT("'Полная ст-ть с уч.НЗС (Авто)'!YP"&amp;$J$42),$C34,'Полная ст-ть с уч.НЗС (Авто)'!LU$11:INDIRECT("'Полная ст-ть с уч.НЗС (Авто)'!LU"&amp;$J$42))/$D34)</f>
        <v>0</v>
      </c>
      <c r="LV34" s="137">
        <f ca="1">IF($D34=0,0,SUMIF('Полная ст-ть с уч.НЗС (Авто)'!$YP$11:INDIRECT("'Полная ст-ть с уч.НЗС (Авто)'!YP"&amp;$J$42),$C34,'Полная ст-ть с уч.НЗС (Авто)'!LV$11:INDIRECT("'Полная ст-ть с уч.НЗС (Авто)'!LV"&amp;$J$42))/$D34)</f>
        <v>0</v>
      </c>
      <c r="LW34" s="137">
        <f ca="1">IF($D34=0,0,SUMIF('Полная ст-ть с уч.НЗС (Авто)'!$YP$11:INDIRECT("'Полная ст-ть с уч.НЗС (Авто)'!YP"&amp;$J$42),$C34,'Полная ст-ть с уч.НЗС (Авто)'!LW$11:INDIRECT("'Полная ст-ть с уч.НЗС (Авто)'!LW"&amp;$J$42))/$D34)</f>
        <v>0</v>
      </c>
      <c r="LX34" s="137">
        <f ca="1">IF($D34=0,0,SUMIF('Полная ст-ть с уч.НЗС (Авто)'!$YP$11:INDIRECT("'Полная ст-ть с уч.НЗС (Авто)'!YP"&amp;$J$42),$C34,'Полная ст-ть с уч.НЗС (Авто)'!LX$11:INDIRECT("'Полная ст-ть с уч.НЗС (Авто)'!LX"&amp;$J$42))/$D34)</f>
        <v>0</v>
      </c>
      <c r="LY34" s="137">
        <f ca="1">IF($D34=0,0,SUMIF('Полная ст-ть с уч.НЗС (Авто)'!$YP$11:INDIRECT("'Полная ст-ть с уч.НЗС (Авто)'!YP"&amp;$J$42),$C34,'Полная ст-ть с уч.НЗС (Авто)'!LY$11:INDIRECT("'Полная ст-ть с уч.НЗС (Авто)'!LY"&amp;$J$42))/$D34)</f>
        <v>0</v>
      </c>
      <c r="LZ34" s="137">
        <f ca="1">IF($D34=0,0,SUMIF('Полная ст-ть с уч.НЗС (Авто)'!$YP$11:INDIRECT("'Полная ст-ть с уч.НЗС (Авто)'!YP"&amp;$J$42),$C34,'Полная ст-ть с уч.НЗС (Авто)'!LZ$11:INDIRECT("'Полная ст-ть с уч.НЗС (Авто)'!LZ"&amp;$J$42))/$D34)</f>
        <v>0</v>
      </c>
      <c r="MA34" s="137">
        <f ca="1">IF($D34=0,0,SUMIF('Полная ст-ть с уч.НЗС (Авто)'!$YP$11:INDIRECT("'Полная ст-ть с уч.НЗС (Авто)'!YP"&amp;$J$42),$C34,'Полная ст-ть с уч.НЗС (Авто)'!MA$11:INDIRECT("'Полная ст-ть с уч.НЗС (Авто)'!MA"&amp;$J$42))/$D34)</f>
        <v>0</v>
      </c>
      <c r="MB34" s="137">
        <f ca="1">IF($D34=0,0,SUMIF('Полная ст-ть с уч.НЗС (Авто)'!$YP$11:INDIRECT("'Полная ст-ть с уч.НЗС (Авто)'!YP"&amp;$J$42),$C34,'Полная ст-ть с уч.НЗС (Авто)'!MB$11:INDIRECT("'Полная ст-ть с уч.НЗС (Авто)'!MB"&amp;$J$42))/$D34)</f>
        <v>0</v>
      </c>
      <c r="MC34" s="137">
        <f ca="1">IF($D34=0,0,SUMIF('Полная ст-ть с уч.НЗС (Авто)'!$YP$11:INDIRECT("'Полная ст-ть с уч.НЗС (Авто)'!YP"&amp;$J$42),$C34,'Полная ст-ть с уч.НЗС (Авто)'!MC$11:INDIRECT("'Полная ст-ть с уч.НЗС (Авто)'!MC"&amp;$J$42))/$D34)</f>
        <v>0</v>
      </c>
      <c r="MD34" s="137">
        <f ca="1">IF($D34=0,0,SUMIF('Полная ст-ть с уч.НЗС (Авто)'!$YP$11:INDIRECT("'Полная ст-ть с уч.НЗС (Авто)'!YP"&amp;$J$42),$C34,'Полная ст-ть с уч.НЗС (Авто)'!MD$11:INDIRECT("'Полная ст-ть с уч.НЗС (Авто)'!MD"&amp;$J$42))/$D34)</f>
        <v>0</v>
      </c>
      <c r="ME34" s="137">
        <f ca="1">IF($D34=0,0,SUMIF('Полная ст-ть с уч.НЗС (Авто)'!$YP$11:INDIRECT("'Полная ст-ть с уч.НЗС (Авто)'!YP"&amp;$J$42),$C34,'Полная ст-ть с уч.НЗС (Авто)'!ME$11:INDIRECT("'Полная ст-ть с уч.НЗС (Авто)'!ME"&amp;$J$42))/$D34)</f>
        <v>0</v>
      </c>
      <c r="MF34" s="137">
        <f ca="1">IF($D34=0,0,SUMIF('Полная ст-ть с уч.НЗС (Авто)'!$YP$11:INDIRECT("'Полная ст-ть с уч.НЗС (Авто)'!YP"&amp;$J$42),$C34,'Полная ст-ть с уч.НЗС (Авто)'!MF$11:INDIRECT("'Полная ст-ть с уч.НЗС (Авто)'!MF"&amp;$J$42))/$D34)</f>
        <v>0</v>
      </c>
      <c r="MG34" s="137">
        <f ca="1">IF($D34=0,0,SUMIF('Полная ст-ть с уч.НЗС (Авто)'!$YP$11:INDIRECT("'Полная ст-ть с уч.НЗС (Авто)'!YP"&amp;$J$42),$C34,'Полная ст-ть с уч.НЗС (Авто)'!MG$11:INDIRECT("'Полная ст-ть с уч.НЗС (Авто)'!MG"&amp;$J$42))/$D34)</f>
        <v>0</v>
      </c>
      <c r="MH34" s="137">
        <f ca="1">IF($D34=0,0,SUMIF('Полная ст-ть с уч.НЗС (Авто)'!$YP$11:INDIRECT("'Полная ст-ть с уч.НЗС (Авто)'!YP"&amp;$J$42),$C34,'Полная ст-ть с уч.НЗС (Авто)'!MH$11:INDIRECT("'Полная ст-ть с уч.НЗС (Авто)'!MH"&amp;$J$42))/$D34)</f>
        <v>0</v>
      </c>
      <c r="MI34" s="137">
        <f ca="1">IF($D34=0,0,SUMIF('Полная ст-ть с уч.НЗС (Авто)'!$YP$11:INDIRECT("'Полная ст-ть с уч.НЗС (Авто)'!YP"&amp;$J$42),$C34,'Полная ст-ть с уч.НЗС (Авто)'!MI$11:INDIRECT("'Полная ст-ть с уч.НЗС (Авто)'!MI"&amp;$J$42))/$D34)</f>
        <v>0</v>
      </c>
      <c r="MJ34" s="137">
        <f ca="1">IF($D34=0,0,SUMIF('Полная ст-ть с уч.НЗС (Авто)'!$YP$11:INDIRECT("'Полная ст-ть с уч.НЗС (Авто)'!YP"&amp;$J$42),$C34,'Полная ст-ть с уч.НЗС (Авто)'!MJ$11:INDIRECT("'Полная ст-ть с уч.НЗС (Авто)'!MJ"&amp;$J$42))/$D34)</f>
        <v>0</v>
      </c>
      <c r="MK34" s="137">
        <f ca="1">IF($D34=0,0,SUMIF('Полная ст-ть с уч.НЗС (Авто)'!$YP$11:INDIRECT("'Полная ст-ть с уч.НЗС (Авто)'!YP"&amp;$J$42),$C34,'Полная ст-ть с уч.НЗС (Авто)'!MK$11:INDIRECT("'Полная ст-ть с уч.НЗС (Авто)'!MK"&amp;$J$42))/$D34)</f>
        <v>0</v>
      </c>
      <c r="ML34" s="137">
        <f ca="1">IF($D34=0,0,SUMIF('Полная ст-ть с уч.НЗС (Авто)'!$YP$11:INDIRECT("'Полная ст-ть с уч.НЗС (Авто)'!YP"&amp;$J$42),$C34,'Полная ст-ть с уч.НЗС (Авто)'!ML$11:INDIRECT("'Полная ст-ть с уч.НЗС (Авто)'!ML"&amp;$J$42))/$D34)</f>
        <v>0</v>
      </c>
      <c r="MM34" s="137">
        <f ca="1">IF($D34=0,0,SUMIF('Полная ст-ть с уч.НЗС (Авто)'!$YP$11:INDIRECT("'Полная ст-ть с уч.НЗС (Авто)'!YP"&amp;$J$42),$C34,'Полная ст-ть с уч.НЗС (Авто)'!MM$11:INDIRECT("'Полная ст-ть с уч.НЗС (Авто)'!MM"&amp;$J$42))/$D34)</f>
        <v>0</v>
      </c>
      <c r="MN34" s="137">
        <f ca="1">IF($D34=0,0,SUMIF('Полная ст-ть с уч.НЗС (Авто)'!$YP$11:INDIRECT("'Полная ст-ть с уч.НЗС (Авто)'!YP"&amp;$J$42),$C34,'Полная ст-ть с уч.НЗС (Авто)'!MN$11:INDIRECT("'Полная ст-ть с уч.НЗС (Авто)'!MN"&amp;$J$42))/$D34)</f>
        <v>0</v>
      </c>
      <c r="MO34" s="137">
        <f ca="1">IF($D34=0,0,SUMIF('Полная ст-ть с уч.НЗС (Авто)'!$YP$11:INDIRECT("'Полная ст-ть с уч.НЗС (Авто)'!YP"&amp;$J$42),$C34,'Полная ст-ть с уч.НЗС (Авто)'!MO$11:INDIRECT("'Полная ст-ть с уч.НЗС (Авто)'!MO"&amp;$J$42))/$D34)</f>
        <v>0</v>
      </c>
      <c r="MP34" s="137">
        <f ca="1">IF($D34=0,0,SUMIF('Полная ст-ть с уч.НЗС (Авто)'!$YP$11:INDIRECT("'Полная ст-ть с уч.НЗС (Авто)'!YP"&amp;$J$42),$C34,'Полная ст-ть с уч.НЗС (Авто)'!MP$11:INDIRECT("'Полная ст-ть с уч.НЗС (Авто)'!MP"&amp;$J$42))/$D34)</f>
        <v>0</v>
      </c>
      <c r="MQ34" s="137">
        <f ca="1">IF($D34=0,0,SUMIF('Полная ст-ть с уч.НЗС (Авто)'!$YP$11:INDIRECT("'Полная ст-ть с уч.НЗС (Авто)'!YP"&amp;$J$42),$C34,'Полная ст-ть с уч.НЗС (Авто)'!MQ$11:INDIRECT("'Полная ст-ть с уч.НЗС (Авто)'!MQ"&amp;$J$42))/$D34)</f>
        <v>0</v>
      </c>
      <c r="MR34" s="137">
        <f ca="1">IF($D34=0,0,SUMIF('Полная ст-ть с уч.НЗС (Авто)'!$YP$11:INDIRECT("'Полная ст-ть с уч.НЗС (Авто)'!YP"&amp;$J$42),$C34,'Полная ст-ть с уч.НЗС (Авто)'!MR$11:INDIRECT("'Полная ст-ть с уч.НЗС (Авто)'!MR"&amp;$J$42))/$D34)</f>
        <v>0</v>
      </c>
      <c r="MS34" s="137">
        <f ca="1">IF($D34=0,0,SUMIF('Полная ст-ть с уч.НЗС (Авто)'!$YP$11:INDIRECT("'Полная ст-ть с уч.НЗС (Авто)'!YP"&amp;$J$42),$C34,'Полная ст-ть с уч.НЗС (Авто)'!MS$11:INDIRECT("'Полная ст-ть с уч.НЗС (Авто)'!MS"&amp;$J$42))/$D34)</f>
        <v>0</v>
      </c>
      <c r="MT34" s="137">
        <f ca="1">IF($D34=0,0,SUMIF('Полная ст-ть с уч.НЗС (Авто)'!$YP$11:INDIRECT("'Полная ст-ть с уч.НЗС (Авто)'!YP"&amp;$J$42),$C34,'Полная ст-ть с уч.НЗС (Авто)'!MT$11:INDIRECT("'Полная ст-ть с уч.НЗС (Авто)'!MT"&amp;$J$42))/$D34)</f>
        <v>0</v>
      </c>
      <c r="MU34" s="137">
        <f ca="1">IF($D34=0,0,SUMIF('Полная ст-ть с уч.НЗС (Авто)'!$YP$11:INDIRECT("'Полная ст-ть с уч.НЗС (Авто)'!YP"&amp;$J$42),$C34,'Полная ст-ть с уч.НЗС (Авто)'!MU$11:INDIRECT("'Полная ст-ть с уч.НЗС (Авто)'!MU"&amp;$J$42))/$D34)</f>
        <v>0</v>
      </c>
      <c r="MV34" s="137">
        <f ca="1">IF($D34=0,0,SUMIF('Полная ст-ть с уч.НЗС (Авто)'!$YP$11:INDIRECT("'Полная ст-ть с уч.НЗС (Авто)'!YP"&amp;$J$42),$C34,'Полная ст-ть с уч.НЗС (Авто)'!MV$11:INDIRECT("'Полная ст-ть с уч.НЗС (Авто)'!MV"&amp;$J$42))/$D34)</f>
        <v>0</v>
      </c>
      <c r="MW34" s="137">
        <f ca="1">IF($D34=0,0,SUMIF('Полная ст-ть с уч.НЗС (Авто)'!$YP$11:INDIRECT("'Полная ст-ть с уч.НЗС (Авто)'!YP"&amp;$J$42),$C34,'Полная ст-ть с уч.НЗС (Авто)'!MW$11:INDIRECT("'Полная ст-ть с уч.НЗС (Авто)'!MW"&amp;$J$42))/$D34)</f>
        <v>0</v>
      </c>
      <c r="MX34" s="137">
        <f ca="1">IF($D34=0,0,SUMIF('Полная ст-ть с уч.НЗС (Авто)'!$YP$11:INDIRECT("'Полная ст-ть с уч.НЗС (Авто)'!YP"&amp;$J$42),$C34,'Полная ст-ть с уч.НЗС (Авто)'!MX$11:INDIRECT("'Полная ст-ть с уч.НЗС (Авто)'!MX"&amp;$J$42))/$D34)</f>
        <v>0</v>
      </c>
      <c r="MY34" s="137">
        <f ca="1">IF($D34=0,0,SUMIF('Полная ст-ть с уч.НЗС (Авто)'!$YP$11:INDIRECT("'Полная ст-ть с уч.НЗС (Авто)'!YP"&amp;$J$42),$C34,'Полная ст-ть с уч.НЗС (Авто)'!MY$11:INDIRECT("'Полная ст-ть с уч.НЗС (Авто)'!MY"&amp;$J$42))/$D34)</f>
        <v>0</v>
      </c>
      <c r="MZ34" s="137">
        <f ca="1">IF($D34=0,0,SUMIF('Полная ст-ть с уч.НЗС (Авто)'!$YP$11:INDIRECT("'Полная ст-ть с уч.НЗС (Авто)'!YP"&amp;$J$42),$C34,'Полная ст-ть с уч.НЗС (Авто)'!MZ$11:INDIRECT("'Полная ст-ть с уч.НЗС (Авто)'!MZ"&amp;$J$42))/$D34)</f>
        <v>0</v>
      </c>
      <c r="NA34" s="137">
        <f ca="1">IF($D34=0,0,SUMIF('Полная ст-ть с уч.НЗС (Авто)'!$YP$11:INDIRECT("'Полная ст-ть с уч.НЗС (Авто)'!YP"&amp;$J$42),$C34,'Полная ст-ть с уч.НЗС (Авто)'!NA$11:INDIRECT("'Полная ст-ть с уч.НЗС (Авто)'!NA"&amp;$J$42))/$D34)</f>
        <v>0</v>
      </c>
      <c r="NB34" s="137">
        <f ca="1">IF($D34=0,0,SUMIF('Полная ст-ть с уч.НЗС (Авто)'!$YP$11:INDIRECT("'Полная ст-ть с уч.НЗС (Авто)'!YP"&amp;$J$42),$C34,'Полная ст-ть с уч.НЗС (Авто)'!NB$11:INDIRECT("'Полная ст-ть с уч.НЗС (Авто)'!NB"&amp;$J$42))/$D34)</f>
        <v>0</v>
      </c>
      <c r="NC34" s="137">
        <f ca="1">IF($D34=0,0,SUMIF('Полная ст-ть с уч.НЗС (Авто)'!$YP$11:INDIRECT("'Полная ст-ть с уч.НЗС (Авто)'!YP"&amp;$J$42),$C34,'Полная ст-ть с уч.НЗС (Авто)'!NC$11:INDIRECT("'Полная ст-ть с уч.НЗС (Авто)'!NC"&amp;$J$42))/$D34)</f>
        <v>0</v>
      </c>
      <c r="ND34" s="137">
        <f ca="1">IF($D34=0,0,SUMIF('Полная ст-ть с уч.НЗС (Авто)'!$YP$11:INDIRECT("'Полная ст-ть с уч.НЗС (Авто)'!YP"&amp;$J$42),$C34,'Полная ст-ть с уч.НЗС (Авто)'!ND$11:INDIRECT("'Полная ст-ть с уч.НЗС (Авто)'!ND"&amp;$J$42))/$D34)</f>
        <v>0</v>
      </c>
      <c r="NE34" s="137">
        <f ca="1">IF($D34=0,0,SUMIF('Полная ст-ть с уч.НЗС (Авто)'!$YP$11:INDIRECT("'Полная ст-ть с уч.НЗС (Авто)'!YP"&amp;$J$42),$C34,'Полная ст-ть с уч.НЗС (Авто)'!NE$11:INDIRECT("'Полная ст-ть с уч.НЗС (Авто)'!NE"&amp;$J$42))/$D34)</f>
        <v>0</v>
      </c>
      <c r="NF34" s="137">
        <f ca="1">IF($D34=0,0,SUMIF('Полная ст-ть с уч.НЗС (Авто)'!$YP$11:INDIRECT("'Полная ст-ть с уч.НЗС (Авто)'!YP"&amp;$J$42),$C34,'Полная ст-ть с уч.НЗС (Авто)'!NF$11:INDIRECT("'Полная ст-ть с уч.НЗС (Авто)'!NF"&amp;$J$42))/$D34)</f>
        <v>0</v>
      </c>
      <c r="NG34" s="137">
        <f ca="1">IF($D34=0,0,SUMIF('Полная ст-ть с уч.НЗС (Авто)'!$YP$11:INDIRECT("'Полная ст-ть с уч.НЗС (Авто)'!YP"&amp;$J$42),$C34,'Полная ст-ть с уч.НЗС (Авто)'!NG$11:INDIRECT("'Полная ст-ть с уч.НЗС (Авто)'!NG"&amp;$J$42))/$D34)</f>
        <v>0</v>
      </c>
      <c r="NH34" s="137">
        <f ca="1">IF($D34=0,0,SUMIF('Полная ст-ть с уч.НЗС (Авто)'!$YP$11:INDIRECT("'Полная ст-ть с уч.НЗС (Авто)'!YP"&amp;$J$42),$C34,'Полная ст-ть с уч.НЗС (Авто)'!NH$11:INDIRECT("'Полная ст-ть с уч.НЗС (Авто)'!NH"&amp;$J$42))/$D34)</f>
        <v>0</v>
      </c>
      <c r="NI34" s="137">
        <f ca="1">IF($D34=0,0,SUMIF('Полная ст-ть с уч.НЗС (Авто)'!$YP$11:INDIRECT("'Полная ст-ть с уч.НЗС (Авто)'!YP"&amp;$J$42),$C34,'Полная ст-ть с уч.НЗС (Авто)'!NI$11:INDIRECT("'Полная ст-ть с уч.НЗС (Авто)'!NI"&amp;$J$42))/$D34)</f>
        <v>0</v>
      </c>
      <c r="NJ34" s="137">
        <f ca="1">IF($D34=0,0,SUMIF('Полная ст-ть с уч.НЗС (Авто)'!$YP$11:INDIRECT("'Полная ст-ть с уч.НЗС (Авто)'!YP"&amp;$J$42),$C34,'Полная ст-ть с уч.НЗС (Авто)'!NJ$11:INDIRECT("'Полная ст-ть с уч.НЗС (Авто)'!NJ"&amp;$J$42))/$D34)</f>
        <v>0</v>
      </c>
      <c r="NK34" s="137">
        <f ca="1">IF($D34=0,0,SUMIF('Полная ст-ть с уч.НЗС (Авто)'!$YP$11:INDIRECT("'Полная ст-ть с уч.НЗС (Авто)'!YP"&amp;$J$42),$C34,'Полная ст-ть с уч.НЗС (Авто)'!NK$11:INDIRECT("'Полная ст-ть с уч.НЗС (Авто)'!NK"&amp;$J$42))/$D34)</f>
        <v>0</v>
      </c>
      <c r="NL34" s="137">
        <f ca="1">IF($D34=0,0,SUMIF('Полная ст-ть с уч.НЗС (Авто)'!$YP$11:INDIRECT("'Полная ст-ть с уч.НЗС (Авто)'!YP"&amp;$J$42),$C34,'Полная ст-ть с уч.НЗС (Авто)'!NL$11:INDIRECT("'Полная ст-ть с уч.НЗС (Авто)'!NL"&amp;$J$42))/$D34)</f>
        <v>0</v>
      </c>
      <c r="NM34" s="137">
        <f ca="1">IF($D34=0,0,SUMIF('Полная ст-ть с уч.НЗС (Авто)'!$YP$11:INDIRECT("'Полная ст-ть с уч.НЗС (Авто)'!YP"&amp;$J$42),$C34,'Полная ст-ть с уч.НЗС (Авто)'!NM$11:INDIRECT("'Полная ст-ть с уч.НЗС (Авто)'!NM"&amp;$J$42))/$D34)</f>
        <v>0</v>
      </c>
      <c r="NN34" s="137">
        <f ca="1">IF($D34=0,0,SUMIF('Полная ст-ть с уч.НЗС (Авто)'!$YP$11:INDIRECT("'Полная ст-ть с уч.НЗС (Авто)'!YP"&amp;$J$42),$C34,'Полная ст-ть с уч.НЗС (Авто)'!NN$11:INDIRECT("'Полная ст-ть с уч.НЗС (Авто)'!NN"&amp;$J$42))/$D34)</f>
        <v>0</v>
      </c>
      <c r="NO34" s="137">
        <f ca="1">IF($D34=0,0,SUMIF('Полная ст-ть с уч.НЗС (Авто)'!$YP$11:INDIRECT("'Полная ст-ть с уч.НЗС (Авто)'!YP"&amp;$J$42),$C34,'Полная ст-ть с уч.НЗС (Авто)'!NO$11:INDIRECT("'Полная ст-ть с уч.НЗС (Авто)'!NO"&amp;$J$42))/$D34)</f>
        <v>0</v>
      </c>
      <c r="NP34" s="137">
        <f ca="1">IF($D34=0,0,SUMIF('Полная ст-ть с уч.НЗС (Авто)'!$YP$11:INDIRECT("'Полная ст-ть с уч.НЗС (Авто)'!YP"&amp;$J$42),$C34,'Полная ст-ть с уч.НЗС (Авто)'!NP$11:INDIRECT("'Полная ст-ть с уч.НЗС (Авто)'!NP"&amp;$J$42))/$D34)</f>
        <v>0</v>
      </c>
      <c r="NQ34" s="137">
        <f ca="1">IF($D34=0,0,SUMIF('Полная ст-ть с уч.НЗС (Авто)'!$YP$11:INDIRECT("'Полная ст-ть с уч.НЗС (Авто)'!YP"&amp;$J$42),$C34,'Полная ст-ть с уч.НЗС (Авто)'!NQ$11:INDIRECT("'Полная ст-ть с уч.НЗС (Авто)'!NQ"&amp;$J$42))/$D34)</f>
        <v>0</v>
      </c>
      <c r="NR34" s="137">
        <f ca="1">IF($D34=0,0,SUMIF('Полная ст-ть с уч.НЗС (Авто)'!$YP$11:INDIRECT("'Полная ст-ть с уч.НЗС (Авто)'!YP"&amp;$J$42),$C34,'Полная ст-ть с уч.НЗС (Авто)'!NR$11:INDIRECT("'Полная ст-ть с уч.НЗС (Авто)'!NR"&amp;$J$42))/$D34)</f>
        <v>0</v>
      </c>
      <c r="NS34" s="137">
        <f ca="1">IF($D34=0,0,SUMIF('Полная ст-ть с уч.НЗС (Авто)'!$YP$11:INDIRECT("'Полная ст-ть с уч.НЗС (Авто)'!YP"&amp;$J$42),$C34,'Полная ст-ть с уч.НЗС (Авто)'!NS$11:INDIRECT("'Полная ст-ть с уч.НЗС (Авто)'!NS"&amp;$J$42))/$D34)</f>
        <v>0</v>
      </c>
      <c r="NT34" s="137">
        <f ca="1">IF($D34=0,0,SUMIF('Полная ст-ть с уч.НЗС (Авто)'!$YP$11:INDIRECT("'Полная ст-ть с уч.НЗС (Авто)'!YP"&amp;$J$42),$C34,'Полная ст-ть с уч.НЗС (Авто)'!NT$11:INDIRECT("'Полная ст-ть с уч.НЗС (Авто)'!NT"&amp;$J$42))/$D34)</f>
        <v>0</v>
      </c>
      <c r="NU34" s="137">
        <f ca="1">IF($D34=0,0,SUMIF('Полная ст-ть с уч.НЗС (Авто)'!$YP$11:INDIRECT("'Полная ст-ть с уч.НЗС (Авто)'!YP"&amp;$J$42),$C34,'Полная ст-ть с уч.НЗС (Авто)'!NU$11:INDIRECT("'Полная ст-ть с уч.НЗС (Авто)'!NU"&amp;$J$42))/$D34)</f>
        <v>0</v>
      </c>
      <c r="NV34" s="137">
        <f ca="1">IF($D34=0,0,SUMIF('Полная ст-ть с уч.НЗС (Авто)'!$YP$11:INDIRECT("'Полная ст-ть с уч.НЗС (Авто)'!YP"&amp;$J$42),$C34,'Полная ст-ть с уч.НЗС (Авто)'!NV$11:INDIRECT("'Полная ст-ть с уч.НЗС (Авто)'!NV"&amp;$J$42))/$D34)</f>
        <v>0</v>
      </c>
      <c r="NW34" s="137">
        <f ca="1">IF($D34=0,0,SUMIF('Полная ст-ть с уч.НЗС (Авто)'!$YP$11:INDIRECT("'Полная ст-ть с уч.НЗС (Авто)'!YP"&amp;$J$42),$C34,'Полная ст-ть с уч.НЗС (Авто)'!NW$11:INDIRECT("'Полная ст-ть с уч.НЗС (Авто)'!NW"&amp;$J$42))/$D34)</f>
        <v>0</v>
      </c>
      <c r="NX34" s="137">
        <f ca="1">IF($D34=0,0,SUMIF('Полная ст-ть с уч.НЗС (Авто)'!$YP$11:INDIRECT("'Полная ст-ть с уч.НЗС (Авто)'!YP"&amp;$J$42),$C34,'Полная ст-ть с уч.НЗС (Авто)'!NX$11:INDIRECT("'Полная ст-ть с уч.НЗС (Авто)'!NX"&amp;$J$42))/$D34)</f>
        <v>0</v>
      </c>
      <c r="NY34" s="137">
        <f ca="1">IF($D34=0,0,SUMIF('Полная ст-ть с уч.НЗС (Авто)'!$YP$11:INDIRECT("'Полная ст-ть с уч.НЗС (Авто)'!YP"&amp;$J$42),$C34,'Полная ст-ть с уч.НЗС (Авто)'!NY$11:INDIRECT("'Полная ст-ть с уч.НЗС (Авто)'!NY"&amp;$J$42))/$D34)</f>
        <v>0</v>
      </c>
      <c r="NZ34" s="137">
        <f ca="1">IF($D34=0,0,SUMIF('Полная ст-ть с уч.НЗС (Авто)'!$YP$11:INDIRECT("'Полная ст-ть с уч.НЗС (Авто)'!YP"&amp;$J$42),$C34,'Полная ст-ть с уч.НЗС (Авто)'!NZ$11:INDIRECT("'Полная ст-ть с уч.НЗС (Авто)'!NZ"&amp;$J$42))/$D34)</f>
        <v>0</v>
      </c>
      <c r="OA34" s="137">
        <f ca="1">IF($D34=0,0,SUMIF('Полная ст-ть с уч.НЗС (Авто)'!$YP$11:INDIRECT("'Полная ст-ть с уч.НЗС (Авто)'!YP"&amp;$J$42),$C34,'Полная ст-ть с уч.НЗС (Авто)'!OA$11:INDIRECT("'Полная ст-ть с уч.НЗС (Авто)'!OA"&amp;$J$42))/$D34)</f>
        <v>0</v>
      </c>
      <c r="OB34" s="137">
        <f ca="1">IF($D34=0,0,SUMIF('Полная ст-ть с уч.НЗС (Авто)'!$YP$11:INDIRECT("'Полная ст-ть с уч.НЗС (Авто)'!YP"&amp;$J$42),$C34,'Полная ст-ть с уч.НЗС (Авто)'!OB$11:INDIRECT("'Полная ст-ть с уч.НЗС (Авто)'!OB"&amp;$J$42))/$D34)</f>
        <v>0</v>
      </c>
      <c r="OC34" s="137">
        <f ca="1">IF($D34=0,0,SUMIF('Полная ст-ть с уч.НЗС (Авто)'!$YP$11:INDIRECT("'Полная ст-ть с уч.НЗС (Авто)'!YP"&amp;$J$42),$C34,'Полная ст-ть с уч.НЗС (Авто)'!OC$11:INDIRECT("'Полная ст-ть с уч.НЗС (Авто)'!OC"&amp;$J$42))/$D34)</f>
        <v>0</v>
      </c>
      <c r="OD34" s="137">
        <f ca="1">IF($D34=0,0,SUMIF('Полная ст-ть с уч.НЗС (Авто)'!$YP$11:INDIRECT("'Полная ст-ть с уч.НЗС (Авто)'!YP"&amp;$J$42),$C34,'Полная ст-ть с уч.НЗС (Авто)'!OD$11:INDIRECT("'Полная ст-ть с уч.НЗС (Авто)'!OD"&amp;$J$42))/$D34)</f>
        <v>0</v>
      </c>
      <c r="OE34" s="137">
        <f ca="1">IF($D34=0,0,SUMIF('Полная ст-ть с уч.НЗС (Авто)'!$YP$11:INDIRECT("'Полная ст-ть с уч.НЗС (Авто)'!YP"&amp;$J$42),$C34,'Полная ст-ть с уч.НЗС (Авто)'!OE$11:INDIRECT("'Полная ст-ть с уч.НЗС (Авто)'!OE"&amp;$J$42))/$D34)</f>
        <v>0</v>
      </c>
      <c r="OF34" s="137">
        <f ca="1">IF($D34=0,0,SUMIF('Полная ст-ть с уч.НЗС (Авто)'!$YP$11:INDIRECT("'Полная ст-ть с уч.НЗС (Авто)'!YP"&amp;$J$42),$C34,'Полная ст-ть с уч.НЗС (Авто)'!OF$11:INDIRECT("'Полная ст-ть с уч.НЗС (Авто)'!OF"&amp;$J$42))/$D34)</f>
        <v>0</v>
      </c>
      <c r="OG34" s="137">
        <f ca="1">IF($D34=0,0,SUMIF('Полная ст-ть с уч.НЗС (Авто)'!$YP$11:INDIRECT("'Полная ст-ть с уч.НЗС (Авто)'!YP"&amp;$J$42),$C34,'Полная ст-ть с уч.НЗС (Авто)'!OG$11:INDIRECT("'Полная ст-ть с уч.НЗС (Авто)'!OG"&amp;$J$42))/$D34)</f>
        <v>0</v>
      </c>
      <c r="OH34" s="137">
        <f ca="1">IF($D34=0,0,SUMIF('Полная ст-ть с уч.НЗС (Авто)'!$YP$11:INDIRECT("'Полная ст-ть с уч.НЗС (Авто)'!YP"&amp;$J$42),$C34,'Полная ст-ть с уч.НЗС (Авто)'!OH$11:INDIRECT("'Полная ст-ть с уч.НЗС (Авто)'!OH"&amp;$J$42))/$D34)</f>
        <v>0</v>
      </c>
      <c r="OI34" s="137">
        <f ca="1">IF($D34=0,0,SUMIF('Полная ст-ть с уч.НЗС (Авто)'!$YP$11:INDIRECT("'Полная ст-ть с уч.НЗС (Авто)'!YP"&amp;$J$42),$C34,'Полная ст-ть с уч.НЗС (Авто)'!OI$11:INDIRECT("'Полная ст-ть с уч.НЗС (Авто)'!OI"&amp;$J$42))/$D34)</f>
        <v>0</v>
      </c>
      <c r="OJ34" s="137">
        <f ca="1">IF($D34=0,0,SUMIF('Полная ст-ть с уч.НЗС (Авто)'!$YP$11:INDIRECT("'Полная ст-ть с уч.НЗС (Авто)'!YP"&amp;$J$42),$C34,'Полная ст-ть с уч.НЗС (Авто)'!OJ$11:INDIRECT("'Полная ст-ть с уч.НЗС (Авто)'!OJ"&amp;$J$42))/$D34)</f>
        <v>0</v>
      </c>
      <c r="OK34" s="137">
        <f ca="1">IF($D34=0,0,SUMIF('Полная ст-ть с уч.НЗС (Авто)'!$YP$11:INDIRECT("'Полная ст-ть с уч.НЗС (Авто)'!YP"&amp;$J$42),$C34,'Полная ст-ть с уч.НЗС (Авто)'!OK$11:INDIRECT("'Полная ст-ть с уч.НЗС (Авто)'!OK"&amp;$J$42))/$D34)</f>
        <v>0</v>
      </c>
      <c r="OL34" s="137">
        <f ca="1">IF($D34=0,0,SUMIF('Полная ст-ть с уч.НЗС (Авто)'!$YP$11:INDIRECT("'Полная ст-ть с уч.НЗС (Авто)'!YP"&amp;$J$42),$C34,'Полная ст-ть с уч.НЗС (Авто)'!OL$11:INDIRECT("'Полная ст-ть с уч.НЗС (Авто)'!OL"&amp;$J$42))/$D34)</f>
        <v>0</v>
      </c>
      <c r="OM34" s="137">
        <f ca="1">IF($D34=0,0,SUMIF('Полная ст-ть с уч.НЗС (Авто)'!$YP$11:INDIRECT("'Полная ст-ть с уч.НЗС (Авто)'!YP"&amp;$J$42),$C34,'Полная ст-ть с уч.НЗС (Авто)'!OM$11:INDIRECT("'Полная ст-ть с уч.НЗС (Авто)'!OM"&amp;$J$42))/$D34)</f>
        <v>0</v>
      </c>
      <c r="ON34" s="137">
        <f ca="1">IF($D34=0,0,SUMIF('Полная ст-ть с уч.НЗС (Авто)'!$YP$11:INDIRECT("'Полная ст-ть с уч.НЗС (Авто)'!YP"&amp;$J$42),$C34,'Полная ст-ть с уч.НЗС (Авто)'!ON$11:INDIRECT("'Полная ст-ть с уч.НЗС (Авто)'!ON"&amp;$J$42))/$D34)</f>
        <v>0</v>
      </c>
      <c r="OO34" s="137">
        <f ca="1">IF($D34=0,0,SUMIF('Полная ст-ть с уч.НЗС (Авто)'!$YP$11:INDIRECT("'Полная ст-ть с уч.НЗС (Авто)'!YP"&amp;$J$42),$C34,'Полная ст-ть с уч.НЗС (Авто)'!OO$11:INDIRECT("'Полная ст-ть с уч.НЗС (Авто)'!OO"&amp;$J$42))/$D34)</f>
        <v>0</v>
      </c>
      <c r="OP34" s="137">
        <f ca="1">IF($D34=0,0,SUMIF('Полная ст-ть с уч.НЗС (Авто)'!$YP$11:INDIRECT("'Полная ст-ть с уч.НЗС (Авто)'!YP"&amp;$J$42),$C34,'Полная ст-ть с уч.НЗС (Авто)'!OP$11:INDIRECT("'Полная ст-ть с уч.НЗС (Авто)'!OP"&amp;$J$42))/$D34)</f>
        <v>0</v>
      </c>
      <c r="OQ34" s="137">
        <f ca="1">IF($D34=0,0,SUMIF('Полная ст-ть с уч.НЗС (Авто)'!$YP$11:INDIRECT("'Полная ст-ть с уч.НЗС (Авто)'!YP"&amp;$J$42),$C34,'Полная ст-ть с уч.НЗС (Авто)'!OQ$11:INDIRECT("'Полная ст-ть с уч.НЗС (Авто)'!OQ"&amp;$J$42))/$D34)</f>
        <v>0</v>
      </c>
      <c r="OR34" s="137">
        <f ca="1">IF($D34=0,0,SUMIF('Полная ст-ть с уч.НЗС (Авто)'!$YP$11:INDIRECT("'Полная ст-ть с уч.НЗС (Авто)'!YP"&amp;$J$42),$C34,'Полная ст-ть с уч.НЗС (Авто)'!OR$11:INDIRECT("'Полная ст-ть с уч.НЗС (Авто)'!OR"&amp;$J$42))/$D34)</f>
        <v>0</v>
      </c>
      <c r="OS34" s="137">
        <f ca="1">IF($D34=0,0,SUMIF('Полная ст-ть с уч.НЗС (Авто)'!$YP$11:INDIRECT("'Полная ст-ть с уч.НЗС (Авто)'!YP"&amp;$J$42),$C34,'Полная ст-ть с уч.НЗС (Авто)'!OS$11:INDIRECT("'Полная ст-ть с уч.НЗС (Авто)'!OS"&amp;$J$42))/$D34)</f>
        <v>0</v>
      </c>
      <c r="OT34" s="137">
        <f ca="1">IF($D34=0,0,SUMIF('Полная ст-ть с уч.НЗС (Авто)'!$YP$11:INDIRECT("'Полная ст-ть с уч.НЗС (Авто)'!YP"&amp;$J$42),$C34,'Полная ст-ть с уч.НЗС (Авто)'!OT$11:INDIRECT("'Полная ст-ть с уч.НЗС (Авто)'!OT"&amp;$J$42))/$D34)</f>
        <v>0</v>
      </c>
      <c r="OU34" s="137">
        <f ca="1">IF($D34=0,0,SUMIF('Полная ст-ть с уч.НЗС (Авто)'!$YP$11:INDIRECT("'Полная ст-ть с уч.НЗС (Авто)'!YP"&amp;$J$42),$C34,'Полная ст-ть с уч.НЗС (Авто)'!OU$11:INDIRECT("'Полная ст-ть с уч.НЗС (Авто)'!OU"&amp;$J$42))/$D34)</f>
        <v>0</v>
      </c>
      <c r="OV34" s="137">
        <f ca="1">IF($D34=0,0,SUMIF('Полная ст-ть с уч.НЗС (Авто)'!$YP$11:INDIRECT("'Полная ст-ть с уч.НЗС (Авто)'!YP"&amp;$J$42),$C34,'Полная ст-ть с уч.НЗС (Авто)'!OV$11:INDIRECT("'Полная ст-ть с уч.НЗС (Авто)'!OV"&amp;$J$42))/$D34)</f>
        <v>0</v>
      </c>
      <c r="OW34" s="137">
        <f ca="1">IF($D34=0,0,SUMIF('Полная ст-ть с уч.НЗС (Авто)'!$YP$11:INDIRECT("'Полная ст-ть с уч.НЗС (Авто)'!YP"&amp;$J$42),$C34,'Полная ст-ть с уч.НЗС (Авто)'!OW$11:INDIRECT("'Полная ст-ть с уч.НЗС (Авто)'!OW"&amp;$J$42))/$D34)</f>
        <v>0</v>
      </c>
      <c r="OX34" s="137">
        <f ca="1">IF($D34=0,0,SUMIF('Полная ст-ть с уч.НЗС (Авто)'!$YP$11:INDIRECT("'Полная ст-ть с уч.НЗС (Авто)'!YP"&amp;$J$42),$C34,'Полная ст-ть с уч.НЗС (Авто)'!OX$11:INDIRECT("'Полная ст-ть с уч.НЗС (Авто)'!OX"&amp;$J$42))/$D34)</f>
        <v>0</v>
      </c>
      <c r="OY34" s="137">
        <f ca="1">IF($D34=0,0,SUMIF('Полная ст-ть с уч.НЗС (Авто)'!$YP$11:INDIRECT("'Полная ст-ть с уч.НЗС (Авто)'!YP"&amp;$J$42),$C34,'Полная ст-ть с уч.НЗС (Авто)'!OY$11:INDIRECT("'Полная ст-ть с уч.НЗС (Авто)'!OY"&amp;$J$42))/$D34)</f>
        <v>0</v>
      </c>
      <c r="OZ34" s="137">
        <f ca="1">IF($D34=0,0,SUMIF('Полная ст-ть с уч.НЗС (Авто)'!$YP$11:INDIRECT("'Полная ст-ть с уч.НЗС (Авто)'!YP"&amp;$J$42),$C34,'Полная ст-ть с уч.НЗС (Авто)'!OZ$11:INDIRECT("'Полная ст-ть с уч.НЗС (Авто)'!OZ"&amp;$J$42))/$D34)</f>
        <v>0</v>
      </c>
      <c r="PA34" s="137">
        <f ca="1">IF($D34=0,0,SUMIF('Полная ст-ть с уч.НЗС (Авто)'!$YP$11:INDIRECT("'Полная ст-ть с уч.НЗС (Авто)'!YP"&amp;$J$42),$C34,'Полная ст-ть с уч.НЗС (Авто)'!PA$11:INDIRECT("'Полная ст-ть с уч.НЗС (Авто)'!PA"&amp;$J$42))/$D34)</f>
        <v>0</v>
      </c>
      <c r="PB34" s="137">
        <f ca="1">IF($D34=0,0,SUMIF('Полная ст-ть с уч.НЗС (Авто)'!$YP$11:INDIRECT("'Полная ст-ть с уч.НЗС (Авто)'!YP"&amp;$J$42),$C34,'Полная ст-ть с уч.НЗС (Авто)'!PB$11:INDIRECT("'Полная ст-ть с уч.НЗС (Авто)'!PB"&amp;$J$42))/$D34)</f>
        <v>0</v>
      </c>
      <c r="PC34" s="137">
        <f ca="1">IF($D34=0,0,SUMIF('Полная ст-ть с уч.НЗС (Авто)'!$YP$11:INDIRECT("'Полная ст-ть с уч.НЗС (Авто)'!YP"&amp;$J$42),$C34,'Полная ст-ть с уч.НЗС (Авто)'!PC$11:INDIRECT("'Полная ст-ть с уч.НЗС (Авто)'!PC"&amp;$J$42))/$D34)</f>
        <v>0</v>
      </c>
      <c r="PD34" s="137">
        <f ca="1">IF($D34=0,0,SUMIF('Полная ст-ть с уч.НЗС (Авто)'!$YP$11:INDIRECT("'Полная ст-ть с уч.НЗС (Авто)'!YP"&amp;$J$42),$C34,'Полная ст-ть с уч.НЗС (Авто)'!PD$11:INDIRECT("'Полная ст-ть с уч.НЗС (Авто)'!PD"&amp;$J$42))/$D34)</f>
        <v>0</v>
      </c>
      <c r="PE34" s="137">
        <f ca="1">IF($D34=0,0,SUMIF('Полная ст-ть с уч.НЗС (Авто)'!$YP$11:INDIRECT("'Полная ст-ть с уч.НЗС (Авто)'!YP"&amp;$J$42),$C34,'Полная ст-ть с уч.НЗС (Авто)'!PE$11:INDIRECT("'Полная ст-ть с уч.НЗС (Авто)'!PE"&amp;$J$42))/$D34)</f>
        <v>0</v>
      </c>
      <c r="PF34" s="137">
        <f ca="1">IF($D34=0,0,SUMIF('Полная ст-ть с уч.НЗС (Авто)'!$YP$11:INDIRECT("'Полная ст-ть с уч.НЗС (Авто)'!YP"&amp;$J$42),$C34,'Полная ст-ть с уч.НЗС (Авто)'!PF$11:INDIRECT("'Полная ст-ть с уч.НЗС (Авто)'!PF"&amp;$J$42))/$D34)</f>
        <v>0</v>
      </c>
      <c r="PG34" s="137">
        <f ca="1">IF($D34=0,0,SUMIF('Полная ст-ть с уч.НЗС (Авто)'!$YP$11:INDIRECT("'Полная ст-ть с уч.НЗС (Авто)'!YP"&amp;$J$42),$C34,'Полная ст-ть с уч.НЗС (Авто)'!PG$11:INDIRECT("'Полная ст-ть с уч.НЗС (Авто)'!PG"&amp;$J$42))/$D34)</f>
        <v>0</v>
      </c>
      <c r="PH34" s="137">
        <f ca="1">IF($D34=0,0,SUMIF('Полная ст-ть с уч.НЗС (Авто)'!$YP$11:INDIRECT("'Полная ст-ть с уч.НЗС (Авто)'!YP"&amp;$J$42),$C34,'Полная ст-ть с уч.НЗС (Авто)'!PH$11:INDIRECT("'Полная ст-ть с уч.НЗС (Авто)'!PH"&amp;$J$42))/$D34)</f>
        <v>0</v>
      </c>
      <c r="PI34" s="137">
        <f ca="1">IF($D34=0,0,SUMIF('Полная ст-ть с уч.НЗС (Авто)'!$YP$11:INDIRECT("'Полная ст-ть с уч.НЗС (Авто)'!YP"&amp;$J$42),$C34,'Полная ст-ть с уч.НЗС (Авто)'!PI$11:INDIRECT("'Полная ст-ть с уч.НЗС (Авто)'!PI"&amp;$J$42))/$D34)</f>
        <v>0</v>
      </c>
      <c r="PJ34" s="137">
        <f ca="1">IF($D34=0,0,SUMIF('Полная ст-ть с уч.НЗС (Авто)'!$YP$11:INDIRECT("'Полная ст-ть с уч.НЗС (Авто)'!YP"&amp;$J$42),$C34,'Полная ст-ть с уч.НЗС (Авто)'!PJ$11:INDIRECT("'Полная ст-ть с уч.НЗС (Авто)'!PJ"&amp;$J$42))/$D34)</f>
        <v>0</v>
      </c>
      <c r="PK34" s="137">
        <f ca="1">IF($D34=0,0,SUMIF('Полная ст-ть с уч.НЗС (Авто)'!$YP$11:INDIRECT("'Полная ст-ть с уч.НЗС (Авто)'!YP"&amp;$J$42),$C34,'Полная ст-ть с уч.НЗС (Авто)'!PK$11:INDIRECT("'Полная ст-ть с уч.НЗС (Авто)'!PK"&amp;$J$42))/$D34)</f>
        <v>0</v>
      </c>
      <c r="PL34" s="137">
        <f ca="1">IF($D34=0,0,SUMIF('Полная ст-ть с уч.НЗС (Авто)'!$YP$11:INDIRECT("'Полная ст-ть с уч.НЗС (Авто)'!YP"&amp;$J$42),$C34,'Полная ст-ть с уч.НЗС (Авто)'!PL$11:INDIRECT("'Полная ст-ть с уч.НЗС (Авто)'!PL"&amp;$J$42))/$D34)</f>
        <v>0</v>
      </c>
      <c r="PM34" s="137">
        <f ca="1">IF($D34=0,0,SUMIF('Полная ст-ть с уч.НЗС (Авто)'!$YP$11:INDIRECT("'Полная ст-ть с уч.НЗС (Авто)'!YP"&amp;$J$42),$C34,'Полная ст-ть с уч.НЗС (Авто)'!PM$11:INDIRECT("'Полная ст-ть с уч.НЗС (Авто)'!PM"&amp;$J$42))/$D34)</f>
        <v>0</v>
      </c>
      <c r="PN34" s="137">
        <f ca="1">IF($D34=0,0,SUMIF('Полная ст-ть с уч.НЗС (Авто)'!$YP$11:INDIRECT("'Полная ст-ть с уч.НЗС (Авто)'!YP"&amp;$J$42),$C34,'Полная ст-ть с уч.НЗС (Авто)'!PN$11:INDIRECT("'Полная ст-ть с уч.НЗС (Авто)'!PN"&amp;$J$42))/$D34)</f>
        <v>0</v>
      </c>
      <c r="PO34" s="137">
        <f ca="1">IF($D34=0,0,SUMIF('Полная ст-ть с уч.НЗС (Авто)'!$YP$11:INDIRECT("'Полная ст-ть с уч.НЗС (Авто)'!YP"&amp;$J$42),$C34,'Полная ст-ть с уч.НЗС (Авто)'!PO$11:INDIRECT("'Полная ст-ть с уч.НЗС (Авто)'!PO"&amp;$J$42))/$D34)</f>
        <v>0</v>
      </c>
      <c r="PP34" s="137">
        <f ca="1">IF($D34=0,0,SUMIF('Полная ст-ть с уч.НЗС (Авто)'!$YP$11:INDIRECT("'Полная ст-ть с уч.НЗС (Авто)'!YP"&amp;$J$42),$C34,'Полная ст-ть с уч.НЗС (Авто)'!PP$11:INDIRECT("'Полная ст-ть с уч.НЗС (Авто)'!PP"&amp;$J$42))/$D34)</f>
        <v>0</v>
      </c>
      <c r="PQ34" s="137">
        <f ca="1">IF($D34=0,0,SUMIF('Полная ст-ть с уч.НЗС (Авто)'!$YP$11:INDIRECT("'Полная ст-ть с уч.НЗС (Авто)'!YP"&amp;$J$42),$C34,'Полная ст-ть с уч.НЗС (Авто)'!PQ$11:INDIRECT("'Полная ст-ть с уч.НЗС (Авто)'!PQ"&amp;$J$42))/$D34)</f>
        <v>0</v>
      </c>
      <c r="PR34" s="137">
        <f ca="1">IF($D34=0,0,SUMIF('Полная ст-ть с уч.НЗС (Авто)'!$YP$11:INDIRECT("'Полная ст-ть с уч.НЗС (Авто)'!YP"&amp;$J$42),$C34,'Полная ст-ть с уч.НЗС (Авто)'!PR$11:INDIRECT("'Полная ст-ть с уч.НЗС (Авто)'!PR"&amp;$J$42))/$D34)</f>
        <v>0</v>
      </c>
      <c r="PS34" s="137">
        <f ca="1">IF($D34=0,0,SUMIF('Полная ст-ть с уч.НЗС (Авто)'!$YP$11:INDIRECT("'Полная ст-ть с уч.НЗС (Авто)'!YP"&amp;$J$42),$C34,'Полная ст-ть с уч.НЗС (Авто)'!PS$11:INDIRECT("'Полная ст-ть с уч.НЗС (Авто)'!PS"&amp;$J$42))/$D34)</f>
        <v>0</v>
      </c>
      <c r="PT34" s="137">
        <f ca="1">IF($D34=0,0,SUMIF('Полная ст-ть с уч.НЗС (Авто)'!$YP$11:INDIRECT("'Полная ст-ть с уч.НЗС (Авто)'!YP"&amp;$J$42),$C34,'Полная ст-ть с уч.НЗС (Авто)'!PT$11:INDIRECT("'Полная ст-ть с уч.НЗС (Авто)'!PT"&amp;$J$42))/$D34)</f>
        <v>0</v>
      </c>
      <c r="PU34" s="137">
        <f ca="1">IF($D34=0,0,SUMIF('Полная ст-ть с уч.НЗС (Авто)'!$YP$11:INDIRECT("'Полная ст-ть с уч.НЗС (Авто)'!YP"&amp;$J$42),$C34,'Полная ст-ть с уч.НЗС (Авто)'!PU$11:INDIRECT("'Полная ст-ть с уч.НЗС (Авто)'!PU"&amp;$J$42))/$D34)</f>
        <v>0</v>
      </c>
      <c r="PV34" s="137">
        <f ca="1">IF($D34=0,0,SUMIF('Полная ст-ть с уч.НЗС (Авто)'!$YP$11:INDIRECT("'Полная ст-ть с уч.НЗС (Авто)'!YP"&amp;$J$42),$C34,'Полная ст-ть с уч.НЗС (Авто)'!PV$11:INDIRECT("'Полная ст-ть с уч.НЗС (Авто)'!PV"&amp;$J$42))/$D34)</f>
        <v>0</v>
      </c>
      <c r="PW34" s="137">
        <f ca="1">IF($D34=0,0,SUMIF('Полная ст-ть с уч.НЗС (Авто)'!$YP$11:INDIRECT("'Полная ст-ть с уч.НЗС (Авто)'!YP"&amp;$J$42),$C34,'Полная ст-ть с уч.НЗС (Авто)'!PW$11:INDIRECT("'Полная ст-ть с уч.НЗС (Авто)'!PW"&amp;$J$42))/$D34)</f>
        <v>0</v>
      </c>
      <c r="PX34" s="137">
        <f ca="1">IF($D34=0,0,SUMIF('Полная ст-ть с уч.НЗС (Авто)'!$YP$11:INDIRECT("'Полная ст-ть с уч.НЗС (Авто)'!YP"&amp;$J$42),$C34,'Полная ст-ть с уч.НЗС (Авто)'!PX$11:INDIRECT("'Полная ст-ть с уч.НЗС (Авто)'!PX"&amp;$J$42))/$D34)</f>
        <v>0</v>
      </c>
      <c r="PY34" s="137">
        <f ca="1">IF($D34=0,0,SUMIF('Полная ст-ть с уч.НЗС (Авто)'!$YP$11:INDIRECT("'Полная ст-ть с уч.НЗС (Авто)'!YP"&amp;$J$42),$C34,'Полная ст-ть с уч.НЗС (Авто)'!PY$11:INDIRECT("'Полная ст-ть с уч.НЗС (Авто)'!PY"&amp;$J$42))/$D34)</f>
        <v>0</v>
      </c>
      <c r="PZ34" s="137">
        <f ca="1">IF($D34=0,0,SUMIF('Полная ст-ть с уч.НЗС (Авто)'!$YP$11:INDIRECT("'Полная ст-ть с уч.НЗС (Авто)'!YP"&amp;$J$42),$C34,'Полная ст-ть с уч.НЗС (Авто)'!PZ$11:INDIRECT("'Полная ст-ть с уч.НЗС (Авто)'!PZ"&amp;$J$42))/$D34)</f>
        <v>0</v>
      </c>
      <c r="QA34" s="137">
        <f ca="1">IF($D34=0,0,SUMIF('Полная ст-ть с уч.НЗС (Авто)'!$YP$11:INDIRECT("'Полная ст-ть с уч.НЗС (Авто)'!YP"&amp;$J$42),$C34,'Полная ст-ть с уч.НЗС (Авто)'!QA$11:INDIRECT("'Полная ст-ть с уч.НЗС (Авто)'!QA"&amp;$J$42))/$D34)</f>
        <v>0</v>
      </c>
      <c r="QB34" s="137">
        <f ca="1">IF($D34=0,0,SUMIF('Полная ст-ть с уч.НЗС (Авто)'!$YP$11:INDIRECT("'Полная ст-ть с уч.НЗС (Авто)'!YP"&amp;$J$42),$C34,'Полная ст-ть с уч.НЗС (Авто)'!QB$11:INDIRECT("'Полная ст-ть с уч.НЗС (Авто)'!QB"&amp;$J$42))/$D34)</f>
        <v>0</v>
      </c>
      <c r="QC34" s="137">
        <f ca="1">IF($D34=0,0,SUMIF('Полная ст-ть с уч.НЗС (Авто)'!$YP$11:INDIRECT("'Полная ст-ть с уч.НЗС (Авто)'!YP"&amp;$J$42),$C34,'Полная ст-ть с уч.НЗС (Авто)'!QC$11:INDIRECT("'Полная ст-ть с уч.НЗС (Авто)'!QC"&amp;$J$42))/$D34)</f>
        <v>0</v>
      </c>
      <c r="QD34" s="137">
        <f ca="1">IF($D34=0,0,SUMIF('Полная ст-ть с уч.НЗС (Авто)'!$YP$11:INDIRECT("'Полная ст-ть с уч.НЗС (Авто)'!YP"&amp;$J$42),$C34,'Полная ст-ть с уч.НЗС (Авто)'!QD$11:INDIRECT("'Полная ст-ть с уч.НЗС (Авто)'!QD"&amp;$J$42))/$D34)</f>
        <v>0</v>
      </c>
      <c r="QE34" s="137">
        <f ca="1">IF($D34=0,0,SUMIF('Полная ст-ть с уч.НЗС (Авто)'!$YP$11:INDIRECT("'Полная ст-ть с уч.НЗС (Авто)'!YP"&amp;$J$42),$C34,'Полная ст-ть с уч.НЗС (Авто)'!QE$11:INDIRECT("'Полная ст-ть с уч.НЗС (Авто)'!QE"&amp;$J$42))/$D34)</f>
        <v>0</v>
      </c>
      <c r="QF34" s="137">
        <f ca="1">IF($D34=0,0,SUMIF('Полная ст-ть с уч.НЗС (Авто)'!$YP$11:INDIRECT("'Полная ст-ть с уч.НЗС (Авто)'!YP"&amp;$J$42),$C34,'Полная ст-ть с уч.НЗС (Авто)'!QF$11:INDIRECT("'Полная ст-ть с уч.НЗС (Авто)'!QF"&amp;$J$42))/$D34)</f>
        <v>0</v>
      </c>
      <c r="QG34" s="137">
        <f ca="1">IF($D34=0,0,SUMIF('Полная ст-ть с уч.НЗС (Авто)'!$YP$11:INDIRECT("'Полная ст-ть с уч.НЗС (Авто)'!YP"&amp;$J$42),$C34,'Полная ст-ть с уч.НЗС (Авто)'!QG$11:INDIRECT("'Полная ст-ть с уч.НЗС (Авто)'!QG"&amp;$J$42))/$D34)</f>
        <v>0</v>
      </c>
      <c r="QH34" s="137">
        <f ca="1">IF($D34=0,0,SUMIF('Полная ст-ть с уч.НЗС (Авто)'!$YP$11:INDIRECT("'Полная ст-ть с уч.НЗС (Авто)'!YP"&amp;$J$42),$C34,'Полная ст-ть с уч.НЗС (Авто)'!QH$11:INDIRECT("'Полная ст-ть с уч.НЗС (Авто)'!QH"&amp;$J$42))/$D34)</f>
        <v>0</v>
      </c>
      <c r="QI34" s="137">
        <f ca="1">IF($D34=0,0,SUMIF('Полная ст-ть с уч.НЗС (Авто)'!$YP$11:INDIRECT("'Полная ст-ть с уч.НЗС (Авто)'!YP"&amp;$J$42),$C34,'Полная ст-ть с уч.НЗС (Авто)'!QI$11:INDIRECT("'Полная ст-ть с уч.НЗС (Авто)'!QI"&amp;$J$42))/$D34)</f>
        <v>0</v>
      </c>
      <c r="QJ34" s="137">
        <f ca="1">IF($D34=0,0,SUMIF('Полная ст-ть с уч.НЗС (Авто)'!$YP$11:INDIRECT("'Полная ст-ть с уч.НЗС (Авто)'!YP"&amp;$J$42),$C34,'Полная ст-ть с уч.НЗС (Авто)'!QJ$11:INDIRECT("'Полная ст-ть с уч.НЗС (Авто)'!QJ"&amp;$J$42))/$D34)</f>
        <v>0</v>
      </c>
      <c r="QK34" s="137">
        <f ca="1">IF($D34=0,0,SUMIF('Полная ст-ть с уч.НЗС (Авто)'!$YP$11:INDIRECT("'Полная ст-ть с уч.НЗС (Авто)'!YP"&amp;$J$42),$C34,'Полная ст-ть с уч.НЗС (Авто)'!QK$11:INDIRECT("'Полная ст-ть с уч.НЗС (Авто)'!QK"&amp;$J$42))/$D34)</f>
        <v>0</v>
      </c>
      <c r="QL34" s="137">
        <f ca="1">IF($D34=0,0,SUMIF('Полная ст-ть с уч.НЗС (Авто)'!$YP$11:INDIRECT("'Полная ст-ть с уч.НЗС (Авто)'!YP"&amp;$J$42),$C34,'Полная ст-ть с уч.НЗС (Авто)'!QL$11:INDIRECT("'Полная ст-ть с уч.НЗС (Авто)'!QL"&amp;$J$42))/$D34)</f>
        <v>0</v>
      </c>
      <c r="QM34" s="137">
        <f ca="1">IF($D34=0,0,SUMIF('Полная ст-ть с уч.НЗС (Авто)'!$YP$11:INDIRECT("'Полная ст-ть с уч.НЗС (Авто)'!YP"&amp;$J$42),$C34,'Полная ст-ть с уч.НЗС (Авто)'!QM$11:INDIRECT("'Полная ст-ть с уч.НЗС (Авто)'!QM"&amp;$J$42))/$D34)</f>
        <v>0</v>
      </c>
      <c r="QN34" s="137">
        <f ca="1">IF($D34=0,0,SUMIF('Полная ст-ть с уч.НЗС (Авто)'!$YP$11:INDIRECT("'Полная ст-ть с уч.НЗС (Авто)'!YP"&amp;$J$42),$C34,'Полная ст-ть с уч.НЗС (Авто)'!QN$11:INDIRECT("'Полная ст-ть с уч.НЗС (Авто)'!QN"&amp;$J$42))/$D34)</f>
        <v>0</v>
      </c>
      <c r="QO34" s="137">
        <f ca="1">IF($D34=0,0,SUMIF('Полная ст-ть с уч.НЗС (Авто)'!$YP$11:INDIRECT("'Полная ст-ть с уч.НЗС (Авто)'!YP"&amp;$J$42),$C34,'Полная ст-ть с уч.НЗС (Авто)'!QO$11:INDIRECT("'Полная ст-ть с уч.НЗС (Авто)'!QO"&amp;$J$42))/$D34)</f>
        <v>0</v>
      </c>
      <c r="QP34" s="137">
        <f ca="1">IF($D34=0,0,SUMIF('Полная ст-ть с уч.НЗС (Авто)'!$YP$11:INDIRECT("'Полная ст-ть с уч.НЗС (Авто)'!YP"&amp;$J$42),$C34,'Полная ст-ть с уч.НЗС (Авто)'!QP$11:INDIRECT("'Полная ст-ть с уч.НЗС (Авто)'!QP"&amp;$J$42))/$D34)</f>
        <v>0</v>
      </c>
      <c r="QQ34" s="137">
        <f ca="1">IF($D34=0,0,SUMIF('Полная ст-ть с уч.НЗС (Авто)'!$YP$11:INDIRECT("'Полная ст-ть с уч.НЗС (Авто)'!YP"&amp;$J$42),$C34,'Полная ст-ть с уч.НЗС (Авто)'!QQ$11:INDIRECT("'Полная ст-ть с уч.НЗС (Авто)'!QQ"&amp;$J$42))/$D34)</f>
        <v>0</v>
      </c>
      <c r="QR34" s="137">
        <f ca="1">IF($D34=0,0,SUMIF('Полная ст-ть с уч.НЗС (Авто)'!$YP$11:INDIRECT("'Полная ст-ть с уч.НЗС (Авто)'!YP"&amp;$J$42),$C34,'Полная ст-ть с уч.НЗС (Авто)'!QR$11:INDIRECT("'Полная ст-ть с уч.НЗС (Авто)'!QR"&amp;$J$42))/$D34)</f>
        <v>0</v>
      </c>
      <c r="QS34" s="137">
        <f ca="1">IF($D34=0,0,SUMIF('Полная ст-ть с уч.НЗС (Авто)'!$YP$11:INDIRECT("'Полная ст-ть с уч.НЗС (Авто)'!YP"&amp;$J$42),$C34,'Полная ст-ть с уч.НЗС (Авто)'!QS$11:INDIRECT("'Полная ст-ть с уч.НЗС (Авто)'!QS"&amp;$J$42))/$D34)</f>
        <v>0</v>
      </c>
      <c r="QT34" s="137">
        <f ca="1">IF($D34=0,0,SUMIF('Полная ст-ть с уч.НЗС (Авто)'!$YP$11:INDIRECT("'Полная ст-ть с уч.НЗС (Авто)'!YP"&amp;$J$42),$C34,'Полная ст-ть с уч.НЗС (Авто)'!QT$11:INDIRECT("'Полная ст-ть с уч.НЗС (Авто)'!QT"&amp;$J$42))/$D34)</f>
        <v>0</v>
      </c>
      <c r="QU34" s="137">
        <f ca="1">IF($D34=0,0,SUMIF('Полная ст-ть с уч.НЗС (Авто)'!$YP$11:INDIRECT("'Полная ст-ть с уч.НЗС (Авто)'!YP"&amp;$J$42),$C34,'Полная ст-ть с уч.НЗС (Авто)'!QU$11:INDIRECT("'Полная ст-ть с уч.НЗС (Авто)'!QU"&amp;$J$42))/$D34)</f>
        <v>0</v>
      </c>
      <c r="QV34" s="137">
        <f ca="1">IF($D34=0,0,SUMIF('Полная ст-ть с уч.НЗС (Авто)'!$YP$11:INDIRECT("'Полная ст-ть с уч.НЗС (Авто)'!YP"&amp;$J$42),$C34,'Полная ст-ть с уч.НЗС (Авто)'!QV$11:INDIRECT("'Полная ст-ть с уч.НЗС (Авто)'!QV"&amp;$J$42))/$D34)</f>
        <v>0</v>
      </c>
      <c r="QW34" s="137">
        <f ca="1">IF($D34=0,0,SUMIF('Полная ст-ть с уч.НЗС (Авто)'!$YP$11:INDIRECT("'Полная ст-ть с уч.НЗС (Авто)'!YP"&amp;$J$42),$C34,'Полная ст-ть с уч.НЗС (Авто)'!QW$11:INDIRECT("'Полная ст-ть с уч.НЗС (Авто)'!QW"&amp;$J$42))/$D34)</f>
        <v>0</v>
      </c>
      <c r="QX34" s="137">
        <f ca="1">IF($D34=0,0,SUMIF('Полная ст-ть с уч.НЗС (Авто)'!$YP$11:INDIRECT("'Полная ст-ть с уч.НЗС (Авто)'!YP"&amp;$J$42),$C34,'Полная ст-ть с уч.НЗС (Авто)'!QX$11:INDIRECT("'Полная ст-ть с уч.НЗС (Авто)'!QX"&amp;$J$42))/$D34)</f>
        <v>0</v>
      </c>
      <c r="QY34" s="137">
        <f ca="1">IF($D34=0,0,SUMIF('Полная ст-ть с уч.НЗС (Авто)'!$YP$11:INDIRECT("'Полная ст-ть с уч.НЗС (Авто)'!YP"&amp;$J$42),$C34,'Полная ст-ть с уч.НЗС (Авто)'!QY$11:INDIRECT("'Полная ст-ть с уч.НЗС (Авто)'!QY"&amp;$J$42))/$D34)</f>
        <v>0</v>
      </c>
      <c r="QZ34" s="137">
        <f ca="1">IF($D34=0,0,SUMIF('Полная ст-ть с уч.НЗС (Авто)'!$YP$11:INDIRECT("'Полная ст-ть с уч.НЗС (Авто)'!YP"&amp;$J$42),$C34,'Полная ст-ть с уч.НЗС (Авто)'!QZ$11:INDIRECT("'Полная ст-ть с уч.НЗС (Авто)'!QZ"&amp;$J$42))/$D34)</f>
        <v>0</v>
      </c>
      <c r="RA34" s="137">
        <f ca="1">IF($D34=0,0,SUMIF('Полная ст-ть с уч.НЗС (Авто)'!$YP$11:INDIRECT("'Полная ст-ть с уч.НЗС (Авто)'!YP"&amp;$J$42),$C34,'Полная ст-ть с уч.НЗС (Авто)'!RA$11:INDIRECT("'Полная ст-ть с уч.НЗС (Авто)'!RA"&amp;$J$42))/$D34)</f>
        <v>0</v>
      </c>
      <c r="RB34" s="137">
        <f ca="1">IF($D34=0,0,SUMIF('Полная ст-ть с уч.НЗС (Авто)'!$YP$11:INDIRECT("'Полная ст-ть с уч.НЗС (Авто)'!YP"&amp;$J$42),$C34,'Полная ст-ть с уч.НЗС (Авто)'!RB$11:INDIRECT("'Полная ст-ть с уч.НЗС (Авто)'!RB"&amp;$J$42))/$D34)</f>
        <v>0</v>
      </c>
      <c r="RC34" s="137">
        <f ca="1">IF($D34=0,0,SUMIF('Полная ст-ть с уч.НЗС (Авто)'!$YP$11:INDIRECT("'Полная ст-ть с уч.НЗС (Авто)'!YP"&amp;$J$42),$C34,'Полная ст-ть с уч.НЗС (Авто)'!RC$11:INDIRECT("'Полная ст-ть с уч.НЗС (Авто)'!RC"&amp;$J$42))/$D34)</f>
        <v>0</v>
      </c>
      <c r="RD34" s="137">
        <f ca="1">IF($D34=0,0,SUMIF('Полная ст-ть с уч.НЗС (Авто)'!$YP$11:INDIRECT("'Полная ст-ть с уч.НЗС (Авто)'!YP"&amp;$J$42),$C34,'Полная ст-ть с уч.НЗС (Авто)'!RD$11:INDIRECT("'Полная ст-ть с уч.НЗС (Авто)'!RD"&amp;$J$42))/$D34)</f>
        <v>0</v>
      </c>
      <c r="RE34" s="137">
        <f ca="1">IF($D34=0,0,SUMIF('Полная ст-ть с уч.НЗС (Авто)'!$YP$11:INDIRECT("'Полная ст-ть с уч.НЗС (Авто)'!YP"&amp;$J$42),$C34,'Полная ст-ть с уч.НЗС (Авто)'!RE$11:INDIRECT("'Полная ст-ть с уч.НЗС (Авто)'!RE"&amp;$J$42))/$D34)</f>
        <v>0</v>
      </c>
      <c r="RF34" s="137">
        <f ca="1">IF($D34=0,0,SUMIF('Полная ст-ть с уч.НЗС (Авто)'!$YP$11:INDIRECT("'Полная ст-ть с уч.НЗС (Авто)'!YP"&amp;$J$42),$C34,'Полная ст-ть с уч.НЗС (Авто)'!RF$11:INDIRECT("'Полная ст-ть с уч.НЗС (Авто)'!RF"&amp;$J$42))/$D34)</f>
        <v>0</v>
      </c>
      <c r="RG34" s="137">
        <f ca="1">IF($D34=0,0,SUMIF('Полная ст-ть с уч.НЗС (Авто)'!$YP$11:INDIRECT("'Полная ст-ть с уч.НЗС (Авто)'!YP"&amp;$J$42),$C34,'Полная ст-ть с уч.НЗС (Авто)'!RG$11:INDIRECT("'Полная ст-ть с уч.НЗС (Авто)'!RG"&amp;$J$42))/$D34)</f>
        <v>0</v>
      </c>
      <c r="RH34" s="137">
        <f ca="1">IF($D34=0,0,SUMIF('Полная ст-ть с уч.НЗС (Авто)'!$YP$11:INDIRECT("'Полная ст-ть с уч.НЗС (Авто)'!YP"&amp;$J$42),$C34,'Полная ст-ть с уч.НЗС (Авто)'!RH$11:INDIRECT("'Полная ст-ть с уч.НЗС (Авто)'!RH"&amp;$J$42))/$D34)</f>
        <v>0</v>
      </c>
      <c r="RI34" s="137">
        <f ca="1">IF($D34=0,0,SUMIF('Полная ст-ть с уч.НЗС (Авто)'!$YP$11:INDIRECT("'Полная ст-ть с уч.НЗС (Авто)'!YP"&amp;$J$42),$C34,'Полная ст-ть с уч.НЗС (Авто)'!RI$11:INDIRECT("'Полная ст-ть с уч.НЗС (Авто)'!RI"&amp;$J$42))/$D34)</f>
        <v>0</v>
      </c>
      <c r="RJ34" s="137">
        <f ca="1">IF($D34=0,0,SUMIF('Полная ст-ть с уч.НЗС (Авто)'!$YP$11:INDIRECT("'Полная ст-ть с уч.НЗС (Авто)'!YP"&amp;$J$42),$C34,'Полная ст-ть с уч.НЗС (Авто)'!RJ$11:INDIRECT("'Полная ст-ть с уч.НЗС (Авто)'!RJ"&amp;$J$42))/$D34)</f>
        <v>0</v>
      </c>
      <c r="RK34" s="137">
        <f ca="1">IF($D34=0,0,SUMIF('Полная ст-ть с уч.НЗС (Авто)'!$YP$11:INDIRECT("'Полная ст-ть с уч.НЗС (Авто)'!YP"&amp;$J$42),$C34,'Полная ст-ть с уч.НЗС (Авто)'!RK$11:INDIRECT("'Полная ст-ть с уч.НЗС (Авто)'!RK"&amp;$J$42))/$D34)</f>
        <v>0</v>
      </c>
      <c r="RL34" s="137">
        <f ca="1">IF($D34=0,0,SUMIF('Полная ст-ть с уч.НЗС (Авто)'!$YP$11:INDIRECT("'Полная ст-ть с уч.НЗС (Авто)'!YP"&amp;$J$42),$C34,'Полная ст-ть с уч.НЗС (Авто)'!RL$11:INDIRECT("'Полная ст-ть с уч.НЗС (Авто)'!RL"&amp;$J$42))/$D34)</f>
        <v>0</v>
      </c>
      <c r="RM34" s="137">
        <f ca="1">IF($D34=0,0,SUMIF('Полная ст-ть с уч.НЗС (Авто)'!$YP$11:INDIRECT("'Полная ст-ть с уч.НЗС (Авто)'!YP"&amp;$J$42),$C34,'Полная ст-ть с уч.НЗС (Авто)'!RM$11:INDIRECT("'Полная ст-ть с уч.НЗС (Авто)'!RM"&amp;$J$42))/$D34)</f>
        <v>0</v>
      </c>
      <c r="RN34" s="137">
        <f ca="1">IF($D34=0,0,SUMIF('Полная ст-ть с уч.НЗС (Авто)'!$YP$11:INDIRECT("'Полная ст-ть с уч.НЗС (Авто)'!YP"&amp;$J$42),$C34,'Полная ст-ть с уч.НЗС (Авто)'!RN$11:INDIRECT("'Полная ст-ть с уч.НЗС (Авто)'!RN"&amp;$J$42))/$D34)</f>
        <v>0</v>
      </c>
      <c r="RO34" s="137">
        <f ca="1">IF($D34=0,0,SUMIF('Полная ст-ть с уч.НЗС (Авто)'!$YP$11:INDIRECT("'Полная ст-ть с уч.НЗС (Авто)'!YP"&amp;$J$42),$C34,'Полная ст-ть с уч.НЗС (Авто)'!RO$11:INDIRECT("'Полная ст-ть с уч.НЗС (Авто)'!RO"&amp;$J$42))/$D34)</f>
        <v>0</v>
      </c>
      <c r="RP34" s="137">
        <f ca="1">IF($D34=0,0,SUMIF('Полная ст-ть с уч.НЗС (Авто)'!$YP$11:INDIRECT("'Полная ст-ть с уч.НЗС (Авто)'!YP"&amp;$J$42),$C34,'Полная ст-ть с уч.НЗС (Авто)'!RP$11:INDIRECT("'Полная ст-ть с уч.НЗС (Авто)'!RP"&amp;$J$42))/$D34)</f>
        <v>0</v>
      </c>
      <c r="RQ34" s="137">
        <f ca="1">IF($D34=0,0,SUMIF('Полная ст-ть с уч.НЗС (Авто)'!$YP$11:INDIRECT("'Полная ст-ть с уч.НЗС (Авто)'!YP"&amp;$J$42),$C34,'Полная ст-ть с уч.НЗС (Авто)'!RQ$11:INDIRECT("'Полная ст-ть с уч.НЗС (Авто)'!RQ"&amp;$J$42))/$D34)</f>
        <v>0</v>
      </c>
      <c r="RR34" s="137">
        <f ca="1">IF($D34=0,0,SUMIF('Полная ст-ть с уч.НЗС (Авто)'!$YP$11:INDIRECT("'Полная ст-ть с уч.НЗС (Авто)'!YP"&amp;$J$42),$C34,'Полная ст-ть с уч.НЗС (Авто)'!RR$11:INDIRECT("'Полная ст-ть с уч.НЗС (Авто)'!RR"&amp;$J$42))/$D34)</f>
        <v>0</v>
      </c>
      <c r="RS34" s="137">
        <f ca="1">IF($D34=0,0,SUMIF('Полная ст-ть с уч.НЗС (Авто)'!$YP$11:INDIRECT("'Полная ст-ть с уч.НЗС (Авто)'!YP"&amp;$J$42),$C34,'Полная ст-ть с уч.НЗС (Авто)'!RS$11:INDIRECT("'Полная ст-ть с уч.НЗС (Авто)'!RS"&amp;$J$42))/$D34)</f>
        <v>0</v>
      </c>
      <c r="RT34" s="137">
        <f ca="1">IF($D34=0,0,SUMIF('Полная ст-ть с уч.НЗС (Авто)'!$YP$11:INDIRECT("'Полная ст-ть с уч.НЗС (Авто)'!YP"&amp;$J$42),$C34,'Полная ст-ть с уч.НЗС (Авто)'!RT$11:INDIRECT("'Полная ст-ть с уч.НЗС (Авто)'!RT"&amp;$J$42))/$D34)</f>
        <v>0</v>
      </c>
      <c r="RU34" s="137">
        <f ca="1">IF($D34=0,0,SUMIF('Полная ст-ть с уч.НЗС (Авто)'!$YP$11:INDIRECT("'Полная ст-ть с уч.НЗС (Авто)'!YP"&amp;$J$42),$C34,'Полная ст-ть с уч.НЗС (Авто)'!RU$11:INDIRECT("'Полная ст-ть с уч.НЗС (Авто)'!RU"&amp;$J$42))/$D34)</f>
        <v>0</v>
      </c>
      <c r="RV34" s="137">
        <f ca="1">IF($D34=0,0,SUMIF('Полная ст-ть с уч.НЗС (Авто)'!$YP$11:INDIRECT("'Полная ст-ть с уч.НЗС (Авто)'!YP"&amp;$J$42),$C34,'Полная ст-ть с уч.НЗС (Авто)'!RV$11:INDIRECT("'Полная ст-ть с уч.НЗС (Авто)'!RV"&amp;$J$42))/$D34)</f>
        <v>0</v>
      </c>
      <c r="RW34" s="137">
        <f ca="1">IF($D34=0,0,SUMIF('Полная ст-ть с уч.НЗС (Авто)'!$YP$11:INDIRECT("'Полная ст-ть с уч.НЗС (Авто)'!YP"&amp;$J$42),$C34,'Полная ст-ть с уч.НЗС (Авто)'!RW$11:INDIRECT("'Полная ст-ть с уч.НЗС (Авто)'!RW"&amp;$J$42))/$D34)</f>
        <v>0</v>
      </c>
      <c r="RX34" s="137">
        <f ca="1">IF($D34=0,0,SUMIF('Полная ст-ть с уч.НЗС (Авто)'!$YP$11:INDIRECT("'Полная ст-ть с уч.НЗС (Авто)'!YP"&amp;$J$42),$C34,'Полная ст-ть с уч.НЗС (Авто)'!RX$11:INDIRECT("'Полная ст-ть с уч.НЗС (Авто)'!RX"&amp;$J$42))/$D34)</f>
        <v>0</v>
      </c>
      <c r="RY34" s="137">
        <f ca="1">IF($D34=0,0,SUMIF('Полная ст-ть с уч.НЗС (Авто)'!$YP$11:INDIRECT("'Полная ст-ть с уч.НЗС (Авто)'!YP"&amp;$J$42),$C34,'Полная ст-ть с уч.НЗС (Авто)'!RY$11:INDIRECT("'Полная ст-ть с уч.НЗС (Авто)'!RY"&amp;$J$42))/$D34)</f>
        <v>0</v>
      </c>
      <c r="RZ34" s="137">
        <f ca="1">IF($D34=0,0,SUMIF('Полная ст-ть с уч.НЗС (Авто)'!$YP$11:INDIRECT("'Полная ст-ть с уч.НЗС (Авто)'!YP"&amp;$J$42),$C34,'Полная ст-ть с уч.НЗС (Авто)'!RZ$11:INDIRECT("'Полная ст-ть с уч.НЗС (Авто)'!RZ"&amp;$J$42))/$D34)</f>
        <v>0</v>
      </c>
      <c r="SA34" s="137">
        <f ca="1">IF($D34=0,0,SUMIF('Полная ст-ть с уч.НЗС (Авто)'!$YP$11:INDIRECT("'Полная ст-ть с уч.НЗС (Авто)'!YP"&amp;$J$42),$C34,'Полная ст-ть с уч.НЗС (Авто)'!SA$11:INDIRECT("'Полная ст-ть с уч.НЗС (Авто)'!SA"&amp;$J$42))/$D34)</f>
        <v>0</v>
      </c>
      <c r="SB34" s="137">
        <f ca="1">IF($D34=0,0,SUMIF('Полная ст-ть с уч.НЗС (Авто)'!$YP$11:INDIRECT("'Полная ст-ть с уч.НЗС (Авто)'!YP"&amp;$J$42),$C34,'Полная ст-ть с уч.НЗС (Авто)'!SB$11:INDIRECT("'Полная ст-ть с уч.НЗС (Авто)'!SB"&amp;$J$42))/$D34)</f>
        <v>0</v>
      </c>
      <c r="SC34" s="137">
        <f ca="1">IF($D34=0,0,SUMIF('Полная ст-ть с уч.НЗС (Авто)'!$YP$11:INDIRECT("'Полная ст-ть с уч.НЗС (Авто)'!YP"&amp;$J$42),$C34,'Полная ст-ть с уч.НЗС (Авто)'!SC$11:INDIRECT("'Полная ст-ть с уч.НЗС (Авто)'!SC"&amp;$J$42))/$D34)</f>
        <v>0</v>
      </c>
      <c r="SD34" s="137">
        <f ca="1">IF($D34=0,0,SUMIF('Полная ст-ть с уч.НЗС (Авто)'!$YP$11:INDIRECT("'Полная ст-ть с уч.НЗС (Авто)'!YP"&amp;$J$42),$C34,'Полная ст-ть с уч.НЗС (Авто)'!SD$11:INDIRECT("'Полная ст-ть с уч.НЗС (Авто)'!SD"&amp;$J$42))/$D34)</f>
        <v>0</v>
      </c>
      <c r="SE34" s="137">
        <f ca="1">IF($D34=0,0,SUMIF('Полная ст-ть с уч.НЗС (Авто)'!$YP$11:INDIRECT("'Полная ст-ть с уч.НЗС (Авто)'!YP"&amp;$J$42),$C34,'Полная ст-ть с уч.НЗС (Авто)'!SE$11:INDIRECT("'Полная ст-ть с уч.НЗС (Авто)'!SE"&amp;$J$42))/$D34)</f>
        <v>0</v>
      </c>
      <c r="SF34" s="137">
        <f ca="1">IF($D34=0,0,SUMIF('Полная ст-ть с уч.НЗС (Авто)'!$YP$11:INDIRECT("'Полная ст-ть с уч.НЗС (Авто)'!YP"&amp;$J$42),$C34,'Полная ст-ть с уч.НЗС (Авто)'!SF$11:INDIRECT("'Полная ст-ть с уч.НЗС (Авто)'!SF"&amp;$J$42))/$D34)</f>
        <v>0</v>
      </c>
      <c r="SG34" s="137">
        <f ca="1">IF($D34=0,0,SUMIF('Полная ст-ть с уч.НЗС (Авто)'!$YP$11:INDIRECT("'Полная ст-ть с уч.НЗС (Авто)'!YP"&amp;$J$42),$C34,'Полная ст-ть с уч.НЗС (Авто)'!SG$11:INDIRECT("'Полная ст-ть с уч.НЗС (Авто)'!SG"&amp;$J$42))/$D34)</f>
        <v>0</v>
      </c>
      <c r="SH34" s="137">
        <f ca="1">IF($D34=0,0,SUMIF('Полная ст-ть с уч.НЗС (Авто)'!$YP$11:INDIRECT("'Полная ст-ть с уч.НЗС (Авто)'!YP"&amp;$J$42),$C34,'Полная ст-ть с уч.НЗС (Авто)'!SH$11:INDIRECT("'Полная ст-ть с уч.НЗС (Авто)'!SH"&amp;$J$42))/$D34)</f>
        <v>0</v>
      </c>
      <c r="SI34" s="137">
        <f ca="1">IF($D34=0,0,SUMIF('Полная ст-ть с уч.НЗС (Авто)'!$YP$11:INDIRECT("'Полная ст-ть с уч.НЗС (Авто)'!YP"&amp;$J$42),$C34,'Полная ст-ть с уч.НЗС (Авто)'!SI$11:INDIRECT("'Полная ст-ть с уч.НЗС (Авто)'!SI"&amp;$J$42))/$D34)</f>
        <v>0</v>
      </c>
      <c r="SJ34" s="137">
        <f ca="1">IF($D34=0,0,SUMIF('Полная ст-ть с уч.НЗС (Авто)'!$YP$11:INDIRECT("'Полная ст-ть с уч.НЗС (Авто)'!YP"&amp;$J$42),$C34,'Полная ст-ть с уч.НЗС (Авто)'!SJ$11:INDIRECT("'Полная ст-ть с уч.НЗС (Авто)'!SJ"&amp;$J$42))/$D34)</f>
        <v>0</v>
      </c>
      <c r="SK34" s="137">
        <f ca="1">IF($D34=0,0,SUMIF('Полная ст-ть с уч.НЗС (Авто)'!$YP$11:INDIRECT("'Полная ст-ть с уч.НЗС (Авто)'!YP"&amp;$J$42),$C34,'Полная ст-ть с уч.НЗС (Авто)'!SK$11:INDIRECT("'Полная ст-ть с уч.НЗС (Авто)'!SK"&amp;$J$42))/$D34)</f>
        <v>0</v>
      </c>
      <c r="SL34" s="137">
        <f ca="1">IF($D34=0,0,SUMIF('Полная ст-ть с уч.НЗС (Авто)'!$YP$11:INDIRECT("'Полная ст-ть с уч.НЗС (Авто)'!YP"&amp;$J$42),$C34,'Полная ст-ть с уч.НЗС (Авто)'!SL$11:INDIRECT("'Полная ст-ть с уч.НЗС (Авто)'!SL"&amp;$J$42))/$D34)</f>
        <v>0</v>
      </c>
      <c r="SM34" s="137">
        <f ca="1">IF($D34=0,0,SUMIF('Полная ст-ть с уч.НЗС (Авто)'!$YP$11:INDIRECT("'Полная ст-ть с уч.НЗС (Авто)'!YP"&amp;$J$42),$C34,'Полная ст-ть с уч.НЗС (Авто)'!SM$11:INDIRECT("'Полная ст-ть с уч.НЗС (Авто)'!SM"&amp;$J$42))/$D34)</f>
        <v>0</v>
      </c>
      <c r="SN34" s="137">
        <f ca="1">IF($D34=0,0,SUMIF('Полная ст-ть с уч.НЗС (Авто)'!$YP$11:INDIRECT("'Полная ст-ть с уч.НЗС (Авто)'!YP"&amp;$J$42),$C34,'Полная ст-ть с уч.НЗС (Авто)'!SN$11:INDIRECT("'Полная ст-ть с уч.НЗС (Авто)'!SN"&amp;$J$42))/$D34)</f>
        <v>0</v>
      </c>
      <c r="SO34" s="137">
        <f ca="1">IF($D34=0,0,SUMIF('Полная ст-ть с уч.НЗС (Авто)'!$YP$11:INDIRECT("'Полная ст-ть с уч.НЗС (Авто)'!YP"&amp;$J$42),$C34,'Полная ст-ть с уч.НЗС (Авто)'!SO$11:INDIRECT("'Полная ст-ть с уч.НЗС (Авто)'!SO"&amp;$J$42))/$D34)</f>
        <v>0</v>
      </c>
      <c r="SP34" s="137">
        <f ca="1">IF($D34=0,0,SUMIF('Полная ст-ть с уч.НЗС (Авто)'!$YP$11:INDIRECT("'Полная ст-ть с уч.НЗС (Авто)'!YP"&amp;$J$42),$C34,'Полная ст-ть с уч.НЗС (Авто)'!SP$11:INDIRECT("'Полная ст-ть с уч.НЗС (Авто)'!SP"&amp;$J$42))/$D34)</f>
        <v>0</v>
      </c>
      <c r="SQ34" s="137">
        <f ca="1">IF($D34=0,0,SUMIF('Полная ст-ть с уч.НЗС (Авто)'!$YP$11:INDIRECT("'Полная ст-ть с уч.НЗС (Авто)'!YP"&amp;$J$42),$C34,'Полная ст-ть с уч.НЗС (Авто)'!SQ$11:INDIRECT("'Полная ст-ть с уч.НЗС (Авто)'!SQ"&amp;$J$42))/$D34)</f>
        <v>0</v>
      </c>
      <c r="SR34" s="137">
        <f ca="1">IF($D34=0,0,SUMIF('Полная ст-ть с уч.НЗС (Авто)'!$YP$11:INDIRECT("'Полная ст-ть с уч.НЗС (Авто)'!YP"&amp;$J$42),$C34,'Полная ст-ть с уч.НЗС (Авто)'!SR$11:INDIRECT("'Полная ст-ть с уч.НЗС (Авто)'!SR"&amp;$J$42))/$D34)</f>
        <v>0</v>
      </c>
      <c r="SS34" s="137">
        <f ca="1">IF($D34=0,0,SUMIF('Полная ст-ть с уч.НЗС (Авто)'!$YP$11:INDIRECT("'Полная ст-ть с уч.НЗС (Авто)'!YP"&amp;$J$42),$C34,'Полная ст-ть с уч.НЗС (Авто)'!SS$11:INDIRECT("'Полная ст-ть с уч.НЗС (Авто)'!SS"&amp;$J$42))/$D34)</f>
        <v>0</v>
      </c>
      <c r="ST34" s="137">
        <f ca="1">IF($D34=0,0,SUMIF('Полная ст-ть с уч.НЗС (Авто)'!$YP$11:INDIRECT("'Полная ст-ть с уч.НЗС (Авто)'!YP"&amp;$J$42),$C34,'Полная ст-ть с уч.НЗС (Авто)'!ST$11:INDIRECT("'Полная ст-ть с уч.НЗС (Авто)'!ST"&amp;$J$42))/$D34)</f>
        <v>0</v>
      </c>
      <c r="SU34" s="137">
        <f ca="1">IF($D34=0,0,SUMIF('Полная ст-ть с уч.НЗС (Авто)'!$YP$11:INDIRECT("'Полная ст-ть с уч.НЗС (Авто)'!YP"&amp;$J$42),$C34,'Полная ст-ть с уч.НЗС (Авто)'!SU$11:INDIRECT("'Полная ст-ть с уч.НЗС (Авто)'!SU"&amp;$J$42))/$D34)</f>
        <v>0</v>
      </c>
      <c r="SV34" s="137">
        <f ca="1">IF($D34=0,0,SUMIF('Полная ст-ть с уч.НЗС (Авто)'!$YP$11:INDIRECT("'Полная ст-ть с уч.НЗС (Авто)'!YP"&amp;$J$42),$C34,'Полная ст-ть с уч.НЗС (Авто)'!SV$11:INDIRECT("'Полная ст-ть с уч.НЗС (Авто)'!SV"&amp;$J$42))/$D34)</f>
        <v>0</v>
      </c>
      <c r="SW34" s="137">
        <f ca="1">IF($D34=0,0,SUMIF('Полная ст-ть с уч.НЗС (Авто)'!$YP$11:INDIRECT("'Полная ст-ть с уч.НЗС (Авто)'!YP"&amp;$J$42),$C34,'Полная ст-ть с уч.НЗС (Авто)'!SW$11:INDIRECT("'Полная ст-ть с уч.НЗС (Авто)'!SW"&amp;$J$42))/$D34)</f>
        <v>0</v>
      </c>
      <c r="SX34" s="137">
        <f ca="1">IF($D34=0,0,SUMIF('Полная ст-ть с уч.НЗС (Авто)'!$YP$11:INDIRECT("'Полная ст-ть с уч.НЗС (Авто)'!YP"&amp;$J$42),$C34,'Полная ст-ть с уч.НЗС (Авто)'!SX$11:INDIRECT("'Полная ст-ть с уч.НЗС (Авто)'!SX"&amp;$J$42))/$D34)</f>
        <v>0</v>
      </c>
      <c r="SY34" s="137">
        <f ca="1">IF($D34=0,0,SUMIF('Полная ст-ть с уч.НЗС (Авто)'!$YP$11:INDIRECT("'Полная ст-ть с уч.НЗС (Авто)'!YP"&amp;$J$42),$C34,'Полная ст-ть с уч.НЗС (Авто)'!SY$11:INDIRECT("'Полная ст-ть с уч.НЗС (Авто)'!SY"&amp;$J$42))/$D34)</f>
        <v>0</v>
      </c>
      <c r="SZ34" s="137">
        <f ca="1">IF($D34=0,0,SUMIF('Полная ст-ть с уч.НЗС (Авто)'!$YP$11:INDIRECT("'Полная ст-ть с уч.НЗС (Авто)'!YP"&amp;$J$42),$C34,'Полная ст-ть с уч.НЗС (Авто)'!SZ$11:INDIRECT("'Полная ст-ть с уч.НЗС (Авто)'!SZ"&amp;$J$42))/$D34)</f>
        <v>0</v>
      </c>
      <c r="TA34" s="137">
        <f ca="1">IF($D34=0,0,SUMIF('Полная ст-ть с уч.НЗС (Авто)'!$YP$11:INDIRECT("'Полная ст-ть с уч.НЗС (Авто)'!YP"&amp;$J$42),$C34,'Полная ст-ть с уч.НЗС (Авто)'!TA$11:INDIRECT("'Полная ст-ть с уч.НЗС (Авто)'!TA"&amp;$J$42))/$D34)</f>
        <v>0</v>
      </c>
      <c r="TB34" s="137">
        <f ca="1">IF($D34=0,0,SUMIF('Полная ст-ть с уч.НЗС (Авто)'!$YP$11:INDIRECT("'Полная ст-ть с уч.НЗС (Авто)'!YP"&amp;$J$42),$C34,'Полная ст-ть с уч.НЗС (Авто)'!TB$11:INDIRECT("'Полная ст-ть с уч.НЗС (Авто)'!TB"&amp;$J$42))/$D34)</f>
        <v>0</v>
      </c>
      <c r="TC34" s="137">
        <f ca="1">IF($D34=0,0,SUMIF('Полная ст-ть с уч.НЗС (Авто)'!$YP$11:INDIRECT("'Полная ст-ть с уч.НЗС (Авто)'!YP"&amp;$J$42),$C34,'Полная ст-ть с уч.НЗС (Авто)'!TC$11:INDIRECT("'Полная ст-ть с уч.НЗС (Авто)'!TC"&amp;$J$42))/$D34)</f>
        <v>0</v>
      </c>
      <c r="TD34" s="137">
        <f ca="1">IF($D34=0,0,SUMIF('Полная ст-ть с уч.НЗС (Авто)'!$YP$11:INDIRECT("'Полная ст-ть с уч.НЗС (Авто)'!YP"&amp;$J$42),$C34,'Полная ст-ть с уч.НЗС (Авто)'!TD$11:INDIRECT("'Полная ст-ть с уч.НЗС (Авто)'!TD"&amp;$J$42))/$D34)</f>
        <v>0</v>
      </c>
      <c r="TE34" s="137">
        <f ca="1">IF($D34=0,0,SUMIF('Полная ст-ть с уч.НЗС (Авто)'!$YP$11:INDIRECT("'Полная ст-ть с уч.НЗС (Авто)'!YP"&amp;$J$42),$C34,'Полная ст-ть с уч.НЗС (Авто)'!TE$11:INDIRECT("'Полная ст-ть с уч.НЗС (Авто)'!TE"&amp;$J$42))/$D34)</f>
        <v>0</v>
      </c>
      <c r="TF34" s="137">
        <f ca="1">IF($D34=0,0,SUMIF('Полная ст-ть с уч.НЗС (Авто)'!$YP$11:INDIRECT("'Полная ст-ть с уч.НЗС (Авто)'!YP"&amp;$J$42),$C34,'Полная ст-ть с уч.НЗС (Авто)'!TF$11:INDIRECT("'Полная ст-ть с уч.НЗС (Авто)'!TF"&amp;$J$42))/$D34)</f>
        <v>0</v>
      </c>
      <c r="TG34" s="137">
        <f ca="1">IF($D34=0,0,SUMIF('Полная ст-ть с уч.НЗС (Авто)'!$YP$11:INDIRECT("'Полная ст-ть с уч.НЗС (Авто)'!YP"&amp;$J$42),$C34,'Полная ст-ть с уч.НЗС (Авто)'!TG$11:INDIRECT("'Полная ст-ть с уч.НЗС (Авто)'!TG"&amp;$J$42))/$D34)</f>
        <v>0</v>
      </c>
      <c r="TH34" s="137">
        <f ca="1">IF($D34=0,0,SUMIF('Полная ст-ть с уч.НЗС (Авто)'!$YP$11:INDIRECT("'Полная ст-ть с уч.НЗС (Авто)'!YP"&amp;$J$42),$C34,'Полная ст-ть с уч.НЗС (Авто)'!TH$11:INDIRECT("'Полная ст-ть с уч.НЗС (Авто)'!TH"&amp;$J$42))/$D34)</f>
        <v>0</v>
      </c>
      <c r="TI34" s="137">
        <f ca="1">IF($D34=0,0,SUMIF('Полная ст-ть с уч.НЗС (Авто)'!$YP$11:INDIRECT("'Полная ст-ть с уч.НЗС (Авто)'!YP"&amp;$J$42),$C34,'Полная ст-ть с уч.НЗС (Авто)'!TI$11:INDIRECT("'Полная ст-ть с уч.НЗС (Авто)'!TI"&amp;$J$42))/$D34)</f>
        <v>0</v>
      </c>
      <c r="TJ34" s="137">
        <f ca="1">IF($D34=0,0,SUMIF('Полная ст-ть с уч.НЗС (Авто)'!$YP$11:INDIRECT("'Полная ст-ть с уч.НЗС (Авто)'!YP"&amp;$J$42),$C34,'Полная ст-ть с уч.НЗС (Авто)'!TJ$11:INDIRECT("'Полная ст-ть с уч.НЗС (Авто)'!TJ"&amp;$J$42))/$D34)</f>
        <v>0</v>
      </c>
      <c r="TK34" s="137">
        <f ca="1">IF($D34=0,0,SUMIF('Полная ст-ть с уч.НЗС (Авто)'!$YP$11:INDIRECT("'Полная ст-ть с уч.НЗС (Авто)'!YP"&amp;$J$42),$C34,'Полная ст-ть с уч.НЗС (Авто)'!TK$11:INDIRECT("'Полная ст-ть с уч.НЗС (Авто)'!TK"&amp;$J$42))/$D34)</f>
        <v>0</v>
      </c>
      <c r="TL34" s="137">
        <f ca="1">IF($D34=0,0,SUMIF('Полная ст-ть с уч.НЗС (Авто)'!$YP$11:INDIRECT("'Полная ст-ть с уч.НЗС (Авто)'!YP"&amp;$J$42),$C34,'Полная ст-ть с уч.НЗС (Авто)'!TL$11:INDIRECT("'Полная ст-ть с уч.НЗС (Авто)'!TL"&amp;$J$42))/$D34)</f>
        <v>0</v>
      </c>
      <c r="TM34" s="137">
        <f ca="1">IF($D34=0,0,SUMIF('Полная ст-ть с уч.НЗС (Авто)'!$YP$11:INDIRECT("'Полная ст-ть с уч.НЗС (Авто)'!YP"&amp;$J$42),$C34,'Полная ст-ть с уч.НЗС (Авто)'!TM$11:INDIRECT("'Полная ст-ть с уч.НЗС (Авто)'!TM"&amp;$J$42))/$D34)</f>
        <v>0</v>
      </c>
      <c r="TN34" s="137">
        <f ca="1">IF($D34=0,0,SUMIF('Полная ст-ть с уч.НЗС (Авто)'!$YP$11:INDIRECT("'Полная ст-ть с уч.НЗС (Авто)'!YP"&amp;$J$42),$C34,'Полная ст-ть с уч.НЗС (Авто)'!TN$11:INDIRECT("'Полная ст-ть с уч.НЗС (Авто)'!TN"&amp;$J$42))/$D34)</f>
        <v>0</v>
      </c>
      <c r="TO34" s="137">
        <f ca="1">IF($D34=0,0,SUMIF('Полная ст-ть с уч.НЗС (Авто)'!$YP$11:INDIRECT("'Полная ст-ть с уч.НЗС (Авто)'!YP"&amp;$J$42),$C34,'Полная ст-ть с уч.НЗС (Авто)'!TO$11:INDIRECT("'Полная ст-ть с уч.НЗС (Авто)'!TO"&amp;$J$42))/$D34)</f>
        <v>0</v>
      </c>
      <c r="TP34" s="137">
        <f ca="1">IF($D34=0,0,SUMIF('Полная ст-ть с уч.НЗС (Авто)'!$YP$11:INDIRECT("'Полная ст-ть с уч.НЗС (Авто)'!YP"&amp;$J$42),$C34,'Полная ст-ть с уч.НЗС (Авто)'!TP$11:INDIRECT("'Полная ст-ть с уч.НЗС (Авто)'!TP"&amp;$J$42))/$D34)</f>
        <v>0</v>
      </c>
      <c r="TQ34" s="137">
        <f ca="1">IF($D34=0,0,SUMIF('Полная ст-ть с уч.НЗС (Авто)'!$YP$11:INDIRECT("'Полная ст-ть с уч.НЗС (Авто)'!YP"&amp;$J$42),$C34,'Полная ст-ть с уч.НЗС (Авто)'!TQ$11:INDIRECT("'Полная ст-ть с уч.НЗС (Авто)'!TQ"&amp;$J$42))/$D34)</f>
        <v>0</v>
      </c>
      <c r="TR34" s="137">
        <f ca="1">IF($D34=0,0,SUMIF('Полная ст-ть с уч.НЗС (Авто)'!$YP$11:INDIRECT("'Полная ст-ть с уч.НЗС (Авто)'!YP"&amp;$J$42),$C34,'Полная ст-ть с уч.НЗС (Авто)'!TR$11:INDIRECT("'Полная ст-ть с уч.НЗС (Авто)'!TR"&amp;$J$42))/$D34)</f>
        <v>0</v>
      </c>
      <c r="TS34" s="137">
        <f ca="1">IF($D34=0,0,SUMIF('Полная ст-ть с уч.НЗС (Авто)'!$YP$11:INDIRECT("'Полная ст-ть с уч.НЗС (Авто)'!YP"&amp;$J$42),$C34,'Полная ст-ть с уч.НЗС (Авто)'!TS$11:INDIRECT("'Полная ст-ть с уч.НЗС (Авто)'!TS"&amp;$J$42))/$D34)</f>
        <v>0</v>
      </c>
      <c r="TT34" s="137">
        <f ca="1">IF($D34=0,0,SUMIF('Полная ст-ть с уч.НЗС (Авто)'!$YP$11:INDIRECT("'Полная ст-ть с уч.НЗС (Авто)'!YP"&amp;$J$42),$C34,'Полная ст-ть с уч.НЗС (Авто)'!TT$11:INDIRECT("'Полная ст-ть с уч.НЗС (Авто)'!TT"&amp;$J$42))/$D34)</f>
        <v>0</v>
      </c>
      <c r="TU34" s="137">
        <f ca="1">IF($D34=0,0,SUMIF('Полная ст-ть с уч.НЗС (Авто)'!$YP$11:INDIRECT("'Полная ст-ть с уч.НЗС (Авто)'!YP"&amp;$J$42),$C34,'Полная ст-ть с уч.НЗС (Авто)'!TU$11:INDIRECT("'Полная ст-ть с уч.НЗС (Авто)'!TU"&amp;$J$42))/$D34)</f>
        <v>0</v>
      </c>
      <c r="TV34" s="137">
        <f ca="1">IF($D34=0,0,SUMIF('Полная ст-ть с уч.НЗС (Авто)'!$YP$11:INDIRECT("'Полная ст-ть с уч.НЗС (Авто)'!YP"&amp;$J$42),$C34,'Полная ст-ть с уч.НЗС (Авто)'!TV$11:INDIRECT("'Полная ст-ть с уч.НЗС (Авто)'!TV"&amp;$J$42))/$D34)</f>
        <v>0</v>
      </c>
      <c r="TW34" s="137">
        <f ca="1">IF($D34=0,0,SUMIF('Полная ст-ть с уч.НЗС (Авто)'!$YP$11:INDIRECT("'Полная ст-ть с уч.НЗС (Авто)'!YP"&amp;$J$42),$C34,'Полная ст-ть с уч.НЗС (Авто)'!TW$11:INDIRECT("'Полная ст-ть с уч.НЗС (Авто)'!TW"&amp;$J$42))/$D34)</f>
        <v>0</v>
      </c>
      <c r="TX34" s="137">
        <f ca="1">IF($D34=0,0,SUMIF('Полная ст-ть с уч.НЗС (Авто)'!$YP$11:INDIRECT("'Полная ст-ть с уч.НЗС (Авто)'!YP"&amp;$J$42),$C34,'Полная ст-ть с уч.НЗС (Авто)'!TX$11:INDIRECT("'Полная ст-ть с уч.НЗС (Авто)'!TX"&amp;$J$42))/$D34)</f>
        <v>0</v>
      </c>
      <c r="TY34" s="137">
        <f ca="1">IF($D34=0,0,SUMIF('Полная ст-ть с уч.НЗС (Авто)'!$YP$11:INDIRECT("'Полная ст-ть с уч.НЗС (Авто)'!YP"&amp;$J$42),$C34,'Полная ст-ть с уч.НЗС (Авто)'!TY$11:INDIRECT("'Полная ст-ть с уч.НЗС (Авто)'!TY"&amp;$J$42))/$D34)</f>
        <v>0</v>
      </c>
      <c r="TZ34" s="137">
        <f ca="1">IF($D34=0,0,SUMIF('Полная ст-ть с уч.НЗС (Авто)'!$YP$11:INDIRECT("'Полная ст-ть с уч.НЗС (Авто)'!YP"&amp;$J$42),$C34,'Полная ст-ть с уч.НЗС (Авто)'!TZ$11:INDIRECT("'Полная ст-ть с уч.НЗС (Авто)'!TZ"&amp;$J$42))/$D34)</f>
        <v>0</v>
      </c>
      <c r="UA34" s="137">
        <f ca="1">IF($D34=0,0,SUMIF('Полная ст-ть с уч.НЗС (Авто)'!$YP$11:INDIRECT("'Полная ст-ть с уч.НЗС (Авто)'!YP"&amp;$J$42),$C34,'Полная ст-ть с уч.НЗС (Авто)'!UA$11:INDIRECT("'Полная ст-ть с уч.НЗС (Авто)'!UA"&amp;$J$42))/$D34)</f>
        <v>0</v>
      </c>
      <c r="UB34" s="137">
        <f ca="1">IF($D34=0,0,SUMIF('Полная ст-ть с уч.НЗС (Авто)'!$YP$11:INDIRECT("'Полная ст-ть с уч.НЗС (Авто)'!YP"&amp;$J$42),$C34,'Полная ст-ть с уч.НЗС (Авто)'!UB$11:INDIRECT("'Полная ст-ть с уч.НЗС (Авто)'!UB"&amp;$J$42))/$D34)</f>
        <v>0</v>
      </c>
      <c r="UC34" s="137">
        <f ca="1">IF($D34=0,0,SUMIF('Полная ст-ть с уч.НЗС (Авто)'!$YP$11:INDIRECT("'Полная ст-ть с уч.НЗС (Авто)'!YP"&amp;$J$42),$C34,'Полная ст-ть с уч.НЗС (Авто)'!UC$11:INDIRECT("'Полная ст-ть с уч.НЗС (Авто)'!UC"&amp;$J$42))/$D34)</f>
        <v>0</v>
      </c>
      <c r="UD34" s="137">
        <f ca="1">IF($D34=0,0,SUMIF('Полная ст-ть с уч.НЗС (Авто)'!$YP$11:INDIRECT("'Полная ст-ть с уч.НЗС (Авто)'!YP"&amp;$J$42),$C34,'Полная ст-ть с уч.НЗС (Авто)'!UD$11:INDIRECT("'Полная ст-ть с уч.НЗС (Авто)'!UD"&amp;$J$42))/$D34)</f>
        <v>0</v>
      </c>
      <c r="UE34" s="137">
        <f ca="1">IF($D34=0,0,SUMIF('Полная ст-ть с уч.НЗС (Авто)'!$YP$11:INDIRECT("'Полная ст-ть с уч.НЗС (Авто)'!YP"&amp;$J$42),$C34,'Полная ст-ть с уч.НЗС (Авто)'!UE$11:INDIRECT("'Полная ст-ть с уч.НЗС (Авто)'!UE"&amp;$J$42))/$D34)</f>
        <v>0</v>
      </c>
      <c r="UF34" s="137">
        <f ca="1">IF($D34=0,0,SUMIF('Полная ст-ть с уч.НЗС (Авто)'!$YP$11:INDIRECT("'Полная ст-ть с уч.НЗС (Авто)'!YP"&amp;$J$42),$C34,'Полная ст-ть с уч.НЗС (Авто)'!UF$11:INDIRECT("'Полная ст-ть с уч.НЗС (Авто)'!UF"&amp;$J$42))/$D34)</f>
        <v>0</v>
      </c>
      <c r="UG34" s="137">
        <f ca="1">IF($D34=0,0,SUMIF('Полная ст-ть с уч.НЗС (Авто)'!$YP$11:INDIRECT("'Полная ст-ть с уч.НЗС (Авто)'!YP"&amp;$J$42),$C34,'Полная ст-ть с уч.НЗС (Авто)'!UG$11:INDIRECT("'Полная ст-ть с уч.НЗС (Авто)'!UG"&amp;$J$42))/$D34)</f>
        <v>0</v>
      </c>
      <c r="UH34" s="137">
        <f ca="1">IF($D34=0,0,SUMIF('Полная ст-ть с уч.НЗС (Авто)'!$YP$11:INDIRECT("'Полная ст-ть с уч.НЗС (Авто)'!YP"&amp;$J$42),$C34,'Полная ст-ть с уч.НЗС (Авто)'!UH$11:INDIRECT("'Полная ст-ть с уч.НЗС (Авто)'!UH"&amp;$J$42))/$D34)</f>
        <v>0</v>
      </c>
      <c r="UI34" s="137">
        <f ca="1">IF($D34=0,0,SUMIF('Полная ст-ть с уч.НЗС (Авто)'!$YP$11:INDIRECT("'Полная ст-ть с уч.НЗС (Авто)'!YP"&amp;$J$42),$C34,'Полная ст-ть с уч.НЗС (Авто)'!UI$11:INDIRECT("'Полная ст-ть с уч.НЗС (Авто)'!UI"&amp;$J$42))/$D34)</f>
        <v>0</v>
      </c>
      <c r="UJ34" s="137">
        <f ca="1">IF($D34=0,0,SUMIF('Полная ст-ть с уч.НЗС (Авто)'!$YP$11:INDIRECT("'Полная ст-ть с уч.НЗС (Авто)'!YP"&amp;$J$42),$C34,'Полная ст-ть с уч.НЗС (Авто)'!UJ$11:INDIRECT("'Полная ст-ть с уч.НЗС (Авто)'!UJ"&amp;$J$42))/$D34)</f>
        <v>0</v>
      </c>
      <c r="UK34" s="137">
        <f ca="1">IF($D34=0,0,SUMIF('Полная ст-ть с уч.НЗС (Авто)'!$YP$11:INDIRECT("'Полная ст-ть с уч.НЗС (Авто)'!YP"&amp;$J$42),$C34,'Полная ст-ть с уч.НЗС (Авто)'!UK$11:INDIRECT("'Полная ст-ть с уч.НЗС (Авто)'!UK"&amp;$J$42))/$D34)</f>
        <v>0</v>
      </c>
      <c r="UL34" s="137">
        <f ca="1">IF($D34=0,0,SUMIF('Полная ст-ть с уч.НЗС (Авто)'!$YP$11:INDIRECT("'Полная ст-ть с уч.НЗС (Авто)'!YP"&amp;$J$42),$C34,'Полная ст-ть с уч.НЗС (Авто)'!UL$11:INDIRECT("'Полная ст-ть с уч.НЗС (Авто)'!UL"&amp;$J$42))/$D34)</f>
        <v>0</v>
      </c>
      <c r="UM34" s="137">
        <f ca="1">IF($D34=0,0,SUMIF('Полная ст-ть с уч.НЗС (Авто)'!$YP$11:INDIRECT("'Полная ст-ть с уч.НЗС (Авто)'!YP"&amp;$J$42),$C34,'Полная ст-ть с уч.НЗС (Авто)'!UM$11:INDIRECT("'Полная ст-ть с уч.НЗС (Авто)'!UM"&amp;$J$42))/$D34)</f>
        <v>0</v>
      </c>
      <c r="UN34" s="137">
        <f ca="1">IF($D34=0,0,SUMIF('Полная ст-ть с уч.НЗС (Авто)'!$YP$11:INDIRECT("'Полная ст-ть с уч.НЗС (Авто)'!YP"&amp;$J$42),$C34,'Полная ст-ть с уч.НЗС (Авто)'!UN$11:INDIRECT("'Полная ст-ть с уч.НЗС (Авто)'!UN"&amp;$J$42))/$D34)</f>
        <v>0</v>
      </c>
      <c r="UO34" s="137">
        <f ca="1">IF($D34=0,0,SUMIF('Полная ст-ть с уч.НЗС (Авто)'!$YP$11:INDIRECT("'Полная ст-ть с уч.НЗС (Авто)'!YP"&amp;$J$42),$C34,'Полная ст-ть с уч.НЗС (Авто)'!UO$11:INDIRECT("'Полная ст-ть с уч.НЗС (Авто)'!UO"&amp;$J$42))/$D34)</f>
        <v>0</v>
      </c>
      <c r="UP34" s="137">
        <f ca="1">IF($D34=0,0,SUMIF('Полная ст-ть с уч.НЗС (Авто)'!$YP$11:INDIRECT("'Полная ст-ть с уч.НЗС (Авто)'!YP"&amp;$J$42),$C34,'Полная ст-ть с уч.НЗС (Авто)'!UP$11:INDIRECT("'Полная ст-ть с уч.НЗС (Авто)'!UP"&amp;$J$42))/$D34)</f>
        <v>0</v>
      </c>
      <c r="UQ34" s="137">
        <f ca="1">IF($D34=0,0,SUMIF('Полная ст-ть с уч.НЗС (Авто)'!$YP$11:INDIRECT("'Полная ст-ть с уч.НЗС (Авто)'!YP"&amp;$J$42),$C34,'Полная ст-ть с уч.НЗС (Авто)'!UQ$11:INDIRECT("'Полная ст-ть с уч.НЗС (Авто)'!UQ"&amp;$J$42))/$D34)</f>
        <v>0</v>
      </c>
      <c r="UR34" s="137">
        <f ca="1">IF($D34=0,0,SUMIF('Полная ст-ть с уч.НЗС (Авто)'!$YP$11:INDIRECT("'Полная ст-ть с уч.НЗС (Авто)'!YP"&amp;$J$42),$C34,'Полная ст-ть с уч.НЗС (Авто)'!UR$11:INDIRECT("'Полная ст-ть с уч.НЗС (Авто)'!UR"&amp;$J$42))/$D34)</f>
        <v>0</v>
      </c>
      <c r="US34" s="137">
        <f ca="1">IF($D34=0,0,SUMIF('Полная ст-ть с уч.НЗС (Авто)'!$YP$11:INDIRECT("'Полная ст-ть с уч.НЗС (Авто)'!YP"&amp;$J$42),$C34,'Полная ст-ть с уч.НЗС (Авто)'!US$11:INDIRECT("'Полная ст-ть с уч.НЗС (Авто)'!US"&amp;$J$42))/$D34)</f>
        <v>0</v>
      </c>
      <c r="UT34" s="137">
        <f ca="1">IF($D34=0,0,SUMIF('Полная ст-ть с уч.НЗС (Авто)'!$YP$11:INDIRECT("'Полная ст-ть с уч.НЗС (Авто)'!YP"&amp;$J$42),$C34,'Полная ст-ть с уч.НЗС (Авто)'!UT$11:INDIRECT("'Полная ст-ть с уч.НЗС (Авто)'!UT"&amp;$J$42))/$D34)</f>
        <v>0</v>
      </c>
      <c r="UU34" s="137">
        <f ca="1">IF($D34=0,0,SUMIF('Полная ст-ть с уч.НЗС (Авто)'!$YP$11:INDIRECT("'Полная ст-ть с уч.НЗС (Авто)'!YP"&amp;$J$42),$C34,'Полная ст-ть с уч.НЗС (Авто)'!UU$11:INDIRECT("'Полная ст-ть с уч.НЗС (Авто)'!UU"&amp;$J$42))/$D34)</f>
        <v>0</v>
      </c>
      <c r="UV34" s="137">
        <f ca="1">IF($D34=0,0,SUMIF('Полная ст-ть с уч.НЗС (Авто)'!$YP$11:INDIRECT("'Полная ст-ть с уч.НЗС (Авто)'!YP"&amp;$J$42),$C34,'Полная ст-ть с уч.НЗС (Авто)'!UV$11:INDIRECT("'Полная ст-ть с уч.НЗС (Авто)'!UV"&amp;$J$42))/$D34)</f>
        <v>0</v>
      </c>
      <c r="UW34" s="137">
        <f ca="1">IF($D34=0,0,SUMIF('Полная ст-ть с уч.НЗС (Авто)'!$YP$11:INDIRECT("'Полная ст-ть с уч.НЗС (Авто)'!YP"&amp;$J$42),$C34,'Полная ст-ть с уч.НЗС (Авто)'!UW$11:INDIRECT("'Полная ст-ть с уч.НЗС (Авто)'!UW"&amp;$J$42))/$D34)</f>
        <v>0</v>
      </c>
      <c r="UX34" s="137">
        <f ca="1">IF($D34=0,0,SUMIF('Полная ст-ть с уч.НЗС (Авто)'!$YP$11:INDIRECT("'Полная ст-ть с уч.НЗС (Авто)'!YP"&amp;$J$42),$C34,'Полная ст-ть с уч.НЗС (Авто)'!UX$11:INDIRECT("'Полная ст-ть с уч.НЗС (Авто)'!UX"&amp;$J$42))/$D34)</f>
        <v>0</v>
      </c>
      <c r="UY34" s="137">
        <f ca="1">IF($D34=0,0,SUMIF('Полная ст-ть с уч.НЗС (Авто)'!$YP$11:INDIRECT("'Полная ст-ть с уч.НЗС (Авто)'!YP"&amp;$J$42),$C34,'Полная ст-ть с уч.НЗС (Авто)'!UY$11:INDIRECT("'Полная ст-ть с уч.НЗС (Авто)'!UY"&amp;$J$42))/$D34)</f>
        <v>0</v>
      </c>
      <c r="UZ34" s="137">
        <f ca="1">IF($D34=0,0,SUMIF('Полная ст-ть с уч.НЗС (Авто)'!$YP$11:INDIRECT("'Полная ст-ть с уч.НЗС (Авто)'!YP"&amp;$J$42),$C34,'Полная ст-ть с уч.НЗС (Авто)'!UZ$11:INDIRECT("'Полная ст-ть с уч.НЗС (Авто)'!UZ"&amp;$J$42))/$D34)</f>
        <v>0</v>
      </c>
      <c r="VA34" s="137">
        <f ca="1">IF($D34=0,0,SUMIF('Полная ст-ть с уч.НЗС (Авто)'!$YP$11:INDIRECT("'Полная ст-ть с уч.НЗС (Авто)'!YP"&amp;$J$42),$C34,'Полная ст-ть с уч.НЗС (Авто)'!VA$11:INDIRECT("'Полная ст-ть с уч.НЗС (Авто)'!VA"&amp;$J$42))/$D34)</f>
        <v>0</v>
      </c>
      <c r="VB34" s="137">
        <f ca="1">IF($D34=0,0,SUMIF('Полная ст-ть с уч.НЗС (Авто)'!$YP$11:INDIRECT("'Полная ст-ть с уч.НЗС (Авто)'!YP"&amp;$J$42),$C34,'Полная ст-ть с уч.НЗС (Авто)'!VB$11:INDIRECT("'Полная ст-ть с уч.НЗС (Авто)'!VB"&amp;$J$42))/$D34)</f>
        <v>0</v>
      </c>
      <c r="VC34" s="137">
        <f ca="1">IF($D34=0,0,SUMIF('Полная ст-ть с уч.НЗС (Авто)'!$YP$11:INDIRECT("'Полная ст-ть с уч.НЗС (Авто)'!YP"&amp;$J$42),$C34,'Полная ст-ть с уч.НЗС (Авто)'!VC$11:INDIRECT("'Полная ст-ть с уч.НЗС (Авто)'!VC"&amp;$J$42))/$D34)</f>
        <v>0</v>
      </c>
      <c r="VD34" s="137">
        <f ca="1">IF($D34=0,0,SUMIF('Полная ст-ть с уч.НЗС (Авто)'!$YP$11:INDIRECT("'Полная ст-ть с уч.НЗС (Авто)'!YP"&amp;$J$42),$C34,'Полная ст-ть с уч.НЗС (Авто)'!VD$11:INDIRECT("'Полная ст-ть с уч.НЗС (Авто)'!VD"&amp;$J$42))/$D34)</f>
        <v>0</v>
      </c>
      <c r="VE34" s="137">
        <f ca="1">IF($D34=0,0,SUMIF('Полная ст-ть с уч.НЗС (Авто)'!$YP$11:INDIRECT("'Полная ст-ть с уч.НЗС (Авто)'!YP"&amp;$J$42),$C34,'Полная ст-ть с уч.НЗС (Авто)'!VE$11:INDIRECT("'Полная ст-ть с уч.НЗС (Авто)'!VE"&amp;$J$42))/$D34)</f>
        <v>0</v>
      </c>
      <c r="VF34" s="137">
        <f ca="1">IF($D34=0,0,SUMIF('Полная ст-ть с уч.НЗС (Авто)'!$YP$11:INDIRECT("'Полная ст-ть с уч.НЗС (Авто)'!YP"&amp;$J$42),$C34,'Полная ст-ть с уч.НЗС (Авто)'!VF$11:INDIRECT("'Полная ст-ть с уч.НЗС (Авто)'!VF"&amp;$J$42))/$D34)</f>
        <v>0</v>
      </c>
      <c r="VG34" s="137">
        <f ca="1">IF($D34=0,0,SUMIF('Полная ст-ть с уч.НЗС (Авто)'!$YP$11:INDIRECT("'Полная ст-ть с уч.НЗС (Авто)'!YP"&amp;$J$42),$C34,'Полная ст-ть с уч.НЗС (Авто)'!VG$11:INDIRECT("'Полная ст-ть с уч.НЗС (Авто)'!VG"&amp;$J$42))/$D34)</f>
        <v>0</v>
      </c>
      <c r="VH34" s="137">
        <f ca="1">IF($D34=0,0,SUMIF('Полная ст-ть с уч.НЗС (Авто)'!$YP$11:INDIRECT("'Полная ст-ть с уч.НЗС (Авто)'!YP"&amp;$J$42),$C34,'Полная ст-ть с уч.НЗС (Авто)'!VH$11:INDIRECT("'Полная ст-ть с уч.НЗС (Авто)'!VH"&amp;$J$42))/$D34)</f>
        <v>0</v>
      </c>
      <c r="VI34" s="137">
        <f ca="1">IF($D34=0,0,SUMIF('Полная ст-ть с уч.НЗС (Авто)'!$YP$11:INDIRECT("'Полная ст-ть с уч.НЗС (Авто)'!YP"&amp;$J$42),$C34,'Полная ст-ть с уч.НЗС (Авто)'!VI$11:INDIRECT("'Полная ст-ть с уч.НЗС (Авто)'!VI"&amp;$J$42))/$D34)</f>
        <v>0</v>
      </c>
      <c r="VJ34" s="137">
        <f ca="1">IF($D34=0,0,SUMIF('Полная ст-ть с уч.НЗС (Авто)'!$YP$11:INDIRECT("'Полная ст-ть с уч.НЗС (Авто)'!YP"&amp;$J$42),$C34,'Полная ст-ть с уч.НЗС (Авто)'!VJ$11:INDIRECT("'Полная ст-ть с уч.НЗС (Авто)'!VJ"&amp;$J$42))/$D34)</f>
        <v>0</v>
      </c>
      <c r="VK34" s="137">
        <f ca="1">IF($D34=0,0,SUMIF('Полная ст-ть с уч.НЗС (Авто)'!$YP$11:INDIRECT("'Полная ст-ть с уч.НЗС (Авто)'!YP"&amp;$J$42),$C34,'Полная ст-ть с уч.НЗС (Авто)'!VK$11:INDIRECT("'Полная ст-ть с уч.НЗС (Авто)'!VK"&amp;$J$42))/$D34)</f>
        <v>0</v>
      </c>
      <c r="VL34" s="137">
        <f ca="1">IF($D34=0,0,SUMIF('Полная ст-ть с уч.НЗС (Авто)'!$YP$11:INDIRECT("'Полная ст-ть с уч.НЗС (Авто)'!YP"&amp;$J$42),$C34,'Полная ст-ть с уч.НЗС (Авто)'!VL$11:INDIRECT("'Полная ст-ть с уч.НЗС (Авто)'!VL"&amp;$J$42))/$D34)</f>
        <v>0</v>
      </c>
      <c r="VM34" s="137">
        <f ca="1">IF($D34=0,0,SUMIF('Полная ст-ть с уч.НЗС (Авто)'!$YP$11:INDIRECT("'Полная ст-ть с уч.НЗС (Авто)'!YP"&amp;$J$42),$C34,'Полная ст-ть с уч.НЗС (Авто)'!VM$11:INDIRECT("'Полная ст-ть с уч.НЗС (Авто)'!VM"&amp;$J$42))/$D34)</f>
        <v>0</v>
      </c>
      <c r="VN34" s="137">
        <f ca="1">IF($D34=0,0,SUMIF('Полная ст-ть с уч.НЗС (Авто)'!$YP$11:INDIRECT("'Полная ст-ть с уч.НЗС (Авто)'!YP"&amp;$J$42),$C34,'Полная ст-ть с уч.НЗС (Авто)'!VN$11:INDIRECT("'Полная ст-ть с уч.НЗС (Авто)'!VN"&amp;$J$42))/$D34)</f>
        <v>0</v>
      </c>
      <c r="VO34" s="137">
        <f ca="1">IF($D34=0,0,SUMIF('Полная ст-ть с уч.НЗС (Авто)'!$YP$11:INDIRECT("'Полная ст-ть с уч.НЗС (Авто)'!YP"&amp;$J$42),$C34,'Полная ст-ть с уч.НЗС (Авто)'!VO$11:INDIRECT("'Полная ст-ть с уч.НЗС (Авто)'!VO"&amp;$J$42))/$D34)</f>
        <v>0</v>
      </c>
      <c r="VP34" s="137">
        <f ca="1">IF($D34=0,0,SUMIF('Полная ст-ть с уч.НЗС (Авто)'!$YP$11:INDIRECT("'Полная ст-ть с уч.НЗС (Авто)'!YP"&amp;$J$42),$C34,'Полная ст-ть с уч.НЗС (Авто)'!VP$11:INDIRECT("'Полная ст-ть с уч.НЗС (Авто)'!VP"&amp;$J$42))/$D34)</f>
        <v>0</v>
      </c>
      <c r="VQ34" s="137">
        <f ca="1">IF($D34=0,0,SUMIF('Полная ст-ть с уч.НЗС (Авто)'!$YP$11:INDIRECT("'Полная ст-ть с уч.НЗС (Авто)'!YP"&amp;$J$42),$C34,'Полная ст-ть с уч.НЗС (Авто)'!VQ$11:INDIRECT("'Полная ст-ть с уч.НЗС (Авто)'!VQ"&amp;$J$42))/$D34)</f>
        <v>0</v>
      </c>
      <c r="VR34" s="137">
        <f ca="1">IF($D34=0,0,SUMIF('Полная ст-ть с уч.НЗС (Авто)'!$YP$11:INDIRECT("'Полная ст-ть с уч.НЗС (Авто)'!YP"&amp;$J$42),$C34,'Полная ст-ть с уч.НЗС (Авто)'!VR$11:INDIRECT("'Полная ст-ть с уч.НЗС (Авто)'!VR"&amp;$J$42))/$D34)</f>
        <v>0</v>
      </c>
      <c r="VS34" s="137">
        <f ca="1">IF($D34=0,0,SUMIF('Полная ст-ть с уч.НЗС (Авто)'!$YP$11:INDIRECT("'Полная ст-ть с уч.НЗС (Авто)'!YP"&amp;$J$42),$C34,'Полная ст-ть с уч.НЗС (Авто)'!VS$11:INDIRECT("'Полная ст-ть с уч.НЗС (Авто)'!VS"&amp;$J$42))/$D34)</f>
        <v>0</v>
      </c>
      <c r="VT34" s="137">
        <f ca="1">IF($D34=0,0,SUMIF('Полная ст-ть с уч.НЗС (Авто)'!$YP$11:INDIRECT("'Полная ст-ть с уч.НЗС (Авто)'!YP"&amp;$J$42),$C34,'Полная ст-ть с уч.НЗС (Авто)'!VT$11:INDIRECT("'Полная ст-ть с уч.НЗС (Авто)'!VT"&amp;$J$42))/$D34)</f>
        <v>0</v>
      </c>
      <c r="VU34" s="137">
        <f ca="1">IF($D34=0,0,SUMIF('Полная ст-ть с уч.НЗС (Авто)'!$YP$11:INDIRECT("'Полная ст-ть с уч.НЗС (Авто)'!YP"&amp;$J$42),$C34,'Полная ст-ть с уч.НЗС (Авто)'!VU$11:INDIRECT("'Полная ст-ть с уч.НЗС (Авто)'!VU"&amp;$J$42))/$D34)</f>
        <v>0</v>
      </c>
      <c r="VV34" s="137">
        <f ca="1">IF($D34=0,0,SUMIF('Полная ст-ть с уч.НЗС (Авто)'!$YP$11:INDIRECT("'Полная ст-ть с уч.НЗС (Авто)'!YP"&amp;$J$42),$C34,'Полная ст-ть с уч.НЗС (Авто)'!VV$11:INDIRECT("'Полная ст-ть с уч.НЗС (Авто)'!VV"&amp;$J$42))/$D34)</f>
        <v>0</v>
      </c>
      <c r="VW34" s="137">
        <f ca="1">IF($D34=0,0,SUMIF('Полная ст-ть с уч.НЗС (Авто)'!$YP$11:INDIRECT("'Полная ст-ть с уч.НЗС (Авто)'!YP"&amp;$J$42),$C34,'Полная ст-ть с уч.НЗС (Авто)'!VW$11:INDIRECT("'Полная ст-ть с уч.НЗС (Авто)'!VW"&amp;$J$42))/$D34)</f>
        <v>0</v>
      </c>
      <c r="VX34" s="137">
        <f ca="1">IF($D34=0,0,SUMIF('Полная ст-ть с уч.НЗС (Авто)'!$YP$11:INDIRECT("'Полная ст-ть с уч.НЗС (Авто)'!YP"&amp;$J$42),$C34,'Полная ст-ть с уч.НЗС (Авто)'!VX$11:INDIRECT("'Полная ст-ть с уч.НЗС (Авто)'!VX"&amp;$J$42))/$D34)</f>
        <v>0</v>
      </c>
      <c r="VY34" s="137">
        <f ca="1">IF($D34=0,0,SUMIF('Полная ст-ть с уч.НЗС (Авто)'!$YP$11:INDIRECT("'Полная ст-ть с уч.НЗС (Авто)'!YP"&amp;$J$42),$C34,'Полная ст-ть с уч.НЗС (Авто)'!VY$11:INDIRECT("'Полная ст-ть с уч.НЗС (Авто)'!VY"&amp;$J$42))/$D34)</f>
        <v>0</v>
      </c>
      <c r="VZ34" s="137">
        <f ca="1">IF($D34=0,0,SUMIF('Полная ст-ть с уч.НЗС (Авто)'!$YP$11:INDIRECT("'Полная ст-ть с уч.НЗС (Авто)'!YP"&amp;$J$42),$C34,'Полная ст-ть с уч.НЗС (Авто)'!VZ$11:INDIRECT("'Полная ст-ть с уч.НЗС (Авто)'!VZ"&amp;$J$42))/$D34)</f>
        <v>0</v>
      </c>
      <c r="WA34" s="137">
        <f ca="1">IF($D34=0,0,SUMIF('Полная ст-ть с уч.НЗС (Авто)'!$YP$11:INDIRECT("'Полная ст-ть с уч.НЗС (Авто)'!YP"&amp;$J$42),$C34,'Полная ст-ть с уч.НЗС (Авто)'!WA$11:INDIRECT("'Полная ст-ть с уч.НЗС (Авто)'!WA"&amp;$J$42))/$D34)</f>
        <v>0</v>
      </c>
      <c r="WB34" s="137">
        <f ca="1">IF($D34=0,0,SUMIF('Полная ст-ть с уч.НЗС (Авто)'!$YP$11:INDIRECT("'Полная ст-ть с уч.НЗС (Авто)'!YP"&amp;$J$42),$C34,'Полная ст-ть с уч.НЗС (Авто)'!WB$11:INDIRECT("'Полная ст-ть с уч.НЗС (Авто)'!WB"&amp;$J$42))/$D34)</f>
        <v>0</v>
      </c>
      <c r="WC34" s="137">
        <f ca="1">IF($D34=0,0,SUMIF('Полная ст-ть с уч.НЗС (Авто)'!$YP$11:INDIRECT("'Полная ст-ть с уч.НЗС (Авто)'!YP"&amp;$J$42),$C34,'Полная ст-ть с уч.НЗС (Авто)'!WC$11:INDIRECT("'Полная ст-ть с уч.НЗС (Авто)'!WC"&amp;$J$42))/$D34)</f>
        <v>0</v>
      </c>
      <c r="WD34" s="137">
        <f ca="1">IF($D34=0,0,SUMIF('Полная ст-ть с уч.НЗС (Авто)'!$YP$11:INDIRECT("'Полная ст-ть с уч.НЗС (Авто)'!YP"&amp;$J$42),$C34,'Полная ст-ть с уч.НЗС (Авто)'!WD$11:INDIRECT("'Полная ст-ть с уч.НЗС (Авто)'!WD"&amp;$J$42))/$D34)</f>
        <v>0</v>
      </c>
      <c r="WE34" s="137">
        <f ca="1">IF($D34=0,0,SUMIF('Полная ст-ть с уч.НЗС (Авто)'!$YP$11:INDIRECT("'Полная ст-ть с уч.НЗС (Авто)'!YP"&amp;$J$42),$C34,'Полная ст-ть с уч.НЗС (Авто)'!WE$11:INDIRECT("'Полная ст-ть с уч.НЗС (Авто)'!WE"&amp;$J$42))/$D34)</f>
        <v>0</v>
      </c>
      <c r="WF34" s="137">
        <f ca="1">IF($D34=0,0,SUMIF('Полная ст-ть с уч.НЗС (Авто)'!$YP$11:INDIRECT("'Полная ст-ть с уч.НЗС (Авто)'!YP"&amp;$J$42),$C34,'Полная ст-ть с уч.НЗС (Авто)'!WF$11:INDIRECT("'Полная ст-ть с уч.НЗС (Авто)'!WF"&amp;$J$42))/$D34)</f>
        <v>0</v>
      </c>
      <c r="WG34" s="137">
        <f ca="1">IF($D34=0,0,SUMIF('Полная ст-ть с уч.НЗС (Авто)'!$YP$11:INDIRECT("'Полная ст-ть с уч.НЗС (Авто)'!YP"&amp;$J$42),$C34,'Полная ст-ть с уч.НЗС (Авто)'!WG$11:INDIRECT("'Полная ст-ть с уч.НЗС (Авто)'!WG"&amp;$J$42))/$D34)</f>
        <v>0</v>
      </c>
      <c r="WH34" s="137">
        <f ca="1">IF($D34=0,0,SUMIF('Полная ст-ть с уч.НЗС (Авто)'!$YP$11:INDIRECT("'Полная ст-ть с уч.НЗС (Авто)'!YP"&amp;$J$42),$C34,'Полная ст-ть с уч.НЗС (Авто)'!WH$11:INDIRECT("'Полная ст-ть с уч.НЗС (Авто)'!WH"&amp;$J$42))/$D34)</f>
        <v>0</v>
      </c>
      <c r="WI34" s="137">
        <f ca="1">IF($D34=0,0,SUMIF('Полная ст-ть с уч.НЗС (Авто)'!$YP$11:INDIRECT("'Полная ст-ть с уч.НЗС (Авто)'!YP"&amp;$J$42),$C34,'Полная ст-ть с уч.НЗС (Авто)'!WI$11:INDIRECT("'Полная ст-ть с уч.НЗС (Авто)'!WI"&amp;$J$42))/$D34)</f>
        <v>0</v>
      </c>
      <c r="WJ34" s="137">
        <f ca="1">IF($D34=0,0,SUMIF('Полная ст-ть с уч.НЗС (Авто)'!$YP$11:INDIRECT("'Полная ст-ть с уч.НЗС (Авто)'!YP"&amp;$J$42),$C34,'Полная ст-ть с уч.НЗС (Авто)'!WJ$11:INDIRECT("'Полная ст-ть с уч.НЗС (Авто)'!WJ"&amp;$J$42))/$D34)</f>
        <v>0</v>
      </c>
      <c r="WK34" s="137">
        <f ca="1">IF($D34=0,0,SUMIF('Полная ст-ть с уч.НЗС (Авто)'!$YP$11:INDIRECT("'Полная ст-ть с уч.НЗС (Авто)'!YP"&amp;$J$42),$C34,'Полная ст-ть с уч.НЗС (Авто)'!WK$11:INDIRECT("'Полная ст-ть с уч.НЗС (Авто)'!WK"&amp;$J$42))/$D34)</f>
        <v>0</v>
      </c>
      <c r="WL34" s="137">
        <f ca="1">IF($D34=0,0,SUMIF('Полная ст-ть с уч.НЗС (Авто)'!$YP$11:INDIRECT("'Полная ст-ть с уч.НЗС (Авто)'!YP"&amp;$J$42),$C34,'Полная ст-ть с уч.НЗС (Авто)'!WL$11:INDIRECT("'Полная ст-ть с уч.НЗС (Авто)'!WL"&amp;$J$42))/$D34)</f>
        <v>0</v>
      </c>
      <c r="WM34" s="137">
        <f ca="1">IF($D34=0,0,SUMIF('Полная ст-ть с уч.НЗС (Авто)'!$YP$11:INDIRECT("'Полная ст-ть с уч.НЗС (Авто)'!YP"&amp;$J$42),$C34,'Полная ст-ть с уч.НЗС (Авто)'!WM$11:INDIRECT("'Полная ст-ть с уч.НЗС (Авто)'!WM"&amp;$J$42))/$D34)</f>
        <v>0</v>
      </c>
      <c r="WN34" s="137">
        <f ca="1">IF($D34=0,0,SUMIF('Полная ст-ть с уч.НЗС (Авто)'!$YP$11:INDIRECT("'Полная ст-ть с уч.НЗС (Авто)'!YP"&amp;$J$42),$C34,'Полная ст-ть с уч.НЗС (Авто)'!WN$11:INDIRECT("'Полная ст-ть с уч.НЗС (Авто)'!WN"&amp;$J$42))/$D34)</f>
        <v>0</v>
      </c>
      <c r="WO34" s="137">
        <f ca="1">IF($D34=0,0,SUMIF('Полная ст-ть с уч.НЗС (Авто)'!$YP$11:INDIRECT("'Полная ст-ть с уч.НЗС (Авто)'!YP"&amp;$J$42),$C34,'Полная ст-ть с уч.НЗС (Авто)'!WO$11:INDIRECT("'Полная ст-ть с уч.НЗС (Авто)'!WO"&amp;$J$42))/$D34)</f>
        <v>0</v>
      </c>
      <c r="WP34" s="137">
        <f ca="1">IF($D34=0,0,SUMIF('Полная ст-ть с уч.НЗС (Авто)'!$YP$11:INDIRECT("'Полная ст-ть с уч.НЗС (Авто)'!YP"&amp;$J$42),$C34,'Полная ст-ть с уч.НЗС (Авто)'!WP$11:INDIRECT("'Полная ст-ть с уч.НЗС (Авто)'!WP"&amp;$J$42))/$D34)</f>
        <v>0</v>
      </c>
      <c r="WQ34" s="137">
        <f ca="1">IF($D34=0,0,SUMIF('Полная ст-ть с уч.НЗС (Авто)'!$YP$11:INDIRECT("'Полная ст-ть с уч.НЗС (Авто)'!YP"&amp;$J$42),$C34,'Полная ст-ть с уч.НЗС (Авто)'!WQ$11:INDIRECT("'Полная ст-ть с уч.НЗС (Авто)'!WQ"&amp;$J$42))/$D34)</f>
        <v>0</v>
      </c>
      <c r="WR34" s="137">
        <f ca="1">IF($D34=0,0,SUMIF('Полная ст-ть с уч.НЗС (Авто)'!$YP$11:INDIRECT("'Полная ст-ть с уч.НЗС (Авто)'!YP"&amp;$J$42),$C34,'Полная ст-ть с уч.НЗС (Авто)'!WR$11:INDIRECT("'Полная ст-ть с уч.НЗС (Авто)'!WR"&amp;$J$42))/$D34)</f>
        <v>0</v>
      </c>
      <c r="WS34" s="137">
        <f ca="1">IF($D34=0,0,SUMIF('Полная ст-ть с уч.НЗС (Авто)'!$YP$11:INDIRECT("'Полная ст-ть с уч.НЗС (Авто)'!YP"&amp;$J$42),$C34,'Полная ст-ть с уч.НЗС (Авто)'!WS$11:INDIRECT("'Полная ст-ть с уч.НЗС (Авто)'!WS"&amp;$J$42))/$D34)</f>
        <v>0</v>
      </c>
      <c r="WT34" s="137">
        <f ca="1">IF($D34=0,0,SUMIF('Полная ст-ть с уч.НЗС (Авто)'!$YP$11:INDIRECT("'Полная ст-ть с уч.НЗС (Авто)'!YP"&amp;$J$42),$C34,'Полная ст-ть с уч.НЗС (Авто)'!WT$11:INDIRECT("'Полная ст-ть с уч.НЗС (Авто)'!WT"&amp;$J$42))/$D34)</f>
        <v>0</v>
      </c>
      <c r="WU34" s="137">
        <f ca="1">IF($D34=0,0,SUMIF('Полная ст-ть с уч.НЗС (Авто)'!$YP$11:INDIRECT("'Полная ст-ть с уч.НЗС (Авто)'!YP"&amp;$J$42),$C34,'Полная ст-ть с уч.НЗС (Авто)'!WU$11:INDIRECT("'Полная ст-ть с уч.НЗС (Авто)'!WU"&amp;$J$42))/$D34)</f>
        <v>0</v>
      </c>
      <c r="WV34" s="137">
        <f ca="1">IF($D34=0,0,SUMIF('Полная ст-ть с уч.НЗС (Авто)'!$YP$11:INDIRECT("'Полная ст-ть с уч.НЗС (Авто)'!YP"&amp;$J$42),$C34,'Полная ст-ть с уч.НЗС (Авто)'!WV$11:INDIRECT("'Полная ст-ть с уч.НЗС (Авто)'!WV"&amp;$J$42))/$D34)</f>
        <v>0</v>
      </c>
      <c r="WW34" s="137">
        <f ca="1">IF($D34=0,0,SUMIF('Полная ст-ть с уч.НЗС (Авто)'!$YP$11:INDIRECT("'Полная ст-ть с уч.НЗС (Авто)'!YP"&amp;$J$42),$C34,'Полная ст-ть с уч.НЗС (Авто)'!WW$11:INDIRECT("'Полная ст-ть с уч.НЗС (Авто)'!WW"&amp;$J$42))/$D34)</f>
        <v>0</v>
      </c>
      <c r="WX34" s="137">
        <f ca="1">IF($D34=0,0,SUMIF('Полная ст-ть с уч.НЗС (Авто)'!$YP$11:INDIRECT("'Полная ст-ть с уч.НЗС (Авто)'!YP"&amp;$J$42),$C34,'Полная ст-ть с уч.НЗС (Авто)'!WX$11:INDIRECT("'Полная ст-ть с уч.НЗС (Авто)'!WX"&amp;$J$42))/$D34)</f>
        <v>0</v>
      </c>
      <c r="WY34" s="137">
        <f ca="1">IF($D34=0,0,SUMIF('Полная ст-ть с уч.НЗС (Авто)'!$YP$11:INDIRECT("'Полная ст-ть с уч.НЗС (Авто)'!YP"&amp;$J$42),$C34,'Полная ст-ть с уч.НЗС (Авто)'!WY$11:INDIRECT("'Полная ст-ть с уч.НЗС (Авто)'!WY"&amp;$J$42))/$D34)</f>
        <v>0</v>
      </c>
      <c r="WZ34" s="137">
        <f ca="1">IF($D34=0,0,SUMIF('Полная ст-ть с уч.НЗС (Авто)'!$YP$11:INDIRECT("'Полная ст-ть с уч.НЗС (Авто)'!YP"&amp;$J$42),$C34,'Полная ст-ть с уч.НЗС (Авто)'!WZ$11:INDIRECT("'Полная ст-ть с уч.НЗС (Авто)'!WZ"&amp;$J$42))/$D34)</f>
        <v>0</v>
      </c>
      <c r="XA34" s="137">
        <f ca="1">IF($D34=0,0,SUMIF('Полная ст-ть с уч.НЗС (Авто)'!$YP$11:INDIRECT("'Полная ст-ть с уч.НЗС (Авто)'!YP"&amp;$J$42),$C34,'Полная ст-ть с уч.НЗС (Авто)'!XA$11:INDIRECT("'Полная ст-ть с уч.НЗС (Авто)'!XA"&amp;$J$42))/$D34)</f>
        <v>0</v>
      </c>
      <c r="XB34" s="137">
        <f ca="1">IF($D34=0,0,SUMIF('Полная ст-ть с уч.НЗС (Авто)'!$YP$11:INDIRECT("'Полная ст-ть с уч.НЗС (Авто)'!YP"&amp;$J$42),$C34,'Полная ст-ть с уч.НЗС (Авто)'!XB$11:INDIRECT("'Полная ст-ть с уч.НЗС (Авто)'!XB"&amp;$J$42))/$D34)</f>
        <v>0</v>
      </c>
      <c r="XC34" s="137">
        <f ca="1">IF($D34=0,0,SUMIF('Полная ст-ть с уч.НЗС (Авто)'!$YP$11:INDIRECT("'Полная ст-ть с уч.НЗС (Авто)'!YP"&amp;$J$42),$C34,'Полная ст-ть с уч.НЗС (Авто)'!XC$11:INDIRECT("'Полная ст-ть с уч.НЗС (Авто)'!XC"&amp;$J$42))/$D34)</f>
        <v>0</v>
      </c>
      <c r="XD34" s="137">
        <f ca="1">IF($D34=0,0,SUMIF('Полная ст-ть с уч.НЗС (Авто)'!$YP$11:INDIRECT("'Полная ст-ть с уч.НЗС (Авто)'!YP"&amp;$J$42),$C34,'Полная ст-ть с уч.НЗС (Авто)'!XD$11:INDIRECT("'Полная ст-ть с уч.НЗС (Авто)'!XD"&amp;$J$42))/$D34)</f>
        <v>0</v>
      </c>
      <c r="XE34" s="137">
        <f ca="1">IF($D34=0,0,SUMIF('Полная ст-ть с уч.НЗС (Авто)'!$YP$11:INDIRECT("'Полная ст-ть с уч.НЗС (Авто)'!YP"&amp;$J$42),$C34,'Полная ст-ть с уч.НЗС (Авто)'!XE$11:INDIRECT("'Полная ст-ть с уч.НЗС (Авто)'!XE"&amp;$J$42))/$D34)</f>
        <v>0</v>
      </c>
      <c r="XF34" s="137">
        <f ca="1">IF($D34=0,0,SUMIF('Полная ст-ть с уч.НЗС (Авто)'!$YP$11:INDIRECT("'Полная ст-ть с уч.НЗС (Авто)'!YP"&amp;$J$42),$C34,'Полная ст-ть с уч.НЗС (Авто)'!XF$11:INDIRECT("'Полная ст-ть с уч.НЗС (Авто)'!XF"&amp;$J$42))/$D34)</f>
        <v>0</v>
      </c>
      <c r="XG34" s="137">
        <f ca="1">IF($D34=0,0,SUMIF('Полная ст-ть с уч.НЗС (Авто)'!$YP$11:INDIRECT("'Полная ст-ть с уч.НЗС (Авто)'!YP"&amp;$J$42),$C34,'Полная ст-ть с уч.НЗС (Авто)'!XG$11:INDIRECT("'Полная ст-ть с уч.НЗС (Авто)'!XG"&amp;$J$42))/$D34)</f>
        <v>0</v>
      </c>
      <c r="XH34" s="137">
        <f ca="1">IF($D34=0,0,SUMIF('Полная ст-ть с уч.НЗС (Авто)'!$YP$11:INDIRECT("'Полная ст-ть с уч.НЗС (Авто)'!YP"&amp;$J$42),$C34,'Полная ст-ть с уч.НЗС (Авто)'!XH$11:INDIRECT("'Полная ст-ть с уч.НЗС (Авто)'!XH"&amp;$J$42))/$D34)</f>
        <v>0</v>
      </c>
      <c r="XI34" s="137">
        <f ca="1">IF($D34=0,0,SUMIF('Полная ст-ть с уч.НЗС (Авто)'!$YP$11:INDIRECT("'Полная ст-ть с уч.НЗС (Авто)'!YP"&amp;$J$42),$C34,'Полная ст-ть с уч.НЗС (Авто)'!XI$11:INDIRECT("'Полная ст-ть с уч.НЗС (Авто)'!XI"&amp;$J$42))/$D34)</f>
        <v>0</v>
      </c>
      <c r="XJ34" s="137">
        <f ca="1">IF($D34=0,0,SUMIF('Полная ст-ть с уч.НЗС (Авто)'!$YP$11:INDIRECT("'Полная ст-ть с уч.НЗС (Авто)'!YP"&amp;$J$42),$C34,'Полная ст-ть с уч.НЗС (Авто)'!XJ$11:INDIRECT("'Полная ст-ть с уч.НЗС (Авто)'!XJ"&amp;$J$42))/$D34)</f>
        <v>0</v>
      </c>
      <c r="XK34" s="137">
        <f ca="1">IF($D34=0,0,SUMIF('Полная ст-ть с уч.НЗС (Авто)'!$YP$11:INDIRECT("'Полная ст-ть с уч.НЗС (Авто)'!YP"&amp;$J$42),$C34,'Полная ст-ть с уч.НЗС (Авто)'!XK$11:INDIRECT("'Полная ст-ть с уч.НЗС (Авто)'!XK"&amp;$J$42))/$D34)</f>
        <v>0</v>
      </c>
      <c r="XL34" s="137">
        <f ca="1">IF($D34=0,0,SUMIF('Полная ст-ть с уч.НЗС (Авто)'!$YP$11:INDIRECT("'Полная ст-ть с уч.НЗС (Авто)'!YP"&amp;$J$42),$C34,'Полная ст-ть с уч.НЗС (Авто)'!XL$11:INDIRECT("'Полная ст-ть с уч.НЗС (Авто)'!XL"&amp;$J$42))/$D34)</f>
        <v>0</v>
      </c>
      <c r="XM34" s="137">
        <f ca="1">IF($D34=0,0,SUMIF('Полная ст-ть с уч.НЗС (Авто)'!$YP$11:INDIRECT("'Полная ст-ть с уч.НЗС (Авто)'!YP"&amp;$J$42),$C34,'Полная ст-ть с уч.НЗС (Авто)'!XM$11:INDIRECT("'Полная ст-ть с уч.НЗС (Авто)'!XM"&amp;$J$42))/$D34)</f>
        <v>0</v>
      </c>
      <c r="XN34" s="137">
        <f ca="1">IF($D34=0,0,SUMIF('Полная ст-ть с уч.НЗС (Авто)'!$YP$11:INDIRECT("'Полная ст-ть с уч.НЗС (Авто)'!YP"&amp;$J$42),$C34,'Полная ст-ть с уч.НЗС (Авто)'!XN$11:INDIRECT("'Полная ст-ть с уч.НЗС (Авто)'!XN"&amp;$J$42))/$D34)</f>
        <v>0</v>
      </c>
      <c r="XO34" s="137">
        <f ca="1">IF($D34=0,0,SUMIF('Полная ст-ть с уч.НЗС (Авто)'!$YP$11:INDIRECT("'Полная ст-ть с уч.НЗС (Авто)'!YP"&amp;$J$42),$C34,'Полная ст-ть с уч.НЗС (Авто)'!XO$11:INDIRECT("'Полная ст-ть с уч.НЗС (Авто)'!XO"&amp;$J$42))/$D34)</f>
        <v>0</v>
      </c>
      <c r="XP34" s="141">
        <f ca="1">IF($D34=0,0,SUMIF('Полная ст-ть с уч.НЗС (Авто)'!$YP$11:INDIRECT("'Полная ст-ть с уч.НЗС (Авто)'!YP"&amp;$J$42),$C34,'Полная ст-ть с уч.НЗС (Авто)'!XP$11:INDIRECT("'Полная ст-ть с уч.НЗС (Авто)'!XP"&amp;$J$42))/$D34)</f>
        <v>0</v>
      </c>
      <c r="XQ34" s="137">
        <f ca="1">IF($D34=0,0,SUMIF('Полная ст-ть с уч.НЗС (Авто)'!$YP$11:INDIRECT("'Полная ст-ть с уч.НЗС (Авто)'!YP"&amp;$J$42),$C34,'Полная ст-ть с уч.НЗС (Авто)'!XQ$11:INDIRECT("'Полная ст-ть с уч.НЗС (Авто)'!XQ"&amp;$J$42))/$D34)</f>
        <v>0</v>
      </c>
      <c r="XR34" s="137">
        <f ca="1">IF($D34=0,0,SUMIF('Полная ст-ть с уч.НЗС (Авто)'!$YP$11:INDIRECT("'Полная ст-ть с уч.НЗС (Авто)'!YP"&amp;$J$42),$C34,'Полная ст-ть с уч.НЗС (Авто)'!XR$11:INDIRECT("'Полная ст-ть с уч.НЗС (Авто)'!XR"&amp;$J$42))/$D34)</f>
        <v>0</v>
      </c>
      <c r="XS34" s="137">
        <f ca="1">IF($D34=0,0,SUMIF('Полная ст-ть с уч.НЗС (Авто)'!$YP$11:INDIRECT("'Полная ст-ть с уч.НЗС (Авто)'!YP"&amp;$J$42),$C34,'Полная ст-ть с уч.НЗС (Авто)'!XS$11:INDIRECT("'Полная ст-ть с уч.НЗС (Авто)'!XS"&amp;$J$42))/$D34)</f>
        <v>0</v>
      </c>
      <c r="XT34" s="137">
        <f ca="1">IF($D34=0,0,SUMIF('Полная ст-ть с уч.НЗС (Авто)'!$YP$11:INDIRECT("'Полная ст-ть с уч.НЗС (Авто)'!YP"&amp;$J$42),$C34,'Полная ст-ть с уч.НЗС (Авто)'!XT$11:INDIRECT("'Полная ст-ть с уч.НЗС (Авто)'!XT"&amp;$J$42))/$D34)</f>
        <v>0</v>
      </c>
      <c r="XU34" s="137">
        <f ca="1">IF($D34=0,0,SUMIF('Полная ст-ть с уч.НЗС (Авто)'!$YP$11:INDIRECT("'Полная ст-ть с уч.НЗС (Авто)'!YP"&amp;$J$42),$C34,'Полная ст-ть с уч.НЗС (Авто)'!XU$11:INDIRECT("'Полная ст-ть с уч.НЗС (Авто)'!XU"&amp;$J$42))/$D34)</f>
        <v>0</v>
      </c>
      <c r="XV34" s="137">
        <f ca="1">IF($D34=0,0,SUMIF('Полная ст-ть с уч.НЗС (Авто)'!$YP$11:INDIRECT("'Полная ст-ть с уч.НЗС (Авто)'!YP"&amp;$J$42),$C34,'Полная ст-ть с уч.НЗС (Авто)'!XV$11:INDIRECT("'Полная ст-ть с уч.НЗС (Авто)'!XV"&amp;$J$42))/$D34)</f>
        <v>0</v>
      </c>
      <c r="XW34" s="137">
        <f ca="1">IF($D34=0,0,SUMIF('Полная ст-ть с уч.НЗС (Авто)'!$YP$11:INDIRECT("'Полная ст-ть с уч.НЗС (Авто)'!YP"&amp;$J$42),$C34,'Полная ст-ть с уч.НЗС (Авто)'!XW$11:INDIRECT("'Полная ст-ть с уч.НЗС (Авто)'!XW"&amp;$J$42))/$D34)</f>
        <v>0</v>
      </c>
      <c r="XX34" s="137">
        <f ca="1">IF($D34=0,0,SUMIF('Полная ст-ть с уч.НЗС (Авто)'!$YP$11:INDIRECT("'Полная ст-ть с уч.НЗС (Авто)'!YP"&amp;$J$42),$C34,'Полная ст-ть с уч.НЗС (Авто)'!XX$11:INDIRECT("'Полная ст-ть с уч.НЗС (Авто)'!XX"&amp;$J$42))/$D34)</f>
        <v>0</v>
      </c>
      <c r="XY34" s="137">
        <f ca="1">IF($D34=0,0,SUMIF('Полная ст-ть с уч.НЗС (Авто)'!$YP$11:INDIRECT("'Полная ст-ть с уч.НЗС (Авто)'!YP"&amp;$J$42),$C34,'Полная ст-ть с уч.НЗС (Авто)'!XY$11:INDIRECT("'Полная ст-ть с уч.НЗС (Авто)'!XY"&amp;$J$42))/$D34)</f>
        <v>0</v>
      </c>
      <c r="XZ34" s="137">
        <f ca="1">IF($D34=0,0,SUMIF('Полная ст-ть с уч.НЗС (Авто)'!$YP$11:INDIRECT("'Полная ст-ть с уч.НЗС (Авто)'!YP"&amp;$J$42),$C34,'Полная ст-ть с уч.НЗС (Авто)'!XZ$11:INDIRECT("'Полная ст-ть с уч.НЗС (Авто)'!XZ"&amp;$J$42))/$D34)</f>
        <v>0</v>
      </c>
      <c r="YA34" s="137">
        <f ca="1">IF($D34=0,0,SUMIF('Полная ст-ть с уч.НЗС (Авто)'!$YP$11:INDIRECT("'Полная ст-ть с уч.НЗС (Авто)'!YP"&amp;$J$42),$C34,'Полная ст-ть с уч.НЗС (Авто)'!YA$11:INDIRECT("'Полная ст-ть с уч.НЗС (Авто)'!YA"&amp;$J$42))/$D34)</f>
        <v>0</v>
      </c>
      <c r="YB34" s="137">
        <f ca="1">IF($D34=0,0,SUMIF('Полная ст-ть с уч.НЗС (Авто)'!$YP$11:INDIRECT("'Полная ст-ть с уч.НЗС (Авто)'!YP"&amp;$J$42),$C34,'Полная ст-ть с уч.НЗС (Авто)'!YB$11:INDIRECT("'Полная ст-ть с уч.НЗС (Авто)'!YB"&amp;$J$42))/$D34)</f>
        <v>0</v>
      </c>
      <c r="YC34" s="137">
        <f ca="1">IF($D34=0,0,SUMIF('Полная ст-ть с уч.НЗС (Авто)'!$YP$11:INDIRECT("'Полная ст-ть с уч.НЗС (Авто)'!YP"&amp;$J$42),$C34,'Полная ст-ть с уч.НЗС (Авто)'!YC$11:INDIRECT("'Полная ст-ть с уч.НЗС (Авто)'!YC"&amp;$J$42))/$D34)</f>
        <v>0</v>
      </c>
      <c r="YD34" s="137">
        <f ca="1">IF($D34=0,0,SUMIF('Полная ст-ть с уч.НЗС (Авто)'!$YP$11:INDIRECT("'Полная ст-ть с уч.НЗС (Авто)'!YP"&amp;$J$42),$C34,'Полная ст-ть с уч.НЗС (Авто)'!YD$11:INDIRECT("'Полная ст-ть с уч.НЗС (Авто)'!YD"&amp;$J$42))/$D34)</f>
        <v>0</v>
      </c>
      <c r="YE34" s="141">
        <f ca="1">IF($D34=0,0,SUMIF('Полная ст-ть с уч.НЗС (Авто)'!$YP$11:INDIRECT("'Полная ст-ть с уч.НЗС (Авто)'!YP"&amp;$J$42),$C34,'Полная ст-ть с уч.НЗС (Авто)'!YE$11:INDIRECT("'Полная ст-ть с уч.НЗС (Авто)'!YE"&amp;$J$42))/$D34)</f>
        <v>0</v>
      </c>
      <c r="YF34" s="104"/>
      <c r="YG34" s="94"/>
    </row>
    <row r="35" spans="1:657" s="105" customFormat="1" ht="15" customHeight="1" x14ac:dyDescent="0.25">
      <c r="A35" s="133">
        <v>25</v>
      </c>
      <c r="B35" s="134" t="s">
        <v>49</v>
      </c>
      <c r="C35" s="135" t="s">
        <v>49</v>
      </c>
      <c r="D35" s="136">
        <f ca="1">COUNTIF('Полная ст-ть с уч.НЗС (Авто)'!$YP$11:INDIRECT("'Полная ст-ть с уч.НЗС (Авто)'!YP"&amp;$J$42),C35)</f>
        <v>0</v>
      </c>
      <c r="E35" s="134"/>
      <c r="F35" s="134"/>
      <c r="G35" s="134"/>
      <c r="H35" s="134"/>
      <c r="I35" s="137">
        <f ca="1">IF($D35=0,0,SUMIF('Полная ст-ть с уч.НЗС (Авто)'!$YP$11:INDIRECT("'Полная ст-ть с уч.НЗС (Авто)'!YP"&amp;$J$42),$C35,'Полная ст-ть с уч.НЗС (Авто)'!I$11:INDIRECT("'Полная ст-ть с уч.НЗС (Авто)'!I"&amp;$J$42))/$D35)</f>
        <v>0</v>
      </c>
      <c r="J35" s="136"/>
      <c r="K35" s="137">
        <f ca="1">IF($D35=0,0,SUMIF('Полная ст-ть с уч.НЗС (Авто)'!$YP$11:INDIRECT("'Полная ст-ть с уч.НЗС (Авто)'!YP"&amp;$J$42),$C35,'Полная ст-ть с уч.НЗС (Авто)'!K$11:INDIRECT("'Полная ст-ть с уч.НЗС (Авто)'!K"&amp;$J$42))/$D35)</f>
        <v>0</v>
      </c>
      <c r="L35" s="134"/>
      <c r="M35" s="137">
        <f ca="1">IF($D35=0,0,SUMIF('Полная ст-ть с уч.НЗС (Авто)'!$YP$11:INDIRECT("'Полная ст-ть с уч.НЗС (Авто)'!YP"&amp;$J$42),$C35,'Полная ст-ть с уч.НЗС (Авто)'!M$11:INDIRECT("'Полная ст-ть с уч.НЗС (Авто)'!M"&amp;$J$42))/$D35)</f>
        <v>0</v>
      </c>
      <c r="N35" s="134"/>
      <c r="O35" s="137">
        <f ca="1">IF($D35=0,0,SUMIF('Полная ст-ть с уч.НЗС (Авто)'!$YP$11:INDIRECT("'Полная ст-ть с уч.НЗС (Авто)'!YP"&amp;$J$42),$C35,'Полная ст-ть с уч.НЗС (Авто)'!O$11:INDIRECT("'Полная ст-ть с уч.НЗС (Авто)'!O"&amp;$J$42))/$D35)</f>
        <v>0</v>
      </c>
      <c r="P35" s="134"/>
      <c r="Q35" s="137">
        <f ca="1">IF($D35=0,0,SUMIF('Полная ст-ть с уч.НЗС (Авто)'!$YP$11:INDIRECT("'Полная ст-ть с уч.НЗС (Авто)'!YP"&amp;$J$42),$C35,'Полная ст-ть с уч.НЗС (Авто)'!Q$11:INDIRECT("'Полная ст-ть с уч.НЗС (Авто)'!Q"&amp;$J$42))/$D35)</f>
        <v>0</v>
      </c>
      <c r="R35" s="137">
        <f ca="1">IF($D35=0,0,SUMIF('Полная ст-ть с уч.НЗС (Авто)'!$YP$11:INDIRECT("'Полная ст-ть с уч.НЗС (Авто)'!YP"&amp;$J$42),$C35,'Полная ст-ть с уч.НЗС (Авто)'!R$11:INDIRECT("'Полная ст-ть с уч.НЗС (Авто)'!R"&amp;$J$42))/$D35)</f>
        <v>0</v>
      </c>
      <c r="S35" s="137">
        <f ca="1">IF($D35=0,0,SUMIF('Полная ст-ть с уч.НЗС (Авто)'!$YP$11:INDIRECT("'Полная ст-ть с уч.НЗС (Авто)'!YP"&amp;$J$42),$C35,'Полная ст-ть с уч.НЗС (Авто)'!S$11:INDIRECT("'Полная ст-ть с уч.НЗС (Авто)'!S"&amp;$J$42))/$D35)</f>
        <v>0</v>
      </c>
      <c r="T35" s="137">
        <f ca="1">IF($D35=0,0,SUMIF('Полная ст-ть с уч.НЗС (Авто)'!$YP$11:INDIRECT("'Полная ст-ть с уч.НЗС (Авто)'!YP"&amp;$J$42),$C35,'Полная ст-ть с уч.НЗС (Авто)'!T$11:INDIRECT("'Полная ст-ть с уч.НЗС (Авто)'!T"&amp;$J$42))/$D35)</f>
        <v>0</v>
      </c>
      <c r="U35" s="137">
        <f ca="1">IF($D35=0,0,SUMIF('Полная ст-ть с уч.НЗС (Авто)'!$YP$11:INDIRECT("'Полная ст-ть с уч.НЗС (Авто)'!YP"&amp;$J$42),$C35,'Полная ст-ть с уч.НЗС (Авто)'!U$11:INDIRECT("'Полная ст-ть с уч.НЗС (Авто)'!U"&amp;$J$42))/$D35)</f>
        <v>0</v>
      </c>
      <c r="V35" s="137">
        <f ca="1">IF($D35=0,0,SUMIF('Полная ст-ть с уч.НЗС (Авто)'!$YP$11:INDIRECT("'Полная ст-ть с уч.НЗС (Авто)'!YP"&amp;$J$42),$C35,'Полная ст-ть с уч.НЗС (Авто)'!V$11:INDIRECT("'Полная ст-ть с уч.НЗС (Авто)'!V"&amp;$J$42))/$D35)</f>
        <v>0</v>
      </c>
      <c r="W35" s="137">
        <f ca="1">IF($D35=0,0,SUMIF('Полная ст-ть с уч.НЗС (Авто)'!$YP$11:INDIRECT("'Полная ст-ть с уч.НЗС (Авто)'!YP"&amp;$J$42),$C35,'Полная ст-ть с уч.НЗС (Авто)'!W$11:INDIRECT("'Полная ст-ть с уч.НЗС (Авто)'!W"&amp;$J$42))/$D35)</f>
        <v>0</v>
      </c>
      <c r="X35" s="137">
        <f ca="1">IF($D35=0,0,SUMIF('Полная ст-ть с уч.НЗС (Авто)'!$YP$11:INDIRECT("'Полная ст-ть с уч.НЗС (Авто)'!YP"&amp;$J$42),$C35,'Полная ст-ть с уч.НЗС (Авто)'!X$11:INDIRECT("'Полная ст-ть с уч.НЗС (Авто)'!X"&amp;$J$42))/$D35)</f>
        <v>0</v>
      </c>
      <c r="Y35" s="137">
        <f ca="1">IF($D35=0,0,SUMIF('Полная ст-ть с уч.НЗС (Авто)'!$YP$11:INDIRECT("'Полная ст-ть с уч.НЗС (Авто)'!YP"&amp;$J$42),$C35,'Полная ст-ть с уч.НЗС (Авто)'!Y$11:INDIRECT("'Полная ст-ть с уч.НЗС (Авто)'!Y"&amp;$J$42))/$D35)</f>
        <v>0</v>
      </c>
      <c r="Z35" s="137">
        <f ca="1">IF($D35=0,0,SUMIF('Полная ст-ть с уч.НЗС (Авто)'!$YP$11:INDIRECT("'Полная ст-ть с уч.НЗС (Авто)'!YP"&amp;$J$42),$C35,'Полная ст-ть с уч.НЗС (Авто)'!Z$11:INDIRECT("'Полная ст-ть с уч.НЗС (Авто)'!Z"&amp;$J$42))/$D35)</f>
        <v>0</v>
      </c>
      <c r="AA35" s="137">
        <f ca="1">IF($D35=0,0,SUMIF('Полная ст-ть с уч.НЗС (Авто)'!$YP$11:INDIRECT("'Полная ст-ть с уч.НЗС (Авто)'!YP"&amp;$J$42),$C35,'Полная ст-ть с уч.НЗС (Авто)'!AA$11:INDIRECT("'Полная ст-ть с уч.НЗС (Авто)'!AA"&amp;$J$42))/$D35)</f>
        <v>0</v>
      </c>
      <c r="AB35" s="137">
        <f ca="1">IF($D35=0,0,SUMIF('Полная ст-ть с уч.НЗС (Авто)'!$YP$11:INDIRECT("'Полная ст-ть с уч.НЗС (Авто)'!YP"&amp;$J$42),$C35,'Полная ст-ть с уч.НЗС (Авто)'!AB$11:INDIRECT("'Полная ст-ть с уч.НЗС (Авто)'!AB"&amp;$J$42))/$D35)</f>
        <v>0</v>
      </c>
      <c r="AC35" s="137">
        <f ca="1">IF($D35=0,0,SUMIF('Полная ст-ть с уч.НЗС (Авто)'!$YP$11:INDIRECT("'Полная ст-ть с уч.НЗС (Авто)'!YP"&amp;$J$42),$C35,'Полная ст-ть с уч.НЗС (Авто)'!AC$11:INDIRECT("'Полная ст-ть с уч.НЗС (Авто)'!AC"&amp;$J$42))/$D35)</f>
        <v>0</v>
      </c>
      <c r="AD35" s="137">
        <f ca="1">IF($D35=0,0,SUMIF('Полная ст-ть с уч.НЗС (Авто)'!$YP$11:INDIRECT("'Полная ст-ть с уч.НЗС (Авто)'!YP"&amp;$J$42),$C35,'Полная ст-ть с уч.НЗС (Авто)'!AD$11:INDIRECT("'Полная ст-ть с уч.НЗС (Авто)'!AD"&amp;$J$42))/$D35)</f>
        <v>0</v>
      </c>
      <c r="AE35" s="137">
        <f ca="1">IF($D35=0,0,SUMIF('Полная ст-ть с уч.НЗС (Авто)'!$YP$11:INDIRECT("'Полная ст-ть с уч.НЗС (Авто)'!YP"&amp;$J$42),$C35,'Полная ст-ть с уч.НЗС (Авто)'!AE$11:INDIRECT("'Полная ст-ть с уч.НЗС (Авто)'!AE"&amp;$J$42))/$D35)</f>
        <v>0</v>
      </c>
      <c r="AF35" s="137">
        <f ca="1">IF($D35=0,0,SUMIF('Полная ст-ть с уч.НЗС (Авто)'!$YP$11:INDIRECT("'Полная ст-ть с уч.НЗС (Авто)'!YP"&amp;$J$42),$C35,'Полная ст-ть с уч.НЗС (Авто)'!AF$11:INDIRECT("'Полная ст-ть с уч.НЗС (Авто)'!AF"&amp;$J$42))/$D35)</f>
        <v>0</v>
      </c>
      <c r="AG35" s="137">
        <f ca="1">IF($D35=0,0,SUMIF('Полная ст-ть с уч.НЗС (Авто)'!$YP$11:INDIRECT("'Полная ст-ть с уч.НЗС (Авто)'!YP"&amp;$J$42),$C35,'Полная ст-ть с уч.НЗС (Авто)'!AG$11:INDIRECT("'Полная ст-ть с уч.НЗС (Авто)'!AG"&amp;$J$42))/$D35)</f>
        <v>0</v>
      </c>
      <c r="AH35" s="137">
        <f ca="1">IF($D35=0,0,SUMIF('Полная ст-ть с уч.НЗС (Авто)'!$YP$11:INDIRECT("'Полная ст-ть с уч.НЗС (Авто)'!YP"&amp;$J$42),$C35,'Полная ст-ть с уч.НЗС (Авто)'!AH$11:INDIRECT("'Полная ст-ть с уч.НЗС (Авто)'!AH"&amp;$J$42))/$D35)</f>
        <v>0</v>
      </c>
      <c r="AI35" s="137">
        <f ca="1">IF($D35=0,0,SUMIF('Полная ст-ть с уч.НЗС (Авто)'!$YP$11:INDIRECT("'Полная ст-ть с уч.НЗС (Авто)'!YP"&amp;$J$42),$C35,'Полная ст-ть с уч.НЗС (Авто)'!AI$11:INDIRECT("'Полная ст-ть с уч.НЗС (Авто)'!AI"&amp;$J$42))/$D35)</f>
        <v>0</v>
      </c>
      <c r="AJ35" s="137">
        <f ca="1">IF($D35=0,0,SUMIF('Полная ст-ть с уч.НЗС (Авто)'!$YP$11:INDIRECT("'Полная ст-ть с уч.НЗС (Авто)'!YP"&amp;$J$42),$C35,'Полная ст-ть с уч.НЗС (Авто)'!AJ$11:INDIRECT("'Полная ст-ть с уч.НЗС (Авто)'!AJ"&amp;$J$42))/$D35)</f>
        <v>0</v>
      </c>
      <c r="AK35" s="137">
        <f ca="1">IF($D35=0,0,SUMIF('Полная ст-ть с уч.НЗС (Авто)'!$YP$11:INDIRECT("'Полная ст-ть с уч.НЗС (Авто)'!YP"&amp;$J$42),$C35,'Полная ст-ть с уч.НЗС (Авто)'!AK$11:INDIRECT("'Полная ст-ть с уч.НЗС (Авто)'!AK"&amp;$J$42))/$D35)</f>
        <v>0</v>
      </c>
      <c r="AL35" s="137">
        <f ca="1">IF($D35=0,0,SUMIF('Полная ст-ть с уч.НЗС (Авто)'!$YP$11:INDIRECT("'Полная ст-ть с уч.НЗС (Авто)'!YP"&amp;$J$42),$C35,'Полная ст-ть с уч.НЗС (Авто)'!AL$11:INDIRECT("'Полная ст-ть с уч.НЗС (Авто)'!AL"&amp;$J$42))/$D35)</f>
        <v>0</v>
      </c>
      <c r="AM35" s="137">
        <f ca="1">IF($D35=0,0,SUMIF('Полная ст-ть с уч.НЗС (Авто)'!$YP$11:INDIRECT("'Полная ст-ть с уч.НЗС (Авто)'!YP"&amp;$J$42),$C35,'Полная ст-ть с уч.НЗС (Авто)'!AM$11:INDIRECT("'Полная ст-ть с уч.НЗС (Авто)'!AM"&amp;$J$42))/$D35)</f>
        <v>0</v>
      </c>
      <c r="AN35" s="137">
        <f ca="1">IF($D35=0,0,SUMIF('Полная ст-ть с уч.НЗС (Авто)'!$YP$11:INDIRECT("'Полная ст-ть с уч.НЗС (Авто)'!YP"&amp;$J$42),$C35,'Полная ст-ть с уч.НЗС (Авто)'!AN$11:INDIRECT("'Полная ст-ть с уч.НЗС (Авто)'!AN"&amp;$J$42))/$D35)</f>
        <v>0</v>
      </c>
      <c r="AO35" s="137">
        <f ca="1">IF($D35=0,0,SUMIF('Полная ст-ть с уч.НЗС (Авто)'!$YP$11:INDIRECT("'Полная ст-ть с уч.НЗС (Авто)'!YP"&amp;$J$42),$C35,'Полная ст-ть с уч.НЗС (Авто)'!AO$11:INDIRECT("'Полная ст-ть с уч.НЗС (Авто)'!AO"&amp;$J$42))/$D35)</f>
        <v>0</v>
      </c>
      <c r="AP35" s="137">
        <f ca="1">IF($D35=0,0,SUMIF('Полная ст-ть с уч.НЗС (Авто)'!$YP$11:INDIRECT("'Полная ст-ть с уч.НЗС (Авто)'!YP"&amp;$J$42),$C35,'Полная ст-ть с уч.НЗС (Авто)'!AP$11:INDIRECT("'Полная ст-ть с уч.НЗС (Авто)'!AP"&amp;$J$42))/$D35)</f>
        <v>0</v>
      </c>
      <c r="AQ35" s="137">
        <f ca="1">IF($D35=0,0,SUMIF('Полная ст-ть с уч.НЗС (Авто)'!$YP$11:INDIRECT("'Полная ст-ть с уч.НЗС (Авто)'!YP"&amp;$J$42),$C35,'Полная ст-ть с уч.НЗС (Авто)'!AQ$11:INDIRECT("'Полная ст-ть с уч.НЗС (Авто)'!AQ"&amp;$J$42))/$D35)</f>
        <v>0</v>
      </c>
      <c r="AR35" s="186"/>
      <c r="AS35" s="186"/>
      <c r="AT35" s="187"/>
      <c r="AU35" s="421"/>
      <c r="AV35" s="187"/>
      <c r="AW35" s="421"/>
      <c r="AX35" s="137">
        <f ca="1">IF($D35=0,0,SUMIF('Полная ст-ть с уч.НЗС (Авто)'!$YP$11:INDIRECT("'Полная ст-ть с уч.НЗС (Авто)'!YP"&amp;$J$42),$C35,'Полная ст-ть с уч.НЗС (Авто)'!AX$11:INDIRECT("'Полная ст-ть с уч.НЗС (Авто)'!AX"&amp;$J$42))/$D35)</f>
        <v>0</v>
      </c>
      <c r="AY35" s="137">
        <f ca="1">IF($D35=0,0,SUMIF('Полная ст-ть с уч.НЗС (Авто)'!$YP$11:INDIRECT("'Полная ст-ть с уч.НЗС (Авто)'!YP"&amp;$J$42),$C35,'Полная ст-ть с уч.НЗС (Авто)'!AY$11:INDIRECT("'Полная ст-ть с уч.НЗС (Авто)'!AY"&amp;$J$42))/$D35)</f>
        <v>0</v>
      </c>
      <c r="AZ35" s="137">
        <f ca="1">IF($D35=0,0,SUMIF('Полная ст-ть с уч.НЗС (Авто)'!$YP$11:INDIRECT("'Полная ст-ть с уч.НЗС (Авто)'!YP"&amp;$J$42),$C35,'Полная ст-ть с уч.НЗС (Авто)'!AZ$11:INDIRECT("'Полная ст-ть с уч.НЗС (Авто)'!AZ"&amp;$J$42))/$D35)</f>
        <v>0</v>
      </c>
      <c r="BA35" s="137">
        <f ca="1">IF($D35=0,0,SUMIF('Полная ст-ть с уч.НЗС (Авто)'!$YP$11:INDIRECT("'Полная ст-ть с уч.НЗС (Авто)'!YP"&amp;$J$42),$C35,'Полная ст-ть с уч.НЗС (Авто)'!BA$11:INDIRECT("'Полная ст-ть с уч.НЗС (Авто)'!BA"&amp;$J$42))/$D35)</f>
        <v>0</v>
      </c>
      <c r="BB35" s="137">
        <f ca="1">IF($D35=0,0,SUMIF('Полная ст-ть с уч.НЗС (Авто)'!$YP$11:INDIRECT("'Полная ст-ть с уч.НЗС (Авто)'!YP"&amp;$J$42),$C35,'Полная ст-ть с уч.НЗС (Авто)'!BB$11:INDIRECT("'Полная ст-ть с уч.НЗС (Авто)'!BB"&amp;$J$42))/$D35)</f>
        <v>0</v>
      </c>
      <c r="BC35" s="137">
        <f ca="1">IF($D35=0,0,SUMIF('Полная ст-ть с уч.НЗС (Авто)'!$YP$11:INDIRECT("'Полная ст-ть с уч.НЗС (Авто)'!YP"&amp;$J$42),$C35,'Полная ст-ть с уч.НЗС (Авто)'!BC$11:INDIRECT("'Полная ст-ть с уч.НЗС (Авто)'!BC"&amp;$J$42))/$D35)</f>
        <v>0</v>
      </c>
      <c r="BD35" s="187"/>
      <c r="BE35" s="187"/>
      <c r="BF35" s="137">
        <f ca="1">IF($D35=0,0,SUMIF('Полная ст-ть с уч.НЗС (Авто)'!$YP$11:INDIRECT("'Полная ст-ть с уч.НЗС (Авто)'!YP"&amp;$J$42),$C35,'Полная ст-ть с уч.НЗС (Авто)'!BF$11:INDIRECT("'Полная ст-ть с уч.НЗС (Авто)'!BF"&amp;$J$42))/$D35)</f>
        <v>0</v>
      </c>
      <c r="BG35" s="137">
        <f ca="1">IF($D35=0,0,SUMIF('Полная ст-ть с уч.НЗС (Авто)'!$YP$11:INDIRECT("'Полная ст-ть с уч.НЗС (Авто)'!YP"&amp;$J$42),$C35,'Полная ст-ть с уч.НЗС (Авто)'!BG$11:INDIRECT("'Полная ст-ть с уч.НЗС (Авто)'!BG"&amp;$J$42))/$D35)</f>
        <v>0</v>
      </c>
      <c r="BH35" s="137">
        <f ca="1">IF($D35=0,0,SUMIF('Полная ст-ть с уч.НЗС (Авто)'!$YP$11:INDIRECT("'Полная ст-ть с уч.НЗС (Авто)'!YP"&amp;$J$42),$C35,'Полная ст-ть с уч.НЗС (Авто)'!BH$11:INDIRECT("'Полная ст-ть с уч.НЗС (Авто)'!BH"&amp;$J$42))/$D35)</f>
        <v>0</v>
      </c>
      <c r="BI35" s="137">
        <f ca="1">IF($D35=0,0,SUMIF('Полная ст-ть с уч.НЗС (Авто)'!$YP$11:INDIRECT("'Полная ст-ть с уч.НЗС (Авто)'!YP"&amp;$J$42),$C35,'Полная ст-ть с уч.НЗС (Авто)'!BI$11:INDIRECT("'Полная ст-ть с уч.НЗС (Авто)'!BI"&amp;$J$42))/$D35)</f>
        <v>0</v>
      </c>
      <c r="BJ35" s="137">
        <f ca="1">IF($D35=0,0,SUMIF('Полная ст-ть с уч.НЗС (Авто)'!$YP$11:INDIRECT("'Полная ст-ть с уч.НЗС (Авто)'!YP"&amp;$J$42),$C35,'Полная ст-ть с уч.НЗС (Авто)'!BJ$11:INDIRECT("'Полная ст-ть с уч.НЗС (Авто)'!BJ"&amp;$J$42))/$D35)</f>
        <v>0</v>
      </c>
      <c r="BK35" s="137">
        <f ca="1">IF($D35=0,0,SUMIF('Полная ст-ть с уч.НЗС (Авто)'!$YP$11:INDIRECT("'Полная ст-ть с уч.НЗС (Авто)'!YP"&amp;$J$42),$C35,'Полная ст-ть с уч.НЗС (Авто)'!BK$11:INDIRECT("'Полная ст-ть с уч.НЗС (Авто)'!BK"&amp;$J$42))/$D35)</f>
        <v>0</v>
      </c>
      <c r="BL35" s="187"/>
      <c r="BM35" s="137">
        <f ca="1">IF($D35=0,0,SUMIF('Полная ст-ть с уч.НЗС (Авто)'!$YP$11:INDIRECT("'Полная ст-ть с уч.НЗС (Авто)'!YP"&amp;$J$42),$C35,'Полная ст-ть с уч.НЗС (Авто)'!BM$11:INDIRECT("'Полная ст-ть с уч.НЗС (Авто)'!BM"&amp;$J$42))/$D35)</f>
        <v>0</v>
      </c>
      <c r="BN35" s="188"/>
      <c r="BO35" s="134"/>
      <c r="BP35" s="134"/>
      <c r="BQ35" s="137">
        <f ca="1">IF($D35=0,0,SUMIF('Полная ст-ть с уч.НЗС (Авто)'!$YP$11:INDIRECT("'Полная ст-ть с уч.НЗС (Авто)'!YP"&amp;$J$42),$C35,'Полная ст-ть с уч.НЗС (Авто)'!BQ$11:INDIRECT("'Полная ст-ть с уч.НЗС (Авто)'!BQ"&amp;$J$42))/$D35)</f>
        <v>0</v>
      </c>
      <c r="BR35" s="137"/>
      <c r="BS35" s="134"/>
      <c r="BT35" s="134"/>
      <c r="BU35" s="137"/>
      <c r="BV35" s="134"/>
      <c r="BW35" s="137"/>
      <c r="BX35" s="134"/>
      <c r="BY35" s="134"/>
      <c r="BZ35" s="134"/>
      <c r="CA35" s="134"/>
      <c r="CB35" s="134"/>
      <c r="CC35" s="134"/>
      <c r="CD35" s="134"/>
      <c r="CE35" s="134"/>
      <c r="CF35" s="134"/>
      <c r="CG35" s="134"/>
      <c r="CH35" s="134"/>
      <c r="CI35" s="134"/>
      <c r="CJ35" s="134"/>
      <c r="CK35" s="137">
        <f ca="1">IF($D35=0,0,SUMIF('Полная ст-ть с уч.НЗС (Авто)'!$YP$11:INDIRECT("'Полная ст-ть с уч.НЗС (Авто)'!YP"&amp;$J$42),$C35,'Полная ст-ть с уч.НЗС (Авто)'!CK$11:INDIRECT("'Полная ст-ть с уч.НЗС (Авто)'!CK"&amp;$J$42))/$D35)</f>
        <v>0</v>
      </c>
      <c r="CL35" s="137">
        <f ca="1">IF($D35=0,0,SUMIF('Полная ст-ть с уч.НЗС (Авто)'!$YP$11:INDIRECT("'Полная ст-ть с уч.НЗС (Авто)'!YP"&amp;$J$42),$C35,'Полная ст-ть с уч.НЗС (Авто)'!CL$11:INDIRECT("'Полная ст-ть с уч.НЗС (Авто)'!CL"&amp;$J$42))/$D35)</f>
        <v>0</v>
      </c>
      <c r="CM35" s="137">
        <f ca="1">IF($D35=0,0,SUMIF('Полная ст-ть с уч.НЗС (Авто)'!$YP$11:INDIRECT("'Полная ст-ть с уч.НЗС (Авто)'!YP"&amp;$J$42),$C35,'Полная ст-ть с уч.НЗС (Авто)'!CM$11:INDIRECT("'Полная ст-ть с уч.НЗС (Авто)'!CM"&amp;$J$42))/$D35)</f>
        <v>0</v>
      </c>
      <c r="CN35" s="137">
        <f ca="1">IF($D35=0,0,SUMIF('Полная ст-ть с уч.НЗС (Авто)'!$YP$11:INDIRECT("'Полная ст-ть с уч.НЗС (Авто)'!YP"&amp;$J$42),$C35,'Полная ст-ть с уч.НЗС (Авто)'!CN$11:INDIRECT("'Полная ст-ть с уч.НЗС (Авто)'!CN"&amp;$J$42))/$D35)</f>
        <v>0</v>
      </c>
      <c r="CO35" s="137">
        <f ca="1">IF($D35=0,0,SUMIF('Полная ст-ть с уч.НЗС (Авто)'!$YP$11:INDIRECT("'Полная ст-ть с уч.НЗС (Авто)'!YP"&amp;$J$42),$C35,'Полная ст-ть с уч.НЗС (Авто)'!CO$11:INDIRECT("'Полная ст-ть с уч.НЗС (Авто)'!CO"&amp;$J$42))/$D35)</f>
        <v>0</v>
      </c>
      <c r="CP35" s="137">
        <f ca="1">IF($D35=0,0,SUMIF('Полная ст-ть с уч.НЗС (Авто)'!$YP$11:INDIRECT("'Полная ст-ть с уч.НЗС (Авто)'!YP"&amp;$J$42),$C35,'Полная ст-ть с уч.НЗС (Авто)'!CP$11:INDIRECT("'Полная ст-ть с уч.НЗС (Авто)'!CP"&amp;$J$42))/$D35)</f>
        <v>0</v>
      </c>
      <c r="CQ35" s="134">
        <f ca="1">IF($D35=0,0,SUMIF('Полная ст-ть с уч.НЗС (Авто)'!$YP$11:INDIRECT("'Полная ст-ть с уч.НЗС (Авто)'!YP"&amp;$J$42),$C35,'Полная ст-ть с уч.НЗС (Авто)'!CQ$11:INDIRECT("'Полная ст-ть с уч.НЗС (Авто)'!CQ"&amp;$J$42))/$D35)</f>
        <v>0</v>
      </c>
      <c r="CR35" s="137">
        <f ca="1">IF($D35=0,0,SUMIF('Полная ст-ть с уч.НЗС (Авто)'!$YP$11:INDIRECT("'Полная ст-ть с уч.НЗС (Авто)'!YP"&amp;$J$42),$C35,'Полная ст-ть с уч.НЗС (Авто)'!CR$11:INDIRECT("'Полная ст-ть с уч.НЗС (Авто)'!CR"&amp;$J$42))/$D35)</f>
        <v>0</v>
      </c>
      <c r="CS35" s="137">
        <f ca="1">IF($D35=0,0,SUMIF('Полная ст-ть с уч.НЗС (Авто)'!$YP$11:INDIRECT("'Полная ст-ть с уч.НЗС (Авто)'!YP"&amp;$J$42),$C35,'Полная ст-ть с уч.НЗС (Авто)'!CS$11:INDIRECT("'Полная ст-ть с уч.НЗС (Авто)'!CS"&amp;$J$42))/$D35)</f>
        <v>0</v>
      </c>
      <c r="CT35" s="137">
        <f ca="1">IF($D35=0,0,SUMIF('Полная ст-ть с уч.НЗС (Авто)'!$YP$11:INDIRECT("'Полная ст-ть с уч.НЗС (Авто)'!YP"&amp;$J$42),$C35,'Полная ст-ть с уч.НЗС (Авто)'!CT$11:INDIRECT("'Полная ст-ть с уч.НЗС (Авто)'!CT"&amp;$J$42))/$D35)</f>
        <v>0</v>
      </c>
      <c r="CU35" s="137">
        <f ca="1">IF($D35=0,0,SUMIF('Полная ст-ть с уч.НЗС (Авто)'!$YP$11:INDIRECT("'Полная ст-ть с уч.НЗС (Авто)'!YP"&amp;$J$42),$C35,'Полная ст-ть с уч.НЗС (Авто)'!CU$11:INDIRECT("'Полная ст-ть с уч.НЗС (Авто)'!CU"&amp;$J$42))/$D35)</f>
        <v>0</v>
      </c>
      <c r="CV35" s="137">
        <f ca="1">IF($D35=0,0,SUMIF('Полная ст-ть с уч.НЗС (Авто)'!$YP$11:INDIRECT("'Полная ст-ть с уч.НЗС (Авто)'!YP"&amp;$J$42),$C35,'Полная ст-ть с уч.НЗС (Авто)'!CV$11:INDIRECT("'Полная ст-ть с уч.НЗС (Авто)'!CV"&amp;$J$42))/$D35)</f>
        <v>0</v>
      </c>
      <c r="CW35" s="137">
        <f ca="1">IF($D35=0,0,SUMIF('Полная ст-ть с уч.НЗС (Авто)'!$YP$11:INDIRECT("'Полная ст-ть с уч.НЗС (Авто)'!YP"&amp;$J$42),$C35,'Полная ст-ть с уч.НЗС (Авто)'!CW$11:INDIRECT("'Полная ст-ть с уч.НЗС (Авто)'!CW"&amp;$J$42))/$D35)</f>
        <v>0</v>
      </c>
      <c r="CX35" s="137">
        <f ca="1">IF($D35=0,0,SUMIF('Полная ст-ть с уч.НЗС (Авто)'!$YP$11:INDIRECT("'Полная ст-ть с уч.НЗС (Авто)'!YP"&amp;$J$42),$C35,'Полная ст-ть с уч.НЗС (Авто)'!CX$11:INDIRECT("'Полная ст-ть с уч.НЗС (Авто)'!CX"&amp;$J$42))/$D35)</f>
        <v>0</v>
      </c>
      <c r="CY35" s="134">
        <f ca="1">IF($D35=0,0,SUMIF('Полная ст-ть с уч.НЗС (Авто)'!$YP$11:INDIRECT("'Полная ст-ть с уч.НЗС (Авто)'!YP"&amp;$J$42),$C35,'Полная ст-ть с уч.НЗС (Авто)'!CY$11:INDIRECT("'Полная ст-ть с уч.НЗС (Авто)'!CY"&amp;$J$42))/$D35)</f>
        <v>0</v>
      </c>
      <c r="CZ35" s="137">
        <f ca="1">IF($D35=0,0,SUMIF('Полная ст-ть с уч.НЗС (Авто)'!$YP$11:INDIRECT("'Полная ст-ть с уч.НЗС (Авто)'!YP"&amp;$J$42),$C35,'Полная ст-ть с уч.НЗС (Авто)'!CZ$11:INDIRECT("'Полная ст-ть с уч.НЗС (Авто)'!CZ"&amp;$J$42))/$D35)</f>
        <v>0</v>
      </c>
      <c r="DA35" s="137">
        <f ca="1">IF($D35=0,0,SUMIF('Полная ст-ть с уч.НЗС (Авто)'!$YP$11:INDIRECT("'Полная ст-ть с уч.НЗС (Авто)'!YP"&amp;$J$42),$C35,'Полная ст-ть с уч.НЗС (Авто)'!DA$11:INDIRECT("'Полная ст-ть с уч.НЗС (Авто)'!DA"&amp;$J$42))/$D35)</f>
        <v>0</v>
      </c>
      <c r="DB35" s="137">
        <f ca="1">IF($D35=0,0,SUMIF('Полная ст-ть с уч.НЗС (Авто)'!$YP$11:INDIRECT("'Полная ст-ть с уч.НЗС (Авто)'!YP"&amp;$J$42),$C35,'Полная ст-ть с уч.НЗС (Авто)'!DB$11:INDIRECT("'Полная ст-ть с уч.НЗС (Авто)'!DB"&amp;$J$42))/$D35)</f>
        <v>0</v>
      </c>
      <c r="DC35" s="137">
        <f ca="1">IF($D35=0,0,SUMIF('Полная ст-ть с уч.НЗС (Авто)'!$YP$11:INDIRECT("'Полная ст-ть с уч.НЗС (Авто)'!YP"&amp;$J$42),$C35,'Полная ст-ть с уч.НЗС (Авто)'!DC$11:INDIRECT("'Полная ст-ть с уч.НЗС (Авто)'!DC"&amp;$J$42))/$D35)</f>
        <v>0</v>
      </c>
      <c r="DD35" s="134"/>
      <c r="DE35" s="137">
        <f ca="1">IF($D35=0,0,SUMIF('Полная ст-ть с уч.НЗС (Авто)'!$YP$11:INDIRECT("'Полная ст-ть с уч.НЗС (Авто)'!YP"&amp;$J$42),$C35,'Полная ст-ть с уч.НЗС (Авто)'!DE$11:INDIRECT("'Полная ст-ть с уч.НЗС (Авто)'!DE"&amp;$J$42))/$D35)</f>
        <v>0</v>
      </c>
      <c r="DF35" s="137"/>
      <c r="DG35" s="137">
        <f ca="1">IF($D35=0,0,SUMIF('Полная ст-ть с уч.НЗС (Авто)'!$YP$11:INDIRECT("'Полная ст-ть с уч.НЗС (Авто)'!YP"&amp;$J$42),$C35,'Полная ст-ть с уч.НЗС (Авто)'!DG$11:INDIRECT("'Полная ст-ть с уч.НЗС (Авто)'!DG"&amp;$J$42))/$D35)</f>
        <v>0</v>
      </c>
      <c r="DH35" s="137">
        <f ca="1">IF($D35=0,0,SUMIF('Полная ст-ть с уч.НЗС (Авто)'!$YP$11:INDIRECT("'Полная ст-ть с уч.НЗС (Авто)'!YP"&amp;$J$42),$C35,'Полная ст-ть с уч.НЗС (Авто)'!DH$11:INDIRECT("'Полная ст-ть с уч.НЗС (Авто)'!DH"&amp;$J$42))/$D35)</f>
        <v>0</v>
      </c>
      <c r="DI35" s="137">
        <f ca="1">IF($D35=0,0,SUMIF('Полная ст-ть с уч.НЗС (Авто)'!$YP$11:INDIRECT("'Полная ст-ть с уч.НЗС (Авто)'!YP"&amp;$J$42),$C35,'Полная ст-ть с уч.НЗС (Авто)'!DI$11:INDIRECT("'Полная ст-ть с уч.НЗС (Авто)'!DI"&amp;$J$42))/$D35)</f>
        <v>0</v>
      </c>
      <c r="DJ35" s="137">
        <f ca="1">IF($D35=0,0,SUMIF('Полная ст-ть с уч.НЗС (Авто)'!$YP$11:INDIRECT("'Полная ст-ть с уч.НЗС (Авто)'!YP"&amp;$J$42),$C35,'Полная ст-ть с уч.НЗС (Авто)'!DJ$11:INDIRECT("'Полная ст-ть с уч.НЗС (Авто)'!DJ"&amp;$J$42))/$D35)</f>
        <v>0</v>
      </c>
      <c r="DK35" s="137">
        <f ca="1">IF($D35=0,0,SUMIF('Полная ст-ть с уч.НЗС (Авто)'!$YP$11:INDIRECT("'Полная ст-ть с уч.НЗС (Авто)'!YP"&amp;$J$42),$C35,'Полная ст-ть с уч.НЗС (Авто)'!DK$11:INDIRECT("'Полная ст-ть с уч.НЗС (Авто)'!DK"&amp;$J$42))/$D35)</f>
        <v>0</v>
      </c>
      <c r="DL35" s="137">
        <f ca="1">IF($D35=0,0,SUMIF('Полная ст-ть с уч.НЗС (Авто)'!$YP$11:INDIRECT("'Полная ст-ть с уч.НЗС (Авто)'!YP"&amp;$J$42),$C35,'Полная ст-ть с уч.НЗС (Авто)'!DL$11:INDIRECT("'Полная ст-ть с уч.НЗС (Авто)'!DL"&amp;$J$42))/$D35)</f>
        <v>0</v>
      </c>
      <c r="DM35" s="137">
        <f ca="1">IF($D35=0,0,SUMIF('Полная ст-ть с уч.НЗС (Авто)'!$YP$11:INDIRECT("'Полная ст-ть с уч.НЗС (Авто)'!YP"&amp;$J$42),$C35,'Полная ст-ть с уч.НЗС (Авто)'!DM$11:INDIRECT("'Полная ст-ть с уч.НЗС (Авто)'!DM"&amp;$J$42))/$D35)</f>
        <v>0</v>
      </c>
      <c r="DN35" s="137">
        <f ca="1">IF($D35=0,0,SUMIF('Полная ст-ть с уч.НЗС (Авто)'!$YP$11:INDIRECT("'Полная ст-ть с уч.НЗС (Авто)'!YP"&amp;$J$42),$C35,'Полная ст-ть с уч.НЗС (Авто)'!DN$11:INDIRECT("'Полная ст-ть с уч.НЗС (Авто)'!DN"&amp;$J$42))/$D35)</f>
        <v>0</v>
      </c>
      <c r="DO35" s="137">
        <f ca="1">IF($D35=0,0,SUMIF('Полная ст-ть с уч.НЗС (Авто)'!$YP$11:INDIRECT("'Полная ст-ть с уч.НЗС (Авто)'!YP"&amp;$J$42),$C35,'Полная ст-ть с уч.НЗС (Авто)'!DO$11:INDIRECT("'Полная ст-ть с уч.НЗС (Авто)'!DO"&amp;$J$42))/$D35)</f>
        <v>0</v>
      </c>
      <c r="DP35" s="137">
        <f ca="1">IF($D35=0,0,SUMIF('Полная ст-ть с уч.НЗС (Авто)'!$YP$11:INDIRECT("'Полная ст-ть с уч.НЗС (Авто)'!YP"&amp;$J$42),$C35,'Полная ст-ть с уч.НЗС (Авто)'!DP$11:INDIRECT("'Полная ст-ть с уч.НЗС (Авто)'!DP"&amp;$J$42))/$D35)</f>
        <v>0</v>
      </c>
      <c r="DQ35" s="137">
        <f ca="1">IF($D35=0,0,SUMIF('Полная ст-ть с уч.НЗС (Авто)'!$YP$11:INDIRECT("'Полная ст-ть с уч.НЗС (Авто)'!YP"&amp;$J$42),$C35,'Полная ст-ть с уч.НЗС (Авто)'!DQ$11:INDIRECT("'Полная ст-ть с уч.НЗС (Авто)'!DQ"&amp;$J$42))/$D35)</f>
        <v>0</v>
      </c>
      <c r="DR35" s="137">
        <f ca="1">IF($D35=0,0,SUMIF('Полная ст-ть с уч.НЗС (Авто)'!$YP$11:INDIRECT("'Полная ст-ть с уч.НЗС (Авто)'!YP"&amp;$J$42),$C35,'Полная ст-ть с уч.НЗС (Авто)'!DR$11:INDIRECT("'Полная ст-ть с уч.НЗС (Авто)'!DR"&amp;$J$42))/$D35)</f>
        <v>0</v>
      </c>
      <c r="DS35" s="137">
        <f ca="1">IF($D35=0,0,SUMIF('Полная ст-ть с уч.НЗС (Авто)'!$YP$11:INDIRECT("'Полная ст-ть с уч.НЗС (Авто)'!YP"&amp;$J$42),$C35,'Полная ст-ть с уч.НЗС (Авто)'!DS$11:INDIRECT("'Полная ст-ть с уч.НЗС (Авто)'!DS"&amp;$J$42))/$D35)</f>
        <v>0</v>
      </c>
      <c r="DT35" s="137">
        <f ca="1">IF($D35=0,0,SUMIF('Полная ст-ть с уч.НЗС (Авто)'!$YP$11:INDIRECT("'Полная ст-ть с уч.НЗС (Авто)'!YP"&amp;$J$42),$C35,'Полная ст-ть с уч.НЗС (Авто)'!DT$11:INDIRECT("'Полная ст-ть с уч.НЗС (Авто)'!DT"&amp;$J$42))/$D35)</f>
        <v>0</v>
      </c>
      <c r="DU35" s="137">
        <f ca="1">IF($D35=0,0,SUMIF('Полная ст-ть с уч.НЗС (Авто)'!$YP$11:INDIRECT("'Полная ст-ть с уч.НЗС (Авто)'!YP"&amp;$J$42),$C35,'Полная ст-ть с уч.НЗС (Авто)'!DU$11:INDIRECT("'Полная ст-ть с уч.НЗС (Авто)'!DU"&amp;$J$42))/$D35)</f>
        <v>0</v>
      </c>
      <c r="DV35" s="137">
        <f ca="1">IF($D35=0,0,SUMIF('Полная ст-ть с уч.НЗС (Авто)'!$YP$11:INDIRECT("'Полная ст-ть с уч.НЗС (Авто)'!YP"&amp;$J$42),$C35,'Полная ст-ть с уч.НЗС (Авто)'!DV$11:INDIRECT("'Полная ст-ть с уч.НЗС (Авто)'!DV"&amp;$J$42))/$D35)</f>
        <v>0</v>
      </c>
      <c r="DW35" s="137">
        <f ca="1">IF($D35=0,0,SUMIF('Полная ст-ть с уч.НЗС (Авто)'!$YP$11:INDIRECT("'Полная ст-ть с уч.НЗС (Авто)'!YP"&amp;$J$42),$C35,'Полная ст-ть с уч.НЗС (Авто)'!DW$11:INDIRECT("'Полная ст-ть с уч.НЗС (Авто)'!DW"&amp;$J$42))/$D35)</f>
        <v>0</v>
      </c>
      <c r="DX35" s="137">
        <f ca="1">IF($D35=0,0,SUMIF('Полная ст-ть с уч.НЗС (Авто)'!$YP$11:INDIRECT("'Полная ст-ть с уч.НЗС (Авто)'!YP"&amp;$J$42),$C35,'Полная ст-ть с уч.НЗС (Авто)'!DX$11:INDIRECT("'Полная ст-ть с уч.НЗС (Авто)'!DX"&amp;$J$42))/$D35)</f>
        <v>0</v>
      </c>
      <c r="DY35" s="137">
        <f ca="1">IF($D35=0,0,SUMIF('Полная ст-ть с уч.НЗС (Авто)'!$YP$11:INDIRECT("'Полная ст-ть с уч.НЗС (Авто)'!YP"&amp;$J$42),$C35,'Полная ст-ть с уч.НЗС (Авто)'!DY$11:INDIRECT("'Полная ст-ть с уч.НЗС (Авто)'!DY"&amp;$J$42))/$D35)</f>
        <v>0</v>
      </c>
      <c r="DZ35" s="137">
        <f ca="1">IF($D35=0,0,SUMIF('Полная ст-ть с уч.НЗС (Авто)'!$YP$11:INDIRECT("'Полная ст-ть с уч.НЗС (Авто)'!YP"&amp;$J$42),$C35,'Полная ст-ть с уч.НЗС (Авто)'!DZ$11:INDIRECT("'Полная ст-ть с уч.НЗС (Авто)'!DZ"&amp;$J$42))/$D35)</f>
        <v>0</v>
      </c>
      <c r="EA35" s="137">
        <f ca="1">IF($D35=0,0,SUMIF('Полная ст-ть с уч.НЗС (Авто)'!$YP$11:INDIRECT("'Полная ст-ть с уч.НЗС (Авто)'!YP"&amp;$J$42),$C35,'Полная ст-ть с уч.НЗС (Авто)'!EA$11:INDIRECT("'Полная ст-ть с уч.НЗС (Авто)'!EA"&amp;$J$42))/$D35)</f>
        <v>0</v>
      </c>
      <c r="EB35" s="137">
        <f ca="1">IF($D35=0,0,SUMIF('Полная ст-ть с уч.НЗС (Авто)'!$YP$11:INDIRECT("'Полная ст-ть с уч.НЗС (Авто)'!YP"&amp;$J$42),$C35,'Полная ст-ть с уч.НЗС (Авто)'!EB$11:INDIRECT("'Полная ст-ть с уч.НЗС (Авто)'!EB"&amp;$J$42))/$D35)</f>
        <v>0</v>
      </c>
      <c r="EC35" s="137">
        <f ca="1">IF($D35=0,0,SUMIF('Полная ст-ть с уч.НЗС (Авто)'!$YP$11:INDIRECT("'Полная ст-ть с уч.НЗС (Авто)'!YP"&amp;$J$42),$C35,'Полная ст-ть с уч.НЗС (Авто)'!EC$11:INDIRECT("'Полная ст-ть с уч.НЗС (Авто)'!EC"&amp;$J$42))/$D35)</f>
        <v>0</v>
      </c>
      <c r="ED35" s="137">
        <f ca="1">IF($D35=0,0,SUMIF('Полная ст-ть с уч.НЗС (Авто)'!$YP$11:INDIRECT("'Полная ст-ть с уч.НЗС (Авто)'!YP"&amp;$J$42),$C35,'Полная ст-ть с уч.НЗС (Авто)'!ED$11:INDIRECT("'Полная ст-ть с уч.НЗС (Авто)'!ED"&amp;$J$42))/$D35)</f>
        <v>0</v>
      </c>
      <c r="EE35" s="137">
        <f ca="1">IF($D35=0,0,SUMIF('Полная ст-ть с уч.НЗС (Авто)'!$YP$11:INDIRECT("'Полная ст-ть с уч.НЗС (Авто)'!YP"&amp;$J$42),$C35,'Полная ст-ть с уч.НЗС (Авто)'!EE$11:INDIRECT("'Полная ст-ть с уч.НЗС (Авто)'!EE"&amp;$J$42))/$D35)</f>
        <v>0</v>
      </c>
      <c r="EF35" s="137">
        <f ca="1">IF($D35=0,0,SUMIF('Полная ст-ть с уч.НЗС (Авто)'!$YP$11:INDIRECT("'Полная ст-ть с уч.НЗС (Авто)'!YP"&amp;$J$42),$C35,'Полная ст-ть с уч.НЗС (Авто)'!EF$11:INDIRECT("'Полная ст-ть с уч.НЗС (Авто)'!EF"&amp;$J$42))/$D35)</f>
        <v>0</v>
      </c>
      <c r="EG35" s="137">
        <f ca="1">IF($D35=0,0,SUMIF('Полная ст-ть с уч.НЗС (Авто)'!$YP$11:INDIRECT("'Полная ст-ть с уч.НЗС (Авто)'!YP"&amp;$J$42),$C35,'Полная ст-ть с уч.НЗС (Авто)'!EG$11:INDIRECT("'Полная ст-ть с уч.НЗС (Авто)'!EG"&amp;$J$42))/$D35)</f>
        <v>0</v>
      </c>
      <c r="EH35" s="137">
        <f ca="1">IF($D35=0,0,SUMIF('Полная ст-ть с уч.НЗС (Авто)'!$YP$11:INDIRECT("'Полная ст-ть с уч.НЗС (Авто)'!YP"&amp;$J$42),$C35,'Полная ст-ть с уч.НЗС (Авто)'!EH$11:INDIRECT("'Полная ст-ть с уч.НЗС (Авто)'!EH"&amp;$J$42))/$D35)</f>
        <v>0</v>
      </c>
      <c r="EI35" s="137">
        <f ca="1">IF($D35=0,0,SUMIF('Полная ст-ть с уч.НЗС (Авто)'!$YP$11:INDIRECT("'Полная ст-ть с уч.НЗС (Авто)'!YP"&amp;$J$42),$C35,'Полная ст-ть с уч.НЗС (Авто)'!EI$11:INDIRECT("'Полная ст-ть с уч.НЗС (Авто)'!EI"&amp;$J$42))/$D35)</f>
        <v>0</v>
      </c>
      <c r="EJ35" s="137">
        <f ca="1">IF($D35=0,0,SUMIF('Полная ст-ть с уч.НЗС (Авто)'!$YP$11:INDIRECT("'Полная ст-ть с уч.НЗС (Авто)'!YP"&amp;$J$42),$C35,'Полная ст-ть с уч.НЗС (Авто)'!EJ$11:INDIRECT("'Полная ст-ть с уч.НЗС (Авто)'!EJ"&amp;$J$42))/$D35)</f>
        <v>0</v>
      </c>
      <c r="EK35" s="137">
        <f ca="1">IF($D35=0,0,SUMIF('Полная ст-ть с уч.НЗС (Авто)'!$YP$11:INDIRECT("'Полная ст-ть с уч.НЗС (Авто)'!YP"&amp;$J$42),$C35,'Полная ст-ть с уч.НЗС (Авто)'!EK$11:INDIRECT("'Полная ст-ть с уч.НЗС (Авто)'!EK"&amp;$J$42))/$D35)</f>
        <v>0</v>
      </c>
      <c r="EL35" s="137">
        <f ca="1">IF($D35=0,0,SUMIF('Полная ст-ть с уч.НЗС (Авто)'!$YP$11:INDIRECT("'Полная ст-ть с уч.НЗС (Авто)'!YP"&amp;$J$42),$C35,'Полная ст-ть с уч.НЗС (Авто)'!EL$11:INDIRECT("'Полная ст-ть с уч.НЗС (Авто)'!EL"&amp;$J$42))/$D35)</f>
        <v>0</v>
      </c>
      <c r="EM35" s="137">
        <f ca="1">IF($D35=0,0,SUMIF('Полная ст-ть с уч.НЗС (Авто)'!$YP$11:INDIRECT("'Полная ст-ть с уч.НЗС (Авто)'!YP"&amp;$J$42),$C35,'Полная ст-ть с уч.НЗС (Авто)'!EM$11:INDIRECT("'Полная ст-ть с уч.НЗС (Авто)'!EM"&amp;$J$42))/$D35)</f>
        <v>0</v>
      </c>
      <c r="EN35" s="137">
        <f ca="1">IF($D35=0,0,SUMIF('Полная ст-ть с уч.НЗС (Авто)'!$YP$11:INDIRECT("'Полная ст-ть с уч.НЗС (Авто)'!YP"&amp;$J$42),$C35,'Полная ст-ть с уч.НЗС (Авто)'!EN$11:INDIRECT("'Полная ст-ть с уч.НЗС (Авто)'!EN"&amp;$J$42))/$D35)</f>
        <v>0</v>
      </c>
      <c r="EO35" s="137">
        <f ca="1">IF($D35=0,0,SUMIF('Полная ст-ть с уч.НЗС (Авто)'!$YP$11:INDIRECT("'Полная ст-ть с уч.НЗС (Авто)'!YP"&amp;$J$42),$C35,'Полная ст-ть с уч.НЗС (Авто)'!EO$11:INDIRECT("'Полная ст-ть с уч.НЗС (Авто)'!EO"&amp;$J$42))/$D35)</f>
        <v>0</v>
      </c>
      <c r="EP35" s="137">
        <f ca="1">IF($D35=0,0,SUMIF('Полная ст-ть с уч.НЗС (Авто)'!$YP$11:INDIRECT("'Полная ст-ть с уч.НЗС (Авто)'!YP"&amp;$J$42),$C35,'Полная ст-ть с уч.НЗС (Авто)'!EP$11:INDIRECT("'Полная ст-ть с уч.НЗС (Авто)'!EP"&amp;$J$42))/$D35)</f>
        <v>0</v>
      </c>
      <c r="EQ35" s="137">
        <f ca="1">IF($D35=0,0,SUMIF('Полная ст-ть с уч.НЗС (Авто)'!$YP$11:INDIRECT("'Полная ст-ть с уч.НЗС (Авто)'!YP"&amp;$J$42),$C35,'Полная ст-ть с уч.НЗС (Авто)'!EQ$11:INDIRECT("'Полная ст-ть с уч.НЗС (Авто)'!EQ"&amp;$J$42))/$D35)</f>
        <v>0</v>
      </c>
      <c r="ER35" s="137">
        <f ca="1">IF($D35=0,0,SUMIF('Полная ст-ть с уч.НЗС (Авто)'!$YP$11:INDIRECT("'Полная ст-ть с уч.НЗС (Авто)'!YP"&amp;$J$42),$C35,'Полная ст-ть с уч.НЗС (Авто)'!ER$11:INDIRECT("'Полная ст-ть с уч.НЗС (Авто)'!ER"&amp;$J$42))/$D35)</f>
        <v>0</v>
      </c>
      <c r="ES35" s="137">
        <f ca="1">IF($D35=0,0,SUMIF('Полная ст-ть с уч.НЗС (Авто)'!$YP$11:INDIRECT("'Полная ст-ть с уч.НЗС (Авто)'!YP"&amp;$J$42),$C35,'Полная ст-ть с уч.НЗС (Авто)'!ES$11:INDIRECT("'Полная ст-ть с уч.НЗС (Авто)'!ES"&amp;$J$42))/$D35)</f>
        <v>0</v>
      </c>
      <c r="ET35" s="137">
        <f ca="1">IF($D35=0,0,SUMIF('Полная ст-ть с уч.НЗС (Авто)'!$YP$11:INDIRECT("'Полная ст-ть с уч.НЗС (Авто)'!YP"&amp;$J$42),$C35,'Полная ст-ть с уч.НЗС (Авто)'!ET$11:INDIRECT("'Полная ст-ть с уч.НЗС (Авто)'!ET"&amp;$J$42))/$D35)</f>
        <v>0</v>
      </c>
      <c r="EU35" s="137">
        <f ca="1">IF($D35=0,0,SUMIF('Полная ст-ть с уч.НЗС (Авто)'!$YP$11:INDIRECT("'Полная ст-ть с уч.НЗС (Авто)'!YP"&amp;$J$42),$C35,'Полная ст-ть с уч.НЗС (Авто)'!EU$11:INDIRECT("'Полная ст-ть с уч.НЗС (Авто)'!EU"&amp;$J$42))/$D35)</f>
        <v>0</v>
      </c>
      <c r="EV35" s="137">
        <f ca="1">IF($D35=0,0,SUMIF('Полная ст-ть с уч.НЗС (Авто)'!$YP$11:INDIRECT("'Полная ст-ть с уч.НЗС (Авто)'!YP"&amp;$J$42),$C35,'Полная ст-ть с уч.НЗС (Авто)'!EV$11:INDIRECT("'Полная ст-ть с уч.НЗС (Авто)'!EV"&amp;$J$42))/$D35)</f>
        <v>0</v>
      </c>
      <c r="EW35" s="137">
        <f ca="1">IF($D35=0,0,SUMIF('Полная ст-ть с уч.НЗС (Авто)'!$YP$11:INDIRECT("'Полная ст-ть с уч.НЗС (Авто)'!YP"&amp;$J$42),$C35,'Полная ст-ть с уч.НЗС (Авто)'!EW$11:INDIRECT("'Полная ст-ть с уч.НЗС (Авто)'!EW"&amp;$J$42))/$D35)</f>
        <v>0</v>
      </c>
      <c r="EX35" s="137">
        <f ca="1">IF($D35=0,0,SUMIF('Полная ст-ть с уч.НЗС (Авто)'!$YP$11:INDIRECT("'Полная ст-ть с уч.НЗС (Авто)'!YP"&amp;$J$42),$C35,'Полная ст-ть с уч.НЗС (Авто)'!EX$11:INDIRECT("'Полная ст-ть с уч.НЗС (Авто)'!EX"&amp;$J$42))/$D35)</f>
        <v>0</v>
      </c>
      <c r="EY35" s="137">
        <f ca="1">IF($D35=0,0,SUMIF('Полная ст-ть с уч.НЗС (Авто)'!$YP$11:INDIRECT("'Полная ст-ть с уч.НЗС (Авто)'!YP"&amp;$J$42),$C35,'Полная ст-ть с уч.НЗС (Авто)'!EY$11:INDIRECT("'Полная ст-ть с уч.НЗС (Авто)'!EY"&amp;$J$42))/$D35)</f>
        <v>0</v>
      </c>
      <c r="EZ35" s="137">
        <f ca="1">IF($D35=0,0,SUMIF('Полная ст-ть с уч.НЗС (Авто)'!$YP$11:INDIRECT("'Полная ст-ть с уч.НЗС (Авто)'!YP"&amp;$J$42),$C35,'Полная ст-ть с уч.НЗС (Авто)'!EZ$11:INDIRECT("'Полная ст-ть с уч.НЗС (Авто)'!EZ"&amp;$J$42))/$D35)</f>
        <v>0</v>
      </c>
      <c r="FA35" s="137">
        <f ca="1">IF($D35=0,0,SUMIF('Полная ст-ть с уч.НЗС (Авто)'!$YP$11:INDIRECT("'Полная ст-ть с уч.НЗС (Авто)'!YP"&amp;$J$42),$C35,'Полная ст-ть с уч.НЗС (Авто)'!FA$11:INDIRECT("'Полная ст-ть с уч.НЗС (Авто)'!FA"&amp;$J$42))/$D35)</f>
        <v>0</v>
      </c>
      <c r="FB35" s="137">
        <f ca="1">IF($D35=0,0,SUMIF('Полная ст-ть с уч.НЗС (Авто)'!$YP$11:INDIRECT("'Полная ст-ть с уч.НЗС (Авто)'!YP"&amp;$J$42),$C35,'Полная ст-ть с уч.НЗС (Авто)'!FB$11:INDIRECT("'Полная ст-ть с уч.НЗС (Авто)'!FB"&amp;$J$42))/$D35)</f>
        <v>0</v>
      </c>
      <c r="FC35" s="137">
        <f ca="1">IF($D35=0,0,SUMIF('Полная ст-ть с уч.НЗС (Авто)'!$YP$11:INDIRECT("'Полная ст-ть с уч.НЗС (Авто)'!YP"&amp;$J$42),$C35,'Полная ст-ть с уч.НЗС (Авто)'!FC$11:INDIRECT("'Полная ст-ть с уч.НЗС (Авто)'!FC"&amp;$J$42))/$D35)</f>
        <v>0</v>
      </c>
      <c r="FD35" s="137">
        <f ca="1">IF($D35=0,0,SUMIF('Полная ст-ть с уч.НЗС (Авто)'!$YP$11:INDIRECT("'Полная ст-ть с уч.НЗС (Авто)'!YP"&amp;$J$42),$C35,'Полная ст-ть с уч.НЗС (Авто)'!FD$11:INDIRECT("'Полная ст-ть с уч.НЗС (Авто)'!FD"&amp;$J$42))/$D35)</f>
        <v>0</v>
      </c>
      <c r="FE35" s="137">
        <f ca="1">IF($D35=0,0,SUMIF('Полная ст-ть с уч.НЗС (Авто)'!$YP$11:INDIRECT("'Полная ст-ть с уч.НЗС (Авто)'!YP"&amp;$J$42),$C35,'Полная ст-ть с уч.НЗС (Авто)'!FE$11:INDIRECT("'Полная ст-ть с уч.НЗС (Авто)'!FE"&amp;$J$42))/$D35)</f>
        <v>0</v>
      </c>
      <c r="FF35" s="137">
        <f ca="1">IF($D35=0,0,SUMIF('Полная ст-ть с уч.НЗС (Авто)'!$YP$11:INDIRECT("'Полная ст-ть с уч.НЗС (Авто)'!YP"&amp;$J$42),$C35,'Полная ст-ть с уч.НЗС (Авто)'!FF$11:INDIRECT("'Полная ст-ть с уч.НЗС (Авто)'!FF"&amp;$J$42))/$D35)</f>
        <v>0</v>
      </c>
      <c r="FG35" s="137">
        <f ca="1">IF($D35=0,0,SUMIF('Полная ст-ть с уч.НЗС (Авто)'!$YP$11:INDIRECT("'Полная ст-ть с уч.НЗС (Авто)'!YP"&amp;$J$42),$C35,'Полная ст-ть с уч.НЗС (Авто)'!FG$11:INDIRECT("'Полная ст-ть с уч.НЗС (Авто)'!FG"&amp;$J$42))/$D35)</f>
        <v>0</v>
      </c>
      <c r="FH35" s="137">
        <f ca="1">IF($D35=0,0,SUMIF('Полная ст-ть с уч.НЗС (Авто)'!$YP$11:INDIRECT("'Полная ст-ть с уч.НЗС (Авто)'!YP"&amp;$J$42),$C35,'Полная ст-ть с уч.НЗС (Авто)'!FH$11:INDIRECT("'Полная ст-ть с уч.НЗС (Авто)'!FH"&amp;$J$42))/$D35)</f>
        <v>0</v>
      </c>
      <c r="FI35" s="137">
        <f ca="1">IF($D35=0,0,SUMIF('Полная ст-ть с уч.НЗС (Авто)'!$YP$11:INDIRECT("'Полная ст-ть с уч.НЗС (Авто)'!YP"&amp;$J$42),$C35,'Полная ст-ть с уч.НЗС (Авто)'!FI$11:INDIRECT("'Полная ст-ть с уч.НЗС (Авто)'!FI"&amp;$J$42))/$D35)</f>
        <v>0</v>
      </c>
      <c r="FJ35" s="137">
        <f ca="1">IF($D35=0,0,SUMIF('Полная ст-ть с уч.НЗС (Авто)'!$YP$11:INDIRECT("'Полная ст-ть с уч.НЗС (Авто)'!YP"&amp;$J$42),$C35,'Полная ст-ть с уч.НЗС (Авто)'!FJ$11:INDIRECT("'Полная ст-ть с уч.НЗС (Авто)'!FJ"&amp;$J$42))/$D35)</f>
        <v>0</v>
      </c>
      <c r="FK35" s="137">
        <f ca="1">IF($D35=0,0,SUMIF('Полная ст-ть с уч.НЗС (Авто)'!$YP$11:INDIRECT("'Полная ст-ть с уч.НЗС (Авто)'!YP"&amp;$J$42),$C35,'Полная ст-ть с уч.НЗС (Авто)'!FK$11:INDIRECT("'Полная ст-ть с уч.НЗС (Авто)'!FK"&amp;$J$42))/$D35)</f>
        <v>0</v>
      </c>
      <c r="FL35" s="137">
        <f ca="1">IF($D35=0,0,SUMIF('Полная ст-ть с уч.НЗС (Авто)'!$YP$11:INDIRECT("'Полная ст-ть с уч.НЗС (Авто)'!YP"&amp;$J$42),$C35,'Полная ст-ть с уч.НЗС (Авто)'!FL$11:INDIRECT("'Полная ст-ть с уч.НЗС (Авто)'!FL"&amp;$J$42))/$D35)</f>
        <v>0</v>
      </c>
      <c r="FM35" s="137">
        <f ca="1">IF($D35=0,0,SUMIF('Полная ст-ть с уч.НЗС (Авто)'!$YP$11:INDIRECT("'Полная ст-ть с уч.НЗС (Авто)'!YP"&amp;$J$42),$C35,'Полная ст-ть с уч.НЗС (Авто)'!FM$11:INDIRECT("'Полная ст-ть с уч.НЗС (Авто)'!FM"&amp;$J$42))/$D35)</f>
        <v>0</v>
      </c>
      <c r="FN35" s="137">
        <f ca="1">IF($D35=0,0,SUMIF('Полная ст-ть с уч.НЗС (Авто)'!$YP$11:INDIRECT("'Полная ст-ть с уч.НЗС (Авто)'!YP"&amp;$J$42),$C35,'Полная ст-ть с уч.НЗС (Авто)'!FN$11:INDIRECT("'Полная ст-ть с уч.НЗС (Авто)'!FN"&amp;$J$42))/$D35)</f>
        <v>0</v>
      </c>
      <c r="FO35" s="137">
        <f ca="1">IF($D35=0,0,SUMIF('Полная ст-ть с уч.НЗС (Авто)'!$YP$11:INDIRECT("'Полная ст-ть с уч.НЗС (Авто)'!YP"&amp;$J$42),$C35,'Полная ст-ть с уч.НЗС (Авто)'!FO$11:INDIRECT("'Полная ст-ть с уч.НЗС (Авто)'!FO"&amp;$J$42))/$D35)</f>
        <v>0</v>
      </c>
      <c r="FP35" s="137">
        <f ca="1">IF($D35=0,0,SUMIF('Полная ст-ть с уч.НЗС (Авто)'!$YP$11:INDIRECT("'Полная ст-ть с уч.НЗС (Авто)'!YP"&amp;$J$42),$C35,'Полная ст-ть с уч.НЗС (Авто)'!FP$11:INDIRECT("'Полная ст-ть с уч.НЗС (Авто)'!FP"&amp;$J$42))/$D35)</f>
        <v>0</v>
      </c>
      <c r="FQ35" s="137">
        <f ca="1">IF($D35=0,0,SUMIF('Полная ст-ть с уч.НЗС (Авто)'!$YP$11:INDIRECT("'Полная ст-ть с уч.НЗС (Авто)'!YP"&amp;$J$42),$C35,'Полная ст-ть с уч.НЗС (Авто)'!FQ$11:INDIRECT("'Полная ст-ть с уч.НЗС (Авто)'!FQ"&amp;$J$42))/$D35)</f>
        <v>0</v>
      </c>
      <c r="FR35" s="137">
        <f ca="1">IF($D35=0,0,SUMIF('Полная ст-ть с уч.НЗС (Авто)'!$YP$11:INDIRECT("'Полная ст-ть с уч.НЗС (Авто)'!YP"&amp;$J$42),$C35,'Полная ст-ть с уч.НЗС (Авто)'!FR$11:INDIRECT("'Полная ст-ть с уч.НЗС (Авто)'!FR"&amp;$J$42))/$D35)</f>
        <v>0</v>
      </c>
      <c r="FS35" s="137">
        <f ca="1">IF($D35=0,0,SUMIF('Полная ст-ть с уч.НЗС (Авто)'!$YP$11:INDIRECT("'Полная ст-ть с уч.НЗС (Авто)'!YP"&amp;$J$42),$C35,'Полная ст-ть с уч.НЗС (Авто)'!FS$11:INDIRECT("'Полная ст-ть с уч.НЗС (Авто)'!FS"&amp;$J$42))/$D35)</f>
        <v>0</v>
      </c>
      <c r="FT35" s="137">
        <f ca="1">IF($D35=0,0,SUMIF('Полная ст-ть с уч.НЗС (Авто)'!$YP$11:INDIRECT("'Полная ст-ть с уч.НЗС (Авто)'!YP"&amp;$J$42),$C35,'Полная ст-ть с уч.НЗС (Авто)'!FT$11:INDIRECT("'Полная ст-ть с уч.НЗС (Авто)'!FT"&amp;$J$42))/$D35)</f>
        <v>0</v>
      </c>
      <c r="FU35" s="137">
        <f ca="1">IF($D35=0,0,SUMIF('Полная ст-ть с уч.НЗС (Авто)'!$YP$11:INDIRECT("'Полная ст-ть с уч.НЗС (Авто)'!YP"&amp;$J$42),$C35,'Полная ст-ть с уч.НЗС (Авто)'!FU$11:INDIRECT("'Полная ст-ть с уч.НЗС (Авто)'!FU"&amp;$J$42))/$D35)</f>
        <v>0</v>
      </c>
      <c r="FV35" s="137">
        <f ca="1">IF($D35=0,0,SUMIF('Полная ст-ть с уч.НЗС (Авто)'!$YP$11:INDIRECT("'Полная ст-ть с уч.НЗС (Авто)'!YP"&amp;$J$42),$C35,'Полная ст-ть с уч.НЗС (Авто)'!FV$11:INDIRECT("'Полная ст-ть с уч.НЗС (Авто)'!FV"&amp;$J$42))/$D35)</f>
        <v>0</v>
      </c>
      <c r="FW35" s="137">
        <f ca="1">IF($D35=0,0,SUMIF('Полная ст-ть с уч.НЗС (Авто)'!$YP$11:INDIRECT("'Полная ст-ть с уч.НЗС (Авто)'!YP"&amp;$J$42),$C35,'Полная ст-ть с уч.НЗС (Авто)'!FW$11:INDIRECT("'Полная ст-ть с уч.НЗС (Авто)'!FW"&amp;$J$42))/$D35)</f>
        <v>0</v>
      </c>
      <c r="FX35" s="137">
        <f ca="1">IF($D35=0,0,SUMIF('Полная ст-ть с уч.НЗС (Авто)'!$YP$11:INDIRECT("'Полная ст-ть с уч.НЗС (Авто)'!YP"&amp;$J$42),$C35,'Полная ст-ть с уч.НЗС (Авто)'!FX$11:INDIRECT("'Полная ст-ть с уч.НЗС (Авто)'!FX"&amp;$J$42))/$D35)</f>
        <v>0</v>
      </c>
      <c r="FY35" s="137">
        <f ca="1">IF($D35=0,0,SUMIF('Полная ст-ть с уч.НЗС (Авто)'!$YP$11:INDIRECT("'Полная ст-ть с уч.НЗС (Авто)'!YP"&amp;$J$42),$C35,'Полная ст-ть с уч.НЗС (Авто)'!FY$11:INDIRECT("'Полная ст-ть с уч.НЗС (Авто)'!FY"&amp;$J$42))/$D35)</f>
        <v>0</v>
      </c>
      <c r="FZ35" s="137">
        <f ca="1">IF($D35=0,0,SUMIF('Полная ст-ть с уч.НЗС (Авто)'!$YP$11:INDIRECT("'Полная ст-ть с уч.НЗС (Авто)'!YP"&amp;$J$42),$C35,'Полная ст-ть с уч.НЗС (Авто)'!FZ$11:INDIRECT("'Полная ст-ть с уч.НЗС (Авто)'!FZ"&amp;$J$42))/$D35)</f>
        <v>0</v>
      </c>
      <c r="GA35" s="137">
        <f ca="1">IF($D35=0,0,SUMIF('Полная ст-ть с уч.НЗС (Авто)'!$YP$11:INDIRECT("'Полная ст-ть с уч.НЗС (Авто)'!YP"&amp;$J$42),$C35,'Полная ст-ть с уч.НЗС (Авто)'!GA$11:INDIRECT("'Полная ст-ть с уч.НЗС (Авто)'!GA"&amp;$J$42))/$D35)</f>
        <v>0</v>
      </c>
      <c r="GB35" s="137">
        <f ca="1">IF($D35=0,0,SUMIF('Полная ст-ть с уч.НЗС (Авто)'!$YP$11:INDIRECT("'Полная ст-ть с уч.НЗС (Авто)'!YP"&amp;$J$42),$C35,'Полная ст-ть с уч.НЗС (Авто)'!GB$11:INDIRECT("'Полная ст-ть с уч.НЗС (Авто)'!GB"&amp;$J$42))/$D35)</f>
        <v>0</v>
      </c>
      <c r="GC35" s="137">
        <f ca="1">IF($D35=0,0,SUMIF('Полная ст-ть с уч.НЗС (Авто)'!$YP$11:INDIRECT("'Полная ст-ть с уч.НЗС (Авто)'!YP"&amp;$J$42),$C35,'Полная ст-ть с уч.НЗС (Авто)'!GC$11:INDIRECT("'Полная ст-ть с уч.НЗС (Авто)'!GC"&amp;$J$42))/$D35)</f>
        <v>0</v>
      </c>
      <c r="GD35" s="137">
        <f ca="1">IF($D35=0,0,SUMIF('Полная ст-ть с уч.НЗС (Авто)'!$YP$11:INDIRECT("'Полная ст-ть с уч.НЗС (Авто)'!YP"&amp;$J$42),$C35,'Полная ст-ть с уч.НЗС (Авто)'!GD$11:INDIRECT("'Полная ст-ть с уч.НЗС (Авто)'!GD"&amp;$J$42))/$D35)</f>
        <v>0</v>
      </c>
      <c r="GE35" s="137">
        <f ca="1">IF($D35=0,0,SUMIF('Полная ст-ть с уч.НЗС (Авто)'!$YP$11:INDIRECT("'Полная ст-ть с уч.НЗС (Авто)'!YP"&amp;$J$42),$C35,'Полная ст-ть с уч.НЗС (Авто)'!GE$11:INDIRECT("'Полная ст-ть с уч.НЗС (Авто)'!GE"&amp;$J$42))/$D35)</f>
        <v>0</v>
      </c>
      <c r="GF35" s="137">
        <f ca="1">IF($D35=0,0,SUMIF('Полная ст-ть с уч.НЗС (Авто)'!$YP$11:INDIRECT("'Полная ст-ть с уч.НЗС (Авто)'!YP"&amp;$J$42),$C35,'Полная ст-ть с уч.НЗС (Авто)'!GF$11:INDIRECT("'Полная ст-ть с уч.НЗС (Авто)'!GF"&amp;$J$42))/$D35)</f>
        <v>0</v>
      </c>
      <c r="GG35" s="137">
        <f ca="1">IF($D35=0,0,SUMIF('Полная ст-ть с уч.НЗС (Авто)'!$YP$11:INDIRECT("'Полная ст-ть с уч.НЗС (Авто)'!YP"&amp;$J$42),$C35,'Полная ст-ть с уч.НЗС (Авто)'!GG$11:INDIRECT("'Полная ст-ть с уч.НЗС (Авто)'!GG"&amp;$J$42))/$D35)</f>
        <v>0</v>
      </c>
      <c r="GH35" s="137">
        <f ca="1">IF($D35=0,0,SUMIF('Полная ст-ть с уч.НЗС (Авто)'!$YP$11:INDIRECT("'Полная ст-ть с уч.НЗС (Авто)'!YP"&amp;$J$42),$C35,'Полная ст-ть с уч.НЗС (Авто)'!GH$11:INDIRECT("'Полная ст-ть с уч.НЗС (Авто)'!GH"&amp;$J$42))/$D35)</f>
        <v>0</v>
      </c>
      <c r="GI35" s="137">
        <f ca="1">IF($D35=0,0,SUMIF('Полная ст-ть с уч.НЗС (Авто)'!$YP$11:INDIRECT("'Полная ст-ть с уч.НЗС (Авто)'!YP"&amp;$J$42),$C35,'Полная ст-ть с уч.НЗС (Авто)'!GI$11:INDIRECT("'Полная ст-ть с уч.НЗС (Авто)'!GI"&amp;$J$42))/$D35)</f>
        <v>0</v>
      </c>
      <c r="GJ35" s="137">
        <f ca="1">IF($D35=0,0,SUMIF('Полная ст-ть с уч.НЗС (Авто)'!$YP$11:INDIRECT("'Полная ст-ть с уч.НЗС (Авто)'!YP"&amp;$J$42),$C35,'Полная ст-ть с уч.НЗС (Авто)'!GJ$11:INDIRECT("'Полная ст-ть с уч.НЗС (Авто)'!GJ"&amp;$J$42))/$D35)</f>
        <v>0</v>
      </c>
      <c r="GK35" s="137">
        <f ca="1">IF($D35=0,0,SUMIF('Полная ст-ть с уч.НЗС (Авто)'!$YP$11:INDIRECT("'Полная ст-ть с уч.НЗС (Авто)'!YP"&amp;$J$42),$C35,'Полная ст-ть с уч.НЗС (Авто)'!GK$11:INDIRECT("'Полная ст-ть с уч.НЗС (Авто)'!GK"&amp;$J$42))/$D35)</f>
        <v>0</v>
      </c>
      <c r="GL35" s="137">
        <f ca="1">IF($D35=0,0,SUMIF('Полная ст-ть с уч.НЗС (Авто)'!$YP$11:INDIRECT("'Полная ст-ть с уч.НЗС (Авто)'!YP"&amp;$J$42),$C35,'Полная ст-ть с уч.НЗС (Авто)'!GL$11:INDIRECT("'Полная ст-ть с уч.НЗС (Авто)'!GL"&amp;$J$42))/$D35)</f>
        <v>0</v>
      </c>
      <c r="GM35" s="137">
        <f ca="1">IF($D35=0,0,SUMIF('Полная ст-ть с уч.НЗС (Авто)'!$YP$11:INDIRECT("'Полная ст-ть с уч.НЗС (Авто)'!YP"&amp;$J$42),$C35,'Полная ст-ть с уч.НЗС (Авто)'!GM$11:INDIRECT("'Полная ст-ть с уч.НЗС (Авто)'!GM"&amp;$J$42))/$D35)</f>
        <v>0</v>
      </c>
      <c r="GN35" s="137">
        <f ca="1">IF($D35=0,0,SUMIF('Полная ст-ть с уч.НЗС (Авто)'!$YP$11:INDIRECT("'Полная ст-ть с уч.НЗС (Авто)'!YP"&amp;$J$42),$C35,'Полная ст-ть с уч.НЗС (Авто)'!GN$11:INDIRECT("'Полная ст-ть с уч.НЗС (Авто)'!GN"&amp;$J$42))/$D35)</f>
        <v>0</v>
      </c>
      <c r="GO35" s="137">
        <f ca="1">IF($D35=0,0,SUMIF('Полная ст-ть с уч.НЗС (Авто)'!$YP$11:INDIRECT("'Полная ст-ть с уч.НЗС (Авто)'!YP"&amp;$J$42),$C35,'Полная ст-ть с уч.НЗС (Авто)'!GO$11:INDIRECT("'Полная ст-ть с уч.НЗС (Авто)'!GO"&amp;$J$42))/$D35)</f>
        <v>0</v>
      </c>
      <c r="GP35" s="137">
        <f ca="1">IF($D35=0,0,SUMIF('Полная ст-ть с уч.НЗС (Авто)'!$YP$11:INDIRECT("'Полная ст-ть с уч.НЗС (Авто)'!YP"&amp;$J$42),$C35,'Полная ст-ть с уч.НЗС (Авто)'!GP$11:INDIRECT("'Полная ст-ть с уч.НЗС (Авто)'!GP"&amp;$J$42))/$D35)</f>
        <v>0</v>
      </c>
      <c r="GQ35" s="137">
        <f ca="1">IF($D35=0,0,SUMIF('Полная ст-ть с уч.НЗС (Авто)'!$YP$11:INDIRECT("'Полная ст-ть с уч.НЗС (Авто)'!YP"&amp;$J$42),$C35,'Полная ст-ть с уч.НЗС (Авто)'!GQ$11:INDIRECT("'Полная ст-ть с уч.НЗС (Авто)'!GQ"&amp;$J$42))/$D35)</f>
        <v>0</v>
      </c>
      <c r="GR35" s="137">
        <f ca="1">IF($D35=0,0,SUMIF('Полная ст-ть с уч.НЗС (Авто)'!$YP$11:INDIRECT("'Полная ст-ть с уч.НЗС (Авто)'!YP"&amp;$J$42),$C35,'Полная ст-ть с уч.НЗС (Авто)'!GR$11:INDIRECT("'Полная ст-ть с уч.НЗС (Авто)'!GR"&amp;$J$42))/$D35)</f>
        <v>0</v>
      </c>
      <c r="GS35" s="137">
        <f ca="1">IF($D35=0,0,SUMIF('Полная ст-ть с уч.НЗС (Авто)'!$YP$11:INDIRECT("'Полная ст-ть с уч.НЗС (Авто)'!YP"&amp;$J$42),$C35,'Полная ст-ть с уч.НЗС (Авто)'!GS$11:INDIRECT("'Полная ст-ть с уч.НЗС (Авто)'!GS"&amp;$J$42))/$D35)</f>
        <v>0</v>
      </c>
      <c r="GT35" s="137">
        <f ca="1">IF($D35=0,0,SUMIF('Полная ст-ть с уч.НЗС (Авто)'!$YP$11:INDIRECT("'Полная ст-ть с уч.НЗС (Авто)'!YP"&amp;$J$42),$C35,'Полная ст-ть с уч.НЗС (Авто)'!GT$11:INDIRECT("'Полная ст-ть с уч.НЗС (Авто)'!GT"&amp;$J$42))/$D35)</f>
        <v>0</v>
      </c>
      <c r="GU35" s="137">
        <f ca="1">IF($D35=0,0,SUMIF('Полная ст-ть с уч.НЗС (Авто)'!$YP$11:INDIRECT("'Полная ст-ть с уч.НЗС (Авто)'!YP"&amp;$J$42),$C35,'Полная ст-ть с уч.НЗС (Авто)'!GU$11:INDIRECT("'Полная ст-ть с уч.НЗС (Авто)'!GU"&amp;$J$42))/$D35)</f>
        <v>0</v>
      </c>
      <c r="GV35" s="137">
        <f ca="1">IF($D35=0,0,SUMIF('Полная ст-ть с уч.НЗС (Авто)'!$YP$11:INDIRECT("'Полная ст-ть с уч.НЗС (Авто)'!YP"&amp;$J$42),$C35,'Полная ст-ть с уч.НЗС (Авто)'!GV$11:INDIRECT("'Полная ст-ть с уч.НЗС (Авто)'!GV"&amp;$J$42))/$D35)</f>
        <v>0</v>
      </c>
      <c r="GW35" s="137">
        <f ca="1">IF($D35=0,0,SUMIF('Полная ст-ть с уч.НЗС (Авто)'!$YP$11:INDIRECT("'Полная ст-ть с уч.НЗС (Авто)'!YP"&amp;$J$42),$C35,'Полная ст-ть с уч.НЗС (Авто)'!GW$11:INDIRECT("'Полная ст-ть с уч.НЗС (Авто)'!GW"&amp;$J$42))/$D35)</f>
        <v>0</v>
      </c>
      <c r="GX35" s="137">
        <f ca="1">IF($D35=0,0,SUMIF('Полная ст-ть с уч.НЗС (Авто)'!$YP$11:INDIRECT("'Полная ст-ть с уч.НЗС (Авто)'!YP"&amp;$J$42),$C35,'Полная ст-ть с уч.НЗС (Авто)'!GX$11:INDIRECT("'Полная ст-ть с уч.НЗС (Авто)'!GX"&amp;$J$42))/$D35)</f>
        <v>0</v>
      </c>
      <c r="GY35" s="137">
        <f ca="1">IF($D35=0,0,SUMIF('Полная ст-ть с уч.НЗС (Авто)'!$YP$11:INDIRECT("'Полная ст-ть с уч.НЗС (Авто)'!YP"&amp;$J$42),$C35,'Полная ст-ть с уч.НЗС (Авто)'!GY$11:INDIRECT("'Полная ст-ть с уч.НЗС (Авто)'!GY"&amp;$J$42))/$D35)</f>
        <v>0</v>
      </c>
      <c r="GZ35" s="137">
        <f ca="1">IF($D35=0,0,SUMIF('Полная ст-ть с уч.НЗС (Авто)'!$YP$11:INDIRECT("'Полная ст-ть с уч.НЗС (Авто)'!YP"&amp;$J$42),$C35,'Полная ст-ть с уч.НЗС (Авто)'!GZ$11:INDIRECT("'Полная ст-ть с уч.НЗС (Авто)'!GZ"&amp;$J$42))/$D35)</f>
        <v>0</v>
      </c>
      <c r="HA35" s="137">
        <f ca="1">IF($D35=0,0,SUMIF('Полная ст-ть с уч.НЗС (Авто)'!$YP$11:INDIRECT("'Полная ст-ть с уч.НЗС (Авто)'!YP"&amp;$J$42),$C35,'Полная ст-ть с уч.НЗС (Авто)'!HA$11:INDIRECT("'Полная ст-ть с уч.НЗС (Авто)'!HA"&amp;$J$42))/$D35)</f>
        <v>0</v>
      </c>
      <c r="HB35" s="137">
        <f ca="1">IF($D35=0,0,SUMIF('Полная ст-ть с уч.НЗС (Авто)'!$YP$11:INDIRECT("'Полная ст-ть с уч.НЗС (Авто)'!YP"&amp;$J$42),$C35,'Полная ст-ть с уч.НЗС (Авто)'!HB$11:INDIRECT("'Полная ст-ть с уч.НЗС (Авто)'!HB"&amp;$J$42))/$D35)</f>
        <v>0</v>
      </c>
      <c r="HC35" s="137">
        <f ca="1">IF($D35=0,0,SUMIF('Полная ст-ть с уч.НЗС (Авто)'!$YP$11:INDIRECT("'Полная ст-ть с уч.НЗС (Авто)'!YP"&amp;$J$42),$C35,'Полная ст-ть с уч.НЗС (Авто)'!HC$11:INDIRECT("'Полная ст-ть с уч.НЗС (Авто)'!HC"&amp;$J$42))/$D35)</f>
        <v>0</v>
      </c>
      <c r="HD35" s="137">
        <f ca="1">IF($D35=0,0,SUMIF('Полная ст-ть с уч.НЗС (Авто)'!$YP$11:INDIRECT("'Полная ст-ть с уч.НЗС (Авто)'!YP"&amp;$J$42),$C35,'Полная ст-ть с уч.НЗС (Авто)'!HD$11:INDIRECT("'Полная ст-ть с уч.НЗС (Авто)'!HD"&amp;$J$42))/$D35)</f>
        <v>0</v>
      </c>
      <c r="HE35" s="137">
        <f ca="1">IF($D35=0,0,SUMIF('Полная ст-ть с уч.НЗС (Авто)'!$YP$11:INDIRECT("'Полная ст-ть с уч.НЗС (Авто)'!YP"&amp;$J$42),$C35,'Полная ст-ть с уч.НЗС (Авто)'!HE$11:INDIRECT("'Полная ст-ть с уч.НЗС (Авто)'!HE"&amp;$J$42))/$D35)</f>
        <v>0</v>
      </c>
      <c r="HF35" s="137">
        <f ca="1">IF($D35=0,0,SUMIF('Полная ст-ть с уч.НЗС (Авто)'!$YP$11:INDIRECT("'Полная ст-ть с уч.НЗС (Авто)'!YP"&amp;$J$42),$C35,'Полная ст-ть с уч.НЗС (Авто)'!HF$11:INDIRECT("'Полная ст-ть с уч.НЗС (Авто)'!HF"&amp;$J$42))/$D35)</f>
        <v>0</v>
      </c>
      <c r="HG35" s="137">
        <f ca="1">IF($D35=0,0,SUMIF('Полная ст-ть с уч.НЗС (Авто)'!$YP$11:INDIRECT("'Полная ст-ть с уч.НЗС (Авто)'!YP"&amp;$J$42),$C35,'Полная ст-ть с уч.НЗС (Авто)'!HG$11:INDIRECT("'Полная ст-ть с уч.НЗС (Авто)'!HG"&amp;$J$42))/$D35)</f>
        <v>0</v>
      </c>
      <c r="HH35" s="137">
        <f ca="1">IF($D35=0,0,SUMIF('Полная ст-ть с уч.НЗС (Авто)'!$YP$11:INDIRECT("'Полная ст-ть с уч.НЗС (Авто)'!YP"&amp;$J$42),$C35,'Полная ст-ть с уч.НЗС (Авто)'!HH$11:INDIRECT("'Полная ст-ть с уч.НЗС (Авто)'!HH"&amp;$J$42))/$D35)</f>
        <v>0</v>
      </c>
      <c r="HI35" s="137">
        <f ca="1">IF($D35=0,0,SUMIF('Полная ст-ть с уч.НЗС (Авто)'!$YP$11:INDIRECT("'Полная ст-ть с уч.НЗС (Авто)'!YP"&amp;$J$42),$C35,'Полная ст-ть с уч.НЗС (Авто)'!HI$11:INDIRECT("'Полная ст-ть с уч.НЗС (Авто)'!HI"&amp;$J$42))/$D35)</f>
        <v>0</v>
      </c>
      <c r="HJ35" s="137">
        <f ca="1">IF($D35=0,0,SUMIF('Полная ст-ть с уч.НЗС (Авто)'!$YP$11:INDIRECT("'Полная ст-ть с уч.НЗС (Авто)'!YP"&amp;$J$42),$C35,'Полная ст-ть с уч.НЗС (Авто)'!HJ$11:INDIRECT("'Полная ст-ть с уч.НЗС (Авто)'!HJ"&amp;$J$42))/$D35)</f>
        <v>0</v>
      </c>
      <c r="HK35" s="137">
        <f ca="1">IF($D35=0,0,SUMIF('Полная ст-ть с уч.НЗС (Авто)'!$YP$11:INDIRECT("'Полная ст-ть с уч.НЗС (Авто)'!YP"&amp;$J$42),$C35,'Полная ст-ть с уч.НЗС (Авто)'!HK$11:INDIRECT("'Полная ст-ть с уч.НЗС (Авто)'!HK"&amp;$J$42))/$D35)</f>
        <v>0</v>
      </c>
      <c r="HL35" s="137">
        <f ca="1">IF($D35=0,0,SUMIF('Полная ст-ть с уч.НЗС (Авто)'!$YP$11:INDIRECT("'Полная ст-ть с уч.НЗС (Авто)'!YP"&amp;$J$42),$C35,'Полная ст-ть с уч.НЗС (Авто)'!HL$11:INDIRECT("'Полная ст-ть с уч.НЗС (Авто)'!HL"&amp;$J$42))/$D35)</f>
        <v>0</v>
      </c>
      <c r="HM35" s="137">
        <f ca="1">IF($D35=0,0,SUMIF('Полная ст-ть с уч.НЗС (Авто)'!$YP$11:INDIRECT("'Полная ст-ть с уч.НЗС (Авто)'!YP"&amp;$J$42),$C35,'Полная ст-ть с уч.НЗС (Авто)'!HM$11:INDIRECT("'Полная ст-ть с уч.НЗС (Авто)'!HM"&amp;$J$42))/$D35)</f>
        <v>0</v>
      </c>
      <c r="HN35" s="137">
        <f ca="1">IF($D35=0,0,SUMIF('Полная ст-ть с уч.НЗС (Авто)'!$YP$11:INDIRECT("'Полная ст-ть с уч.НЗС (Авто)'!YP"&amp;$J$42),$C35,'Полная ст-ть с уч.НЗС (Авто)'!HN$11:INDIRECT("'Полная ст-ть с уч.НЗС (Авто)'!HN"&amp;$J$42))/$D35)</f>
        <v>0</v>
      </c>
      <c r="HO35" s="137">
        <f ca="1">IF($D35=0,0,SUMIF('Полная ст-ть с уч.НЗС (Авто)'!$YP$11:INDIRECT("'Полная ст-ть с уч.НЗС (Авто)'!YP"&amp;$J$42),$C35,'Полная ст-ть с уч.НЗС (Авто)'!HO$11:INDIRECT("'Полная ст-ть с уч.НЗС (Авто)'!HO"&amp;$J$42))/$D35)</f>
        <v>0</v>
      </c>
      <c r="HP35" s="137">
        <f ca="1">IF($D35=0,0,SUMIF('Полная ст-ть с уч.НЗС (Авто)'!$YP$11:INDIRECT("'Полная ст-ть с уч.НЗС (Авто)'!YP"&amp;$J$42),$C35,'Полная ст-ть с уч.НЗС (Авто)'!HP$11:INDIRECT("'Полная ст-ть с уч.НЗС (Авто)'!HP"&amp;$J$42))/$D35)</f>
        <v>0</v>
      </c>
      <c r="HQ35" s="137">
        <f ca="1">IF($D35=0,0,SUMIF('Полная ст-ть с уч.НЗС (Авто)'!$YP$11:INDIRECT("'Полная ст-ть с уч.НЗС (Авто)'!YP"&amp;$J$42),$C35,'Полная ст-ть с уч.НЗС (Авто)'!HQ$11:INDIRECT("'Полная ст-ть с уч.НЗС (Авто)'!HQ"&amp;$J$42))/$D35)</f>
        <v>0</v>
      </c>
      <c r="HR35" s="137">
        <f ca="1">IF($D35=0,0,SUMIF('Полная ст-ть с уч.НЗС (Авто)'!$YP$11:INDIRECT("'Полная ст-ть с уч.НЗС (Авто)'!YP"&amp;$J$42),$C35,'Полная ст-ть с уч.НЗС (Авто)'!HR$11:INDIRECT("'Полная ст-ть с уч.НЗС (Авто)'!HR"&amp;$J$42))/$D35)</f>
        <v>0</v>
      </c>
      <c r="HS35" s="137">
        <f ca="1">IF($D35=0,0,SUMIF('Полная ст-ть с уч.НЗС (Авто)'!$YP$11:INDIRECT("'Полная ст-ть с уч.НЗС (Авто)'!YP"&amp;$J$42),$C35,'Полная ст-ть с уч.НЗС (Авто)'!HS$11:INDIRECT("'Полная ст-ть с уч.НЗС (Авто)'!HS"&amp;$J$42))/$D35)</f>
        <v>0</v>
      </c>
      <c r="HT35" s="137">
        <f ca="1">IF($D35=0,0,SUMIF('Полная ст-ть с уч.НЗС (Авто)'!$YP$11:INDIRECT("'Полная ст-ть с уч.НЗС (Авто)'!YP"&amp;$J$42),$C35,'Полная ст-ть с уч.НЗС (Авто)'!HT$11:INDIRECT("'Полная ст-ть с уч.НЗС (Авто)'!HT"&amp;$J$42))/$D35)</f>
        <v>0</v>
      </c>
      <c r="HU35" s="137">
        <f ca="1">IF($D35=0,0,SUMIF('Полная ст-ть с уч.НЗС (Авто)'!$YP$11:INDIRECT("'Полная ст-ть с уч.НЗС (Авто)'!YP"&amp;$J$42),$C35,'Полная ст-ть с уч.НЗС (Авто)'!HU$11:INDIRECT("'Полная ст-ть с уч.НЗС (Авто)'!HU"&amp;$J$42))/$D35)</f>
        <v>0</v>
      </c>
      <c r="HV35" s="137">
        <f ca="1">IF($D35=0,0,SUMIF('Полная ст-ть с уч.НЗС (Авто)'!$YP$11:INDIRECT("'Полная ст-ть с уч.НЗС (Авто)'!YP"&amp;$J$42),$C35,'Полная ст-ть с уч.НЗС (Авто)'!HV$11:INDIRECT("'Полная ст-ть с уч.НЗС (Авто)'!HV"&amp;$J$42))/$D35)</f>
        <v>0</v>
      </c>
      <c r="HW35" s="137">
        <f ca="1">IF($D35=0,0,SUMIF('Полная ст-ть с уч.НЗС (Авто)'!$YP$11:INDIRECT("'Полная ст-ть с уч.НЗС (Авто)'!YP"&amp;$J$42),$C35,'Полная ст-ть с уч.НЗС (Авто)'!HW$11:INDIRECT("'Полная ст-ть с уч.НЗС (Авто)'!HW"&amp;$J$42))/$D35)</f>
        <v>0</v>
      </c>
      <c r="HX35" s="137">
        <f ca="1">IF($D35=0,0,SUMIF('Полная ст-ть с уч.НЗС (Авто)'!$YP$11:INDIRECT("'Полная ст-ть с уч.НЗС (Авто)'!YP"&amp;$J$42),$C35,'Полная ст-ть с уч.НЗС (Авто)'!HX$11:INDIRECT("'Полная ст-ть с уч.НЗС (Авто)'!HX"&amp;$J$42))/$D35)</f>
        <v>0</v>
      </c>
      <c r="HY35" s="137">
        <f ca="1">IF($D35=0,0,SUMIF('Полная ст-ть с уч.НЗС (Авто)'!$YP$11:INDIRECT("'Полная ст-ть с уч.НЗС (Авто)'!YP"&amp;$J$42),$C35,'Полная ст-ть с уч.НЗС (Авто)'!HY$11:INDIRECT("'Полная ст-ть с уч.НЗС (Авто)'!HY"&amp;$J$42))/$D35)</f>
        <v>0</v>
      </c>
      <c r="HZ35" s="137">
        <f ca="1">IF($D35=0,0,SUMIF('Полная ст-ть с уч.НЗС (Авто)'!$YP$11:INDIRECT("'Полная ст-ть с уч.НЗС (Авто)'!YP"&amp;$J$42),$C35,'Полная ст-ть с уч.НЗС (Авто)'!HZ$11:INDIRECT("'Полная ст-ть с уч.НЗС (Авто)'!HZ"&amp;$J$42))/$D35)</f>
        <v>0</v>
      </c>
      <c r="IA35" s="137">
        <f ca="1">IF($D35=0,0,SUMIF('Полная ст-ть с уч.НЗС (Авто)'!$YP$11:INDIRECT("'Полная ст-ть с уч.НЗС (Авто)'!YP"&amp;$J$42),$C35,'Полная ст-ть с уч.НЗС (Авто)'!IA$11:INDIRECT("'Полная ст-ть с уч.НЗС (Авто)'!IA"&amp;$J$42))/$D35)</f>
        <v>0</v>
      </c>
      <c r="IB35" s="137">
        <f ca="1">IF($D35=0,0,SUMIF('Полная ст-ть с уч.НЗС (Авто)'!$YP$11:INDIRECT("'Полная ст-ть с уч.НЗС (Авто)'!YP"&amp;$J$42),$C35,'Полная ст-ть с уч.НЗС (Авто)'!IB$11:INDIRECT("'Полная ст-ть с уч.НЗС (Авто)'!IB"&amp;$J$42))/$D35)</f>
        <v>0</v>
      </c>
      <c r="IC35" s="137">
        <f ca="1">IF($D35=0,0,SUMIF('Полная ст-ть с уч.НЗС (Авто)'!$YP$11:INDIRECT("'Полная ст-ть с уч.НЗС (Авто)'!YP"&amp;$J$42),$C35,'Полная ст-ть с уч.НЗС (Авто)'!IC$11:INDIRECT("'Полная ст-ть с уч.НЗС (Авто)'!IC"&amp;$J$42))/$D35)</f>
        <v>0</v>
      </c>
      <c r="ID35" s="137">
        <f ca="1">IF($D35=0,0,SUMIF('Полная ст-ть с уч.НЗС (Авто)'!$YP$11:INDIRECT("'Полная ст-ть с уч.НЗС (Авто)'!YP"&amp;$J$42),$C35,'Полная ст-ть с уч.НЗС (Авто)'!ID$11:INDIRECT("'Полная ст-ть с уч.НЗС (Авто)'!ID"&amp;$J$42))/$D35)</f>
        <v>0</v>
      </c>
      <c r="IE35" s="137">
        <f ca="1">IF($D35=0,0,SUMIF('Полная ст-ть с уч.НЗС (Авто)'!$YP$11:INDIRECT("'Полная ст-ть с уч.НЗС (Авто)'!YP"&amp;$J$42),$C35,'Полная ст-ть с уч.НЗС (Авто)'!IE$11:INDIRECT("'Полная ст-ть с уч.НЗС (Авто)'!IE"&amp;$J$42))/$D35)</f>
        <v>0</v>
      </c>
      <c r="IF35" s="137">
        <f ca="1">IF($D35=0,0,SUMIF('Полная ст-ть с уч.НЗС (Авто)'!$YP$11:INDIRECT("'Полная ст-ть с уч.НЗС (Авто)'!YP"&amp;$J$42),$C35,'Полная ст-ть с уч.НЗС (Авто)'!IF$11:INDIRECT("'Полная ст-ть с уч.НЗС (Авто)'!IF"&amp;$J$42))/$D35)</f>
        <v>0</v>
      </c>
      <c r="IG35" s="137">
        <f ca="1">IF($D35=0,0,SUMIF('Полная ст-ть с уч.НЗС (Авто)'!$YP$11:INDIRECT("'Полная ст-ть с уч.НЗС (Авто)'!YP"&amp;$J$42),$C35,'Полная ст-ть с уч.НЗС (Авто)'!IG$11:INDIRECT("'Полная ст-ть с уч.НЗС (Авто)'!IG"&amp;$J$42))/$D35)</f>
        <v>0</v>
      </c>
      <c r="IH35" s="137">
        <f ca="1">IF($D35=0,0,SUMIF('Полная ст-ть с уч.НЗС (Авто)'!$YP$11:INDIRECT("'Полная ст-ть с уч.НЗС (Авто)'!YP"&amp;$J$42),$C35,'Полная ст-ть с уч.НЗС (Авто)'!IH$11:INDIRECT("'Полная ст-ть с уч.НЗС (Авто)'!IH"&amp;$J$42))/$D35)</f>
        <v>0</v>
      </c>
      <c r="II35" s="137">
        <f ca="1">IF($D35=0,0,SUMIF('Полная ст-ть с уч.НЗС (Авто)'!$YP$11:INDIRECT("'Полная ст-ть с уч.НЗС (Авто)'!YP"&amp;$J$42),$C35,'Полная ст-ть с уч.НЗС (Авто)'!II$11:INDIRECT("'Полная ст-ть с уч.НЗС (Авто)'!II"&amp;$J$42))/$D35)</f>
        <v>0</v>
      </c>
      <c r="IJ35" s="137">
        <f ca="1">IF($D35=0,0,SUMIF('Полная ст-ть с уч.НЗС (Авто)'!$YP$11:INDIRECT("'Полная ст-ть с уч.НЗС (Авто)'!YP"&amp;$J$42),$C35,'Полная ст-ть с уч.НЗС (Авто)'!IJ$11:INDIRECT("'Полная ст-ть с уч.НЗС (Авто)'!IJ"&amp;$J$42))/$D35)</f>
        <v>0</v>
      </c>
      <c r="IK35" s="137">
        <f ca="1">IF($D35=0,0,SUMIF('Полная ст-ть с уч.НЗС (Авто)'!$YP$11:INDIRECT("'Полная ст-ть с уч.НЗС (Авто)'!YP"&amp;$J$42),$C35,'Полная ст-ть с уч.НЗС (Авто)'!IK$11:INDIRECT("'Полная ст-ть с уч.НЗС (Авто)'!IK"&amp;$J$42))/$D35)</f>
        <v>0</v>
      </c>
      <c r="IL35" s="137">
        <f ca="1">IF($D35=0,0,SUMIF('Полная ст-ть с уч.НЗС (Авто)'!$YP$11:INDIRECT("'Полная ст-ть с уч.НЗС (Авто)'!YP"&amp;$J$42),$C35,'Полная ст-ть с уч.НЗС (Авто)'!IL$11:INDIRECT("'Полная ст-ть с уч.НЗС (Авто)'!IL"&amp;$J$42))/$D35)</f>
        <v>0</v>
      </c>
      <c r="IM35" s="137">
        <f ca="1">IF($D35=0,0,SUMIF('Полная ст-ть с уч.НЗС (Авто)'!$YP$11:INDIRECT("'Полная ст-ть с уч.НЗС (Авто)'!YP"&amp;$J$42),$C35,'Полная ст-ть с уч.НЗС (Авто)'!IM$11:INDIRECT("'Полная ст-ть с уч.НЗС (Авто)'!IM"&amp;$J$42))/$D35)</f>
        <v>0</v>
      </c>
      <c r="IN35" s="137">
        <f ca="1">IF($D35=0,0,SUMIF('Полная ст-ть с уч.НЗС (Авто)'!$YP$11:INDIRECT("'Полная ст-ть с уч.НЗС (Авто)'!YP"&amp;$J$42),$C35,'Полная ст-ть с уч.НЗС (Авто)'!IN$11:INDIRECT("'Полная ст-ть с уч.НЗС (Авто)'!IN"&amp;$J$42))/$D35)</f>
        <v>0</v>
      </c>
      <c r="IO35" s="137">
        <f ca="1">IF($D35=0,0,SUMIF('Полная ст-ть с уч.НЗС (Авто)'!$YP$11:INDIRECT("'Полная ст-ть с уч.НЗС (Авто)'!YP"&amp;$J$42),$C35,'Полная ст-ть с уч.НЗС (Авто)'!IO$11:INDIRECT("'Полная ст-ть с уч.НЗС (Авто)'!IO"&amp;$J$42))/$D35)</f>
        <v>0</v>
      </c>
      <c r="IP35" s="137">
        <f ca="1">IF($D35=0,0,SUMIF('Полная ст-ть с уч.НЗС (Авто)'!$YP$11:INDIRECT("'Полная ст-ть с уч.НЗС (Авто)'!YP"&amp;$J$42),$C35,'Полная ст-ть с уч.НЗС (Авто)'!IP$11:INDIRECT("'Полная ст-ть с уч.НЗС (Авто)'!IP"&amp;$J$42))/$D35)</f>
        <v>0</v>
      </c>
      <c r="IQ35" s="137">
        <f ca="1">IF($D35=0,0,SUMIF('Полная ст-ть с уч.НЗС (Авто)'!$YP$11:INDIRECT("'Полная ст-ть с уч.НЗС (Авто)'!YP"&amp;$J$42),$C35,'Полная ст-ть с уч.НЗС (Авто)'!IQ$11:INDIRECT("'Полная ст-ть с уч.НЗС (Авто)'!IQ"&amp;$J$42))/$D35)</f>
        <v>0</v>
      </c>
      <c r="IR35" s="137">
        <f ca="1">IF($D35=0,0,SUMIF('Полная ст-ть с уч.НЗС (Авто)'!$YP$11:INDIRECT("'Полная ст-ть с уч.НЗС (Авто)'!YP"&amp;$J$42),$C35,'Полная ст-ть с уч.НЗС (Авто)'!IR$11:INDIRECT("'Полная ст-ть с уч.НЗС (Авто)'!IR"&amp;$J$42))/$D35)</f>
        <v>0</v>
      </c>
      <c r="IS35" s="137">
        <f ca="1">IF($D35=0,0,SUMIF('Полная ст-ть с уч.НЗС (Авто)'!$YP$11:INDIRECT("'Полная ст-ть с уч.НЗС (Авто)'!YP"&amp;$J$42),$C35,'Полная ст-ть с уч.НЗС (Авто)'!IS$11:INDIRECT("'Полная ст-ть с уч.НЗС (Авто)'!IS"&amp;$J$42))/$D35)</f>
        <v>0</v>
      </c>
      <c r="IT35" s="137">
        <f ca="1">IF($D35=0,0,SUMIF('Полная ст-ть с уч.НЗС (Авто)'!$YP$11:INDIRECT("'Полная ст-ть с уч.НЗС (Авто)'!YP"&amp;$J$42),$C35,'Полная ст-ть с уч.НЗС (Авто)'!IT$11:INDIRECT("'Полная ст-ть с уч.НЗС (Авто)'!IT"&amp;$J$42))/$D35)</f>
        <v>0</v>
      </c>
      <c r="IU35" s="137">
        <f ca="1">IF($D35=0,0,SUMIF('Полная ст-ть с уч.НЗС (Авто)'!$YP$11:INDIRECT("'Полная ст-ть с уч.НЗС (Авто)'!YP"&amp;$J$42),$C35,'Полная ст-ть с уч.НЗС (Авто)'!IU$11:INDIRECT("'Полная ст-ть с уч.НЗС (Авто)'!IU"&amp;$J$42))/$D35)</f>
        <v>0</v>
      </c>
      <c r="IV35" s="137">
        <f ca="1">IF($D35=0,0,SUMIF('Полная ст-ть с уч.НЗС (Авто)'!$YP$11:INDIRECT("'Полная ст-ть с уч.НЗС (Авто)'!YP"&amp;$J$42),$C35,'Полная ст-ть с уч.НЗС (Авто)'!IV$11:INDIRECT("'Полная ст-ть с уч.НЗС (Авто)'!IV"&amp;$J$42))/$D35)</f>
        <v>0</v>
      </c>
      <c r="IW35" s="137">
        <f ca="1">IF($D35=0,0,SUMIF('Полная ст-ть с уч.НЗС (Авто)'!$YP$11:INDIRECT("'Полная ст-ть с уч.НЗС (Авто)'!YP"&amp;$J$42),$C35,'Полная ст-ть с уч.НЗС (Авто)'!IW$11:INDIRECT("'Полная ст-ть с уч.НЗС (Авто)'!IW"&amp;$J$42))/$D35)</f>
        <v>0</v>
      </c>
      <c r="IX35" s="137">
        <f ca="1">IF($D35=0,0,SUMIF('Полная ст-ть с уч.НЗС (Авто)'!$YP$11:INDIRECT("'Полная ст-ть с уч.НЗС (Авто)'!YP"&amp;$J$42),$C35,'Полная ст-ть с уч.НЗС (Авто)'!IX$11:INDIRECT("'Полная ст-ть с уч.НЗС (Авто)'!IX"&amp;$J$42))/$D35)</f>
        <v>0</v>
      </c>
      <c r="IY35" s="137">
        <f ca="1">IF($D35=0,0,SUMIF('Полная ст-ть с уч.НЗС (Авто)'!$YP$11:INDIRECT("'Полная ст-ть с уч.НЗС (Авто)'!YP"&amp;$J$42),$C35,'Полная ст-ть с уч.НЗС (Авто)'!IY$11:INDIRECT("'Полная ст-ть с уч.НЗС (Авто)'!IY"&amp;$J$42))/$D35)</f>
        <v>0</v>
      </c>
      <c r="IZ35" s="137">
        <f ca="1">IF($D35=0,0,SUMIF('Полная ст-ть с уч.НЗС (Авто)'!$YP$11:INDIRECT("'Полная ст-ть с уч.НЗС (Авто)'!YP"&amp;$J$42),$C35,'Полная ст-ть с уч.НЗС (Авто)'!IZ$11:INDIRECT("'Полная ст-ть с уч.НЗС (Авто)'!IZ"&amp;$J$42))/$D35)</f>
        <v>0</v>
      </c>
      <c r="JA35" s="137">
        <f ca="1">IF($D35=0,0,SUMIF('Полная ст-ть с уч.НЗС (Авто)'!$YP$11:INDIRECT("'Полная ст-ть с уч.НЗС (Авто)'!YP"&amp;$J$42),$C35,'Полная ст-ть с уч.НЗС (Авто)'!JA$11:INDIRECT("'Полная ст-ть с уч.НЗС (Авто)'!JA"&amp;$J$42))/$D35)</f>
        <v>0</v>
      </c>
      <c r="JB35" s="137">
        <f ca="1">IF($D35=0,0,SUMIF('Полная ст-ть с уч.НЗС (Авто)'!$YP$11:INDIRECT("'Полная ст-ть с уч.НЗС (Авто)'!YP"&amp;$J$42),$C35,'Полная ст-ть с уч.НЗС (Авто)'!JB$11:INDIRECT("'Полная ст-ть с уч.НЗС (Авто)'!JB"&amp;$J$42))/$D35)</f>
        <v>0</v>
      </c>
      <c r="JC35" s="137">
        <f ca="1">IF($D35=0,0,SUMIF('Полная ст-ть с уч.НЗС (Авто)'!$YP$11:INDIRECT("'Полная ст-ть с уч.НЗС (Авто)'!YP"&amp;$J$42),$C35,'Полная ст-ть с уч.НЗС (Авто)'!JC$11:INDIRECT("'Полная ст-ть с уч.НЗС (Авто)'!JC"&amp;$J$42))/$D35)</f>
        <v>0</v>
      </c>
      <c r="JD35" s="137">
        <f ca="1">IF($D35=0,0,SUMIF('Полная ст-ть с уч.НЗС (Авто)'!$YP$11:INDIRECT("'Полная ст-ть с уч.НЗС (Авто)'!YP"&amp;$J$42),$C35,'Полная ст-ть с уч.НЗС (Авто)'!JD$11:INDIRECT("'Полная ст-ть с уч.НЗС (Авто)'!JD"&amp;$J$42))/$D35)</f>
        <v>0</v>
      </c>
      <c r="JE35" s="137">
        <f ca="1">IF($D35=0,0,SUMIF('Полная ст-ть с уч.НЗС (Авто)'!$YP$11:INDIRECT("'Полная ст-ть с уч.НЗС (Авто)'!YP"&amp;$J$42),$C35,'Полная ст-ть с уч.НЗС (Авто)'!JE$11:INDIRECT("'Полная ст-ть с уч.НЗС (Авто)'!JE"&amp;$J$42))/$D35)</f>
        <v>0</v>
      </c>
      <c r="JF35" s="137">
        <f ca="1">IF($D35=0,0,SUMIF('Полная ст-ть с уч.НЗС (Авто)'!$YP$11:INDIRECT("'Полная ст-ть с уч.НЗС (Авто)'!YP"&amp;$J$42),$C35,'Полная ст-ть с уч.НЗС (Авто)'!JF$11:INDIRECT("'Полная ст-ть с уч.НЗС (Авто)'!JF"&amp;$J$42))/$D35)</f>
        <v>0</v>
      </c>
      <c r="JG35" s="137">
        <f ca="1">IF($D35=0,0,SUMIF('Полная ст-ть с уч.НЗС (Авто)'!$YP$11:INDIRECT("'Полная ст-ть с уч.НЗС (Авто)'!YP"&amp;$J$42),$C35,'Полная ст-ть с уч.НЗС (Авто)'!JG$11:INDIRECT("'Полная ст-ть с уч.НЗС (Авто)'!JG"&amp;$J$42))/$D35)</f>
        <v>0</v>
      </c>
      <c r="JH35" s="137">
        <f ca="1">IF($D35=0,0,SUMIF('Полная ст-ть с уч.НЗС (Авто)'!$YP$11:INDIRECT("'Полная ст-ть с уч.НЗС (Авто)'!YP"&amp;$J$42),$C35,'Полная ст-ть с уч.НЗС (Авто)'!JH$11:INDIRECT("'Полная ст-ть с уч.НЗС (Авто)'!JH"&amp;$J$42))/$D35)</f>
        <v>0</v>
      </c>
      <c r="JI35" s="137">
        <f ca="1">IF($D35=0,0,SUMIF('Полная ст-ть с уч.НЗС (Авто)'!$YP$11:INDIRECT("'Полная ст-ть с уч.НЗС (Авто)'!YP"&amp;$J$42),$C35,'Полная ст-ть с уч.НЗС (Авто)'!JI$11:INDIRECT("'Полная ст-ть с уч.НЗС (Авто)'!JI"&amp;$J$42))/$D35)</f>
        <v>0</v>
      </c>
      <c r="JJ35" s="137">
        <f ca="1">IF($D35=0,0,SUMIF('Полная ст-ть с уч.НЗС (Авто)'!$YP$11:INDIRECT("'Полная ст-ть с уч.НЗС (Авто)'!YP"&amp;$J$42),$C35,'Полная ст-ть с уч.НЗС (Авто)'!JJ$11:INDIRECT("'Полная ст-ть с уч.НЗС (Авто)'!JJ"&amp;$J$42))/$D35)</f>
        <v>0</v>
      </c>
      <c r="JK35" s="137">
        <f ca="1">IF($D35=0,0,SUMIF('Полная ст-ть с уч.НЗС (Авто)'!$YP$11:INDIRECT("'Полная ст-ть с уч.НЗС (Авто)'!YP"&amp;$J$42),$C35,'Полная ст-ть с уч.НЗС (Авто)'!JK$11:INDIRECT("'Полная ст-ть с уч.НЗС (Авто)'!JK"&amp;$J$42))/$D35)</f>
        <v>0</v>
      </c>
      <c r="JL35" s="137">
        <f ca="1">IF($D35=0,0,SUMIF('Полная ст-ть с уч.НЗС (Авто)'!$YP$11:INDIRECT("'Полная ст-ть с уч.НЗС (Авто)'!YP"&amp;$J$42),$C35,'Полная ст-ть с уч.НЗС (Авто)'!JL$11:INDIRECT("'Полная ст-ть с уч.НЗС (Авто)'!JL"&amp;$J$42))/$D35)</f>
        <v>0</v>
      </c>
      <c r="JM35" s="137">
        <f ca="1">IF($D35=0,0,SUMIF('Полная ст-ть с уч.НЗС (Авто)'!$YP$11:INDIRECT("'Полная ст-ть с уч.НЗС (Авто)'!YP"&amp;$J$42),$C35,'Полная ст-ть с уч.НЗС (Авто)'!JM$11:INDIRECT("'Полная ст-ть с уч.НЗС (Авто)'!JM"&amp;$J$42))/$D35)</f>
        <v>0</v>
      </c>
      <c r="JN35" s="137">
        <f ca="1">IF($D35=0,0,SUMIF('Полная ст-ть с уч.НЗС (Авто)'!$YP$11:INDIRECT("'Полная ст-ть с уч.НЗС (Авто)'!YP"&amp;$J$42),$C35,'Полная ст-ть с уч.НЗС (Авто)'!JN$11:INDIRECT("'Полная ст-ть с уч.НЗС (Авто)'!JN"&amp;$J$42))/$D35)</f>
        <v>0</v>
      </c>
      <c r="JO35" s="137">
        <f ca="1">IF($D35=0,0,SUMIF('Полная ст-ть с уч.НЗС (Авто)'!$YP$11:INDIRECT("'Полная ст-ть с уч.НЗС (Авто)'!YP"&amp;$J$42),$C35,'Полная ст-ть с уч.НЗС (Авто)'!JO$11:INDIRECT("'Полная ст-ть с уч.НЗС (Авто)'!JO"&amp;$J$42))/$D35)</f>
        <v>0</v>
      </c>
      <c r="JP35" s="137">
        <f ca="1">IF($D35=0,0,SUMIF('Полная ст-ть с уч.НЗС (Авто)'!$YP$11:INDIRECT("'Полная ст-ть с уч.НЗС (Авто)'!YP"&amp;$J$42),$C35,'Полная ст-ть с уч.НЗС (Авто)'!JP$11:INDIRECT("'Полная ст-ть с уч.НЗС (Авто)'!JP"&amp;$J$42))/$D35)</f>
        <v>0</v>
      </c>
      <c r="JQ35" s="137">
        <f ca="1">IF($D35=0,0,SUMIF('Полная ст-ть с уч.НЗС (Авто)'!$YP$11:INDIRECT("'Полная ст-ть с уч.НЗС (Авто)'!YP"&amp;$J$42),$C35,'Полная ст-ть с уч.НЗС (Авто)'!JQ$11:INDIRECT("'Полная ст-ть с уч.НЗС (Авто)'!JQ"&amp;$J$42))/$D35)</f>
        <v>0</v>
      </c>
      <c r="JR35" s="137">
        <f ca="1">IF($D35=0,0,SUMIF('Полная ст-ть с уч.НЗС (Авто)'!$YP$11:INDIRECT("'Полная ст-ть с уч.НЗС (Авто)'!YP"&amp;$J$42),$C35,'Полная ст-ть с уч.НЗС (Авто)'!JR$11:INDIRECT("'Полная ст-ть с уч.НЗС (Авто)'!JR"&amp;$J$42))/$D35)</f>
        <v>0</v>
      </c>
      <c r="JS35" s="137">
        <f ca="1">IF($D35=0,0,SUMIF('Полная ст-ть с уч.НЗС (Авто)'!$YP$11:INDIRECT("'Полная ст-ть с уч.НЗС (Авто)'!YP"&amp;$J$42),$C35,'Полная ст-ть с уч.НЗС (Авто)'!JS$11:INDIRECT("'Полная ст-ть с уч.НЗС (Авто)'!JS"&amp;$J$42))/$D35)</f>
        <v>0</v>
      </c>
      <c r="JT35" s="137">
        <f ca="1">IF($D35=0,0,SUMIF('Полная ст-ть с уч.НЗС (Авто)'!$YP$11:INDIRECT("'Полная ст-ть с уч.НЗС (Авто)'!YP"&amp;$J$42),$C35,'Полная ст-ть с уч.НЗС (Авто)'!JT$11:INDIRECT("'Полная ст-ть с уч.НЗС (Авто)'!JT"&amp;$J$42))/$D35)</f>
        <v>0</v>
      </c>
      <c r="JU35" s="137">
        <f ca="1">IF($D35=0,0,SUMIF('Полная ст-ть с уч.НЗС (Авто)'!$YP$11:INDIRECT("'Полная ст-ть с уч.НЗС (Авто)'!YP"&amp;$J$42),$C35,'Полная ст-ть с уч.НЗС (Авто)'!JU$11:INDIRECT("'Полная ст-ть с уч.НЗС (Авто)'!JU"&amp;$J$42))/$D35)</f>
        <v>0</v>
      </c>
      <c r="JV35" s="137">
        <f ca="1">IF($D35=0,0,SUMIF('Полная ст-ть с уч.НЗС (Авто)'!$YP$11:INDIRECT("'Полная ст-ть с уч.НЗС (Авто)'!YP"&amp;$J$42),$C35,'Полная ст-ть с уч.НЗС (Авто)'!JV$11:INDIRECT("'Полная ст-ть с уч.НЗС (Авто)'!JV"&amp;$J$42))/$D35)</f>
        <v>0</v>
      </c>
      <c r="JW35" s="137">
        <f ca="1">IF($D35=0,0,SUMIF('Полная ст-ть с уч.НЗС (Авто)'!$YP$11:INDIRECT("'Полная ст-ть с уч.НЗС (Авто)'!YP"&amp;$J$42),$C35,'Полная ст-ть с уч.НЗС (Авто)'!JW$11:INDIRECT("'Полная ст-ть с уч.НЗС (Авто)'!JW"&amp;$J$42))/$D35)</f>
        <v>0</v>
      </c>
      <c r="JX35" s="137">
        <f ca="1">IF($D35=0,0,SUMIF('Полная ст-ть с уч.НЗС (Авто)'!$YP$11:INDIRECT("'Полная ст-ть с уч.НЗС (Авто)'!YP"&amp;$J$42),$C35,'Полная ст-ть с уч.НЗС (Авто)'!JX$11:INDIRECT("'Полная ст-ть с уч.НЗС (Авто)'!JX"&amp;$J$42))/$D35)</f>
        <v>0</v>
      </c>
      <c r="JY35" s="137">
        <f ca="1">IF($D35=0,0,SUMIF('Полная ст-ть с уч.НЗС (Авто)'!$YP$11:INDIRECT("'Полная ст-ть с уч.НЗС (Авто)'!YP"&amp;$J$42),$C35,'Полная ст-ть с уч.НЗС (Авто)'!JY$11:INDIRECT("'Полная ст-ть с уч.НЗС (Авто)'!JY"&amp;$J$42))/$D35)</f>
        <v>0</v>
      </c>
      <c r="JZ35" s="137">
        <f ca="1">IF($D35=0,0,SUMIF('Полная ст-ть с уч.НЗС (Авто)'!$YP$11:INDIRECT("'Полная ст-ть с уч.НЗС (Авто)'!YP"&amp;$J$42),$C35,'Полная ст-ть с уч.НЗС (Авто)'!JZ$11:INDIRECT("'Полная ст-ть с уч.НЗС (Авто)'!JZ"&amp;$J$42))/$D35)</f>
        <v>0</v>
      </c>
      <c r="KA35" s="137">
        <f ca="1">IF($D35=0,0,SUMIF('Полная ст-ть с уч.НЗС (Авто)'!$YP$11:INDIRECT("'Полная ст-ть с уч.НЗС (Авто)'!YP"&amp;$J$42),$C35,'Полная ст-ть с уч.НЗС (Авто)'!KA$11:INDIRECT("'Полная ст-ть с уч.НЗС (Авто)'!KA"&amp;$J$42))/$D35)</f>
        <v>0</v>
      </c>
      <c r="KB35" s="137">
        <f ca="1">IF($D35=0,0,SUMIF('Полная ст-ть с уч.НЗС (Авто)'!$YP$11:INDIRECT("'Полная ст-ть с уч.НЗС (Авто)'!YP"&amp;$J$42),$C35,'Полная ст-ть с уч.НЗС (Авто)'!KB$11:INDIRECT("'Полная ст-ть с уч.НЗС (Авто)'!KB"&amp;$J$42))/$D35)</f>
        <v>0</v>
      </c>
      <c r="KC35" s="137">
        <f ca="1">IF($D35=0,0,SUMIF('Полная ст-ть с уч.НЗС (Авто)'!$YP$11:INDIRECT("'Полная ст-ть с уч.НЗС (Авто)'!YP"&amp;$J$42),$C35,'Полная ст-ть с уч.НЗС (Авто)'!KC$11:INDIRECT("'Полная ст-ть с уч.НЗС (Авто)'!KC"&amp;$J$42))/$D35)</f>
        <v>0</v>
      </c>
      <c r="KD35" s="137">
        <f ca="1">IF($D35=0,0,SUMIF('Полная ст-ть с уч.НЗС (Авто)'!$YP$11:INDIRECT("'Полная ст-ть с уч.НЗС (Авто)'!YP"&amp;$J$42),$C35,'Полная ст-ть с уч.НЗС (Авто)'!KD$11:INDIRECT("'Полная ст-ть с уч.НЗС (Авто)'!KD"&amp;$J$42))/$D35)</f>
        <v>0</v>
      </c>
      <c r="KE35" s="137">
        <f ca="1">IF($D35=0,0,SUMIF('Полная ст-ть с уч.НЗС (Авто)'!$YP$11:INDIRECT("'Полная ст-ть с уч.НЗС (Авто)'!YP"&amp;$J$42),$C35,'Полная ст-ть с уч.НЗС (Авто)'!KE$11:INDIRECT("'Полная ст-ть с уч.НЗС (Авто)'!KE"&amp;$J$42))/$D35)</f>
        <v>0</v>
      </c>
      <c r="KF35" s="137">
        <f ca="1">IF($D35=0,0,SUMIF('Полная ст-ть с уч.НЗС (Авто)'!$YP$11:INDIRECT("'Полная ст-ть с уч.НЗС (Авто)'!YP"&amp;$J$42),$C35,'Полная ст-ть с уч.НЗС (Авто)'!KF$11:INDIRECT("'Полная ст-ть с уч.НЗС (Авто)'!KF"&amp;$J$42))/$D35)</f>
        <v>0</v>
      </c>
      <c r="KG35" s="137">
        <f ca="1">IF($D35=0,0,SUMIF('Полная ст-ть с уч.НЗС (Авто)'!$YP$11:INDIRECT("'Полная ст-ть с уч.НЗС (Авто)'!YP"&amp;$J$42),$C35,'Полная ст-ть с уч.НЗС (Авто)'!KG$11:INDIRECT("'Полная ст-ть с уч.НЗС (Авто)'!KG"&amp;$J$42))/$D35)</f>
        <v>0</v>
      </c>
      <c r="KH35" s="137">
        <f ca="1">IF($D35=0,0,SUMIF('Полная ст-ть с уч.НЗС (Авто)'!$YP$11:INDIRECT("'Полная ст-ть с уч.НЗС (Авто)'!YP"&amp;$J$42),$C35,'Полная ст-ть с уч.НЗС (Авто)'!KH$11:INDIRECT("'Полная ст-ть с уч.НЗС (Авто)'!KH"&amp;$J$42))/$D35)</f>
        <v>0</v>
      </c>
      <c r="KI35" s="137">
        <f ca="1">IF($D35=0,0,SUMIF('Полная ст-ть с уч.НЗС (Авто)'!$YP$11:INDIRECT("'Полная ст-ть с уч.НЗС (Авто)'!YP"&amp;$J$42),$C35,'Полная ст-ть с уч.НЗС (Авто)'!KI$11:INDIRECT("'Полная ст-ть с уч.НЗС (Авто)'!KI"&amp;$J$42))/$D35)</f>
        <v>0</v>
      </c>
      <c r="KJ35" s="137">
        <f ca="1">IF($D35=0,0,SUMIF('Полная ст-ть с уч.НЗС (Авто)'!$YP$11:INDIRECT("'Полная ст-ть с уч.НЗС (Авто)'!YP"&amp;$J$42),$C35,'Полная ст-ть с уч.НЗС (Авто)'!KJ$11:INDIRECT("'Полная ст-ть с уч.НЗС (Авто)'!KJ"&amp;$J$42))/$D35)</f>
        <v>0</v>
      </c>
      <c r="KK35" s="137">
        <f ca="1">IF($D35=0,0,SUMIF('Полная ст-ть с уч.НЗС (Авто)'!$YP$11:INDIRECT("'Полная ст-ть с уч.НЗС (Авто)'!YP"&amp;$J$42),$C35,'Полная ст-ть с уч.НЗС (Авто)'!KK$11:INDIRECT("'Полная ст-ть с уч.НЗС (Авто)'!KK"&amp;$J$42))/$D35)</f>
        <v>0</v>
      </c>
      <c r="KL35" s="137">
        <f ca="1">IF($D35=0,0,SUMIF('Полная ст-ть с уч.НЗС (Авто)'!$YP$11:INDIRECT("'Полная ст-ть с уч.НЗС (Авто)'!YP"&amp;$J$42),$C35,'Полная ст-ть с уч.НЗС (Авто)'!KL$11:INDIRECT("'Полная ст-ть с уч.НЗС (Авто)'!KL"&amp;$J$42))/$D35)</f>
        <v>0</v>
      </c>
      <c r="KM35" s="137">
        <f ca="1">IF($D35=0,0,SUMIF('Полная ст-ть с уч.НЗС (Авто)'!$YP$11:INDIRECT("'Полная ст-ть с уч.НЗС (Авто)'!YP"&amp;$J$42),$C35,'Полная ст-ть с уч.НЗС (Авто)'!KM$11:INDIRECT("'Полная ст-ть с уч.НЗС (Авто)'!KM"&amp;$J$42))/$D35)</f>
        <v>0</v>
      </c>
      <c r="KN35" s="137">
        <f ca="1">IF($D35=0,0,SUMIF('Полная ст-ть с уч.НЗС (Авто)'!$YP$11:INDIRECT("'Полная ст-ть с уч.НЗС (Авто)'!YP"&amp;$J$42),$C35,'Полная ст-ть с уч.НЗС (Авто)'!KN$11:INDIRECT("'Полная ст-ть с уч.НЗС (Авто)'!KN"&amp;$J$42))/$D35)</f>
        <v>0</v>
      </c>
      <c r="KO35" s="137">
        <f ca="1">IF($D35=0,0,SUMIF('Полная ст-ть с уч.НЗС (Авто)'!$YP$11:INDIRECT("'Полная ст-ть с уч.НЗС (Авто)'!YP"&amp;$J$42),$C35,'Полная ст-ть с уч.НЗС (Авто)'!KO$11:INDIRECT("'Полная ст-ть с уч.НЗС (Авто)'!KO"&amp;$J$42))/$D35)</f>
        <v>0</v>
      </c>
      <c r="KP35" s="137">
        <f ca="1">IF($D35=0,0,SUMIF('Полная ст-ть с уч.НЗС (Авто)'!$YP$11:INDIRECT("'Полная ст-ть с уч.НЗС (Авто)'!YP"&amp;$J$42),$C35,'Полная ст-ть с уч.НЗС (Авто)'!KP$11:INDIRECT("'Полная ст-ть с уч.НЗС (Авто)'!KP"&amp;$J$42))/$D35)</f>
        <v>0</v>
      </c>
      <c r="KQ35" s="137">
        <f ca="1">IF($D35=0,0,SUMIF('Полная ст-ть с уч.НЗС (Авто)'!$YP$11:INDIRECT("'Полная ст-ть с уч.НЗС (Авто)'!YP"&amp;$J$42),$C35,'Полная ст-ть с уч.НЗС (Авто)'!KQ$11:INDIRECT("'Полная ст-ть с уч.НЗС (Авто)'!KQ"&amp;$J$42))/$D35)</f>
        <v>0</v>
      </c>
      <c r="KR35" s="137">
        <f ca="1">IF($D35=0,0,SUMIF('Полная ст-ть с уч.НЗС (Авто)'!$YP$11:INDIRECT("'Полная ст-ть с уч.НЗС (Авто)'!YP"&amp;$J$42),$C35,'Полная ст-ть с уч.НЗС (Авто)'!KR$11:INDIRECT("'Полная ст-ть с уч.НЗС (Авто)'!KR"&amp;$J$42))/$D35)</f>
        <v>0</v>
      </c>
      <c r="KS35" s="137">
        <f ca="1">IF($D35=0,0,SUMIF('Полная ст-ть с уч.НЗС (Авто)'!$YP$11:INDIRECT("'Полная ст-ть с уч.НЗС (Авто)'!YP"&amp;$J$42),$C35,'Полная ст-ть с уч.НЗС (Авто)'!KS$11:INDIRECT("'Полная ст-ть с уч.НЗС (Авто)'!KS"&amp;$J$42))/$D35)</f>
        <v>0</v>
      </c>
      <c r="KT35" s="137">
        <f ca="1">IF($D35=0,0,SUMIF('Полная ст-ть с уч.НЗС (Авто)'!$YP$11:INDIRECT("'Полная ст-ть с уч.НЗС (Авто)'!YP"&amp;$J$42),$C35,'Полная ст-ть с уч.НЗС (Авто)'!KT$11:INDIRECT("'Полная ст-ть с уч.НЗС (Авто)'!KT"&amp;$J$42))/$D35)</f>
        <v>0</v>
      </c>
      <c r="KU35" s="137">
        <f ca="1">IF($D35=0,0,SUMIF('Полная ст-ть с уч.НЗС (Авто)'!$YP$11:INDIRECT("'Полная ст-ть с уч.НЗС (Авто)'!YP"&amp;$J$42),$C35,'Полная ст-ть с уч.НЗС (Авто)'!KU$11:INDIRECT("'Полная ст-ть с уч.НЗС (Авто)'!KU"&amp;$J$42))/$D35)</f>
        <v>0</v>
      </c>
      <c r="KV35" s="137">
        <f ca="1">IF($D35=0,0,SUMIF('Полная ст-ть с уч.НЗС (Авто)'!$YP$11:INDIRECT("'Полная ст-ть с уч.НЗС (Авто)'!YP"&amp;$J$42),$C35,'Полная ст-ть с уч.НЗС (Авто)'!KV$11:INDIRECT("'Полная ст-ть с уч.НЗС (Авто)'!KV"&amp;$J$42))/$D35)</f>
        <v>0</v>
      </c>
      <c r="KW35" s="137">
        <f ca="1">IF($D35=0,0,SUMIF('Полная ст-ть с уч.НЗС (Авто)'!$YP$11:INDIRECT("'Полная ст-ть с уч.НЗС (Авто)'!YP"&amp;$J$42),$C35,'Полная ст-ть с уч.НЗС (Авто)'!KW$11:INDIRECT("'Полная ст-ть с уч.НЗС (Авто)'!KW"&amp;$J$42))/$D35)</f>
        <v>0</v>
      </c>
      <c r="KX35" s="137">
        <f ca="1">IF($D35=0,0,SUMIF('Полная ст-ть с уч.НЗС (Авто)'!$YP$11:INDIRECT("'Полная ст-ть с уч.НЗС (Авто)'!YP"&amp;$J$42),$C35,'Полная ст-ть с уч.НЗС (Авто)'!KX$11:INDIRECT("'Полная ст-ть с уч.НЗС (Авто)'!KX"&amp;$J$42))/$D35)</f>
        <v>0</v>
      </c>
      <c r="KY35" s="137">
        <f ca="1">IF($D35=0,0,SUMIF('Полная ст-ть с уч.НЗС (Авто)'!$YP$11:INDIRECT("'Полная ст-ть с уч.НЗС (Авто)'!YP"&amp;$J$42),$C35,'Полная ст-ть с уч.НЗС (Авто)'!KY$11:INDIRECT("'Полная ст-ть с уч.НЗС (Авто)'!KY"&amp;$J$42))/$D35)</f>
        <v>0</v>
      </c>
      <c r="KZ35" s="137">
        <f ca="1">IF($D35=0,0,SUMIF('Полная ст-ть с уч.НЗС (Авто)'!$YP$11:INDIRECT("'Полная ст-ть с уч.НЗС (Авто)'!YP"&amp;$J$42),$C35,'Полная ст-ть с уч.НЗС (Авто)'!KZ$11:INDIRECT("'Полная ст-ть с уч.НЗС (Авто)'!KZ"&amp;$J$42))/$D35)</f>
        <v>0</v>
      </c>
      <c r="LA35" s="137">
        <f ca="1">IF($D35=0,0,SUMIF('Полная ст-ть с уч.НЗС (Авто)'!$YP$11:INDIRECT("'Полная ст-ть с уч.НЗС (Авто)'!YP"&amp;$J$42),$C35,'Полная ст-ть с уч.НЗС (Авто)'!LA$11:INDIRECT("'Полная ст-ть с уч.НЗС (Авто)'!LA"&amp;$J$42))/$D35)</f>
        <v>0</v>
      </c>
      <c r="LB35" s="137">
        <f ca="1">IF($D35=0,0,SUMIF('Полная ст-ть с уч.НЗС (Авто)'!$YP$11:INDIRECT("'Полная ст-ть с уч.НЗС (Авто)'!YP"&amp;$J$42),$C35,'Полная ст-ть с уч.НЗС (Авто)'!LB$11:INDIRECT("'Полная ст-ть с уч.НЗС (Авто)'!LB"&amp;$J$42))/$D35)</f>
        <v>0</v>
      </c>
      <c r="LC35" s="137">
        <f ca="1">IF($D35=0,0,SUMIF('Полная ст-ть с уч.НЗС (Авто)'!$YP$11:INDIRECT("'Полная ст-ть с уч.НЗС (Авто)'!YP"&amp;$J$42),$C35,'Полная ст-ть с уч.НЗС (Авто)'!LC$11:INDIRECT("'Полная ст-ть с уч.НЗС (Авто)'!LC"&amp;$J$42))/$D35)</f>
        <v>0</v>
      </c>
      <c r="LD35" s="137">
        <f ca="1">IF($D35=0,0,SUMIF('Полная ст-ть с уч.НЗС (Авто)'!$YP$11:INDIRECT("'Полная ст-ть с уч.НЗС (Авто)'!YP"&amp;$J$42),$C35,'Полная ст-ть с уч.НЗС (Авто)'!LD$11:INDIRECT("'Полная ст-ть с уч.НЗС (Авто)'!LD"&amp;$J$42))/$D35)</f>
        <v>0</v>
      </c>
      <c r="LE35" s="137">
        <f ca="1">IF($D35=0,0,SUMIF('Полная ст-ть с уч.НЗС (Авто)'!$YP$11:INDIRECT("'Полная ст-ть с уч.НЗС (Авто)'!YP"&amp;$J$42),$C35,'Полная ст-ть с уч.НЗС (Авто)'!LE$11:INDIRECT("'Полная ст-ть с уч.НЗС (Авто)'!LE"&amp;$J$42))/$D35)</f>
        <v>0</v>
      </c>
      <c r="LF35" s="137">
        <f ca="1">IF($D35=0,0,SUMIF('Полная ст-ть с уч.НЗС (Авто)'!$YP$11:INDIRECT("'Полная ст-ть с уч.НЗС (Авто)'!YP"&amp;$J$42),$C35,'Полная ст-ть с уч.НЗС (Авто)'!LF$11:INDIRECT("'Полная ст-ть с уч.НЗС (Авто)'!LF"&amp;$J$42))/$D35)</f>
        <v>0</v>
      </c>
      <c r="LG35" s="137">
        <f ca="1">IF($D35=0,0,SUMIF('Полная ст-ть с уч.НЗС (Авто)'!$YP$11:INDIRECT("'Полная ст-ть с уч.НЗС (Авто)'!YP"&amp;$J$42),$C35,'Полная ст-ть с уч.НЗС (Авто)'!LG$11:INDIRECT("'Полная ст-ть с уч.НЗС (Авто)'!LG"&amp;$J$42))/$D35)</f>
        <v>0</v>
      </c>
      <c r="LH35" s="137">
        <f ca="1">IF($D35=0,0,SUMIF('Полная ст-ть с уч.НЗС (Авто)'!$YP$11:INDIRECT("'Полная ст-ть с уч.НЗС (Авто)'!YP"&amp;$J$42),$C35,'Полная ст-ть с уч.НЗС (Авто)'!LH$11:INDIRECT("'Полная ст-ть с уч.НЗС (Авто)'!LH"&amp;$J$42))/$D35)</f>
        <v>0</v>
      </c>
      <c r="LI35" s="137">
        <f ca="1">IF($D35=0,0,SUMIF('Полная ст-ть с уч.НЗС (Авто)'!$YP$11:INDIRECT("'Полная ст-ть с уч.НЗС (Авто)'!YP"&amp;$J$42),$C35,'Полная ст-ть с уч.НЗС (Авто)'!LI$11:INDIRECT("'Полная ст-ть с уч.НЗС (Авто)'!LI"&amp;$J$42))/$D35)</f>
        <v>0</v>
      </c>
      <c r="LJ35" s="137">
        <f ca="1">IF($D35=0,0,SUMIF('Полная ст-ть с уч.НЗС (Авто)'!$YP$11:INDIRECT("'Полная ст-ть с уч.НЗС (Авто)'!YP"&amp;$J$42),$C35,'Полная ст-ть с уч.НЗС (Авто)'!LJ$11:INDIRECT("'Полная ст-ть с уч.НЗС (Авто)'!LJ"&amp;$J$42))/$D35)</f>
        <v>0</v>
      </c>
      <c r="LK35" s="137">
        <f ca="1">IF($D35=0,0,SUMIF('Полная ст-ть с уч.НЗС (Авто)'!$YP$11:INDIRECT("'Полная ст-ть с уч.НЗС (Авто)'!YP"&amp;$J$42),$C35,'Полная ст-ть с уч.НЗС (Авто)'!LK$11:INDIRECT("'Полная ст-ть с уч.НЗС (Авто)'!LK"&amp;$J$42))/$D35)</f>
        <v>0</v>
      </c>
      <c r="LL35" s="137">
        <f ca="1">IF($D35=0,0,SUMIF('Полная ст-ть с уч.НЗС (Авто)'!$YP$11:INDIRECT("'Полная ст-ть с уч.НЗС (Авто)'!YP"&amp;$J$42),$C35,'Полная ст-ть с уч.НЗС (Авто)'!LL$11:INDIRECT("'Полная ст-ть с уч.НЗС (Авто)'!LL"&amp;$J$42))/$D35)</f>
        <v>0</v>
      </c>
      <c r="LM35" s="137">
        <f ca="1">IF($D35=0,0,SUMIF('Полная ст-ть с уч.НЗС (Авто)'!$YP$11:INDIRECT("'Полная ст-ть с уч.НЗС (Авто)'!YP"&amp;$J$42),$C35,'Полная ст-ть с уч.НЗС (Авто)'!LM$11:INDIRECT("'Полная ст-ть с уч.НЗС (Авто)'!LM"&amp;$J$42))/$D35)</f>
        <v>0</v>
      </c>
      <c r="LN35" s="137">
        <f ca="1">IF($D35=0,0,SUMIF('Полная ст-ть с уч.НЗС (Авто)'!$YP$11:INDIRECT("'Полная ст-ть с уч.НЗС (Авто)'!YP"&amp;$J$42),$C35,'Полная ст-ть с уч.НЗС (Авто)'!LN$11:INDIRECT("'Полная ст-ть с уч.НЗС (Авто)'!LN"&amp;$J$42))/$D35)</f>
        <v>0</v>
      </c>
      <c r="LO35" s="137">
        <f ca="1">IF($D35=0,0,SUMIF('Полная ст-ть с уч.НЗС (Авто)'!$YP$11:INDIRECT("'Полная ст-ть с уч.НЗС (Авто)'!YP"&amp;$J$42),$C35,'Полная ст-ть с уч.НЗС (Авто)'!LO$11:INDIRECT("'Полная ст-ть с уч.НЗС (Авто)'!LO"&amp;$J$42))/$D35)</f>
        <v>0</v>
      </c>
      <c r="LP35" s="137">
        <f ca="1">IF($D35=0,0,SUMIF('Полная ст-ть с уч.НЗС (Авто)'!$YP$11:INDIRECT("'Полная ст-ть с уч.НЗС (Авто)'!YP"&amp;$J$42),$C35,'Полная ст-ть с уч.НЗС (Авто)'!LP$11:INDIRECT("'Полная ст-ть с уч.НЗС (Авто)'!LP"&amp;$J$42))/$D35)</f>
        <v>0</v>
      </c>
      <c r="LQ35" s="137">
        <f ca="1">IF($D35=0,0,SUMIF('Полная ст-ть с уч.НЗС (Авто)'!$YP$11:INDIRECT("'Полная ст-ть с уч.НЗС (Авто)'!YP"&amp;$J$42),$C35,'Полная ст-ть с уч.НЗС (Авто)'!LQ$11:INDIRECT("'Полная ст-ть с уч.НЗС (Авто)'!LQ"&amp;$J$42))/$D35)</f>
        <v>0</v>
      </c>
      <c r="LR35" s="137">
        <f ca="1">IF($D35=0,0,SUMIF('Полная ст-ть с уч.НЗС (Авто)'!$YP$11:INDIRECT("'Полная ст-ть с уч.НЗС (Авто)'!YP"&amp;$J$42),$C35,'Полная ст-ть с уч.НЗС (Авто)'!LR$11:INDIRECT("'Полная ст-ть с уч.НЗС (Авто)'!LR"&amp;$J$42))/$D35)</f>
        <v>0</v>
      </c>
      <c r="LS35" s="137">
        <f ca="1">IF($D35=0,0,SUMIF('Полная ст-ть с уч.НЗС (Авто)'!$YP$11:INDIRECT("'Полная ст-ть с уч.НЗС (Авто)'!YP"&amp;$J$42),$C35,'Полная ст-ть с уч.НЗС (Авто)'!LS$11:INDIRECT("'Полная ст-ть с уч.НЗС (Авто)'!LS"&amp;$J$42))/$D35)</f>
        <v>0</v>
      </c>
      <c r="LT35" s="137">
        <f ca="1">IF($D35=0,0,SUMIF('Полная ст-ть с уч.НЗС (Авто)'!$YP$11:INDIRECT("'Полная ст-ть с уч.НЗС (Авто)'!YP"&amp;$J$42),$C35,'Полная ст-ть с уч.НЗС (Авто)'!LT$11:INDIRECT("'Полная ст-ть с уч.НЗС (Авто)'!LT"&amp;$J$42))/$D35)</f>
        <v>0</v>
      </c>
      <c r="LU35" s="137">
        <f ca="1">IF($D35=0,0,SUMIF('Полная ст-ть с уч.НЗС (Авто)'!$YP$11:INDIRECT("'Полная ст-ть с уч.НЗС (Авто)'!YP"&amp;$J$42),$C35,'Полная ст-ть с уч.НЗС (Авто)'!LU$11:INDIRECT("'Полная ст-ть с уч.НЗС (Авто)'!LU"&amp;$J$42))/$D35)</f>
        <v>0</v>
      </c>
      <c r="LV35" s="137">
        <f ca="1">IF($D35=0,0,SUMIF('Полная ст-ть с уч.НЗС (Авто)'!$YP$11:INDIRECT("'Полная ст-ть с уч.НЗС (Авто)'!YP"&amp;$J$42),$C35,'Полная ст-ть с уч.НЗС (Авто)'!LV$11:INDIRECT("'Полная ст-ть с уч.НЗС (Авто)'!LV"&amp;$J$42))/$D35)</f>
        <v>0</v>
      </c>
      <c r="LW35" s="137">
        <f ca="1">IF($D35=0,0,SUMIF('Полная ст-ть с уч.НЗС (Авто)'!$YP$11:INDIRECT("'Полная ст-ть с уч.НЗС (Авто)'!YP"&amp;$J$42),$C35,'Полная ст-ть с уч.НЗС (Авто)'!LW$11:INDIRECT("'Полная ст-ть с уч.НЗС (Авто)'!LW"&amp;$J$42))/$D35)</f>
        <v>0</v>
      </c>
      <c r="LX35" s="137">
        <f ca="1">IF($D35=0,0,SUMIF('Полная ст-ть с уч.НЗС (Авто)'!$YP$11:INDIRECT("'Полная ст-ть с уч.НЗС (Авто)'!YP"&amp;$J$42),$C35,'Полная ст-ть с уч.НЗС (Авто)'!LX$11:INDIRECT("'Полная ст-ть с уч.НЗС (Авто)'!LX"&amp;$J$42))/$D35)</f>
        <v>0</v>
      </c>
      <c r="LY35" s="137">
        <f ca="1">IF($D35=0,0,SUMIF('Полная ст-ть с уч.НЗС (Авто)'!$YP$11:INDIRECT("'Полная ст-ть с уч.НЗС (Авто)'!YP"&amp;$J$42),$C35,'Полная ст-ть с уч.НЗС (Авто)'!LY$11:INDIRECT("'Полная ст-ть с уч.НЗС (Авто)'!LY"&amp;$J$42))/$D35)</f>
        <v>0</v>
      </c>
      <c r="LZ35" s="137">
        <f ca="1">IF($D35=0,0,SUMIF('Полная ст-ть с уч.НЗС (Авто)'!$YP$11:INDIRECT("'Полная ст-ть с уч.НЗС (Авто)'!YP"&amp;$J$42),$C35,'Полная ст-ть с уч.НЗС (Авто)'!LZ$11:INDIRECT("'Полная ст-ть с уч.НЗС (Авто)'!LZ"&amp;$J$42))/$D35)</f>
        <v>0</v>
      </c>
      <c r="MA35" s="137">
        <f ca="1">IF($D35=0,0,SUMIF('Полная ст-ть с уч.НЗС (Авто)'!$YP$11:INDIRECT("'Полная ст-ть с уч.НЗС (Авто)'!YP"&amp;$J$42),$C35,'Полная ст-ть с уч.НЗС (Авто)'!MA$11:INDIRECT("'Полная ст-ть с уч.НЗС (Авто)'!MA"&amp;$J$42))/$D35)</f>
        <v>0</v>
      </c>
      <c r="MB35" s="137">
        <f ca="1">IF($D35=0,0,SUMIF('Полная ст-ть с уч.НЗС (Авто)'!$YP$11:INDIRECT("'Полная ст-ть с уч.НЗС (Авто)'!YP"&amp;$J$42),$C35,'Полная ст-ть с уч.НЗС (Авто)'!MB$11:INDIRECT("'Полная ст-ть с уч.НЗС (Авто)'!MB"&amp;$J$42))/$D35)</f>
        <v>0</v>
      </c>
      <c r="MC35" s="137">
        <f ca="1">IF($D35=0,0,SUMIF('Полная ст-ть с уч.НЗС (Авто)'!$YP$11:INDIRECT("'Полная ст-ть с уч.НЗС (Авто)'!YP"&amp;$J$42),$C35,'Полная ст-ть с уч.НЗС (Авто)'!MC$11:INDIRECT("'Полная ст-ть с уч.НЗС (Авто)'!MC"&amp;$J$42))/$D35)</f>
        <v>0</v>
      </c>
      <c r="MD35" s="137">
        <f ca="1">IF($D35=0,0,SUMIF('Полная ст-ть с уч.НЗС (Авто)'!$YP$11:INDIRECT("'Полная ст-ть с уч.НЗС (Авто)'!YP"&amp;$J$42),$C35,'Полная ст-ть с уч.НЗС (Авто)'!MD$11:INDIRECT("'Полная ст-ть с уч.НЗС (Авто)'!MD"&amp;$J$42))/$D35)</f>
        <v>0</v>
      </c>
      <c r="ME35" s="137">
        <f ca="1">IF($D35=0,0,SUMIF('Полная ст-ть с уч.НЗС (Авто)'!$YP$11:INDIRECT("'Полная ст-ть с уч.НЗС (Авто)'!YP"&amp;$J$42),$C35,'Полная ст-ть с уч.НЗС (Авто)'!ME$11:INDIRECT("'Полная ст-ть с уч.НЗС (Авто)'!ME"&amp;$J$42))/$D35)</f>
        <v>0</v>
      </c>
      <c r="MF35" s="137">
        <f ca="1">IF($D35=0,0,SUMIF('Полная ст-ть с уч.НЗС (Авто)'!$YP$11:INDIRECT("'Полная ст-ть с уч.НЗС (Авто)'!YP"&amp;$J$42),$C35,'Полная ст-ть с уч.НЗС (Авто)'!MF$11:INDIRECT("'Полная ст-ть с уч.НЗС (Авто)'!MF"&amp;$J$42))/$D35)</f>
        <v>0</v>
      </c>
      <c r="MG35" s="137">
        <f ca="1">IF($D35=0,0,SUMIF('Полная ст-ть с уч.НЗС (Авто)'!$YP$11:INDIRECT("'Полная ст-ть с уч.НЗС (Авто)'!YP"&amp;$J$42),$C35,'Полная ст-ть с уч.НЗС (Авто)'!MG$11:INDIRECT("'Полная ст-ть с уч.НЗС (Авто)'!MG"&amp;$J$42))/$D35)</f>
        <v>0</v>
      </c>
      <c r="MH35" s="137">
        <f ca="1">IF($D35=0,0,SUMIF('Полная ст-ть с уч.НЗС (Авто)'!$YP$11:INDIRECT("'Полная ст-ть с уч.НЗС (Авто)'!YP"&amp;$J$42),$C35,'Полная ст-ть с уч.НЗС (Авто)'!MH$11:INDIRECT("'Полная ст-ть с уч.НЗС (Авто)'!MH"&amp;$J$42))/$D35)</f>
        <v>0</v>
      </c>
      <c r="MI35" s="137">
        <f ca="1">IF($D35=0,0,SUMIF('Полная ст-ть с уч.НЗС (Авто)'!$YP$11:INDIRECT("'Полная ст-ть с уч.НЗС (Авто)'!YP"&amp;$J$42),$C35,'Полная ст-ть с уч.НЗС (Авто)'!MI$11:INDIRECT("'Полная ст-ть с уч.НЗС (Авто)'!MI"&amp;$J$42))/$D35)</f>
        <v>0</v>
      </c>
      <c r="MJ35" s="137">
        <f ca="1">IF($D35=0,0,SUMIF('Полная ст-ть с уч.НЗС (Авто)'!$YP$11:INDIRECT("'Полная ст-ть с уч.НЗС (Авто)'!YP"&amp;$J$42),$C35,'Полная ст-ть с уч.НЗС (Авто)'!MJ$11:INDIRECT("'Полная ст-ть с уч.НЗС (Авто)'!MJ"&amp;$J$42))/$D35)</f>
        <v>0</v>
      </c>
      <c r="MK35" s="137">
        <f ca="1">IF($D35=0,0,SUMIF('Полная ст-ть с уч.НЗС (Авто)'!$YP$11:INDIRECT("'Полная ст-ть с уч.НЗС (Авто)'!YP"&amp;$J$42),$C35,'Полная ст-ть с уч.НЗС (Авто)'!MK$11:INDIRECT("'Полная ст-ть с уч.НЗС (Авто)'!MK"&amp;$J$42))/$D35)</f>
        <v>0</v>
      </c>
      <c r="ML35" s="137">
        <f ca="1">IF($D35=0,0,SUMIF('Полная ст-ть с уч.НЗС (Авто)'!$YP$11:INDIRECT("'Полная ст-ть с уч.НЗС (Авто)'!YP"&amp;$J$42),$C35,'Полная ст-ть с уч.НЗС (Авто)'!ML$11:INDIRECT("'Полная ст-ть с уч.НЗС (Авто)'!ML"&amp;$J$42))/$D35)</f>
        <v>0</v>
      </c>
      <c r="MM35" s="137">
        <f ca="1">IF($D35=0,0,SUMIF('Полная ст-ть с уч.НЗС (Авто)'!$YP$11:INDIRECT("'Полная ст-ть с уч.НЗС (Авто)'!YP"&amp;$J$42),$C35,'Полная ст-ть с уч.НЗС (Авто)'!MM$11:INDIRECT("'Полная ст-ть с уч.НЗС (Авто)'!MM"&amp;$J$42))/$D35)</f>
        <v>0</v>
      </c>
      <c r="MN35" s="137">
        <f ca="1">IF($D35=0,0,SUMIF('Полная ст-ть с уч.НЗС (Авто)'!$YP$11:INDIRECT("'Полная ст-ть с уч.НЗС (Авто)'!YP"&amp;$J$42),$C35,'Полная ст-ть с уч.НЗС (Авто)'!MN$11:INDIRECT("'Полная ст-ть с уч.НЗС (Авто)'!MN"&amp;$J$42))/$D35)</f>
        <v>0</v>
      </c>
      <c r="MO35" s="137">
        <f ca="1">IF($D35=0,0,SUMIF('Полная ст-ть с уч.НЗС (Авто)'!$YP$11:INDIRECT("'Полная ст-ть с уч.НЗС (Авто)'!YP"&amp;$J$42),$C35,'Полная ст-ть с уч.НЗС (Авто)'!MO$11:INDIRECT("'Полная ст-ть с уч.НЗС (Авто)'!MO"&amp;$J$42))/$D35)</f>
        <v>0</v>
      </c>
      <c r="MP35" s="137">
        <f ca="1">IF($D35=0,0,SUMIF('Полная ст-ть с уч.НЗС (Авто)'!$YP$11:INDIRECT("'Полная ст-ть с уч.НЗС (Авто)'!YP"&amp;$J$42),$C35,'Полная ст-ть с уч.НЗС (Авто)'!MP$11:INDIRECT("'Полная ст-ть с уч.НЗС (Авто)'!MP"&amp;$J$42))/$D35)</f>
        <v>0</v>
      </c>
      <c r="MQ35" s="137">
        <f ca="1">IF($D35=0,0,SUMIF('Полная ст-ть с уч.НЗС (Авто)'!$YP$11:INDIRECT("'Полная ст-ть с уч.НЗС (Авто)'!YP"&amp;$J$42),$C35,'Полная ст-ть с уч.НЗС (Авто)'!MQ$11:INDIRECT("'Полная ст-ть с уч.НЗС (Авто)'!MQ"&amp;$J$42))/$D35)</f>
        <v>0</v>
      </c>
      <c r="MR35" s="137">
        <f ca="1">IF($D35=0,0,SUMIF('Полная ст-ть с уч.НЗС (Авто)'!$YP$11:INDIRECT("'Полная ст-ть с уч.НЗС (Авто)'!YP"&amp;$J$42),$C35,'Полная ст-ть с уч.НЗС (Авто)'!MR$11:INDIRECT("'Полная ст-ть с уч.НЗС (Авто)'!MR"&amp;$J$42))/$D35)</f>
        <v>0</v>
      </c>
      <c r="MS35" s="137">
        <f ca="1">IF($D35=0,0,SUMIF('Полная ст-ть с уч.НЗС (Авто)'!$YP$11:INDIRECT("'Полная ст-ть с уч.НЗС (Авто)'!YP"&amp;$J$42),$C35,'Полная ст-ть с уч.НЗС (Авто)'!MS$11:INDIRECT("'Полная ст-ть с уч.НЗС (Авто)'!MS"&amp;$J$42))/$D35)</f>
        <v>0</v>
      </c>
      <c r="MT35" s="137">
        <f ca="1">IF($D35=0,0,SUMIF('Полная ст-ть с уч.НЗС (Авто)'!$YP$11:INDIRECT("'Полная ст-ть с уч.НЗС (Авто)'!YP"&amp;$J$42),$C35,'Полная ст-ть с уч.НЗС (Авто)'!MT$11:INDIRECT("'Полная ст-ть с уч.НЗС (Авто)'!MT"&amp;$J$42))/$D35)</f>
        <v>0</v>
      </c>
      <c r="MU35" s="137">
        <f ca="1">IF($D35=0,0,SUMIF('Полная ст-ть с уч.НЗС (Авто)'!$YP$11:INDIRECT("'Полная ст-ть с уч.НЗС (Авто)'!YP"&amp;$J$42),$C35,'Полная ст-ть с уч.НЗС (Авто)'!MU$11:INDIRECT("'Полная ст-ть с уч.НЗС (Авто)'!MU"&amp;$J$42))/$D35)</f>
        <v>0</v>
      </c>
      <c r="MV35" s="137">
        <f ca="1">IF($D35=0,0,SUMIF('Полная ст-ть с уч.НЗС (Авто)'!$YP$11:INDIRECT("'Полная ст-ть с уч.НЗС (Авто)'!YP"&amp;$J$42),$C35,'Полная ст-ть с уч.НЗС (Авто)'!MV$11:INDIRECT("'Полная ст-ть с уч.НЗС (Авто)'!MV"&amp;$J$42))/$D35)</f>
        <v>0</v>
      </c>
      <c r="MW35" s="137">
        <f ca="1">IF($D35=0,0,SUMIF('Полная ст-ть с уч.НЗС (Авто)'!$YP$11:INDIRECT("'Полная ст-ть с уч.НЗС (Авто)'!YP"&amp;$J$42),$C35,'Полная ст-ть с уч.НЗС (Авто)'!MW$11:INDIRECT("'Полная ст-ть с уч.НЗС (Авто)'!MW"&amp;$J$42))/$D35)</f>
        <v>0</v>
      </c>
      <c r="MX35" s="137">
        <f ca="1">IF($D35=0,0,SUMIF('Полная ст-ть с уч.НЗС (Авто)'!$YP$11:INDIRECT("'Полная ст-ть с уч.НЗС (Авто)'!YP"&amp;$J$42),$C35,'Полная ст-ть с уч.НЗС (Авто)'!MX$11:INDIRECT("'Полная ст-ть с уч.НЗС (Авто)'!MX"&amp;$J$42))/$D35)</f>
        <v>0</v>
      </c>
      <c r="MY35" s="137">
        <f ca="1">IF($D35=0,0,SUMIF('Полная ст-ть с уч.НЗС (Авто)'!$YP$11:INDIRECT("'Полная ст-ть с уч.НЗС (Авто)'!YP"&amp;$J$42),$C35,'Полная ст-ть с уч.НЗС (Авто)'!MY$11:INDIRECT("'Полная ст-ть с уч.НЗС (Авто)'!MY"&amp;$J$42))/$D35)</f>
        <v>0</v>
      </c>
      <c r="MZ35" s="137">
        <f ca="1">IF($D35=0,0,SUMIF('Полная ст-ть с уч.НЗС (Авто)'!$YP$11:INDIRECT("'Полная ст-ть с уч.НЗС (Авто)'!YP"&amp;$J$42),$C35,'Полная ст-ть с уч.НЗС (Авто)'!MZ$11:INDIRECT("'Полная ст-ть с уч.НЗС (Авто)'!MZ"&amp;$J$42))/$D35)</f>
        <v>0</v>
      </c>
      <c r="NA35" s="137">
        <f ca="1">IF($D35=0,0,SUMIF('Полная ст-ть с уч.НЗС (Авто)'!$YP$11:INDIRECT("'Полная ст-ть с уч.НЗС (Авто)'!YP"&amp;$J$42),$C35,'Полная ст-ть с уч.НЗС (Авто)'!NA$11:INDIRECT("'Полная ст-ть с уч.НЗС (Авто)'!NA"&amp;$J$42))/$D35)</f>
        <v>0</v>
      </c>
      <c r="NB35" s="137">
        <f ca="1">IF($D35=0,0,SUMIF('Полная ст-ть с уч.НЗС (Авто)'!$YP$11:INDIRECT("'Полная ст-ть с уч.НЗС (Авто)'!YP"&amp;$J$42),$C35,'Полная ст-ть с уч.НЗС (Авто)'!NB$11:INDIRECT("'Полная ст-ть с уч.НЗС (Авто)'!NB"&amp;$J$42))/$D35)</f>
        <v>0</v>
      </c>
      <c r="NC35" s="137">
        <f ca="1">IF($D35=0,0,SUMIF('Полная ст-ть с уч.НЗС (Авто)'!$YP$11:INDIRECT("'Полная ст-ть с уч.НЗС (Авто)'!YP"&amp;$J$42),$C35,'Полная ст-ть с уч.НЗС (Авто)'!NC$11:INDIRECT("'Полная ст-ть с уч.НЗС (Авто)'!NC"&amp;$J$42))/$D35)</f>
        <v>0</v>
      </c>
      <c r="ND35" s="137">
        <f ca="1">IF($D35=0,0,SUMIF('Полная ст-ть с уч.НЗС (Авто)'!$YP$11:INDIRECT("'Полная ст-ть с уч.НЗС (Авто)'!YP"&amp;$J$42),$C35,'Полная ст-ть с уч.НЗС (Авто)'!ND$11:INDIRECT("'Полная ст-ть с уч.НЗС (Авто)'!ND"&amp;$J$42))/$D35)</f>
        <v>0</v>
      </c>
      <c r="NE35" s="137">
        <f ca="1">IF($D35=0,0,SUMIF('Полная ст-ть с уч.НЗС (Авто)'!$YP$11:INDIRECT("'Полная ст-ть с уч.НЗС (Авто)'!YP"&amp;$J$42),$C35,'Полная ст-ть с уч.НЗС (Авто)'!NE$11:INDIRECT("'Полная ст-ть с уч.НЗС (Авто)'!NE"&amp;$J$42))/$D35)</f>
        <v>0</v>
      </c>
      <c r="NF35" s="137">
        <f ca="1">IF($D35=0,0,SUMIF('Полная ст-ть с уч.НЗС (Авто)'!$YP$11:INDIRECT("'Полная ст-ть с уч.НЗС (Авто)'!YP"&amp;$J$42),$C35,'Полная ст-ть с уч.НЗС (Авто)'!NF$11:INDIRECT("'Полная ст-ть с уч.НЗС (Авто)'!NF"&amp;$J$42))/$D35)</f>
        <v>0</v>
      </c>
      <c r="NG35" s="137">
        <f ca="1">IF($D35=0,0,SUMIF('Полная ст-ть с уч.НЗС (Авто)'!$YP$11:INDIRECT("'Полная ст-ть с уч.НЗС (Авто)'!YP"&amp;$J$42),$C35,'Полная ст-ть с уч.НЗС (Авто)'!NG$11:INDIRECT("'Полная ст-ть с уч.НЗС (Авто)'!NG"&amp;$J$42))/$D35)</f>
        <v>0</v>
      </c>
      <c r="NH35" s="137">
        <f ca="1">IF($D35=0,0,SUMIF('Полная ст-ть с уч.НЗС (Авто)'!$YP$11:INDIRECT("'Полная ст-ть с уч.НЗС (Авто)'!YP"&amp;$J$42),$C35,'Полная ст-ть с уч.НЗС (Авто)'!NH$11:INDIRECT("'Полная ст-ть с уч.НЗС (Авто)'!NH"&amp;$J$42))/$D35)</f>
        <v>0</v>
      </c>
      <c r="NI35" s="137">
        <f ca="1">IF($D35=0,0,SUMIF('Полная ст-ть с уч.НЗС (Авто)'!$YP$11:INDIRECT("'Полная ст-ть с уч.НЗС (Авто)'!YP"&amp;$J$42),$C35,'Полная ст-ть с уч.НЗС (Авто)'!NI$11:INDIRECT("'Полная ст-ть с уч.НЗС (Авто)'!NI"&amp;$J$42))/$D35)</f>
        <v>0</v>
      </c>
      <c r="NJ35" s="137">
        <f ca="1">IF($D35=0,0,SUMIF('Полная ст-ть с уч.НЗС (Авто)'!$YP$11:INDIRECT("'Полная ст-ть с уч.НЗС (Авто)'!YP"&amp;$J$42),$C35,'Полная ст-ть с уч.НЗС (Авто)'!NJ$11:INDIRECT("'Полная ст-ть с уч.НЗС (Авто)'!NJ"&amp;$J$42))/$D35)</f>
        <v>0</v>
      </c>
      <c r="NK35" s="137">
        <f ca="1">IF($D35=0,0,SUMIF('Полная ст-ть с уч.НЗС (Авто)'!$YP$11:INDIRECT("'Полная ст-ть с уч.НЗС (Авто)'!YP"&amp;$J$42),$C35,'Полная ст-ть с уч.НЗС (Авто)'!NK$11:INDIRECT("'Полная ст-ть с уч.НЗС (Авто)'!NK"&amp;$J$42))/$D35)</f>
        <v>0</v>
      </c>
      <c r="NL35" s="137">
        <f ca="1">IF($D35=0,0,SUMIF('Полная ст-ть с уч.НЗС (Авто)'!$YP$11:INDIRECT("'Полная ст-ть с уч.НЗС (Авто)'!YP"&amp;$J$42),$C35,'Полная ст-ть с уч.НЗС (Авто)'!NL$11:INDIRECT("'Полная ст-ть с уч.НЗС (Авто)'!NL"&amp;$J$42))/$D35)</f>
        <v>0</v>
      </c>
      <c r="NM35" s="137">
        <f ca="1">IF($D35=0,0,SUMIF('Полная ст-ть с уч.НЗС (Авто)'!$YP$11:INDIRECT("'Полная ст-ть с уч.НЗС (Авто)'!YP"&amp;$J$42),$C35,'Полная ст-ть с уч.НЗС (Авто)'!NM$11:INDIRECT("'Полная ст-ть с уч.НЗС (Авто)'!NM"&amp;$J$42))/$D35)</f>
        <v>0</v>
      </c>
      <c r="NN35" s="137">
        <f ca="1">IF($D35=0,0,SUMIF('Полная ст-ть с уч.НЗС (Авто)'!$YP$11:INDIRECT("'Полная ст-ть с уч.НЗС (Авто)'!YP"&amp;$J$42),$C35,'Полная ст-ть с уч.НЗС (Авто)'!NN$11:INDIRECT("'Полная ст-ть с уч.НЗС (Авто)'!NN"&amp;$J$42))/$D35)</f>
        <v>0</v>
      </c>
      <c r="NO35" s="137">
        <f ca="1">IF($D35=0,0,SUMIF('Полная ст-ть с уч.НЗС (Авто)'!$YP$11:INDIRECT("'Полная ст-ть с уч.НЗС (Авто)'!YP"&amp;$J$42),$C35,'Полная ст-ть с уч.НЗС (Авто)'!NO$11:INDIRECT("'Полная ст-ть с уч.НЗС (Авто)'!NO"&amp;$J$42))/$D35)</f>
        <v>0</v>
      </c>
      <c r="NP35" s="137">
        <f ca="1">IF($D35=0,0,SUMIF('Полная ст-ть с уч.НЗС (Авто)'!$YP$11:INDIRECT("'Полная ст-ть с уч.НЗС (Авто)'!YP"&amp;$J$42),$C35,'Полная ст-ть с уч.НЗС (Авто)'!NP$11:INDIRECT("'Полная ст-ть с уч.НЗС (Авто)'!NP"&amp;$J$42))/$D35)</f>
        <v>0</v>
      </c>
      <c r="NQ35" s="137">
        <f ca="1">IF($D35=0,0,SUMIF('Полная ст-ть с уч.НЗС (Авто)'!$YP$11:INDIRECT("'Полная ст-ть с уч.НЗС (Авто)'!YP"&amp;$J$42),$C35,'Полная ст-ть с уч.НЗС (Авто)'!NQ$11:INDIRECT("'Полная ст-ть с уч.НЗС (Авто)'!NQ"&amp;$J$42))/$D35)</f>
        <v>0</v>
      </c>
      <c r="NR35" s="137">
        <f ca="1">IF($D35=0,0,SUMIF('Полная ст-ть с уч.НЗС (Авто)'!$YP$11:INDIRECT("'Полная ст-ть с уч.НЗС (Авто)'!YP"&amp;$J$42),$C35,'Полная ст-ть с уч.НЗС (Авто)'!NR$11:INDIRECT("'Полная ст-ть с уч.НЗС (Авто)'!NR"&amp;$J$42))/$D35)</f>
        <v>0</v>
      </c>
      <c r="NS35" s="137">
        <f ca="1">IF($D35=0,0,SUMIF('Полная ст-ть с уч.НЗС (Авто)'!$YP$11:INDIRECT("'Полная ст-ть с уч.НЗС (Авто)'!YP"&amp;$J$42),$C35,'Полная ст-ть с уч.НЗС (Авто)'!NS$11:INDIRECT("'Полная ст-ть с уч.НЗС (Авто)'!NS"&amp;$J$42))/$D35)</f>
        <v>0</v>
      </c>
      <c r="NT35" s="137">
        <f ca="1">IF($D35=0,0,SUMIF('Полная ст-ть с уч.НЗС (Авто)'!$YP$11:INDIRECT("'Полная ст-ть с уч.НЗС (Авто)'!YP"&amp;$J$42),$C35,'Полная ст-ть с уч.НЗС (Авто)'!NT$11:INDIRECT("'Полная ст-ть с уч.НЗС (Авто)'!NT"&amp;$J$42))/$D35)</f>
        <v>0</v>
      </c>
      <c r="NU35" s="137">
        <f ca="1">IF($D35=0,0,SUMIF('Полная ст-ть с уч.НЗС (Авто)'!$YP$11:INDIRECT("'Полная ст-ть с уч.НЗС (Авто)'!YP"&amp;$J$42),$C35,'Полная ст-ть с уч.НЗС (Авто)'!NU$11:INDIRECT("'Полная ст-ть с уч.НЗС (Авто)'!NU"&amp;$J$42))/$D35)</f>
        <v>0</v>
      </c>
      <c r="NV35" s="137">
        <f ca="1">IF($D35=0,0,SUMIF('Полная ст-ть с уч.НЗС (Авто)'!$YP$11:INDIRECT("'Полная ст-ть с уч.НЗС (Авто)'!YP"&amp;$J$42),$C35,'Полная ст-ть с уч.НЗС (Авто)'!NV$11:INDIRECT("'Полная ст-ть с уч.НЗС (Авто)'!NV"&amp;$J$42))/$D35)</f>
        <v>0</v>
      </c>
      <c r="NW35" s="137">
        <f ca="1">IF($D35=0,0,SUMIF('Полная ст-ть с уч.НЗС (Авто)'!$YP$11:INDIRECT("'Полная ст-ть с уч.НЗС (Авто)'!YP"&amp;$J$42),$C35,'Полная ст-ть с уч.НЗС (Авто)'!NW$11:INDIRECT("'Полная ст-ть с уч.НЗС (Авто)'!NW"&amp;$J$42))/$D35)</f>
        <v>0</v>
      </c>
      <c r="NX35" s="137">
        <f ca="1">IF($D35=0,0,SUMIF('Полная ст-ть с уч.НЗС (Авто)'!$YP$11:INDIRECT("'Полная ст-ть с уч.НЗС (Авто)'!YP"&amp;$J$42),$C35,'Полная ст-ть с уч.НЗС (Авто)'!NX$11:INDIRECT("'Полная ст-ть с уч.НЗС (Авто)'!NX"&amp;$J$42))/$D35)</f>
        <v>0</v>
      </c>
      <c r="NY35" s="137">
        <f ca="1">IF($D35=0,0,SUMIF('Полная ст-ть с уч.НЗС (Авто)'!$YP$11:INDIRECT("'Полная ст-ть с уч.НЗС (Авто)'!YP"&amp;$J$42),$C35,'Полная ст-ть с уч.НЗС (Авто)'!NY$11:INDIRECT("'Полная ст-ть с уч.НЗС (Авто)'!NY"&amp;$J$42))/$D35)</f>
        <v>0</v>
      </c>
      <c r="NZ35" s="137">
        <f ca="1">IF($D35=0,0,SUMIF('Полная ст-ть с уч.НЗС (Авто)'!$YP$11:INDIRECT("'Полная ст-ть с уч.НЗС (Авто)'!YP"&amp;$J$42),$C35,'Полная ст-ть с уч.НЗС (Авто)'!NZ$11:INDIRECT("'Полная ст-ть с уч.НЗС (Авто)'!NZ"&amp;$J$42))/$D35)</f>
        <v>0</v>
      </c>
      <c r="OA35" s="137">
        <f ca="1">IF($D35=0,0,SUMIF('Полная ст-ть с уч.НЗС (Авто)'!$YP$11:INDIRECT("'Полная ст-ть с уч.НЗС (Авто)'!YP"&amp;$J$42),$C35,'Полная ст-ть с уч.НЗС (Авто)'!OA$11:INDIRECT("'Полная ст-ть с уч.НЗС (Авто)'!OA"&amp;$J$42))/$D35)</f>
        <v>0</v>
      </c>
      <c r="OB35" s="137">
        <f ca="1">IF($D35=0,0,SUMIF('Полная ст-ть с уч.НЗС (Авто)'!$YP$11:INDIRECT("'Полная ст-ть с уч.НЗС (Авто)'!YP"&amp;$J$42),$C35,'Полная ст-ть с уч.НЗС (Авто)'!OB$11:INDIRECT("'Полная ст-ть с уч.НЗС (Авто)'!OB"&amp;$J$42))/$D35)</f>
        <v>0</v>
      </c>
      <c r="OC35" s="137">
        <f ca="1">IF($D35=0,0,SUMIF('Полная ст-ть с уч.НЗС (Авто)'!$YP$11:INDIRECT("'Полная ст-ть с уч.НЗС (Авто)'!YP"&amp;$J$42),$C35,'Полная ст-ть с уч.НЗС (Авто)'!OC$11:INDIRECT("'Полная ст-ть с уч.НЗС (Авто)'!OC"&amp;$J$42))/$D35)</f>
        <v>0</v>
      </c>
      <c r="OD35" s="137">
        <f ca="1">IF($D35=0,0,SUMIF('Полная ст-ть с уч.НЗС (Авто)'!$YP$11:INDIRECT("'Полная ст-ть с уч.НЗС (Авто)'!YP"&amp;$J$42),$C35,'Полная ст-ть с уч.НЗС (Авто)'!OD$11:INDIRECT("'Полная ст-ть с уч.НЗС (Авто)'!OD"&amp;$J$42))/$D35)</f>
        <v>0</v>
      </c>
      <c r="OE35" s="137">
        <f ca="1">IF($D35=0,0,SUMIF('Полная ст-ть с уч.НЗС (Авто)'!$YP$11:INDIRECT("'Полная ст-ть с уч.НЗС (Авто)'!YP"&amp;$J$42),$C35,'Полная ст-ть с уч.НЗС (Авто)'!OE$11:INDIRECT("'Полная ст-ть с уч.НЗС (Авто)'!OE"&amp;$J$42))/$D35)</f>
        <v>0</v>
      </c>
      <c r="OF35" s="137">
        <f ca="1">IF($D35=0,0,SUMIF('Полная ст-ть с уч.НЗС (Авто)'!$YP$11:INDIRECT("'Полная ст-ть с уч.НЗС (Авто)'!YP"&amp;$J$42),$C35,'Полная ст-ть с уч.НЗС (Авто)'!OF$11:INDIRECT("'Полная ст-ть с уч.НЗС (Авто)'!OF"&amp;$J$42))/$D35)</f>
        <v>0</v>
      </c>
      <c r="OG35" s="137">
        <f ca="1">IF($D35=0,0,SUMIF('Полная ст-ть с уч.НЗС (Авто)'!$YP$11:INDIRECT("'Полная ст-ть с уч.НЗС (Авто)'!YP"&amp;$J$42),$C35,'Полная ст-ть с уч.НЗС (Авто)'!OG$11:INDIRECT("'Полная ст-ть с уч.НЗС (Авто)'!OG"&amp;$J$42))/$D35)</f>
        <v>0</v>
      </c>
      <c r="OH35" s="137">
        <f ca="1">IF($D35=0,0,SUMIF('Полная ст-ть с уч.НЗС (Авто)'!$YP$11:INDIRECT("'Полная ст-ть с уч.НЗС (Авто)'!YP"&amp;$J$42),$C35,'Полная ст-ть с уч.НЗС (Авто)'!OH$11:INDIRECT("'Полная ст-ть с уч.НЗС (Авто)'!OH"&amp;$J$42))/$D35)</f>
        <v>0</v>
      </c>
      <c r="OI35" s="137">
        <f ca="1">IF($D35=0,0,SUMIF('Полная ст-ть с уч.НЗС (Авто)'!$YP$11:INDIRECT("'Полная ст-ть с уч.НЗС (Авто)'!YP"&amp;$J$42),$C35,'Полная ст-ть с уч.НЗС (Авто)'!OI$11:INDIRECT("'Полная ст-ть с уч.НЗС (Авто)'!OI"&amp;$J$42))/$D35)</f>
        <v>0</v>
      </c>
      <c r="OJ35" s="137">
        <f ca="1">IF($D35=0,0,SUMIF('Полная ст-ть с уч.НЗС (Авто)'!$YP$11:INDIRECT("'Полная ст-ть с уч.НЗС (Авто)'!YP"&amp;$J$42),$C35,'Полная ст-ть с уч.НЗС (Авто)'!OJ$11:INDIRECT("'Полная ст-ть с уч.НЗС (Авто)'!OJ"&amp;$J$42))/$D35)</f>
        <v>0</v>
      </c>
      <c r="OK35" s="137">
        <f ca="1">IF($D35=0,0,SUMIF('Полная ст-ть с уч.НЗС (Авто)'!$YP$11:INDIRECT("'Полная ст-ть с уч.НЗС (Авто)'!YP"&amp;$J$42),$C35,'Полная ст-ть с уч.НЗС (Авто)'!OK$11:INDIRECT("'Полная ст-ть с уч.НЗС (Авто)'!OK"&amp;$J$42))/$D35)</f>
        <v>0</v>
      </c>
      <c r="OL35" s="137">
        <f ca="1">IF($D35=0,0,SUMIF('Полная ст-ть с уч.НЗС (Авто)'!$YP$11:INDIRECT("'Полная ст-ть с уч.НЗС (Авто)'!YP"&amp;$J$42),$C35,'Полная ст-ть с уч.НЗС (Авто)'!OL$11:INDIRECT("'Полная ст-ть с уч.НЗС (Авто)'!OL"&amp;$J$42))/$D35)</f>
        <v>0</v>
      </c>
      <c r="OM35" s="137">
        <f ca="1">IF($D35=0,0,SUMIF('Полная ст-ть с уч.НЗС (Авто)'!$YP$11:INDIRECT("'Полная ст-ть с уч.НЗС (Авто)'!YP"&amp;$J$42),$C35,'Полная ст-ть с уч.НЗС (Авто)'!OM$11:INDIRECT("'Полная ст-ть с уч.НЗС (Авто)'!OM"&amp;$J$42))/$D35)</f>
        <v>0</v>
      </c>
      <c r="ON35" s="137">
        <f ca="1">IF($D35=0,0,SUMIF('Полная ст-ть с уч.НЗС (Авто)'!$YP$11:INDIRECT("'Полная ст-ть с уч.НЗС (Авто)'!YP"&amp;$J$42),$C35,'Полная ст-ть с уч.НЗС (Авто)'!ON$11:INDIRECT("'Полная ст-ть с уч.НЗС (Авто)'!ON"&amp;$J$42))/$D35)</f>
        <v>0</v>
      </c>
      <c r="OO35" s="137">
        <f ca="1">IF($D35=0,0,SUMIF('Полная ст-ть с уч.НЗС (Авто)'!$YP$11:INDIRECT("'Полная ст-ть с уч.НЗС (Авто)'!YP"&amp;$J$42),$C35,'Полная ст-ть с уч.НЗС (Авто)'!OO$11:INDIRECT("'Полная ст-ть с уч.НЗС (Авто)'!OO"&amp;$J$42))/$D35)</f>
        <v>0</v>
      </c>
      <c r="OP35" s="137">
        <f ca="1">IF($D35=0,0,SUMIF('Полная ст-ть с уч.НЗС (Авто)'!$YP$11:INDIRECT("'Полная ст-ть с уч.НЗС (Авто)'!YP"&amp;$J$42),$C35,'Полная ст-ть с уч.НЗС (Авто)'!OP$11:INDIRECT("'Полная ст-ть с уч.НЗС (Авто)'!OP"&amp;$J$42))/$D35)</f>
        <v>0</v>
      </c>
      <c r="OQ35" s="137">
        <f ca="1">IF($D35=0,0,SUMIF('Полная ст-ть с уч.НЗС (Авто)'!$YP$11:INDIRECT("'Полная ст-ть с уч.НЗС (Авто)'!YP"&amp;$J$42),$C35,'Полная ст-ть с уч.НЗС (Авто)'!OQ$11:INDIRECT("'Полная ст-ть с уч.НЗС (Авто)'!OQ"&amp;$J$42))/$D35)</f>
        <v>0</v>
      </c>
      <c r="OR35" s="137">
        <f ca="1">IF($D35=0,0,SUMIF('Полная ст-ть с уч.НЗС (Авто)'!$YP$11:INDIRECT("'Полная ст-ть с уч.НЗС (Авто)'!YP"&amp;$J$42),$C35,'Полная ст-ть с уч.НЗС (Авто)'!OR$11:INDIRECT("'Полная ст-ть с уч.НЗС (Авто)'!OR"&amp;$J$42))/$D35)</f>
        <v>0</v>
      </c>
      <c r="OS35" s="137">
        <f ca="1">IF($D35=0,0,SUMIF('Полная ст-ть с уч.НЗС (Авто)'!$YP$11:INDIRECT("'Полная ст-ть с уч.НЗС (Авто)'!YP"&amp;$J$42),$C35,'Полная ст-ть с уч.НЗС (Авто)'!OS$11:INDIRECT("'Полная ст-ть с уч.НЗС (Авто)'!OS"&amp;$J$42))/$D35)</f>
        <v>0</v>
      </c>
      <c r="OT35" s="137">
        <f ca="1">IF($D35=0,0,SUMIF('Полная ст-ть с уч.НЗС (Авто)'!$YP$11:INDIRECT("'Полная ст-ть с уч.НЗС (Авто)'!YP"&amp;$J$42),$C35,'Полная ст-ть с уч.НЗС (Авто)'!OT$11:INDIRECT("'Полная ст-ть с уч.НЗС (Авто)'!OT"&amp;$J$42))/$D35)</f>
        <v>0</v>
      </c>
      <c r="OU35" s="137">
        <f ca="1">IF($D35=0,0,SUMIF('Полная ст-ть с уч.НЗС (Авто)'!$YP$11:INDIRECT("'Полная ст-ть с уч.НЗС (Авто)'!YP"&amp;$J$42),$C35,'Полная ст-ть с уч.НЗС (Авто)'!OU$11:INDIRECT("'Полная ст-ть с уч.НЗС (Авто)'!OU"&amp;$J$42))/$D35)</f>
        <v>0</v>
      </c>
      <c r="OV35" s="137">
        <f ca="1">IF($D35=0,0,SUMIF('Полная ст-ть с уч.НЗС (Авто)'!$YP$11:INDIRECT("'Полная ст-ть с уч.НЗС (Авто)'!YP"&amp;$J$42),$C35,'Полная ст-ть с уч.НЗС (Авто)'!OV$11:INDIRECT("'Полная ст-ть с уч.НЗС (Авто)'!OV"&amp;$J$42))/$D35)</f>
        <v>0</v>
      </c>
      <c r="OW35" s="137">
        <f ca="1">IF($D35=0,0,SUMIF('Полная ст-ть с уч.НЗС (Авто)'!$YP$11:INDIRECT("'Полная ст-ть с уч.НЗС (Авто)'!YP"&amp;$J$42),$C35,'Полная ст-ть с уч.НЗС (Авто)'!OW$11:INDIRECT("'Полная ст-ть с уч.НЗС (Авто)'!OW"&amp;$J$42))/$D35)</f>
        <v>0</v>
      </c>
      <c r="OX35" s="137">
        <f ca="1">IF($D35=0,0,SUMIF('Полная ст-ть с уч.НЗС (Авто)'!$YP$11:INDIRECT("'Полная ст-ть с уч.НЗС (Авто)'!YP"&amp;$J$42),$C35,'Полная ст-ть с уч.НЗС (Авто)'!OX$11:INDIRECT("'Полная ст-ть с уч.НЗС (Авто)'!OX"&amp;$J$42))/$D35)</f>
        <v>0</v>
      </c>
      <c r="OY35" s="137">
        <f ca="1">IF($D35=0,0,SUMIF('Полная ст-ть с уч.НЗС (Авто)'!$YP$11:INDIRECT("'Полная ст-ть с уч.НЗС (Авто)'!YP"&amp;$J$42),$C35,'Полная ст-ть с уч.НЗС (Авто)'!OY$11:INDIRECT("'Полная ст-ть с уч.НЗС (Авто)'!OY"&amp;$J$42))/$D35)</f>
        <v>0</v>
      </c>
      <c r="OZ35" s="137">
        <f ca="1">IF($D35=0,0,SUMIF('Полная ст-ть с уч.НЗС (Авто)'!$YP$11:INDIRECT("'Полная ст-ть с уч.НЗС (Авто)'!YP"&amp;$J$42),$C35,'Полная ст-ть с уч.НЗС (Авто)'!OZ$11:INDIRECT("'Полная ст-ть с уч.НЗС (Авто)'!OZ"&amp;$J$42))/$D35)</f>
        <v>0</v>
      </c>
      <c r="PA35" s="137">
        <f ca="1">IF($D35=0,0,SUMIF('Полная ст-ть с уч.НЗС (Авто)'!$YP$11:INDIRECT("'Полная ст-ть с уч.НЗС (Авто)'!YP"&amp;$J$42),$C35,'Полная ст-ть с уч.НЗС (Авто)'!PA$11:INDIRECT("'Полная ст-ть с уч.НЗС (Авто)'!PA"&amp;$J$42))/$D35)</f>
        <v>0</v>
      </c>
      <c r="PB35" s="137">
        <f ca="1">IF($D35=0,0,SUMIF('Полная ст-ть с уч.НЗС (Авто)'!$YP$11:INDIRECT("'Полная ст-ть с уч.НЗС (Авто)'!YP"&amp;$J$42),$C35,'Полная ст-ть с уч.НЗС (Авто)'!PB$11:INDIRECT("'Полная ст-ть с уч.НЗС (Авто)'!PB"&amp;$J$42))/$D35)</f>
        <v>0</v>
      </c>
      <c r="PC35" s="137">
        <f ca="1">IF($D35=0,0,SUMIF('Полная ст-ть с уч.НЗС (Авто)'!$YP$11:INDIRECT("'Полная ст-ть с уч.НЗС (Авто)'!YP"&amp;$J$42),$C35,'Полная ст-ть с уч.НЗС (Авто)'!PC$11:INDIRECT("'Полная ст-ть с уч.НЗС (Авто)'!PC"&amp;$J$42))/$D35)</f>
        <v>0</v>
      </c>
      <c r="PD35" s="137">
        <f ca="1">IF($D35=0,0,SUMIF('Полная ст-ть с уч.НЗС (Авто)'!$YP$11:INDIRECT("'Полная ст-ть с уч.НЗС (Авто)'!YP"&amp;$J$42),$C35,'Полная ст-ть с уч.НЗС (Авто)'!PD$11:INDIRECT("'Полная ст-ть с уч.НЗС (Авто)'!PD"&amp;$J$42))/$D35)</f>
        <v>0</v>
      </c>
      <c r="PE35" s="137">
        <f ca="1">IF($D35=0,0,SUMIF('Полная ст-ть с уч.НЗС (Авто)'!$YP$11:INDIRECT("'Полная ст-ть с уч.НЗС (Авто)'!YP"&amp;$J$42),$C35,'Полная ст-ть с уч.НЗС (Авто)'!PE$11:INDIRECT("'Полная ст-ть с уч.НЗС (Авто)'!PE"&amp;$J$42))/$D35)</f>
        <v>0</v>
      </c>
      <c r="PF35" s="137">
        <f ca="1">IF($D35=0,0,SUMIF('Полная ст-ть с уч.НЗС (Авто)'!$YP$11:INDIRECT("'Полная ст-ть с уч.НЗС (Авто)'!YP"&amp;$J$42),$C35,'Полная ст-ть с уч.НЗС (Авто)'!PF$11:INDIRECT("'Полная ст-ть с уч.НЗС (Авто)'!PF"&amp;$J$42))/$D35)</f>
        <v>0</v>
      </c>
      <c r="PG35" s="137">
        <f ca="1">IF($D35=0,0,SUMIF('Полная ст-ть с уч.НЗС (Авто)'!$YP$11:INDIRECT("'Полная ст-ть с уч.НЗС (Авто)'!YP"&amp;$J$42),$C35,'Полная ст-ть с уч.НЗС (Авто)'!PG$11:INDIRECT("'Полная ст-ть с уч.НЗС (Авто)'!PG"&amp;$J$42))/$D35)</f>
        <v>0</v>
      </c>
      <c r="PH35" s="137">
        <f ca="1">IF($D35=0,0,SUMIF('Полная ст-ть с уч.НЗС (Авто)'!$YP$11:INDIRECT("'Полная ст-ть с уч.НЗС (Авто)'!YP"&amp;$J$42),$C35,'Полная ст-ть с уч.НЗС (Авто)'!PH$11:INDIRECT("'Полная ст-ть с уч.НЗС (Авто)'!PH"&amp;$J$42))/$D35)</f>
        <v>0</v>
      </c>
      <c r="PI35" s="137">
        <f ca="1">IF($D35=0,0,SUMIF('Полная ст-ть с уч.НЗС (Авто)'!$YP$11:INDIRECT("'Полная ст-ть с уч.НЗС (Авто)'!YP"&amp;$J$42),$C35,'Полная ст-ть с уч.НЗС (Авто)'!PI$11:INDIRECT("'Полная ст-ть с уч.НЗС (Авто)'!PI"&amp;$J$42))/$D35)</f>
        <v>0</v>
      </c>
      <c r="PJ35" s="137">
        <f ca="1">IF($D35=0,0,SUMIF('Полная ст-ть с уч.НЗС (Авто)'!$YP$11:INDIRECT("'Полная ст-ть с уч.НЗС (Авто)'!YP"&amp;$J$42),$C35,'Полная ст-ть с уч.НЗС (Авто)'!PJ$11:INDIRECT("'Полная ст-ть с уч.НЗС (Авто)'!PJ"&amp;$J$42))/$D35)</f>
        <v>0</v>
      </c>
      <c r="PK35" s="137">
        <f ca="1">IF($D35=0,0,SUMIF('Полная ст-ть с уч.НЗС (Авто)'!$YP$11:INDIRECT("'Полная ст-ть с уч.НЗС (Авто)'!YP"&amp;$J$42),$C35,'Полная ст-ть с уч.НЗС (Авто)'!PK$11:INDIRECT("'Полная ст-ть с уч.НЗС (Авто)'!PK"&amp;$J$42))/$D35)</f>
        <v>0</v>
      </c>
      <c r="PL35" s="137">
        <f ca="1">IF($D35=0,0,SUMIF('Полная ст-ть с уч.НЗС (Авто)'!$YP$11:INDIRECT("'Полная ст-ть с уч.НЗС (Авто)'!YP"&amp;$J$42),$C35,'Полная ст-ть с уч.НЗС (Авто)'!PL$11:INDIRECT("'Полная ст-ть с уч.НЗС (Авто)'!PL"&amp;$J$42))/$D35)</f>
        <v>0</v>
      </c>
      <c r="PM35" s="137">
        <f ca="1">IF($D35=0,0,SUMIF('Полная ст-ть с уч.НЗС (Авто)'!$YP$11:INDIRECT("'Полная ст-ть с уч.НЗС (Авто)'!YP"&amp;$J$42),$C35,'Полная ст-ть с уч.НЗС (Авто)'!PM$11:INDIRECT("'Полная ст-ть с уч.НЗС (Авто)'!PM"&amp;$J$42))/$D35)</f>
        <v>0</v>
      </c>
      <c r="PN35" s="137">
        <f ca="1">IF($D35=0,0,SUMIF('Полная ст-ть с уч.НЗС (Авто)'!$YP$11:INDIRECT("'Полная ст-ть с уч.НЗС (Авто)'!YP"&amp;$J$42),$C35,'Полная ст-ть с уч.НЗС (Авто)'!PN$11:INDIRECT("'Полная ст-ть с уч.НЗС (Авто)'!PN"&amp;$J$42))/$D35)</f>
        <v>0</v>
      </c>
      <c r="PO35" s="137">
        <f ca="1">IF($D35=0,0,SUMIF('Полная ст-ть с уч.НЗС (Авто)'!$YP$11:INDIRECT("'Полная ст-ть с уч.НЗС (Авто)'!YP"&amp;$J$42),$C35,'Полная ст-ть с уч.НЗС (Авто)'!PO$11:INDIRECT("'Полная ст-ть с уч.НЗС (Авто)'!PO"&amp;$J$42))/$D35)</f>
        <v>0</v>
      </c>
      <c r="PP35" s="137">
        <f ca="1">IF($D35=0,0,SUMIF('Полная ст-ть с уч.НЗС (Авто)'!$YP$11:INDIRECT("'Полная ст-ть с уч.НЗС (Авто)'!YP"&amp;$J$42),$C35,'Полная ст-ть с уч.НЗС (Авто)'!PP$11:INDIRECT("'Полная ст-ть с уч.НЗС (Авто)'!PP"&amp;$J$42))/$D35)</f>
        <v>0</v>
      </c>
      <c r="PQ35" s="137">
        <f ca="1">IF($D35=0,0,SUMIF('Полная ст-ть с уч.НЗС (Авто)'!$YP$11:INDIRECT("'Полная ст-ть с уч.НЗС (Авто)'!YP"&amp;$J$42),$C35,'Полная ст-ть с уч.НЗС (Авто)'!PQ$11:INDIRECT("'Полная ст-ть с уч.НЗС (Авто)'!PQ"&amp;$J$42))/$D35)</f>
        <v>0</v>
      </c>
      <c r="PR35" s="137">
        <f ca="1">IF($D35=0,0,SUMIF('Полная ст-ть с уч.НЗС (Авто)'!$YP$11:INDIRECT("'Полная ст-ть с уч.НЗС (Авто)'!YP"&amp;$J$42),$C35,'Полная ст-ть с уч.НЗС (Авто)'!PR$11:INDIRECT("'Полная ст-ть с уч.НЗС (Авто)'!PR"&amp;$J$42))/$D35)</f>
        <v>0</v>
      </c>
      <c r="PS35" s="137">
        <f ca="1">IF($D35=0,0,SUMIF('Полная ст-ть с уч.НЗС (Авто)'!$YP$11:INDIRECT("'Полная ст-ть с уч.НЗС (Авто)'!YP"&amp;$J$42),$C35,'Полная ст-ть с уч.НЗС (Авто)'!PS$11:INDIRECT("'Полная ст-ть с уч.НЗС (Авто)'!PS"&amp;$J$42))/$D35)</f>
        <v>0</v>
      </c>
      <c r="PT35" s="137">
        <f ca="1">IF($D35=0,0,SUMIF('Полная ст-ть с уч.НЗС (Авто)'!$YP$11:INDIRECT("'Полная ст-ть с уч.НЗС (Авто)'!YP"&amp;$J$42),$C35,'Полная ст-ть с уч.НЗС (Авто)'!PT$11:INDIRECT("'Полная ст-ть с уч.НЗС (Авто)'!PT"&amp;$J$42))/$D35)</f>
        <v>0</v>
      </c>
      <c r="PU35" s="137">
        <f ca="1">IF($D35=0,0,SUMIF('Полная ст-ть с уч.НЗС (Авто)'!$YP$11:INDIRECT("'Полная ст-ть с уч.НЗС (Авто)'!YP"&amp;$J$42),$C35,'Полная ст-ть с уч.НЗС (Авто)'!PU$11:INDIRECT("'Полная ст-ть с уч.НЗС (Авто)'!PU"&amp;$J$42))/$D35)</f>
        <v>0</v>
      </c>
      <c r="PV35" s="137">
        <f ca="1">IF($D35=0,0,SUMIF('Полная ст-ть с уч.НЗС (Авто)'!$YP$11:INDIRECT("'Полная ст-ть с уч.НЗС (Авто)'!YP"&amp;$J$42),$C35,'Полная ст-ть с уч.НЗС (Авто)'!PV$11:INDIRECT("'Полная ст-ть с уч.НЗС (Авто)'!PV"&amp;$J$42))/$D35)</f>
        <v>0</v>
      </c>
      <c r="PW35" s="137">
        <f ca="1">IF($D35=0,0,SUMIF('Полная ст-ть с уч.НЗС (Авто)'!$YP$11:INDIRECT("'Полная ст-ть с уч.НЗС (Авто)'!YP"&amp;$J$42),$C35,'Полная ст-ть с уч.НЗС (Авто)'!PW$11:INDIRECT("'Полная ст-ть с уч.НЗС (Авто)'!PW"&amp;$J$42))/$D35)</f>
        <v>0</v>
      </c>
      <c r="PX35" s="137">
        <f ca="1">IF($D35=0,0,SUMIF('Полная ст-ть с уч.НЗС (Авто)'!$YP$11:INDIRECT("'Полная ст-ть с уч.НЗС (Авто)'!YP"&amp;$J$42),$C35,'Полная ст-ть с уч.НЗС (Авто)'!PX$11:INDIRECT("'Полная ст-ть с уч.НЗС (Авто)'!PX"&amp;$J$42))/$D35)</f>
        <v>0</v>
      </c>
      <c r="PY35" s="137">
        <f ca="1">IF($D35=0,0,SUMIF('Полная ст-ть с уч.НЗС (Авто)'!$YP$11:INDIRECT("'Полная ст-ть с уч.НЗС (Авто)'!YP"&amp;$J$42),$C35,'Полная ст-ть с уч.НЗС (Авто)'!PY$11:INDIRECT("'Полная ст-ть с уч.НЗС (Авто)'!PY"&amp;$J$42))/$D35)</f>
        <v>0</v>
      </c>
      <c r="PZ35" s="137">
        <f ca="1">IF($D35=0,0,SUMIF('Полная ст-ть с уч.НЗС (Авто)'!$YP$11:INDIRECT("'Полная ст-ть с уч.НЗС (Авто)'!YP"&amp;$J$42),$C35,'Полная ст-ть с уч.НЗС (Авто)'!PZ$11:INDIRECT("'Полная ст-ть с уч.НЗС (Авто)'!PZ"&amp;$J$42))/$D35)</f>
        <v>0</v>
      </c>
      <c r="QA35" s="137">
        <f ca="1">IF($D35=0,0,SUMIF('Полная ст-ть с уч.НЗС (Авто)'!$YP$11:INDIRECT("'Полная ст-ть с уч.НЗС (Авто)'!YP"&amp;$J$42),$C35,'Полная ст-ть с уч.НЗС (Авто)'!QA$11:INDIRECT("'Полная ст-ть с уч.НЗС (Авто)'!QA"&amp;$J$42))/$D35)</f>
        <v>0</v>
      </c>
      <c r="QB35" s="137">
        <f ca="1">IF($D35=0,0,SUMIF('Полная ст-ть с уч.НЗС (Авто)'!$YP$11:INDIRECT("'Полная ст-ть с уч.НЗС (Авто)'!YP"&amp;$J$42),$C35,'Полная ст-ть с уч.НЗС (Авто)'!QB$11:INDIRECT("'Полная ст-ть с уч.НЗС (Авто)'!QB"&amp;$J$42))/$D35)</f>
        <v>0</v>
      </c>
      <c r="QC35" s="137">
        <f ca="1">IF($D35=0,0,SUMIF('Полная ст-ть с уч.НЗС (Авто)'!$YP$11:INDIRECT("'Полная ст-ть с уч.НЗС (Авто)'!YP"&amp;$J$42),$C35,'Полная ст-ть с уч.НЗС (Авто)'!QC$11:INDIRECT("'Полная ст-ть с уч.НЗС (Авто)'!QC"&amp;$J$42))/$D35)</f>
        <v>0</v>
      </c>
      <c r="QD35" s="137">
        <f ca="1">IF($D35=0,0,SUMIF('Полная ст-ть с уч.НЗС (Авто)'!$YP$11:INDIRECT("'Полная ст-ть с уч.НЗС (Авто)'!YP"&amp;$J$42),$C35,'Полная ст-ть с уч.НЗС (Авто)'!QD$11:INDIRECT("'Полная ст-ть с уч.НЗС (Авто)'!QD"&amp;$J$42))/$D35)</f>
        <v>0</v>
      </c>
      <c r="QE35" s="137">
        <f ca="1">IF($D35=0,0,SUMIF('Полная ст-ть с уч.НЗС (Авто)'!$YP$11:INDIRECT("'Полная ст-ть с уч.НЗС (Авто)'!YP"&amp;$J$42),$C35,'Полная ст-ть с уч.НЗС (Авто)'!QE$11:INDIRECT("'Полная ст-ть с уч.НЗС (Авто)'!QE"&amp;$J$42))/$D35)</f>
        <v>0</v>
      </c>
      <c r="QF35" s="137">
        <f ca="1">IF($D35=0,0,SUMIF('Полная ст-ть с уч.НЗС (Авто)'!$YP$11:INDIRECT("'Полная ст-ть с уч.НЗС (Авто)'!YP"&amp;$J$42),$C35,'Полная ст-ть с уч.НЗС (Авто)'!QF$11:INDIRECT("'Полная ст-ть с уч.НЗС (Авто)'!QF"&amp;$J$42))/$D35)</f>
        <v>0</v>
      </c>
      <c r="QG35" s="137">
        <f ca="1">IF($D35=0,0,SUMIF('Полная ст-ть с уч.НЗС (Авто)'!$YP$11:INDIRECT("'Полная ст-ть с уч.НЗС (Авто)'!YP"&amp;$J$42),$C35,'Полная ст-ть с уч.НЗС (Авто)'!QG$11:INDIRECT("'Полная ст-ть с уч.НЗС (Авто)'!QG"&amp;$J$42))/$D35)</f>
        <v>0</v>
      </c>
      <c r="QH35" s="137">
        <f ca="1">IF($D35=0,0,SUMIF('Полная ст-ть с уч.НЗС (Авто)'!$YP$11:INDIRECT("'Полная ст-ть с уч.НЗС (Авто)'!YP"&amp;$J$42),$C35,'Полная ст-ть с уч.НЗС (Авто)'!QH$11:INDIRECT("'Полная ст-ть с уч.НЗС (Авто)'!QH"&amp;$J$42))/$D35)</f>
        <v>0</v>
      </c>
      <c r="QI35" s="137">
        <f ca="1">IF($D35=0,0,SUMIF('Полная ст-ть с уч.НЗС (Авто)'!$YP$11:INDIRECT("'Полная ст-ть с уч.НЗС (Авто)'!YP"&amp;$J$42),$C35,'Полная ст-ть с уч.НЗС (Авто)'!QI$11:INDIRECT("'Полная ст-ть с уч.НЗС (Авто)'!QI"&amp;$J$42))/$D35)</f>
        <v>0</v>
      </c>
      <c r="QJ35" s="137">
        <f ca="1">IF($D35=0,0,SUMIF('Полная ст-ть с уч.НЗС (Авто)'!$YP$11:INDIRECT("'Полная ст-ть с уч.НЗС (Авто)'!YP"&amp;$J$42),$C35,'Полная ст-ть с уч.НЗС (Авто)'!QJ$11:INDIRECT("'Полная ст-ть с уч.НЗС (Авто)'!QJ"&amp;$J$42))/$D35)</f>
        <v>0</v>
      </c>
      <c r="QK35" s="137">
        <f ca="1">IF($D35=0,0,SUMIF('Полная ст-ть с уч.НЗС (Авто)'!$YP$11:INDIRECT("'Полная ст-ть с уч.НЗС (Авто)'!YP"&amp;$J$42),$C35,'Полная ст-ть с уч.НЗС (Авто)'!QK$11:INDIRECT("'Полная ст-ть с уч.НЗС (Авто)'!QK"&amp;$J$42))/$D35)</f>
        <v>0</v>
      </c>
      <c r="QL35" s="137">
        <f ca="1">IF($D35=0,0,SUMIF('Полная ст-ть с уч.НЗС (Авто)'!$YP$11:INDIRECT("'Полная ст-ть с уч.НЗС (Авто)'!YP"&amp;$J$42),$C35,'Полная ст-ть с уч.НЗС (Авто)'!QL$11:INDIRECT("'Полная ст-ть с уч.НЗС (Авто)'!QL"&amp;$J$42))/$D35)</f>
        <v>0</v>
      </c>
      <c r="QM35" s="137">
        <f ca="1">IF($D35=0,0,SUMIF('Полная ст-ть с уч.НЗС (Авто)'!$YP$11:INDIRECT("'Полная ст-ть с уч.НЗС (Авто)'!YP"&amp;$J$42),$C35,'Полная ст-ть с уч.НЗС (Авто)'!QM$11:INDIRECT("'Полная ст-ть с уч.НЗС (Авто)'!QM"&amp;$J$42))/$D35)</f>
        <v>0</v>
      </c>
      <c r="QN35" s="137">
        <f ca="1">IF($D35=0,0,SUMIF('Полная ст-ть с уч.НЗС (Авто)'!$YP$11:INDIRECT("'Полная ст-ть с уч.НЗС (Авто)'!YP"&amp;$J$42),$C35,'Полная ст-ть с уч.НЗС (Авто)'!QN$11:INDIRECT("'Полная ст-ть с уч.НЗС (Авто)'!QN"&amp;$J$42))/$D35)</f>
        <v>0</v>
      </c>
      <c r="QO35" s="137">
        <f ca="1">IF($D35=0,0,SUMIF('Полная ст-ть с уч.НЗС (Авто)'!$YP$11:INDIRECT("'Полная ст-ть с уч.НЗС (Авто)'!YP"&amp;$J$42),$C35,'Полная ст-ть с уч.НЗС (Авто)'!QO$11:INDIRECT("'Полная ст-ть с уч.НЗС (Авто)'!QO"&amp;$J$42))/$D35)</f>
        <v>0</v>
      </c>
      <c r="QP35" s="137">
        <f ca="1">IF($D35=0,0,SUMIF('Полная ст-ть с уч.НЗС (Авто)'!$YP$11:INDIRECT("'Полная ст-ть с уч.НЗС (Авто)'!YP"&amp;$J$42),$C35,'Полная ст-ть с уч.НЗС (Авто)'!QP$11:INDIRECT("'Полная ст-ть с уч.НЗС (Авто)'!QP"&amp;$J$42))/$D35)</f>
        <v>0</v>
      </c>
      <c r="QQ35" s="137">
        <f ca="1">IF($D35=0,0,SUMIF('Полная ст-ть с уч.НЗС (Авто)'!$YP$11:INDIRECT("'Полная ст-ть с уч.НЗС (Авто)'!YP"&amp;$J$42),$C35,'Полная ст-ть с уч.НЗС (Авто)'!QQ$11:INDIRECT("'Полная ст-ть с уч.НЗС (Авто)'!QQ"&amp;$J$42))/$D35)</f>
        <v>0</v>
      </c>
      <c r="QR35" s="137">
        <f ca="1">IF($D35=0,0,SUMIF('Полная ст-ть с уч.НЗС (Авто)'!$YP$11:INDIRECT("'Полная ст-ть с уч.НЗС (Авто)'!YP"&amp;$J$42),$C35,'Полная ст-ть с уч.НЗС (Авто)'!QR$11:INDIRECT("'Полная ст-ть с уч.НЗС (Авто)'!QR"&amp;$J$42))/$D35)</f>
        <v>0</v>
      </c>
      <c r="QS35" s="137">
        <f ca="1">IF($D35=0,0,SUMIF('Полная ст-ть с уч.НЗС (Авто)'!$YP$11:INDIRECT("'Полная ст-ть с уч.НЗС (Авто)'!YP"&amp;$J$42),$C35,'Полная ст-ть с уч.НЗС (Авто)'!QS$11:INDIRECT("'Полная ст-ть с уч.НЗС (Авто)'!QS"&amp;$J$42))/$D35)</f>
        <v>0</v>
      </c>
      <c r="QT35" s="137">
        <f ca="1">IF($D35=0,0,SUMIF('Полная ст-ть с уч.НЗС (Авто)'!$YP$11:INDIRECT("'Полная ст-ть с уч.НЗС (Авто)'!YP"&amp;$J$42),$C35,'Полная ст-ть с уч.НЗС (Авто)'!QT$11:INDIRECT("'Полная ст-ть с уч.НЗС (Авто)'!QT"&amp;$J$42))/$D35)</f>
        <v>0</v>
      </c>
      <c r="QU35" s="137">
        <f ca="1">IF($D35=0,0,SUMIF('Полная ст-ть с уч.НЗС (Авто)'!$YP$11:INDIRECT("'Полная ст-ть с уч.НЗС (Авто)'!YP"&amp;$J$42),$C35,'Полная ст-ть с уч.НЗС (Авто)'!QU$11:INDIRECT("'Полная ст-ть с уч.НЗС (Авто)'!QU"&amp;$J$42))/$D35)</f>
        <v>0</v>
      </c>
      <c r="QV35" s="137">
        <f ca="1">IF($D35=0,0,SUMIF('Полная ст-ть с уч.НЗС (Авто)'!$YP$11:INDIRECT("'Полная ст-ть с уч.НЗС (Авто)'!YP"&amp;$J$42),$C35,'Полная ст-ть с уч.НЗС (Авто)'!QV$11:INDIRECT("'Полная ст-ть с уч.НЗС (Авто)'!QV"&amp;$J$42))/$D35)</f>
        <v>0</v>
      </c>
      <c r="QW35" s="137">
        <f ca="1">IF($D35=0,0,SUMIF('Полная ст-ть с уч.НЗС (Авто)'!$YP$11:INDIRECT("'Полная ст-ть с уч.НЗС (Авто)'!YP"&amp;$J$42),$C35,'Полная ст-ть с уч.НЗС (Авто)'!QW$11:INDIRECT("'Полная ст-ть с уч.НЗС (Авто)'!QW"&amp;$J$42))/$D35)</f>
        <v>0</v>
      </c>
      <c r="QX35" s="137">
        <f ca="1">IF($D35=0,0,SUMIF('Полная ст-ть с уч.НЗС (Авто)'!$YP$11:INDIRECT("'Полная ст-ть с уч.НЗС (Авто)'!YP"&amp;$J$42),$C35,'Полная ст-ть с уч.НЗС (Авто)'!QX$11:INDIRECT("'Полная ст-ть с уч.НЗС (Авто)'!QX"&amp;$J$42))/$D35)</f>
        <v>0</v>
      </c>
      <c r="QY35" s="137">
        <f ca="1">IF($D35=0,0,SUMIF('Полная ст-ть с уч.НЗС (Авто)'!$YP$11:INDIRECT("'Полная ст-ть с уч.НЗС (Авто)'!YP"&amp;$J$42),$C35,'Полная ст-ть с уч.НЗС (Авто)'!QY$11:INDIRECT("'Полная ст-ть с уч.НЗС (Авто)'!QY"&amp;$J$42))/$D35)</f>
        <v>0</v>
      </c>
      <c r="QZ35" s="137">
        <f ca="1">IF($D35=0,0,SUMIF('Полная ст-ть с уч.НЗС (Авто)'!$YP$11:INDIRECT("'Полная ст-ть с уч.НЗС (Авто)'!YP"&amp;$J$42),$C35,'Полная ст-ть с уч.НЗС (Авто)'!QZ$11:INDIRECT("'Полная ст-ть с уч.НЗС (Авто)'!QZ"&amp;$J$42))/$D35)</f>
        <v>0</v>
      </c>
      <c r="RA35" s="137">
        <f ca="1">IF($D35=0,0,SUMIF('Полная ст-ть с уч.НЗС (Авто)'!$YP$11:INDIRECT("'Полная ст-ть с уч.НЗС (Авто)'!YP"&amp;$J$42),$C35,'Полная ст-ть с уч.НЗС (Авто)'!RA$11:INDIRECT("'Полная ст-ть с уч.НЗС (Авто)'!RA"&amp;$J$42))/$D35)</f>
        <v>0</v>
      </c>
      <c r="RB35" s="137">
        <f ca="1">IF($D35=0,0,SUMIF('Полная ст-ть с уч.НЗС (Авто)'!$YP$11:INDIRECT("'Полная ст-ть с уч.НЗС (Авто)'!YP"&amp;$J$42),$C35,'Полная ст-ть с уч.НЗС (Авто)'!RB$11:INDIRECT("'Полная ст-ть с уч.НЗС (Авто)'!RB"&amp;$J$42))/$D35)</f>
        <v>0</v>
      </c>
      <c r="RC35" s="137">
        <f ca="1">IF($D35=0,0,SUMIF('Полная ст-ть с уч.НЗС (Авто)'!$YP$11:INDIRECT("'Полная ст-ть с уч.НЗС (Авто)'!YP"&amp;$J$42),$C35,'Полная ст-ть с уч.НЗС (Авто)'!RC$11:INDIRECT("'Полная ст-ть с уч.НЗС (Авто)'!RC"&amp;$J$42))/$D35)</f>
        <v>0</v>
      </c>
      <c r="RD35" s="137">
        <f ca="1">IF($D35=0,0,SUMIF('Полная ст-ть с уч.НЗС (Авто)'!$YP$11:INDIRECT("'Полная ст-ть с уч.НЗС (Авто)'!YP"&amp;$J$42),$C35,'Полная ст-ть с уч.НЗС (Авто)'!RD$11:INDIRECT("'Полная ст-ть с уч.НЗС (Авто)'!RD"&amp;$J$42))/$D35)</f>
        <v>0</v>
      </c>
      <c r="RE35" s="137">
        <f ca="1">IF($D35=0,0,SUMIF('Полная ст-ть с уч.НЗС (Авто)'!$YP$11:INDIRECT("'Полная ст-ть с уч.НЗС (Авто)'!YP"&amp;$J$42),$C35,'Полная ст-ть с уч.НЗС (Авто)'!RE$11:INDIRECT("'Полная ст-ть с уч.НЗС (Авто)'!RE"&amp;$J$42))/$D35)</f>
        <v>0</v>
      </c>
      <c r="RF35" s="137">
        <f ca="1">IF($D35=0,0,SUMIF('Полная ст-ть с уч.НЗС (Авто)'!$YP$11:INDIRECT("'Полная ст-ть с уч.НЗС (Авто)'!YP"&amp;$J$42),$C35,'Полная ст-ть с уч.НЗС (Авто)'!RF$11:INDIRECT("'Полная ст-ть с уч.НЗС (Авто)'!RF"&amp;$J$42))/$D35)</f>
        <v>0</v>
      </c>
      <c r="RG35" s="137">
        <f ca="1">IF($D35=0,0,SUMIF('Полная ст-ть с уч.НЗС (Авто)'!$YP$11:INDIRECT("'Полная ст-ть с уч.НЗС (Авто)'!YP"&amp;$J$42),$C35,'Полная ст-ть с уч.НЗС (Авто)'!RG$11:INDIRECT("'Полная ст-ть с уч.НЗС (Авто)'!RG"&amp;$J$42))/$D35)</f>
        <v>0</v>
      </c>
      <c r="RH35" s="137">
        <f ca="1">IF($D35=0,0,SUMIF('Полная ст-ть с уч.НЗС (Авто)'!$YP$11:INDIRECT("'Полная ст-ть с уч.НЗС (Авто)'!YP"&amp;$J$42),$C35,'Полная ст-ть с уч.НЗС (Авто)'!RH$11:INDIRECT("'Полная ст-ть с уч.НЗС (Авто)'!RH"&amp;$J$42))/$D35)</f>
        <v>0</v>
      </c>
      <c r="RI35" s="137">
        <f ca="1">IF($D35=0,0,SUMIF('Полная ст-ть с уч.НЗС (Авто)'!$YP$11:INDIRECT("'Полная ст-ть с уч.НЗС (Авто)'!YP"&amp;$J$42),$C35,'Полная ст-ть с уч.НЗС (Авто)'!RI$11:INDIRECT("'Полная ст-ть с уч.НЗС (Авто)'!RI"&amp;$J$42))/$D35)</f>
        <v>0</v>
      </c>
      <c r="RJ35" s="137">
        <f ca="1">IF($D35=0,0,SUMIF('Полная ст-ть с уч.НЗС (Авто)'!$YP$11:INDIRECT("'Полная ст-ть с уч.НЗС (Авто)'!YP"&amp;$J$42),$C35,'Полная ст-ть с уч.НЗС (Авто)'!RJ$11:INDIRECT("'Полная ст-ть с уч.НЗС (Авто)'!RJ"&amp;$J$42))/$D35)</f>
        <v>0</v>
      </c>
      <c r="RK35" s="137">
        <f ca="1">IF($D35=0,0,SUMIF('Полная ст-ть с уч.НЗС (Авто)'!$YP$11:INDIRECT("'Полная ст-ть с уч.НЗС (Авто)'!YP"&amp;$J$42),$C35,'Полная ст-ть с уч.НЗС (Авто)'!RK$11:INDIRECT("'Полная ст-ть с уч.НЗС (Авто)'!RK"&amp;$J$42))/$D35)</f>
        <v>0</v>
      </c>
      <c r="RL35" s="137">
        <f ca="1">IF($D35=0,0,SUMIF('Полная ст-ть с уч.НЗС (Авто)'!$YP$11:INDIRECT("'Полная ст-ть с уч.НЗС (Авто)'!YP"&amp;$J$42),$C35,'Полная ст-ть с уч.НЗС (Авто)'!RL$11:INDIRECT("'Полная ст-ть с уч.НЗС (Авто)'!RL"&amp;$J$42))/$D35)</f>
        <v>0</v>
      </c>
      <c r="RM35" s="137">
        <f ca="1">IF($D35=0,0,SUMIF('Полная ст-ть с уч.НЗС (Авто)'!$YP$11:INDIRECT("'Полная ст-ть с уч.НЗС (Авто)'!YP"&amp;$J$42),$C35,'Полная ст-ть с уч.НЗС (Авто)'!RM$11:INDIRECT("'Полная ст-ть с уч.НЗС (Авто)'!RM"&amp;$J$42))/$D35)</f>
        <v>0</v>
      </c>
      <c r="RN35" s="137">
        <f ca="1">IF($D35=0,0,SUMIF('Полная ст-ть с уч.НЗС (Авто)'!$YP$11:INDIRECT("'Полная ст-ть с уч.НЗС (Авто)'!YP"&amp;$J$42),$C35,'Полная ст-ть с уч.НЗС (Авто)'!RN$11:INDIRECT("'Полная ст-ть с уч.НЗС (Авто)'!RN"&amp;$J$42))/$D35)</f>
        <v>0</v>
      </c>
      <c r="RO35" s="137">
        <f ca="1">IF($D35=0,0,SUMIF('Полная ст-ть с уч.НЗС (Авто)'!$YP$11:INDIRECT("'Полная ст-ть с уч.НЗС (Авто)'!YP"&amp;$J$42),$C35,'Полная ст-ть с уч.НЗС (Авто)'!RO$11:INDIRECT("'Полная ст-ть с уч.НЗС (Авто)'!RO"&amp;$J$42))/$D35)</f>
        <v>0</v>
      </c>
      <c r="RP35" s="137">
        <f ca="1">IF($D35=0,0,SUMIF('Полная ст-ть с уч.НЗС (Авто)'!$YP$11:INDIRECT("'Полная ст-ть с уч.НЗС (Авто)'!YP"&amp;$J$42),$C35,'Полная ст-ть с уч.НЗС (Авто)'!RP$11:INDIRECT("'Полная ст-ть с уч.НЗС (Авто)'!RP"&amp;$J$42))/$D35)</f>
        <v>0</v>
      </c>
      <c r="RQ35" s="137">
        <f ca="1">IF($D35=0,0,SUMIF('Полная ст-ть с уч.НЗС (Авто)'!$YP$11:INDIRECT("'Полная ст-ть с уч.НЗС (Авто)'!YP"&amp;$J$42),$C35,'Полная ст-ть с уч.НЗС (Авто)'!RQ$11:INDIRECT("'Полная ст-ть с уч.НЗС (Авто)'!RQ"&amp;$J$42))/$D35)</f>
        <v>0</v>
      </c>
      <c r="RR35" s="137">
        <f ca="1">IF($D35=0,0,SUMIF('Полная ст-ть с уч.НЗС (Авто)'!$YP$11:INDIRECT("'Полная ст-ть с уч.НЗС (Авто)'!YP"&amp;$J$42),$C35,'Полная ст-ть с уч.НЗС (Авто)'!RR$11:INDIRECT("'Полная ст-ть с уч.НЗС (Авто)'!RR"&amp;$J$42))/$D35)</f>
        <v>0</v>
      </c>
      <c r="RS35" s="137">
        <f ca="1">IF($D35=0,0,SUMIF('Полная ст-ть с уч.НЗС (Авто)'!$YP$11:INDIRECT("'Полная ст-ть с уч.НЗС (Авто)'!YP"&amp;$J$42),$C35,'Полная ст-ть с уч.НЗС (Авто)'!RS$11:INDIRECT("'Полная ст-ть с уч.НЗС (Авто)'!RS"&amp;$J$42))/$D35)</f>
        <v>0</v>
      </c>
      <c r="RT35" s="137">
        <f ca="1">IF($D35=0,0,SUMIF('Полная ст-ть с уч.НЗС (Авто)'!$YP$11:INDIRECT("'Полная ст-ть с уч.НЗС (Авто)'!YP"&amp;$J$42),$C35,'Полная ст-ть с уч.НЗС (Авто)'!RT$11:INDIRECT("'Полная ст-ть с уч.НЗС (Авто)'!RT"&amp;$J$42))/$D35)</f>
        <v>0</v>
      </c>
      <c r="RU35" s="137">
        <f ca="1">IF($D35=0,0,SUMIF('Полная ст-ть с уч.НЗС (Авто)'!$YP$11:INDIRECT("'Полная ст-ть с уч.НЗС (Авто)'!YP"&amp;$J$42),$C35,'Полная ст-ть с уч.НЗС (Авто)'!RU$11:INDIRECT("'Полная ст-ть с уч.НЗС (Авто)'!RU"&amp;$J$42))/$D35)</f>
        <v>0</v>
      </c>
      <c r="RV35" s="137">
        <f ca="1">IF($D35=0,0,SUMIF('Полная ст-ть с уч.НЗС (Авто)'!$YP$11:INDIRECT("'Полная ст-ть с уч.НЗС (Авто)'!YP"&amp;$J$42),$C35,'Полная ст-ть с уч.НЗС (Авто)'!RV$11:INDIRECT("'Полная ст-ть с уч.НЗС (Авто)'!RV"&amp;$J$42))/$D35)</f>
        <v>0</v>
      </c>
      <c r="RW35" s="137">
        <f ca="1">IF($D35=0,0,SUMIF('Полная ст-ть с уч.НЗС (Авто)'!$YP$11:INDIRECT("'Полная ст-ть с уч.НЗС (Авто)'!YP"&amp;$J$42),$C35,'Полная ст-ть с уч.НЗС (Авто)'!RW$11:INDIRECT("'Полная ст-ть с уч.НЗС (Авто)'!RW"&amp;$J$42))/$D35)</f>
        <v>0</v>
      </c>
      <c r="RX35" s="137">
        <f ca="1">IF($D35=0,0,SUMIF('Полная ст-ть с уч.НЗС (Авто)'!$YP$11:INDIRECT("'Полная ст-ть с уч.НЗС (Авто)'!YP"&amp;$J$42),$C35,'Полная ст-ть с уч.НЗС (Авто)'!RX$11:INDIRECT("'Полная ст-ть с уч.НЗС (Авто)'!RX"&amp;$J$42))/$D35)</f>
        <v>0</v>
      </c>
      <c r="RY35" s="137">
        <f ca="1">IF($D35=0,0,SUMIF('Полная ст-ть с уч.НЗС (Авто)'!$YP$11:INDIRECT("'Полная ст-ть с уч.НЗС (Авто)'!YP"&amp;$J$42),$C35,'Полная ст-ть с уч.НЗС (Авто)'!RY$11:INDIRECT("'Полная ст-ть с уч.НЗС (Авто)'!RY"&amp;$J$42))/$D35)</f>
        <v>0</v>
      </c>
      <c r="RZ35" s="137">
        <f ca="1">IF($D35=0,0,SUMIF('Полная ст-ть с уч.НЗС (Авто)'!$YP$11:INDIRECT("'Полная ст-ть с уч.НЗС (Авто)'!YP"&amp;$J$42),$C35,'Полная ст-ть с уч.НЗС (Авто)'!RZ$11:INDIRECT("'Полная ст-ть с уч.НЗС (Авто)'!RZ"&amp;$J$42))/$D35)</f>
        <v>0</v>
      </c>
      <c r="SA35" s="137">
        <f ca="1">IF($D35=0,0,SUMIF('Полная ст-ть с уч.НЗС (Авто)'!$YP$11:INDIRECT("'Полная ст-ть с уч.НЗС (Авто)'!YP"&amp;$J$42),$C35,'Полная ст-ть с уч.НЗС (Авто)'!SA$11:INDIRECT("'Полная ст-ть с уч.НЗС (Авто)'!SA"&amp;$J$42))/$D35)</f>
        <v>0</v>
      </c>
      <c r="SB35" s="137">
        <f ca="1">IF($D35=0,0,SUMIF('Полная ст-ть с уч.НЗС (Авто)'!$YP$11:INDIRECT("'Полная ст-ть с уч.НЗС (Авто)'!YP"&amp;$J$42),$C35,'Полная ст-ть с уч.НЗС (Авто)'!SB$11:INDIRECT("'Полная ст-ть с уч.НЗС (Авто)'!SB"&amp;$J$42))/$D35)</f>
        <v>0</v>
      </c>
      <c r="SC35" s="137">
        <f ca="1">IF($D35=0,0,SUMIF('Полная ст-ть с уч.НЗС (Авто)'!$YP$11:INDIRECT("'Полная ст-ть с уч.НЗС (Авто)'!YP"&amp;$J$42),$C35,'Полная ст-ть с уч.НЗС (Авто)'!SC$11:INDIRECT("'Полная ст-ть с уч.НЗС (Авто)'!SC"&amp;$J$42))/$D35)</f>
        <v>0</v>
      </c>
      <c r="SD35" s="137">
        <f ca="1">IF($D35=0,0,SUMIF('Полная ст-ть с уч.НЗС (Авто)'!$YP$11:INDIRECT("'Полная ст-ть с уч.НЗС (Авто)'!YP"&amp;$J$42),$C35,'Полная ст-ть с уч.НЗС (Авто)'!SD$11:INDIRECT("'Полная ст-ть с уч.НЗС (Авто)'!SD"&amp;$J$42))/$D35)</f>
        <v>0</v>
      </c>
      <c r="SE35" s="137">
        <f ca="1">IF($D35=0,0,SUMIF('Полная ст-ть с уч.НЗС (Авто)'!$YP$11:INDIRECT("'Полная ст-ть с уч.НЗС (Авто)'!YP"&amp;$J$42),$C35,'Полная ст-ть с уч.НЗС (Авто)'!SE$11:INDIRECT("'Полная ст-ть с уч.НЗС (Авто)'!SE"&amp;$J$42))/$D35)</f>
        <v>0</v>
      </c>
      <c r="SF35" s="137">
        <f ca="1">IF($D35=0,0,SUMIF('Полная ст-ть с уч.НЗС (Авто)'!$YP$11:INDIRECT("'Полная ст-ть с уч.НЗС (Авто)'!YP"&amp;$J$42),$C35,'Полная ст-ть с уч.НЗС (Авто)'!SF$11:INDIRECT("'Полная ст-ть с уч.НЗС (Авто)'!SF"&amp;$J$42))/$D35)</f>
        <v>0</v>
      </c>
      <c r="SG35" s="137">
        <f ca="1">IF($D35=0,0,SUMIF('Полная ст-ть с уч.НЗС (Авто)'!$YP$11:INDIRECT("'Полная ст-ть с уч.НЗС (Авто)'!YP"&amp;$J$42),$C35,'Полная ст-ть с уч.НЗС (Авто)'!SG$11:INDIRECT("'Полная ст-ть с уч.НЗС (Авто)'!SG"&amp;$J$42))/$D35)</f>
        <v>0</v>
      </c>
      <c r="SH35" s="137">
        <f ca="1">IF($D35=0,0,SUMIF('Полная ст-ть с уч.НЗС (Авто)'!$YP$11:INDIRECT("'Полная ст-ть с уч.НЗС (Авто)'!YP"&amp;$J$42),$C35,'Полная ст-ть с уч.НЗС (Авто)'!SH$11:INDIRECT("'Полная ст-ть с уч.НЗС (Авто)'!SH"&amp;$J$42))/$D35)</f>
        <v>0</v>
      </c>
      <c r="SI35" s="137">
        <f ca="1">IF($D35=0,0,SUMIF('Полная ст-ть с уч.НЗС (Авто)'!$YP$11:INDIRECT("'Полная ст-ть с уч.НЗС (Авто)'!YP"&amp;$J$42),$C35,'Полная ст-ть с уч.НЗС (Авто)'!SI$11:INDIRECT("'Полная ст-ть с уч.НЗС (Авто)'!SI"&amp;$J$42))/$D35)</f>
        <v>0</v>
      </c>
      <c r="SJ35" s="137">
        <f ca="1">IF($D35=0,0,SUMIF('Полная ст-ть с уч.НЗС (Авто)'!$YP$11:INDIRECT("'Полная ст-ть с уч.НЗС (Авто)'!YP"&amp;$J$42),$C35,'Полная ст-ть с уч.НЗС (Авто)'!SJ$11:INDIRECT("'Полная ст-ть с уч.НЗС (Авто)'!SJ"&amp;$J$42))/$D35)</f>
        <v>0</v>
      </c>
      <c r="SK35" s="137">
        <f ca="1">IF($D35=0,0,SUMIF('Полная ст-ть с уч.НЗС (Авто)'!$YP$11:INDIRECT("'Полная ст-ть с уч.НЗС (Авто)'!YP"&amp;$J$42),$C35,'Полная ст-ть с уч.НЗС (Авто)'!SK$11:INDIRECT("'Полная ст-ть с уч.НЗС (Авто)'!SK"&amp;$J$42))/$D35)</f>
        <v>0</v>
      </c>
      <c r="SL35" s="137">
        <f ca="1">IF($D35=0,0,SUMIF('Полная ст-ть с уч.НЗС (Авто)'!$YP$11:INDIRECT("'Полная ст-ть с уч.НЗС (Авто)'!YP"&amp;$J$42),$C35,'Полная ст-ть с уч.НЗС (Авто)'!SL$11:INDIRECT("'Полная ст-ть с уч.НЗС (Авто)'!SL"&amp;$J$42))/$D35)</f>
        <v>0</v>
      </c>
      <c r="SM35" s="137">
        <f ca="1">IF($D35=0,0,SUMIF('Полная ст-ть с уч.НЗС (Авто)'!$YP$11:INDIRECT("'Полная ст-ть с уч.НЗС (Авто)'!YP"&amp;$J$42),$C35,'Полная ст-ть с уч.НЗС (Авто)'!SM$11:INDIRECT("'Полная ст-ть с уч.НЗС (Авто)'!SM"&amp;$J$42))/$D35)</f>
        <v>0</v>
      </c>
      <c r="SN35" s="137">
        <f ca="1">IF($D35=0,0,SUMIF('Полная ст-ть с уч.НЗС (Авто)'!$YP$11:INDIRECT("'Полная ст-ть с уч.НЗС (Авто)'!YP"&amp;$J$42),$C35,'Полная ст-ть с уч.НЗС (Авто)'!SN$11:INDIRECT("'Полная ст-ть с уч.НЗС (Авто)'!SN"&amp;$J$42))/$D35)</f>
        <v>0</v>
      </c>
      <c r="SO35" s="137">
        <f ca="1">IF($D35=0,0,SUMIF('Полная ст-ть с уч.НЗС (Авто)'!$YP$11:INDIRECT("'Полная ст-ть с уч.НЗС (Авто)'!YP"&amp;$J$42),$C35,'Полная ст-ть с уч.НЗС (Авто)'!SO$11:INDIRECT("'Полная ст-ть с уч.НЗС (Авто)'!SO"&amp;$J$42))/$D35)</f>
        <v>0</v>
      </c>
      <c r="SP35" s="137">
        <f ca="1">IF($D35=0,0,SUMIF('Полная ст-ть с уч.НЗС (Авто)'!$YP$11:INDIRECT("'Полная ст-ть с уч.НЗС (Авто)'!YP"&amp;$J$42),$C35,'Полная ст-ть с уч.НЗС (Авто)'!SP$11:INDIRECT("'Полная ст-ть с уч.НЗС (Авто)'!SP"&amp;$J$42))/$D35)</f>
        <v>0</v>
      </c>
      <c r="SQ35" s="137">
        <f ca="1">IF($D35=0,0,SUMIF('Полная ст-ть с уч.НЗС (Авто)'!$YP$11:INDIRECT("'Полная ст-ть с уч.НЗС (Авто)'!YP"&amp;$J$42),$C35,'Полная ст-ть с уч.НЗС (Авто)'!SQ$11:INDIRECT("'Полная ст-ть с уч.НЗС (Авто)'!SQ"&amp;$J$42))/$D35)</f>
        <v>0</v>
      </c>
      <c r="SR35" s="137">
        <f ca="1">IF($D35=0,0,SUMIF('Полная ст-ть с уч.НЗС (Авто)'!$YP$11:INDIRECT("'Полная ст-ть с уч.НЗС (Авто)'!YP"&amp;$J$42),$C35,'Полная ст-ть с уч.НЗС (Авто)'!SR$11:INDIRECT("'Полная ст-ть с уч.НЗС (Авто)'!SR"&amp;$J$42))/$D35)</f>
        <v>0</v>
      </c>
      <c r="SS35" s="137">
        <f ca="1">IF($D35=0,0,SUMIF('Полная ст-ть с уч.НЗС (Авто)'!$YP$11:INDIRECT("'Полная ст-ть с уч.НЗС (Авто)'!YP"&amp;$J$42),$C35,'Полная ст-ть с уч.НЗС (Авто)'!SS$11:INDIRECT("'Полная ст-ть с уч.НЗС (Авто)'!SS"&amp;$J$42))/$D35)</f>
        <v>0</v>
      </c>
      <c r="ST35" s="137">
        <f ca="1">IF($D35=0,0,SUMIF('Полная ст-ть с уч.НЗС (Авто)'!$YP$11:INDIRECT("'Полная ст-ть с уч.НЗС (Авто)'!YP"&amp;$J$42),$C35,'Полная ст-ть с уч.НЗС (Авто)'!ST$11:INDIRECT("'Полная ст-ть с уч.НЗС (Авто)'!ST"&amp;$J$42))/$D35)</f>
        <v>0</v>
      </c>
      <c r="SU35" s="137">
        <f ca="1">IF($D35=0,0,SUMIF('Полная ст-ть с уч.НЗС (Авто)'!$YP$11:INDIRECT("'Полная ст-ть с уч.НЗС (Авто)'!YP"&amp;$J$42),$C35,'Полная ст-ть с уч.НЗС (Авто)'!SU$11:INDIRECT("'Полная ст-ть с уч.НЗС (Авто)'!SU"&amp;$J$42))/$D35)</f>
        <v>0</v>
      </c>
      <c r="SV35" s="137">
        <f ca="1">IF($D35=0,0,SUMIF('Полная ст-ть с уч.НЗС (Авто)'!$YP$11:INDIRECT("'Полная ст-ть с уч.НЗС (Авто)'!YP"&amp;$J$42),$C35,'Полная ст-ть с уч.НЗС (Авто)'!SV$11:INDIRECT("'Полная ст-ть с уч.НЗС (Авто)'!SV"&amp;$J$42))/$D35)</f>
        <v>0</v>
      </c>
      <c r="SW35" s="137">
        <f ca="1">IF($D35=0,0,SUMIF('Полная ст-ть с уч.НЗС (Авто)'!$YP$11:INDIRECT("'Полная ст-ть с уч.НЗС (Авто)'!YP"&amp;$J$42),$C35,'Полная ст-ть с уч.НЗС (Авто)'!SW$11:INDIRECT("'Полная ст-ть с уч.НЗС (Авто)'!SW"&amp;$J$42))/$D35)</f>
        <v>0</v>
      </c>
      <c r="SX35" s="137">
        <f ca="1">IF($D35=0,0,SUMIF('Полная ст-ть с уч.НЗС (Авто)'!$YP$11:INDIRECT("'Полная ст-ть с уч.НЗС (Авто)'!YP"&amp;$J$42),$C35,'Полная ст-ть с уч.НЗС (Авто)'!SX$11:INDIRECT("'Полная ст-ть с уч.НЗС (Авто)'!SX"&amp;$J$42))/$D35)</f>
        <v>0</v>
      </c>
      <c r="SY35" s="137">
        <f ca="1">IF($D35=0,0,SUMIF('Полная ст-ть с уч.НЗС (Авто)'!$YP$11:INDIRECT("'Полная ст-ть с уч.НЗС (Авто)'!YP"&amp;$J$42),$C35,'Полная ст-ть с уч.НЗС (Авто)'!SY$11:INDIRECT("'Полная ст-ть с уч.НЗС (Авто)'!SY"&amp;$J$42))/$D35)</f>
        <v>0</v>
      </c>
      <c r="SZ35" s="137">
        <f ca="1">IF($D35=0,0,SUMIF('Полная ст-ть с уч.НЗС (Авто)'!$YP$11:INDIRECT("'Полная ст-ть с уч.НЗС (Авто)'!YP"&amp;$J$42),$C35,'Полная ст-ть с уч.НЗС (Авто)'!SZ$11:INDIRECT("'Полная ст-ть с уч.НЗС (Авто)'!SZ"&amp;$J$42))/$D35)</f>
        <v>0</v>
      </c>
      <c r="TA35" s="137">
        <f ca="1">IF($D35=0,0,SUMIF('Полная ст-ть с уч.НЗС (Авто)'!$YP$11:INDIRECT("'Полная ст-ть с уч.НЗС (Авто)'!YP"&amp;$J$42),$C35,'Полная ст-ть с уч.НЗС (Авто)'!TA$11:INDIRECT("'Полная ст-ть с уч.НЗС (Авто)'!TA"&amp;$J$42))/$D35)</f>
        <v>0</v>
      </c>
      <c r="TB35" s="137">
        <f ca="1">IF($D35=0,0,SUMIF('Полная ст-ть с уч.НЗС (Авто)'!$YP$11:INDIRECT("'Полная ст-ть с уч.НЗС (Авто)'!YP"&amp;$J$42),$C35,'Полная ст-ть с уч.НЗС (Авто)'!TB$11:INDIRECT("'Полная ст-ть с уч.НЗС (Авто)'!TB"&amp;$J$42))/$D35)</f>
        <v>0</v>
      </c>
      <c r="TC35" s="137">
        <f ca="1">IF($D35=0,0,SUMIF('Полная ст-ть с уч.НЗС (Авто)'!$YP$11:INDIRECT("'Полная ст-ть с уч.НЗС (Авто)'!YP"&amp;$J$42),$C35,'Полная ст-ть с уч.НЗС (Авто)'!TC$11:INDIRECT("'Полная ст-ть с уч.НЗС (Авто)'!TC"&amp;$J$42))/$D35)</f>
        <v>0</v>
      </c>
      <c r="TD35" s="137">
        <f ca="1">IF($D35=0,0,SUMIF('Полная ст-ть с уч.НЗС (Авто)'!$YP$11:INDIRECT("'Полная ст-ть с уч.НЗС (Авто)'!YP"&amp;$J$42),$C35,'Полная ст-ть с уч.НЗС (Авто)'!TD$11:INDIRECT("'Полная ст-ть с уч.НЗС (Авто)'!TD"&amp;$J$42))/$D35)</f>
        <v>0</v>
      </c>
      <c r="TE35" s="137">
        <f ca="1">IF($D35=0,0,SUMIF('Полная ст-ть с уч.НЗС (Авто)'!$YP$11:INDIRECT("'Полная ст-ть с уч.НЗС (Авто)'!YP"&amp;$J$42),$C35,'Полная ст-ть с уч.НЗС (Авто)'!TE$11:INDIRECT("'Полная ст-ть с уч.НЗС (Авто)'!TE"&amp;$J$42))/$D35)</f>
        <v>0</v>
      </c>
      <c r="TF35" s="137">
        <f ca="1">IF($D35=0,0,SUMIF('Полная ст-ть с уч.НЗС (Авто)'!$YP$11:INDIRECT("'Полная ст-ть с уч.НЗС (Авто)'!YP"&amp;$J$42),$C35,'Полная ст-ть с уч.НЗС (Авто)'!TF$11:INDIRECT("'Полная ст-ть с уч.НЗС (Авто)'!TF"&amp;$J$42))/$D35)</f>
        <v>0</v>
      </c>
      <c r="TG35" s="137">
        <f ca="1">IF($D35=0,0,SUMIF('Полная ст-ть с уч.НЗС (Авто)'!$YP$11:INDIRECT("'Полная ст-ть с уч.НЗС (Авто)'!YP"&amp;$J$42),$C35,'Полная ст-ть с уч.НЗС (Авто)'!TG$11:INDIRECT("'Полная ст-ть с уч.НЗС (Авто)'!TG"&amp;$J$42))/$D35)</f>
        <v>0</v>
      </c>
      <c r="TH35" s="137">
        <f ca="1">IF($D35=0,0,SUMIF('Полная ст-ть с уч.НЗС (Авто)'!$YP$11:INDIRECT("'Полная ст-ть с уч.НЗС (Авто)'!YP"&amp;$J$42),$C35,'Полная ст-ть с уч.НЗС (Авто)'!TH$11:INDIRECT("'Полная ст-ть с уч.НЗС (Авто)'!TH"&amp;$J$42))/$D35)</f>
        <v>0</v>
      </c>
      <c r="TI35" s="137">
        <f ca="1">IF($D35=0,0,SUMIF('Полная ст-ть с уч.НЗС (Авто)'!$YP$11:INDIRECT("'Полная ст-ть с уч.НЗС (Авто)'!YP"&amp;$J$42),$C35,'Полная ст-ть с уч.НЗС (Авто)'!TI$11:INDIRECT("'Полная ст-ть с уч.НЗС (Авто)'!TI"&amp;$J$42))/$D35)</f>
        <v>0</v>
      </c>
      <c r="TJ35" s="137">
        <f ca="1">IF($D35=0,0,SUMIF('Полная ст-ть с уч.НЗС (Авто)'!$YP$11:INDIRECT("'Полная ст-ть с уч.НЗС (Авто)'!YP"&amp;$J$42),$C35,'Полная ст-ть с уч.НЗС (Авто)'!TJ$11:INDIRECT("'Полная ст-ть с уч.НЗС (Авто)'!TJ"&amp;$J$42))/$D35)</f>
        <v>0</v>
      </c>
      <c r="TK35" s="137">
        <f ca="1">IF($D35=0,0,SUMIF('Полная ст-ть с уч.НЗС (Авто)'!$YP$11:INDIRECT("'Полная ст-ть с уч.НЗС (Авто)'!YP"&amp;$J$42),$C35,'Полная ст-ть с уч.НЗС (Авто)'!TK$11:INDIRECT("'Полная ст-ть с уч.НЗС (Авто)'!TK"&amp;$J$42))/$D35)</f>
        <v>0</v>
      </c>
      <c r="TL35" s="137">
        <f ca="1">IF($D35=0,0,SUMIF('Полная ст-ть с уч.НЗС (Авто)'!$YP$11:INDIRECT("'Полная ст-ть с уч.НЗС (Авто)'!YP"&amp;$J$42),$C35,'Полная ст-ть с уч.НЗС (Авто)'!TL$11:INDIRECT("'Полная ст-ть с уч.НЗС (Авто)'!TL"&amp;$J$42))/$D35)</f>
        <v>0</v>
      </c>
      <c r="TM35" s="137">
        <f ca="1">IF($D35=0,0,SUMIF('Полная ст-ть с уч.НЗС (Авто)'!$YP$11:INDIRECT("'Полная ст-ть с уч.НЗС (Авто)'!YP"&amp;$J$42),$C35,'Полная ст-ть с уч.НЗС (Авто)'!TM$11:INDIRECT("'Полная ст-ть с уч.НЗС (Авто)'!TM"&amp;$J$42))/$D35)</f>
        <v>0</v>
      </c>
      <c r="TN35" s="137">
        <f ca="1">IF($D35=0,0,SUMIF('Полная ст-ть с уч.НЗС (Авто)'!$YP$11:INDIRECT("'Полная ст-ть с уч.НЗС (Авто)'!YP"&amp;$J$42),$C35,'Полная ст-ть с уч.НЗС (Авто)'!TN$11:INDIRECT("'Полная ст-ть с уч.НЗС (Авто)'!TN"&amp;$J$42))/$D35)</f>
        <v>0</v>
      </c>
      <c r="TO35" s="137">
        <f ca="1">IF($D35=0,0,SUMIF('Полная ст-ть с уч.НЗС (Авто)'!$YP$11:INDIRECT("'Полная ст-ть с уч.НЗС (Авто)'!YP"&amp;$J$42),$C35,'Полная ст-ть с уч.НЗС (Авто)'!TO$11:INDIRECT("'Полная ст-ть с уч.НЗС (Авто)'!TO"&amp;$J$42))/$D35)</f>
        <v>0</v>
      </c>
      <c r="TP35" s="137">
        <f ca="1">IF($D35=0,0,SUMIF('Полная ст-ть с уч.НЗС (Авто)'!$YP$11:INDIRECT("'Полная ст-ть с уч.НЗС (Авто)'!YP"&amp;$J$42),$C35,'Полная ст-ть с уч.НЗС (Авто)'!TP$11:INDIRECT("'Полная ст-ть с уч.НЗС (Авто)'!TP"&amp;$J$42))/$D35)</f>
        <v>0</v>
      </c>
      <c r="TQ35" s="137">
        <f ca="1">IF($D35=0,0,SUMIF('Полная ст-ть с уч.НЗС (Авто)'!$YP$11:INDIRECT("'Полная ст-ть с уч.НЗС (Авто)'!YP"&amp;$J$42),$C35,'Полная ст-ть с уч.НЗС (Авто)'!TQ$11:INDIRECT("'Полная ст-ть с уч.НЗС (Авто)'!TQ"&amp;$J$42))/$D35)</f>
        <v>0</v>
      </c>
      <c r="TR35" s="137">
        <f ca="1">IF($D35=0,0,SUMIF('Полная ст-ть с уч.НЗС (Авто)'!$YP$11:INDIRECT("'Полная ст-ть с уч.НЗС (Авто)'!YP"&amp;$J$42),$C35,'Полная ст-ть с уч.НЗС (Авто)'!TR$11:INDIRECT("'Полная ст-ть с уч.НЗС (Авто)'!TR"&amp;$J$42))/$D35)</f>
        <v>0</v>
      </c>
      <c r="TS35" s="137">
        <f ca="1">IF($D35=0,0,SUMIF('Полная ст-ть с уч.НЗС (Авто)'!$YP$11:INDIRECT("'Полная ст-ть с уч.НЗС (Авто)'!YP"&amp;$J$42),$C35,'Полная ст-ть с уч.НЗС (Авто)'!TS$11:INDIRECT("'Полная ст-ть с уч.НЗС (Авто)'!TS"&amp;$J$42))/$D35)</f>
        <v>0</v>
      </c>
      <c r="TT35" s="137">
        <f ca="1">IF($D35=0,0,SUMIF('Полная ст-ть с уч.НЗС (Авто)'!$YP$11:INDIRECT("'Полная ст-ть с уч.НЗС (Авто)'!YP"&amp;$J$42),$C35,'Полная ст-ть с уч.НЗС (Авто)'!TT$11:INDIRECT("'Полная ст-ть с уч.НЗС (Авто)'!TT"&amp;$J$42))/$D35)</f>
        <v>0</v>
      </c>
      <c r="TU35" s="137">
        <f ca="1">IF($D35=0,0,SUMIF('Полная ст-ть с уч.НЗС (Авто)'!$YP$11:INDIRECT("'Полная ст-ть с уч.НЗС (Авто)'!YP"&amp;$J$42),$C35,'Полная ст-ть с уч.НЗС (Авто)'!TU$11:INDIRECT("'Полная ст-ть с уч.НЗС (Авто)'!TU"&amp;$J$42))/$D35)</f>
        <v>0</v>
      </c>
      <c r="TV35" s="137">
        <f ca="1">IF($D35=0,0,SUMIF('Полная ст-ть с уч.НЗС (Авто)'!$YP$11:INDIRECT("'Полная ст-ть с уч.НЗС (Авто)'!YP"&amp;$J$42),$C35,'Полная ст-ть с уч.НЗС (Авто)'!TV$11:INDIRECT("'Полная ст-ть с уч.НЗС (Авто)'!TV"&amp;$J$42))/$D35)</f>
        <v>0</v>
      </c>
      <c r="TW35" s="137">
        <f ca="1">IF($D35=0,0,SUMIF('Полная ст-ть с уч.НЗС (Авто)'!$YP$11:INDIRECT("'Полная ст-ть с уч.НЗС (Авто)'!YP"&amp;$J$42),$C35,'Полная ст-ть с уч.НЗС (Авто)'!TW$11:INDIRECT("'Полная ст-ть с уч.НЗС (Авто)'!TW"&amp;$J$42))/$D35)</f>
        <v>0</v>
      </c>
      <c r="TX35" s="137">
        <f ca="1">IF($D35=0,0,SUMIF('Полная ст-ть с уч.НЗС (Авто)'!$YP$11:INDIRECT("'Полная ст-ть с уч.НЗС (Авто)'!YP"&amp;$J$42),$C35,'Полная ст-ть с уч.НЗС (Авто)'!TX$11:INDIRECT("'Полная ст-ть с уч.НЗС (Авто)'!TX"&amp;$J$42))/$D35)</f>
        <v>0</v>
      </c>
      <c r="TY35" s="137">
        <f ca="1">IF($D35=0,0,SUMIF('Полная ст-ть с уч.НЗС (Авто)'!$YP$11:INDIRECT("'Полная ст-ть с уч.НЗС (Авто)'!YP"&amp;$J$42),$C35,'Полная ст-ть с уч.НЗС (Авто)'!TY$11:INDIRECT("'Полная ст-ть с уч.НЗС (Авто)'!TY"&amp;$J$42))/$D35)</f>
        <v>0</v>
      </c>
      <c r="TZ35" s="137">
        <f ca="1">IF($D35=0,0,SUMIF('Полная ст-ть с уч.НЗС (Авто)'!$YP$11:INDIRECT("'Полная ст-ть с уч.НЗС (Авто)'!YP"&amp;$J$42),$C35,'Полная ст-ть с уч.НЗС (Авто)'!TZ$11:INDIRECT("'Полная ст-ть с уч.НЗС (Авто)'!TZ"&amp;$J$42))/$D35)</f>
        <v>0</v>
      </c>
      <c r="UA35" s="137">
        <f ca="1">IF($D35=0,0,SUMIF('Полная ст-ть с уч.НЗС (Авто)'!$YP$11:INDIRECT("'Полная ст-ть с уч.НЗС (Авто)'!YP"&amp;$J$42),$C35,'Полная ст-ть с уч.НЗС (Авто)'!UA$11:INDIRECT("'Полная ст-ть с уч.НЗС (Авто)'!UA"&amp;$J$42))/$D35)</f>
        <v>0</v>
      </c>
      <c r="UB35" s="137">
        <f ca="1">IF($D35=0,0,SUMIF('Полная ст-ть с уч.НЗС (Авто)'!$YP$11:INDIRECT("'Полная ст-ть с уч.НЗС (Авто)'!YP"&amp;$J$42),$C35,'Полная ст-ть с уч.НЗС (Авто)'!UB$11:INDIRECT("'Полная ст-ть с уч.НЗС (Авто)'!UB"&amp;$J$42))/$D35)</f>
        <v>0</v>
      </c>
      <c r="UC35" s="137">
        <f ca="1">IF($D35=0,0,SUMIF('Полная ст-ть с уч.НЗС (Авто)'!$YP$11:INDIRECT("'Полная ст-ть с уч.НЗС (Авто)'!YP"&amp;$J$42),$C35,'Полная ст-ть с уч.НЗС (Авто)'!UC$11:INDIRECT("'Полная ст-ть с уч.НЗС (Авто)'!UC"&amp;$J$42))/$D35)</f>
        <v>0</v>
      </c>
      <c r="UD35" s="137">
        <f ca="1">IF($D35=0,0,SUMIF('Полная ст-ть с уч.НЗС (Авто)'!$YP$11:INDIRECT("'Полная ст-ть с уч.НЗС (Авто)'!YP"&amp;$J$42),$C35,'Полная ст-ть с уч.НЗС (Авто)'!UD$11:INDIRECT("'Полная ст-ть с уч.НЗС (Авто)'!UD"&amp;$J$42))/$D35)</f>
        <v>0</v>
      </c>
      <c r="UE35" s="137">
        <f ca="1">IF($D35=0,0,SUMIF('Полная ст-ть с уч.НЗС (Авто)'!$YP$11:INDIRECT("'Полная ст-ть с уч.НЗС (Авто)'!YP"&amp;$J$42),$C35,'Полная ст-ть с уч.НЗС (Авто)'!UE$11:INDIRECT("'Полная ст-ть с уч.НЗС (Авто)'!UE"&amp;$J$42))/$D35)</f>
        <v>0</v>
      </c>
      <c r="UF35" s="137">
        <f ca="1">IF($D35=0,0,SUMIF('Полная ст-ть с уч.НЗС (Авто)'!$YP$11:INDIRECT("'Полная ст-ть с уч.НЗС (Авто)'!YP"&amp;$J$42),$C35,'Полная ст-ть с уч.НЗС (Авто)'!UF$11:INDIRECT("'Полная ст-ть с уч.НЗС (Авто)'!UF"&amp;$J$42))/$D35)</f>
        <v>0</v>
      </c>
      <c r="UG35" s="137">
        <f ca="1">IF($D35=0,0,SUMIF('Полная ст-ть с уч.НЗС (Авто)'!$YP$11:INDIRECT("'Полная ст-ть с уч.НЗС (Авто)'!YP"&amp;$J$42),$C35,'Полная ст-ть с уч.НЗС (Авто)'!UG$11:INDIRECT("'Полная ст-ть с уч.НЗС (Авто)'!UG"&amp;$J$42))/$D35)</f>
        <v>0</v>
      </c>
      <c r="UH35" s="137">
        <f ca="1">IF($D35=0,0,SUMIF('Полная ст-ть с уч.НЗС (Авто)'!$YP$11:INDIRECT("'Полная ст-ть с уч.НЗС (Авто)'!YP"&amp;$J$42),$C35,'Полная ст-ть с уч.НЗС (Авто)'!UH$11:INDIRECT("'Полная ст-ть с уч.НЗС (Авто)'!UH"&amp;$J$42))/$D35)</f>
        <v>0</v>
      </c>
      <c r="UI35" s="137">
        <f ca="1">IF($D35=0,0,SUMIF('Полная ст-ть с уч.НЗС (Авто)'!$YP$11:INDIRECT("'Полная ст-ть с уч.НЗС (Авто)'!YP"&amp;$J$42),$C35,'Полная ст-ть с уч.НЗС (Авто)'!UI$11:INDIRECT("'Полная ст-ть с уч.НЗС (Авто)'!UI"&amp;$J$42))/$D35)</f>
        <v>0</v>
      </c>
      <c r="UJ35" s="137">
        <f ca="1">IF($D35=0,0,SUMIF('Полная ст-ть с уч.НЗС (Авто)'!$YP$11:INDIRECT("'Полная ст-ть с уч.НЗС (Авто)'!YP"&amp;$J$42),$C35,'Полная ст-ть с уч.НЗС (Авто)'!UJ$11:INDIRECT("'Полная ст-ть с уч.НЗС (Авто)'!UJ"&amp;$J$42))/$D35)</f>
        <v>0</v>
      </c>
      <c r="UK35" s="137">
        <f ca="1">IF($D35=0,0,SUMIF('Полная ст-ть с уч.НЗС (Авто)'!$YP$11:INDIRECT("'Полная ст-ть с уч.НЗС (Авто)'!YP"&amp;$J$42),$C35,'Полная ст-ть с уч.НЗС (Авто)'!UK$11:INDIRECT("'Полная ст-ть с уч.НЗС (Авто)'!UK"&amp;$J$42))/$D35)</f>
        <v>0</v>
      </c>
      <c r="UL35" s="137">
        <f ca="1">IF($D35=0,0,SUMIF('Полная ст-ть с уч.НЗС (Авто)'!$YP$11:INDIRECT("'Полная ст-ть с уч.НЗС (Авто)'!YP"&amp;$J$42),$C35,'Полная ст-ть с уч.НЗС (Авто)'!UL$11:INDIRECT("'Полная ст-ть с уч.НЗС (Авто)'!UL"&amp;$J$42))/$D35)</f>
        <v>0</v>
      </c>
      <c r="UM35" s="137">
        <f ca="1">IF($D35=0,0,SUMIF('Полная ст-ть с уч.НЗС (Авто)'!$YP$11:INDIRECT("'Полная ст-ть с уч.НЗС (Авто)'!YP"&amp;$J$42),$C35,'Полная ст-ть с уч.НЗС (Авто)'!UM$11:INDIRECT("'Полная ст-ть с уч.НЗС (Авто)'!UM"&amp;$J$42))/$D35)</f>
        <v>0</v>
      </c>
      <c r="UN35" s="137">
        <f ca="1">IF($D35=0,0,SUMIF('Полная ст-ть с уч.НЗС (Авто)'!$YP$11:INDIRECT("'Полная ст-ть с уч.НЗС (Авто)'!YP"&amp;$J$42),$C35,'Полная ст-ть с уч.НЗС (Авто)'!UN$11:INDIRECT("'Полная ст-ть с уч.НЗС (Авто)'!UN"&amp;$J$42))/$D35)</f>
        <v>0</v>
      </c>
      <c r="UO35" s="137">
        <f ca="1">IF($D35=0,0,SUMIF('Полная ст-ть с уч.НЗС (Авто)'!$YP$11:INDIRECT("'Полная ст-ть с уч.НЗС (Авто)'!YP"&amp;$J$42),$C35,'Полная ст-ть с уч.НЗС (Авто)'!UO$11:INDIRECT("'Полная ст-ть с уч.НЗС (Авто)'!UO"&amp;$J$42))/$D35)</f>
        <v>0</v>
      </c>
      <c r="UP35" s="137">
        <f ca="1">IF($D35=0,0,SUMIF('Полная ст-ть с уч.НЗС (Авто)'!$YP$11:INDIRECT("'Полная ст-ть с уч.НЗС (Авто)'!YP"&amp;$J$42),$C35,'Полная ст-ть с уч.НЗС (Авто)'!UP$11:INDIRECT("'Полная ст-ть с уч.НЗС (Авто)'!UP"&amp;$J$42))/$D35)</f>
        <v>0</v>
      </c>
      <c r="UQ35" s="137">
        <f ca="1">IF($D35=0,0,SUMIF('Полная ст-ть с уч.НЗС (Авто)'!$YP$11:INDIRECT("'Полная ст-ть с уч.НЗС (Авто)'!YP"&amp;$J$42),$C35,'Полная ст-ть с уч.НЗС (Авто)'!UQ$11:INDIRECT("'Полная ст-ть с уч.НЗС (Авто)'!UQ"&amp;$J$42))/$D35)</f>
        <v>0</v>
      </c>
      <c r="UR35" s="137">
        <f ca="1">IF($D35=0,0,SUMIF('Полная ст-ть с уч.НЗС (Авто)'!$YP$11:INDIRECT("'Полная ст-ть с уч.НЗС (Авто)'!YP"&amp;$J$42),$C35,'Полная ст-ть с уч.НЗС (Авто)'!UR$11:INDIRECT("'Полная ст-ть с уч.НЗС (Авто)'!UR"&amp;$J$42))/$D35)</f>
        <v>0</v>
      </c>
      <c r="US35" s="137">
        <f ca="1">IF($D35=0,0,SUMIF('Полная ст-ть с уч.НЗС (Авто)'!$YP$11:INDIRECT("'Полная ст-ть с уч.НЗС (Авто)'!YP"&amp;$J$42),$C35,'Полная ст-ть с уч.НЗС (Авто)'!US$11:INDIRECT("'Полная ст-ть с уч.НЗС (Авто)'!US"&amp;$J$42))/$D35)</f>
        <v>0</v>
      </c>
      <c r="UT35" s="137">
        <f ca="1">IF($D35=0,0,SUMIF('Полная ст-ть с уч.НЗС (Авто)'!$YP$11:INDIRECT("'Полная ст-ть с уч.НЗС (Авто)'!YP"&amp;$J$42),$C35,'Полная ст-ть с уч.НЗС (Авто)'!UT$11:INDIRECT("'Полная ст-ть с уч.НЗС (Авто)'!UT"&amp;$J$42))/$D35)</f>
        <v>0</v>
      </c>
      <c r="UU35" s="137">
        <f ca="1">IF($D35=0,0,SUMIF('Полная ст-ть с уч.НЗС (Авто)'!$YP$11:INDIRECT("'Полная ст-ть с уч.НЗС (Авто)'!YP"&amp;$J$42),$C35,'Полная ст-ть с уч.НЗС (Авто)'!UU$11:INDIRECT("'Полная ст-ть с уч.НЗС (Авто)'!UU"&amp;$J$42))/$D35)</f>
        <v>0</v>
      </c>
      <c r="UV35" s="137">
        <f ca="1">IF($D35=0,0,SUMIF('Полная ст-ть с уч.НЗС (Авто)'!$YP$11:INDIRECT("'Полная ст-ть с уч.НЗС (Авто)'!YP"&amp;$J$42),$C35,'Полная ст-ть с уч.НЗС (Авто)'!UV$11:INDIRECT("'Полная ст-ть с уч.НЗС (Авто)'!UV"&amp;$J$42))/$D35)</f>
        <v>0</v>
      </c>
      <c r="UW35" s="137">
        <f ca="1">IF($D35=0,0,SUMIF('Полная ст-ть с уч.НЗС (Авто)'!$YP$11:INDIRECT("'Полная ст-ть с уч.НЗС (Авто)'!YP"&amp;$J$42),$C35,'Полная ст-ть с уч.НЗС (Авто)'!UW$11:INDIRECT("'Полная ст-ть с уч.НЗС (Авто)'!UW"&amp;$J$42))/$D35)</f>
        <v>0</v>
      </c>
      <c r="UX35" s="137">
        <f ca="1">IF($D35=0,0,SUMIF('Полная ст-ть с уч.НЗС (Авто)'!$YP$11:INDIRECT("'Полная ст-ть с уч.НЗС (Авто)'!YP"&amp;$J$42),$C35,'Полная ст-ть с уч.НЗС (Авто)'!UX$11:INDIRECT("'Полная ст-ть с уч.НЗС (Авто)'!UX"&amp;$J$42))/$D35)</f>
        <v>0</v>
      </c>
      <c r="UY35" s="137">
        <f ca="1">IF($D35=0,0,SUMIF('Полная ст-ть с уч.НЗС (Авто)'!$YP$11:INDIRECT("'Полная ст-ть с уч.НЗС (Авто)'!YP"&amp;$J$42),$C35,'Полная ст-ть с уч.НЗС (Авто)'!UY$11:INDIRECT("'Полная ст-ть с уч.НЗС (Авто)'!UY"&amp;$J$42))/$D35)</f>
        <v>0</v>
      </c>
      <c r="UZ35" s="137">
        <f ca="1">IF($D35=0,0,SUMIF('Полная ст-ть с уч.НЗС (Авто)'!$YP$11:INDIRECT("'Полная ст-ть с уч.НЗС (Авто)'!YP"&amp;$J$42),$C35,'Полная ст-ть с уч.НЗС (Авто)'!UZ$11:INDIRECT("'Полная ст-ть с уч.НЗС (Авто)'!UZ"&amp;$J$42))/$D35)</f>
        <v>0</v>
      </c>
      <c r="VA35" s="137">
        <f ca="1">IF($D35=0,0,SUMIF('Полная ст-ть с уч.НЗС (Авто)'!$YP$11:INDIRECT("'Полная ст-ть с уч.НЗС (Авто)'!YP"&amp;$J$42),$C35,'Полная ст-ть с уч.НЗС (Авто)'!VA$11:INDIRECT("'Полная ст-ть с уч.НЗС (Авто)'!VA"&amp;$J$42))/$D35)</f>
        <v>0</v>
      </c>
      <c r="VB35" s="137">
        <f ca="1">IF($D35=0,0,SUMIF('Полная ст-ть с уч.НЗС (Авто)'!$YP$11:INDIRECT("'Полная ст-ть с уч.НЗС (Авто)'!YP"&amp;$J$42),$C35,'Полная ст-ть с уч.НЗС (Авто)'!VB$11:INDIRECT("'Полная ст-ть с уч.НЗС (Авто)'!VB"&amp;$J$42))/$D35)</f>
        <v>0</v>
      </c>
      <c r="VC35" s="137">
        <f ca="1">IF($D35=0,0,SUMIF('Полная ст-ть с уч.НЗС (Авто)'!$YP$11:INDIRECT("'Полная ст-ть с уч.НЗС (Авто)'!YP"&amp;$J$42),$C35,'Полная ст-ть с уч.НЗС (Авто)'!VC$11:INDIRECT("'Полная ст-ть с уч.НЗС (Авто)'!VC"&amp;$J$42))/$D35)</f>
        <v>0</v>
      </c>
      <c r="VD35" s="137">
        <f ca="1">IF($D35=0,0,SUMIF('Полная ст-ть с уч.НЗС (Авто)'!$YP$11:INDIRECT("'Полная ст-ть с уч.НЗС (Авто)'!YP"&amp;$J$42),$C35,'Полная ст-ть с уч.НЗС (Авто)'!VD$11:INDIRECT("'Полная ст-ть с уч.НЗС (Авто)'!VD"&amp;$J$42))/$D35)</f>
        <v>0</v>
      </c>
      <c r="VE35" s="137">
        <f ca="1">IF($D35=0,0,SUMIF('Полная ст-ть с уч.НЗС (Авто)'!$YP$11:INDIRECT("'Полная ст-ть с уч.НЗС (Авто)'!YP"&amp;$J$42),$C35,'Полная ст-ть с уч.НЗС (Авто)'!VE$11:INDIRECT("'Полная ст-ть с уч.НЗС (Авто)'!VE"&amp;$J$42))/$D35)</f>
        <v>0</v>
      </c>
      <c r="VF35" s="137">
        <f ca="1">IF($D35=0,0,SUMIF('Полная ст-ть с уч.НЗС (Авто)'!$YP$11:INDIRECT("'Полная ст-ть с уч.НЗС (Авто)'!YP"&amp;$J$42),$C35,'Полная ст-ть с уч.НЗС (Авто)'!VF$11:INDIRECT("'Полная ст-ть с уч.НЗС (Авто)'!VF"&amp;$J$42))/$D35)</f>
        <v>0</v>
      </c>
      <c r="VG35" s="137">
        <f ca="1">IF($D35=0,0,SUMIF('Полная ст-ть с уч.НЗС (Авто)'!$YP$11:INDIRECT("'Полная ст-ть с уч.НЗС (Авто)'!YP"&amp;$J$42),$C35,'Полная ст-ть с уч.НЗС (Авто)'!VG$11:INDIRECT("'Полная ст-ть с уч.НЗС (Авто)'!VG"&amp;$J$42))/$D35)</f>
        <v>0</v>
      </c>
      <c r="VH35" s="137">
        <f ca="1">IF($D35=0,0,SUMIF('Полная ст-ть с уч.НЗС (Авто)'!$YP$11:INDIRECT("'Полная ст-ть с уч.НЗС (Авто)'!YP"&amp;$J$42),$C35,'Полная ст-ть с уч.НЗС (Авто)'!VH$11:INDIRECT("'Полная ст-ть с уч.НЗС (Авто)'!VH"&amp;$J$42))/$D35)</f>
        <v>0</v>
      </c>
      <c r="VI35" s="137">
        <f ca="1">IF($D35=0,0,SUMIF('Полная ст-ть с уч.НЗС (Авто)'!$YP$11:INDIRECT("'Полная ст-ть с уч.НЗС (Авто)'!YP"&amp;$J$42),$C35,'Полная ст-ть с уч.НЗС (Авто)'!VI$11:INDIRECT("'Полная ст-ть с уч.НЗС (Авто)'!VI"&amp;$J$42))/$D35)</f>
        <v>0</v>
      </c>
      <c r="VJ35" s="137">
        <f ca="1">IF($D35=0,0,SUMIF('Полная ст-ть с уч.НЗС (Авто)'!$YP$11:INDIRECT("'Полная ст-ть с уч.НЗС (Авто)'!YP"&amp;$J$42),$C35,'Полная ст-ть с уч.НЗС (Авто)'!VJ$11:INDIRECT("'Полная ст-ть с уч.НЗС (Авто)'!VJ"&amp;$J$42))/$D35)</f>
        <v>0</v>
      </c>
      <c r="VK35" s="137">
        <f ca="1">IF($D35=0,0,SUMIF('Полная ст-ть с уч.НЗС (Авто)'!$YP$11:INDIRECT("'Полная ст-ть с уч.НЗС (Авто)'!YP"&amp;$J$42),$C35,'Полная ст-ть с уч.НЗС (Авто)'!VK$11:INDIRECT("'Полная ст-ть с уч.НЗС (Авто)'!VK"&amp;$J$42))/$D35)</f>
        <v>0</v>
      </c>
      <c r="VL35" s="137">
        <f ca="1">IF($D35=0,0,SUMIF('Полная ст-ть с уч.НЗС (Авто)'!$YP$11:INDIRECT("'Полная ст-ть с уч.НЗС (Авто)'!YP"&amp;$J$42),$C35,'Полная ст-ть с уч.НЗС (Авто)'!VL$11:INDIRECT("'Полная ст-ть с уч.НЗС (Авто)'!VL"&amp;$J$42))/$D35)</f>
        <v>0</v>
      </c>
      <c r="VM35" s="137">
        <f ca="1">IF($D35=0,0,SUMIF('Полная ст-ть с уч.НЗС (Авто)'!$YP$11:INDIRECT("'Полная ст-ть с уч.НЗС (Авто)'!YP"&amp;$J$42),$C35,'Полная ст-ть с уч.НЗС (Авто)'!VM$11:INDIRECT("'Полная ст-ть с уч.НЗС (Авто)'!VM"&amp;$J$42))/$D35)</f>
        <v>0</v>
      </c>
      <c r="VN35" s="137">
        <f ca="1">IF($D35=0,0,SUMIF('Полная ст-ть с уч.НЗС (Авто)'!$YP$11:INDIRECT("'Полная ст-ть с уч.НЗС (Авто)'!YP"&amp;$J$42),$C35,'Полная ст-ть с уч.НЗС (Авто)'!VN$11:INDIRECT("'Полная ст-ть с уч.НЗС (Авто)'!VN"&amp;$J$42))/$D35)</f>
        <v>0</v>
      </c>
      <c r="VO35" s="137">
        <f ca="1">IF($D35=0,0,SUMIF('Полная ст-ть с уч.НЗС (Авто)'!$YP$11:INDIRECT("'Полная ст-ть с уч.НЗС (Авто)'!YP"&amp;$J$42),$C35,'Полная ст-ть с уч.НЗС (Авто)'!VO$11:INDIRECT("'Полная ст-ть с уч.НЗС (Авто)'!VO"&amp;$J$42))/$D35)</f>
        <v>0</v>
      </c>
      <c r="VP35" s="137">
        <f ca="1">IF($D35=0,0,SUMIF('Полная ст-ть с уч.НЗС (Авто)'!$YP$11:INDIRECT("'Полная ст-ть с уч.НЗС (Авто)'!YP"&amp;$J$42),$C35,'Полная ст-ть с уч.НЗС (Авто)'!VP$11:INDIRECT("'Полная ст-ть с уч.НЗС (Авто)'!VP"&amp;$J$42))/$D35)</f>
        <v>0</v>
      </c>
      <c r="VQ35" s="137">
        <f ca="1">IF($D35=0,0,SUMIF('Полная ст-ть с уч.НЗС (Авто)'!$YP$11:INDIRECT("'Полная ст-ть с уч.НЗС (Авто)'!YP"&amp;$J$42),$C35,'Полная ст-ть с уч.НЗС (Авто)'!VQ$11:INDIRECT("'Полная ст-ть с уч.НЗС (Авто)'!VQ"&amp;$J$42))/$D35)</f>
        <v>0</v>
      </c>
      <c r="VR35" s="137">
        <f ca="1">IF($D35=0,0,SUMIF('Полная ст-ть с уч.НЗС (Авто)'!$YP$11:INDIRECT("'Полная ст-ть с уч.НЗС (Авто)'!YP"&amp;$J$42),$C35,'Полная ст-ть с уч.НЗС (Авто)'!VR$11:INDIRECT("'Полная ст-ть с уч.НЗС (Авто)'!VR"&amp;$J$42))/$D35)</f>
        <v>0</v>
      </c>
      <c r="VS35" s="137">
        <f ca="1">IF($D35=0,0,SUMIF('Полная ст-ть с уч.НЗС (Авто)'!$YP$11:INDIRECT("'Полная ст-ть с уч.НЗС (Авто)'!YP"&amp;$J$42),$C35,'Полная ст-ть с уч.НЗС (Авто)'!VS$11:INDIRECT("'Полная ст-ть с уч.НЗС (Авто)'!VS"&amp;$J$42))/$D35)</f>
        <v>0</v>
      </c>
      <c r="VT35" s="137">
        <f ca="1">IF($D35=0,0,SUMIF('Полная ст-ть с уч.НЗС (Авто)'!$YP$11:INDIRECT("'Полная ст-ть с уч.НЗС (Авто)'!YP"&amp;$J$42),$C35,'Полная ст-ть с уч.НЗС (Авто)'!VT$11:INDIRECT("'Полная ст-ть с уч.НЗС (Авто)'!VT"&amp;$J$42))/$D35)</f>
        <v>0</v>
      </c>
      <c r="VU35" s="137">
        <f ca="1">IF($D35=0,0,SUMIF('Полная ст-ть с уч.НЗС (Авто)'!$YP$11:INDIRECT("'Полная ст-ть с уч.НЗС (Авто)'!YP"&amp;$J$42),$C35,'Полная ст-ть с уч.НЗС (Авто)'!VU$11:INDIRECT("'Полная ст-ть с уч.НЗС (Авто)'!VU"&amp;$J$42))/$D35)</f>
        <v>0</v>
      </c>
      <c r="VV35" s="137">
        <f ca="1">IF($D35=0,0,SUMIF('Полная ст-ть с уч.НЗС (Авто)'!$YP$11:INDIRECT("'Полная ст-ть с уч.НЗС (Авто)'!YP"&amp;$J$42),$C35,'Полная ст-ть с уч.НЗС (Авто)'!VV$11:INDIRECT("'Полная ст-ть с уч.НЗС (Авто)'!VV"&amp;$J$42))/$D35)</f>
        <v>0</v>
      </c>
      <c r="VW35" s="137">
        <f ca="1">IF($D35=0,0,SUMIF('Полная ст-ть с уч.НЗС (Авто)'!$YP$11:INDIRECT("'Полная ст-ть с уч.НЗС (Авто)'!YP"&amp;$J$42),$C35,'Полная ст-ть с уч.НЗС (Авто)'!VW$11:INDIRECT("'Полная ст-ть с уч.НЗС (Авто)'!VW"&amp;$J$42))/$D35)</f>
        <v>0</v>
      </c>
      <c r="VX35" s="137">
        <f ca="1">IF($D35=0,0,SUMIF('Полная ст-ть с уч.НЗС (Авто)'!$YP$11:INDIRECT("'Полная ст-ть с уч.НЗС (Авто)'!YP"&amp;$J$42),$C35,'Полная ст-ть с уч.НЗС (Авто)'!VX$11:INDIRECT("'Полная ст-ть с уч.НЗС (Авто)'!VX"&amp;$J$42))/$D35)</f>
        <v>0</v>
      </c>
      <c r="VY35" s="137">
        <f ca="1">IF($D35=0,0,SUMIF('Полная ст-ть с уч.НЗС (Авто)'!$YP$11:INDIRECT("'Полная ст-ть с уч.НЗС (Авто)'!YP"&amp;$J$42),$C35,'Полная ст-ть с уч.НЗС (Авто)'!VY$11:INDIRECT("'Полная ст-ть с уч.НЗС (Авто)'!VY"&amp;$J$42))/$D35)</f>
        <v>0</v>
      </c>
      <c r="VZ35" s="137">
        <f ca="1">IF($D35=0,0,SUMIF('Полная ст-ть с уч.НЗС (Авто)'!$YP$11:INDIRECT("'Полная ст-ть с уч.НЗС (Авто)'!YP"&amp;$J$42),$C35,'Полная ст-ть с уч.НЗС (Авто)'!VZ$11:INDIRECT("'Полная ст-ть с уч.НЗС (Авто)'!VZ"&amp;$J$42))/$D35)</f>
        <v>0</v>
      </c>
      <c r="WA35" s="137">
        <f ca="1">IF($D35=0,0,SUMIF('Полная ст-ть с уч.НЗС (Авто)'!$YP$11:INDIRECT("'Полная ст-ть с уч.НЗС (Авто)'!YP"&amp;$J$42),$C35,'Полная ст-ть с уч.НЗС (Авто)'!WA$11:INDIRECT("'Полная ст-ть с уч.НЗС (Авто)'!WA"&amp;$J$42))/$D35)</f>
        <v>0</v>
      </c>
      <c r="WB35" s="137">
        <f ca="1">IF($D35=0,0,SUMIF('Полная ст-ть с уч.НЗС (Авто)'!$YP$11:INDIRECT("'Полная ст-ть с уч.НЗС (Авто)'!YP"&amp;$J$42),$C35,'Полная ст-ть с уч.НЗС (Авто)'!WB$11:INDIRECT("'Полная ст-ть с уч.НЗС (Авто)'!WB"&amp;$J$42))/$D35)</f>
        <v>0</v>
      </c>
      <c r="WC35" s="137">
        <f ca="1">IF($D35=0,0,SUMIF('Полная ст-ть с уч.НЗС (Авто)'!$YP$11:INDIRECT("'Полная ст-ть с уч.НЗС (Авто)'!YP"&amp;$J$42),$C35,'Полная ст-ть с уч.НЗС (Авто)'!WC$11:INDIRECT("'Полная ст-ть с уч.НЗС (Авто)'!WC"&amp;$J$42))/$D35)</f>
        <v>0</v>
      </c>
      <c r="WD35" s="137">
        <f ca="1">IF($D35=0,0,SUMIF('Полная ст-ть с уч.НЗС (Авто)'!$YP$11:INDIRECT("'Полная ст-ть с уч.НЗС (Авто)'!YP"&amp;$J$42),$C35,'Полная ст-ть с уч.НЗС (Авто)'!WD$11:INDIRECT("'Полная ст-ть с уч.НЗС (Авто)'!WD"&amp;$J$42))/$D35)</f>
        <v>0</v>
      </c>
      <c r="WE35" s="137">
        <f ca="1">IF($D35=0,0,SUMIF('Полная ст-ть с уч.НЗС (Авто)'!$YP$11:INDIRECT("'Полная ст-ть с уч.НЗС (Авто)'!YP"&amp;$J$42),$C35,'Полная ст-ть с уч.НЗС (Авто)'!WE$11:INDIRECT("'Полная ст-ть с уч.НЗС (Авто)'!WE"&amp;$J$42))/$D35)</f>
        <v>0</v>
      </c>
      <c r="WF35" s="137">
        <f ca="1">IF($D35=0,0,SUMIF('Полная ст-ть с уч.НЗС (Авто)'!$YP$11:INDIRECT("'Полная ст-ть с уч.НЗС (Авто)'!YP"&amp;$J$42),$C35,'Полная ст-ть с уч.НЗС (Авто)'!WF$11:INDIRECT("'Полная ст-ть с уч.НЗС (Авто)'!WF"&amp;$J$42))/$D35)</f>
        <v>0</v>
      </c>
      <c r="WG35" s="137">
        <f ca="1">IF($D35=0,0,SUMIF('Полная ст-ть с уч.НЗС (Авто)'!$YP$11:INDIRECT("'Полная ст-ть с уч.НЗС (Авто)'!YP"&amp;$J$42),$C35,'Полная ст-ть с уч.НЗС (Авто)'!WG$11:INDIRECT("'Полная ст-ть с уч.НЗС (Авто)'!WG"&amp;$J$42))/$D35)</f>
        <v>0</v>
      </c>
      <c r="WH35" s="137">
        <f ca="1">IF($D35=0,0,SUMIF('Полная ст-ть с уч.НЗС (Авто)'!$YP$11:INDIRECT("'Полная ст-ть с уч.НЗС (Авто)'!YP"&amp;$J$42),$C35,'Полная ст-ть с уч.НЗС (Авто)'!WH$11:INDIRECT("'Полная ст-ть с уч.НЗС (Авто)'!WH"&amp;$J$42))/$D35)</f>
        <v>0</v>
      </c>
      <c r="WI35" s="137">
        <f ca="1">IF($D35=0,0,SUMIF('Полная ст-ть с уч.НЗС (Авто)'!$YP$11:INDIRECT("'Полная ст-ть с уч.НЗС (Авто)'!YP"&amp;$J$42),$C35,'Полная ст-ть с уч.НЗС (Авто)'!WI$11:INDIRECT("'Полная ст-ть с уч.НЗС (Авто)'!WI"&amp;$J$42))/$D35)</f>
        <v>0</v>
      </c>
      <c r="WJ35" s="137">
        <f ca="1">IF($D35=0,0,SUMIF('Полная ст-ть с уч.НЗС (Авто)'!$YP$11:INDIRECT("'Полная ст-ть с уч.НЗС (Авто)'!YP"&amp;$J$42),$C35,'Полная ст-ть с уч.НЗС (Авто)'!WJ$11:INDIRECT("'Полная ст-ть с уч.НЗС (Авто)'!WJ"&amp;$J$42))/$D35)</f>
        <v>0</v>
      </c>
      <c r="WK35" s="137">
        <f ca="1">IF($D35=0,0,SUMIF('Полная ст-ть с уч.НЗС (Авто)'!$YP$11:INDIRECT("'Полная ст-ть с уч.НЗС (Авто)'!YP"&amp;$J$42),$C35,'Полная ст-ть с уч.НЗС (Авто)'!WK$11:INDIRECT("'Полная ст-ть с уч.НЗС (Авто)'!WK"&amp;$J$42))/$D35)</f>
        <v>0</v>
      </c>
      <c r="WL35" s="137">
        <f ca="1">IF($D35=0,0,SUMIF('Полная ст-ть с уч.НЗС (Авто)'!$YP$11:INDIRECT("'Полная ст-ть с уч.НЗС (Авто)'!YP"&amp;$J$42),$C35,'Полная ст-ть с уч.НЗС (Авто)'!WL$11:INDIRECT("'Полная ст-ть с уч.НЗС (Авто)'!WL"&amp;$J$42))/$D35)</f>
        <v>0</v>
      </c>
      <c r="WM35" s="137">
        <f ca="1">IF($D35=0,0,SUMIF('Полная ст-ть с уч.НЗС (Авто)'!$YP$11:INDIRECT("'Полная ст-ть с уч.НЗС (Авто)'!YP"&amp;$J$42),$C35,'Полная ст-ть с уч.НЗС (Авто)'!WM$11:INDIRECT("'Полная ст-ть с уч.НЗС (Авто)'!WM"&amp;$J$42))/$D35)</f>
        <v>0</v>
      </c>
      <c r="WN35" s="137">
        <f ca="1">IF($D35=0,0,SUMIF('Полная ст-ть с уч.НЗС (Авто)'!$YP$11:INDIRECT("'Полная ст-ть с уч.НЗС (Авто)'!YP"&amp;$J$42),$C35,'Полная ст-ть с уч.НЗС (Авто)'!WN$11:INDIRECT("'Полная ст-ть с уч.НЗС (Авто)'!WN"&amp;$J$42))/$D35)</f>
        <v>0</v>
      </c>
      <c r="WO35" s="137">
        <f ca="1">IF($D35=0,0,SUMIF('Полная ст-ть с уч.НЗС (Авто)'!$YP$11:INDIRECT("'Полная ст-ть с уч.НЗС (Авто)'!YP"&amp;$J$42),$C35,'Полная ст-ть с уч.НЗС (Авто)'!WO$11:INDIRECT("'Полная ст-ть с уч.НЗС (Авто)'!WO"&amp;$J$42))/$D35)</f>
        <v>0</v>
      </c>
      <c r="WP35" s="137">
        <f ca="1">IF($D35=0,0,SUMIF('Полная ст-ть с уч.НЗС (Авто)'!$YP$11:INDIRECT("'Полная ст-ть с уч.НЗС (Авто)'!YP"&amp;$J$42),$C35,'Полная ст-ть с уч.НЗС (Авто)'!WP$11:INDIRECT("'Полная ст-ть с уч.НЗС (Авто)'!WP"&amp;$J$42))/$D35)</f>
        <v>0</v>
      </c>
      <c r="WQ35" s="137">
        <f ca="1">IF($D35=0,0,SUMIF('Полная ст-ть с уч.НЗС (Авто)'!$YP$11:INDIRECT("'Полная ст-ть с уч.НЗС (Авто)'!YP"&amp;$J$42),$C35,'Полная ст-ть с уч.НЗС (Авто)'!WQ$11:INDIRECT("'Полная ст-ть с уч.НЗС (Авто)'!WQ"&amp;$J$42))/$D35)</f>
        <v>0</v>
      </c>
      <c r="WR35" s="137">
        <f ca="1">IF($D35=0,0,SUMIF('Полная ст-ть с уч.НЗС (Авто)'!$YP$11:INDIRECT("'Полная ст-ть с уч.НЗС (Авто)'!YP"&amp;$J$42),$C35,'Полная ст-ть с уч.НЗС (Авто)'!WR$11:INDIRECT("'Полная ст-ть с уч.НЗС (Авто)'!WR"&amp;$J$42))/$D35)</f>
        <v>0</v>
      </c>
      <c r="WS35" s="137">
        <f ca="1">IF($D35=0,0,SUMIF('Полная ст-ть с уч.НЗС (Авто)'!$YP$11:INDIRECT("'Полная ст-ть с уч.НЗС (Авто)'!YP"&amp;$J$42),$C35,'Полная ст-ть с уч.НЗС (Авто)'!WS$11:INDIRECT("'Полная ст-ть с уч.НЗС (Авто)'!WS"&amp;$J$42))/$D35)</f>
        <v>0</v>
      </c>
      <c r="WT35" s="137">
        <f ca="1">IF($D35=0,0,SUMIF('Полная ст-ть с уч.НЗС (Авто)'!$YP$11:INDIRECT("'Полная ст-ть с уч.НЗС (Авто)'!YP"&amp;$J$42),$C35,'Полная ст-ть с уч.НЗС (Авто)'!WT$11:INDIRECT("'Полная ст-ть с уч.НЗС (Авто)'!WT"&amp;$J$42))/$D35)</f>
        <v>0</v>
      </c>
      <c r="WU35" s="137">
        <f ca="1">IF($D35=0,0,SUMIF('Полная ст-ть с уч.НЗС (Авто)'!$YP$11:INDIRECT("'Полная ст-ть с уч.НЗС (Авто)'!YP"&amp;$J$42),$C35,'Полная ст-ть с уч.НЗС (Авто)'!WU$11:INDIRECT("'Полная ст-ть с уч.НЗС (Авто)'!WU"&amp;$J$42))/$D35)</f>
        <v>0</v>
      </c>
      <c r="WV35" s="137">
        <f ca="1">IF($D35=0,0,SUMIF('Полная ст-ть с уч.НЗС (Авто)'!$YP$11:INDIRECT("'Полная ст-ть с уч.НЗС (Авто)'!YP"&amp;$J$42),$C35,'Полная ст-ть с уч.НЗС (Авто)'!WV$11:INDIRECT("'Полная ст-ть с уч.НЗС (Авто)'!WV"&amp;$J$42))/$D35)</f>
        <v>0</v>
      </c>
      <c r="WW35" s="137">
        <f ca="1">IF($D35=0,0,SUMIF('Полная ст-ть с уч.НЗС (Авто)'!$YP$11:INDIRECT("'Полная ст-ть с уч.НЗС (Авто)'!YP"&amp;$J$42),$C35,'Полная ст-ть с уч.НЗС (Авто)'!WW$11:INDIRECT("'Полная ст-ть с уч.НЗС (Авто)'!WW"&amp;$J$42))/$D35)</f>
        <v>0</v>
      </c>
      <c r="WX35" s="137">
        <f ca="1">IF($D35=0,0,SUMIF('Полная ст-ть с уч.НЗС (Авто)'!$YP$11:INDIRECT("'Полная ст-ть с уч.НЗС (Авто)'!YP"&amp;$J$42),$C35,'Полная ст-ть с уч.НЗС (Авто)'!WX$11:INDIRECT("'Полная ст-ть с уч.НЗС (Авто)'!WX"&amp;$J$42))/$D35)</f>
        <v>0</v>
      </c>
      <c r="WY35" s="137">
        <f ca="1">IF($D35=0,0,SUMIF('Полная ст-ть с уч.НЗС (Авто)'!$YP$11:INDIRECT("'Полная ст-ть с уч.НЗС (Авто)'!YP"&amp;$J$42),$C35,'Полная ст-ть с уч.НЗС (Авто)'!WY$11:INDIRECT("'Полная ст-ть с уч.НЗС (Авто)'!WY"&amp;$J$42))/$D35)</f>
        <v>0</v>
      </c>
      <c r="WZ35" s="137">
        <f ca="1">IF($D35=0,0,SUMIF('Полная ст-ть с уч.НЗС (Авто)'!$YP$11:INDIRECT("'Полная ст-ть с уч.НЗС (Авто)'!YP"&amp;$J$42),$C35,'Полная ст-ть с уч.НЗС (Авто)'!WZ$11:INDIRECT("'Полная ст-ть с уч.НЗС (Авто)'!WZ"&amp;$J$42))/$D35)</f>
        <v>0</v>
      </c>
      <c r="XA35" s="137">
        <f ca="1">IF($D35=0,0,SUMIF('Полная ст-ть с уч.НЗС (Авто)'!$YP$11:INDIRECT("'Полная ст-ть с уч.НЗС (Авто)'!YP"&amp;$J$42),$C35,'Полная ст-ть с уч.НЗС (Авто)'!XA$11:INDIRECT("'Полная ст-ть с уч.НЗС (Авто)'!XA"&amp;$J$42))/$D35)</f>
        <v>0</v>
      </c>
      <c r="XB35" s="137">
        <f ca="1">IF($D35=0,0,SUMIF('Полная ст-ть с уч.НЗС (Авто)'!$YP$11:INDIRECT("'Полная ст-ть с уч.НЗС (Авто)'!YP"&amp;$J$42),$C35,'Полная ст-ть с уч.НЗС (Авто)'!XB$11:INDIRECT("'Полная ст-ть с уч.НЗС (Авто)'!XB"&amp;$J$42))/$D35)</f>
        <v>0</v>
      </c>
      <c r="XC35" s="137">
        <f ca="1">IF($D35=0,0,SUMIF('Полная ст-ть с уч.НЗС (Авто)'!$YP$11:INDIRECT("'Полная ст-ть с уч.НЗС (Авто)'!YP"&amp;$J$42),$C35,'Полная ст-ть с уч.НЗС (Авто)'!XC$11:INDIRECT("'Полная ст-ть с уч.НЗС (Авто)'!XC"&amp;$J$42))/$D35)</f>
        <v>0</v>
      </c>
      <c r="XD35" s="137">
        <f ca="1">IF($D35=0,0,SUMIF('Полная ст-ть с уч.НЗС (Авто)'!$YP$11:INDIRECT("'Полная ст-ть с уч.НЗС (Авто)'!YP"&amp;$J$42),$C35,'Полная ст-ть с уч.НЗС (Авто)'!XD$11:INDIRECT("'Полная ст-ть с уч.НЗС (Авто)'!XD"&amp;$J$42))/$D35)</f>
        <v>0</v>
      </c>
      <c r="XE35" s="137">
        <f ca="1">IF($D35=0,0,SUMIF('Полная ст-ть с уч.НЗС (Авто)'!$YP$11:INDIRECT("'Полная ст-ть с уч.НЗС (Авто)'!YP"&amp;$J$42),$C35,'Полная ст-ть с уч.НЗС (Авто)'!XE$11:INDIRECT("'Полная ст-ть с уч.НЗС (Авто)'!XE"&amp;$J$42))/$D35)</f>
        <v>0</v>
      </c>
      <c r="XF35" s="137">
        <f ca="1">IF($D35=0,0,SUMIF('Полная ст-ть с уч.НЗС (Авто)'!$YP$11:INDIRECT("'Полная ст-ть с уч.НЗС (Авто)'!YP"&amp;$J$42),$C35,'Полная ст-ть с уч.НЗС (Авто)'!XF$11:INDIRECT("'Полная ст-ть с уч.НЗС (Авто)'!XF"&amp;$J$42))/$D35)</f>
        <v>0</v>
      </c>
      <c r="XG35" s="137">
        <f ca="1">IF($D35=0,0,SUMIF('Полная ст-ть с уч.НЗС (Авто)'!$YP$11:INDIRECT("'Полная ст-ть с уч.НЗС (Авто)'!YP"&amp;$J$42),$C35,'Полная ст-ть с уч.НЗС (Авто)'!XG$11:INDIRECT("'Полная ст-ть с уч.НЗС (Авто)'!XG"&amp;$J$42))/$D35)</f>
        <v>0</v>
      </c>
      <c r="XH35" s="137">
        <f ca="1">IF($D35=0,0,SUMIF('Полная ст-ть с уч.НЗС (Авто)'!$YP$11:INDIRECT("'Полная ст-ть с уч.НЗС (Авто)'!YP"&amp;$J$42),$C35,'Полная ст-ть с уч.НЗС (Авто)'!XH$11:INDIRECT("'Полная ст-ть с уч.НЗС (Авто)'!XH"&amp;$J$42))/$D35)</f>
        <v>0</v>
      </c>
      <c r="XI35" s="137">
        <f ca="1">IF($D35=0,0,SUMIF('Полная ст-ть с уч.НЗС (Авто)'!$YP$11:INDIRECT("'Полная ст-ть с уч.НЗС (Авто)'!YP"&amp;$J$42),$C35,'Полная ст-ть с уч.НЗС (Авто)'!XI$11:INDIRECT("'Полная ст-ть с уч.НЗС (Авто)'!XI"&amp;$J$42))/$D35)</f>
        <v>0</v>
      </c>
      <c r="XJ35" s="137">
        <f ca="1">IF($D35=0,0,SUMIF('Полная ст-ть с уч.НЗС (Авто)'!$YP$11:INDIRECT("'Полная ст-ть с уч.НЗС (Авто)'!YP"&amp;$J$42),$C35,'Полная ст-ть с уч.НЗС (Авто)'!XJ$11:INDIRECT("'Полная ст-ть с уч.НЗС (Авто)'!XJ"&amp;$J$42))/$D35)</f>
        <v>0</v>
      </c>
      <c r="XK35" s="137">
        <f ca="1">IF($D35=0,0,SUMIF('Полная ст-ть с уч.НЗС (Авто)'!$YP$11:INDIRECT("'Полная ст-ть с уч.НЗС (Авто)'!YP"&amp;$J$42),$C35,'Полная ст-ть с уч.НЗС (Авто)'!XK$11:INDIRECT("'Полная ст-ть с уч.НЗС (Авто)'!XK"&amp;$J$42))/$D35)</f>
        <v>0</v>
      </c>
      <c r="XL35" s="137">
        <f ca="1">IF($D35=0,0,SUMIF('Полная ст-ть с уч.НЗС (Авто)'!$YP$11:INDIRECT("'Полная ст-ть с уч.НЗС (Авто)'!YP"&amp;$J$42),$C35,'Полная ст-ть с уч.НЗС (Авто)'!XL$11:INDIRECT("'Полная ст-ть с уч.НЗС (Авто)'!XL"&amp;$J$42))/$D35)</f>
        <v>0</v>
      </c>
      <c r="XM35" s="137">
        <f ca="1">IF($D35=0,0,SUMIF('Полная ст-ть с уч.НЗС (Авто)'!$YP$11:INDIRECT("'Полная ст-ть с уч.НЗС (Авто)'!YP"&amp;$J$42),$C35,'Полная ст-ть с уч.НЗС (Авто)'!XM$11:INDIRECT("'Полная ст-ть с уч.НЗС (Авто)'!XM"&amp;$J$42))/$D35)</f>
        <v>0</v>
      </c>
      <c r="XN35" s="137">
        <f ca="1">IF($D35=0,0,SUMIF('Полная ст-ть с уч.НЗС (Авто)'!$YP$11:INDIRECT("'Полная ст-ть с уч.НЗС (Авто)'!YP"&amp;$J$42),$C35,'Полная ст-ть с уч.НЗС (Авто)'!XN$11:INDIRECT("'Полная ст-ть с уч.НЗС (Авто)'!XN"&amp;$J$42))/$D35)</f>
        <v>0</v>
      </c>
      <c r="XO35" s="137">
        <f ca="1">IF($D35=0,0,SUMIF('Полная ст-ть с уч.НЗС (Авто)'!$YP$11:INDIRECT("'Полная ст-ть с уч.НЗС (Авто)'!YP"&amp;$J$42),$C35,'Полная ст-ть с уч.НЗС (Авто)'!XO$11:INDIRECT("'Полная ст-ть с уч.НЗС (Авто)'!XO"&amp;$J$42))/$D35)</f>
        <v>0</v>
      </c>
      <c r="XP35" s="141">
        <f ca="1">IF($D35=0,0,SUMIF('Полная ст-ть с уч.НЗС (Авто)'!$YP$11:INDIRECT("'Полная ст-ть с уч.НЗС (Авто)'!YP"&amp;$J$42),$C35,'Полная ст-ть с уч.НЗС (Авто)'!XP$11:INDIRECT("'Полная ст-ть с уч.НЗС (Авто)'!XP"&amp;$J$42))/$D35)</f>
        <v>0</v>
      </c>
      <c r="XQ35" s="137">
        <f ca="1">IF($D35=0,0,SUMIF('Полная ст-ть с уч.НЗС (Авто)'!$YP$11:INDIRECT("'Полная ст-ть с уч.НЗС (Авто)'!YP"&amp;$J$42),$C35,'Полная ст-ть с уч.НЗС (Авто)'!XQ$11:INDIRECT("'Полная ст-ть с уч.НЗС (Авто)'!XQ"&amp;$J$42))/$D35)</f>
        <v>0</v>
      </c>
      <c r="XR35" s="137">
        <f ca="1">IF($D35=0,0,SUMIF('Полная ст-ть с уч.НЗС (Авто)'!$YP$11:INDIRECT("'Полная ст-ть с уч.НЗС (Авто)'!YP"&amp;$J$42),$C35,'Полная ст-ть с уч.НЗС (Авто)'!XR$11:INDIRECT("'Полная ст-ть с уч.НЗС (Авто)'!XR"&amp;$J$42))/$D35)</f>
        <v>0</v>
      </c>
      <c r="XS35" s="137">
        <f ca="1">IF($D35=0,0,SUMIF('Полная ст-ть с уч.НЗС (Авто)'!$YP$11:INDIRECT("'Полная ст-ть с уч.НЗС (Авто)'!YP"&amp;$J$42),$C35,'Полная ст-ть с уч.НЗС (Авто)'!XS$11:INDIRECT("'Полная ст-ть с уч.НЗС (Авто)'!XS"&amp;$J$42))/$D35)</f>
        <v>0</v>
      </c>
      <c r="XT35" s="137">
        <f ca="1">IF($D35=0,0,SUMIF('Полная ст-ть с уч.НЗС (Авто)'!$YP$11:INDIRECT("'Полная ст-ть с уч.НЗС (Авто)'!YP"&amp;$J$42),$C35,'Полная ст-ть с уч.НЗС (Авто)'!XT$11:INDIRECT("'Полная ст-ть с уч.НЗС (Авто)'!XT"&amp;$J$42))/$D35)</f>
        <v>0</v>
      </c>
      <c r="XU35" s="137">
        <f ca="1">IF($D35=0,0,SUMIF('Полная ст-ть с уч.НЗС (Авто)'!$YP$11:INDIRECT("'Полная ст-ть с уч.НЗС (Авто)'!YP"&amp;$J$42),$C35,'Полная ст-ть с уч.НЗС (Авто)'!XU$11:INDIRECT("'Полная ст-ть с уч.НЗС (Авто)'!XU"&amp;$J$42))/$D35)</f>
        <v>0</v>
      </c>
      <c r="XV35" s="137">
        <f ca="1">IF($D35=0,0,SUMIF('Полная ст-ть с уч.НЗС (Авто)'!$YP$11:INDIRECT("'Полная ст-ть с уч.НЗС (Авто)'!YP"&amp;$J$42),$C35,'Полная ст-ть с уч.НЗС (Авто)'!XV$11:INDIRECT("'Полная ст-ть с уч.НЗС (Авто)'!XV"&amp;$J$42))/$D35)</f>
        <v>0</v>
      </c>
      <c r="XW35" s="137">
        <f ca="1">IF($D35=0,0,SUMIF('Полная ст-ть с уч.НЗС (Авто)'!$YP$11:INDIRECT("'Полная ст-ть с уч.НЗС (Авто)'!YP"&amp;$J$42),$C35,'Полная ст-ть с уч.НЗС (Авто)'!XW$11:INDIRECT("'Полная ст-ть с уч.НЗС (Авто)'!XW"&amp;$J$42))/$D35)</f>
        <v>0</v>
      </c>
      <c r="XX35" s="137">
        <f ca="1">IF($D35=0,0,SUMIF('Полная ст-ть с уч.НЗС (Авто)'!$YP$11:INDIRECT("'Полная ст-ть с уч.НЗС (Авто)'!YP"&amp;$J$42),$C35,'Полная ст-ть с уч.НЗС (Авто)'!XX$11:INDIRECT("'Полная ст-ть с уч.НЗС (Авто)'!XX"&amp;$J$42))/$D35)</f>
        <v>0</v>
      </c>
      <c r="XY35" s="137">
        <f ca="1">IF($D35=0,0,SUMIF('Полная ст-ть с уч.НЗС (Авто)'!$YP$11:INDIRECT("'Полная ст-ть с уч.НЗС (Авто)'!YP"&amp;$J$42),$C35,'Полная ст-ть с уч.НЗС (Авто)'!XY$11:INDIRECT("'Полная ст-ть с уч.НЗС (Авто)'!XY"&amp;$J$42))/$D35)</f>
        <v>0</v>
      </c>
      <c r="XZ35" s="137">
        <f ca="1">IF($D35=0,0,SUMIF('Полная ст-ть с уч.НЗС (Авто)'!$YP$11:INDIRECT("'Полная ст-ть с уч.НЗС (Авто)'!YP"&amp;$J$42),$C35,'Полная ст-ть с уч.НЗС (Авто)'!XZ$11:INDIRECT("'Полная ст-ть с уч.НЗС (Авто)'!XZ"&amp;$J$42))/$D35)</f>
        <v>0</v>
      </c>
      <c r="YA35" s="137">
        <f ca="1">IF($D35=0,0,SUMIF('Полная ст-ть с уч.НЗС (Авто)'!$YP$11:INDIRECT("'Полная ст-ть с уч.НЗС (Авто)'!YP"&amp;$J$42),$C35,'Полная ст-ть с уч.НЗС (Авто)'!YA$11:INDIRECT("'Полная ст-ть с уч.НЗС (Авто)'!YA"&amp;$J$42))/$D35)</f>
        <v>0</v>
      </c>
      <c r="YB35" s="137">
        <f ca="1">IF($D35=0,0,SUMIF('Полная ст-ть с уч.НЗС (Авто)'!$YP$11:INDIRECT("'Полная ст-ть с уч.НЗС (Авто)'!YP"&amp;$J$42),$C35,'Полная ст-ть с уч.НЗС (Авто)'!YB$11:INDIRECT("'Полная ст-ть с уч.НЗС (Авто)'!YB"&amp;$J$42))/$D35)</f>
        <v>0</v>
      </c>
      <c r="YC35" s="137">
        <f ca="1">IF($D35=0,0,SUMIF('Полная ст-ть с уч.НЗС (Авто)'!$YP$11:INDIRECT("'Полная ст-ть с уч.НЗС (Авто)'!YP"&amp;$J$42),$C35,'Полная ст-ть с уч.НЗС (Авто)'!YC$11:INDIRECT("'Полная ст-ть с уч.НЗС (Авто)'!YC"&amp;$J$42))/$D35)</f>
        <v>0</v>
      </c>
      <c r="YD35" s="137">
        <f ca="1">IF($D35=0,0,SUMIF('Полная ст-ть с уч.НЗС (Авто)'!$YP$11:INDIRECT("'Полная ст-ть с уч.НЗС (Авто)'!YP"&amp;$J$42),$C35,'Полная ст-ть с уч.НЗС (Авто)'!YD$11:INDIRECT("'Полная ст-ть с уч.НЗС (Авто)'!YD"&amp;$J$42))/$D35)</f>
        <v>0</v>
      </c>
      <c r="YE35" s="141">
        <f ca="1">IF($D35=0,0,SUMIF('Полная ст-ть с уч.НЗС (Авто)'!$YP$11:INDIRECT("'Полная ст-ть с уч.НЗС (Авто)'!YP"&amp;$J$42),$C35,'Полная ст-ть с уч.НЗС (Авто)'!YE$11:INDIRECT("'Полная ст-ть с уч.НЗС (Авто)'!YE"&amp;$J$42))/$D35)</f>
        <v>0</v>
      </c>
      <c r="YF35" s="104"/>
      <c r="YG35" s="94"/>
    </row>
    <row r="36" spans="1:657" s="105" customFormat="1" ht="15" customHeight="1" x14ac:dyDescent="0.25">
      <c r="A36" s="133"/>
      <c r="B36" s="134"/>
      <c r="C36" s="134"/>
      <c r="D36" s="136"/>
      <c r="E36" s="134"/>
      <c r="F36" s="134"/>
      <c r="G36" s="134"/>
      <c r="H36" s="134"/>
      <c r="I36" s="137"/>
      <c r="J36" s="136"/>
      <c r="K36" s="137"/>
      <c r="L36" s="134"/>
      <c r="M36" s="137"/>
      <c r="N36" s="134"/>
      <c r="O36" s="137"/>
      <c r="P36" s="134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86"/>
      <c r="AS36" s="186"/>
      <c r="AT36" s="187"/>
      <c r="AU36" s="421"/>
      <c r="AV36" s="187"/>
      <c r="AW36" s="421"/>
      <c r="AX36" s="137"/>
      <c r="AY36" s="137"/>
      <c r="AZ36" s="137"/>
      <c r="BA36" s="137"/>
      <c r="BB36" s="137"/>
      <c r="BC36" s="137"/>
      <c r="BD36" s="187"/>
      <c r="BE36" s="187"/>
      <c r="BF36" s="137"/>
      <c r="BG36" s="137"/>
      <c r="BH36" s="137"/>
      <c r="BI36" s="137"/>
      <c r="BJ36" s="137"/>
      <c r="BK36" s="137"/>
      <c r="BL36" s="187"/>
      <c r="BM36" s="137"/>
      <c r="BN36" s="188"/>
      <c r="BO36" s="134"/>
      <c r="BP36" s="134"/>
      <c r="BQ36" s="137"/>
      <c r="BR36" s="137"/>
      <c r="BS36" s="134"/>
      <c r="BT36" s="134"/>
      <c r="BU36" s="137"/>
      <c r="BV36" s="134"/>
      <c r="BW36" s="137"/>
      <c r="BX36" s="134"/>
      <c r="BY36" s="134"/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34"/>
      <c r="CK36" s="137"/>
      <c r="CL36" s="137"/>
      <c r="CM36" s="137"/>
      <c r="CN36" s="137"/>
      <c r="CO36" s="137"/>
      <c r="CP36" s="137"/>
      <c r="CQ36" s="134"/>
      <c r="CR36" s="137"/>
      <c r="CS36" s="137"/>
      <c r="CT36" s="137"/>
      <c r="CU36" s="137"/>
      <c r="CV36" s="137"/>
      <c r="CW36" s="137"/>
      <c r="CX36" s="137"/>
      <c r="CY36" s="134"/>
      <c r="CZ36" s="137"/>
      <c r="DA36" s="137"/>
      <c r="DB36" s="137"/>
      <c r="DC36" s="137"/>
      <c r="DD36" s="134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7"/>
      <c r="EB36" s="137"/>
      <c r="EC36" s="137"/>
      <c r="ED36" s="137"/>
      <c r="EE36" s="137"/>
      <c r="EF36" s="137"/>
      <c r="EG36" s="137"/>
      <c r="EH36" s="137"/>
      <c r="EI36" s="137"/>
      <c r="EJ36" s="137"/>
      <c r="EK36" s="137"/>
      <c r="EL36" s="137"/>
      <c r="EM36" s="137"/>
      <c r="EN36" s="137"/>
      <c r="EO36" s="137"/>
      <c r="EP36" s="137"/>
      <c r="EQ36" s="137"/>
      <c r="ER36" s="137"/>
      <c r="ES36" s="137"/>
      <c r="ET36" s="137"/>
      <c r="EU36" s="137"/>
      <c r="EV36" s="137"/>
      <c r="EW36" s="137"/>
      <c r="EX36" s="137"/>
      <c r="EY36" s="137"/>
      <c r="EZ36" s="137"/>
      <c r="FA36" s="137"/>
      <c r="FB36" s="137"/>
      <c r="FC36" s="137"/>
      <c r="FD36" s="137"/>
      <c r="FE36" s="137"/>
      <c r="FF36" s="137"/>
      <c r="FG36" s="137"/>
      <c r="FH36" s="137"/>
      <c r="FI36" s="137"/>
      <c r="FJ36" s="137"/>
      <c r="FK36" s="137"/>
      <c r="FL36" s="137"/>
      <c r="FM36" s="137"/>
      <c r="FN36" s="137"/>
      <c r="FO36" s="137"/>
      <c r="FP36" s="137"/>
      <c r="FQ36" s="137"/>
      <c r="FR36" s="137"/>
      <c r="FS36" s="137"/>
      <c r="FT36" s="137"/>
      <c r="FU36" s="137"/>
      <c r="FV36" s="137"/>
      <c r="FW36" s="137"/>
      <c r="FX36" s="137"/>
      <c r="FY36" s="137"/>
      <c r="FZ36" s="137"/>
      <c r="GA36" s="137"/>
      <c r="GB36" s="137"/>
      <c r="GC36" s="137"/>
      <c r="GD36" s="137"/>
      <c r="GE36" s="137"/>
      <c r="GF36" s="137"/>
      <c r="GG36" s="137"/>
      <c r="GH36" s="137"/>
      <c r="GI36" s="137"/>
      <c r="GJ36" s="137"/>
      <c r="GK36" s="137"/>
      <c r="GL36" s="137"/>
      <c r="GM36" s="137"/>
      <c r="GN36" s="137"/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7"/>
      <c r="HB36" s="137"/>
      <c r="HC36" s="137"/>
      <c r="HD36" s="137"/>
      <c r="HE36" s="137"/>
      <c r="HF36" s="137"/>
      <c r="HG36" s="137"/>
      <c r="HH36" s="137"/>
      <c r="HI36" s="137"/>
      <c r="HJ36" s="137"/>
      <c r="HK36" s="137"/>
      <c r="HL36" s="137"/>
      <c r="HM36" s="137"/>
      <c r="HN36" s="137"/>
      <c r="HO36" s="137"/>
      <c r="HP36" s="137"/>
      <c r="HQ36" s="137"/>
      <c r="HR36" s="137"/>
      <c r="HS36" s="137"/>
      <c r="HT36" s="137"/>
      <c r="HU36" s="137"/>
      <c r="HV36" s="137"/>
      <c r="HW36" s="137"/>
      <c r="HX36" s="137"/>
      <c r="HY36" s="137"/>
      <c r="HZ36" s="137"/>
      <c r="IA36" s="137"/>
      <c r="IB36" s="137"/>
      <c r="IC36" s="137"/>
      <c r="ID36" s="137"/>
      <c r="IE36" s="137"/>
      <c r="IF36" s="137"/>
      <c r="IG36" s="137"/>
      <c r="IH36" s="137"/>
      <c r="II36" s="137"/>
      <c r="IJ36" s="137"/>
      <c r="IK36" s="137"/>
      <c r="IL36" s="137"/>
      <c r="IM36" s="137"/>
      <c r="IN36" s="137"/>
      <c r="IO36" s="137"/>
      <c r="IP36" s="137"/>
      <c r="IQ36" s="137"/>
      <c r="IR36" s="137"/>
      <c r="IS36" s="137"/>
      <c r="IT36" s="137"/>
      <c r="IU36" s="137"/>
      <c r="IV36" s="137"/>
      <c r="IW36" s="137"/>
      <c r="IX36" s="137"/>
      <c r="IY36" s="137"/>
      <c r="IZ36" s="137"/>
      <c r="JA36" s="137"/>
      <c r="JB36" s="137"/>
      <c r="JC36" s="137"/>
      <c r="JD36" s="137"/>
      <c r="JE36" s="137"/>
      <c r="JF36" s="137"/>
      <c r="JG36" s="137"/>
      <c r="JH36" s="137"/>
      <c r="JI36" s="137"/>
      <c r="JJ36" s="137"/>
      <c r="JK36" s="137"/>
      <c r="JL36" s="137"/>
      <c r="JM36" s="137"/>
      <c r="JN36" s="137"/>
      <c r="JO36" s="137"/>
      <c r="JP36" s="137"/>
      <c r="JQ36" s="137"/>
      <c r="JR36" s="137"/>
      <c r="JS36" s="137"/>
      <c r="JT36" s="137"/>
      <c r="JU36" s="137"/>
      <c r="JV36" s="137"/>
      <c r="JW36" s="137"/>
      <c r="JX36" s="137"/>
      <c r="JY36" s="137"/>
      <c r="JZ36" s="137"/>
      <c r="KA36" s="137"/>
      <c r="KB36" s="137"/>
      <c r="KC36" s="137"/>
      <c r="KD36" s="137"/>
      <c r="KE36" s="137"/>
      <c r="KF36" s="137"/>
      <c r="KG36" s="137"/>
      <c r="KH36" s="137"/>
      <c r="KI36" s="137"/>
      <c r="KJ36" s="137"/>
      <c r="KK36" s="137"/>
      <c r="KL36" s="137"/>
      <c r="KM36" s="137"/>
      <c r="KN36" s="137"/>
      <c r="KO36" s="137"/>
      <c r="KP36" s="137"/>
      <c r="KQ36" s="137"/>
      <c r="KR36" s="137"/>
      <c r="KS36" s="137"/>
      <c r="KT36" s="137"/>
      <c r="KU36" s="137"/>
      <c r="KV36" s="137"/>
      <c r="KW36" s="137"/>
      <c r="KX36" s="137"/>
      <c r="KY36" s="137"/>
      <c r="KZ36" s="137"/>
      <c r="LA36" s="137"/>
      <c r="LB36" s="137"/>
      <c r="LC36" s="137"/>
      <c r="LD36" s="137"/>
      <c r="LE36" s="137"/>
      <c r="LF36" s="137"/>
      <c r="LG36" s="137"/>
      <c r="LH36" s="137"/>
      <c r="LI36" s="137"/>
      <c r="LJ36" s="137"/>
      <c r="LK36" s="137"/>
      <c r="LL36" s="137"/>
      <c r="LM36" s="137"/>
      <c r="LN36" s="137"/>
      <c r="LO36" s="137"/>
      <c r="LP36" s="137"/>
      <c r="LQ36" s="137"/>
      <c r="LR36" s="137"/>
      <c r="LS36" s="137"/>
      <c r="LT36" s="137"/>
      <c r="LU36" s="137"/>
      <c r="LV36" s="137"/>
      <c r="LW36" s="137"/>
      <c r="LX36" s="137"/>
      <c r="LY36" s="137"/>
      <c r="LZ36" s="137"/>
      <c r="MA36" s="137"/>
      <c r="MB36" s="137"/>
      <c r="MC36" s="137"/>
      <c r="MD36" s="137"/>
      <c r="ME36" s="137"/>
      <c r="MF36" s="137"/>
      <c r="MG36" s="137"/>
      <c r="MH36" s="137"/>
      <c r="MI36" s="137"/>
      <c r="MJ36" s="137"/>
      <c r="MK36" s="137"/>
      <c r="ML36" s="137"/>
      <c r="MM36" s="137"/>
      <c r="MN36" s="137"/>
      <c r="MO36" s="137"/>
      <c r="MP36" s="137"/>
      <c r="MQ36" s="137"/>
      <c r="MR36" s="137"/>
      <c r="MS36" s="137"/>
      <c r="MT36" s="137"/>
      <c r="MU36" s="137"/>
      <c r="MV36" s="137"/>
      <c r="MW36" s="137"/>
      <c r="MX36" s="137"/>
      <c r="MY36" s="137"/>
      <c r="MZ36" s="137"/>
      <c r="NA36" s="137"/>
      <c r="NB36" s="137"/>
      <c r="NC36" s="137"/>
      <c r="ND36" s="137"/>
      <c r="NE36" s="137"/>
      <c r="NF36" s="137"/>
      <c r="NG36" s="137"/>
      <c r="NH36" s="137"/>
      <c r="NI36" s="137"/>
      <c r="NJ36" s="137"/>
      <c r="NK36" s="137"/>
      <c r="NL36" s="137"/>
      <c r="NM36" s="137"/>
      <c r="NN36" s="137"/>
      <c r="NO36" s="137"/>
      <c r="NP36" s="137"/>
      <c r="NQ36" s="137"/>
      <c r="NR36" s="137"/>
      <c r="NS36" s="137"/>
      <c r="NT36" s="137"/>
      <c r="NU36" s="137"/>
      <c r="NV36" s="137"/>
      <c r="NW36" s="137"/>
      <c r="NX36" s="137"/>
      <c r="NY36" s="137"/>
      <c r="NZ36" s="137"/>
      <c r="OA36" s="137"/>
      <c r="OB36" s="137"/>
      <c r="OC36" s="137"/>
      <c r="OD36" s="137"/>
      <c r="OE36" s="137"/>
      <c r="OF36" s="137"/>
      <c r="OG36" s="137"/>
      <c r="OH36" s="137"/>
      <c r="OI36" s="137"/>
      <c r="OJ36" s="137"/>
      <c r="OK36" s="137"/>
      <c r="OL36" s="137"/>
      <c r="OM36" s="137"/>
      <c r="ON36" s="137"/>
      <c r="OO36" s="137"/>
      <c r="OP36" s="137"/>
      <c r="OQ36" s="137"/>
      <c r="OR36" s="137"/>
      <c r="OS36" s="137"/>
      <c r="OT36" s="137"/>
      <c r="OU36" s="137"/>
      <c r="OV36" s="137"/>
      <c r="OW36" s="137"/>
      <c r="OX36" s="137"/>
      <c r="OY36" s="137"/>
      <c r="OZ36" s="137"/>
      <c r="PA36" s="137"/>
      <c r="PB36" s="137"/>
      <c r="PC36" s="137"/>
      <c r="PD36" s="137"/>
      <c r="PE36" s="137"/>
      <c r="PF36" s="137"/>
      <c r="PG36" s="137"/>
      <c r="PH36" s="137"/>
      <c r="PI36" s="137"/>
      <c r="PJ36" s="137"/>
      <c r="PK36" s="137"/>
      <c r="PL36" s="137"/>
      <c r="PM36" s="137"/>
      <c r="PN36" s="137"/>
      <c r="PO36" s="137"/>
      <c r="PP36" s="137"/>
      <c r="PQ36" s="137"/>
      <c r="PR36" s="137"/>
      <c r="PS36" s="137"/>
      <c r="PT36" s="137"/>
      <c r="PU36" s="137"/>
      <c r="PV36" s="137"/>
      <c r="PW36" s="137"/>
      <c r="PX36" s="137"/>
      <c r="PY36" s="137"/>
      <c r="PZ36" s="137"/>
      <c r="QA36" s="137"/>
      <c r="QB36" s="137"/>
      <c r="QC36" s="137"/>
      <c r="QD36" s="137"/>
      <c r="QE36" s="137"/>
      <c r="QF36" s="137"/>
      <c r="QG36" s="137"/>
      <c r="QH36" s="137"/>
      <c r="QI36" s="137"/>
      <c r="QJ36" s="137"/>
      <c r="QK36" s="137"/>
      <c r="QL36" s="137"/>
      <c r="QM36" s="137"/>
      <c r="QN36" s="137"/>
      <c r="QO36" s="137"/>
      <c r="QP36" s="137"/>
      <c r="QQ36" s="137"/>
      <c r="QR36" s="137"/>
      <c r="QS36" s="137"/>
      <c r="QT36" s="137"/>
      <c r="QU36" s="137"/>
      <c r="QV36" s="137"/>
      <c r="QW36" s="137"/>
      <c r="QX36" s="137"/>
      <c r="QY36" s="137"/>
      <c r="QZ36" s="137"/>
      <c r="RA36" s="137"/>
      <c r="RB36" s="137"/>
      <c r="RC36" s="137"/>
      <c r="RD36" s="137"/>
      <c r="RE36" s="137"/>
      <c r="RF36" s="137"/>
      <c r="RG36" s="137"/>
      <c r="RH36" s="137"/>
      <c r="RI36" s="137"/>
      <c r="RJ36" s="137"/>
      <c r="RK36" s="137"/>
      <c r="RL36" s="137"/>
      <c r="RM36" s="137"/>
      <c r="RN36" s="137"/>
      <c r="RO36" s="137"/>
      <c r="RP36" s="137"/>
      <c r="RQ36" s="137"/>
      <c r="RR36" s="137"/>
      <c r="RS36" s="137"/>
      <c r="RT36" s="137"/>
      <c r="RU36" s="137"/>
      <c r="RV36" s="137"/>
      <c r="RW36" s="137"/>
      <c r="RX36" s="137"/>
      <c r="RY36" s="137"/>
      <c r="RZ36" s="137"/>
      <c r="SA36" s="137"/>
      <c r="SB36" s="137"/>
      <c r="SC36" s="137"/>
      <c r="SD36" s="137"/>
      <c r="SE36" s="137"/>
      <c r="SF36" s="137"/>
      <c r="SG36" s="137"/>
      <c r="SH36" s="137"/>
      <c r="SI36" s="137"/>
      <c r="SJ36" s="137"/>
      <c r="SK36" s="137"/>
      <c r="SL36" s="137"/>
      <c r="SM36" s="137"/>
      <c r="SN36" s="137"/>
      <c r="SO36" s="137"/>
      <c r="SP36" s="137"/>
      <c r="SQ36" s="137"/>
      <c r="SR36" s="137"/>
      <c r="SS36" s="137"/>
      <c r="ST36" s="137"/>
      <c r="SU36" s="137"/>
      <c r="SV36" s="137"/>
      <c r="SW36" s="137"/>
      <c r="SX36" s="137"/>
      <c r="SY36" s="137"/>
      <c r="SZ36" s="137"/>
      <c r="TA36" s="137"/>
      <c r="TB36" s="137"/>
      <c r="TC36" s="137"/>
      <c r="TD36" s="137"/>
      <c r="TE36" s="137"/>
      <c r="TF36" s="137"/>
      <c r="TG36" s="137"/>
      <c r="TH36" s="137"/>
      <c r="TI36" s="137"/>
      <c r="TJ36" s="137"/>
      <c r="TK36" s="137"/>
      <c r="TL36" s="137"/>
      <c r="TM36" s="137"/>
      <c r="TN36" s="137"/>
      <c r="TO36" s="137"/>
      <c r="TP36" s="137"/>
      <c r="TQ36" s="137"/>
      <c r="TR36" s="137"/>
      <c r="TS36" s="137"/>
      <c r="TT36" s="137"/>
      <c r="TU36" s="137"/>
      <c r="TV36" s="137"/>
      <c r="TW36" s="137"/>
      <c r="TX36" s="137"/>
      <c r="TY36" s="137"/>
      <c r="TZ36" s="137"/>
      <c r="UA36" s="137"/>
      <c r="UB36" s="137"/>
      <c r="UC36" s="137"/>
      <c r="UD36" s="137"/>
      <c r="UE36" s="137"/>
      <c r="UF36" s="137"/>
      <c r="UG36" s="137"/>
      <c r="UH36" s="137"/>
      <c r="UI36" s="137"/>
      <c r="UJ36" s="137"/>
      <c r="UK36" s="137"/>
      <c r="UL36" s="137"/>
      <c r="UM36" s="137"/>
      <c r="UN36" s="137"/>
      <c r="UO36" s="137"/>
      <c r="UP36" s="137"/>
      <c r="UQ36" s="137"/>
      <c r="UR36" s="137"/>
      <c r="US36" s="137"/>
      <c r="UT36" s="137"/>
      <c r="UU36" s="137"/>
      <c r="UV36" s="137"/>
      <c r="UW36" s="137"/>
      <c r="UX36" s="137"/>
      <c r="UY36" s="137"/>
      <c r="UZ36" s="137"/>
      <c r="VA36" s="137"/>
      <c r="VB36" s="137"/>
      <c r="VC36" s="137"/>
      <c r="VD36" s="137"/>
      <c r="VE36" s="137"/>
      <c r="VF36" s="137"/>
      <c r="VG36" s="137"/>
      <c r="VH36" s="137"/>
      <c r="VI36" s="137"/>
      <c r="VJ36" s="137"/>
      <c r="VK36" s="137"/>
      <c r="VL36" s="137"/>
      <c r="VM36" s="137"/>
      <c r="VN36" s="137"/>
      <c r="VO36" s="137"/>
      <c r="VP36" s="137"/>
      <c r="VQ36" s="137"/>
      <c r="VR36" s="137"/>
      <c r="VS36" s="137"/>
      <c r="VT36" s="137"/>
      <c r="VU36" s="137"/>
      <c r="VV36" s="137"/>
      <c r="VW36" s="137"/>
      <c r="VX36" s="137"/>
      <c r="VY36" s="137"/>
      <c r="VZ36" s="137"/>
      <c r="WA36" s="137"/>
      <c r="WB36" s="137"/>
      <c r="WC36" s="137"/>
      <c r="WD36" s="137"/>
      <c r="WE36" s="137"/>
      <c r="WF36" s="137"/>
      <c r="WG36" s="137"/>
      <c r="WH36" s="137"/>
      <c r="WI36" s="137"/>
      <c r="WJ36" s="137"/>
      <c r="WK36" s="137"/>
      <c r="WL36" s="137"/>
      <c r="WM36" s="137"/>
      <c r="WN36" s="137"/>
      <c r="WO36" s="137"/>
      <c r="WP36" s="137"/>
      <c r="WQ36" s="137"/>
      <c r="WR36" s="137"/>
      <c r="WS36" s="137"/>
      <c r="WT36" s="137"/>
      <c r="WU36" s="137"/>
      <c r="WV36" s="137"/>
      <c r="WW36" s="137"/>
      <c r="WX36" s="137"/>
      <c r="WY36" s="137"/>
      <c r="WZ36" s="137"/>
      <c r="XA36" s="137"/>
      <c r="XB36" s="137"/>
      <c r="XC36" s="137"/>
      <c r="XD36" s="137"/>
      <c r="XE36" s="137"/>
      <c r="XF36" s="137"/>
      <c r="XG36" s="137"/>
      <c r="XH36" s="137"/>
      <c r="XI36" s="137"/>
      <c r="XJ36" s="137"/>
      <c r="XK36" s="137"/>
      <c r="XL36" s="137"/>
      <c r="XM36" s="137"/>
      <c r="XN36" s="137"/>
      <c r="XO36" s="137"/>
      <c r="XP36" s="141"/>
      <c r="XQ36" s="137"/>
      <c r="XR36" s="137"/>
      <c r="XS36" s="137"/>
      <c r="XT36" s="137"/>
      <c r="XU36" s="137"/>
      <c r="XV36" s="137"/>
      <c r="XW36" s="137"/>
      <c r="XX36" s="137"/>
      <c r="XY36" s="137"/>
      <c r="XZ36" s="137"/>
      <c r="YA36" s="137"/>
      <c r="YB36" s="137"/>
      <c r="YC36" s="137"/>
      <c r="YD36" s="137"/>
      <c r="YE36" s="141"/>
      <c r="YF36" s="104"/>
      <c r="YG36" s="94"/>
    </row>
    <row r="37" spans="1:657" s="92" customFormat="1" ht="15" customHeight="1" x14ac:dyDescent="0.25">
      <c r="A37" s="142"/>
      <c r="B37" s="143" t="s">
        <v>751</v>
      </c>
      <c r="C37" s="143"/>
      <c r="D37" s="144">
        <f ca="1">SUM(D11:D16)</f>
        <v>0</v>
      </c>
      <c r="E37" s="143"/>
      <c r="F37" s="143"/>
      <c r="G37" s="143"/>
      <c r="H37" s="143"/>
      <c r="I37" s="141">
        <f ca="1">IF($D37=0,0,(I11*$D11+I12*$D12+I13*$D13+I14*$D14+I15*$D15+I16*$D16)/$D37)</f>
        <v>0</v>
      </c>
      <c r="J37" s="145"/>
      <c r="K37" s="141">
        <f ca="1">IF($D37=0,0,(K11*$D11+K12*$D12+K13*$D13+K14*$D14+K15*$D15+K16*$D16)/$D37)</f>
        <v>0</v>
      </c>
      <c r="L37" s="141"/>
      <c r="M37" s="141">
        <f ca="1">IF($D37=0,0,(M11*$D11+M12*$D12+M13*$D13+M14*$D14+M15*$D15+M16*$D16)/$D37)</f>
        <v>0</v>
      </c>
      <c r="N37" s="141"/>
      <c r="O37" s="141">
        <f ca="1">IF($D37=0,0,(O11*$D11+O12*$D12+O13*$D13+O14*$D14+O15*$D15+O16*$D16)/$D37)</f>
        <v>0</v>
      </c>
      <c r="P37" s="141"/>
      <c r="Q37" s="141">
        <f t="shared" ref="Q37:AQ37" ca="1" si="11">IF($D37=0,0,(Q11*$D11+Q12*$D12+Q13*$D13+Q14*$D14+Q15*$D15+Q16*$D16)/$D37)</f>
        <v>0</v>
      </c>
      <c r="R37" s="141">
        <f t="shared" ca="1" si="11"/>
        <v>0</v>
      </c>
      <c r="S37" s="141">
        <f t="shared" ca="1" si="11"/>
        <v>0</v>
      </c>
      <c r="T37" s="141">
        <f t="shared" ca="1" si="11"/>
        <v>0</v>
      </c>
      <c r="U37" s="141">
        <f t="shared" ca="1" si="11"/>
        <v>0</v>
      </c>
      <c r="V37" s="141">
        <f t="shared" ca="1" si="11"/>
        <v>0</v>
      </c>
      <c r="W37" s="141">
        <f t="shared" ca="1" si="11"/>
        <v>0</v>
      </c>
      <c r="X37" s="141">
        <f t="shared" ca="1" si="11"/>
        <v>0</v>
      </c>
      <c r="Y37" s="141">
        <f t="shared" ca="1" si="11"/>
        <v>0</v>
      </c>
      <c r="Z37" s="141">
        <f t="shared" ca="1" si="11"/>
        <v>0</v>
      </c>
      <c r="AA37" s="141">
        <f t="shared" ca="1" si="11"/>
        <v>0</v>
      </c>
      <c r="AB37" s="141">
        <f t="shared" ca="1" si="11"/>
        <v>0</v>
      </c>
      <c r="AC37" s="141">
        <f t="shared" ca="1" si="11"/>
        <v>0</v>
      </c>
      <c r="AD37" s="141">
        <f t="shared" ca="1" si="11"/>
        <v>0</v>
      </c>
      <c r="AE37" s="141">
        <f t="shared" ca="1" si="11"/>
        <v>0</v>
      </c>
      <c r="AF37" s="141">
        <f t="shared" ca="1" si="11"/>
        <v>0</v>
      </c>
      <c r="AG37" s="141">
        <f t="shared" ca="1" si="11"/>
        <v>0</v>
      </c>
      <c r="AH37" s="141">
        <f t="shared" ca="1" si="11"/>
        <v>0</v>
      </c>
      <c r="AI37" s="141">
        <f t="shared" ca="1" si="11"/>
        <v>0</v>
      </c>
      <c r="AJ37" s="141">
        <f t="shared" ca="1" si="11"/>
        <v>0</v>
      </c>
      <c r="AK37" s="141">
        <f t="shared" ca="1" si="11"/>
        <v>0</v>
      </c>
      <c r="AL37" s="141">
        <f t="shared" ca="1" si="11"/>
        <v>0</v>
      </c>
      <c r="AM37" s="141">
        <f t="shared" ca="1" si="11"/>
        <v>0</v>
      </c>
      <c r="AN37" s="141">
        <f t="shared" ca="1" si="11"/>
        <v>0</v>
      </c>
      <c r="AO37" s="141">
        <f t="shared" ca="1" si="11"/>
        <v>0</v>
      </c>
      <c r="AP37" s="141">
        <f t="shared" ca="1" si="11"/>
        <v>0</v>
      </c>
      <c r="AQ37" s="141">
        <f t="shared" ca="1" si="11"/>
        <v>0</v>
      </c>
      <c r="AR37" s="411"/>
      <c r="AS37" s="411"/>
      <c r="AT37" s="415"/>
      <c r="AU37" s="422"/>
      <c r="AV37" s="415"/>
      <c r="AW37" s="422"/>
      <c r="AX37" s="141">
        <f t="shared" ref="AX37:BC37" ca="1" si="12">IF($D37=0,0,(AX11*$D11+AX12*$D12+AX13*$D13+AX14*$D14+AX15*$D15+AX16*$D16)/$D37)</f>
        <v>0</v>
      </c>
      <c r="AY37" s="141">
        <f t="shared" ca="1" si="12"/>
        <v>0</v>
      </c>
      <c r="AZ37" s="141">
        <f t="shared" ca="1" si="12"/>
        <v>0</v>
      </c>
      <c r="BA37" s="141">
        <f t="shared" ca="1" si="12"/>
        <v>0</v>
      </c>
      <c r="BB37" s="141">
        <f t="shared" ca="1" si="12"/>
        <v>0</v>
      </c>
      <c r="BC37" s="141">
        <f t="shared" ca="1" si="12"/>
        <v>0</v>
      </c>
      <c r="BD37" s="415"/>
      <c r="BE37" s="415"/>
      <c r="BF37" s="141">
        <f t="shared" ref="BF37:BK37" ca="1" si="13">IF($D37=0,0,(BF11*$D11+BF12*$D12+BF13*$D13+BF14*$D14+BF15*$D15+BF16*$D16)/$D37)</f>
        <v>0</v>
      </c>
      <c r="BG37" s="141">
        <f t="shared" ca="1" si="13"/>
        <v>0</v>
      </c>
      <c r="BH37" s="141">
        <f t="shared" ca="1" si="13"/>
        <v>0</v>
      </c>
      <c r="BI37" s="141">
        <f t="shared" ca="1" si="13"/>
        <v>0</v>
      </c>
      <c r="BJ37" s="141">
        <f t="shared" ca="1" si="13"/>
        <v>0</v>
      </c>
      <c r="BK37" s="141">
        <f t="shared" ca="1" si="13"/>
        <v>0</v>
      </c>
      <c r="BL37" s="417"/>
      <c r="BM37" s="141">
        <f ca="1">IF($D37=0,0,(BM11*$D11+BM12*$D12+BM13*$D13+BM14*$D14+BM15*$D15+BM16*$D16)/$D37)</f>
        <v>0</v>
      </c>
      <c r="BN37" s="141"/>
      <c r="BO37" s="141"/>
      <c r="BP37" s="141"/>
      <c r="BQ37" s="141">
        <f ca="1">IF($D37=0,0,(BQ11*$D11+BQ12*$D12+BQ13*$D13+BQ14*$D14+BQ15*$D15+BQ16*$D16)/$D37)</f>
        <v>0</v>
      </c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1"/>
      <c r="CG37" s="141"/>
      <c r="CH37" s="141"/>
      <c r="CI37" s="141"/>
      <c r="CJ37" s="141"/>
      <c r="CK37" s="141">
        <f t="shared" ref="CK37:DC37" ca="1" si="14">IF($D37=0,0,(CK11*$D11+CK12*$D12+CK13*$D13+CK14*$D14+CK15*$D15+CK16*$D16)/$D37)</f>
        <v>0</v>
      </c>
      <c r="CL37" s="141">
        <f t="shared" ca="1" si="14"/>
        <v>0</v>
      </c>
      <c r="CM37" s="141">
        <f t="shared" ca="1" si="14"/>
        <v>0</v>
      </c>
      <c r="CN37" s="141">
        <f t="shared" ca="1" si="14"/>
        <v>0</v>
      </c>
      <c r="CO37" s="141">
        <f t="shared" ca="1" si="14"/>
        <v>0</v>
      </c>
      <c r="CP37" s="141">
        <f t="shared" ca="1" si="14"/>
        <v>0</v>
      </c>
      <c r="CQ37" s="141">
        <f t="shared" ca="1" si="14"/>
        <v>0</v>
      </c>
      <c r="CR37" s="141">
        <f t="shared" ca="1" si="14"/>
        <v>0</v>
      </c>
      <c r="CS37" s="141">
        <f t="shared" ca="1" si="14"/>
        <v>0</v>
      </c>
      <c r="CT37" s="141">
        <f t="shared" ca="1" si="14"/>
        <v>0</v>
      </c>
      <c r="CU37" s="141">
        <f t="shared" ca="1" si="14"/>
        <v>0</v>
      </c>
      <c r="CV37" s="141">
        <f t="shared" ca="1" si="14"/>
        <v>0</v>
      </c>
      <c r="CW37" s="141">
        <f t="shared" ca="1" si="14"/>
        <v>0</v>
      </c>
      <c r="CX37" s="141">
        <f t="shared" ca="1" si="14"/>
        <v>0</v>
      </c>
      <c r="CY37" s="141">
        <f t="shared" ca="1" si="14"/>
        <v>0</v>
      </c>
      <c r="CZ37" s="141">
        <f t="shared" ca="1" si="14"/>
        <v>0</v>
      </c>
      <c r="DA37" s="141">
        <f t="shared" ca="1" si="14"/>
        <v>0</v>
      </c>
      <c r="DB37" s="141">
        <f t="shared" ca="1" si="14"/>
        <v>0</v>
      </c>
      <c r="DC37" s="141">
        <f t="shared" ca="1" si="14"/>
        <v>0</v>
      </c>
      <c r="DD37" s="141"/>
      <c r="DE37" s="141">
        <f ca="1">IF($D37=0,0,(DE11*$D11+DE12*$D12+DE13*$D13+DE14*$D14+DE15*$D15+DE16*$D16)/$D37)</f>
        <v>0</v>
      </c>
      <c r="DF37" s="141"/>
      <c r="DG37" s="141">
        <f t="shared" ref="DG37:FR37" ca="1" si="15">IF($D37=0,0,(DG11*$D11+DG12*$D12+DG13*$D13+DG14*$D14+DG15*$D15+DG16*$D16)/$D37)</f>
        <v>0</v>
      </c>
      <c r="DH37" s="141">
        <f t="shared" ca="1" si="15"/>
        <v>0</v>
      </c>
      <c r="DI37" s="141">
        <f t="shared" ca="1" si="15"/>
        <v>0</v>
      </c>
      <c r="DJ37" s="141">
        <f t="shared" ca="1" si="15"/>
        <v>0</v>
      </c>
      <c r="DK37" s="141">
        <f t="shared" ca="1" si="15"/>
        <v>0</v>
      </c>
      <c r="DL37" s="141">
        <f t="shared" ca="1" si="15"/>
        <v>0</v>
      </c>
      <c r="DM37" s="141">
        <f t="shared" ca="1" si="15"/>
        <v>0</v>
      </c>
      <c r="DN37" s="141">
        <f t="shared" ca="1" si="15"/>
        <v>0</v>
      </c>
      <c r="DO37" s="141">
        <f t="shared" ca="1" si="15"/>
        <v>0</v>
      </c>
      <c r="DP37" s="141">
        <f t="shared" ca="1" si="15"/>
        <v>0</v>
      </c>
      <c r="DQ37" s="141">
        <f t="shared" ca="1" si="15"/>
        <v>0</v>
      </c>
      <c r="DR37" s="141">
        <f t="shared" ca="1" si="15"/>
        <v>0</v>
      </c>
      <c r="DS37" s="141">
        <f t="shared" ca="1" si="15"/>
        <v>0</v>
      </c>
      <c r="DT37" s="141">
        <f t="shared" ca="1" si="15"/>
        <v>0</v>
      </c>
      <c r="DU37" s="141">
        <f t="shared" ca="1" si="15"/>
        <v>0</v>
      </c>
      <c r="DV37" s="141">
        <f t="shared" ca="1" si="15"/>
        <v>0</v>
      </c>
      <c r="DW37" s="141">
        <f t="shared" ca="1" si="15"/>
        <v>0</v>
      </c>
      <c r="DX37" s="141">
        <f t="shared" ca="1" si="15"/>
        <v>0</v>
      </c>
      <c r="DY37" s="141">
        <f t="shared" ca="1" si="15"/>
        <v>0</v>
      </c>
      <c r="DZ37" s="141">
        <f t="shared" ca="1" si="15"/>
        <v>0</v>
      </c>
      <c r="EA37" s="141">
        <f t="shared" ca="1" si="15"/>
        <v>0</v>
      </c>
      <c r="EB37" s="141">
        <f t="shared" ca="1" si="15"/>
        <v>0</v>
      </c>
      <c r="EC37" s="141">
        <f t="shared" ca="1" si="15"/>
        <v>0</v>
      </c>
      <c r="ED37" s="141">
        <f t="shared" ca="1" si="15"/>
        <v>0</v>
      </c>
      <c r="EE37" s="141">
        <f t="shared" ca="1" si="15"/>
        <v>0</v>
      </c>
      <c r="EF37" s="141">
        <f t="shared" ca="1" si="15"/>
        <v>0</v>
      </c>
      <c r="EG37" s="141">
        <f t="shared" ca="1" si="15"/>
        <v>0</v>
      </c>
      <c r="EH37" s="141">
        <f t="shared" ca="1" si="15"/>
        <v>0</v>
      </c>
      <c r="EI37" s="141">
        <f t="shared" ca="1" si="15"/>
        <v>0</v>
      </c>
      <c r="EJ37" s="141">
        <f t="shared" ca="1" si="15"/>
        <v>0</v>
      </c>
      <c r="EK37" s="141">
        <f t="shared" ca="1" si="15"/>
        <v>0</v>
      </c>
      <c r="EL37" s="141">
        <f t="shared" ca="1" si="15"/>
        <v>0</v>
      </c>
      <c r="EM37" s="141">
        <f t="shared" ca="1" si="15"/>
        <v>0</v>
      </c>
      <c r="EN37" s="141">
        <f t="shared" ca="1" si="15"/>
        <v>0</v>
      </c>
      <c r="EO37" s="141">
        <f t="shared" ca="1" si="15"/>
        <v>0</v>
      </c>
      <c r="EP37" s="141">
        <f t="shared" ca="1" si="15"/>
        <v>0</v>
      </c>
      <c r="EQ37" s="141">
        <f t="shared" ca="1" si="15"/>
        <v>0</v>
      </c>
      <c r="ER37" s="141">
        <f t="shared" ca="1" si="15"/>
        <v>0</v>
      </c>
      <c r="ES37" s="141">
        <f t="shared" ca="1" si="15"/>
        <v>0</v>
      </c>
      <c r="ET37" s="141">
        <f t="shared" ca="1" si="15"/>
        <v>0</v>
      </c>
      <c r="EU37" s="141">
        <f t="shared" ca="1" si="15"/>
        <v>0</v>
      </c>
      <c r="EV37" s="141">
        <f t="shared" ca="1" si="15"/>
        <v>0</v>
      </c>
      <c r="EW37" s="141">
        <f t="shared" ca="1" si="15"/>
        <v>0</v>
      </c>
      <c r="EX37" s="141">
        <f t="shared" ca="1" si="15"/>
        <v>0</v>
      </c>
      <c r="EY37" s="141">
        <f t="shared" ca="1" si="15"/>
        <v>0</v>
      </c>
      <c r="EZ37" s="141">
        <f t="shared" ca="1" si="15"/>
        <v>0</v>
      </c>
      <c r="FA37" s="141">
        <f t="shared" ca="1" si="15"/>
        <v>0</v>
      </c>
      <c r="FB37" s="141">
        <f t="shared" ca="1" si="15"/>
        <v>0</v>
      </c>
      <c r="FC37" s="141">
        <f t="shared" ca="1" si="15"/>
        <v>0</v>
      </c>
      <c r="FD37" s="141">
        <f t="shared" ca="1" si="15"/>
        <v>0</v>
      </c>
      <c r="FE37" s="141">
        <f t="shared" ca="1" si="15"/>
        <v>0</v>
      </c>
      <c r="FF37" s="141">
        <f t="shared" ca="1" si="15"/>
        <v>0</v>
      </c>
      <c r="FG37" s="141">
        <f t="shared" ca="1" si="15"/>
        <v>0</v>
      </c>
      <c r="FH37" s="141">
        <f t="shared" ca="1" si="15"/>
        <v>0</v>
      </c>
      <c r="FI37" s="141">
        <f t="shared" ca="1" si="15"/>
        <v>0</v>
      </c>
      <c r="FJ37" s="141">
        <f t="shared" ca="1" si="15"/>
        <v>0</v>
      </c>
      <c r="FK37" s="141">
        <f t="shared" ca="1" si="15"/>
        <v>0</v>
      </c>
      <c r="FL37" s="141">
        <f t="shared" ca="1" si="15"/>
        <v>0</v>
      </c>
      <c r="FM37" s="141">
        <f t="shared" ca="1" si="15"/>
        <v>0</v>
      </c>
      <c r="FN37" s="141">
        <f t="shared" ca="1" si="15"/>
        <v>0</v>
      </c>
      <c r="FO37" s="141">
        <f t="shared" ca="1" si="15"/>
        <v>0</v>
      </c>
      <c r="FP37" s="141">
        <f t="shared" ca="1" si="15"/>
        <v>0</v>
      </c>
      <c r="FQ37" s="141">
        <f t="shared" ca="1" si="15"/>
        <v>0</v>
      </c>
      <c r="FR37" s="141">
        <f t="shared" ca="1" si="15"/>
        <v>0</v>
      </c>
      <c r="FS37" s="141">
        <f t="shared" ref="FS37:ID37" ca="1" si="16">IF($D37=0,0,(FS11*$D11+FS12*$D12+FS13*$D13+FS14*$D14+FS15*$D15+FS16*$D16)/$D37)</f>
        <v>0</v>
      </c>
      <c r="FT37" s="141">
        <f t="shared" ca="1" si="16"/>
        <v>0</v>
      </c>
      <c r="FU37" s="141">
        <f t="shared" ca="1" si="16"/>
        <v>0</v>
      </c>
      <c r="FV37" s="141">
        <f t="shared" ca="1" si="16"/>
        <v>0</v>
      </c>
      <c r="FW37" s="141">
        <f t="shared" ca="1" si="16"/>
        <v>0</v>
      </c>
      <c r="FX37" s="141">
        <f t="shared" ca="1" si="16"/>
        <v>0</v>
      </c>
      <c r="FY37" s="141">
        <f t="shared" ca="1" si="16"/>
        <v>0</v>
      </c>
      <c r="FZ37" s="141">
        <f t="shared" ca="1" si="16"/>
        <v>0</v>
      </c>
      <c r="GA37" s="141">
        <f t="shared" ca="1" si="16"/>
        <v>0</v>
      </c>
      <c r="GB37" s="141">
        <f t="shared" ca="1" si="16"/>
        <v>0</v>
      </c>
      <c r="GC37" s="141">
        <f t="shared" ca="1" si="16"/>
        <v>0</v>
      </c>
      <c r="GD37" s="141">
        <f t="shared" ca="1" si="16"/>
        <v>0</v>
      </c>
      <c r="GE37" s="141">
        <f t="shared" ca="1" si="16"/>
        <v>0</v>
      </c>
      <c r="GF37" s="141">
        <f t="shared" ca="1" si="16"/>
        <v>0</v>
      </c>
      <c r="GG37" s="141">
        <f t="shared" ca="1" si="16"/>
        <v>0</v>
      </c>
      <c r="GH37" s="141">
        <f t="shared" ca="1" si="16"/>
        <v>0</v>
      </c>
      <c r="GI37" s="141">
        <f t="shared" ca="1" si="16"/>
        <v>0</v>
      </c>
      <c r="GJ37" s="141">
        <f t="shared" ca="1" si="16"/>
        <v>0</v>
      </c>
      <c r="GK37" s="141">
        <f t="shared" ca="1" si="16"/>
        <v>0</v>
      </c>
      <c r="GL37" s="141">
        <f t="shared" ca="1" si="16"/>
        <v>0</v>
      </c>
      <c r="GM37" s="141">
        <f t="shared" ca="1" si="16"/>
        <v>0</v>
      </c>
      <c r="GN37" s="141">
        <f t="shared" ca="1" si="16"/>
        <v>0</v>
      </c>
      <c r="GO37" s="141">
        <f t="shared" ca="1" si="16"/>
        <v>0</v>
      </c>
      <c r="GP37" s="141">
        <f t="shared" ca="1" si="16"/>
        <v>0</v>
      </c>
      <c r="GQ37" s="141">
        <f t="shared" ca="1" si="16"/>
        <v>0</v>
      </c>
      <c r="GR37" s="141">
        <f t="shared" ca="1" si="16"/>
        <v>0</v>
      </c>
      <c r="GS37" s="141">
        <f t="shared" ca="1" si="16"/>
        <v>0</v>
      </c>
      <c r="GT37" s="141">
        <f t="shared" ca="1" si="16"/>
        <v>0</v>
      </c>
      <c r="GU37" s="141">
        <f t="shared" ca="1" si="16"/>
        <v>0</v>
      </c>
      <c r="GV37" s="141">
        <f t="shared" ca="1" si="16"/>
        <v>0</v>
      </c>
      <c r="GW37" s="141">
        <f t="shared" ca="1" si="16"/>
        <v>0</v>
      </c>
      <c r="GX37" s="141">
        <f t="shared" ca="1" si="16"/>
        <v>0</v>
      </c>
      <c r="GY37" s="141">
        <f t="shared" ca="1" si="16"/>
        <v>0</v>
      </c>
      <c r="GZ37" s="141">
        <f t="shared" ca="1" si="16"/>
        <v>0</v>
      </c>
      <c r="HA37" s="141">
        <f t="shared" ca="1" si="16"/>
        <v>0</v>
      </c>
      <c r="HB37" s="141">
        <f t="shared" ca="1" si="16"/>
        <v>0</v>
      </c>
      <c r="HC37" s="141">
        <f t="shared" ca="1" si="16"/>
        <v>0</v>
      </c>
      <c r="HD37" s="141">
        <f t="shared" ca="1" si="16"/>
        <v>0</v>
      </c>
      <c r="HE37" s="141">
        <f t="shared" ca="1" si="16"/>
        <v>0</v>
      </c>
      <c r="HF37" s="141">
        <f t="shared" ca="1" si="16"/>
        <v>0</v>
      </c>
      <c r="HG37" s="141">
        <f t="shared" ca="1" si="16"/>
        <v>0</v>
      </c>
      <c r="HH37" s="141">
        <f t="shared" ca="1" si="16"/>
        <v>0</v>
      </c>
      <c r="HI37" s="141">
        <f t="shared" ca="1" si="16"/>
        <v>0</v>
      </c>
      <c r="HJ37" s="141">
        <f t="shared" ca="1" si="16"/>
        <v>0</v>
      </c>
      <c r="HK37" s="141">
        <f t="shared" ca="1" si="16"/>
        <v>0</v>
      </c>
      <c r="HL37" s="141">
        <f t="shared" ca="1" si="16"/>
        <v>0</v>
      </c>
      <c r="HM37" s="141">
        <f t="shared" ca="1" si="16"/>
        <v>0</v>
      </c>
      <c r="HN37" s="141">
        <f t="shared" ca="1" si="16"/>
        <v>0</v>
      </c>
      <c r="HO37" s="141">
        <f t="shared" ca="1" si="16"/>
        <v>0</v>
      </c>
      <c r="HP37" s="141">
        <f t="shared" ca="1" si="16"/>
        <v>0</v>
      </c>
      <c r="HQ37" s="141">
        <f t="shared" ca="1" si="16"/>
        <v>0</v>
      </c>
      <c r="HR37" s="141">
        <f t="shared" ca="1" si="16"/>
        <v>0</v>
      </c>
      <c r="HS37" s="141">
        <f t="shared" ca="1" si="16"/>
        <v>0</v>
      </c>
      <c r="HT37" s="141">
        <f t="shared" ca="1" si="16"/>
        <v>0</v>
      </c>
      <c r="HU37" s="141">
        <f t="shared" ca="1" si="16"/>
        <v>0</v>
      </c>
      <c r="HV37" s="141">
        <f t="shared" ca="1" si="16"/>
        <v>0</v>
      </c>
      <c r="HW37" s="141">
        <f t="shared" ca="1" si="16"/>
        <v>0</v>
      </c>
      <c r="HX37" s="141">
        <f t="shared" ca="1" si="16"/>
        <v>0</v>
      </c>
      <c r="HY37" s="141">
        <f t="shared" ca="1" si="16"/>
        <v>0</v>
      </c>
      <c r="HZ37" s="141">
        <f t="shared" ca="1" si="16"/>
        <v>0</v>
      </c>
      <c r="IA37" s="141">
        <f t="shared" ca="1" si="16"/>
        <v>0</v>
      </c>
      <c r="IB37" s="141">
        <f t="shared" ca="1" si="16"/>
        <v>0</v>
      </c>
      <c r="IC37" s="141">
        <f t="shared" ca="1" si="16"/>
        <v>0</v>
      </c>
      <c r="ID37" s="141">
        <f t="shared" ca="1" si="16"/>
        <v>0</v>
      </c>
      <c r="IE37" s="141">
        <f t="shared" ref="IE37:KP37" ca="1" si="17">IF($D37=0,0,(IE11*$D11+IE12*$D12+IE13*$D13+IE14*$D14+IE15*$D15+IE16*$D16)/$D37)</f>
        <v>0</v>
      </c>
      <c r="IF37" s="141">
        <f t="shared" ca="1" si="17"/>
        <v>0</v>
      </c>
      <c r="IG37" s="141">
        <f t="shared" ca="1" si="17"/>
        <v>0</v>
      </c>
      <c r="IH37" s="141">
        <f t="shared" ca="1" si="17"/>
        <v>0</v>
      </c>
      <c r="II37" s="141">
        <f t="shared" ca="1" si="17"/>
        <v>0</v>
      </c>
      <c r="IJ37" s="141">
        <f t="shared" ca="1" si="17"/>
        <v>0</v>
      </c>
      <c r="IK37" s="141">
        <f t="shared" ca="1" si="17"/>
        <v>0</v>
      </c>
      <c r="IL37" s="141">
        <f t="shared" ca="1" si="17"/>
        <v>0</v>
      </c>
      <c r="IM37" s="141">
        <f t="shared" ca="1" si="17"/>
        <v>0</v>
      </c>
      <c r="IN37" s="141">
        <f t="shared" ca="1" si="17"/>
        <v>0</v>
      </c>
      <c r="IO37" s="141">
        <f t="shared" ca="1" si="17"/>
        <v>0</v>
      </c>
      <c r="IP37" s="141">
        <f t="shared" ca="1" si="17"/>
        <v>0</v>
      </c>
      <c r="IQ37" s="141">
        <f t="shared" ca="1" si="17"/>
        <v>0</v>
      </c>
      <c r="IR37" s="141">
        <f t="shared" ca="1" si="17"/>
        <v>0</v>
      </c>
      <c r="IS37" s="141">
        <f t="shared" ca="1" si="17"/>
        <v>0</v>
      </c>
      <c r="IT37" s="141">
        <f t="shared" ca="1" si="17"/>
        <v>0</v>
      </c>
      <c r="IU37" s="141">
        <f t="shared" ca="1" si="17"/>
        <v>0</v>
      </c>
      <c r="IV37" s="141">
        <f t="shared" ca="1" si="17"/>
        <v>0</v>
      </c>
      <c r="IW37" s="141">
        <f t="shared" ca="1" si="17"/>
        <v>0</v>
      </c>
      <c r="IX37" s="141">
        <f t="shared" ca="1" si="17"/>
        <v>0</v>
      </c>
      <c r="IY37" s="141">
        <f t="shared" ca="1" si="17"/>
        <v>0</v>
      </c>
      <c r="IZ37" s="141">
        <f t="shared" ca="1" si="17"/>
        <v>0</v>
      </c>
      <c r="JA37" s="141">
        <f t="shared" ca="1" si="17"/>
        <v>0</v>
      </c>
      <c r="JB37" s="141">
        <f t="shared" ca="1" si="17"/>
        <v>0</v>
      </c>
      <c r="JC37" s="141">
        <f t="shared" ca="1" si="17"/>
        <v>0</v>
      </c>
      <c r="JD37" s="141">
        <f t="shared" ca="1" si="17"/>
        <v>0</v>
      </c>
      <c r="JE37" s="141">
        <f t="shared" ca="1" si="17"/>
        <v>0</v>
      </c>
      <c r="JF37" s="141">
        <f t="shared" ca="1" si="17"/>
        <v>0</v>
      </c>
      <c r="JG37" s="141">
        <f t="shared" ca="1" si="17"/>
        <v>0</v>
      </c>
      <c r="JH37" s="141">
        <f t="shared" ca="1" si="17"/>
        <v>0</v>
      </c>
      <c r="JI37" s="141">
        <f t="shared" ca="1" si="17"/>
        <v>0</v>
      </c>
      <c r="JJ37" s="141">
        <f t="shared" ca="1" si="17"/>
        <v>0</v>
      </c>
      <c r="JK37" s="141">
        <f t="shared" ca="1" si="17"/>
        <v>0</v>
      </c>
      <c r="JL37" s="141">
        <f t="shared" ca="1" si="17"/>
        <v>0</v>
      </c>
      <c r="JM37" s="141">
        <f t="shared" ca="1" si="17"/>
        <v>0</v>
      </c>
      <c r="JN37" s="141">
        <f t="shared" ca="1" si="17"/>
        <v>0</v>
      </c>
      <c r="JO37" s="141">
        <f t="shared" ca="1" si="17"/>
        <v>0</v>
      </c>
      <c r="JP37" s="141">
        <f t="shared" ca="1" si="17"/>
        <v>0</v>
      </c>
      <c r="JQ37" s="141">
        <f t="shared" ca="1" si="17"/>
        <v>0</v>
      </c>
      <c r="JR37" s="141">
        <f t="shared" ca="1" si="17"/>
        <v>0</v>
      </c>
      <c r="JS37" s="141">
        <f t="shared" ca="1" si="17"/>
        <v>0</v>
      </c>
      <c r="JT37" s="141">
        <f t="shared" ca="1" si="17"/>
        <v>0</v>
      </c>
      <c r="JU37" s="141">
        <f t="shared" ca="1" si="17"/>
        <v>0</v>
      </c>
      <c r="JV37" s="141">
        <f t="shared" ca="1" si="17"/>
        <v>0</v>
      </c>
      <c r="JW37" s="141">
        <f t="shared" ca="1" si="17"/>
        <v>0</v>
      </c>
      <c r="JX37" s="141">
        <f t="shared" ca="1" si="17"/>
        <v>0</v>
      </c>
      <c r="JY37" s="141">
        <f t="shared" ca="1" si="17"/>
        <v>0</v>
      </c>
      <c r="JZ37" s="141">
        <f t="shared" ca="1" si="17"/>
        <v>0</v>
      </c>
      <c r="KA37" s="141">
        <f t="shared" ca="1" si="17"/>
        <v>0</v>
      </c>
      <c r="KB37" s="141">
        <f t="shared" ca="1" si="17"/>
        <v>0</v>
      </c>
      <c r="KC37" s="141">
        <f t="shared" ca="1" si="17"/>
        <v>0</v>
      </c>
      <c r="KD37" s="141">
        <f t="shared" ca="1" si="17"/>
        <v>0</v>
      </c>
      <c r="KE37" s="141">
        <f t="shared" ca="1" si="17"/>
        <v>0</v>
      </c>
      <c r="KF37" s="141">
        <f t="shared" ca="1" si="17"/>
        <v>0</v>
      </c>
      <c r="KG37" s="141">
        <f t="shared" ca="1" si="17"/>
        <v>0</v>
      </c>
      <c r="KH37" s="141">
        <f t="shared" ca="1" si="17"/>
        <v>0</v>
      </c>
      <c r="KI37" s="141">
        <f t="shared" ca="1" si="17"/>
        <v>0</v>
      </c>
      <c r="KJ37" s="141">
        <f t="shared" ca="1" si="17"/>
        <v>0</v>
      </c>
      <c r="KK37" s="141">
        <f t="shared" ca="1" si="17"/>
        <v>0</v>
      </c>
      <c r="KL37" s="141">
        <f t="shared" ca="1" si="17"/>
        <v>0</v>
      </c>
      <c r="KM37" s="141">
        <f t="shared" ca="1" si="17"/>
        <v>0</v>
      </c>
      <c r="KN37" s="141">
        <f t="shared" ca="1" si="17"/>
        <v>0</v>
      </c>
      <c r="KO37" s="141">
        <f t="shared" ca="1" si="17"/>
        <v>0</v>
      </c>
      <c r="KP37" s="141">
        <f t="shared" ca="1" si="17"/>
        <v>0</v>
      </c>
      <c r="KQ37" s="141">
        <f t="shared" ref="KQ37:NB37" ca="1" si="18">IF($D37=0,0,(KQ11*$D11+KQ12*$D12+KQ13*$D13+KQ14*$D14+KQ15*$D15+KQ16*$D16)/$D37)</f>
        <v>0</v>
      </c>
      <c r="KR37" s="141">
        <f t="shared" ca="1" si="18"/>
        <v>0</v>
      </c>
      <c r="KS37" s="141">
        <f t="shared" ca="1" si="18"/>
        <v>0</v>
      </c>
      <c r="KT37" s="141">
        <f t="shared" ca="1" si="18"/>
        <v>0</v>
      </c>
      <c r="KU37" s="141">
        <f t="shared" ca="1" si="18"/>
        <v>0</v>
      </c>
      <c r="KV37" s="141">
        <f t="shared" ca="1" si="18"/>
        <v>0</v>
      </c>
      <c r="KW37" s="141">
        <f t="shared" ca="1" si="18"/>
        <v>0</v>
      </c>
      <c r="KX37" s="141">
        <f t="shared" ca="1" si="18"/>
        <v>0</v>
      </c>
      <c r="KY37" s="141">
        <f t="shared" ca="1" si="18"/>
        <v>0</v>
      </c>
      <c r="KZ37" s="141">
        <f t="shared" ca="1" si="18"/>
        <v>0</v>
      </c>
      <c r="LA37" s="141">
        <f t="shared" ca="1" si="18"/>
        <v>0</v>
      </c>
      <c r="LB37" s="141">
        <f t="shared" ca="1" si="18"/>
        <v>0</v>
      </c>
      <c r="LC37" s="141">
        <f t="shared" ca="1" si="18"/>
        <v>0</v>
      </c>
      <c r="LD37" s="141">
        <f t="shared" ca="1" si="18"/>
        <v>0</v>
      </c>
      <c r="LE37" s="141">
        <f t="shared" ca="1" si="18"/>
        <v>0</v>
      </c>
      <c r="LF37" s="141">
        <f t="shared" ca="1" si="18"/>
        <v>0</v>
      </c>
      <c r="LG37" s="141">
        <f t="shared" ca="1" si="18"/>
        <v>0</v>
      </c>
      <c r="LH37" s="141">
        <f t="shared" ca="1" si="18"/>
        <v>0</v>
      </c>
      <c r="LI37" s="141">
        <f t="shared" ca="1" si="18"/>
        <v>0</v>
      </c>
      <c r="LJ37" s="141">
        <f t="shared" ca="1" si="18"/>
        <v>0</v>
      </c>
      <c r="LK37" s="141">
        <f t="shared" ca="1" si="18"/>
        <v>0</v>
      </c>
      <c r="LL37" s="141">
        <f t="shared" ca="1" si="18"/>
        <v>0</v>
      </c>
      <c r="LM37" s="141">
        <f t="shared" ca="1" si="18"/>
        <v>0</v>
      </c>
      <c r="LN37" s="141">
        <f t="shared" ca="1" si="18"/>
        <v>0</v>
      </c>
      <c r="LO37" s="141">
        <f t="shared" ca="1" si="18"/>
        <v>0</v>
      </c>
      <c r="LP37" s="141">
        <f t="shared" ca="1" si="18"/>
        <v>0</v>
      </c>
      <c r="LQ37" s="141">
        <f t="shared" ca="1" si="18"/>
        <v>0</v>
      </c>
      <c r="LR37" s="141">
        <f t="shared" ca="1" si="18"/>
        <v>0</v>
      </c>
      <c r="LS37" s="141">
        <f t="shared" ca="1" si="18"/>
        <v>0</v>
      </c>
      <c r="LT37" s="141">
        <f t="shared" ca="1" si="18"/>
        <v>0</v>
      </c>
      <c r="LU37" s="141">
        <f t="shared" ca="1" si="18"/>
        <v>0</v>
      </c>
      <c r="LV37" s="141">
        <f t="shared" ca="1" si="18"/>
        <v>0</v>
      </c>
      <c r="LW37" s="141">
        <f t="shared" ca="1" si="18"/>
        <v>0</v>
      </c>
      <c r="LX37" s="141">
        <f t="shared" ca="1" si="18"/>
        <v>0</v>
      </c>
      <c r="LY37" s="141">
        <f t="shared" ca="1" si="18"/>
        <v>0</v>
      </c>
      <c r="LZ37" s="141">
        <f t="shared" ca="1" si="18"/>
        <v>0</v>
      </c>
      <c r="MA37" s="141">
        <f t="shared" ca="1" si="18"/>
        <v>0</v>
      </c>
      <c r="MB37" s="141">
        <f t="shared" ca="1" si="18"/>
        <v>0</v>
      </c>
      <c r="MC37" s="141">
        <f t="shared" ca="1" si="18"/>
        <v>0</v>
      </c>
      <c r="MD37" s="141">
        <f t="shared" ca="1" si="18"/>
        <v>0</v>
      </c>
      <c r="ME37" s="141">
        <f t="shared" ca="1" si="18"/>
        <v>0</v>
      </c>
      <c r="MF37" s="141">
        <f t="shared" ca="1" si="18"/>
        <v>0</v>
      </c>
      <c r="MG37" s="141">
        <f t="shared" ca="1" si="18"/>
        <v>0</v>
      </c>
      <c r="MH37" s="141">
        <f t="shared" ca="1" si="18"/>
        <v>0</v>
      </c>
      <c r="MI37" s="141">
        <f t="shared" ca="1" si="18"/>
        <v>0</v>
      </c>
      <c r="MJ37" s="141">
        <f t="shared" ca="1" si="18"/>
        <v>0</v>
      </c>
      <c r="MK37" s="141">
        <f t="shared" ca="1" si="18"/>
        <v>0</v>
      </c>
      <c r="ML37" s="141">
        <f t="shared" ca="1" si="18"/>
        <v>0</v>
      </c>
      <c r="MM37" s="141">
        <f t="shared" ca="1" si="18"/>
        <v>0</v>
      </c>
      <c r="MN37" s="141">
        <f t="shared" ca="1" si="18"/>
        <v>0</v>
      </c>
      <c r="MO37" s="141">
        <f t="shared" ca="1" si="18"/>
        <v>0</v>
      </c>
      <c r="MP37" s="141">
        <f t="shared" ca="1" si="18"/>
        <v>0</v>
      </c>
      <c r="MQ37" s="141">
        <f t="shared" ca="1" si="18"/>
        <v>0</v>
      </c>
      <c r="MR37" s="141">
        <f t="shared" ca="1" si="18"/>
        <v>0</v>
      </c>
      <c r="MS37" s="141">
        <f t="shared" ca="1" si="18"/>
        <v>0</v>
      </c>
      <c r="MT37" s="141">
        <f t="shared" ca="1" si="18"/>
        <v>0</v>
      </c>
      <c r="MU37" s="141">
        <f t="shared" ca="1" si="18"/>
        <v>0</v>
      </c>
      <c r="MV37" s="141">
        <f t="shared" ca="1" si="18"/>
        <v>0</v>
      </c>
      <c r="MW37" s="141">
        <f t="shared" ca="1" si="18"/>
        <v>0</v>
      </c>
      <c r="MX37" s="141">
        <f t="shared" ca="1" si="18"/>
        <v>0</v>
      </c>
      <c r="MY37" s="141">
        <f t="shared" ca="1" si="18"/>
        <v>0</v>
      </c>
      <c r="MZ37" s="141">
        <f t="shared" ca="1" si="18"/>
        <v>0</v>
      </c>
      <c r="NA37" s="141">
        <f t="shared" ca="1" si="18"/>
        <v>0</v>
      </c>
      <c r="NB37" s="141">
        <f t="shared" ca="1" si="18"/>
        <v>0</v>
      </c>
      <c r="NC37" s="141">
        <f t="shared" ref="NC37:PN37" ca="1" si="19">IF($D37=0,0,(NC11*$D11+NC12*$D12+NC13*$D13+NC14*$D14+NC15*$D15+NC16*$D16)/$D37)</f>
        <v>0</v>
      </c>
      <c r="ND37" s="141">
        <f t="shared" ca="1" si="19"/>
        <v>0</v>
      </c>
      <c r="NE37" s="141">
        <f t="shared" ca="1" si="19"/>
        <v>0</v>
      </c>
      <c r="NF37" s="141">
        <f t="shared" ca="1" si="19"/>
        <v>0</v>
      </c>
      <c r="NG37" s="141">
        <f t="shared" ca="1" si="19"/>
        <v>0</v>
      </c>
      <c r="NH37" s="141">
        <f t="shared" ca="1" si="19"/>
        <v>0</v>
      </c>
      <c r="NI37" s="141">
        <f t="shared" ca="1" si="19"/>
        <v>0</v>
      </c>
      <c r="NJ37" s="141">
        <f t="shared" ca="1" si="19"/>
        <v>0</v>
      </c>
      <c r="NK37" s="141">
        <f t="shared" ca="1" si="19"/>
        <v>0</v>
      </c>
      <c r="NL37" s="141">
        <f t="shared" ca="1" si="19"/>
        <v>0</v>
      </c>
      <c r="NM37" s="141">
        <f t="shared" ca="1" si="19"/>
        <v>0</v>
      </c>
      <c r="NN37" s="141">
        <f t="shared" ca="1" si="19"/>
        <v>0</v>
      </c>
      <c r="NO37" s="141">
        <f t="shared" ca="1" si="19"/>
        <v>0</v>
      </c>
      <c r="NP37" s="141">
        <f t="shared" ca="1" si="19"/>
        <v>0</v>
      </c>
      <c r="NQ37" s="141">
        <f t="shared" ca="1" si="19"/>
        <v>0</v>
      </c>
      <c r="NR37" s="141">
        <f t="shared" ca="1" si="19"/>
        <v>0</v>
      </c>
      <c r="NS37" s="141">
        <f t="shared" ca="1" si="19"/>
        <v>0</v>
      </c>
      <c r="NT37" s="141">
        <f t="shared" ca="1" si="19"/>
        <v>0</v>
      </c>
      <c r="NU37" s="141">
        <f t="shared" ca="1" si="19"/>
        <v>0</v>
      </c>
      <c r="NV37" s="141">
        <f t="shared" ca="1" si="19"/>
        <v>0</v>
      </c>
      <c r="NW37" s="141">
        <f t="shared" ca="1" si="19"/>
        <v>0</v>
      </c>
      <c r="NX37" s="141">
        <f t="shared" ca="1" si="19"/>
        <v>0</v>
      </c>
      <c r="NY37" s="141">
        <f t="shared" ca="1" si="19"/>
        <v>0</v>
      </c>
      <c r="NZ37" s="141">
        <f t="shared" ca="1" si="19"/>
        <v>0</v>
      </c>
      <c r="OA37" s="141">
        <f t="shared" ca="1" si="19"/>
        <v>0</v>
      </c>
      <c r="OB37" s="141">
        <f t="shared" ca="1" si="19"/>
        <v>0</v>
      </c>
      <c r="OC37" s="141">
        <f t="shared" ca="1" si="19"/>
        <v>0</v>
      </c>
      <c r="OD37" s="141">
        <f t="shared" ca="1" si="19"/>
        <v>0</v>
      </c>
      <c r="OE37" s="141">
        <f t="shared" ca="1" si="19"/>
        <v>0</v>
      </c>
      <c r="OF37" s="141">
        <f t="shared" ca="1" si="19"/>
        <v>0</v>
      </c>
      <c r="OG37" s="141">
        <f t="shared" ca="1" si="19"/>
        <v>0</v>
      </c>
      <c r="OH37" s="141">
        <f t="shared" ca="1" si="19"/>
        <v>0</v>
      </c>
      <c r="OI37" s="141">
        <f t="shared" ca="1" si="19"/>
        <v>0</v>
      </c>
      <c r="OJ37" s="141">
        <f t="shared" ca="1" si="19"/>
        <v>0</v>
      </c>
      <c r="OK37" s="141">
        <f t="shared" ca="1" si="19"/>
        <v>0</v>
      </c>
      <c r="OL37" s="141">
        <f t="shared" ca="1" si="19"/>
        <v>0</v>
      </c>
      <c r="OM37" s="141">
        <f t="shared" ca="1" si="19"/>
        <v>0</v>
      </c>
      <c r="ON37" s="141">
        <f t="shared" ca="1" si="19"/>
        <v>0</v>
      </c>
      <c r="OO37" s="141">
        <f t="shared" ca="1" si="19"/>
        <v>0</v>
      </c>
      <c r="OP37" s="141">
        <f t="shared" ca="1" si="19"/>
        <v>0</v>
      </c>
      <c r="OQ37" s="141">
        <f t="shared" ca="1" si="19"/>
        <v>0</v>
      </c>
      <c r="OR37" s="141">
        <f t="shared" ca="1" si="19"/>
        <v>0</v>
      </c>
      <c r="OS37" s="141">
        <f t="shared" ca="1" si="19"/>
        <v>0</v>
      </c>
      <c r="OT37" s="141">
        <f t="shared" ca="1" si="19"/>
        <v>0</v>
      </c>
      <c r="OU37" s="141">
        <f t="shared" ca="1" si="19"/>
        <v>0</v>
      </c>
      <c r="OV37" s="141">
        <f t="shared" ca="1" si="19"/>
        <v>0</v>
      </c>
      <c r="OW37" s="141">
        <f t="shared" ca="1" si="19"/>
        <v>0</v>
      </c>
      <c r="OX37" s="141">
        <f t="shared" ca="1" si="19"/>
        <v>0</v>
      </c>
      <c r="OY37" s="141">
        <f t="shared" ca="1" si="19"/>
        <v>0</v>
      </c>
      <c r="OZ37" s="141">
        <f t="shared" ca="1" si="19"/>
        <v>0</v>
      </c>
      <c r="PA37" s="141">
        <f t="shared" ca="1" si="19"/>
        <v>0</v>
      </c>
      <c r="PB37" s="141">
        <f t="shared" ca="1" si="19"/>
        <v>0</v>
      </c>
      <c r="PC37" s="141">
        <f t="shared" ca="1" si="19"/>
        <v>0</v>
      </c>
      <c r="PD37" s="141">
        <f t="shared" ca="1" si="19"/>
        <v>0</v>
      </c>
      <c r="PE37" s="141">
        <f t="shared" ca="1" si="19"/>
        <v>0</v>
      </c>
      <c r="PF37" s="141">
        <f t="shared" ca="1" si="19"/>
        <v>0</v>
      </c>
      <c r="PG37" s="141">
        <f t="shared" ca="1" si="19"/>
        <v>0</v>
      </c>
      <c r="PH37" s="141">
        <f t="shared" ca="1" si="19"/>
        <v>0</v>
      </c>
      <c r="PI37" s="141">
        <f t="shared" ca="1" si="19"/>
        <v>0</v>
      </c>
      <c r="PJ37" s="141">
        <f t="shared" ca="1" si="19"/>
        <v>0</v>
      </c>
      <c r="PK37" s="141">
        <f t="shared" ca="1" si="19"/>
        <v>0</v>
      </c>
      <c r="PL37" s="141">
        <f t="shared" ca="1" si="19"/>
        <v>0</v>
      </c>
      <c r="PM37" s="141">
        <f t="shared" ca="1" si="19"/>
        <v>0</v>
      </c>
      <c r="PN37" s="141">
        <f t="shared" ca="1" si="19"/>
        <v>0</v>
      </c>
      <c r="PO37" s="141">
        <f t="shared" ref="PO37:RZ37" ca="1" si="20">IF($D37=0,0,(PO11*$D11+PO12*$D12+PO13*$D13+PO14*$D14+PO15*$D15+PO16*$D16)/$D37)</f>
        <v>0</v>
      </c>
      <c r="PP37" s="141">
        <f t="shared" ca="1" si="20"/>
        <v>0</v>
      </c>
      <c r="PQ37" s="141">
        <f t="shared" ca="1" si="20"/>
        <v>0</v>
      </c>
      <c r="PR37" s="141">
        <f t="shared" ca="1" si="20"/>
        <v>0</v>
      </c>
      <c r="PS37" s="141">
        <f t="shared" ca="1" si="20"/>
        <v>0</v>
      </c>
      <c r="PT37" s="141">
        <f t="shared" ca="1" si="20"/>
        <v>0</v>
      </c>
      <c r="PU37" s="141">
        <f t="shared" ca="1" si="20"/>
        <v>0</v>
      </c>
      <c r="PV37" s="141">
        <f t="shared" ca="1" si="20"/>
        <v>0</v>
      </c>
      <c r="PW37" s="141">
        <f t="shared" ca="1" si="20"/>
        <v>0</v>
      </c>
      <c r="PX37" s="141">
        <f t="shared" ca="1" si="20"/>
        <v>0</v>
      </c>
      <c r="PY37" s="141">
        <f t="shared" ca="1" si="20"/>
        <v>0</v>
      </c>
      <c r="PZ37" s="141">
        <f t="shared" ca="1" si="20"/>
        <v>0</v>
      </c>
      <c r="QA37" s="141">
        <f t="shared" ca="1" si="20"/>
        <v>0</v>
      </c>
      <c r="QB37" s="141">
        <f t="shared" ca="1" si="20"/>
        <v>0</v>
      </c>
      <c r="QC37" s="141">
        <f t="shared" ca="1" si="20"/>
        <v>0</v>
      </c>
      <c r="QD37" s="141">
        <f t="shared" ca="1" si="20"/>
        <v>0</v>
      </c>
      <c r="QE37" s="141">
        <f t="shared" ca="1" si="20"/>
        <v>0</v>
      </c>
      <c r="QF37" s="141">
        <f t="shared" ca="1" si="20"/>
        <v>0</v>
      </c>
      <c r="QG37" s="141">
        <f t="shared" ca="1" si="20"/>
        <v>0</v>
      </c>
      <c r="QH37" s="141">
        <f t="shared" ca="1" si="20"/>
        <v>0</v>
      </c>
      <c r="QI37" s="141">
        <f t="shared" ca="1" si="20"/>
        <v>0</v>
      </c>
      <c r="QJ37" s="141">
        <f t="shared" ca="1" si="20"/>
        <v>0</v>
      </c>
      <c r="QK37" s="141">
        <f t="shared" ca="1" si="20"/>
        <v>0</v>
      </c>
      <c r="QL37" s="141">
        <f t="shared" ca="1" si="20"/>
        <v>0</v>
      </c>
      <c r="QM37" s="141">
        <f t="shared" ca="1" si="20"/>
        <v>0</v>
      </c>
      <c r="QN37" s="141">
        <f t="shared" ca="1" si="20"/>
        <v>0</v>
      </c>
      <c r="QO37" s="141">
        <f t="shared" ca="1" si="20"/>
        <v>0</v>
      </c>
      <c r="QP37" s="141">
        <f t="shared" ca="1" si="20"/>
        <v>0</v>
      </c>
      <c r="QQ37" s="141">
        <f t="shared" ca="1" si="20"/>
        <v>0</v>
      </c>
      <c r="QR37" s="141">
        <f t="shared" ca="1" si="20"/>
        <v>0</v>
      </c>
      <c r="QS37" s="141">
        <f t="shared" ca="1" si="20"/>
        <v>0</v>
      </c>
      <c r="QT37" s="141">
        <f t="shared" ca="1" si="20"/>
        <v>0</v>
      </c>
      <c r="QU37" s="141">
        <f t="shared" ca="1" si="20"/>
        <v>0</v>
      </c>
      <c r="QV37" s="141">
        <f t="shared" ca="1" si="20"/>
        <v>0</v>
      </c>
      <c r="QW37" s="141">
        <f t="shared" ca="1" si="20"/>
        <v>0</v>
      </c>
      <c r="QX37" s="141">
        <f t="shared" ca="1" si="20"/>
        <v>0</v>
      </c>
      <c r="QY37" s="141">
        <f t="shared" ca="1" si="20"/>
        <v>0</v>
      </c>
      <c r="QZ37" s="141">
        <f t="shared" ca="1" si="20"/>
        <v>0</v>
      </c>
      <c r="RA37" s="141">
        <f t="shared" ca="1" si="20"/>
        <v>0</v>
      </c>
      <c r="RB37" s="141">
        <f t="shared" ca="1" si="20"/>
        <v>0</v>
      </c>
      <c r="RC37" s="141">
        <f t="shared" ca="1" si="20"/>
        <v>0</v>
      </c>
      <c r="RD37" s="141">
        <f t="shared" ca="1" si="20"/>
        <v>0</v>
      </c>
      <c r="RE37" s="141">
        <f t="shared" ca="1" si="20"/>
        <v>0</v>
      </c>
      <c r="RF37" s="141">
        <f t="shared" ca="1" si="20"/>
        <v>0</v>
      </c>
      <c r="RG37" s="141">
        <f t="shared" ca="1" si="20"/>
        <v>0</v>
      </c>
      <c r="RH37" s="141">
        <f t="shared" ca="1" si="20"/>
        <v>0</v>
      </c>
      <c r="RI37" s="141">
        <f t="shared" ca="1" si="20"/>
        <v>0</v>
      </c>
      <c r="RJ37" s="141">
        <f t="shared" ca="1" si="20"/>
        <v>0</v>
      </c>
      <c r="RK37" s="141">
        <f t="shared" ca="1" si="20"/>
        <v>0</v>
      </c>
      <c r="RL37" s="141">
        <f t="shared" ca="1" si="20"/>
        <v>0</v>
      </c>
      <c r="RM37" s="141">
        <f t="shared" ca="1" si="20"/>
        <v>0</v>
      </c>
      <c r="RN37" s="141">
        <f t="shared" ca="1" si="20"/>
        <v>0</v>
      </c>
      <c r="RO37" s="141">
        <f t="shared" ca="1" si="20"/>
        <v>0</v>
      </c>
      <c r="RP37" s="141">
        <f t="shared" ca="1" si="20"/>
        <v>0</v>
      </c>
      <c r="RQ37" s="141">
        <f t="shared" ca="1" si="20"/>
        <v>0</v>
      </c>
      <c r="RR37" s="141">
        <f t="shared" ca="1" si="20"/>
        <v>0</v>
      </c>
      <c r="RS37" s="141">
        <f t="shared" ca="1" si="20"/>
        <v>0</v>
      </c>
      <c r="RT37" s="141">
        <f t="shared" ca="1" si="20"/>
        <v>0</v>
      </c>
      <c r="RU37" s="141">
        <f t="shared" ca="1" si="20"/>
        <v>0</v>
      </c>
      <c r="RV37" s="141">
        <f t="shared" ca="1" si="20"/>
        <v>0</v>
      </c>
      <c r="RW37" s="141">
        <f t="shared" ca="1" si="20"/>
        <v>0</v>
      </c>
      <c r="RX37" s="141">
        <f t="shared" ca="1" si="20"/>
        <v>0</v>
      </c>
      <c r="RY37" s="141">
        <f t="shared" ca="1" si="20"/>
        <v>0</v>
      </c>
      <c r="RZ37" s="141">
        <f t="shared" ca="1" si="20"/>
        <v>0</v>
      </c>
      <c r="SA37" s="141">
        <f t="shared" ref="SA37:UL37" ca="1" si="21">IF($D37=0,0,(SA11*$D11+SA12*$D12+SA13*$D13+SA14*$D14+SA15*$D15+SA16*$D16)/$D37)</f>
        <v>0</v>
      </c>
      <c r="SB37" s="141">
        <f t="shared" ca="1" si="21"/>
        <v>0</v>
      </c>
      <c r="SC37" s="141">
        <f t="shared" ca="1" si="21"/>
        <v>0</v>
      </c>
      <c r="SD37" s="141">
        <f t="shared" ca="1" si="21"/>
        <v>0</v>
      </c>
      <c r="SE37" s="141">
        <f t="shared" ca="1" si="21"/>
        <v>0</v>
      </c>
      <c r="SF37" s="141">
        <f t="shared" ca="1" si="21"/>
        <v>0</v>
      </c>
      <c r="SG37" s="141">
        <f t="shared" ca="1" si="21"/>
        <v>0</v>
      </c>
      <c r="SH37" s="141">
        <f t="shared" ca="1" si="21"/>
        <v>0</v>
      </c>
      <c r="SI37" s="141">
        <f t="shared" ca="1" si="21"/>
        <v>0</v>
      </c>
      <c r="SJ37" s="141">
        <f t="shared" ca="1" si="21"/>
        <v>0</v>
      </c>
      <c r="SK37" s="141">
        <f t="shared" ca="1" si="21"/>
        <v>0</v>
      </c>
      <c r="SL37" s="141">
        <f t="shared" ca="1" si="21"/>
        <v>0</v>
      </c>
      <c r="SM37" s="141">
        <f t="shared" ca="1" si="21"/>
        <v>0</v>
      </c>
      <c r="SN37" s="141">
        <f t="shared" ca="1" si="21"/>
        <v>0</v>
      </c>
      <c r="SO37" s="141">
        <f t="shared" ca="1" si="21"/>
        <v>0</v>
      </c>
      <c r="SP37" s="141">
        <f t="shared" ca="1" si="21"/>
        <v>0</v>
      </c>
      <c r="SQ37" s="141">
        <f t="shared" ca="1" si="21"/>
        <v>0</v>
      </c>
      <c r="SR37" s="141">
        <f t="shared" ca="1" si="21"/>
        <v>0</v>
      </c>
      <c r="SS37" s="141">
        <f t="shared" ca="1" si="21"/>
        <v>0</v>
      </c>
      <c r="ST37" s="141">
        <f t="shared" ca="1" si="21"/>
        <v>0</v>
      </c>
      <c r="SU37" s="141">
        <f t="shared" ca="1" si="21"/>
        <v>0</v>
      </c>
      <c r="SV37" s="141">
        <f t="shared" ca="1" si="21"/>
        <v>0</v>
      </c>
      <c r="SW37" s="141">
        <f t="shared" ca="1" si="21"/>
        <v>0</v>
      </c>
      <c r="SX37" s="141">
        <f t="shared" ca="1" si="21"/>
        <v>0</v>
      </c>
      <c r="SY37" s="141">
        <f t="shared" ca="1" si="21"/>
        <v>0</v>
      </c>
      <c r="SZ37" s="141">
        <f t="shared" ca="1" si="21"/>
        <v>0</v>
      </c>
      <c r="TA37" s="141">
        <f t="shared" ca="1" si="21"/>
        <v>0</v>
      </c>
      <c r="TB37" s="141">
        <f t="shared" ca="1" si="21"/>
        <v>0</v>
      </c>
      <c r="TC37" s="141">
        <f t="shared" ca="1" si="21"/>
        <v>0</v>
      </c>
      <c r="TD37" s="141">
        <f t="shared" ca="1" si="21"/>
        <v>0</v>
      </c>
      <c r="TE37" s="141">
        <f t="shared" ca="1" si="21"/>
        <v>0</v>
      </c>
      <c r="TF37" s="141">
        <f t="shared" ca="1" si="21"/>
        <v>0</v>
      </c>
      <c r="TG37" s="141">
        <f t="shared" ca="1" si="21"/>
        <v>0</v>
      </c>
      <c r="TH37" s="141">
        <f t="shared" ca="1" si="21"/>
        <v>0</v>
      </c>
      <c r="TI37" s="141">
        <f t="shared" ca="1" si="21"/>
        <v>0</v>
      </c>
      <c r="TJ37" s="141">
        <f t="shared" ca="1" si="21"/>
        <v>0</v>
      </c>
      <c r="TK37" s="141">
        <f t="shared" ca="1" si="21"/>
        <v>0</v>
      </c>
      <c r="TL37" s="141">
        <f t="shared" ca="1" si="21"/>
        <v>0</v>
      </c>
      <c r="TM37" s="141">
        <f t="shared" ca="1" si="21"/>
        <v>0</v>
      </c>
      <c r="TN37" s="141">
        <f t="shared" ca="1" si="21"/>
        <v>0</v>
      </c>
      <c r="TO37" s="141">
        <f t="shared" ca="1" si="21"/>
        <v>0</v>
      </c>
      <c r="TP37" s="141">
        <f t="shared" ca="1" si="21"/>
        <v>0</v>
      </c>
      <c r="TQ37" s="141">
        <f t="shared" ca="1" si="21"/>
        <v>0</v>
      </c>
      <c r="TR37" s="141">
        <f t="shared" ca="1" si="21"/>
        <v>0</v>
      </c>
      <c r="TS37" s="141">
        <f t="shared" ca="1" si="21"/>
        <v>0</v>
      </c>
      <c r="TT37" s="141">
        <f t="shared" ca="1" si="21"/>
        <v>0</v>
      </c>
      <c r="TU37" s="141">
        <f t="shared" ca="1" si="21"/>
        <v>0</v>
      </c>
      <c r="TV37" s="141">
        <f t="shared" ca="1" si="21"/>
        <v>0</v>
      </c>
      <c r="TW37" s="141">
        <f t="shared" ca="1" si="21"/>
        <v>0</v>
      </c>
      <c r="TX37" s="141">
        <f t="shared" ca="1" si="21"/>
        <v>0</v>
      </c>
      <c r="TY37" s="141">
        <f t="shared" ca="1" si="21"/>
        <v>0</v>
      </c>
      <c r="TZ37" s="141">
        <f t="shared" ca="1" si="21"/>
        <v>0</v>
      </c>
      <c r="UA37" s="141">
        <f t="shared" ca="1" si="21"/>
        <v>0</v>
      </c>
      <c r="UB37" s="141">
        <f t="shared" ca="1" si="21"/>
        <v>0</v>
      </c>
      <c r="UC37" s="141">
        <f t="shared" ca="1" si="21"/>
        <v>0</v>
      </c>
      <c r="UD37" s="141">
        <f t="shared" ca="1" si="21"/>
        <v>0</v>
      </c>
      <c r="UE37" s="141">
        <f t="shared" ca="1" si="21"/>
        <v>0</v>
      </c>
      <c r="UF37" s="141">
        <f t="shared" ca="1" si="21"/>
        <v>0</v>
      </c>
      <c r="UG37" s="141">
        <f t="shared" ca="1" si="21"/>
        <v>0</v>
      </c>
      <c r="UH37" s="141">
        <f t="shared" ca="1" si="21"/>
        <v>0</v>
      </c>
      <c r="UI37" s="141">
        <f t="shared" ca="1" si="21"/>
        <v>0</v>
      </c>
      <c r="UJ37" s="141">
        <f t="shared" ca="1" si="21"/>
        <v>0</v>
      </c>
      <c r="UK37" s="141">
        <f t="shared" ca="1" si="21"/>
        <v>0</v>
      </c>
      <c r="UL37" s="141">
        <f t="shared" ca="1" si="21"/>
        <v>0</v>
      </c>
      <c r="UM37" s="141">
        <f t="shared" ref="UM37:WX37" ca="1" si="22">IF($D37=0,0,(UM11*$D11+UM12*$D12+UM13*$D13+UM14*$D14+UM15*$D15+UM16*$D16)/$D37)</f>
        <v>0</v>
      </c>
      <c r="UN37" s="141">
        <f t="shared" ca="1" si="22"/>
        <v>0</v>
      </c>
      <c r="UO37" s="141">
        <f t="shared" ca="1" si="22"/>
        <v>0</v>
      </c>
      <c r="UP37" s="141">
        <f t="shared" ca="1" si="22"/>
        <v>0</v>
      </c>
      <c r="UQ37" s="141">
        <f t="shared" ca="1" si="22"/>
        <v>0</v>
      </c>
      <c r="UR37" s="141">
        <f t="shared" ca="1" si="22"/>
        <v>0</v>
      </c>
      <c r="US37" s="141">
        <f t="shared" ca="1" si="22"/>
        <v>0</v>
      </c>
      <c r="UT37" s="141">
        <f t="shared" ca="1" si="22"/>
        <v>0</v>
      </c>
      <c r="UU37" s="141">
        <f t="shared" ca="1" si="22"/>
        <v>0</v>
      </c>
      <c r="UV37" s="141">
        <f t="shared" ca="1" si="22"/>
        <v>0</v>
      </c>
      <c r="UW37" s="141">
        <f t="shared" ca="1" si="22"/>
        <v>0</v>
      </c>
      <c r="UX37" s="141">
        <f t="shared" ca="1" si="22"/>
        <v>0</v>
      </c>
      <c r="UY37" s="141">
        <f t="shared" ca="1" si="22"/>
        <v>0</v>
      </c>
      <c r="UZ37" s="141">
        <f t="shared" ca="1" si="22"/>
        <v>0</v>
      </c>
      <c r="VA37" s="141">
        <f t="shared" ca="1" si="22"/>
        <v>0</v>
      </c>
      <c r="VB37" s="141">
        <f t="shared" ca="1" si="22"/>
        <v>0</v>
      </c>
      <c r="VC37" s="141">
        <f t="shared" ca="1" si="22"/>
        <v>0</v>
      </c>
      <c r="VD37" s="141">
        <f t="shared" ca="1" si="22"/>
        <v>0</v>
      </c>
      <c r="VE37" s="141">
        <f t="shared" ca="1" si="22"/>
        <v>0</v>
      </c>
      <c r="VF37" s="141">
        <f t="shared" ca="1" si="22"/>
        <v>0</v>
      </c>
      <c r="VG37" s="141">
        <f t="shared" ca="1" si="22"/>
        <v>0</v>
      </c>
      <c r="VH37" s="141">
        <f t="shared" ca="1" si="22"/>
        <v>0</v>
      </c>
      <c r="VI37" s="141">
        <f t="shared" ca="1" si="22"/>
        <v>0</v>
      </c>
      <c r="VJ37" s="141">
        <f t="shared" ca="1" si="22"/>
        <v>0</v>
      </c>
      <c r="VK37" s="141">
        <f t="shared" ca="1" si="22"/>
        <v>0</v>
      </c>
      <c r="VL37" s="141">
        <f t="shared" ca="1" si="22"/>
        <v>0</v>
      </c>
      <c r="VM37" s="141">
        <f t="shared" ca="1" si="22"/>
        <v>0</v>
      </c>
      <c r="VN37" s="141">
        <f t="shared" ca="1" si="22"/>
        <v>0</v>
      </c>
      <c r="VO37" s="141">
        <f t="shared" ca="1" si="22"/>
        <v>0</v>
      </c>
      <c r="VP37" s="141">
        <f t="shared" ca="1" si="22"/>
        <v>0</v>
      </c>
      <c r="VQ37" s="141">
        <f t="shared" ca="1" si="22"/>
        <v>0</v>
      </c>
      <c r="VR37" s="141">
        <f t="shared" ca="1" si="22"/>
        <v>0</v>
      </c>
      <c r="VS37" s="141">
        <f t="shared" ca="1" si="22"/>
        <v>0</v>
      </c>
      <c r="VT37" s="141">
        <f t="shared" ca="1" si="22"/>
        <v>0</v>
      </c>
      <c r="VU37" s="141">
        <f t="shared" ca="1" si="22"/>
        <v>0</v>
      </c>
      <c r="VV37" s="141">
        <f t="shared" ca="1" si="22"/>
        <v>0</v>
      </c>
      <c r="VW37" s="141">
        <f t="shared" ca="1" si="22"/>
        <v>0</v>
      </c>
      <c r="VX37" s="141">
        <f t="shared" ca="1" si="22"/>
        <v>0</v>
      </c>
      <c r="VY37" s="141">
        <f t="shared" ca="1" si="22"/>
        <v>0</v>
      </c>
      <c r="VZ37" s="141">
        <f t="shared" ca="1" si="22"/>
        <v>0</v>
      </c>
      <c r="WA37" s="141">
        <f t="shared" ca="1" si="22"/>
        <v>0</v>
      </c>
      <c r="WB37" s="141">
        <f t="shared" ca="1" si="22"/>
        <v>0</v>
      </c>
      <c r="WC37" s="141">
        <f t="shared" ca="1" si="22"/>
        <v>0</v>
      </c>
      <c r="WD37" s="141">
        <f t="shared" ca="1" si="22"/>
        <v>0</v>
      </c>
      <c r="WE37" s="141">
        <f t="shared" ca="1" si="22"/>
        <v>0</v>
      </c>
      <c r="WF37" s="141">
        <f t="shared" ca="1" si="22"/>
        <v>0</v>
      </c>
      <c r="WG37" s="141">
        <f t="shared" ca="1" si="22"/>
        <v>0</v>
      </c>
      <c r="WH37" s="141">
        <f t="shared" ca="1" si="22"/>
        <v>0</v>
      </c>
      <c r="WI37" s="141">
        <f t="shared" ca="1" si="22"/>
        <v>0</v>
      </c>
      <c r="WJ37" s="141">
        <f t="shared" ca="1" si="22"/>
        <v>0</v>
      </c>
      <c r="WK37" s="141">
        <f t="shared" ca="1" si="22"/>
        <v>0</v>
      </c>
      <c r="WL37" s="141">
        <f t="shared" ca="1" si="22"/>
        <v>0</v>
      </c>
      <c r="WM37" s="141">
        <f t="shared" ca="1" si="22"/>
        <v>0</v>
      </c>
      <c r="WN37" s="141">
        <f t="shared" ca="1" si="22"/>
        <v>0</v>
      </c>
      <c r="WO37" s="141">
        <f t="shared" ca="1" si="22"/>
        <v>0</v>
      </c>
      <c r="WP37" s="141">
        <f t="shared" ca="1" si="22"/>
        <v>0</v>
      </c>
      <c r="WQ37" s="141">
        <f t="shared" ca="1" si="22"/>
        <v>0</v>
      </c>
      <c r="WR37" s="141">
        <f t="shared" ca="1" si="22"/>
        <v>0</v>
      </c>
      <c r="WS37" s="141">
        <f t="shared" ca="1" si="22"/>
        <v>0</v>
      </c>
      <c r="WT37" s="141">
        <f t="shared" ca="1" si="22"/>
        <v>0</v>
      </c>
      <c r="WU37" s="141">
        <f t="shared" ca="1" si="22"/>
        <v>0</v>
      </c>
      <c r="WV37" s="141">
        <f t="shared" ca="1" si="22"/>
        <v>0</v>
      </c>
      <c r="WW37" s="141">
        <f t="shared" ca="1" si="22"/>
        <v>0</v>
      </c>
      <c r="WX37" s="141">
        <f t="shared" ca="1" si="22"/>
        <v>0</v>
      </c>
      <c r="WY37" s="141">
        <f t="shared" ref="WY37:YE37" ca="1" si="23">IF($D37=0,0,(WY11*$D11+WY12*$D12+WY13*$D13+WY14*$D14+WY15*$D15+WY16*$D16)/$D37)</f>
        <v>0</v>
      </c>
      <c r="WZ37" s="141">
        <f t="shared" ca="1" si="23"/>
        <v>0</v>
      </c>
      <c r="XA37" s="141">
        <f t="shared" ca="1" si="23"/>
        <v>0</v>
      </c>
      <c r="XB37" s="141">
        <f t="shared" ca="1" si="23"/>
        <v>0</v>
      </c>
      <c r="XC37" s="141">
        <f t="shared" ca="1" si="23"/>
        <v>0</v>
      </c>
      <c r="XD37" s="141">
        <f t="shared" ca="1" si="23"/>
        <v>0</v>
      </c>
      <c r="XE37" s="141">
        <f t="shared" ca="1" si="23"/>
        <v>0</v>
      </c>
      <c r="XF37" s="141">
        <f t="shared" ca="1" si="23"/>
        <v>0</v>
      </c>
      <c r="XG37" s="141">
        <f t="shared" ca="1" si="23"/>
        <v>0</v>
      </c>
      <c r="XH37" s="141">
        <f t="shared" ca="1" si="23"/>
        <v>0</v>
      </c>
      <c r="XI37" s="141">
        <f t="shared" ca="1" si="23"/>
        <v>0</v>
      </c>
      <c r="XJ37" s="141">
        <f t="shared" ca="1" si="23"/>
        <v>0</v>
      </c>
      <c r="XK37" s="141">
        <f t="shared" ca="1" si="23"/>
        <v>0</v>
      </c>
      <c r="XL37" s="141">
        <f t="shared" ca="1" si="23"/>
        <v>0</v>
      </c>
      <c r="XM37" s="141">
        <f t="shared" ca="1" si="23"/>
        <v>0</v>
      </c>
      <c r="XN37" s="141">
        <f t="shared" ca="1" si="23"/>
        <v>0</v>
      </c>
      <c r="XO37" s="141">
        <f t="shared" ca="1" si="23"/>
        <v>0</v>
      </c>
      <c r="XP37" s="141">
        <f t="shared" ca="1" si="23"/>
        <v>0</v>
      </c>
      <c r="XQ37" s="141">
        <f t="shared" ca="1" si="23"/>
        <v>0</v>
      </c>
      <c r="XR37" s="141">
        <f t="shared" ca="1" si="23"/>
        <v>0</v>
      </c>
      <c r="XS37" s="141">
        <f t="shared" ca="1" si="23"/>
        <v>0</v>
      </c>
      <c r="XT37" s="141">
        <f t="shared" ca="1" si="23"/>
        <v>0</v>
      </c>
      <c r="XU37" s="141">
        <f t="shared" ca="1" si="23"/>
        <v>0</v>
      </c>
      <c r="XV37" s="141">
        <f t="shared" ca="1" si="23"/>
        <v>0</v>
      </c>
      <c r="XW37" s="141">
        <f t="shared" ca="1" si="23"/>
        <v>0</v>
      </c>
      <c r="XX37" s="141">
        <f t="shared" ca="1" si="23"/>
        <v>0</v>
      </c>
      <c r="XY37" s="141">
        <f t="shared" ca="1" si="23"/>
        <v>0</v>
      </c>
      <c r="XZ37" s="141">
        <f t="shared" ca="1" si="23"/>
        <v>0</v>
      </c>
      <c r="YA37" s="141">
        <f t="shared" ca="1" si="23"/>
        <v>0</v>
      </c>
      <c r="YB37" s="141">
        <f t="shared" ca="1" si="23"/>
        <v>0</v>
      </c>
      <c r="YC37" s="141">
        <f t="shared" ca="1" si="23"/>
        <v>0</v>
      </c>
      <c r="YD37" s="141">
        <f t="shared" ca="1" si="23"/>
        <v>0</v>
      </c>
      <c r="YE37" s="141">
        <f t="shared" ca="1" si="23"/>
        <v>0</v>
      </c>
      <c r="YF37" s="106"/>
      <c r="YG37" s="107"/>
    </row>
    <row r="38" spans="1:657" s="92" customFormat="1" ht="15" customHeight="1" x14ac:dyDescent="0.25">
      <c r="A38" s="142"/>
      <c r="B38" s="143" t="s">
        <v>752</v>
      </c>
      <c r="C38" s="143"/>
      <c r="D38" s="144">
        <f ca="1">SUM(D17:D35)</f>
        <v>0</v>
      </c>
      <c r="E38" s="143"/>
      <c r="F38" s="143"/>
      <c r="G38" s="143"/>
      <c r="H38" s="143"/>
      <c r="I38" s="141">
        <f ca="1">IF($D38=0,0,(I17*$D17+I18*$D18+I19*$D19+I20*$D20+I21*$D21+I22*$D22+I23*$D23+I24*$D24+I25*$D25+I26*$D26+I27*$D27+I28*$D28+I29*$D29+I30*$D30+I31*$D31+I32*$D32+I33*$D33+I34*$D34+I35*$D35)/$D38)</f>
        <v>0</v>
      </c>
      <c r="J38" s="145"/>
      <c r="K38" s="141">
        <f ca="1">IF($D38=0,0,(K17*$D17+K18*$D18+K19*$D19+K20*$D20+K21*$D21+K22*$D22+K23*$D23+K24*$D24+K25*$D25+K26*$D26+K27*$D27+K28*$D28+K29*$D29+K30*$D30+K31*$D31+K32*$D32+K33*$D33+K34*$D34+K35*$D35)/$D38)</f>
        <v>0</v>
      </c>
      <c r="L38" s="141"/>
      <c r="M38" s="141">
        <f ca="1">IF($D38=0,0,(M17*$D17+M18*$D18+M19*$D19+M20*$D20+M21*$D21+M22*$D22+M23*$D23+M24*$D24+M25*$D25+M26*$D26+M27*$D27+M28*$D28+M29*$D29+M30*$D30+M31*$D31+M32*$D32+M33*$D33+M34*$D34+M35*$D35)/$D38)</f>
        <v>0</v>
      </c>
      <c r="N38" s="141"/>
      <c r="O38" s="141">
        <f ca="1">IF($D38=0,0,(O17*$D17+O18*$D18+O19*$D19+O20*$D20+O21*$D21+O22*$D22+O23*$D23+O24*$D24+O25*$D25+O26*$D26+O27*$D27+O28*$D28+O29*$D29+O30*$D30+O31*$D31+O32*$D32+O33*$D33+O34*$D34+O35*$D35)/$D38)</f>
        <v>0</v>
      </c>
      <c r="P38" s="141"/>
      <c r="Q38" s="141">
        <f t="shared" ref="Q38:AQ38" ca="1" si="24">IF($D38=0,0,(Q17*$D17+Q18*$D18+Q19*$D19+Q20*$D20+Q21*$D21+Q22*$D22+Q23*$D23+Q24*$D24+Q25*$D25+Q26*$D26+Q27*$D27+Q28*$D28+Q29*$D29+Q30*$D30+Q31*$D31+Q32*$D32+Q33*$D33+Q34*$D34+Q35*$D35)/$D38)</f>
        <v>0</v>
      </c>
      <c r="R38" s="141">
        <f t="shared" ca="1" si="24"/>
        <v>0</v>
      </c>
      <c r="S38" s="141">
        <f t="shared" ca="1" si="24"/>
        <v>0</v>
      </c>
      <c r="T38" s="141">
        <f t="shared" ca="1" si="24"/>
        <v>0</v>
      </c>
      <c r="U38" s="141">
        <f t="shared" ca="1" si="24"/>
        <v>0</v>
      </c>
      <c r="V38" s="141">
        <f t="shared" ca="1" si="24"/>
        <v>0</v>
      </c>
      <c r="W38" s="141">
        <f t="shared" ca="1" si="24"/>
        <v>0</v>
      </c>
      <c r="X38" s="141">
        <f t="shared" ca="1" si="24"/>
        <v>0</v>
      </c>
      <c r="Y38" s="141">
        <f t="shared" ca="1" si="24"/>
        <v>0</v>
      </c>
      <c r="Z38" s="141">
        <f t="shared" ca="1" si="24"/>
        <v>0</v>
      </c>
      <c r="AA38" s="141">
        <f t="shared" ca="1" si="24"/>
        <v>0</v>
      </c>
      <c r="AB38" s="141">
        <f t="shared" ca="1" si="24"/>
        <v>0</v>
      </c>
      <c r="AC38" s="141">
        <f t="shared" ca="1" si="24"/>
        <v>0</v>
      </c>
      <c r="AD38" s="141">
        <f t="shared" ca="1" si="24"/>
        <v>0</v>
      </c>
      <c r="AE38" s="141">
        <f t="shared" ca="1" si="24"/>
        <v>0</v>
      </c>
      <c r="AF38" s="141">
        <f t="shared" ca="1" si="24"/>
        <v>0</v>
      </c>
      <c r="AG38" s="141">
        <f t="shared" ca="1" si="24"/>
        <v>0</v>
      </c>
      <c r="AH38" s="141">
        <f t="shared" ca="1" si="24"/>
        <v>0</v>
      </c>
      <c r="AI38" s="141">
        <f t="shared" ca="1" si="24"/>
        <v>0</v>
      </c>
      <c r="AJ38" s="141">
        <f t="shared" ca="1" si="24"/>
        <v>0</v>
      </c>
      <c r="AK38" s="141">
        <f t="shared" ca="1" si="24"/>
        <v>0</v>
      </c>
      <c r="AL38" s="141">
        <f t="shared" ca="1" si="24"/>
        <v>0</v>
      </c>
      <c r="AM38" s="141">
        <f t="shared" ca="1" si="24"/>
        <v>0</v>
      </c>
      <c r="AN38" s="141">
        <f t="shared" ca="1" si="24"/>
        <v>0</v>
      </c>
      <c r="AO38" s="141">
        <f t="shared" ca="1" si="24"/>
        <v>0</v>
      </c>
      <c r="AP38" s="141">
        <f t="shared" ca="1" si="24"/>
        <v>0</v>
      </c>
      <c r="AQ38" s="141">
        <f t="shared" ca="1" si="24"/>
        <v>0</v>
      </c>
      <c r="AR38" s="411"/>
      <c r="AS38" s="411"/>
      <c r="AT38" s="415"/>
      <c r="AU38" s="422"/>
      <c r="AV38" s="415"/>
      <c r="AW38" s="422"/>
      <c r="AX38" s="141">
        <f t="shared" ref="AX38:BC38" ca="1" si="25">IF($D38=0,0,(AX17*$D17+AX18*$D18+AX19*$D19+AX20*$D20+AX21*$D21+AX22*$D22+AX23*$D23+AX24*$D24+AX25*$D25+AX26*$D26+AX27*$D27+AX28*$D28+AX29*$D29+AX30*$D30+AX31*$D31+AX32*$D32+AX33*$D33+AX34*$D34+AX35*$D35)/$D38)</f>
        <v>0</v>
      </c>
      <c r="AY38" s="141">
        <f t="shared" ca="1" si="25"/>
        <v>0</v>
      </c>
      <c r="AZ38" s="141">
        <f t="shared" ca="1" si="25"/>
        <v>0</v>
      </c>
      <c r="BA38" s="141">
        <f t="shared" ca="1" si="25"/>
        <v>0</v>
      </c>
      <c r="BB38" s="141">
        <f t="shared" ca="1" si="25"/>
        <v>0</v>
      </c>
      <c r="BC38" s="141">
        <f t="shared" ca="1" si="25"/>
        <v>0</v>
      </c>
      <c r="BD38" s="415"/>
      <c r="BE38" s="415"/>
      <c r="BF38" s="141">
        <f t="shared" ref="BF38:BK38" ca="1" si="26">IF($D38=0,0,(BF17*$D17+BF18*$D18+BF19*$D19+BF20*$D20+BF21*$D21+BF22*$D22+BF23*$D23+BF24*$D24+BF25*$D25+BF26*$D26+BF27*$D27+BF28*$D28+BF29*$D29+BF30*$D30+BF31*$D31+BF32*$D32+BF33*$D33+BF34*$D34+BF35*$D35)/$D38)</f>
        <v>0</v>
      </c>
      <c r="BG38" s="141">
        <f t="shared" ca="1" si="26"/>
        <v>0</v>
      </c>
      <c r="BH38" s="141">
        <f t="shared" ca="1" si="26"/>
        <v>0</v>
      </c>
      <c r="BI38" s="141">
        <f t="shared" ca="1" si="26"/>
        <v>0</v>
      </c>
      <c r="BJ38" s="141">
        <f t="shared" ca="1" si="26"/>
        <v>0</v>
      </c>
      <c r="BK38" s="141">
        <f t="shared" ca="1" si="26"/>
        <v>0</v>
      </c>
      <c r="BL38" s="417"/>
      <c r="BM38" s="141">
        <f ca="1">IF($D38=0,0,(BM17*$D17+BM18*$D18+BM19*$D19+BM20*$D20+BM21*$D21+BM22*$D22+BM23*$D23+BM24*$D24+BM25*$D25+BM26*$D26+BM27*$D27+BM28*$D28+BM29*$D29+BM30*$D30+BM31*$D31+BM32*$D32+BM33*$D33+BM34*$D34+BM35*$D35)/$D38)</f>
        <v>0</v>
      </c>
      <c r="BN38" s="141"/>
      <c r="BO38" s="141"/>
      <c r="BP38" s="141"/>
      <c r="BQ38" s="141">
        <f ca="1">IF($D38=0,0,(BQ17*$D17+BQ18*$D18+BQ19*$D19+BQ20*$D20+BQ21*$D21+BQ22*$D22+BQ23*$D23+BQ24*$D24+BQ25*$D25+BQ26*$D26+BQ27*$D27+BQ28*$D28+BQ29*$D29+BQ30*$D30+BQ31*$D31+BQ32*$D32+BQ33*$D33+BQ34*$D34+BQ35*$D35)/$D38)</f>
        <v>0</v>
      </c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1"/>
      <c r="CG38" s="141"/>
      <c r="CH38" s="141"/>
      <c r="CI38" s="141"/>
      <c r="CJ38" s="141"/>
      <c r="CK38" s="141">
        <f t="shared" ref="CK38:DC38" ca="1" si="27">IF($D38=0,0,(CK17*$D17+CK18*$D18+CK19*$D19+CK20*$D20+CK21*$D21+CK22*$D22+CK23*$D23+CK24*$D24+CK25*$D25+CK26*$D26+CK27*$D27+CK28*$D28+CK29*$D29+CK30*$D30+CK31*$D31+CK32*$D32+CK33*$D33+CK34*$D34+CK35*$D35)/$D38)</f>
        <v>0</v>
      </c>
      <c r="CL38" s="141">
        <f t="shared" ca="1" si="27"/>
        <v>0</v>
      </c>
      <c r="CM38" s="141">
        <f t="shared" ca="1" si="27"/>
        <v>0</v>
      </c>
      <c r="CN38" s="141">
        <f t="shared" ca="1" si="27"/>
        <v>0</v>
      </c>
      <c r="CO38" s="141">
        <f t="shared" ca="1" si="27"/>
        <v>0</v>
      </c>
      <c r="CP38" s="141">
        <f t="shared" ca="1" si="27"/>
        <v>0</v>
      </c>
      <c r="CQ38" s="141">
        <f t="shared" ca="1" si="27"/>
        <v>0</v>
      </c>
      <c r="CR38" s="141">
        <f t="shared" ca="1" si="27"/>
        <v>0</v>
      </c>
      <c r="CS38" s="141">
        <f t="shared" ca="1" si="27"/>
        <v>0</v>
      </c>
      <c r="CT38" s="141">
        <f t="shared" ca="1" si="27"/>
        <v>0</v>
      </c>
      <c r="CU38" s="141">
        <f t="shared" ca="1" si="27"/>
        <v>0</v>
      </c>
      <c r="CV38" s="141">
        <f t="shared" ca="1" si="27"/>
        <v>0</v>
      </c>
      <c r="CW38" s="141">
        <f t="shared" ca="1" si="27"/>
        <v>0</v>
      </c>
      <c r="CX38" s="141">
        <f t="shared" ca="1" si="27"/>
        <v>0</v>
      </c>
      <c r="CY38" s="141">
        <f t="shared" ca="1" si="27"/>
        <v>0</v>
      </c>
      <c r="CZ38" s="141">
        <f t="shared" ca="1" si="27"/>
        <v>0</v>
      </c>
      <c r="DA38" s="141">
        <f t="shared" ca="1" si="27"/>
        <v>0</v>
      </c>
      <c r="DB38" s="141">
        <f t="shared" ca="1" si="27"/>
        <v>0</v>
      </c>
      <c r="DC38" s="141">
        <f t="shared" ca="1" si="27"/>
        <v>0</v>
      </c>
      <c r="DD38" s="141"/>
      <c r="DE38" s="141">
        <f ca="1">IF($D38=0,0,(DE17*$D17+DE18*$D18+DE19*$D19+DE20*$D20+DE21*$D21+DE22*$D22+DE23*$D23+DE24*$D24+DE25*$D25+DE26*$D26+DE27*$D27+DE28*$D28+DE29*$D29+DE30*$D30+DE31*$D31+DE32*$D32+DE33*$D33+DE34*$D34+DE35*$D35)/$D38)</f>
        <v>0</v>
      </c>
      <c r="DF38" s="141"/>
      <c r="DG38" s="141">
        <f t="shared" ref="DG38:FR38" ca="1" si="28">IF($D38=0,0,(DG17*$D17+DG18*$D18+DG19*$D19+DG20*$D20+DG21*$D21+DG22*$D22+DG23*$D23+DG24*$D24+DG25*$D25+DG26*$D26+DG27*$D27+DG28*$D28+DG29*$D29+DG30*$D30+DG31*$D31+DG32*$D32+DG33*$D33+DG34*$D34+DG35*$D35)/$D38)</f>
        <v>0</v>
      </c>
      <c r="DH38" s="141">
        <f t="shared" ca="1" si="28"/>
        <v>0</v>
      </c>
      <c r="DI38" s="141">
        <f t="shared" ca="1" si="28"/>
        <v>0</v>
      </c>
      <c r="DJ38" s="141">
        <f t="shared" ca="1" si="28"/>
        <v>0</v>
      </c>
      <c r="DK38" s="141">
        <f t="shared" ca="1" si="28"/>
        <v>0</v>
      </c>
      <c r="DL38" s="141">
        <f t="shared" ca="1" si="28"/>
        <v>0</v>
      </c>
      <c r="DM38" s="141">
        <f t="shared" ca="1" si="28"/>
        <v>0</v>
      </c>
      <c r="DN38" s="141">
        <f t="shared" ca="1" si="28"/>
        <v>0</v>
      </c>
      <c r="DO38" s="141">
        <f t="shared" ca="1" si="28"/>
        <v>0</v>
      </c>
      <c r="DP38" s="141">
        <f t="shared" ca="1" si="28"/>
        <v>0</v>
      </c>
      <c r="DQ38" s="141">
        <f t="shared" ca="1" si="28"/>
        <v>0</v>
      </c>
      <c r="DR38" s="141">
        <f t="shared" ca="1" si="28"/>
        <v>0</v>
      </c>
      <c r="DS38" s="141">
        <f t="shared" ca="1" si="28"/>
        <v>0</v>
      </c>
      <c r="DT38" s="141">
        <f t="shared" ca="1" si="28"/>
        <v>0</v>
      </c>
      <c r="DU38" s="141">
        <f t="shared" ca="1" si="28"/>
        <v>0</v>
      </c>
      <c r="DV38" s="141">
        <f t="shared" ca="1" si="28"/>
        <v>0</v>
      </c>
      <c r="DW38" s="141">
        <f t="shared" ca="1" si="28"/>
        <v>0</v>
      </c>
      <c r="DX38" s="141">
        <f t="shared" ca="1" si="28"/>
        <v>0</v>
      </c>
      <c r="DY38" s="141">
        <f t="shared" ca="1" si="28"/>
        <v>0</v>
      </c>
      <c r="DZ38" s="141">
        <f t="shared" ca="1" si="28"/>
        <v>0</v>
      </c>
      <c r="EA38" s="141">
        <f t="shared" ca="1" si="28"/>
        <v>0</v>
      </c>
      <c r="EB38" s="141">
        <f t="shared" ca="1" si="28"/>
        <v>0</v>
      </c>
      <c r="EC38" s="141">
        <f t="shared" ca="1" si="28"/>
        <v>0</v>
      </c>
      <c r="ED38" s="141">
        <f t="shared" ca="1" si="28"/>
        <v>0</v>
      </c>
      <c r="EE38" s="141">
        <f t="shared" ca="1" si="28"/>
        <v>0</v>
      </c>
      <c r="EF38" s="141">
        <f t="shared" ca="1" si="28"/>
        <v>0</v>
      </c>
      <c r="EG38" s="141">
        <f t="shared" ca="1" si="28"/>
        <v>0</v>
      </c>
      <c r="EH38" s="141">
        <f t="shared" ca="1" si="28"/>
        <v>0</v>
      </c>
      <c r="EI38" s="141">
        <f t="shared" ca="1" si="28"/>
        <v>0</v>
      </c>
      <c r="EJ38" s="141">
        <f t="shared" ca="1" si="28"/>
        <v>0</v>
      </c>
      <c r="EK38" s="141">
        <f t="shared" ca="1" si="28"/>
        <v>0</v>
      </c>
      <c r="EL38" s="141">
        <f t="shared" ca="1" si="28"/>
        <v>0</v>
      </c>
      <c r="EM38" s="141">
        <f t="shared" ca="1" si="28"/>
        <v>0</v>
      </c>
      <c r="EN38" s="141">
        <f t="shared" ca="1" si="28"/>
        <v>0</v>
      </c>
      <c r="EO38" s="141">
        <f t="shared" ca="1" si="28"/>
        <v>0</v>
      </c>
      <c r="EP38" s="141">
        <f t="shared" ca="1" si="28"/>
        <v>0</v>
      </c>
      <c r="EQ38" s="141">
        <f t="shared" ca="1" si="28"/>
        <v>0</v>
      </c>
      <c r="ER38" s="141">
        <f t="shared" ca="1" si="28"/>
        <v>0</v>
      </c>
      <c r="ES38" s="141">
        <f t="shared" ca="1" si="28"/>
        <v>0</v>
      </c>
      <c r="ET38" s="141">
        <f t="shared" ca="1" si="28"/>
        <v>0</v>
      </c>
      <c r="EU38" s="141">
        <f t="shared" ca="1" si="28"/>
        <v>0</v>
      </c>
      <c r="EV38" s="141">
        <f t="shared" ca="1" si="28"/>
        <v>0</v>
      </c>
      <c r="EW38" s="141">
        <f t="shared" ca="1" si="28"/>
        <v>0</v>
      </c>
      <c r="EX38" s="141">
        <f t="shared" ca="1" si="28"/>
        <v>0</v>
      </c>
      <c r="EY38" s="141">
        <f t="shared" ca="1" si="28"/>
        <v>0</v>
      </c>
      <c r="EZ38" s="141">
        <f t="shared" ca="1" si="28"/>
        <v>0</v>
      </c>
      <c r="FA38" s="141">
        <f t="shared" ca="1" si="28"/>
        <v>0</v>
      </c>
      <c r="FB38" s="141">
        <f t="shared" ca="1" si="28"/>
        <v>0</v>
      </c>
      <c r="FC38" s="141">
        <f t="shared" ca="1" si="28"/>
        <v>0</v>
      </c>
      <c r="FD38" s="141">
        <f t="shared" ca="1" si="28"/>
        <v>0</v>
      </c>
      <c r="FE38" s="141">
        <f t="shared" ca="1" si="28"/>
        <v>0</v>
      </c>
      <c r="FF38" s="141">
        <f t="shared" ca="1" si="28"/>
        <v>0</v>
      </c>
      <c r="FG38" s="141">
        <f t="shared" ca="1" si="28"/>
        <v>0</v>
      </c>
      <c r="FH38" s="141">
        <f t="shared" ca="1" si="28"/>
        <v>0</v>
      </c>
      <c r="FI38" s="141">
        <f t="shared" ca="1" si="28"/>
        <v>0</v>
      </c>
      <c r="FJ38" s="141">
        <f t="shared" ca="1" si="28"/>
        <v>0</v>
      </c>
      <c r="FK38" s="141">
        <f t="shared" ca="1" si="28"/>
        <v>0</v>
      </c>
      <c r="FL38" s="141">
        <f t="shared" ca="1" si="28"/>
        <v>0</v>
      </c>
      <c r="FM38" s="141">
        <f t="shared" ca="1" si="28"/>
        <v>0</v>
      </c>
      <c r="FN38" s="141">
        <f t="shared" ca="1" si="28"/>
        <v>0</v>
      </c>
      <c r="FO38" s="141">
        <f t="shared" ca="1" si="28"/>
        <v>0</v>
      </c>
      <c r="FP38" s="141">
        <f t="shared" ca="1" si="28"/>
        <v>0</v>
      </c>
      <c r="FQ38" s="141">
        <f t="shared" ca="1" si="28"/>
        <v>0</v>
      </c>
      <c r="FR38" s="141">
        <f t="shared" ca="1" si="28"/>
        <v>0</v>
      </c>
      <c r="FS38" s="141">
        <f t="shared" ref="FS38:ID38" ca="1" si="29">IF($D38=0,0,(FS17*$D17+FS18*$D18+FS19*$D19+FS20*$D20+FS21*$D21+FS22*$D22+FS23*$D23+FS24*$D24+FS25*$D25+FS26*$D26+FS27*$D27+FS28*$D28+FS29*$D29+FS30*$D30+FS31*$D31+FS32*$D32+FS33*$D33+FS34*$D34+FS35*$D35)/$D38)</f>
        <v>0</v>
      </c>
      <c r="FT38" s="141">
        <f t="shared" ca="1" si="29"/>
        <v>0</v>
      </c>
      <c r="FU38" s="141">
        <f t="shared" ca="1" si="29"/>
        <v>0</v>
      </c>
      <c r="FV38" s="141">
        <f t="shared" ca="1" si="29"/>
        <v>0</v>
      </c>
      <c r="FW38" s="141">
        <f t="shared" ca="1" si="29"/>
        <v>0</v>
      </c>
      <c r="FX38" s="141">
        <f t="shared" ca="1" si="29"/>
        <v>0</v>
      </c>
      <c r="FY38" s="141">
        <f t="shared" ca="1" si="29"/>
        <v>0</v>
      </c>
      <c r="FZ38" s="141">
        <f t="shared" ca="1" si="29"/>
        <v>0</v>
      </c>
      <c r="GA38" s="141">
        <f t="shared" ca="1" si="29"/>
        <v>0</v>
      </c>
      <c r="GB38" s="141">
        <f t="shared" ca="1" si="29"/>
        <v>0</v>
      </c>
      <c r="GC38" s="141">
        <f t="shared" ca="1" si="29"/>
        <v>0</v>
      </c>
      <c r="GD38" s="141">
        <f t="shared" ca="1" si="29"/>
        <v>0</v>
      </c>
      <c r="GE38" s="141">
        <f t="shared" ca="1" si="29"/>
        <v>0</v>
      </c>
      <c r="GF38" s="141">
        <f t="shared" ca="1" si="29"/>
        <v>0</v>
      </c>
      <c r="GG38" s="141">
        <f t="shared" ca="1" si="29"/>
        <v>0</v>
      </c>
      <c r="GH38" s="141">
        <f t="shared" ca="1" si="29"/>
        <v>0</v>
      </c>
      <c r="GI38" s="141">
        <f t="shared" ca="1" si="29"/>
        <v>0</v>
      </c>
      <c r="GJ38" s="141">
        <f t="shared" ca="1" si="29"/>
        <v>0</v>
      </c>
      <c r="GK38" s="141">
        <f t="shared" ca="1" si="29"/>
        <v>0</v>
      </c>
      <c r="GL38" s="141">
        <f t="shared" ca="1" si="29"/>
        <v>0</v>
      </c>
      <c r="GM38" s="141">
        <f t="shared" ca="1" si="29"/>
        <v>0</v>
      </c>
      <c r="GN38" s="141">
        <f t="shared" ca="1" si="29"/>
        <v>0</v>
      </c>
      <c r="GO38" s="141">
        <f t="shared" ca="1" si="29"/>
        <v>0</v>
      </c>
      <c r="GP38" s="141">
        <f t="shared" ca="1" si="29"/>
        <v>0</v>
      </c>
      <c r="GQ38" s="141">
        <f t="shared" ca="1" si="29"/>
        <v>0</v>
      </c>
      <c r="GR38" s="141">
        <f t="shared" ca="1" si="29"/>
        <v>0</v>
      </c>
      <c r="GS38" s="141">
        <f t="shared" ca="1" si="29"/>
        <v>0</v>
      </c>
      <c r="GT38" s="141">
        <f t="shared" ca="1" si="29"/>
        <v>0</v>
      </c>
      <c r="GU38" s="141">
        <f t="shared" ca="1" si="29"/>
        <v>0</v>
      </c>
      <c r="GV38" s="141">
        <f t="shared" ca="1" si="29"/>
        <v>0</v>
      </c>
      <c r="GW38" s="141">
        <f t="shared" ca="1" si="29"/>
        <v>0</v>
      </c>
      <c r="GX38" s="141">
        <f t="shared" ca="1" si="29"/>
        <v>0</v>
      </c>
      <c r="GY38" s="141">
        <f t="shared" ca="1" si="29"/>
        <v>0</v>
      </c>
      <c r="GZ38" s="141">
        <f t="shared" ca="1" si="29"/>
        <v>0</v>
      </c>
      <c r="HA38" s="141">
        <f t="shared" ca="1" si="29"/>
        <v>0</v>
      </c>
      <c r="HB38" s="141">
        <f t="shared" ca="1" si="29"/>
        <v>0</v>
      </c>
      <c r="HC38" s="141">
        <f t="shared" ca="1" si="29"/>
        <v>0</v>
      </c>
      <c r="HD38" s="141">
        <f t="shared" ca="1" si="29"/>
        <v>0</v>
      </c>
      <c r="HE38" s="141">
        <f t="shared" ca="1" si="29"/>
        <v>0</v>
      </c>
      <c r="HF38" s="141">
        <f t="shared" ca="1" si="29"/>
        <v>0</v>
      </c>
      <c r="HG38" s="141">
        <f t="shared" ca="1" si="29"/>
        <v>0</v>
      </c>
      <c r="HH38" s="141">
        <f t="shared" ca="1" si="29"/>
        <v>0</v>
      </c>
      <c r="HI38" s="141">
        <f t="shared" ca="1" si="29"/>
        <v>0</v>
      </c>
      <c r="HJ38" s="141">
        <f t="shared" ca="1" si="29"/>
        <v>0</v>
      </c>
      <c r="HK38" s="141">
        <f t="shared" ca="1" si="29"/>
        <v>0</v>
      </c>
      <c r="HL38" s="141">
        <f t="shared" ca="1" si="29"/>
        <v>0</v>
      </c>
      <c r="HM38" s="141">
        <f t="shared" ca="1" si="29"/>
        <v>0</v>
      </c>
      <c r="HN38" s="141">
        <f t="shared" ca="1" si="29"/>
        <v>0</v>
      </c>
      <c r="HO38" s="141">
        <f t="shared" ca="1" si="29"/>
        <v>0</v>
      </c>
      <c r="HP38" s="141">
        <f t="shared" ca="1" si="29"/>
        <v>0</v>
      </c>
      <c r="HQ38" s="141">
        <f t="shared" ca="1" si="29"/>
        <v>0</v>
      </c>
      <c r="HR38" s="141">
        <f t="shared" ca="1" si="29"/>
        <v>0</v>
      </c>
      <c r="HS38" s="141">
        <f t="shared" ca="1" si="29"/>
        <v>0</v>
      </c>
      <c r="HT38" s="141">
        <f t="shared" ca="1" si="29"/>
        <v>0</v>
      </c>
      <c r="HU38" s="141">
        <f t="shared" ca="1" si="29"/>
        <v>0</v>
      </c>
      <c r="HV38" s="141">
        <f t="shared" ca="1" si="29"/>
        <v>0</v>
      </c>
      <c r="HW38" s="141">
        <f t="shared" ca="1" si="29"/>
        <v>0</v>
      </c>
      <c r="HX38" s="141">
        <f t="shared" ca="1" si="29"/>
        <v>0</v>
      </c>
      <c r="HY38" s="141">
        <f t="shared" ca="1" si="29"/>
        <v>0</v>
      </c>
      <c r="HZ38" s="141">
        <f t="shared" ca="1" si="29"/>
        <v>0</v>
      </c>
      <c r="IA38" s="141">
        <f t="shared" ca="1" si="29"/>
        <v>0</v>
      </c>
      <c r="IB38" s="141">
        <f t="shared" ca="1" si="29"/>
        <v>0</v>
      </c>
      <c r="IC38" s="141">
        <f t="shared" ca="1" si="29"/>
        <v>0</v>
      </c>
      <c r="ID38" s="141">
        <f t="shared" ca="1" si="29"/>
        <v>0</v>
      </c>
      <c r="IE38" s="141">
        <f t="shared" ref="IE38:KP38" ca="1" si="30">IF($D38=0,0,(IE17*$D17+IE18*$D18+IE19*$D19+IE20*$D20+IE21*$D21+IE22*$D22+IE23*$D23+IE24*$D24+IE25*$D25+IE26*$D26+IE27*$D27+IE28*$D28+IE29*$D29+IE30*$D30+IE31*$D31+IE32*$D32+IE33*$D33+IE34*$D34+IE35*$D35)/$D38)</f>
        <v>0</v>
      </c>
      <c r="IF38" s="141">
        <f t="shared" ca="1" si="30"/>
        <v>0</v>
      </c>
      <c r="IG38" s="141">
        <f t="shared" ca="1" si="30"/>
        <v>0</v>
      </c>
      <c r="IH38" s="141">
        <f t="shared" ca="1" si="30"/>
        <v>0</v>
      </c>
      <c r="II38" s="141">
        <f t="shared" ca="1" si="30"/>
        <v>0</v>
      </c>
      <c r="IJ38" s="141">
        <f t="shared" ca="1" si="30"/>
        <v>0</v>
      </c>
      <c r="IK38" s="141">
        <f t="shared" ca="1" si="30"/>
        <v>0</v>
      </c>
      <c r="IL38" s="141">
        <f t="shared" ca="1" si="30"/>
        <v>0</v>
      </c>
      <c r="IM38" s="141">
        <f t="shared" ca="1" si="30"/>
        <v>0</v>
      </c>
      <c r="IN38" s="141">
        <f t="shared" ca="1" si="30"/>
        <v>0</v>
      </c>
      <c r="IO38" s="141">
        <f t="shared" ca="1" si="30"/>
        <v>0</v>
      </c>
      <c r="IP38" s="141">
        <f t="shared" ca="1" si="30"/>
        <v>0</v>
      </c>
      <c r="IQ38" s="141">
        <f t="shared" ca="1" si="30"/>
        <v>0</v>
      </c>
      <c r="IR38" s="141">
        <f t="shared" ca="1" si="30"/>
        <v>0</v>
      </c>
      <c r="IS38" s="141">
        <f t="shared" ca="1" si="30"/>
        <v>0</v>
      </c>
      <c r="IT38" s="141">
        <f t="shared" ca="1" si="30"/>
        <v>0</v>
      </c>
      <c r="IU38" s="141">
        <f t="shared" ca="1" si="30"/>
        <v>0</v>
      </c>
      <c r="IV38" s="141">
        <f t="shared" ca="1" si="30"/>
        <v>0</v>
      </c>
      <c r="IW38" s="141">
        <f t="shared" ca="1" si="30"/>
        <v>0</v>
      </c>
      <c r="IX38" s="141">
        <f t="shared" ca="1" si="30"/>
        <v>0</v>
      </c>
      <c r="IY38" s="141">
        <f t="shared" ca="1" si="30"/>
        <v>0</v>
      </c>
      <c r="IZ38" s="141">
        <f t="shared" ca="1" si="30"/>
        <v>0</v>
      </c>
      <c r="JA38" s="141">
        <f t="shared" ca="1" si="30"/>
        <v>0</v>
      </c>
      <c r="JB38" s="141">
        <f t="shared" ca="1" si="30"/>
        <v>0</v>
      </c>
      <c r="JC38" s="141">
        <f t="shared" ca="1" si="30"/>
        <v>0</v>
      </c>
      <c r="JD38" s="141">
        <f t="shared" ca="1" si="30"/>
        <v>0</v>
      </c>
      <c r="JE38" s="141">
        <f t="shared" ca="1" si="30"/>
        <v>0</v>
      </c>
      <c r="JF38" s="141">
        <f t="shared" ca="1" si="30"/>
        <v>0</v>
      </c>
      <c r="JG38" s="141">
        <f t="shared" ca="1" si="30"/>
        <v>0</v>
      </c>
      <c r="JH38" s="141">
        <f t="shared" ca="1" si="30"/>
        <v>0</v>
      </c>
      <c r="JI38" s="141">
        <f t="shared" ca="1" si="30"/>
        <v>0</v>
      </c>
      <c r="JJ38" s="141">
        <f t="shared" ca="1" si="30"/>
        <v>0</v>
      </c>
      <c r="JK38" s="141">
        <f t="shared" ca="1" si="30"/>
        <v>0</v>
      </c>
      <c r="JL38" s="141">
        <f t="shared" ca="1" si="30"/>
        <v>0</v>
      </c>
      <c r="JM38" s="141">
        <f t="shared" ca="1" si="30"/>
        <v>0</v>
      </c>
      <c r="JN38" s="141">
        <f t="shared" ca="1" si="30"/>
        <v>0</v>
      </c>
      <c r="JO38" s="141">
        <f t="shared" ca="1" si="30"/>
        <v>0</v>
      </c>
      <c r="JP38" s="141">
        <f t="shared" ca="1" si="30"/>
        <v>0</v>
      </c>
      <c r="JQ38" s="141">
        <f t="shared" ca="1" si="30"/>
        <v>0</v>
      </c>
      <c r="JR38" s="141">
        <f t="shared" ca="1" si="30"/>
        <v>0</v>
      </c>
      <c r="JS38" s="141">
        <f t="shared" ca="1" si="30"/>
        <v>0</v>
      </c>
      <c r="JT38" s="141">
        <f t="shared" ca="1" si="30"/>
        <v>0</v>
      </c>
      <c r="JU38" s="141">
        <f t="shared" ca="1" si="30"/>
        <v>0</v>
      </c>
      <c r="JV38" s="141">
        <f t="shared" ca="1" si="30"/>
        <v>0</v>
      </c>
      <c r="JW38" s="141">
        <f t="shared" ca="1" si="30"/>
        <v>0</v>
      </c>
      <c r="JX38" s="141">
        <f t="shared" ca="1" si="30"/>
        <v>0</v>
      </c>
      <c r="JY38" s="141">
        <f t="shared" ca="1" si="30"/>
        <v>0</v>
      </c>
      <c r="JZ38" s="141">
        <f t="shared" ca="1" si="30"/>
        <v>0</v>
      </c>
      <c r="KA38" s="141">
        <f t="shared" ca="1" si="30"/>
        <v>0</v>
      </c>
      <c r="KB38" s="141">
        <f t="shared" ca="1" si="30"/>
        <v>0</v>
      </c>
      <c r="KC38" s="141">
        <f t="shared" ca="1" si="30"/>
        <v>0</v>
      </c>
      <c r="KD38" s="141">
        <f t="shared" ca="1" si="30"/>
        <v>0</v>
      </c>
      <c r="KE38" s="141">
        <f t="shared" ca="1" si="30"/>
        <v>0</v>
      </c>
      <c r="KF38" s="141">
        <f t="shared" ca="1" si="30"/>
        <v>0</v>
      </c>
      <c r="KG38" s="141">
        <f t="shared" ca="1" si="30"/>
        <v>0</v>
      </c>
      <c r="KH38" s="141">
        <f t="shared" ca="1" si="30"/>
        <v>0</v>
      </c>
      <c r="KI38" s="141">
        <f t="shared" ca="1" si="30"/>
        <v>0</v>
      </c>
      <c r="KJ38" s="141">
        <f t="shared" ca="1" si="30"/>
        <v>0</v>
      </c>
      <c r="KK38" s="141">
        <f t="shared" ca="1" si="30"/>
        <v>0</v>
      </c>
      <c r="KL38" s="141">
        <f t="shared" ca="1" si="30"/>
        <v>0</v>
      </c>
      <c r="KM38" s="141">
        <f t="shared" ca="1" si="30"/>
        <v>0</v>
      </c>
      <c r="KN38" s="141">
        <f t="shared" ca="1" si="30"/>
        <v>0</v>
      </c>
      <c r="KO38" s="141">
        <f t="shared" ca="1" si="30"/>
        <v>0</v>
      </c>
      <c r="KP38" s="141">
        <f t="shared" ca="1" si="30"/>
        <v>0</v>
      </c>
      <c r="KQ38" s="141">
        <f t="shared" ref="KQ38:NB38" ca="1" si="31">IF($D38=0,0,(KQ17*$D17+KQ18*$D18+KQ19*$D19+KQ20*$D20+KQ21*$D21+KQ22*$D22+KQ23*$D23+KQ24*$D24+KQ25*$D25+KQ26*$D26+KQ27*$D27+KQ28*$D28+KQ29*$D29+KQ30*$D30+KQ31*$D31+KQ32*$D32+KQ33*$D33+KQ34*$D34+KQ35*$D35)/$D38)</f>
        <v>0</v>
      </c>
      <c r="KR38" s="141">
        <f t="shared" ca="1" si="31"/>
        <v>0</v>
      </c>
      <c r="KS38" s="141">
        <f t="shared" ca="1" si="31"/>
        <v>0</v>
      </c>
      <c r="KT38" s="141">
        <f t="shared" ca="1" si="31"/>
        <v>0</v>
      </c>
      <c r="KU38" s="141">
        <f t="shared" ca="1" si="31"/>
        <v>0</v>
      </c>
      <c r="KV38" s="141">
        <f t="shared" ca="1" si="31"/>
        <v>0</v>
      </c>
      <c r="KW38" s="141">
        <f t="shared" ca="1" si="31"/>
        <v>0</v>
      </c>
      <c r="KX38" s="141">
        <f t="shared" ca="1" si="31"/>
        <v>0</v>
      </c>
      <c r="KY38" s="141">
        <f t="shared" ca="1" si="31"/>
        <v>0</v>
      </c>
      <c r="KZ38" s="141">
        <f t="shared" ca="1" si="31"/>
        <v>0</v>
      </c>
      <c r="LA38" s="141">
        <f t="shared" ca="1" si="31"/>
        <v>0</v>
      </c>
      <c r="LB38" s="141">
        <f t="shared" ca="1" si="31"/>
        <v>0</v>
      </c>
      <c r="LC38" s="141">
        <f t="shared" ca="1" si="31"/>
        <v>0</v>
      </c>
      <c r="LD38" s="141">
        <f t="shared" ca="1" si="31"/>
        <v>0</v>
      </c>
      <c r="LE38" s="141">
        <f t="shared" ca="1" si="31"/>
        <v>0</v>
      </c>
      <c r="LF38" s="141">
        <f t="shared" ca="1" si="31"/>
        <v>0</v>
      </c>
      <c r="LG38" s="141">
        <f t="shared" ca="1" si="31"/>
        <v>0</v>
      </c>
      <c r="LH38" s="141">
        <f t="shared" ca="1" si="31"/>
        <v>0</v>
      </c>
      <c r="LI38" s="141">
        <f t="shared" ca="1" si="31"/>
        <v>0</v>
      </c>
      <c r="LJ38" s="141">
        <f t="shared" ca="1" si="31"/>
        <v>0</v>
      </c>
      <c r="LK38" s="141">
        <f t="shared" ca="1" si="31"/>
        <v>0</v>
      </c>
      <c r="LL38" s="141">
        <f t="shared" ca="1" si="31"/>
        <v>0</v>
      </c>
      <c r="LM38" s="141">
        <f t="shared" ca="1" si="31"/>
        <v>0</v>
      </c>
      <c r="LN38" s="141">
        <f t="shared" ca="1" si="31"/>
        <v>0</v>
      </c>
      <c r="LO38" s="141">
        <f t="shared" ca="1" si="31"/>
        <v>0</v>
      </c>
      <c r="LP38" s="141">
        <f t="shared" ca="1" si="31"/>
        <v>0</v>
      </c>
      <c r="LQ38" s="141">
        <f t="shared" ca="1" si="31"/>
        <v>0</v>
      </c>
      <c r="LR38" s="141">
        <f t="shared" ca="1" si="31"/>
        <v>0</v>
      </c>
      <c r="LS38" s="141">
        <f t="shared" ca="1" si="31"/>
        <v>0</v>
      </c>
      <c r="LT38" s="141">
        <f t="shared" ca="1" si="31"/>
        <v>0</v>
      </c>
      <c r="LU38" s="141">
        <f t="shared" ca="1" si="31"/>
        <v>0</v>
      </c>
      <c r="LV38" s="141">
        <f t="shared" ca="1" si="31"/>
        <v>0</v>
      </c>
      <c r="LW38" s="141">
        <f t="shared" ca="1" si="31"/>
        <v>0</v>
      </c>
      <c r="LX38" s="141">
        <f t="shared" ca="1" si="31"/>
        <v>0</v>
      </c>
      <c r="LY38" s="141">
        <f t="shared" ca="1" si="31"/>
        <v>0</v>
      </c>
      <c r="LZ38" s="141">
        <f t="shared" ca="1" si="31"/>
        <v>0</v>
      </c>
      <c r="MA38" s="141">
        <f t="shared" ca="1" si="31"/>
        <v>0</v>
      </c>
      <c r="MB38" s="141">
        <f t="shared" ca="1" si="31"/>
        <v>0</v>
      </c>
      <c r="MC38" s="141">
        <f t="shared" ca="1" si="31"/>
        <v>0</v>
      </c>
      <c r="MD38" s="141">
        <f t="shared" ca="1" si="31"/>
        <v>0</v>
      </c>
      <c r="ME38" s="141">
        <f t="shared" ca="1" si="31"/>
        <v>0</v>
      </c>
      <c r="MF38" s="141">
        <f t="shared" ca="1" si="31"/>
        <v>0</v>
      </c>
      <c r="MG38" s="141">
        <f t="shared" ca="1" si="31"/>
        <v>0</v>
      </c>
      <c r="MH38" s="141">
        <f t="shared" ca="1" si="31"/>
        <v>0</v>
      </c>
      <c r="MI38" s="141">
        <f t="shared" ca="1" si="31"/>
        <v>0</v>
      </c>
      <c r="MJ38" s="141">
        <f t="shared" ca="1" si="31"/>
        <v>0</v>
      </c>
      <c r="MK38" s="141">
        <f t="shared" ca="1" si="31"/>
        <v>0</v>
      </c>
      <c r="ML38" s="141">
        <f t="shared" ca="1" si="31"/>
        <v>0</v>
      </c>
      <c r="MM38" s="141">
        <f t="shared" ca="1" si="31"/>
        <v>0</v>
      </c>
      <c r="MN38" s="141">
        <f t="shared" ca="1" si="31"/>
        <v>0</v>
      </c>
      <c r="MO38" s="141">
        <f t="shared" ca="1" si="31"/>
        <v>0</v>
      </c>
      <c r="MP38" s="141">
        <f t="shared" ca="1" si="31"/>
        <v>0</v>
      </c>
      <c r="MQ38" s="141">
        <f t="shared" ca="1" si="31"/>
        <v>0</v>
      </c>
      <c r="MR38" s="141">
        <f t="shared" ca="1" si="31"/>
        <v>0</v>
      </c>
      <c r="MS38" s="141">
        <f t="shared" ca="1" si="31"/>
        <v>0</v>
      </c>
      <c r="MT38" s="141">
        <f t="shared" ca="1" si="31"/>
        <v>0</v>
      </c>
      <c r="MU38" s="141">
        <f t="shared" ca="1" si="31"/>
        <v>0</v>
      </c>
      <c r="MV38" s="141">
        <f t="shared" ca="1" si="31"/>
        <v>0</v>
      </c>
      <c r="MW38" s="141">
        <f t="shared" ca="1" si="31"/>
        <v>0</v>
      </c>
      <c r="MX38" s="141">
        <f t="shared" ca="1" si="31"/>
        <v>0</v>
      </c>
      <c r="MY38" s="141">
        <f t="shared" ca="1" si="31"/>
        <v>0</v>
      </c>
      <c r="MZ38" s="141">
        <f t="shared" ca="1" si="31"/>
        <v>0</v>
      </c>
      <c r="NA38" s="141">
        <f t="shared" ca="1" si="31"/>
        <v>0</v>
      </c>
      <c r="NB38" s="141">
        <f t="shared" ca="1" si="31"/>
        <v>0</v>
      </c>
      <c r="NC38" s="141">
        <f t="shared" ref="NC38:PN38" ca="1" si="32">IF($D38=0,0,(NC17*$D17+NC18*$D18+NC19*$D19+NC20*$D20+NC21*$D21+NC22*$D22+NC23*$D23+NC24*$D24+NC25*$D25+NC26*$D26+NC27*$D27+NC28*$D28+NC29*$D29+NC30*$D30+NC31*$D31+NC32*$D32+NC33*$D33+NC34*$D34+NC35*$D35)/$D38)</f>
        <v>0</v>
      </c>
      <c r="ND38" s="141">
        <f t="shared" ca="1" si="32"/>
        <v>0</v>
      </c>
      <c r="NE38" s="141">
        <f t="shared" ca="1" si="32"/>
        <v>0</v>
      </c>
      <c r="NF38" s="141">
        <f t="shared" ca="1" si="32"/>
        <v>0</v>
      </c>
      <c r="NG38" s="141">
        <f t="shared" ca="1" si="32"/>
        <v>0</v>
      </c>
      <c r="NH38" s="141">
        <f t="shared" ca="1" si="32"/>
        <v>0</v>
      </c>
      <c r="NI38" s="141">
        <f t="shared" ca="1" si="32"/>
        <v>0</v>
      </c>
      <c r="NJ38" s="141">
        <f t="shared" ca="1" si="32"/>
        <v>0</v>
      </c>
      <c r="NK38" s="141">
        <f t="shared" ca="1" si="32"/>
        <v>0</v>
      </c>
      <c r="NL38" s="141">
        <f t="shared" ca="1" si="32"/>
        <v>0</v>
      </c>
      <c r="NM38" s="141">
        <f t="shared" ca="1" si="32"/>
        <v>0</v>
      </c>
      <c r="NN38" s="141">
        <f t="shared" ca="1" si="32"/>
        <v>0</v>
      </c>
      <c r="NO38" s="141">
        <f t="shared" ca="1" si="32"/>
        <v>0</v>
      </c>
      <c r="NP38" s="141">
        <f t="shared" ca="1" si="32"/>
        <v>0</v>
      </c>
      <c r="NQ38" s="141">
        <f t="shared" ca="1" si="32"/>
        <v>0</v>
      </c>
      <c r="NR38" s="141">
        <f t="shared" ca="1" si="32"/>
        <v>0</v>
      </c>
      <c r="NS38" s="141">
        <f t="shared" ca="1" si="32"/>
        <v>0</v>
      </c>
      <c r="NT38" s="141">
        <f t="shared" ca="1" si="32"/>
        <v>0</v>
      </c>
      <c r="NU38" s="141">
        <f t="shared" ca="1" si="32"/>
        <v>0</v>
      </c>
      <c r="NV38" s="141">
        <f t="shared" ca="1" si="32"/>
        <v>0</v>
      </c>
      <c r="NW38" s="141">
        <f t="shared" ca="1" si="32"/>
        <v>0</v>
      </c>
      <c r="NX38" s="141">
        <f t="shared" ca="1" si="32"/>
        <v>0</v>
      </c>
      <c r="NY38" s="141">
        <f t="shared" ca="1" si="32"/>
        <v>0</v>
      </c>
      <c r="NZ38" s="141">
        <f t="shared" ca="1" si="32"/>
        <v>0</v>
      </c>
      <c r="OA38" s="141">
        <f t="shared" ca="1" si="32"/>
        <v>0</v>
      </c>
      <c r="OB38" s="141">
        <f t="shared" ca="1" si="32"/>
        <v>0</v>
      </c>
      <c r="OC38" s="141">
        <f t="shared" ca="1" si="32"/>
        <v>0</v>
      </c>
      <c r="OD38" s="141">
        <f t="shared" ca="1" si="32"/>
        <v>0</v>
      </c>
      <c r="OE38" s="141">
        <f t="shared" ca="1" si="32"/>
        <v>0</v>
      </c>
      <c r="OF38" s="141">
        <f t="shared" ca="1" si="32"/>
        <v>0</v>
      </c>
      <c r="OG38" s="141">
        <f t="shared" ca="1" si="32"/>
        <v>0</v>
      </c>
      <c r="OH38" s="141">
        <f t="shared" ca="1" si="32"/>
        <v>0</v>
      </c>
      <c r="OI38" s="141">
        <f t="shared" ca="1" si="32"/>
        <v>0</v>
      </c>
      <c r="OJ38" s="141">
        <f t="shared" ca="1" si="32"/>
        <v>0</v>
      </c>
      <c r="OK38" s="141">
        <f t="shared" ca="1" si="32"/>
        <v>0</v>
      </c>
      <c r="OL38" s="141">
        <f t="shared" ca="1" si="32"/>
        <v>0</v>
      </c>
      <c r="OM38" s="141">
        <f t="shared" ca="1" si="32"/>
        <v>0</v>
      </c>
      <c r="ON38" s="141">
        <f t="shared" ca="1" si="32"/>
        <v>0</v>
      </c>
      <c r="OO38" s="141">
        <f t="shared" ca="1" si="32"/>
        <v>0</v>
      </c>
      <c r="OP38" s="141">
        <f t="shared" ca="1" si="32"/>
        <v>0</v>
      </c>
      <c r="OQ38" s="141">
        <f t="shared" ca="1" si="32"/>
        <v>0</v>
      </c>
      <c r="OR38" s="141">
        <f t="shared" ca="1" si="32"/>
        <v>0</v>
      </c>
      <c r="OS38" s="141">
        <f t="shared" ca="1" si="32"/>
        <v>0</v>
      </c>
      <c r="OT38" s="141">
        <f t="shared" ca="1" si="32"/>
        <v>0</v>
      </c>
      <c r="OU38" s="141">
        <f t="shared" ca="1" si="32"/>
        <v>0</v>
      </c>
      <c r="OV38" s="141">
        <f t="shared" ca="1" si="32"/>
        <v>0</v>
      </c>
      <c r="OW38" s="141">
        <f t="shared" ca="1" si="32"/>
        <v>0</v>
      </c>
      <c r="OX38" s="141">
        <f t="shared" ca="1" si="32"/>
        <v>0</v>
      </c>
      <c r="OY38" s="141">
        <f t="shared" ca="1" si="32"/>
        <v>0</v>
      </c>
      <c r="OZ38" s="141">
        <f t="shared" ca="1" si="32"/>
        <v>0</v>
      </c>
      <c r="PA38" s="141">
        <f t="shared" ca="1" si="32"/>
        <v>0</v>
      </c>
      <c r="PB38" s="141">
        <f t="shared" ca="1" si="32"/>
        <v>0</v>
      </c>
      <c r="PC38" s="141">
        <f t="shared" ca="1" si="32"/>
        <v>0</v>
      </c>
      <c r="PD38" s="141">
        <f t="shared" ca="1" si="32"/>
        <v>0</v>
      </c>
      <c r="PE38" s="141">
        <f t="shared" ca="1" si="32"/>
        <v>0</v>
      </c>
      <c r="PF38" s="141">
        <f t="shared" ca="1" si="32"/>
        <v>0</v>
      </c>
      <c r="PG38" s="141">
        <f t="shared" ca="1" si="32"/>
        <v>0</v>
      </c>
      <c r="PH38" s="141">
        <f t="shared" ca="1" si="32"/>
        <v>0</v>
      </c>
      <c r="PI38" s="141">
        <f t="shared" ca="1" si="32"/>
        <v>0</v>
      </c>
      <c r="PJ38" s="141">
        <f t="shared" ca="1" si="32"/>
        <v>0</v>
      </c>
      <c r="PK38" s="141">
        <f t="shared" ca="1" si="32"/>
        <v>0</v>
      </c>
      <c r="PL38" s="141">
        <f t="shared" ca="1" si="32"/>
        <v>0</v>
      </c>
      <c r="PM38" s="141">
        <f t="shared" ca="1" si="32"/>
        <v>0</v>
      </c>
      <c r="PN38" s="141">
        <f t="shared" ca="1" si="32"/>
        <v>0</v>
      </c>
      <c r="PO38" s="141">
        <f t="shared" ref="PO38:RZ38" ca="1" si="33">IF($D38=0,0,(PO17*$D17+PO18*$D18+PO19*$D19+PO20*$D20+PO21*$D21+PO22*$D22+PO23*$D23+PO24*$D24+PO25*$D25+PO26*$D26+PO27*$D27+PO28*$D28+PO29*$D29+PO30*$D30+PO31*$D31+PO32*$D32+PO33*$D33+PO34*$D34+PO35*$D35)/$D38)</f>
        <v>0</v>
      </c>
      <c r="PP38" s="141">
        <f t="shared" ca="1" si="33"/>
        <v>0</v>
      </c>
      <c r="PQ38" s="141">
        <f t="shared" ca="1" si="33"/>
        <v>0</v>
      </c>
      <c r="PR38" s="141">
        <f t="shared" ca="1" si="33"/>
        <v>0</v>
      </c>
      <c r="PS38" s="141">
        <f t="shared" ca="1" si="33"/>
        <v>0</v>
      </c>
      <c r="PT38" s="141">
        <f t="shared" ca="1" si="33"/>
        <v>0</v>
      </c>
      <c r="PU38" s="141">
        <f t="shared" ca="1" si="33"/>
        <v>0</v>
      </c>
      <c r="PV38" s="141">
        <f t="shared" ca="1" si="33"/>
        <v>0</v>
      </c>
      <c r="PW38" s="141">
        <f t="shared" ca="1" si="33"/>
        <v>0</v>
      </c>
      <c r="PX38" s="141">
        <f t="shared" ca="1" si="33"/>
        <v>0</v>
      </c>
      <c r="PY38" s="141">
        <f t="shared" ca="1" si="33"/>
        <v>0</v>
      </c>
      <c r="PZ38" s="141">
        <f t="shared" ca="1" si="33"/>
        <v>0</v>
      </c>
      <c r="QA38" s="141">
        <f t="shared" ca="1" si="33"/>
        <v>0</v>
      </c>
      <c r="QB38" s="141">
        <f t="shared" ca="1" si="33"/>
        <v>0</v>
      </c>
      <c r="QC38" s="141">
        <f t="shared" ca="1" si="33"/>
        <v>0</v>
      </c>
      <c r="QD38" s="141">
        <f t="shared" ca="1" si="33"/>
        <v>0</v>
      </c>
      <c r="QE38" s="141">
        <f t="shared" ca="1" si="33"/>
        <v>0</v>
      </c>
      <c r="QF38" s="141">
        <f t="shared" ca="1" si="33"/>
        <v>0</v>
      </c>
      <c r="QG38" s="141">
        <f t="shared" ca="1" si="33"/>
        <v>0</v>
      </c>
      <c r="QH38" s="141">
        <f t="shared" ca="1" si="33"/>
        <v>0</v>
      </c>
      <c r="QI38" s="141">
        <f t="shared" ca="1" si="33"/>
        <v>0</v>
      </c>
      <c r="QJ38" s="141">
        <f t="shared" ca="1" si="33"/>
        <v>0</v>
      </c>
      <c r="QK38" s="141">
        <f t="shared" ca="1" si="33"/>
        <v>0</v>
      </c>
      <c r="QL38" s="141">
        <f t="shared" ca="1" si="33"/>
        <v>0</v>
      </c>
      <c r="QM38" s="141">
        <f t="shared" ca="1" si="33"/>
        <v>0</v>
      </c>
      <c r="QN38" s="141">
        <f t="shared" ca="1" si="33"/>
        <v>0</v>
      </c>
      <c r="QO38" s="141">
        <f t="shared" ca="1" si="33"/>
        <v>0</v>
      </c>
      <c r="QP38" s="141">
        <f t="shared" ca="1" si="33"/>
        <v>0</v>
      </c>
      <c r="QQ38" s="141">
        <f t="shared" ca="1" si="33"/>
        <v>0</v>
      </c>
      <c r="QR38" s="141">
        <f t="shared" ca="1" si="33"/>
        <v>0</v>
      </c>
      <c r="QS38" s="141">
        <f t="shared" ca="1" si="33"/>
        <v>0</v>
      </c>
      <c r="QT38" s="141">
        <f t="shared" ca="1" si="33"/>
        <v>0</v>
      </c>
      <c r="QU38" s="141">
        <f t="shared" ca="1" si="33"/>
        <v>0</v>
      </c>
      <c r="QV38" s="141">
        <f t="shared" ca="1" si="33"/>
        <v>0</v>
      </c>
      <c r="QW38" s="141">
        <f t="shared" ca="1" si="33"/>
        <v>0</v>
      </c>
      <c r="QX38" s="141">
        <f t="shared" ca="1" si="33"/>
        <v>0</v>
      </c>
      <c r="QY38" s="141">
        <f t="shared" ca="1" si="33"/>
        <v>0</v>
      </c>
      <c r="QZ38" s="141">
        <f t="shared" ca="1" si="33"/>
        <v>0</v>
      </c>
      <c r="RA38" s="141">
        <f t="shared" ca="1" si="33"/>
        <v>0</v>
      </c>
      <c r="RB38" s="141">
        <f t="shared" ca="1" si="33"/>
        <v>0</v>
      </c>
      <c r="RC38" s="141">
        <f t="shared" ca="1" si="33"/>
        <v>0</v>
      </c>
      <c r="RD38" s="141">
        <f t="shared" ca="1" si="33"/>
        <v>0</v>
      </c>
      <c r="RE38" s="141">
        <f t="shared" ca="1" si="33"/>
        <v>0</v>
      </c>
      <c r="RF38" s="141">
        <f t="shared" ca="1" si="33"/>
        <v>0</v>
      </c>
      <c r="RG38" s="141">
        <f t="shared" ca="1" si="33"/>
        <v>0</v>
      </c>
      <c r="RH38" s="141">
        <f t="shared" ca="1" si="33"/>
        <v>0</v>
      </c>
      <c r="RI38" s="141">
        <f t="shared" ca="1" si="33"/>
        <v>0</v>
      </c>
      <c r="RJ38" s="141">
        <f t="shared" ca="1" si="33"/>
        <v>0</v>
      </c>
      <c r="RK38" s="141">
        <f t="shared" ca="1" si="33"/>
        <v>0</v>
      </c>
      <c r="RL38" s="141">
        <f t="shared" ca="1" si="33"/>
        <v>0</v>
      </c>
      <c r="RM38" s="141">
        <f t="shared" ca="1" si="33"/>
        <v>0</v>
      </c>
      <c r="RN38" s="141">
        <f t="shared" ca="1" si="33"/>
        <v>0</v>
      </c>
      <c r="RO38" s="141">
        <f t="shared" ca="1" si="33"/>
        <v>0</v>
      </c>
      <c r="RP38" s="141">
        <f t="shared" ca="1" si="33"/>
        <v>0</v>
      </c>
      <c r="RQ38" s="141">
        <f t="shared" ca="1" si="33"/>
        <v>0</v>
      </c>
      <c r="RR38" s="141">
        <f t="shared" ca="1" si="33"/>
        <v>0</v>
      </c>
      <c r="RS38" s="141">
        <f t="shared" ca="1" si="33"/>
        <v>0</v>
      </c>
      <c r="RT38" s="141">
        <f t="shared" ca="1" si="33"/>
        <v>0</v>
      </c>
      <c r="RU38" s="141">
        <f t="shared" ca="1" si="33"/>
        <v>0</v>
      </c>
      <c r="RV38" s="141">
        <f t="shared" ca="1" si="33"/>
        <v>0</v>
      </c>
      <c r="RW38" s="141">
        <f t="shared" ca="1" si="33"/>
        <v>0</v>
      </c>
      <c r="RX38" s="141">
        <f t="shared" ca="1" si="33"/>
        <v>0</v>
      </c>
      <c r="RY38" s="141">
        <f t="shared" ca="1" si="33"/>
        <v>0</v>
      </c>
      <c r="RZ38" s="141">
        <f t="shared" ca="1" si="33"/>
        <v>0</v>
      </c>
      <c r="SA38" s="141">
        <f t="shared" ref="SA38:UL38" ca="1" si="34">IF($D38=0,0,(SA17*$D17+SA18*$D18+SA19*$D19+SA20*$D20+SA21*$D21+SA22*$D22+SA23*$D23+SA24*$D24+SA25*$D25+SA26*$D26+SA27*$D27+SA28*$D28+SA29*$D29+SA30*$D30+SA31*$D31+SA32*$D32+SA33*$D33+SA34*$D34+SA35*$D35)/$D38)</f>
        <v>0</v>
      </c>
      <c r="SB38" s="141">
        <f t="shared" ca="1" si="34"/>
        <v>0</v>
      </c>
      <c r="SC38" s="141">
        <f t="shared" ca="1" si="34"/>
        <v>0</v>
      </c>
      <c r="SD38" s="141">
        <f t="shared" ca="1" si="34"/>
        <v>0</v>
      </c>
      <c r="SE38" s="141">
        <f t="shared" ca="1" si="34"/>
        <v>0</v>
      </c>
      <c r="SF38" s="141">
        <f t="shared" ca="1" si="34"/>
        <v>0</v>
      </c>
      <c r="SG38" s="141">
        <f t="shared" ca="1" si="34"/>
        <v>0</v>
      </c>
      <c r="SH38" s="141">
        <f t="shared" ca="1" si="34"/>
        <v>0</v>
      </c>
      <c r="SI38" s="141">
        <f t="shared" ca="1" si="34"/>
        <v>0</v>
      </c>
      <c r="SJ38" s="141">
        <f t="shared" ca="1" si="34"/>
        <v>0</v>
      </c>
      <c r="SK38" s="141">
        <f t="shared" ca="1" si="34"/>
        <v>0</v>
      </c>
      <c r="SL38" s="141">
        <f t="shared" ca="1" si="34"/>
        <v>0</v>
      </c>
      <c r="SM38" s="141">
        <f t="shared" ca="1" si="34"/>
        <v>0</v>
      </c>
      <c r="SN38" s="141">
        <f t="shared" ca="1" si="34"/>
        <v>0</v>
      </c>
      <c r="SO38" s="141">
        <f t="shared" ca="1" si="34"/>
        <v>0</v>
      </c>
      <c r="SP38" s="141">
        <f t="shared" ca="1" si="34"/>
        <v>0</v>
      </c>
      <c r="SQ38" s="141">
        <f t="shared" ca="1" si="34"/>
        <v>0</v>
      </c>
      <c r="SR38" s="141">
        <f t="shared" ca="1" si="34"/>
        <v>0</v>
      </c>
      <c r="SS38" s="141">
        <f t="shared" ca="1" si="34"/>
        <v>0</v>
      </c>
      <c r="ST38" s="141">
        <f t="shared" ca="1" si="34"/>
        <v>0</v>
      </c>
      <c r="SU38" s="141">
        <f t="shared" ca="1" si="34"/>
        <v>0</v>
      </c>
      <c r="SV38" s="141">
        <f t="shared" ca="1" si="34"/>
        <v>0</v>
      </c>
      <c r="SW38" s="141">
        <f t="shared" ca="1" si="34"/>
        <v>0</v>
      </c>
      <c r="SX38" s="141">
        <f t="shared" ca="1" si="34"/>
        <v>0</v>
      </c>
      <c r="SY38" s="141">
        <f t="shared" ca="1" si="34"/>
        <v>0</v>
      </c>
      <c r="SZ38" s="141">
        <f t="shared" ca="1" si="34"/>
        <v>0</v>
      </c>
      <c r="TA38" s="141">
        <f t="shared" ca="1" si="34"/>
        <v>0</v>
      </c>
      <c r="TB38" s="141">
        <f t="shared" ca="1" si="34"/>
        <v>0</v>
      </c>
      <c r="TC38" s="141">
        <f t="shared" ca="1" si="34"/>
        <v>0</v>
      </c>
      <c r="TD38" s="141">
        <f t="shared" ca="1" si="34"/>
        <v>0</v>
      </c>
      <c r="TE38" s="141">
        <f t="shared" ca="1" si="34"/>
        <v>0</v>
      </c>
      <c r="TF38" s="141">
        <f t="shared" ca="1" si="34"/>
        <v>0</v>
      </c>
      <c r="TG38" s="141">
        <f t="shared" ca="1" si="34"/>
        <v>0</v>
      </c>
      <c r="TH38" s="141">
        <f t="shared" ca="1" si="34"/>
        <v>0</v>
      </c>
      <c r="TI38" s="141">
        <f t="shared" ca="1" si="34"/>
        <v>0</v>
      </c>
      <c r="TJ38" s="141">
        <f t="shared" ca="1" si="34"/>
        <v>0</v>
      </c>
      <c r="TK38" s="141">
        <f t="shared" ca="1" si="34"/>
        <v>0</v>
      </c>
      <c r="TL38" s="141">
        <f t="shared" ca="1" si="34"/>
        <v>0</v>
      </c>
      <c r="TM38" s="141">
        <f t="shared" ca="1" si="34"/>
        <v>0</v>
      </c>
      <c r="TN38" s="141">
        <f t="shared" ca="1" si="34"/>
        <v>0</v>
      </c>
      <c r="TO38" s="141">
        <f t="shared" ca="1" si="34"/>
        <v>0</v>
      </c>
      <c r="TP38" s="141">
        <f t="shared" ca="1" si="34"/>
        <v>0</v>
      </c>
      <c r="TQ38" s="141">
        <f t="shared" ca="1" si="34"/>
        <v>0</v>
      </c>
      <c r="TR38" s="141">
        <f t="shared" ca="1" si="34"/>
        <v>0</v>
      </c>
      <c r="TS38" s="141">
        <f t="shared" ca="1" si="34"/>
        <v>0</v>
      </c>
      <c r="TT38" s="141">
        <f t="shared" ca="1" si="34"/>
        <v>0</v>
      </c>
      <c r="TU38" s="141">
        <f t="shared" ca="1" si="34"/>
        <v>0</v>
      </c>
      <c r="TV38" s="141">
        <f t="shared" ca="1" si="34"/>
        <v>0</v>
      </c>
      <c r="TW38" s="141">
        <f t="shared" ca="1" si="34"/>
        <v>0</v>
      </c>
      <c r="TX38" s="141">
        <f t="shared" ca="1" si="34"/>
        <v>0</v>
      </c>
      <c r="TY38" s="141">
        <f t="shared" ca="1" si="34"/>
        <v>0</v>
      </c>
      <c r="TZ38" s="141">
        <f t="shared" ca="1" si="34"/>
        <v>0</v>
      </c>
      <c r="UA38" s="141">
        <f t="shared" ca="1" si="34"/>
        <v>0</v>
      </c>
      <c r="UB38" s="141">
        <f t="shared" ca="1" si="34"/>
        <v>0</v>
      </c>
      <c r="UC38" s="141">
        <f t="shared" ca="1" si="34"/>
        <v>0</v>
      </c>
      <c r="UD38" s="141">
        <f t="shared" ca="1" si="34"/>
        <v>0</v>
      </c>
      <c r="UE38" s="141">
        <f t="shared" ca="1" si="34"/>
        <v>0</v>
      </c>
      <c r="UF38" s="141">
        <f t="shared" ca="1" si="34"/>
        <v>0</v>
      </c>
      <c r="UG38" s="141">
        <f t="shared" ca="1" si="34"/>
        <v>0</v>
      </c>
      <c r="UH38" s="141">
        <f t="shared" ca="1" si="34"/>
        <v>0</v>
      </c>
      <c r="UI38" s="141">
        <f t="shared" ca="1" si="34"/>
        <v>0</v>
      </c>
      <c r="UJ38" s="141">
        <f t="shared" ca="1" si="34"/>
        <v>0</v>
      </c>
      <c r="UK38" s="141">
        <f t="shared" ca="1" si="34"/>
        <v>0</v>
      </c>
      <c r="UL38" s="141">
        <f t="shared" ca="1" si="34"/>
        <v>0</v>
      </c>
      <c r="UM38" s="141">
        <f t="shared" ref="UM38:WX38" ca="1" si="35">IF($D38=0,0,(UM17*$D17+UM18*$D18+UM19*$D19+UM20*$D20+UM21*$D21+UM22*$D22+UM23*$D23+UM24*$D24+UM25*$D25+UM26*$D26+UM27*$D27+UM28*$D28+UM29*$D29+UM30*$D30+UM31*$D31+UM32*$D32+UM33*$D33+UM34*$D34+UM35*$D35)/$D38)</f>
        <v>0</v>
      </c>
      <c r="UN38" s="141">
        <f t="shared" ca="1" si="35"/>
        <v>0</v>
      </c>
      <c r="UO38" s="141">
        <f t="shared" ca="1" si="35"/>
        <v>0</v>
      </c>
      <c r="UP38" s="141">
        <f t="shared" ca="1" si="35"/>
        <v>0</v>
      </c>
      <c r="UQ38" s="141">
        <f t="shared" ca="1" si="35"/>
        <v>0</v>
      </c>
      <c r="UR38" s="141">
        <f t="shared" ca="1" si="35"/>
        <v>0</v>
      </c>
      <c r="US38" s="141">
        <f t="shared" ca="1" si="35"/>
        <v>0</v>
      </c>
      <c r="UT38" s="141">
        <f t="shared" ca="1" si="35"/>
        <v>0</v>
      </c>
      <c r="UU38" s="141">
        <f t="shared" ca="1" si="35"/>
        <v>0</v>
      </c>
      <c r="UV38" s="141">
        <f t="shared" ca="1" si="35"/>
        <v>0</v>
      </c>
      <c r="UW38" s="141">
        <f t="shared" ca="1" si="35"/>
        <v>0</v>
      </c>
      <c r="UX38" s="141">
        <f t="shared" ca="1" si="35"/>
        <v>0</v>
      </c>
      <c r="UY38" s="141">
        <f t="shared" ca="1" si="35"/>
        <v>0</v>
      </c>
      <c r="UZ38" s="141">
        <f t="shared" ca="1" si="35"/>
        <v>0</v>
      </c>
      <c r="VA38" s="141">
        <f t="shared" ca="1" si="35"/>
        <v>0</v>
      </c>
      <c r="VB38" s="141">
        <f t="shared" ca="1" si="35"/>
        <v>0</v>
      </c>
      <c r="VC38" s="141">
        <f t="shared" ca="1" si="35"/>
        <v>0</v>
      </c>
      <c r="VD38" s="141">
        <f t="shared" ca="1" si="35"/>
        <v>0</v>
      </c>
      <c r="VE38" s="141">
        <f t="shared" ca="1" si="35"/>
        <v>0</v>
      </c>
      <c r="VF38" s="141">
        <f t="shared" ca="1" si="35"/>
        <v>0</v>
      </c>
      <c r="VG38" s="141">
        <f t="shared" ca="1" si="35"/>
        <v>0</v>
      </c>
      <c r="VH38" s="141">
        <f t="shared" ca="1" si="35"/>
        <v>0</v>
      </c>
      <c r="VI38" s="141">
        <f t="shared" ca="1" si="35"/>
        <v>0</v>
      </c>
      <c r="VJ38" s="141">
        <f t="shared" ca="1" si="35"/>
        <v>0</v>
      </c>
      <c r="VK38" s="141">
        <f t="shared" ca="1" si="35"/>
        <v>0</v>
      </c>
      <c r="VL38" s="141">
        <f t="shared" ca="1" si="35"/>
        <v>0</v>
      </c>
      <c r="VM38" s="141">
        <f t="shared" ca="1" si="35"/>
        <v>0</v>
      </c>
      <c r="VN38" s="141">
        <f t="shared" ca="1" si="35"/>
        <v>0</v>
      </c>
      <c r="VO38" s="141">
        <f t="shared" ca="1" si="35"/>
        <v>0</v>
      </c>
      <c r="VP38" s="141">
        <f t="shared" ca="1" si="35"/>
        <v>0</v>
      </c>
      <c r="VQ38" s="141">
        <f t="shared" ca="1" si="35"/>
        <v>0</v>
      </c>
      <c r="VR38" s="141">
        <f t="shared" ca="1" si="35"/>
        <v>0</v>
      </c>
      <c r="VS38" s="141">
        <f t="shared" ca="1" si="35"/>
        <v>0</v>
      </c>
      <c r="VT38" s="141">
        <f t="shared" ca="1" si="35"/>
        <v>0</v>
      </c>
      <c r="VU38" s="141">
        <f t="shared" ca="1" si="35"/>
        <v>0</v>
      </c>
      <c r="VV38" s="141">
        <f t="shared" ca="1" si="35"/>
        <v>0</v>
      </c>
      <c r="VW38" s="141">
        <f t="shared" ca="1" si="35"/>
        <v>0</v>
      </c>
      <c r="VX38" s="141">
        <f t="shared" ca="1" si="35"/>
        <v>0</v>
      </c>
      <c r="VY38" s="141">
        <f t="shared" ca="1" si="35"/>
        <v>0</v>
      </c>
      <c r="VZ38" s="141">
        <f t="shared" ca="1" si="35"/>
        <v>0</v>
      </c>
      <c r="WA38" s="141">
        <f t="shared" ca="1" si="35"/>
        <v>0</v>
      </c>
      <c r="WB38" s="141">
        <f t="shared" ca="1" si="35"/>
        <v>0</v>
      </c>
      <c r="WC38" s="141">
        <f t="shared" ca="1" si="35"/>
        <v>0</v>
      </c>
      <c r="WD38" s="141">
        <f t="shared" ca="1" si="35"/>
        <v>0</v>
      </c>
      <c r="WE38" s="141">
        <f t="shared" ca="1" si="35"/>
        <v>0</v>
      </c>
      <c r="WF38" s="141">
        <f t="shared" ca="1" si="35"/>
        <v>0</v>
      </c>
      <c r="WG38" s="141">
        <f t="shared" ca="1" si="35"/>
        <v>0</v>
      </c>
      <c r="WH38" s="141">
        <f t="shared" ca="1" si="35"/>
        <v>0</v>
      </c>
      <c r="WI38" s="141">
        <f t="shared" ca="1" si="35"/>
        <v>0</v>
      </c>
      <c r="WJ38" s="141">
        <f t="shared" ca="1" si="35"/>
        <v>0</v>
      </c>
      <c r="WK38" s="141">
        <f t="shared" ca="1" si="35"/>
        <v>0</v>
      </c>
      <c r="WL38" s="141">
        <f t="shared" ca="1" si="35"/>
        <v>0</v>
      </c>
      <c r="WM38" s="141">
        <f t="shared" ca="1" si="35"/>
        <v>0</v>
      </c>
      <c r="WN38" s="141">
        <f t="shared" ca="1" si="35"/>
        <v>0</v>
      </c>
      <c r="WO38" s="141">
        <f t="shared" ca="1" si="35"/>
        <v>0</v>
      </c>
      <c r="WP38" s="141">
        <f t="shared" ca="1" si="35"/>
        <v>0</v>
      </c>
      <c r="WQ38" s="141">
        <f t="shared" ca="1" si="35"/>
        <v>0</v>
      </c>
      <c r="WR38" s="141">
        <f t="shared" ca="1" si="35"/>
        <v>0</v>
      </c>
      <c r="WS38" s="141">
        <f t="shared" ca="1" si="35"/>
        <v>0</v>
      </c>
      <c r="WT38" s="141">
        <f t="shared" ca="1" si="35"/>
        <v>0</v>
      </c>
      <c r="WU38" s="141">
        <f t="shared" ca="1" si="35"/>
        <v>0</v>
      </c>
      <c r="WV38" s="141">
        <f t="shared" ca="1" si="35"/>
        <v>0</v>
      </c>
      <c r="WW38" s="141">
        <f t="shared" ca="1" si="35"/>
        <v>0</v>
      </c>
      <c r="WX38" s="141">
        <f t="shared" ca="1" si="35"/>
        <v>0</v>
      </c>
      <c r="WY38" s="141">
        <f t="shared" ref="WY38:YE38" ca="1" si="36">IF($D38=0,0,(WY17*$D17+WY18*$D18+WY19*$D19+WY20*$D20+WY21*$D21+WY22*$D22+WY23*$D23+WY24*$D24+WY25*$D25+WY26*$D26+WY27*$D27+WY28*$D28+WY29*$D29+WY30*$D30+WY31*$D31+WY32*$D32+WY33*$D33+WY34*$D34+WY35*$D35)/$D38)</f>
        <v>0</v>
      </c>
      <c r="WZ38" s="141">
        <f t="shared" ca="1" si="36"/>
        <v>0</v>
      </c>
      <c r="XA38" s="141">
        <f t="shared" ca="1" si="36"/>
        <v>0</v>
      </c>
      <c r="XB38" s="141">
        <f t="shared" ca="1" si="36"/>
        <v>0</v>
      </c>
      <c r="XC38" s="141">
        <f t="shared" ca="1" si="36"/>
        <v>0</v>
      </c>
      <c r="XD38" s="141">
        <f t="shared" ca="1" si="36"/>
        <v>0</v>
      </c>
      <c r="XE38" s="141">
        <f t="shared" ca="1" si="36"/>
        <v>0</v>
      </c>
      <c r="XF38" s="141">
        <f t="shared" ca="1" si="36"/>
        <v>0</v>
      </c>
      <c r="XG38" s="141">
        <f t="shared" ca="1" si="36"/>
        <v>0</v>
      </c>
      <c r="XH38" s="141">
        <f t="shared" ca="1" si="36"/>
        <v>0</v>
      </c>
      <c r="XI38" s="141">
        <f t="shared" ca="1" si="36"/>
        <v>0</v>
      </c>
      <c r="XJ38" s="141">
        <f t="shared" ca="1" si="36"/>
        <v>0</v>
      </c>
      <c r="XK38" s="141">
        <f t="shared" ca="1" si="36"/>
        <v>0</v>
      </c>
      <c r="XL38" s="141">
        <f t="shared" ca="1" si="36"/>
        <v>0</v>
      </c>
      <c r="XM38" s="141">
        <f t="shared" ca="1" si="36"/>
        <v>0</v>
      </c>
      <c r="XN38" s="141">
        <f t="shared" ca="1" si="36"/>
        <v>0</v>
      </c>
      <c r="XO38" s="141">
        <f t="shared" ca="1" si="36"/>
        <v>0</v>
      </c>
      <c r="XP38" s="141">
        <f t="shared" ca="1" si="36"/>
        <v>0</v>
      </c>
      <c r="XQ38" s="141">
        <f t="shared" ca="1" si="36"/>
        <v>0</v>
      </c>
      <c r="XR38" s="141">
        <f t="shared" ca="1" si="36"/>
        <v>0</v>
      </c>
      <c r="XS38" s="141">
        <f t="shared" ca="1" si="36"/>
        <v>0</v>
      </c>
      <c r="XT38" s="141">
        <f t="shared" ca="1" si="36"/>
        <v>0</v>
      </c>
      <c r="XU38" s="141">
        <f t="shared" ca="1" si="36"/>
        <v>0</v>
      </c>
      <c r="XV38" s="141">
        <f t="shared" ca="1" si="36"/>
        <v>0</v>
      </c>
      <c r="XW38" s="141">
        <f t="shared" ca="1" si="36"/>
        <v>0</v>
      </c>
      <c r="XX38" s="141">
        <f t="shared" ca="1" si="36"/>
        <v>0</v>
      </c>
      <c r="XY38" s="141">
        <f t="shared" ca="1" si="36"/>
        <v>0</v>
      </c>
      <c r="XZ38" s="141">
        <f t="shared" ca="1" si="36"/>
        <v>0</v>
      </c>
      <c r="YA38" s="141">
        <f t="shared" ca="1" si="36"/>
        <v>0</v>
      </c>
      <c r="YB38" s="141">
        <f t="shared" ca="1" si="36"/>
        <v>0</v>
      </c>
      <c r="YC38" s="141">
        <f t="shared" ca="1" si="36"/>
        <v>0</v>
      </c>
      <c r="YD38" s="141">
        <f t="shared" ca="1" si="36"/>
        <v>0</v>
      </c>
      <c r="YE38" s="141">
        <f t="shared" ca="1" si="36"/>
        <v>0</v>
      </c>
      <c r="YF38" s="106"/>
      <c r="YG38" s="107"/>
    </row>
    <row r="39" spans="1:657" s="110" customFormat="1" ht="15" customHeight="1" x14ac:dyDescent="0.25">
      <c r="A39" s="148"/>
      <c r="B39" s="149" t="s">
        <v>753</v>
      </c>
      <c r="C39" s="149"/>
      <c r="D39" s="150">
        <f ca="1">SUM(D17:D22,D26,D27,D28,D29,D30,D31)</f>
        <v>0</v>
      </c>
      <c r="E39" s="149"/>
      <c r="F39" s="149"/>
      <c r="G39" s="149"/>
      <c r="H39" s="149"/>
      <c r="I39" s="151">
        <f ca="1">IF($D39=0,0,(I17*$D17+I18*$D18+I19*$D19+I20*$D20+I21*$D21+I22*$D22+I26*$D26+I27*$D27+I28*$D28+I29*$D29+I30*$D30+I31*$D31)/$D39)</f>
        <v>0</v>
      </c>
      <c r="J39" s="152"/>
      <c r="K39" s="151">
        <f ca="1">IF($D39=0,0,(K17*$D17+K18*$D18+K19*$D19+K20*$D20+K21*$D21+K22*$D22+K26*$D26+K27*$D27+K28*$D28+K29*$D29+K30*$D30+K31*$D31)/$D39)</f>
        <v>0</v>
      </c>
      <c r="L39" s="151"/>
      <c r="M39" s="151">
        <f ca="1">IF($D39=0,0,(M17*$D17+M18*$D18+M19*$D19+M20*$D20+M21*$D21+M22*$D22+M26*$D26+M27*$D27+M28*$D28+M29*$D29+M30*$D30+M31*$D31)/$D39)</f>
        <v>0</v>
      </c>
      <c r="N39" s="151"/>
      <c r="O39" s="151">
        <f ca="1">IF($D39=0,0,(O17*$D17+O18*$D18+O19*$D19+O20*$D20+O21*$D21+O22*$D22+O26*$D26+O27*$D27+O28*$D28+O29*$D29+O30*$D30+O31*$D31)/$D39)</f>
        <v>0</v>
      </c>
      <c r="P39" s="151"/>
      <c r="Q39" s="151">
        <f t="shared" ref="Q39:AQ39" ca="1" si="37">IF($D39=0,0,(Q17*$D17+Q18*$D18+Q19*$D19+Q20*$D20+Q21*$D21+Q22*$D22+Q26*$D26+Q27*$D27+Q28*$D28+Q29*$D29+Q30*$D30+Q31*$D31)/$D39)</f>
        <v>0</v>
      </c>
      <c r="R39" s="151">
        <f t="shared" ca="1" si="37"/>
        <v>0</v>
      </c>
      <c r="S39" s="151">
        <f t="shared" ca="1" si="37"/>
        <v>0</v>
      </c>
      <c r="T39" s="151">
        <f t="shared" ca="1" si="37"/>
        <v>0</v>
      </c>
      <c r="U39" s="151">
        <f t="shared" ca="1" si="37"/>
        <v>0</v>
      </c>
      <c r="V39" s="151">
        <f t="shared" ca="1" si="37"/>
        <v>0</v>
      </c>
      <c r="W39" s="151">
        <f t="shared" ca="1" si="37"/>
        <v>0</v>
      </c>
      <c r="X39" s="151">
        <f t="shared" ca="1" si="37"/>
        <v>0</v>
      </c>
      <c r="Y39" s="151">
        <f t="shared" ca="1" si="37"/>
        <v>0</v>
      </c>
      <c r="Z39" s="151">
        <f t="shared" ca="1" si="37"/>
        <v>0</v>
      </c>
      <c r="AA39" s="151">
        <f t="shared" ca="1" si="37"/>
        <v>0</v>
      </c>
      <c r="AB39" s="151">
        <f t="shared" ca="1" si="37"/>
        <v>0</v>
      </c>
      <c r="AC39" s="151">
        <f t="shared" ca="1" si="37"/>
        <v>0</v>
      </c>
      <c r="AD39" s="151">
        <f t="shared" ca="1" si="37"/>
        <v>0</v>
      </c>
      <c r="AE39" s="151">
        <f t="shared" ca="1" si="37"/>
        <v>0</v>
      </c>
      <c r="AF39" s="151">
        <f t="shared" ca="1" si="37"/>
        <v>0</v>
      </c>
      <c r="AG39" s="151">
        <f t="shared" ca="1" si="37"/>
        <v>0</v>
      </c>
      <c r="AH39" s="151">
        <f t="shared" ca="1" si="37"/>
        <v>0</v>
      </c>
      <c r="AI39" s="151">
        <f t="shared" ca="1" si="37"/>
        <v>0</v>
      </c>
      <c r="AJ39" s="151">
        <f t="shared" ca="1" si="37"/>
        <v>0</v>
      </c>
      <c r="AK39" s="151">
        <f t="shared" ca="1" si="37"/>
        <v>0</v>
      </c>
      <c r="AL39" s="151">
        <f t="shared" ca="1" si="37"/>
        <v>0</v>
      </c>
      <c r="AM39" s="151">
        <f t="shared" ca="1" si="37"/>
        <v>0</v>
      </c>
      <c r="AN39" s="151">
        <f t="shared" ca="1" si="37"/>
        <v>0</v>
      </c>
      <c r="AO39" s="151">
        <f t="shared" ca="1" si="37"/>
        <v>0</v>
      </c>
      <c r="AP39" s="151">
        <f t="shared" ca="1" si="37"/>
        <v>0</v>
      </c>
      <c r="AQ39" s="151">
        <f t="shared" ca="1" si="37"/>
        <v>0</v>
      </c>
      <c r="AR39" s="412"/>
      <c r="AS39" s="412"/>
      <c r="AT39" s="416"/>
      <c r="AU39" s="423"/>
      <c r="AV39" s="416"/>
      <c r="AW39" s="423"/>
      <c r="AX39" s="151">
        <f t="shared" ref="AX39:BC39" ca="1" si="38">IF($D39=0,0,(AX17*$D17+AX18*$D18+AX19*$D19+AX20*$D20+AX21*$D21+AX22*$D22+AX26*$D26+AX27*$D27+AX28*$D28+AX29*$D29+AX30*$D30+AX31*$D31)/$D39)</f>
        <v>0</v>
      </c>
      <c r="AY39" s="151">
        <f t="shared" ca="1" si="38"/>
        <v>0</v>
      </c>
      <c r="AZ39" s="151">
        <f t="shared" ca="1" si="38"/>
        <v>0</v>
      </c>
      <c r="BA39" s="151">
        <f t="shared" ca="1" si="38"/>
        <v>0</v>
      </c>
      <c r="BB39" s="151">
        <f t="shared" ca="1" si="38"/>
        <v>0</v>
      </c>
      <c r="BC39" s="151">
        <f t="shared" ca="1" si="38"/>
        <v>0</v>
      </c>
      <c r="BD39" s="416"/>
      <c r="BE39" s="416"/>
      <c r="BF39" s="151">
        <f t="shared" ref="BF39:BK39" ca="1" si="39">IF($D39=0,0,(BF17*$D17+BF18*$D18+BF19*$D19+BF20*$D20+BF21*$D21+BF22*$D22+BF26*$D26+BF27*$D27+BF28*$D28+BF29*$D29+BF30*$D30+BF31*$D31)/$D39)</f>
        <v>0</v>
      </c>
      <c r="BG39" s="151">
        <f t="shared" ca="1" si="39"/>
        <v>0</v>
      </c>
      <c r="BH39" s="151">
        <f t="shared" ca="1" si="39"/>
        <v>0</v>
      </c>
      <c r="BI39" s="151">
        <f t="shared" ca="1" si="39"/>
        <v>0</v>
      </c>
      <c r="BJ39" s="151">
        <f t="shared" ca="1" si="39"/>
        <v>0</v>
      </c>
      <c r="BK39" s="151">
        <f t="shared" ca="1" si="39"/>
        <v>0</v>
      </c>
      <c r="BL39" s="416"/>
      <c r="BM39" s="151">
        <f ca="1">IF($D39=0,0,(BM17*$D17+BM18*$D18+BM19*$D19+BM20*$D20+BM21*$D21+BM22*$D22+BM26*$D26+BM27*$D27+BM28*$D28+BM29*$D29+BM30*$D30+BM31*$D31)/$D39)</f>
        <v>0</v>
      </c>
      <c r="BN39" s="151"/>
      <c r="BO39" s="151"/>
      <c r="BP39" s="151"/>
      <c r="BQ39" s="151">
        <f ca="1">IF($D39=0,0,(BQ17*$D17+BQ18*$D18+BQ19*$D19+BQ20*$D20+BQ21*$D21+BQ22*$D22+BQ26*$D26+BQ27*$D27+BQ28*$D28+BQ29*$D29+BQ30*$D30+BQ31*$D31)/$D39)</f>
        <v>0</v>
      </c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>
        <f t="shared" ref="CK39:DC39" ca="1" si="40">IF($D39=0,0,(CK17*$D17+CK18*$D18+CK19*$D19+CK20*$D20+CK21*$D21+CK22*$D22+CK26*$D26+CK27*$D27+CK28*$D28+CK29*$D29+CK30*$D30+CK31*$D31)/$D39)</f>
        <v>0</v>
      </c>
      <c r="CL39" s="151">
        <f t="shared" ca="1" si="40"/>
        <v>0</v>
      </c>
      <c r="CM39" s="151">
        <f t="shared" ca="1" si="40"/>
        <v>0</v>
      </c>
      <c r="CN39" s="151">
        <f t="shared" ca="1" si="40"/>
        <v>0</v>
      </c>
      <c r="CO39" s="151">
        <f t="shared" ca="1" si="40"/>
        <v>0</v>
      </c>
      <c r="CP39" s="151">
        <f t="shared" ca="1" si="40"/>
        <v>0</v>
      </c>
      <c r="CQ39" s="151">
        <f t="shared" ca="1" si="40"/>
        <v>0</v>
      </c>
      <c r="CR39" s="151">
        <f t="shared" ca="1" si="40"/>
        <v>0</v>
      </c>
      <c r="CS39" s="151">
        <f t="shared" ca="1" si="40"/>
        <v>0</v>
      </c>
      <c r="CT39" s="151">
        <f t="shared" ca="1" si="40"/>
        <v>0</v>
      </c>
      <c r="CU39" s="151">
        <f t="shared" ca="1" si="40"/>
        <v>0</v>
      </c>
      <c r="CV39" s="151">
        <f t="shared" ca="1" si="40"/>
        <v>0</v>
      </c>
      <c r="CW39" s="151">
        <f t="shared" ca="1" si="40"/>
        <v>0</v>
      </c>
      <c r="CX39" s="151">
        <f t="shared" ca="1" si="40"/>
        <v>0</v>
      </c>
      <c r="CY39" s="151">
        <f t="shared" ca="1" si="40"/>
        <v>0</v>
      </c>
      <c r="CZ39" s="151">
        <f t="shared" ca="1" si="40"/>
        <v>0</v>
      </c>
      <c r="DA39" s="151">
        <f t="shared" ca="1" si="40"/>
        <v>0</v>
      </c>
      <c r="DB39" s="151">
        <f t="shared" ca="1" si="40"/>
        <v>0</v>
      </c>
      <c r="DC39" s="151">
        <f t="shared" ca="1" si="40"/>
        <v>0</v>
      </c>
      <c r="DD39" s="151"/>
      <c r="DE39" s="151">
        <f ca="1">IF($D39=0,0,(DE17*$D17+DE18*$D18+DE19*$D19+DE20*$D20+DE21*$D21+DE22*$D22+DE26*$D26+DE27*$D27+DE28*$D28+DE29*$D29+DE30*$D30+DE31*$D31)/$D39)</f>
        <v>0</v>
      </c>
      <c r="DF39" s="151"/>
      <c r="DG39" s="151">
        <f t="shared" ref="DG39:FR39" ca="1" si="41">IF($D39=0,0,(DG17*$D17+DG18*$D18+DG19*$D19+DG20*$D20+DG21*$D21+DG22*$D22+DG26*$D26+DG27*$D27+DG28*$D28+DG29*$D29+DG30*$D30+DG31*$D31)/$D39)</f>
        <v>0</v>
      </c>
      <c r="DH39" s="151">
        <f t="shared" ca="1" si="41"/>
        <v>0</v>
      </c>
      <c r="DI39" s="151">
        <f t="shared" ca="1" si="41"/>
        <v>0</v>
      </c>
      <c r="DJ39" s="151">
        <f t="shared" ca="1" si="41"/>
        <v>0</v>
      </c>
      <c r="DK39" s="151">
        <f t="shared" ca="1" si="41"/>
        <v>0</v>
      </c>
      <c r="DL39" s="151">
        <f t="shared" ca="1" si="41"/>
        <v>0</v>
      </c>
      <c r="DM39" s="151">
        <f t="shared" ca="1" si="41"/>
        <v>0</v>
      </c>
      <c r="DN39" s="151">
        <f t="shared" ca="1" si="41"/>
        <v>0</v>
      </c>
      <c r="DO39" s="151">
        <f t="shared" ca="1" si="41"/>
        <v>0</v>
      </c>
      <c r="DP39" s="151">
        <f t="shared" ca="1" si="41"/>
        <v>0</v>
      </c>
      <c r="DQ39" s="151">
        <f t="shared" ca="1" si="41"/>
        <v>0</v>
      </c>
      <c r="DR39" s="151">
        <f t="shared" ca="1" si="41"/>
        <v>0</v>
      </c>
      <c r="DS39" s="151">
        <f t="shared" ca="1" si="41"/>
        <v>0</v>
      </c>
      <c r="DT39" s="151">
        <f t="shared" ca="1" si="41"/>
        <v>0</v>
      </c>
      <c r="DU39" s="151">
        <f t="shared" ca="1" si="41"/>
        <v>0</v>
      </c>
      <c r="DV39" s="151">
        <f t="shared" ca="1" si="41"/>
        <v>0</v>
      </c>
      <c r="DW39" s="151">
        <f t="shared" ca="1" si="41"/>
        <v>0</v>
      </c>
      <c r="DX39" s="151">
        <f t="shared" ca="1" si="41"/>
        <v>0</v>
      </c>
      <c r="DY39" s="151">
        <f t="shared" ca="1" si="41"/>
        <v>0</v>
      </c>
      <c r="DZ39" s="151">
        <f t="shared" ca="1" si="41"/>
        <v>0</v>
      </c>
      <c r="EA39" s="151">
        <f t="shared" ca="1" si="41"/>
        <v>0</v>
      </c>
      <c r="EB39" s="151">
        <f t="shared" ca="1" si="41"/>
        <v>0</v>
      </c>
      <c r="EC39" s="151">
        <f t="shared" ca="1" si="41"/>
        <v>0</v>
      </c>
      <c r="ED39" s="151">
        <f t="shared" ca="1" si="41"/>
        <v>0</v>
      </c>
      <c r="EE39" s="151">
        <f t="shared" ca="1" si="41"/>
        <v>0</v>
      </c>
      <c r="EF39" s="151">
        <f t="shared" ca="1" si="41"/>
        <v>0</v>
      </c>
      <c r="EG39" s="151">
        <f t="shared" ca="1" si="41"/>
        <v>0</v>
      </c>
      <c r="EH39" s="151">
        <f t="shared" ca="1" si="41"/>
        <v>0</v>
      </c>
      <c r="EI39" s="151">
        <f t="shared" ca="1" si="41"/>
        <v>0</v>
      </c>
      <c r="EJ39" s="151">
        <f t="shared" ca="1" si="41"/>
        <v>0</v>
      </c>
      <c r="EK39" s="151">
        <f t="shared" ca="1" si="41"/>
        <v>0</v>
      </c>
      <c r="EL39" s="151">
        <f t="shared" ca="1" si="41"/>
        <v>0</v>
      </c>
      <c r="EM39" s="151">
        <f t="shared" ca="1" si="41"/>
        <v>0</v>
      </c>
      <c r="EN39" s="151">
        <f t="shared" ca="1" si="41"/>
        <v>0</v>
      </c>
      <c r="EO39" s="151">
        <f t="shared" ca="1" si="41"/>
        <v>0</v>
      </c>
      <c r="EP39" s="151">
        <f t="shared" ca="1" si="41"/>
        <v>0</v>
      </c>
      <c r="EQ39" s="151">
        <f t="shared" ca="1" si="41"/>
        <v>0</v>
      </c>
      <c r="ER39" s="151">
        <f t="shared" ca="1" si="41"/>
        <v>0</v>
      </c>
      <c r="ES39" s="151">
        <f t="shared" ca="1" si="41"/>
        <v>0</v>
      </c>
      <c r="ET39" s="151">
        <f t="shared" ca="1" si="41"/>
        <v>0</v>
      </c>
      <c r="EU39" s="151">
        <f t="shared" ca="1" si="41"/>
        <v>0</v>
      </c>
      <c r="EV39" s="151">
        <f t="shared" ca="1" si="41"/>
        <v>0</v>
      </c>
      <c r="EW39" s="151">
        <f t="shared" ca="1" si="41"/>
        <v>0</v>
      </c>
      <c r="EX39" s="151">
        <f t="shared" ca="1" si="41"/>
        <v>0</v>
      </c>
      <c r="EY39" s="151">
        <f t="shared" ca="1" si="41"/>
        <v>0</v>
      </c>
      <c r="EZ39" s="151">
        <f t="shared" ca="1" si="41"/>
        <v>0</v>
      </c>
      <c r="FA39" s="151">
        <f t="shared" ca="1" si="41"/>
        <v>0</v>
      </c>
      <c r="FB39" s="151">
        <f t="shared" ca="1" si="41"/>
        <v>0</v>
      </c>
      <c r="FC39" s="151">
        <f t="shared" ca="1" si="41"/>
        <v>0</v>
      </c>
      <c r="FD39" s="151">
        <f t="shared" ca="1" si="41"/>
        <v>0</v>
      </c>
      <c r="FE39" s="151">
        <f t="shared" ca="1" si="41"/>
        <v>0</v>
      </c>
      <c r="FF39" s="151">
        <f t="shared" ca="1" si="41"/>
        <v>0</v>
      </c>
      <c r="FG39" s="151">
        <f t="shared" ca="1" si="41"/>
        <v>0</v>
      </c>
      <c r="FH39" s="151">
        <f t="shared" ca="1" si="41"/>
        <v>0</v>
      </c>
      <c r="FI39" s="151">
        <f t="shared" ca="1" si="41"/>
        <v>0</v>
      </c>
      <c r="FJ39" s="151">
        <f t="shared" ca="1" si="41"/>
        <v>0</v>
      </c>
      <c r="FK39" s="151">
        <f t="shared" ca="1" si="41"/>
        <v>0</v>
      </c>
      <c r="FL39" s="151">
        <f t="shared" ca="1" si="41"/>
        <v>0</v>
      </c>
      <c r="FM39" s="151">
        <f t="shared" ca="1" si="41"/>
        <v>0</v>
      </c>
      <c r="FN39" s="151">
        <f t="shared" ca="1" si="41"/>
        <v>0</v>
      </c>
      <c r="FO39" s="151">
        <f t="shared" ca="1" si="41"/>
        <v>0</v>
      </c>
      <c r="FP39" s="151">
        <f t="shared" ca="1" si="41"/>
        <v>0</v>
      </c>
      <c r="FQ39" s="151">
        <f t="shared" ca="1" si="41"/>
        <v>0</v>
      </c>
      <c r="FR39" s="151">
        <f t="shared" ca="1" si="41"/>
        <v>0</v>
      </c>
      <c r="FS39" s="151">
        <f t="shared" ref="FS39:ID39" ca="1" si="42">IF($D39=0,0,(FS17*$D17+FS18*$D18+FS19*$D19+FS20*$D20+FS21*$D21+FS22*$D22+FS26*$D26+FS27*$D27+FS28*$D28+FS29*$D29+FS30*$D30+FS31*$D31)/$D39)</f>
        <v>0</v>
      </c>
      <c r="FT39" s="151">
        <f t="shared" ca="1" si="42"/>
        <v>0</v>
      </c>
      <c r="FU39" s="151">
        <f t="shared" ca="1" si="42"/>
        <v>0</v>
      </c>
      <c r="FV39" s="151">
        <f t="shared" ca="1" si="42"/>
        <v>0</v>
      </c>
      <c r="FW39" s="151">
        <f t="shared" ca="1" si="42"/>
        <v>0</v>
      </c>
      <c r="FX39" s="151">
        <f t="shared" ca="1" si="42"/>
        <v>0</v>
      </c>
      <c r="FY39" s="151">
        <f t="shared" ca="1" si="42"/>
        <v>0</v>
      </c>
      <c r="FZ39" s="151">
        <f t="shared" ca="1" si="42"/>
        <v>0</v>
      </c>
      <c r="GA39" s="151">
        <f t="shared" ca="1" si="42"/>
        <v>0</v>
      </c>
      <c r="GB39" s="151">
        <f t="shared" ca="1" si="42"/>
        <v>0</v>
      </c>
      <c r="GC39" s="151">
        <f t="shared" ca="1" si="42"/>
        <v>0</v>
      </c>
      <c r="GD39" s="151">
        <f t="shared" ca="1" si="42"/>
        <v>0</v>
      </c>
      <c r="GE39" s="151">
        <f t="shared" ca="1" si="42"/>
        <v>0</v>
      </c>
      <c r="GF39" s="151">
        <f t="shared" ca="1" si="42"/>
        <v>0</v>
      </c>
      <c r="GG39" s="151">
        <f t="shared" ca="1" si="42"/>
        <v>0</v>
      </c>
      <c r="GH39" s="151">
        <f t="shared" ca="1" si="42"/>
        <v>0</v>
      </c>
      <c r="GI39" s="151">
        <f t="shared" ca="1" si="42"/>
        <v>0</v>
      </c>
      <c r="GJ39" s="151">
        <f t="shared" ca="1" si="42"/>
        <v>0</v>
      </c>
      <c r="GK39" s="151">
        <f t="shared" ca="1" si="42"/>
        <v>0</v>
      </c>
      <c r="GL39" s="151">
        <f t="shared" ca="1" si="42"/>
        <v>0</v>
      </c>
      <c r="GM39" s="151">
        <f t="shared" ca="1" si="42"/>
        <v>0</v>
      </c>
      <c r="GN39" s="151">
        <f t="shared" ca="1" si="42"/>
        <v>0</v>
      </c>
      <c r="GO39" s="151">
        <f t="shared" ca="1" si="42"/>
        <v>0</v>
      </c>
      <c r="GP39" s="151">
        <f t="shared" ca="1" si="42"/>
        <v>0</v>
      </c>
      <c r="GQ39" s="151">
        <f t="shared" ca="1" si="42"/>
        <v>0</v>
      </c>
      <c r="GR39" s="151">
        <f t="shared" ca="1" si="42"/>
        <v>0</v>
      </c>
      <c r="GS39" s="151">
        <f t="shared" ca="1" si="42"/>
        <v>0</v>
      </c>
      <c r="GT39" s="151">
        <f t="shared" ca="1" si="42"/>
        <v>0</v>
      </c>
      <c r="GU39" s="151">
        <f t="shared" ca="1" si="42"/>
        <v>0</v>
      </c>
      <c r="GV39" s="151">
        <f t="shared" ca="1" si="42"/>
        <v>0</v>
      </c>
      <c r="GW39" s="151">
        <f t="shared" ca="1" si="42"/>
        <v>0</v>
      </c>
      <c r="GX39" s="151">
        <f t="shared" ca="1" si="42"/>
        <v>0</v>
      </c>
      <c r="GY39" s="151">
        <f t="shared" ca="1" si="42"/>
        <v>0</v>
      </c>
      <c r="GZ39" s="151">
        <f t="shared" ca="1" si="42"/>
        <v>0</v>
      </c>
      <c r="HA39" s="151">
        <f t="shared" ca="1" si="42"/>
        <v>0</v>
      </c>
      <c r="HB39" s="151">
        <f t="shared" ca="1" si="42"/>
        <v>0</v>
      </c>
      <c r="HC39" s="151">
        <f t="shared" ca="1" si="42"/>
        <v>0</v>
      </c>
      <c r="HD39" s="151">
        <f t="shared" ca="1" si="42"/>
        <v>0</v>
      </c>
      <c r="HE39" s="151">
        <f t="shared" ca="1" si="42"/>
        <v>0</v>
      </c>
      <c r="HF39" s="151">
        <f t="shared" ca="1" si="42"/>
        <v>0</v>
      </c>
      <c r="HG39" s="151">
        <f t="shared" ca="1" si="42"/>
        <v>0</v>
      </c>
      <c r="HH39" s="151">
        <f t="shared" ca="1" si="42"/>
        <v>0</v>
      </c>
      <c r="HI39" s="151">
        <f t="shared" ca="1" si="42"/>
        <v>0</v>
      </c>
      <c r="HJ39" s="151">
        <f t="shared" ca="1" si="42"/>
        <v>0</v>
      </c>
      <c r="HK39" s="151">
        <f t="shared" ca="1" si="42"/>
        <v>0</v>
      </c>
      <c r="HL39" s="151">
        <f t="shared" ca="1" si="42"/>
        <v>0</v>
      </c>
      <c r="HM39" s="151">
        <f t="shared" ca="1" si="42"/>
        <v>0</v>
      </c>
      <c r="HN39" s="151">
        <f t="shared" ca="1" si="42"/>
        <v>0</v>
      </c>
      <c r="HO39" s="151">
        <f t="shared" ca="1" si="42"/>
        <v>0</v>
      </c>
      <c r="HP39" s="151">
        <f t="shared" ca="1" si="42"/>
        <v>0</v>
      </c>
      <c r="HQ39" s="151">
        <f t="shared" ca="1" si="42"/>
        <v>0</v>
      </c>
      <c r="HR39" s="151">
        <f t="shared" ca="1" si="42"/>
        <v>0</v>
      </c>
      <c r="HS39" s="151">
        <f t="shared" ca="1" si="42"/>
        <v>0</v>
      </c>
      <c r="HT39" s="151">
        <f t="shared" ca="1" si="42"/>
        <v>0</v>
      </c>
      <c r="HU39" s="151">
        <f t="shared" ca="1" si="42"/>
        <v>0</v>
      </c>
      <c r="HV39" s="151">
        <f t="shared" ca="1" si="42"/>
        <v>0</v>
      </c>
      <c r="HW39" s="151">
        <f t="shared" ca="1" si="42"/>
        <v>0</v>
      </c>
      <c r="HX39" s="151">
        <f t="shared" ca="1" si="42"/>
        <v>0</v>
      </c>
      <c r="HY39" s="151">
        <f t="shared" ca="1" si="42"/>
        <v>0</v>
      </c>
      <c r="HZ39" s="151">
        <f t="shared" ca="1" si="42"/>
        <v>0</v>
      </c>
      <c r="IA39" s="151">
        <f t="shared" ca="1" si="42"/>
        <v>0</v>
      </c>
      <c r="IB39" s="151">
        <f t="shared" ca="1" si="42"/>
        <v>0</v>
      </c>
      <c r="IC39" s="151">
        <f t="shared" ca="1" si="42"/>
        <v>0</v>
      </c>
      <c r="ID39" s="151">
        <f t="shared" ca="1" si="42"/>
        <v>0</v>
      </c>
      <c r="IE39" s="151">
        <f t="shared" ref="IE39:KP39" ca="1" si="43">IF($D39=0,0,(IE17*$D17+IE18*$D18+IE19*$D19+IE20*$D20+IE21*$D21+IE22*$D22+IE26*$D26+IE27*$D27+IE28*$D28+IE29*$D29+IE30*$D30+IE31*$D31)/$D39)</f>
        <v>0</v>
      </c>
      <c r="IF39" s="151">
        <f t="shared" ca="1" si="43"/>
        <v>0</v>
      </c>
      <c r="IG39" s="151">
        <f t="shared" ca="1" si="43"/>
        <v>0</v>
      </c>
      <c r="IH39" s="151">
        <f t="shared" ca="1" si="43"/>
        <v>0</v>
      </c>
      <c r="II39" s="151">
        <f t="shared" ca="1" si="43"/>
        <v>0</v>
      </c>
      <c r="IJ39" s="151">
        <f t="shared" ca="1" si="43"/>
        <v>0</v>
      </c>
      <c r="IK39" s="151">
        <f t="shared" ca="1" si="43"/>
        <v>0</v>
      </c>
      <c r="IL39" s="151">
        <f t="shared" ca="1" si="43"/>
        <v>0</v>
      </c>
      <c r="IM39" s="151">
        <f t="shared" ca="1" si="43"/>
        <v>0</v>
      </c>
      <c r="IN39" s="151">
        <f t="shared" ca="1" si="43"/>
        <v>0</v>
      </c>
      <c r="IO39" s="151">
        <f t="shared" ca="1" si="43"/>
        <v>0</v>
      </c>
      <c r="IP39" s="151">
        <f t="shared" ca="1" si="43"/>
        <v>0</v>
      </c>
      <c r="IQ39" s="151">
        <f t="shared" ca="1" si="43"/>
        <v>0</v>
      </c>
      <c r="IR39" s="151">
        <f t="shared" ca="1" si="43"/>
        <v>0</v>
      </c>
      <c r="IS39" s="151">
        <f t="shared" ca="1" si="43"/>
        <v>0</v>
      </c>
      <c r="IT39" s="151">
        <f t="shared" ca="1" si="43"/>
        <v>0</v>
      </c>
      <c r="IU39" s="151">
        <f t="shared" ca="1" si="43"/>
        <v>0</v>
      </c>
      <c r="IV39" s="151">
        <f t="shared" ca="1" si="43"/>
        <v>0</v>
      </c>
      <c r="IW39" s="151">
        <f t="shared" ca="1" si="43"/>
        <v>0</v>
      </c>
      <c r="IX39" s="151">
        <f t="shared" ca="1" si="43"/>
        <v>0</v>
      </c>
      <c r="IY39" s="151">
        <f t="shared" ca="1" si="43"/>
        <v>0</v>
      </c>
      <c r="IZ39" s="151">
        <f t="shared" ca="1" si="43"/>
        <v>0</v>
      </c>
      <c r="JA39" s="151">
        <f t="shared" ca="1" si="43"/>
        <v>0</v>
      </c>
      <c r="JB39" s="151">
        <f t="shared" ca="1" si="43"/>
        <v>0</v>
      </c>
      <c r="JC39" s="151">
        <f t="shared" ca="1" si="43"/>
        <v>0</v>
      </c>
      <c r="JD39" s="151">
        <f t="shared" ca="1" si="43"/>
        <v>0</v>
      </c>
      <c r="JE39" s="151">
        <f t="shared" ca="1" si="43"/>
        <v>0</v>
      </c>
      <c r="JF39" s="151">
        <f t="shared" ca="1" si="43"/>
        <v>0</v>
      </c>
      <c r="JG39" s="151">
        <f t="shared" ca="1" si="43"/>
        <v>0</v>
      </c>
      <c r="JH39" s="151">
        <f t="shared" ca="1" si="43"/>
        <v>0</v>
      </c>
      <c r="JI39" s="151">
        <f t="shared" ca="1" si="43"/>
        <v>0</v>
      </c>
      <c r="JJ39" s="151">
        <f t="shared" ca="1" si="43"/>
        <v>0</v>
      </c>
      <c r="JK39" s="151">
        <f t="shared" ca="1" si="43"/>
        <v>0</v>
      </c>
      <c r="JL39" s="151">
        <f t="shared" ca="1" si="43"/>
        <v>0</v>
      </c>
      <c r="JM39" s="151">
        <f t="shared" ca="1" si="43"/>
        <v>0</v>
      </c>
      <c r="JN39" s="151">
        <f t="shared" ca="1" si="43"/>
        <v>0</v>
      </c>
      <c r="JO39" s="151">
        <f t="shared" ca="1" si="43"/>
        <v>0</v>
      </c>
      <c r="JP39" s="151">
        <f t="shared" ca="1" si="43"/>
        <v>0</v>
      </c>
      <c r="JQ39" s="151">
        <f t="shared" ca="1" si="43"/>
        <v>0</v>
      </c>
      <c r="JR39" s="151">
        <f t="shared" ca="1" si="43"/>
        <v>0</v>
      </c>
      <c r="JS39" s="151">
        <f t="shared" ca="1" si="43"/>
        <v>0</v>
      </c>
      <c r="JT39" s="151">
        <f t="shared" ca="1" si="43"/>
        <v>0</v>
      </c>
      <c r="JU39" s="151">
        <f t="shared" ca="1" si="43"/>
        <v>0</v>
      </c>
      <c r="JV39" s="151">
        <f t="shared" ca="1" si="43"/>
        <v>0</v>
      </c>
      <c r="JW39" s="151">
        <f t="shared" ca="1" si="43"/>
        <v>0</v>
      </c>
      <c r="JX39" s="151">
        <f t="shared" ca="1" si="43"/>
        <v>0</v>
      </c>
      <c r="JY39" s="151">
        <f t="shared" ca="1" si="43"/>
        <v>0</v>
      </c>
      <c r="JZ39" s="151">
        <f t="shared" ca="1" si="43"/>
        <v>0</v>
      </c>
      <c r="KA39" s="151">
        <f t="shared" ca="1" si="43"/>
        <v>0</v>
      </c>
      <c r="KB39" s="151">
        <f t="shared" ca="1" si="43"/>
        <v>0</v>
      </c>
      <c r="KC39" s="151">
        <f t="shared" ca="1" si="43"/>
        <v>0</v>
      </c>
      <c r="KD39" s="151">
        <f t="shared" ca="1" si="43"/>
        <v>0</v>
      </c>
      <c r="KE39" s="151">
        <f t="shared" ca="1" si="43"/>
        <v>0</v>
      </c>
      <c r="KF39" s="151">
        <f t="shared" ca="1" si="43"/>
        <v>0</v>
      </c>
      <c r="KG39" s="151">
        <f t="shared" ca="1" si="43"/>
        <v>0</v>
      </c>
      <c r="KH39" s="151">
        <f t="shared" ca="1" si="43"/>
        <v>0</v>
      </c>
      <c r="KI39" s="151">
        <f t="shared" ca="1" si="43"/>
        <v>0</v>
      </c>
      <c r="KJ39" s="151">
        <f t="shared" ca="1" si="43"/>
        <v>0</v>
      </c>
      <c r="KK39" s="151">
        <f t="shared" ca="1" si="43"/>
        <v>0</v>
      </c>
      <c r="KL39" s="151">
        <f t="shared" ca="1" si="43"/>
        <v>0</v>
      </c>
      <c r="KM39" s="151">
        <f t="shared" ca="1" si="43"/>
        <v>0</v>
      </c>
      <c r="KN39" s="151">
        <f t="shared" ca="1" si="43"/>
        <v>0</v>
      </c>
      <c r="KO39" s="151">
        <f t="shared" ca="1" si="43"/>
        <v>0</v>
      </c>
      <c r="KP39" s="151">
        <f t="shared" ca="1" si="43"/>
        <v>0</v>
      </c>
      <c r="KQ39" s="151">
        <f t="shared" ref="KQ39:NB39" ca="1" si="44">IF($D39=0,0,(KQ17*$D17+KQ18*$D18+KQ19*$D19+KQ20*$D20+KQ21*$D21+KQ22*$D22+KQ26*$D26+KQ27*$D27+KQ28*$D28+KQ29*$D29+KQ30*$D30+KQ31*$D31)/$D39)</f>
        <v>0</v>
      </c>
      <c r="KR39" s="151">
        <f t="shared" ca="1" si="44"/>
        <v>0</v>
      </c>
      <c r="KS39" s="151">
        <f t="shared" ca="1" si="44"/>
        <v>0</v>
      </c>
      <c r="KT39" s="151">
        <f t="shared" ca="1" si="44"/>
        <v>0</v>
      </c>
      <c r="KU39" s="151">
        <f t="shared" ca="1" si="44"/>
        <v>0</v>
      </c>
      <c r="KV39" s="151">
        <f t="shared" ca="1" si="44"/>
        <v>0</v>
      </c>
      <c r="KW39" s="151">
        <f t="shared" ca="1" si="44"/>
        <v>0</v>
      </c>
      <c r="KX39" s="151">
        <f t="shared" ca="1" si="44"/>
        <v>0</v>
      </c>
      <c r="KY39" s="151">
        <f t="shared" ca="1" si="44"/>
        <v>0</v>
      </c>
      <c r="KZ39" s="151">
        <f t="shared" ca="1" si="44"/>
        <v>0</v>
      </c>
      <c r="LA39" s="151">
        <f t="shared" ca="1" si="44"/>
        <v>0</v>
      </c>
      <c r="LB39" s="151">
        <f t="shared" ca="1" si="44"/>
        <v>0</v>
      </c>
      <c r="LC39" s="151">
        <f t="shared" ca="1" si="44"/>
        <v>0</v>
      </c>
      <c r="LD39" s="151">
        <f t="shared" ca="1" si="44"/>
        <v>0</v>
      </c>
      <c r="LE39" s="151">
        <f t="shared" ca="1" si="44"/>
        <v>0</v>
      </c>
      <c r="LF39" s="151">
        <f t="shared" ca="1" si="44"/>
        <v>0</v>
      </c>
      <c r="LG39" s="151">
        <f t="shared" ca="1" si="44"/>
        <v>0</v>
      </c>
      <c r="LH39" s="151">
        <f t="shared" ca="1" si="44"/>
        <v>0</v>
      </c>
      <c r="LI39" s="151">
        <f t="shared" ca="1" si="44"/>
        <v>0</v>
      </c>
      <c r="LJ39" s="151">
        <f t="shared" ca="1" si="44"/>
        <v>0</v>
      </c>
      <c r="LK39" s="151">
        <f t="shared" ca="1" si="44"/>
        <v>0</v>
      </c>
      <c r="LL39" s="151">
        <f t="shared" ca="1" si="44"/>
        <v>0</v>
      </c>
      <c r="LM39" s="151">
        <f t="shared" ca="1" si="44"/>
        <v>0</v>
      </c>
      <c r="LN39" s="151">
        <f t="shared" ca="1" si="44"/>
        <v>0</v>
      </c>
      <c r="LO39" s="151">
        <f t="shared" ca="1" si="44"/>
        <v>0</v>
      </c>
      <c r="LP39" s="151">
        <f t="shared" ca="1" si="44"/>
        <v>0</v>
      </c>
      <c r="LQ39" s="151">
        <f t="shared" ca="1" si="44"/>
        <v>0</v>
      </c>
      <c r="LR39" s="151">
        <f t="shared" ca="1" si="44"/>
        <v>0</v>
      </c>
      <c r="LS39" s="151">
        <f t="shared" ca="1" si="44"/>
        <v>0</v>
      </c>
      <c r="LT39" s="151">
        <f t="shared" ca="1" si="44"/>
        <v>0</v>
      </c>
      <c r="LU39" s="151">
        <f t="shared" ca="1" si="44"/>
        <v>0</v>
      </c>
      <c r="LV39" s="151">
        <f t="shared" ca="1" si="44"/>
        <v>0</v>
      </c>
      <c r="LW39" s="151">
        <f t="shared" ca="1" si="44"/>
        <v>0</v>
      </c>
      <c r="LX39" s="151">
        <f t="shared" ca="1" si="44"/>
        <v>0</v>
      </c>
      <c r="LY39" s="151">
        <f t="shared" ca="1" si="44"/>
        <v>0</v>
      </c>
      <c r="LZ39" s="151">
        <f t="shared" ca="1" si="44"/>
        <v>0</v>
      </c>
      <c r="MA39" s="151">
        <f t="shared" ca="1" si="44"/>
        <v>0</v>
      </c>
      <c r="MB39" s="151">
        <f t="shared" ca="1" si="44"/>
        <v>0</v>
      </c>
      <c r="MC39" s="151">
        <f t="shared" ca="1" si="44"/>
        <v>0</v>
      </c>
      <c r="MD39" s="151">
        <f t="shared" ca="1" si="44"/>
        <v>0</v>
      </c>
      <c r="ME39" s="151">
        <f t="shared" ca="1" si="44"/>
        <v>0</v>
      </c>
      <c r="MF39" s="151">
        <f t="shared" ca="1" si="44"/>
        <v>0</v>
      </c>
      <c r="MG39" s="151">
        <f t="shared" ca="1" si="44"/>
        <v>0</v>
      </c>
      <c r="MH39" s="151">
        <f t="shared" ca="1" si="44"/>
        <v>0</v>
      </c>
      <c r="MI39" s="151">
        <f t="shared" ca="1" si="44"/>
        <v>0</v>
      </c>
      <c r="MJ39" s="151">
        <f t="shared" ca="1" si="44"/>
        <v>0</v>
      </c>
      <c r="MK39" s="151">
        <f t="shared" ca="1" si="44"/>
        <v>0</v>
      </c>
      <c r="ML39" s="151">
        <f t="shared" ca="1" si="44"/>
        <v>0</v>
      </c>
      <c r="MM39" s="151">
        <f t="shared" ca="1" si="44"/>
        <v>0</v>
      </c>
      <c r="MN39" s="151">
        <f t="shared" ca="1" si="44"/>
        <v>0</v>
      </c>
      <c r="MO39" s="151">
        <f t="shared" ca="1" si="44"/>
        <v>0</v>
      </c>
      <c r="MP39" s="151">
        <f t="shared" ca="1" si="44"/>
        <v>0</v>
      </c>
      <c r="MQ39" s="151">
        <f t="shared" ca="1" si="44"/>
        <v>0</v>
      </c>
      <c r="MR39" s="151">
        <f t="shared" ca="1" si="44"/>
        <v>0</v>
      </c>
      <c r="MS39" s="151">
        <f t="shared" ca="1" si="44"/>
        <v>0</v>
      </c>
      <c r="MT39" s="151">
        <f t="shared" ca="1" si="44"/>
        <v>0</v>
      </c>
      <c r="MU39" s="151">
        <f t="shared" ca="1" si="44"/>
        <v>0</v>
      </c>
      <c r="MV39" s="151">
        <f t="shared" ca="1" si="44"/>
        <v>0</v>
      </c>
      <c r="MW39" s="151">
        <f t="shared" ca="1" si="44"/>
        <v>0</v>
      </c>
      <c r="MX39" s="151">
        <f t="shared" ca="1" si="44"/>
        <v>0</v>
      </c>
      <c r="MY39" s="151">
        <f t="shared" ca="1" si="44"/>
        <v>0</v>
      </c>
      <c r="MZ39" s="151">
        <f t="shared" ca="1" si="44"/>
        <v>0</v>
      </c>
      <c r="NA39" s="151">
        <f t="shared" ca="1" si="44"/>
        <v>0</v>
      </c>
      <c r="NB39" s="151">
        <f t="shared" ca="1" si="44"/>
        <v>0</v>
      </c>
      <c r="NC39" s="151">
        <f t="shared" ref="NC39:PN39" ca="1" si="45">IF($D39=0,0,(NC17*$D17+NC18*$D18+NC19*$D19+NC20*$D20+NC21*$D21+NC22*$D22+NC26*$D26+NC27*$D27+NC28*$D28+NC29*$D29+NC30*$D30+NC31*$D31)/$D39)</f>
        <v>0</v>
      </c>
      <c r="ND39" s="151">
        <f t="shared" ca="1" si="45"/>
        <v>0</v>
      </c>
      <c r="NE39" s="151">
        <f t="shared" ca="1" si="45"/>
        <v>0</v>
      </c>
      <c r="NF39" s="151">
        <f t="shared" ca="1" si="45"/>
        <v>0</v>
      </c>
      <c r="NG39" s="151">
        <f t="shared" ca="1" si="45"/>
        <v>0</v>
      </c>
      <c r="NH39" s="151">
        <f t="shared" ca="1" si="45"/>
        <v>0</v>
      </c>
      <c r="NI39" s="151">
        <f t="shared" ca="1" si="45"/>
        <v>0</v>
      </c>
      <c r="NJ39" s="151">
        <f t="shared" ca="1" si="45"/>
        <v>0</v>
      </c>
      <c r="NK39" s="151">
        <f t="shared" ca="1" si="45"/>
        <v>0</v>
      </c>
      <c r="NL39" s="151">
        <f t="shared" ca="1" si="45"/>
        <v>0</v>
      </c>
      <c r="NM39" s="151">
        <f t="shared" ca="1" si="45"/>
        <v>0</v>
      </c>
      <c r="NN39" s="151">
        <f t="shared" ca="1" si="45"/>
        <v>0</v>
      </c>
      <c r="NO39" s="151">
        <f t="shared" ca="1" si="45"/>
        <v>0</v>
      </c>
      <c r="NP39" s="151">
        <f t="shared" ca="1" si="45"/>
        <v>0</v>
      </c>
      <c r="NQ39" s="151">
        <f t="shared" ca="1" si="45"/>
        <v>0</v>
      </c>
      <c r="NR39" s="151">
        <f t="shared" ca="1" si="45"/>
        <v>0</v>
      </c>
      <c r="NS39" s="151">
        <f t="shared" ca="1" si="45"/>
        <v>0</v>
      </c>
      <c r="NT39" s="151">
        <f t="shared" ca="1" si="45"/>
        <v>0</v>
      </c>
      <c r="NU39" s="151">
        <f t="shared" ca="1" si="45"/>
        <v>0</v>
      </c>
      <c r="NV39" s="151">
        <f t="shared" ca="1" si="45"/>
        <v>0</v>
      </c>
      <c r="NW39" s="151">
        <f t="shared" ca="1" si="45"/>
        <v>0</v>
      </c>
      <c r="NX39" s="151">
        <f t="shared" ca="1" si="45"/>
        <v>0</v>
      </c>
      <c r="NY39" s="151">
        <f t="shared" ca="1" si="45"/>
        <v>0</v>
      </c>
      <c r="NZ39" s="151">
        <f t="shared" ca="1" si="45"/>
        <v>0</v>
      </c>
      <c r="OA39" s="151">
        <f t="shared" ca="1" si="45"/>
        <v>0</v>
      </c>
      <c r="OB39" s="151">
        <f t="shared" ca="1" si="45"/>
        <v>0</v>
      </c>
      <c r="OC39" s="151">
        <f t="shared" ca="1" si="45"/>
        <v>0</v>
      </c>
      <c r="OD39" s="151">
        <f t="shared" ca="1" si="45"/>
        <v>0</v>
      </c>
      <c r="OE39" s="151">
        <f t="shared" ca="1" si="45"/>
        <v>0</v>
      </c>
      <c r="OF39" s="151">
        <f t="shared" ca="1" si="45"/>
        <v>0</v>
      </c>
      <c r="OG39" s="151">
        <f t="shared" ca="1" si="45"/>
        <v>0</v>
      </c>
      <c r="OH39" s="151">
        <f t="shared" ca="1" si="45"/>
        <v>0</v>
      </c>
      <c r="OI39" s="151">
        <f t="shared" ca="1" si="45"/>
        <v>0</v>
      </c>
      <c r="OJ39" s="151">
        <f t="shared" ca="1" si="45"/>
        <v>0</v>
      </c>
      <c r="OK39" s="151">
        <f t="shared" ca="1" si="45"/>
        <v>0</v>
      </c>
      <c r="OL39" s="151">
        <f t="shared" ca="1" si="45"/>
        <v>0</v>
      </c>
      <c r="OM39" s="151">
        <f t="shared" ca="1" si="45"/>
        <v>0</v>
      </c>
      <c r="ON39" s="151">
        <f t="shared" ca="1" si="45"/>
        <v>0</v>
      </c>
      <c r="OO39" s="151">
        <f t="shared" ca="1" si="45"/>
        <v>0</v>
      </c>
      <c r="OP39" s="151">
        <f t="shared" ca="1" si="45"/>
        <v>0</v>
      </c>
      <c r="OQ39" s="151">
        <f t="shared" ca="1" si="45"/>
        <v>0</v>
      </c>
      <c r="OR39" s="151">
        <f t="shared" ca="1" si="45"/>
        <v>0</v>
      </c>
      <c r="OS39" s="151">
        <f t="shared" ca="1" si="45"/>
        <v>0</v>
      </c>
      <c r="OT39" s="151">
        <f t="shared" ca="1" si="45"/>
        <v>0</v>
      </c>
      <c r="OU39" s="151">
        <f t="shared" ca="1" si="45"/>
        <v>0</v>
      </c>
      <c r="OV39" s="151">
        <f t="shared" ca="1" si="45"/>
        <v>0</v>
      </c>
      <c r="OW39" s="151">
        <f t="shared" ca="1" si="45"/>
        <v>0</v>
      </c>
      <c r="OX39" s="151">
        <f t="shared" ca="1" si="45"/>
        <v>0</v>
      </c>
      <c r="OY39" s="151">
        <f t="shared" ca="1" si="45"/>
        <v>0</v>
      </c>
      <c r="OZ39" s="151">
        <f t="shared" ca="1" si="45"/>
        <v>0</v>
      </c>
      <c r="PA39" s="151">
        <f t="shared" ca="1" si="45"/>
        <v>0</v>
      </c>
      <c r="PB39" s="151">
        <f t="shared" ca="1" si="45"/>
        <v>0</v>
      </c>
      <c r="PC39" s="151">
        <f t="shared" ca="1" si="45"/>
        <v>0</v>
      </c>
      <c r="PD39" s="151">
        <f t="shared" ca="1" si="45"/>
        <v>0</v>
      </c>
      <c r="PE39" s="151">
        <f t="shared" ca="1" si="45"/>
        <v>0</v>
      </c>
      <c r="PF39" s="151">
        <f t="shared" ca="1" si="45"/>
        <v>0</v>
      </c>
      <c r="PG39" s="151">
        <f t="shared" ca="1" si="45"/>
        <v>0</v>
      </c>
      <c r="PH39" s="151">
        <f t="shared" ca="1" si="45"/>
        <v>0</v>
      </c>
      <c r="PI39" s="151">
        <f t="shared" ca="1" si="45"/>
        <v>0</v>
      </c>
      <c r="PJ39" s="151">
        <f t="shared" ca="1" si="45"/>
        <v>0</v>
      </c>
      <c r="PK39" s="151">
        <f t="shared" ca="1" si="45"/>
        <v>0</v>
      </c>
      <c r="PL39" s="151">
        <f t="shared" ca="1" si="45"/>
        <v>0</v>
      </c>
      <c r="PM39" s="151">
        <f t="shared" ca="1" si="45"/>
        <v>0</v>
      </c>
      <c r="PN39" s="151">
        <f t="shared" ca="1" si="45"/>
        <v>0</v>
      </c>
      <c r="PO39" s="151">
        <f t="shared" ref="PO39:RZ39" ca="1" si="46">IF($D39=0,0,(PO17*$D17+PO18*$D18+PO19*$D19+PO20*$D20+PO21*$D21+PO22*$D22+PO26*$D26+PO27*$D27+PO28*$D28+PO29*$D29+PO30*$D30+PO31*$D31)/$D39)</f>
        <v>0</v>
      </c>
      <c r="PP39" s="151">
        <f t="shared" ca="1" si="46"/>
        <v>0</v>
      </c>
      <c r="PQ39" s="151">
        <f t="shared" ca="1" si="46"/>
        <v>0</v>
      </c>
      <c r="PR39" s="151">
        <f t="shared" ca="1" si="46"/>
        <v>0</v>
      </c>
      <c r="PS39" s="151">
        <f t="shared" ca="1" si="46"/>
        <v>0</v>
      </c>
      <c r="PT39" s="151">
        <f t="shared" ca="1" si="46"/>
        <v>0</v>
      </c>
      <c r="PU39" s="151">
        <f t="shared" ca="1" si="46"/>
        <v>0</v>
      </c>
      <c r="PV39" s="151">
        <f t="shared" ca="1" si="46"/>
        <v>0</v>
      </c>
      <c r="PW39" s="151">
        <f t="shared" ca="1" si="46"/>
        <v>0</v>
      </c>
      <c r="PX39" s="151">
        <f t="shared" ca="1" si="46"/>
        <v>0</v>
      </c>
      <c r="PY39" s="151">
        <f t="shared" ca="1" si="46"/>
        <v>0</v>
      </c>
      <c r="PZ39" s="151">
        <f t="shared" ca="1" si="46"/>
        <v>0</v>
      </c>
      <c r="QA39" s="151">
        <f t="shared" ca="1" si="46"/>
        <v>0</v>
      </c>
      <c r="QB39" s="151">
        <f t="shared" ca="1" si="46"/>
        <v>0</v>
      </c>
      <c r="QC39" s="151">
        <f t="shared" ca="1" si="46"/>
        <v>0</v>
      </c>
      <c r="QD39" s="151">
        <f t="shared" ca="1" si="46"/>
        <v>0</v>
      </c>
      <c r="QE39" s="151">
        <f t="shared" ca="1" si="46"/>
        <v>0</v>
      </c>
      <c r="QF39" s="151">
        <f t="shared" ca="1" si="46"/>
        <v>0</v>
      </c>
      <c r="QG39" s="151">
        <f t="shared" ca="1" si="46"/>
        <v>0</v>
      </c>
      <c r="QH39" s="151">
        <f t="shared" ca="1" si="46"/>
        <v>0</v>
      </c>
      <c r="QI39" s="151">
        <f t="shared" ca="1" si="46"/>
        <v>0</v>
      </c>
      <c r="QJ39" s="151">
        <f t="shared" ca="1" si="46"/>
        <v>0</v>
      </c>
      <c r="QK39" s="151">
        <f t="shared" ca="1" si="46"/>
        <v>0</v>
      </c>
      <c r="QL39" s="151">
        <f t="shared" ca="1" si="46"/>
        <v>0</v>
      </c>
      <c r="QM39" s="151">
        <f t="shared" ca="1" si="46"/>
        <v>0</v>
      </c>
      <c r="QN39" s="151">
        <f t="shared" ca="1" si="46"/>
        <v>0</v>
      </c>
      <c r="QO39" s="151">
        <f t="shared" ca="1" si="46"/>
        <v>0</v>
      </c>
      <c r="QP39" s="151">
        <f t="shared" ca="1" si="46"/>
        <v>0</v>
      </c>
      <c r="QQ39" s="151">
        <f t="shared" ca="1" si="46"/>
        <v>0</v>
      </c>
      <c r="QR39" s="151">
        <f t="shared" ca="1" si="46"/>
        <v>0</v>
      </c>
      <c r="QS39" s="151">
        <f t="shared" ca="1" si="46"/>
        <v>0</v>
      </c>
      <c r="QT39" s="151">
        <f t="shared" ca="1" si="46"/>
        <v>0</v>
      </c>
      <c r="QU39" s="151">
        <f t="shared" ca="1" si="46"/>
        <v>0</v>
      </c>
      <c r="QV39" s="151">
        <f t="shared" ca="1" si="46"/>
        <v>0</v>
      </c>
      <c r="QW39" s="151">
        <f t="shared" ca="1" si="46"/>
        <v>0</v>
      </c>
      <c r="QX39" s="151">
        <f t="shared" ca="1" si="46"/>
        <v>0</v>
      </c>
      <c r="QY39" s="151">
        <f t="shared" ca="1" si="46"/>
        <v>0</v>
      </c>
      <c r="QZ39" s="151">
        <f t="shared" ca="1" si="46"/>
        <v>0</v>
      </c>
      <c r="RA39" s="151">
        <f t="shared" ca="1" si="46"/>
        <v>0</v>
      </c>
      <c r="RB39" s="151">
        <f t="shared" ca="1" si="46"/>
        <v>0</v>
      </c>
      <c r="RC39" s="151">
        <f t="shared" ca="1" si="46"/>
        <v>0</v>
      </c>
      <c r="RD39" s="151">
        <f t="shared" ca="1" si="46"/>
        <v>0</v>
      </c>
      <c r="RE39" s="151">
        <f t="shared" ca="1" si="46"/>
        <v>0</v>
      </c>
      <c r="RF39" s="151">
        <f t="shared" ca="1" si="46"/>
        <v>0</v>
      </c>
      <c r="RG39" s="151">
        <f t="shared" ca="1" si="46"/>
        <v>0</v>
      </c>
      <c r="RH39" s="151">
        <f t="shared" ca="1" si="46"/>
        <v>0</v>
      </c>
      <c r="RI39" s="151">
        <f t="shared" ca="1" si="46"/>
        <v>0</v>
      </c>
      <c r="RJ39" s="151">
        <f t="shared" ca="1" si="46"/>
        <v>0</v>
      </c>
      <c r="RK39" s="151">
        <f t="shared" ca="1" si="46"/>
        <v>0</v>
      </c>
      <c r="RL39" s="151">
        <f t="shared" ca="1" si="46"/>
        <v>0</v>
      </c>
      <c r="RM39" s="151">
        <f t="shared" ca="1" si="46"/>
        <v>0</v>
      </c>
      <c r="RN39" s="151">
        <f t="shared" ca="1" si="46"/>
        <v>0</v>
      </c>
      <c r="RO39" s="151">
        <f t="shared" ca="1" si="46"/>
        <v>0</v>
      </c>
      <c r="RP39" s="151">
        <f t="shared" ca="1" si="46"/>
        <v>0</v>
      </c>
      <c r="RQ39" s="151">
        <f t="shared" ca="1" si="46"/>
        <v>0</v>
      </c>
      <c r="RR39" s="151">
        <f t="shared" ca="1" si="46"/>
        <v>0</v>
      </c>
      <c r="RS39" s="151">
        <f t="shared" ca="1" si="46"/>
        <v>0</v>
      </c>
      <c r="RT39" s="151">
        <f t="shared" ca="1" si="46"/>
        <v>0</v>
      </c>
      <c r="RU39" s="151">
        <f t="shared" ca="1" si="46"/>
        <v>0</v>
      </c>
      <c r="RV39" s="151">
        <f t="shared" ca="1" si="46"/>
        <v>0</v>
      </c>
      <c r="RW39" s="151">
        <f t="shared" ca="1" si="46"/>
        <v>0</v>
      </c>
      <c r="RX39" s="151">
        <f t="shared" ca="1" si="46"/>
        <v>0</v>
      </c>
      <c r="RY39" s="151">
        <f t="shared" ca="1" si="46"/>
        <v>0</v>
      </c>
      <c r="RZ39" s="151">
        <f t="shared" ca="1" si="46"/>
        <v>0</v>
      </c>
      <c r="SA39" s="151">
        <f t="shared" ref="SA39:UL39" ca="1" si="47">IF($D39=0,0,(SA17*$D17+SA18*$D18+SA19*$D19+SA20*$D20+SA21*$D21+SA22*$D22+SA26*$D26+SA27*$D27+SA28*$D28+SA29*$D29+SA30*$D30+SA31*$D31)/$D39)</f>
        <v>0</v>
      </c>
      <c r="SB39" s="151">
        <f t="shared" ca="1" si="47"/>
        <v>0</v>
      </c>
      <c r="SC39" s="151">
        <f t="shared" ca="1" si="47"/>
        <v>0</v>
      </c>
      <c r="SD39" s="151">
        <f t="shared" ca="1" si="47"/>
        <v>0</v>
      </c>
      <c r="SE39" s="151">
        <f t="shared" ca="1" si="47"/>
        <v>0</v>
      </c>
      <c r="SF39" s="151">
        <f t="shared" ca="1" si="47"/>
        <v>0</v>
      </c>
      <c r="SG39" s="151">
        <f t="shared" ca="1" si="47"/>
        <v>0</v>
      </c>
      <c r="SH39" s="151">
        <f t="shared" ca="1" si="47"/>
        <v>0</v>
      </c>
      <c r="SI39" s="151">
        <f t="shared" ca="1" si="47"/>
        <v>0</v>
      </c>
      <c r="SJ39" s="151">
        <f t="shared" ca="1" si="47"/>
        <v>0</v>
      </c>
      <c r="SK39" s="151">
        <f t="shared" ca="1" si="47"/>
        <v>0</v>
      </c>
      <c r="SL39" s="151">
        <f t="shared" ca="1" si="47"/>
        <v>0</v>
      </c>
      <c r="SM39" s="151">
        <f t="shared" ca="1" si="47"/>
        <v>0</v>
      </c>
      <c r="SN39" s="151">
        <f t="shared" ca="1" si="47"/>
        <v>0</v>
      </c>
      <c r="SO39" s="151">
        <f t="shared" ca="1" si="47"/>
        <v>0</v>
      </c>
      <c r="SP39" s="151">
        <f t="shared" ca="1" si="47"/>
        <v>0</v>
      </c>
      <c r="SQ39" s="151">
        <f t="shared" ca="1" si="47"/>
        <v>0</v>
      </c>
      <c r="SR39" s="151">
        <f t="shared" ca="1" si="47"/>
        <v>0</v>
      </c>
      <c r="SS39" s="151">
        <f t="shared" ca="1" si="47"/>
        <v>0</v>
      </c>
      <c r="ST39" s="151">
        <f t="shared" ca="1" si="47"/>
        <v>0</v>
      </c>
      <c r="SU39" s="151">
        <f t="shared" ca="1" si="47"/>
        <v>0</v>
      </c>
      <c r="SV39" s="151">
        <f t="shared" ca="1" si="47"/>
        <v>0</v>
      </c>
      <c r="SW39" s="151">
        <f t="shared" ca="1" si="47"/>
        <v>0</v>
      </c>
      <c r="SX39" s="151">
        <f t="shared" ca="1" si="47"/>
        <v>0</v>
      </c>
      <c r="SY39" s="151">
        <f t="shared" ca="1" si="47"/>
        <v>0</v>
      </c>
      <c r="SZ39" s="151">
        <f t="shared" ca="1" si="47"/>
        <v>0</v>
      </c>
      <c r="TA39" s="151">
        <f t="shared" ca="1" si="47"/>
        <v>0</v>
      </c>
      <c r="TB39" s="151">
        <f t="shared" ca="1" si="47"/>
        <v>0</v>
      </c>
      <c r="TC39" s="151">
        <f t="shared" ca="1" si="47"/>
        <v>0</v>
      </c>
      <c r="TD39" s="151">
        <f t="shared" ca="1" si="47"/>
        <v>0</v>
      </c>
      <c r="TE39" s="151">
        <f t="shared" ca="1" si="47"/>
        <v>0</v>
      </c>
      <c r="TF39" s="151">
        <f t="shared" ca="1" si="47"/>
        <v>0</v>
      </c>
      <c r="TG39" s="151">
        <f t="shared" ca="1" si="47"/>
        <v>0</v>
      </c>
      <c r="TH39" s="151">
        <f t="shared" ca="1" si="47"/>
        <v>0</v>
      </c>
      <c r="TI39" s="151">
        <f t="shared" ca="1" si="47"/>
        <v>0</v>
      </c>
      <c r="TJ39" s="151">
        <f t="shared" ca="1" si="47"/>
        <v>0</v>
      </c>
      <c r="TK39" s="151">
        <f t="shared" ca="1" si="47"/>
        <v>0</v>
      </c>
      <c r="TL39" s="151">
        <f t="shared" ca="1" si="47"/>
        <v>0</v>
      </c>
      <c r="TM39" s="151">
        <f t="shared" ca="1" si="47"/>
        <v>0</v>
      </c>
      <c r="TN39" s="151">
        <f t="shared" ca="1" si="47"/>
        <v>0</v>
      </c>
      <c r="TO39" s="151">
        <f t="shared" ca="1" si="47"/>
        <v>0</v>
      </c>
      <c r="TP39" s="151">
        <f t="shared" ca="1" si="47"/>
        <v>0</v>
      </c>
      <c r="TQ39" s="151">
        <f t="shared" ca="1" si="47"/>
        <v>0</v>
      </c>
      <c r="TR39" s="151">
        <f t="shared" ca="1" si="47"/>
        <v>0</v>
      </c>
      <c r="TS39" s="151">
        <f t="shared" ca="1" si="47"/>
        <v>0</v>
      </c>
      <c r="TT39" s="151">
        <f t="shared" ca="1" si="47"/>
        <v>0</v>
      </c>
      <c r="TU39" s="151">
        <f t="shared" ca="1" si="47"/>
        <v>0</v>
      </c>
      <c r="TV39" s="151">
        <f t="shared" ca="1" si="47"/>
        <v>0</v>
      </c>
      <c r="TW39" s="151">
        <f t="shared" ca="1" si="47"/>
        <v>0</v>
      </c>
      <c r="TX39" s="151">
        <f t="shared" ca="1" si="47"/>
        <v>0</v>
      </c>
      <c r="TY39" s="151">
        <f t="shared" ca="1" si="47"/>
        <v>0</v>
      </c>
      <c r="TZ39" s="151">
        <f t="shared" ca="1" si="47"/>
        <v>0</v>
      </c>
      <c r="UA39" s="151">
        <f t="shared" ca="1" si="47"/>
        <v>0</v>
      </c>
      <c r="UB39" s="151">
        <f t="shared" ca="1" si="47"/>
        <v>0</v>
      </c>
      <c r="UC39" s="151">
        <f t="shared" ca="1" si="47"/>
        <v>0</v>
      </c>
      <c r="UD39" s="151">
        <f t="shared" ca="1" si="47"/>
        <v>0</v>
      </c>
      <c r="UE39" s="151">
        <f t="shared" ca="1" si="47"/>
        <v>0</v>
      </c>
      <c r="UF39" s="151">
        <f t="shared" ca="1" si="47"/>
        <v>0</v>
      </c>
      <c r="UG39" s="151">
        <f t="shared" ca="1" si="47"/>
        <v>0</v>
      </c>
      <c r="UH39" s="151">
        <f t="shared" ca="1" si="47"/>
        <v>0</v>
      </c>
      <c r="UI39" s="151">
        <f t="shared" ca="1" si="47"/>
        <v>0</v>
      </c>
      <c r="UJ39" s="151">
        <f t="shared" ca="1" si="47"/>
        <v>0</v>
      </c>
      <c r="UK39" s="151">
        <f t="shared" ca="1" si="47"/>
        <v>0</v>
      </c>
      <c r="UL39" s="151">
        <f t="shared" ca="1" si="47"/>
        <v>0</v>
      </c>
      <c r="UM39" s="151">
        <f t="shared" ref="UM39:WX39" ca="1" si="48">IF($D39=0,0,(UM17*$D17+UM18*$D18+UM19*$D19+UM20*$D20+UM21*$D21+UM22*$D22+UM26*$D26+UM27*$D27+UM28*$D28+UM29*$D29+UM30*$D30+UM31*$D31)/$D39)</f>
        <v>0</v>
      </c>
      <c r="UN39" s="151">
        <f t="shared" ca="1" si="48"/>
        <v>0</v>
      </c>
      <c r="UO39" s="151">
        <f t="shared" ca="1" si="48"/>
        <v>0</v>
      </c>
      <c r="UP39" s="151">
        <f t="shared" ca="1" si="48"/>
        <v>0</v>
      </c>
      <c r="UQ39" s="151">
        <f t="shared" ca="1" si="48"/>
        <v>0</v>
      </c>
      <c r="UR39" s="151">
        <f t="shared" ca="1" si="48"/>
        <v>0</v>
      </c>
      <c r="US39" s="151">
        <f t="shared" ca="1" si="48"/>
        <v>0</v>
      </c>
      <c r="UT39" s="151">
        <f t="shared" ca="1" si="48"/>
        <v>0</v>
      </c>
      <c r="UU39" s="151">
        <f t="shared" ca="1" si="48"/>
        <v>0</v>
      </c>
      <c r="UV39" s="151">
        <f t="shared" ca="1" si="48"/>
        <v>0</v>
      </c>
      <c r="UW39" s="151">
        <f t="shared" ca="1" si="48"/>
        <v>0</v>
      </c>
      <c r="UX39" s="151">
        <f t="shared" ca="1" si="48"/>
        <v>0</v>
      </c>
      <c r="UY39" s="151">
        <f t="shared" ca="1" si="48"/>
        <v>0</v>
      </c>
      <c r="UZ39" s="151">
        <f t="shared" ca="1" si="48"/>
        <v>0</v>
      </c>
      <c r="VA39" s="151">
        <f t="shared" ca="1" si="48"/>
        <v>0</v>
      </c>
      <c r="VB39" s="151">
        <f t="shared" ca="1" si="48"/>
        <v>0</v>
      </c>
      <c r="VC39" s="151">
        <f t="shared" ca="1" si="48"/>
        <v>0</v>
      </c>
      <c r="VD39" s="151">
        <f t="shared" ca="1" si="48"/>
        <v>0</v>
      </c>
      <c r="VE39" s="151">
        <f t="shared" ca="1" si="48"/>
        <v>0</v>
      </c>
      <c r="VF39" s="151">
        <f t="shared" ca="1" si="48"/>
        <v>0</v>
      </c>
      <c r="VG39" s="151">
        <f t="shared" ca="1" si="48"/>
        <v>0</v>
      </c>
      <c r="VH39" s="151">
        <f t="shared" ca="1" si="48"/>
        <v>0</v>
      </c>
      <c r="VI39" s="151">
        <f t="shared" ca="1" si="48"/>
        <v>0</v>
      </c>
      <c r="VJ39" s="151">
        <f t="shared" ca="1" si="48"/>
        <v>0</v>
      </c>
      <c r="VK39" s="151">
        <f t="shared" ca="1" si="48"/>
        <v>0</v>
      </c>
      <c r="VL39" s="151">
        <f t="shared" ca="1" si="48"/>
        <v>0</v>
      </c>
      <c r="VM39" s="151">
        <f t="shared" ca="1" si="48"/>
        <v>0</v>
      </c>
      <c r="VN39" s="151">
        <f t="shared" ca="1" si="48"/>
        <v>0</v>
      </c>
      <c r="VO39" s="151">
        <f t="shared" ca="1" si="48"/>
        <v>0</v>
      </c>
      <c r="VP39" s="151">
        <f t="shared" ca="1" si="48"/>
        <v>0</v>
      </c>
      <c r="VQ39" s="151">
        <f t="shared" ca="1" si="48"/>
        <v>0</v>
      </c>
      <c r="VR39" s="151">
        <f t="shared" ca="1" si="48"/>
        <v>0</v>
      </c>
      <c r="VS39" s="151">
        <f t="shared" ca="1" si="48"/>
        <v>0</v>
      </c>
      <c r="VT39" s="151">
        <f t="shared" ca="1" si="48"/>
        <v>0</v>
      </c>
      <c r="VU39" s="151">
        <f t="shared" ca="1" si="48"/>
        <v>0</v>
      </c>
      <c r="VV39" s="151">
        <f t="shared" ca="1" si="48"/>
        <v>0</v>
      </c>
      <c r="VW39" s="151">
        <f t="shared" ca="1" si="48"/>
        <v>0</v>
      </c>
      <c r="VX39" s="151">
        <f t="shared" ca="1" si="48"/>
        <v>0</v>
      </c>
      <c r="VY39" s="151">
        <f t="shared" ca="1" si="48"/>
        <v>0</v>
      </c>
      <c r="VZ39" s="151">
        <f t="shared" ca="1" si="48"/>
        <v>0</v>
      </c>
      <c r="WA39" s="151">
        <f t="shared" ca="1" si="48"/>
        <v>0</v>
      </c>
      <c r="WB39" s="151">
        <f t="shared" ca="1" si="48"/>
        <v>0</v>
      </c>
      <c r="WC39" s="151">
        <f t="shared" ca="1" si="48"/>
        <v>0</v>
      </c>
      <c r="WD39" s="151">
        <f t="shared" ca="1" si="48"/>
        <v>0</v>
      </c>
      <c r="WE39" s="151">
        <f t="shared" ca="1" si="48"/>
        <v>0</v>
      </c>
      <c r="WF39" s="151">
        <f t="shared" ca="1" si="48"/>
        <v>0</v>
      </c>
      <c r="WG39" s="151">
        <f t="shared" ca="1" si="48"/>
        <v>0</v>
      </c>
      <c r="WH39" s="151">
        <f t="shared" ca="1" si="48"/>
        <v>0</v>
      </c>
      <c r="WI39" s="151">
        <f t="shared" ca="1" si="48"/>
        <v>0</v>
      </c>
      <c r="WJ39" s="151">
        <f t="shared" ca="1" si="48"/>
        <v>0</v>
      </c>
      <c r="WK39" s="151">
        <f t="shared" ca="1" si="48"/>
        <v>0</v>
      </c>
      <c r="WL39" s="151">
        <f t="shared" ca="1" si="48"/>
        <v>0</v>
      </c>
      <c r="WM39" s="151">
        <f t="shared" ca="1" si="48"/>
        <v>0</v>
      </c>
      <c r="WN39" s="151">
        <f t="shared" ca="1" si="48"/>
        <v>0</v>
      </c>
      <c r="WO39" s="151">
        <f t="shared" ca="1" si="48"/>
        <v>0</v>
      </c>
      <c r="WP39" s="151">
        <f t="shared" ca="1" si="48"/>
        <v>0</v>
      </c>
      <c r="WQ39" s="151">
        <f t="shared" ca="1" si="48"/>
        <v>0</v>
      </c>
      <c r="WR39" s="151">
        <f t="shared" ca="1" si="48"/>
        <v>0</v>
      </c>
      <c r="WS39" s="151">
        <f t="shared" ca="1" si="48"/>
        <v>0</v>
      </c>
      <c r="WT39" s="151">
        <f t="shared" ca="1" si="48"/>
        <v>0</v>
      </c>
      <c r="WU39" s="151">
        <f t="shared" ca="1" si="48"/>
        <v>0</v>
      </c>
      <c r="WV39" s="151">
        <f t="shared" ca="1" si="48"/>
        <v>0</v>
      </c>
      <c r="WW39" s="151">
        <f t="shared" ca="1" si="48"/>
        <v>0</v>
      </c>
      <c r="WX39" s="151">
        <f t="shared" ca="1" si="48"/>
        <v>0</v>
      </c>
      <c r="WY39" s="151">
        <f t="shared" ref="WY39:YE39" ca="1" si="49">IF($D39=0,0,(WY17*$D17+WY18*$D18+WY19*$D19+WY20*$D20+WY21*$D21+WY22*$D22+WY26*$D26+WY27*$D27+WY28*$D28+WY29*$D29+WY30*$D30+WY31*$D31)/$D39)</f>
        <v>0</v>
      </c>
      <c r="WZ39" s="151">
        <f t="shared" ca="1" si="49"/>
        <v>0</v>
      </c>
      <c r="XA39" s="151">
        <f t="shared" ca="1" si="49"/>
        <v>0</v>
      </c>
      <c r="XB39" s="151">
        <f t="shared" ca="1" si="49"/>
        <v>0</v>
      </c>
      <c r="XC39" s="151">
        <f t="shared" ca="1" si="49"/>
        <v>0</v>
      </c>
      <c r="XD39" s="151">
        <f t="shared" ca="1" si="49"/>
        <v>0</v>
      </c>
      <c r="XE39" s="151">
        <f t="shared" ca="1" si="49"/>
        <v>0</v>
      </c>
      <c r="XF39" s="151">
        <f t="shared" ca="1" si="49"/>
        <v>0</v>
      </c>
      <c r="XG39" s="151">
        <f t="shared" ca="1" si="49"/>
        <v>0</v>
      </c>
      <c r="XH39" s="151">
        <f t="shared" ca="1" si="49"/>
        <v>0</v>
      </c>
      <c r="XI39" s="151">
        <f t="shared" ca="1" si="49"/>
        <v>0</v>
      </c>
      <c r="XJ39" s="151">
        <f t="shared" ca="1" si="49"/>
        <v>0</v>
      </c>
      <c r="XK39" s="151">
        <f t="shared" ca="1" si="49"/>
        <v>0</v>
      </c>
      <c r="XL39" s="151">
        <f t="shared" ca="1" si="49"/>
        <v>0</v>
      </c>
      <c r="XM39" s="151">
        <f t="shared" ca="1" si="49"/>
        <v>0</v>
      </c>
      <c r="XN39" s="151">
        <f t="shared" ca="1" si="49"/>
        <v>0</v>
      </c>
      <c r="XO39" s="151">
        <f t="shared" ca="1" si="49"/>
        <v>0</v>
      </c>
      <c r="XP39" s="151">
        <f t="shared" ca="1" si="49"/>
        <v>0</v>
      </c>
      <c r="XQ39" s="151">
        <f t="shared" ca="1" si="49"/>
        <v>0</v>
      </c>
      <c r="XR39" s="151">
        <f t="shared" ca="1" si="49"/>
        <v>0</v>
      </c>
      <c r="XS39" s="151">
        <f t="shared" ca="1" si="49"/>
        <v>0</v>
      </c>
      <c r="XT39" s="151">
        <f t="shared" ca="1" si="49"/>
        <v>0</v>
      </c>
      <c r="XU39" s="151">
        <f t="shared" ca="1" si="49"/>
        <v>0</v>
      </c>
      <c r="XV39" s="151">
        <f t="shared" ca="1" si="49"/>
        <v>0</v>
      </c>
      <c r="XW39" s="151">
        <f t="shared" ca="1" si="49"/>
        <v>0</v>
      </c>
      <c r="XX39" s="151">
        <f t="shared" ca="1" si="49"/>
        <v>0</v>
      </c>
      <c r="XY39" s="151">
        <f t="shared" ca="1" si="49"/>
        <v>0</v>
      </c>
      <c r="XZ39" s="151">
        <f t="shared" ca="1" si="49"/>
        <v>0</v>
      </c>
      <c r="YA39" s="151">
        <f t="shared" ca="1" si="49"/>
        <v>0</v>
      </c>
      <c r="YB39" s="151">
        <f t="shared" ca="1" si="49"/>
        <v>0</v>
      </c>
      <c r="YC39" s="151">
        <f t="shared" ca="1" si="49"/>
        <v>0</v>
      </c>
      <c r="YD39" s="151">
        <f t="shared" ca="1" si="49"/>
        <v>0</v>
      </c>
      <c r="YE39" s="151">
        <f t="shared" ca="1" si="49"/>
        <v>0</v>
      </c>
      <c r="YF39" s="108"/>
      <c r="YG39" s="109"/>
    </row>
    <row r="40" spans="1:657" s="110" customFormat="1" ht="15" customHeight="1" x14ac:dyDescent="0.25">
      <c r="A40" s="148"/>
      <c r="B40" s="149" t="s">
        <v>743</v>
      </c>
      <c r="C40" s="149"/>
      <c r="D40" s="150">
        <f ca="1">SUM(D23:D25,D32:D34)</f>
        <v>0</v>
      </c>
      <c r="E40" s="149"/>
      <c r="F40" s="149"/>
      <c r="G40" s="149"/>
      <c r="H40" s="149"/>
      <c r="I40" s="151">
        <f ca="1">IF($D40=0,0,(I23*$D23+I24*$D24+I25*$D25+I32*$D32+I33*$D33+I34*$D34)/$D40)</f>
        <v>0</v>
      </c>
      <c r="J40" s="152"/>
      <c r="K40" s="151">
        <f ca="1">IF($D40=0,0,(K23*$D23+K24*$D24+K25*$D25+K32*$D32+K33*$D33+K34*$D34)/$D40)</f>
        <v>0</v>
      </c>
      <c r="L40" s="151"/>
      <c r="M40" s="151">
        <f ca="1">IF($D40=0,0,(M23*$D23+M24*$D24+M25*$D25+M32*$D32+M33*$D33+M34*$D34)/$D40)</f>
        <v>0</v>
      </c>
      <c r="N40" s="151"/>
      <c r="O40" s="151">
        <f ca="1">IF($D40=0,0,(O23*$D23+O24*$D24+O25*$D25+O32*$D32+O33*$D33+O34*$D34)/$D40)</f>
        <v>0</v>
      </c>
      <c r="P40" s="151"/>
      <c r="Q40" s="151">
        <f t="shared" ref="Q40:AQ40" ca="1" si="50">IF($D40=0,0,(Q23*$D23+Q24*$D24+Q25*$D25+Q32*$D32+Q33*$D33+Q34*$D34)/$D40)</f>
        <v>0</v>
      </c>
      <c r="R40" s="151">
        <f t="shared" ca="1" si="50"/>
        <v>0</v>
      </c>
      <c r="S40" s="151">
        <f t="shared" ca="1" si="50"/>
        <v>0</v>
      </c>
      <c r="T40" s="151">
        <f t="shared" ca="1" si="50"/>
        <v>0</v>
      </c>
      <c r="U40" s="151">
        <f t="shared" ca="1" si="50"/>
        <v>0</v>
      </c>
      <c r="V40" s="151">
        <f t="shared" ca="1" si="50"/>
        <v>0</v>
      </c>
      <c r="W40" s="151">
        <f t="shared" ca="1" si="50"/>
        <v>0</v>
      </c>
      <c r="X40" s="151">
        <f t="shared" ca="1" si="50"/>
        <v>0</v>
      </c>
      <c r="Y40" s="151">
        <f t="shared" ca="1" si="50"/>
        <v>0</v>
      </c>
      <c r="Z40" s="151">
        <f t="shared" ca="1" si="50"/>
        <v>0</v>
      </c>
      <c r="AA40" s="151">
        <f t="shared" ca="1" si="50"/>
        <v>0</v>
      </c>
      <c r="AB40" s="151">
        <f t="shared" ca="1" si="50"/>
        <v>0</v>
      </c>
      <c r="AC40" s="151">
        <f t="shared" ca="1" si="50"/>
        <v>0</v>
      </c>
      <c r="AD40" s="151">
        <f t="shared" ca="1" si="50"/>
        <v>0</v>
      </c>
      <c r="AE40" s="151">
        <f t="shared" ca="1" si="50"/>
        <v>0</v>
      </c>
      <c r="AF40" s="151">
        <f t="shared" ca="1" si="50"/>
        <v>0</v>
      </c>
      <c r="AG40" s="151">
        <f t="shared" ca="1" si="50"/>
        <v>0</v>
      </c>
      <c r="AH40" s="151">
        <f t="shared" ca="1" si="50"/>
        <v>0</v>
      </c>
      <c r="AI40" s="151">
        <f t="shared" ca="1" si="50"/>
        <v>0</v>
      </c>
      <c r="AJ40" s="151">
        <f t="shared" ca="1" si="50"/>
        <v>0</v>
      </c>
      <c r="AK40" s="151">
        <f t="shared" ca="1" si="50"/>
        <v>0</v>
      </c>
      <c r="AL40" s="151">
        <f t="shared" ca="1" si="50"/>
        <v>0</v>
      </c>
      <c r="AM40" s="151">
        <f t="shared" ca="1" si="50"/>
        <v>0</v>
      </c>
      <c r="AN40" s="151">
        <f t="shared" ca="1" si="50"/>
        <v>0</v>
      </c>
      <c r="AO40" s="151">
        <f t="shared" ca="1" si="50"/>
        <v>0</v>
      </c>
      <c r="AP40" s="151">
        <f t="shared" ca="1" si="50"/>
        <v>0</v>
      </c>
      <c r="AQ40" s="151">
        <f t="shared" ca="1" si="50"/>
        <v>0</v>
      </c>
      <c r="AR40" s="412"/>
      <c r="AS40" s="412"/>
      <c r="AT40" s="416"/>
      <c r="AU40" s="423"/>
      <c r="AV40" s="416"/>
      <c r="AW40" s="423"/>
      <c r="AX40" s="151">
        <f t="shared" ref="AX40:BC40" ca="1" si="51">IF($D40=0,0,(AX23*$D23+AX24*$D24+AX25*$D25+AX32*$D32+AX33*$D33+AX34*$D34)/$D40)</f>
        <v>0</v>
      </c>
      <c r="AY40" s="151">
        <f t="shared" ca="1" si="51"/>
        <v>0</v>
      </c>
      <c r="AZ40" s="151">
        <f t="shared" ca="1" si="51"/>
        <v>0</v>
      </c>
      <c r="BA40" s="151">
        <f t="shared" ca="1" si="51"/>
        <v>0</v>
      </c>
      <c r="BB40" s="151">
        <f t="shared" ca="1" si="51"/>
        <v>0</v>
      </c>
      <c r="BC40" s="151">
        <f t="shared" ca="1" si="51"/>
        <v>0</v>
      </c>
      <c r="BD40" s="416"/>
      <c r="BE40" s="416"/>
      <c r="BF40" s="151">
        <f t="shared" ref="BF40:BK40" ca="1" si="52">IF($D40=0,0,(BF23*$D23+BF24*$D24+BF25*$D25+BF32*$D32+BF33*$D33+BF34*$D34)/$D40)</f>
        <v>0</v>
      </c>
      <c r="BG40" s="151">
        <f t="shared" ca="1" si="52"/>
        <v>0</v>
      </c>
      <c r="BH40" s="151">
        <f t="shared" ca="1" si="52"/>
        <v>0</v>
      </c>
      <c r="BI40" s="151">
        <f t="shared" ca="1" si="52"/>
        <v>0</v>
      </c>
      <c r="BJ40" s="151">
        <f t="shared" ca="1" si="52"/>
        <v>0</v>
      </c>
      <c r="BK40" s="151">
        <f t="shared" ca="1" si="52"/>
        <v>0</v>
      </c>
      <c r="BL40" s="416"/>
      <c r="BM40" s="151">
        <f ca="1">IF($D40=0,0,(BM23*$D23+BM24*$D24+BM25*$D25+BM32*$D32+BM33*$D33+BM34*$D34)/$D40)</f>
        <v>0</v>
      </c>
      <c r="BN40" s="151"/>
      <c r="BO40" s="151"/>
      <c r="BP40" s="151"/>
      <c r="BQ40" s="151">
        <f ca="1">IF($D40=0,0,(BQ23*$D23+BQ24*$D24+BQ25*$D25+BQ32*$D32+BQ33*$D33+BQ34*$D34)/$D40)</f>
        <v>0</v>
      </c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151"/>
      <c r="CK40" s="151">
        <f t="shared" ref="CK40:DC40" ca="1" si="53">IF($D40=0,0,(CK23*$D23+CK24*$D24+CK25*$D25+CK32*$D32+CK33*$D33+CK34*$D34)/$D40)</f>
        <v>0</v>
      </c>
      <c r="CL40" s="151">
        <f t="shared" ca="1" si="53"/>
        <v>0</v>
      </c>
      <c r="CM40" s="151">
        <f t="shared" ca="1" si="53"/>
        <v>0</v>
      </c>
      <c r="CN40" s="151">
        <f t="shared" ca="1" si="53"/>
        <v>0</v>
      </c>
      <c r="CO40" s="151">
        <f t="shared" ca="1" si="53"/>
        <v>0</v>
      </c>
      <c r="CP40" s="151">
        <f t="shared" ca="1" si="53"/>
        <v>0</v>
      </c>
      <c r="CQ40" s="151">
        <f t="shared" ca="1" si="53"/>
        <v>0</v>
      </c>
      <c r="CR40" s="151">
        <f t="shared" ca="1" si="53"/>
        <v>0</v>
      </c>
      <c r="CS40" s="151">
        <f t="shared" ca="1" si="53"/>
        <v>0</v>
      </c>
      <c r="CT40" s="151">
        <f t="shared" ca="1" si="53"/>
        <v>0</v>
      </c>
      <c r="CU40" s="151">
        <f t="shared" ca="1" si="53"/>
        <v>0</v>
      </c>
      <c r="CV40" s="151">
        <f t="shared" ca="1" si="53"/>
        <v>0</v>
      </c>
      <c r="CW40" s="151">
        <f t="shared" ca="1" si="53"/>
        <v>0</v>
      </c>
      <c r="CX40" s="151">
        <f t="shared" ca="1" si="53"/>
        <v>0</v>
      </c>
      <c r="CY40" s="151">
        <f t="shared" ca="1" si="53"/>
        <v>0</v>
      </c>
      <c r="CZ40" s="151">
        <f t="shared" ca="1" si="53"/>
        <v>0</v>
      </c>
      <c r="DA40" s="151">
        <f t="shared" ca="1" si="53"/>
        <v>0</v>
      </c>
      <c r="DB40" s="151">
        <f t="shared" ca="1" si="53"/>
        <v>0</v>
      </c>
      <c r="DC40" s="151">
        <f t="shared" ca="1" si="53"/>
        <v>0</v>
      </c>
      <c r="DD40" s="151"/>
      <c r="DE40" s="151">
        <f ca="1">IF($D40=0,0,(DE23*$D23+DE24*$D24+DE25*$D25+DE32*$D32+DE33*$D33+DE34*$D34)/$D40)</f>
        <v>0</v>
      </c>
      <c r="DF40" s="151"/>
      <c r="DG40" s="151">
        <f t="shared" ref="DG40:FR40" ca="1" si="54">IF($D40=0,0,(DG23*$D23+DG24*$D24+DG25*$D25+DG32*$D32+DG33*$D33+DG34*$D34)/$D40)</f>
        <v>0</v>
      </c>
      <c r="DH40" s="151">
        <f t="shared" ca="1" si="54"/>
        <v>0</v>
      </c>
      <c r="DI40" s="151">
        <f t="shared" ca="1" si="54"/>
        <v>0</v>
      </c>
      <c r="DJ40" s="151">
        <f t="shared" ca="1" si="54"/>
        <v>0</v>
      </c>
      <c r="DK40" s="151">
        <f t="shared" ca="1" si="54"/>
        <v>0</v>
      </c>
      <c r="DL40" s="151">
        <f t="shared" ca="1" si="54"/>
        <v>0</v>
      </c>
      <c r="DM40" s="151">
        <f t="shared" ca="1" si="54"/>
        <v>0</v>
      </c>
      <c r="DN40" s="151">
        <f t="shared" ca="1" si="54"/>
        <v>0</v>
      </c>
      <c r="DO40" s="151">
        <f t="shared" ca="1" si="54"/>
        <v>0</v>
      </c>
      <c r="DP40" s="151">
        <f t="shared" ca="1" si="54"/>
        <v>0</v>
      </c>
      <c r="DQ40" s="151">
        <f t="shared" ca="1" si="54"/>
        <v>0</v>
      </c>
      <c r="DR40" s="151">
        <f t="shared" ca="1" si="54"/>
        <v>0</v>
      </c>
      <c r="DS40" s="151">
        <f t="shared" ca="1" si="54"/>
        <v>0</v>
      </c>
      <c r="DT40" s="151">
        <f t="shared" ca="1" si="54"/>
        <v>0</v>
      </c>
      <c r="DU40" s="151">
        <f t="shared" ca="1" si="54"/>
        <v>0</v>
      </c>
      <c r="DV40" s="151">
        <f t="shared" ca="1" si="54"/>
        <v>0</v>
      </c>
      <c r="DW40" s="151">
        <f t="shared" ca="1" si="54"/>
        <v>0</v>
      </c>
      <c r="DX40" s="151">
        <f t="shared" ca="1" si="54"/>
        <v>0</v>
      </c>
      <c r="DY40" s="151">
        <f t="shared" ca="1" si="54"/>
        <v>0</v>
      </c>
      <c r="DZ40" s="151">
        <f t="shared" ca="1" si="54"/>
        <v>0</v>
      </c>
      <c r="EA40" s="151">
        <f t="shared" ca="1" si="54"/>
        <v>0</v>
      </c>
      <c r="EB40" s="151">
        <f t="shared" ca="1" si="54"/>
        <v>0</v>
      </c>
      <c r="EC40" s="151">
        <f t="shared" ca="1" si="54"/>
        <v>0</v>
      </c>
      <c r="ED40" s="151">
        <f t="shared" ca="1" si="54"/>
        <v>0</v>
      </c>
      <c r="EE40" s="151">
        <f t="shared" ca="1" si="54"/>
        <v>0</v>
      </c>
      <c r="EF40" s="151">
        <f t="shared" ca="1" si="54"/>
        <v>0</v>
      </c>
      <c r="EG40" s="151">
        <f t="shared" ca="1" si="54"/>
        <v>0</v>
      </c>
      <c r="EH40" s="151">
        <f t="shared" ca="1" si="54"/>
        <v>0</v>
      </c>
      <c r="EI40" s="151">
        <f t="shared" ca="1" si="54"/>
        <v>0</v>
      </c>
      <c r="EJ40" s="151">
        <f t="shared" ca="1" si="54"/>
        <v>0</v>
      </c>
      <c r="EK40" s="151">
        <f t="shared" ca="1" si="54"/>
        <v>0</v>
      </c>
      <c r="EL40" s="151">
        <f t="shared" ca="1" si="54"/>
        <v>0</v>
      </c>
      <c r="EM40" s="151">
        <f t="shared" ca="1" si="54"/>
        <v>0</v>
      </c>
      <c r="EN40" s="151">
        <f t="shared" ca="1" si="54"/>
        <v>0</v>
      </c>
      <c r="EO40" s="151">
        <f t="shared" ca="1" si="54"/>
        <v>0</v>
      </c>
      <c r="EP40" s="151">
        <f t="shared" ca="1" si="54"/>
        <v>0</v>
      </c>
      <c r="EQ40" s="151">
        <f t="shared" ca="1" si="54"/>
        <v>0</v>
      </c>
      <c r="ER40" s="151">
        <f t="shared" ca="1" si="54"/>
        <v>0</v>
      </c>
      <c r="ES40" s="151">
        <f t="shared" ca="1" si="54"/>
        <v>0</v>
      </c>
      <c r="ET40" s="151">
        <f t="shared" ca="1" si="54"/>
        <v>0</v>
      </c>
      <c r="EU40" s="151">
        <f t="shared" ca="1" si="54"/>
        <v>0</v>
      </c>
      <c r="EV40" s="151">
        <f t="shared" ca="1" si="54"/>
        <v>0</v>
      </c>
      <c r="EW40" s="151">
        <f t="shared" ca="1" si="54"/>
        <v>0</v>
      </c>
      <c r="EX40" s="151">
        <f t="shared" ca="1" si="54"/>
        <v>0</v>
      </c>
      <c r="EY40" s="151">
        <f t="shared" ca="1" si="54"/>
        <v>0</v>
      </c>
      <c r="EZ40" s="151">
        <f t="shared" ca="1" si="54"/>
        <v>0</v>
      </c>
      <c r="FA40" s="151">
        <f t="shared" ca="1" si="54"/>
        <v>0</v>
      </c>
      <c r="FB40" s="151">
        <f t="shared" ca="1" si="54"/>
        <v>0</v>
      </c>
      <c r="FC40" s="151">
        <f t="shared" ca="1" si="54"/>
        <v>0</v>
      </c>
      <c r="FD40" s="151">
        <f t="shared" ca="1" si="54"/>
        <v>0</v>
      </c>
      <c r="FE40" s="151">
        <f t="shared" ca="1" si="54"/>
        <v>0</v>
      </c>
      <c r="FF40" s="151">
        <f t="shared" ca="1" si="54"/>
        <v>0</v>
      </c>
      <c r="FG40" s="151">
        <f t="shared" ca="1" si="54"/>
        <v>0</v>
      </c>
      <c r="FH40" s="151">
        <f t="shared" ca="1" si="54"/>
        <v>0</v>
      </c>
      <c r="FI40" s="151">
        <f t="shared" ca="1" si="54"/>
        <v>0</v>
      </c>
      <c r="FJ40" s="151">
        <f t="shared" ca="1" si="54"/>
        <v>0</v>
      </c>
      <c r="FK40" s="151">
        <f t="shared" ca="1" si="54"/>
        <v>0</v>
      </c>
      <c r="FL40" s="151">
        <f t="shared" ca="1" si="54"/>
        <v>0</v>
      </c>
      <c r="FM40" s="151">
        <f t="shared" ca="1" si="54"/>
        <v>0</v>
      </c>
      <c r="FN40" s="151">
        <f t="shared" ca="1" si="54"/>
        <v>0</v>
      </c>
      <c r="FO40" s="151">
        <f t="shared" ca="1" si="54"/>
        <v>0</v>
      </c>
      <c r="FP40" s="151">
        <f t="shared" ca="1" si="54"/>
        <v>0</v>
      </c>
      <c r="FQ40" s="151">
        <f t="shared" ca="1" si="54"/>
        <v>0</v>
      </c>
      <c r="FR40" s="151">
        <f t="shared" ca="1" si="54"/>
        <v>0</v>
      </c>
      <c r="FS40" s="151">
        <f t="shared" ref="FS40:ID40" ca="1" si="55">IF($D40=0,0,(FS23*$D23+FS24*$D24+FS25*$D25+FS32*$D32+FS33*$D33+FS34*$D34)/$D40)</f>
        <v>0</v>
      </c>
      <c r="FT40" s="151">
        <f t="shared" ca="1" si="55"/>
        <v>0</v>
      </c>
      <c r="FU40" s="151">
        <f t="shared" ca="1" si="55"/>
        <v>0</v>
      </c>
      <c r="FV40" s="151">
        <f t="shared" ca="1" si="55"/>
        <v>0</v>
      </c>
      <c r="FW40" s="151">
        <f t="shared" ca="1" si="55"/>
        <v>0</v>
      </c>
      <c r="FX40" s="151">
        <f t="shared" ca="1" si="55"/>
        <v>0</v>
      </c>
      <c r="FY40" s="151">
        <f t="shared" ca="1" si="55"/>
        <v>0</v>
      </c>
      <c r="FZ40" s="151">
        <f t="shared" ca="1" si="55"/>
        <v>0</v>
      </c>
      <c r="GA40" s="151">
        <f t="shared" ca="1" si="55"/>
        <v>0</v>
      </c>
      <c r="GB40" s="151">
        <f t="shared" ca="1" si="55"/>
        <v>0</v>
      </c>
      <c r="GC40" s="151">
        <f t="shared" ca="1" si="55"/>
        <v>0</v>
      </c>
      <c r="GD40" s="151">
        <f t="shared" ca="1" si="55"/>
        <v>0</v>
      </c>
      <c r="GE40" s="151">
        <f t="shared" ca="1" si="55"/>
        <v>0</v>
      </c>
      <c r="GF40" s="151">
        <f t="shared" ca="1" si="55"/>
        <v>0</v>
      </c>
      <c r="GG40" s="151">
        <f t="shared" ca="1" si="55"/>
        <v>0</v>
      </c>
      <c r="GH40" s="151">
        <f t="shared" ca="1" si="55"/>
        <v>0</v>
      </c>
      <c r="GI40" s="151">
        <f t="shared" ca="1" si="55"/>
        <v>0</v>
      </c>
      <c r="GJ40" s="151">
        <f t="shared" ca="1" si="55"/>
        <v>0</v>
      </c>
      <c r="GK40" s="151">
        <f t="shared" ca="1" si="55"/>
        <v>0</v>
      </c>
      <c r="GL40" s="151">
        <f t="shared" ca="1" si="55"/>
        <v>0</v>
      </c>
      <c r="GM40" s="151">
        <f t="shared" ca="1" si="55"/>
        <v>0</v>
      </c>
      <c r="GN40" s="151">
        <f t="shared" ca="1" si="55"/>
        <v>0</v>
      </c>
      <c r="GO40" s="151">
        <f t="shared" ca="1" si="55"/>
        <v>0</v>
      </c>
      <c r="GP40" s="151">
        <f t="shared" ca="1" si="55"/>
        <v>0</v>
      </c>
      <c r="GQ40" s="151">
        <f t="shared" ca="1" si="55"/>
        <v>0</v>
      </c>
      <c r="GR40" s="151">
        <f t="shared" ca="1" si="55"/>
        <v>0</v>
      </c>
      <c r="GS40" s="151">
        <f t="shared" ca="1" si="55"/>
        <v>0</v>
      </c>
      <c r="GT40" s="151">
        <f t="shared" ca="1" si="55"/>
        <v>0</v>
      </c>
      <c r="GU40" s="151">
        <f t="shared" ca="1" si="55"/>
        <v>0</v>
      </c>
      <c r="GV40" s="151">
        <f t="shared" ca="1" si="55"/>
        <v>0</v>
      </c>
      <c r="GW40" s="151">
        <f t="shared" ca="1" si="55"/>
        <v>0</v>
      </c>
      <c r="GX40" s="151">
        <f t="shared" ca="1" si="55"/>
        <v>0</v>
      </c>
      <c r="GY40" s="151">
        <f t="shared" ca="1" si="55"/>
        <v>0</v>
      </c>
      <c r="GZ40" s="151">
        <f t="shared" ca="1" si="55"/>
        <v>0</v>
      </c>
      <c r="HA40" s="151">
        <f t="shared" ca="1" si="55"/>
        <v>0</v>
      </c>
      <c r="HB40" s="151">
        <f t="shared" ca="1" si="55"/>
        <v>0</v>
      </c>
      <c r="HC40" s="151">
        <f t="shared" ca="1" si="55"/>
        <v>0</v>
      </c>
      <c r="HD40" s="151">
        <f t="shared" ca="1" si="55"/>
        <v>0</v>
      </c>
      <c r="HE40" s="151">
        <f t="shared" ca="1" si="55"/>
        <v>0</v>
      </c>
      <c r="HF40" s="151">
        <f t="shared" ca="1" si="55"/>
        <v>0</v>
      </c>
      <c r="HG40" s="151">
        <f t="shared" ca="1" si="55"/>
        <v>0</v>
      </c>
      <c r="HH40" s="151">
        <f t="shared" ca="1" si="55"/>
        <v>0</v>
      </c>
      <c r="HI40" s="151">
        <f t="shared" ca="1" si="55"/>
        <v>0</v>
      </c>
      <c r="HJ40" s="151">
        <f t="shared" ca="1" si="55"/>
        <v>0</v>
      </c>
      <c r="HK40" s="151">
        <f t="shared" ca="1" si="55"/>
        <v>0</v>
      </c>
      <c r="HL40" s="151">
        <f t="shared" ca="1" si="55"/>
        <v>0</v>
      </c>
      <c r="HM40" s="151">
        <f t="shared" ca="1" si="55"/>
        <v>0</v>
      </c>
      <c r="HN40" s="151">
        <f t="shared" ca="1" si="55"/>
        <v>0</v>
      </c>
      <c r="HO40" s="151">
        <f t="shared" ca="1" si="55"/>
        <v>0</v>
      </c>
      <c r="HP40" s="151">
        <f t="shared" ca="1" si="55"/>
        <v>0</v>
      </c>
      <c r="HQ40" s="151">
        <f t="shared" ca="1" si="55"/>
        <v>0</v>
      </c>
      <c r="HR40" s="151">
        <f t="shared" ca="1" si="55"/>
        <v>0</v>
      </c>
      <c r="HS40" s="151">
        <f t="shared" ca="1" si="55"/>
        <v>0</v>
      </c>
      <c r="HT40" s="151">
        <f t="shared" ca="1" si="55"/>
        <v>0</v>
      </c>
      <c r="HU40" s="151">
        <f t="shared" ca="1" si="55"/>
        <v>0</v>
      </c>
      <c r="HV40" s="151">
        <f t="shared" ca="1" si="55"/>
        <v>0</v>
      </c>
      <c r="HW40" s="151">
        <f t="shared" ca="1" si="55"/>
        <v>0</v>
      </c>
      <c r="HX40" s="151">
        <f t="shared" ca="1" si="55"/>
        <v>0</v>
      </c>
      <c r="HY40" s="151">
        <f t="shared" ca="1" si="55"/>
        <v>0</v>
      </c>
      <c r="HZ40" s="151">
        <f t="shared" ca="1" si="55"/>
        <v>0</v>
      </c>
      <c r="IA40" s="151">
        <f t="shared" ca="1" si="55"/>
        <v>0</v>
      </c>
      <c r="IB40" s="151">
        <f t="shared" ca="1" si="55"/>
        <v>0</v>
      </c>
      <c r="IC40" s="151">
        <f t="shared" ca="1" si="55"/>
        <v>0</v>
      </c>
      <c r="ID40" s="151">
        <f t="shared" ca="1" si="55"/>
        <v>0</v>
      </c>
      <c r="IE40" s="151">
        <f t="shared" ref="IE40:KP40" ca="1" si="56">IF($D40=0,0,(IE23*$D23+IE24*$D24+IE25*$D25+IE32*$D32+IE33*$D33+IE34*$D34)/$D40)</f>
        <v>0</v>
      </c>
      <c r="IF40" s="151">
        <f t="shared" ca="1" si="56"/>
        <v>0</v>
      </c>
      <c r="IG40" s="151">
        <f t="shared" ca="1" si="56"/>
        <v>0</v>
      </c>
      <c r="IH40" s="151">
        <f t="shared" ca="1" si="56"/>
        <v>0</v>
      </c>
      <c r="II40" s="151">
        <f t="shared" ca="1" si="56"/>
        <v>0</v>
      </c>
      <c r="IJ40" s="151">
        <f t="shared" ca="1" si="56"/>
        <v>0</v>
      </c>
      <c r="IK40" s="151">
        <f t="shared" ca="1" si="56"/>
        <v>0</v>
      </c>
      <c r="IL40" s="151">
        <f t="shared" ca="1" si="56"/>
        <v>0</v>
      </c>
      <c r="IM40" s="151">
        <f t="shared" ca="1" si="56"/>
        <v>0</v>
      </c>
      <c r="IN40" s="151">
        <f t="shared" ca="1" si="56"/>
        <v>0</v>
      </c>
      <c r="IO40" s="151">
        <f t="shared" ca="1" si="56"/>
        <v>0</v>
      </c>
      <c r="IP40" s="151">
        <f t="shared" ca="1" si="56"/>
        <v>0</v>
      </c>
      <c r="IQ40" s="151">
        <f t="shared" ca="1" si="56"/>
        <v>0</v>
      </c>
      <c r="IR40" s="151">
        <f t="shared" ca="1" si="56"/>
        <v>0</v>
      </c>
      <c r="IS40" s="151">
        <f t="shared" ca="1" si="56"/>
        <v>0</v>
      </c>
      <c r="IT40" s="151">
        <f t="shared" ca="1" si="56"/>
        <v>0</v>
      </c>
      <c r="IU40" s="151">
        <f t="shared" ca="1" si="56"/>
        <v>0</v>
      </c>
      <c r="IV40" s="151">
        <f t="shared" ca="1" si="56"/>
        <v>0</v>
      </c>
      <c r="IW40" s="151">
        <f t="shared" ca="1" si="56"/>
        <v>0</v>
      </c>
      <c r="IX40" s="151">
        <f t="shared" ca="1" si="56"/>
        <v>0</v>
      </c>
      <c r="IY40" s="151">
        <f t="shared" ca="1" si="56"/>
        <v>0</v>
      </c>
      <c r="IZ40" s="151">
        <f t="shared" ca="1" si="56"/>
        <v>0</v>
      </c>
      <c r="JA40" s="151">
        <f t="shared" ca="1" si="56"/>
        <v>0</v>
      </c>
      <c r="JB40" s="151">
        <f t="shared" ca="1" si="56"/>
        <v>0</v>
      </c>
      <c r="JC40" s="151">
        <f t="shared" ca="1" si="56"/>
        <v>0</v>
      </c>
      <c r="JD40" s="151">
        <f t="shared" ca="1" si="56"/>
        <v>0</v>
      </c>
      <c r="JE40" s="151">
        <f t="shared" ca="1" si="56"/>
        <v>0</v>
      </c>
      <c r="JF40" s="151">
        <f t="shared" ca="1" si="56"/>
        <v>0</v>
      </c>
      <c r="JG40" s="151">
        <f t="shared" ca="1" si="56"/>
        <v>0</v>
      </c>
      <c r="JH40" s="151">
        <f t="shared" ca="1" si="56"/>
        <v>0</v>
      </c>
      <c r="JI40" s="151">
        <f t="shared" ca="1" si="56"/>
        <v>0</v>
      </c>
      <c r="JJ40" s="151">
        <f t="shared" ca="1" si="56"/>
        <v>0</v>
      </c>
      <c r="JK40" s="151">
        <f t="shared" ca="1" si="56"/>
        <v>0</v>
      </c>
      <c r="JL40" s="151">
        <f t="shared" ca="1" si="56"/>
        <v>0</v>
      </c>
      <c r="JM40" s="151">
        <f t="shared" ca="1" si="56"/>
        <v>0</v>
      </c>
      <c r="JN40" s="151">
        <f t="shared" ca="1" si="56"/>
        <v>0</v>
      </c>
      <c r="JO40" s="151">
        <f t="shared" ca="1" si="56"/>
        <v>0</v>
      </c>
      <c r="JP40" s="151">
        <f t="shared" ca="1" si="56"/>
        <v>0</v>
      </c>
      <c r="JQ40" s="151">
        <f t="shared" ca="1" si="56"/>
        <v>0</v>
      </c>
      <c r="JR40" s="151">
        <f t="shared" ca="1" si="56"/>
        <v>0</v>
      </c>
      <c r="JS40" s="151">
        <f t="shared" ca="1" si="56"/>
        <v>0</v>
      </c>
      <c r="JT40" s="151">
        <f t="shared" ca="1" si="56"/>
        <v>0</v>
      </c>
      <c r="JU40" s="151">
        <f t="shared" ca="1" si="56"/>
        <v>0</v>
      </c>
      <c r="JV40" s="151">
        <f t="shared" ca="1" si="56"/>
        <v>0</v>
      </c>
      <c r="JW40" s="151">
        <f t="shared" ca="1" si="56"/>
        <v>0</v>
      </c>
      <c r="JX40" s="151">
        <f t="shared" ca="1" si="56"/>
        <v>0</v>
      </c>
      <c r="JY40" s="151">
        <f t="shared" ca="1" si="56"/>
        <v>0</v>
      </c>
      <c r="JZ40" s="151">
        <f t="shared" ca="1" si="56"/>
        <v>0</v>
      </c>
      <c r="KA40" s="151">
        <f t="shared" ca="1" si="56"/>
        <v>0</v>
      </c>
      <c r="KB40" s="151">
        <f t="shared" ca="1" si="56"/>
        <v>0</v>
      </c>
      <c r="KC40" s="151">
        <f t="shared" ca="1" si="56"/>
        <v>0</v>
      </c>
      <c r="KD40" s="151">
        <f t="shared" ca="1" si="56"/>
        <v>0</v>
      </c>
      <c r="KE40" s="151">
        <f t="shared" ca="1" si="56"/>
        <v>0</v>
      </c>
      <c r="KF40" s="151">
        <f t="shared" ca="1" si="56"/>
        <v>0</v>
      </c>
      <c r="KG40" s="151">
        <f t="shared" ca="1" si="56"/>
        <v>0</v>
      </c>
      <c r="KH40" s="151">
        <f t="shared" ca="1" si="56"/>
        <v>0</v>
      </c>
      <c r="KI40" s="151">
        <f t="shared" ca="1" si="56"/>
        <v>0</v>
      </c>
      <c r="KJ40" s="151">
        <f t="shared" ca="1" si="56"/>
        <v>0</v>
      </c>
      <c r="KK40" s="151">
        <f t="shared" ca="1" si="56"/>
        <v>0</v>
      </c>
      <c r="KL40" s="151">
        <f t="shared" ca="1" si="56"/>
        <v>0</v>
      </c>
      <c r="KM40" s="151">
        <f t="shared" ca="1" si="56"/>
        <v>0</v>
      </c>
      <c r="KN40" s="151">
        <f t="shared" ca="1" si="56"/>
        <v>0</v>
      </c>
      <c r="KO40" s="151">
        <f t="shared" ca="1" si="56"/>
        <v>0</v>
      </c>
      <c r="KP40" s="151">
        <f t="shared" ca="1" si="56"/>
        <v>0</v>
      </c>
      <c r="KQ40" s="151">
        <f t="shared" ref="KQ40:NB40" ca="1" si="57">IF($D40=0,0,(KQ23*$D23+KQ24*$D24+KQ25*$D25+KQ32*$D32+KQ33*$D33+KQ34*$D34)/$D40)</f>
        <v>0</v>
      </c>
      <c r="KR40" s="151">
        <f t="shared" ca="1" si="57"/>
        <v>0</v>
      </c>
      <c r="KS40" s="151">
        <f t="shared" ca="1" si="57"/>
        <v>0</v>
      </c>
      <c r="KT40" s="151">
        <f t="shared" ca="1" si="57"/>
        <v>0</v>
      </c>
      <c r="KU40" s="151">
        <f t="shared" ca="1" si="57"/>
        <v>0</v>
      </c>
      <c r="KV40" s="151">
        <f t="shared" ca="1" si="57"/>
        <v>0</v>
      </c>
      <c r="KW40" s="151">
        <f t="shared" ca="1" si="57"/>
        <v>0</v>
      </c>
      <c r="KX40" s="151">
        <f t="shared" ca="1" si="57"/>
        <v>0</v>
      </c>
      <c r="KY40" s="151">
        <f t="shared" ca="1" si="57"/>
        <v>0</v>
      </c>
      <c r="KZ40" s="151">
        <f t="shared" ca="1" si="57"/>
        <v>0</v>
      </c>
      <c r="LA40" s="151">
        <f t="shared" ca="1" si="57"/>
        <v>0</v>
      </c>
      <c r="LB40" s="151">
        <f t="shared" ca="1" si="57"/>
        <v>0</v>
      </c>
      <c r="LC40" s="151">
        <f t="shared" ca="1" si="57"/>
        <v>0</v>
      </c>
      <c r="LD40" s="151">
        <f t="shared" ca="1" si="57"/>
        <v>0</v>
      </c>
      <c r="LE40" s="151">
        <f t="shared" ca="1" si="57"/>
        <v>0</v>
      </c>
      <c r="LF40" s="151">
        <f t="shared" ca="1" si="57"/>
        <v>0</v>
      </c>
      <c r="LG40" s="151">
        <f t="shared" ca="1" si="57"/>
        <v>0</v>
      </c>
      <c r="LH40" s="151">
        <f t="shared" ca="1" si="57"/>
        <v>0</v>
      </c>
      <c r="LI40" s="151">
        <f t="shared" ca="1" si="57"/>
        <v>0</v>
      </c>
      <c r="LJ40" s="151">
        <f t="shared" ca="1" si="57"/>
        <v>0</v>
      </c>
      <c r="LK40" s="151">
        <f t="shared" ca="1" si="57"/>
        <v>0</v>
      </c>
      <c r="LL40" s="151">
        <f t="shared" ca="1" si="57"/>
        <v>0</v>
      </c>
      <c r="LM40" s="151">
        <f t="shared" ca="1" si="57"/>
        <v>0</v>
      </c>
      <c r="LN40" s="151">
        <f t="shared" ca="1" si="57"/>
        <v>0</v>
      </c>
      <c r="LO40" s="151">
        <f t="shared" ca="1" si="57"/>
        <v>0</v>
      </c>
      <c r="LP40" s="151">
        <f t="shared" ca="1" si="57"/>
        <v>0</v>
      </c>
      <c r="LQ40" s="151">
        <f t="shared" ca="1" si="57"/>
        <v>0</v>
      </c>
      <c r="LR40" s="151">
        <f t="shared" ca="1" si="57"/>
        <v>0</v>
      </c>
      <c r="LS40" s="151">
        <f t="shared" ca="1" si="57"/>
        <v>0</v>
      </c>
      <c r="LT40" s="151">
        <f t="shared" ca="1" si="57"/>
        <v>0</v>
      </c>
      <c r="LU40" s="151">
        <f t="shared" ca="1" si="57"/>
        <v>0</v>
      </c>
      <c r="LV40" s="151">
        <f t="shared" ca="1" si="57"/>
        <v>0</v>
      </c>
      <c r="LW40" s="151">
        <f t="shared" ca="1" si="57"/>
        <v>0</v>
      </c>
      <c r="LX40" s="151">
        <f t="shared" ca="1" si="57"/>
        <v>0</v>
      </c>
      <c r="LY40" s="151">
        <f t="shared" ca="1" si="57"/>
        <v>0</v>
      </c>
      <c r="LZ40" s="151">
        <f t="shared" ca="1" si="57"/>
        <v>0</v>
      </c>
      <c r="MA40" s="151">
        <f t="shared" ca="1" si="57"/>
        <v>0</v>
      </c>
      <c r="MB40" s="151">
        <f t="shared" ca="1" si="57"/>
        <v>0</v>
      </c>
      <c r="MC40" s="151">
        <f t="shared" ca="1" si="57"/>
        <v>0</v>
      </c>
      <c r="MD40" s="151">
        <f t="shared" ca="1" si="57"/>
        <v>0</v>
      </c>
      <c r="ME40" s="151">
        <f t="shared" ca="1" si="57"/>
        <v>0</v>
      </c>
      <c r="MF40" s="151">
        <f t="shared" ca="1" si="57"/>
        <v>0</v>
      </c>
      <c r="MG40" s="151">
        <f t="shared" ca="1" si="57"/>
        <v>0</v>
      </c>
      <c r="MH40" s="151">
        <f t="shared" ca="1" si="57"/>
        <v>0</v>
      </c>
      <c r="MI40" s="151">
        <f t="shared" ca="1" si="57"/>
        <v>0</v>
      </c>
      <c r="MJ40" s="151">
        <f t="shared" ca="1" si="57"/>
        <v>0</v>
      </c>
      <c r="MK40" s="151">
        <f t="shared" ca="1" si="57"/>
        <v>0</v>
      </c>
      <c r="ML40" s="151">
        <f t="shared" ca="1" si="57"/>
        <v>0</v>
      </c>
      <c r="MM40" s="151">
        <f t="shared" ca="1" si="57"/>
        <v>0</v>
      </c>
      <c r="MN40" s="151">
        <f t="shared" ca="1" si="57"/>
        <v>0</v>
      </c>
      <c r="MO40" s="151">
        <f t="shared" ca="1" si="57"/>
        <v>0</v>
      </c>
      <c r="MP40" s="151">
        <f t="shared" ca="1" si="57"/>
        <v>0</v>
      </c>
      <c r="MQ40" s="151">
        <f t="shared" ca="1" si="57"/>
        <v>0</v>
      </c>
      <c r="MR40" s="151">
        <f t="shared" ca="1" si="57"/>
        <v>0</v>
      </c>
      <c r="MS40" s="151">
        <f t="shared" ca="1" si="57"/>
        <v>0</v>
      </c>
      <c r="MT40" s="151">
        <f t="shared" ca="1" si="57"/>
        <v>0</v>
      </c>
      <c r="MU40" s="151">
        <f t="shared" ca="1" si="57"/>
        <v>0</v>
      </c>
      <c r="MV40" s="151">
        <f t="shared" ca="1" si="57"/>
        <v>0</v>
      </c>
      <c r="MW40" s="151">
        <f t="shared" ca="1" si="57"/>
        <v>0</v>
      </c>
      <c r="MX40" s="151">
        <f t="shared" ca="1" si="57"/>
        <v>0</v>
      </c>
      <c r="MY40" s="151">
        <f t="shared" ca="1" si="57"/>
        <v>0</v>
      </c>
      <c r="MZ40" s="151">
        <f t="shared" ca="1" si="57"/>
        <v>0</v>
      </c>
      <c r="NA40" s="151">
        <f t="shared" ca="1" si="57"/>
        <v>0</v>
      </c>
      <c r="NB40" s="151">
        <f t="shared" ca="1" si="57"/>
        <v>0</v>
      </c>
      <c r="NC40" s="151">
        <f t="shared" ref="NC40:PN40" ca="1" si="58">IF($D40=0,0,(NC23*$D23+NC24*$D24+NC25*$D25+NC32*$D32+NC33*$D33+NC34*$D34)/$D40)</f>
        <v>0</v>
      </c>
      <c r="ND40" s="151">
        <f t="shared" ca="1" si="58"/>
        <v>0</v>
      </c>
      <c r="NE40" s="151">
        <f t="shared" ca="1" si="58"/>
        <v>0</v>
      </c>
      <c r="NF40" s="151">
        <f t="shared" ca="1" si="58"/>
        <v>0</v>
      </c>
      <c r="NG40" s="151">
        <f t="shared" ca="1" si="58"/>
        <v>0</v>
      </c>
      <c r="NH40" s="151">
        <f t="shared" ca="1" si="58"/>
        <v>0</v>
      </c>
      <c r="NI40" s="151">
        <f t="shared" ca="1" si="58"/>
        <v>0</v>
      </c>
      <c r="NJ40" s="151">
        <f t="shared" ca="1" si="58"/>
        <v>0</v>
      </c>
      <c r="NK40" s="151">
        <f t="shared" ca="1" si="58"/>
        <v>0</v>
      </c>
      <c r="NL40" s="151">
        <f t="shared" ca="1" si="58"/>
        <v>0</v>
      </c>
      <c r="NM40" s="151">
        <f t="shared" ca="1" si="58"/>
        <v>0</v>
      </c>
      <c r="NN40" s="151">
        <f t="shared" ca="1" si="58"/>
        <v>0</v>
      </c>
      <c r="NO40" s="151">
        <f t="shared" ca="1" si="58"/>
        <v>0</v>
      </c>
      <c r="NP40" s="151">
        <f t="shared" ca="1" si="58"/>
        <v>0</v>
      </c>
      <c r="NQ40" s="151">
        <f t="shared" ca="1" si="58"/>
        <v>0</v>
      </c>
      <c r="NR40" s="151">
        <f t="shared" ca="1" si="58"/>
        <v>0</v>
      </c>
      <c r="NS40" s="151">
        <f t="shared" ca="1" si="58"/>
        <v>0</v>
      </c>
      <c r="NT40" s="151">
        <f t="shared" ca="1" si="58"/>
        <v>0</v>
      </c>
      <c r="NU40" s="151">
        <f t="shared" ca="1" si="58"/>
        <v>0</v>
      </c>
      <c r="NV40" s="151">
        <f t="shared" ca="1" si="58"/>
        <v>0</v>
      </c>
      <c r="NW40" s="151">
        <f t="shared" ca="1" si="58"/>
        <v>0</v>
      </c>
      <c r="NX40" s="151">
        <f t="shared" ca="1" si="58"/>
        <v>0</v>
      </c>
      <c r="NY40" s="151">
        <f t="shared" ca="1" si="58"/>
        <v>0</v>
      </c>
      <c r="NZ40" s="151">
        <f t="shared" ca="1" si="58"/>
        <v>0</v>
      </c>
      <c r="OA40" s="151">
        <f t="shared" ca="1" si="58"/>
        <v>0</v>
      </c>
      <c r="OB40" s="151">
        <f t="shared" ca="1" si="58"/>
        <v>0</v>
      </c>
      <c r="OC40" s="151">
        <f t="shared" ca="1" si="58"/>
        <v>0</v>
      </c>
      <c r="OD40" s="151">
        <f t="shared" ca="1" si="58"/>
        <v>0</v>
      </c>
      <c r="OE40" s="151">
        <f t="shared" ca="1" si="58"/>
        <v>0</v>
      </c>
      <c r="OF40" s="151">
        <f t="shared" ca="1" si="58"/>
        <v>0</v>
      </c>
      <c r="OG40" s="151">
        <f t="shared" ca="1" si="58"/>
        <v>0</v>
      </c>
      <c r="OH40" s="151">
        <f t="shared" ca="1" si="58"/>
        <v>0</v>
      </c>
      <c r="OI40" s="151">
        <f t="shared" ca="1" si="58"/>
        <v>0</v>
      </c>
      <c r="OJ40" s="151">
        <f t="shared" ca="1" si="58"/>
        <v>0</v>
      </c>
      <c r="OK40" s="151">
        <f t="shared" ca="1" si="58"/>
        <v>0</v>
      </c>
      <c r="OL40" s="151">
        <f t="shared" ca="1" si="58"/>
        <v>0</v>
      </c>
      <c r="OM40" s="151">
        <f t="shared" ca="1" si="58"/>
        <v>0</v>
      </c>
      <c r="ON40" s="151">
        <f t="shared" ca="1" si="58"/>
        <v>0</v>
      </c>
      <c r="OO40" s="151">
        <f t="shared" ca="1" si="58"/>
        <v>0</v>
      </c>
      <c r="OP40" s="151">
        <f t="shared" ca="1" si="58"/>
        <v>0</v>
      </c>
      <c r="OQ40" s="151">
        <f t="shared" ca="1" si="58"/>
        <v>0</v>
      </c>
      <c r="OR40" s="151">
        <f t="shared" ca="1" si="58"/>
        <v>0</v>
      </c>
      <c r="OS40" s="151">
        <f t="shared" ca="1" si="58"/>
        <v>0</v>
      </c>
      <c r="OT40" s="151">
        <f t="shared" ca="1" si="58"/>
        <v>0</v>
      </c>
      <c r="OU40" s="151">
        <f t="shared" ca="1" si="58"/>
        <v>0</v>
      </c>
      <c r="OV40" s="151">
        <f t="shared" ca="1" si="58"/>
        <v>0</v>
      </c>
      <c r="OW40" s="151">
        <f t="shared" ca="1" si="58"/>
        <v>0</v>
      </c>
      <c r="OX40" s="151">
        <f t="shared" ca="1" si="58"/>
        <v>0</v>
      </c>
      <c r="OY40" s="151">
        <f t="shared" ca="1" si="58"/>
        <v>0</v>
      </c>
      <c r="OZ40" s="151">
        <f t="shared" ca="1" si="58"/>
        <v>0</v>
      </c>
      <c r="PA40" s="151">
        <f t="shared" ca="1" si="58"/>
        <v>0</v>
      </c>
      <c r="PB40" s="151">
        <f t="shared" ca="1" si="58"/>
        <v>0</v>
      </c>
      <c r="PC40" s="151">
        <f t="shared" ca="1" si="58"/>
        <v>0</v>
      </c>
      <c r="PD40" s="151">
        <f t="shared" ca="1" si="58"/>
        <v>0</v>
      </c>
      <c r="PE40" s="151">
        <f t="shared" ca="1" si="58"/>
        <v>0</v>
      </c>
      <c r="PF40" s="151">
        <f t="shared" ca="1" si="58"/>
        <v>0</v>
      </c>
      <c r="PG40" s="151">
        <f t="shared" ca="1" si="58"/>
        <v>0</v>
      </c>
      <c r="PH40" s="151">
        <f t="shared" ca="1" si="58"/>
        <v>0</v>
      </c>
      <c r="PI40" s="151">
        <f t="shared" ca="1" si="58"/>
        <v>0</v>
      </c>
      <c r="PJ40" s="151">
        <f t="shared" ca="1" si="58"/>
        <v>0</v>
      </c>
      <c r="PK40" s="151">
        <f t="shared" ca="1" si="58"/>
        <v>0</v>
      </c>
      <c r="PL40" s="151">
        <f t="shared" ca="1" si="58"/>
        <v>0</v>
      </c>
      <c r="PM40" s="151">
        <f t="shared" ca="1" si="58"/>
        <v>0</v>
      </c>
      <c r="PN40" s="151">
        <f t="shared" ca="1" si="58"/>
        <v>0</v>
      </c>
      <c r="PO40" s="151">
        <f t="shared" ref="PO40:RZ40" ca="1" si="59">IF($D40=0,0,(PO23*$D23+PO24*$D24+PO25*$D25+PO32*$D32+PO33*$D33+PO34*$D34)/$D40)</f>
        <v>0</v>
      </c>
      <c r="PP40" s="151">
        <f t="shared" ca="1" si="59"/>
        <v>0</v>
      </c>
      <c r="PQ40" s="151">
        <f t="shared" ca="1" si="59"/>
        <v>0</v>
      </c>
      <c r="PR40" s="151">
        <f t="shared" ca="1" si="59"/>
        <v>0</v>
      </c>
      <c r="PS40" s="151">
        <f t="shared" ca="1" si="59"/>
        <v>0</v>
      </c>
      <c r="PT40" s="151">
        <f t="shared" ca="1" si="59"/>
        <v>0</v>
      </c>
      <c r="PU40" s="151">
        <f t="shared" ca="1" si="59"/>
        <v>0</v>
      </c>
      <c r="PV40" s="151">
        <f t="shared" ca="1" si="59"/>
        <v>0</v>
      </c>
      <c r="PW40" s="151">
        <f t="shared" ca="1" si="59"/>
        <v>0</v>
      </c>
      <c r="PX40" s="151">
        <f t="shared" ca="1" si="59"/>
        <v>0</v>
      </c>
      <c r="PY40" s="151">
        <f t="shared" ca="1" si="59"/>
        <v>0</v>
      </c>
      <c r="PZ40" s="151">
        <f t="shared" ca="1" si="59"/>
        <v>0</v>
      </c>
      <c r="QA40" s="151">
        <f t="shared" ca="1" si="59"/>
        <v>0</v>
      </c>
      <c r="QB40" s="151">
        <f t="shared" ca="1" si="59"/>
        <v>0</v>
      </c>
      <c r="QC40" s="151">
        <f t="shared" ca="1" si="59"/>
        <v>0</v>
      </c>
      <c r="QD40" s="151">
        <f t="shared" ca="1" si="59"/>
        <v>0</v>
      </c>
      <c r="QE40" s="151">
        <f t="shared" ca="1" si="59"/>
        <v>0</v>
      </c>
      <c r="QF40" s="151">
        <f t="shared" ca="1" si="59"/>
        <v>0</v>
      </c>
      <c r="QG40" s="151">
        <f t="shared" ca="1" si="59"/>
        <v>0</v>
      </c>
      <c r="QH40" s="151">
        <f t="shared" ca="1" si="59"/>
        <v>0</v>
      </c>
      <c r="QI40" s="151">
        <f t="shared" ca="1" si="59"/>
        <v>0</v>
      </c>
      <c r="QJ40" s="151">
        <f t="shared" ca="1" si="59"/>
        <v>0</v>
      </c>
      <c r="QK40" s="151">
        <f t="shared" ca="1" si="59"/>
        <v>0</v>
      </c>
      <c r="QL40" s="151">
        <f t="shared" ca="1" si="59"/>
        <v>0</v>
      </c>
      <c r="QM40" s="151">
        <f t="shared" ca="1" si="59"/>
        <v>0</v>
      </c>
      <c r="QN40" s="151">
        <f t="shared" ca="1" si="59"/>
        <v>0</v>
      </c>
      <c r="QO40" s="151">
        <f t="shared" ca="1" si="59"/>
        <v>0</v>
      </c>
      <c r="QP40" s="151">
        <f t="shared" ca="1" si="59"/>
        <v>0</v>
      </c>
      <c r="QQ40" s="151">
        <f t="shared" ca="1" si="59"/>
        <v>0</v>
      </c>
      <c r="QR40" s="151">
        <f t="shared" ca="1" si="59"/>
        <v>0</v>
      </c>
      <c r="QS40" s="151">
        <f t="shared" ca="1" si="59"/>
        <v>0</v>
      </c>
      <c r="QT40" s="151">
        <f t="shared" ca="1" si="59"/>
        <v>0</v>
      </c>
      <c r="QU40" s="151">
        <f t="shared" ca="1" si="59"/>
        <v>0</v>
      </c>
      <c r="QV40" s="151">
        <f t="shared" ca="1" si="59"/>
        <v>0</v>
      </c>
      <c r="QW40" s="151">
        <f t="shared" ca="1" si="59"/>
        <v>0</v>
      </c>
      <c r="QX40" s="151">
        <f t="shared" ca="1" si="59"/>
        <v>0</v>
      </c>
      <c r="QY40" s="151">
        <f t="shared" ca="1" si="59"/>
        <v>0</v>
      </c>
      <c r="QZ40" s="151">
        <f t="shared" ca="1" si="59"/>
        <v>0</v>
      </c>
      <c r="RA40" s="151">
        <f t="shared" ca="1" si="59"/>
        <v>0</v>
      </c>
      <c r="RB40" s="151">
        <f t="shared" ca="1" si="59"/>
        <v>0</v>
      </c>
      <c r="RC40" s="151">
        <f t="shared" ca="1" si="59"/>
        <v>0</v>
      </c>
      <c r="RD40" s="151">
        <f t="shared" ca="1" si="59"/>
        <v>0</v>
      </c>
      <c r="RE40" s="151">
        <f t="shared" ca="1" si="59"/>
        <v>0</v>
      </c>
      <c r="RF40" s="151">
        <f t="shared" ca="1" si="59"/>
        <v>0</v>
      </c>
      <c r="RG40" s="151">
        <f t="shared" ca="1" si="59"/>
        <v>0</v>
      </c>
      <c r="RH40" s="151">
        <f t="shared" ca="1" si="59"/>
        <v>0</v>
      </c>
      <c r="RI40" s="151">
        <f t="shared" ca="1" si="59"/>
        <v>0</v>
      </c>
      <c r="RJ40" s="151">
        <f t="shared" ca="1" si="59"/>
        <v>0</v>
      </c>
      <c r="RK40" s="151">
        <f t="shared" ca="1" si="59"/>
        <v>0</v>
      </c>
      <c r="RL40" s="151">
        <f t="shared" ca="1" si="59"/>
        <v>0</v>
      </c>
      <c r="RM40" s="151">
        <f t="shared" ca="1" si="59"/>
        <v>0</v>
      </c>
      <c r="RN40" s="151">
        <f t="shared" ca="1" si="59"/>
        <v>0</v>
      </c>
      <c r="RO40" s="151">
        <f t="shared" ca="1" si="59"/>
        <v>0</v>
      </c>
      <c r="RP40" s="151">
        <f t="shared" ca="1" si="59"/>
        <v>0</v>
      </c>
      <c r="RQ40" s="151">
        <f t="shared" ca="1" si="59"/>
        <v>0</v>
      </c>
      <c r="RR40" s="151">
        <f t="shared" ca="1" si="59"/>
        <v>0</v>
      </c>
      <c r="RS40" s="151">
        <f t="shared" ca="1" si="59"/>
        <v>0</v>
      </c>
      <c r="RT40" s="151">
        <f t="shared" ca="1" si="59"/>
        <v>0</v>
      </c>
      <c r="RU40" s="151">
        <f t="shared" ca="1" si="59"/>
        <v>0</v>
      </c>
      <c r="RV40" s="151">
        <f t="shared" ca="1" si="59"/>
        <v>0</v>
      </c>
      <c r="RW40" s="151">
        <f t="shared" ca="1" si="59"/>
        <v>0</v>
      </c>
      <c r="RX40" s="151">
        <f t="shared" ca="1" si="59"/>
        <v>0</v>
      </c>
      <c r="RY40" s="151">
        <f t="shared" ca="1" si="59"/>
        <v>0</v>
      </c>
      <c r="RZ40" s="151">
        <f t="shared" ca="1" si="59"/>
        <v>0</v>
      </c>
      <c r="SA40" s="151">
        <f t="shared" ref="SA40:UL40" ca="1" si="60">IF($D40=0,0,(SA23*$D23+SA24*$D24+SA25*$D25+SA32*$D32+SA33*$D33+SA34*$D34)/$D40)</f>
        <v>0</v>
      </c>
      <c r="SB40" s="151">
        <f t="shared" ca="1" si="60"/>
        <v>0</v>
      </c>
      <c r="SC40" s="151">
        <f t="shared" ca="1" si="60"/>
        <v>0</v>
      </c>
      <c r="SD40" s="151">
        <f t="shared" ca="1" si="60"/>
        <v>0</v>
      </c>
      <c r="SE40" s="151">
        <f t="shared" ca="1" si="60"/>
        <v>0</v>
      </c>
      <c r="SF40" s="151">
        <f t="shared" ca="1" si="60"/>
        <v>0</v>
      </c>
      <c r="SG40" s="151">
        <f t="shared" ca="1" si="60"/>
        <v>0</v>
      </c>
      <c r="SH40" s="151">
        <f t="shared" ca="1" si="60"/>
        <v>0</v>
      </c>
      <c r="SI40" s="151">
        <f t="shared" ca="1" si="60"/>
        <v>0</v>
      </c>
      <c r="SJ40" s="151">
        <f t="shared" ca="1" si="60"/>
        <v>0</v>
      </c>
      <c r="SK40" s="151">
        <f t="shared" ca="1" si="60"/>
        <v>0</v>
      </c>
      <c r="SL40" s="151">
        <f t="shared" ca="1" si="60"/>
        <v>0</v>
      </c>
      <c r="SM40" s="151">
        <f t="shared" ca="1" si="60"/>
        <v>0</v>
      </c>
      <c r="SN40" s="151">
        <f t="shared" ca="1" si="60"/>
        <v>0</v>
      </c>
      <c r="SO40" s="151">
        <f t="shared" ca="1" si="60"/>
        <v>0</v>
      </c>
      <c r="SP40" s="151">
        <f t="shared" ca="1" si="60"/>
        <v>0</v>
      </c>
      <c r="SQ40" s="151">
        <f t="shared" ca="1" si="60"/>
        <v>0</v>
      </c>
      <c r="SR40" s="151">
        <f t="shared" ca="1" si="60"/>
        <v>0</v>
      </c>
      <c r="SS40" s="151">
        <f t="shared" ca="1" si="60"/>
        <v>0</v>
      </c>
      <c r="ST40" s="151">
        <f t="shared" ca="1" si="60"/>
        <v>0</v>
      </c>
      <c r="SU40" s="151">
        <f t="shared" ca="1" si="60"/>
        <v>0</v>
      </c>
      <c r="SV40" s="151">
        <f t="shared" ca="1" si="60"/>
        <v>0</v>
      </c>
      <c r="SW40" s="151">
        <f t="shared" ca="1" si="60"/>
        <v>0</v>
      </c>
      <c r="SX40" s="151">
        <f t="shared" ca="1" si="60"/>
        <v>0</v>
      </c>
      <c r="SY40" s="151">
        <f t="shared" ca="1" si="60"/>
        <v>0</v>
      </c>
      <c r="SZ40" s="151">
        <f t="shared" ca="1" si="60"/>
        <v>0</v>
      </c>
      <c r="TA40" s="151">
        <f t="shared" ca="1" si="60"/>
        <v>0</v>
      </c>
      <c r="TB40" s="151">
        <f t="shared" ca="1" si="60"/>
        <v>0</v>
      </c>
      <c r="TC40" s="151">
        <f t="shared" ca="1" si="60"/>
        <v>0</v>
      </c>
      <c r="TD40" s="151">
        <f t="shared" ca="1" si="60"/>
        <v>0</v>
      </c>
      <c r="TE40" s="151">
        <f t="shared" ca="1" si="60"/>
        <v>0</v>
      </c>
      <c r="TF40" s="151">
        <f t="shared" ca="1" si="60"/>
        <v>0</v>
      </c>
      <c r="TG40" s="151">
        <f t="shared" ca="1" si="60"/>
        <v>0</v>
      </c>
      <c r="TH40" s="151">
        <f t="shared" ca="1" si="60"/>
        <v>0</v>
      </c>
      <c r="TI40" s="151">
        <f t="shared" ca="1" si="60"/>
        <v>0</v>
      </c>
      <c r="TJ40" s="151">
        <f t="shared" ca="1" si="60"/>
        <v>0</v>
      </c>
      <c r="TK40" s="151">
        <f t="shared" ca="1" si="60"/>
        <v>0</v>
      </c>
      <c r="TL40" s="151">
        <f t="shared" ca="1" si="60"/>
        <v>0</v>
      </c>
      <c r="TM40" s="151">
        <f t="shared" ca="1" si="60"/>
        <v>0</v>
      </c>
      <c r="TN40" s="151">
        <f t="shared" ca="1" si="60"/>
        <v>0</v>
      </c>
      <c r="TO40" s="151">
        <f t="shared" ca="1" si="60"/>
        <v>0</v>
      </c>
      <c r="TP40" s="151">
        <f t="shared" ca="1" si="60"/>
        <v>0</v>
      </c>
      <c r="TQ40" s="151">
        <f t="shared" ca="1" si="60"/>
        <v>0</v>
      </c>
      <c r="TR40" s="151">
        <f t="shared" ca="1" si="60"/>
        <v>0</v>
      </c>
      <c r="TS40" s="151">
        <f t="shared" ca="1" si="60"/>
        <v>0</v>
      </c>
      <c r="TT40" s="151">
        <f t="shared" ca="1" si="60"/>
        <v>0</v>
      </c>
      <c r="TU40" s="151">
        <f t="shared" ca="1" si="60"/>
        <v>0</v>
      </c>
      <c r="TV40" s="151">
        <f t="shared" ca="1" si="60"/>
        <v>0</v>
      </c>
      <c r="TW40" s="151">
        <f t="shared" ca="1" si="60"/>
        <v>0</v>
      </c>
      <c r="TX40" s="151">
        <f t="shared" ca="1" si="60"/>
        <v>0</v>
      </c>
      <c r="TY40" s="151">
        <f t="shared" ca="1" si="60"/>
        <v>0</v>
      </c>
      <c r="TZ40" s="151">
        <f t="shared" ca="1" si="60"/>
        <v>0</v>
      </c>
      <c r="UA40" s="151">
        <f t="shared" ca="1" si="60"/>
        <v>0</v>
      </c>
      <c r="UB40" s="151">
        <f t="shared" ca="1" si="60"/>
        <v>0</v>
      </c>
      <c r="UC40" s="151">
        <f t="shared" ca="1" si="60"/>
        <v>0</v>
      </c>
      <c r="UD40" s="151">
        <f t="shared" ca="1" si="60"/>
        <v>0</v>
      </c>
      <c r="UE40" s="151">
        <f t="shared" ca="1" si="60"/>
        <v>0</v>
      </c>
      <c r="UF40" s="151">
        <f t="shared" ca="1" si="60"/>
        <v>0</v>
      </c>
      <c r="UG40" s="151">
        <f t="shared" ca="1" si="60"/>
        <v>0</v>
      </c>
      <c r="UH40" s="151">
        <f t="shared" ca="1" si="60"/>
        <v>0</v>
      </c>
      <c r="UI40" s="151">
        <f t="shared" ca="1" si="60"/>
        <v>0</v>
      </c>
      <c r="UJ40" s="151">
        <f t="shared" ca="1" si="60"/>
        <v>0</v>
      </c>
      <c r="UK40" s="151">
        <f t="shared" ca="1" si="60"/>
        <v>0</v>
      </c>
      <c r="UL40" s="151">
        <f t="shared" ca="1" si="60"/>
        <v>0</v>
      </c>
      <c r="UM40" s="151">
        <f t="shared" ref="UM40:WX40" ca="1" si="61">IF($D40=0,0,(UM23*$D23+UM24*$D24+UM25*$D25+UM32*$D32+UM33*$D33+UM34*$D34)/$D40)</f>
        <v>0</v>
      </c>
      <c r="UN40" s="151">
        <f t="shared" ca="1" si="61"/>
        <v>0</v>
      </c>
      <c r="UO40" s="151">
        <f t="shared" ca="1" si="61"/>
        <v>0</v>
      </c>
      <c r="UP40" s="151">
        <f t="shared" ca="1" si="61"/>
        <v>0</v>
      </c>
      <c r="UQ40" s="151">
        <f t="shared" ca="1" si="61"/>
        <v>0</v>
      </c>
      <c r="UR40" s="151">
        <f t="shared" ca="1" si="61"/>
        <v>0</v>
      </c>
      <c r="US40" s="151">
        <f t="shared" ca="1" si="61"/>
        <v>0</v>
      </c>
      <c r="UT40" s="151">
        <f t="shared" ca="1" si="61"/>
        <v>0</v>
      </c>
      <c r="UU40" s="151">
        <f t="shared" ca="1" si="61"/>
        <v>0</v>
      </c>
      <c r="UV40" s="151">
        <f t="shared" ca="1" si="61"/>
        <v>0</v>
      </c>
      <c r="UW40" s="151">
        <f t="shared" ca="1" si="61"/>
        <v>0</v>
      </c>
      <c r="UX40" s="151">
        <f t="shared" ca="1" si="61"/>
        <v>0</v>
      </c>
      <c r="UY40" s="151">
        <f t="shared" ca="1" si="61"/>
        <v>0</v>
      </c>
      <c r="UZ40" s="151">
        <f t="shared" ca="1" si="61"/>
        <v>0</v>
      </c>
      <c r="VA40" s="151">
        <f t="shared" ca="1" si="61"/>
        <v>0</v>
      </c>
      <c r="VB40" s="151">
        <f t="shared" ca="1" si="61"/>
        <v>0</v>
      </c>
      <c r="VC40" s="151">
        <f t="shared" ca="1" si="61"/>
        <v>0</v>
      </c>
      <c r="VD40" s="151">
        <f t="shared" ca="1" si="61"/>
        <v>0</v>
      </c>
      <c r="VE40" s="151">
        <f t="shared" ca="1" si="61"/>
        <v>0</v>
      </c>
      <c r="VF40" s="151">
        <f t="shared" ca="1" si="61"/>
        <v>0</v>
      </c>
      <c r="VG40" s="151">
        <f t="shared" ca="1" si="61"/>
        <v>0</v>
      </c>
      <c r="VH40" s="151">
        <f t="shared" ca="1" si="61"/>
        <v>0</v>
      </c>
      <c r="VI40" s="151">
        <f t="shared" ca="1" si="61"/>
        <v>0</v>
      </c>
      <c r="VJ40" s="151">
        <f t="shared" ca="1" si="61"/>
        <v>0</v>
      </c>
      <c r="VK40" s="151">
        <f t="shared" ca="1" si="61"/>
        <v>0</v>
      </c>
      <c r="VL40" s="151">
        <f t="shared" ca="1" si="61"/>
        <v>0</v>
      </c>
      <c r="VM40" s="151">
        <f t="shared" ca="1" si="61"/>
        <v>0</v>
      </c>
      <c r="VN40" s="151">
        <f t="shared" ca="1" si="61"/>
        <v>0</v>
      </c>
      <c r="VO40" s="151">
        <f t="shared" ca="1" si="61"/>
        <v>0</v>
      </c>
      <c r="VP40" s="151">
        <f t="shared" ca="1" si="61"/>
        <v>0</v>
      </c>
      <c r="VQ40" s="151">
        <f t="shared" ca="1" si="61"/>
        <v>0</v>
      </c>
      <c r="VR40" s="151">
        <f t="shared" ca="1" si="61"/>
        <v>0</v>
      </c>
      <c r="VS40" s="151">
        <f t="shared" ca="1" si="61"/>
        <v>0</v>
      </c>
      <c r="VT40" s="151">
        <f t="shared" ca="1" si="61"/>
        <v>0</v>
      </c>
      <c r="VU40" s="151">
        <f t="shared" ca="1" si="61"/>
        <v>0</v>
      </c>
      <c r="VV40" s="151">
        <f t="shared" ca="1" si="61"/>
        <v>0</v>
      </c>
      <c r="VW40" s="151">
        <f t="shared" ca="1" si="61"/>
        <v>0</v>
      </c>
      <c r="VX40" s="151">
        <f t="shared" ca="1" si="61"/>
        <v>0</v>
      </c>
      <c r="VY40" s="151">
        <f t="shared" ca="1" si="61"/>
        <v>0</v>
      </c>
      <c r="VZ40" s="151">
        <f t="shared" ca="1" si="61"/>
        <v>0</v>
      </c>
      <c r="WA40" s="151">
        <f t="shared" ca="1" si="61"/>
        <v>0</v>
      </c>
      <c r="WB40" s="151">
        <f t="shared" ca="1" si="61"/>
        <v>0</v>
      </c>
      <c r="WC40" s="151">
        <f t="shared" ca="1" si="61"/>
        <v>0</v>
      </c>
      <c r="WD40" s="151">
        <f t="shared" ca="1" si="61"/>
        <v>0</v>
      </c>
      <c r="WE40" s="151">
        <f t="shared" ca="1" si="61"/>
        <v>0</v>
      </c>
      <c r="WF40" s="151">
        <f t="shared" ca="1" si="61"/>
        <v>0</v>
      </c>
      <c r="WG40" s="151">
        <f t="shared" ca="1" si="61"/>
        <v>0</v>
      </c>
      <c r="WH40" s="151">
        <f t="shared" ca="1" si="61"/>
        <v>0</v>
      </c>
      <c r="WI40" s="151">
        <f t="shared" ca="1" si="61"/>
        <v>0</v>
      </c>
      <c r="WJ40" s="151">
        <f t="shared" ca="1" si="61"/>
        <v>0</v>
      </c>
      <c r="WK40" s="151">
        <f t="shared" ca="1" si="61"/>
        <v>0</v>
      </c>
      <c r="WL40" s="151">
        <f t="shared" ca="1" si="61"/>
        <v>0</v>
      </c>
      <c r="WM40" s="151">
        <f t="shared" ca="1" si="61"/>
        <v>0</v>
      </c>
      <c r="WN40" s="151">
        <f t="shared" ca="1" si="61"/>
        <v>0</v>
      </c>
      <c r="WO40" s="151">
        <f t="shared" ca="1" si="61"/>
        <v>0</v>
      </c>
      <c r="WP40" s="151">
        <f t="shared" ca="1" si="61"/>
        <v>0</v>
      </c>
      <c r="WQ40" s="151">
        <f t="shared" ca="1" si="61"/>
        <v>0</v>
      </c>
      <c r="WR40" s="151">
        <f t="shared" ca="1" si="61"/>
        <v>0</v>
      </c>
      <c r="WS40" s="151">
        <f t="shared" ca="1" si="61"/>
        <v>0</v>
      </c>
      <c r="WT40" s="151">
        <f t="shared" ca="1" si="61"/>
        <v>0</v>
      </c>
      <c r="WU40" s="151">
        <f t="shared" ca="1" si="61"/>
        <v>0</v>
      </c>
      <c r="WV40" s="151">
        <f t="shared" ca="1" si="61"/>
        <v>0</v>
      </c>
      <c r="WW40" s="151">
        <f t="shared" ca="1" si="61"/>
        <v>0</v>
      </c>
      <c r="WX40" s="151">
        <f t="shared" ca="1" si="61"/>
        <v>0</v>
      </c>
      <c r="WY40" s="151">
        <f t="shared" ref="WY40:YE40" ca="1" si="62">IF($D40=0,0,(WY23*$D23+WY24*$D24+WY25*$D25+WY32*$D32+WY33*$D33+WY34*$D34)/$D40)</f>
        <v>0</v>
      </c>
      <c r="WZ40" s="151">
        <f t="shared" ca="1" si="62"/>
        <v>0</v>
      </c>
      <c r="XA40" s="151">
        <f t="shared" ca="1" si="62"/>
        <v>0</v>
      </c>
      <c r="XB40" s="151">
        <f t="shared" ca="1" si="62"/>
        <v>0</v>
      </c>
      <c r="XC40" s="151">
        <f t="shared" ca="1" si="62"/>
        <v>0</v>
      </c>
      <c r="XD40" s="151">
        <f t="shared" ca="1" si="62"/>
        <v>0</v>
      </c>
      <c r="XE40" s="151">
        <f t="shared" ca="1" si="62"/>
        <v>0</v>
      </c>
      <c r="XF40" s="151">
        <f t="shared" ca="1" si="62"/>
        <v>0</v>
      </c>
      <c r="XG40" s="151">
        <f t="shared" ca="1" si="62"/>
        <v>0</v>
      </c>
      <c r="XH40" s="151">
        <f t="shared" ca="1" si="62"/>
        <v>0</v>
      </c>
      <c r="XI40" s="151">
        <f t="shared" ca="1" si="62"/>
        <v>0</v>
      </c>
      <c r="XJ40" s="151">
        <f t="shared" ca="1" si="62"/>
        <v>0</v>
      </c>
      <c r="XK40" s="151">
        <f t="shared" ca="1" si="62"/>
        <v>0</v>
      </c>
      <c r="XL40" s="151">
        <f t="shared" ca="1" si="62"/>
        <v>0</v>
      </c>
      <c r="XM40" s="151">
        <f t="shared" ca="1" si="62"/>
        <v>0</v>
      </c>
      <c r="XN40" s="151">
        <f t="shared" ca="1" si="62"/>
        <v>0</v>
      </c>
      <c r="XO40" s="151">
        <f t="shared" ca="1" si="62"/>
        <v>0</v>
      </c>
      <c r="XP40" s="151">
        <f t="shared" ca="1" si="62"/>
        <v>0</v>
      </c>
      <c r="XQ40" s="151">
        <f t="shared" ca="1" si="62"/>
        <v>0</v>
      </c>
      <c r="XR40" s="151">
        <f t="shared" ca="1" si="62"/>
        <v>0</v>
      </c>
      <c r="XS40" s="151">
        <f t="shared" ca="1" si="62"/>
        <v>0</v>
      </c>
      <c r="XT40" s="151">
        <f t="shared" ca="1" si="62"/>
        <v>0</v>
      </c>
      <c r="XU40" s="151">
        <f t="shared" ca="1" si="62"/>
        <v>0</v>
      </c>
      <c r="XV40" s="151">
        <f t="shared" ca="1" si="62"/>
        <v>0</v>
      </c>
      <c r="XW40" s="151">
        <f t="shared" ca="1" si="62"/>
        <v>0</v>
      </c>
      <c r="XX40" s="151">
        <f t="shared" ca="1" si="62"/>
        <v>0</v>
      </c>
      <c r="XY40" s="151">
        <f t="shared" ca="1" si="62"/>
        <v>0</v>
      </c>
      <c r="XZ40" s="151">
        <f t="shared" ca="1" si="62"/>
        <v>0</v>
      </c>
      <c r="YA40" s="151">
        <f t="shared" ca="1" si="62"/>
        <v>0</v>
      </c>
      <c r="YB40" s="151">
        <f t="shared" ca="1" si="62"/>
        <v>0</v>
      </c>
      <c r="YC40" s="151">
        <f t="shared" ca="1" si="62"/>
        <v>0</v>
      </c>
      <c r="YD40" s="151">
        <f t="shared" ca="1" si="62"/>
        <v>0</v>
      </c>
      <c r="YE40" s="151">
        <f t="shared" ca="1" si="62"/>
        <v>0</v>
      </c>
      <c r="YF40" s="108"/>
      <c r="YG40" s="109"/>
    </row>
    <row r="41" spans="1:657" s="105" customFormat="1" ht="15" customHeight="1" thickBot="1" x14ac:dyDescent="0.3">
      <c r="A41" s="153"/>
      <c r="B41" s="154"/>
      <c r="C41" s="154"/>
      <c r="D41" s="155"/>
      <c r="E41" s="154"/>
      <c r="F41" s="154"/>
      <c r="G41" s="154"/>
      <c r="H41" s="154"/>
      <c r="I41" s="156"/>
      <c r="J41" s="155"/>
      <c r="K41" s="156"/>
      <c r="L41" s="154"/>
      <c r="M41" s="156"/>
      <c r="N41" s="154"/>
      <c r="O41" s="156"/>
      <c r="P41" s="154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9"/>
      <c r="AR41" s="189"/>
      <c r="AS41" s="189"/>
      <c r="AT41" s="190"/>
      <c r="AU41" s="424"/>
      <c r="AV41" s="190"/>
      <c r="AW41" s="424"/>
      <c r="AX41" s="159"/>
      <c r="AY41" s="159"/>
      <c r="AZ41" s="159"/>
      <c r="BA41" s="156"/>
      <c r="BB41" s="156"/>
      <c r="BC41" s="156"/>
      <c r="BD41" s="190"/>
      <c r="BE41" s="190"/>
      <c r="BF41" s="159"/>
      <c r="BG41" s="159"/>
      <c r="BH41" s="159"/>
      <c r="BI41" s="159"/>
      <c r="BJ41" s="159"/>
      <c r="BK41" s="159"/>
      <c r="BL41" s="190"/>
      <c r="BM41" s="159"/>
      <c r="BN41" s="191"/>
      <c r="BO41" s="154"/>
      <c r="BP41" s="154"/>
      <c r="BQ41" s="156"/>
      <c r="BR41" s="156"/>
      <c r="BS41" s="154"/>
      <c r="BT41" s="154"/>
      <c r="BU41" s="156"/>
      <c r="BV41" s="154"/>
      <c r="BW41" s="156"/>
      <c r="BX41" s="154"/>
      <c r="BY41" s="154"/>
      <c r="BZ41" s="154"/>
      <c r="CA41" s="154"/>
      <c r="CB41" s="154"/>
      <c r="CC41" s="154"/>
      <c r="CD41" s="154"/>
      <c r="CE41" s="154"/>
      <c r="CF41" s="154"/>
      <c r="CG41" s="154"/>
      <c r="CH41" s="154"/>
      <c r="CI41" s="154"/>
      <c r="CJ41" s="154"/>
      <c r="CK41" s="159"/>
      <c r="CL41" s="159"/>
      <c r="CM41" s="159"/>
      <c r="CN41" s="159"/>
      <c r="CO41" s="159"/>
      <c r="CP41" s="159"/>
      <c r="CQ41" s="191"/>
      <c r="CR41" s="158"/>
      <c r="CS41" s="159"/>
      <c r="CT41" s="159"/>
      <c r="CU41" s="159"/>
      <c r="CV41" s="159"/>
      <c r="CW41" s="159"/>
      <c r="CX41" s="159"/>
      <c r="CY41" s="191"/>
      <c r="CZ41" s="156"/>
      <c r="DA41" s="159"/>
      <c r="DB41" s="159"/>
      <c r="DC41" s="192"/>
      <c r="DD41" s="156"/>
      <c r="DE41" s="159"/>
      <c r="DF41" s="156"/>
      <c r="DG41" s="159"/>
      <c r="DH41" s="157"/>
      <c r="DI41" s="157"/>
      <c r="DJ41" s="157"/>
      <c r="DK41" s="157"/>
      <c r="DL41" s="157"/>
      <c r="DM41" s="157"/>
      <c r="DN41" s="159"/>
      <c r="DO41" s="157"/>
      <c r="DP41" s="157"/>
      <c r="DQ41" s="157"/>
      <c r="DR41" s="157"/>
      <c r="DS41" s="157"/>
      <c r="DT41" s="157"/>
      <c r="DU41" s="157"/>
      <c r="DV41" s="157"/>
      <c r="DW41" s="157"/>
      <c r="DX41" s="157"/>
      <c r="DY41" s="157"/>
      <c r="DZ41" s="157"/>
      <c r="EA41" s="157"/>
      <c r="EB41" s="157"/>
      <c r="EC41" s="157"/>
      <c r="ED41" s="157"/>
      <c r="EE41" s="157"/>
      <c r="EF41" s="157"/>
      <c r="EG41" s="157"/>
      <c r="EH41" s="157"/>
      <c r="EI41" s="157"/>
      <c r="EJ41" s="157"/>
      <c r="EK41" s="157"/>
      <c r="EL41" s="157"/>
      <c r="EM41" s="157"/>
      <c r="EN41" s="159"/>
      <c r="EO41" s="159"/>
      <c r="EP41" s="157"/>
      <c r="EQ41" s="157"/>
      <c r="ER41" s="157"/>
      <c r="ES41" s="157"/>
      <c r="ET41" s="157"/>
      <c r="EU41" s="157"/>
      <c r="EV41" s="157"/>
      <c r="EW41" s="157"/>
      <c r="EX41" s="157"/>
      <c r="EY41" s="157"/>
      <c r="EZ41" s="157"/>
      <c r="FA41" s="157"/>
      <c r="FB41" s="157"/>
      <c r="FC41" s="157"/>
      <c r="FD41" s="157"/>
      <c r="FE41" s="157"/>
      <c r="FF41" s="157"/>
      <c r="FG41" s="157"/>
      <c r="FH41" s="157"/>
      <c r="FI41" s="157"/>
      <c r="FJ41" s="159"/>
      <c r="FK41" s="157"/>
      <c r="FL41" s="157"/>
      <c r="FM41" s="157"/>
      <c r="FN41" s="157"/>
      <c r="FO41" s="157"/>
      <c r="FP41" s="157"/>
      <c r="FQ41" s="157"/>
      <c r="FR41" s="157"/>
      <c r="FS41" s="157"/>
      <c r="FT41" s="157"/>
      <c r="FU41" s="157"/>
      <c r="FV41" s="157"/>
      <c r="FW41" s="157"/>
      <c r="FX41" s="157"/>
      <c r="FY41" s="157"/>
      <c r="FZ41" s="157"/>
      <c r="GA41" s="157"/>
      <c r="GB41" s="157"/>
      <c r="GC41" s="157"/>
      <c r="GD41" s="157"/>
      <c r="GE41" s="159"/>
      <c r="GF41" s="157"/>
      <c r="GG41" s="157"/>
      <c r="GH41" s="157"/>
      <c r="GI41" s="157"/>
      <c r="GJ41" s="157"/>
      <c r="GK41" s="157"/>
      <c r="GL41" s="157"/>
      <c r="GM41" s="157"/>
      <c r="GN41" s="157"/>
      <c r="GO41" s="157"/>
      <c r="GP41" s="157"/>
      <c r="GQ41" s="157"/>
      <c r="GR41" s="157"/>
      <c r="GS41" s="157"/>
      <c r="GT41" s="157"/>
      <c r="GU41" s="157"/>
      <c r="GV41" s="157"/>
      <c r="GW41" s="157"/>
      <c r="GX41" s="157"/>
      <c r="GY41" s="157"/>
      <c r="GZ41" s="159"/>
      <c r="HA41" s="157"/>
      <c r="HB41" s="157"/>
      <c r="HC41" s="157"/>
      <c r="HD41" s="157"/>
      <c r="HE41" s="157"/>
      <c r="HF41" s="157"/>
      <c r="HG41" s="157"/>
      <c r="HH41" s="157"/>
      <c r="HI41" s="157"/>
      <c r="HJ41" s="157"/>
      <c r="HK41" s="157"/>
      <c r="HL41" s="157"/>
      <c r="HM41" s="157"/>
      <c r="HN41" s="157"/>
      <c r="HO41" s="157"/>
      <c r="HP41" s="157"/>
      <c r="HQ41" s="157"/>
      <c r="HR41" s="157"/>
      <c r="HS41" s="157"/>
      <c r="HT41" s="157"/>
      <c r="HU41" s="159"/>
      <c r="HV41" s="157"/>
      <c r="HW41" s="157"/>
      <c r="HX41" s="157"/>
      <c r="HY41" s="157"/>
      <c r="HZ41" s="157"/>
      <c r="IA41" s="157"/>
      <c r="IB41" s="157"/>
      <c r="IC41" s="157"/>
      <c r="ID41" s="157"/>
      <c r="IE41" s="157"/>
      <c r="IF41" s="157"/>
      <c r="IG41" s="157"/>
      <c r="IH41" s="157"/>
      <c r="II41" s="157"/>
      <c r="IJ41" s="157"/>
      <c r="IK41" s="157"/>
      <c r="IL41" s="157"/>
      <c r="IM41" s="157"/>
      <c r="IN41" s="157"/>
      <c r="IO41" s="157"/>
      <c r="IP41" s="159"/>
      <c r="IQ41" s="157"/>
      <c r="IR41" s="157"/>
      <c r="IS41" s="157"/>
      <c r="IT41" s="157"/>
      <c r="IU41" s="157"/>
      <c r="IV41" s="157"/>
      <c r="IW41" s="157"/>
      <c r="IX41" s="157"/>
      <c r="IY41" s="157"/>
      <c r="IZ41" s="157"/>
      <c r="JA41" s="157"/>
      <c r="JB41" s="157"/>
      <c r="JC41" s="157"/>
      <c r="JD41" s="157"/>
      <c r="JE41" s="157"/>
      <c r="JF41" s="157"/>
      <c r="JG41" s="157"/>
      <c r="JH41" s="157"/>
      <c r="JI41" s="157"/>
      <c r="JJ41" s="157"/>
      <c r="JK41" s="159"/>
      <c r="JL41" s="157"/>
      <c r="JM41" s="157"/>
      <c r="JN41" s="157"/>
      <c r="JO41" s="157"/>
      <c r="JP41" s="157"/>
      <c r="JQ41" s="157"/>
      <c r="JR41" s="157"/>
      <c r="JS41" s="157"/>
      <c r="JT41" s="157"/>
      <c r="JU41" s="157"/>
      <c r="JV41" s="157"/>
      <c r="JW41" s="157"/>
      <c r="JX41" s="157"/>
      <c r="JY41" s="157"/>
      <c r="JZ41" s="157"/>
      <c r="KA41" s="157"/>
      <c r="KB41" s="157"/>
      <c r="KC41" s="157"/>
      <c r="KD41" s="157"/>
      <c r="KE41" s="157"/>
      <c r="KF41" s="159"/>
      <c r="KG41" s="157"/>
      <c r="KH41" s="157"/>
      <c r="KI41" s="157"/>
      <c r="KJ41" s="157"/>
      <c r="KK41" s="157"/>
      <c r="KL41" s="157"/>
      <c r="KM41" s="157"/>
      <c r="KN41" s="157"/>
      <c r="KO41" s="157"/>
      <c r="KP41" s="157"/>
      <c r="KQ41" s="157"/>
      <c r="KR41" s="157"/>
      <c r="KS41" s="157"/>
      <c r="KT41" s="157"/>
      <c r="KU41" s="157"/>
      <c r="KV41" s="157"/>
      <c r="KW41" s="157"/>
      <c r="KX41" s="157"/>
      <c r="KY41" s="157"/>
      <c r="KZ41" s="157"/>
      <c r="LA41" s="159"/>
      <c r="LB41" s="157"/>
      <c r="LC41" s="157"/>
      <c r="LD41" s="157"/>
      <c r="LE41" s="157"/>
      <c r="LF41" s="157"/>
      <c r="LG41" s="157"/>
      <c r="LH41" s="157"/>
      <c r="LI41" s="157"/>
      <c r="LJ41" s="157"/>
      <c r="LK41" s="157"/>
      <c r="LL41" s="157"/>
      <c r="LM41" s="157"/>
      <c r="LN41" s="157"/>
      <c r="LO41" s="157"/>
      <c r="LP41" s="157"/>
      <c r="LQ41" s="157"/>
      <c r="LR41" s="157"/>
      <c r="LS41" s="157"/>
      <c r="LT41" s="157"/>
      <c r="LU41" s="157"/>
      <c r="LV41" s="159"/>
      <c r="LW41" s="157"/>
      <c r="LX41" s="157"/>
      <c r="LY41" s="157"/>
      <c r="LZ41" s="157"/>
      <c r="MA41" s="157"/>
      <c r="MB41" s="157"/>
      <c r="MC41" s="157"/>
      <c r="MD41" s="157"/>
      <c r="ME41" s="157"/>
      <c r="MF41" s="157"/>
      <c r="MG41" s="157"/>
      <c r="MH41" s="157"/>
      <c r="MI41" s="157"/>
      <c r="MJ41" s="157"/>
      <c r="MK41" s="157"/>
      <c r="ML41" s="157"/>
      <c r="MM41" s="157"/>
      <c r="MN41" s="157"/>
      <c r="MO41" s="157"/>
      <c r="MP41" s="157"/>
      <c r="MQ41" s="159"/>
      <c r="MR41" s="157"/>
      <c r="MS41" s="157"/>
      <c r="MT41" s="157"/>
      <c r="MU41" s="157"/>
      <c r="MV41" s="157"/>
      <c r="MW41" s="157"/>
      <c r="MX41" s="157"/>
      <c r="MY41" s="157"/>
      <c r="MZ41" s="157"/>
      <c r="NA41" s="157"/>
      <c r="NB41" s="157"/>
      <c r="NC41" s="157"/>
      <c r="ND41" s="157"/>
      <c r="NE41" s="157"/>
      <c r="NF41" s="157"/>
      <c r="NG41" s="157"/>
      <c r="NH41" s="157"/>
      <c r="NI41" s="157"/>
      <c r="NJ41" s="157"/>
      <c r="NK41" s="157"/>
      <c r="NL41" s="159"/>
      <c r="NM41" s="157"/>
      <c r="NN41" s="157"/>
      <c r="NO41" s="157"/>
      <c r="NP41" s="157"/>
      <c r="NQ41" s="157"/>
      <c r="NR41" s="157"/>
      <c r="NS41" s="157"/>
      <c r="NT41" s="157"/>
      <c r="NU41" s="157"/>
      <c r="NV41" s="157"/>
      <c r="NW41" s="157"/>
      <c r="NX41" s="157"/>
      <c r="NY41" s="157"/>
      <c r="NZ41" s="157"/>
      <c r="OA41" s="157"/>
      <c r="OB41" s="157"/>
      <c r="OC41" s="157"/>
      <c r="OD41" s="157"/>
      <c r="OE41" s="157"/>
      <c r="OF41" s="157"/>
      <c r="OG41" s="159"/>
      <c r="OH41" s="157"/>
      <c r="OI41" s="157"/>
      <c r="OJ41" s="157"/>
      <c r="OK41" s="157"/>
      <c r="OL41" s="157"/>
      <c r="OM41" s="157"/>
      <c r="ON41" s="157"/>
      <c r="OO41" s="157"/>
      <c r="OP41" s="157"/>
      <c r="OQ41" s="157"/>
      <c r="OR41" s="157"/>
      <c r="OS41" s="157"/>
      <c r="OT41" s="157"/>
      <c r="OU41" s="157"/>
      <c r="OV41" s="157"/>
      <c r="OW41" s="157"/>
      <c r="OX41" s="157"/>
      <c r="OY41" s="157"/>
      <c r="OZ41" s="157"/>
      <c r="PA41" s="157"/>
      <c r="PB41" s="159"/>
      <c r="PC41" s="159"/>
      <c r="PD41" s="159"/>
      <c r="PE41" s="157"/>
      <c r="PF41" s="157"/>
      <c r="PG41" s="157"/>
      <c r="PH41" s="157"/>
      <c r="PI41" s="157"/>
      <c r="PJ41" s="157"/>
      <c r="PK41" s="157"/>
      <c r="PL41" s="157"/>
      <c r="PM41" s="157"/>
      <c r="PN41" s="157"/>
      <c r="PO41" s="157"/>
      <c r="PP41" s="157"/>
      <c r="PQ41" s="157"/>
      <c r="PR41" s="157"/>
      <c r="PS41" s="157"/>
      <c r="PT41" s="157"/>
      <c r="PU41" s="157"/>
      <c r="PV41" s="157"/>
      <c r="PW41" s="157"/>
      <c r="PX41" s="157"/>
      <c r="PY41" s="159"/>
      <c r="PZ41" s="159"/>
      <c r="QA41" s="157"/>
      <c r="QB41" s="157"/>
      <c r="QC41" s="157"/>
      <c r="QD41" s="157"/>
      <c r="QE41" s="157"/>
      <c r="QF41" s="157"/>
      <c r="QG41" s="157"/>
      <c r="QH41" s="157"/>
      <c r="QI41" s="157"/>
      <c r="QJ41" s="157"/>
      <c r="QK41" s="157"/>
      <c r="QL41" s="157"/>
      <c r="QM41" s="157"/>
      <c r="QN41" s="157"/>
      <c r="QO41" s="157"/>
      <c r="QP41" s="157"/>
      <c r="QQ41" s="157"/>
      <c r="QR41" s="157"/>
      <c r="QS41" s="157"/>
      <c r="QT41" s="157"/>
      <c r="QU41" s="159"/>
      <c r="QV41" s="159"/>
      <c r="QW41" s="159"/>
      <c r="QX41" s="157"/>
      <c r="QY41" s="157"/>
      <c r="QZ41" s="157"/>
      <c r="RA41" s="157"/>
      <c r="RB41" s="157"/>
      <c r="RC41" s="157"/>
      <c r="RD41" s="157"/>
      <c r="RE41" s="157"/>
      <c r="RF41" s="157"/>
      <c r="RG41" s="157"/>
      <c r="RH41" s="157"/>
      <c r="RI41" s="157"/>
      <c r="RJ41" s="157"/>
      <c r="RK41" s="157"/>
      <c r="RL41" s="157"/>
      <c r="RM41" s="157"/>
      <c r="RN41" s="157"/>
      <c r="RO41" s="157"/>
      <c r="RP41" s="157"/>
      <c r="RQ41" s="157"/>
      <c r="RR41" s="159"/>
      <c r="RS41" s="157"/>
      <c r="RT41" s="157"/>
      <c r="RU41" s="157"/>
      <c r="RV41" s="157"/>
      <c r="RW41" s="157"/>
      <c r="RX41" s="157"/>
      <c r="RY41" s="157"/>
      <c r="RZ41" s="157"/>
      <c r="SA41" s="157"/>
      <c r="SB41" s="157"/>
      <c r="SC41" s="157"/>
      <c r="SD41" s="157"/>
      <c r="SE41" s="157"/>
      <c r="SF41" s="157"/>
      <c r="SG41" s="157"/>
      <c r="SH41" s="157"/>
      <c r="SI41" s="157"/>
      <c r="SJ41" s="157"/>
      <c r="SK41" s="157"/>
      <c r="SL41" s="157"/>
      <c r="SM41" s="159"/>
      <c r="SN41" s="157"/>
      <c r="SO41" s="157"/>
      <c r="SP41" s="157"/>
      <c r="SQ41" s="157"/>
      <c r="SR41" s="157"/>
      <c r="SS41" s="157"/>
      <c r="ST41" s="157"/>
      <c r="SU41" s="157"/>
      <c r="SV41" s="157"/>
      <c r="SW41" s="157"/>
      <c r="SX41" s="157"/>
      <c r="SY41" s="157"/>
      <c r="SZ41" s="157"/>
      <c r="TA41" s="157"/>
      <c r="TB41" s="157"/>
      <c r="TC41" s="157"/>
      <c r="TD41" s="157"/>
      <c r="TE41" s="157"/>
      <c r="TF41" s="157"/>
      <c r="TG41" s="157"/>
      <c r="TH41" s="159"/>
      <c r="TI41" s="157"/>
      <c r="TJ41" s="157"/>
      <c r="TK41" s="157"/>
      <c r="TL41" s="157"/>
      <c r="TM41" s="157"/>
      <c r="TN41" s="157"/>
      <c r="TO41" s="157"/>
      <c r="TP41" s="157"/>
      <c r="TQ41" s="157"/>
      <c r="TR41" s="157"/>
      <c r="TS41" s="157"/>
      <c r="TT41" s="157"/>
      <c r="TU41" s="157"/>
      <c r="TV41" s="157"/>
      <c r="TW41" s="157"/>
      <c r="TX41" s="157"/>
      <c r="TY41" s="157"/>
      <c r="TZ41" s="157"/>
      <c r="UA41" s="157"/>
      <c r="UB41" s="157"/>
      <c r="UC41" s="159"/>
      <c r="UD41" s="157"/>
      <c r="UE41" s="157"/>
      <c r="UF41" s="157"/>
      <c r="UG41" s="157"/>
      <c r="UH41" s="157"/>
      <c r="UI41" s="157"/>
      <c r="UJ41" s="157"/>
      <c r="UK41" s="157"/>
      <c r="UL41" s="157"/>
      <c r="UM41" s="157"/>
      <c r="UN41" s="157"/>
      <c r="UO41" s="157"/>
      <c r="UP41" s="157"/>
      <c r="UQ41" s="157"/>
      <c r="UR41" s="157"/>
      <c r="US41" s="157"/>
      <c r="UT41" s="157"/>
      <c r="UU41" s="157"/>
      <c r="UV41" s="157"/>
      <c r="UW41" s="157"/>
      <c r="UX41" s="159"/>
      <c r="UY41" s="157"/>
      <c r="UZ41" s="157"/>
      <c r="VA41" s="157"/>
      <c r="VB41" s="157"/>
      <c r="VC41" s="157"/>
      <c r="VD41" s="157"/>
      <c r="VE41" s="157"/>
      <c r="VF41" s="157"/>
      <c r="VG41" s="157"/>
      <c r="VH41" s="157"/>
      <c r="VI41" s="157"/>
      <c r="VJ41" s="157"/>
      <c r="VK41" s="157"/>
      <c r="VL41" s="157"/>
      <c r="VM41" s="157"/>
      <c r="VN41" s="157"/>
      <c r="VO41" s="157"/>
      <c r="VP41" s="157"/>
      <c r="VQ41" s="157"/>
      <c r="VR41" s="157"/>
      <c r="VS41" s="159"/>
      <c r="VT41" s="157"/>
      <c r="VU41" s="157"/>
      <c r="VV41" s="157"/>
      <c r="VW41" s="157"/>
      <c r="VX41" s="157"/>
      <c r="VY41" s="157"/>
      <c r="VZ41" s="157"/>
      <c r="WA41" s="157"/>
      <c r="WB41" s="157"/>
      <c r="WC41" s="157"/>
      <c r="WD41" s="157"/>
      <c r="WE41" s="157"/>
      <c r="WF41" s="157"/>
      <c r="WG41" s="157"/>
      <c r="WH41" s="157"/>
      <c r="WI41" s="157"/>
      <c r="WJ41" s="157"/>
      <c r="WK41" s="157"/>
      <c r="WL41" s="157"/>
      <c r="WM41" s="157"/>
      <c r="WN41" s="159"/>
      <c r="WO41" s="157"/>
      <c r="WP41" s="157"/>
      <c r="WQ41" s="157"/>
      <c r="WR41" s="157"/>
      <c r="WS41" s="157"/>
      <c r="WT41" s="157"/>
      <c r="WU41" s="157"/>
      <c r="WV41" s="157"/>
      <c r="WW41" s="157"/>
      <c r="WX41" s="157"/>
      <c r="WY41" s="157"/>
      <c r="WZ41" s="157"/>
      <c r="XA41" s="157"/>
      <c r="XB41" s="157"/>
      <c r="XC41" s="157"/>
      <c r="XD41" s="157"/>
      <c r="XE41" s="157"/>
      <c r="XF41" s="157"/>
      <c r="XG41" s="157"/>
      <c r="XH41" s="157"/>
      <c r="XI41" s="159"/>
      <c r="XJ41" s="401"/>
      <c r="XK41" s="157"/>
      <c r="XL41" s="157"/>
      <c r="XM41" s="157"/>
      <c r="XN41" s="157"/>
      <c r="XO41" s="157"/>
      <c r="XP41" s="193"/>
      <c r="XQ41" s="157"/>
      <c r="XR41" s="157"/>
      <c r="XS41" s="157"/>
      <c r="XT41" s="157"/>
      <c r="XU41" s="157"/>
      <c r="XV41" s="157"/>
      <c r="XW41" s="157"/>
      <c r="XX41" s="157"/>
      <c r="XY41" s="157"/>
      <c r="XZ41" s="157"/>
      <c r="YA41" s="157"/>
      <c r="YB41" s="157"/>
      <c r="YC41" s="157"/>
      <c r="YD41" s="157"/>
      <c r="YE41" s="402"/>
      <c r="YF41" s="111"/>
      <c r="YG41" s="94"/>
    </row>
    <row r="42" spans="1:657" s="170" customFormat="1" ht="21.75" thickBot="1" x14ac:dyDescent="0.4">
      <c r="A42" s="168" t="s">
        <v>239</v>
      </c>
      <c r="B42" s="86">
        <v>1</v>
      </c>
      <c r="C42" s="86"/>
      <c r="D42" s="86"/>
      <c r="G42" s="86"/>
      <c r="H42" s="86"/>
      <c r="I42" s="112"/>
      <c r="J42" s="182">
        <f>IFERROR(MATCH(100000,'Полная ст-ть с уч.НЗС (Авто)'!A11:'Полная ст-ть с уч.НЗС (Авто)'!A9999)+10,11)</f>
        <v>11</v>
      </c>
      <c r="K42" s="112"/>
      <c r="L42" s="86"/>
      <c r="M42" s="112"/>
      <c r="N42" s="86"/>
      <c r="O42" s="112"/>
      <c r="P42" s="86"/>
      <c r="Q42" s="112"/>
      <c r="R42" s="112"/>
      <c r="S42" s="112"/>
      <c r="T42" s="112"/>
      <c r="U42" s="112"/>
      <c r="V42" s="112"/>
      <c r="W42" s="112"/>
      <c r="X42" s="112"/>
      <c r="Y42" s="171"/>
      <c r="Z42" s="171"/>
      <c r="AA42" s="171"/>
      <c r="AB42" s="171"/>
      <c r="AC42" s="112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413"/>
      <c r="AS42" s="413"/>
      <c r="AT42" s="410"/>
      <c r="AU42" s="419"/>
      <c r="AV42" s="410"/>
      <c r="AW42" s="419"/>
      <c r="AX42" s="112"/>
      <c r="AY42" s="112"/>
      <c r="AZ42" s="112"/>
      <c r="BA42" s="112"/>
      <c r="BB42" s="112"/>
      <c r="BC42" s="112"/>
      <c r="BD42" s="410"/>
      <c r="BE42" s="410"/>
      <c r="BF42" s="112"/>
      <c r="BG42" s="112"/>
      <c r="BH42" s="112"/>
      <c r="BI42" s="112"/>
      <c r="BJ42" s="112"/>
      <c r="BK42" s="112"/>
      <c r="BL42" s="410"/>
      <c r="BM42" s="112"/>
      <c r="BN42" s="86"/>
      <c r="BQ42" s="171"/>
      <c r="BR42" s="171"/>
      <c r="BU42" s="171"/>
      <c r="BW42" s="171"/>
      <c r="CK42" s="171"/>
      <c r="CL42" s="171"/>
      <c r="CM42" s="171"/>
      <c r="CN42" s="171"/>
      <c r="CO42" s="171"/>
      <c r="CP42" s="171"/>
      <c r="CR42" s="171"/>
      <c r="CS42" s="171"/>
      <c r="CT42" s="171"/>
      <c r="CU42" s="171"/>
      <c r="CV42" s="171"/>
      <c r="CW42" s="171"/>
      <c r="CX42" s="171"/>
      <c r="CZ42" s="171"/>
      <c r="DA42" s="171"/>
      <c r="DB42" s="112"/>
      <c r="DC42" s="172"/>
      <c r="DD42" s="178"/>
      <c r="DE42" s="172"/>
      <c r="DF42" s="86"/>
      <c r="DG42" s="112"/>
      <c r="DH42" s="112"/>
      <c r="DI42" s="112"/>
      <c r="DJ42" s="112"/>
      <c r="DK42" s="112"/>
      <c r="DL42" s="112"/>
      <c r="DM42" s="112"/>
      <c r="DN42" s="172"/>
      <c r="DO42" s="112"/>
      <c r="DP42" s="112"/>
      <c r="DQ42" s="112"/>
      <c r="DR42" s="112"/>
      <c r="DS42" s="112"/>
      <c r="DT42" s="112"/>
      <c r="DU42" s="112"/>
      <c r="DV42" s="112"/>
      <c r="DW42" s="112"/>
      <c r="DX42" s="112"/>
      <c r="DY42" s="112"/>
      <c r="DZ42" s="112"/>
      <c r="EA42" s="112"/>
      <c r="EB42" s="112"/>
      <c r="EC42" s="112"/>
      <c r="ED42" s="112"/>
      <c r="EE42" s="112"/>
      <c r="EF42" s="112"/>
      <c r="EG42" s="112"/>
      <c r="EH42" s="112"/>
      <c r="EI42" s="112"/>
      <c r="EJ42" s="112"/>
      <c r="EK42" s="112"/>
      <c r="EL42" s="112"/>
      <c r="EM42" s="112"/>
      <c r="EN42" s="172"/>
      <c r="EO42" s="112"/>
      <c r="EP42" s="112"/>
      <c r="EQ42" s="112"/>
      <c r="ER42" s="112"/>
      <c r="ES42" s="112"/>
      <c r="ET42" s="112"/>
      <c r="EU42" s="112"/>
      <c r="EV42" s="112"/>
      <c r="EW42" s="112"/>
      <c r="EX42" s="112"/>
      <c r="EY42" s="112"/>
      <c r="EZ42" s="112"/>
      <c r="FA42" s="112"/>
      <c r="FB42" s="112"/>
      <c r="FC42" s="112"/>
      <c r="FD42" s="112"/>
      <c r="FE42" s="112"/>
      <c r="FF42" s="112"/>
      <c r="FG42" s="112"/>
      <c r="FH42" s="112"/>
      <c r="FI42" s="112"/>
      <c r="FJ42" s="172"/>
      <c r="FK42" s="397"/>
      <c r="FL42" s="397"/>
      <c r="FM42" s="397"/>
      <c r="FN42" s="397"/>
      <c r="FO42" s="397"/>
      <c r="FP42" s="397"/>
      <c r="FQ42" s="397"/>
      <c r="FR42" s="397"/>
      <c r="FS42" s="397"/>
      <c r="FT42" s="397"/>
      <c r="FU42" s="397"/>
      <c r="FV42" s="397"/>
      <c r="FW42" s="397"/>
      <c r="FX42" s="397"/>
      <c r="FY42" s="397"/>
      <c r="FZ42" s="397"/>
      <c r="GA42" s="397"/>
      <c r="GB42" s="397"/>
      <c r="GC42" s="397"/>
      <c r="GD42" s="397"/>
      <c r="GE42" s="398"/>
      <c r="GF42" s="112"/>
      <c r="GG42" s="112"/>
      <c r="GH42" s="112"/>
      <c r="GI42" s="112"/>
      <c r="GJ42" s="112"/>
      <c r="GK42" s="112"/>
      <c r="GL42" s="112"/>
      <c r="GM42" s="112"/>
      <c r="GN42" s="112"/>
      <c r="GO42" s="112"/>
      <c r="GP42" s="112"/>
      <c r="GQ42" s="112"/>
      <c r="GR42" s="112"/>
      <c r="GS42" s="112"/>
      <c r="GT42" s="112"/>
      <c r="GU42" s="112"/>
      <c r="GV42" s="112"/>
      <c r="GW42" s="112"/>
      <c r="GX42" s="112"/>
      <c r="GY42" s="112"/>
      <c r="GZ42" s="172"/>
      <c r="HA42" s="112"/>
      <c r="HB42" s="112"/>
      <c r="HC42" s="112"/>
      <c r="HD42" s="112"/>
      <c r="HE42" s="112"/>
      <c r="HF42" s="112"/>
      <c r="HG42" s="112"/>
      <c r="HH42" s="112"/>
      <c r="HI42" s="112"/>
      <c r="HJ42" s="112"/>
      <c r="HK42" s="112"/>
      <c r="HL42" s="112"/>
      <c r="HM42" s="112"/>
      <c r="HN42" s="112"/>
      <c r="HO42" s="112"/>
      <c r="HP42" s="112"/>
      <c r="HQ42" s="112"/>
      <c r="HR42" s="112"/>
      <c r="HS42" s="112"/>
      <c r="HT42" s="112"/>
      <c r="HU42" s="172"/>
      <c r="HV42" s="112"/>
      <c r="HW42" s="112"/>
      <c r="HX42" s="112"/>
      <c r="HY42" s="112"/>
      <c r="HZ42" s="112"/>
      <c r="IA42" s="112"/>
      <c r="IB42" s="112"/>
      <c r="IC42" s="112"/>
      <c r="ID42" s="112"/>
      <c r="IE42" s="112"/>
      <c r="IF42" s="112"/>
      <c r="IG42" s="112"/>
      <c r="IH42" s="112"/>
      <c r="II42" s="112"/>
      <c r="IJ42" s="112"/>
      <c r="IK42" s="112"/>
      <c r="IL42" s="112"/>
      <c r="IM42" s="112"/>
      <c r="IN42" s="112"/>
      <c r="IO42" s="112"/>
      <c r="IP42" s="172"/>
      <c r="IQ42" s="112"/>
      <c r="IR42" s="112"/>
      <c r="IS42" s="112"/>
      <c r="IT42" s="112"/>
      <c r="IU42" s="112"/>
      <c r="IV42" s="112"/>
      <c r="IW42" s="112"/>
      <c r="IX42" s="112"/>
      <c r="IY42" s="112"/>
      <c r="IZ42" s="112"/>
      <c r="JA42" s="112"/>
      <c r="JB42" s="112"/>
      <c r="JC42" s="112"/>
      <c r="JD42" s="112"/>
      <c r="JE42" s="112"/>
      <c r="JF42" s="112"/>
      <c r="JG42" s="112"/>
      <c r="JH42" s="112"/>
      <c r="JI42" s="112"/>
      <c r="JJ42" s="112"/>
      <c r="JK42" s="172"/>
      <c r="JL42" s="112"/>
      <c r="JM42" s="112"/>
      <c r="JN42" s="112"/>
      <c r="JO42" s="112"/>
      <c r="JP42" s="112"/>
      <c r="JQ42" s="112"/>
      <c r="JR42" s="112"/>
      <c r="JS42" s="112"/>
      <c r="JT42" s="112"/>
      <c r="JU42" s="112"/>
      <c r="JV42" s="112"/>
      <c r="JW42" s="112"/>
      <c r="JX42" s="112"/>
      <c r="JY42" s="112"/>
      <c r="JZ42" s="112"/>
      <c r="KA42" s="112"/>
      <c r="KB42" s="112"/>
      <c r="KC42" s="112"/>
      <c r="KD42" s="112"/>
      <c r="KE42" s="112"/>
      <c r="KF42" s="172"/>
      <c r="KG42" s="112"/>
      <c r="KH42" s="112"/>
      <c r="KI42" s="112"/>
      <c r="KJ42" s="112"/>
      <c r="KK42" s="112"/>
      <c r="KL42" s="112"/>
      <c r="KM42" s="112"/>
      <c r="KN42" s="112"/>
      <c r="KO42" s="112"/>
      <c r="KP42" s="112"/>
      <c r="KQ42" s="112"/>
      <c r="KR42" s="112"/>
      <c r="KS42" s="112"/>
      <c r="KT42" s="112"/>
      <c r="KU42" s="112"/>
      <c r="KV42" s="112"/>
      <c r="KW42" s="112"/>
      <c r="KX42" s="112"/>
      <c r="KY42" s="112"/>
      <c r="KZ42" s="112"/>
      <c r="LA42" s="172"/>
      <c r="LB42" s="112"/>
      <c r="LC42" s="112"/>
      <c r="LD42" s="112"/>
      <c r="LE42" s="112"/>
      <c r="LF42" s="112"/>
      <c r="LG42" s="112"/>
      <c r="LH42" s="112"/>
      <c r="LI42" s="112"/>
      <c r="LJ42" s="112"/>
      <c r="LK42" s="112"/>
      <c r="LL42" s="112"/>
      <c r="LM42" s="112"/>
      <c r="LN42" s="112"/>
      <c r="LO42" s="112"/>
      <c r="LP42" s="112"/>
      <c r="LQ42" s="112"/>
      <c r="LR42" s="112"/>
      <c r="LS42" s="112"/>
      <c r="LT42" s="112"/>
      <c r="LU42" s="112"/>
      <c r="LV42" s="172"/>
      <c r="LW42" s="112"/>
      <c r="LX42" s="112"/>
      <c r="LY42" s="112"/>
      <c r="LZ42" s="112"/>
      <c r="MA42" s="112"/>
      <c r="MB42" s="112"/>
      <c r="MC42" s="112"/>
      <c r="MD42" s="112"/>
      <c r="ME42" s="112"/>
      <c r="MF42" s="112"/>
      <c r="MG42" s="112"/>
      <c r="MH42" s="112"/>
      <c r="MI42" s="112"/>
      <c r="MJ42" s="112"/>
      <c r="MK42" s="112"/>
      <c r="ML42" s="112"/>
      <c r="MM42" s="112"/>
      <c r="MN42" s="112"/>
      <c r="MO42" s="112"/>
      <c r="MP42" s="112"/>
      <c r="MQ42" s="172"/>
      <c r="MR42" s="112"/>
      <c r="MS42" s="112"/>
      <c r="MT42" s="112"/>
      <c r="MU42" s="112"/>
      <c r="MV42" s="112"/>
      <c r="MW42" s="112"/>
      <c r="MX42" s="112"/>
      <c r="MY42" s="112"/>
      <c r="MZ42" s="112"/>
      <c r="NA42" s="112"/>
      <c r="NB42" s="112"/>
      <c r="NC42" s="112"/>
      <c r="ND42" s="112"/>
      <c r="NE42" s="112"/>
      <c r="NF42" s="112"/>
      <c r="NG42" s="112"/>
      <c r="NH42" s="112"/>
      <c r="NI42" s="112"/>
      <c r="NJ42" s="112"/>
      <c r="NK42" s="112"/>
      <c r="NL42" s="172"/>
      <c r="NM42" s="112"/>
      <c r="NN42" s="112"/>
      <c r="NO42" s="112"/>
      <c r="NP42" s="112"/>
      <c r="NQ42" s="112"/>
      <c r="NR42" s="112"/>
      <c r="NS42" s="112"/>
      <c r="NT42" s="112"/>
      <c r="NU42" s="112"/>
      <c r="NV42" s="112"/>
      <c r="NW42" s="112"/>
      <c r="NX42" s="112"/>
      <c r="NY42" s="112"/>
      <c r="NZ42" s="112"/>
      <c r="OA42" s="112"/>
      <c r="OB42" s="112"/>
      <c r="OC42" s="112"/>
      <c r="OD42" s="112"/>
      <c r="OE42" s="112"/>
      <c r="OF42" s="112"/>
      <c r="OG42" s="172"/>
      <c r="OH42" s="112"/>
      <c r="OI42" s="112"/>
      <c r="OJ42" s="112"/>
      <c r="OK42" s="112"/>
      <c r="OL42" s="112"/>
      <c r="OM42" s="112"/>
      <c r="ON42" s="112"/>
      <c r="OO42" s="112"/>
      <c r="OP42" s="112"/>
      <c r="OQ42" s="112"/>
      <c r="OR42" s="112"/>
      <c r="OS42" s="112"/>
      <c r="OT42" s="112"/>
      <c r="OU42" s="112"/>
      <c r="OV42" s="112"/>
      <c r="OW42" s="112"/>
      <c r="OX42" s="112"/>
      <c r="OY42" s="112"/>
      <c r="OZ42" s="112"/>
      <c r="PA42" s="112"/>
      <c r="PB42" s="172"/>
      <c r="PC42" s="112"/>
      <c r="PD42" s="112"/>
      <c r="PE42" s="112"/>
      <c r="PF42" s="112"/>
      <c r="PG42" s="112"/>
      <c r="PH42" s="112"/>
      <c r="PI42" s="112"/>
      <c r="PJ42" s="112"/>
      <c r="PK42" s="112"/>
      <c r="PL42" s="112"/>
      <c r="PM42" s="112"/>
      <c r="PN42" s="112"/>
      <c r="PO42" s="112"/>
      <c r="PP42" s="112"/>
      <c r="PQ42" s="112"/>
      <c r="PR42" s="112"/>
      <c r="PS42" s="112"/>
      <c r="PT42" s="112"/>
      <c r="PU42" s="112"/>
      <c r="PV42" s="112"/>
      <c r="PW42" s="112"/>
      <c r="PX42" s="112"/>
      <c r="PY42" s="172"/>
      <c r="PZ42" s="112"/>
      <c r="QA42" s="112"/>
      <c r="QB42" s="112"/>
      <c r="QC42" s="112"/>
      <c r="QD42" s="112"/>
      <c r="QE42" s="112"/>
      <c r="QF42" s="112"/>
      <c r="QG42" s="112"/>
      <c r="QH42" s="112"/>
      <c r="QI42" s="112"/>
      <c r="QJ42" s="112"/>
      <c r="QK42" s="112"/>
      <c r="QL42" s="112"/>
      <c r="QM42" s="112"/>
      <c r="QN42" s="112"/>
      <c r="QO42" s="112"/>
      <c r="QP42" s="112"/>
      <c r="QQ42" s="112"/>
      <c r="QR42" s="112"/>
      <c r="QS42" s="112"/>
      <c r="QT42" s="112"/>
      <c r="QU42" s="172"/>
      <c r="QV42" s="112"/>
      <c r="QW42" s="172"/>
      <c r="QX42" s="112"/>
      <c r="QY42" s="112"/>
      <c r="QZ42" s="112"/>
      <c r="RA42" s="112"/>
      <c r="RB42" s="112"/>
      <c r="RC42" s="112"/>
      <c r="RD42" s="112"/>
      <c r="RE42" s="112"/>
      <c r="RF42" s="112"/>
      <c r="RG42" s="112"/>
      <c r="RH42" s="112"/>
      <c r="RI42" s="112"/>
      <c r="RJ42" s="112"/>
      <c r="RK42" s="112"/>
      <c r="RL42" s="112"/>
      <c r="RM42" s="112"/>
      <c r="RN42" s="112"/>
      <c r="RO42" s="112"/>
      <c r="RP42" s="112"/>
      <c r="RQ42" s="112"/>
      <c r="RR42" s="172"/>
      <c r="RS42" s="112"/>
      <c r="RT42" s="112"/>
      <c r="RU42" s="112"/>
      <c r="RV42" s="112"/>
      <c r="RW42" s="112"/>
      <c r="RX42" s="112"/>
      <c r="RY42" s="112"/>
      <c r="RZ42" s="112"/>
      <c r="SA42" s="112"/>
      <c r="SB42" s="112"/>
      <c r="SC42" s="112"/>
      <c r="SD42" s="112"/>
      <c r="SE42" s="112"/>
      <c r="SF42" s="112"/>
      <c r="SG42" s="112"/>
      <c r="SH42" s="112"/>
      <c r="SI42" s="112"/>
      <c r="SJ42" s="112"/>
      <c r="SK42" s="112"/>
      <c r="SL42" s="112"/>
      <c r="SM42" s="172"/>
      <c r="SN42" s="112"/>
      <c r="SO42" s="112"/>
      <c r="SP42" s="112"/>
      <c r="SQ42" s="112"/>
      <c r="SR42" s="112"/>
      <c r="SS42" s="112"/>
      <c r="ST42" s="112"/>
      <c r="SU42" s="112"/>
      <c r="SV42" s="112"/>
      <c r="SW42" s="112"/>
      <c r="SX42" s="112"/>
      <c r="SY42" s="112"/>
      <c r="SZ42" s="112"/>
      <c r="TA42" s="112"/>
      <c r="TB42" s="112"/>
      <c r="TC42" s="112"/>
      <c r="TD42" s="112"/>
      <c r="TE42" s="112"/>
      <c r="TF42" s="112"/>
      <c r="TG42" s="112"/>
      <c r="TH42" s="172"/>
      <c r="TI42" s="112"/>
      <c r="TJ42" s="112"/>
      <c r="TK42" s="112"/>
      <c r="TL42" s="112"/>
      <c r="TM42" s="112"/>
      <c r="TN42" s="112"/>
      <c r="TO42" s="112"/>
      <c r="TP42" s="112"/>
      <c r="TQ42" s="112"/>
      <c r="TR42" s="112"/>
      <c r="TS42" s="112"/>
      <c r="TT42" s="112"/>
      <c r="TU42" s="112"/>
      <c r="TV42" s="112"/>
      <c r="TW42" s="112"/>
      <c r="TX42" s="112"/>
      <c r="TY42" s="112"/>
      <c r="TZ42" s="112"/>
      <c r="UA42" s="112"/>
      <c r="UB42" s="112"/>
      <c r="UC42" s="172"/>
      <c r="UD42" s="112"/>
      <c r="UE42" s="112"/>
      <c r="UF42" s="112"/>
      <c r="UG42" s="112"/>
      <c r="UH42" s="112"/>
      <c r="UI42" s="112"/>
      <c r="UJ42" s="112"/>
      <c r="UK42" s="112"/>
      <c r="UL42" s="112"/>
      <c r="UM42" s="112"/>
      <c r="UN42" s="112"/>
      <c r="UO42" s="112"/>
      <c r="UP42" s="112"/>
      <c r="UQ42" s="112"/>
      <c r="UR42" s="112"/>
      <c r="US42" s="112"/>
      <c r="UT42" s="112"/>
      <c r="UU42" s="112"/>
      <c r="UV42" s="112"/>
      <c r="UW42" s="112"/>
      <c r="UX42" s="172"/>
      <c r="UY42" s="112"/>
      <c r="UZ42" s="112"/>
      <c r="VA42" s="112"/>
      <c r="VB42" s="112"/>
      <c r="VC42" s="112"/>
      <c r="VD42" s="112"/>
      <c r="VE42" s="112"/>
      <c r="VF42" s="112"/>
      <c r="VG42" s="112"/>
      <c r="VH42" s="112"/>
      <c r="VI42" s="112"/>
      <c r="VJ42" s="112"/>
      <c r="VK42" s="112"/>
      <c r="VL42" s="112"/>
      <c r="VM42" s="112"/>
      <c r="VN42" s="112"/>
      <c r="VO42" s="112"/>
      <c r="VP42" s="112"/>
      <c r="VQ42" s="112"/>
      <c r="VR42" s="112"/>
      <c r="VS42" s="172"/>
      <c r="VT42" s="112"/>
      <c r="VU42" s="112"/>
      <c r="VV42" s="112"/>
      <c r="VW42" s="112"/>
      <c r="VX42" s="112"/>
      <c r="VY42" s="112"/>
      <c r="VZ42" s="112"/>
      <c r="WA42" s="112"/>
      <c r="WB42" s="112"/>
      <c r="WC42" s="112"/>
      <c r="WD42" s="112"/>
      <c r="WE42" s="112"/>
      <c r="WF42" s="112"/>
      <c r="WG42" s="112"/>
      <c r="WH42" s="112"/>
      <c r="WI42" s="112"/>
      <c r="WJ42" s="112"/>
      <c r="WK42" s="112"/>
      <c r="WL42" s="112"/>
      <c r="WM42" s="112"/>
      <c r="WN42" s="172"/>
      <c r="WO42" s="112"/>
      <c r="WP42" s="112"/>
      <c r="WQ42" s="112"/>
      <c r="WR42" s="112"/>
      <c r="WS42" s="112"/>
      <c r="WT42" s="112"/>
      <c r="WU42" s="112"/>
      <c r="WV42" s="112"/>
      <c r="WW42" s="112"/>
      <c r="WX42" s="112"/>
      <c r="WY42" s="112"/>
      <c r="WZ42" s="112"/>
      <c r="XA42" s="112"/>
      <c r="XB42" s="112"/>
      <c r="XC42" s="112"/>
      <c r="XD42" s="112"/>
      <c r="XE42" s="112"/>
      <c r="XF42" s="112"/>
      <c r="XG42" s="112"/>
      <c r="XH42" s="112"/>
      <c r="XI42" s="172"/>
      <c r="XJ42" s="112"/>
      <c r="XK42" s="112"/>
      <c r="XL42" s="112"/>
      <c r="XM42" s="112"/>
      <c r="XN42" s="112"/>
      <c r="XO42" s="112"/>
      <c r="XP42" s="172"/>
      <c r="XQ42" s="112"/>
      <c r="XR42" s="112"/>
      <c r="XS42" s="112"/>
      <c r="XT42" s="112"/>
      <c r="XU42" s="112"/>
      <c r="XV42" s="112"/>
      <c r="XW42" s="112"/>
      <c r="XX42" s="112"/>
      <c r="XY42" s="112"/>
      <c r="XZ42" s="112"/>
      <c r="YA42" s="112"/>
      <c r="YB42" s="112"/>
      <c r="YC42" s="112"/>
      <c r="YD42" s="112"/>
      <c r="YE42" s="172"/>
      <c r="YF42" s="86"/>
      <c r="YG42" s="173"/>
    </row>
    <row r="43" spans="1:657" s="105" customFormat="1" ht="15" customHeight="1" x14ac:dyDescent="0.25">
      <c r="A43" s="161">
        <v>1</v>
      </c>
      <c r="B43" s="163" t="s">
        <v>737</v>
      </c>
      <c r="C43" s="183" t="s">
        <v>737</v>
      </c>
      <c r="D43" s="163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(Авто)'!YP"&amp;$J$42),$C43)</f>
        <v>0</v>
      </c>
      <c r="E43" s="163"/>
      <c r="F43" s="163"/>
      <c r="G43" s="163"/>
      <c r="H43" s="163"/>
      <c r="I43" s="164">
        <f ca="1">IF($D43=0,0,SUMIFS('Полная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43" s="163"/>
      <c r="K43" s="164">
        <f ca="1">IF($D43=0,0,SUMIFS('Полная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43" s="163"/>
      <c r="M43" s="164">
        <f ca="1">IF($D43=0,0,SUMIFS('Полная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43" s="163"/>
      <c r="O43" s="164">
        <f ca="1">IF($D43=0,0,SUMIFS('Полная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43" s="163"/>
      <c r="Q43" s="164">
        <f ca="1">IF($D43=0,0,SUMIFS('Полная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43" s="164">
        <f ca="1">IF($D43=0,0,SUMIFS('Полная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43" s="164">
        <f ca="1">IF($D43=0,0,SUMIFS('Полная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43" s="164">
        <f ca="1">IF($D43=0,0,SUMIFS('Полная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43" s="164">
        <f ca="1">IF($D43=0,0,SUMIFS('Полная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43" s="164">
        <f ca="1">IF($D43=0,0,SUMIFS('Полная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43" s="164">
        <f ca="1">IF($D43=0,0,SUMIFS('Полная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43" s="164">
        <f ca="1">IF($D43=0,0,SUMIFS('Полная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Y43" s="164">
        <f ca="1">IF($D43=0,0,SUMIFS('Полная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Z43" s="164">
        <f ca="1">IF($D43=0,0,SUMIFS('Полная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A43" s="164">
        <f ca="1">IF($D43=0,0,SUMIFS('Полная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B43" s="164">
        <f ca="1">IF($D43=0,0,SUMIFS('Полная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C43" s="164">
        <f ca="1">IF($D43=0,0,SUMIFS('Полная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D43" s="164">
        <f ca="1">IF($D43=0,0,SUMIFS('Полная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E43" s="164">
        <f ca="1">IF($D43=0,0,SUMIFS('Полная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F43" s="164">
        <f ca="1">IF($D43=0,0,SUMIFS('Полная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G43" s="164">
        <f ca="1">IF($D43=0,0,SUMIFS('Полная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H43" s="164">
        <f ca="1">IF($D43=0,0,SUMIFS('Полная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I43" s="164">
        <f ca="1">IF($D43=0,0,SUMIFS('Полная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J43" s="164">
        <f ca="1">IF($D43=0,0,SUMIFS('Полная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K43" s="164">
        <f ca="1">IF($D43=0,0,SUMIFS('Полная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L43" s="164">
        <f ca="1">IF($D43=0,0,SUMIFS('Полная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M43" s="164">
        <f ca="1">IF($D43=0,0,SUMIFS('Полная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N43" s="164">
        <f ca="1">IF($D43=0,0,SUMIFS('Полная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O43" s="164">
        <f ca="1">IF($D43=0,0,SUMIFS('Полная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P43" s="164">
        <f ca="1">IF($D43=0,0,SUMIFS('Полная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Q43" s="164">
        <f ca="1">IF($D43=0,0,SUMIFS('Полная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R43" s="184"/>
      <c r="AS43" s="184"/>
      <c r="AT43" s="184"/>
      <c r="AU43" s="420"/>
      <c r="AV43" s="184"/>
      <c r="AW43" s="420"/>
      <c r="AX43" s="164">
        <f ca="1">IF($D43=0,0,SUMIFS('Полная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Y43" s="164">
        <f ca="1">IF($D43=0,0,SUMIFS('Полная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AZ43" s="164">
        <f ca="1">IF($D43=0,0,SUMIFS('Полная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A43" s="164">
        <f ca="1">IF($D43=0,0,SUMIFS('Полная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B43" s="164">
        <f ca="1">IF($D43=0,0,SUMIFS('Полная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C43" s="164">
        <f ca="1">IF($D43=0,0,SUMIFS('Полная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D43" s="184"/>
      <c r="BE43" s="184"/>
      <c r="BF43" s="164">
        <f ca="1">IF($D43=0,0,SUMIFS('Полная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G43" s="164">
        <f ca="1">IF($D43=0,0,SUMIFS('Полная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H43" s="164">
        <f ca="1">IF($D43=0,0,SUMIFS('Полная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I43" s="164">
        <f ca="1">IF($D43=0,0,SUMIFS('Полная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J43" s="164">
        <f ca="1">IF($D43=0,0,SUMIFS('Полная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K43" s="164">
        <f ca="1">IF($D43=0,0,SUMIFS('Полная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L43" s="184"/>
      <c r="BM43" s="164">
        <f ca="1">IF($D43=0,0,SUMIFS('Полная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N43" s="185"/>
      <c r="BO43" s="163"/>
      <c r="BP43" s="163"/>
      <c r="BQ43" s="164">
        <f ca="1">IF($D43=0,0,SUMIFS('Полная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BR43" s="164"/>
      <c r="BS43" s="163"/>
      <c r="BT43" s="163"/>
      <c r="BU43" s="164"/>
      <c r="BV43" s="163"/>
      <c r="BW43" s="164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4">
        <f ca="1">IF($D43=0,0,SUMIFS('Полная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L43" s="164">
        <f ca="1">IF($D43=0,0,SUMIFS('Полная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M43" s="164">
        <f ca="1">IF($D43=0,0,SUMIFS('Полная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N43" s="164">
        <f ca="1">IF($D43=0,0,SUMIFS('Полная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O43" s="164">
        <f ca="1">IF($D43=0,0,SUMIFS('Полная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P43" s="164">
        <f ca="1">IF($D43=0,0,SUMIFS('Полная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Q43" s="163">
        <f ca="1">IF($D43=0,0,SUMIFS('Полная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R43" s="164">
        <f ca="1">IF($D43=0,0,SUMIFS('Полная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S43" s="164">
        <f ca="1">IF($D43=0,0,SUMIFS('Полная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T43" s="164">
        <f ca="1">IF($D43=0,0,SUMIFS('Полная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U43" s="164">
        <f ca="1">IF($D43=0,0,SUMIFS('Полная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V43" s="164">
        <f ca="1">IF($D43=0,0,SUMIFS('Полная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W43" s="164">
        <f ca="1">IF($D43=0,0,SUMIFS('Полная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X43" s="164">
        <f ca="1">IF($D43=0,0,SUMIFS('Полная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Y43" s="163">
        <f ca="1">IF($D43=0,0,SUMIFS('Полная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CZ43" s="164">
        <f ca="1">IF($D43=0,0,SUMIFS('Полная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A43" s="164">
        <f ca="1">IF($D43=0,0,SUMIFS('Полная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B43" s="164">
        <f ca="1">IF($D43=0,0,SUMIFS('Полная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C43" s="164">
        <f ca="1">IF($D43=0,0,SUMIFS('Полная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D43" s="163"/>
      <c r="DE43" s="164">
        <f ca="1">IF($D43=0,0,SUMIFS('Полная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F43" s="164"/>
      <c r="DG43" s="164">
        <f ca="1">IF($D43=0,0,SUMIFS('Полная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H43" s="164">
        <f ca="1">IF($D43=0,0,SUMIFS('Полная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I43" s="164">
        <f ca="1">IF($D43=0,0,SUMIFS('Полная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J43" s="164">
        <f ca="1">IF($D43=0,0,SUMIFS('Полная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K43" s="164">
        <f ca="1">IF($D43=0,0,SUMIFS('Полная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L43" s="164">
        <f ca="1">IF($D43=0,0,SUMIFS('Полная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M43" s="164">
        <f ca="1">IF($D43=0,0,SUMIFS('Полная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N43" s="164">
        <f ca="1">IF($D43=0,0,SUMIFS('Полная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O43" s="164">
        <f ca="1">IF($D43=0,0,SUMIFS('Полная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P43" s="164">
        <f ca="1">IF($D43=0,0,SUMIFS('Полная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Q43" s="164">
        <f ca="1">IF($D43=0,0,SUMIFS('Полная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R43" s="164">
        <f ca="1">IF($D43=0,0,SUMIFS('Полная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S43" s="164">
        <f ca="1">IF($D43=0,0,SUMIFS('Полная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T43" s="164">
        <f ca="1">IF($D43=0,0,SUMIFS('Полная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U43" s="164">
        <f ca="1">IF($D43=0,0,SUMIFS('Полная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V43" s="164">
        <f ca="1">IF($D43=0,0,SUMIFS('Полная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W43" s="164">
        <f ca="1">IF($D43=0,0,SUMIFS('Полная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X43" s="164">
        <f ca="1">IF($D43=0,0,SUMIFS('Полная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Y43" s="164">
        <f ca="1">IF($D43=0,0,SUMIFS('Полная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DZ43" s="164">
        <f ca="1">IF($D43=0,0,SUMIFS('Полная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A43" s="164">
        <f ca="1">IF($D43=0,0,SUMIFS('Полная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B43" s="164">
        <f ca="1">IF($D43=0,0,SUMIFS('Полная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C43" s="164">
        <f ca="1">IF($D43=0,0,SUMIFS('Полная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D43" s="164">
        <f ca="1">IF($D43=0,0,SUMIFS('Полная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E43" s="164">
        <f ca="1">IF($D43=0,0,SUMIFS('Полная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F43" s="164">
        <f ca="1">IF($D43=0,0,SUMIFS('Полная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G43" s="164">
        <f ca="1">IF($D43=0,0,SUMIFS('Полная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H43" s="164">
        <f ca="1">IF($D43=0,0,SUMIFS('Полная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I43" s="164">
        <f ca="1">IF($D43=0,0,SUMIFS('Полная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J43" s="164">
        <f ca="1">IF($D43=0,0,SUMIFS('Полная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K43" s="164">
        <f ca="1">IF($D43=0,0,SUMIFS('Полная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L43" s="164">
        <f ca="1">IF($D43=0,0,SUMIFS('Полная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M43" s="164">
        <f ca="1">IF($D43=0,0,SUMIFS('Полная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N43" s="164">
        <f ca="1">IF($D43=0,0,SUMIFS('Полная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O43" s="164">
        <f ca="1">IF($D43=0,0,SUMIFS('Полная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P43" s="164">
        <f ca="1">IF($D43=0,0,SUMIFS('Полная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Q43" s="164">
        <f ca="1">IF($D43=0,0,SUMIFS('Полная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R43" s="164">
        <f ca="1">IF($D43=0,0,SUMIFS('Полная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S43" s="164">
        <f ca="1">IF($D43=0,0,SUMIFS('Полная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T43" s="164">
        <f ca="1">IF($D43=0,0,SUMIFS('Полная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U43" s="164">
        <f ca="1">IF($D43=0,0,SUMIFS('Полная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V43" s="164">
        <f ca="1">IF($D43=0,0,SUMIFS('Полная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W43" s="164">
        <f ca="1">IF($D43=0,0,SUMIFS('Полная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X43" s="164">
        <f ca="1">IF($D43=0,0,SUMIFS('Полная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Y43" s="164">
        <f ca="1">IF($D43=0,0,SUMIFS('Полная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EZ43" s="164">
        <f ca="1">IF($D43=0,0,SUMIFS('Полная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A43" s="164">
        <f ca="1">IF($D43=0,0,SUMIFS('Полная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B43" s="164">
        <f ca="1">IF($D43=0,0,SUMIFS('Полная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C43" s="164">
        <f ca="1">IF($D43=0,0,SUMIFS('Полная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D43" s="164">
        <f ca="1">IF($D43=0,0,SUMIFS('Полная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E43" s="164">
        <f ca="1">IF($D43=0,0,SUMIFS('Полная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F43" s="164">
        <f ca="1">IF($D43=0,0,SUMIFS('Полная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G43" s="164">
        <f ca="1">IF($D43=0,0,SUMIFS('Полная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H43" s="164">
        <f ca="1">IF($D43=0,0,SUMIFS('Полная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I43" s="164">
        <f ca="1">IF($D43=0,0,SUMIFS('Полная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J43" s="164">
        <f ca="1">IF($D43=0,0,SUMIFS('Полная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K43" s="164">
        <f ca="1">IF($D43=0,0,SUMIFS('Полная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L43" s="164">
        <f ca="1">IF($D43=0,0,SUMIFS('Полная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M43" s="164">
        <f ca="1">IF($D43=0,0,SUMIFS('Полная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N43" s="164">
        <f ca="1">IF($D43=0,0,SUMIFS('Полная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O43" s="164">
        <f ca="1">IF($D43=0,0,SUMIFS('Полная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P43" s="164">
        <f ca="1">IF($D43=0,0,SUMIFS('Полная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Q43" s="164">
        <f ca="1">IF($D43=0,0,SUMIFS('Полная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R43" s="164">
        <f ca="1">IF($D43=0,0,SUMIFS('Полная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S43" s="164">
        <f ca="1">IF($D43=0,0,SUMIFS('Полная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T43" s="164">
        <f ca="1">IF($D43=0,0,SUMIFS('Полная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U43" s="164">
        <f ca="1">IF($D43=0,0,SUMIFS('Полная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V43" s="164">
        <f ca="1">IF($D43=0,0,SUMIFS('Полная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W43" s="164">
        <f ca="1">IF($D43=0,0,SUMIFS('Полная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X43" s="164">
        <f ca="1">IF($D43=0,0,SUMIFS('Полная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Y43" s="164">
        <f ca="1">IF($D43=0,0,SUMIFS('Полная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FZ43" s="164">
        <f ca="1">IF($D43=0,0,SUMIFS('Полная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A43" s="164">
        <f ca="1">IF($D43=0,0,SUMIFS('Полная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B43" s="164">
        <f ca="1">IF($D43=0,0,SUMIFS('Полная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C43" s="164">
        <f ca="1">IF($D43=0,0,SUMIFS('Полная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D43" s="164">
        <f ca="1">IF($D43=0,0,SUMIFS('Полная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E43" s="164">
        <f ca="1">IF($D43=0,0,SUMIFS('Полная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F43" s="164">
        <f ca="1">IF($D43=0,0,SUMIFS('Полная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G43" s="164">
        <f ca="1">IF($D43=0,0,SUMIFS('Полная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H43" s="164">
        <f ca="1">IF($D43=0,0,SUMIFS('Полная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I43" s="164">
        <f ca="1">IF($D43=0,0,SUMIFS('Полная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J43" s="164">
        <f ca="1">IF($D43=0,0,SUMIFS('Полная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K43" s="164">
        <f ca="1">IF($D43=0,0,SUMIFS('Полная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L43" s="164">
        <f ca="1">IF($D43=0,0,SUMIFS('Полная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M43" s="164">
        <f ca="1">IF($D43=0,0,SUMIFS('Полная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N43" s="164">
        <f ca="1">IF($D43=0,0,SUMIFS('Полная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O43" s="164">
        <f ca="1">IF($D43=0,0,SUMIFS('Полная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P43" s="164">
        <f ca="1">IF($D43=0,0,SUMIFS('Полная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Q43" s="164">
        <f ca="1">IF($D43=0,0,SUMIFS('Полная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R43" s="164">
        <f ca="1">IF($D43=0,0,SUMIFS('Полная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S43" s="164">
        <f ca="1">IF($D43=0,0,SUMIFS('Полная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T43" s="164">
        <f ca="1">IF($D43=0,0,SUMIFS('Полная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U43" s="164">
        <f ca="1">IF($D43=0,0,SUMIFS('Полная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V43" s="164">
        <f ca="1">IF($D43=0,0,SUMIFS('Полная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W43" s="164">
        <f ca="1">IF($D43=0,0,SUMIFS('Полная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X43" s="164">
        <f ca="1">IF($D43=0,0,SUMIFS('Полная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Y43" s="164">
        <f ca="1">IF($D43=0,0,SUMIFS('Полная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GZ43" s="164">
        <f ca="1">IF($D43=0,0,SUMIFS('Полная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A43" s="164">
        <f ca="1">IF($D43=0,0,SUMIFS('Полная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B43" s="164">
        <f ca="1">IF($D43=0,0,SUMIFS('Полная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C43" s="164">
        <f ca="1">IF($D43=0,0,SUMIFS('Полная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D43" s="164">
        <f ca="1">IF($D43=0,0,SUMIFS('Полная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E43" s="164">
        <f ca="1">IF($D43=0,0,SUMIFS('Полная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F43" s="164">
        <f ca="1">IF($D43=0,0,SUMIFS('Полная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G43" s="164">
        <f ca="1">IF($D43=0,0,SUMIFS('Полная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H43" s="164">
        <f ca="1">IF($D43=0,0,SUMIFS('Полная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I43" s="164">
        <f ca="1">IF($D43=0,0,SUMIFS('Полная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J43" s="164">
        <f ca="1">IF($D43=0,0,SUMIFS('Полная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K43" s="164">
        <f ca="1">IF($D43=0,0,SUMIFS('Полная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L43" s="164">
        <f ca="1">IF($D43=0,0,SUMIFS('Полная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M43" s="164">
        <f ca="1">IF($D43=0,0,SUMIFS('Полная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N43" s="164">
        <f ca="1">IF($D43=0,0,SUMIFS('Полная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O43" s="164">
        <f ca="1">IF($D43=0,0,SUMIFS('Полная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P43" s="164">
        <f ca="1">IF($D43=0,0,SUMIFS('Полная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Q43" s="164">
        <f ca="1">IF($D43=0,0,SUMIFS('Полная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R43" s="164">
        <f ca="1">IF($D43=0,0,SUMIFS('Полная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S43" s="164">
        <f ca="1">IF($D43=0,0,SUMIFS('Полная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T43" s="164">
        <f ca="1">IF($D43=0,0,SUMIFS('Полная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U43" s="164">
        <f ca="1">IF($D43=0,0,SUMIFS('Полная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V43" s="164">
        <f ca="1">IF($D43=0,0,SUMIFS('Полная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W43" s="164">
        <f ca="1">IF($D43=0,0,SUMIFS('Полная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X43" s="164">
        <f ca="1">IF($D43=0,0,SUMIFS('Полная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Y43" s="164">
        <f ca="1">IF($D43=0,0,SUMIFS('Полная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HZ43" s="164">
        <f ca="1">IF($D43=0,0,SUMIFS('Полная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A43" s="164">
        <f ca="1">IF($D43=0,0,SUMIFS('Полная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B43" s="164">
        <f ca="1">IF($D43=0,0,SUMIFS('Полная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C43" s="164">
        <f ca="1">IF($D43=0,0,SUMIFS('Полная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D43" s="164">
        <f ca="1">IF($D43=0,0,SUMIFS('Полная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E43" s="164">
        <f ca="1">IF($D43=0,0,SUMIFS('Полная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F43" s="164">
        <f ca="1">IF($D43=0,0,SUMIFS('Полная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G43" s="164">
        <f ca="1">IF($D43=0,0,SUMIFS('Полная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H43" s="164">
        <f ca="1">IF($D43=0,0,SUMIFS('Полная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I43" s="164">
        <f ca="1">IF($D43=0,0,SUMIFS('Полная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J43" s="164">
        <f ca="1">IF($D43=0,0,SUMIFS('Полная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K43" s="164">
        <f ca="1">IF($D43=0,0,SUMIFS('Полная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L43" s="164">
        <f ca="1">IF($D43=0,0,SUMIFS('Полная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M43" s="164">
        <f ca="1">IF($D43=0,0,SUMIFS('Полная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N43" s="164">
        <f ca="1">IF($D43=0,0,SUMIFS('Полная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O43" s="164">
        <f ca="1">IF($D43=0,0,SUMIFS('Полная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P43" s="164">
        <f ca="1">IF($D43=0,0,SUMIFS('Полная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Q43" s="164">
        <f ca="1">IF($D43=0,0,SUMIFS('Полная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R43" s="164">
        <f ca="1">IF($D43=0,0,SUMIFS('Полная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S43" s="164">
        <f ca="1">IF($D43=0,0,SUMIFS('Полная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T43" s="164">
        <f ca="1">IF($D43=0,0,SUMIFS('Полная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U43" s="164">
        <f ca="1">IF($D43=0,0,SUMIFS('Полная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V43" s="164">
        <f ca="1">IF($D43=0,0,SUMIFS('Полная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W43" s="164">
        <f ca="1">IF($D43=0,0,SUMIFS('Полная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X43" s="164">
        <f ca="1">IF($D43=0,0,SUMIFS('Полная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Y43" s="164">
        <f ca="1">IF($D43=0,0,SUMIFS('Полная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IZ43" s="164">
        <f ca="1">IF($D43=0,0,SUMIFS('Полная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A43" s="164">
        <f ca="1">IF($D43=0,0,SUMIFS('Полная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B43" s="164">
        <f ca="1">IF($D43=0,0,SUMIFS('Полная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C43" s="164">
        <f ca="1">IF($D43=0,0,SUMIFS('Полная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D43" s="164">
        <f ca="1">IF($D43=0,0,SUMIFS('Полная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E43" s="164">
        <f ca="1">IF($D43=0,0,SUMIFS('Полная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F43" s="164">
        <f ca="1">IF($D43=0,0,SUMIFS('Полная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G43" s="164">
        <f ca="1">IF($D43=0,0,SUMIFS('Полная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H43" s="164">
        <f ca="1">IF($D43=0,0,SUMIFS('Полная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I43" s="164">
        <f ca="1">IF($D43=0,0,SUMIFS('Полная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J43" s="164">
        <f ca="1">IF($D43=0,0,SUMIFS('Полная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K43" s="164">
        <f ca="1">IF($D43=0,0,SUMIFS('Полная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L43" s="164">
        <f ca="1">IF($D43=0,0,SUMIFS('Полная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M43" s="164">
        <f ca="1">IF($D43=0,0,SUMIFS('Полная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N43" s="164">
        <f ca="1">IF($D43=0,0,SUMIFS('Полная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O43" s="164">
        <f ca="1">IF($D43=0,0,SUMIFS('Полная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P43" s="164">
        <f ca="1">IF($D43=0,0,SUMIFS('Полная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Q43" s="164">
        <f ca="1">IF($D43=0,0,SUMIFS('Полная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R43" s="164">
        <f ca="1">IF($D43=0,0,SUMIFS('Полная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S43" s="164">
        <f ca="1">IF($D43=0,0,SUMIFS('Полная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T43" s="164">
        <f ca="1">IF($D43=0,0,SUMIFS('Полная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U43" s="164">
        <f ca="1">IF($D43=0,0,SUMIFS('Полная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V43" s="164">
        <f ca="1">IF($D43=0,0,SUMIFS('Полная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W43" s="164">
        <f ca="1">IF($D43=0,0,SUMIFS('Полная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X43" s="164">
        <f ca="1">IF($D43=0,0,SUMIFS('Полная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Y43" s="164">
        <f ca="1">IF($D43=0,0,SUMIFS('Полная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JZ43" s="164">
        <f ca="1">IF($D43=0,0,SUMIFS('Полная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A43" s="164">
        <f ca="1">IF($D43=0,0,SUMIFS('Полная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B43" s="164">
        <f ca="1">IF($D43=0,0,SUMIFS('Полная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C43" s="164">
        <f ca="1">IF($D43=0,0,SUMIFS('Полная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D43" s="164">
        <f ca="1">IF($D43=0,0,SUMIFS('Полная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E43" s="164">
        <f ca="1">IF($D43=0,0,SUMIFS('Полная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F43" s="164">
        <f ca="1">IF($D43=0,0,SUMIFS('Полная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G43" s="164">
        <f ca="1">IF($D43=0,0,SUMIFS('Полная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H43" s="164">
        <f ca="1">IF($D43=0,0,SUMIFS('Полная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I43" s="164">
        <f ca="1">IF($D43=0,0,SUMIFS('Полная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J43" s="164">
        <f ca="1">IF($D43=0,0,SUMIFS('Полная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K43" s="164">
        <f ca="1">IF($D43=0,0,SUMIFS('Полная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L43" s="164">
        <f ca="1">IF($D43=0,0,SUMIFS('Полная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M43" s="164">
        <f ca="1">IF($D43=0,0,SUMIFS('Полная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N43" s="164">
        <f ca="1">IF($D43=0,0,SUMIFS('Полная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O43" s="164">
        <f ca="1">IF($D43=0,0,SUMIFS('Полная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P43" s="164">
        <f ca="1">IF($D43=0,0,SUMIFS('Полная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Q43" s="164">
        <f ca="1">IF($D43=0,0,SUMIFS('Полная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R43" s="164">
        <f ca="1">IF($D43=0,0,SUMIFS('Полная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S43" s="164">
        <f ca="1">IF($D43=0,0,SUMIFS('Полная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T43" s="164">
        <f ca="1">IF($D43=0,0,SUMIFS('Полная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U43" s="164">
        <f ca="1">IF($D43=0,0,SUMIFS('Полная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V43" s="164">
        <f ca="1">IF($D43=0,0,SUMIFS('Полная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W43" s="164">
        <f ca="1">IF($D43=0,0,SUMIFS('Полная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X43" s="164">
        <f ca="1">IF($D43=0,0,SUMIFS('Полная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Y43" s="164">
        <f ca="1">IF($D43=0,0,SUMIFS('Полная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KZ43" s="164">
        <f ca="1">IF($D43=0,0,SUMIFS('Полная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A43" s="164">
        <f ca="1">IF($D43=0,0,SUMIFS('Полная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B43" s="164">
        <f ca="1">IF($D43=0,0,SUMIFS('Полная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C43" s="164">
        <f ca="1">IF($D43=0,0,SUMIFS('Полная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D43" s="164">
        <f ca="1">IF($D43=0,0,SUMIFS('Полная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E43" s="164">
        <f ca="1">IF($D43=0,0,SUMIFS('Полная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F43" s="164">
        <f ca="1">IF($D43=0,0,SUMIFS('Полная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G43" s="164">
        <f ca="1">IF($D43=0,0,SUMIFS('Полная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H43" s="164">
        <f ca="1">IF($D43=0,0,SUMIFS('Полная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I43" s="164">
        <f ca="1">IF($D43=0,0,SUMIFS('Полная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J43" s="164">
        <f ca="1">IF($D43=0,0,SUMIFS('Полная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K43" s="164">
        <f ca="1">IF($D43=0,0,SUMIFS('Полная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L43" s="164">
        <f ca="1">IF($D43=0,0,SUMIFS('Полная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M43" s="164">
        <f ca="1">IF($D43=0,0,SUMIFS('Полная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N43" s="164">
        <f ca="1">IF($D43=0,0,SUMIFS('Полная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O43" s="164">
        <f ca="1">IF($D43=0,0,SUMIFS('Полная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P43" s="164">
        <f ca="1">IF($D43=0,0,SUMIFS('Полная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Q43" s="164">
        <f ca="1">IF($D43=0,0,SUMIFS('Полная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R43" s="164">
        <f ca="1">IF($D43=0,0,SUMIFS('Полная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S43" s="164">
        <f ca="1">IF($D43=0,0,SUMIFS('Полная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T43" s="164">
        <f ca="1">IF($D43=0,0,SUMIFS('Полная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U43" s="164">
        <f ca="1">IF($D43=0,0,SUMIFS('Полная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V43" s="164">
        <f ca="1">IF($D43=0,0,SUMIFS('Полная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W43" s="164">
        <f ca="1">IF($D43=0,0,SUMIFS('Полная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X43" s="164">
        <f ca="1">IF($D43=0,0,SUMIFS('Полная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Y43" s="164">
        <f ca="1">IF($D43=0,0,SUMIFS('Полная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LZ43" s="164">
        <f ca="1">IF($D43=0,0,SUMIFS('Полная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A43" s="164">
        <f ca="1">IF($D43=0,0,SUMIFS('Полная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B43" s="164">
        <f ca="1">IF($D43=0,0,SUMIFS('Полная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C43" s="164">
        <f ca="1">IF($D43=0,0,SUMIFS('Полная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D43" s="164">
        <f ca="1">IF($D43=0,0,SUMIFS('Полная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E43" s="164">
        <f ca="1">IF($D43=0,0,SUMIFS('Полная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F43" s="164">
        <f ca="1">IF($D43=0,0,SUMIFS('Полная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G43" s="164">
        <f ca="1">IF($D43=0,0,SUMIFS('Полная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H43" s="164">
        <f ca="1">IF($D43=0,0,SUMIFS('Полная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I43" s="164">
        <f ca="1">IF($D43=0,0,SUMIFS('Полная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J43" s="164">
        <f ca="1">IF($D43=0,0,SUMIFS('Полная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K43" s="164">
        <f ca="1">IF($D43=0,0,SUMIFS('Полная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L43" s="164">
        <f ca="1">IF($D43=0,0,SUMIFS('Полная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M43" s="164">
        <f ca="1">IF($D43=0,0,SUMIFS('Полная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N43" s="164">
        <f ca="1">IF($D43=0,0,SUMIFS('Полная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O43" s="164">
        <f ca="1">IF($D43=0,0,SUMIFS('Полная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P43" s="164">
        <f ca="1">IF($D43=0,0,SUMIFS('Полная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Q43" s="164">
        <f ca="1">IF($D43=0,0,SUMIFS('Полная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R43" s="164">
        <f ca="1">IF($D43=0,0,SUMIFS('Полная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S43" s="164">
        <f ca="1">IF($D43=0,0,SUMIFS('Полная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T43" s="164">
        <f ca="1">IF($D43=0,0,SUMIFS('Полная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U43" s="164">
        <f ca="1">IF($D43=0,0,SUMIFS('Полная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V43" s="164">
        <f ca="1">IF($D43=0,0,SUMIFS('Полная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W43" s="164">
        <f ca="1">IF($D43=0,0,SUMIFS('Полная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X43" s="164">
        <f ca="1">IF($D43=0,0,SUMIFS('Полная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Y43" s="164">
        <f ca="1">IF($D43=0,0,SUMIFS('Полная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MZ43" s="164">
        <f ca="1">IF($D43=0,0,SUMIFS('Полная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A43" s="164">
        <f ca="1">IF($D43=0,0,SUMIFS('Полная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B43" s="164">
        <f ca="1">IF($D43=0,0,SUMIFS('Полная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C43" s="164">
        <f ca="1">IF($D43=0,0,SUMIFS('Полная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D43" s="164">
        <f ca="1">IF($D43=0,0,SUMIFS('Полная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E43" s="164">
        <f ca="1">IF($D43=0,0,SUMIFS('Полная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F43" s="164">
        <f ca="1">IF($D43=0,0,SUMIFS('Полная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G43" s="164">
        <f ca="1">IF($D43=0,0,SUMIFS('Полная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H43" s="164">
        <f ca="1">IF($D43=0,0,SUMIFS('Полная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I43" s="164">
        <f ca="1">IF($D43=0,0,SUMIFS('Полная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J43" s="164">
        <f ca="1">IF($D43=0,0,SUMIFS('Полная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K43" s="164">
        <f ca="1">IF($D43=0,0,SUMIFS('Полная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L43" s="164">
        <f ca="1">IF($D43=0,0,SUMIFS('Полная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M43" s="164">
        <f ca="1">IF($D43=0,0,SUMIFS('Полная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N43" s="164">
        <f ca="1">IF($D43=0,0,SUMIFS('Полная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O43" s="164">
        <f ca="1">IF($D43=0,0,SUMIFS('Полная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P43" s="164">
        <f ca="1">IF($D43=0,0,SUMIFS('Полная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Q43" s="164">
        <f ca="1">IF($D43=0,0,SUMIFS('Полная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R43" s="164">
        <f ca="1">IF($D43=0,0,SUMIFS('Полная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S43" s="164">
        <f ca="1">IF($D43=0,0,SUMIFS('Полная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T43" s="164">
        <f ca="1">IF($D43=0,0,SUMIFS('Полная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U43" s="164">
        <f ca="1">IF($D43=0,0,SUMIFS('Полная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V43" s="164">
        <f ca="1">IF($D43=0,0,SUMIFS('Полная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W43" s="164">
        <f ca="1">IF($D43=0,0,SUMIFS('Полная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X43" s="164">
        <f ca="1">IF($D43=0,0,SUMIFS('Полная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Y43" s="164">
        <f ca="1">IF($D43=0,0,SUMIFS('Полная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NZ43" s="164">
        <f ca="1">IF($D43=0,0,SUMIFS('Полная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A43" s="164">
        <f ca="1">IF($D43=0,0,SUMIFS('Полная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B43" s="164">
        <f ca="1">IF($D43=0,0,SUMIFS('Полная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C43" s="164">
        <f ca="1">IF($D43=0,0,SUMIFS('Полная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D43" s="164">
        <f ca="1">IF($D43=0,0,SUMIFS('Полная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E43" s="164">
        <f ca="1">IF($D43=0,0,SUMIFS('Полная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F43" s="164">
        <f ca="1">IF($D43=0,0,SUMIFS('Полная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G43" s="164">
        <f ca="1">IF($D43=0,0,SUMIFS('Полная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H43" s="164">
        <f ca="1">IF($D43=0,0,SUMIFS('Полная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I43" s="164">
        <f ca="1">IF($D43=0,0,SUMIFS('Полная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J43" s="164">
        <f ca="1">IF($D43=0,0,SUMIFS('Полная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K43" s="164">
        <f ca="1">IF($D43=0,0,SUMIFS('Полная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L43" s="164">
        <f ca="1">IF($D43=0,0,SUMIFS('Полная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M43" s="164">
        <f ca="1">IF($D43=0,0,SUMIFS('Полная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N43" s="164">
        <f ca="1">IF($D43=0,0,SUMIFS('Полная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O43" s="164">
        <f ca="1">IF($D43=0,0,SUMIFS('Полная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P43" s="164">
        <f ca="1">IF($D43=0,0,SUMIFS('Полная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Q43" s="164">
        <f ca="1">IF($D43=0,0,SUMIFS('Полная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R43" s="164">
        <f ca="1">IF($D43=0,0,SUMIFS('Полная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S43" s="164">
        <f ca="1">IF($D43=0,0,SUMIFS('Полная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T43" s="164">
        <f ca="1">IF($D43=0,0,SUMIFS('Полная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U43" s="164">
        <f ca="1">IF($D43=0,0,SUMIFS('Полная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V43" s="164">
        <f ca="1">IF($D43=0,0,SUMIFS('Полная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W43" s="164">
        <f ca="1">IF($D43=0,0,SUMIFS('Полная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X43" s="164">
        <f ca="1">IF($D43=0,0,SUMIFS('Полная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Y43" s="164">
        <f ca="1">IF($D43=0,0,SUMIFS('Полная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OZ43" s="164">
        <f ca="1">IF($D43=0,0,SUMIFS('Полная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A43" s="164">
        <f ca="1">IF($D43=0,0,SUMIFS('Полная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B43" s="164">
        <f ca="1">IF($D43=0,0,SUMIFS('Полная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C43" s="164">
        <f ca="1">IF($D43=0,0,SUMIFS('Полная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D43" s="164">
        <f ca="1">IF($D43=0,0,SUMIFS('Полная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E43" s="164">
        <f ca="1">IF($D43=0,0,SUMIFS('Полная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F43" s="164">
        <f ca="1">IF($D43=0,0,SUMIFS('Полная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G43" s="164">
        <f ca="1">IF($D43=0,0,SUMIFS('Полная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H43" s="164">
        <f ca="1">IF($D43=0,0,SUMIFS('Полная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I43" s="164">
        <f ca="1">IF($D43=0,0,SUMIFS('Полная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J43" s="164">
        <f ca="1">IF($D43=0,0,SUMIFS('Полная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K43" s="164">
        <f ca="1">IF($D43=0,0,SUMIFS('Полная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L43" s="164">
        <f ca="1">IF($D43=0,0,SUMIFS('Полная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M43" s="164">
        <f ca="1">IF($D43=0,0,SUMIFS('Полная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N43" s="164">
        <f ca="1">IF($D43=0,0,SUMIFS('Полная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O43" s="164">
        <f ca="1">IF($D43=0,0,SUMIFS('Полная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P43" s="164">
        <f ca="1">IF($D43=0,0,SUMIFS('Полная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Q43" s="164">
        <f ca="1">IF($D43=0,0,SUMIFS('Полная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R43" s="164">
        <f ca="1">IF($D43=0,0,SUMIFS('Полная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S43" s="164">
        <f ca="1">IF($D43=0,0,SUMIFS('Полная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T43" s="164">
        <f ca="1">IF($D43=0,0,SUMIFS('Полная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U43" s="164">
        <f ca="1">IF($D43=0,0,SUMIFS('Полная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V43" s="164">
        <f ca="1">IF($D43=0,0,SUMIFS('Полная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W43" s="164">
        <f ca="1">IF($D43=0,0,SUMIFS('Полная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X43" s="164">
        <f ca="1">IF($D43=0,0,SUMIFS('Полная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Y43" s="164">
        <f ca="1">IF($D43=0,0,SUMIFS('Полная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PZ43" s="164">
        <f ca="1">IF($D43=0,0,SUMIFS('Полная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A43" s="164">
        <f ca="1">IF($D43=0,0,SUMIFS('Полная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B43" s="164">
        <f ca="1">IF($D43=0,0,SUMIFS('Полная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C43" s="164">
        <f ca="1">IF($D43=0,0,SUMIFS('Полная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D43" s="164">
        <f ca="1">IF($D43=0,0,SUMIFS('Полная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E43" s="164">
        <f ca="1">IF($D43=0,0,SUMIFS('Полная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F43" s="164">
        <f ca="1">IF($D43=0,0,SUMIFS('Полная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G43" s="164">
        <f ca="1">IF($D43=0,0,SUMIFS('Полная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H43" s="164">
        <f ca="1">IF($D43=0,0,SUMIFS('Полная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I43" s="164">
        <f ca="1">IF($D43=0,0,SUMIFS('Полная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J43" s="164">
        <f ca="1">IF($D43=0,0,SUMIFS('Полная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K43" s="164">
        <f ca="1">IF($D43=0,0,SUMIFS('Полная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L43" s="164">
        <f ca="1">IF($D43=0,0,SUMIFS('Полная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M43" s="164">
        <f ca="1">IF($D43=0,0,SUMIFS('Полная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N43" s="164">
        <f ca="1">IF($D43=0,0,SUMIFS('Полная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O43" s="164">
        <f ca="1">IF($D43=0,0,SUMIFS('Полная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P43" s="164">
        <f ca="1">IF($D43=0,0,SUMIFS('Полная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Q43" s="164">
        <f ca="1">IF($D43=0,0,SUMIFS('Полная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R43" s="164">
        <f ca="1">IF($D43=0,0,SUMIFS('Полная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S43" s="164">
        <f ca="1">IF($D43=0,0,SUMIFS('Полная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T43" s="164">
        <f ca="1">IF($D43=0,0,SUMIFS('Полная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U43" s="164">
        <f ca="1">IF($D43=0,0,SUMIFS('Полная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V43" s="164">
        <f ca="1">IF($D43=0,0,SUMIFS('Полная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W43" s="164">
        <f ca="1">IF($D43=0,0,SUMIFS('Полная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X43" s="164">
        <f ca="1">IF($D43=0,0,SUMIFS('Полная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Y43" s="164">
        <f ca="1">IF($D43=0,0,SUMIFS('Полная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QZ43" s="164">
        <f ca="1">IF($D43=0,0,SUMIFS('Полная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A43" s="164">
        <f ca="1">IF($D43=0,0,SUMIFS('Полная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B43" s="164">
        <f ca="1">IF($D43=0,0,SUMIFS('Полная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C43" s="164">
        <f ca="1">IF($D43=0,0,SUMIFS('Полная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D43" s="164">
        <f ca="1">IF($D43=0,0,SUMIFS('Полная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E43" s="164">
        <f ca="1">IF($D43=0,0,SUMIFS('Полная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F43" s="164">
        <f ca="1">IF($D43=0,0,SUMIFS('Полная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G43" s="164">
        <f ca="1">IF($D43=0,0,SUMIFS('Полная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H43" s="164">
        <f ca="1">IF($D43=0,0,SUMIFS('Полная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I43" s="164">
        <f ca="1">IF($D43=0,0,SUMIFS('Полная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J43" s="164">
        <f ca="1">IF($D43=0,0,SUMIFS('Полная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K43" s="164">
        <f ca="1">IF($D43=0,0,SUMIFS('Полная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L43" s="164">
        <f ca="1">IF($D43=0,0,SUMIFS('Полная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M43" s="164">
        <f ca="1">IF($D43=0,0,SUMIFS('Полная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N43" s="164">
        <f ca="1">IF($D43=0,0,SUMIFS('Полная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O43" s="164">
        <f ca="1">IF($D43=0,0,SUMIFS('Полная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P43" s="164">
        <f ca="1">IF($D43=0,0,SUMIFS('Полная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Q43" s="164">
        <f ca="1">IF($D43=0,0,SUMIFS('Полная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R43" s="164">
        <f ca="1">IF($D43=0,0,SUMIFS('Полная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S43" s="164">
        <f ca="1">IF($D43=0,0,SUMIFS('Полная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T43" s="164">
        <f ca="1">IF($D43=0,0,SUMIFS('Полная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U43" s="164">
        <f ca="1">IF($D43=0,0,SUMIFS('Полная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V43" s="164">
        <f ca="1">IF($D43=0,0,SUMIFS('Полная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W43" s="164">
        <f ca="1">IF($D43=0,0,SUMIFS('Полная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X43" s="164">
        <f ca="1">IF($D43=0,0,SUMIFS('Полная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Y43" s="164">
        <f ca="1">IF($D43=0,0,SUMIFS('Полная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RZ43" s="164">
        <f ca="1">IF($D43=0,0,SUMIFS('Полная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A43" s="164">
        <f ca="1">IF($D43=0,0,SUMIFS('Полная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B43" s="164">
        <f ca="1">IF($D43=0,0,SUMIFS('Полная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C43" s="164">
        <f ca="1">IF($D43=0,0,SUMIFS('Полная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D43" s="164">
        <f ca="1">IF($D43=0,0,SUMIFS('Полная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E43" s="164">
        <f ca="1">IF($D43=0,0,SUMIFS('Полная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F43" s="164">
        <f ca="1">IF($D43=0,0,SUMIFS('Полная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G43" s="164">
        <f ca="1">IF($D43=0,0,SUMIFS('Полная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H43" s="164">
        <f ca="1">IF($D43=0,0,SUMIFS('Полная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I43" s="164">
        <f ca="1">IF($D43=0,0,SUMIFS('Полная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J43" s="164">
        <f ca="1">IF($D43=0,0,SUMIFS('Полная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K43" s="164">
        <f ca="1">IF($D43=0,0,SUMIFS('Полная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L43" s="164">
        <f ca="1">IF($D43=0,0,SUMIFS('Полная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M43" s="164">
        <f ca="1">IF($D43=0,0,SUMIFS('Полная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N43" s="164">
        <f ca="1">IF($D43=0,0,SUMIFS('Полная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O43" s="164">
        <f ca="1">IF($D43=0,0,SUMIFS('Полная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P43" s="164">
        <f ca="1">IF($D43=0,0,SUMIFS('Полная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Q43" s="164">
        <f ca="1">IF($D43=0,0,SUMIFS('Полная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R43" s="164">
        <f ca="1">IF($D43=0,0,SUMIFS('Полная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S43" s="164">
        <f ca="1">IF($D43=0,0,SUMIFS('Полная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T43" s="164">
        <f ca="1">IF($D43=0,0,SUMIFS('Полная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U43" s="164">
        <f ca="1">IF($D43=0,0,SUMIFS('Полная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V43" s="164">
        <f ca="1">IF($D43=0,0,SUMIFS('Полная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W43" s="164">
        <f ca="1">IF($D43=0,0,SUMIFS('Полная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X43" s="164">
        <f ca="1">IF($D43=0,0,SUMIFS('Полная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Y43" s="164">
        <f ca="1">IF($D43=0,0,SUMIFS('Полная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SZ43" s="164">
        <f ca="1">IF($D43=0,0,SUMIFS('Полная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A43" s="164">
        <f ca="1">IF($D43=0,0,SUMIFS('Полная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B43" s="164">
        <f ca="1">IF($D43=0,0,SUMIFS('Полная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C43" s="164">
        <f ca="1">IF($D43=0,0,SUMIFS('Полная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D43" s="164">
        <f ca="1">IF($D43=0,0,SUMIFS('Полная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E43" s="164">
        <f ca="1">IF($D43=0,0,SUMIFS('Полная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F43" s="164">
        <f ca="1">IF($D43=0,0,SUMIFS('Полная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G43" s="164">
        <f ca="1">IF($D43=0,0,SUMIFS('Полная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H43" s="164">
        <f ca="1">IF($D43=0,0,SUMIFS('Полная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I43" s="164">
        <f ca="1">IF($D43=0,0,SUMIFS('Полная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J43" s="164">
        <f ca="1">IF($D43=0,0,SUMIFS('Полная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K43" s="164">
        <f ca="1">IF($D43=0,0,SUMIFS('Полная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L43" s="164">
        <f ca="1">IF($D43=0,0,SUMIFS('Полная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M43" s="164">
        <f ca="1">IF($D43=0,0,SUMIFS('Полная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N43" s="164">
        <f ca="1">IF($D43=0,0,SUMIFS('Полная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O43" s="164">
        <f ca="1">IF($D43=0,0,SUMIFS('Полная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P43" s="164">
        <f ca="1">IF($D43=0,0,SUMIFS('Полная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Q43" s="164">
        <f ca="1">IF($D43=0,0,SUMIFS('Полная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R43" s="164">
        <f ca="1">IF($D43=0,0,SUMIFS('Полная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S43" s="164">
        <f ca="1">IF($D43=0,0,SUMIFS('Полная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T43" s="164">
        <f ca="1">IF($D43=0,0,SUMIFS('Полная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U43" s="164">
        <f ca="1">IF($D43=0,0,SUMIFS('Полная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V43" s="164">
        <f ca="1">IF($D43=0,0,SUMIFS('Полная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W43" s="164">
        <f ca="1">IF($D43=0,0,SUMIFS('Полная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X43" s="164">
        <f ca="1">IF($D43=0,0,SUMIFS('Полная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Y43" s="164">
        <f ca="1">IF($D43=0,0,SUMIFS('Полная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TZ43" s="164">
        <f ca="1">IF($D43=0,0,SUMIFS('Полная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A43" s="164">
        <f ca="1">IF($D43=0,0,SUMIFS('Полная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B43" s="164">
        <f ca="1">IF($D43=0,0,SUMIFS('Полная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C43" s="164">
        <f ca="1">IF($D43=0,0,SUMIFS('Полная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D43" s="164">
        <f ca="1">IF($D43=0,0,SUMIFS('Полная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E43" s="164">
        <f ca="1">IF($D43=0,0,SUMIFS('Полная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F43" s="164">
        <f ca="1">IF($D43=0,0,SUMIFS('Полная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G43" s="164">
        <f ca="1">IF($D43=0,0,SUMIFS('Полная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H43" s="164">
        <f ca="1">IF($D43=0,0,SUMIFS('Полная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I43" s="164">
        <f ca="1">IF($D43=0,0,SUMIFS('Полная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J43" s="164">
        <f ca="1">IF($D43=0,0,SUMIFS('Полная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K43" s="164">
        <f ca="1">IF($D43=0,0,SUMIFS('Полная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L43" s="164">
        <f ca="1">IF($D43=0,0,SUMIFS('Полная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M43" s="164">
        <f ca="1">IF($D43=0,0,SUMIFS('Полная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N43" s="164">
        <f ca="1">IF($D43=0,0,SUMIFS('Полная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O43" s="164">
        <f ca="1">IF($D43=0,0,SUMIFS('Полная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P43" s="164">
        <f ca="1">IF($D43=0,0,SUMIFS('Полная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Q43" s="164">
        <f ca="1">IF($D43=0,0,SUMIFS('Полная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R43" s="164">
        <f ca="1">IF($D43=0,0,SUMIFS('Полная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S43" s="164">
        <f ca="1">IF($D43=0,0,SUMIFS('Полная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T43" s="164">
        <f ca="1">IF($D43=0,0,SUMIFS('Полная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U43" s="164">
        <f ca="1">IF($D43=0,0,SUMIFS('Полная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V43" s="164">
        <f ca="1">IF($D43=0,0,SUMIFS('Полная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W43" s="164">
        <f ca="1">IF($D43=0,0,SUMIFS('Полная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X43" s="164">
        <f ca="1">IF($D43=0,0,SUMIFS('Полная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Y43" s="164">
        <f ca="1">IF($D43=0,0,SUMIFS('Полная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UZ43" s="164">
        <f ca="1">IF($D43=0,0,SUMIFS('Полная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A43" s="164">
        <f ca="1">IF($D43=0,0,SUMIFS('Полная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B43" s="164">
        <f ca="1">IF($D43=0,0,SUMIFS('Полная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C43" s="164">
        <f ca="1">IF($D43=0,0,SUMIFS('Полная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D43" s="164">
        <f ca="1">IF($D43=0,0,SUMIFS('Полная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E43" s="164">
        <f ca="1">IF($D43=0,0,SUMIFS('Полная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F43" s="164">
        <f ca="1">IF($D43=0,0,SUMIFS('Полная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G43" s="164">
        <f ca="1">IF($D43=0,0,SUMIFS('Полная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H43" s="164">
        <f ca="1">IF($D43=0,0,SUMIFS('Полная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I43" s="164">
        <f ca="1">IF($D43=0,0,SUMIFS('Полная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J43" s="164">
        <f ca="1">IF($D43=0,0,SUMIFS('Полная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K43" s="164">
        <f ca="1">IF($D43=0,0,SUMIFS('Полная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L43" s="164">
        <f ca="1">IF($D43=0,0,SUMIFS('Полная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M43" s="164">
        <f ca="1">IF($D43=0,0,SUMIFS('Полная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N43" s="164">
        <f ca="1">IF($D43=0,0,SUMIFS('Полная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O43" s="164">
        <f ca="1">IF($D43=0,0,SUMIFS('Полная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P43" s="164">
        <f ca="1">IF($D43=0,0,SUMIFS('Полная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Q43" s="164">
        <f ca="1">IF($D43=0,0,SUMIFS('Полная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R43" s="164">
        <f ca="1">IF($D43=0,0,SUMIFS('Полная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S43" s="164">
        <f ca="1">IF($D43=0,0,SUMIFS('Полная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T43" s="164">
        <f ca="1">IF($D43=0,0,SUMIFS('Полная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U43" s="164">
        <f ca="1">IF($D43=0,0,SUMIFS('Полная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V43" s="164">
        <f ca="1">IF($D43=0,0,SUMIFS('Полная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W43" s="164">
        <f ca="1">IF($D43=0,0,SUMIFS('Полная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X43" s="164">
        <f ca="1">IF($D43=0,0,SUMIFS('Полная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Y43" s="164">
        <f ca="1">IF($D43=0,0,SUMIFS('Полная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VZ43" s="164">
        <f ca="1">IF($D43=0,0,SUMIFS('Полная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A43" s="164">
        <f ca="1">IF($D43=0,0,SUMIFS('Полная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B43" s="164">
        <f ca="1">IF($D43=0,0,SUMIFS('Полная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C43" s="164">
        <f ca="1">IF($D43=0,0,SUMIFS('Полная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D43" s="164">
        <f ca="1">IF($D43=0,0,SUMIFS('Полная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E43" s="164">
        <f ca="1">IF($D43=0,0,SUMIFS('Полная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F43" s="164">
        <f ca="1">IF($D43=0,0,SUMIFS('Полная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G43" s="164">
        <f ca="1">IF($D43=0,0,SUMIFS('Полная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H43" s="164">
        <f ca="1">IF($D43=0,0,SUMIFS('Полная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I43" s="164">
        <f ca="1">IF($D43=0,0,SUMIFS('Полная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J43" s="164">
        <f ca="1">IF($D43=0,0,SUMIFS('Полная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K43" s="164">
        <f ca="1">IF($D43=0,0,SUMIFS('Полная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L43" s="164">
        <f ca="1">IF($D43=0,0,SUMIFS('Полная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M43" s="164">
        <f ca="1">IF($D43=0,0,SUMIFS('Полная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N43" s="164">
        <f ca="1">IF($D43=0,0,SUMIFS('Полная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O43" s="164">
        <f ca="1">IF($D43=0,0,SUMIFS('Полная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P43" s="164">
        <f ca="1">IF($D43=0,0,SUMIFS('Полная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Q43" s="164">
        <f ca="1">IF($D43=0,0,SUMIFS('Полная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R43" s="164">
        <f ca="1">IF($D43=0,0,SUMIFS('Полная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S43" s="164">
        <f ca="1">IF($D43=0,0,SUMIFS('Полная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T43" s="164">
        <f ca="1">IF($D43=0,0,SUMIFS('Полная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U43" s="164">
        <f ca="1">IF($D43=0,0,SUMIFS('Полная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V43" s="164">
        <f ca="1">IF($D43=0,0,SUMIFS('Полная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W43" s="164">
        <f ca="1">IF($D43=0,0,SUMIFS('Полная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X43" s="164">
        <f ca="1">IF($D43=0,0,SUMIFS('Полная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Y43" s="164">
        <f ca="1">IF($D43=0,0,SUMIFS('Полная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WZ43" s="164">
        <f ca="1">IF($D43=0,0,SUMIFS('Полная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A43" s="164">
        <f ca="1">IF($D43=0,0,SUMIFS('Полная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B43" s="164">
        <f ca="1">IF($D43=0,0,SUMIFS('Полная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C43" s="164">
        <f ca="1">IF($D43=0,0,SUMIFS('Полная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D43" s="164">
        <f ca="1">IF($D43=0,0,SUMIFS('Полная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E43" s="164">
        <f ca="1">IF($D43=0,0,SUMIFS('Полная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F43" s="164">
        <f ca="1">IF($D43=0,0,SUMIFS('Полная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G43" s="164">
        <f ca="1">IF($D43=0,0,SUMIFS('Полная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H43" s="164">
        <f ca="1">IF($D43=0,0,SUMIFS('Полная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I43" s="164">
        <f ca="1">IF($D43=0,0,SUMIFS('Полная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J43" s="164">
        <f ca="1">IF($D43=0,0,SUMIFS('Полная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K43" s="164">
        <f ca="1">IF($D43=0,0,SUMIFS('Полная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L43" s="164">
        <f ca="1">IF($D43=0,0,SUMIFS('Полная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M43" s="164">
        <f ca="1">IF($D43=0,0,SUMIFS('Полная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N43" s="164">
        <f ca="1">IF($D43=0,0,SUMIFS('Полная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O43" s="164">
        <f ca="1">IF($D43=0,0,SUMIFS('Полная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P43" s="166">
        <f ca="1">IF($D43=0,0,SUMIFS('Полная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Q43" s="164">
        <f ca="1">IF($D43=0,0,SUMIFS('Полная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R43" s="164">
        <f ca="1">IF($D43=0,0,SUMIFS('Полная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S43" s="164">
        <f ca="1">IF($D43=0,0,SUMIFS('Полная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T43" s="164">
        <f ca="1">IF($D43=0,0,SUMIFS('Полная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U43" s="164">
        <f ca="1">IF($D43=0,0,SUMIFS('Полная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V43" s="164">
        <f ca="1">IF($D43=0,0,SUMIFS('Полная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W43" s="164">
        <f ca="1">IF($D43=0,0,SUMIFS('Полная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X43" s="164">
        <f ca="1">IF($D43=0,0,SUMIFS('Полная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Y43" s="164">
        <f ca="1">IF($D43=0,0,SUMIFS('Полная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XZ43" s="164">
        <f ca="1">IF($D43=0,0,SUMIFS('Полная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YA43" s="164">
        <f ca="1">IF($D43=0,0,SUMIFS('Полная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YB43" s="164">
        <f ca="1">IF($D43=0,0,SUMIFS('Полная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YC43" s="164">
        <f ca="1">IF($D43=0,0,SUMIFS('Полная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YD43" s="164">
        <f ca="1">IF($D43=0,0,SUMIFS('Полная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YE43" s="166">
        <f ca="1">IF($D43=0,0,SUMIFS('Полная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(Авто)'!YP"&amp;$J$42),$C43)/$D43)</f>
        <v>0</v>
      </c>
      <c r="YF43" s="113"/>
      <c r="YG43" s="94"/>
    </row>
    <row r="44" spans="1:657" s="105" customFormat="1" ht="15" customHeight="1" x14ac:dyDescent="0.25">
      <c r="A44" s="133">
        <v>2</v>
      </c>
      <c r="B44" s="134" t="s">
        <v>754</v>
      </c>
      <c r="C44" s="135" t="s">
        <v>754</v>
      </c>
      <c r="D44" s="134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(Авто)'!YP"&amp;$J$42),$C44)</f>
        <v>0</v>
      </c>
      <c r="E44" s="134"/>
      <c r="F44" s="134"/>
      <c r="G44" s="134"/>
      <c r="H44" s="134"/>
      <c r="I44" s="137">
        <f ca="1">IF($D44=0,0,SUMIFS('Полная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44" s="134"/>
      <c r="K44" s="137">
        <f ca="1">IF($D44=0,0,SUMIFS('Полная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44" s="134"/>
      <c r="M44" s="137">
        <f ca="1">IF($D44=0,0,SUMIFS('Полная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44" s="134"/>
      <c r="O44" s="137">
        <f ca="1">IF($D44=0,0,SUMIFS('Полная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44" s="134"/>
      <c r="Q44" s="137">
        <f ca="1">IF($D44=0,0,SUMIFS('Полная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44" s="137">
        <f ca="1">IF($D44=0,0,SUMIFS('Полная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44" s="137">
        <f ca="1">IF($D44=0,0,SUMIFS('Полная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44" s="137">
        <f ca="1">IF($D44=0,0,SUMIFS('Полная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44" s="137">
        <f ca="1">IF($D44=0,0,SUMIFS('Полная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44" s="137">
        <f ca="1">IF($D44=0,0,SUMIFS('Полная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44" s="137">
        <f ca="1">IF($D44=0,0,SUMIFS('Полная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44" s="137">
        <f ca="1">IF($D44=0,0,SUMIFS('Полная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Y44" s="137">
        <f ca="1">IF($D44=0,0,SUMIFS('Полная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Z44" s="137">
        <f ca="1">IF($D44=0,0,SUMIFS('Полная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A44" s="137">
        <f ca="1">IF($D44=0,0,SUMIFS('Полная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B44" s="137">
        <f ca="1">IF($D44=0,0,SUMIFS('Полная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C44" s="137">
        <f ca="1">IF($D44=0,0,SUMIFS('Полная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D44" s="137">
        <f ca="1">IF($D44=0,0,SUMIFS('Полная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E44" s="137">
        <f ca="1">IF($D44=0,0,SUMIFS('Полная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F44" s="137">
        <f ca="1">IF($D44=0,0,SUMIFS('Полная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G44" s="137">
        <f ca="1">IF($D44=0,0,SUMIFS('Полная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H44" s="137">
        <f ca="1">IF($D44=0,0,SUMIFS('Полная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I44" s="137">
        <f ca="1">IF($D44=0,0,SUMIFS('Полная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J44" s="137">
        <f ca="1">IF($D44=0,0,SUMIFS('Полная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K44" s="137">
        <f ca="1">IF($D44=0,0,SUMIFS('Полная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L44" s="137">
        <f ca="1">IF($D44=0,0,SUMIFS('Полная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M44" s="137">
        <f ca="1">IF($D44=0,0,SUMIFS('Полная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N44" s="137">
        <f ca="1">IF($D44=0,0,SUMIFS('Полная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O44" s="137">
        <f ca="1">IF($D44=0,0,SUMIFS('Полная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P44" s="137">
        <f ca="1">IF($D44=0,0,SUMIFS('Полная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Q44" s="137">
        <f ca="1">IF($D44=0,0,SUMIFS('Полная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R44" s="187"/>
      <c r="AS44" s="187"/>
      <c r="AT44" s="187"/>
      <c r="AU44" s="421"/>
      <c r="AV44" s="187"/>
      <c r="AW44" s="421"/>
      <c r="AX44" s="137">
        <f ca="1">IF($D44=0,0,SUMIFS('Полная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Y44" s="137">
        <f ca="1">IF($D44=0,0,SUMIFS('Полная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AZ44" s="137">
        <f ca="1">IF($D44=0,0,SUMIFS('Полная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A44" s="137">
        <f ca="1">IF($D44=0,0,SUMIFS('Полная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B44" s="137">
        <f ca="1">IF($D44=0,0,SUMIFS('Полная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C44" s="137">
        <f ca="1">IF($D44=0,0,SUMIFS('Полная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D44" s="187"/>
      <c r="BE44" s="187"/>
      <c r="BF44" s="137">
        <f ca="1">IF($D44=0,0,SUMIFS('Полная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G44" s="137">
        <f ca="1">IF($D44=0,0,SUMIFS('Полная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H44" s="137">
        <f ca="1">IF($D44=0,0,SUMIFS('Полная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I44" s="137">
        <f ca="1">IF($D44=0,0,SUMIFS('Полная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J44" s="137">
        <f ca="1">IF($D44=0,0,SUMIFS('Полная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K44" s="137">
        <f ca="1">IF($D44=0,0,SUMIFS('Полная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L44" s="187"/>
      <c r="BM44" s="137">
        <f ca="1">IF($D44=0,0,SUMIFS('Полная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N44" s="188"/>
      <c r="BO44" s="134"/>
      <c r="BP44" s="134"/>
      <c r="BQ44" s="137">
        <f ca="1">IF($D44=0,0,SUMIFS('Полная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BR44" s="137"/>
      <c r="BS44" s="134"/>
      <c r="BT44" s="134"/>
      <c r="BU44" s="137"/>
      <c r="BV44" s="134"/>
      <c r="BW44" s="137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7">
        <f ca="1">IF($D44=0,0,SUMIFS('Полная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L44" s="137">
        <f ca="1">IF($D44=0,0,SUMIFS('Полная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M44" s="137">
        <f ca="1">IF($D44=0,0,SUMIFS('Полная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N44" s="137">
        <f ca="1">IF($D44=0,0,SUMIFS('Полная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O44" s="137">
        <f ca="1">IF($D44=0,0,SUMIFS('Полная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P44" s="137">
        <f ca="1">IF($D44=0,0,SUMIFS('Полная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Q44" s="134">
        <f ca="1">IF($D44=0,0,SUMIFS('Полная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R44" s="137">
        <f ca="1">IF($D44=0,0,SUMIFS('Полная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S44" s="137">
        <f ca="1">IF($D44=0,0,SUMIFS('Полная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T44" s="137">
        <f ca="1">IF($D44=0,0,SUMIFS('Полная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U44" s="137">
        <f ca="1">IF($D44=0,0,SUMIFS('Полная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V44" s="137">
        <f ca="1">IF($D44=0,0,SUMIFS('Полная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W44" s="137">
        <f ca="1">IF($D44=0,0,SUMIFS('Полная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X44" s="137">
        <f ca="1">IF($D44=0,0,SUMIFS('Полная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Y44" s="134">
        <f ca="1">IF($D44=0,0,SUMIFS('Полная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CZ44" s="137">
        <f ca="1">IF($D44=0,0,SUMIFS('Полная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A44" s="137">
        <f ca="1">IF($D44=0,0,SUMIFS('Полная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B44" s="137">
        <f ca="1">IF($D44=0,0,SUMIFS('Полная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C44" s="137">
        <f ca="1">IF($D44=0,0,SUMIFS('Полная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D44" s="134"/>
      <c r="DE44" s="137">
        <f ca="1">IF($D44=0,0,SUMIFS('Полная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F44" s="137"/>
      <c r="DG44" s="137">
        <f ca="1">IF($D44=0,0,SUMIFS('Полная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H44" s="137">
        <f ca="1">IF($D44=0,0,SUMIFS('Полная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I44" s="137">
        <f ca="1">IF($D44=0,0,SUMIFS('Полная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J44" s="137">
        <f ca="1">IF($D44=0,0,SUMIFS('Полная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K44" s="137">
        <f ca="1">IF($D44=0,0,SUMIFS('Полная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L44" s="137">
        <f ca="1">IF($D44=0,0,SUMIFS('Полная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M44" s="137">
        <f ca="1">IF($D44=0,0,SUMIFS('Полная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N44" s="137">
        <f ca="1">IF($D44=0,0,SUMIFS('Полная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O44" s="137">
        <f ca="1">IF($D44=0,0,SUMIFS('Полная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P44" s="137">
        <f ca="1">IF($D44=0,0,SUMIFS('Полная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Q44" s="137">
        <f ca="1">IF($D44=0,0,SUMIFS('Полная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R44" s="137">
        <f ca="1">IF($D44=0,0,SUMIFS('Полная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S44" s="137">
        <f ca="1">IF($D44=0,0,SUMIFS('Полная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T44" s="137">
        <f ca="1">IF($D44=0,0,SUMIFS('Полная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U44" s="137">
        <f ca="1">IF($D44=0,0,SUMIFS('Полная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V44" s="137">
        <f ca="1">IF($D44=0,0,SUMIFS('Полная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W44" s="137">
        <f ca="1">IF($D44=0,0,SUMIFS('Полная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X44" s="137">
        <f ca="1">IF($D44=0,0,SUMIFS('Полная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Y44" s="137">
        <f ca="1">IF($D44=0,0,SUMIFS('Полная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DZ44" s="137">
        <f ca="1">IF($D44=0,0,SUMIFS('Полная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A44" s="137">
        <f ca="1">IF($D44=0,0,SUMIFS('Полная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B44" s="137">
        <f ca="1">IF($D44=0,0,SUMIFS('Полная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C44" s="137">
        <f ca="1">IF($D44=0,0,SUMIFS('Полная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D44" s="137">
        <f ca="1">IF($D44=0,0,SUMIFS('Полная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E44" s="137">
        <f ca="1">IF($D44=0,0,SUMIFS('Полная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F44" s="137">
        <f ca="1">IF($D44=0,0,SUMIFS('Полная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G44" s="137">
        <f ca="1">IF($D44=0,0,SUMIFS('Полная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H44" s="137">
        <f ca="1">IF($D44=0,0,SUMIFS('Полная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I44" s="137">
        <f ca="1">IF($D44=0,0,SUMIFS('Полная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J44" s="137">
        <f ca="1">IF($D44=0,0,SUMIFS('Полная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K44" s="137">
        <f ca="1">IF($D44=0,0,SUMIFS('Полная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L44" s="137">
        <f ca="1">IF($D44=0,0,SUMIFS('Полная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M44" s="137">
        <f ca="1">IF($D44=0,0,SUMIFS('Полная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N44" s="137">
        <f ca="1">IF($D44=0,0,SUMIFS('Полная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O44" s="137">
        <f ca="1">IF($D44=0,0,SUMIFS('Полная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P44" s="137">
        <f ca="1">IF($D44=0,0,SUMIFS('Полная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Q44" s="137">
        <f ca="1">IF($D44=0,0,SUMIFS('Полная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R44" s="137">
        <f ca="1">IF($D44=0,0,SUMIFS('Полная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S44" s="137">
        <f ca="1">IF($D44=0,0,SUMIFS('Полная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T44" s="137">
        <f ca="1">IF($D44=0,0,SUMIFS('Полная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U44" s="137">
        <f ca="1">IF($D44=0,0,SUMIFS('Полная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V44" s="137">
        <f ca="1">IF($D44=0,0,SUMIFS('Полная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W44" s="137">
        <f ca="1">IF($D44=0,0,SUMIFS('Полная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X44" s="137">
        <f ca="1">IF($D44=0,0,SUMIFS('Полная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Y44" s="137">
        <f ca="1">IF($D44=0,0,SUMIFS('Полная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EZ44" s="137">
        <f ca="1">IF($D44=0,0,SUMIFS('Полная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A44" s="137">
        <f ca="1">IF($D44=0,0,SUMIFS('Полная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B44" s="137">
        <f ca="1">IF($D44=0,0,SUMIFS('Полная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C44" s="137">
        <f ca="1">IF($D44=0,0,SUMIFS('Полная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D44" s="137">
        <f ca="1">IF($D44=0,0,SUMIFS('Полная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E44" s="137">
        <f ca="1">IF($D44=0,0,SUMIFS('Полная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F44" s="137">
        <f ca="1">IF($D44=0,0,SUMIFS('Полная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G44" s="137">
        <f ca="1">IF($D44=0,0,SUMIFS('Полная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H44" s="137">
        <f ca="1">IF($D44=0,0,SUMIFS('Полная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I44" s="137">
        <f ca="1">IF($D44=0,0,SUMIFS('Полная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J44" s="137">
        <f ca="1">IF($D44=0,0,SUMIFS('Полная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K44" s="137">
        <f ca="1">IF($D44=0,0,SUMIFS('Полная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L44" s="137">
        <f ca="1">IF($D44=0,0,SUMIFS('Полная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M44" s="137">
        <f ca="1">IF($D44=0,0,SUMIFS('Полная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N44" s="137">
        <f ca="1">IF($D44=0,0,SUMIFS('Полная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O44" s="137">
        <f ca="1">IF($D44=0,0,SUMIFS('Полная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P44" s="137">
        <f ca="1">IF($D44=0,0,SUMIFS('Полная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Q44" s="137">
        <f ca="1">IF($D44=0,0,SUMIFS('Полная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R44" s="137">
        <f ca="1">IF($D44=0,0,SUMIFS('Полная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S44" s="137">
        <f ca="1">IF($D44=0,0,SUMIFS('Полная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T44" s="137">
        <f ca="1">IF($D44=0,0,SUMIFS('Полная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U44" s="137">
        <f ca="1">IF($D44=0,0,SUMIFS('Полная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V44" s="137">
        <f ca="1">IF($D44=0,0,SUMIFS('Полная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W44" s="137">
        <f ca="1">IF($D44=0,0,SUMIFS('Полная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X44" s="137">
        <f ca="1">IF($D44=0,0,SUMIFS('Полная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Y44" s="137">
        <f ca="1">IF($D44=0,0,SUMIFS('Полная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FZ44" s="137">
        <f ca="1">IF($D44=0,0,SUMIFS('Полная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A44" s="137">
        <f ca="1">IF($D44=0,0,SUMIFS('Полная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B44" s="137">
        <f ca="1">IF($D44=0,0,SUMIFS('Полная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C44" s="137">
        <f ca="1">IF($D44=0,0,SUMIFS('Полная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D44" s="137">
        <f ca="1">IF($D44=0,0,SUMIFS('Полная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E44" s="137">
        <f ca="1">IF($D44=0,0,SUMIFS('Полная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F44" s="137">
        <f ca="1">IF($D44=0,0,SUMIFS('Полная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G44" s="137">
        <f ca="1">IF($D44=0,0,SUMIFS('Полная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H44" s="137">
        <f ca="1">IF($D44=0,0,SUMIFS('Полная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I44" s="137">
        <f ca="1">IF($D44=0,0,SUMIFS('Полная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J44" s="137">
        <f ca="1">IF($D44=0,0,SUMIFS('Полная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K44" s="137">
        <f ca="1">IF($D44=0,0,SUMIFS('Полная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L44" s="137">
        <f ca="1">IF($D44=0,0,SUMIFS('Полная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M44" s="137">
        <f ca="1">IF($D44=0,0,SUMIFS('Полная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N44" s="137">
        <f ca="1">IF($D44=0,0,SUMIFS('Полная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O44" s="137">
        <f ca="1">IF($D44=0,0,SUMIFS('Полная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P44" s="137">
        <f ca="1">IF($D44=0,0,SUMIFS('Полная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Q44" s="137">
        <f ca="1">IF($D44=0,0,SUMIFS('Полная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R44" s="137">
        <f ca="1">IF($D44=0,0,SUMIFS('Полная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S44" s="137">
        <f ca="1">IF($D44=0,0,SUMIFS('Полная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T44" s="137">
        <f ca="1">IF($D44=0,0,SUMIFS('Полная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U44" s="137">
        <f ca="1">IF($D44=0,0,SUMIFS('Полная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V44" s="137">
        <f ca="1">IF($D44=0,0,SUMIFS('Полная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W44" s="137">
        <f ca="1">IF($D44=0,0,SUMIFS('Полная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X44" s="137">
        <f ca="1">IF($D44=0,0,SUMIFS('Полная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Y44" s="137">
        <f ca="1">IF($D44=0,0,SUMIFS('Полная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GZ44" s="137">
        <f ca="1">IF($D44=0,0,SUMIFS('Полная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A44" s="137">
        <f ca="1">IF($D44=0,0,SUMIFS('Полная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B44" s="137">
        <f ca="1">IF($D44=0,0,SUMIFS('Полная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C44" s="137">
        <f ca="1">IF($D44=0,0,SUMIFS('Полная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D44" s="137">
        <f ca="1">IF($D44=0,0,SUMIFS('Полная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E44" s="137">
        <f ca="1">IF($D44=0,0,SUMIFS('Полная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F44" s="137">
        <f ca="1">IF($D44=0,0,SUMIFS('Полная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G44" s="137">
        <f ca="1">IF($D44=0,0,SUMIFS('Полная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H44" s="137">
        <f ca="1">IF($D44=0,0,SUMIFS('Полная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I44" s="137">
        <f ca="1">IF($D44=0,0,SUMIFS('Полная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J44" s="137">
        <f ca="1">IF($D44=0,0,SUMIFS('Полная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K44" s="137">
        <f ca="1">IF($D44=0,0,SUMIFS('Полная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L44" s="137">
        <f ca="1">IF($D44=0,0,SUMIFS('Полная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M44" s="137">
        <f ca="1">IF($D44=0,0,SUMIFS('Полная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N44" s="137">
        <f ca="1">IF($D44=0,0,SUMIFS('Полная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O44" s="137">
        <f ca="1">IF($D44=0,0,SUMIFS('Полная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P44" s="137">
        <f ca="1">IF($D44=0,0,SUMIFS('Полная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Q44" s="137">
        <f ca="1">IF($D44=0,0,SUMIFS('Полная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R44" s="137">
        <f ca="1">IF($D44=0,0,SUMIFS('Полная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S44" s="137">
        <f ca="1">IF($D44=0,0,SUMIFS('Полная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T44" s="137">
        <f ca="1">IF($D44=0,0,SUMIFS('Полная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U44" s="137">
        <f ca="1">IF($D44=0,0,SUMIFS('Полная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V44" s="137">
        <f ca="1">IF($D44=0,0,SUMIFS('Полная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W44" s="137">
        <f ca="1">IF($D44=0,0,SUMIFS('Полная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X44" s="137">
        <f ca="1">IF($D44=0,0,SUMIFS('Полная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Y44" s="137">
        <f ca="1">IF($D44=0,0,SUMIFS('Полная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HZ44" s="137">
        <f ca="1">IF($D44=0,0,SUMIFS('Полная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A44" s="137">
        <f ca="1">IF($D44=0,0,SUMIFS('Полная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B44" s="137">
        <f ca="1">IF($D44=0,0,SUMIFS('Полная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C44" s="137">
        <f ca="1">IF($D44=0,0,SUMIFS('Полная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D44" s="137">
        <f ca="1">IF($D44=0,0,SUMIFS('Полная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E44" s="137">
        <f ca="1">IF($D44=0,0,SUMIFS('Полная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F44" s="137">
        <f ca="1">IF($D44=0,0,SUMIFS('Полная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G44" s="137">
        <f ca="1">IF($D44=0,0,SUMIFS('Полная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H44" s="137">
        <f ca="1">IF($D44=0,0,SUMIFS('Полная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I44" s="137">
        <f ca="1">IF($D44=0,0,SUMIFS('Полная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J44" s="137">
        <f ca="1">IF($D44=0,0,SUMIFS('Полная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K44" s="137">
        <f ca="1">IF($D44=0,0,SUMIFS('Полная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L44" s="137">
        <f ca="1">IF($D44=0,0,SUMIFS('Полная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M44" s="137">
        <f ca="1">IF($D44=0,0,SUMIFS('Полная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N44" s="137">
        <f ca="1">IF($D44=0,0,SUMIFS('Полная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O44" s="137">
        <f ca="1">IF($D44=0,0,SUMIFS('Полная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P44" s="137">
        <f ca="1">IF($D44=0,0,SUMIFS('Полная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Q44" s="137">
        <f ca="1">IF($D44=0,0,SUMIFS('Полная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R44" s="137">
        <f ca="1">IF($D44=0,0,SUMIFS('Полная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S44" s="137">
        <f ca="1">IF($D44=0,0,SUMIFS('Полная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T44" s="137">
        <f ca="1">IF($D44=0,0,SUMIFS('Полная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U44" s="137">
        <f ca="1">IF($D44=0,0,SUMIFS('Полная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V44" s="137">
        <f ca="1">IF($D44=0,0,SUMIFS('Полная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W44" s="137">
        <f ca="1">IF($D44=0,0,SUMIFS('Полная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X44" s="137">
        <f ca="1">IF($D44=0,0,SUMIFS('Полная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Y44" s="137">
        <f ca="1">IF($D44=0,0,SUMIFS('Полная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IZ44" s="137">
        <f ca="1">IF($D44=0,0,SUMIFS('Полная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A44" s="137">
        <f ca="1">IF($D44=0,0,SUMIFS('Полная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B44" s="137">
        <f ca="1">IF($D44=0,0,SUMIFS('Полная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C44" s="137">
        <f ca="1">IF($D44=0,0,SUMIFS('Полная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D44" s="137">
        <f ca="1">IF($D44=0,0,SUMIFS('Полная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E44" s="137">
        <f ca="1">IF($D44=0,0,SUMIFS('Полная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F44" s="137">
        <f ca="1">IF($D44=0,0,SUMIFS('Полная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G44" s="137">
        <f ca="1">IF($D44=0,0,SUMIFS('Полная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H44" s="137">
        <f ca="1">IF($D44=0,0,SUMIFS('Полная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I44" s="137">
        <f ca="1">IF($D44=0,0,SUMIFS('Полная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J44" s="137">
        <f ca="1">IF($D44=0,0,SUMIFS('Полная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K44" s="137">
        <f ca="1">IF($D44=0,0,SUMIFS('Полная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L44" s="137">
        <f ca="1">IF($D44=0,0,SUMIFS('Полная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M44" s="137">
        <f ca="1">IF($D44=0,0,SUMIFS('Полная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N44" s="137">
        <f ca="1">IF($D44=0,0,SUMIFS('Полная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O44" s="137">
        <f ca="1">IF($D44=0,0,SUMIFS('Полная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P44" s="137">
        <f ca="1">IF($D44=0,0,SUMIFS('Полная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Q44" s="137">
        <f ca="1">IF($D44=0,0,SUMIFS('Полная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R44" s="137">
        <f ca="1">IF($D44=0,0,SUMIFS('Полная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S44" s="137">
        <f ca="1">IF($D44=0,0,SUMIFS('Полная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T44" s="137">
        <f ca="1">IF($D44=0,0,SUMIFS('Полная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U44" s="137">
        <f ca="1">IF($D44=0,0,SUMIFS('Полная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V44" s="137">
        <f ca="1">IF($D44=0,0,SUMIFS('Полная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W44" s="137">
        <f ca="1">IF($D44=0,0,SUMIFS('Полная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X44" s="137">
        <f ca="1">IF($D44=0,0,SUMIFS('Полная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Y44" s="137">
        <f ca="1">IF($D44=0,0,SUMIFS('Полная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JZ44" s="137">
        <f ca="1">IF($D44=0,0,SUMIFS('Полная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A44" s="137">
        <f ca="1">IF($D44=0,0,SUMIFS('Полная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B44" s="137">
        <f ca="1">IF($D44=0,0,SUMIFS('Полная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C44" s="137">
        <f ca="1">IF($D44=0,0,SUMIFS('Полная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D44" s="137">
        <f ca="1">IF($D44=0,0,SUMIFS('Полная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E44" s="137">
        <f ca="1">IF($D44=0,0,SUMIFS('Полная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F44" s="137">
        <f ca="1">IF($D44=0,0,SUMIFS('Полная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G44" s="137">
        <f ca="1">IF($D44=0,0,SUMIFS('Полная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H44" s="137">
        <f ca="1">IF($D44=0,0,SUMIFS('Полная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I44" s="137">
        <f ca="1">IF($D44=0,0,SUMIFS('Полная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J44" s="137">
        <f ca="1">IF($D44=0,0,SUMIFS('Полная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K44" s="137">
        <f ca="1">IF($D44=0,0,SUMIFS('Полная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L44" s="137">
        <f ca="1">IF($D44=0,0,SUMIFS('Полная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M44" s="137">
        <f ca="1">IF($D44=0,0,SUMIFS('Полная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N44" s="137">
        <f ca="1">IF($D44=0,0,SUMIFS('Полная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O44" s="137">
        <f ca="1">IF($D44=0,0,SUMIFS('Полная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P44" s="137">
        <f ca="1">IF($D44=0,0,SUMIFS('Полная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Q44" s="137">
        <f ca="1">IF($D44=0,0,SUMIFS('Полная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R44" s="137">
        <f ca="1">IF($D44=0,0,SUMIFS('Полная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S44" s="137">
        <f ca="1">IF($D44=0,0,SUMIFS('Полная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T44" s="137">
        <f ca="1">IF($D44=0,0,SUMIFS('Полная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U44" s="137">
        <f ca="1">IF($D44=0,0,SUMIFS('Полная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V44" s="137">
        <f ca="1">IF($D44=0,0,SUMIFS('Полная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W44" s="137">
        <f ca="1">IF($D44=0,0,SUMIFS('Полная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X44" s="137">
        <f ca="1">IF($D44=0,0,SUMIFS('Полная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Y44" s="137">
        <f ca="1">IF($D44=0,0,SUMIFS('Полная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KZ44" s="137">
        <f ca="1">IF($D44=0,0,SUMIFS('Полная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A44" s="137">
        <f ca="1">IF($D44=0,0,SUMIFS('Полная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B44" s="137">
        <f ca="1">IF($D44=0,0,SUMIFS('Полная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C44" s="137">
        <f ca="1">IF($D44=0,0,SUMIFS('Полная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D44" s="137">
        <f ca="1">IF($D44=0,0,SUMIFS('Полная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E44" s="137">
        <f ca="1">IF($D44=0,0,SUMIFS('Полная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F44" s="137">
        <f ca="1">IF($D44=0,0,SUMIFS('Полная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G44" s="137">
        <f ca="1">IF($D44=0,0,SUMIFS('Полная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H44" s="137">
        <f ca="1">IF($D44=0,0,SUMIFS('Полная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I44" s="137">
        <f ca="1">IF($D44=0,0,SUMIFS('Полная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J44" s="137">
        <f ca="1">IF($D44=0,0,SUMIFS('Полная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K44" s="137">
        <f ca="1">IF($D44=0,0,SUMIFS('Полная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L44" s="137">
        <f ca="1">IF($D44=0,0,SUMIFS('Полная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M44" s="137">
        <f ca="1">IF($D44=0,0,SUMIFS('Полная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N44" s="137">
        <f ca="1">IF($D44=0,0,SUMIFS('Полная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O44" s="137">
        <f ca="1">IF($D44=0,0,SUMIFS('Полная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P44" s="137">
        <f ca="1">IF($D44=0,0,SUMIFS('Полная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Q44" s="137">
        <f ca="1">IF($D44=0,0,SUMIFS('Полная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R44" s="137">
        <f ca="1">IF($D44=0,0,SUMIFS('Полная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S44" s="137">
        <f ca="1">IF($D44=0,0,SUMIFS('Полная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T44" s="137">
        <f ca="1">IF($D44=0,0,SUMIFS('Полная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U44" s="137">
        <f ca="1">IF($D44=0,0,SUMIFS('Полная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V44" s="137">
        <f ca="1">IF($D44=0,0,SUMIFS('Полная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W44" s="137">
        <f ca="1">IF($D44=0,0,SUMIFS('Полная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X44" s="137">
        <f ca="1">IF($D44=0,0,SUMIFS('Полная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Y44" s="137">
        <f ca="1">IF($D44=0,0,SUMIFS('Полная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LZ44" s="137">
        <f ca="1">IF($D44=0,0,SUMIFS('Полная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A44" s="137">
        <f ca="1">IF($D44=0,0,SUMIFS('Полная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B44" s="137">
        <f ca="1">IF($D44=0,0,SUMIFS('Полная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C44" s="137">
        <f ca="1">IF($D44=0,0,SUMIFS('Полная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D44" s="137">
        <f ca="1">IF($D44=0,0,SUMIFS('Полная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E44" s="137">
        <f ca="1">IF($D44=0,0,SUMIFS('Полная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F44" s="137">
        <f ca="1">IF($D44=0,0,SUMIFS('Полная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G44" s="137">
        <f ca="1">IF($D44=0,0,SUMIFS('Полная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H44" s="137">
        <f ca="1">IF($D44=0,0,SUMIFS('Полная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I44" s="137">
        <f ca="1">IF($D44=0,0,SUMIFS('Полная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J44" s="137">
        <f ca="1">IF($D44=0,0,SUMIFS('Полная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K44" s="137">
        <f ca="1">IF($D44=0,0,SUMIFS('Полная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L44" s="137">
        <f ca="1">IF($D44=0,0,SUMIFS('Полная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M44" s="137">
        <f ca="1">IF($D44=0,0,SUMIFS('Полная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N44" s="137">
        <f ca="1">IF($D44=0,0,SUMIFS('Полная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O44" s="137">
        <f ca="1">IF($D44=0,0,SUMIFS('Полная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P44" s="137">
        <f ca="1">IF($D44=0,0,SUMIFS('Полная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Q44" s="137">
        <f ca="1">IF($D44=0,0,SUMIFS('Полная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R44" s="137">
        <f ca="1">IF($D44=0,0,SUMIFS('Полная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S44" s="137">
        <f ca="1">IF($D44=0,0,SUMIFS('Полная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T44" s="137">
        <f ca="1">IF($D44=0,0,SUMIFS('Полная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U44" s="137">
        <f ca="1">IF($D44=0,0,SUMIFS('Полная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V44" s="137">
        <f ca="1">IF($D44=0,0,SUMIFS('Полная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W44" s="137">
        <f ca="1">IF($D44=0,0,SUMIFS('Полная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X44" s="137">
        <f ca="1">IF($D44=0,0,SUMIFS('Полная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Y44" s="137">
        <f ca="1">IF($D44=0,0,SUMIFS('Полная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MZ44" s="137">
        <f ca="1">IF($D44=0,0,SUMIFS('Полная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A44" s="137">
        <f ca="1">IF($D44=0,0,SUMIFS('Полная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B44" s="137">
        <f ca="1">IF($D44=0,0,SUMIFS('Полная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C44" s="137">
        <f ca="1">IF($D44=0,0,SUMIFS('Полная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D44" s="137">
        <f ca="1">IF($D44=0,0,SUMIFS('Полная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E44" s="137">
        <f ca="1">IF($D44=0,0,SUMIFS('Полная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F44" s="137">
        <f ca="1">IF($D44=0,0,SUMIFS('Полная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G44" s="137">
        <f ca="1">IF($D44=0,0,SUMIFS('Полная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H44" s="137">
        <f ca="1">IF($D44=0,0,SUMIFS('Полная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I44" s="137">
        <f ca="1">IF($D44=0,0,SUMIFS('Полная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J44" s="137">
        <f ca="1">IF($D44=0,0,SUMIFS('Полная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K44" s="137">
        <f ca="1">IF($D44=0,0,SUMIFS('Полная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L44" s="137">
        <f ca="1">IF($D44=0,0,SUMIFS('Полная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M44" s="137">
        <f ca="1">IF($D44=0,0,SUMIFS('Полная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N44" s="137">
        <f ca="1">IF($D44=0,0,SUMIFS('Полная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O44" s="137">
        <f ca="1">IF($D44=0,0,SUMIFS('Полная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P44" s="137">
        <f ca="1">IF($D44=0,0,SUMIFS('Полная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Q44" s="137">
        <f ca="1">IF($D44=0,0,SUMIFS('Полная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R44" s="137">
        <f ca="1">IF($D44=0,0,SUMIFS('Полная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S44" s="137">
        <f ca="1">IF($D44=0,0,SUMIFS('Полная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T44" s="137">
        <f ca="1">IF($D44=0,0,SUMIFS('Полная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U44" s="137">
        <f ca="1">IF($D44=0,0,SUMIFS('Полная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V44" s="137">
        <f ca="1">IF($D44=0,0,SUMIFS('Полная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W44" s="137">
        <f ca="1">IF($D44=0,0,SUMIFS('Полная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X44" s="137">
        <f ca="1">IF($D44=0,0,SUMIFS('Полная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Y44" s="137">
        <f ca="1">IF($D44=0,0,SUMIFS('Полная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NZ44" s="137">
        <f ca="1">IF($D44=0,0,SUMIFS('Полная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A44" s="137">
        <f ca="1">IF($D44=0,0,SUMIFS('Полная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B44" s="137">
        <f ca="1">IF($D44=0,0,SUMIFS('Полная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C44" s="137">
        <f ca="1">IF($D44=0,0,SUMIFS('Полная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D44" s="137">
        <f ca="1">IF($D44=0,0,SUMIFS('Полная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E44" s="137">
        <f ca="1">IF($D44=0,0,SUMIFS('Полная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F44" s="137">
        <f ca="1">IF($D44=0,0,SUMIFS('Полная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G44" s="137">
        <f ca="1">IF($D44=0,0,SUMIFS('Полная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H44" s="137">
        <f ca="1">IF($D44=0,0,SUMIFS('Полная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I44" s="137">
        <f ca="1">IF($D44=0,0,SUMIFS('Полная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J44" s="137">
        <f ca="1">IF($D44=0,0,SUMIFS('Полная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K44" s="137">
        <f ca="1">IF($D44=0,0,SUMIFS('Полная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L44" s="137">
        <f ca="1">IF($D44=0,0,SUMIFS('Полная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M44" s="137">
        <f ca="1">IF($D44=0,0,SUMIFS('Полная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N44" s="137">
        <f ca="1">IF($D44=0,0,SUMIFS('Полная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O44" s="137">
        <f ca="1">IF($D44=0,0,SUMIFS('Полная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P44" s="137">
        <f ca="1">IF($D44=0,0,SUMIFS('Полная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Q44" s="137">
        <f ca="1">IF($D44=0,0,SUMIFS('Полная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R44" s="137">
        <f ca="1">IF($D44=0,0,SUMIFS('Полная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S44" s="137">
        <f ca="1">IF($D44=0,0,SUMIFS('Полная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T44" s="137">
        <f ca="1">IF($D44=0,0,SUMIFS('Полная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U44" s="137">
        <f ca="1">IF($D44=0,0,SUMIFS('Полная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V44" s="137">
        <f ca="1">IF($D44=0,0,SUMIFS('Полная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W44" s="137">
        <f ca="1">IF($D44=0,0,SUMIFS('Полная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X44" s="137">
        <f ca="1">IF($D44=0,0,SUMIFS('Полная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Y44" s="137">
        <f ca="1">IF($D44=0,0,SUMIFS('Полная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OZ44" s="137">
        <f ca="1">IF($D44=0,0,SUMIFS('Полная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A44" s="137">
        <f ca="1">IF($D44=0,0,SUMIFS('Полная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B44" s="137">
        <f ca="1">IF($D44=0,0,SUMIFS('Полная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C44" s="137">
        <f ca="1">IF($D44=0,0,SUMIFS('Полная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D44" s="137">
        <f ca="1">IF($D44=0,0,SUMIFS('Полная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E44" s="137">
        <f ca="1">IF($D44=0,0,SUMIFS('Полная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F44" s="137">
        <f ca="1">IF($D44=0,0,SUMIFS('Полная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G44" s="137">
        <f ca="1">IF($D44=0,0,SUMIFS('Полная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H44" s="137">
        <f ca="1">IF($D44=0,0,SUMIFS('Полная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I44" s="137">
        <f ca="1">IF($D44=0,0,SUMIFS('Полная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J44" s="137">
        <f ca="1">IF($D44=0,0,SUMIFS('Полная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K44" s="137">
        <f ca="1">IF($D44=0,0,SUMIFS('Полная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L44" s="137">
        <f ca="1">IF($D44=0,0,SUMIFS('Полная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M44" s="137">
        <f ca="1">IF($D44=0,0,SUMIFS('Полная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N44" s="137">
        <f ca="1">IF($D44=0,0,SUMIFS('Полная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O44" s="137">
        <f ca="1">IF($D44=0,0,SUMIFS('Полная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P44" s="137">
        <f ca="1">IF($D44=0,0,SUMIFS('Полная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Q44" s="137">
        <f ca="1">IF($D44=0,0,SUMIFS('Полная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R44" s="137">
        <f ca="1">IF($D44=0,0,SUMIFS('Полная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S44" s="137">
        <f ca="1">IF($D44=0,0,SUMIFS('Полная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T44" s="137">
        <f ca="1">IF($D44=0,0,SUMIFS('Полная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U44" s="137">
        <f ca="1">IF($D44=0,0,SUMIFS('Полная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V44" s="137">
        <f ca="1">IF($D44=0,0,SUMIFS('Полная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W44" s="137">
        <f ca="1">IF($D44=0,0,SUMIFS('Полная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X44" s="137">
        <f ca="1">IF($D44=0,0,SUMIFS('Полная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Y44" s="137">
        <f ca="1">IF($D44=0,0,SUMIFS('Полная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PZ44" s="137">
        <f ca="1">IF($D44=0,0,SUMIFS('Полная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A44" s="137">
        <f ca="1">IF($D44=0,0,SUMIFS('Полная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B44" s="137">
        <f ca="1">IF($D44=0,0,SUMIFS('Полная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C44" s="137">
        <f ca="1">IF($D44=0,0,SUMIFS('Полная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D44" s="137">
        <f ca="1">IF($D44=0,0,SUMIFS('Полная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E44" s="137">
        <f ca="1">IF($D44=0,0,SUMIFS('Полная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F44" s="137">
        <f ca="1">IF($D44=0,0,SUMIFS('Полная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G44" s="137">
        <f ca="1">IF($D44=0,0,SUMIFS('Полная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H44" s="137">
        <f ca="1">IF($D44=0,0,SUMIFS('Полная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I44" s="137">
        <f ca="1">IF($D44=0,0,SUMIFS('Полная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J44" s="137">
        <f ca="1">IF($D44=0,0,SUMIFS('Полная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K44" s="137">
        <f ca="1">IF($D44=0,0,SUMIFS('Полная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L44" s="137">
        <f ca="1">IF($D44=0,0,SUMIFS('Полная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M44" s="137">
        <f ca="1">IF($D44=0,0,SUMIFS('Полная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N44" s="137">
        <f ca="1">IF($D44=0,0,SUMIFS('Полная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O44" s="137">
        <f ca="1">IF($D44=0,0,SUMIFS('Полная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P44" s="137">
        <f ca="1">IF($D44=0,0,SUMIFS('Полная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Q44" s="137">
        <f ca="1">IF($D44=0,0,SUMIFS('Полная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R44" s="137">
        <f ca="1">IF($D44=0,0,SUMIFS('Полная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S44" s="137">
        <f ca="1">IF($D44=0,0,SUMIFS('Полная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T44" s="137">
        <f ca="1">IF($D44=0,0,SUMIFS('Полная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U44" s="137">
        <f ca="1">IF($D44=0,0,SUMIFS('Полная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V44" s="137">
        <f ca="1">IF($D44=0,0,SUMIFS('Полная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W44" s="137">
        <f ca="1">IF($D44=0,0,SUMIFS('Полная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X44" s="137">
        <f ca="1">IF($D44=0,0,SUMIFS('Полная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Y44" s="137">
        <f ca="1">IF($D44=0,0,SUMIFS('Полная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QZ44" s="137">
        <f ca="1">IF($D44=0,0,SUMIFS('Полная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A44" s="137">
        <f ca="1">IF($D44=0,0,SUMIFS('Полная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B44" s="137">
        <f ca="1">IF($D44=0,0,SUMIFS('Полная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C44" s="137">
        <f ca="1">IF($D44=0,0,SUMIFS('Полная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D44" s="137">
        <f ca="1">IF($D44=0,0,SUMIFS('Полная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E44" s="137">
        <f ca="1">IF($D44=0,0,SUMIFS('Полная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F44" s="137">
        <f ca="1">IF($D44=0,0,SUMIFS('Полная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G44" s="137">
        <f ca="1">IF($D44=0,0,SUMIFS('Полная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H44" s="137">
        <f ca="1">IF($D44=0,0,SUMIFS('Полная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I44" s="137">
        <f ca="1">IF($D44=0,0,SUMIFS('Полная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J44" s="137">
        <f ca="1">IF($D44=0,0,SUMIFS('Полная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K44" s="137">
        <f ca="1">IF($D44=0,0,SUMIFS('Полная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L44" s="137">
        <f ca="1">IF($D44=0,0,SUMIFS('Полная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M44" s="137">
        <f ca="1">IF($D44=0,0,SUMIFS('Полная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N44" s="137">
        <f ca="1">IF($D44=0,0,SUMIFS('Полная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O44" s="137">
        <f ca="1">IF($D44=0,0,SUMIFS('Полная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P44" s="137">
        <f ca="1">IF($D44=0,0,SUMIFS('Полная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Q44" s="137">
        <f ca="1">IF($D44=0,0,SUMIFS('Полная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R44" s="137">
        <f ca="1">IF($D44=0,0,SUMIFS('Полная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S44" s="137">
        <f ca="1">IF($D44=0,0,SUMIFS('Полная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T44" s="137">
        <f ca="1">IF($D44=0,0,SUMIFS('Полная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U44" s="137">
        <f ca="1">IF($D44=0,0,SUMIFS('Полная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V44" s="137">
        <f ca="1">IF($D44=0,0,SUMIFS('Полная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W44" s="137">
        <f ca="1">IF($D44=0,0,SUMIFS('Полная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X44" s="137">
        <f ca="1">IF($D44=0,0,SUMIFS('Полная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Y44" s="137">
        <f ca="1">IF($D44=0,0,SUMIFS('Полная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RZ44" s="137">
        <f ca="1">IF($D44=0,0,SUMIFS('Полная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A44" s="137">
        <f ca="1">IF($D44=0,0,SUMIFS('Полная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B44" s="137">
        <f ca="1">IF($D44=0,0,SUMIFS('Полная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C44" s="137">
        <f ca="1">IF($D44=0,0,SUMIFS('Полная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D44" s="137">
        <f ca="1">IF($D44=0,0,SUMIFS('Полная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E44" s="137">
        <f ca="1">IF($D44=0,0,SUMIFS('Полная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F44" s="137">
        <f ca="1">IF($D44=0,0,SUMIFS('Полная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G44" s="137">
        <f ca="1">IF($D44=0,0,SUMIFS('Полная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H44" s="137">
        <f ca="1">IF($D44=0,0,SUMIFS('Полная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I44" s="137">
        <f ca="1">IF($D44=0,0,SUMIFS('Полная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J44" s="137">
        <f ca="1">IF($D44=0,0,SUMIFS('Полная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K44" s="137">
        <f ca="1">IF($D44=0,0,SUMIFS('Полная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L44" s="137">
        <f ca="1">IF($D44=0,0,SUMIFS('Полная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M44" s="137">
        <f ca="1">IF($D44=0,0,SUMIFS('Полная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N44" s="137">
        <f ca="1">IF($D44=0,0,SUMIFS('Полная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O44" s="137">
        <f ca="1">IF($D44=0,0,SUMIFS('Полная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P44" s="137">
        <f ca="1">IF($D44=0,0,SUMIFS('Полная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Q44" s="137">
        <f ca="1">IF($D44=0,0,SUMIFS('Полная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R44" s="137">
        <f ca="1">IF($D44=0,0,SUMIFS('Полная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S44" s="137">
        <f ca="1">IF($D44=0,0,SUMIFS('Полная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T44" s="137">
        <f ca="1">IF($D44=0,0,SUMIFS('Полная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U44" s="137">
        <f ca="1">IF($D44=0,0,SUMIFS('Полная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V44" s="137">
        <f ca="1">IF($D44=0,0,SUMIFS('Полная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W44" s="137">
        <f ca="1">IF($D44=0,0,SUMIFS('Полная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X44" s="137">
        <f ca="1">IF($D44=0,0,SUMIFS('Полная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Y44" s="137">
        <f ca="1">IF($D44=0,0,SUMIFS('Полная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SZ44" s="137">
        <f ca="1">IF($D44=0,0,SUMIFS('Полная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A44" s="137">
        <f ca="1">IF($D44=0,0,SUMIFS('Полная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B44" s="137">
        <f ca="1">IF($D44=0,0,SUMIFS('Полная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C44" s="137">
        <f ca="1">IF($D44=0,0,SUMIFS('Полная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D44" s="137">
        <f ca="1">IF($D44=0,0,SUMIFS('Полная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E44" s="137">
        <f ca="1">IF($D44=0,0,SUMIFS('Полная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F44" s="137">
        <f ca="1">IF($D44=0,0,SUMIFS('Полная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G44" s="137">
        <f ca="1">IF($D44=0,0,SUMIFS('Полная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H44" s="137">
        <f ca="1">IF($D44=0,0,SUMIFS('Полная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I44" s="137">
        <f ca="1">IF($D44=0,0,SUMIFS('Полная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J44" s="137">
        <f ca="1">IF($D44=0,0,SUMIFS('Полная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K44" s="137">
        <f ca="1">IF($D44=0,0,SUMIFS('Полная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L44" s="137">
        <f ca="1">IF($D44=0,0,SUMIFS('Полная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M44" s="137">
        <f ca="1">IF($D44=0,0,SUMIFS('Полная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N44" s="137">
        <f ca="1">IF($D44=0,0,SUMIFS('Полная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O44" s="137">
        <f ca="1">IF($D44=0,0,SUMIFS('Полная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P44" s="137">
        <f ca="1">IF($D44=0,0,SUMIFS('Полная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Q44" s="137">
        <f ca="1">IF($D44=0,0,SUMIFS('Полная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R44" s="137">
        <f ca="1">IF($D44=0,0,SUMIFS('Полная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S44" s="137">
        <f ca="1">IF($D44=0,0,SUMIFS('Полная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T44" s="137">
        <f ca="1">IF($D44=0,0,SUMIFS('Полная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U44" s="137">
        <f ca="1">IF($D44=0,0,SUMIFS('Полная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V44" s="137">
        <f ca="1">IF($D44=0,0,SUMIFS('Полная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W44" s="137">
        <f ca="1">IF($D44=0,0,SUMIFS('Полная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X44" s="137">
        <f ca="1">IF($D44=0,0,SUMIFS('Полная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Y44" s="137">
        <f ca="1">IF($D44=0,0,SUMIFS('Полная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TZ44" s="137">
        <f ca="1">IF($D44=0,0,SUMIFS('Полная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A44" s="137">
        <f ca="1">IF($D44=0,0,SUMIFS('Полная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B44" s="137">
        <f ca="1">IF($D44=0,0,SUMIFS('Полная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C44" s="137">
        <f ca="1">IF($D44=0,0,SUMIFS('Полная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D44" s="137">
        <f ca="1">IF($D44=0,0,SUMIFS('Полная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E44" s="137">
        <f ca="1">IF($D44=0,0,SUMIFS('Полная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F44" s="137">
        <f ca="1">IF($D44=0,0,SUMIFS('Полная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G44" s="137">
        <f ca="1">IF($D44=0,0,SUMIFS('Полная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H44" s="137">
        <f ca="1">IF($D44=0,0,SUMIFS('Полная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I44" s="137">
        <f ca="1">IF($D44=0,0,SUMIFS('Полная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J44" s="137">
        <f ca="1">IF($D44=0,0,SUMIFS('Полная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K44" s="137">
        <f ca="1">IF($D44=0,0,SUMIFS('Полная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L44" s="137">
        <f ca="1">IF($D44=0,0,SUMIFS('Полная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M44" s="137">
        <f ca="1">IF($D44=0,0,SUMIFS('Полная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N44" s="137">
        <f ca="1">IF($D44=0,0,SUMIFS('Полная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O44" s="137">
        <f ca="1">IF($D44=0,0,SUMIFS('Полная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P44" s="137">
        <f ca="1">IF($D44=0,0,SUMIFS('Полная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Q44" s="137">
        <f ca="1">IF($D44=0,0,SUMIFS('Полная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R44" s="137">
        <f ca="1">IF($D44=0,0,SUMIFS('Полная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S44" s="137">
        <f ca="1">IF($D44=0,0,SUMIFS('Полная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T44" s="137">
        <f ca="1">IF($D44=0,0,SUMIFS('Полная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U44" s="137">
        <f ca="1">IF($D44=0,0,SUMIFS('Полная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V44" s="137">
        <f ca="1">IF($D44=0,0,SUMIFS('Полная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W44" s="137">
        <f ca="1">IF($D44=0,0,SUMIFS('Полная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X44" s="137">
        <f ca="1">IF($D44=0,0,SUMIFS('Полная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Y44" s="137">
        <f ca="1">IF($D44=0,0,SUMIFS('Полная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UZ44" s="137">
        <f ca="1">IF($D44=0,0,SUMIFS('Полная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A44" s="137">
        <f ca="1">IF($D44=0,0,SUMIFS('Полная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B44" s="137">
        <f ca="1">IF($D44=0,0,SUMIFS('Полная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C44" s="137">
        <f ca="1">IF($D44=0,0,SUMIFS('Полная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D44" s="137">
        <f ca="1">IF($D44=0,0,SUMIFS('Полная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E44" s="137">
        <f ca="1">IF($D44=0,0,SUMIFS('Полная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F44" s="137">
        <f ca="1">IF($D44=0,0,SUMIFS('Полная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G44" s="137">
        <f ca="1">IF($D44=0,0,SUMIFS('Полная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H44" s="137">
        <f ca="1">IF($D44=0,0,SUMIFS('Полная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I44" s="137">
        <f ca="1">IF($D44=0,0,SUMIFS('Полная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J44" s="137">
        <f ca="1">IF($D44=0,0,SUMIFS('Полная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K44" s="137">
        <f ca="1">IF($D44=0,0,SUMIFS('Полная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L44" s="137">
        <f ca="1">IF($D44=0,0,SUMIFS('Полная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M44" s="137">
        <f ca="1">IF($D44=0,0,SUMIFS('Полная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N44" s="137">
        <f ca="1">IF($D44=0,0,SUMIFS('Полная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O44" s="137">
        <f ca="1">IF($D44=0,0,SUMIFS('Полная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P44" s="137">
        <f ca="1">IF($D44=0,0,SUMIFS('Полная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Q44" s="137">
        <f ca="1">IF($D44=0,0,SUMIFS('Полная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R44" s="137">
        <f ca="1">IF($D44=0,0,SUMIFS('Полная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S44" s="137">
        <f ca="1">IF($D44=0,0,SUMIFS('Полная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T44" s="137">
        <f ca="1">IF($D44=0,0,SUMIFS('Полная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U44" s="137">
        <f ca="1">IF($D44=0,0,SUMIFS('Полная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V44" s="137">
        <f ca="1">IF($D44=0,0,SUMIFS('Полная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W44" s="137">
        <f ca="1">IF($D44=0,0,SUMIFS('Полная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X44" s="137">
        <f ca="1">IF($D44=0,0,SUMIFS('Полная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Y44" s="137">
        <f ca="1">IF($D44=0,0,SUMIFS('Полная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VZ44" s="137">
        <f ca="1">IF($D44=0,0,SUMIFS('Полная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A44" s="137">
        <f ca="1">IF($D44=0,0,SUMIFS('Полная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B44" s="137">
        <f ca="1">IF($D44=0,0,SUMIFS('Полная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C44" s="137">
        <f ca="1">IF($D44=0,0,SUMIFS('Полная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D44" s="137">
        <f ca="1">IF($D44=0,0,SUMIFS('Полная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E44" s="137">
        <f ca="1">IF($D44=0,0,SUMIFS('Полная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F44" s="137">
        <f ca="1">IF($D44=0,0,SUMIFS('Полная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G44" s="137">
        <f ca="1">IF($D44=0,0,SUMIFS('Полная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H44" s="137">
        <f ca="1">IF($D44=0,0,SUMIFS('Полная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I44" s="137">
        <f ca="1">IF($D44=0,0,SUMIFS('Полная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J44" s="137">
        <f ca="1">IF($D44=0,0,SUMIFS('Полная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K44" s="137">
        <f ca="1">IF($D44=0,0,SUMIFS('Полная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L44" s="137">
        <f ca="1">IF($D44=0,0,SUMIFS('Полная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M44" s="137">
        <f ca="1">IF($D44=0,0,SUMIFS('Полная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N44" s="137">
        <f ca="1">IF($D44=0,0,SUMIFS('Полная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O44" s="137">
        <f ca="1">IF($D44=0,0,SUMIFS('Полная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P44" s="137">
        <f ca="1">IF($D44=0,0,SUMIFS('Полная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Q44" s="137">
        <f ca="1">IF($D44=0,0,SUMIFS('Полная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R44" s="137">
        <f ca="1">IF($D44=0,0,SUMIFS('Полная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S44" s="137">
        <f ca="1">IF($D44=0,0,SUMIFS('Полная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T44" s="137">
        <f ca="1">IF($D44=0,0,SUMIFS('Полная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U44" s="137">
        <f ca="1">IF($D44=0,0,SUMIFS('Полная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V44" s="137">
        <f ca="1">IF($D44=0,0,SUMIFS('Полная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W44" s="137">
        <f ca="1">IF($D44=0,0,SUMIFS('Полная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X44" s="137">
        <f ca="1">IF($D44=0,0,SUMIFS('Полная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Y44" s="137">
        <f ca="1">IF($D44=0,0,SUMIFS('Полная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WZ44" s="137">
        <f ca="1">IF($D44=0,0,SUMIFS('Полная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A44" s="137">
        <f ca="1">IF($D44=0,0,SUMIFS('Полная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B44" s="137">
        <f ca="1">IF($D44=0,0,SUMIFS('Полная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C44" s="137">
        <f ca="1">IF($D44=0,0,SUMIFS('Полная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D44" s="137">
        <f ca="1">IF($D44=0,0,SUMIFS('Полная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E44" s="137">
        <f ca="1">IF($D44=0,0,SUMIFS('Полная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F44" s="137">
        <f ca="1">IF($D44=0,0,SUMIFS('Полная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G44" s="137">
        <f ca="1">IF($D44=0,0,SUMIFS('Полная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H44" s="137">
        <f ca="1">IF($D44=0,0,SUMIFS('Полная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I44" s="137">
        <f ca="1">IF($D44=0,0,SUMIFS('Полная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J44" s="137">
        <f ca="1">IF($D44=0,0,SUMIFS('Полная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K44" s="137">
        <f ca="1">IF($D44=0,0,SUMIFS('Полная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L44" s="137">
        <f ca="1">IF($D44=0,0,SUMIFS('Полная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M44" s="137">
        <f ca="1">IF($D44=0,0,SUMIFS('Полная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N44" s="137">
        <f ca="1">IF($D44=0,0,SUMIFS('Полная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O44" s="137">
        <f ca="1">IF($D44=0,0,SUMIFS('Полная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P44" s="141">
        <f ca="1">IF($D44=0,0,SUMIFS('Полная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Q44" s="137">
        <f ca="1">IF($D44=0,0,SUMIFS('Полная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R44" s="137">
        <f ca="1">IF($D44=0,0,SUMIFS('Полная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S44" s="137">
        <f ca="1">IF($D44=0,0,SUMIFS('Полная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T44" s="137">
        <f ca="1">IF($D44=0,0,SUMIFS('Полная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U44" s="137">
        <f ca="1">IF($D44=0,0,SUMIFS('Полная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V44" s="137">
        <f ca="1">IF($D44=0,0,SUMIFS('Полная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W44" s="137">
        <f ca="1">IF($D44=0,0,SUMIFS('Полная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X44" s="137">
        <f ca="1">IF($D44=0,0,SUMIFS('Полная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Y44" s="137">
        <f ca="1">IF($D44=0,0,SUMIFS('Полная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XZ44" s="137">
        <f ca="1">IF($D44=0,0,SUMIFS('Полная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YA44" s="137">
        <f ca="1">IF($D44=0,0,SUMIFS('Полная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YB44" s="137">
        <f ca="1">IF($D44=0,0,SUMIFS('Полная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YC44" s="137">
        <f ca="1">IF($D44=0,0,SUMIFS('Полная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YD44" s="137">
        <f ca="1">IF($D44=0,0,SUMIFS('Полная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YE44" s="141">
        <f ca="1">IF($D44=0,0,SUMIFS('Полная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(Авто)'!YP"&amp;$J$42),$C44)/$D44)</f>
        <v>0</v>
      </c>
      <c r="YF44" s="104"/>
      <c r="YG44" s="94"/>
    </row>
    <row r="45" spans="1:657" s="105" customFormat="1" ht="15" customHeight="1" x14ac:dyDescent="0.25">
      <c r="A45" s="133">
        <v>3</v>
      </c>
      <c r="B45" s="134" t="s">
        <v>755</v>
      </c>
      <c r="C45" s="135" t="s">
        <v>756</v>
      </c>
      <c r="D45" s="134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(Авто)'!YP"&amp;$J$42),$C45)</f>
        <v>0</v>
      </c>
      <c r="E45" s="134"/>
      <c r="F45" s="134"/>
      <c r="G45" s="134"/>
      <c r="H45" s="134"/>
      <c r="I45" s="137">
        <f ca="1">IF($D45=0,0,SUMIFS('Полная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45" s="134"/>
      <c r="K45" s="137">
        <f ca="1">IF($D45=0,0,SUMIFS('Полная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45" s="134"/>
      <c r="M45" s="137">
        <f ca="1">IF($D45=0,0,SUMIFS('Полная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45" s="134"/>
      <c r="O45" s="137">
        <f ca="1">IF($D45=0,0,SUMIFS('Полная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45" s="134"/>
      <c r="Q45" s="137">
        <f ca="1">IF($D45=0,0,SUMIFS('Полная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45" s="137">
        <f ca="1">IF($D45=0,0,SUMIFS('Полная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45" s="137">
        <f ca="1">IF($D45=0,0,SUMIFS('Полная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45" s="137">
        <f ca="1">IF($D45=0,0,SUMIFS('Полная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45" s="137">
        <f ca="1">IF($D45=0,0,SUMIFS('Полная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45" s="137">
        <f ca="1">IF($D45=0,0,SUMIFS('Полная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45" s="137">
        <f ca="1">IF($D45=0,0,SUMIFS('Полная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45" s="137">
        <f ca="1">IF($D45=0,0,SUMIFS('Полная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Y45" s="137">
        <f ca="1">IF($D45=0,0,SUMIFS('Полная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Z45" s="137">
        <f ca="1">IF($D45=0,0,SUMIFS('Полная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A45" s="137">
        <f ca="1">IF($D45=0,0,SUMIFS('Полная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B45" s="137">
        <f ca="1">IF($D45=0,0,SUMIFS('Полная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C45" s="137">
        <f ca="1">IF($D45=0,0,SUMIFS('Полная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D45" s="137">
        <f ca="1">IF($D45=0,0,SUMIFS('Полная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E45" s="137">
        <f ca="1">IF($D45=0,0,SUMIFS('Полная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F45" s="137">
        <f ca="1">IF($D45=0,0,SUMIFS('Полная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G45" s="137">
        <f ca="1">IF($D45=0,0,SUMIFS('Полная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H45" s="137">
        <f ca="1">IF($D45=0,0,SUMIFS('Полная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I45" s="137">
        <f ca="1">IF($D45=0,0,SUMIFS('Полная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J45" s="137">
        <f ca="1">IF($D45=0,0,SUMIFS('Полная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K45" s="137">
        <f ca="1">IF($D45=0,0,SUMIFS('Полная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L45" s="137">
        <f ca="1">IF($D45=0,0,SUMIFS('Полная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M45" s="137">
        <f ca="1">IF($D45=0,0,SUMIFS('Полная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N45" s="137">
        <f ca="1">IF($D45=0,0,SUMIFS('Полная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O45" s="137">
        <f ca="1">IF($D45=0,0,SUMIFS('Полная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P45" s="137">
        <f ca="1">IF($D45=0,0,SUMIFS('Полная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Q45" s="137">
        <f ca="1">IF($D45=0,0,SUMIFS('Полная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R45" s="187"/>
      <c r="AS45" s="187"/>
      <c r="AT45" s="187"/>
      <c r="AU45" s="421"/>
      <c r="AV45" s="187"/>
      <c r="AW45" s="421"/>
      <c r="AX45" s="137">
        <f ca="1">IF($D45=0,0,SUMIFS('Полная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Y45" s="137">
        <f ca="1">IF($D45=0,0,SUMIFS('Полная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AZ45" s="137">
        <f ca="1">IF($D45=0,0,SUMIFS('Полная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A45" s="137">
        <f ca="1">IF($D45=0,0,SUMIFS('Полная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B45" s="137">
        <f ca="1">IF($D45=0,0,SUMIFS('Полная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C45" s="137">
        <f ca="1">IF($D45=0,0,SUMIFS('Полная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D45" s="187"/>
      <c r="BE45" s="187"/>
      <c r="BF45" s="137">
        <f ca="1">IF($D45=0,0,SUMIFS('Полная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G45" s="137">
        <f ca="1">IF($D45=0,0,SUMIFS('Полная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H45" s="137">
        <f ca="1">IF($D45=0,0,SUMIFS('Полная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I45" s="137">
        <f ca="1">IF($D45=0,0,SUMIFS('Полная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J45" s="137">
        <f ca="1">IF($D45=0,0,SUMIFS('Полная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K45" s="137">
        <f ca="1">IF($D45=0,0,SUMIFS('Полная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L45" s="187"/>
      <c r="BM45" s="137">
        <f ca="1">IF($D45=0,0,SUMIFS('Полная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N45" s="188"/>
      <c r="BO45" s="134"/>
      <c r="BP45" s="134"/>
      <c r="BQ45" s="137">
        <f ca="1">IF($D45=0,0,SUMIFS('Полная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BR45" s="137"/>
      <c r="BS45" s="134"/>
      <c r="BT45" s="134"/>
      <c r="BU45" s="137"/>
      <c r="BV45" s="134"/>
      <c r="BW45" s="137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7">
        <f ca="1">IF($D45=0,0,SUMIFS('Полная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L45" s="137">
        <f ca="1">IF($D45=0,0,SUMIFS('Полная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M45" s="137">
        <f ca="1">IF($D45=0,0,SUMIFS('Полная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N45" s="137">
        <f ca="1">IF($D45=0,0,SUMIFS('Полная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O45" s="137">
        <f ca="1">IF($D45=0,0,SUMIFS('Полная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P45" s="137">
        <f ca="1">IF($D45=0,0,SUMIFS('Полная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Q45" s="134">
        <f ca="1">IF($D45=0,0,SUMIFS('Полная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R45" s="137">
        <f ca="1">IF($D45=0,0,SUMIFS('Полная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S45" s="137">
        <f ca="1">IF($D45=0,0,SUMIFS('Полная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T45" s="137">
        <f ca="1">IF($D45=0,0,SUMIFS('Полная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U45" s="137">
        <f ca="1">IF($D45=0,0,SUMIFS('Полная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V45" s="137">
        <f ca="1">IF($D45=0,0,SUMIFS('Полная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W45" s="137">
        <f ca="1">IF($D45=0,0,SUMIFS('Полная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X45" s="137">
        <f ca="1">IF($D45=0,0,SUMIFS('Полная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Y45" s="134">
        <f ca="1">IF($D45=0,0,SUMIFS('Полная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CZ45" s="137">
        <f ca="1">IF($D45=0,0,SUMIFS('Полная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A45" s="137">
        <f ca="1">IF($D45=0,0,SUMIFS('Полная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B45" s="137">
        <f ca="1">IF($D45=0,0,SUMIFS('Полная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C45" s="137">
        <f ca="1">IF($D45=0,0,SUMIFS('Полная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D45" s="134"/>
      <c r="DE45" s="137">
        <f ca="1">IF($D45=0,0,SUMIFS('Полная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F45" s="137"/>
      <c r="DG45" s="137">
        <f ca="1">IF($D45=0,0,SUMIFS('Полная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H45" s="137">
        <f ca="1">IF($D45=0,0,SUMIFS('Полная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I45" s="137">
        <f ca="1">IF($D45=0,0,SUMIFS('Полная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J45" s="137">
        <f ca="1">IF($D45=0,0,SUMIFS('Полная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K45" s="137">
        <f ca="1">IF($D45=0,0,SUMIFS('Полная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L45" s="137">
        <f ca="1">IF($D45=0,0,SUMIFS('Полная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M45" s="137">
        <f ca="1">IF($D45=0,0,SUMIFS('Полная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N45" s="137">
        <f ca="1">IF($D45=0,0,SUMIFS('Полная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O45" s="137">
        <f ca="1">IF($D45=0,0,SUMIFS('Полная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P45" s="137">
        <f ca="1">IF($D45=0,0,SUMIFS('Полная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Q45" s="137">
        <f ca="1">IF($D45=0,0,SUMIFS('Полная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R45" s="137">
        <f ca="1">IF($D45=0,0,SUMIFS('Полная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S45" s="137">
        <f ca="1">IF($D45=0,0,SUMIFS('Полная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T45" s="137">
        <f ca="1">IF($D45=0,0,SUMIFS('Полная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U45" s="137">
        <f ca="1">IF($D45=0,0,SUMIFS('Полная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V45" s="137">
        <f ca="1">IF($D45=0,0,SUMIFS('Полная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W45" s="137">
        <f ca="1">IF($D45=0,0,SUMIFS('Полная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X45" s="137">
        <f ca="1">IF($D45=0,0,SUMIFS('Полная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Y45" s="137">
        <f ca="1">IF($D45=0,0,SUMIFS('Полная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DZ45" s="137">
        <f ca="1">IF($D45=0,0,SUMIFS('Полная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A45" s="137">
        <f ca="1">IF($D45=0,0,SUMIFS('Полная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B45" s="137">
        <f ca="1">IF($D45=0,0,SUMIFS('Полная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C45" s="137">
        <f ca="1">IF($D45=0,0,SUMIFS('Полная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D45" s="137">
        <f ca="1">IF($D45=0,0,SUMIFS('Полная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E45" s="137">
        <f ca="1">IF($D45=0,0,SUMIFS('Полная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F45" s="137">
        <f ca="1">IF($D45=0,0,SUMIFS('Полная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G45" s="137">
        <f ca="1">IF($D45=0,0,SUMIFS('Полная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H45" s="137">
        <f ca="1">IF($D45=0,0,SUMIFS('Полная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I45" s="137">
        <f ca="1">IF($D45=0,0,SUMIFS('Полная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J45" s="137">
        <f ca="1">IF($D45=0,0,SUMIFS('Полная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K45" s="137">
        <f ca="1">IF($D45=0,0,SUMIFS('Полная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L45" s="137">
        <f ca="1">IF($D45=0,0,SUMIFS('Полная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M45" s="137">
        <f ca="1">IF($D45=0,0,SUMIFS('Полная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N45" s="137">
        <f ca="1">IF($D45=0,0,SUMIFS('Полная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O45" s="137">
        <f ca="1">IF($D45=0,0,SUMIFS('Полная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P45" s="137">
        <f ca="1">IF($D45=0,0,SUMIFS('Полная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Q45" s="137">
        <f ca="1">IF($D45=0,0,SUMIFS('Полная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R45" s="137">
        <f ca="1">IF($D45=0,0,SUMIFS('Полная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S45" s="137">
        <f ca="1">IF($D45=0,0,SUMIFS('Полная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T45" s="137">
        <f ca="1">IF($D45=0,0,SUMIFS('Полная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U45" s="137">
        <f ca="1">IF($D45=0,0,SUMIFS('Полная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V45" s="137">
        <f ca="1">IF($D45=0,0,SUMIFS('Полная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W45" s="137">
        <f ca="1">IF($D45=0,0,SUMIFS('Полная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X45" s="137">
        <f ca="1">IF($D45=0,0,SUMIFS('Полная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Y45" s="137">
        <f ca="1">IF($D45=0,0,SUMIFS('Полная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EZ45" s="137">
        <f ca="1">IF($D45=0,0,SUMIFS('Полная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A45" s="137">
        <f ca="1">IF($D45=0,0,SUMIFS('Полная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B45" s="137">
        <f ca="1">IF($D45=0,0,SUMIFS('Полная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C45" s="137">
        <f ca="1">IF($D45=0,0,SUMIFS('Полная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D45" s="137">
        <f ca="1">IF($D45=0,0,SUMIFS('Полная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E45" s="137">
        <f ca="1">IF($D45=0,0,SUMIFS('Полная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F45" s="137">
        <f ca="1">IF($D45=0,0,SUMIFS('Полная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G45" s="137">
        <f ca="1">IF($D45=0,0,SUMIFS('Полная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H45" s="137">
        <f ca="1">IF($D45=0,0,SUMIFS('Полная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I45" s="137">
        <f ca="1">IF($D45=0,0,SUMIFS('Полная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J45" s="137">
        <f ca="1">IF($D45=0,0,SUMIFS('Полная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K45" s="137">
        <f ca="1">IF($D45=0,0,SUMIFS('Полная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L45" s="137">
        <f ca="1">IF($D45=0,0,SUMIFS('Полная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M45" s="137">
        <f ca="1">IF($D45=0,0,SUMIFS('Полная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N45" s="137">
        <f ca="1">IF($D45=0,0,SUMIFS('Полная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O45" s="137">
        <f ca="1">IF($D45=0,0,SUMIFS('Полная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P45" s="137">
        <f ca="1">IF($D45=0,0,SUMIFS('Полная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Q45" s="137">
        <f ca="1">IF($D45=0,0,SUMIFS('Полная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R45" s="137">
        <f ca="1">IF($D45=0,0,SUMIFS('Полная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S45" s="137">
        <f ca="1">IF($D45=0,0,SUMIFS('Полная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T45" s="137">
        <f ca="1">IF($D45=0,0,SUMIFS('Полная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U45" s="137">
        <f ca="1">IF($D45=0,0,SUMIFS('Полная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V45" s="137">
        <f ca="1">IF($D45=0,0,SUMIFS('Полная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W45" s="137">
        <f ca="1">IF($D45=0,0,SUMIFS('Полная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X45" s="137">
        <f ca="1">IF($D45=0,0,SUMIFS('Полная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Y45" s="137">
        <f ca="1">IF($D45=0,0,SUMIFS('Полная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FZ45" s="137">
        <f ca="1">IF($D45=0,0,SUMIFS('Полная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A45" s="137">
        <f ca="1">IF($D45=0,0,SUMIFS('Полная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B45" s="137">
        <f ca="1">IF($D45=0,0,SUMIFS('Полная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C45" s="137">
        <f ca="1">IF($D45=0,0,SUMIFS('Полная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D45" s="137">
        <f ca="1">IF($D45=0,0,SUMIFS('Полная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E45" s="137">
        <f ca="1">IF($D45=0,0,SUMIFS('Полная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F45" s="137">
        <f ca="1">IF($D45=0,0,SUMIFS('Полная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G45" s="137">
        <f ca="1">IF($D45=0,0,SUMIFS('Полная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H45" s="137">
        <f ca="1">IF($D45=0,0,SUMIFS('Полная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I45" s="137">
        <f ca="1">IF($D45=0,0,SUMIFS('Полная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J45" s="137">
        <f ca="1">IF($D45=0,0,SUMIFS('Полная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K45" s="137">
        <f ca="1">IF($D45=0,0,SUMIFS('Полная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L45" s="137">
        <f ca="1">IF($D45=0,0,SUMIFS('Полная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M45" s="137">
        <f ca="1">IF($D45=0,0,SUMIFS('Полная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N45" s="137">
        <f ca="1">IF($D45=0,0,SUMIFS('Полная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O45" s="137">
        <f ca="1">IF($D45=0,0,SUMIFS('Полная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P45" s="137">
        <f ca="1">IF($D45=0,0,SUMIFS('Полная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Q45" s="137">
        <f ca="1">IF($D45=0,0,SUMIFS('Полная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R45" s="137">
        <f ca="1">IF($D45=0,0,SUMIFS('Полная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S45" s="137">
        <f ca="1">IF($D45=0,0,SUMIFS('Полная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T45" s="137">
        <f ca="1">IF($D45=0,0,SUMIFS('Полная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U45" s="137">
        <f ca="1">IF($D45=0,0,SUMIFS('Полная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V45" s="137">
        <f ca="1">IF($D45=0,0,SUMIFS('Полная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W45" s="137">
        <f ca="1">IF($D45=0,0,SUMIFS('Полная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X45" s="137">
        <f ca="1">IF($D45=0,0,SUMIFS('Полная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Y45" s="137">
        <f ca="1">IF($D45=0,0,SUMIFS('Полная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GZ45" s="137">
        <f ca="1">IF($D45=0,0,SUMIFS('Полная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A45" s="137">
        <f ca="1">IF($D45=0,0,SUMIFS('Полная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B45" s="137">
        <f ca="1">IF($D45=0,0,SUMIFS('Полная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C45" s="137">
        <f ca="1">IF($D45=0,0,SUMIFS('Полная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D45" s="137">
        <f ca="1">IF($D45=0,0,SUMIFS('Полная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E45" s="137">
        <f ca="1">IF($D45=0,0,SUMIFS('Полная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F45" s="137">
        <f ca="1">IF($D45=0,0,SUMIFS('Полная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G45" s="137">
        <f ca="1">IF($D45=0,0,SUMIFS('Полная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H45" s="137">
        <f ca="1">IF($D45=0,0,SUMIFS('Полная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I45" s="137">
        <f ca="1">IF($D45=0,0,SUMIFS('Полная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J45" s="137">
        <f ca="1">IF($D45=0,0,SUMIFS('Полная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K45" s="137">
        <f ca="1">IF($D45=0,0,SUMIFS('Полная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L45" s="137">
        <f ca="1">IF($D45=0,0,SUMIFS('Полная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M45" s="137">
        <f ca="1">IF($D45=0,0,SUMIFS('Полная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N45" s="137">
        <f ca="1">IF($D45=0,0,SUMIFS('Полная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O45" s="137">
        <f ca="1">IF($D45=0,0,SUMIFS('Полная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P45" s="137">
        <f ca="1">IF($D45=0,0,SUMIFS('Полная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Q45" s="137">
        <f ca="1">IF($D45=0,0,SUMIFS('Полная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R45" s="137">
        <f ca="1">IF($D45=0,0,SUMIFS('Полная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S45" s="137">
        <f ca="1">IF($D45=0,0,SUMIFS('Полная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T45" s="137">
        <f ca="1">IF($D45=0,0,SUMIFS('Полная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U45" s="137">
        <f ca="1">IF($D45=0,0,SUMIFS('Полная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V45" s="137">
        <f ca="1">IF($D45=0,0,SUMIFS('Полная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W45" s="137">
        <f ca="1">IF($D45=0,0,SUMIFS('Полная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X45" s="137">
        <f ca="1">IF($D45=0,0,SUMIFS('Полная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Y45" s="137">
        <f ca="1">IF($D45=0,0,SUMIFS('Полная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HZ45" s="137">
        <f ca="1">IF($D45=0,0,SUMIFS('Полная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A45" s="137">
        <f ca="1">IF($D45=0,0,SUMIFS('Полная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B45" s="137">
        <f ca="1">IF($D45=0,0,SUMIFS('Полная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C45" s="137">
        <f ca="1">IF($D45=0,0,SUMIFS('Полная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D45" s="137">
        <f ca="1">IF($D45=0,0,SUMIFS('Полная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E45" s="137">
        <f ca="1">IF($D45=0,0,SUMIFS('Полная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F45" s="137">
        <f ca="1">IF($D45=0,0,SUMIFS('Полная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G45" s="137">
        <f ca="1">IF($D45=0,0,SUMIFS('Полная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H45" s="137">
        <f ca="1">IF($D45=0,0,SUMIFS('Полная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I45" s="137">
        <f ca="1">IF($D45=0,0,SUMIFS('Полная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J45" s="137">
        <f ca="1">IF($D45=0,0,SUMIFS('Полная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K45" s="137">
        <f ca="1">IF($D45=0,0,SUMIFS('Полная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L45" s="137">
        <f ca="1">IF($D45=0,0,SUMIFS('Полная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M45" s="137">
        <f ca="1">IF($D45=0,0,SUMIFS('Полная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N45" s="137">
        <f ca="1">IF($D45=0,0,SUMIFS('Полная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O45" s="137">
        <f ca="1">IF($D45=0,0,SUMIFS('Полная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P45" s="137">
        <f ca="1">IF($D45=0,0,SUMIFS('Полная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Q45" s="137">
        <f ca="1">IF($D45=0,0,SUMIFS('Полная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R45" s="137">
        <f ca="1">IF($D45=0,0,SUMIFS('Полная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S45" s="137">
        <f ca="1">IF($D45=0,0,SUMIFS('Полная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T45" s="137">
        <f ca="1">IF($D45=0,0,SUMIFS('Полная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U45" s="137">
        <f ca="1">IF($D45=0,0,SUMIFS('Полная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V45" s="137">
        <f ca="1">IF($D45=0,0,SUMIFS('Полная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W45" s="137">
        <f ca="1">IF($D45=0,0,SUMIFS('Полная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X45" s="137">
        <f ca="1">IF($D45=0,0,SUMIFS('Полная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Y45" s="137">
        <f ca="1">IF($D45=0,0,SUMIFS('Полная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IZ45" s="137">
        <f ca="1">IF($D45=0,0,SUMIFS('Полная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A45" s="137">
        <f ca="1">IF($D45=0,0,SUMIFS('Полная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B45" s="137">
        <f ca="1">IF($D45=0,0,SUMIFS('Полная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C45" s="137">
        <f ca="1">IF($D45=0,0,SUMIFS('Полная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D45" s="137">
        <f ca="1">IF($D45=0,0,SUMIFS('Полная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E45" s="137">
        <f ca="1">IF($D45=0,0,SUMIFS('Полная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F45" s="137">
        <f ca="1">IF($D45=0,0,SUMIFS('Полная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G45" s="137">
        <f ca="1">IF($D45=0,0,SUMIFS('Полная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H45" s="137">
        <f ca="1">IF($D45=0,0,SUMIFS('Полная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I45" s="137">
        <f ca="1">IF($D45=0,0,SUMIFS('Полная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J45" s="137">
        <f ca="1">IF($D45=0,0,SUMIFS('Полная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K45" s="137">
        <f ca="1">IF($D45=0,0,SUMIFS('Полная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L45" s="137">
        <f ca="1">IF($D45=0,0,SUMIFS('Полная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M45" s="137">
        <f ca="1">IF($D45=0,0,SUMIFS('Полная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N45" s="137">
        <f ca="1">IF($D45=0,0,SUMIFS('Полная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O45" s="137">
        <f ca="1">IF($D45=0,0,SUMIFS('Полная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P45" s="137">
        <f ca="1">IF($D45=0,0,SUMIFS('Полная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Q45" s="137">
        <f ca="1">IF($D45=0,0,SUMIFS('Полная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R45" s="137">
        <f ca="1">IF($D45=0,0,SUMIFS('Полная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S45" s="137">
        <f ca="1">IF($D45=0,0,SUMIFS('Полная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T45" s="137">
        <f ca="1">IF($D45=0,0,SUMIFS('Полная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U45" s="137">
        <f ca="1">IF($D45=0,0,SUMIFS('Полная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V45" s="137">
        <f ca="1">IF($D45=0,0,SUMIFS('Полная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W45" s="137">
        <f ca="1">IF($D45=0,0,SUMIFS('Полная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X45" s="137">
        <f ca="1">IF($D45=0,0,SUMIFS('Полная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Y45" s="137">
        <f ca="1">IF($D45=0,0,SUMIFS('Полная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JZ45" s="137">
        <f ca="1">IF($D45=0,0,SUMIFS('Полная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A45" s="137">
        <f ca="1">IF($D45=0,0,SUMIFS('Полная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B45" s="137">
        <f ca="1">IF($D45=0,0,SUMIFS('Полная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C45" s="137">
        <f ca="1">IF($D45=0,0,SUMIFS('Полная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D45" s="137">
        <f ca="1">IF($D45=0,0,SUMIFS('Полная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E45" s="137">
        <f ca="1">IF($D45=0,0,SUMIFS('Полная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F45" s="137">
        <f ca="1">IF($D45=0,0,SUMIFS('Полная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G45" s="137">
        <f ca="1">IF($D45=0,0,SUMIFS('Полная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H45" s="137">
        <f ca="1">IF($D45=0,0,SUMIFS('Полная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I45" s="137">
        <f ca="1">IF($D45=0,0,SUMIFS('Полная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J45" s="137">
        <f ca="1">IF($D45=0,0,SUMIFS('Полная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K45" s="137">
        <f ca="1">IF($D45=0,0,SUMIFS('Полная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L45" s="137">
        <f ca="1">IF($D45=0,0,SUMIFS('Полная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M45" s="137">
        <f ca="1">IF($D45=0,0,SUMIFS('Полная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N45" s="137">
        <f ca="1">IF($D45=0,0,SUMIFS('Полная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O45" s="137">
        <f ca="1">IF($D45=0,0,SUMIFS('Полная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P45" s="137">
        <f ca="1">IF($D45=0,0,SUMIFS('Полная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Q45" s="137">
        <f ca="1">IF($D45=0,0,SUMIFS('Полная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R45" s="137">
        <f ca="1">IF($D45=0,0,SUMIFS('Полная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S45" s="137">
        <f ca="1">IF($D45=0,0,SUMIFS('Полная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T45" s="137">
        <f ca="1">IF($D45=0,0,SUMIFS('Полная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U45" s="137">
        <f ca="1">IF($D45=0,0,SUMIFS('Полная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V45" s="137">
        <f ca="1">IF($D45=0,0,SUMIFS('Полная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W45" s="137">
        <f ca="1">IF($D45=0,0,SUMIFS('Полная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X45" s="137">
        <f ca="1">IF($D45=0,0,SUMIFS('Полная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Y45" s="137">
        <f ca="1">IF($D45=0,0,SUMIFS('Полная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KZ45" s="137">
        <f ca="1">IF($D45=0,0,SUMIFS('Полная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A45" s="137">
        <f ca="1">IF($D45=0,0,SUMIFS('Полная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B45" s="137">
        <f ca="1">IF($D45=0,0,SUMIFS('Полная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C45" s="137">
        <f ca="1">IF($D45=0,0,SUMIFS('Полная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D45" s="137">
        <f ca="1">IF($D45=0,0,SUMIFS('Полная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E45" s="137">
        <f ca="1">IF($D45=0,0,SUMIFS('Полная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F45" s="137">
        <f ca="1">IF($D45=0,0,SUMIFS('Полная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G45" s="137">
        <f ca="1">IF($D45=0,0,SUMIFS('Полная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H45" s="137">
        <f ca="1">IF($D45=0,0,SUMIFS('Полная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I45" s="137">
        <f ca="1">IF($D45=0,0,SUMIFS('Полная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J45" s="137">
        <f ca="1">IF($D45=0,0,SUMIFS('Полная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K45" s="137">
        <f ca="1">IF($D45=0,0,SUMIFS('Полная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L45" s="137">
        <f ca="1">IF($D45=0,0,SUMIFS('Полная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M45" s="137">
        <f ca="1">IF($D45=0,0,SUMIFS('Полная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N45" s="137">
        <f ca="1">IF($D45=0,0,SUMIFS('Полная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O45" s="137">
        <f ca="1">IF($D45=0,0,SUMIFS('Полная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P45" s="137">
        <f ca="1">IF($D45=0,0,SUMIFS('Полная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Q45" s="137">
        <f ca="1">IF($D45=0,0,SUMIFS('Полная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R45" s="137">
        <f ca="1">IF($D45=0,0,SUMIFS('Полная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S45" s="137">
        <f ca="1">IF($D45=0,0,SUMIFS('Полная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T45" s="137">
        <f ca="1">IF($D45=0,0,SUMIFS('Полная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U45" s="137">
        <f ca="1">IF($D45=0,0,SUMIFS('Полная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V45" s="137">
        <f ca="1">IF($D45=0,0,SUMIFS('Полная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W45" s="137">
        <f ca="1">IF($D45=0,0,SUMIFS('Полная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X45" s="137">
        <f ca="1">IF($D45=0,0,SUMIFS('Полная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Y45" s="137">
        <f ca="1">IF($D45=0,0,SUMIFS('Полная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LZ45" s="137">
        <f ca="1">IF($D45=0,0,SUMIFS('Полная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A45" s="137">
        <f ca="1">IF($D45=0,0,SUMIFS('Полная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B45" s="137">
        <f ca="1">IF($D45=0,0,SUMIFS('Полная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C45" s="137">
        <f ca="1">IF($D45=0,0,SUMIFS('Полная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D45" s="137">
        <f ca="1">IF($D45=0,0,SUMIFS('Полная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E45" s="137">
        <f ca="1">IF($D45=0,0,SUMIFS('Полная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F45" s="137">
        <f ca="1">IF($D45=0,0,SUMIFS('Полная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G45" s="137">
        <f ca="1">IF($D45=0,0,SUMIFS('Полная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H45" s="137">
        <f ca="1">IF($D45=0,0,SUMIFS('Полная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I45" s="137">
        <f ca="1">IF($D45=0,0,SUMIFS('Полная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J45" s="137">
        <f ca="1">IF($D45=0,0,SUMIFS('Полная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K45" s="137">
        <f ca="1">IF($D45=0,0,SUMIFS('Полная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L45" s="137">
        <f ca="1">IF($D45=0,0,SUMIFS('Полная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M45" s="137">
        <f ca="1">IF($D45=0,0,SUMIFS('Полная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N45" s="137">
        <f ca="1">IF($D45=0,0,SUMIFS('Полная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O45" s="137">
        <f ca="1">IF($D45=0,0,SUMIFS('Полная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P45" s="137">
        <f ca="1">IF($D45=0,0,SUMIFS('Полная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Q45" s="137">
        <f ca="1">IF($D45=0,0,SUMIFS('Полная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R45" s="137">
        <f ca="1">IF($D45=0,0,SUMIFS('Полная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S45" s="137">
        <f ca="1">IF($D45=0,0,SUMIFS('Полная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T45" s="137">
        <f ca="1">IF($D45=0,0,SUMIFS('Полная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U45" s="137">
        <f ca="1">IF($D45=0,0,SUMIFS('Полная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V45" s="137">
        <f ca="1">IF($D45=0,0,SUMIFS('Полная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W45" s="137">
        <f ca="1">IF($D45=0,0,SUMIFS('Полная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X45" s="137">
        <f ca="1">IF($D45=0,0,SUMIFS('Полная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Y45" s="137">
        <f ca="1">IF($D45=0,0,SUMIFS('Полная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MZ45" s="137">
        <f ca="1">IF($D45=0,0,SUMIFS('Полная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A45" s="137">
        <f ca="1">IF($D45=0,0,SUMIFS('Полная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B45" s="137">
        <f ca="1">IF($D45=0,0,SUMIFS('Полная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C45" s="137">
        <f ca="1">IF($D45=0,0,SUMIFS('Полная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D45" s="137">
        <f ca="1">IF($D45=0,0,SUMIFS('Полная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E45" s="137">
        <f ca="1">IF($D45=0,0,SUMIFS('Полная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F45" s="137">
        <f ca="1">IF($D45=0,0,SUMIFS('Полная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G45" s="137">
        <f ca="1">IF($D45=0,0,SUMIFS('Полная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H45" s="137">
        <f ca="1">IF($D45=0,0,SUMIFS('Полная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I45" s="137">
        <f ca="1">IF($D45=0,0,SUMIFS('Полная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J45" s="137">
        <f ca="1">IF($D45=0,0,SUMIFS('Полная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K45" s="137">
        <f ca="1">IF($D45=0,0,SUMIFS('Полная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L45" s="137">
        <f ca="1">IF($D45=0,0,SUMIFS('Полная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M45" s="137">
        <f ca="1">IF($D45=0,0,SUMIFS('Полная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N45" s="137">
        <f ca="1">IF($D45=0,0,SUMIFS('Полная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O45" s="137">
        <f ca="1">IF($D45=0,0,SUMIFS('Полная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P45" s="137">
        <f ca="1">IF($D45=0,0,SUMIFS('Полная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Q45" s="137">
        <f ca="1">IF($D45=0,0,SUMIFS('Полная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R45" s="137">
        <f ca="1">IF($D45=0,0,SUMIFS('Полная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S45" s="137">
        <f ca="1">IF($D45=0,0,SUMIFS('Полная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T45" s="137">
        <f ca="1">IF($D45=0,0,SUMIFS('Полная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U45" s="137">
        <f ca="1">IF($D45=0,0,SUMIFS('Полная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V45" s="137">
        <f ca="1">IF($D45=0,0,SUMIFS('Полная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W45" s="137">
        <f ca="1">IF($D45=0,0,SUMIFS('Полная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X45" s="137">
        <f ca="1">IF($D45=0,0,SUMIFS('Полная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Y45" s="137">
        <f ca="1">IF($D45=0,0,SUMIFS('Полная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NZ45" s="137">
        <f ca="1">IF($D45=0,0,SUMIFS('Полная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A45" s="137">
        <f ca="1">IF($D45=0,0,SUMIFS('Полная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B45" s="137">
        <f ca="1">IF($D45=0,0,SUMIFS('Полная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C45" s="137">
        <f ca="1">IF($D45=0,0,SUMIFS('Полная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D45" s="137">
        <f ca="1">IF($D45=0,0,SUMIFS('Полная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E45" s="137">
        <f ca="1">IF($D45=0,0,SUMIFS('Полная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F45" s="137">
        <f ca="1">IF($D45=0,0,SUMIFS('Полная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G45" s="137">
        <f ca="1">IF($D45=0,0,SUMIFS('Полная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H45" s="137">
        <f ca="1">IF($D45=0,0,SUMIFS('Полная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I45" s="137">
        <f ca="1">IF($D45=0,0,SUMIFS('Полная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J45" s="137">
        <f ca="1">IF($D45=0,0,SUMIFS('Полная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K45" s="137">
        <f ca="1">IF($D45=0,0,SUMIFS('Полная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L45" s="137">
        <f ca="1">IF($D45=0,0,SUMIFS('Полная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M45" s="137">
        <f ca="1">IF($D45=0,0,SUMIFS('Полная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N45" s="137">
        <f ca="1">IF($D45=0,0,SUMIFS('Полная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O45" s="137">
        <f ca="1">IF($D45=0,0,SUMIFS('Полная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P45" s="137">
        <f ca="1">IF($D45=0,0,SUMIFS('Полная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Q45" s="137">
        <f ca="1">IF($D45=0,0,SUMIFS('Полная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R45" s="137">
        <f ca="1">IF($D45=0,0,SUMIFS('Полная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S45" s="137">
        <f ca="1">IF($D45=0,0,SUMIFS('Полная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T45" s="137">
        <f ca="1">IF($D45=0,0,SUMIFS('Полная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U45" s="137">
        <f ca="1">IF($D45=0,0,SUMIFS('Полная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V45" s="137">
        <f ca="1">IF($D45=0,0,SUMIFS('Полная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W45" s="137">
        <f ca="1">IF($D45=0,0,SUMIFS('Полная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X45" s="137">
        <f ca="1">IF($D45=0,0,SUMIFS('Полная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Y45" s="137">
        <f ca="1">IF($D45=0,0,SUMIFS('Полная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OZ45" s="137">
        <f ca="1">IF($D45=0,0,SUMIFS('Полная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A45" s="137">
        <f ca="1">IF($D45=0,0,SUMIFS('Полная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B45" s="137">
        <f ca="1">IF($D45=0,0,SUMIFS('Полная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C45" s="137">
        <f ca="1">IF($D45=0,0,SUMIFS('Полная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D45" s="137">
        <f ca="1">IF($D45=0,0,SUMIFS('Полная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E45" s="137">
        <f ca="1">IF($D45=0,0,SUMIFS('Полная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F45" s="137">
        <f ca="1">IF($D45=0,0,SUMIFS('Полная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G45" s="137">
        <f ca="1">IF($D45=0,0,SUMIFS('Полная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H45" s="137">
        <f ca="1">IF($D45=0,0,SUMIFS('Полная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I45" s="137">
        <f ca="1">IF($D45=0,0,SUMIFS('Полная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J45" s="137">
        <f ca="1">IF($D45=0,0,SUMIFS('Полная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K45" s="137">
        <f ca="1">IF($D45=0,0,SUMIFS('Полная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L45" s="137">
        <f ca="1">IF($D45=0,0,SUMIFS('Полная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M45" s="137">
        <f ca="1">IF($D45=0,0,SUMIFS('Полная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N45" s="137">
        <f ca="1">IF($D45=0,0,SUMIFS('Полная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O45" s="137">
        <f ca="1">IF($D45=0,0,SUMIFS('Полная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P45" s="137">
        <f ca="1">IF($D45=0,0,SUMIFS('Полная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Q45" s="137">
        <f ca="1">IF($D45=0,0,SUMIFS('Полная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R45" s="137">
        <f ca="1">IF($D45=0,0,SUMIFS('Полная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S45" s="137">
        <f ca="1">IF($D45=0,0,SUMIFS('Полная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T45" s="137">
        <f ca="1">IF($D45=0,0,SUMIFS('Полная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U45" s="137">
        <f ca="1">IF($D45=0,0,SUMIFS('Полная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V45" s="137">
        <f ca="1">IF($D45=0,0,SUMIFS('Полная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W45" s="137">
        <f ca="1">IF($D45=0,0,SUMIFS('Полная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X45" s="137">
        <f ca="1">IF($D45=0,0,SUMIFS('Полная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Y45" s="137">
        <f ca="1">IF($D45=0,0,SUMIFS('Полная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PZ45" s="137">
        <f ca="1">IF($D45=0,0,SUMIFS('Полная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A45" s="137">
        <f ca="1">IF($D45=0,0,SUMIFS('Полная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B45" s="137">
        <f ca="1">IF($D45=0,0,SUMIFS('Полная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C45" s="137">
        <f ca="1">IF($D45=0,0,SUMIFS('Полная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D45" s="137">
        <f ca="1">IF($D45=0,0,SUMIFS('Полная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E45" s="137">
        <f ca="1">IF($D45=0,0,SUMIFS('Полная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F45" s="137">
        <f ca="1">IF($D45=0,0,SUMIFS('Полная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G45" s="137">
        <f ca="1">IF($D45=0,0,SUMIFS('Полная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H45" s="137">
        <f ca="1">IF($D45=0,0,SUMIFS('Полная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I45" s="137">
        <f ca="1">IF($D45=0,0,SUMIFS('Полная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J45" s="137">
        <f ca="1">IF($D45=0,0,SUMIFS('Полная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K45" s="137">
        <f ca="1">IF($D45=0,0,SUMIFS('Полная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L45" s="137">
        <f ca="1">IF($D45=0,0,SUMIFS('Полная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M45" s="137">
        <f ca="1">IF($D45=0,0,SUMIFS('Полная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N45" s="137">
        <f ca="1">IF($D45=0,0,SUMIFS('Полная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O45" s="137">
        <f ca="1">IF($D45=0,0,SUMIFS('Полная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P45" s="137">
        <f ca="1">IF($D45=0,0,SUMIFS('Полная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Q45" s="137">
        <f ca="1">IF($D45=0,0,SUMIFS('Полная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R45" s="137">
        <f ca="1">IF($D45=0,0,SUMIFS('Полная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S45" s="137">
        <f ca="1">IF($D45=0,0,SUMIFS('Полная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T45" s="137">
        <f ca="1">IF($D45=0,0,SUMIFS('Полная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U45" s="137">
        <f ca="1">IF($D45=0,0,SUMIFS('Полная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V45" s="137">
        <f ca="1">IF($D45=0,0,SUMIFS('Полная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W45" s="137">
        <f ca="1">IF($D45=0,0,SUMIFS('Полная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X45" s="137">
        <f ca="1">IF($D45=0,0,SUMIFS('Полная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Y45" s="137">
        <f ca="1">IF($D45=0,0,SUMIFS('Полная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QZ45" s="137">
        <f ca="1">IF($D45=0,0,SUMIFS('Полная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A45" s="137">
        <f ca="1">IF($D45=0,0,SUMIFS('Полная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B45" s="137">
        <f ca="1">IF($D45=0,0,SUMIFS('Полная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C45" s="137">
        <f ca="1">IF($D45=0,0,SUMIFS('Полная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D45" s="137">
        <f ca="1">IF($D45=0,0,SUMIFS('Полная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E45" s="137">
        <f ca="1">IF($D45=0,0,SUMIFS('Полная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F45" s="137">
        <f ca="1">IF($D45=0,0,SUMIFS('Полная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G45" s="137">
        <f ca="1">IF($D45=0,0,SUMIFS('Полная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H45" s="137">
        <f ca="1">IF($D45=0,0,SUMIFS('Полная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I45" s="137">
        <f ca="1">IF($D45=0,0,SUMIFS('Полная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J45" s="137">
        <f ca="1">IF($D45=0,0,SUMIFS('Полная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K45" s="137">
        <f ca="1">IF($D45=0,0,SUMIFS('Полная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L45" s="137">
        <f ca="1">IF($D45=0,0,SUMIFS('Полная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M45" s="137">
        <f ca="1">IF($D45=0,0,SUMIFS('Полная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N45" s="137">
        <f ca="1">IF($D45=0,0,SUMIFS('Полная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O45" s="137">
        <f ca="1">IF($D45=0,0,SUMIFS('Полная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P45" s="137">
        <f ca="1">IF($D45=0,0,SUMIFS('Полная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Q45" s="137">
        <f ca="1">IF($D45=0,0,SUMIFS('Полная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R45" s="137">
        <f ca="1">IF($D45=0,0,SUMIFS('Полная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S45" s="137">
        <f ca="1">IF($D45=0,0,SUMIFS('Полная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T45" s="137">
        <f ca="1">IF($D45=0,0,SUMIFS('Полная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U45" s="137">
        <f ca="1">IF($D45=0,0,SUMIFS('Полная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V45" s="137">
        <f ca="1">IF($D45=0,0,SUMIFS('Полная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W45" s="137">
        <f ca="1">IF($D45=0,0,SUMIFS('Полная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X45" s="137">
        <f ca="1">IF($D45=0,0,SUMIFS('Полная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Y45" s="137">
        <f ca="1">IF($D45=0,0,SUMIFS('Полная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RZ45" s="137">
        <f ca="1">IF($D45=0,0,SUMIFS('Полная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A45" s="137">
        <f ca="1">IF($D45=0,0,SUMIFS('Полная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B45" s="137">
        <f ca="1">IF($D45=0,0,SUMIFS('Полная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C45" s="137">
        <f ca="1">IF($D45=0,0,SUMIFS('Полная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D45" s="137">
        <f ca="1">IF($D45=0,0,SUMIFS('Полная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E45" s="137">
        <f ca="1">IF($D45=0,0,SUMIFS('Полная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F45" s="137">
        <f ca="1">IF($D45=0,0,SUMIFS('Полная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G45" s="137">
        <f ca="1">IF($D45=0,0,SUMIFS('Полная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H45" s="137">
        <f ca="1">IF($D45=0,0,SUMIFS('Полная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I45" s="137">
        <f ca="1">IF($D45=0,0,SUMIFS('Полная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J45" s="137">
        <f ca="1">IF($D45=0,0,SUMIFS('Полная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K45" s="137">
        <f ca="1">IF($D45=0,0,SUMIFS('Полная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L45" s="137">
        <f ca="1">IF($D45=0,0,SUMIFS('Полная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M45" s="137">
        <f ca="1">IF($D45=0,0,SUMIFS('Полная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N45" s="137">
        <f ca="1">IF($D45=0,0,SUMIFS('Полная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O45" s="137">
        <f ca="1">IF($D45=0,0,SUMIFS('Полная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P45" s="137">
        <f ca="1">IF($D45=0,0,SUMIFS('Полная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Q45" s="137">
        <f ca="1">IF($D45=0,0,SUMIFS('Полная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R45" s="137">
        <f ca="1">IF($D45=0,0,SUMIFS('Полная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S45" s="137">
        <f ca="1">IF($D45=0,0,SUMIFS('Полная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T45" s="137">
        <f ca="1">IF($D45=0,0,SUMIFS('Полная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U45" s="137">
        <f ca="1">IF($D45=0,0,SUMIFS('Полная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V45" s="137">
        <f ca="1">IF($D45=0,0,SUMIFS('Полная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W45" s="137">
        <f ca="1">IF($D45=0,0,SUMIFS('Полная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X45" s="137">
        <f ca="1">IF($D45=0,0,SUMIFS('Полная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Y45" s="137">
        <f ca="1">IF($D45=0,0,SUMIFS('Полная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SZ45" s="137">
        <f ca="1">IF($D45=0,0,SUMIFS('Полная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A45" s="137">
        <f ca="1">IF($D45=0,0,SUMIFS('Полная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B45" s="137">
        <f ca="1">IF($D45=0,0,SUMIFS('Полная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C45" s="137">
        <f ca="1">IF($D45=0,0,SUMIFS('Полная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D45" s="137">
        <f ca="1">IF($D45=0,0,SUMIFS('Полная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E45" s="137">
        <f ca="1">IF($D45=0,0,SUMIFS('Полная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F45" s="137">
        <f ca="1">IF($D45=0,0,SUMIFS('Полная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G45" s="137">
        <f ca="1">IF($D45=0,0,SUMIFS('Полная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H45" s="137">
        <f ca="1">IF($D45=0,0,SUMIFS('Полная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I45" s="137">
        <f ca="1">IF($D45=0,0,SUMIFS('Полная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J45" s="137">
        <f ca="1">IF($D45=0,0,SUMIFS('Полная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K45" s="137">
        <f ca="1">IF($D45=0,0,SUMIFS('Полная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L45" s="137">
        <f ca="1">IF($D45=0,0,SUMIFS('Полная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M45" s="137">
        <f ca="1">IF($D45=0,0,SUMIFS('Полная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N45" s="137">
        <f ca="1">IF($D45=0,0,SUMIFS('Полная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O45" s="137">
        <f ca="1">IF($D45=0,0,SUMIFS('Полная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P45" s="137">
        <f ca="1">IF($D45=0,0,SUMIFS('Полная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Q45" s="137">
        <f ca="1">IF($D45=0,0,SUMIFS('Полная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R45" s="137">
        <f ca="1">IF($D45=0,0,SUMIFS('Полная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S45" s="137">
        <f ca="1">IF($D45=0,0,SUMIFS('Полная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T45" s="137">
        <f ca="1">IF($D45=0,0,SUMIFS('Полная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U45" s="137">
        <f ca="1">IF($D45=0,0,SUMIFS('Полная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V45" s="137">
        <f ca="1">IF($D45=0,0,SUMIFS('Полная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W45" s="137">
        <f ca="1">IF($D45=0,0,SUMIFS('Полная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X45" s="137">
        <f ca="1">IF($D45=0,0,SUMIFS('Полная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Y45" s="137">
        <f ca="1">IF($D45=0,0,SUMIFS('Полная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TZ45" s="137">
        <f ca="1">IF($D45=0,0,SUMIFS('Полная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A45" s="137">
        <f ca="1">IF($D45=0,0,SUMIFS('Полная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B45" s="137">
        <f ca="1">IF($D45=0,0,SUMIFS('Полная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C45" s="137">
        <f ca="1">IF($D45=0,0,SUMIFS('Полная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D45" s="137">
        <f ca="1">IF($D45=0,0,SUMIFS('Полная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E45" s="137">
        <f ca="1">IF($D45=0,0,SUMIFS('Полная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F45" s="137">
        <f ca="1">IF($D45=0,0,SUMIFS('Полная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G45" s="137">
        <f ca="1">IF($D45=0,0,SUMIFS('Полная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H45" s="137">
        <f ca="1">IF($D45=0,0,SUMIFS('Полная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I45" s="137">
        <f ca="1">IF($D45=0,0,SUMIFS('Полная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J45" s="137">
        <f ca="1">IF($D45=0,0,SUMIFS('Полная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K45" s="137">
        <f ca="1">IF($D45=0,0,SUMIFS('Полная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L45" s="137">
        <f ca="1">IF($D45=0,0,SUMIFS('Полная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M45" s="137">
        <f ca="1">IF($D45=0,0,SUMIFS('Полная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N45" s="137">
        <f ca="1">IF($D45=0,0,SUMIFS('Полная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O45" s="137">
        <f ca="1">IF($D45=0,0,SUMIFS('Полная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P45" s="137">
        <f ca="1">IF($D45=0,0,SUMIFS('Полная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Q45" s="137">
        <f ca="1">IF($D45=0,0,SUMIFS('Полная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R45" s="137">
        <f ca="1">IF($D45=0,0,SUMIFS('Полная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S45" s="137">
        <f ca="1">IF($D45=0,0,SUMIFS('Полная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T45" s="137">
        <f ca="1">IF($D45=0,0,SUMIFS('Полная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U45" s="137">
        <f ca="1">IF($D45=0,0,SUMIFS('Полная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V45" s="137">
        <f ca="1">IF($D45=0,0,SUMIFS('Полная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W45" s="137">
        <f ca="1">IF($D45=0,0,SUMIFS('Полная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X45" s="137">
        <f ca="1">IF($D45=0,0,SUMIFS('Полная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Y45" s="137">
        <f ca="1">IF($D45=0,0,SUMIFS('Полная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UZ45" s="137">
        <f ca="1">IF($D45=0,0,SUMIFS('Полная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A45" s="137">
        <f ca="1">IF($D45=0,0,SUMIFS('Полная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B45" s="137">
        <f ca="1">IF($D45=0,0,SUMIFS('Полная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C45" s="137">
        <f ca="1">IF($D45=0,0,SUMIFS('Полная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D45" s="137">
        <f ca="1">IF($D45=0,0,SUMIFS('Полная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E45" s="137">
        <f ca="1">IF($D45=0,0,SUMIFS('Полная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F45" s="137">
        <f ca="1">IF($D45=0,0,SUMIFS('Полная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G45" s="137">
        <f ca="1">IF($D45=0,0,SUMIFS('Полная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H45" s="137">
        <f ca="1">IF($D45=0,0,SUMIFS('Полная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I45" s="137">
        <f ca="1">IF($D45=0,0,SUMIFS('Полная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J45" s="137">
        <f ca="1">IF($D45=0,0,SUMIFS('Полная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K45" s="137">
        <f ca="1">IF($D45=0,0,SUMIFS('Полная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L45" s="137">
        <f ca="1">IF($D45=0,0,SUMIFS('Полная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M45" s="137">
        <f ca="1">IF($D45=0,0,SUMIFS('Полная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N45" s="137">
        <f ca="1">IF($D45=0,0,SUMIFS('Полная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O45" s="137">
        <f ca="1">IF($D45=0,0,SUMIFS('Полная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P45" s="137">
        <f ca="1">IF($D45=0,0,SUMIFS('Полная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Q45" s="137">
        <f ca="1">IF($D45=0,0,SUMIFS('Полная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R45" s="137">
        <f ca="1">IF($D45=0,0,SUMIFS('Полная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S45" s="137">
        <f ca="1">IF($D45=0,0,SUMIFS('Полная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T45" s="137">
        <f ca="1">IF($D45=0,0,SUMIFS('Полная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U45" s="137">
        <f ca="1">IF($D45=0,0,SUMIFS('Полная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V45" s="137">
        <f ca="1">IF($D45=0,0,SUMIFS('Полная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W45" s="137">
        <f ca="1">IF($D45=0,0,SUMIFS('Полная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X45" s="137">
        <f ca="1">IF($D45=0,0,SUMIFS('Полная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Y45" s="137">
        <f ca="1">IF($D45=0,0,SUMIFS('Полная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VZ45" s="137">
        <f ca="1">IF($D45=0,0,SUMIFS('Полная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A45" s="137">
        <f ca="1">IF($D45=0,0,SUMIFS('Полная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B45" s="137">
        <f ca="1">IF($D45=0,0,SUMIFS('Полная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C45" s="137">
        <f ca="1">IF($D45=0,0,SUMIFS('Полная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D45" s="137">
        <f ca="1">IF($D45=0,0,SUMIFS('Полная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E45" s="137">
        <f ca="1">IF($D45=0,0,SUMIFS('Полная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F45" s="137">
        <f ca="1">IF($D45=0,0,SUMIFS('Полная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G45" s="137">
        <f ca="1">IF($D45=0,0,SUMIFS('Полная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H45" s="137">
        <f ca="1">IF($D45=0,0,SUMIFS('Полная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I45" s="137">
        <f ca="1">IF($D45=0,0,SUMIFS('Полная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J45" s="137">
        <f ca="1">IF($D45=0,0,SUMIFS('Полная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K45" s="137">
        <f ca="1">IF($D45=0,0,SUMIFS('Полная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L45" s="137">
        <f ca="1">IF($D45=0,0,SUMIFS('Полная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M45" s="137">
        <f ca="1">IF($D45=0,0,SUMIFS('Полная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N45" s="137">
        <f ca="1">IF($D45=0,0,SUMIFS('Полная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O45" s="137">
        <f ca="1">IF($D45=0,0,SUMIFS('Полная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P45" s="137">
        <f ca="1">IF($D45=0,0,SUMIFS('Полная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Q45" s="137">
        <f ca="1">IF($D45=0,0,SUMIFS('Полная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R45" s="137">
        <f ca="1">IF($D45=0,0,SUMIFS('Полная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S45" s="137">
        <f ca="1">IF($D45=0,0,SUMIFS('Полная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T45" s="137">
        <f ca="1">IF($D45=0,0,SUMIFS('Полная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U45" s="137">
        <f ca="1">IF($D45=0,0,SUMIFS('Полная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V45" s="137">
        <f ca="1">IF($D45=0,0,SUMIFS('Полная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W45" s="137">
        <f ca="1">IF($D45=0,0,SUMIFS('Полная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X45" s="137">
        <f ca="1">IF($D45=0,0,SUMIFS('Полная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Y45" s="137">
        <f ca="1">IF($D45=0,0,SUMIFS('Полная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WZ45" s="137">
        <f ca="1">IF($D45=0,0,SUMIFS('Полная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A45" s="137">
        <f ca="1">IF($D45=0,0,SUMIFS('Полная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B45" s="137">
        <f ca="1">IF($D45=0,0,SUMIFS('Полная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C45" s="137">
        <f ca="1">IF($D45=0,0,SUMIFS('Полная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D45" s="137">
        <f ca="1">IF($D45=0,0,SUMIFS('Полная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E45" s="137">
        <f ca="1">IF($D45=0,0,SUMIFS('Полная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F45" s="137">
        <f ca="1">IF($D45=0,0,SUMIFS('Полная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G45" s="137">
        <f ca="1">IF($D45=0,0,SUMIFS('Полная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H45" s="137">
        <f ca="1">IF($D45=0,0,SUMIFS('Полная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I45" s="137">
        <f ca="1">IF($D45=0,0,SUMIFS('Полная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J45" s="137">
        <f ca="1">IF($D45=0,0,SUMIFS('Полная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K45" s="137">
        <f ca="1">IF($D45=0,0,SUMIFS('Полная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L45" s="137">
        <f ca="1">IF($D45=0,0,SUMIFS('Полная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M45" s="137">
        <f ca="1">IF($D45=0,0,SUMIFS('Полная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N45" s="137">
        <f ca="1">IF($D45=0,0,SUMIFS('Полная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O45" s="137">
        <f ca="1">IF($D45=0,0,SUMIFS('Полная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P45" s="141">
        <f ca="1">IF($D45=0,0,SUMIFS('Полная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Q45" s="137">
        <f ca="1">IF($D45=0,0,SUMIFS('Полная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R45" s="137">
        <f ca="1">IF($D45=0,0,SUMIFS('Полная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S45" s="137">
        <f ca="1">IF($D45=0,0,SUMIFS('Полная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T45" s="137">
        <f ca="1">IF($D45=0,0,SUMIFS('Полная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U45" s="137">
        <f ca="1">IF($D45=0,0,SUMIFS('Полная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V45" s="137">
        <f ca="1">IF($D45=0,0,SUMIFS('Полная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W45" s="137">
        <f ca="1">IF($D45=0,0,SUMIFS('Полная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X45" s="137">
        <f ca="1">IF($D45=0,0,SUMIFS('Полная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Y45" s="137">
        <f ca="1">IF($D45=0,0,SUMIFS('Полная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XZ45" s="137">
        <f ca="1">IF($D45=0,0,SUMIFS('Полная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YA45" s="137">
        <f ca="1">IF($D45=0,0,SUMIFS('Полная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YB45" s="137">
        <f ca="1">IF($D45=0,0,SUMIFS('Полная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YC45" s="137">
        <f ca="1">IF($D45=0,0,SUMIFS('Полная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YD45" s="137">
        <f ca="1">IF($D45=0,0,SUMIFS('Полная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YE45" s="141">
        <f ca="1">IF($D45=0,0,SUMIFS('Полная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(Авто)'!YP"&amp;$J$42),$C45)/$D45)</f>
        <v>0</v>
      </c>
      <c r="YF45" s="104"/>
      <c r="YG45" s="94"/>
    </row>
    <row r="46" spans="1:657" s="105" customFormat="1" ht="15" customHeight="1" x14ac:dyDescent="0.25">
      <c r="A46" s="133">
        <v>4</v>
      </c>
      <c r="B46" s="134" t="s">
        <v>738</v>
      </c>
      <c r="C46" s="135" t="s">
        <v>739</v>
      </c>
      <c r="D46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(Авто)'!YP"&amp;$J$42),$C46)</f>
        <v>0</v>
      </c>
      <c r="E46" s="134"/>
      <c r="F46" s="134"/>
      <c r="G46" s="134"/>
      <c r="H46" s="134"/>
      <c r="I46" s="137">
        <f ca="1">IF($D46=0,0,SUMIFS('Полная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46" s="136"/>
      <c r="K46" s="137">
        <f ca="1">IF($D46=0,0,SUMIFS('Полная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46" s="134"/>
      <c r="M46" s="137">
        <f ca="1">IF($D46=0,0,SUMIFS('Полная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46" s="134"/>
      <c r="O46" s="137">
        <f ca="1">IF($D46=0,0,SUMIFS('Полная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46" s="134"/>
      <c r="Q46" s="137">
        <f ca="1">IF($D46=0,0,SUMIFS('Полная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46" s="137">
        <f ca="1">IF($D46=0,0,SUMIFS('Полная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46" s="137">
        <f ca="1">IF($D46=0,0,SUMIFS('Полная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46" s="137">
        <f ca="1">IF($D46=0,0,SUMIFS('Полная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46" s="137">
        <f ca="1">IF($D46=0,0,SUMIFS('Полная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46" s="137">
        <f ca="1">IF($D46=0,0,SUMIFS('Полная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46" s="137">
        <f ca="1">IF($D46=0,0,SUMIFS('Полная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46" s="137">
        <f ca="1">IF($D46=0,0,SUMIFS('Полная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Y46" s="137">
        <f ca="1">IF($D46=0,0,SUMIFS('Полная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Z46" s="137">
        <f ca="1">IF($D46=0,0,SUMIFS('Полная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A46" s="137">
        <f ca="1">IF($D46=0,0,SUMIFS('Полная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B46" s="137">
        <f ca="1">IF($D46=0,0,SUMIFS('Полная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C46" s="137">
        <f ca="1">IF($D46=0,0,SUMIFS('Полная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D46" s="137">
        <f ca="1">IF($D46=0,0,SUMIFS('Полная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E46" s="137">
        <f ca="1">IF($D46=0,0,SUMIFS('Полная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F46" s="137">
        <f ca="1">IF($D46=0,0,SUMIFS('Полная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G46" s="137">
        <f ca="1">IF($D46=0,0,SUMIFS('Полная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H46" s="137">
        <f ca="1">IF($D46=0,0,SUMIFS('Полная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I46" s="137">
        <f ca="1">IF($D46=0,0,SUMIFS('Полная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J46" s="137">
        <f ca="1">IF($D46=0,0,SUMIFS('Полная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K46" s="137">
        <f ca="1">IF($D46=0,0,SUMIFS('Полная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L46" s="137">
        <f ca="1">IF($D46=0,0,SUMIFS('Полная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M46" s="137">
        <f ca="1">IF($D46=0,0,SUMIFS('Полная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N46" s="137">
        <f ca="1">IF($D46=0,0,SUMIFS('Полная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O46" s="137">
        <f ca="1">IF($D46=0,0,SUMIFS('Полная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P46" s="137">
        <f ca="1">IF($D46=0,0,SUMIFS('Полная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Q46" s="137">
        <f ca="1">IF($D46=0,0,SUMIFS('Полная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R46" s="186"/>
      <c r="AS46" s="186"/>
      <c r="AT46" s="187"/>
      <c r="AU46" s="421"/>
      <c r="AV46" s="187"/>
      <c r="AW46" s="421"/>
      <c r="AX46" s="137">
        <f ca="1">IF($D46=0,0,SUMIFS('Полная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Y46" s="137">
        <f ca="1">IF($D46=0,0,SUMIFS('Полная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AZ46" s="137">
        <f ca="1">IF($D46=0,0,SUMIFS('Полная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A46" s="137">
        <f ca="1">IF($D46=0,0,SUMIFS('Полная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B46" s="137">
        <f ca="1">IF($D46=0,0,SUMIFS('Полная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C46" s="137">
        <f ca="1">IF($D46=0,0,SUMIFS('Полная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D46" s="187"/>
      <c r="BE46" s="187"/>
      <c r="BF46" s="137">
        <f ca="1">IF($D46=0,0,SUMIFS('Полная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G46" s="137">
        <f ca="1">IF($D46=0,0,SUMIFS('Полная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H46" s="137">
        <f ca="1">IF($D46=0,0,SUMIFS('Полная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I46" s="137">
        <f ca="1">IF($D46=0,0,SUMIFS('Полная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J46" s="137">
        <f ca="1">IF($D46=0,0,SUMIFS('Полная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K46" s="137">
        <f ca="1">IF($D46=0,0,SUMIFS('Полная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L46" s="187"/>
      <c r="BM46" s="137">
        <f ca="1">IF($D46=0,0,SUMIFS('Полная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N46" s="188"/>
      <c r="BO46" s="134"/>
      <c r="BP46" s="134"/>
      <c r="BQ46" s="137">
        <f ca="1">IF($D46=0,0,SUMIFS('Полная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BR46" s="137"/>
      <c r="BS46" s="134"/>
      <c r="BT46" s="134"/>
      <c r="BU46" s="137"/>
      <c r="BV46" s="134"/>
      <c r="BW46" s="137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7">
        <f ca="1">IF($D46=0,0,SUMIFS('Полная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L46" s="137">
        <f ca="1">IF($D46=0,0,SUMIFS('Полная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M46" s="137">
        <f ca="1">IF($D46=0,0,SUMIFS('Полная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N46" s="137">
        <f ca="1">IF($D46=0,0,SUMIFS('Полная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O46" s="137">
        <f ca="1">IF($D46=0,0,SUMIFS('Полная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P46" s="137">
        <f ca="1">IF($D46=0,0,SUMIFS('Полная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Q46" s="134">
        <f ca="1">IF($D46=0,0,SUMIFS('Полная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R46" s="137">
        <f ca="1">IF($D46=0,0,SUMIFS('Полная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S46" s="137">
        <f ca="1">IF($D46=0,0,SUMIFS('Полная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T46" s="137">
        <f ca="1">IF($D46=0,0,SUMIFS('Полная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U46" s="137">
        <f ca="1">IF($D46=0,0,SUMIFS('Полная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V46" s="137">
        <f ca="1">IF($D46=0,0,SUMIFS('Полная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W46" s="137">
        <f ca="1">IF($D46=0,0,SUMIFS('Полная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X46" s="137">
        <f ca="1">IF($D46=0,0,SUMIFS('Полная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Y46" s="134">
        <f ca="1">IF($D46=0,0,SUMIFS('Полная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CZ46" s="137">
        <f ca="1">IF($D46=0,0,SUMIFS('Полная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A46" s="137">
        <f ca="1">IF($D46=0,0,SUMIFS('Полная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B46" s="137">
        <f ca="1">IF($D46=0,0,SUMIFS('Полная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C46" s="137">
        <f ca="1">IF($D46=0,0,SUMIFS('Полная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D46" s="134"/>
      <c r="DE46" s="137">
        <f ca="1">IF($D46=0,0,SUMIFS('Полная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F46" s="137"/>
      <c r="DG46" s="137">
        <f ca="1">IF($D46=0,0,SUMIFS('Полная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H46" s="137">
        <f ca="1">IF($D46=0,0,SUMIFS('Полная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I46" s="137">
        <f ca="1">IF($D46=0,0,SUMIFS('Полная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J46" s="137">
        <f ca="1">IF($D46=0,0,SUMIFS('Полная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K46" s="137">
        <f ca="1">IF($D46=0,0,SUMIFS('Полная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L46" s="137">
        <f ca="1">IF($D46=0,0,SUMIFS('Полная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M46" s="137">
        <f ca="1">IF($D46=0,0,SUMIFS('Полная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N46" s="137">
        <f ca="1">IF($D46=0,0,SUMIFS('Полная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O46" s="137">
        <f ca="1">IF($D46=0,0,SUMIFS('Полная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P46" s="137">
        <f ca="1">IF($D46=0,0,SUMIFS('Полная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Q46" s="137">
        <f ca="1">IF($D46=0,0,SUMIFS('Полная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R46" s="137">
        <f ca="1">IF($D46=0,0,SUMIFS('Полная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S46" s="137">
        <f ca="1">IF($D46=0,0,SUMIFS('Полная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T46" s="137">
        <f ca="1">IF($D46=0,0,SUMIFS('Полная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U46" s="137">
        <f ca="1">IF($D46=0,0,SUMIFS('Полная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V46" s="137">
        <f ca="1">IF($D46=0,0,SUMIFS('Полная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W46" s="137">
        <f ca="1">IF($D46=0,0,SUMIFS('Полная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X46" s="137">
        <f ca="1">IF($D46=0,0,SUMIFS('Полная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Y46" s="137">
        <f ca="1">IF($D46=0,0,SUMIFS('Полная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DZ46" s="137">
        <f ca="1">IF($D46=0,0,SUMIFS('Полная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A46" s="137">
        <f ca="1">IF($D46=0,0,SUMIFS('Полная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B46" s="137">
        <f ca="1">IF($D46=0,0,SUMIFS('Полная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C46" s="137">
        <f ca="1">IF($D46=0,0,SUMIFS('Полная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D46" s="137">
        <f ca="1">IF($D46=0,0,SUMIFS('Полная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E46" s="137">
        <f ca="1">IF($D46=0,0,SUMIFS('Полная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F46" s="137">
        <f ca="1">IF($D46=0,0,SUMIFS('Полная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G46" s="137">
        <f ca="1">IF($D46=0,0,SUMIFS('Полная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H46" s="137">
        <f ca="1">IF($D46=0,0,SUMIFS('Полная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I46" s="137">
        <f ca="1">IF($D46=0,0,SUMIFS('Полная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J46" s="137">
        <f ca="1">IF($D46=0,0,SUMIFS('Полная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K46" s="137">
        <f ca="1">IF($D46=0,0,SUMIFS('Полная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L46" s="137">
        <f ca="1">IF($D46=0,0,SUMIFS('Полная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M46" s="137">
        <f ca="1">IF($D46=0,0,SUMIFS('Полная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N46" s="137">
        <f ca="1">IF($D46=0,0,SUMIFS('Полная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O46" s="137">
        <f ca="1">IF($D46=0,0,SUMIFS('Полная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P46" s="137">
        <f ca="1">IF($D46=0,0,SUMIFS('Полная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Q46" s="137">
        <f ca="1">IF($D46=0,0,SUMIFS('Полная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R46" s="137">
        <f ca="1">IF($D46=0,0,SUMIFS('Полная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S46" s="137">
        <f ca="1">IF($D46=0,0,SUMIFS('Полная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T46" s="137">
        <f ca="1">IF($D46=0,0,SUMIFS('Полная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U46" s="137">
        <f ca="1">IF($D46=0,0,SUMIFS('Полная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V46" s="137">
        <f ca="1">IF($D46=0,0,SUMIFS('Полная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W46" s="137">
        <f ca="1">IF($D46=0,0,SUMIFS('Полная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X46" s="137">
        <f ca="1">IF($D46=0,0,SUMIFS('Полная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Y46" s="137">
        <f ca="1">IF($D46=0,0,SUMIFS('Полная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EZ46" s="137">
        <f ca="1">IF($D46=0,0,SUMIFS('Полная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A46" s="137">
        <f ca="1">IF($D46=0,0,SUMIFS('Полная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B46" s="137">
        <f ca="1">IF($D46=0,0,SUMIFS('Полная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C46" s="137">
        <f ca="1">IF($D46=0,0,SUMIFS('Полная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D46" s="137">
        <f ca="1">IF($D46=0,0,SUMIFS('Полная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E46" s="137">
        <f ca="1">IF($D46=0,0,SUMIFS('Полная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F46" s="137">
        <f ca="1">IF($D46=0,0,SUMIFS('Полная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G46" s="137">
        <f ca="1">IF($D46=0,0,SUMIFS('Полная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H46" s="137">
        <f ca="1">IF($D46=0,0,SUMIFS('Полная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I46" s="137">
        <f ca="1">IF($D46=0,0,SUMIFS('Полная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J46" s="137">
        <f ca="1">IF($D46=0,0,SUMIFS('Полная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K46" s="137">
        <f ca="1">IF($D46=0,0,SUMIFS('Полная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L46" s="137">
        <f ca="1">IF($D46=0,0,SUMIFS('Полная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M46" s="137">
        <f ca="1">IF($D46=0,0,SUMIFS('Полная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N46" s="137">
        <f ca="1">IF($D46=0,0,SUMIFS('Полная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O46" s="137">
        <f ca="1">IF($D46=0,0,SUMIFS('Полная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P46" s="137">
        <f ca="1">IF($D46=0,0,SUMIFS('Полная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Q46" s="137">
        <f ca="1">IF($D46=0,0,SUMIFS('Полная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R46" s="137">
        <f ca="1">IF($D46=0,0,SUMIFS('Полная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S46" s="137">
        <f ca="1">IF($D46=0,0,SUMIFS('Полная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T46" s="137">
        <f ca="1">IF($D46=0,0,SUMIFS('Полная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U46" s="137">
        <f ca="1">IF($D46=0,0,SUMIFS('Полная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V46" s="137">
        <f ca="1">IF($D46=0,0,SUMIFS('Полная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W46" s="137">
        <f ca="1">IF($D46=0,0,SUMIFS('Полная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X46" s="137">
        <f ca="1">IF($D46=0,0,SUMIFS('Полная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Y46" s="137">
        <f ca="1">IF($D46=0,0,SUMIFS('Полная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FZ46" s="137">
        <f ca="1">IF($D46=0,0,SUMIFS('Полная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A46" s="137">
        <f ca="1">IF($D46=0,0,SUMIFS('Полная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B46" s="137">
        <f ca="1">IF($D46=0,0,SUMIFS('Полная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C46" s="137">
        <f ca="1">IF($D46=0,0,SUMIFS('Полная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D46" s="137">
        <f ca="1">IF($D46=0,0,SUMIFS('Полная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E46" s="137">
        <f ca="1">IF($D46=0,0,SUMIFS('Полная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F46" s="137">
        <f ca="1">IF($D46=0,0,SUMIFS('Полная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G46" s="137">
        <f ca="1">IF($D46=0,0,SUMIFS('Полная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H46" s="137">
        <f ca="1">IF($D46=0,0,SUMIFS('Полная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I46" s="137">
        <f ca="1">IF($D46=0,0,SUMIFS('Полная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J46" s="137">
        <f ca="1">IF($D46=0,0,SUMIFS('Полная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K46" s="137">
        <f ca="1">IF($D46=0,0,SUMIFS('Полная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L46" s="137">
        <f ca="1">IF($D46=0,0,SUMIFS('Полная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M46" s="137">
        <f ca="1">IF($D46=0,0,SUMIFS('Полная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N46" s="137">
        <f ca="1">IF($D46=0,0,SUMIFS('Полная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O46" s="137">
        <f ca="1">IF($D46=0,0,SUMIFS('Полная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P46" s="137">
        <f ca="1">IF($D46=0,0,SUMIFS('Полная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Q46" s="137">
        <f ca="1">IF($D46=0,0,SUMIFS('Полная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R46" s="137">
        <f ca="1">IF($D46=0,0,SUMIFS('Полная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S46" s="137">
        <f ca="1">IF($D46=0,0,SUMIFS('Полная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T46" s="137">
        <f ca="1">IF($D46=0,0,SUMIFS('Полная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U46" s="137">
        <f ca="1">IF($D46=0,0,SUMIFS('Полная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V46" s="137">
        <f ca="1">IF($D46=0,0,SUMIFS('Полная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W46" s="137">
        <f ca="1">IF($D46=0,0,SUMIFS('Полная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X46" s="137">
        <f ca="1">IF($D46=0,0,SUMIFS('Полная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Y46" s="137">
        <f ca="1">IF($D46=0,0,SUMIFS('Полная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GZ46" s="137">
        <f ca="1">IF($D46=0,0,SUMIFS('Полная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A46" s="137">
        <f ca="1">IF($D46=0,0,SUMIFS('Полная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B46" s="137">
        <f ca="1">IF($D46=0,0,SUMIFS('Полная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C46" s="137">
        <f ca="1">IF($D46=0,0,SUMIFS('Полная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D46" s="137">
        <f ca="1">IF($D46=0,0,SUMIFS('Полная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E46" s="137">
        <f ca="1">IF($D46=0,0,SUMIFS('Полная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F46" s="137">
        <f ca="1">IF($D46=0,0,SUMIFS('Полная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G46" s="137">
        <f ca="1">IF($D46=0,0,SUMIFS('Полная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H46" s="137">
        <f ca="1">IF($D46=0,0,SUMIFS('Полная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I46" s="137">
        <f ca="1">IF($D46=0,0,SUMIFS('Полная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J46" s="137">
        <f ca="1">IF($D46=0,0,SUMIFS('Полная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K46" s="137">
        <f ca="1">IF($D46=0,0,SUMIFS('Полная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L46" s="137">
        <f ca="1">IF($D46=0,0,SUMIFS('Полная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M46" s="137">
        <f ca="1">IF($D46=0,0,SUMIFS('Полная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N46" s="137">
        <f ca="1">IF($D46=0,0,SUMIFS('Полная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O46" s="137">
        <f ca="1">IF($D46=0,0,SUMIFS('Полная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P46" s="137">
        <f ca="1">IF($D46=0,0,SUMIFS('Полная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Q46" s="137">
        <f ca="1">IF($D46=0,0,SUMIFS('Полная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R46" s="137">
        <f ca="1">IF($D46=0,0,SUMIFS('Полная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S46" s="137">
        <f ca="1">IF($D46=0,0,SUMIFS('Полная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T46" s="137">
        <f ca="1">IF($D46=0,0,SUMIFS('Полная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U46" s="137">
        <f ca="1">IF($D46=0,0,SUMIFS('Полная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V46" s="137">
        <f ca="1">IF($D46=0,0,SUMIFS('Полная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W46" s="137">
        <f ca="1">IF($D46=0,0,SUMIFS('Полная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X46" s="137">
        <f ca="1">IF($D46=0,0,SUMIFS('Полная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Y46" s="137">
        <f ca="1">IF($D46=0,0,SUMIFS('Полная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HZ46" s="137">
        <f ca="1">IF($D46=0,0,SUMIFS('Полная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A46" s="137">
        <f ca="1">IF($D46=0,0,SUMIFS('Полная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B46" s="137">
        <f ca="1">IF($D46=0,0,SUMIFS('Полная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C46" s="137">
        <f ca="1">IF($D46=0,0,SUMIFS('Полная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D46" s="137">
        <f ca="1">IF($D46=0,0,SUMIFS('Полная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E46" s="137">
        <f ca="1">IF($D46=0,0,SUMIFS('Полная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F46" s="137">
        <f ca="1">IF($D46=0,0,SUMIFS('Полная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G46" s="137">
        <f ca="1">IF($D46=0,0,SUMIFS('Полная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H46" s="137">
        <f ca="1">IF($D46=0,0,SUMIFS('Полная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I46" s="137">
        <f ca="1">IF($D46=0,0,SUMIFS('Полная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J46" s="137">
        <f ca="1">IF($D46=0,0,SUMIFS('Полная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K46" s="137">
        <f ca="1">IF($D46=0,0,SUMIFS('Полная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L46" s="137">
        <f ca="1">IF($D46=0,0,SUMIFS('Полная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M46" s="137">
        <f ca="1">IF($D46=0,0,SUMIFS('Полная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N46" s="137">
        <f ca="1">IF($D46=0,0,SUMIFS('Полная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O46" s="137">
        <f ca="1">IF($D46=0,0,SUMIFS('Полная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P46" s="137">
        <f ca="1">IF($D46=0,0,SUMIFS('Полная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Q46" s="137">
        <f ca="1">IF($D46=0,0,SUMIFS('Полная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R46" s="137">
        <f ca="1">IF($D46=0,0,SUMIFS('Полная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S46" s="137">
        <f ca="1">IF($D46=0,0,SUMIFS('Полная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T46" s="137">
        <f ca="1">IF($D46=0,0,SUMIFS('Полная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U46" s="137">
        <f ca="1">IF($D46=0,0,SUMIFS('Полная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V46" s="137">
        <f ca="1">IF($D46=0,0,SUMIFS('Полная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W46" s="137">
        <f ca="1">IF($D46=0,0,SUMIFS('Полная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X46" s="137">
        <f ca="1">IF($D46=0,0,SUMIFS('Полная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Y46" s="137">
        <f ca="1">IF($D46=0,0,SUMIFS('Полная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IZ46" s="137">
        <f ca="1">IF($D46=0,0,SUMIFS('Полная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A46" s="137">
        <f ca="1">IF($D46=0,0,SUMIFS('Полная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B46" s="137">
        <f ca="1">IF($D46=0,0,SUMIFS('Полная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C46" s="137">
        <f ca="1">IF($D46=0,0,SUMIFS('Полная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D46" s="137">
        <f ca="1">IF($D46=0,0,SUMIFS('Полная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E46" s="137">
        <f ca="1">IF($D46=0,0,SUMIFS('Полная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F46" s="137">
        <f ca="1">IF($D46=0,0,SUMIFS('Полная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G46" s="137">
        <f ca="1">IF($D46=0,0,SUMIFS('Полная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H46" s="137">
        <f ca="1">IF($D46=0,0,SUMIFS('Полная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I46" s="137">
        <f ca="1">IF($D46=0,0,SUMIFS('Полная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J46" s="137">
        <f ca="1">IF($D46=0,0,SUMIFS('Полная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K46" s="137">
        <f ca="1">IF($D46=0,0,SUMIFS('Полная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L46" s="137">
        <f ca="1">IF($D46=0,0,SUMIFS('Полная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M46" s="137">
        <f ca="1">IF($D46=0,0,SUMIFS('Полная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N46" s="137">
        <f ca="1">IF($D46=0,0,SUMIFS('Полная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O46" s="137">
        <f ca="1">IF($D46=0,0,SUMIFS('Полная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P46" s="137">
        <f ca="1">IF($D46=0,0,SUMIFS('Полная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Q46" s="137">
        <f ca="1">IF($D46=0,0,SUMIFS('Полная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R46" s="137">
        <f ca="1">IF($D46=0,0,SUMIFS('Полная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S46" s="137">
        <f ca="1">IF($D46=0,0,SUMIFS('Полная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T46" s="137">
        <f ca="1">IF($D46=0,0,SUMIFS('Полная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U46" s="137">
        <f ca="1">IF($D46=0,0,SUMIFS('Полная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V46" s="137">
        <f ca="1">IF($D46=0,0,SUMIFS('Полная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W46" s="137">
        <f ca="1">IF($D46=0,0,SUMIFS('Полная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X46" s="137">
        <f ca="1">IF($D46=0,0,SUMIFS('Полная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Y46" s="137">
        <f ca="1">IF($D46=0,0,SUMIFS('Полная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JZ46" s="137">
        <f ca="1">IF($D46=0,0,SUMIFS('Полная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A46" s="137">
        <f ca="1">IF($D46=0,0,SUMIFS('Полная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B46" s="137">
        <f ca="1">IF($D46=0,0,SUMIFS('Полная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C46" s="137">
        <f ca="1">IF($D46=0,0,SUMIFS('Полная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D46" s="137">
        <f ca="1">IF($D46=0,0,SUMIFS('Полная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E46" s="137">
        <f ca="1">IF($D46=0,0,SUMIFS('Полная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F46" s="137">
        <f ca="1">IF($D46=0,0,SUMIFS('Полная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G46" s="137">
        <f ca="1">IF($D46=0,0,SUMIFS('Полная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H46" s="137">
        <f ca="1">IF($D46=0,0,SUMIFS('Полная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I46" s="137">
        <f ca="1">IF($D46=0,0,SUMIFS('Полная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J46" s="137">
        <f ca="1">IF($D46=0,0,SUMIFS('Полная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K46" s="137">
        <f ca="1">IF($D46=0,0,SUMIFS('Полная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L46" s="137">
        <f ca="1">IF($D46=0,0,SUMIFS('Полная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M46" s="137">
        <f ca="1">IF($D46=0,0,SUMIFS('Полная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N46" s="137">
        <f ca="1">IF($D46=0,0,SUMIFS('Полная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O46" s="137">
        <f ca="1">IF($D46=0,0,SUMIFS('Полная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P46" s="137">
        <f ca="1">IF($D46=0,0,SUMIFS('Полная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Q46" s="137">
        <f ca="1">IF($D46=0,0,SUMIFS('Полная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R46" s="137">
        <f ca="1">IF($D46=0,0,SUMIFS('Полная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S46" s="137">
        <f ca="1">IF($D46=0,0,SUMIFS('Полная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T46" s="137">
        <f ca="1">IF($D46=0,0,SUMIFS('Полная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U46" s="137">
        <f ca="1">IF($D46=0,0,SUMIFS('Полная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V46" s="137">
        <f ca="1">IF($D46=0,0,SUMIFS('Полная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W46" s="137">
        <f ca="1">IF($D46=0,0,SUMIFS('Полная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X46" s="137">
        <f ca="1">IF($D46=0,0,SUMIFS('Полная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Y46" s="137">
        <f ca="1">IF($D46=0,0,SUMIFS('Полная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KZ46" s="137">
        <f ca="1">IF($D46=0,0,SUMIFS('Полная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A46" s="137">
        <f ca="1">IF($D46=0,0,SUMIFS('Полная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B46" s="137">
        <f ca="1">IF($D46=0,0,SUMIFS('Полная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C46" s="137">
        <f ca="1">IF($D46=0,0,SUMIFS('Полная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D46" s="137">
        <f ca="1">IF($D46=0,0,SUMIFS('Полная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E46" s="137">
        <f ca="1">IF($D46=0,0,SUMIFS('Полная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F46" s="137">
        <f ca="1">IF($D46=0,0,SUMIFS('Полная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G46" s="137">
        <f ca="1">IF($D46=0,0,SUMIFS('Полная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H46" s="137">
        <f ca="1">IF($D46=0,0,SUMIFS('Полная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I46" s="137">
        <f ca="1">IF($D46=0,0,SUMIFS('Полная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J46" s="137">
        <f ca="1">IF($D46=0,0,SUMIFS('Полная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K46" s="137">
        <f ca="1">IF($D46=0,0,SUMIFS('Полная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L46" s="137">
        <f ca="1">IF($D46=0,0,SUMIFS('Полная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M46" s="137">
        <f ca="1">IF($D46=0,0,SUMIFS('Полная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N46" s="137">
        <f ca="1">IF($D46=0,0,SUMIFS('Полная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O46" s="137">
        <f ca="1">IF($D46=0,0,SUMIFS('Полная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P46" s="137">
        <f ca="1">IF($D46=0,0,SUMIFS('Полная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Q46" s="137">
        <f ca="1">IF($D46=0,0,SUMIFS('Полная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R46" s="137">
        <f ca="1">IF($D46=0,0,SUMIFS('Полная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S46" s="137">
        <f ca="1">IF($D46=0,0,SUMIFS('Полная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T46" s="137">
        <f ca="1">IF($D46=0,0,SUMIFS('Полная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U46" s="137">
        <f ca="1">IF($D46=0,0,SUMIFS('Полная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V46" s="137">
        <f ca="1">IF($D46=0,0,SUMIFS('Полная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W46" s="137">
        <f ca="1">IF($D46=0,0,SUMIFS('Полная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X46" s="137">
        <f ca="1">IF($D46=0,0,SUMIFS('Полная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Y46" s="137">
        <f ca="1">IF($D46=0,0,SUMIFS('Полная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LZ46" s="137">
        <f ca="1">IF($D46=0,0,SUMIFS('Полная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A46" s="137">
        <f ca="1">IF($D46=0,0,SUMIFS('Полная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B46" s="137">
        <f ca="1">IF($D46=0,0,SUMIFS('Полная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C46" s="137">
        <f ca="1">IF($D46=0,0,SUMIFS('Полная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D46" s="137">
        <f ca="1">IF($D46=0,0,SUMIFS('Полная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E46" s="137">
        <f ca="1">IF($D46=0,0,SUMIFS('Полная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F46" s="137">
        <f ca="1">IF($D46=0,0,SUMIFS('Полная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G46" s="137">
        <f ca="1">IF($D46=0,0,SUMIFS('Полная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H46" s="137">
        <f ca="1">IF($D46=0,0,SUMIFS('Полная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I46" s="137">
        <f ca="1">IF($D46=0,0,SUMIFS('Полная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J46" s="137">
        <f ca="1">IF($D46=0,0,SUMIFS('Полная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K46" s="137">
        <f ca="1">IF($D46=0,0,SUMIFS('Полная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L46" s="137">
        <f ca="1">IF($D46=0,0,SUMIFS('Полная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M46" s="137">
        <f ca="1">IF($D46=0,0,SUMIFS('Полная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N46" s="137">
        <f ca="1">IF($D46=0,0,SUMIFS('Полная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O46" s="137">
        <f ca="1">IF($D46=0,0,SUMIFS('Полная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P46" s="137">
        <f ca="1">IF($D46=0,0,SUMIFS('Полная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Q46" s="137">
        <f ca="1">IF($D46=0,0,SUMIFS('Полная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R46" s="137">
        <f ca="1">IF($D46=0,0,SUMIFS('Полная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S46" s="137">
        <f ca="1">IF($D46=0,0,SUMIFS('Полная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T46" s="137">
        <f ca="1">IF($D46=0,0,SUMIFS('Полная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U46" s="137">
        <f ca="1">IF($D46=0,0,SUMIFS('Полная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V46" s="137">
        <f ca="1">IF($D46=0,0,SUMIFS('Полная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W46" s="137">
        <f ca="1">IF($D46=0,0,SUMIFS('Полная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X46" s="137">
        <f ca="1">IF($D46=0,0,SUMIFS('Полная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Y46" s="137">
        <f ca="1">IF($D46=0,0,SUMIFS('Полная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MZ46" s="137">
        <f ca="1">IF($D46=0,0,SUMIFS('Полная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A46" s="137">
        <f ca="1">IF($D46=0,0,SUMIFS('Полная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B46" s="137">
        <f ca="1">IF($D46=0,0,SUMIFS('Полная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C46" s="137">
        <f ca="1">IF($D46=0,0,SUMIFS('Полная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D46" s="137">
        <f ca="1">IF($D46=0,0,SUMIFS('Полная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E46" s="137">
        <f ca="1">IF($D46=0,0,SUMIFS('Полная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F46" s="137">
        <f ca="1">IF($D46=0,0,SUMIFS('Полная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G46" s="137">
        <f ca="1">IF($D46=0,0,SUMIFS('Полная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H46" s="137">
        <f ca="1">IF($D46=0,0,SUMIFS('Полная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I46" s="137">
        <f ca="1">IF($D46=0,0,SUMIFS('Полная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J46" s="137">
        <f ca="1">IF($D46=0,0,SUMIFS('Полная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K46" s="137">
        <f ca="1">IF($D46=0,0,SUMIFS('Полная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L46" s="137">
        <f ca="1">IF($D46=0,0,SUMIFS('Полная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M46" s="137">
        <f ca="1">IF($D46=0,0,SUMIFS('Полная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N46" s="137">
        <f ca="1">IF($D46=0,0,SUMIFS('Полная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O46" s="137">
        <f ca="1">IF($D46=0,0,SUMIFS('Полная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P46" s="137">
        <f ca="1">IF($D46=0,0,SUMIFS('Полная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Q46" s="137">
        <f ca="1">IF($D46=0,0,SUMIFS('Полная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R46" s="137">
        <f ca="1">IF($D46=0,0,SUMIFS('Полная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S46" s="137">
        <f ca="1">IF($D46=0,0,SUMIFS('Полная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T46" s="137">
        <f ca="1">IF($D46=0,0,SUMIFS('Полная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U46" s="137">
        <f ca="1">IF($D46=0,0,SUMIFS('Полная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V46" s="137">
        <f ca="1">IF($D46=0,0,SUMIFS('Полная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W46" s="137">
        <f ca="1">IF($D46=0,0,SUMIFS('Полная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X46" s="137">
        <f ca="1">IF($D46=0,0,SUMIFS('Полная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Y46" s="137">
        <f ca="1">IF($D46=0,0,SUMIFS('Полная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NZ46" s="137">
        <f ca="1">IF($D46=0,0,SUMIFS('Полная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A46" s="137">
        <f ca="1">IF($D46=0,0,SUMIFS('Полная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B46" s="137">
        <f ca="1">IF($D46=0,0,SUMIFS('Полная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C46" s="137">
        <f ca="1">IF($D46=0,0,SUMIFS('Полная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D46" s="137">
        <f ca="1">IF($D46=0,0,SUMIFS('Полная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E46" s="137">
        <f ca="1">IF($D46=0,0,SUMIFS('Полная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F46" s="137">
        <f ca="1">IF($D46=0,0,SUMIFS('Полная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G46" s="137">
        <f ca="1">IF($D46=0,0,SUMIFS('Полная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H46" s="137">
        <f ca="1">IF($D46=0,0,SUMIFS('Полная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I46" s="137">
        <f ca="1">IF($D46=0,0,SUMIFS('Полная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J46" s="137">
        <f ca="1">IF($D46=0,0,SUMIFS('Полная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K46" s="137">
        <f ca="1">IF($D46=0,0,SUMIFS('Полная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L46" s="137">
        <f ca="1">IF($D46=0,0,SUMIFS('Полная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M46" s="137">
        <f ca="1">IF($D46=0,0,SUMIFS('Полная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N46" s="137">
        <f ca="1">IF($D46=0,0,SUMIFS('Полная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O46" s="137">
        <f ca="1">IF($D46=0,0,SUMIFS('Полная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P46" s="137">
        <f ca="1">IF($D46=0,0,SUMIFS('Полная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Q46" s="137">
        <f ca="1">IF($D46=0,0,SUMIFS('Полная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R46" s="137">
        <f ca="1">IF($D46=0,0,SUMIFS('Полная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S46" s="137">
        <f ca="1">IF($D46=0,0,SUMIFS('Полная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T46" s="137">
        <f ca="1">IF($D46=0,0,SUMIFS('Полная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U46" s="137">
        <f ca="1">IF($D46=0,0,SUMIFS('Полная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V46" s="137">
        <f ca="1">IF($D46=0,0,SUMIFS('Полная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W46" s="137">
        <f ca="1">IF($D46=0,0,SUMIFS('Полная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X46" s="137">
        <f ca="1">IF($D46=0,0,SUMIFS('Полная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Y46" s="137">
        <f ca="1">IF($D46=0,0,SUMIFS('Полная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OZ46" s="137">
        <f ca="1">IF($D46=0,0,SUMIFS('Полная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A46" s="137">
        <f ca="1">IF($D46=0,0,SUMIFS('Полная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B46" s="137">
        <f ca="1">IF($D46=0,0,SUMIFS('Полная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C46" s="137">
        <f ca="1">IF($D46=0,0,SUMIFS('Полная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D46" s="137">
        <f ca="1">IF($D46=0,0,SUMIFS('Полная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E46" s="137">
        <f ca="1">IF($D46=0,0,SUMIFS('Полная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F46" s="137">
        <f ca="1">IF($D46=0,0,SUMIFS('Полная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G46" s="137">
        <f ca="1">IF($D46=0,0,SUMIFS('Полная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H46" s="137">
        <f ca="1">IF($D46=0,0,SUMIFS('Полная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I46" s="137">
        <f ca="1">IF($D46=0,0,SUMIFS('Полная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J46" s="137">
        <f ca="1">IF($D46=0,0,SUMIFS('Полная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K46" s="137">
        <f ca="1">IF($D46=0,0,SUMIFS('Полная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L46" s="137">
        <f ca="1">IF($D46=0,0,SUMIFS('Полная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M46" s="137">
        <f ca="1">IF($D46=0,0,SUMIFS('Полная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N46" s="137">
        <f ca="1">IF($D46=0,0,SUMIFS('Полная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O46" s="137">
        <f ca="1">IF($D46=0,0,SUMIFS('Полная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P46" s="137">
        <f ca="1">IF($D46=0,0,SUMIFS('Полная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Q46" s="137">
        <f ca="1">IF($D46=0,0,SUMIFS('Полная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R46" s="137">
        <f ca="1">IF($D46=0,0,SUMIFS('Полная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S46" s="137">
        <f ca="1">IF($D46=0,0,SUMIFS('Полная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T46" s="137">
        <f ca="1">IF($D46=0,0,SUMIFS('Полная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U46" s="137">
        <f ca="1">IF($D46=0,0,SUMIFS('Полная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V46" s="137">
        <f ca="1">IF($D46=0,0,SUMIFS('Полная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W46" s="137">
        <f ca="1">IF($D46=0,0,SUMIFS('Полная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X46" s="137">
        <f ca="1">IF($D46=0,0,SUMIFS('Полная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Y46" s="137">
        <f ca="1">IF($D46=0,0,SUMIFS('Полная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PZ46" s="137">
        <f ca="1">IF($D46=0,0,SUMIFS('Полная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A46" s="137">
        <f ca="1">IF($D46=0,0,SUMIFS('Полная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B46" s="137">
        <f ca="1">IF($D46=0,0,SUMIFS('Полная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C46" s="137">
        <f ca="1">IF($D46=0,0,SUMIFS('Полная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D46" s="137">
        <f ca="1">IF($D46=0,0,SUMIFS('Полная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E46" s="137">
        <f ca="1">IF($D46=0,0,SUMIFS('Полная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F46" s="137">
        <f ca="1">IF($D46=0,0,SUMIFS('Полная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G46" s="137">
        <f ca="1">IF($D46=0,0,SUMIFS('Полная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H46" s="137">
        <f ca="1">IF($D46=0,0,SUMIFS('Полная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I46" s="137">
        <f ca="1">IF($D46=0,0,SUMIFS('Полная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J46" s="137">
        <f ca="1">IF($D46=0,0,SUMIFS('Полная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K46" s="137">
        <f ca="1">IF($D46=0,0,SUMIFS('Полная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L46" s="137">
        <f ca="1">IF($D46=0,0,SUMIFS('Полная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M46" s="137">
        <f ca="1">IF($D46=0,0,SUMIFS('Полная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N46" s="137">
        <f ca="1">IF($D46=0,0,SUMIFS('Полная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O46" s="137">
        <f ca="1">IF($D46=0,0,SUMIFS('Полная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P46" s="137">
        <f ca="1">IF($D46=0,0,SUMIFS('Полная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Q46" s="137">
        <f ca="1">IF($D46=0,0,SUMIFS('Полная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R46" s="137">
        <f ca="1">IF($D46=0,0,SUMIFS('Полная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S46" s="137">
        <f ca="1">IF($D46=0,0,SUMIFS('Полная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T46" s="137">
        <f ca="1">IF($D46=0,0,SUMIFS('Полная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U46" s="137">
        <f ca="1">IF($D46=0,0,SUMIFS('Полная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V46" s="137">
        <f ca="1">IF($D46=0,0,SUMIFS('Полная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W46" s="137">
        <f ca="1">IF($D46=0,0,SUMIFS('Полная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X46" s="137">
        <f ca="1">IF($D46=0,0,SUMIFS('Полная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Y46" s="137">
        <f ca="1">IF($D46=0,0,SUMIFS('Полная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QZ46" s="137">
        <f ca="1">IF($D46=0,0,SUMIFS('Полная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A46" s="137">
        <f ca="1">IF($D46=0,0,SUMIFS('Полная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B46" s="137">
        <f ca="1">IF($D46=0,0,SUMIFS('Полная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C46" s="137">
        <f ca="1">IF($D46=0,0,SUMIFS('Полная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D46" s="137">
        <f ca="1">IF($D46=0,0,SUMIFS('Полная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E46" s="137">
        <f ca="1">IF($D46=0,0,SUMIFS('Полная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F46" s="137">
        <f ca="1">IF($D46=0,0,SUMIFS('Полная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G46" s="137">
        <f ca="1">IF($D46=0,0,SUMIFS('Полная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H46" s="137">
        <f ca="1">IF($D46=0,0,SUMIFS('Полная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I46" s="137">
        <f ca="1">IF($D46=0,0,SUMIFS('Полная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J46" s="137">
        <f ca="1">IF($D46=0,0,SUMIFS('Полная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K46" s="137">
        <f ca="1">IF($D46=0,0,SUMIFS('Полная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L46" s="137">
        <f ca="1">IF($D46=0,0,SUMIFS('Полная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M46" s="137">
        <f ca="1">IF($D46=0,0,SUMIFS('Полная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N46" s="137">
        <f ca="1">IF($D46=0,0,SUMIFS('Полная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O46" s="137">
        <f ca="1">IF($D46=0,0,SUMIFS('Полная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P46" s="137">
        <f ca="1">IF($D46=0,0,SUMIFS('Полная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Q46" s="137">
        <f ca="1">IF($D46=0,0,SUMIFS('Полная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R46" s="137">
        <f ca="1">IF($D46=0,0,SUMIFS('Полная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S46" s="137">
        <f ca="1">IF($D46=0,0,SUMIFS('Полная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T46" s="137">
        <f ca="1">IF($D46=0,0,SUMIFS('Полная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U46" s="137">
        <f ca="1">IF($D46=0,0,SUMIFS('Полная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V46" s="137">
        <f ca="1">IF($D46=0,0,SUMIFS('Полная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W46" s="137">
        <f ca="1">IF($D46=0,0,SUMIFS('Полная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X46" s="137">
        <f ca="1">IF($D46=0,0,SUMIFS('Полная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Y46" s="137">
        <f ca="1">IF($D46=0,0,SUMIFS('Полная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RZ46" s="137">
        <f ca="1">IF($D46=0,0,SUMIFS('Полная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A46" s="137">
        <f ca="1">IF($D46=0,0,SUMIFS('Полная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B46" s="137">
        <f ca="1">IF($D46=0,0,SUMIFS('Полная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C46" s="137">
        <f ca="1">IF($D46=0,0,SUMIFS('Полная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D46" s="137">
        <f ca="1">IF($D46=0,0,SUMIFS('Полная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E46" s="137">
        <f ca="1">IF($D46=0,0,SUMIFS('Полная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F46" s="137">
        <f ca="1">IF($D46=0,0,SUMIFS('Полная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G46" s="137">
        <f ca="1">IF($D46=0,0,SUMIFS('Полная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H46" s="137">
        <f ca="1">IF($D46=0,0,SUMIFS('Полная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I46" s="137">
        <f ca="1">IF($D46=0,0,SUMIFS('Полная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J46" s="137">
        <f ca="1">IF($D46=0,0,SUMIFS('Полная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K46" s="137">
        <f ca="1">IF($D46=0,0,SUMIFS('Полная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L46" s="137">
        <f ca="1">IF($D46=0,0,SUMIFS('Полная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M46" s="137">
        <f ca="1">IF($D46=0,0,SUMIFS('Полная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N46" s="137">
        <f ca="1">IF($D46=0,0,SUMIFS('Полная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O46" s="137">
        <f ca="1">IF($D46=0,0,SUMIFS('Полная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P46" s="137">
        <f ca="1">IF($D46=0,0,SUMIFS('Полная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Q46" s="137">
        <f ca="1">IF($D46=0,0,SUMIFS('Полная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R46" s="137">
        <f ca="1">IF($D46=0,0,SUMIFS('Полная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S46" s="137">
        <f ca="1">IF($D46=0,0,SUMIFS('Полная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T46" s="137">
        <f ca="1">IF($D46=0,0,SUMIFS('Полная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U46" s="137">
        <f ca="1">IF($D46=0,0,SUMIFS('Полная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V46" s="137">
        <f ca="1">IF($D46=0,0,SUMIFS('Полная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W46" s="137">
        <f ca="1">IF($D46=0,0,SUMIFS('Полная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X46" s="137">
        <f ca="1">IF($D46=0,0,SUMIFS('Полная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Y46" s="137">
        <f ca="1">IF($D46=0,0,SUMIFS('Полная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SZ46" s="137">
        <f ca="1">IF($D46=0,0,SUMIFS('Полная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A46" s="137">
        <f ca="1">IF($D46=0,0,SUMIFS('Полная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B46" s="137">
        <f ca="1">IF($D46=0,0,SUMIFS('Полная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C46" s="137">
        <f ca="1">IF($D46=0,0,SUMIFS('Полная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D46" s="137">
        <f ca="1">IF($D46=0,0,SUMIFS('Полная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E46" s="137">
        <f ca="1">IF($D46=0,0,SUMIFS('Полная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F46" s="137">
        <f ca="1">IF($D46=0,0,SUMIFS('Полная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G46" s="137">
        <f ca="1">IF($D46=0,0,SUMIFS('Полная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H46" s="137">
        <f ca="1">IF($D46=0,0,SUMIFS('Полная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I46" s="137">
        <f ca="1">IF($D46=0,0,SUMIFS('Полная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J46" s="137">
        <f ca="1">IF($D46=0,0,SUMIFS('Полная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K46" s="137">
        <f ca="1">IF($D46=0,0,SUMIFS('Полная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L46" s="137">
        <f ca="1">IF($D46=0,0,SUMIFS('Полная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M46" s="137">
        <f ca="1">IF($D46=0,0,SUMIFS('Полная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N46" s="137">
        <f ca="1">IF($D46=0,0,SUMIFS('Полная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O46" s="137">
        <f ca="1">IF($D46=0,0,SUMIFS('Полная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P46" s="137">
        <f ca="1">IF($D46=0,0,SUMIFS('Полная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Q46" s="137">
        <f ca="1">IF($D46=0,0,SUMIFS('Полная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R46" s="137">
        <f ca="1">IF($D46=0,0,SUMIFS('Полная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S46" s="137">
        <f ca="1">IF($D46=0,0,SUMIFS('Полная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T46" s="137">
        <f ca="1">IF($D46=0,0,SUMIFS('Полная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U46" s="137">
        <f ca="1">IF($D46=0,0,SUMIFS('Полная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V46" s="137">
        <f ca="1">IF($D46=0,0,SUMIFS('Полная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W46" s="137">
        <f ca="1">IF($D46=0,0,SUMIFS('Полная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X46" s="137">
        <f ca="1">IF($D46=0,0,SUMIFS('Полная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Y46" s="137">
        <f ca="1">IF($D46=0,0,SUMIFS('Полная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TZ46" s="137">
        <f ca="1">IF($D46=0,0,SUMIFS('Полная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A46" s="137">
        <f ca="1">IF($D46=0,0,SUMIFS('Полная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B46" s="137">
        <f ca="1">IF($D46=0,0,SUMIFS('Полная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C46" s="137">
        <f ca="1">IF($D46=0,0,SUMIFS('Полная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D46" s="137">
        <f ca="1">IF($D46=0,0,SUMIFS('Полная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E46" s="137">
        <f ca="1">IF($D46=0,0,SUMIFS('Полная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F46" s="137">
        <f ca="1">IF($D46=0,0,SUMIFS('Полная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G46" s="137">
        <f ca="1">IF($D46=0,0,SUMIFS('Полная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H46" s="137">
        <f ca="1">IF($D46=0,0,SUMIFS('Полная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I46" s="137">
        <f ca="1">IF($D46=0,0,SUMIFS('Полная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J46" s="137">
        <f ca="1">IF($D46=0,0,SUMIFS('Полная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K46" s="137">
        <f ca="1">IF($D46=0,0,SUMIFS('Полная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L46" s="137">
        <f ca="1">IF($D46=0,0,SUMIFS('Полная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M46" s="137">
        <f ca="1">IF($D46=0,0,SUMIFS('Полная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N46" s="137">
        <f ca="1">IF($D46=0,0,SUMIFS('Полная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O46" s="137">
        <f ca="1">IF($D46=0,0,SUMIFS('Полная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P46" s="137">
        <f ca="1">IF($D46=0,0,SUMIFS('Полная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Q46" s="137">
        <f ca="1">IF($D46=0,0,SUMIFS('Полная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R46" s="137">
        <f ca="1">IF($D46=0,0,SUMIFS('Полная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S46" s="137">
        <f ca="1">IF($D46=0,0,SUMIFS('Полная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T46" s="137">
        <f ca="1">IF($D46=0,0,SUMIFS('Полная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U46" s="137">
        <f ca="1">IF($D46=0,0,SUMIFS('Полная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V46" s="137">
        <f ca="1">IF($D46=0,0,SUMIFS('Полная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W46" s="137">
        <f ca="1">IF($D46=0,0,SUMIFS('Полная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X46" s="137">
        <f ca="1">IF($D46=0,0,SUMIFS('Полная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Y46" s="137">
        <f ca="1">IF($D46=0,0,SUMIFS('Полная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UZ46" s="137">
        <f ca="1">IF($D46=0,0,SUMIFS('Полная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A46" s="137">
        <f ca="1">IF($D46=0,0,SUMIFS('Полная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B46" s="137">
        <f ca="1">IF($D46=0,0,SUMIFS('Полная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C46" s="137">
        <f ca="1">IF($D46=0,0,SUMIFS('Полная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D46" s="137">
        <f ca="1">IF($D46=0,0,SUMIFS('Полная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E46" s="137">
        <f ca="1">IF($D46=0,0,SUMIFS('Полная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F46" s="137">
        <f ca="1">IF($D46=0,0,SUMIFS('Полная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G46" s="137">
        <f ca="1">IF($D46=0,0,SUMIFS('Полная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H46" s="137">
        <f ca="1">IF($D46=0,0,SUMIFS('Полная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I46" s="137">
        <f ca="1">IF($D46=0,0,SUMIFS('Полная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J46" s="137">
        <f ca="1">IF($D46=0,0,SUMIFS('Полная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K46" s="137">
        <f ca="1">IF($D46=0,0,SUMIFS('Полная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L46" s="137">
        <f ca="1">IF($D46=0,0,SUMIFS('Полная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M46" s="137">
        <f ca="1">IF($D46=0,0,SUMIFS('Полная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N46" s="137">
        <f ca="1">IF($D46=0,0,SUMIFS('Полная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O46" s="137">
        <f ca="1">IF($D46=0,0,SUMIFS('Полная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P46" s="137">
        <f ca="1">IF($D46=0,0,SUMIFS('Полная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Q46" s="137">
        <f ca="1">IF($D46=0,0,SUMIFS('Полная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R46" s="137">
        <f ca="1">IF($D46=0,0,SUMIFS('Полная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S46" s="137">
        <f ca="1">IF($D46=0,0,SUMIFS('Полная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T46" s="137">
        <f ca="1">IF($D46=0,0,SUMIFS('Полная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U46" s="137">
        <f ca="1">IF($D46=0,0,SUMIFS('Полная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V46" s="137">
        <f ca="1">IF($D46=0,0,SUMIFS('Полная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W46" s="137">
        <f ca="1">IF($D46=0,0,SUMIFS('Полная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X46" s="137">
        <f ca="1">IF($D46=0,0,SUMIFS('Полная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Y46" s="137">
        <f ca="1">IF($D46=0,0,SUMIFS('Полная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VZ46" s="137">
        <f ca="1">IF($D46=0,0,SUMIFS('Полная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A46" s="137">
        <f ca="1">IF($D46=0,0,SUMIFS('Полная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B46" s="137">
        <f ca="1">IF($D46=0,0,SUMIFS('Полная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C46" s="137">
        <f ca="1">IF($D46=0,0,SUMIFS('Полная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D46" s="137">
        <f ca="1">IF($D46=0,0,SUMIFS('Полная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E46" s="137">
        <f ca="1">IF($D46=0,0,SUMIFS('Полная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F46" s="137">
        <f ca="1">IF($D46=0,0,SUMIFS('Полная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G46" s="137">
        <f ca="1">IF($D46=0,0,SUMIFS('Полная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H46" s="137">
        <f ca="1">IF($D46=0,0,SUMIFS('Полная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I46" s="137">
        <f ca="1">IF($D46=0,0,SUMIFS('Полная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J46" s="137">
        <f ca="1">IF($D46=0,0,SUMIFS('Полная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K46" s="137">
        <f ca="1">IF($D46=0,0,SUMIFS('Полная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L46" s="137">
        <f ca="1">IF($D46=0,0,SUMIFS('Полная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M46" s="137">
        <f ca="1">IF($D46=0,0,SUMIFS('Полная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N46" s="137">
        <f ca="1">IF($D46=0,0,SUMIFS('Полная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O46" s="137">
        <f ca="1">IF($D46=0,0,SUMIFS('Полная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P46" s="137">
        <f ca="1">IF($D46=0,0,SUMIFS('Полная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Q46" s="137">
        <f ca="1">IF($D46=0,0,SUMIFS('Полная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R46" s="137">
        <f ca="1">IF($D46=0,0,SUMIFS('Полная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S46" s="137">
        <f ca="1">IF($D46=0,0,SUMIFS('Полная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T46" s="137">
        <f ca="1">IF($D46=0,0,SUMIFS('Полная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U46" s="137">
        <f ca="1">IF($D46=0,0,SUMIFS('Полная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V46" s="137">
        <f ca="1">IF($D46=0,0,SUMIFS('Полная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W46" s="137">
        <f ca="1">IF($D46=0,0,SUMIFS('Полная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X46" s="137">
        <f ca="1">IF($D46=0,0,SUMIFS('Полная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Y46" s="137">
        <f ca="1">IF($D46=0,0,SUMIFS('Полная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WZ46" s="137">
        <f ca="1">IF($D46=0,0,SUMIFS('Полная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A46" s="137">
        <f ca="1">IF($D46=0,0,SUMIFS('Полная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B46" s="137">
        <f ca="1">IF($D46=0,0,SUMIFS('Полная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C46" s="137">
        <f ca="1">IF($D46=0,0,SUMIFS('Полная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D46" s="137">
        <f ca="1">IF($D46=0,0,SUMIFS('Полная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E46" s="137">
        <f ca="1">IF($D46=0,0,SUMIFS('Полная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F46" s="137">
        <f ca="1">IF($D46=0,0,SUMIFS('Полная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G46" s="137">
        <f ca="1">IF($D46=0,0,SUMIFS('Полная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H46" s="137">
        <f ca="1">IF($D46=0,0,SUMIFS('Полная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I46" s="137">
        <f ca="1">IF($D46=0,0,SUMIFS('Полная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J46" s="137">
        <f ca="1">IF($D46=0,0,SUMIFS('Полная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K46" s="137">
        <f ca="1">IF($D46=0,0,SUMIFS('Полная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L46" s="137">
        <f ca="1">IF($D46=0,0,SUMIFS('Полная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M46" s="137">
        <f ca="1">IF($D46=0,0,SUMIFS('Полная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N46" s="137">
        <f ca="1">IF($D46=0,0,SUMIFS('Полная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O46" s="137">
        <f ca="1">IF($D46=0,0,SUMIFS('Полная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P46" s="141">
        <f ca="1">IF($D46=0,0,SUMIFS('Полная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Q46" s="137">
        <f ca="1">IF($D46=0,0,SUMIFS('Полная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R46" s="137">
        <f ca="1">IF($D46=0,0,SUMIFS('Полная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S46" s="137">
        <f ca="1">IF($D46=0,0,SUMIFS('Полная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T46" s="137">
        <f ca="1">IF($D46=0,0,SUMIFS('Полная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U46" s="137">
        <f ca="1">IF($D46=0,0,SUMIFS('Полная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V46" s="137">
        <f ca="1">IF($D46=0,0,SUMIFS('Полная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W46" s="137">
        <f ca="1">IF($D46=0,0,SUMIFS('Полная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X46" s="137">
        <f ca="1">IF($D46=0,0,SUMIFS('Полная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Y46" s="137">
        <f ca="1">IF($D46=0,0,SUMIFS('Полная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XZ46" s="137">
        <f ca="1">IF($D46=0,0,SUMIFS('Полная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YA46" s="137">
        <f ca="1">IF($D46=0,0,SUMIFS('Полная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YB46" s="137">
        <f ca="1">IF($D46=0,0,SUMIFS('Полная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YC46" s="137">
        <f ca="1">IF($D46=0,0,SUMIFS('Полная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YD46" s="137">
        <f ca="1">IF($D46=0,0,SUMIFS('Полная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YE46" s="141">
        <f ca="1">IF($D46=0,0,SUMIFS('Полная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(Авто)'!YP"&amp;$J$42),$C46)/$D46)</f>
        <v>0</v>
      </c>
      <c r="YF46" s="104"/>
      <c r="YG46" s="94"/>
    </row>
    <row r="47" spans="1:657" s="105" customFormat="1" ht="15" customHeight="1" x14ac:dyDescent="0.25">
      <c r="A47" s="133">
        <v>5</v>
      </c>
      <c r="B47" s="134" t="s">
        <v>757</v>
      </c>
      <c r="C47" s="135" t="s">
        <v>758</v>
      </c>
      <c r="D47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(Авто)'!YP"&amp;$J$42),$C47)</f>
        <v>0</v>
      </c>
      <c r="E47" s="134"/>
      <c r="F47" s="134"/>
      <c r="G47" s="134"/>
      <c r="H47" s="134"/>
      <c r="I47" s="137">
        <f ca="1">IF($D47=0,0,SUMIFS('Полная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47" s="136"/>
      <c r="K47" s="137">
        <f ca="1">IF($D47=0,0,SUMIFS('Полная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47" s="134"/>
      <c r="M47" s="137">
        <f ca="1">IF($D47=0,0,SUMIFS('Полная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47" s="134"/>
      <c r="O47" s="137">
        <f ca="1">IF($D47=0,0,SUMIFS('Полная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47" s="134"/>
      <c r="Q47" s="137">
        <f ca="1">IF($D47=0,0,SUMIFS('Полная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47" s="137">
        <f ca="1">IF($D47=0,0,SUMIFS('Полная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47" s="137">
        <f ca="1">IF($D47=0,0,SUMIFS('Полная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47" s="137">
        <f ca="1">IF($D47=0,0,SUMIFS('Полная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47" s="137">
        <f ca="1">IF($D47=0,0,SUMIFS('Полная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47" s="137">
        <f ca="1">IF($D47=0,0,SUMIFS('Полная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47" s="137">
        <f ca="1">IF($D47=0,0,SUMIFS('Полная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47" s="137">
        <f ca="1">IF($D47=0,0,SUMIFS('Полная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Y47" s="137">
        <f ca="1">IF($D47=0,0,SUMIFS('Полная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Z47" s="137">
        <f ca="1">IF($D47=0,0,SUMIFS('Полная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A47" s="137">
        <f ca="1">IF($D47=0,0,SUMIFS('Полная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B47" s="137">
        <f ca="1">IF($D47=0,0,SUMIFS('Полная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C47" s="137">
        <f ca="1">IF($D47=0,0,SUMIFS('Полная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D47" s="137">
        <f ca="1">IF($D47=0,0,SUMIFS('Полная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E47" s="137">
        <f ca="1">IF($D47=0,0,SUMIFS('Полная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F47" s="137">
        <f ca="1">IF($D47=0,0,SUMIFS('Полная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G47" s="137">
        <f ca="1">IF($D47=0,0,SUMIFS('Полная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H47" s="137">
        <f ca="1">IF($D47=0,0,SUMIFS('Полная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I47" s="137">
        <f ca="1">IF($D47=0,0,SUMIFS('Полная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J47" s="137">
        <f ca="1">IF($D47=0,0,SUMIFS('Полная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K47" s="137">
        <f ca="1">IF($D47=0,0,SUMIFS('Полная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L47" s="137">
        <f ca="1">IF($D47=0,0,SUMIFS('Полная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M47" s="137">
        <f ca="1">IF($D47=0,0,SUMIFS('Полная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N47" s="137">
        <f ca="1">IF($D47=0,0,SUMIFS('Полная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O47" s="137">
        <f ca="1">IF($D47=0,0,SUMIFS('Полная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P47" s="137">
        <f ca="1">IF($D47=0,0,SUMIFS('Полная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Q47" s="137">
        <f ca="1">IF($D47=0,0,SUMIFS('Полная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R47" s="186"/>
      <c r="AS47" s="186"/>
      <c r="AT47" s="187"/>
      <c r="AU47" s="421"/>
      <c r="AV47" s="187"/>
      <c r="AW47" s="421"/>
      <c r="AX47" s="137">
        <f ca="1">IF($D47=0,0,SUMIFS('Полная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Y47" s="137">
        <f ca="1">IF($D47=0,0,SUMIFS('Полная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AZ47" s="137">
        <f ca="1">IF($D47=0,0,SUMIFS('Полная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A47" s="137">
        <f ca="1">IF($D47=0,0,SUMIFS('Полная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B47" s="137">
        <f ca="1">IF($D47=0,0,SUMIFS('Полная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C47" s="137">
        <f ca="1">IF($D47=0,0,SUMIFS('Полная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D47" s="187"/>
      <c r="BE47" s="187"/>
      <c r="BF47" s="137">
        <f ca="1">IF($D47=0,0,SUMIFS('Полная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G47" s="137">
        <f ca="1">IF($D47=0,0,SUMIFS('Полная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H47" s="137">
        <f ca="1">IF($D47=0,0,SUMIFS('Полная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I47" s="137">
        <f ca="1">IF($D47=0,0,SUMIFS('Полная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J47" s="137">
        <f ca="1">IF($D47=0,0,SUMIFS('Полная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K47" s="137">
        <f ca="1">IF($D47=0,0,SUMIFS('Полная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L47" s="187"/>
      <c r="BM47" s="137">
        <f ca="1">IF($D47=0,0,SUMIFS('Полная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N47" s="188"/>
      <c r="BO47" s="134"/>
      <c r="BP47" s="134"/>
      <c r="BQ47" s="137">
        <f ca="1">IF($D47=0,0,SUMIFS('Полная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BR47" s="137"/>
      <c r="BS47" s="134"/>
      <c r="BT47" s="134"/>
      <c r="BU47" s="137"/>
      <c r="BV47" s="134"/>
      <c r="BW47" s="137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7">
        <f ca="1">IF($D47=0,0,SUMIFS('Полная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L47" s="137">
        <f ca="1">IF($D47=0,0,SUMIFS('Полная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M47" s="137">
        <f ca="1">IF($D47=0,0,SUMIFS('Полная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N47" s="137">
        <f ca="1">IF($D47=0,0,SUMIFS('Полная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O47" s="137">
        <f ca="1">IF($D47=0,0,SUMIFS('Полная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P47" s="137">
        <f ca="1">IF($D47=0,0,SUMIFS('Полная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Q47" s="134">
        <f ca="1">IF($D47=0,0,SUMIFS('Полная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R47" s="137">
        <f ca="1">IF($D47=0,0,SUMIFS('Полная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S47" s="137">
        <f ca="1">IF($D47=0,0,SUMIFS('Полная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T47" s="137">
        <f ca="1">IF($D47=0,0,SUMIFS('Полная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U47" s="137">
        <f ca="1">IF($D47=0,0,SUMIFS('Полная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V47" s="137">
        <f ca="1">IF($D47=0,0,SUMIFS('Полная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W47" s="137">
        <f ca="1">IF($D47=0,0,SUMIFS('Полная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X47" s="137">
        <f ca="1">IF($D47=0,0,SUMIFS('Полная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Y47" s="134">
        <f ca="1">IF($D47=0,0,SUMIFS('Полная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CZ47" s="137">
        <f ca="1">IF($D47=0,0,SUMIFS('Полная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A47" s="137">
        <f ca="1">IF($D47=0,0,SUMIFS('Полная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B47" s="137">
        <f ca="1">IF($D47=0,0,SUMIFS('Полная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C47" s="137">
        <f ca="1">IF($D47=0,0,SUMIFS('Полная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D47" s="134"/>
      <c r="DE47" s="137">
        <f ca="1">IF($D47=0,0,SUMIFS('Полная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F47" s="137"/>
      <c r="DG47" s="137">
        <f ca="1">IF($D47=0,0,SUMIFS('Полная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H47" s="137">
        <f ca="1">IF($D47=0,0,SUMIFS('Полная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I47" s="137">
        <f ca="1">IF($D47=0,0,SUMIFS('Полная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J47" s="137">
        <f ca="1">IF($D47=0,0,SUMIFS('Полная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K47" s="137">
        <f ca="1">IF($D47=0,0,SUMIFS('Полная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L47" s="137">
        <f ca="1">IF($D47=0,0,SUMIFS('Полная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M47" s="137">
        <f ca="1">IF($D47=0,0,SUMIFS('Полная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N47" s="137">
        <f ca="1">IF($D47=0,0,SUMIFS('Полная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O47" s="137">
        <f ca="1">IF($D47=0,0,SUMIFS('Полная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P47" s="137">
        <f ca="1">IF($D47=0,0,SUMIFS('Полная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Q47" s="137">
        <f ca="1">IF($D47=0,0,SUMIFS('Полная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R47" s="137">
        <f ca="1">IF($D47=0,0,SUMIFS('Полная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S47" s="137">
        <f ca="1">IF($D47=0,0,SUMIFS('Полная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T47" s="137">
        <f ca="1">IF($D47=0,0,SUMIFS('Полная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U47" s="137">
        <f ca="1">IF($D47=0,0,SUMIFS('Полная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V47" s="137">
        <f ca="1">IF($D47=0,0,SUMIFS('Полная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W47" s="137">
        <f ca="1">IF($D47=0,0,SUMIFS('Полная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X47" s="137">
        <f ca="1">IF($D47=0,0,SUMIFS('Полная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Y47" s="137">
        <f ca="1">IF($D47=0,0,SUMIFS('Полная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DZ47" s="137">
        <f ca="1">IF($D47=0,0,SUMIFS('Полная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A47" s="137">
        <f ca="1">IF($D47=0,0,SUMIFS('Полная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B47" s="137">
        <f ca="1">IF($D47=0,0,SUMIFS('Полная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C47" s="137">
        <f ca="1">IF($D47=0,0,SUMIFS('Полная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D47" s="137">
        <f ca="1">IF($D47=0,0,SUMIFS('Полная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E47" s="137">
        <f ca="1">IF($D47=0,0,SUMIFS('Полная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F47" s="137">
        <f ca="1">IF($D47=0,0,SUMIFS('Полная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G47" s="137">
        <f ca="1">IF($D47=0,0,SUMIFS('Полная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H47" s="137">
        <f ca="1">IF($D47=0,0,SUMIFS('Полная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I47" s="137">
        <f ca="1">IF($D47=0,0,SUMIFS('Полная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J47" s="137">
        <f ca="1">IF($D47=0,0,SUMIFS('Полная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K47" s="137">
        <f ca="1">IF($D47=0,0,SUMIFS('Полная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L47" s="137">
        <f ca="1">IF($D47=0,0,SUMIFS('Полная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M47" s="137">
        <f ca="1">IF($D47=0,0,SUMIFS('Полная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N47" s="137">
        <f ca="1">IF($D47=0,0,SUMIFS('Полная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O47" s="137">
        <f ca="1">IF($D47=0,0,SUMIFS('Полная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P47" s="137">
        <f ca="1">IF($D47=0,0,SUMIFS('Полная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Q47" s="137">
        <f ca="1">IF($D47=0,0,SUMIFS('Полная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R47" s="137">
        <f ca="1">IF($D47=0,0,SUMIFS('Полная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S47" s="137">
        <f ca="1">IF($D47=0,0,SUMIFS('Полная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T47" s="137">
        <f ca="1">IF($D47=0,0,SUMIFS('Полная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U47" s="137">
        <f ca="1">IF($D47=0,0,SUMIFS('Полная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V47" s="137">
        <f ca="1">IF($D47=0,0,SUMIFS('Полная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W47" s="137">
        <f ca="1">IF($D47=0,0,SUMIFS('Полная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X47" s="137">
        <f ca="1">IF($D47=0,0,SUMIFS('Полная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Y47" s="137">
        <f ca="1">IF($D47=0,0,SUMIFS('Полная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EZ47" s="137">
        <f ca="1">IF($D47=0,0,SUMIFS('Полная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A47" s="137">
        <f ca="1">IF($D47=0,0,SUMIFS('Полная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B47" s="137">
        <f ca="1">IF($D47=0,0,SUMIFS('Полная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C47" s="137">
        <f ca="1">IF($D47=0,0,SUMIFS('Полная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D47" s="137">
        <f ca="1">IF($D47=0,0,SUMIFS('Полная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E47" s="137">
        <f ca="1">IF($D47=0,0,SUMIFS('Полная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F47" s="137">
        <f ca="1">IF($D47=0,0,SUMIFS('Полная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G47" s="137">
        <f ca="1">IF($D47=0,0,SUMIFS('Полная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H47" s="137">
        <f ca="1">IF($D47=0,0,SUMIFS('Полная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I47" s="137">
        <f ca="1">IF($D47=0,0,SUMIFS('Полная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J47" s="137">
        <f ca="1">IF($D47=0,0,SUMIFS('Полная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K47" s="137">
        <f ca="1">IF($D47=0,0,SUMIFS('Полная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L47" s="137">
        <f ca="1">IF($D47=0,0,SUMIFS('Полная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M47" s="137">
        <f ca="1">IF($D47=0,0,SUMIFS('Полная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N47" s="137">
        <f ca="1">IF($D47=0,0,SUMIFS('Полная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O47" s="137">
        <f ca="1">IF($D47=0,0,SUMIFS('Полная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P47" s="137">
        <f ca="1">IF($D47=0,0,SUMIFS('Полная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Q47" s="137">
        <f ca="1">IF($D47=0,0,SUMIFS('Полная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R47" s="137">
        <f ca="1">IF($D47=0,0,SUMIFS('Полная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S47" s="137">
        <f ca="1">IF($D47=0,0,SUMIFS('Полная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T47" s="137">
        <f ca="1">IF($D47=0,0,SUMIFS('Полная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U47" s="137">
        <f ca="1">IF($D47=0,0,SUMIFS('Полная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V47" s="137">
        <f ca="1">IF($D47=0,0,SUMIFS('Полная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W47" s="137">
        <f ca="1">IF($D47=0,0,SUMIFS('Полная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X47" s="137">
        <f ca="1">IF($D47=0,0,SUMIFS('Полная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Y47" s="137">
        <f ca="1">IF($D47=0,0,SUMIFS('Полная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FZ47" s="137">
        <f ca="1">IF($D47=0,0,SUMIFS('Полная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A47" s="137">
        <f ca="1">IF($D47=0,0,SUMIFS('Полная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B47" s="137">
        <f ca="1">IF($D47=0,0,SUMIFS('Полная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C47" s="137">
        <f ca="1">IF($D47=0,0,SUMIFS('Полная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D47" s="137">
        <f ca="1">IF($D47=0,0,SUMIFS('Полная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E47" s="137">
        <f ca="1">IF($D47=0,0,SUMIFS('Полная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F47" s="137">
        <f ca="1">IF($D47=0,0,SUMIFS('Полная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G47" s="137">
        <f ca="1">IF($D47=0,0,SUMIFS('Полная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H47" s="137">
        <f ca="1">IF($D47=0,0,SUMIFS('Полная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I47" s="137">
        <f ca="1">IF($D47=0,0,SUMIFS('Полная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J47" s="137">
        <f ca="1">IF($D47=0,0,SUMIFS('Полная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K47" s="137">
        <f ca="1">IF($D47=0,0,SUMIFS('Полная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L47" s="137">
        <f ca="1">IF($D47=0,0,SUMIFS('Полная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M47" s="137">
        <f ca="1">IF($D47=0,0,SUMIFS('Полная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N47" s="137">
        <f ca="1">IF($D47=0,0,SUMIFS('Полная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O47" s="137">
        <f ca="1">IF($D47=0,0,SUMIFS('Полная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P47" s="137">
        <f ca="1">IF($D47=0,0,SUMIFS('Полная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Q47" s="137">
        <f ca="1">IF($D47=0,0,SUMIFS('Полная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R47" s="137">
        <f ca="1">IF($D47=0,0,SUMIFS('Полная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S47" s="137">
        <f ca="1">IF($D47=0,0,SUMIFS('Полная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T47" s="137">
        <f ca="1">IF($D47=0,0,SUMIFS('Полная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U47" s="137">
        <f ca="1">IF($D47=0,0,SUMIFS('Полная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V47" s="137">
        <f ca="1">IF($D47=0,0,SUMIFS('Полная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W47" s="137">
        <f ca="1">IF($D47=0,0,SUMIFS('Полная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X47" s="137">
        <f ca="1">IF($D47=0,0,SUMIFS('Полная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Y47" s="137">
        <f ca="1">IF($D47=0,0,SUMIFS('Полная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GZ47" s="137">
        <f ca="1">IF($D47=0,0,SUMIFS('Полная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A47" s="137">
        <f ca="1">IF($D47=0,0,SUMIFS('Полная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B47" s="137">
        <f ca="1">IF($D47=0,0,SUMIFS('Полная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C47" s="137">
        <f ca="1">IF($D47=0,0,SUMIFS('Полная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D47" s="137">
        <f ca="1">IF($D47=0,0,SUMIFS('Полная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E47" s="137">
        <f ca="1">IF($D47=0,0,SUMIFS('Полная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F47" s="137">
        <f ca="1">IF($D47=0,0,SUMIFS('Полная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G47" s="137">
        <f ca="1">IF($D47=0,0,SUMIFS('Полная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H47" s="137">
        <f ca="1">IF($D47=0,0,SUMIFS('Полная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I47" s="137">
        <f ca="1">IF($D47=0,0,SUMIFS('Полная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J47" s="137">
        <f ca="1">IF($D47=0,0,SUMIFS('Полная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K47" s="137">
        <f ca="1">IF($D47=0,0,SUMIFS('Полная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L47" s="137">
        <f ca="1">IF($D47=0,0,SUMIFS('Полная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M47" s="137">
        <f ca="1">IF($D47=0,0,SUMIFS('Полная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N47" s="137">
        <f ca="1">IF($D47=0,0,SUMIFS('Полная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O47" s="137">
        <f ca="1">IF($D47=0,0,SUMIFS('Полная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P47" s="137">
        <f ca="1">IF($D47=0,0,SUMIFS('Полная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Q47" s="137">
        <f ca="1">IF($D47=0,0,SUMIFS('Полная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R47" s="137">
        <f ca="1">IF($D47=0,0,SUMIFS('Полная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S47" s="137">
        <f ca="1">IF($D47=0,0,SUMIFS('Полная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T47" s="137">
        <f ca="1">IF($D47=0,0,SUMIFS('Полная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U47" s="137">
        <f ca="1">IF($D47=0,0,SUMIFS('Полная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V47" s="137">
        <f ca="1">IF($D47=0,0,SUMIFS('Полная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W47" s="137">
        <f ca="1">IF($D47=0,0,SUMIFS('Полная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X47" s="137">
        <f ca="1">IF($D47=0,0,SUMIFS('Полная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Y47" s="137">
        <f ca="1">IF($D47=0,0,SUMIFS('Полная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HZ47" s="137">
        <f ca="1">IF($D47=0,0,SUMIFS('Полная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A47" s="137">
        <f ca="1">IF($D47=0,0,SUMIFS('Полная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B47" s="137">
        <f ca="1">IF($D47=0,0,SUMIFS('Полная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C47" s="137">
        <f ca="1">IF($D47=0,0,SUMIFS('Полная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D47" s="137">
        <f ca="1">IF($D47=0,0,SUMIFS('Полная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E47" s="137">
        <f ca="1">IF($D47=0,0,SUMIFS('Полная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F47" s="137">
        <f ca="1">IF($D47=0,0,SUMIFS('Полная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G47" s="137">
        <f ca="1">IF($D47=0,0,SUMIFS('Полная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H47" s="137">
        <f ca="1">IF($D47=0,0,SUMIFS('Полная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I47" s="137">
        <f ca="1">IF($D47=0,0,SUMIFS('Полная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J47" s="137">
        <f ca="1">IF($D47=0,0,SUMIFS('Полная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K47" s="137">
        <f ca="1">IF($D47=0,0,SUMIFS('Полная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L47" s="137">
        <f ca="1">IF($D47=0,0,SUMIFS('Полная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M47" s="137">
        <f ca="1">IF($D47=0,0,SUMIFS('Полная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N47" s="137">
        <f ca="1">IF($D47=0,0,SUMIFS('Полная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O47" s="137">
        <f ca="1">IF($D47=0,0,SUMIFS('Полная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P47" s="137">
        <f ca="1">IF($D47=0,0,SUMIFS('Полная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Q47" s="137">
        <f ca="1">IF($D47=0,0,SUMIFS('Полная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R47" s="137">
        <f ca="1">IF($D47=0,0,SUMIFS('Полная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S47" s="137">
        <f ca="1">IF($D47=0,0,SUMIFS('Полная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T47" s="137">
        <f ca="1">IF($D47=0,0,SUMIFS('Полная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U47" s="137">
        <f ca="1">IF($D47=0,0,SUMIFS('Полная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V47" s="137">
        <f ca="1">IF($D47=0,0,SUMIFS('Полная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W47" s="137">
        <f ca="1">IF($D47=0,0,SUMIFS('Полная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X47" s="137">
        <f ca="1">IF($D47=0,0,SUMIFS('Полная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Y47" s="137">
        <f ca="1">IF($D47=0,0,SUMIFS('Полная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IZ47" s="137">
        <f ca="1">IF($D47=0,0,SUMIFS('Полная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A47" s="137">
        <f ca="1">IF($D47=0,0,SUMIFS('Полная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B47" s="137">
        <f ca="1">IF($D47=0,0,SUMIFS('Полная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C47" s="137">
        <f ca="1">IF($D47=0,0,SUMIFS('Полная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D47" s="137">
        <f ca="1">IF($D47=0,0,SUMIFS('Полная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E47" s="137">
        <f ca="1">IF($D47=0,0,SUMIFS('Полная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F47" s="137">
        <f ca="1">IF($D47=0,0,SUMIFS('Полная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G47" s="137">
        <f ca="1">IF($D47=0,0,SUMIFS('Полная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H47" s="137">
        <f ca="1">IF($D47=0,0,SUMIFS('Полная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I47" s="137">
        <f ca="1">IF($D47=0,0,SUMIFS('Полная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J47" s="137">
        <f ca="1">IF($D47=0,0,SUMIFS('Полная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K47" s="137">
        <f ca="1">IF($D47=0,0,SUMIFS('Полная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L47" s="137">
        <f ca="1">IF($D47=0,0,SUMIFS('Полная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M47" s="137">
        <f ca="1">IF($D47=0,0,SUMIFS('Полная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N47" s="137">
        <f ca="1">IF($D47=0,0,SUMIFS('Полная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O47" s="137">
        <f ca="1">IF($D47=0,0,SUMIFS('Полная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P47" s="137">
        <f ca="1">IF($D47=0,0,SUMIFS('Полная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Q47" s="137">
        <f ca="1">IF($D47=0,0,SUMIFS('Полная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R47" s="137">
        <f ca="1">IF($D47=0,0,SUMIFS('Полная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S47" s="137">
        <f ca="1">IF($D47=0,0,SUMIFS('Полная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T47" s="137">
        <f ca="1">IF($D47=0,0,SUMIFS('Полная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U47" s="137">
        <f ca="1">IF($D47=0,0,SUMIFS('Полная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V47" s="137">
        <f ca="1">IF($D47=0,0,SUMIFS('Полная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W47" s="137">
        <f ca="1">IF($D47=0,0,SUMIFS('Полная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X47" s="137">
        <f ca="1">IF($D47=0,0,SUMIFS('Полная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Y47" s="137">
        <f ca="1">IF($D47=0,0,SUMIFS('Полная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JZ47" s="137">
        <f ca="1">IF($D47=0,0,SUMIFS('Полная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A47" s="137">
        <f ca="1">IF($D47=0,0,SUMIFS('Полная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B47" s="137">
        <f ca="1">IF($D47=0,0,SUMIFS('Полная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C47" s="137">
        <f ca="1">IF($D47=0,0,SUMIFS('Полная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D47" s="137">
        <f ca="1">IF($D47=0,0,SUMIFS('Полная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E47" s="137">
        <f ca="1">IF($D47=0,0,SUMIFS('Полная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F47" s="137">
        <f ca="1">IF($D47=0,0,SUMIFS('Полная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G47" s="137">
        <f ca="1">IF($D47=0,0,SUMIFS('Полная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H47" s="137">
        <f ca="1">IF($D47=0,0,SUMIFS('Полная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I47" s="137">
        <f ca="1">IF($D47=0,0,SUMIFS('Полная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J47" s="137">
        <f ca="1">IF($D47=0,0,SUMIFS('Полная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K47" s="137">
        <f ca="1">IF($D47=0,0,SUMIFS('Полная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L47" s="137">
        <f ca="1">IF($D47=0,0,SUMIFS('Полная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M47" s="137">
        <f ca="1">IF($D47=0,0,SUMIFS('Полная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N47" s="137">
        <f ca="1">IF($D47=0,0,SUMIFS('Полная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O47" s="137">
        <f ca="1">IF($D47=0,0,SUMIFS('Полная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P47" s="137">
        <f ca="1">IF($D47=0,0,SUMIFS('Полная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Q47" s="137">
        <f ca="1">IF($D47=0,0,SUMIFS('Полная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R47" s="137">
        <f ca="1">IF($D47=0,0,SUMIFS('Полная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S47" s="137">
        <f ca="1">IF($D47=0,0,SUMIFS('Полная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T47" s="137">
        <f ca="1">IF($D47=0,0,SUMIFS('Полная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U47" s="137">
        <f ca="1">IF($D47=0,0,SUMIFS('Полная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V47" s="137">
        <f ca="1">IF($D47=0,0,SUMIFS('Полная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W47" s="137">
        <f ca="1">IF($D47=0,0,SUMIFS('Полная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X47" s="137">
        <f ca="1">IF($D47=0,0,SUMIFS('Полная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Y47" s="137">
        <f ca="1">IF($D47=0,0,SUMIFS('Полная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KZ47" s="137">
        <f ca="1">IF($D47=0,0,SUMIFS('Полная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A47" s="137">
        <f ca="1">IF($D47=0,0,SUMIFS('Полная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B47" s="137">
        <f ca="1">IF($D47=0,0,SUMIFS('Полная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C47" s="137">
        <f ca="1">IF($D47=0,0,SUMIFS('Полная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D47" s="137">
        <f ca="1">IF($D47=0,0,SUMIFS('Полная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E47" s="137">
        <f ca="1">IF($D47=0,0,SUMIFS('Полная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F47" s="137">
        <f ca="1">IF($D47=0,0,SUMIFS('Полная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G47" s="137">
        <f ca="1">IF($D47=0,0,SUMIFS('Полная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H47" s="137">
        <f ca="1">IF($D47=0,0,SUMIFS('Полная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I47" s="137">
        <f ca="1">IF($D47=0,0,SUMIFS('Полная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J47" s="137">
        <f ca="1">IF($D47=0,0,SUMIFS('Полная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K47" s="137">
        <f ca="1">IF($D47=0,0,SUMIFS('Полная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L47" s="137">
        <f ca="1">IF($D47=0,0,SUMIFS('Полная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M47" s="137">
        <f ca="1">IF($D47=0,0,SUMIFS('Полная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N47" s="137">
        <f ca="1">IF($D47=0,0,SUMIFS('Полная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O47" s="137">
        <f ca="1">IF($D47=0,0,SUMIFS('Полная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P47" s="137">
        <f ca="1">IF($D47=0,0,SUMIFS('Полная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Q47" s="137">
        <f ca="1">IF($D47=0,0,SUMIFS('Полная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R47" s="137">
        <f ca="1">IF($D47=0,0,SUMIFS('Полная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S47" s="137">
        <f ca="1">IF($D47=0,0,SUMIFS('Полная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T47" s="137">
        <f ca="1">IF($D47=0,0,SUMIFS('Полная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U47" s="137">
        <f ca="1">IF($D47=0,0,SUMIFS('Полная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V47" s="137">
        <f ca="1">IF($D47=0,0,SUMIFS('Полная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W47" s="137">
        <f ca="1">IF($D47=0,0,SUMIFS('Полная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X47" s="137">
        <f ca="1">IF($D47=0,0,SUMIFS('Полная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Y47" s="137">
        <f ca="1">IF($D47=0,0,SUMIFS('Полная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LZ47" s="137">
        <f ca="1">IF($D47=0,0,SUMIFS('Полная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A47" s="137">
        <f ca="1">IF($D47=0,0,SUMIFS('Полная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B47" s="137">
        <f ca="1">IF($D47=0,0,SUMIFS('Полная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C47" s="137">
        <f ca="1">IF($D47=0,0,SUMIFS('Полная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D47" s="137">
        <f ca="1">IF($D47=0,0,SUMIFS('Полная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E47" s="137">
        <f ca="1">IF($D47=0,0,SUMIFS('Полная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F47" s="137">
        <f ca="1">IF($D47=0,0,SUMIFS('Полная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G47" s="137">
        <f ca="1">IF($D47=0,0,SUMIFS('Полная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H47" s="137">
        <f ca="1">IF($D47=0,0,SUMIFS('Полная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I47" s="137">
        <f ca="1">IF($D47=0,0,SUMIFS('Полная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J47" s="137">
        <f ca="1">IF($D47=0,0,SUMIFS('Полная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K47" s="137">
        <f ca="1">IF($D47=0,0,SUMIFS('Полная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L47" s="137">
        <f ca="1">IF($D47=0,0,SUMIFS('Полная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M47" s="137">
        <f ca="1">IF($D47=0,0,SUMIFS('Полная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N47" s="137">
        <f ca="1">IF($D47=0,0,SUMIFS('Полная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O47" s="137">
        <f ca="1">IF($D47=0,0,SUMIFS('Полная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P47" s="137">
        <f ca="1">IF($D47=0,0,SUMIFS('Полная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Q47" s="137">
        <f ca="1">IF($D47=0,0,SUMIFS('Полная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R47" s="137">
        <f ca="1">IF($D47=0,0,SUMIFS('Полная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S47" s="137">
        <f ca="1">IF($D47=0,0,SUMIFS('Полная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T47" s="137">
        <f ca="1">IF($D47=0,0,SUMIFS('Полная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U47" s="137">
        <f ca="1">IF($D47=0,0,SUMIFS('Полная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V47" s="137">
        <f ca="1">IF($D47=0,0,SUMIFS('Полная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W47" s="137">
        <f ca="1">IF($D47=0,0,SUMIFS('Полная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X47" s="137">
        <f ca="1">IF($D47=0,0,SUMIFS('Полная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Y47" s="137">
        <f ca="1">IF($D47=0,0,SUMIFS('Полная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MZ47" s="137">
        <f ca="1">IF($D47=0,0,SUMIFS('Полная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A47" s="137">
        <f ca="1">IF($D47=0,0,SUMIFS('Полная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B47" s="137">
        <f ca="1">IF($D47=0,0,SUMIFS('Полная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C47" s="137">
        <f ca="1">IF($D47=0,0,SUMIFS('Полная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D47" s="137">
        <f ca="1">IF($D47=0,0,SUMIFS('Полная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E47" s="137">
        <f ca="1">IF($D47=0,0,SUMIFS('Полная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F47" s="137">
        <f ca="1">IF($D47=0,0,SUMIFS('Полная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G47" s="137">
        <f ca="1">IF($D47=0,0,SUMIFS('Полная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H47" s="137">
        <f ca="1">IF($D47=0,0,SUMIFS('Полная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I47" s="137">
        <f ca="1">IF($D47=0,0,SUMIFS('Полная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J47" s="137">
        <f ca="1">IF($D47=0,0,SUMIFS('Полная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K47" s="137">
        <f ca="1">IF($D47=0,0,SUMIFS('Полная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L47" s="137">
        <f ca="1">IF($D47=0,0,SUMIFS('Полная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M47" s="137">
        <f ca="1">IF($D47=0,0,SUMIFS('Полная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N47" s="137">
        <f ca="1">IF($D47=0,0,SUMIFS('Полная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O47" s="137">
        <f ca="1">IF($D47=0,0,SUMIFS('Полная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P47" s="137">
        <f ca="1">IF($D47=0,0,SUMIFS('Полная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Q47" s="137">
        <f ca="1">IF($D47=0,0,SUMIFS('Полная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R47" s="137">
        <f ca="1">IF($D47=0,0,SUMIFS('Полная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S47" s="137">
        <f ca="1">IF($D47=0,0,SUMIFS('Полная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T47" s="137">
        <f ca="1">IF($D47=0,0,SUMIFS('Полная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U47" s="137">
        <f ca="1">IF($D47=0,0,SUMIFS('Полная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V47" s="137">
        <f ca="1">IF($D47=0,0,SUMIFS('Полная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W47" s="137">
        <f ca="1">IF($D47=0,0,SUMIFS('Полная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X47" s="137">
        <f ca="1">IF($D47=0,0,SUMIFS('Полная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Y47" s="137">
        <f ca="1">IF($D47=0,0,SUMIFS('Полная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NZ47" s="137">
        <f ca="1">IF($D47=0,0,SUMIFS('Полная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A47" s="137">
        <f ca="1">IF($D47=0,0,SUMIFS('Полная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B47" s="137">
        <f ca="1">IF($D47=0,0,SUMIFS('Полная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C47" s="137">
        <f ca="1">IF($D47=0,0,SUMIFS('Полная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D47" s="137">
        <f ca="1">IF($D47=0,0,SUMIFS('Полная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E47" s="137">
        <f ca="1">IF($D47=0,0,SUMIFS('Полная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F47" s="137">
        <f ca="1">IF($D47=0,0,SUMIFS('Полная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G47" s="137">
        <f ca="1">IF($D47=0,0,SUMIFS('Полная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H47" s="137">
        <f ca="1">IF($D47=0,0,SUMIFS('Полная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I47" s="137">
        <f ca="1">IF($D47=0,0,SUMIFS('Полная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J47" s="137">
        <f ca="1">IF($D47=0,0,SUMIFS('Полная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K47" s="137">
        <f ca="1">IF($D47=0,0,SUMIFS('Полная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L47" s="137">
        <f ca="1">IF($D47=0,0,SUMIFS('Полная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M47" s="137">
        <f ca="1">IF($D47=0,0,SUMIFS('Полная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N47" s="137">
        <f ca="1">IF($D47=0,0,SUMIFS('Полная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O47" s="137">
        <f ca="1">IF($D47=0,0,SUMIFS('Полная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P47" s="137">
        <f ca="1">IF($D47=0,0,SUMIFS('Полная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Q47" s="137">
        <f ca="1">IF($D47=0,0,SUMIFS('Полная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R47" s="137">
        <f ca="1">IF($D47=0,0,SUMIFS('Полная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S47" s="137">
        <f ca="1">IF($D47=0,0,SUMIFS('Полная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T47" s="137">
        <f ca="1">IF($D47=0,0,SUMIFS('Полная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U47" s="137">
        <f ca="1">IF($D47=0,0,SUMIFS('Полная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V47" s="137">
        <f ca="1">IF($D47=0,0,SUMIFS('Полная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W47" s="137">
        <f ca="1">IF($D47=0,0,SUMIFS('Полная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X47" s="137">
        <f ca="1">IF($D47=0,0,SUMIFS('Полная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Y47" s="137">
        <f ca="1">IF($D47=0,0,SUMIFS('Полная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OZ47" s="137">
        <f ca="1">IF($D47=0,0,SUMIFS('Полная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A47" s="137">
        <f ca="1">IF($D47=0,0,SUMIFS('Полная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B47" s="137">
        <f ca="1">IF($D47=0,0,SUMIFS('Полная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C47" s="137">
        <f ca="1">IF($D47=0,0,SUMIFS('Полная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D47" s="137">
        <f ca="1">IF($D47=0,0,SUMIFS('Полная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E47" s="137">
        <f ca="1">IF($D47=0,0,SUMIFS('Полная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F47" s="137">
        <f ca="1">IF($D47=0,0,SUMIFS('Полная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G47" s="137">
        <f ca="1">IF($D47=0,0,SUMIFS('Полная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H47" s="137">
        <f ca="1">IF($D47=0,0,SUMIFS('Полная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I47" s="137">
        <f ca="1">IF($D47=0,0,SUMIFS('Полная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J47" s="137">
        <f ca="1">IF($D47=0,0,SUMIFS('Полная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K47" s="137">
        <f ca="1">IF($D47=0,0,SUMIFS('Полная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L47" s="137">
        <f ca="1">IF($D47=0,0,SUMIFS('Полная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M47" s="137">
        <f ca="1">IF($D47=0,0,SUMIFS('Полная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N47" s="137">
        <f ca="1">IF($D47=0,0,SUMIFS('Полная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O47" s="137">
        <f ca="1">IF($D47=0,0,SUMIFS('Полная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P47" s="137">
        <f ca="1">IF($D47=0,0,SUMIFS('Полная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Q47" s="137">
        <f ca="1">IF($D47=0,0,SUMIFS('Полная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R47" s="137">
        <f ca="1">IF($D47=0,0,SUMIFS('Полная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S47" s="137">
        <f ca="1">IF($D47=0,0,SUMIFS('Полная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T47" s="137">
        <f ca="1">IF($D47=0,0,SUMIFS('Полная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U47" s="137">
        <f ca="1">IF($D47=0,0,SUMIFS('Полная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V47" s="137">
        <f ca="1">IF($D47=0,0,SUMIFS('Полная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W47" s="137">
        <f ca="1">IF($D47=0,0,SUMIFS('Полная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X47" s="137">
        <f ca="1">IF($D47=0,0,SUMIFS('Полная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Y47" s="137">
        <f ca="1">IF($D47=0,0,SUMIFS('Полная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PZ47" s="137">
        <f ca="1">IF($D47=0,0,SUMIFS('Полная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A47" s="137">
        <f ca="1">IF($D47=0,0,SUMIFS('Полная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B47" s="137">
        <f ca="1">IF($D47=0,0,SUMIFS('Полная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C47" s="137">
        <f ca="1">IF($D47=0,0,SUMIFS('Полная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D47" s="137">
        <f ca="1">IF($D47=0,0,SUMIFS('Полная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E47" s="137">
        <f ca="1">IF($D47=0,0,SUMIFS('Полная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F47" s="137">
        <f ca="1">IF($D47=0,0,SUMIFS('Полная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G47" s="137">
        <f ca="1">IF($D47=0,0,SUMIFS('Полная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H47" s="137">
        <f ca="1">IF($D47=0,0,SUMIFS('Полная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I47" s="137">
        <f ca="1">IF($D47=0,0,SUMIFS('Полная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J47" s="137">
        <f ca="1">IF($D47=0,0,SUMIFS('Полная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K47" s="137">
        <f ca="1">IF($D47=0,0,SUMIFS('Полная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L47" s="137">
        <f ca="1">IF($D47=0,0,SUMIFS('Полная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M47" s="137">
        <f ca="1">IF($D47=0,0,SUMIFS('Полная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N47" s="137">
        <f ca="1">IF($D47=0,0,SUMIFS('Полная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O47" s="137">
        <f ca="1">IF($D47=0,0,SUMIFS('Полная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P47" s="137">
        <f ca="1">IF($D47=0,0,SUMIFS('Полная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Q47" s="137">
        <f ca="1">IF($D47=0,0,SUMIFS('Полная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R47" s="137">
        <f ca="1">IF($D47=0,0,SUMIFS('Полная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S47" s="137">
        <f ca="1">IF($D47=0,0,SUMIFS('Полная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T47" s="137">
        <f ca="1">IF($D47=0,0,SUMIFS('Полная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U47" s="137">
        <f ca="1">IF($D47=0,0,SUMIFS('Полная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V47" s="137">
        <f ca="1">IF($D47=0,0,SUMIFS('Полная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W47" s="137">
        <f ca="1">IF($D47=0,0,SUMIFS('Полная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X47" s="137">
        <f ca="1">IF($D47=0,0,SUMIFS('Полная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Y47" s="137">
        <f ca="1">IF($D47=0,0,SUMIFS('Полная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QZ47" s="137">
        <f ca="1">IF($D47=0,0,SUMIFS('Полная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A47" s="137">
        <f ca="1">IF($D47=0,0,SUMIFS('Полная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B47" s="137">
        <f ca="1">IF($D47=0,0,SUMIFS('Полная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C47" s="137">
        <f ca="1">IF($D47=0,0,SUMIFS('Полная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D47" s="137">
        <f ca="1">IF($D47=0,0,SUMIFS('Полная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E47" s="137">
        <f ca="1">IF($D47=0,0,SUMIFS('Полная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F47" s="137">
        <f ca="1">IF($D47=0,0,SUMIFS('Полная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G47" s="137">
        <f ca="1">IF($D47=0,0,SUMIFS('Полная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H47" s="137">
        <f ca="1">IF($D47=0,0,SUMIFS('Полная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I47" s="137">
        <f ca="1">IF($D47=0,0,SUMIFS('Полная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J47" s="137">
        <f ca="1">IF($D47=0,0,SUMIFS('Полная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K47" s="137">
        <f ca="1">IF($D47=0,0,SUMIFS('Полная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L47" s="137">
        <f ca="1">IF($D47=0,0,SUMIFS('Полная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M47" s="137">
        <f ca="1">IF($D47=0,0,SUMIFS('Полная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N47" s="137">
        <f ca="1">IF($D47=0,0,SUMIFS('Полная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O47" s="137">
        <f ca="1">IF($D47=0,0,SUMIFS('Полная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P47" s="137">
        <f ca="1">IF($D47=0,0,SUMIFS('Полная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Q47" s="137">
        <f ca="1">IF($D47=0,0,SUMIFS('Полная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R47" s="137">
        <f ca="1">IF($D47=0,0,SUMIFS('Полная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S47" s="137">
        <f ca="1">IF($D47=0,0,SUMIFS('Полная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T47" s="137">
        <f ca="1">IF($D47=0,0,SUMIFS('Полная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U47" s="137">
        <f ca="1">IF($D47=0,0,SUMIFS('Полная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V47" s="137">
        <f ca="1">IF($D47=0,0,SUMIFS('Полная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W47" s="137">
        <f ca="1">IF($D47=0,0,SUMIFS('Полная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X47" s="137">
        <f ca="1">IF($D47=0,0,SUMIFS('Полная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Y47" s="137">
        <f ca="1">IF($D47=0,0,SUMIFS('Полная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RZ47" s="137">
        <f ca="1">IF($D47=0,0,SUMIFS('Полная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A47" s="137">
        <f ca="1">IF($D47=0,0,SUMIFS('Полная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B47" s="137">
        <f ca="1">IF($D47=0,0,SUMIFS('Полная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C47" s="137">
        <f ca="1">IF($D47=0,0,SUMIFS('Полная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D47" s="137">
        <f ca="1">IF($D47=0,0,SUMIFS('Полная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E47" s="137">
        <f ca="1">IF($D47=0,0,SUMIFS('Полная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F47" s="137">
        <f ca="1">IF($D47=0,0,SUMIFS('Полная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G47" s="137">
        <f ca="1">IF($D47=0,0,SUMIFS('Полная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H47" s="137">
        <f ca="1">IF($D47=0,0,SUMIFS('Полная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I47" s="137">
        <f ca="1">IF($D47=0,0,SUMIFS('Полная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J47" s="137">
        <f ca="1">IF($D47=0,0,SUMIFS('Полная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K47" s="137">
        <f ca="1">IF($D47=0,0,SUMIFS('Полная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L47" s="137">
        <f ca="1">IF($D47=0,0,SUMIFS('Полная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M47" s="137">
        <f ca="1">IF($D47=0,0,SUMIFS('Полная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N47" s="137">
        <f ca="1">IF($D47=0,0,SUMIFS('Полная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O47" s="137">
        <f ca="1">IF($D47=0,0,SUMIFS('Полная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P47" s="137">
        <f ca="1">IF($D47=0,0,SUMIFS('Полная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Q47" s="137">
        <f ca="1">IF($D47=0,0,SUMIFS('Полная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R47" s="137">
        <f ca="1">IF($D47=0,0,SUMIFS('Полная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S47" s="137">
        <f ca="1">IF($D47=0,0,SUMIFS('Полная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T47" s="137">
        <f ca="1">IF($D47=0,0,SUMIFS('Полная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U47" s="137">
        <f ca="1">IF($D47=0,0,SUMIFS('Полная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V47" s="137">
        <f ca="1">IF($D47=0,0,SUMIFS('Полная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W47" s="137">
        <f ca="1">IF($D47=0,0,SUMIFS('Полная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X47" s="137">
        <f ca="1">IF($D47=0,0,SUMIFS('Полная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Y47" s="137">
        <f ca="1">IF($D47=0,0,SUMIFS('Полная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SZ47" s="137">
        <f ca="1">IF($D47=0,0,SUMIFS('Полная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A47" s="137">
        <f ca="1">IF($D47=0,0,SUMIFS('Полная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B47" s="137">
        <f ca="1">IF($D47=0,0,SUMIFS('Полная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C47" s="137">
        <f ca="1">IF($D47=0,0,SUMIFS('Полная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D47" s="137">
        <f ca="1">IF($D47=0,0,SUMIFS('Полная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E47" s="137">
        <f ca="1">IF($D47=0,0,SUMIFS('Полная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F47" s="137">
        <f ca="1">IF($D47=0,0,SUMIFS('Полная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G47" s="137">
        <f ca="1">IF($D47=0,0,SUMIFS('Полная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H47" s="137">
        <f ca="1">IF($D47=0,0,SUMIFS('Полная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I47" s="137">
        <f ca="1">IF($D47=0,0,SUMIFS('Полная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J47" s="137">
        <f ca="1">IF($D47=0,0,SUMIFS('Полная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K47" s="137">
        <f ca="1">IF($D47=0,0,SUMIFS('Полная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L47" s="137">
        <f ca="1">IF($D47=0,0,SUMIFS('Полная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M47" s="137">
        <f ca="1">IF($D47=0,0,SUMIFS('Полная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N47" s="137">
        <f ca="1">IF($D47=0,0,SUMIFS('Полная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O47" s="137">
        <f ca="1">IF($D47=0,0,SUMIFS('Полная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P47" s="137">
        <f ca="1">IF($D47=0,0,SUMIFS('Полная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Q47" s="137">
        <f ca="1">IF($D47=0,0,SUMIFS('Полная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R47" s="137">
        <f ca="1">IF($D47=0,0,SUMIFS('Полная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S47" s="137">
        <f ca="1">IF($D47=0,0,SUMIFS('Полная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T47" s="137">
        <f ca="1">IF($D47=0,0,SUMIFS('Полная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U47" s="137">
        <f ca="1">IF($D47=0,0,SUMIFS('Полная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V47" s="137">
        <f ca="1">IF($D47=0,0,SUMIFS('Полная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W47" s="137">
        <f ca="1">IF($D47=0,0,SUMIFS('Полная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X47" s="137">
        <f ca="1">IF($D47=0,0,SUMIFS('Полная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Y47" s="137">
        <f ca="1">IF($D47=0,0,SUMIFS('Полная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TZ47" s="137">
        <f ca="1">IF($D47=0,0,SUMIFS('Полная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A47" s="137">
        <f ca="1">IF($D47=0,0,SUMIFS('Полная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B47" s="137">
        <f ca="1">IF($D47=0,0,SUMIFS('Полная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C47" s="137">
        <f ca="1">IF($D47=0,0,SUMIFS('Полная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D47" s="137">
        <f ca="1">IF($D47=0,0,SUMIFS('Полная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E47" s="137">
        <f ca="1">IF($D47=0,0,SUMIFS('Полная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F47" s="137">
        <f ca="1">IF($D47=0,0,SUMIFS('Полная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G47" s="137">
        <f ca="1">IF($D47=0,0,SUMIFS('Полная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H47" s="137">
        <f ca="1">IF($D47=0,0,SUMIFS('Полная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I47" s="137">
        <f ca="1">IF($D47=0,0,SUMIFS('Полная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J47" s="137">
        <f ca="1">IF($D47=0,0,SUMIFS('Полная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K47" s="137">
        <f ca="1">IF($D47=0,0,SUMIFS('Полная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L47" s="137">
        <f ca="1">IF($D47=0,0,SUMIFS('Полная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M47" s="137">
        <f ca="1">IF($D47=0,0,SUMIFS('Полная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N47" s="137">
        <f ca="1">IF($D47=0,0,SUMIFS('Полная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O47" s="137">
        <f ca="1">IF($D47=0,0,SUMIFS('Полная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P47" s="137">
        <f ca="1">IF($D47=0,0,SUMIFS('Полная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Q47" s="137">
        <f ca="1">IF($D47=0,0,SUMIFS('Полная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R47" s="137">
        <f ca="1">IF($D47=0,0,SUMIFS('Полная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S47" s="137">
        <f ca="1">IF($D47=0,0,SUMIFS('Полная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T47" s="137">
        <f ca="1">IF($D47=0,0,SUMIFS('Полная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U47" s="137">
        <f ca="1">IF($D47=0,0,SUMIFS('Полная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V47" s="137">
        <f ca="1">IF($D47=0,0,SUMIFS('Полная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W47" s="137">
        <f ca="1">IF($D47=0,0,SUMIFS('Полная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X47" s="137">
        <f ca="1">IF($D47=0,0,SUMIFS('Полная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Y47" s="137">
        <f ca="1">IF($D47=0,0,SUMIFS('Полная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UZ47" s="137">
        <f ca="1">IF($D47=0,0,SUMIFS('Полная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A47" s="137">
        <f ca="1">IF($D47=0,0,SUMIFS('Полная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B47" s="137">
        <f ca="1">IF($D47=0,0,SUMIFS('Полная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C47" s="137">
        <f ca="1">IF($D47=0,0,SUMIFS('Полная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D47" s="137">
        <f ca="1">IF($D47=0,0,SUMIFS('Полная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E47" s="137">
        <f ca="1">IF($D47=0,0,SUMIFS('Полная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F47" s="137">
        <f ca="1">IF($D47=0,0,SUMIFS('Полная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G47" s="137">
        <f ca="1">IF($D47=0,0,SUMIFS('Полная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H47" s="137">
        <f ca="1">IF($D47=0,0,SUMIFS('Полная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I47" s="137">
        <f ca="1">IF($D47=0,0,SUMIFS('Полная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J47" s="137">
        <f ca="1">IF($D47=0,0,SUMIFS('Полная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K47" s="137">
        <f ca="1">IF($D47=0,0,SUMIFS('Полная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L47" s="137">
        <f ca="1">IF($D47=0,0,SUMIFS('Полная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M47" s="137">
        <f ca="1">IF($D47=0,0,SUMIFS('Полная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N47" s="137">
        <f ca="1">IF($D47=0,0,SUMIFS('Полная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O47" s="137">
        <f ca="1">IF($D47=0,0,SUMIFS('Полная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P47" s="137">
        <f ca="1">IF($D47=0,0,SUMIFS('Полная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Q47" s="137">
        <f ca="1">IF($D47=0,0,SUMIFS('Полная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R47" s="137">
        <f ca="1">IF($D47=0,0,SUMIFS('Полная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S47" s="137">
        <f ca="1">IF($D47=0,0,SUMIFS('Полная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T47" s="137">
        <f ca="1">IF($D47=0,0,SUMIFS('Полная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U47" s="137">
        <f ca="1">IF($D47=0,0,SUMIFS('Полная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V47" s="137">
        <f ca="1">IF($D47=0,0,SUMIFS('Полная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W47" s="137">
        <f ca="1">IF($D47=0,0,SUMIFS('Полная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X47" s="137">
        <f ca="1">IF($D47=0,0,SUMIFS('Полная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Y47" s="137">
        <f ca="1">IF($D47=0,0,SUMIFS('Полная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VZ47" s="137">
        <f ca="1">IF($D47=0,0,SUMIFS('Полная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A47" s="137">
        <f ca="1">IF($D47=0,0,SUMIFS('Полная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B47" s="137">
        <f ca="1">IF($D47=0,0,SUMIFS('Полная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C47" s="137">
        <f ca="1">IF($D47=0,0,SUMIFS('Полная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D47" s="137">
        <f ca="1">IF($D47=0,0,SUMIFS('Полная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E47" s="137">
        <f ca="1">IF($D47=0,0,SUMIFS('Полная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F47" s="137">
        <f ca="1">IF($D47=0,0,SUMIFS('Полная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G47" s="137">
        <f ca="1">IF($D47=0,0,SUMIFS('Полная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H47" s="137">
        <f ca="1">IF($D47=0,0,SUMIFS('Полная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I47" s="137">
        <f ca="1">IF($D47=0,0,SUMIFS('Полная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J47" s="137">
        <f ca="1">IF($D47=0,0,SUMIFS('Полная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K47" s="137">
        <f ca="1">IF($D47=0,0,SUMIFS('Полная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L47" s="137">
        <f ca="1">IF($D47=0,0,SUMIFS('Полная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M47" s="137">
        <f ca="1">IF($D47=0,0,SUMIFS('Полная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N47" s="137">
        <f ca="1">IF($D47=0,0,SUMIFS('Полная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O47" s="137">
        <f ca="1">IF($D47=0,0,SUMIFS('Полная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P47" s="137">
        <f ca="1">IF($D47=0,0,SUMIFS('Полная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Q47" s="137">
        <f ca="1">IF($D47=0,0,SUMIFS('Полная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R47" s="137">
        <f ca="1">IF($D47=0,0,SUMIFS('Полная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S47" s="137">
        <f ca="1">IF($D47=0,0,SUMIFS('Полная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T47" s="137">
        <f ca="1">IF($D47=0,0,SUMIFS('Полная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U47" s="137">
        <f ca="1">IF($D47=0,0,SUMIFS('Полная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V47" s="137">
        <f ca="1">IF($D47=0,0,SUMIFS('Полная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W47" s="137">
        <f ca="1">IF($D47=0,0,SUMIFS('Полная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X47" s="137">
        <f ca="1">IF($D47=0,0,SUMIFS('Полная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Y47" s="137">
        <f ca="1">IF($D47=0,0,SUMIFS('Полная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WZ47" s="137">
        <f ca="1">IF($D47=0,0,SUMIFS('Полная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A47" s="137">
        <f ca="1">IF($D47=0,0,SUMIFS('Полная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B47" s="137">
        <f ca="1">IF($D47=0,0,SUMIFS('Полная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C47" s="137">
        <f ca="1">IF($D47=0,0,SUMIFS('Полная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D47" s="137">
        <f ca="1">IF($D47=0,0,SUMIFS('Полная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E47" s="137">
        <f ca="1">IF($D47=0,0,SUMIFS('Полная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F47" s="137">
        <f ca="1">IF($D47=0,0,SUMIFS('Полная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G47" s="137">
        <f ca="1">IF($D47=0,0,SUMIFS('Полная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H47" s="137">
        <f ca="1">IF($D47=0,0,SUMIFS('Полная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I47" s="137">
        <f ca="1">IF($D47=0,0,SUMIFS('Полная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J47" s="137">
        <f ca="1">IF($D47=0,0,SUMIFS('Полная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K47" s="137">
        <f ca="1">IF($D47=0,0,SUMIFS('Полная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L47" s="137">
        <f ca="1">IF($D47=0,0,SUMIFS('Полная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M47" s="137">
        <f ca="1">IF($D47=0,0,SUMIFS('Полная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N47" s="137">
        <f ca="1">IF($D47=0,0,SUMIFS('Полная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O47" s="137">
        <f ca="1">IF($D47=0,0,SUMIFS('Полная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P47" s="141">
        <f ca="1">IF($D47=0,0,SUMIFS('Полная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Q47" s="137">
        <f ca="1">IF($D47=0,0,SUMIFS('Полная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R47" s="137">
        <f ca="1">IF($D47=0,0,SUMIFS('Полная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S47" s="137">
        <f ca="1">IF($D47=0,0,SUMIFS('Полная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T47" s="137">
        <f ca="1">IF($D47=0,0,SUMIFS('Полная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U47" s="137">
        <f ca="1">IF($D47=0,0,SUMIFS('Полная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V47" s="137">
        <f ca="1">IF($D47=0,0,SUMIFS('Полная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W47" s="137">
        <f ca="1">IF($D47=0,0,SUMIFS('Полная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X47" s="137">
        <f ca="1">IF($D47=0,0,SUMIFS('Полная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Y47" s="137">
        <f ca="1">IF($D47=0,0,SUMIFS('Полная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XZ47" s="137">
        <f ca="1">IF($D47=0,0,SUMIFS('Полная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YA47" s="137">
        <f ca="1">IF($D47=0,0,SUMIFS('Полная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YB47" s="137">
        <f ca="1">IF($D47=0,0,SUMIFS('Полная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YC47" s="137">
        <f ca="1">IF($D47=0,0,SUMIFS('Полная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YD47" s="137">
        <f ca="1">IF($D47=0,0,SUMIFS('Полная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YE47" s="141">
        <f ca="1">IF($D47=0,0,SUMIFS('Полная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(Авто)'!YP"&amp;$J$42),$C47)/$D47)</f>
        <v>0</v>
      </c>
      <c r="YF47" s="104"/>
      <c r="YG47" s="94"/>
    </row>
    <row r="48" spans="1:657" s="105" customFormat="1" ht="15" customHeight="1" x14ac:dyDescent="0.25">
      <c r="A48" s="133">
        <v>6</v>
      </c>
      <c r="B48" s="134" t="s">
        <v>759</v>
      </c>
      <c r="C48" s="135" t="s">
        <v>760</v>
      </c>
      <c r="D48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(Авто)'!YP"&amp;$J$42),$C48)</f>
        <v>0</v>
      </c>
      <c r="E48" s="134"/>
      <c r="F48" s="134"/>
      <c r="G48" s="134"/>
      <c r="H48" s="134"/>
      <c r="I48" s="137">
        <f ca="1">IF($D48=0,0,SUMIFS('Полная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48" s="136"/>
      <c r="K48" s="137">
        <f ca="1">IF($D48=0,0,SUMIFS('Полная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48" s="134"/>
      <c r="M48" s="137">
        <f ca="1">IF($D48=0,0,SUMIFS('Полная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48" s="134"/>
      <c r="O48" s="137">
        <f ca="1">IF($D48=0,0,SUMIFS('Полная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48" s="134"/>
      <c r="Q48" s="137">
        <f ca="1">IF($D48=0,0,SUMIFS('Полная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48" s="137">
        <f ca="1">IF($D48=0,0,SUMIFS('Полная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48" s="137">
        <f ca="1">IF($D48=0,0,SUMIFS('Полная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48" s="137">
        <f ca="1">IF($D48=0,0,SUMIFS('Полная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48" s="137">
        <f ca="1">IF($D48=0,0,SUMIFS('Полная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48" s="137">
        <f ca="1">IF($D48=0,0,SUMIFS('Полная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48" s="137">
        <f ca="1">IF($D48=0,0,SUMIFS('Полная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48" s="137">
        <f ca="1">IF($D48=0,0,SUMIFS('Полная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Y48" s="137">
        <f ca="1">IF($D48=0,0,SUMIFS('Полная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Z48" s="137">
        <f ca="1">IF($D48=0,0,SUMIFS('Полная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A48" s="137">
        <f ca="1">IF($D48=0,0,SUMIFS('Полная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B48" s="137">
        <f ca="1">IF($D48=0,0,SUMIFS('Полная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C48" s="137">
        <f ca="1">IF($D48=0,0,SUMIFS('Полная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D48" s="137">
        <f ca="1">IF($D48=0,0,SUMIFS('Полная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E48" s="137">
        <f ca="1">IF($D48=0,0,SUMIFS('Полная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F48" s="137">
        <f ca="1">IF($D48=0,0,SUMIFS('Полная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G48" s="137">
        <f ca="1">IF($D48=0,0,SUMIFS('Полная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H48" s="137">
        <f ca="1">IF($D48=0,0,SUMIFS('Полная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I48" s="137">
        <f ca="1">IF($D48=0,0,SUMIFS('Полная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J48" s="137">
        <f ca="1">IF($D48=0,0,SUMIFS('Полная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K48" s="137">
        <f ca="1">IF($D48=0,0,SUMIFS('Полная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L48" s="137">
        <f ca="1">IF($D48=0,0,SUMIFS('Полная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M48" s="137">
        <f ca="1">IF($D48=0,0,SUMIFS('Полная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N48" s="137">
        <f ca="1">IF($D48=0,0,SUMIFS('Полная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O48" s="137">
        <f ca="1">IF($D48=0,0,SUMIFS('Полная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P48" s="137">
        <f ca="1">IF($D48=0,0,SUMIFS('Полная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Q48" s="137">
        <f ca="1">IF($D48=0,0,SUMIFS('Полная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R48" s="186"/>
      <c r="AS48" s="186"/>
      <c r="AT48" s="187"/>
      <c r="AU48" s="421"/>
      <c r="AV48" s="187"/>
      <c r="AW48" s="421"/>
      <c r="AX48" s="137">
        <f ca="1">IF($D48=0,0,SUMIFS('Полная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Y48" s="137">
        <f ca="1">IF($D48=0,0,SUMIFS('Полная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AZ48" s="137">
        <f ca="1">IF($D48=0,0,SUMIFS('Полная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A48" s="137">
        <f ca="1">IF($D48=0,0,SUMIFS('Полная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B48" s="137">
        <f ca="1">IF($D48=0,0,SUMIFS('Полная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C48" s="137">
        <f ca="1">IF($D48=0,0,SUMIFS('Полная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D48" s="187"/>
      <c r="BE48" s="187"/>
      <c r="BF48" s="137">
        <f ca="1">IF($D48=0,0,SUMIFS('Полная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G48" s="137">
        <f ca="1">IF($D48=0,0,SUMIFS('Полная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H48" s="137">
        <f ca="1">IF($D48=0,0,SUMIFS('Полная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I48" s="137">
        <f ca="1">IF($D48=0,0,SUMIFS('Полная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J48" s="137">
        <f ca="1">IF($D48=0,0,SUMIFS('Полная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K48" s="137">
        <f ca="1">IF($D48=0,0,SUMIFS('Полная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L48" s="187"/>
      <c r="BM48" s="137">
        <f ca="1">IF($D48=0,0,SUMIFS('Полная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N48" s="188"/>
      <c r="BO48" s="134"/>
      <c r="BP48" s="134"/>
      <c r="BQ48" s="137">
        <f ca="1">IF($D48=0,0,SUMIFS('Полная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BR48" s="137"/>
      <c r="BS48" s="134"/>
      <c r="BT48" s="134"/>
      <c r="BU48" s="137"/>
      <c r="BV48" s="134"/>
      <c r="BW48" s="137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7">
        <f ca="1">IF($D48=0,0,SUMIFS('Полная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L48" s="137">
        <f ca="1">IF($D48=0,0,SUMIFS('Полная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M48" s="137">
        <f ca="1">IF($D48=0,0,SUMIFS('Полная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N48" s="137">
        <f ca="1">IF($D48=0,0,SUMIFS('Полная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O48" s="137">
        <f ca="1">IF($D48=0,0,SUMIFS('Полная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P48" s="137">
        <f ca="1">IF($D48=0,0,SUMIFS('Полная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Q48" s="134">
        <f ca="1">IF($D48=0,0,SUMIFS('Полная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R48" s="137">
        <f ca="1">IF($D48=0,0,SUMIFS('Полная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S48" s="137">
        <f ca="1">IF($D48=0,0,SUMIFS('Полная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T48" s="137">
        <f ca="1">IF($D48=0,0,SUMIFS('Полная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U48" s="137">
        <f ca="1">IF($D48=0,0,SUMIFS('Полная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V48" s="137">
        <f ca="1">IF($D48=0,0,SUMIFS('Полная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W48" s="137">
        <f ca="1">IF($D48=0,0,SUMIFS('Полная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X48" s="137">
        <f ca="1">IF($D48=0,0,SUMIFS('Полная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Y48" s="134">
        <f ca="1">IF($D48=0,0,SUMIFS('Полная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CZ48" s="137">
        <f ca="1">IF($D48=0,0,SUMIFS('Полная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A48" s="137">
        <f ca="1">IF($D48=0,0,SUMIFS('Полная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B48" s="137">
        <f ca="1">IF($D48=0,0,SUMIFS('Полная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C48" s="137">
        <f ca="1">IF($D48=0,0,SUMIFS('Полная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D48" s="134"/>
      <c r="DE48" s="137">
        <f ca="1">IF($D48=0,0,SUMIFS('Полная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F48" s="137"/>
      <c r="DG48" s="137">
        <f ca="1">IF($D48=0,0,SUMIFS('Полная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H48" s="137">
        <f ca="1">IF($D48=0,0,SUMIFS('Полная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I48" s="137">
        <f ca="1">IF($D48=0,0,SUMIFS('Полная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J48" s="137">
        <f ca="1">IF($D48=0,0,SUMIFS('Полная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K48" s="137">
        <f ca="1">IF($D48=0,0,SUMIFS('Полная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L48" s="137">
        <f ca="1">IF($D48=0,0,SUMIFS('Полная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M48" s="137">
        <f ca="1">IF($D48=0,0,SUMIFS('Полная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N48" s="137">
        <f ca="1">IF($D48=0,0,SUMIFS('Полная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O48" s="137">
        <f ca="1">IF($D48=0,0,SUMIFS('Полная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P48" s="137">
        <f ca="1">IF($D48=0,0,SUMIFS('Полная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Q48" s="137">
        <f ca="1">IF($D48=0,0,SUMIFS('Полная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R48" s="137">
        <f ca="1">IF($D48=0,0,SUMIFS('Полная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S48" s="137">
        <f ca="1">IF($D48=0,0,SUMIFS('Полная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T48" s="137">
        <f ca="1">IF($D48=0,0,SUMIFS('Полная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U48" s="137">
        <f ca="1">IF($D48=0,0,SUMIFS('Полная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V48" s="137">
        <f ca="1">IF($D48=0,0,SUMIFS('Полная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W48" s="137">
        <f ca="1">IF($D48=0,0,SUMIFS('Полная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X48" s="137">
        <f ca="1">IF($D48=0,0,SUMIFS('Полная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Y48" s="137">
        <f ca="1">IF($D48=0,0,SUMIFS('Полная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DZ48" s="137">
        <f ca="1">IF($D48=0,0,SUMIFS('Полная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A48" s="137">
        <f ca="1">IF($D48=0,0,SUMIFS('Полная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B48" s="137">
        <f ca="1">IF($D48=0,0,SUMIFS('Полная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C48" s="137">
        <f ca="1">IF($D48=0,0,SUMIFS('Полная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D48" s="137">
        <f ca="1">IF($D48=0,0,SUMIFS('Полная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E48" s="137">
        <f ca="1">IF($D48=0,0,SUMIFS('Полная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F48" s="137">
        <f ca="1">IF($D48=0,0,SUMIFS('Полная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G48" s="137">
        <f ca="1">IF($D48=0,0,SUMIFS('Полная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H48" s="137">
        <f ca="1">IF($D48=0,0,SUMIFS('Полная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I48" s="137">
        <f ca="1">IF($D48=0,0,SUMIFS('Полная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J48" s="137">
        <f ca="1">IF($D48=0,0,SUMIFS('Полная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K48" s="137">
        <f ca="1">IF($D48=0,0,SUMIFS('Полная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L48" s="137">
        <f ca="1">IF($D48=0,0,SUMIFS('Полная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M48" s="137">
        <f ca="1">IF($D48=0,0,SUMIFS('Полная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N48" s="137">
        <f ca="1">IF($D48=0,0,SUMIFS('Полная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O48" s="137">
        <f ca="1">IF($D48=0,0,SUMIFS('Полная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P48" s="137">
        <f ca="1">IF($D48=0,0,SUMIFS('Полная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Q48" s="137">
        <f ca="1">IF($D48=0,0,SUMIFS('Полная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R48" s="137">
        <f ca="1">IF($D48=0,0,SUMIFS('Полная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S48" s="137">
        <f ca="1">IF($D48=0,0,SUMIFS('Полная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T48" s="137">
        <f ca="1">IF($D48=0,0,SUMIFS('Полная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U48" s="137">
        <f ca="1">IF($D48=0,0,SUMIFS('Полная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V48" s="137">
        <f ca="1">IF($D48=0,0,SUMIFS('Полная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W48" s="137">
        <f ca="1">IF($D48=0,0,SUMIFS('Полная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X48" s="137">
        <f ca="1">IF($D48=0,0,SUMIFS('Полная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Y48" s="137">
        <f ca="1">IF($D48=0,0,SUMIFS('Полная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EZ48" s="137">
        <f ca="1">IF($D48=0,0,SUMIFS('Полная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A48" s="137">
        <f ca="1">IF($D48=0,0,SUMIFS('Полная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B48" s="137">
        <f ca="1">IF($D48=0,0,SUMIFS('Полная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C48" s="137">
        <f ca="1">IF($D48=0,0,SUMIFS('Полная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D48" s="137">
        <f ca="1">IF($D48=0,0,SUMIFS('Полная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E48" s="137">
        <f ca="1">IF($D48=0,0,SUMIFS('Полная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F48" s="137">
        <f ca="1">IF($D48=0,0,SUMIFS('Полная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G48" s="137">
        <f ca="1">IF($D48=0,0,SUMIFS('Полная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H48" s="137">
        <f ca="1">IF($D48=0,0,SUMIFS('Полная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I48" s="137">
        <f ca="1">IF($D48=0,0,SUMIFS('Полная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J48" s="137">
        <f ca="1">IF($D48=0,0,SUMIFS('Полная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K48" s="137">
        <f ca="1">IF($D48=0,0,SUMIFS('Полная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L48" s="137">
        <f ca="1">IF($D48=0,0,SUMIFS('Полная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M48" s="137">
        <f ca="1">IF($D48=0,0,SUMIFS('Полная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N48" s="137">
        <f ca="1">IF($D48=0,0,SUMIFS('Полная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O48" s="137">
        <f ca="1">IF($D48=0,0,SUMIFS('Полная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P48" s="137">
        <f ca="1">IF($D48=0,0,SUMIFS('Полная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Q48" s="137">
        <f ca="1">IF($D48=0,0,SUMIFS('Полная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R48" s="137">
        <f ca="1">IF($D48=0,0,SUMIFS('Полная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S48" s="137">
        <f ca="1">IF($D48=0,0,SUMIFS('Полная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T48" s="137">
        <f ca="1">IF($D48=0,0,SUMIFS('Полная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U48" s="137">
        <f ca="1">IF($D48=0,0,SUMIFS('Полная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V48" s="137">
        <f ca="1">IF($D48=0,0,SUMIFS('Полная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W48" s="137">
        <f ca="1">IF($D48=0,0,SUMIFS('Полная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X48" s="137">
        <f ca="1">IF($D48=0,0,SUMIFS('Полная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Y48" s="137">
        <f ca="1">IF($D48=0,0,SUMIFS('Полная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FZ48" s="137">
        <f ca="1">IF($D48=0,0,SUMIFS('Полная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A48" s="137">
        <f ca="1">IF($D48=0,0,SUMIFS('Полная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B48" s="137">
        <f ca="1">IF($D48=0,0,SUMIFS('Полная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C48" s="137">
        <f ca="1">IF($D48=0,0,SUMIFS('Полная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D48" s="137">
        <f ca="1">IF($D48=0,0,SUMIFS('Полная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E48" s="137">
        <f ca="1">IF($D48=0,0,SUMIFS('Полная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F48" s="137">
        <f ca="1">IF($D48=0,0,SUMIFS('Полная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G48" s="137">
        <f ca="1">IF($D48=0,0,SUMIFS('Полная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H48" s="137">
        <f ca="1">IF($D48=0,0,SUMIFS('Полная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I48" s="137">
        <f ca="1">IF($D48=0,0,SUMIFS('Полная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J48" s="137">
        <f ca="1">IF($D48=0,0,SUMIFS('Полная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K48" s="137">
        <f ca="1">IF($D48=0,0,SUMIFS('Полная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L48" s="137">
        <f ca="1">IF($D48=0,0,SUMIFS('Полная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M48" s="137">
        <f ca="1">IF($D48=0,0,SUMIFS('Полная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N48" s="137">
        <f ca="1">IF($D48=0,0,SUMIFS('Полная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O48" s="137">
        <f ca="1">IF($D48=0,0,SUMIFS('Полная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P48" s="137">
        <f ca="1">IF($D48=0,0,SUMIFS('Полная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Q48" s="137">
        <f ca="1">IF($D48=0,0,SUMIFS('Полная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R48" s="137">
        <f ca="1">IF($D48=0,0,SUMIFS('Полная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S48" s="137">
        <f ca="1">IF($D48=0,0,SUMIFS('Полная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T48" s="137">
        <f ca="1">IF($D48=0,0,SUMIFS('Полная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U48" s="137">
        <f ca="1">IF($D48=0,0,SUMIFS('Полная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V48" s="137">
        <f ca="1">IF($D48=0,0,SUMIFS('Полная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W48" s="137">
        <f ca="1">IF($D48=0,0,SUMIFS('Полная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X48" s="137">
        <f ca="1">IF($D48=0,0,SUMIFS('Полная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Y48" s="137">
        <f ca="1">IF($D48=0,0,SUMIFS('Полная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GZ48" s="137">
        <f ca="1">IF($D48=0,0,SUMIFS('Полная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A48" s="137">
        <f ca="1">IF($D48=0,0,SUMIFS('Полная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B48" s="137">
        <f ca="1">IF($D48=0,0,SUMIFS('Полная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C48" s="137">
        <f ca="1">IF($D48=0,0,SUMIFS('Полная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D48" s="137">
        <f ca="1">IF($D48=0,0,SUMIFS('Полная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E48" s="137">
        <f ca="1">IF($D48=0,0,SUMIFS('Полная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F48" s="137">
        <f ca="1">IF($D48=0,0,SUMIFS('Полная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G48" s="137">
        <f ca="1">IF($D48=0,0,SUMIFS('Полная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H48" s="137">
        <f ca="1">IF($D48=0,0,SUMIFS('Полная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I48" s="137">
        <f ca="1">IF($D48=0,0,SUMIFS('Полная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J48" s="137">
        <f ca="1">IF($D48=0,0,SUMIFS('Полная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K48" s="137">
        <f ca="1">IF($D48=0,0,SUMIFS('Полная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L48" s="137">
        <f ca="1">IF($D48=0,0,SUMIFS('Полная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M48" s="137">
        <f ca="1">IF($D48=0,0,SUMIFS('Полная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N48" s="137">
        <f ca="1">IF($D48=0,0,SUMIFS('Полная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O48" s="137">
        <f ca="1">IF($D48=0,0,SUMIFS('Полная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P48" s="137">
        <f ca="1">IF($D48=0,0,SUMIFS('Полная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Q48" s="137">
        <f ca="1">IF($D48=0,0,SUMIFS('Полная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R48" s="137">
        <f ca="1">IF($D48=0,0,SUMIFS('Полная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S48" s="137">
        <f ca="1">IF($D48=0,0,SUMIFS('Полная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T48" s="137">
        <f ca="1">IF($D48=0,0,SUMIFS('Полная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U48" s="137">
        <f ca="1">IF($D48=0,0,SUMIFS('Полная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V48" s="137">
        <f ca="1">IF($D48=0,0,SUMIFS('Полная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W48" s="137">
        <f ca="1">IF($D48=0,0,SUMIFS('Полная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X48" s="137">
        <f ca="1">IF($D48=0,0,SUMIFS('Полная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Y48" s="137">
        <f ca="1">IF($D48=0,0,SUMIFS('Полная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HZ48" s="137">
        <f ca="1">IF($D48=0,0,SUMIFS('Полная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A48" s="137">
        <f ca="1">IF($D48=0,0,SUMIFS('Полная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B48" s="137">
        <f ca="1">IF($D48=0,0,SUMIFS('Полная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C48" s="137">
        <f ca="1">IF($D48=0,0,SUMIFS('Полная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D48" s="137">
        <f ca="1">IF($D48=0,0,SUMIFS('Полная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E48" s="137">
        <f ca="1">IF($D48=0,0,SUMIFS('Полная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F48" s="137">
        <f ca="1">IF($D48=0,0,SUMIFS('Полная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G48" s="137">
        <f ca="1">IF($D48=0,0,SUMIFS('Полная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H48" s="137">
        <f ca="1">IF($D48=0,0,SUMIFS('Полная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I48" s="137">
        <f ca="1">IF($D48=0,0,SUMIFS('Полная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J48" s="137">
        <f ca="1">IF($D48=0,0,SUMIFS('Полная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K48" s="137">
        <f ca="1">IF($D48=0,0,SUMIFS('Полная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L48" s="137">
        <f ca="1">IF($D48=0,0,SUMIFS('Полная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M48" s="137">
        <f ca="1">IF($D48=0,0,SUMIFS('Полная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N48" s="137">
        <f ca="1">IF($D48=0,0,SUMIFS('Полная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O48" s="137">
        <f ca="1">IF($D48=0,0,SUMIFS('Полная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P48" s="137">
        <f ca="1">IF($D48=0,0,SUMIFS('Полная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Q48" s="137">
        <f ca="1">IF($D48=0,0,SUMIFS('Полная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R48" s="137">
        <f ca="1">IF($D48=0,0,SUMIFS('Полная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S48" s="137">
        <f ca="1">IF($D48=0,0,SUMIFS('Полная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T48" s="137">
        <f ca="1">IF($D48=0,0,SUMIFS('Полная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U48" s="137">
        <f ca="1">IF($D48=0,0,SUMIFS('Полная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V48" s="137">
        <f ca="1">IF($D48=0,0,SUMIFS('Полная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W48" s="137">
        <f ca="1">IF($D48=0,0,SUMIFS('Полная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X48" s="137">
        <f ca="1">IF($D48=0,0,SUMIFS('Полная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Y48" s="137">
        <f ca="1">IF($D48=0,0,SUMIFS('Полная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IZ48" s="137">
        <f ca="1">IF($D48=0,0,SUMIFS('Полная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A48" s="137">
        <f ca="1">IF($D48=0,0,SUMIFS('Полная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B48" s="137">
        <f ca="1">IF($D48=0,0,SUMIFS('Полная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C48" s="137">
        <f ca="1">IF($D48=0,0,SUMIFS('Полная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D48" s="137">
        <f ca="1">IF($D48=0,0,SUMIFS('Полная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E48" s="137">
        <f ca="1">IF($D48=0,0,SUMIFS('Полная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F48" s="137">
        <f ca="1">IF($D48=0,0,SUMIFS('Полная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G48" s="137">
        <f ca="1">IF($D48=0,0,SUMIFS('Полная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H48" s="137">
        <f ca="1">IF($D48=0,0,SUMIFS('Полная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I48" s="137">
        <f ca="1">IF($D48=0,0,SUMIFS('Полная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J48" s="137">
        <f ca="1">IF($D48=0,0,SUMIFS('Полная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K48" s="137">
        <f ca="1">IF($D48=0,0,SUMIFS('Полная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L48" s="137">
        <f ca="1">IF($D48=0,0,SUMIFS('Полная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M48" s="137">
        <f ca="1">IF($D48=0,0,SUMIFS('Полная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N48" s="137">
        <f ca="1">IF($D48=0,0,SUMIFS('Полная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O48" s="137">
        <f ca="1">IF($D48=0,0,SUMIFS('Полная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P48" s="137">
        <f ca="1">IF($D48=0,0,SUMIFS('Полная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Q48" s="137">
        <f ca="1">IF($D48=0,0,SUMIFS('Полная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R48" s="137">
        <f ca="1">IF($D48=0,0,SUMIFS('Полная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S48" s="137">
        <f ca="1">IF($D48=0,0,SUMIFS('Полная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T48" s="137">
        <f ca="1">IF($D48=0,0,SUMIFS('Полная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U48" s="137">
        <f ca="1">IF($D48=0,0,SUMIFS('Полная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V48" s="137">
        <f ca="1">IF($D48=0,0,SUMIFS('Полная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W48" s="137">
        <f ca="1">IF($D48=0,0,SUMIFS('Полная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X48" s="137">
        <f ca="1">IF($D48=0,0,SUMIFS('Полная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Y48" s="137">
        <f ca="1">IF($D48=0,0,SUMIFS('Полная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JZ48" s="137">
        <f ca="1">IF($D48=0,0,SUMIFS('Полная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A48" s="137">
        <f ca="1">IF($D48=0,0,SUMIFS('Полная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B48" s="137">
        <f ca="1">IF($D48=0,0,SUMIFS('Полная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C48" s="137">
        <f ca="1">IF($D48=0,0,SUMIFS('Полная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D48" s="137">
        <f ca="1">IF($D48=0,0,SUMIFS('Полная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E48" s="137">
        <f ca="1">IF($D48=0,0,SUMIFS('Полная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F48" s="137">
        <f ca="1">IF($D48=0,0,SUMIFS('Полная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G48" s="137">
        <f ca="1">IF($D48=0,0,SUMIFS('Полная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H48" s="137">
        <f ca="1">IF($D48=0,0,SUMIFS('Полная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I48" s="137">
        <f ca="1">IF($D48=0,0,SUMIFS('Полная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J48" s="137">
        <f ca="1">IF($D48=0,0,SUMIFS('Полная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K48" s="137">
        <f ca="1">IF($D48=0,0,SUMIFS('Полная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L48" s="137">
        <f ca="1">IF($D48=0,0,SUMIFS('Полная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M48" s="137">
        <f ca="1">IF($D48=0,0,SUMIFS('Полная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N48" s="137">
        <f ca="1">IF($D48=0,0,SUMIFS('Полная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O48" s="137">
        <f ca="1">IF($D48=0,0,SUMIFS('Полная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P48" s="137">
        <f ca="1">IF($D48=0,0,SUMIFS('Полная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Q48" s="137">
        <f ca="1">IF($D48=0,0,SUMIFS('Полная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R48" s="137">
        <f ca="1">IF($D48=0,0,SUMIFS('Полная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S48" s="137">
        <f ca="1">IF($D48=0,0,SUMIFS('Полная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T48" s="137">
        <f ca="1">IF($D48=0,0,SUMIFS('Полная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U48" s="137">
        <f ca="1">IF($D48=0,0,SUMIFS('Полная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V48" s="137">
        <f ca="1">IF($D48=0,0,SUMIFS('Полная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W48" s="137">
        <f ca="1">IF($D48=0,0,SUMIFS('Полная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X48" s="137">
        <f ca="1">IF($D48=0,0,SUMIFS('Полная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Y48" s="137">
        <f ca="1">IF($D48=0,0,SUMIFS('Полная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KZ48" s="137">
        <f ca="1">IF($D48=0,0,SUMIFS('Полная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A48" s="137">
        <f ca="1">IF($D48=0,0,SUMIFS('Полная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B48" s="137">
        <f ca="1">IF($D48=0,0,SUMIFS('Полная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C48" s="137">
        <f ca="1">IF($D48=0,0,SUMIFS('Полная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D48" s="137">
        <f ca="1">IF($D48=0,0,SUMIFS('Полная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E48" s="137">
        <f ca="1">IF($D48=0,0,SUMIFS('Полная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F48" s="137">
        <f ca="1">IF($D48=0,0,SUMIFS('Полная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G48" s="137">
        <f ca="1">IF($D48=0,0,SUMIFS('Полная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H48" s="137">
        <f ca="1">IF($D48=0,0,SUMIFS('Полная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I48" s="137">
        <f ca="1">IF($D48=0,0,SUMIFS('Полная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J48" s="137">
        <f ca="1">IF($D48=0,0,SUMIFS('Полная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K48" s="137">
        <f ca="1">IF($D48=0,0,SUMIFS('Полная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L48" s="137">
        <f ca="1">IF($D48=0,0,SUMIFS('Полная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M48" s="137">
        <f ca="1">IF($D48=0,0,SUMIFS('Полная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N48" s="137">
        <f ca="1">IF($D48=0,0,SUMIFS('Полная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O48" s="137">
        <f ca="1">IF($D48=0,0,SUMIFS('Полная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P48" s="137">
        <f ca="1">IF($D48=0,0,SUMIFS('Полная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Q48" s="137">
        <f ca="1">IF($D48=0,0,SUMIFS('Полная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R48" s="137">
        <f ca="1">IF($D48=0,0,SUMIFS('Полная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S48" s="137">
        <f ca="1">IF($D48=0,0,SUMIFS('Полная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T48" s="137">
        <f ca="1">IF($D48=0,0,SUMIFS('Полная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U48" s="137">
        <f ca="1">IF($D48=0,0,SUMIFS('Полная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V48" s="137">
        <f ca="1">IF($D48=0,0,SUMIFS('Полная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W48" s="137">
        <f ca="1">IF($D48=0,0,SUMIFS('Полная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X48" s="137">
        <f ca="1">IF($D48=0,0,SUMIFS('Полная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Y48" s="137">
        <f ca="1">IF($D48=0,0,SUMIFS('Полная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LZ48" s="137">
        <f ca="1">IF($D48=0,0,SUMIFS('Полная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A48" s="137">
        <f ca="1">IF($D48=0,0,SUMIFS('Полная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B48" s="137">
        <f ca="1">IF($D48=0,0,SUMIFS('Полная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C48" s="137">
        <f ca="1">IF($D48=0,0,SUMIFS('Полная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D48" s="137">
        <f ca="1">IF($D48=0,0,SUMIFS('Полная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E48" s="137">
        <f ca="1">IF($D48=0,0,SUMIFS('Полная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F48" s="137">
        <f ca="1">IF($D48=0,0,SUMIFS('Полная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G48" s="137">
        <f ca="1">IF($D48=0,0,SUMIFS('Полная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H48" s="137">
        <f ca="1">IF($D48=0,0,SUMIFS('Полная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I48" s="137">
        <f ca="1">IF($D48=0,0,SUMIFS('Полная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J48" s="137">
        <f ca="1">IF($D48=0,0,SUMIFS('Полная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K48" s="137">
        <f ca="1">IF($D48=0,0,SUMIFS('Полная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L48" s="137">
        <f ca="1">IF($D48=0,0,SUMIFS('Полная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M48" s="137">
        <f ca="1">IF($D48=0,0,SUMIFS('Полная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N48" s="137">
        <f ca="1">IF($D48=0,0,SUMIFS('Полная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O48" s="137">
        <f ca="1">IF($D48=0,0,SUMIFS('Полная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P48" s="137">
        <f ca="1">IF($D48=0,0,SUMIFS('Полная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Q48" s="137">
        <f ca="1">IF($D48=0,0,SUMIFS('Полная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R48" s="137">
        <f ca="1">IF($D48=0,0,SUMIFS('Полная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S48" s="137">
        <f ca="1">IF($D48=0,0,SUMIFS('Полная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T48" s="137">
        <f ca="1">IF($D48=0,0,SUMIFS('Полная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U48" s="137">
        <f ca="1">IF($D48=0,0,SUMIFS('Полная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V48" s="137">
        <f ca="1">IF($D48=0,0,SUMIFS('Полная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W48" s="137">
        <f ca="1">IF($D48=0,0,SUMIFS('Полная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X48" s="137">
        <f ca="1">IF($D48=0,0,SUMIFS('Полная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Y48" s="137">
        <f ca="1">IF($D48=0,0,SUMIFS('Полная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MZ48" s="137">
        <f ca="1">IF($D48=0,0,SUMIFS('Полная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A48" s="137">
        <f ca="1">IF($D48=0,0,SUMIFS('Полная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B48" s="137">
        <f ca="1">IF($D48=0,0,SUMIFS('Полная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C48" s="137">
        <f ca="1">IF($D48=0,0,SUMIFS('Полная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D48" s="137">
        <f ca="1">IF($D48=0,0,SUMIFS('Полная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E48" s="137">
        <f ca="1">IF($D48=0,0,SUMIFS('Полная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F48" s="137">
        <f ca="1">IF($D48=0,0,SUMIFS('Полная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G48" s="137">
        <f ca="1">IF($D48=0,0,SUMIFS('Полная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H48" s="137">
        <f ca="1">IF($D48=0,0,SUMIFS('Полная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I48" s="137">
        <f ca="1">IF($D48=0,0,SUMIFS('Полная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J48" s="137">
        <f ca="1">IF($D48=0,0,SUMIFS('Полная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K48" s="137">
        <f ca="1">IF($D48=0,0,SUMIFS('Полная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L48" s="137">
        <f ca="1">IF($D48=0,0,SUMIFS('Полная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M48" s="137">
        <f ca="1">IF($D48=0,0,SUMIFS('Полная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N48" s="137">
        <f ca="1">IF($D48=0,0,SUMIFS('Полная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O48" s="137">
        <f ca="1">IF($D48=0,0,SUMIFS('Полная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P48" s="137">
        <f ca="1">IF($D48=0,0,SUMIFS('Полная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Q48" s="137">
        <f ca="1">IF($D48=0,0,SUMIFS('Полная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R48" s="137">
        <f ca="1">IF($D48=0,0,SUMIFS('Полная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S48" s="137">
        <f ca="1">IF($D48=0,0,SUMIFS('Полная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T48" s="137">
        <f ca="1">IF($D48=0,0,SUMIFS('Полная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U48" s="137">
        <f ca="1">IF($D48=0,0,SUMIFS('Полная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V48" s="137">
        <f ca="1">IF($D48=0,0,SUMIFS('Полная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W48" s="137">
        <f ca="1">IF($D48=0,0,SUMIFS('Полная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X48" s="137">
        <f ca="1">IF($D48=0,0,SUMIFS('Полная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Y48" s="137">
        <f ca="1">IF($D48=0,0,SUMIFS('Полная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NZ48" s="137">
        <f ca="1">IF($D48=0,0,SUMIFS('Полная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A48" s="137">
        <f ca="1">IF($D48=0,0,SUMIFS('Полная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B48" s="137">
        <f ca="1">IF($D48=0,0,SUMIFS('Полная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C48" s="137">
        <f ca="1">IF($D48=0,0,SUMIFS('Полная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D48" s="137">
        <f ca="1">IF($D48=0,0,SUMIFS('Полная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E48" s="137">
        <f ca="1">IF($D48=0,0,SUMIFS('Полная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F48" s="137">
        <f ca="1">IF($D48=0,0,SUMIFS('Полная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G48" s="137">
        <f ca="1">IF($D48=0,0,SUMIFS('Полная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H48" s="137">
        <f ca="1">IF($D48=0,0,SUMIFS('Полная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I48" s="137">
        <f ca="1">IF($D48=0,0,SUMIFS('Полная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J48" s="137">
        <f ca="1">IF($D48=0,0,SUMIFS('Полная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K48" s="137">
        <f ca="1">IF($D48=0,0,SUMIFS('Полная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L48" s="137">
        <f ca="1">IF($D48=0,0,SUMIFS('Полная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M48" s="137">
        <f ca="1">IF($D48=0,0,SUMIFS('Полная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N48" s="137">
        <f ca="1">IF($D48=0,0,SUMIFS('Полная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O48" s="137">
        <f ca="1">IF($D48=0,0,SUMIFS('Полная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P48" s="137">
        <f ca="1">IF($D48=0,0,SUMIFS('Полная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Q48" s="137">
        <f ca="1">IF($D48=0,0,SUMIFS('Полная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R48" s="137">
        <f ca="1">IF($D48=0,0,SUMIFS('Полная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S48" s="137">
        <f ca="1">IF($D48=0,0,SUMIFS('Полная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T48" s="137">
        <f ca="1">IF($D48=0,0,SUMIFS('Полная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U48" s="137">
        <f ca="1">IF($D48=0,0,SUMIFS('Полная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V48" s="137">
        <f ca="1">IF($D48=0,0,SUMIFS('Полная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W48" s="137">
        <f ca="1">IF($D48=0,0,SUMIFS('Полная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X48" s="137">
        <f ca="1">IF($D48=0,0,SUMIFS('Полная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Y48" s="137">
        <f ca="1">IF($D48=0,0,SUMIFS('Полная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OZ48" s="137">
        <f ca="1">IF($D48=0,0,SUMIFS('Полная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A48" s="137">
        <f ca="1">IF($D48=0,0,SUMIFS('Полная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B48" s="137">
        <f ca="1">IF($D48=0,0,SUMIFS('Полная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C48" s="137">
        <f ca="1">IF($D48=0,0,SUMIFS('Полная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D48" s="137">
        <f ca="1">IF($D48=0,0,SUMIFS('Полная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E48" s="137">
        <f ca="1">IF($D48=0,0,SUMIFS('Полная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F48" s="137">
        <f ca="1">IF($D48=0,0,SUMIFS('Полная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G48" s="137">
        <f ca="1">IF($D48=0,0,SUMIFS('Полная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H48" s="137">
        <f ca="1">IF($D48=0,0,SUMIFS('Полная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I48" s="137">
        <f ca="1">IF($D48=0,0,SUMIFS('Полная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J48" s="137">
        <f ca="1">IF($D48=0,0,SUMIFS('Полная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K48" s="137">
        <f ca="1">IF($D48=0,0,SUMIFS('Полная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L48" s="137">
        <f ca="1">IF($D48=0,0,SUMIFS('Полная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M48" s="137">
        <f ca="1">IF($D48=0,0,SUMIFS('Полная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N48" s="137">
        <f ca="1">IF($D48=0,0,SUMIFS('Полная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O48" s="137">
        <f ca="1">IF($D48=0,0,SUMIFS('Полная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P48" s="137">
        <f ca="1">IF($D48=0,0,SUMIFS('Полная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Q48" s="137">
        <f ca="1">IF($D48=0,0,SUMIFS('Полная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R48" s="137">
        <f ca="1">IF($D48=0,0,SUMIFS('Полная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S48" s="137">
        <f ca="1">IF($D48=0,0,SUMIFS('Полная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T48" s="137">
        <f ca="1">IF($D48=0,0,SUMIFS('Полная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U48" s="137">
        <f ca="1">IF($D48=0,0,SUMIFS('Полная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V48" s="137">
        <f ca="1">IF($D48=0,0,SUMIFS('Полная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W48" s="137">
        <f ca="1">IF($D48=0,0,SUMIFS('Полная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X48" s="137">
        <f ca="1">IF($D48=0,0,SUMIFS('Полная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Y48" s="137">
        <f ca="1">IF($D48=0,0,SUMIFS('Полная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PZ48" s="137">
        <f ca="1">IF($D48=0,0,SUMIFS('Полная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A48" s="137">
        <f ca="1">IF($D48=0,0,SUMIFS('Полная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B48" s="137">
        <f ca="1">IF($D48=0,0,SUMIFS('Полная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C48" s="137">
        <f ca="1">IF($D48=0,0,SUMIFS('Полная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D48" s="137">
        <f ca="1">IF($D48=0,0,SUMIFS('Полная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E48" s="137">
        <f ca="1">IF($D48=0,0,SUMIFS('Полная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F48" s="137">
        <f ca="1">IF($D48=0,0,SUMIFS('Полная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G48" s="137">
        <f ca="1">IF($D48=0,0,SUMIFS('Полная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H48" s="137">
        <f ca="1">IF($D48=0,0,SUMIFS('Полная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I48" s="137">
        <f ca="1">IF($D48=0,0,SUMIFS('Полная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J48" s="137">
        <f ca="1">IF($D48=0,0,SUMIFS('Полная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K48" s="137">
        <f ca="1">IF($D48=0,0,SUMIFS('Полная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L48" s="137">
        <f ca="1">IF($D48=0,0,SUMIFS('Полная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M48" s="137">
        <f ca="1">IF($D48=0,0,SUMIFS('Полная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N48" s="137">
        <f ca="1">IF($D48=0,0,SUMIFS('Полная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O48" s="137">
        <f ca="1">IF($D48=0,0,SUMIFS('Полная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P48" s="137">
        <f ca="1">IF($D48=0,0,SUMIFS('Полная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Q48" s="137">
        <f ca="1">IF($D48=0,0,SUMIFS('Полная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R48" s="137">
        <f ca="1">IF($D48=0,0,SUMIFS('Полная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S48" s="137">
        <f ca="1">IF($D48=0,0,SUMIFS('Полная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T48" s="137">
        <f ca="1">IF($D48=0,0,SUMIFS('Полная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U48" s="137">
        <f ca="1">IF($D48=0,0,SUMIFS('Полная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V48" s="137">
        <f ca="1">IF($D48=0,0,SUMIFS('Полная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W48" s="137">
        <f ca="1">IF($D48=0,0,SUMIFS('Полная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X48" s="137">
        <f ca="1">IF($D48=0,0,SUMIFS('Полная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Y48" s="137">
        <f ca="1">IF($D48=0,0,SUMIFS('Полная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QZ48" s="137">
        <f ca="1">IF($D48=0,0,SUMIFS('Полная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A48" s="137">
        <f ca="1">IF($D48=0,0,SUMIFS('Полная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B48" s="137">
        <f ca="1">IF($D48=0,0,SUMIFS('Полная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C48" s="137">
        <f ca="1">IF($D48=0,0,SUMIFS('Полная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D48" s="137">
        <f ca="1">IF($D48=0,0,SUMIFS('Полная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E48" s="137">
        <f ca="1">IF($D48=0,0,SUMIFS('Полная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F48" s="137">
        <f ca="1">IF($D48=0,0,SUMIFS('Полная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G48" s="137">
        <f ca="1">IF($D48=0,0,SUMIFS('Полная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H48" s="137">
        <f ca="1">IF($D48=0,0,SUMIFS('Полная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I48" s="137">
        <f ca="1">IF($D48=0,0,SUMIFS('Полная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J48" s="137">
        <f ca="1">IF($D48=0,0,SUMIFS('Полная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K48" s="137">
        <f ca="1">IF($D48=0,0,SUMIFS('Полная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L48" s="137">
        <f ca="1">IF($D48=0,0,SUMIFS('Полная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M48" s="137">
        <f ca="1">IF($D48=0,0,SUMIFS('Полная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N48" s="137">
        <f ca="1">IF($D48=0,0,SUMIFS('Полная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O48" s="137">
        <f ca="1">IF($D48=0,0,SUMIFS('Полная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P48" s="137">
        <f ca="1">IF($D48=0,0,SUMIFS('Полная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Q48" s="137">
        <f ca="1">IF($D48=0,0,SUMIFS('Полная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R48" s="137">
        <f ca="1">IF($D48=0,0,SUMIFS('Полная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S48" s="137">
        <f ca="1">IF($D48=0,0,SUMIFS('Полная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T48" s="137">
        <f ca="1">IF($D48=0,0,SUMIFS('Полная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U48" s="137">
        <f ca="1">IF($D48=0,0,SUMIFS('Полная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V48" s="137">
        <f ca="1">IF($D48=0,0,SUMIFS('Полная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W48" s="137">
        <f ca="1">IF($D48=0,0,SUMIFS('Полная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X48" s="137">
        <f ca="1">IF($D48=0,0,SUMIFS('Полная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Y48" s="137">
        <f ca="1">IF($D48=0,0,SUMIFS('Полная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RZ48" s="137">
        <f ca="1">IF($D48=0,0,SUMIFS('Полная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A48" s="137">
        <f ca="1">IF($D48=0,0,SUMIFS('Полная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B48" s="137">
        <f ca="1">IF($D48=0,0,SUMIFS('Полная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C48" s="137">
        <f ca="1">IF($D48=0,0,SUMIFS('Полная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D48" s="137">
        <f ca="1">IF($D48=0,0,SUMIFS('Полная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E48" s="137">
        <f ca="1">IF($D48=0,0,SUMIFS('Полная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F48" s="137">
        <f ca="1">IF($D48=0,0,SUMIFS('Полная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G48" s="137">
        <f ca="1">IF($D48=0,0,SUMIFS('Полная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H48" s="137">
        <f ca="1">IF($D48=0,0,SUMIFS('Полная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I48" s="137">
        <f ca="1">IF($D48=0,0,SUMIFS('Полная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J48" s="137">
        <f ca="1">IF($D48=0,0,SUMIFS('Полная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K48" s="137">
        <f ca="1">IF($D48=0,0,SUMIFS('Полная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L48" s="137">
        <f ca="1">IF($D48=0,0,SUMIFS('Полная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M48" s="137">
        <f ca="1">IF($D48=0,0,SUMIFS('Полная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N48" s="137">
        <f ca="1">IF($D48=0,0,SUMIFS('Полная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O48" s="137">
        <f ca="1">IF($D48=0,0,SUMIFS('Полная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P48" s="137">
        <f ca="1">IF($D48=0,0,SUMIFS('Полная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Q48" s="137">
        <f ca="1">IF($D48=0,0,SUMIFS('Полная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R48" s="137">
        <f ca="1">IF($D48=0,0,SUMIFS('Полная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S48" s="137">
        <f ca="1">IF($D48=0,0,SUMIFS('Полная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T48" s="137">
        <f ca="1">IF($D48=0,0,SUMIFS('Полная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U48" s="137">
        <f ca="1">IF($D48=0,0,SUMIFS('Полная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V48" s="137">
        <f ca="1">IF($D48=0,0,SUMIFS('Полная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W48" s="137">
        <f ca="1">IF($D48=0,0,SUMIFS('Полная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X48" s="137">
        <f ca="1">IF($D48=0,0,SUMIFS('Полная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Y48" s="137">
        <f ca="1">IF($D48=0,0,SUMIFS('Полная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SZ48" s="137">
        <f ca="1">IF($D48=0,0,SUMIFS('Полная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A48" s="137">
        <f ca="1">IF($D48=0,0,SUMIFS('Полная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B48" s="137">
        <f ca="1">IF($D48=0,0,SUMIFS('Полная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C48" s="137">
        <f ca="1">IF($D48=0,0,SUMIFS('Полная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D48" s="137">
        <f ca="1">IF($D48=0,0,SUMIFS('Полная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E48" s="137">
        <f ca="1">IF($D48=0,0,SUMIFS('Полная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F48" s="137">
        <f ca="1">IF($D48=0,0,SUMIFS('Полная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G48" s="137">
        <f ca="1">IF($D48=0,0,SUMIFS('Полная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H48" s="137">
        <f ca="1">IF($D48=0,0,SUMIFS('Полная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I48" s="137">
        <f ca="1">IF($D48=0,0,SUMIFS('Полная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J48" s="137">
        <f ca="1">IF($D48=0,0,SUMIFS('Полная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K48" s="137">
        <f ca="1">IF($D48=0,0,SUMIFS('Полная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L48" s="137">
        <f ca="1">IF($D48=0,0,SUMIFS('Полная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M48" s="137">
        <f ca="1">IF($D48=0,0,SUMIFS('Полная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N48" s="137">
        <f ca="1">IF($D48=0,0,SUMIFS('Полная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O48" s="137">
        <f ca="1">IF($D48=0,0,SUMIFS('Полная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P48" s="137">
        <f ca="1">IF($D48=0,0,SUMIFS('Полная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Q48" s="137">
        <f ca="1">IF($D48=0,0,SUMIFS('Полная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R48" s="137">
        <f ca="1">IF($D48=0,0,SUMIFS('Полная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S48" s="137">
        <f ca="1">IF($D48=0,0,SUMIFS('Полная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T48" s="137">
        <f ca="1">IF($D48=0,0,SUMIFS('Полная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U48" s="137">
        <f ca="1">IF($D48=0,0,SUMIFS('Полная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V48" s="137">
        <f ca="1">IF($D48=0,0,SUMIFS('Полная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W48" s="137">
        <f ca="1">IF($D48=0,0,SUMIFS('Полная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X48" s="137">
        <f ca="1">IF($D48=0,0,SUMIFS('Полная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Y48" s="137">
        <f ca="1">IF($D48=0,0,SUMIFS('Полная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TZ48" s="137">
        <f ca="1">IF($D48=0,0,SUMIFS('Полная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A48" s="137">
        <f ca="1">IF($D48=0,0,SUMIFS('Полная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B48" s="137">
        <f ca="1">IF($D48=0,0,SUMIFS('Полная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C48" s="137">
        <f ca="1">IF($D48=0,0,SUMIFS('Полная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D48" s="137">
        <f ca="1">IF($D48=0,0,SUMIFS('Полная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E48" s="137">
        <f ca="1">IF($D48=0,0,SUMIFS('Полная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F48" s="137">
        <f ca="1">IF($D48=0,0,SUMIFS('Полная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G48" s="137">
        <f ca="1">IF($D48=0,0,SUMIFS('Полная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H48" s="137">
        <f ca="1">IF($D48=0,0,SUMIFS('Полная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I48" s="137">
        <f ca="1">IF($D48=0,0,SUMIFS('Полная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J48" s="137">
        <f ca="1">IF($D48=0,0,SUMIFS('Полная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K48" s="137">
        <f ca="1">IF($D48=0,0,SUMIFS('Полная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L48" s="137">
        <f ca="1">IF($D48=0,0,SUMIFS('Полная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M48" s="137">
        <f ca="1">IF($D48=0,0,SUMIFS('Полная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N48" s="137">
        <f ca="1">IF($D48=0,0,SUMIFS('Полная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O48" s="137">
        <f ca="1">IF($D48=0,0,SUMIFS('Полная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P48" s="137">
        <f ca="1">IF($D48=0,0,SUMIFS('Полная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Q48" s="137">
        <f ca="1">IF($D48=0,0,SUMIFS('Полная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R48" s="137">
        <f ca="1">IF($D48=0,0,SUMIFS('Полная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S48" s="137">
        <f ca="1">IF($D48=0,0,SUMIFS('Полная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T48" s="137">
        <f ca="1">IF($D48=0,0,SUMIFS('Полная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U48" s="137">
        <f ca="1">IF($D48=0,0,SUMIFS('Полная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V48" s="137">
        <f ca="1">IF($D48=0,0,SUMIFS('Полная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W48" s="137">
        <f ca="1">IF($D48=0,0,SUMIFS('Полная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X48" s="137">
        <f ca="1">IF($D48=0,0,SUMIFS('Полная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Y48" s="137">
        <f ca="1">IF($D48=0,0,SUMIFS('Полная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UZ48" s="137">
        <f ca="1">IF($D48=0,0,SUMIFS('Полная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A48" s="137">
        <f ca="1">IF($D48=0,0,SUMIFS('Полная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B48" s="137">
        <f ca="1">IF($D48=0,0,SUMIFS('Полная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C48" s="137">
        <f ca="1">IF($D48=0,0,SUMIFS('Полная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D48" s="137">
        <f ca="1">IF($D48=0,0,SUMIFS('Полная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E48" s="137">
        <f ca="1">IF($D48=0,0,SUMIFS('Полная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F48" s="137">
        <f ca="1">IF($D48=0,0,SUMIFS('Полная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G48" s="137">
        <f ca="1">IF($D48=0,0,SUMIFS('Полная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H48" s="137">
        <f ca="1">IF($D48=0,0,SUMIFS('Полная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I48" s="137">
        <f ca="1">IF($D48=0,0,SUMIFS('Полная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J48" s="137">
        <f ca="1">IF($D48=0,0,SUMIFS('Полная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K48" s="137">
        <f ca="1">IF($D48=0,0,SUMIFS('Полная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L48" s="137">
        <f ca="1">IF($D48=0,0,SUMIFS('Полная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M48" s="137">
        <f ca="1">IF($D48=0,0,SUMIFS('Полная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N48" s="137">
        <f ca="1">IF($D48=0,0,SUMIFS('Полная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O48" s="137">
        <f ca="1">IF($D48=0,0,SUMIFS('Полная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P48" s="137">
        <f ca="1">IF($D48=0,0,SUMIFS('Полная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Q48" s="137">
        <f ca="1">IF($D48=0,0,SUMIFS('Полная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R48" s="137">
        <f ca="1">IF($D48=0,0,SUMIFS('Полная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S48" s="137">
        <f ca="1">IF($D48=0,0,SUMIFS('Полная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T48" s="137">
        <f ca="1">IF($D48=0,0,SUMIFS('Полная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U48" s="137">
        <f ca="1">IF($D48=0,0,SUMIFS('Полная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V48" s="137">
        <f ca="1">IF($D48=0,0,SUMIFS('Полная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W48" s="137">
        <f ca="1">IF($D48=0,0,SUMIFS('Полная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X48" s="137">
        <f ca="1">IF($D48=0,0,SUMIFS('Полная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Y48" s="137">
        <f ca="1">IF($D48=0,0,SUMIFS('Полная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VZ48" s="137">
        <f ca="1">IF($D48=0,0,SUMIFS('Полная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A48" s="137">
        <f ca="1">IF($D48=0,0,SUMIFS('Полная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B48" s="137">
        <f ca="1">IF($D48=0,0,SUMIFS('Полная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C48" s="137">
        <f ca="1">IF($D48=0,0,SUMIFS('Полная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D48" s="137">
        <f ca="1">IF($D48=0,0,SUMIFS('Полная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E48" s="137">
        <f ca="1">IF($D48=0,0,SUMIFS('Полная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F48" s="137">
        <f ca="1">IF($D48=0,0,SUMIFS('Полная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G48" s="137">
        <f ca="1">IF($D48=0,0,SUMIFS('Полная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H48" s="137">
        <f ca="1">IF($D48=0,0,SUMIFS('Полная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I48" s="137">
        <f ca="1">IF($D48=0,0,SUMIFS('Полная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J48" s="137">
        <f ca="1">IF($D48=0,0,SUMIFS('Полная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K48" s="137">
        <f ca="1">IF($D48=0,0,SUMIFS('Полная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L48" s="137">
        <f ca="1">IF($D48=0,0,SUMIFS('Полная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M48" s="137">
        <f ca="1">IF($D48=0,0,SUMIFS('Полная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N48" s="137">
        <f ca="1">IF($D48=0,0,SUMIFS('Полная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O48" s="137">
        <f ca="1">IF($D48=0,0,SUMIFS('Полная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P48" s="137">
        <f ca="1">IF($D48=0,0,SUMIFS('Полная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Q48" s="137">
        <f ca="1">IF($D48=0,0,SUMIFS('Полная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R48" s="137">
        <f ca="1">IF($D48=0,0,SUMIFS('Полная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S48" s="137">
        <f ca="1">IF($D48=0,0,SUMIFS('Полная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T48" s="137">
        <f ca="1">IF($D48=0,0,SUMIFS('Полная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U48" s="137">
        <f ca="1">IF($D48=0,0,SUMIFS('Полная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V48" s="137">
        <f ca="1">IF($D48=0,0,SUMIFS('Полная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W48" s="137">
        <f ca="1">IF($D48=0,0,SUMIFS('Полная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X48" s="137">
        <f ca="1">IF($D48=0,0,SUMIFS('Полная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Y48" s="137">
        <f ca="1">IF($D48=0,0,SUMIFS('Полная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WZ48" s="137">
        <f ca="1">IF($D48=0,0,SUMIFS('Полная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A48" s="137">
        <f ca="1">IF($D48=0,0,SUMIFS('Полная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B48" s="137">
        <f ca="1">IF($D48=0,0,SUMIFS('Полная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C48" s="137">
        <f ca="1">IF($D48=0,0,SUMIFS('Полная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D48" s="137">
        <f ca="1">IF($D48=0,0,SUMIFS('Полная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E48" s="137">
        <f ca="1">IF($D48=0,0,SUMIFS('Полная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F48" s="137">
        <f ca="1">IF($D48=0,0,SUMIFS('Полная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G48" s="137">
        <f ca="1">IF($D48=0,0,SUMIFS('Полная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H48" s="137">
        <f ca="1">IF($D48=0,0,SUMIFS('Полная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I48" s="137">
        <f ca="1">IF($D48=0,0,SUMIFS('Полная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J48" s="137">
        <f ca="1">IF($D48=0,0,SUMIFS('Полная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K48" s="137">
        <f ca="1">IF($D48=0,0,SUMIFS('Полная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L48" s="137">
        <f ca="1">IF($D48=0,0,SUMIFS('Полная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M48" s="137">
        <f ca="1">IF($D48=0,0,SUMIFS('Полная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N48" s="137">
        <f ca="1">IF($D48=0,0,SUMIFS('Полная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O48" s="137">
        <f ca="1">IF($D48=0,0,SUMIFS('Полная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P48" s="141">
        <f ca="1">IF($D48=0,0,SUMIFS('Полная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Q48" s="137">
        <f ca="1">IF($D48=0,0,SUMIFS('Полная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R48" s="137">
        <f ca="1">IF($D48=0,0,SUMIFS('Полная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S48" s="137">
        <f ca="1">IF($D48=0,0,SUMIFS('Полная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T48" s="137">
        <f ca="1">IF($D48=0,0,SUMIFS('Полная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U48" s="137">
        <f ca="1">IF($D48=0,0,SUMIFS('Полная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V48" s="137">
        <f ca="1">IF($D48=0,0,SUMIFS('Полная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W48" s="137">
        <f ca="1">IF($D48=0,0,SUMIFS('Полная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X48" s="137">
        <f ca="1">IF($D48=0,0,SUMIFS('Полная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Y48" s="137">
        <f ca="1">IF($D48=0,0,SUMIFS('Полная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XZ48" s="137">
        <f ca="1">IF($D48=0,0,SUMIFS('Полная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YA48" s="137">
        <f ca="1">IF($D48=0,0,SUMIFS('Полная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YB48" s="137">
        <f ca="1">IF($D48=0,0,SUMIFS('Полная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YC48" s="137">
        <f ca="1">IF($D48=0,0,SUMIFS('Полная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YD48" s="137">
        <f ca="1">IF($D48=0,0,SUMIFS('Полная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YE48" s="141">
        <f ca="1">IF($D48=0,0,SUMIFS('Полная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(Авто)'!YP"&amp;$J$42),$C48)/$D48)</f>
        <v>0</v>
      </c>
      <c r="YF48" s="104"/>
      <c r="YG48" s="94"/>
    </row>
    <row r="49" spans="1:657" s="105" customFormat="1" ht="15" customHeight="1" x14ac:dyDescent="0.25">
      <c r="A49" s="133">
        <v>7</v>
      </c>
      <c r="B49" s="134" t="s">
        <v>740</v>
      </c>
      <c r="C49" s="135" t="s">
        <v>740</v>
      </c>
      <c r="D49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(Авто)'!YP"&amp;$J$42),$C49)</f>
        <v>0</v>
      </c>
      <c r="E49" s="134"/>
      <c r="F49" s="134"/>
      <c r="G49" s="134"/>
      <c r="H49" s="134"/>
      <c r="I49" s="137">
        <f ca="1">IF($D49=0,0,SUMIFS('Полная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49" s="136"/>
      <c r="K49" s="137">
        <f ca="1">IF($D49=0,0,SUMIFS('Полная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49" s="134"/>
      <c r="M49" s="137">
        <f ca="1">IF($D49=0,0,SUMIFS('Полная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49" s="134"/>
      <c r="O49" s="137">
        <f ca="1">IF($D49=0,0,SUMIFS('Полная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49" s="134"/>
      <c r="Q49" s="137">
        <f ca="1">IF($D49=0,0,SUMIFS('Полная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49" s="137">
        <f ca="1">IF($D49=0,0,SUMIFS('Полная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49" s="137">
        <f ca="1">IF($D49=0,0,SUMIFS('Полная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49" s="137">
        <f ca="1">IF($D49=0,0,SUMIFS('Полная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49" s="137">
        <f ca="1">IF($D49=0,0,SUMIFS('Полная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49" s="137">
        <f ca="1">IF($D49=0,0,SUMIFS('Полная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49" s="137">
        <f ca="1">IF($D49=0,0,SUMIFS('Полная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49" s="137">
        <f ca="1">IF($D49=0,0,SUMIFS('Полная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Y49" s="137">
        <f ca="1">IF($D49=0,0,SUMIFS('Полная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Z49" s="137">
        <f ca="1">IF($D49=0,0,SUMIFS('Полная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A49" s="137">
        <f ca="1">IF($D49=0,0,SUMIFS('Полная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B49" s="137">
        <f ca="1">IF($D49=0,0,SUMIFS('Полная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C49" s="137">
        <f ca="1">IF($D49=0,0,SUMIFS('Полная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D49" s="137">
        <f ca="1">IF($D49=0,0,SUMIFS('Полная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E49" s="137">
        <f ca="1">IF($D49=0,0,SUMIFS('Полная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F49" s="137">
        <f ca="1">IF($D49=0,0,SUMIFS('Полная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G49" s="137">
        <f ca="1">IF($D49=0,0,SUMIFS('Полная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H49" s="137">
        <f ca="1">IF($D49=0,0,SUMIFS('Полная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I49" s="137">
        <f ca="1">IF($D49=0,0,SUMIFS('Полная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J49" s="137">
        <f ca="1">IF($D49=0,0,SUMIFS('Полная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K49" s="137">
        <f ca="1">IF($D49=0,0,SUMIFS('Полная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L49" s="137">
        <f ca="1">IF($D49=0,0,SUMIFS('Полная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M49" s="137">
        <f ca="1">IF($D49=0,0,SUMIFS('Полная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N49" s="137">
        <f ca="1">IF($D49=0,0,SUMIFS('Полная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O49" s="137">
        <f ca="1">IF($D49=0,0,SUMIFS('Полная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P49" s="137">
        <f ca="1">IF($D49=0,0,SUMIFS('Полная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Q49" s="137">
        <f ca="1">IF($D49=0,0,SUMIFS('Полная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R49" s="186"/>
      <c r="AS49" s="186"/>
      <c r="AT49" s="187"/>
      <c r="AU49" s="421"/>
      <c r="AV49" s="187"/>
      <c r="AW49" s="421"/>
      <c r="AX49" s="137">
        <f ca="1">IF($D49=0,0,SUMIFS('Полная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Y49" s="137">
        <f ca="1">IF($D49=0,0,SUMIFS('Полная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AZ49" s="137">
        <f ca="1">IF($D49=0,0,SUMIFS('Полная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A49" s="137">
        <f ca="1">IF($D49=0,0,SUMIFS('Полная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B49" s="137">
        <f ca="1">IF($D49=0,0,SUMIFS('Полная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C49" s="137">
        <f ca="1">IF($D49=0,0,SUMIFS('Полная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D49" s="187"/>
      <c r="BE49" s="187"/>
      <c r="BF49" s="137">
        <f ca="1">IF($D49=0,0,SUMIFS('Полная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G49" s="137">
        <f ca="1">IF($D49=0,0,SUMIFS('Полная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H49" s="137">
        <f ca="1">IF($D49=0,0,SUMIFS('Полная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I49" s="137">
        <f ca="1">IF($D49=0,0,SUMIFS('Полная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J49" s="137">
        <f ca="1">IF($D49=0,0,SUMIFS('Полная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K49" s="137">
        <f ca="1">IF($D49=0,0,SUMIFS('Полная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L49" s="187"/>
      <c r="BM49" s="137">
        <f ca="1">IF($D49=0,0,SUMIFS('Полная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N49" s="188"/>
      <c r="BO49" s="134"/>
      <c r="BP49" s="134"/>
      <c r="BQ49" s="137">
        <f ca="1">IF($D49=0,0,SUMIFS('Полная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BR49" s="137"/>
      <c r="BS49" s="134"/>
      <c r="BT49" s="134"/>
      <c r="BU49" s="137"/>
      <c r="BV49" s="134"/>
      <c r="BW49" s="137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7">
        <f ca="1">IF($D49=0,0,SUMIFS('Полная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L49" s="137">
        <f ca="1">IF($D49=0,0,SUMIFS('Полная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M49" s="137">
        <f ca="1">IF($D49=0,0,SUMIFS('Полная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N49" s="137">
        <f ca="1">IF($D49=0,0,SUMIFS('Полная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O49" s="137">
        <f ca="1">IF($D49=0,0,SUMIFS('Полная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P49" s="137">
        <f ca="1">IF($D49=0,0,SUMIFS('Полная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Q49" s="134">
        <f ca="1">IF($D49=0,0,SUMIFS('Полная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R49" s="137">
        <f ca="1">IF($D49=0,0,SUMIFS('Полная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S49" s="137">
        <f ca="1">IF($D49=0,0,SUMIFS('Полная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T49" s="137">
        <f ca="1">IF($D49=0,0,SUMIFS('Полная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U49" s="137">
        <f ca="1">IF($D49=0,0,SUMIFS('Полная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V49" s="137">
        <f ca="1">IF($D49=0,0,SUMIFS('Полная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W49" s="137">
        <f ca="1">IF($D49=0,0,SUMIFS('Полная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X49" s="137">
        <f ca="1">IF($D49=0,0,SUMIFS('Полная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Y49" s="134">
        <f ca="1">IF($D49=0,0,SUMIFS('Полная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CZ49" s="137">
        <f ca="1">IF($D49=0,0,SUMIFS('Полная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A49" s="137">
        <f ca="1">IF($D49=0,0,SUMIFS('Полная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B49" s="137">
        <f ca="1">IF($D49=0,0,SUMIFS('Полная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C49" s="137">
        <f ca="1">IF($D49=0,0,SUMIFS('Полная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D49" s="134"/>
      <c r="DE49" s="137">
        <f ca="1">IF($D49=0,0,SUMIFS('Полная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F49" s="137"/>
      <c r="DG49" s="137">
        <f ca="1">IF($D49=0,0,SUMIFS('Полная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H49" s="137">
        <f ca="1">IF($D49=0,0,SUMIFS('Полная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I49" s="137">
        <f ca="1">IF($D49=0,0,SUMIFS('Полная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J49" s="137">
        <f ca="1">IF($D49=0,0,SUMIFS('Полная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K49" s="137">
        <f ca="1">IF($D49=0,0,SUMIFS('Полная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L49" s="137">
        <f ca="1">IF($D49=0,0,SUMIFS('Полная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M49" s="137">
        <f ca="1">IF($D49=0,0,SUMIFS('Полная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N49" s="137">
        <f ca="1">IF($D49=0,0,SUMIFS('Полная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O49" s="137">
        <f ca="1">IF($D49=0,0,SUMIFS('Полная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P49" s="137">
        <f ca="1">IF($D49=0,0,SUMIFS('Полная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Q49" s="137">
        <f ca="1">IF($D49=0,0,SUMIFS('Полная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R49" s="137">
        <f ca="1">IF($D49=0,0,SUMIFS('Полная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S49" s="137">
        <f ca="1">IF($D49=0,0,SUMIFS('Полная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T49" s="137">
        <f ca="1">IF($D49=0,0,SUMIFS('Полная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U49" s="137">
        <f ca="1">IF($D49=0,0,SUMIFS('Полная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V49" s="137">
        <f ca="1">IF($D49=0,0,SUMIFS('Полная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W49" s="137">
        <f ca="1">IF($D49=0,0,SUMIFS('Полная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X49" s="137">
        <f ca="1">IF($D49=0,0,SUMIFS('Полная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Y49" s="137">
        <f ca="1">IF($D49=0,0,SUMIFS('Полная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DZ49" s="137">
        <f ca="1">IF($D49=0,0,SUMIFS('Полная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A49" s="137">
        <f ca="1">IF($D49=0,0,SUMIFS('Полная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B49" s="137">
        <f ca="1">IF($D49=0,0,SUMIFS('Полная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C49" s="137">
        <f ca="1">IF($D49=0,0,SUMIFS('Полная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D49" s="137">
        <f ca="1">IF($D49=0,0,SUMIFS('Полная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E49" s="137">
        <f ca="1">IF($D49=0,0,SUMIFS('Полная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F49" s="137">
        <f ca="1">IF($D49=0,0,SUMIFS('Полная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G49" s="137">
        <f ca="1">IF($D49=0,0,SUMIFS('Полная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H49" s="137">
        <f ca="1">IF($D49=0,0,SUMIFS('Полная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I49" s="137">
        <f ca="1">IF($D49=0,0,SUMIFS('Полная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J49" s="137">
        <f ca="1">IF($D49=0,0,SUMIFS('Полная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K49" s="137">
        <f ca="1">IF($D49=0,0,SUMIFS('Полная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L49" s="137">
        <f ca="1">IF($D49=0,0,SUMIFS('Полная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M49" s="137">
        <f ca="1">IF($D49=0,0,SUMIFS('Полная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N49" s="137">
        <f ca="1">IF($D49=0,0,SUMIFS('Полная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O49" s="137">
        <f ca="1">IF($D49=0,0,SUMIFS('Полная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P49" s="137">
        <f ca="1">IF($D49=0,0,SUMIFS('Полная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Q49" s="137">
        <f ca="1">IF($D49=0,0,SUMIFS('Полная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R49" s="137">
        <f ca="1">IF($D49=0,0,SUMIFS('Полная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S49" s="137">
        <f ca="1">IF($D49=0,0,SUMIFS('Полная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T49" s="137">
        <f ca="1">IF($D49=0,0,SUMIFS('Полная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U49" s="137">
        <f ca="1">IF($D49=0,0,SUMIFS('Полная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V49" s="137">
        <f ca="1">IF($D49=0,0,SUMIFS('Полная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W49" s="137">
        <f ca="1">IF($D49=0,0,SUMIFS('Полная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X49" s="137">
        <f ca="1">IF($D49=0,0,SUMIFS('Полная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Y49" s="137">
        <f ca="1">IF($D49=0,0,SUMIFS('Полная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EZ49" s="137">
        <f ca="1">IF($D49=0,0,SUMIFS('Полная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A49" s="137">
        <f ca="1">IF($D49=0,0,SUMIFS('Полная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B49" s="137">
        <f ca="1">IF($D49=0,0,SUMIFS('Полная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C49" s="137">
        <f ca="1">IF($D49=0,0,SUMIFS('Полная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D49" s="137">
        <f ca="1">IF($D49=0,0,SUMIFS('Полная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E49" s="137">
        <f ca="1">IF($D49=0,0,SUMIFS('Полная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F49" s="137">
        <f ca="1">IF($D49=0,0,SUMIFS('Полная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G49" s="137">
        <f ca="1">IF($D49=0,0,SUMIFS('Полная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H49" s="137">
        <f ca="1">IF($D49=0,0,SUMIFS('Полная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I49" s="137">
        <f ca="1">IF($D49=0,0,SUMIFS('Полная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J49" s="137">
        <f ca="1">IF($D49=0,0,SUMIFS('Полная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K49" s="137">
        <f ca="1">IF($D49=0,0,SUMIFS('Полная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L49" s="137">
        <f ca="1">IF($D49=0,0,SUMIFS('Полная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M49" s="137">
        <f ca="1">IF($D49=0,0,SUMIFS('Полная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N49" s="137">
        <f ca="1">IF($D49=0,0,SUMIFS('Полная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O49" s="137">
        <f ca="1">IF($D49=0,0,SUMIFS('Полная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P49" s="137">
        <f ca="1">IF($D49=0,0,SUMIFS('Полная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Q49" s="137">
        <f ca="1">IF($D49=0,0,SUMIFS('Полная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R49" s="137">
        <f ca="1">IF($D49=0,0,SUMIFS('Полная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S49" s="137">
        <f ca="1">IF($D49=0,0,SUMIFS('Полная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T49" s="137">
        <f ca="1">IF($D49=0,0,SUMIFS('Полная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U49" s="137">
        <f ca="1">IF($D49=0,0,SUMIFS('Полная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V49" s="137">
        <f ca="1">IF($D49=0,0,SUMIFS('Полная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W49" s="137">
        <f ca="1">IF($D49=0,0,SUMIFS('Полная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X49" s="137">
        <f ca="1">IF($D49=0,0,SUMIFS('Полная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Y49" s="137">
        <f ca="1">IF($D49=0,0,SUMIFS('Полная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FZ49" s="137">
        <f ca="1">IF($D49=0,0,SUMIFS('Полная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A49" s="137">
        <f ca="1">IF($D49=0,0,SUMIFS('Полная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B49" s="137">
        <f ca="1">IF($D49=0,0,SUMIFS('Полная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C49" s="137">
        <f ca="1">IF($D49=0,0,SUMIFS('Полная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D49" s="137">
        <f ca="1">IF($D49=0,0,SUMIFS('Полная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E49" s="137">
        <f ca="1">IF($D49=0,0,SUMIFS('Полная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F49" s="137">
        <f ca="1">IF($D49=0,0,SUMIFS('Полная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G49" s="137">
        <f ca="1">IF($D49=0,0,SUMIFS('Полная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H49" s="137">
        <f ca="1">IF($D49=0,0,SUMIFS('Полная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I49" s="137">
        <f ca="1">IF($D49=0,0,SUMIFS('Полная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J49" s="137">
        <f ca="1">IF($D49=0,0,SUMIFS('Полная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K49" s="137">
        <f ca="1">IF($D49=0,0,SUMIFS('Полная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L49" s="137">
        <f ca="1">IF($D49=0,0,SUMIFS('Полная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M49" s="137">
        <f ca="1">IF($D49=0,0,SUMIFS('Полная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N49" s="137">
        <f ca="1">IF($D49=0,0,SUMIFS('Полная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O49" s="137">
        <f ca="1">IF($D49=0,0,SUMIFS('Полная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P49" s="137">
        <f ca="1">IF($D49=0,0,SUMIFS('Полная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Q49" s="137">
        <f ca="1">IF($D49=0,0,SUMIFS('Полная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R49" s="137">
        <f ca="1">IF($D49=0,0,SUMIFS('Полная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S49" s="137">
        <f ca="1">IF($D49=0,0,SUMIFS('Полная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T49" s="137">
        <f ca="1">IF($D49=0,0,SUMIFS('Полная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U49" s="137">
        <f ca="1">IF($D49=0,0,SUMIFS('Полная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V49" s="137">
        <f ca="1">IF($D49=0,0,SUMIFS('Полная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W49" s="137">
        <f ca="1">IF($D49=0,0,SUMIFS('Полная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X49" s="137">
        <f ca="1">IF($D49=0,0,SUMIFS('Полная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Y49" s="137">
        <f ca="1">IF($D49=0,0,SUMIFS('Полная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GZ49" s="137">
        <f ca="1">IF($D49=0,0,SUMIFS('Полная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A49" s="137">
        <f ca="1">IF($D49=0,0,SUMIFS('Полная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B49" s="137">
        <f ca="1">IF($D49=0,0,SUMIFS('Полная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C49" s="137">
        <f ca="1">IF($D49=0,0,SUMIFS('Полная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D49" s="137">
        <f ca="1">IF($D49=0,0,SUMIFS('Полная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E49" s="137">
        <f ca="1">IF($D49=0,0,SUMIFS('Полная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F49" s="137">
        <f ca="1">IF($D49=0,0,SUMIFS('Полная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G49" s="137">
        <f ca="1">IF($D49=0,0,SUMIFS('Полная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H49" s="137">
        <f ca="1">IF($D49=0,0,SUMIFS('Полная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I49" s="137">
        <f ca="1">IF($D49=0,0,SUMIFS('Полная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J49" s="137">
        <f ca="1">IF($D49=0,0,SUMIFS('Полная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K49" s="137">
        <f ca="1">IF($D49=0,0,SUMIFS('Полная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L49" s="137">
        <f ca="1">IF($D49=0,0,SUMIFS('Полная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M49" s="137">
        <f ca="1">IF($D49=0,0,SUMIFS('Полная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N49" s="137">
        <f ca="1">IF($D49=0,0,SUMIFS('Полная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O49" s="137">
        <f ca="1">IF($D49=0,0,SUMIFS('Полная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P49" s="137">
        <f ca="1">IF($D49=0,0,SUMIFS('Полная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Q49" s="137">
        <f ca="1">IF($D49=0,0,SUMIFS('Полная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R49" s="137">
        <f ca="1">IF($D49=0,0,SUMIFS('Полная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S49" s="137">
        <f ca="1">IF($D49=0,0,SUMIFS('Полная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T49" s="137">
        <f ca="1">IF($D49=0,0,SUMIFS('Полная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U49" s="137">
        <f ca="1">IF($D49=0,0,SUMIFS('Полная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V49" s="137">
        <f ca="1">IF($D49=0,0,SUMIFS('Полная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W49" s="137">
        <f ca="1">IF($D49=0,0,SUMIFS('Полная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X49" s="137">
        <f ca="1">IF($D49=0,0,SUMIFS('Полная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Y49" s="137">
        <f ca="1">IF($D49=0,0,SUMIFS('Полная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HZ49" s="137">
        <f ca="1">IF($D49=0,0,SUMIFS('Полная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A49" s="137">
        <f ca="1">IF($D49=0,0,SUMIFS('Полная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B49" s="137">
        <f ca="1">IF($D49=0,0,SUMIFS('Полная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C49" s="137">
        <f ca="1">IF($D49=0,0,SUMIFS('Полная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D49" s="137">
        <f ca="1">IF($D49=0,0,SUMIFS('Полная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E49" s="137">
        <f ca="1">IF($D49=0,0,SUMIFS('Полная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F49" s="137">
        <f ca="1">IF($D49=0,0,SUMIFS('Полная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G49" s="137">
        <f ca="1">IF($D49=0,0,SUMIFS('Полная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H49" s="137">
        <f ca="1">IF($D49=0,0,SUMIFS('Полная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I49" s="137">
        <f ca="1">IF($D49=0,0,SUMIFS('Полная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J49" s="137">
        <f ca="1">IF($D49=0,0,SUMIFS('Полная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K49" s="137">
        <f ca="1">IF($D49=0,0,SUMIFS('Полная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L49" s="137">
        <f ca="1">IF($D49=0,0,SUMIFS('Полная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M49" s="137">
        <f ca="1">IF($D49=0,0,SUMIFS('Полная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N49" s="137">
        <f ca="1">IF($D49=0,0,SUMIFS('Полная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O49" s="137">
        <f ca="1">IF($D49=0,0,SUMIFS('Полная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P49" s="137">
        <f ca="1">IF($D49=0,0,SUMIFS('Полная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Q49" s="137">
        <f ca="1">IF($D49=0,0,SUMIFS('Полная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R49" s="137">
        <f ca="1">IF($D49=0,0,SUMIFS('Полная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S49" s="137">
        <f ca="1">IF($D49=0,0,SUMIFS('Полная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T49" s="137">
        <f ca="1">IF($D49=0,0,SUMIFS('Полная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U49" s="137">
        <f ca="1">IF($D49=0,0,SUMIFS('Полная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V49" s="137">
        <f ca="1">IF($D49=0,0,SUMIFS('Полная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W49" s="137">
        <f ca="1">IF($D49=0,0,SUMIFS('Полная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X49" s="137">
        <f ca="1">IF($D49=0,0,SUMIFS('Полная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Y49" s="137">
        <f ca="1">IF($D49=0,0,SUMIFS('Полная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IZ49" s="137">
        <f ca="1">IF($D49=0,0,SUMIFS('Полная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A49" s="137">
        <f ca="1">IF($D49=0,0,SUMIFS('Полная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B49" s="137">
        <f ca="1">IF($D49=0,0,SUMIFS('Полная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C49" s="137">
        <f ca="1">IF($D49=0,0,SUMIFS('Полная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D49" s="137">
        <f ca="1">IF($D49=0,0,SUMIFS('Полная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E49" s="137">
        <f ca="1">IF($D49=0,0,SUMIFS('Полная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F49" s="137">
        <f ca="1">IF($D49=0,0,SUMIFS('Полная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G49" s="137">
        <f ca="1">IF($D49=0,0,SUMIFS('Полная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H49" s="137">
        <f ca="1">IF($D49=0,0,SUMIFS('Полная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I49" s="137">
        <f ca="1">IF($D49=0,0,SUMIFS('Полная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J49" s="137">
        <f ca="1">IF($D49=0,0,SUMIFS('Полная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K49" s="137">
        <f ca="1">IF($D49=0,0,SUMIFS('Полная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L49" s="137">
        <f ca="1">IF($D49=0,0,SUMIFS('Полная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M49" s="137">
        <f ca="1">IF($D49=0,0,SUMIFS('Полная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N49" s="137">
        <f ca="1">IF($D49=0,0,SUMIFS('Полная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O49" s="137">
        <f ca="1">IF($D49=0,0,SUMIFS('Полная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P49" s="137">
        <f ca="1">IF($D49=0,0,SUMIFS('Полная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Q49" s="137">
        <f ca="1">IF($D49=0,0,SUMIFS('Полная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R49" s="137">
        <f ca="1">IF($D49=0,0,SUMIFS('Полная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S49" s="137">
        <f ca="1">IF($D49=0,0,SUMIFS('Полная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T49" s="137">
        <f ca="1">IF($D49=0,0,SUMIFS('Полная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U49" s="137">
        <f ca="1">IF($D49=0,0,SUMIFS('Полная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V49" s="137">
        <f ca="1">IF($D49=0,0,SUMIFS('Полная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W49" s="137">
        <f ca="1">IF($D49=0,0,SUMIFS('Полная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X49" s="137">
        <f ca="1">IF($D49=0,0,SUMIFS('Полная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Y49" s="137">
        <f ca="1">IF($D49=0,0,SUMIFS('Полная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JZ49" s="137">
        <f ca="1">IF($D49=0,0,SUMIFS('Полная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A49" s="137">
        <f ca="1">IF($D49=0,0,SUMIFS('Полная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B49" s="137">
        <f ca="1">IF($D49=0,0,SUMIFS('Полная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C49" s="137">
        <f ca="1">IF($D49=0,0,SUMIFS('Полная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D49" s="137">
        <f ca="1">IF($D49=0,0,SUMIFS('Полная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E49" s="137">
        <f ca="1">IF($D49=0,0,SUMIFS('Полная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F49" s="137">
        <f ca="1">IF($D49=0,0,SUMIFS('Полная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G49" s="137">
        <f ca="1">IF($D49=0,0,SUMIFS('Полная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H49" s="137">
        <f ca="1">IF($D49=0,0,SUMIFS('Полная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I49" s="137">
        <f ca="1">IF($D49=0,0,SUMIFS('Полная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J49" s="137">
        <f ca="1">IF($D49=0,0,SUMIFS('Полная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K49" s="137">
        <f ca="1">IF($D49=0,0,SUMIFS('Полная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L49" s="137">
        <f ca="1">IF($D49=0,0,SUMIFS('Полная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M49" s="137">
        <f ca="1">IF($D49=0,0,SUMIFS('Полная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N49" s="137">
        <f ca="1">IF($D49=0,0,SUMIFS('Полная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O49" s="137">
        <f ca="1">IF($D49=0,0,SUMIFS('Полная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P49" s="137">
        <f ca="1">IF($D49=0,0,SUMIFS('Полная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Q49" s="137">
        <f ca="1">IF($D49=0,0,SUMIFS('Полная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R49" s="137">
        <f ca="1">IF($D49=0,0,SUMIFS('Полная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S49" s="137">
        <f ca="1">IF($D49=0,0,SUMIFS('Полная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T49" s="137">
        <f ca="1">IF($D49=0,0,SUMIFS('Полная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U49" s="137">
        <f ca="1">IF($D49=0,0,SUMIFS('Полная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V49" s="137">
        <f ca="1">IF($D49=0,0,SUMIFS('Полная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W49" s="137">
        <f ca="1">IF($D49=0,0,SUMIFS('Полная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X49" s="137">
        <f ca="1">IF($D49=0,0,SUMIFS('Полная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Y49" s="137">
        <f ca="1">IF($D49=0,0,SUMIFS('Полная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KZ49" s="137">
        <f ca="1">IF($D49=0,0,SUMIFS('Полная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A49" s="137">
        <f ca="1">IF($D49=0,0,SUMIFS('Полная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B49" s="137">
        <f ca="1">IF($D49=0,0,SUMIFS('Полная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C49" s="137">
        <f ca="1">IF($D49=0,0,SUMIFS('Полная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D49" s="137">
        <f ca="1">IF($D49=0,0,SUMIFS('Полная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E49" s="137">
        <f ca="1">IF($D49=0,0,SUMIFS('Полная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F49" s="137">
        <f ca="1">IF($D49=0,0,SUMIFS('Полная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G49" s="137">
        <f ca="1">IF($D49=0,0,SUMIFS('Полная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H49" s="137">
        <f ca="1">IF($D49=0,0,SUMIFS('Полная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I49" s="137">
        <f ca="1">IF($D49=0,0,SUMIFS('Полная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J49" s="137">
        <f ca="1">IF($D49=0,0,SUMIFS('Полная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K49" s="137">
        <f ca="1">IF($D49=0,0,SUMIFS('Полная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L49" s="137">
        <f ca="1">IF($D49=0,0,SUMIFS('Полная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M49" s="137">
        <f ca="1">IF($D49=0,0,SUMIFS('Полная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N49" s="137">
        <f ca="1">IF($D49=0,0,SUMIFS('Полная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O49" s="137">
        <f ca="1">IF($D49=0,0,SUMIFS('Полная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P49" s="137">
        <f ca="1">IF($D49=0,0,SUMIFS('Полная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Q49" s="137">
        <f ca="1">IF($D49=0,0,SUMIFS('Полная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R49" s="137">
        <f ca="1">IF($D49=0,0,SUMIFS('Полная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S49" s="137">
        <f ca="1">IF($D49=0,0,SUMIFS('Полная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T49" s="137">
        <f ca="1">IF($D49=0,0,SUMIFS('Полная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U49" s="137">
        <f ca="1">IF($D49=0,0,SUMIFS('Полная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V49" s="137">
        <f ca="1">IF($D49=0,0,SUMIFS('Полная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W49" s="137">
        <f ca="1">IF($D49=0,0,SUMIFS('Полная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X49" s="137">
        <f ca="1">IF($D49=0,0,SUMIFS('Полная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Y49" s="137">
        <f ca="1">IF($D49=0,0,SUMIFS('Полная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LZ49" s="137">
        <f ca="1">IF($D49=0,0,SUMIFS('Полная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A49" s="137">
        <f ca="1">IF($D49=0,0,SUMIFS('Полная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B49" s="137">
        <f ca="1">IF($D49=0,0,SUMIFS('Полная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C49" s="137">
        <f ca="1">IF($D49=0,0,SUMIFS('Полная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D49" s="137">
        <f ca="1">IF($D49=0,0,SUMIFS('Полная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E49" s="137">
        <f ca="1">IF($D49=0,0,SUMIFS('Полная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F49" s="137">
        <f ca="1">IF($D49=0,0,SUMIFS('Полная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G49" s="137">
        <f ca="1">IF($D49=0,0,SUMIFS('Полная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H49" s="137">
        <f ca="1">IF($D49=0,0,SUMIFS('Полная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I49" s="137">
        <f ca="1">IF($D49=0,0,SUMIFS('Полная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J49" s="137">
        <f ca="1">IF($D49=0,0,SUMIFS('Полная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K49" s="137">
        <f ca="1">IF($D49=0,0,SUMIFS('Полная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L49" s="137">
        <f ca="1">IF($D49=0,0,SUMIFS('Полная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M49" s="137">
        <f ca="1">IF($D49=0,0,SUMIFS('Полная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N49" s="137">
        <f ca="1">IF($D49=0,0,SUMIFS('Полная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O49" s="137">
        <f ca="1">IF($D49=0,0,SUMIFS('Полная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P49" s="137">
        <f ca="1">IF($D49=0,0,SUMIFS('Полная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Q49" s="137">
        <f ca="1">IF($D49=0,0,SUMIFS('Полная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R49" s="137">
        <f ca="1">IF($D49=0,0,SUMIFS('Полная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S49" s="137">
        <f ca="1">IF($D49=0,0,SUMIFS('Полная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T49" s="137">
        <f ca="1">IF($D49=0,0,SUMIFS('Полная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U49" s="137">
        <f ca="1">IF($D49=0,0,SUMIFS('Полная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V49" s="137">
        <f ca="1">IF($D49=0,0,SUMIFS('Полная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W49" s="137">
        <f ca="1">IF($D49=0,0,SUMIFS('Полная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X49" s="137">
        <f ca="1">IF($D49=0,0,SUMIFS('Полная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Y49" s="137">
        <f ca="1">IF($D49=0,0,SUMIFS('Полная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MZ49" s="137">
        <f ca="1">IF($D49=0,0,SUMIFS('Полная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A49" s="137">
        <f ca="1">IF($D49=0,0,SUMIFS('Полная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B49" s="137">
        <f ca="1">IF($D49=0,0,SUMIFS('Полная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C49" s="137">
        <f ca="1">IF($D49=0,0,SUMIFS('Полная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D49" s="137">
        <f ca="1">IF($D49=0,0,SUMIFS('Полная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E49" s="137">
        <f ca="1">IF($D49=0,0,SUMIFS('Полная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F49" s="137">
        <f ca="1">IF($D49=0,0,SUMIFS('Полная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G49" s="137">
        <f ca="1">IF($D49=0,0,SUMIFS('Полная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H49" s="137">
        <f ca="1">IF($D49=0,0,SUMIFS('Полная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I49" s="137">
        <f ca="1">IF($D49=0,0,SUMIFS('Полная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J49" s="137">
        <f ca="1">IF($D49=0,0,SUMIFS('Полная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K49" s="137">
        <f ca="1">IF($D49=0,0,SUMIFS('Полная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L49" s="137">
        <f ca="1">IF($D49=0,0,SUMIFS('Полная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M49" s="137">
        <f ca="1">IF($D49=0,0,SUMIFS('Полная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N49" s="137">
        <f ca="1">IF($D49=0,0,SUMIFS('Полная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O49" s="137">
        <f ca="1">IF($D49=0,0,SUMIFS('Полная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P49" s="137">
        <f ca="1">IF($D49=0,0,SUMIFS('Полная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Q49" s="137">
        <f ca="1">IF($D49=0,0,SUMIFS('Полная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R49" s="137">
        <f ca="1">IF($D49=0,0,SUMIFS('Полная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S49" s="137">
        <f ca="1">IF($D49=0,0,SUMIFS('Полная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T49" s="137">
        <f ca="1">IF($D49=0,0,SUMIFS('Полная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U49" s="137">
        <f ca="1">IF($D49=0,0,SUMIFS('Полная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V49" s="137">
        <f ca="1">IF($D49=0,0,SUMIFS('Полная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W49" s="137">
        <f ca="1">IF($D49=0,0,SUMIFS('Полная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X49" s="137">
        <f ca="1">IF($D49=0,0,SUMIFS('Полная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Y49" s="137">
        <f ca="1">IF($D49=0,0,SUMIFS('Полная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NZ49" s="137">
        <f ca="1">IF($D49=0,0,SUMIFS('Полная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A49" s="137">
        <f ca="1">IF($D49=0,0,SUMIFS('Полная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B49" s="137">
        <f ca="1">IF($D49=0,0,SUMIFS('Полная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C49" s="137">
        <f ca="1">IF($D49=0,0,SUMIFS('Полная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D49" s="137">
        <f ca="1">IF($D49=0,0,SUMIFS('Полная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E49" s="137">
        <f ca="1">IF($D49=0,0,SUMIFS('Полная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F49" s="137">
        <f ca="1">IF($D49=0,0,SUMIFS('Полная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G49" s="137">
        <f ca="1">IF($D49=0,0,SUMIFS('Полная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H49" s="137">
        <f ca="1">IF($D49=0,0,SUMIFS('Полная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I49" s="137">
        <f ca="1">IF($D49=0,0,SUMIFS('Полная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J49" s="137">
        <f ca="1">IF($D49=0,0,SUMIFS('Полная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K49" s="137">
        <f ca="1">IF($D49=0,0,SUMIFS('Полная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L49" s="137">
        <f ca="1">IF($D49=0,0,SUMIFS('Полная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M49" s="137">
        <f ca="1">IF($D49=0,0,SUMIFS('Полная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N49" s="137">
        <f ca="1">IF($D49=0,0,SUMIFS('Полная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O49" s="137">
        <f ca="1">IF($D49=0,0,SUMIFS('Полная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P49" s="137">
        <f ca="1">IF($D49=0,0,SUMIFS('Полная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Q49" s="137">
        <f ca="1">IF($D49=0,0,SUMIFS('Полная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R49" s="137">
        <f ca="1">IF($D49=0,0,SUMIFS('Полная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S49" s="137">
        <f ca="1">IF($D49=0,0,SUMIFS('Полная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T49" s="137">
        <f ca="1">IF($D49=0,0,SUMIFS('Полная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U49" s="137">
        <f ca="1">IF($D49=0,0,SUMIFS('Полная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V49" s="137">
        <f ca="1">IF($D49=0,0,SUMIFS('Полная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W49" s="137">
        <f ca="1">IF($D49=0,0,SUMIFS('Полная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X49" s="137">
        <f ca="1">IF($D49=0,0,SUMIFS('Полная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Y49" s="137">
        <f ca="1">IF($D49=0,0,SUMIFS('Полная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OZ49" s="137">
        <f ca="1">IF($D49=0,0,SUMIFS('Полная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A49" s="137">
        <f ca="1">IF($D49=0,0,SUMIFS('Полная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B49" s="137">
        <f ca="1">IF($D49=0,0,SUMIFS('Полная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C49" s="137">
        <f ca="1">IF($D49=0,0,SUMIFS('Полная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D49" s="137">
        <f ca="1">IF($D49=0,0,SUMIFS('Полная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E49" s="137">
        <f ca="1">IF($D49=0,0,SUMIFS('Полная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F49" s="137">
        <f ca="1">IF($D49=0,0,SUMIFS('Полная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G49" s="137">
        <f ca="1">IF($D49=0,0,SUMIFS('Полная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H49" s="137">
        <f ca="1">IF($D49=0,0,SUMIFS('Полная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I49" s="137">
        <f ca="1">IF($D49=0,0,SUMIFS('Полная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J49" s="137">
        <f ca="1">IF($D49=0,0,SUMIFS('Полная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K49" s="137">
        <f ca="1">IF($D49=0,0,SUMIFS('Полная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L49" s="137">
        <f ca="1">IF($D49=0,0,SUMIFS('Полная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M49" s="137">
        <f ca="1">IF($D49=0,0,SUMIFS('Полная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N49" s="137">
        <f ca="1">IF($D49=0,0,SUMIFS('Полная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O49" s="137">
        <f ca="1">IF($D49=0,0,SUMIFS('Полная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P49" s="137">
        <f ca="1">IF($D49=0,0,SUMIFS('Полная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Q49" s="137">
        <f ca="1">IF($D49=0,0,SUMIFS('Полная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R49" s="137">
        <f ca="1">IF($D49=0,0,SUMIFS('Полная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S49" s="137">
        <f ca="1">IF($D49=0,0,SUMIFS('Полная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T49" s="137">
        <f ca="1">IF($D49=0,0,SUMIFS('Полная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U49" s="137">
        <f ca="1">IF($D49=0,0,SUMIFS('Полная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V49" s="137">
        <f ca="1">IF($D49=0,0,SUMIFS('Полная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W49" s="137">
        <f ca="1">IF($D49=0,0,SUMIFS('Полная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X49" s="137">
        <f ca="1">IF($D49=0,0,SUMIFS('Полная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Y49" s="137">
        <f ca="1">IF($D49=0,0,SUMIFS('Полная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PZ49" s="137">
        <f ca="1">IF($D49=0,0,SUMIFS('Полная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A49" s="137">
        <f ca="1">IF($D49=0,0,SUMIFS('Полная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B49" s="137">
        <f ca="1">IF($D49=0,0,SUMIFS('Полная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C49" s="137">
        <f ca="1">IF($D49=0,0,SUMIFS('Полная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D49" s="137">
        <f ca="1">IF($D49=0,0,SUMIFS('Полная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E49" s="137">
        <f ca="1">IF($D49=0,0,SUMIFS('Полная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F49" s="137">
        <f ca="1">IF($D49=0,0,SUMIFS('Полная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G49" s="137">
        <f ca="1">IF($D49=0,0,SUMIFS('Полная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H49" s="137">
        <f ca="1">IF($D49=0,0,SUMIFS('Полная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I49" s="137">
        <f ca="1">IF($D49=0,0,SUMIFS('Полная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J49" s="137">
        <f ca="1">IF($D49=0,0,SUMIFS('Полная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K49" s="137">
        <f ca="1">IF($D49=0,0,SUMIFS('Полная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L49" s="137">
        <f ca="1">IF($D49=0,0,SUMIFS('Полная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M49" s="137">
        <f ca="1">IF($D49=0,0,SUMIFS('Полная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N49" s="137">
        <f ca="1">IF($D49=0,0,SUMIFS('Полная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O49" s="137">
        <f ca="1">IF($D49=0,0,SUMIFS('Полная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P49" s="137">
        <f ca="1">IF($D49=0,0,SUMIFS('Полная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Q49" s="137">
        <f ca="1">IF($D49=0,0,SUMIFS('Полная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R49" s="137">
        <f ca="1">IF($D49=0,0,SUMIFS('Полная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S49" s="137">
        <f ca="1">IF($D49=0,0,SUMIFS('Полная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T49" s="137">
        <f ca="1">IF($D49=0,0,SUMIFS('Полная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U49" s="137">
        <f ca="1">IF($D49=0,0,SUMIFS('Полная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V49" s="137">
        <f ca="1">IF($D49=0,0,SUMIFS('Полная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W49" s="137">
        <f ca="1">IF($D49=0,0,SUMIFS('Полная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X49" s="137">
        <f ca="1">IF($D49=0,0,SUMIFS('Полная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Y49" s="137">
        <f ca="1">IF($D49=0,0,SUMIFS('Полная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QZ49" s="137">
        <f ca="1">IF($D49=0,0,SUMIFS('Полная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A49" s="137">
        <f ca="1">IF($D49=0,0,SUMIFS('Полная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B49" s="137">
        <f ca="1">IF($D49=0,0,SUMIFS('Полная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C49" s="137">
        <f ca="1">IF($D49=0,0,SUMIFS('Полная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D49" s="137">
        <f ca="1">IF($D49=0,0,SUMIFS('Полная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E49" s="137">
        <f ca="1">IF($D49=0,0,SUMIFS('Полная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F49" s="137">
        <f ca="1">IF($D49=0,0,SUMIFS('Полная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G49" s="137">
        <f ca="1">IF($D49=0,0,SUMIFS('Полная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H49" s="137">
        <f ca="1">IF($D49=0,0,SUMIFS('Полная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I49" s="137">
        <f ca="1">IF($D49=0,0,SUMIFS('Полная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J49" s="137">
        <f ca="1">IF($D49=0,0,SUMIFS('Полная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K49" s="137">
        <f ca="1">IF($D49=0,0,SUMIFS('Полная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L49" s="137">
        <f ca="1">IF($D49=0,0,SUMIFS('Полная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M49" s="137">
        <f ca="1">IF($D49=0,0,SUMIFS('Полная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N49" s="137">
        <f ca="1">IF($D49=0,0,SUMIFS('Полная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O49" s="137">
        <f ca="1">IF($D49=0,0,SUMIFS('Полная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P49" s="137">
        <f ca="1">IF($D49=0,0,SUMIFS('Полная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Q49" s="137">
        <f ca="1">IF($D49=0,0,SUMIFS('Полная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R49" s="137">
        <f ca="1">IF($D49=0,0,SUMIFS('Полная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S49" s="137">
        <f ca="1">IF($D49=0,0,SUMIFS('Полная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T49" s="137">
        <f ca="1">IF($D49=0,0,SUMIFS('Полная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U49" s="137">
        <f ca="1">IF($D49=0,0,SUMIFS('Полная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V49" s="137">
        <f ca="1">IF($D49=0,0,SUMIFS('Полная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W49" s="137">
        <f ca="1">IF($D49=0,0,SUMIFS('Полная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X49" s="137">
        <f ca="1">IF($D49=0,0,SUMIFS('Полная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Y49" s="137">
        <f ca="1">IF($D49=0,0,SUMIFS('Полная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RZ49" s="137">
        <f ca="1">IF($D49=0,0,SUMIFS('Полная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A49" s="137">
        <f ca="1">IF($D49=0,0,SUMIFS('Полная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B49" s="137">
        <f ca="1">IF($D49=0,0,SUMIFS('Полная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C49" s="137">
        <f ca="1">IF($D49=0,0,SUMIFS('Полная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D49" s="137">
        <f ca="1">IF($D49=0,0,SUMIFS('Полная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E49" s="137">
        <f ca="1">IF($D49=0,0,SUMIFS('Полная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F49" s="137">
        <f ca="1">IF($D49=0,0,SUMIFS('Полная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G49" s="137">
        <f ca="1">IF($D49=0,0,SUMIFS('Полная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H49" s="137">
        <f ca="1">IF($D49=0,0,SUMIFS('Полная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I49" s="137">
        <f ca="1">IF($D49=0,0,SUMIFS('Полная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J49" s="137">
        <f ca="1">IF($D49=0,0,SUMIFS('Полная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K49" s="137">
        <f ca="1">IF($D49=0,0,SUMIFS('Полная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L49" s="137">
        <f ca="1">IF($D49=0,0,SUMIFS('Полная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M49" s="137">
        <f ca="1">IF($D49=0,0,SUMIFS('Полная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N49" s="137">
        <f ca="1">IF($D49=0,0,SUMIFS('Полная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O49" s="137">
        <f ca="1">IF($D49=0,0,SUMIFS('Полная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P49" s="137">
        <f ca="1">IF($D49=0,0,SUMIFS('Полная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Q49" s="137">
        <f ca="1">IF($D49=0,0,SUMIFS('Полная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R49" s="137">
        <f ca="1">IF($D49=0,0,SUMIFS('Полная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S49" s="137">
        <f ca="1">IF($D49=0,0,SUMIFS('Полная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T49" s="137">
        <f ca="1">IF($D49=0,0,SUMIFS('Полная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U49" s="137">
        <f ca="1">IF($D49=0,0,SUMIFS('Полная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V49" s="137">
        <f ca="1">IF($D49=0,0,SUMIFS('Полная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W49" s="137">
        <f ca="1">IF($D49=0,0,SUMIFS('Полная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X49" s="137">
        <f ca="1">IF($D49=0,0,SUMIFS('Полная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Y49" s="137">
        <f ca="1">IF($D49=0,0,SUMIFS('Полная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SZ49" s="137">
        <f ca="1">IF($D49=0,0,SUMIFS('Полная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A49" s="137">
        <f ca="1">IF($D49=0,0,SUMIFS('Полная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B49" s="137">
        <f ca="1">IF($D49=0,0,SUMIFS('Полная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C49" s="137">
        <f ca="1">IF($D49=0,0,SUMIFS('Полная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D49" s="137">
        <f ca="1">IF($D49=0,0,SUMIFS('Полная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E49" s="137">
        <f ca="1">IF($D49=0,0,SUMIFS('Полная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F49" s="137">
        <f ca="1">IF($D49=0,0,SUMIFS('Полная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G49" s="137">
        <f ca="1">IF($D49=0,0,SUMIFS('Полная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H49" s="137">
        <f ca="1">IF($D49=0,0,SUMIFS('Полная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I49" s="137">
        <f ca="1">IF($D49=0,0,SUMIFS('Полная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J49" s="137">
        <f ca="1">IF($D49=0,0,SUMIFS('Полная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K49" s="137">
        <f ca="1">IF($D49=0,0,SUMIFS('Полная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L49" s="137">
        <f ca="1">IF($D49=0,0,SUMIFS('Полная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M49" s="137">
        <f ca="1">IF($D49=0,0,SUMIFS('Полная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N49" s="137">
        <f ca="1">IF($D49=0,0,SUMIFS('Полная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O49" s="137">
        <f ca="1">IF($D49=0,0,SUMIFS('Полная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P49" s="137">
        <f ca="1">IF($D49=0,0,SUMIFS('Полная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Q49" s="137">
        <f ca="1">IF($D49=0,0,SUMIFS('Полная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R49" s="137">
        <f ca="1">IF($D49=0,0,SUMIFS('Полная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S49" s="137">
        <f ca="1">IF($D49=0,0,SUMIFS('Полная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T49" s="137">
        <f ca="1">IF($D49=0,0,SUMIFS('Полная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U49" s="137">
        <f ca="1">IF($D49=0,0,SUMIFS('Полная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V49" s="137">
        <f ca="1">IF($D49=0,0,SUMIFS('Полная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W49" s="137">
        <f ca="1">IF($D49=0,0,SUMIFS('Полная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X49" s="137">
        <f ca="1">IF($D49=0,0,SUMIFS('Полная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Y49" s="137">
        <f ca="1">IF($D49=0,0,SUMIFS('Полная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TZ49" s="137">
        <f ca="1">IF($D49=0,0,SUMIFS('Полная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A49" s="137">
        <f ca="1">IF($D49=0,0,SUMIFS('Полная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B49" s="137">
        <f ca="1">IF($D49=0,0,SUMIFS('Полная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C49" s="137">
        <f ca="1">IF($D49=0,0,SUMIFS('Полная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D49" s="137">
        <f ca="1">IF($D49=0,0,SUMIFS('Полная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E49" s="137">
        <f ca="1">IF($D49=0,0,SUMIFS('Полная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F49" s="137">
        <f ca="1">IF($D49=0,0,SUMIFS('Полная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G49" s="137">
        <f ca="1">IF($D49=0,0,SUMIFS('Полная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H49" s="137">
        <f ca="1">IF($D49=0,0,SUMIFS('Полная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I49" s="137">
        <f ca="1">IF($D49=0,0,SUMIFS('Полная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J49" s="137">
        <f ca="1">IF($D49=0,0,SUMIFS('Полная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K49" s="137">
        <f ca="1">IF($D49=0,0,SUMIFS('Полная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L49" s="137">
        <f ca="1">IF($D49=0,0,SUMIFS('Полная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M49" s="137">
        <f ca="1">IF($D49=0,0,SUMIFS('Полная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N49" s="137">
        <f ca="1">IF($D49=0,0,SUMIFS('Полная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O49" s="137">
        <f ca="1">IF($D49=0,0,SUMIFS('Полная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P49" s="137">
        <f ca="1">IF($D49=0,0,SUMIFS('Полная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Q49" s="137">
        <f ca="1">IF($D49=0,0,SUMIFS('Полная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R49" s="137">
        <f ca="1">IF($D49=0,0,SUMIFS('Полная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S49" s="137">
        <f ca="1">IF($D49=0,0,SUMIFS('Полная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T49" s="137">
        <f ca="1">IF($D49=0,0,SUMIFS('Полная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U49" s="137">
        <f ca="1">IF($D49=0,0,SUMIFS('Полная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V49" s="137">
        <f ca="1">IF($D49=0,0,SUMIFS('Полная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W49" s="137">
        <f ca="1">IF($D49=0,0,SUMIFS('Полная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X49" s="137">
        <f ca="1">IF($D49=0,0,SUMIFS('Полная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Y49" s="137">
        <f ca="1">IF($D49=0,0,SUMIFS('Полная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UZ49" s="137">
        <f ca="1">IF($D49=0,0,SUMIFS('Полная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A49" s="137">
        <f ca="1">IF($D49=0,0,SUMIFS('Полная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B49" s="137">
        <f ca="1">IF($D49=0,0,SUMIFS('Полная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C49" s="137">
        <f ca="1">IF($D49=0,0,SUMIFS('Полная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D49" s="137">
        <f ca="1">IF($D49=0,0,SUMIFS('Полная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E49" s="137">
        <f ca="1">IF($D49=0,0,SUMIFS('Полная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F49" s="137">
        <f ca="1">IF($D49=0,0,SUMIFS('Полная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G49" s="137">
        <f ca="1">IF($D49=0,0,SUMIFS('Полная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H49" s="137">
        <f ca="1">IF($D49=0,0,SUMIFS('Полная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I49" s="137">
        <f ca="1">IF($D49=0,0,SUMIFS('Полная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J49" s="137">
        <f ca="1">IF($D49=0,0,SUMIFS('Полная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K49" s="137">
        <f ca="1">IF($D49=0,0,SUMIFS('Полная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L49" s="137">
        <f ca="1">IF($D49=0,0,SUMIFS('Полная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M49" s="137">
        <f ca="1">IF($D49=0,0,SUMIFS('Полная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N49" s="137">
        <f ca="1">IF($D49=0,0,SUMIFS('Полная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O49" s="137">
        <f ca="1">IF($D49=0,0,SUMIFS('Полная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P49" s="137">
        <f ca="1">IF($D49=0,0,SUMIFS('Полная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Q49" s="137">
        <f ca="1">IF($D49=0,0,SUMIFS('Полная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R49" s="137">
        <f ca="1">IF($D49=0,0,SUMIFS('Полная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S49" s="137">
        <f ca="1">IF($D49=0,0,SUMIFS('Полная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T49" s="137">
        <f ca="1">IF($D49=0,0,SUMIFS('Полная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U49" s="137">
        <f ca="1">IF($D49=0,0,SUMIFS('Полная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V49" s="137">
        <f ca="1">IF($D49=0,0,SUMIFS('Полная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W49" s="137">
        <f ca="1">IF($D49=0,0,SUMIFS('Полная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X49" s="137">
        <f ca="1">IF($D49=0,0,SUMIFS('Полная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Y49" s="137">
        <f ca="1">IF($D49=0,0,SUMIFS('Полная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VZ49" s="137">
        <f ca="1">IF($D49=0,0,SUMIFS('Полная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A49" s="137">
        <f ca="1">IF($D49=0,0,SUMIFS('Полная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B49" s="137">
        <f ca="1">IF($D49=0,0,SUMIFS('Полная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C49" s="137">
        <f ca="1">IF($D49=0,0,SUMIFS('Полная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D49" s="137">
        <f ca="1">IF($D49=0,0,SUMIFS('Полная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E49" s="137">
        <f ca="1">IF($D49=0,0,SUMIFS('Полная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F49" s="137">
        <f ca="1">IF($D49=0,0,SUMIFS('Полная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G49" s="137">
        <f ca="1">IF($D49=0,0,SUMIFS('Полная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H49" s="137">
        <f ca="1">IF($D49=0,0,SUMIFS('Полная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I49" s="137">
        <f ca="1">IF($D49=0,0,SUMIFS('Полная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J49" s="137">
        <f ca="1">IF($D49=0,0,SUMIFS('Полная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K49" s="137">
        <f ca="1">IF($D49=0,0,SUMIFS('Полная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L49" s="137">
        <f ca="1">IF($D49=0,0,SUMIFS('Полная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M49" s="137">
        <f ca="1">IF($D49=0,0,SUMIFS('Полная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N49" s="137">
        <f ca="1">IF($D49=0,0,SUMIFS('Полная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O49" s="137">
        <f ca="1">IF($D49=0,0,SUMIFS('Полная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P49" s="137">
        <f ca="1">IF($D49=0,0,SUMIFS('Полная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Q49" s="137">
        <f ca="1">IF($D49=0,0,SUMIFS('Полная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R49" s="137">
        <f ca="1">IF($D49=0,0,SUMIFS('Полная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S49" s="137">
        <f ca="1">IF($D49=0,0,SUMIFS('Полная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T49" s="137">
        <f ca="1">IF($D49=0,0,SUMIFS('Полная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U49" s="137">
        <f ca="1">IF($D49=0,0,SUMIFS('Полная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V49" s="137">
        <f ca="1">IF($D49=0,0,SUMIFS('Полная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W49" s="137">
        <f ca="1">IF($D49=0,0,SUMIFS('Полная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X49" s="137">
        <f ca="1">IF($D49=0,0,SUMIFS('Полная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Y49" s="137">
        <f ca="1">IF($D49=0,0,SUMIFS('Полная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WZ49" s="137">
        <f ca="1">IF($D49=0,0,SUMIFS('Полная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A49" s="137">
        <f ca="1">IF($D49=0,0,SUMIFS('Полная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B49" s="137">
        <f ca="1">IF($D49=0,0,SUMIFS('Полная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C49" s="137">
        <f ca="1">IF($D49=0,0,SUMIFS('Полная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D49" s="137">
        <f ca="1">IF($D49=0,0,SUMIFS('Полная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E49" s="137">
        <f ca="1">IF($D49=0,0,SUMIFS('Полная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F49" s="137">
        <f ca="1">IF($D49=0,0,SUMIFS('Полная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G49" s="137">
        <f ca="1">IF($D49=0,0,SUMIFS('Полная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H49" s="137">
        <f ca="1">IF($D49=0,0,SUMIFS('Полная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I49" s="137">
        <f ca="1">IF($D49=0,0,SUMIFS('Полная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J49" s="137">
        <f ca="1">IF($D49=0,0,SUMIFS('Полная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K49" s="137">
        <f ca="1">IF($D49=0,0,SUMIFS('Полная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L49" s="137">
        <f ca="1">IF($D49=0,0,SUMIFS('Полная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M49" s="137">
        <f ca="1">IF($D49=0,0,SUMIFS('Полная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N49" s="137">
        <f ca="1">IF($D49=0,0,SUMIFS('Полная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O49" s="137">
        <f ca="1">IF($D49=0,0,SUMIFS('Полная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P49" s="141">
        <f ca="1">IF($D49=0,0,SUMIFS('Полная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Q49" s="137">
        <f ca="1">IF($D49=0,0,SUMIFS('Полная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R49" s="137">
        <f ca="1">IF($D49=0,0,SUMIFS('Полная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S49" s="137">
        <f ca="1">IF($D49=0,0,SUMIFS('Полная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T49" s="137">
        <f ca="1">IF($D49=0,0,SUMIFS('Полная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U49" s="137">
        <f ca="1">IF($D49=0,0,SUMIFS('Полная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V49" s="137">
        <f ca="1">IF($D49=0,0,SUMIFS('Полная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W49" s="137">
        <f ca="1">IF($D49=0,0,SUMIFS('Полная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X49" s="137">
        <f ca="1">IF($D49=0,0,SUMIFS('Полная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Y49" s="137">
        <f ca="1">IF($D49=0,0,SUMIFS('Полная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XZ49" s="137">
        <f ca="1">IF($D49=0,0,SUMIFS('Полная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YA49" s="137">
        <f ca="1">IF($D49=0,0,SUMIFS('Полная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YB49" s="137">
        <f ca="1">IF($D49=0,0,SUMIFS('Полная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YC49" s="137">
        <f ca="1">IF($D49=0,0,SUMIFS('Полная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YD49" s="137">
        <f ca="1">IF($D49=0,0,SUMIFS('Полная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YE49" s="141">
        <f ca="1">IF($D49=0,0,SUMIFS('Полная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(Авто)'!YP"&amp;$J$42),$C49)/$D49)</f>
        <v>0</v>
      </c>
      <c r="YF49" s="104"/>
      <c r="YG49" s="94"/>
    </row>
    <row r="50" spans="1:657" s="105" customFormat="1" ht="15" customHeight="1" x14ac:dyDescent="0.25">
      <c r="A50" s="133">
        <v>8</v>
      </c>
      <c r="B50" s="134" t="s">
        <v>761</v>
      </c>
      <c r="C50" s="135" t="s">
        <v>761</v>
      </c>
      <c r="D50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(Авто)'!YP"&amp;$J$42),$C50)</f>
        <v>0</v>
      </c>
      <c r="E50" s="134"/>
      <c r="F50" s="134"/>
      <c r="G50" s="134"/>
      <c r="H50" s="134"/>
      <c r="I50" s="137">
        <f ca="1">IF($D50=0,0,SUMIFS('Полная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50" s="136"/>
      <c r="K50" s="137">
        <f ca="1">IF($D50=0,0,SUMIFS('Полная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50" s="134"/>
      <c r="M50" s="137">
        <f ca="1">IF($D50=0,0,SUMIFS('Полная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50" s="134"/>
      <c r="O50" s="137">
        <f ca="1">IF($D50=0,0,SUMIFS('Полная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50" s="134"/>
      <c r="Q50" s="137">
        <f ca="1">IF($D50=0,0,SUMIFS('Полная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50" s="137">
        <f ca="1">IF($D50=0,0,SUMIFS('Полная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50" s="137">
        <f ca="1">IF($D50=0,0,SUMIFS('Полная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50" s="137">
        <f ca="1">IF($D50=0,0,SUMIFS('Полная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50" s="137">
        <f ca="1">IF($D50=0,0,SUMIFS('Полная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50" s="137">
        <f ca="1">IF($D50=0,0,SUMIFS('Полная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50" s="137">
        <f ca="1">IF($D50=0,0,SUMIFS('Полная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50" s="137">
        <f ca="1">IF($D50=0,0,SUMIFS('Полная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Y50" s="137">
        <f ca="1">IF($D50=0,0,SUMIFS('Полная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Z50" s="137">
        <f ca="1">IF($D50=0,0,SUMIFS('Полная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A50" s="137">
        <f ca="1">IF($D50=0,0,SUMIFS('Полная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B50" s="137">
        <f ca="1">IF($D50=0,0,SUMIFS('Полная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C50" s="137">
        <f ca="1">IF($D50=0,0,SUMIFS('Полная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D50" s="137">
        <f ca="1">IF($D50=0,0,SUMIFS('Полная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E50" s="137">
        <f ca="1">IF($D50=0,0,SUMIFS('Полная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F50" s="137">
        <f ca="1">IF($D50=0,0,SUMIFS('Полная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G50" s="137">
        <f ca="1">IF($D50=0,0,SUMIFS('Полная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H50" s="137">
        <f ca="1">IF($D50=0,0,SUMIFS('Полная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I50" s="137">
        <f ca="1">IF($D50=0,0,SUMIFS('Полная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J50" s="137">
        <f ca="1">IF($D50=0,0,SUMIFS('Полная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K50" s="137">
        <f ca="1">IF($D50=0,0,SUMIFS('Полная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L50" s="137">
        <f ca="1">IF($D50=0,0,SUMIFS('Полная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M50" s="137">
        <f ca="1">IF($D50=0,0,SUMIFS('Полная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N50" s="137">
        <f ca="1">IF($D50=0,0,SUMIFS('Полная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O50" s="137">
        <f ca="1">IF($D50=0,0,SUMIFS('Полная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P50" s="137">
        <f ca="1">IF($D50=0,0,SUMIFS('Полная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Q50" s="137">
        <f ca="1">IF($D50=0,0,SUMIFS('Полная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R50" s="186"/>
      <c r="AS50" s="186"/>
      <c r="AT50" s="187"/>
      <c r="AU50" s="421"/>
      <c r="AV50" s="187"/>
      <c r="AW50" s="421"/>
      <c r="AX50" s="137">
        <f ca="1">IF($D50=0,0,SUMIFS('Полная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Y50" s="137">
        <f ca="1">IF($D50=0,0,SUMIFS('Полная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AZ50" s="137">
        <f ca="1">IF($D50=0,0,SUMIFS('Полная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A50" s="137">
        <f ca="1">IF($D50=0,0,SUMIFS('Полная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B50" s="137">
        <f ca="1">IF($D50=0,0,SUMIFS('Полная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C50" s="137">
        <f ca="1">IF($D50=0,0,SUMIFS('Полная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D50" s="187"/>
      <c r="BE50" s="187"/>
      <c r="BF50" s="137">
        <f ca="1">IF($D50=0,0,SUMIFS('Полная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G50" s="137">
        <f ca="1">IF($D50=0,0,SUMIFS('Полная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H50" s="137">
        <f ca="1">IF($D50=0,0,SUMIFS('Полная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I50" s="137">
        <f ca="1">IF($D50=0,0,SUMIFS('Полная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J50" s="137">
        <f ca="1">IF($D50=0,0,SUMIFS('Полная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K50" s="137">
        <f ca="1">IF($D50=0,0,SUMIFS('Полная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L50" s="187"/>
      <c r="BM50" s="137">
        <f ca="1">IF($D50=0,0,SUMIFS('Полная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N50" s="188"/>
      <c r="BO50" s="134"/>
      <c r="BP50" s="134"/>
      <c r="BQ50" s="137">
        <f ca="1">IF($D50=0,0,SUMIFS('Полная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BR50" s="137"/>
      <c r="BS50" s="134"/>
      <c r="BT50" s="134"/>
      <c r="BU50" s="137"/>
      <c r="BV50" s="134"/>
      <c r="BW50" s="137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7">
        <f ca="1">IF($D50=0,0,SUMIFS('Полная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L50" s="137">
        <f ca="1">IF($D50=0,0,SUMIFS('Полная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M50" s="137">
        <f ca="1">IF($D50=0,0,SUMIFS('Полная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N50" s="137">
        <f ca="1">IF($D50=0,0,SUMIFS('Полная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O50" s="137">
        <f ca="1">IF($D50=0,0,SUMIFS('Полная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P50" s="137">
        <f ca="1">IF($D50=0,0,SUMIFS('Полная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Q50" s="134">
        <f ca="1">IF($D50=0,0,SUMIFS('Полная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R50" s="137">
        <f ca="1">IF($D50=0,0,SUMIFS('Полная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S50" s="137">
        <f ca="1">IF($D50=0,0,SUMIFS('Полная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T50" s="137">
        <f ca="1">IF($D50=0,0,SUMIFS('Полная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U50" s="137">
        <f ca="1">IF($D50=0,0,SUMIFS('Полная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V50" s="137">
        <f ca="1">IF($D50=0,0,SUMIFS('Полная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W50" s="137">
        <f ca="1">IF($D50=0,0,SUMIFS('Полная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X50" s="137">
        <f ca="1">IF($D50=0,0,SUMIFS('Полная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Y50" s="134">
        <f ca="1">IF($D50=0,0,SUMIFS('Полная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CZ50" s="137">
        <f ca="1">IF($D50=0,0,SUMIFS('Полная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A50" s="137">
        <f ca="1">IF($D50=0,0,SUMIFS('Полная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B50" s="137">
        <f ca="1">IF($D50=0,0,SUMIFS('Полная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C50" s="137">
        <f ca="1">IF($D50=0,0,SUMIFS('Полная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D50" s="134"/>
      <c r="DE50" s="137">
        <f ca="1">IF($D50=0,0,SUMIFS('Полная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F50" s="137"/>
      <c r="DG50" s="137">
        <f ca="1">IF($D50=0,0,SUMIFS('Полная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H50" s="137">
        <f ca="1">IF($D50=0,0,SUMIFS('Полная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I50" s="137">
        <f ca="1">IF($D50=0,0,SUMIFS('Полная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J50" s="137">
        <f ca="1">IF($D50=0,0,SUMIFS('Полная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K50" s="137">
        <f ca="1">IF($D50=0,0,SUMIFS('Полная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L50" s="137">
        <f ca="1">IF($D50=0,0,SUMIFS('Полная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M50" s="137">
        <f ca="1">IF($D50=0,0,SUMIFS('Полная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N50" s="137">
        <f ca="1">IF($D50=0,0,SUMIFS('Полная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O50" s="137">
        <f ca="1">IF($D50=0,0,SUMIFS('Полная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P50" s="137">
        <f ca="1">IF($D50=0,0,SUMIFS('Полная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Q50" s="137">
        <f ca="1">IF($D50=0,0,SUMIFS('Полная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R50" s="137">
        <f ca="1">IF($D50=0,0,SUMIFS('Полная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S50" s="137">
        <f ca="1">IF($D50=0,0,SUMIFS('Полная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T50" s="137">
        <f ca="1">IF($D50=0,0,SUMIFS('Полная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U50" s="137">
        <f ca="1">IF($D50=0,0,SUMIFS('Полная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V50" s="137">
        <f ca="1">IF($D50=0,0,SUMIFS('Полная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W50" s="137">
        <f ca="1">IF($D50=0,0,SUMIFS('Полная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X50" s="137">
        <f ca="1">IF($D50=0,0,SUMIFS('Полная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Y50" s="137">
        <f ca="1">IF($D50=0,0,SUMIFS('Полная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DZ50" s="137">
        <f ca="1">IF($D50=0,0,SUMIFS('Полная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A50" s="137">
        <f ca="1">IF($D50=0,0,SUMIFS('Полная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B50" s="137">
        <f ca="1">IF($D50=0,0,SUMIFS('Полная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C50" s="137">
        <f ca="1">IF($D50=0,0,SUMIFS('Полная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D50" s="137">
        <f ca="1">IF($D50=0,0,SUMIFS('Полная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E50" s="137">
        <f ca="1">IF($D50=0,0,SUMIFS('Полная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F50" s="137">
        <f ca="1">IF($D50=0,0,SUMIFS('Полная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G50" s="137">
        <f ca="1">IF($D50=0,0,SUMIFS('Полная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H50" s="137">
        <f ca="1">IF($D50=0,0,SUMIFS('Полная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I50" s="137">
        <f ca="1">IF($D50=0,0,SUMIFS('Полная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J50" s="137">
        <f ca="1">IF($D50=0,0,SUMIFS('Полная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K50" s="137">
        <f ca="1">IF($D50=0,0,SUMIFS('Полная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L50" s="137">
        <f ca="1">IF($D50=0,0,SUMIFS('Полная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M50" s="137">
        <f ca="1">IF($D50=0,0,SUMIFS('Полная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N50" s="137">
        <f ca="1">IF($D50=0,0,SUMIFS('Полная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O50" s="137">
        <f ca="1">IF($D50=0,0,SUMIFS('Полная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P50" s="137">
        <f ca="1">IF($D50=0,0,SUMIFS('Полная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Q50" s="137">
        <f ca="1">IF($D50=0,0,SUMIFS('Полная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R50" s="137">
        <f ca="1">IF($D50=0,0,SUMIFS('Полная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S50" s="137">
        <f ca="1">IF($D50=0,0,SUMIFS('Полная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T50" s="137">
        <f ca="1">IF($D50=0,0,SUMIFS('Полная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U50" s="137">
        <f ca="1">IF($D50=0,0,SUMIFS('Полная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V50" s="137">
        <f ca="1">IF($D50=0,0,SUMIFS('Полная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W50" s="137">
        <f ca="1">IF($D50=0,0,SUMIFS('Полная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X50" s="137">
        <f ca="1">IF($D50=0,0,SUMIFS('Полная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Y50" s="137">
        <f ca="1">IF($D50=0,0,SUMIFS('Полная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EZ50" s="137">
        <f ca="1">IF($D50=0,0,SUMIFS('Полная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A50" s="137">
        <f ca="1">IF($D50=0,0,SUMIFS('Полная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B50" s="137">
        <f ca="1">IF($D50=0,0,SUMIFS('Полная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C50" s="137">
        <f ca="1">IF($D50=0,0,SUMIFS('Полная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D50" s="137">
        <f ca="1">IF($D50=0,0,SUMIFS('Полная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E50" s="137">
        <f ca="1">IF($D50=0,0,SUMIFS('Полная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F50" s="137">
        <f ca="1">IF($D50=0,0,SUMIFS('Полная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G50" s="137">
        <f ca="1">IF($D50=0,0,SUMIFS('Полная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H50" s="137">
        <f ca="1">IF($D50=0,0,SUMIFS('Полная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I50" s="137">
        <f ca="1">IF($D50=0,0,SUMIFS('Полная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J50" s="137">
        <f ca="1">IF($D50=0,0,SUMIFS('Полная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K50" s="137">
        <f ca="1">IF($D50=0,0,SUMIFS('Полная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L50" s="137">
        <f ca="1">IF($D50=0,0,SUMIFS('Полная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M50" s="137">
        <f ca="1">IF($D50=0,0,SUMIFS('Полная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N50" s="137">
        <f ca="1">IF($D50=0,0,SUMIFS('Полная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O50" s="137">
        <f ca="1">IF($D50=0,0,SUMIFS('Полная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P50" s="137">
        <f ca="1">IF($D50=0,0,SUMIFS('Полная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Q50" s="137">
        <f ca="1">IF($D50=0,0,SUMIFS('Полная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R50" s="137">
        <f ca="1">IF($D50=0,0,SUMIFS('Полная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S50" s="137">
        <f ca="1">IF($D50=0,0,SUMIFS('Полная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T50" s="137">
        <f ca="1">IF($D50=0,0,SUMIFS('Полная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U50" s="137">
        <f ca="1">IF($D50=0,0,SUMIFS('Полная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V50" s="137">
        <f ca="1">IF($D50=0,0,SUMIFS('Полная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W50" s="137">
        <f ca="1">IF($D50=0,0,SUMIFS('Полная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X50" s="137">
        <f ca="1">IF($D50=0,0,SUMIFS('Полная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Y50" s="137">
        <f ca="1">IF($D50=0,0,SUMIFS('Полная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FZ50" s="137">
        <f ca="1">IF($D50=0,0,SUMIFS('Полная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A50" s="137">
        <f ca="1">IF($D50=0,0,SUMIFS('Полная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B50" s="137">
        <f ca="1">IF($D50=0,0,SUMIFS('Полная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C50" s="137">
        <f ca="1">IF($D50=0,0,SUMIFS('Полная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D50" s="137">
        <f ca="1">IF($D50=0,0,SUMIFS('Полная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E50" s="137">
        <f ca="1">IF($D50=0,0,SUMIFS('Полная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F50" s="137">
        <f ca="1">IF($D50=0,0,SUMIFS('Полная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G50" s="137">
        <f ca="1">IF($D50=0,0,SUMIFS('Полная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H50" s="137">
        <f ca="1">IF($D50=0,0,SUMIFS('Полная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I50" s="137">
        <f ca="1">IF($D50=0,0,SUMIFS('Полная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J50" s="137">
        <f ca="1">IF($D50=0,0,SUMIFS('Полная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K50" s="137">
        <f ca="1">IF($D50=0,0,SUMIFS('Полная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L50" s="137">
        <f ca="1">IF($D50=0,0,SUMIFS('Полная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M50" s="137">
        <f ca="1">IF($D50=0,0,SUMIFS('Полная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N50" s="137">
        <f ca="1">IF($D50=0,0,SUMIFS('Полная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O50" s="137">
        <f ca="1">IF($D50=0,0,SUMIFS('Полная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P50" s="137">
        <f ca="1">IF($D50=0,0,SUMIFS('Полная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Q50" s="137">
        <f ca="1">IF($D50=0,0,SUMIFS('Полная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R50" s="137">
        <f ca="1">IF($D50=0,0,SUMIFS('Полная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S50" s="137">
        <f ca="1">IF($D50=0,0,SUMIFS('Полная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T50" s="137">
        <f ca="1">IF($D50=0,0,SUMIFS('Полная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U50" s="137">
        <f ca="1">IF($D50=0,0,SUMIFS('Полная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V50" s="137">
        <f ca="1">IF($D50=0,0,SUMIFS('Полная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W50" s="137">
        <f ca="1">IF($D50=0,0,SUMIFS('Полная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X50" s="137">
        <f ca="1">IF($D50=0,0,SUMIFS('Полная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Y50" s="137">
        <f ca="1">IF($D50=0,0,SUMIFS('Полная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GZ50" s="137">
        <f ca="1">IF($D50=0,0,SUMIFS('Полная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A50" s="137">
        <f ca="1">IF($D50=0,0,SUMIFS('Полная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B50" s="137">
        <f ca="1">IF($D50=0,0,SUMIFS('Полная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C50" s="137">
        <f ca="1">IF($D50=0,0,SUMIFS('Полная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D50" s="137">
        <f ca="1">IF($D50=0,0,SUMIFS('Полная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E50" s="137">
        <f ca="1">IF($D50=0,0,SUMIFS('Полная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F50" s="137">
        <f ca="1">IF($D50=0,0,SUMIFS('Полная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G50" s="137">
        <f ca="1">IF($D50=0,0,SUMIFS('Полная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H50" s="137">
        <f ca="1">IF($D50=0,0,SUMIFS('Полная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I50" s="137">
        <f ca="1">IF($D50=0,0,SUMIFS('Полная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J50" s="137">
        <f ca="1">IF($D50=0,0,SUMIFS('Полная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K50" s="137">
        <f ca="1">IF($D50=0,0,SUMIFS('Полная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L50" s="137">
        <f ca="1">IF($D50=0,0,SUMIFS('Полная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M50" s="137">
        <f ca="1">IF($D50=0,0,SUMIFS('Полная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N50" s="137">
        <f ca="1">IF($D50=0,0,SUMIFS('Полная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O50" s="137">
        <f ca="1">IF($D50=0,0,SUMIFS('Полная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P50" s="137">
        <f ca="1">IF($D50=0,0,SUMIFS('Полная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Q50" s="137">
        <f ca="1">IF($D50=0,0,SUMIFS('Полная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R50" s="137">
        <f ca="1">IF($D50=0,0,SUMIFS('Полная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S50" s="137">
        <f ca="1">IF($D50=0,0,SUMIFS('Полная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T50" s="137">
        <f ca="1">IF($D50=0,0,SUMIFS('Полная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U50" s="137">
        <f ca="1">IF($D50=0,0,SUMIFS('Полная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V50" s="137">
        <f ca="1">IF($D50=0,0,SUMIFS('Полная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W50" s="137">
        <f ca="1">IF($D50=0,0,SUMIFS('Полная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X50" s="137">
        <f ca="1">IF($D50=0,0,SUMIFS('Полная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Y50" s="137">
        <f ca="1">IF($D50=0,0,SUMIFS('Полная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HZ50" s="137">
        <f ca="1">IF($D50=0,0,SUMIFS('Полная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A50" s="137">
        <f ca="1">IF($D50=0,0,SUMIFS('Полная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B50" s="137">
        <f ca="1">IF($D50=0,0,SUMIFS('Полная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C50" s="137">
        <f ca="1">IF($D50=0,0,SUMIFS('Полная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D50" s="137">
        <f ca="1">IF($D50=0,0,SUMIFS('Полная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E50" s="137">
        <f ca="1">IF($D50=0,0,SUMIFS('Полная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F50" s="137">
        <f ca="1">IF($D50=0,0,SUMIFS('Полная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G50" s="137">
        <f ca="1">IF($D50=0,0,SUMIFS('Полная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H50" s="137">
        <f ca="1">IF($D50=0,0,SUMIFS('Полная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I50" s="137">
        <f ca="1">IF($D50=0,0,SUMIFS('Полная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J50" s="137">
        <f ca="1">IF($D50=0,0,SUMIFS('Полная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K50" s="137">
        <f ca="1">IF($D50=0,0,SUMIFS('Полная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L50" s="137">
        <f ca="1">IF($D50=0,0,SUMIFS('Полная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M50" s="137">
        <f ca="1">IF($D50=0,0,SUMIFS('Полная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N50" s="137">
        <f ca="1">IF($D50=0,0,SUMIFS('Полная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O50" s="137">
        <f ca="1">IF($D50=0,0,SUMIFS('Полная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P50" s="137">
        <f ca="1">IF($D50=0,0,SUMIFS('Полная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Q50" s="137">
        <f ca="1">IF($D50=0,0,SUMIFS('Полная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R50" s="137">
        <f ca="1">IF($D50=0,0,SUMIFS('Полная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S50" s="137">
        <f ca="1">IF($D50=0,0,SUMIFS('Полная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T50" s="137">
        <f ca="1">IF($D50=0,0,SUMIFS('Полная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U50" s="137">
        <f ca="1">IF($D50=0,0,SUMIFS('Полная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V50" s="137">
        <f ca="1">IF($D50=0,0,SUMIFS('Полная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W50" s="137">
        <f ca="1">IF($D50=0,0,SUMIFS('Полная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X50" s="137">
        <f ca="1">IF($D50=0,0,SUMIFS('Полная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Y50" s="137">
        <f ca="1">IF($D50=0,0,SUMIFS('Полная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IZ50" s="137">
        <f ca="1">IF($D50=0,0,SUMIFS('Полная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A50" s="137">
        <f ca="1">IF($D50=0,0,SUMIFS('Полная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B50" s="137">
        <f ca="1">IF($D50=0,0,SUMIFS('Полная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C50" s="137">
        <f ca="1">IF($D50=0,0,SUMIFS('Полная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D50" s="137">
        <f ca="1">IF($D50=0,0,SUMIFS('Полная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E50" s="137">
        <f ca="1">IF($D50=0,0,SUMIFS('Полная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F50" s="137">
        <f ca="1">IF($D50=0,0,SUMIFS('Полная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G50" s="137">
        <f ca="1">IF($D50=0,0,SUMIFS('Полная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H50" s="137">
        <f ca="1">IF($D50=0,0,SUMIFS('Полная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I50" s="137">
        <f ca="1">IF($D50=0,0,SUMIFS('Полная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J50" s="137">
        <f ca="1">IF($D50=0,0,SUMIFS('Полная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K50" s="137">
        <f ca="1">IF($D50=0,0,SUMIFS('Полная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L50" s="137">
        <f ca="1">IF($D50=0,0,SUMIFS('Полная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M50" s="137">
        <f ca="1">IF($D50=0,0,SUMIFS('Полная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N50" s="137">
        <f ca="1">IF($D50=0,0,SUMIFS('Полная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O50" s="137">
        <f ca="1">IF($D50=0,0,SUMIFS('Полная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P50" s="137">
        <f ca="1">IF($D50=0,0,SUMIFS('Полная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Q50" s="137">
        <f ca="1">IF($D50=0,0,SUMIFS('Полная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R50" s="137">
        <f ca="1">IF($D50=0,0,SUMIFS('Полная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S50" s="137">
        <f ca="1">IF($D50=0,0,SUMIFS('Полная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T50" s="137">
        <f ca="1">IF($D50=0,0,SUMIFS('Полная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U50" s="137">
        <f ca="1">IF($D50=0,0,SUMIFS('Полная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V50" s="137">
        <f ca="1">IF($D50=0,0,SUMIFS('Полная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W50" s="137">
        <f ca="1">IF($D50=0,0,SUMIFS('Полная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X50" s="137">
        <f ca="1">IF($D50=0,0,SUMIFS('Полная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Y50" s="137">
        <f ca="1">IF($D50=0,0,SUMIFS('Полная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JZ50" s="137">
        <f ca="1">IF($D50=0,0,SUMIFS('Полная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A50" s="137">
        <f ca="1">IF($D50=0,0,SUMIFS('Полная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B50" s="137">
        <f ca="1">IF($D50=0,0,SUMIFS('Полная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C50" s="137">
        <f ca="1">IF($D50=0,0,SUMIFS('Полная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D50" s="137">
        <f ca="1">IF($D50=0,0,SUMIFS('Полная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E50" s="137">
        <f ca="1">IF($D50=0,0,SUMIFS('Полная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F50" s="137">
        <f ca="1">IF($D50=0,0,SUMIFS('Полная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G50" s="137">
        <f ca="1">IF($D50=0,0,SUMIFS('Полная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H50" s="137">
        <f ca="1">IF($D50=0,0,SUMIFS('Полная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I50" s="137">
        <f ca="1">IF($D50=0,0,SUMIFS('Полная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J50" s="137">
        <f ca="1">IF($D50=0,0,SUMIFS('Полная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K50" s="137">
        <f ca="1">IF($D50=0,0,SUMIFS('Полная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L50" s="137">
        <f ca="1">IF($D50=0,0,SUMIFS('Полная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M50" s="137">
        <f ca="1">IF($D50=0,0,SUMIFS('Полная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N50" s="137">
        <f ca="1">IF($D50=0,0,SUMIFS('Полная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O50" s="137">
        <f ca="1">IF($D50=0,0,SUMIFS('Полная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P50" s="137">
        <f ca="1">IF($D50=0,0,SUMIFS('Полная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Q50" s="137">
        <f ca="1">IF($D50=0,0,SUMIFS('Полная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R50" s="137">
        <f ca="1">IF($D50=0,0,SUMIFS('Полная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S50" s="137">
        <f ca="1">IF($D50=0,0,SUMIFS('Полная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T50" s="137">
        <f ca="1">IF($D50=0,0,SUMIFS('Полная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U50" s="137">
        <f ca="1">IF($D50=0,0,SUMIFS('Полная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V50" s="137">
        <f ca="1">IF($D50=0,0,SUMIFS('Полная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W50" s="137">
        <f ca="1">IF($D50=0,0,SUMIFS('Полная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X50" s="137">
        <f ca="1">IF($D50=0,0,SUMIFS('Полная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Y50" s="137">
        <f ca="1">IF($D50=0,0,SUMIFS('Полная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KZ50" s="137">
        <f ca="1">IF($D50=0,0,SUMIFS('Полная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A50" s="137">
        <f ca="1">IF($D50=0,0,SUMIFS('Полная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B50" s="137">
        <f ca="1">IF($D50=0,0,SUMIFS('Полная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C50" s="137">
        <f ca="1">IF($D50=0,0,SUMIFS('Полная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D50" s="137">
        <f ca="1">IF($D50=0,0,SUMIFS('Полная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E50" s="137">
        <f ca="1">IF($D50=0,0,SUMIFS('Полная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F50" s="137">
        <f ca="1">IF($D50=0,0,SUMIFS('Полная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G50" s="137">
        <f ca="1">IF($D50=0,0,SUMIFS('Полная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H50" s="137">
        <f ca="1">IF($D50=0,0,SUMIFS('Полная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I50" s="137">
        <f ca="1">IF($D50=0,0,SUMIFS('Полная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J50" s="137">
        <f ca="1">IF($D50=0,0,SUMIFS('Полная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K50" s="137">
        <f ca="1">IF($D50=0,0,SUMIFS('Полная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L50" s="137">
        <f ca="1">IF($D50=0,0,SUMIFS('Полная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M50" s="137">
        <f ca="1">IF($D50=0,0,SUMIFS('Полная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N50" s="137">
        <f ca="1">IF($D50=0,0,SUMIFS('Полная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O50" s="137">
        <f ca="1">IF($D50=0,0,SUMIFS('Полная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P50" s="137">
        <f ca="1">IF($D50=0,0,SUMIFS('Полная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Q50" s="137">
        <f ca="1">IF($D50=0,0,SUMIFS('Полная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R50" s="137">
        <f ca="1">IF($D50=0,0,SUMIFS('Полная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S50" s="137">
        <f ca="1">IF($D50=0,0,SUMIFS('Полная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T50" s="137">
        <f ca="1">IF($D50=0,0,SUMIFS('Полная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U50" s="137">
        <f ca="1">IF($D50=0,0,SUMIFS('Полная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V50" s="137">
        <f ca="1">IF($D50=0,0,SUMIFS('Полная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W50" s="137">
        <f ca="1">IF($D50=0,0,SUMIFS('Полная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X50" s="137">
        <f ca="1">IF($D50=0,0,SUMIFS('Полная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Y50" s="137">
        <f ca="1">IF($D50=0,0,SUMIFS('Полная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LZ50" s="137">
        <f ca="1">IF($D50=0,0,SUMIFS('Полная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A50" s="137">
        <f ca="1">IF($D50=0,0,SUMIFS('Полная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B50" s="137">
        <f ca="1">IF($D50=0,0,SUMIFS('Полная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C50" s="137">
        <f ca="1">IF($D50=0,0,SUMIFS('Полная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D50" s="137">
        <f ca="1">IF($D50=0,0,SUMIFS('Полная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E50" s="137">
        <f ca="1">IF($D50=0,0,SUMIFS('Полная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F50" s="137">
        <f ca="1">IF($D50=0,0,SUMIFS('Полная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G50" s="137">
        <f ca="1">IF($D50=0,0,SUMIFS('Полная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H50" s="137">
        <f ca="1">IF($D50=0,0,SUMIFS('Полная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I50" s="137">
        <f ca="1">IF($D50=0,0,SUMIFS('Полная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J50" s="137">
        <f ca="1">IF($D50=0,0,SUMIFS('Полная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K50" s="137">
        <f ca="1">IF($D50=0,0,SUMIFS('Полная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L50" s="137">
        <f ca="1">IF($D50=0,0,SUMIFS('Полная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M50" s="137">
        <f ca="1">IF($D50=0,0,SUMIFS('Полная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N50" s="137">
        <f ca="1">IF($D50=0,0,SUMIFS('Полная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O50" s="137">
        <f ca="1">IF($D50=0,0,SUMIFS('Полная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P50" s="137">
        <f ca="1">IF($D50=0,0,SUMIFS('Полная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Q50" s="137">
        <f ca="1">IF($D50=0,0,SUMIFS('Полная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R50" s="137">
        <f ca="1">IF($D50=0,0,SUMIFS('Полная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S50" s="137">
        <f ca="1">IF($D50=0,0,SUMIFS('Полная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T50" s="137">
        <f ca="1">IF($D50=0,0,SUMIFS('Полная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U50" s="137">
        <f ca="1">IF($D50=0,0,SUMIFS('Полная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V50" s="137">
        <f ca="1">IF($D50=0,0,SUMIFS('Полная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W50" s="137">
        <f ca="1">IF($D50=0,0,SUMIFS('Полная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X50" s="137">
        <f ca="1">IF($D50=0,0,SUMIFS('Полная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Y50" s="137">
        <f ca="1">IF($D50=0,0,SUMIFS('Полная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MZ50" s="137">
        <f ca="1">IF($D50=0,0,SUMIFS('Полная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A50" s="137">
        <f ca="1">IF($D50=0,0,SUMIFS('Полная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B50" s="137">
        <f ca="1">IF($D50=0,0,SUMIFS('Полная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C50" s="137">
        <f ca="1">IF($D50=0,0,SUMIFS('Полная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D50" s="137">
        <f ca="1">IF($D50=0,0,SUMIFS('Полная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E50" s="137">
        <f ca="1">IF($D50=0,0,SUMIFS('Полная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F50" s="137">
        <f ca="1">IF($D50=0,0,SUMIFS('Полная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G50" s="137">
        <f ca="1">IF($D50=0,0,SUMIFS('Полная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H50" s="137">
        <f ca="1">IF($D50=0,0,SUMIFS('Полная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I50" s="137">
        <f ca="1">IF($D50=0,0,SUMIFS('Полная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J50" s="137">
        <f ca="1">IF($D50=0,0,SUMIFS('Полная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K50" s="137">
        <f ca="1">IF($D50=0,0,SUMIFS('Полная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L50" s="137">
        <f ca="1">IF($D50=0,0,SUMIFS('Полная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M50" s="137">
        <f ca="1">IF($D50=0,0,SUMIFS('Полная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N50" s="137">
        <f ca="1">IF($D50=0,0,SUMIFS('Полная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O50" s="137">
        <f ca="1">IF($D50=0,0,SUMIFS('Полная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P50" s="137">
        <f ca="1">IF($D50=0,0,SUMIFS('Полная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Q50" s="137">
        <f ca="1">IF($D50=0,0,SUMIFS('Полная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R50" s="137">
        <f ca="1">IF($D50=0,0,SUMIFS('Полная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S50" s="137">
        <f ca="1">IF($D50=0,0,SUMIFS('Полная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T50" s="137">
        <f ca="1">IF($D50=0,0,SUMIFS('Полная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U50" s="137">
        <f ca="1">IF($D50=0,0,SUMIFS('Полная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V50" s="137">
        <f ca="1">IF($D50=0,0,SUMIFS('Полная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W50" s="137">
        <f ca="1">IF($D50=0,0,SUMIFS('Полная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X50" s="137">
        <f ca="1">IF($D50=0,0,SUMIFS('Полная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Y50" s="137">
        <f ca="1">IF($D50=0,0,SUMIFS('Полная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NZ50" s="137">
        <f ca="1">IF($D50=0,0,SUMIFS('Полная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A50" s="137">
        <f ca="1">IF($D50=0,0,SUMIFS('Полная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B50" s="137">
        <f ca="1">IF($D50=0,0,SUMIFS('Полная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C50" s="137">
        <f ca="1">IF($D50=0,0,SUMIFS('Полная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D50" s="137">
        <f ca="1">IF($D50=0,0,SUMIFS('Полная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E50" s="137">
        <f ca="1">IF($D50=0,0,SUMIFS('Полная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F50" s="137">
        <f ca="1">IF($D50=0,0,SUMIFS('Полная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G50" s="137">
        <f ca="1">IF($D50=0,0,SUMIFS('Полная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H50" s="137">
        <f ca="1">IF($D50=0,0,SUMIFS('Полная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I50" s="137">
        <f ca="1">IF($D50=0,0,SUMIFS('Полная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J50" s="137">
        <f ca="1">IF($D50=0,0,SUMIFS('Полная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K50" s="137">
        <f ca="1">IF($D50=0,0,SUMIFS('Полная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L50" s="137">
        <f ca="1">IF($D50=0,0,SUMIFS('Полная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M50" s="137">
        <f ca="1">IF($D50=0,0,SUMIFS('Полная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N50" s="137">
        <f ca="1">IF($D50=0,0,SUMIFS('Полная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O50" s="137">
        <f ca="1">IF($D50=0,0,SUMIFS('Полная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P50" s="137">
        <f ca="1">IF($D50=0,0,SUMIFS('Полная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Q50" s="137">
        <f ca="1">IF($D50=0,0,SUMIFS('Полная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R50" s="137">
        <f ca="1">IF($D50=0,0,SUMIFS('Полная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S50" s="137">
        <f ca="1">IF($D50=0,0,SUMIFS('Полная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T50" s="137">
        <f ca="1">IF($D50=0,0,SUMIFS('Полная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U50" s="137">
        <f ca="1">IF($D50=0,0,SUMIFS('Полная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V50" s="137">
        <f ca="1">IF($D50=0,0,SUMIFS('Полная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W50" s="137">
        <f ca="1">IF($D50=0,0,SUMIFS('Полная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X50" s="137">
        <f ca="1">IF($D50=0,0,SUMIFS('Полная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Y50" s="137">
        <f ca="1">IF($D50=0,0,SUMIFS('Полная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OZ50" s="137">
        <f ca="1">IF($D50=0,0,SUMIFS('Полная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A50" s="137">
        <f ca="1">IF($D50=0,0,SUMIFS('Полная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B50" s="137">
        <f ca="1">IF($D50=0,0,SUMIFS('Полная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C50" s="137">
        <f ca="1">IF($D50=0,0,SUMIFS('Полная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D50" s="137">
        <f ca="1">IF($D50=0,0,SUMIFS('Полная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E50" s="137">
        <f ca="1">IF($D50=0,0,SUMIFS('Полная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F50" s="137">
        <f ca="1">IF($D50=0,0,SUMIFS('Полная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G50" s="137">
        <f ca="1">IF($D50=0,0,SUMIFS('Полная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H50" s="137">
        <f ca="1">IF($D50=0,0,SUMIFS('Полная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I50" s="137">
        <f ca="1">IF($D50=0,0,SUMIFS('Полная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J50" s="137">
        <f ca="1">IF($D50=0,0,SUMIFS('Полная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K50" s="137">
        <f ca="1">IF($D50=0,0,SUMIFS('Полная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L50" s="137">
        <f ca="1">IF($D50=0,0,SUMIFS('Полная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M50" s="137">
        <f ca="1">IF($D50=0,0,SUMIFS('Полная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N50" s="137">
        <f ca="1">IF($D50=0,0,SUMIFS('Полная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O50" s="137">
        <f ca="1">IF($D50=0,0,SUMIFS('Полная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P50" s="137">
        <f ca="1">IF($D50=0,0,SUMIFS('Полная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Q50" s="137">
        <f ca="1">IF($D50=0,0,SUMIFS('Полная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R50" s="137">
        <f ca="1">IF($D50=0,0,SUMIFS('Полная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S50" s="137">
        <f ca="1">IF($D50=0,0,SUMIFS('Полная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T50" s="137">
        <f ca="1">IF($D50=0,0,SUMIFS('Полная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U50" s="137">
        <f ca="1">IF($D50=0,0,SUMIFS('Полная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V50" s="137">
        <f ca="1">IF($D50=0,0,SUMIFS('Полная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W50" s="137">
        <f ca="1">IF($D50=0,0,SUMIFS('Полная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X50" s="137">
        <f ca="1">IF($D50=0,0,SUMIFS('Полная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Y50" s="137">
        <f ca="1">IF($D50=0,0,SUMIFS('Полная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PZ50" s="137">
        <f ca="1">IF($D50=0,0,SUMIFS('Полная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A50" s="137">
        <f ca="1">IF($D50=0,0,SUMIFS('Полная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B50" s="137">
        <f ca="1">IF($D50=0,0,SUMIFS('Полная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C50" s="137">
        <f ca="1">IF($D50=0,0,SUMIFS('Полная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D50" s="137">
        <f ca="1">IF($D50=0,0,SUMIFS('Полная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E50" s="137">
        <f ca="1">IF($D50=0,0,SUMIFS('Полная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F50" s="137">
        <f ca="1">IF($D50=0,0,SUMIFS('Полная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G50" s="137">
        <f ca="1">IF($D50=0,0,SUMIFS('Полная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H50" s="137">
        <f ca="1">IF($D50=0,0,SUMIFS('Полная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I50" s="137">
        <f ca="1">IF($D50=0,0,SUMIFS('Полная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J50" s="137">
        <f ca="1">IF($D50=0,0,SUMIFS('Полная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K50" s="137">
        <f ca="1">IF($D50=0,0,SUMIFS('Полная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L50" s="137">
        <f ca="1">IF($D50=0,0,SUMIFS('Полная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M50" s="137">
        <f ca="1">IF($D50=0,0,SUMIFS('Полная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N50" s="137">
        <f ca="1">IF($D50=0,0,SUMIFS('Полная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O50" s="137">
        <f ca="1">IF($D50=0,0,SUMIFS('Полная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P50" s="137">
        <f ca="1">IF($D50=0,0,SUMIFS('Полная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Q50" s="137">
        <f ca="1">IF($D50=0,0,SUMIFS('Полная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R50" s="137">
        <f ca="1">IF($D50=0,0,SUMIFS('Полная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S50" s="137">
        <f ca="1">IF($D50=0,0,SUMIFS('Полная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T50" s="137">
        <f ca="1">IF($D50=0,0,SUMIFS('Полная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U50" s="137">
        <f ca="1">IF($D50=0,0,SUMIFS('Полная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V50" s="137">
        <f ca="1">IF($D50=0,0,SUMIFS('Полная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W50" s="137">
        <f ca="1">IF($D50=0,0,SUMIFS('Полная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X50" s="137">
        <f ca="1">IF($D50=0,0,SUMIFS('Полная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Y50" s="137">
        <f ca="1">IF($D50=0,0,SUMIFS('Полная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QZ50" s="137">
        <f ca="1">IF($D50=0,0,SUMIFS('Полная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A50" s="137">
        <f ca="1">IF($D50=0,0,SUMIFS('Полная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B50" s="137">
        <f ca="1">IF($D50=0,0,SUMIFS('Полная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C50" s="137">
        <f ca="1">IF($D50=0,0,SUMIFS('Полная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D50" s="137">
        <f ca="1">IF($D50=0,0,SUMIFS('Полная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E50" s="137">
        <f ca="1">IF($D50=0,0,SUMIFS('Полная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F50" s="137">
        <f ca="1">IF($D50=0,0,SUMIFS('Полная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G50" s="137">
        <f ca="1">IF($D50=0,0,SUMIFS('Полная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H50" s="137">
        <f ca="1">IF($D50=0,0,SUMIFS('Полная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I50" s="137">
        <f ca="1">IF($D50=0,0,SUMIFS('Полная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J50" s="137">
        <f ca="1">IF($D50=0,0,SUMIFS('Полная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K50" s="137">
        <f ca="1">IF($D50=0,0,SUMIFS('Полная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L50" s="137">
        <f ca="1">IF($D50=0,0,SUMIFS('Полная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M50" s="137">
        <f ca="1">IF($D50=0,0,SUMIFS('Полная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N50" s="137">
        <f ca="1">IF($D50=0,0,SUMIFS('Полная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O50" s="137">
        <f ca="1">IF($D50=0,0,SUMIFS('Полная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P50" s="137">
        <f ca="1">IF($D50=0,0,SUMIFS('Полная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Q50" s="137">
        <f ca="1">IF($D50=0,0,SUMIFS('Полная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R50" s="137">
        <f ca="1">IF($D50=0,0,SUMIFS('Полная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S50" s="137">
        <f ca="1">IF($D50=0,0,SUMIFS('Полная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T50" s="137">
        <f ca="1">IF($D50=0,0,SUMIFS('Полная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U50" s="137">
        <f ca="1">IF($D50=0,0,SUMIFS('Полная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V50" s="137">
        <f ca="1">IF($D50=0,0,SUMIFS('Полная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W50" s="137">
        <f ca="1">IF($D50=0,0,SUMIFS('Полная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X50" s="137">
        <f ca="1">IF($D50=0,0,SUMIFS('Полная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Y50" s="137">
        <f ca="1">IF($D50=0,0,SUMIFS('Полная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RZ50" s="137">
        <f ca="1">IF($D50=0,0,SUMIFS('Полная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A50" s="137">
        <f ca="1">IF($D50=0,0,SUMIFS('Полная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B50" s="137">
        <f ca="1">IF($D50=0,0,SUMIFS('Полная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C50" s="137">
        <f ca="1">IF($D50=0,0,SUMIFS('Полная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D50" s="137">
        <f ca="1">IF($D50=0,0,SUMIFS('Полная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E50" s="137">
        <f ca="1">IF($D50=0,0,SUMIFS('Полная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F50" s="137">
        <f ca="1">IF($D50=0,0,SUMIFS('Полная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G50" s="137">
        <f ca="1">IF($D50=0,0,SUMIFS('Полная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H50" s="137">
        <f ca="1">IF($D50=0,0,SUMIFS('Полная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I50" s="137">
        <f ca="1">IF($D50=0,0,SUMIFS('Полная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J50" s="137">
        <f ca="1">IF($D50=0,0,SUMIFS('Полная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K50" s="137">
        <f ca="1">IF($D50=0,0,SUMIFS('Полная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L50" s="137">
        <f ca="1">IF($D50=0,0,SUMIFS('Полная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M50" s="137">
        <f ca="1">IF($D50=0,0,SUMIFS('Полная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N50" s="137">
        <f ca="1">IF($D50=0,0,SUMIFS('Полная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O50" s="137">
        <f ca="1">IF($D50=0,0,SUMIFS('Полная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P50" s="137">
        <f ca="1">IF($D50=0,0,SUMIFS('Полная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Q50" s="137">
        <f ca="1">IF($D50=0,0,SUMIFS('Полная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R50" s="137">
        <f ca="1">IF($D50=0,0,SUMIFS('Полная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S50" s="137">
        <f ca="1">IF($D50=0,0,SUMIFS('Полная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T50" s="137">
        <f ca="1">IF($D50=0,0,SUMIFS('Полная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U50" s="137">
        <f ca="1">IF($D50=0,0,SUMIFS('Полная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V50" s="137">
        <f ca="1">IF($D50=0,0,SUMIFS('Полная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W50" s="137">
        <f ca="1">IF($D50=0,0,SUMIFS('Полная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X50" s="137">
        <f ca="1">IF($D50=0,0,SUMIFS('Полная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Y50" s="137">
        <f ca="1">IF($D50=0,0,SUMIFS('Полная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SZ50" s="137">
        <f ca="1">IF($D50=0,0,SUMIFS('Полная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A50" s="137">
        <f ca="1">IF($D50=0,0,SUMIFS('Полная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B50" s="137">
        <f ca="1">IF($D50=0,0,SUMIFS('Полная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C50" s="137">
        <f ca="1">IF($D50=0,0,SUMIFS('Полная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D50" s="137">
        <f ca="1">IF($D50=0,0,SUMIFS('Полная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E50" s="137">
        <f ca="1">IF($D50=0,0,SUMIFS('Полная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F50" s="137">
        <f ca="1">IF($D50=0,0,SUMIFS('Полная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G50" s="137">
        <f ca="1">IF($D50=0,0,SUMIFS('Полная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H50" s="137">
        <f ca="1">IF($D50=0,0,SUMIFS('Полная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I50" s="137">
        <f ca="1">IF($D50=0,0,SUMIFS('Полная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J50" s="137">
        <f ca="1">IF($D50=0,0,SUMIFS('Полная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K50" s="137">
        <f ca="1">IF($D50=0,0,SUMIFS('Полная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L50" s="137">
        <f ca="1">IF($D50=0,0,SUMIFS('Полная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M50" s="137">
        <f ca="1">IF($D50=0,0,SUMIFS('Полная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N50" s="137">
        <f ca="1">IF($D50=0,0,SUMIFS('Полная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O50" s="137">
        <f ca="1">IF($D50=0,0,SUMIFS('Полная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P50" s="137">
        <f ca="1">IF($D50=0,0,SUMIFS('Полная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Q50" s="137">
        <f ca="1">IF($D50=0,0,SUMIFS('Полная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R50" s="137">
        <f ca="1">IF($D50=0,0,SUMIFS('Полная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S50" s="137">
        <f ca="1">IF($D50=0,0,SUMIFS('Полная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T50" s="137">
        <f ca="1">IF($D50=0,0,SUMIFS('Полная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U50" s="137">
        <f ca="1">IF($D50=0,0,SUMIFS('Полная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V50" s="137">
        <f ca="1">IF($D50=0,0,SUMIFS('Полная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W50" s="137">
        <f ca="1">IF($D50=0,0,SUMIFS('Полная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X50" s="137">
        <f ca="1">IF($D50=0,0,SUMIFS('Полная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Y50" s="137">
        <f ca="1">IF($D50=0,0,SUMIFS('Полная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TZ50" s="137">
        <f ca="1">IF($D50=0,0,SUMIFS('Полная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A50" s="137">
        <f ca="1">IF($D50=0,0,SUMIFS('Полная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B50" s="137">
        <f ca="1">IF($D50=0,0,SUMIFS('Полная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C50" s="137">
        <f ca="1">IF($D50=0,0,SUMIFS('Полная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D50" s="137">
        <f ca="1">IF($D50=0,0,SUMIFS('Полная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E50" s="137">
        <f ca="1">IF($D50=0,0,SUMIFS('Полная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F50" s="137">
        <f ca="1">IF($D50=0,0,SUMIFS('Полная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G50" s="137">
        <f ca="1">IF($D50=0,0,SUMIFS('Полная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H50" s="137">
        <f ca="1">IF($D50=0,0,SUMIFS('Полная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I50" s="137">
        <f ca="1">IF($D50=0,0,SUMIFS('Полная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J50" s="137">
        <f ca="1">IF($D50=0,0,SUMIFS('Полная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K50" s="137">
        <f ca="1">IF($D50=0,0,SUMIFS('Полная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L50" s="137">
        <f ca="1">IF($D50=0,0,SUMIFS('Полная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M50" s="137">
        <f ca="1">IF($D50=0,0,SUMIFS('Полная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N50" s="137">
        <f ca="1">IF($D50=0,0,SUMIFS('Полная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O50" s="137">
        <f ca="1">IF($D50=0,0,SUMIFS('Полная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P50" s="137">
        <f ca="1">IF($D50=0,0,SUMIFS('Полная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Q50" s="137">
        <f ca="1">IF($D50=0,0,SUMIFS('Полная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R50" s="137">
        <f ca="1">IF($D50=0,0,SUMIFS('Полная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S50" s="137">
        <f ca="1">IF($D50=0,0,SUMIFS('Полная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T50" s="137">
        <f ca="1">IF($D50=0,0,SUMIFS('Полная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U50" s="137">
        <f ca="1">IF($D50=0,0,SUMIFS('Полная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V50" s="137">
        <f ca="1">IF($D50=0,0,SUMIFS('Полная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W50" s="137">
        <f ca="1">IF($D50=0,0,SUMIFS('Полная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X50" s="137">
        <f ca="1">IF($D50=0,0,SUMIFS('Полная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Y50" s="137">
        <f ca="1">IF($D50=0,0,SUMIFS('Полная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UZ50" s="137">
        <f ca="1">IF($D50=0,0,SUMIFS('Полная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A50" s="137">
        <f ca="1">IF($D50=0,0,SUMIFS('Полная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B50" s="137">
        <f ca="1">IF($D50=0,0,SUMIFS('Полная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C50" s="137">
        <f ca="1">IF($D50=0,0,SUMIFS('Полная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D50" s="137">
        <f ca="1">IF($D50=0,0,SUMIFS('Полная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E50" s="137">
        <f ca="1">IF($D50=0,0,SUMIFS('Полная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F50" s="137">
        <f ca="1">IF($D50=0,0,SUMIFS('Полная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G50" s="137">
        <f ca="1">IF($D50=0,0,SUMIFS('Полная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H50" s="137">
        <f ca="1">IF($D50=0,0,SUMIFS('Полная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I50" s="137">
        <f ca="1">IF($D50=0,0,SUMIFS('Полная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J50" s="137">
        <f ca="1">IF($D50=0,0,SUMIFS('Полная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K50" s="137">
        <f ca="1">IF($D50=0,0,SUMIFS('Полная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L50" s="137">
        <f ca="1">IF($D50=0,0,SUMIFS('Полная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M50" s="137">
        <f ca="1">IF($D50=0,0,SUMIFS('Полная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N50" s="137">
        <f ca="1">IF($D50=0,0,SUMIFS('Полная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O50" s="137">
        <f ca="1">IF($D50=0,0,SUMIFS('Полная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P50" s="137">
        <f ca="1">IF($D50=0,0,SUMIFS('Полная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Q50" s="137">
        <f ca="1">IF($D50=0,0,SUMIFS('Полная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R50" s="137">
        <f ca="1">IF($D50=0,0,SUMIFS('Полная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S50" s="137">
        <f ca="1">IF($D50=0,0,SUMIFS('Полная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T50" s="137">
        <f ca="1">IF($D50=0,0,SUMIFS('Полная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U50" s="137">
        <f ca="1">IF($D50=0,0,SUMIFS('Полная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V50" s="137">
        <f ca="1">IF($D50=0,0,SUMIFS('Полная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W50" s="137">
        <f ca="1">IF($D50=0,0,SUMIFS('Полная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X50" s="137">
        <f ca="1">IF($D50=0,0,SUMIFS('Полная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Y50" s="137">
        <f ca="1">IF($D50=0,0,SUMIFS('Полная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VZ50" s="137">
        <f ca="1">IF($D50=0,0,SUMIFS('Полная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A50" s="137">
        <f ca="1">IF($D50=0,0,SUMIFS('Полная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B50" s="137">
        <f ca="1">IF($D50=0,0,SUMIFS('Полная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C50" s="137">
        <f ca="1">IF($D50=0,0,SUMIFS('Полная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D50" s="137">
        <f ca="1">IF($D50=0,0,SUMIFS('Полная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E50" s="137">
        <f ca="1">IF($D50=0,0,SUMIFS('Полная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F50" s="137">
        <f ca="1">IF($D50=0,0,SUMIFS('Полная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G50" s="137">
        <f ca="1">IF($D50=0,0,SUMIFS('Полная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H50" s="137">
        <f ca="1">IF($D50=0,0,SUMIFS('Полная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I50" s="137">
        <f ca="1">IF($D50=0,0,SUMIFS('Полная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J50" s="137">
        <f ca="1">IF($D50=0,0,SUMIFS('Полная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K50" s="137">
        <f ca="1">IF($D50=0,0,SUMIFS('Полная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L50" s="137">
        <f ca="1">IF($D50=0,0,SUMIFS('Полная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M50" s="137">
        <f ca="1">IF($D50=0,0,SUMIFS('Полная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N50" s="137">
        <f ca="1">IF($D50=0,0,SUMIFS('Полная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O50" s="137">
        <f ca="1">IF($D50=0,0,SUMIFS('Полная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P50" s="137">
        <f ca="1">IF($D50=0,0,SUMIFS('Полная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Q50" s="137">
        <f ca="1">IF($D50=0,0,SUMIFS('Полная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R50" s="137">
        <f ca="1">IF($D50=0,0,SUMIFS('Полная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S50" s="137">
        <f ca="1">IF($D50=0,0,SUMIFS('Полная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T50" s="137">
        <f ca="1">IF($D50=0,0,SUMIFS('Полная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U50" s="137">
        <f ca="1">IF($D50=0,0,SUMIFS('Полная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V50" s="137">
        <f ca="1">IF($D50=0,0,SUMIFS('Полная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W50" s="137">
        <f ca="1">IF($D50=0,0,SUMIFS('Полная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X50" s="137">
        <f ca="1">IF($D50=0,0,SUMIFS('Полная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Y50" s="137">
        <f ca="1">IF($D50=0,0,SUMIFS('Полная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WZ50" s="137">
        <f ca="1">IF($D50=0,0,SUMIFS('Полная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A50" s="137">
        <f ca="1">IF($D50=0,0,SUMIFS('Полная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B50" s="137">
        <f ca="1">IF($D50=0,0,SUMIFS('Полная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C50" s="137">
        <f ca="1">IF($D50=0,0,SUMIFS('Полная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D50" s="137">
        <f ca="1">IF($D50=0,0,SUMIFS('Полная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E50" s="137">
        <f ca="1">IF($D50=0,0,SUMIFS('Полная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F50" s="137">
        <f ca="1">IF($D50=0,0,SUMIFS('Полная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G50" s="137">
        <f ca="1">IF($D50=0,0,SUMIFS('Полная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H50" s="137">
        <f ca="1">IF($D50=0,0,SUMIFS('Полная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I50" s="137">
        <f ca="1">IF($D50=0,0,SUMIFS('Полная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J50" s="137">
        <f ca="1">IF($D50=0,0,SUMIFS('Полная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K50" s="137">
        <f ca="1">IF($D50=0,0,SUMIFS('Полная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L50" s="137">
        <f ca="1">IF($D50=0,0,SUMIFS('Полная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M50" s="137">
        <f ca="1">IF($D50=0,0,SUMIFS('Полная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N50" s="137">
        <f ca="1">IF($D50=0,0,SUMIFS('Полная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O50" s="137">
        <f ca="1">IF($D50=0,0,SUMIFS('Полная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P50" s="141">
        <f ca="1">IF($D50=0,0,SUMIFS('Полная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Q50" s="137">
        <f ca="1">IF($D50=0,0,SUMIFS('Полная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R50" s="137">
        <f ca="1">IF($D50=0,0,SUMIFS('Полная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S50" s="137">
        <f ca="1">IF($D50=0,0,SUMIFS('Полная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T50" s="137">
        <f ca="1">IF($D50=0,0,SUMIFS('Полная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U50" s="137">
        <f ca="1">IF($D50=0,0,SUMIFS('Полная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V50" s="137">
        <f ca="1">IF($D50=0,0,SUMIFS('Полная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W50" s="137">
        <f ca="1">IF($D50=0,0,SUMIFS('Полная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X50" s="137">
        <f ca="1">IF($D50=0,0,SUMIFS('Полная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Y50" s="137">
        <f ca="1">IF($D50=0,0,SUMIFS('Полная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XZ50" s="137">
        <f ca="1">IF($D50=0,0,SUMIFS('Полная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YA50" s="137">
        <f ca="1">IF($D50=0,0,SUMIFS('Полная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YB50" s="137">
        <f ca="1">IF($D50=0,0,SUMIFS('Полная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YC50" s="137">
        <f ca="1">IF($D50=0,0,SUMIFS('Полная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YD50" s="137">
        <f ca="1">IF($D50=0,0,SUMIFS('Полная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YE50" s="141">
        <f ca="1">IF($D50=0,0,SUMIFS('Полная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(Авто)'!YP"&amp;$J$42),$C50)/$D50)</f>
        <v>0</v>
      </c>
      <c r="YF50" s="104"/>
      <c r="YG50" s="94"/>
    </row>
    <row r="51" spans="1:657" s="105" customFormat="1" ht="15" customHeight="1" x14ac:dyDescent="0.25">
      <c r="A51" s="133">
        <v>9</v>
      </c>
      <c r="B51" s="134" t="s">
        <v>762</v>
      </c>
      <c r="C51" s="135" t="s">
        <v>763</v>
      </c>
      <c r="D51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(Авто)'!YP"&amp;$J$42),$C51)</f>
        <v>0</v>
      </c>
      <c r="E51" s="134"/>
      <c r="F51" s="134"/>
      <c r="G51" s="134"/>
      <c r="H51" s="134"/>
      <c r="I51" s="137">
        <f ca="1">IF($D51=0,0,SUMIFS('Полная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51" s="136"/>
      <c r="K51" s="137">
        <f ca="1">IF($D51=0,0,SUMIFS('Полная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51" s="134"/>
      <c r="M51" s="137">
        <f ca="1">IF($D51=0,0,SUMIFS('Полная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51" s="134"/>
      <c r="O51" s="137">
        <f ca="1">IF($D51=0,0,SUMIFS('Полная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51" s="134"/>
      <c r="Q51" s="137">
        <f ca="1">IF($D51=0,0,SUMIFS('Полная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51" s="137">
        <f ca="1">IF($D51=0,0,SUMIFS('Полная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51" s="137">
        <f ca="1">IF($D51=0,0,SUMIFS('Полная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51" s="137">
        <f ca="1">IF($D51=0,0,SUMIFS('Полная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51" s="137">
        <f ca="1">IF($D51=0,0,SUMIFS('Полная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51" s="137">
        <f ca="1">IF($D51=0,0,SUMIFS('Полная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51" s="137">
        <f ca="1">IF($D51=0,0,SUMIFS('Полная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51" s="137">
        <f ca="1">IF($D51=0,0,SUMIFS('Полная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Y51" s="137">
        <f ca="1">IF($D51=0,0,SUMIFS('Полная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Z51" s="137">
        <f ca="1">IF($D51=0,0,SUMIFS('Полная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A51" s="137">
        <f ca="1">IF($D51=0,0,SUMIFS('Полная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B51" s="137">
        <f ca="1">IF($D51=0,0,SUMIFS('Полная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C51" s="137">
        <f ca="1">IF($D51=0,0,SUMIFS('Полная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D51" s="137">
        <f ca="1">IF($D51=0,0,SUMIFS('Полная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E51" s="137">
        <f ca="1">IF($D51=0,0,SUMIFS('Полная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F51" s="137">
        <f ca="1">IF($D51=0,0,SUMIFS('Полная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G51" s="137">
        <f ca="1">IF($D51=0,0,SUMIFS('Полная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H51" s="137">
        <f ca="1">IF($D51=0,0,SUMIFS('Полная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I51" s="137">
        <f ca="1">IF($D51=0,0,SUMIFS('Полная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J51" s="137">
        <f ca="1">IF($D51=0,0,SUMIFS('Полная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K51" s="137">
        <f ca="1">IF($D51=0,0,SUMIFS('Полная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L51" s="137">
        <f ca="1">IF($D51=0,0,SUMIFS('Полная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M51" s="137">
        <f ca="1">IF($D51=0,0,SUMIFS('Полная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N51" s="137">
        <f ca="1">IF($D51=0,0,SUMIFS('Полная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O51" s="137">
        <f ca="1">IF($D51=0,0,SUMIFS('Полная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P51" s="137">
        <f ca="1">IF($D51=0,0,SUMIFS('Полная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Q51" s="137">
        <f ca="1">IF($D51=0,0,SUMIFS('Полная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R51" s="186"/>
      <c r="AS51" s="186"/>
      <c r="AT51" s="187"/>
      <c r="AU51" s="421"/>
      <c r="AV51" s="187"/>
      <c r="AW51" s="421"/>
      <c r="AX51" s="137">
        <f ca="1">IF($D51=0,0,SUMIFS('Полная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Y51" s="137">
        <f ca="1">IF($D51=0,0,SUMIFS('Полная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AZ51" s="137">
        <f ca="1">IF($D51=0,0,SUMIFS('Полная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A51" s="137">
        <f ca="1">IF($D51=0,0,SUMIFS('Полная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B51" s="137">
        <f ca="1">IF($D51=0,0,SUMIFS('Полная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C51" s="137">
        <f ca="1">IF($D51=0,0,SUMIFS('Полная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D51" s="187"/>
      <c r="BE51" s="187"/>
      <c r="BF51" s="137">
        <f ca="1">IF($D51=0,0,SUMIFS('Полная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G51" s="137">
        <f ca="1">IF($D51=0,0,SUMIFS('Полная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H51" s="137">
        <f ca="1">IF($D51=0,0,SUMIFS('Полная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I51" s="137">
        <f ca="1">IF($D51=0,0,SUMIFS('Полная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J51" s="137">
        <f ca="1">IF($D51=0,0,SUMIFS('Полная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K51" s="137">
        <f ca="1">IF($D51=0,0,SUMIFS('Полная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L51" s="187"/>
      <c r="BM51" s="137">
        <f ca="1">IF($D51=0,0,SUMIFS('Полная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N51" s="188"/>
      <c r="BO51" s="134"/>
      <c r="BP51" s="134"/>
      <c r="BQ51" s="137">
        <f ca="1">IF($D51=0,0,SUMIFS('Полная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BR51" s="137"/>
      <c r="BS51" s="134"/>
      <c r="BT51" s="134"/>
      <c r="BU51" s="137"/>
      <c r="BV51" s="134"/>
      <c r="BW51" s="137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7">
        <f ca="1">IF($D51=0,0,SUMIFS('Полная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L51" s="137">
        <f ca="1">IF($D51=0,0,SUMIFS('Полная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M51" s="137">
        <f ca="1">IF($D51=0,0,SUMIFS('Полная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N51" s="137">
        <f ca="1">IF($D51=0,0,SUMIFS('Полная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O51" s="137">
        <f ca="1">IF($D51=0,0,SUMIFS('Полная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P51" s="137">
        <f ca="1">IF($D51=0,0,SUMIFS('Полная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Q51" s="134">
        <f ca="1">IF($D51=0,0,SUMIFS('Полная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R51" s="137">
        <f ca="1">IF($D51=0,0,SUMIFS('Полная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S51" s="137">
        <f ca="1">IF($D51=0,0,SUMIFS('Полная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T51" s="137">
        <f ca="1">IF($D51=0,0,SUMIFS('Полная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U51" s="137">
        <f ca="1">IF($D51=0,0,SUMIFS('Полная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V51" s="137">
        <f ca="1">IF($D51=0,0,SUMIFS('Полная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W51" s="137">
        <f ca="1">IF($D51=0,0,SUMIFS('Полная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X51" s="137">
        <f ca="1">IF($D51=0,0,SUMIFS('Полная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Y51" s="134">
        <f ca="1">IF($D51=0,0,SUMIFS('Полная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CZ51" s="137">
        <f ca="1">IF($D51=0,0,SUMIFS('Полная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A51" s="137">
        <f ca="1">IF($D51=0,0,SUMIFS('Полная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B51" s="137">
        <f ca="1">IF($D51=0,0,SUMIFS('Полная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C51" s="137">
        <f ca="1">IF($D51=0,0,SUMIFS('Полная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D51" s="134"/>
      <c r="DE51" s="137">
        <f ca="1">IF($D51=0,0,SUMIFS('Полная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F51" s="137"/>
      <c r="DG51" s="137">
        <f ca="1">IF($D51=0,0,SUMIFS('Полная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H51" s="137">
        <f ca="1">IF($D51=0,0,SUMIFS('Полная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I51" s="137">
        <f ca="1">IF($D51=0,0,SUMIFS('Полная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J51" s="137">
        <f ca="1">IF($D51=0,0,SUMIFS('Полная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K51" s="137">
        <f ca="1">IF($D51=0,0,SUMIFS('Полная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L51" s="137">
        <f ca="1">IF($D51=0,0,SUMIFS('Полная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M51" s="137">
        <f ca="1">IF($D51=0,0,SUMIFS('Полная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N51" s="137">
        <f ca="1">IF($D51=0,0,SUMIFS('Полная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O51" s="137">
        <f ca="1">IF($D51=0,0,SUMIFS('Полная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P51" s="137">
        <f ca="1">IF($D51=0,0,SUMIFS('Полная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Q51" s="137">
        <f ca="1">IF($D51=0,0,SUMIFS('Полная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R51" s="137">
        <f ca="1">IF($D51=0,0,SUMIFS('Полная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S51" s="137">
        <f ca="1">IF($D51=0,0,SUMIFS('Полная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T51" s="137">
        <f ca="1">IF($D51=0,0,SUMIFS('Полная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U51" s="137">
        <f ca="1">IF($D51=0,0,SUMIFS('Полная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V51" s="137">
        <f ca="1">IF($D51=0,0,SUMIFS('Полная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W51" s="137">
        <f ca="1">IF($D51=0,0,SUMIFS('Полная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X51" s="137">
        <f ca="1">IF($D51=0,0,SUMIFS('Полная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Y51" s="137">
        <f ca="1">IF($D51=0,0,SUMIFS('Полная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DZ51" s="137">
        <f ca="1">IF($D51=0,0,SUMIFS('Полная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A51" s="137">
        <f ca="1">IF($D51=0,0,SUMIFS('Полная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B51" s="137">
        <f ca="1">IF($D51=0,0,SUMIFS('Полная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C51" s="137">
        <f ca="1">IF($D51=0,0,SUMIFS('Полная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D51" s="137">
        <f ca="1">IF($D51=0,0,SUMIFS('Полная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E51" s="137">
        <f ca="1">IF($D51=0,0,SUMIFS('Полная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F51" s="137">
        <f ca="1">IF($D51=0,0,SUMIFS('Полная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G51" s="137">
        <f ca="1">IF($D51=0,0,SUMIFS('Полная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H51" s="137">
        <f ca="1">IF($D51=0,0,SUMIFS('Полная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I51" s="137">
        <f ca="1">IF($D51=0,0,SUMIFS('Полная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J51" s="137">
        <f ca="1">IF($D51=0,0,SUMIFS('Полная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K51" s="137">
        <f ca="1">IF($D51=0,0,SUMIFS('Полная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L51" s="137">
        <f ca="1">IF($D51=0,0,SUMIFS('Полная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M51" s="137">
        <f ca="1">IF($D51=0,0,SUMIFS('Полная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N51" s="137">
        <f ca="1">IF($D51=0,0,SUMIFS('Полная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O51" s="137">
        <f ca="1">IF($D51=0,0,SUMIFS('Полная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P51" s="137">
        <f ca="1">IF($D51=0,0,SUMIFS('Полная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Q51" s="137">
        <f ca="1">IF($D51=0,0,SUMIFS('Полная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R51" s="137">
        <f ca="1">IF($D51=0,0,SUMIFS('Полная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S51" s="137">
        <f ca="1">IF($D51=0,0,SUMIFS('Полная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T51" s="137">
        <f ca="1">IF($D51=0,0,SUMIFS('Полная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U51" s="137">
        <f ca="1">IF($D51=0,0,SUMIFS('Полная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V51" s="137">
        <f ca="1">IF($D51=0,0,SUMIFS('Полная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W51" s="137">
        <f ca="1">IF($D51=0,0,SUMIFS('Полная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X51" s="137">
        <f ca="1">IF($D51=0,0,SUMIFS('Полная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Y51" s="137">
        <f ca="1">IF($D51=0,0,SUMIFS('Полная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EZ51" s="137">
        <f ca="1">IF($D51=0,0,SUMIFS('Полная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A51" s="137">
        <f ca="1">IF($D51=0,0,SUMIFS('Полная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B51" s="137">
        <f ca="1">IF($D51=0,0,SUMIFS('Полная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C51" s="137">
        <f ca="1">IF($D51=0,0,SUMIFS('Полная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D51" s="137">
        <f ca="1">IF($D51=0,0,SUMIFS('Полная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E51" s="137">
        <f ca="1">IF($D51=0,0,SUMIFS('Полная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F51" s="137">
        <f ca="1">IF($D51=0,0,SUMIFS('Полная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G51" s="137">
        <f ca="1">IF($D51=0,0,SUMIFS('Полная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H51" s="137">
        <f ca="1">IF($D51=0,0,SUMIFS('Полная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I51" s="137">
        <f ca="1">IF($D51=0,0,SUMIFS('Полная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J51" s="137">
        <f ca="1">IF($D51=0,0,SUMIFS('Полная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K51" s="137">
        <f ca="1">IF($D51=0,0,SUMIFS('Полная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L51" s="137">
        <f ca="1">IF($D51=0,0,SUMIFS('Полная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M51" s="137">
        <f ca="1">IF($D51=0,0,SUMIFS('Полная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N51" s="137">
        <f ca="1">IF($D51=0,0,SUMIFS('Полная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O51" s="137">
        <f ca="1">IF($D51=0,0,SUMIFS('Полная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P51" s="137">
        <f ca="1">IF($D51=0,0,SUMIFS('Полная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Q51" s="137">
        <f ca="1">IF($D51=0,0,SUMIFS('Полная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R51" s="137">
        <f ca="1">IF($D51=0,0,SUMIFS('Полная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S51" s="137">
        <f ca="1">IF($D51=0,0,SUMIFS('Полная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T51" s="137">
        <f ca="1">IF($D51=0,0,SUMIFS('Полная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U51" s="137">
        <f ca="1">IF($D51=0,0,SUMIFS('Полная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V51" s="137">
        <f ca="1">IF($D51=0,0,SUMIFS('Полная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W51" s="137">
        <f ca="1">IF($D51=0,0,SUMIFS('Полная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X51" s="137">
        <f ca="1">IF($D51=0,0,SUMIFS('Полная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Y51" s="137">
        <f ca="1">IF($D51=0,0,SUMIFS('Полная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FZ51" s="137">
        <f ca="1">IF($D51=0,0,SUMIFS('Полная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A51" s="137">
        <f ca="1">IF($D51=0,0,SUMIFS('Полная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B51" s="137">
        <f ca="1">IF($D51=0,0,SUMIFS('Полная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C51" s="137">
        <f ca="1">IF($D51=0,0,SUMIFS('Полная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D51" s="137">
        <f ca="1">IF($D51=0,0,SUMIFS('Полная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E51" s="137">
        <f ca="1">IF($D51=0,0,SUMIFS('Полная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F51" s="137">
        <f ca="1">IF($D51=0,0,SUMIFS('Полная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G51" s="137">
        <f ca="1">IF($D51=0,0,SUMIFS('Полная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H51" s="137">
        <f ca="1">IF($D51=0,0,SUMIFS('Полная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I51" s="137">
        <f ca="1">IF($D51=0,0,SUMIFS('Полная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J51" s="137">
        <f ca="1">IF($D51=0,0,SUMIFS('Полная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K51" s="137">
        <f ca="1">IF($D51=0,0,SUMIFS('Полная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L51" s="137">
        <f ca="1">IF($D51=0,0,SUMIFS('Полная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M51" s="137">
        <f ca="1">IF($D51=0,0,SUMIFS('Полная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N51" s="137">
        <f ca="1">IF($D51=0,0,SUMIFS('Полная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O51" s="137">
        <f ca="1">IF($D51=0,0,SUMIFS('Полная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P51" s="137">
        <f ca="1">IF($D51=0,0,SUMIFS('Полная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Q51" s="137">
        <f ca="1">IF($D51=0,0,SUMIFS('Полная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R51" s="137">
        <f ca="1">IF($D51=0,0,SUMIFS('Полная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S51" s="137">
        <f ca="1">IF($D51=0,0,SUMIFS('Полная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T51" s="137">
        <f ca="1">IF($D51=0,0,SUMIFS('Полная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U51" s="137">
        <f ca="1">IF($D51=0,0,SUMIFS('Полная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V51" s="137">
        <f ca="1">IF($D51=0,0,SUMIFS('Полная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W51" s="137">
        <f ca="1">IF($D51=0,0,SUMIFS('Полная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X51" s="137">
        <f ca="1">IF($D51=0,0,SUMIFS('Полная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Y51" s="137">
        <f ca="1">IF($D51=0,0,SUMIFS('Полная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GZ51" s="137">
        <f ca="1">IF($D51=0,0,SUMIFS('Полная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A51" s="137">
        <f ca="1">IF($D51=0,0,SUMIFS('Полная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B51" s="137">
        <f ca="1">IF($D51=0,0,SUMIFS('Полная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C51" s="137">
        <f ca="1">IF($D51=0,0,SUMIFS('Полная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D51" s="137">
        <f ca="1">IF($D51=0,0,SUMIFS('Полная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E51" s="137">
        <f ca="1">IF($D51=0,0,SUMIFS('Полная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F51" s="137">
        <f ca="1">IF($D51=0,0,SUMIFS('Полная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G51" s="137">
        <f ca="1">IF($D51=0,0,SUMIFS('Полная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H51" s="137">
        <f ca="1">IF($D51=0,0,SUMIFS('Полная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I51" s="137">
        <f ca="1">IF($D51=0,0,SUMIFS('Полная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J51" s="137">
        <f ca="1">IF($D51=0,0,SUMIFS('Полная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K51" s="137">
        <f ca="1">IF($D51=0,0,SUMIFS('Полная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L51" s="137">
        <f ca="1">IF($D51=0,0,SUMIFS('Полная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M51" s="137">
        <f ca="1">IF($D51=0,0,SUMIFS('Полная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N51" s="137">
        <f ca="1">IF($D51=0,0,SUMIFS('Полная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O51" s="137">
        <f ca="1">IF($D51=0,0,SUMIFS('Полная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P51" s="137">
        <f ca="1">IF($D51=0,0,SUMIFS('Полная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Q51" s="137">
        <f ca="1">IF($D51=0,0,SUMIFS('Полная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R51" s="137">
        <f ca="1">IF($D51=0,0,SUMIFS('Полная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S51" s="137">
        <f ca="1">IF($D51=0,0,SUMIFS('Полная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T51" s="137">
        <f ca="1">IF($D51=0,0,SUMIFS('Полная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U51" s="137">
        <f ca="1">IF($D51=0,0,SUMIFS('Полная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V51" s="137">
        <f ca="1">IF($D51=0,0,SUMIFS('Полная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W51" s="137">
        <f ca="1">IF($D51=0,0,SUMIFS('Полная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X51" s="137">
        <f ca="1">IF($D51=0,0,SUMIFS('Полная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Y51" s="137">
        <f ca="1">IF($D51=0,0,SUMIFS('Полная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HZ51" s="137">
        <f ca="1">IF($D51=0,0,SUMIFS('Полная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A51" s="137">
        <f ca="1">IF($D51=0,0,SUMIFS('Полная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B51" s="137">
        <f ca="1">IF($D51=0,0,SUMIFS('Полная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C51" s="137">
        <f ca="1">IF($D51=0,0,SUMIFS('Полная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D51" s="137">
        <f ca="1">IF($D51=0,0,SUMIFS('Полная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E51" s="137">
        <f ca="1">IF($D51=0,0,SUMIFS('Полная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F51" s="137">
        <f ca="1">IF($D51=0,0,SUMIFS('Полная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G51" s="137">
        <f ca="1">IF($D51=0,0,SUMIFS('Полная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H51" s="137">
        <f ca="1">IF($D51=0,0,SUMIFS('Полная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I51" s="137">
        <f ca="1">IF($D51=0,0,SUMIFS('Полная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J51" s="137">
        <f ca="1">IF($D51=0,0,SUMIFS('Полная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K51" s="137">
        <f ca="1">IF($D51=0,0,SUMIFS('Полная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L51" s="137">
        <f ca="1">IF($D51=0,0,SUMIFS('Полная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M51" s="137">
        <f ca="1">IF($D51=0,0,SUMIFS('Полная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N51" s="137">
        <f ca="1">IF($D51=0,0,SUMIFS('Полная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O51" s="137">
        <f ca="1">IF($D51=0,0,SUMIFS('Полная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P51" s="137">
        <f ca="1">IF($D51=0,0,SUMIFS('Полная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Q51" s="137">
        <f ca="1">IF($D51=0,0,SUMIFS('Полная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R51" s="137">
        <f ca="1">IF($D51=0,0,SUMIFS('Полная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S51" s="137">
        <f ca="1">IF($D51=0,0,SUMIFS('Полная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T51" s="137">
        <f ca="1">IF($D51=0,0,SUMIFS('Полная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U51" s="137">
        <f ca="1">IF($D51=0,0,SUMIFS('Полная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V51" s="137">
        <f ca="1">IF($D51=0,0,SUMIFS('Полная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W51" s="137">
        <f ca="1">IF($D51=0,0,SUMIFS('Полная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X51" s="137">
        <f ca="1">IF($D51=0,0,SUMIFS('Полная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Y51" s="137">
        <f ca="1">IF($D51=0,0,SUMIFS('Полная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IZ51" s="137">
        <f ca="1">IF($D51=0,0,SUMIFS('Полная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A51" s="137">
        <f ca="1">IF($D51=0,0,SUMIFS('Полная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B51" s="137">
        <f ca="1">IF($D51=0,0,SUMIFS('Полная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C51" s="137">
        <f ca="1">IF($D51=0,0,SUMIFS('Полная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D51" s="137">
        <f ca="1">IF($D51=0,0,SUMIFS('Полная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E51" s="137">
        <f ca="1">IF($D51=0,0,SUMIFS('Полная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F51" s="137">
        <f ca="1">IF($D51=0,0,SUMIFS('Полная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G51" s="137">
        <f ca="1">IF($D51=0,0,SUMIFS('Полная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H51" s="137">
        <f ca="1">IF($D51=0,0,SUMIFS('Полная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I51" s="137">
        <f ca="1">IF($D51=0,0,SUMIFS('Полная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J51" s="137">
        <f ca="1">IF($D51=0,0,SUMIFS('Полная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K51" s="137">
        <f ca="1">IF($D51=0,0,SUMIFS('Полная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L51" s="137">
        <f ca="1">IF($D51=0,0,SUMIFS('Полная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M51" s="137">
        <f ca="1">IF($D51=0,0,SUMIFS('Полная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N51" s="137">
        <f ca="1">IF($D51=0,0,SUMIFS('Полная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O51" s="137">
        <f ca="1">IF($D51=0,0,SUMIFS('Полная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P51" s="137">
        <f ca="1">IF($D51=0,0,SUMIFS('Полная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Q51" s="137">
        <f ca="1">IF($D51=0,0,SUMIFS('Полная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R51" s="137">
        <f ca="1">IF($D51=0,0,SUMIFS('Полная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S51" s="137">
        <f ca="1">IF($D51=0,0,SUMIFS('Полная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T51" s="137">
        <f ca="1">IF($D51=0,0,SUMIFS('Полная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U51" s="137">
        <f ca="1">IF($D51=0,0,SUMIFS('Полная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V51" s="137">
        <f ca="1">IF($D51=0,0,SUMIFS('Полная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W51" s="137">
        <f ca="1">IF($D51=0,0,SUMIFS('Полная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X51" s="137">
        <f ca="1">IF($D51=0,0,SUMIFS('Полная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Y51" s="137">
        <f ca="1">IF($D51=0,0,SUMIFS('Полная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JZ51" s="137">
        <f ca="1">IF($D51=0,0,SUMIFS('Полная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A51" s="137">
        <f ca="1">IF($D51=0,0,SUMIFS('Полная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B51" s="137">
        <f ca="1">IF($D51=0,0,SUMIFS('Полная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C51" s="137">
        <f ca="1">IF($D51=0,0,SUMIFS('Полная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D51" s="137">
        <f ca="1">IF($D51=0,0,SUMIFS('Полная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E51" s="137">
        <f ca="1">IF($D51=0,0,SUMIFS('Полная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F51" s="137">
        <f ca="1">IF($D51=0,0,SUMIFS('Полная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G51" s="137">
        <f ca="1">IF($D51=0,0,SUMIFS('Полная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H51" s="137">
        <f ca="1">IF($D51=0,0,SUMIFS('Полная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I51" s="137">
        <f ca="1">IF($D51=0,0,SUMIFS('Полная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J51" s="137">
        <f ca="1">IF($D51=0,0,SUMIFS('Полная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K51" s="137">
        <f ca="1">IF($D51=0,0,SUMIFS('Полная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L51" s="137">
        <f ca="1">IF($D51=0,0,SUMIFS('Полная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M51" s="137">
        <f ca="1">IF($D51=0,0,SUMIFS('Полная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N51" s="137">
        <f ca="1">IF($D51=0,0,SUMIFS('Полная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O51" s="137">
        <f ca="1">IF($D51=0,0,SUMIFS('Полная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P51" s="137">
        <f ca="1">IF($D51=0,0,SUMIFS('Полная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Q51" s="137">
        <f ca="1">IF($D51=0,0,SUMIFS('Полная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R51" s="137">
        <f ca="1">IF($D51=0,0,SUMIFS('Полная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S51" s="137">
        <f ca="1">IF($D51=0,0,SUMIFS('Полная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T51" s="137">
        <f ca="1">IF($D51=0,0,SUMIFS('Полная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U51" s="137">
        <f ca="1">IF($D51=0,0,SUMIFS('Полная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V51" s="137">
        <f ca="1">IF($D51=0,0,SUMIFS('Полная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W51" s="137">
        <f ca="1">IF($D51=0,0,SUMIFS('Полная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X51" s="137">
        <f ca="1">IF($D51=0,0,SUMIFS('Полная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Y51" s="137">
        <f ca="1">IF($D51=0,0,SUMIFS('Полная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KZ51" s="137">
        <f ca="1">IF($D51=0,0,SUMIFS('Полная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A51" s="137">
        <f ca="1">IF($D51=0,0,SUMIFS('Полная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B51" s="137">
        <f ca="1">IF($D51=0,0,SUMIFS('Полная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C51" s="137">
        <f ca="1">IF($D51=0,0,SUMIFS('Полная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D51" s="137">
        <f ca="1">IF($D51=0,0,SUMIFS('Полная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E51" s="137">
        <f ca="1">IF($D51=0,0,SUMIFS('Полная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F51" s="137">
        <f ca="1">IF($D51=0,0,SUMIFS('Полная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G51" s="137">
        <f ca="1">IF($D51=0,0,SUMIFS('Полная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H51" s="137">
        <f ca="1">IF($D51=0,0,SUMIFS('Полная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I51" s="137">
        <f ca="1">IF($D51=0,0,SUMIFS('Полная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J51" s="137">
        <f ca="1">IF($D51=0,0,SUMIFS('Полная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K51" s="137">
        <f ca="1">IF($D51=0,0,SUMIFS('Полная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L51" s="137">
        <f ca="1">IF($D51=0,0,SUMIFS('Полная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M51" s="137">
        <f ca="1">IF($D51=0,0,SUMIFS('Полная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N51" s="137">
        <f ca="1">IF($D51=0,0,SUMIFS('Полная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O51" s="137">
        <f ca="1">IF($D51=0,0,SUMIFS('Полная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P51" s="137">
        <f ca="1">IF($D51=0,0,SUMIFS('Полная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Q51" s="137">
        <f ca="1">IF($D51=0,0,SUMIFS('Полная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R51" s="137">
        <f ca="1">IF($D51=0,0,SUMIFS('Полная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S51" s="137">
        <f ca="1">IF($D51=0,0,SUMIFS('Полная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T51" s="137">
        <f ca="1">IF($D51=0,0,SUMIFS('Полная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U51" s="137">
        <f ca="1">IF($D51=0,0,SUMIFS('Полная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V51" s="137">
        <f ca="1">IF($D51=0,0,SUMIFS('Полная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W51" s="137">
        <f ca="1">IF($D51=0,0,SUMIFS('Полная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X51" s="137">
        <f ca="1">IF($D51=0,0,SUMIFS('Полная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Y51" s="137">
        <f ca="1">IF($D51=0,0,SUMIFS('Полная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LZ51" s="137">
        <f ca="1">IF($D51=0,0,SUMIFS('Полная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A51" s="137">
        <f ca="1">IF($D51=0,0,SUMIFS('Полная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B51" s="137">
        <f ca="1">IF($D51=0,0,SUMIFS('Полная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C51" s="137">
        <f ca="1">IF($D51=0,0,SUMIFS('Полная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D51" s="137">
        <f ca="1">IF($D51=0,0,SUMIFS('Полная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E51" s="137">
        <f ca="1">IF($D51=0,0,SUMIFS('Полная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F51" s="137">
        <f ca="1">IF($D51=0,0,SUMIFS('Полная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G51" s="137">
        <f ca="1">IF($D51=0,0,SUMIFS('Полная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H51" s="137">
        <f ca="1">IF($D51=0,0,SUMIFS('Полная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I51" s="137">
        <f ca="1">IF($D51=0,0,SUMIFS('Полная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J51" s="137">
        <f ca="1">IF($D51=0,0,SUMIFS('Полная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K51" s="137">
        <f ca="1">IF($D51=0,0,SUMIFS('Полная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L51" s="137">
        <f ca="1">IF($D51=0,0,SUMIFS('Полная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M51" s="137">
        <f ca="1">IF($D51=0,0,SUMIFS('Полная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N51" s="137">
        <f ca="1">IF($D51=0,0,SUMIFS('Полная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O51" s="137">
        <f ca="1">IF($D51=0,0,SUMIFS('Полная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P51" s="137">
        <f ca="1">IF($D51=0,0,SUMIFS('Полная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Q51" s="137">
        <f ca="1">IF($D51=0,0,SUMIFS('Полная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R51" s="137">
        <f ca="1">IF($D51=0,0,SUMIFS('Полная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S51" s="137">
        <f ca="1">IF($D51=0,0,SUMIFS('Полная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T51" s="137">
        <f ca="1">IF($D51=0,0,SUMIFS('Полная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U51" s="137">
        <f ca="1">IF($D51=0,0,SUMIFS('Полная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V51" s="137">
        <f ca="1">IF($D51=0,0,SUMIFS('Полная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W51" s="137">
        <f ca="1">IF($D51=0,0,SUMIFS('Полная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X51" s="137">
        <f ca="1">IF($D51=0,0,SUMIFS('Полная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Y51" s="137">
        <f ca="1">IF($D51=0,0,SUMIFS('Полная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MZ51" s="137">
        <f ca="1">IF($D51=0,0,SUMIFS('Полная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A51" s="137">
        <f ca="1">IF($D51=0,0,SUMIFS('Полная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B51" s="137">
        <f ca="1">IF($D51=0,0,SUMIFS('Полная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C51" s="137">
        <f ca="1">IF($D51=0,0,SUMIFS('Полная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D51" s="137">
        <f ca="1">IF($D51=0,0,SUMIFS('Полная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E51" s="137">
        <f ca="1">IF($D51=0,0,SUMIFS('Полная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F51" s="137">
        <f ca="1">IF($D51=0,0,SUMIFS('Полная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G51" s="137">
        <f ca="1">IF($D51=0,0,SUMIFS('Полная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H51" s="137">
        <f ca="1">IF($D51=0,0,SUMIFS('Полная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I51" s="137">
        <f ca="1">IF($D51=0,0,SUMIFS('Полная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J51" s="137">
        <f ca="1">IF($D51=0,0,SUMIFS('Полная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K51" s="137">
        <f ca="1">IF($D51=0,0,SUMIFS('Полная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L51" s="137">
        <f ca="1">IF($D51=0,0,SUMIFS('Полная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M51" s="137">
        <f ca="1">IF($D51=0,0,SUMIFS('Полная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N51" s="137">
        <f ca="1">IF($D51=0,0,SUMIFS('Полная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O51" s="137">
        <f ca="1">IF($D51=0,0,SUMIFS('Полная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P51" s="137">
        <f ca="1">IF($D51=0,0,SUMIFS('Полная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Q51" s="137">
        <f ca="1">IF($D51=0,0,SUMIFS('Полная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R51" s="137">
        <f ca="1">IF($D51=0,0,SUMIFS('Полная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S51" s="137">
        <f ca="1">IF($D51=0,0,SUMIFS('Полная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T51" s="137">
        <f ca="1">IF($D51=0,0,SUMIFS('Полная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U51" s="137">
        <f ca="1">IF($D51=0,0,SUMIFS('Полная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V51" s="137">
        <f ca="1">IF($D51=0,0,SUMIFS('Полная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W51" s="137">
        <f ca="1">IF($D51=0,0,SUMIFS('Полная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X51" s="137">
        <f ca="1">IF($D51=0,0,SUMIFS('Полная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Y51" s="137">
        <f ca="1">IF($D51=0,0,SUMIFS('Полная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NZ51" s="137">
        <f ca="1">IF($D51=0,0,SUMIFS('Полная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A51" s="137">
        <f ca="1">IF($D51=0,0,SUMIFS('Полная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B51" s="137">
        <f ca="1">IF($D51=0,0,SUMIFS('Полная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C51" s="137">
        <f ca="1">IF($D51=0,0,SUMIFS('Полная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D51" s="137">
        <f ca="1">IF($D51=0,0,SUMIFS('Полная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E51" s="137">
        <f ca="1">IF($D51=0,0,SUMIFS('Полная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F51" s="137">
        <f ca="1">IF($D51=0,0,SUMIFS('Полная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G51" s="137">
        <f ca="1">IF($D51=0,0,SUMIFS('Полная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H51" s="137">
        <f ca="1">IF($D51=0,0,SUMIFS('Полная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I51" s="137">
        <f ca="1">IF($D51=0,0,SUMIFS('Полная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J51" s="137">
        <f ca="1">IF($D51=0,0,SUMIFS('Полная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K51" s="137">
        <f ca="1">IF($D51=0,0,SUMIFS('Полная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L51" s="137">
        <f ca="1">IF($D51=0,0,SUMIFS('Полная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M51" s="137">
        <f ca="1">IF($D51=0,0,SUMIFS('Полная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N51" s="137">
        <f ca="1">IF($D51=0,0,SUMIFS('Полная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O51" s="137">
        <f ca="1">IF($D51=0,0,SUMIFS('Полная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P51" s="137">
        <f ca="1">IF($D51=0,0,SUMIFS('Полная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Q51" s="137">
        <f ca="1">IF($D51=0,0,SUMIFS('Полная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R51" s="137">
        <f ca="1">IF($D51=0,0,SUMIFS('Полная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S51" s="137">
        <f ca="1">IF($D51=0,0,SUMIFS('Полная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T51" s="137">
        <f ca="1">IF($D51=0,0,SUMIFS('Полная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U51" s="137">
        <f ca="1">IF($D51=0,0,SUMIFS('Полная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V51" s="137">
        <f ca="1">IF($D51=0,0,SUMIFS('Полная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W51" s="137">
        <f ca="1">IF($D51=0,0,SUMIFS('Полная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X51" s="137">
        <f ca="1">IF($D51=0,0,SUMIFS('Полная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Y51" s="137">
        <f ca="1">IF($D51=0,0,SUMIFS('Полная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OZ51" s="137">
        <f ca="1">IF($D51=0,0,SUMIFS('Полная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A51" s="137">
        <f ca="1">IF($D51=0,0,SUMIFS('Полная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B51" s="137">
        <f ca="1">IF($D51=0,0,SUMIFS('Полная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C51" s="137">
        <f ca="1">IF($D51=0,0,SUMIFS('Полная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D51" s="137">
        <f ca="1">IF($D51=0,0,SUMIFS('Полная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E51" s="137">
        <f ca="1">IF($D51=0,0,SUMIFS('Полная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F51" s="137">
        <f ca="1">IF($D51=0,0,SUMIFS('Полная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G51" s="137">
        <f ca="1">IF($D51=0,0,SUMIFS('Полная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H51" s="137">
        <f ca="1">IF($D51=0,0,SUMIFS('Полная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I51" s="137">
        <f ca="1">IF($D51=0,0,SUMIFS('Полная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J51" s="137">
        <f ca="1">IF($D51=0,0,SUMIFS('Полная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K51" s="137">
        <f ca="1">IF($D51=0,0,SUMIFS('Полная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L51" s="137">
        <f ca="1">IF($D51=0,0,SUMIFS('Полная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M51" s="137">
        <f ca="1">IF($D51=0,0,SUMIFS('Полная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N51" s="137">
        <f ca="1">IF($D51=0,0,SUMIFS('Полная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O51" s="137">
        <f ca="1">IF($D51=0,0,SUMIFS('Полная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P51" s="137">
        <f ca="1">IF($D51=0,0,SUMIFS('Полная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Q51" s="137">
        <f ca="1">IF($D51=0,0,SUMIFS('Полная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R51" s="137">
        <f ca="1">IF($D51=0,0,SUMIFS('Полная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S51" s="137">
        <f ca="1">IF($D51=0,0,SUMIFS('Полная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T51" s="137">
        <f ca="1">IF($D51=0,0,SUMIFS('Полная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U51" s="137">
        <f ca="1">IF($D51=0,0,SUMIFS('Полная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V51" s="137">
        <f ca="1">IF($D51=0,0,SUMIFS('Полная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W51" s="137">
        <f ca="1">IF($D51=0,0,SUMIFS('Полная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X51" s="137">
        <f ca="1">IF($D51=0,0,SUMIFS('Полная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Y51" s="137">
        <f ca="1">IF($D51=0,0,SUMIFS('Полная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PZ51" s="137">
        <f ca="1">IF($D51=0,0,SUMIFS('Полная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A51" s="137">
        <f ca="1">IF($D51=0,0,SUMIFS('Полная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B51" s="137">
        <f ca="1">IF($D51=0,0,SUMIFS('Полная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C51" s="137">
        <f ca="1">IF($D51=0,0,SUMIFS('Полная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D51" s="137">
        <f ca="1">IF($D51=0,0,SUMIFS('Полная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E51" s="137">
        <f ca="1">IF($D51=0,0,SUMIFS('Полная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F51" s="137">
        <f ca="1">IF($D51=0,0,SUMIFS('Полная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G51" s="137">
        <f ca="1">IF($D51=0,0,SUMIFS('Полная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H51" s="137">
        <f ca="1">IF($D51=0,0,SUMIFS('Полная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I51" s="137">
        <f ca="1">IF($D51=0,0,SUMIFS('Полная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J51" s="137">
        <f ca="1">IF($D51=0,0,SUMIFS('Полная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K51" s="137">
        <f ca="1">IF($D51=0,0,SUMIFS('Полная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L51" s="137">
        <f ca="1">IF($D51=0,0,SUMIFS('Полная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M51" s="137">
        <f ca="1">IF($D51=0,0,SUMIFS('Полная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N51" s="137">
        <f ca="1">IF($D51=0,0,SUMIFS('Полная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O51" s="137">
        <f ca="1">IF($D51=0,0,SUMIFS('Полная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P51" s="137">
        <f ca="1">IF($D51=0,0,SUMIFS('Полная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Q51" s="137">
        <f ca="1">IF($D51=0,0,SUMIFS('Полная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R51" s="137">
        <f ca="1">IF($D51=0,0,SUMIFS('Полная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S51" s="137">
        <f ca="1">IF($D51=0,0,SUMIFS('Полная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T51" s="137">
        <f ca="1">IF($D51=0,0,SUMIFS('Полная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U51" s="137">
        <f ca="1">IF($D51=0,0,SUMIFS('Полная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V51" s="137">
        <f ca="1">IF($D51=0,0,SUMIFS('Полная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W51" s="137">
        <f ca="1">IF($D51=0,0,SUMIFS('Полная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X51" s="137">
        <f ca="1">IF($D51=0,0,SUMIFS('Полная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Y51" s="137">
        <f ca="1">IF($D51=0,0,SUMIFS('Полная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QZ51" s="137">
        <f ca="1">IF($D51=0,0,SUMIFS('Полная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A51" s="137">
        <f ca="1">IF($D51=0,0,SUMIFS('Полная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B51" s="137">
        <f ca="1">IF($D51=0,0,SUMIFS('Полная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C51" s="137">
        <f ca="1">IF($D51=0,0,SUMIFS('Полная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D51" s="137">
        <f ca="1">IF($D51=0,0,SUMIFS('Полная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E51" s="137">
        <f ca="1">IF($D51=0,0,SUMIFS('Полная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F51" s="137">
        <f ca="1">IF($D51=0,0,SUMIFS('Полная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G51" s="137">
        <f ca="1">IF($D51=0,0,SUMIFS('Полная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H51" s="137">
        <f ca="1">IF($D51=0,0,SUMIFS('Полная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I51" s="137">
        <f ca="1">IF($D51=0,0,SUMIFS('Полная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J51" s="137">
        <f ca="1">IF($D51=0,0,SUMIFS('Полная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K51" s="137">
        <f ca="1">IF($D51=0,0,SUMIFS('Полная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L51" s="137">
        <f ca="1">IF($D51=0,0,SUMIFS('Полная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M51" s="137">
        <f ca="1">IF($D51=0,0,SUMIFS('Полная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N51" s="137">
        <f ca="1">IF($D51=0,0,SUMIFS('Полная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O51" s="137">
        <f ca="1">IF($D51=0,0,SUMIFS('Полная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P51" s="137">
        <f ca="1">IF($D51=0,0,SUMIFS('Полная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Q51" s="137">
        <f ca="1">IF($D51=0,0,SUMIFS('Полная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R51" s="137">
        <f ca="1">IF($D51=0,0,SUMIFS('Полная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S51" s="137">
        <f ca="1">IF($D51=0,0,SUMIFS('Полная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T51" s="137">
        <f ca="1">IF($D51=0,0,SUMIFS('Полная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U51" s="137">
        <f ca="1">IF($D51=0,0,SUMIFS('Полная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V51" s="137">
        <f ca="1">IF($D51=0,0,SUMIFS('Полная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W51" s="137">
        <f ca="1">IF($D51=0,0,SUMIFS('Полная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X51" s="137">
        <f ca="1">IF($D51=0,0,SUMIFS('Полная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Y51" s="137">
        <f ca="1">IF($D51=0,0,SUMIFS('Полная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RZ51" s="137">
        <f ca="1">IF($D51=0,0,SUMIFS('Полная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A51" s="137">
        <f ca="1">IF($D51=0,0,SUMIFS('Полная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B51" s="137">
        <f ca="1">IF($D51=0,0,SUMIFS('Полная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C51" s="137">
        <f ca="1">IF($D51=0,0,SUMIFS('Полная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D51" s="137">
        <f ca="1">IF($D51=0,0,SUMIFS('Полная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E51" s="137">
        <f ca="1">IF($D51=0,0,SUMIFS('Полная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F51" s="137">
        <f ca="1">IF($D51=0,0,SUMIFS('Полная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G51" s="137">
        <f ca="1">IF($D51=0,0,SUMIFS('Полная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H51" s="137">
        <f ca="1">IF($D51=0,0,SUMIFS('Полная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I51" s="137">
        <f ca="1">IF($D51=0,0,SUMIFS('Полная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J51" s="137">
        <f ca="1">IF($D51=0,0,SUMIFS('Полная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K51" s="137">
        <f ca="1">IF($D51=0,0,SUMIFS('Полная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L51" s="137">
        <f ca="1">IF($D51=0,0,SUMIFS('Полная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M51" s="137">
        <f ca="1">IF($D51=0,0,SUMIFS('Полная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N51" s="137">
        <f ca="1">IF($D51=0,0,SUMIFS('Полная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O51" s="137">
        <f ca="1">IF($D51=0,0,SUMIFS('Полная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P51" s="137">
        <f ca="1">IF($D51=0,0,SUMIFS('Полная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Q51" s="137">
        <f ca="1">IF($D51=0,0,SUMIFS('Полная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R51" s="137">
        <f ca="1">IF($D51=0,0,SUMIFS('Полная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S51" s="137">
        <f ca="1">IF($D51=0,0,SUMIFS('Полная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T51" s="137">
        <f ca="1">IF($D51=0,0,SUMIFS('Полная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U51" s="137">
        <f ca="1">IF($D51=0,0,SUMIFS('Полная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V51" s="137">
        <f ca="1">IF($D51=0,0,SUMIFS('Полная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W51" s="137">
        <f ca="1">IF($D51=0,0,SUMIFS('Полная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X51" s="137">
        <f ca="1">IF($D51=0,0,SUMIFS('Полная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Y51" s="137">
        <f ca="1">IF($D51=0,0,SUMIFS('Полная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SZ51" s="137">
        <f ca="1">IF($D51=0,0,SUMIFS('Полная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A51" s="137">
        <f ca="1">IF($D51=0,0,SUMIFS('Полная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B51" s="137">
        <f ca="1">IF($D51=0,0,SUMIFS('Полная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C51" s="137">
        <f ca="1">IF($D51=0,0,SUMIFS('Полная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D51" s="137">
        <f ca="1">IF($D51=0,0,SUMIFS('Полная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E51" s="137">
        <f ca="1">IF($D51=0,0,SUMIFS('Полная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F51" s="137">
        <f ca="1">IF($D51=0,0,SUMIFS('Полная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G51" s="137">
        <f ca="1">IF($D51=0,0,SUMIFS('Полная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H51" s="137">
        <f ca="1">IF($D51=0,0,SUMIFS('Полная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I51" s="137">
        <f ca="1">IF($D51=0,0,SUMIFS('Полная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J51" s="137">
        <f ca="1">IF($D51=0,0,SUMIFS('Полная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K51" s="137">
        <f ca="1">IF($D51=0,0,SUMIFS('Полная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L51" s="137">
        <f ca="1">IF($D51=0,0,SUMIFS('Полная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M51" s="137">
        <f ca="1">IF($D51=0,0,SUMIFS('Полная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N51" s="137">
        <f ca="1">IF($D51=0,0,SUMIFS('Полная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O51" s="137">
        <f ca="1">IF($D51=0,0,SUMIFS('Полная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P51" s="137">
        <f ca="1">IF($D51=0,0,SUMIFS('Полная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Q51" s="137">
        <f ca="1">IF($D51=0,0,SUMIFS('Полная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R51" s="137">
        <f ca="1">IF($D51=0,0,SUMIFS('Полная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S51" s="137">
        <f ca="1">IF($D51=0,0,SUMIFS('Полная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T51" s="137">
        <f ca="1">IF($D51=0,0,SUMIFS('Полная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U51" s="137">
        <f ca="1">IF($D51=0,0,SUMIFS('Полная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V51" s="137">
        <f ca="1">IF($D51=0,0,SUMIFS('Полная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W51" s="137">
        <f ca="1">IF($D51=0,0,SUMIFS('Полная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X51" s="137">
        <f ca="1">IF($D51=0,0,SUMIFS('Полная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Y51" s="137">
        <f ca="1">IF($D51=0,0,SUMIFS('Полная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TZ51" s="137">
        <f ca="1">IF($D51=0,0,SUMIFS('Полная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A51" s="137">
        <f ca="1">IF($D51=0,0,SUMIFS('Полная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B51" s="137">
        <f ca="1">IF($D51=0,0,SUMIFS('Полная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C51" s="137">
        <f ca="1">IF($D51=0,0,SUMIFS('Полная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D51" s="137">
        <f ca="1">IF($D51=0,0,SUMIFS('Полная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E51" s="137">
        <f ca="1">IF($D51=0,0,SUMIFS('Полная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F51" s="137">
        <f ca="1">IF($D51=0,0,SUMIFS('Полная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G51" s="137">
        <f ca="1">IF($D51=0,0,SUMIFS('Полная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H51" s="137">
        <f ca="1">IF($D51=0,0,SUMIFS('Полная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I51" s="137">
        <f ca="1">IF($D51=0,0,SUMIFS('Полная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J51" s="137">
        <f ca="1">IF($D51=0,0,SUMIFS('Полная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K51" s="137">
        <f ca="1">IF($D51=0,0,SUMIFS('Полная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L51" s="137">
        <f ca="1">IF($D51=0,0,SUMIFS('Полная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M51" s="137">
        <f ca="1">IF($D51=0,0,SUMIFS('Полная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N51" s="137">
        <f ca="1">IF($D51=0,0,SUMIFS('Полная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O51" s="137">
        <f ca="1">IF($D51=0,0,SUMIFS('Полная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P51" s="137">
        <f ca="1">IF($D51=0,0,SUMIFS('Полная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Q51" s="137">
        <f ca="1">IF($D51=0,0,SUMIFS('Полная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R51" s="137">
        <f ca="1">IF($D51=0,0,SUMIFS('Полная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S51" s="137">
        <f ca="1">IF($D51=0,0,SUMIFS('Полная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T51" s="137">
        <f ca="1">IF($D51=0,0,SUMIFS('Полная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U51" s="137">
        <f ca="1">IF($D51=0,0,SUMIFS('Полная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V51" s="137">
        <f ca="1">IF($D51=0,0,SUMIFS('Полная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W51" s="137">
        <f ca="1">IF($D51=0,0,SUMIFS('Полная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X51" s="137">
        <f ca="1">IF($D51=0,0,SUMIFS('Полная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Y51" s="137">
        <f ca="1">IF($D51=0,0,SUMIFS('Полная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UZ51" s="137">
        <f ca="1">IF($D51=0,0,SUMIFS('Полная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A51" s="137">
        <f ca="1">IF($D51=0,0,SUMIFS('Полная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B51" s="137">
        <f ca="1">IF($D51=0,0,SUMIFS('Полная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C51" s="137">
        <f ca="1">IF($D51=0,0,SUMIFS('Полная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D51" s="137">
        <f ca="1">IF($D51=0,0,SUMIFS('Полная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E51" s="137">
        <f ca="1">IF($D51=0,0,SUMIFS('Полная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F51" s="137">
        <f ca="1">IF($D51=0,0,SUMIFS('Полная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G51" s="137">
        <f ca="1">IF($D51=0,0,SUMIFS('Полная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H51" s="137">
        <f ca="1">IF($D51=0,0,SUMIFS('Полная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I51" s="137">
        <f ca="1">IF($D51=0,0,SUMIFS('Полная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J51" s="137">
        <f ca="1">IF($D51=0,0,SUMIFS('Полная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K51" s="137">
        <f ca="1">IF($D51=0,0,SUMIFS('Полная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L51" s="137">
        <f ca="1">IF($D51=0,0,SUMIFS('Полная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M51" s="137">
        <f ca="1">IF($D51=0,0,SUMIFS('Полная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N51" s="137">
        <f ca="1">IF($D51=0,0,SUMIFS('Полная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O51" s="137">
        <f ca="1">IF($D51=0,0,SUMIFS('Полная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P51" s="137">
        <f ca="1">IF($D51=0,0,SUMIFS('Полная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Q51" s="137">
        <f ca="1">IF($D51=0,0,SUMIFS('Полная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R51" s="137">
        <f ca="1">IF($D51=0,0,SUMIFS('Полная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S51" s="137">
        <f ca="1">IF($D51=0,0,SUMIFS('Полная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T51" s="137">
        <f ca="1">IF($D51=0,0,SUMIFS('Полная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U51" s="137">
        <f ca="1">IF($D51=0,0,SUMIFS('Полная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V51" s="137">
        <f ca="1">IF($D51=0,0,SUMIFS('Полная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W51" s="137">
        <f ca="1">IF($D51=0,0,SUMIFS('Полная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X51" s="137">
        <f ca="1">IF($D51=0,0,SUMIFS('Полная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Y51" s="137">
        <f ca="1">IF($D51=0,0,SUMIFS('Полная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VZ51" s="137">
        <f ca="1">IF($D51=0,0,SUMIFS('Полная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A51" s="137">
        <f ca="1">IF($D51=0,0,SUMIFS('Полная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B51" s="137">
        <f ca="1">IF($D51=0,0,SUMIFS('Полная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C51" s="137">
        <f ca="1">IF($D51=0,0,SUMIFS('Полная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D51" s="137">
        <f ca="1">IF($D51=0,0,SUMIFS('Полная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E51" s="137">
        <f ca="1">IF($D51=0,0,SUMIFS('Полная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F51" s="137">
        <f ca="1">IF($D51=0,0,SUMIFS('Полная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G51" s="137">
        <f ca="1">IF($D51=0,0,SUMIFS('Полная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H51" s="137">
        <f ca="1">IF($D51=0,0,SUMIFS('Полная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I51" s="137">
        <f ca="1">IF($D51=0,0,SUMIFS('Полная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J51" s="137">
        <f ca="1">IF($D51=0,0,SUMIFS('Полная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K51" s="137">
        <f ca="1">IF($D51=0,0,SUMIFS('Полная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L51" s="137">
        <f ca="1">IF($D51=0,0,SUMIFS('Полная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M51" s="137">
        <f ca="1">IF($D51=0,0,SUMIFS('Полная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N51" s="137">
        <f ca="1">IF($D51=0,0,SUMIFS('Полная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O51" s="137">
        <f ca="1">IF($D51=0,0,SUMIFS('Полная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P51" s="137">
        <f ca="1">IF($D51=0,0,SUMIFS('Полная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Q51" s="137">
        <f ca="1">IF($D51=0,0,SUMIFS('Полная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R51" s="137">
        <f ca="1">IF($D51=0,0,SUMIFS('Полная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S51" s="137">
        <f ca="1">IF($D51=0,0,SUMIFS('Полная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T51" s="137">
        <f ca="1">IF($D51=0,0,SUMIFS('Полная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U51" s="137">
        <f ca="1">IF($D51=0,0,SUMIFS('Полная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V51" s="137">
        <f ca="1">IF($D51=0,0,SUMIFS('Полная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W51" s="137">
        <f ca="1">IF($D51=0,0,SUMIFS('Полная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X51" s="137">
        <f ca="1">IF($D51=0,0,SUMIFS('Полная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Y51" s="137">
        <f ca="1">IF($D51=0,0,SUMIFS('Полная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WZ51" s="137">
        <f ca="1">IF($D51=0,0,SUMIFS('Полная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A51" s="137">
        <f ca="1">IF($D51=0,0,SUMIFS('Полная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B51" s="137">
        <f ca="1">IF($D51=0,0,SUMIFS('Полная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C51" s="137">
        <f ca="1">IF($D51=0,0,SUMIFS('Полная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D51" s="137">
        <f ca="1">IF($D51=0,0,SUMIFS('Полная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E51" s="137">
        <f ca="1">IF($D51=0,0,SUMIFS('Полная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F51" s="137">
        <f ca="1">IF($D51=0,0,SUMIFS('Полная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G51" s="137">
        <f ca="1">IF($D51=0,0,SUMIFS('Полная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H51" s="137">
        <f ca="1">IF($D51=0,0,SUMIFS('Полная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I51" s="137">
        <f ca="1">IF($D51=0,0,SUMIFS('Полная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J51" s="137">
        <f ca="1">IF($D51=0,0,SUMIFS('Полная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K51" s="137">
        <f ca="1">IF($D51=0,0,SUMIFS('Полная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L51" s="137">
        <f ca="1">IF($D51=0,0,SUMIFS('Полная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M51" s="137">
        <f ca="1">IF($D51=0,0,SUMIFS('Полная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N51" s="137">
        <f ca="1">IF($D51=0,0,SUMIFS('Полная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O51" s="137">
        <f ca="1">IF($D51=0,0,SUMIFS('Полная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P51" s="141">
        <f ca="1">IF($D51=0,0,SUMIFS('Полная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Q51" s="137">
        <f ca="1">IF($D51=0,0,SUMIFS('Полная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R51" s="137">
        <f ca="1">IF($D51=0,0,SUMIFS('Полная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S51" s="137">
        <f ca="1">IF($D51=0,0,SUMIFS('Полная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T51" s="137">
        <f ca="1">IF($D51=0,0,SUMIFS('Полная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U51" s="137">
        <f ca="1">IF($D51=0,0,SUMIFS('Полная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V51" s="137">
        <f ca="1">IF($D51=0,0,SUMIFS('Полная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W51" s="137">
        <f ca="1">IF($D51=0,0,SUMIFS('Полная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X51" s="137">
        <f ca="1">IF($D51=0,0,SUMIFS('Полная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Y51" s="137">
        <f ca="1">IF($D51=0,0,SUMIFS('Полная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XZ51" s="137">
        <f ca="1">IF($D51=0,0,SUMIFS('Полная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YA51" s="137">
        <f ca="1">IF($D51=0,0,SUMIFS('Полная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YB51" s="137">
        <f ca="1">IF($D51=0,0,SUMIFS('Полная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YC51" s="137">
        <f ca="1">IF($D51=0,0,SUMIFS('Полная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YD51" s="137">
        <f ca="1">IF($D51=0,0,SUMIFS('Полная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YE51" s="141">
        <f ca="1">IF($D51=0,0,SUMIFS('Полная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(Авто)'!YP"&amp;$J$42),$C51)/$D51)</f>
        <v>0</v>
      </c>
      <c r="YF51" s="104"/>
      <c r="YG51" s="94"/>
    </row>
    <row r="52" spans="1:657" s="105" customFormat="1" ht="15" customHeight="1" x14ac:dyDescent="0.25">
      <c r="A52" s="133">
        <v>10</v>
      </c>
      <c r="B52" s="134" t="s">
        <v>741</v>
      </c>
      <c r="C52" s="135" t="s">
        <v>742</v>
      </c>
      <c r="D52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(Авто)'!YP"&amp;$J$42),$C52)</f>
        <v>0</v>
      </c>
      <c r="E52" s="134"/>
      <c r="F52" s="134"/>
      <c r="G52" s="134"/>
      <c r="H52" s="134"/>
      <c r="I52" s="137">
        <f ca="1">IF($D52=0,0,SUMIFS('Полная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52" s="136"/>
      <c r="K52" s="137">
        <f ca="1">IF($D52=0,0,SUMIFS('Полная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52" s="134"/>
      <c r="M52" s="137">
        <f ca="1">IF($D52=0,0,SUMIFS('Полная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52" s="134"/>
      <c r="O52" s="137">
        <f ca="1">IF($D52=0,0,SUMIFS('Полная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52" s="134"/>
      <c r="Q52" s="137">
        <f ca="1">IF($D52=0,0,SUMIFS('Полная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52" s="137">
        <f ca="1">IF($D52=0,0,SUMIFS('Полная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52" s="137">
        <f ca="1">IF($D52=0,0,SUMIFS('Полная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52" s="137">
        <f ca="1">IF($D52=0,0,SUMIFS('Полная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52" s="137">
        <f ca="1">IF($D52=0,0,SUMIFS('Полная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52" s="137">
        <f ca="1">IF($D52=0,0,SUMIFS('Полная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52" s="137">
        <f ca="1">IF($D52=0,0,SUMIFS('Полная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52" s="137">
        <f ca="1">IF($D52=0,0,SUMIFS('Полная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Y52" s="137">
        <f ca="1">IF($D52=0,0,SUMIFS('Полная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Z52" s="137">
        <f ca="1">IF($D52=0,0,SUMIFS('Полная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A52" s="137">
        <f ca="1">IF($D52=0,0,SUMIFS('Полная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B52" s="137">
        <f ca="1">IF($D52=0,0,SUMIFS('Полная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C52" s="137">
        <f ca="1">IF($D52=0,0,SUMIFS('Полная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D52" s="137">
        <f ca="1">IF($D52=0,0,SUMIFS('Полная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E52" s="137">
        <f ca="1">IF($D52=0,0,SUMIFS('Полная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F52" s="137">
        <f ca="1">IF($D52=0,0,SUMIFS('Полная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G52" s="137">
        <f ca="1">IF($D52=0,0,SUMIFS('Полная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H52" s="137">
        <f ca="1">IF($D52=0,0,SUMIFS('Полная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I52" s="137">
        <f ca="1">IF($D52=0,0,SUMIFS('Полная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J52" s="137">
        <f ca="1">IF($D52=0,0,SUMIFS('Полная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K52" s="137">
        <f ca="1">IF($D52=0,0,SUMIFS('Полная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L52" s="137">
        <f ca="1">IF($D52=0,0,SUMIFS('Полная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M52" s="137">
        <f ca="1">IF($D52=0,0,SUMIFS('Полная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N52" s="137">
        <f ca="1">IF($D52=0,0,SUMIFS('Полная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O52" s="137">
        <f ca="1">IF($D52=0,0,SUMIFS('Полная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P52" s="137">
        <f ca="1">IF($D52=0,0,SUMIFS('Полная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Q52" s="137">
        <f ca="1">IF($D52=0,0,SUMIFS('Полная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R52" s="186"/>
      <c r="AS52" s="186"/>
      <c r="AT52" s="187"/>
      <c r="AU52" s="421"/>
      <c r="AV52" s="187"/>
      <c r="AW52" s="421"/>
      <c r="AX52" s="137">
        <f ca="1">IF($D52=0,0,SUMIFS('Полная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Y52" s="137">
        <f ca="1">IF($D52=0,0,SUMIFS('Полная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AZ52" s="137">
        <f ca="1">IF($D52=0,0,SUMIFS('Полная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A52" s="137">
        <f ca="1">IF($D52=0,0,SUMIFS('Полная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B52" s="137">
        <f ca="1">IF($D52=0,0,SUMIFS('Полная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C52" s="137">
        <f ca="1">IF($D52=0,0,SUMIFS('Полная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D52" s="187"/>
      <c r="BE52" s="187"/>
      <c r="BF52" s="137">
        <f ca="1">IF($D52=0,0,SUMIFS('Полная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G52" s="137">
        <f ca="1">IF($D52=0,0,SUMIFS('Полная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H52" s="137">
        <f ca="1">IF($D52=0,0,SUMIFS('Полная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I52" s="137">
        <f ca="1">IF($D52=0,0,SUMIFS('Полная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J52" s="137">
        <f ca="1">IF($D52=0,0,SUMIFS('Полная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K52" s="137">
        <f ca="1">IF($D52=0,0,SUMIFS('Полная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L52" s="187"/>
      <c r="BM52" s="137">
        <f ca="1">IF($D52=0,0,SUMIFS('Полная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N52" s="188"/>
      <c r="BO52" s="134"/>
      <c r="BP52" s="134"/>
      <c r="BQ52" s="137">
        <f ca="1">IF($D52=0,0,SUMIFS('Полная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BR52" s="137"/>
      <c r="BS52" s="134"/>
      <c r="BT52" s="134"/>
      <c r="BU52" s="137"/>
      <c r="BV52" s="134"/>
      <c r="BW52" s="137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7">
        <f ca="1">IF($D52=0,0,SUMIFS('Полная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L52" s="137">
        <f ca="1">IF($D52=0,0,SUMIFS('Полная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M52" s="137">
        <f ca="1">IF($D52=0,0,SUMIFS('Полная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N52" s="137">
        <f ca="1">IF($D52=0,0,SUMIFS('Полная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O52" s="137">
        <f ca="1">IF($D52=0,0,SUMIFS('Полная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P52" s="137">
        <f ca="1">IF($D52=0,0,SUMIFS('Полная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Q52" s="134">
        <f ca="1">IF($D52=0,0,SUMIFS('Полная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R52" s="137">
        <f ca="1">IF($D52=0,0,SUMIFS('Полная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S52" s="137">
        <f ca="1">IF($D52=0,0,SUMIFS('Полная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T52" s="137">
        <f ca="1">IF($D52=0,0,SUMIFS('Полная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U52" s="137">
        <f ca="1">IF($D52=0,0,SUMIFS('Полная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V52" s="137">
        <f ca="1">IF($D52=0,0,SUMIFS('Полная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W52" s="137">
        <f ca="1">IF($D52=0,0,SUMIFS('Полная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X52" s="137">
        <f ca="1">IF($D52=0,0,SUMIFS('Полная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Y52" s="134">
        <f ca="1">IF($D52=0,0,SUMIFS('Полная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CZ52" s="137">
        <f ca="1">IF($D52=0,0,SUMIFS('Полная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A52" s="137">
        <f ca="1">IF($D52=0,0,SUMIFS('Полная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B52" s="137">
        <f ca="1">IF($D52=0,0,SUMIFS('Полная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C52" s="137">
        <f ca="1">IF($D52=0,0,SUMIFS('Полная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D52" s="134"/>
      <c r="DE52" s="137">
        <f ca="1">IF($D52=0,0,SUMIFS('Полная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F52" s="137"/>
      <c r="DG52" s="137">
        <f ca="1">IF($D52=0,0,SUMIFS('Полная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H52" s="137">
        <f ca="1">IF($D52=0,0,SUMIFS('Полная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I52" s="137">
        <f ca="1">IF($D52=0,0,SUMIFS('Полная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J52" s="137">
        <f ca="1">IF($D52=0,0,SUMIFS('Полная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K52" s="137">
        <f ca="1">IF($D52=0,0,SUMIFS('Полная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L52" s="137">
        <f ca="1">IF($D52=0,0,SUMIFS('Полная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M52" s="137">
        <f ca="1">IF($D52=0,0,SUMIFS('Полная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N52" s="137">
        <f ca="1">IF($D52=0,0,SUMIFS('Полная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O52" s="137">
        <f ca="1">IF($D52=0,0,SUMIFS('Полная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P52" s="137">
        <f ca="1">IF($D52=0,0,SUMIFS('Полная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Q52" s="137">
        <f ca="1">IF($D52=0,0,SUMIFS('Полная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R52" s="137">
        <f ca="1">IF($D52=0,0,SUMIFS('Полная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S52" s="137">
        <f ca="1">IF($D52=0,0,SUMIFS('Полная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T52" s="137">
        <f ca="1">IF($D52=0,0,SUMIFS('Полная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U52" s="137">
        <f ca="1">IF($D52=0,0,SUMIFS('Полная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V52" s="137">
        <f ca="1">IF($D52=0,0,SUMIFS('Полная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W52" s="137">
        <f ca="1">IF($D52=0,0,SUMIFS('Полная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X52" s="137">
        <f ca="1">IF($D52=0,0,SUMIFS('Полная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Y52" s="137">
        <f ca="1">IF($D52=0,0,SUMIFS('Полная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DZ52" s="137">
        <f ca="1">IF($D52=0,0,SUMIFS('Полная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A52" s="137">
        <f ca="1">IF($D52=0,0,SUMIFS('Полная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B52" s="137">
        <f ca="1">IF($D52=0,0,SUMIFS('Полная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C52" s="137">
        <f ca="1">IF($D52=0,0,SUMIFS('Полная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D52" s="137">
        <f ca="1">IF($D52=0,0,SUMIFS('Полная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E52" s="137">
        <f ca="1">IF($D52=0,0,SUMIFS('Полная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F52" s="137">
        <f ca="1">IF($D52=0,0,SUMIFS('Полная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G52" s="137">
        <f ca="1">IF($D52=0,0,SUMIFS('Полная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H52" s="137">
        <f ca="1">IF($D52=0,0,SUMIFS('Полная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I52" s="137">
        <f ca="1">IF($D52=0,0,SUMIFS('Полная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J52" s="137">
        <f ca="1">IF($D52=0,0,SUMIFS('Полная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K52" s="137">
        <f ca="1">IF($D52=0,0,SUMIFS('Полная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L52" s="137">
        <f ca="1">IF($D52=0,0,SUMIFS('Полная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M52" s="137">
        <f ca="1">IF($D52=0,0,SUMIFS('Полная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N52" s="137">
        <f ca="1">IF($D52=0,0,SUMIFS('Полная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O52" s="137">
        <f ca="1">IF($D52=0,0,SUMIFS('Полная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P52" s="137">
        <f ca="1">IF($D52=0,0,SUMIFS('Полная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Q52" s="137">
        <f ca="1">IF($D52=0,0,SUMIFS('Полная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R52" s="137">
        <f ca="1">IF($D52=0,0,SUMIFS('Полная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S52" s="137">
        <f ca="1">IF($D52=0,0,SUMIFS('Полная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T52" s="137">
        <f ca="1">IF($D52=0,0,SUMIFS('Полная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U52" s="137">
        <f ca="1">IF($D52=0,0,SUMIFS('Полная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V52" s="137">
        <f ca="1">IF($D52=0,0,SUMIFS('Полная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W52" s="137">
        <f ca="1">IF($D52=0,0,SUMIFS('Полная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X52" s="137">
        <f ca="1">IF($D52=0,0,SUMIFS('Полная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Y52" s="137">
        <f ca="1">IF($D52=0,0,SUMIFS('Полная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EZ52" s="137">
        <f ca="1">IF($D52=0,0,SUMIFS('Полная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A52" s="137">
        <f ca="1">IF($D52=0,0,SUMIFS('Полная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B52" s="137">
        <f ca="1">IF($D52=0,0,SUMIFS('Полная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C52" s="137">
        <f ca="1">IF($D52=0,0,SUMIFS('Полная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D52" s="137">
        <f ca="1">IF($D52=0,0,SUMIFS('Полная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E52" s="137">
        <f ca="1">IF($D52=0,0,SUMIFS('Полная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F52" s="137">
        <f ca="1">IF($D52=0,0,SUMIFS('Полная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G52" s="137">
        <f ca="1">IF($D52=0,0,SUMIFS('Полная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H52" s="137">
        <f ca="1">IF($D52=0,0,SUMIFS('Полная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I52" s="137">
        <f ca="1">IF($D52=0,0,SUMIFS('Полная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J52" s="137">
        <f ca="1">IF($D52=0,0,SUMIFS('Полная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K52" s="137">
        <f ca="1">IF($D52=0,0,SUMIFS('Полная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L52" s="137">
        <f ca="1">IF($D52=0,0,SUMIFS('Полная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M52" s="137">
        <f ca="1">IF($D52=0,0,SUMIFS('Полная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N52" s="137">
        <f ca="1">IF($D52=0,0,SUMIFS('Полная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O52" s="137">
        <f ca="1">IF($D52=0,0,SUMIFS('Полная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P52" s="137">
        <f ca="1">IF($D52=0,0,SUMIFS('Полная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Q52" s="137">
        <f ca="1">IF($D52=0,0,SUMIFS('Полная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R52" s="137">
        <f ca="1">IF($D52=0,0,SUMIFS('Полная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S52" s="137">
        <f ca="1">IF($D52=0,0,SUMIFS('Полная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T52" s="137">
        <f ca="1">IF($D52=0,0,SUMIFS('Полная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U52" s="137">
        <f ca="1">IF($D52=0,0,SUMIFS('Полная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V52" s="137">
        <f ca="1">IF($D52=0,0,SUMIFS('Полная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W52" s="137">
        <f ca="1">IF($D52=0,0,SUMIFS('Полная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X52" s="137">
        <f ca="1">IF($D52=0,0,SUMIFS('Полная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Y52" s="137">
        <f ca="1">IF($D52=0,0,SUMIFS('Полная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FZ52" s="137">
        <f ca="1">IF($D52=0,0,SUMIFS('Полная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A52" s="137">
        <f ca="1">IF($D52=0,0,SUMIFS('Полная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B52" s="137">
        <f ca="1">IF($D52=0,0,SUMIFS('Полная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C52" s="137">
        <f ca="1">IF($D52=0,0,SUMIFS('Полная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D52" s="137">
        <f ca="1">IF($D52=0,0,SUMIFS('Полная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E52" s="137">
        <f ca="1">IF($D52=0,0,SUMIFS('Полная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F52" s="137">
        <f ca="1">IF($D52=0,0,SUMIFS('Полная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G52" s="137">
        <f ca="1">IF($D52=0,0,SUMIFS('Полная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H52" s="137">
        <f ca="1">IF($D52=0,0,SUMIFS('Полная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I52" s="137">
        <f ca="1">IF($D52=0,0,SUMIFS('Полная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J52" s="137">
        <f ca="1">IF($D52=0,0,SUMIFS('Полная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K52" s="137">
        <f ca="1">IF($D52=0,0,SUMIFS('Полная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L52" s="137">
        <f ca="1">IF($D52=0,0,SUMIFS('Полная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M52" s="137">
        <f ca="1">IF($D52=0,0,SUMIFS('Полная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N52" s="137">
        <f ca="1">IF($D52=0,0,SUMIFS('Полная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O52" s="137">
        <f ca="1">IF($D52=0,0,SUMIFS('Полная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P52" s="137">
        <f ca="1">IF($D52=0,0,SUMIFS('Полная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Q52" s="137">
        <f ca="1">IF($D52=0,0,SUMIFS('Полная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R52" s="137">
        <f ca="1">IF($D52=0,0,SUMIFS('Полная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S52" s="137">
        <f ca="1">IF($D52=0,0,SUMIFS('Полная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T52" s="137">
        <f ca="1">IF($D52=0,0,SUMIFS('Полная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U52" s="137">
        <f ca="1">IF($D52=0,0,SUMIFS('Полная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V52" s="137">
        <f ca="1">IF($D52=0,0,SUMIFS('Полная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W52" s="137">
        <f ca="1">IF($D52=0,0,SUMIFS('Полная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X52" s="137">
        <f ca="1">IF($D52=0,0,SUMIFS('Полная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Y52" s="137">
        <f ca="1">IF($D52=0,0,SUMIFS('Полная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GZ52" s="137">
        <f ca="1">IF($D52=0,0,SUMIFS('Полная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A52" s="137">
        <f ca="1">IF($D52=0,0,SUMIFS('Полная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B52" s="137">
        <f ca="1">IF($D52=0,0,SUMIFS('Полная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C52" s="137">
        <f ca="1">IF($D52=0,0,SUMIFS('Полная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D52" s="137">
        <f ca="1">IF($D52=0,0,SUMIFS('Полная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E52" s="137">
        <f ca="1">IF($D52=0,0,SUMIFS('Полная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F52" s="137">
        <f ca="1">IF($D52=0,0,SUMIFS('Полная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G52" s="137">
        <f ca="1">IF($D52=0,0,SUMIFS('Полная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H52" s="137">
        <f ca="1">IF($D52=0,0,SUMIFS('Полная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I52" s="137">
        <f ca="1">IF($D52=0,0,SUMIFS('Полная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J52" s="137">
        <f ca="1">IF($D52=0,0,SUMIFS('Полная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K52" s="137">
        <f ca="1">IF($D52=0,0,SUMIFS('Полная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L52" s="137">
        <f ca="1">IF($D52=0,0,SUMIFS('Полная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M52" s="137">
        <f ca="1">IF($D52=0,0,SUMIFS('Полная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N52" s="137">
        <f ca="1">IF($D52=0,0,SUMIFS('Полная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O52" s="137">
        <f ca="1">IF($D52=0,0,SUMIFS('Полная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P52" s="137">
        <f ca="1">IF($D52=0,0,SUMIFS('Полная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Q52" s="137">
        <f ca="1">IF($D52=0,0,SUMIFS('Полная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R52" s="137">
        <f ca="1">IF($D52=0,0,SUMIFS('Полная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S52" s="137">
        <f ca="1">IF($D52=0,0,SUMIFS('Полная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T52" s="137">
        <f ca="1">IF($D52=0,0,SUMIFS('Полная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U52" s="137">
        <f ca="1">IF($D52=0,0,SUMIFS('Полная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V52" s="137">
        <f ca="1">IF($D52=0,0,SUMIFS('Полная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W52" s="137">
        <f ca="1">IF($D52=0,0,SUMIFS('Полная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X52" s="137">
        <f ca="1">IF($D52=0,0,SUMIFS('Полная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Y52" s="137">
        <f ca="1">IF($D52=0,0,SUMIFS('Полная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HZ52" s="137">
        <f ca="1">IF($D52=0,0,SUMIFS('Полная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A52" s="137">
        <f ca="1">IF($D52=0,0,SUMIFS('Полная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B52" s="137">
        <f ca="1">IF($D52=0,0,SUMIFS('Полная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C52" s="137">
        <f ca="1">IF($D52=0,0,SUMIFS('Полная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D52" s="137">
        <f ca="1">IF($D52=0,0,SUMIFS('Полная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E52" s="137">
        <f ca="1">IF($D52=0,0,SUMIFS('Полная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F52" s="137">
        <f ca="1">IF($D52=0,0,SUMIFS('Полная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G52" s="137">
        <f ca="1">IF($D52=0,0,SUMIFS('Полная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H52" s="137">
        <f ca="1">IF($D52=0,0,SUMIFS('Полная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I52" s="137">
        <f ca="1">IF($D52=0,0,SUMIFS('Полная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J52" s="137">
        <f ca="1">IF($D52=0,0,SUMIFS('Полная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K52" s="137">
        <f ca="1">IF($D52=0,0,SUMIFS('Полная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L52" s="137">
        <f ca="1">IF($D52=0,0,SUMIFS('Полная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M52" s="137">
        <f ca="1">IF($D52=0,0,SUMIFS('Полная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N52" s="137">
        <f ca="1">IF($D52=0,0,SUMIFS('Полная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O52" s="137">
        <f ca="1">IF($D52=0,0,SUMIFS('Полная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P52" s="137">
        <f ca="1">IF($D52=0,0,SUMIFS('Полная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Q52" s="137">
        <f ca="1">IF($D52=0,0,SUMIFS('Полная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R52" s="137">
        <f ca="1">IF($D52=0,0,SUMIFS('Полная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S52" s="137">
        <f ca="1">IF($D52=0,0,SUMIFS('Полная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T52" s="137">
        <f ca="1">IF($D52=0,0,SUMIFS('Полная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U52" s="137">
        <f ca="1">IF($D52=0,0,SUMIFS('Полная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V52" s="137">
        <f ca="1">IF($D52=0,0,SUMIFS('Полная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W52" s="137">
        <f ca="1">IF($D52=0,0,SUMIFS('Полная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X52" s="137">
        <f ca="1">IF($D52=0,0,SUMIFS('Полная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Y52" s="137">
        <f ca="1">IF($D52=0,0,SUMIFS('Полная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IZ52" s="137">
        <f ca="1">IF($D52=0,0,SUMIFS('Полная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A52" s="137">
        <f ca="1">IF($D52=0,0,SUMIFS('Полная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B52" s="137">
        <f ca="1">IF($D52=0,0,SUMIFS('Полная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C52" s="137">
        <f ca="1">IF($D52=0,0,SUMIFS('Полная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D52" s="137">
        <f ca="1">IF($D52=0,0,SUMIFS('Полная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E52" s="137">
        <f ca="1">IF($D52=0,0,SUMIFS('Полная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F52" s="137">
        <f ca="1">IF($D52=0,0,SUMIFS('Полная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G52" s="137">
        <f ca="1">IF($D52=0,0,SUMIFS('Полная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H52" s="137">
        <f ca="1">IF($D52=0,0,SUMIFS('Полная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I52" s="137">
        <f ca="1">IF($D52=0,0,SUMIFS('Полная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J52" s="137">
        <f ca="1">IF($D52=0,0,SUMIFS('Полная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K52" s="137">
        <f ca="1">IF($D52=0,0,SUMIFS('Полная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L52" s="137">
        <f ca="1">IF($D52=0,0,SUMIFS('Полная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M52" s="137">
        <f ca="1">IF($D52=0,0,SUMIFS('Полная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N52" s="137">
        <f ca="1">IF($D52=0,0,SUMIFS('Полная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O52" s="137">
        <f ca="1">IF($D52=0,0,SUMIFS('Полная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P52" s="137">
        <f ca="1">IF($D52=0,0,SUMIFS('Полная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Q52" s="137">
        <f ca="1">IF($D52=0,0,SUMIFS('Полная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R52" s="137">
        <f ca="1">IF($D52=0,0,SUMIFS('Полная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S52" s="137">
        <f ca="1">IF($D52=0,0,SUMIFS('Полная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T52" s="137">
        <f ca="1">IF($D52=0,0,SUMIFS('Полная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U52" s="137">
        <f ca="1">IF($D52=0,0,SUMIFS('Полная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V52" s="137">
        <f ca="1">IF($D52=0,0,SUMIFS('Полная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W52" s="137">
        <f ca="1">IF($D52=0,0,SUMIFS('Полная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X52" s="137">
        <f ca="1">IF($D52=0,0,SUMIFS('Полная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Y52" s="137">
        <f ca="1">IF($D52=0,0,SUMIFS('Полная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JZ52" s="137">
        <f ca="1">IF($D52=0,0,SUMIFS('Полная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A52" s="137">
        <f ca="1">IF($D52=0,0,SUMIFS('Полная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B52" s="137">
        <f ca="1">IF($D52=0,0,SUMIFS('Полная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C52" s="137">
        <f ca="1">IF($D52=0,0,SUMIFS('Полная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D52" s="137">
        <f ca="1">IF($D52=0,0,SUMIFS('Полная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E52" s="137">
        <f ca="1">IF($D52=0,0,SUMIFS('Полная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F52" s="137">
        <f ca="1">IF($D52=0,0,SUMIFS('Полная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G52" s="137">
        <f ca="1">IF($D52=0,0,SUMIFS('Полная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H52" s="137">
        <f ca="1">IF($D52=0,0,SUMIFS('Полная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I52" s="137">
        <f ca="1">IF($D52=0,0,SUMIFS('Полная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J52" s="137">
        <f ca="1">IF($D52=0,0,SUMIFS('Полная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K52" s="137">
        <f ca="1">IF($D52=0,0,SUMIFS('Полная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L52" s="137">
        <f ca="1">IF($D52=0,0,SUMIFS('Полная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M52" s="137">
        <f ca="1">IF($D52=0,0,SUMIFS('Полная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N52" s="137">
        <f ca="1">IF($D52=0,0,SUMIFS('Полная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O52" s="137">
        <f ca="1">IF($D52=0,0,SUMIFS('Полная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P52" s="137">
        <f ca="1">IF($D52=0,0,SUMIFS('Полная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Q52" s="137">
        <f ca="1">IF($D52=0,0,SUMIFS('Полная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R52" s="137">
        <f ca="1">IF($D52=0,0,SUMIFS('Полная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S52" s="137">
        <f ca="1">IF($D52=0,0,SUMIFS('Полная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T52" s="137">
        <f ca="1">IF($D52=0,0,SUMIFS('Полная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U52" s="137">
        <f ca="1">IF($D52=0,0,SUMIFS('Полная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V52" s="137">
        <f ca="1">IF($D52=0,0,SUMIFS('Полная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W52" s="137">
        <f ca="1">IF($D52=0,0,SUMIFS('Полная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X52" s="137">
        <f ca="1">IF($D52=0,0,SUMIFS('Полная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Y52" s="137">
        <f ca="1">IF($D52=0,0,SUMIFS('Полная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KZ52" s="137">
        <f ca="1">IF($D52=0,0,SUMIFS('Полная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A52" s="137">
        <f ca="1">IF($D52=0,0,SUMIFS('Полная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B52" s="137">
        <f ca="1">IF($D52=0,0,SUMIFS('Полная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C52" s="137">
        <f ca="1">IF($D52=0,0,SUMIFS('Полная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D52" s="137">
        <f ca="1">IF($D52=0,0,SUMIFS('Полная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E52" s="137">
        <f ca="1">IF($D52=0,0,SUMIFS('Полная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F52" s="137">
        <f ca="1">IF($D52=0,0,SUMIFS('Полная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G52" s="137">
        <f ca="1">IF($D52=0,0,SUMIFS('Полная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H52" s="137">
        <f ca="1">IF($D52=0,0,SUMIFS('Полная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I52" s="137">
        <f ca="1">IF($D52=0,0,SUMIFS('Полная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J52" s="137">
        <f ca="1">IF($D52=0,0,SUMIFS('Полная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K52" s="137">
        <f ca="1">IF($D52=0,0,SUMIFS('Полная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L52" s="137">
        <f ca="1">IF($D52=0,0,SUMIFS('Полная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M52" s="137">
        <f ca="1">IF($D52=0,0,SUMIFS('Полная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N52" s="137">
        <f ca="1">IF($D52=0,0,SUMIFS('Полная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O52" s="137">
        <f ca="1">IF($D52=0,0,SUMIFS('Полная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P52" s="137">
        <f ca="1">IF($D52=0,0,SUMIFS('Полная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Q52" s="137">
        <f ca="1">IF($D52=0,0,SUMIFS('Полная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R52" s="137">
        <f ca="1">IF($D52=0,0,SUMIFS('Полная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S52" s="137">
        <f ca="1">IF($D52=0,0,SUMIFS('Полная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T52" s="137">
        <f ca="1">IF($D52=0,0,SUMIFS('Полная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U52" s="137">
        <f ca="1">IF($D52=0,0,SUMIFS('Полная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V52" s="137">
        <f ca="1">IF($D52=0,0,SUMIFS('Полная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W52" s="137">
        <f ca="1">IF($D52=0,0,SUMIFS('Полная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X52" s="137">
        <f ca="1">IF($D52=0,0,SUMIFS('Полная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Y52" s="137">
        <f ca="1">IF($D52=0,0,SUMIFS('Полная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LZ52" s="137">
        <f ca="1">IF($D52=0,0,SUMIFS('Полная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A52" s="137">
        <f ca="1">IF($D52=0,0,SUMIFS('Полная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B52" s="137">
        <f ca="1">IF($D52=0,0,SUMIFS('Полная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C52" s="137">
        <f ca="1">IF($D52=0,0,SUMIFS('Полная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D52" s="137">
        <f ca="1">IF($D52=0,0,SUMIFS('Полная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E52" s="137">
        <f ca="1">IF($D52=0,0,SUMIFS('Полная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F52" s="137">
        <f ca="1">IF($D52=0,0,SUMIFS('Полная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G52" s="137">
        <f ca="1">IF($D52=0,0,SUMIFS('Полная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H52" s="137">
        <f ca="1">IF($D52=0,0,SUMIFS('Полная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I52" s="137">
        <f ca="1">IF($D52=0,0,SUMIFS('Полная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J52" s="137">
        <f ca="1">IF($D52=0,0,SUMIFS('Полная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K52" s="137">
        <f ca="1">IF($D52=0,0,SUMIFS('Полная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L52" s="137">
        <f ca="1">IF($D52=0,0,SUMIFS('Полная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M52" s="137">
        <f ca="1">IF($D52=0,0,SUMIFS('Полная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N52" s="137">
        <f ca="1">IF($D52=0,0,SUMIFS('Полная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O52" s="137">
        <f ca="1">IF($D52=0,0,SUMIFS('Полная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P52" s="137">
        <f ca="1">IF($D52=0,0,SUMIFS('Полная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Q52" s="137">
        <f ca="1">IF($D52=0,0,SUMIFS('Полная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R52" s="137">
        <f ca="1">IF($D52=0,0,SUMIFS('Полная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S52" s="137">
        <f ca="1">IF($D52=0,0,SUMIFS('Полная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T52" s="137">
        <f ca="1">IF($D52=0,0,SUMIFS('Полная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U52" s="137">
        <f ca="1">IF($D52=0,0,SUMIFS('Полная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V52" s="137">
        <f ca="1">IF($D52=0,0,SUMIFS('Полная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W52" s="137">
        <f ca="1">IF($D52=0,0,SUMIFS('Полная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X52" s="137">
        <f ca="1">IF($D52=0,0,SUMIFS('Полная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Y52" s="137">
        <f ca="1">IF($D52=0,0,SUMIFS('Полная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MZ52" s="137">
        <f ca="1">IF($D52=0,0,SUMIFS('Полная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A52" s="137">
        <f ca="1">IF($D52=0,0,SUMIFS('Полная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B52" s="137">
        <f ca="1">IF($D52=0,0,SUMIFS('Полная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C52" s="137">
        <f ca="1">IF($D52=0,0,SUMIFS('Полная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D52" s="137">
        <f ca="1">IF($D52=0,0,SUMIFS('Полная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E52" s="137">
        <f ca="1">IF($D52=0,0,SUMIFS('Полная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F52" s="137">
        <f ca="1">IF($D52=0,0,SUMIFS('Полная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G52" s="137">
        <f ca="1">IF($D52=0,0,SUMIFS('Полная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H52" s="137">
        <f ca="1">IF($D52=0,0,SUMIFS('Полная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I52" s="137">
        <f ca="1">IF($D52=0,0,SUMIFS('Полная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J52" s="137">
        <f ca="1">IF($D52=0,0,SUMIFS('Полная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K52" s="137">
        <f ca="1">IF($D52=0,0,SUMIFS('Полная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L52" s="137">
        <f ca="1">IF($D52=0,0,SUMIFS('Полная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M52" s="137">
        <f ca="1">IF($D52=0,0,SUMIFS('Полная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N52" s="137">
        <f ca="1">IF($D52=0,0,SUMIFS('Полная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O52" s="137">
        <f ca="1">IF($D52=0,0,SUMIFS('Полная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P52" s="137">
        <f ca="1">IF($D52=0,0,SUMIFS('Полная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Q52" s="137">
        <f ca="1">IF($D52=0,0,SUMIFS('Полная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R52" s="137">
        <f ca="1">IF($D52=0,0,SUMIFS('Полная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S52" s="137">
        <f ca="1">IF($D52=0,0,SUMIFS('Полная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T52" s="137">
        <f ca="1">IF($D52=0,0,SUMIFS('Полная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U52" s="137">
        <f ca="1">IF($D52=0,0,SUMIFS('Полная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V52" s="137">
        <f ca="1">IF($D52=0,0,SUMIFS('Полная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W52" s="137">
        <f ca="1">IF($D52=0,0,SUMIFS('Полная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X52" s="137">
        <f ca="1">IF($D52=0,0,SUMIFS('Полная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Y52" s="137">
        <f ca="1">IF($D52=0,0,SUMIFS('Полная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NZ52" s="137">
        <f ca="1">IF($D52=0,0,SUMIFS('Полная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A52" s="137">
        <f ca="1">IF($D52=0,0,SUMIFS('Полная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B52" s="137">
        <f ca="1">IF($D52=0,0,SUMIFS('Полная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C52" s="137">
        <f ca="1">IF($D52=0,0,SUMIFS('Полная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D52" s="137">
        <f ca="1">IF($D52=0,0,SUMIFS('Полная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E52" s="137">
        <f ca="1">IF($D52=0,0,SUMIFS('Полная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F52" s="137">
        <f ca="1">IF($D52=0,0,SUMIFS('Полная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G52" s="137">
        <f ca="1">IF($D52=0,0,SUMIFS('Полная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H52" s="137">
        <f ca="1">IF($D52=0,0,SUMIFS('Полная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I52" s="137">
        <f ca="1">IF($D52=0,0,SUMIFS('Полная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J52" s="137">
        <f ca="1">IF($D52=0,0,SUMIFS('Полная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K52" s="137">
        <f ca="1">IF($D52=0,0,SUMIFS('Полная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L52" s="137">
        <f ca="1">IF($D52=0,0,SUMIFS('Полная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M52" s="137">
        <f ca="1">IF($D52=0,0,SUMIFS('Полная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N52" s="137">
        <f ca="1">IF($D52=0,0,SUMIFS('Полная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O52" s="137">
        <f ca="1">IF($D52=0,0,SUMIFS('Полная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P52" s="137">
        <f ca="1">IF($D52=0,0,SUMIFS('Полная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Q52" s="137">
        <f ca="1">IF($D52=0,0,SUMIFS('Полная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R52" s="137">
        <f ca="1">IF($D52=0,0,SUMIFS('Полная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S52" s="137">
        <f ca="1">IF($D52=0,0,SUMIFS('Полная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T52" s="137">
        <f ca="1">IF($D52=0,0,SUMIFS('Полная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U52" s="137">
        <f ca="1">IF($D52=0,0,SUMIFS('Полная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V52" s="137">
        <f ca="1">IF($D52=0,0,SUMIFS('Полная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W52" s="137">
        <f ca="1">IF($D52=0,0,SUMIFS('Полная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X52" s="137">
        <f ca="1">IF($D52=0,0,SUMIFS('Полная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Y52" s="137">
        <f ca="1">IF($D52=0,0,SUMIFS('Полная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OZ52" s="137">
        <f ca="1">IF($D52=0,0,SUMIFS('Полная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A52" s="137">
        <f ca="1">IF($D52=0,0,SUMIFS('Полная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B52" s="137">
        <f ca="1">IF($D52=0,0,SUMIFS('Полная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C52" s="137">
        <f ca="1">IF($D52=0,0,SUMIFS('Полная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D52" s="137">
        <f ca="1">IF($D52=0,0,SUMIFS('Полная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E52" s="137">
        <f ca="1">IF($D52=0,0,SUMIFS('Полная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F52" s="137">
        <f ca="1">IF($D52=0,0,SUMIFS('Полная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G52" s="137">
        <f ca="1">IF($D52=0,0,SUMIFS('Полная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H52" s="137">
        <f ca="1">IF($D52=0,0,SUMIFS('Полная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I52" s="137">
        <f ca="1">IF($D52=0,0,SUMIFS('Полная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J52" s="137">
        <f ca="1">IF($D52=0,0,SUMIFS('Полная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K52" s="137">
        <f ca="1">IF($D52=0,0,SUMIFS('Полная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L52" s="137">
        <f ca="1">IF($D52=0,0,SUMIFS('Полная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M52" s="137">
        <f ca="1">IF($D52=0,0,SUMIFS('Полная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N52" s="137">
        <f ca="1">IF($D52=0,0,SUMIFS('Полная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O52" s="137">
        <f ca="1">IF($D52=0,0,SUMIFS('Полная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P52" s="137">
        <f ca="1">IF($D52=0,0,SUMIFS('Полная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Q52" s="137">
        <f ca="1">IF($D52=0,0,SUMIFS('Полная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R52" s="137">
        <f ca="1">IF($D52=0,0,SUMIFS('Полная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S52" s="137">
        <f ca="1">IF($D52=0,0,SUMIFS('Полная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T52" s="137">
        <f ca="1">IF($D52=0,0,SUMIFS('Полная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U52" s="137">
        <f ca="1">IF($D52=0,0,SUMIFS('Полная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V52" s="137">
        <f ca="1">IF($D52=0,0,SUMIFS('Полная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W52" s="137">
        <f ca="1">IF($D52=0,0,SUMIFS('Полная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X52" s="137">
        <f ca="1">IF($D52=0,0,SUMIFS('Полная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Y52" s="137">
        <f ca="1">IF($D52=0,0,SUMIFS('Полная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PZ52" s="137">
        <f ca="1">IF($D52=0,0,SUMIFS('Полная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A52" s="137">
        <f ca="1">IF($D52=0,0,SUMIFS('Полная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B52" s="137">
        <f ca="1">IF($D52=0,0,SUMIFS('Полная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C52" s="137">
        <f ca="1">IF($D52=0,0,SUMIFS('Полная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D52" s="137">
        <f ca="1">IF($D52=0,0,SUMIFS('Полная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E52" s="137">
        <f ca="1">IF($D52=0,0,SUMIFS('Полная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F52" s="137">
        <f ca="1">IF($D52=0,0,SUMIFS('Полная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G52" s="137">
        <f ca="1">IF($D52=0,0,SUMIFS('Полная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H52" s="137">
        <f ca="1">IF($D52=0,0,SUMIFS('Полная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I52" s="137">
        <f ca="1">IF($D52=0,0,SUMIFS('Полная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J52" s="137">
        <f ca="1">IF($D52=0,0,SUMIFS('Полная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K52" s="137">
        <f ca="1">IF($D52=0,0,SUMIFS('Полная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L52" s="137">
        <f ca="1">IF($D52=0,0,SUMIFS('Полная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M52" s="137">
        <f ca="1">IF($D52=0,0,SUMIFS('Полная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N52" s="137">
        <f ca="1">IF($D52=0,0,SUMIFS('Полная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O52" s="137">
        <f ca="1">IF($D52=0,0,SUMIFS('Полная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P52" s="137">
        <f ca="1">IF($D52=0,0,SUMIFS('Полная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Q52" s="137">
        <f ca="1">IF($D52=0,0,SUMIFS('Полная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R52" s="137">
        <f ca="1">IF($D52=0,0,SUMIFS('Полная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S52" s="137">
        <f ca="1">IF($D52=0,0,SUMIFS('Полная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T52" s="137">
        <f ca="1">IF($D52=0,0,SUMIFS('Полная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U52" s="137">
        <f ca="1">IF($D52=0,0,SUMIFS('Полная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V52" s="137">
        <f ca="1">IF($D52=0,0,SUMIFS('Полная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W52" s="137">
        <f ca="1">IF($D52=0,0,SUMIFS('Полная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X52" s="137">
        <f ca="1">IF($D52=0,0,SUMIFS('Полная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Y52" s="137">
        <f ca="1">IF($D52=0,0,SUMIFS('Полная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QZ52" s="137">
        <f ca="1">IF($D52=0,0,SUMIFS('Полная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A52" s="137">
        <f ca="1">IF($D52=0,0,SUMIFS('Полная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B52" s="137">
        <f ca="1">IF($D52=0,0,SUMIFS('Полная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C52" s="137">
        <f ca="1">IF($D52=0,0,SUMIFS('Полная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D52" s="137">
        <f ca="1">IF($D52=0,0,SUMIFS('Полная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E52" s="137">
        <f ca="1">IF($D52=0,0,SUMIFS('Полная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F52" s="137">
        <f ca="1">IF($D52=0,0,SUMIFS('Полная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G52" s="137">
        <f ca="1">IF($D52=0,0,SUMIFS('Полная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H52" s="137">
        <f ca="1">IF($D52=0,0,SUMIFS('Полная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I52" s="137">
        <f ca="1">IF($D52=0,0,SUMIFS('Полная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J52" s="137">
        <f ca="1">IF($D52=0,0,SUMIFS('Полная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K52" s="137">
        <f ca="1">IF($D52=0,0,SUMIFS('Полная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L52" s="137">
        <f ca="1">IF($D52=0,0,SUMIFS('Полная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M52" s="137">
        <f ca="1">IF($D52=0,0,SUMIFS('Полная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N52" s="137">
        <f ca="1">IF($D52=0,0,SUMIFS('Полная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O52" s="137">
        <f ca="1">IF($D52=0,0,SUMIFS('Полная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P52" s="137">
        <f ca="1">IF($D52=0,0,SUMIFS('Полная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Q52" s="137">
        <f ca="1">IF($D52=0,0,SUMIFS('Полная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R52" s="137">
        <f ca="1">IF($D52=0,0,SUMIFS('Полная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S52" s="137">
        <f ca="1">IF($D52=0,0,SUMIFS('Полная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T52" s="137">
        <f ca="1">IF($D52=0,0,SUMIFS('Полная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U52" s="137">
        <f ca="1">IF($D52=0,0,SUMIFS('Полная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V52" s="137">
        <f ca="1">IF($D52=0,0,SUMIFS('Полная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W52" s="137">
        <f ca="1">IF($D52=0,0,SUMIFS('Полная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X52" s="137">
        <f ca="1">IF($D52=0,0,SUMIFS('Полная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Y52" s="137">
        <f ca="1">IF($D52=0,0,SUMIFS('Полная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RZ52" s="137">
        <f ca="1">IF($D52=0,0,SUMIFS('Полная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A52" s="137">
        <f ca="1">IF($D52=0,0,SUMIFS('Полная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B52" s="137">
        <f ca="1">IF($D52=0,0,SUMIFS('Полная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C52" s="137">
        <f ca="1">IF($D52=0,0,SUMIFS('Полная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D52" s="137">
        <f ca="1">IF($D52=0,0,SUMIFS('Полная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E52" s="137">
        <f ca="1">IF($D52=0,0,SUMIFS('Полная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F52" s="137">
        <f ca="1">IF($D52=0,0,SUMIFS('Полная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G52" s="137">
        <f ca="1">IF($D52=0,0,SUMIFS('Полная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H52" s="137">
        <f ca="1">IF($D52=0,0,SUMIFS('Полная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I52" s="137">
        <f ca="1">IF($D52=0,0,SUMIFS('Полная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J52" s="137">
        <f ca="1">IF($D52=0,0,SUMIFS('Полная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K52" s="137">
        <f ca="1">IF($D52=0,0,SUMIFS('Полная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L52" s="137">
        <f ca="1">IF($D52=0,0,SUMIFS('Полная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M52" s="137">
        <f ca="1">IF($D52=0,0,SUMIFS('Полная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N52" s="137">
        <f ca="1">IF($D52=0,0,SUMIFS('Полная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O52" s="137">
        <f ca="1">IF($D52=0,0,SUMIFS('Полная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P52" s="137">
        <f ca="1">IF($D52=0,0,SUMIFS('Полная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Q52" s="137">
        <f ca="1">IF($D52=0,0,SUMIFS('Полная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R52" s="137">
        <f ca="1">IF($D52=0,0,SUMIFS('Полная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S52" s="137">
        <f ca="1">IF($D52=0,0,SUMIFS('Полная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T52" s="137">
        <f ca="1">IF($D52=0,0,SUMIFS('Полная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U52" s="137">
        <f ca="1">IF($D52=0,0,SUMIFS('Полная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V52" s="137">
        <f ca="1">IF($D52=0,0,SUMIFS('Полная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W52" s="137">
        <f ca="1">IF($D52=0,0,SUMIFS('Полная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X52" s="137">
        <f ca="1">IF($D52=0,0,SUMIFS('Полная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Y52" s="137">
        <f ca="1">IF($D52=0,0,SUMIFS('Полная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SZ52" s="137">
        <f ca="1">IF($D52=0,0,SUMIFS('Полная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A52" s="137">
        <f ca="1">IF($D52=0,0,SUMIFS('Полная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B52" s="137">
        <f ca="1">IF($D52=0,0,SUMIFS('Полная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C52" s="137">
        <f ca="1">IF($D52=0,0,SUMIFS('Полная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D52" s="137">
        <f ca="1">IF($D52=0,0,SUMIFS('Полная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E52" s="137">
        <f ca="1">IF($D52=0,0,SUMIFS('Полная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F52" s="137">
        <f ca="1">IF($D52=0,0,SUMIFS('Полная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G52" s="137">
        <f ca="1">IF($D52=0,0,SUMIFS('Полная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H52" s="137">
        <f ca="1">IF($D52=0,0,SUMIFS('Полная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I52" s="137">
        <f ca="1">IF($D52=0,0,SUMIFS('Полная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J52" s="137">
        <f ca="1">IF($D52=0,0,SUMIFS('Полная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K52" s="137">
        <f ca="1">IF($D52=0,0,SUMIFS('Полная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L52" s="137">
        <f ca="1">IF($D52=0,0,SUMIFS('Полная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M52" s="137">
        <f ca="1">IF($D52=0,0,SUMIFS('Полная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N52" s="137">
        <f ca="1">IF($D52=0,0,SUMIFS('Полная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O52" s="137">
        <f ca="1">IF($D52=0,0,SUMIFS('Полная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P52" s="137">
        <f ca="1">IF($D52=0,0,SUMIFS('Полная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Q52" s="137">
        <f ca="1">IF($D52=0,0,SUMIFS('Полная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R52" s="137">
        <f ca="1">IF($D52=0,0,SUMIFS('Полная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S52" s="137">
        <f ca="1">IF($D52=0,0,SUMIFS('Полная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T52" s="137">
        <f ca="1">IF($D52=0,0,SUMIFS('Полная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U52" s="137">
        <f ca="1">IF($D52=0,0,SUMIFS('Полная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V52" s="137">
        <f ca="1">IF($D52=0,0,SUMIFS('Полная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W52" s="137">
        <f ca="1">IF($D52=0,0,SUMIFS('Полная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X52" s="137">
        <f ca="1">IF($D52=0,0,SUMIFS('Полная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Y52" s="137">
        <f ca="1">IF($D52=0,0,SUMIFS('Полная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TZ52" s="137">
        <f ca="1">IF($D52=0,0,SUMIFS('Полная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A52" s="137">
        <f ca="1">IF($D52=0,0,SUMIFS('Полная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B52" s="137">
        <f ca="1">IF($D52=0,0,SUMIFS('Полная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C52" s="137">
        <f ca="1">IF($D52=0,0,SUMIFS('Полная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D52" s="137">
        <f ca="1">IF($D52=0,0,SUMIFS('Полная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E52" s="137">
        <f ca="1">IF($D52=0,0,SUMIFS('Полная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F52" s="137">
        <f ca="1">IF($D52=0,0,SUMIFS('Полная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G52" s="137">
        <f ca="1">IF($D52=0,0,SUMIFS('Полная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H52" s="137">
        <f ca="1">IF($D52=0,0,SUMIFS('Полная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I52" s="137">
        <f ca="1">IF($D52=0,0,SUMIFS('Полная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J52" s="137">
        <f ca="1">IF($D52=0,0,SUMIFS('Полная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K52" s="137">
        <f ca="1">IF($D52=0,0,SUMIFS('Полная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L52" s="137">
        <f ca="1">IF($D52=0,0,SUMIFS('Полная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M52" s="137">
        <f ca="1">IF($D52=0,0,SUMIFS('Полная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N52" s="137">
        <f ca="1">IF($D52=0,0,SUMIFS('Полная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O52" s="137">
        <f ca="1">IF($D52=0,0,SUMIFS('Полная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P52" s="137">
        <f ca="1">IF($D52=0,0,SUMIFS('Полная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Q52" s="137">
        <f ca="1">IF($D52=0,0,SUMIFS('Полная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R52" s="137">
        <f ca="1">IF($D52=0,0,SUMIFS('Полная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S52" s="137">
        <f ca="1">IF($D52=0,0,SUMIFS('Полная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T52" s="137">
        <f ca="1">IF($D52=0,0,SUMIFS('Полная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U52" s="137">
        <f ca="1">IF($D52=0,0,SUMIFS('Полная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V52" s="137">
        <f ca="1">IF($D52=0,0,SUMIFS('Полная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W52" s="137">
        <f ca="1">IF($D52=0,0,SUMIFS('Полная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X52" s="137">
        <f ca="1">IF($D52=0,0,SUMIFS('Полная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Y52" s="137">
        <f ca="1">IF($D52=0,0,SUMIFS('Полная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UZ52" s="137">
        <f ca="1">IF($D52=0,0,SUMIFS('Полная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A52" s="137">
        <f ca="1">IF($D52=0,0,SUMIFS('Полная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B52" s="137">
        <f ca="1">IF($D52=0,0,SUMIFS('Полная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C52" s="137">
        <f ca="1">IF($D52=0,0,SUMIFS('Полная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D52" s="137">
        <f ca="1">IF($D52=0,0,SUMIFS('Полная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E52" s="137">
        <f ca="1">IF($D52=0,0,SUMIFS('Полная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F52" s="137">
        <f ca="1">IF($D52=0,0,SUMIFS('Полная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G52" s="137">
        <f ca="1">IF($D52=0,0,SUMIFS('Полная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H52" s="137">
        <f ca="1">IF($D52=0,0,SUMIFS('Полная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I52" s="137">
        <f ca="1">IF($D52=0,0,SUMIFS('Полная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J52" s="137">
        <f ca="1">IF($D52=0,0,SUMIFS('Полная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K52" s="137">
        <f ca="1">IF($D52=0,0,SUMIFS('Полная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L52" s="137">
        <f ca="1">IF($D52=0,0,SUMIFS('Полная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M52" s="137">
        <f ca="1">IF($D52=0,0,SUMIFS('Полная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N52" s="137">
        <f ca="1">IF($D52=0,0,SUMIFS('Полная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O52" s="137">
        <f ca="1">IF($D52=0,0,SUMIFS('Полная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P52" s="137">
        <f ca="1">IF($D52=0,0,SUMIFS('Полная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Q52" s="137">
        <f ca="1">IF($D52=0,0,SUMIFS('Полная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R52" s="137">
        <f ca="1">IF($D52=0,0,SUMIFS('Полная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S52" s="137">
        <f ca="1">IF($D52=0,0,SUMIFS('Полная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T52" s="137">
        <f ca="1">IF($D52=0,0,SUMIFS('Полная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U52" s="137">
        <f ca="1">IF($D52=0,0,SUMIFS('Полная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V52" s="137">
        <f ca="1">IF($D52=0,0,SUMIFS('Полная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W52" s="137">
        <f ca="1">IF($D52=0,0,SUMIFS('Полная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X52" s="137">
        <f ca="1">IF($D52=0,0,SUMIFS('Полная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Y52" s="137">
        <f ca="1">IF($D52=0,0,SUMIFS('Полная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VZ52" s="137">
        <f ca="1">IF($D52=0,0,SUMIFS('Полная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A52" s="137">
        <f ca="1">IF($D52=0,0,SUMIFS('Полная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B52" s="137">
        <f ca="1">IF($D52=0,0,SUMIFS('Полная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C52" s="137">
        <f ca="1">IF($D52=0,0,SUMIFS('Полная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D52" s="137">
        <f ca="1">IF($D52=0,0,SUMIFS('Полная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E52" s="137">
        <f ca="1">IF($D52=0,0,SUMIFS('Полная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F52" s="137">
        <f ca="1">IF($D52=0,0,SUMIFS('Полная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G52" s="137">
        <f ca="1">IF($D52=0,0,SUMIFS('Полная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H52" s="137">
        <f ca="1">IF($D52=0,0,SUMIFS('Полная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I52" s="137">
        <f ca="1">IF($D52=0,0,SUMIFS('Полная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J52" s="137">
        <f ca="1">IF($D52=0,0,SUMIFS('Полная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K52" s="137">
        <f ca="1">IF($D52=0,0,SUMIFS('Полная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L52" s="137">
        <f ca="1">IF($D52=0,0,SUMIFS('Полная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M52" s="137">
        <f ca="1">IF($D52=0,0,SUMIFS('Полная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N52" s="137">
        <f ca="1">IF($D52=0,0,SUMIFS('Полная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O52" s="137">
        <f ca="1">IF($D52=0,0,SUMIFS('Полная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P52" s="137">
        <f ca="1">IF($D52=0,0,SUMIFS('Полная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Q52" s="137">
        <f ca="1">IF($D52=0,0,SUMIFS('Полная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R52" s="137">
        <f ca="1">IF($D52=0,0,SUMIFS('Полная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S52" s="137">
        <f ca="1">IF($D52=0,0,SUMIFS('Полная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T52" s="137">
        <f ca="1">IF($D52=0,0,SUMIFS('Полная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U52" s="137">
        <f ca="1">IF($D52=0,0,SUMIFS('Полная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V52" s="137">
        <f ca="1">IF($D52=0,0,SUMIFS('Полная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W52" s="137">
        <f ca="1">IF($D52=0,0,SUMIFS('Полная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X52" s="137">
        <f ca="1">IF($D52=0,0,SUMIFS('Полная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Y52" s="137">
        <f ca="1">IF($D52=0,0,SUMIFS('Полная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WZ52" s="137">
        <f ca="1">IF($D52=0,0,SUMIFS('Полная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A52" s="137">
        <f ca="1">IF($D52=0,0,SUMIFS('Полная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B52" s="137">
        <f ca="1">IF($D52=0,0,SUMIFS('Полная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C52" s="137">
        <f ca="1">IF($D52=0,0,SUMIFS('Полная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D52" s="137">
        <f ca="1">IF($D52=0,0,SUMIFS('Полная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E52" s="137">
        <f ca="1">IF($D52=0,0,SUMIFS('Полная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F52" s="137">
        <f ca="1">IF($D52=0,0,SUMIFS('Полная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G52" s="137">
        <f ca="1">IF($D52=0,0,SUMIFS('Полная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H52" s="137">
        <f ca="1">IF($D52=0,0,SUMIFS('Полная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I52" s="137">
        <f ca="1">IF($D52=0,0,SUMIFS('Полная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J52" s="137">
        <f ca="1">IF($D52=0,0,SUMIFS('Полная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K52" s="137">
        <f ca="1">IF($D52=0,0,SUMIFS('Полная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L52" s="137">
        <f ca="1">IF($D52=0,0,SUMIFS('Полная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M52" s="137">
        <f ca="1">IF($D52=0,0,SUMIFS('Полная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N52" s="137">
        <f ca="1">IF($D52=0,0,SUMIFS('Полная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O52" s="137">
        <f ca="1">IF($D52=0,0,SUMIFS('Полная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P52" s="141">
        <f ca="1">IF($D52=0,0,SUMIFS('Полная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Q52" s="137">
        <f ca="1">IF($D52=0,0,SUMIFS('Полная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R52" s="137">
        <f ca="1">IF($D52=0,0,SUMIFS('Полная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S52" s="137">
        <f ca="1">IF($D52=0,0,SUMIFS('Полная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T52" s="137">
        <f ca="1">IF($D52=0,0,SUMIFS('Полная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U52" s="137">
        <f ca="1">IF($D52=0,0,SUMIFS('Полная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V52" s="137">
        <f ca="1">IF($D52=0,0,SUMIFS('Полная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W52" s="137">
        <f ca="1">IF($D52=0,0,SUMIFS('Полная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X52" s="137">
        <f ca="1">IF($D52=0,0,SUMIFS('Полная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Y52" s="137">
        <f ca="1">IF($D52=0,0,SUMIFS('Полная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XZ52" s="137">
        <f ca="1">IF($D52=0,0,SUMIFS('Полная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YA52" s="137">
        <f ca="1">IF($D52=0,0,SUMIFS('Полная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YB52" s="137">
        <f ca="1">IF($D52=0,0,SUMIFS('Полная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YC52" s="137">
        <f ca="1">IF($D52=0,0,SUMIFS('Полная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YD52" s="137">
        <f ca="1">IF($D52=0,0,SUMIFS('Полная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YE52" s="141">
        <f ca="1">IF($D52=0,0,SUMIFS('Полная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(Авто)'!YP"&amp;$J$42),$C52)/$D52)</f>
        <v>0</v>
      </c>
      <c r="YF52" s="104"/>
      <c r="YG52" s="94"/>
    </row>
    <row r="53" spans="1:657" s="105" customFormat="1" ht="15" customHeight="1" x14ac:dyDescent="0.25">
      <c r="A53" s="133">
        <v>11</v>
      </c>
      <c r="B53" s="134" t="s">
        <v>764</v>
      </c>
      <c r="C53" s="135" t="s">
        <v>765</v>
      </c>
      <c r="D53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(Авто)'!YP"&amp;$J$42),$C53)</f>
        <v>0</v>
      </c>
      <c r="E53" s="134"/>
      <c r="F53" s="134"/>
      <c r="G53" s="134"/>
      <c r="H53" s="134"/>
      <c r="I53" s="137">
        <f ca="1">IF($D53=0,0,SUMIFS('Полная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53" s="136"/>
      <c r="K53" s="137">
        <f ca="1">IF($D53=0,0,SUMIFS('Полная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53" s="134"/>
      <c r="M53" s="137">
        <f ca="1">IF($D53=0,0,SUMIFS('Полная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53" s="134"/>
      <c r="O53" s="137">
        <f ca="1">IF($D53=0,0,SUMIFS('Полная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53" s="134"/>
      <c r="Q53" s="137">
        <f ca="1">IF($D53=0,0,SUMIFS('Полная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53" s="137">
        <f ca="1">IF($D53=0,0,SUMIFS('Полная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53" s="137">
        <f ca="1">IF($D53=0,0,SUMIFS('Полная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53" s="137">
        <f ca="1">IF($D53=0,0,SUMIFS('Полная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53" s="137">
        <f ca="1">IF($D53=0,0,SUMIFS('Полная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53" s="137">
        <f ca="1">IF($D53=0,0,SUMIFS('Полная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53" s="137">
        <f ca="1">IF($D53=0,0,SUMIFS('Полная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53" s="137">
        <f ca="1">IF($D53=0,0,SUMIFS('Полная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Y53" s="137">
        <f ca="1">IF($D53=0,0,SUMIFS('Полная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Z53" s="137">
        <f ca="1">IF($D53=0,0,SUMIFS('Полная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A53" s="137">
        <f ca="1">IF($D53=0,0,SUMIFS('Полная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B53" s="137">
        <f ca="1">IF($D53=0,0,SUMIFS('Полная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C53" s="137">
        <f ca="1">IF($D53=0,0,SUMIFS('Полная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D53" s="137">
        <f ca="1">IF($D53=0,0,SUMIFS('Полная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E53" s="137">
        <f ca="1">IF($D53=0,0,SUMIFS('Полная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F53" s="137">
        <f ca="1">IF($D53=0,0,SUMIFS('Полная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G53" s="137">
        <f ca="1">IF($D53=0,0,SUMIFS('Полная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H53" s="137">
        <f ca="1">IF($D53=0,0,SUMIFS('Полная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I53" s="137">
        <f ca="1">IF($D53=0,0,SUMIFS('Полная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J53" s="137">
        <f ca="1">IF($D53=0,0,SUMIFS('Полная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K53" s="137">
        <f ca="1">IF($D53=0,0,SUMIFS('Полная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L53" s="137">
        <f ca="1">IF($D53=0,0,SUMIFS('Полная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M53" s="137">
        <f ca="1">IF($D53=0,0,SUMIFS('Полная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N53" s="137">
        <f ca="1">IF($D53=0,0,SUMIFS('Полная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O53" s="137">
        <f ca="1">IF($D53=0,0,SUMIFS('Полная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P53" s="137">
        <f ca="1">IF($D53=0,0,SUMIFS('Полная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Q53" s="137">
        <f ca="1">IF($D53=0,0,SUMIFS('Полная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R53" s="186"/>
      <c r="AS53" s="186"/>
      <c r="AT53" s="187"/>
      <c r="AU53" s="421"/>
      <c r="AV53" s="187"/>
      <c r="AW53" s="421"/>
      <c r="AX53" s="137">
        <f ca="1">IF($D53=0,0,SUMIFS('Полная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Y53" s="137">
        <f ca="1">IF($D53=0,0,SUMIFS('Полная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AZ53" s="137">
        <f ca="1">IF($D53=0,0,SUMIFS('Полная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A53" s="137">
        <f ca="1">IF($D53=0,0,SUMIFS('Полная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B53" s="137">
        <f ca="1">IF($D53=0,0,SUMIFS('Полная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C53" s="137">
        <f ca="1">IF($D53=0,0,SUMIFS('Полная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D53" s="187"/>
      <c r="BE53" s="187"/>
      <c r="BF53" s="137">
        <f ca="1">IF($D53=0,0,SUMIFS('Полная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G53" s="137">
        <f ca="1">IF($D53=0,0,SUMIFS('Полная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H53" s="137">
        <f ca="1">IF($D53=0,0,SUMIFS('Полная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I53" s="137">
        <f ca="1">IF($D53=0,0,SUMIFS('Полная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J53" s="137">
        <f ca="1">IF($D53=0,0,SUMIFS('Полная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K53" s="137">
        <f ca="1">IF($D53=0,0,SUMIFS('Полная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L53" s="187"/>
      <c r="BM53" s="137">
        <f ca="1">IF($D53=0,0,SUMIFS('Полная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N53" s="188"/>
      <c r="BO53" s="134"/>
      <c r="BP53" s="134"/>
      <c r="BQ53" s="137">
        <f ca="1">IF($D53=0,0,SUMIFS('Полная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BR53" s="137"/>
      <c r="BS53" s="134"/>
      <c r="BT53" s="134"/>
      <c r="BU53" s="137"/>
      <c r="BV53" s="134"/>
      <c r="BW53" s="137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7">
        <f ca="1">IF($D53=0,0,SUMIFS('Полная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L53" s="137">
        <f ca="1">IF($D53=0,0,SUMIFS('Полная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M53" s="137">
        <f ca="1">IF($D53=0,0,SUMIFS('Полная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N53" s="137">
        <f ca="1">IF($D53=0,0,SUMIFS('Полная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O53" s="137">
        <f ca="1">IF($D53=0,0,SUMIFS('Полная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P53" s="137">
        <f ca="1">IF($D53=0,0,SUMIFS('Полная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Q53" s="134">
        <f ca="1">IF($D53=0,0,SUMIFS('Полная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R53" s="137">
        <f ca="1">IF($D53=0,0,SUMIFS('Полная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S53" s="137">
        <f ca="1">IF($D53=0,0,SUMIFS('Полная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T53" s="137">
        <f ca="1">IF($D53=0,0,SUMIFS('Полная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U53" s="137">
        <f ca="1">IF($D53=0,0,SUMIFS('Полная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V53" s="137">
        <f ca="1">IF($D53=0,0,SUMIFS('Полная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W53" s="137">
        <f ca="1">IF($D53=0,0,SUMIFS('Полная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X53" s="137">
        <f ca="1">IF($D53=0,0,SUMIFS('Полная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Y53" s="134">
        <f ca="1">IF($D53=0,0,SUMIFS('Полная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CZ53" s="137">
        <f ca="1">IF($D53=0,0,SUMIFS('Полная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A53" s="137">
        <f ca="1">IF($D53=0,0,SUMIFS('Полная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B53" s="137">
        <f ca="1">IF($D53=0,0,SUMIFS('Полная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C53" s="137">
        <f ca="1">IF($D53=0,0,SUMIFS('Полная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D53" s="134"/>
      <c r="DE53" s="137">
        <f ca="1">IF($D53=0,0,SUMIFS('Полная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F53" s="137"/>
      <c r="DG53" s="137">
        <f ca="1">IF($D53=0,0,SUMIFS('Полная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H53" s="137">
        <f ca="1">IF($D53=0,0,SUMIFS('Полная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I53" s="137">
        <f ca="1">IF($D53=0,0,SUMIFS('Полная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J53" s="137">
        <f ca="1">IF($D53=0,0,SUMIFS('Полная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K53" s="137">
        <f ca="1">IF($D53=0,0,SUMIFS('Полная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L53" s="137">
        <f ca="1">IF($D53=0,0,SUMIFS('Полная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M53" s="137">
        <f ca="1">IF($D53=0,0,SUMIFS('Полная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N53" s="137">
        <f ca="1">IF($D53=0,0,SUMIFS('Полная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O53" s="137">
        <f ca="1">IF($D53=0,0,SUMIFS('Полная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P53" s="137">
        <f ca="1">IF($D53=0,0,SUMIFS('Полная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Q53" s="137">
        <f ca="1">IF($D53=0,0,SUMIFS('Полная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R53" s="137">
        <f ca="1">IF($D53=0,0,SUMIFS('Полная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S53" s="137">
        <f ca="1">IF($D53=0,0,SUMIFS('Полная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T53" s="137">
        <f ca="1">IF($D53=0,0,SUMIFS('Полная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U53" s="137">
        <f ca="1">IF($D53=0,0,SUMIFS('Полная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V53" s="137">
        <f ca="1">IF($D53=0,0,SUMIFS('Полная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W53" s="137">
        <f ca="1">IF($D53=0,0,SUMIFS('Полная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X53" s="137">
        <f ca="1">IF($D53=0,0,SUMIFS('Полная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Y53" s="137">
        <f ca="1">IF($D53=0,0,SUMIFS('Полная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DZ53" s="137">
        <f ca="1">IF($D53=0,0,SUMIFS('Полная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A53" s="137">
        <f ca="1">IF($D53=0,0,SUMIFS('Полная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B53" s="137">
        <f ca="1">IF($D53=0,0,SUMIFS('Полная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C53" s="137">
        <f ca="1">IF($D53=0,0,SUMIFS('Полная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D53" s="137">
        <f ca="1">IF($D53=0,0,SUMIFS('Полная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E53" s="137">
        <f ca="1">IF($D53=0,0,SUMIFS('Полная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F53" s="137">
        <f ca="1">IF($D53=0,0,SUMIFS('Полная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G53" s="137">
        <f ca="1">IF($D53=0,0,SUMIFS('Полная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H53" s="137">
        <f ca="1">IF($D53=0,0,SUMIFS('Полная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I53" s="137">
        <f ca="1">IF($D53=0,0,SUMIFS('Полная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J53" s="137">
        <f ca="1">IF($D53=0,0,SUMIFS('Полная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K53" s="137">
        <f ca="1">IF($D53=0,0,SUMIFS('Полная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L53" s="137">
        <f ca="1">IF($D53=0,0,SUMIFS('Полная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M53" s="137">
        <f ca="1">IF($D53=0,0,SUMIFS('Полная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N53" s="137">
        <f ca="1">IF($D53=0,0,SUMIFS('Полная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O53" s="137">
        <f ca="1">IF($D53=0,0,SUMIFS('Полная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P53" s="137">
        <f ca="1">IF($D53=0,0,SUMIFS('Полная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Q53" s="137">
        <f ca="1">IF($D53=0,0,SUMIFS('Полная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R53" s="137">
        <f ca="1">IF($D53=0,0,SUMIFS('Полная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S53" s="137">
        <f ca="1">IF($D53=0,0,SUMIFS('Полная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T53" s="137">
        <f ca="1">IF($D53=0,0,SUMIFS('Полная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U53" s="137">
        <f ca="1">IF($D53=0,0,SUMIFS('Полная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V53" s="137">
        <f ca="1">IF($D53=0,0,SUMIFS('Полная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W53" s="137">
        <f ca="1">IF($D53=0,0,SUMIFS('Полная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X53" s="137">
        <f ca="1">IF($D53=0,0,SUMIFS('Полная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Y53" s="137">
        <f ca="1">IF($D53=0,0,SUMIFS('Полная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EZ53" s="137">
        <f ca="1">IF($D53=0,0,SUMIFS('Полная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A53" s="137">
        <f ca="1">IF($D53=0,0,SUMIFS('Полная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B53" s="137">
        <f ca="1">IF($D53=0,0,SUMIFS('Полная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C53" s="137">
        <f ca="1">IF($D53=0,0,SUMIFS('Полная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D53" s="137">
        <f ca="1">IF($D53=0,0,SUMIFS('Полная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E53" s="137">
        <f ca="1">IF($D53=0,0,SUMIFS('Полная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F53" s="137">
        <f ca="1">IF($D53=0,0,SUMIFS('Полная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G53" s="137">
        <f ca="1">IF($D53=0,0,SUMIFS('Полная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H53" s="137">
        <f ca="1">IF($D53=0,0,SUMIFS('Полная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I53" s="137">
        <f ca="1">IF($D53=0,0,SUMIFS('Полная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J53" s="137">
        <f ca="1">IF($D53=0,0,SUMIFS('Полная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K53" s="137">
        <f ca="1">IF($D53=0,0,SUMIFS('Полная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L53" s="137">
        <f ca="1">IF($D53=0,0,SUMIFS('Полная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M53" s="137">
        <f ca="1">IF($D53=0,0,SUMIFS('Полная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N53" s="137">
        <f ca="1">IF($D53=0,0,SUMIFS('Полная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O53" s="137">
        <f ca="1">IF($D53=0,0,SUMIFS('Полная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P53" s="137">
        <f ca="1">IF($D53=0,0,SUMIFS('Полная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Q53" s="137">
        <f ca="1">IF($D53=0,0,SUMIFS('Полная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R53" s="137">
        <f ca="1">IF($D53=0,0,SUMIFS('Полная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S53" s="137">
        <f ca="1">IF($D53=0,0,SUMIFS('Полная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T53" s="137">
        <f ca="1">IF($D53=0,0,SUMIFS('Полная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U53" s="137">
        <f ca="1">IF($D53=0,0,SUMIFS('Полная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V53" s="137">
        <f ca="1">IF($D53=0,0,SUMIFS('Полная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W53" s="137">
        <f ca="1">IF($D53=0,0,SUMIFS('Полная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X53" s="137">
        <f ca="1">IF($D53=0,0,SUMIFS('Полная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Y53" s="137">
        <f ca="1">IF($D53=0,0,SUMIFS('Полная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FZ53" s="137">
        <f ca="1">IF($D53=0,0,SUMIFS('Полная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A53" s="137">
        <f ca="1">IF($D53=0,0,SUMIFS('Полная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B53" s="137">
        <f ca="1">IF($D53=0,0,SUMIFS('Полная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C53" s="137">
        <f ca="1">IF($D53=0,0,SUMIFS('Полная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D53" s="137">
        <f ca="1">IF($D53=0,0,SUMIFS('Полная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E53" s="137">
        <f ca="1">IF($D53=0,0,SUMIFS('Полная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F53" s="137">
        <f ca="1">IF($D53=0,0,SUMIFS('Полная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G53" s="137">
        <f ca="1">IF($D53=0,0,SUMIFS('Полная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H53" s="137">
        <f ca="1">IF($D53=0,0,SUMIFS('Полная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I53" s="137">
        <f ca="1">IF($D53=0,0,SUMIFS('Полная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J53" s="137">
        <f ca="1">IF($D53=0,0,SUMIFS('Полная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K53" s="137">
        <f ca="1">IF($D53=0,0,SUMIFS('Полная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L53" s="137">
        <f ca="1">IF($D53=0,0,SUMIFS('Полная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M53" s="137">
        <f ca="1">IF($D53=0,0,SUMIFS('Полная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N53" s="137">
        <f ca="1">IF($D53=0,0,SUMIFS('Полная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O53" s="137">
        <f ca="1">IF($D53=0,0,SUMIFS('Полная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P53" s="137">
        <f ca="1">IF($D53=0,0,SUMIFS('Полная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Q53" s="137">
        <f ca="1">IF($D53=0,0,SUMIFS('Полная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R53" s="137">
        <f ca="1">IF($D53=0,0,SUMIFS('Полная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S53" s="137">
        <f ca="1">IF($D53=0,0,SUMIFS('Полная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T53" s="137">
        <f ca="1">IF($D53=0,0,SUMIFS('Полная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U53" s="137">
        <f ca="1">IF($D53=0,0,SUMIFS('Полная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V53" s="137">
        <f ca="1">IF($D53=0,0,SUMIFS('Полная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W53" s="137">
        <f ca="1">IF($D53=0,0,SUMIFS('Полная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X53" s="137">
        <f ca="1">IF($D53=0,0,SUMIFS('Полная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Y53" s="137">
        <f ca="1">IF($D53=0,0,SUMIFS('Полная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GZ53" s="137">
        <f ca="1">IF($D53=0,0,SUMIFS('Полная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A53" s="137">
        <f ca="1">IF($D53=0,0,SUMIFS('Полная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B53" s="137">
        <f ca="1">IF($D53=0,0,SUMIFS('Полная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C53" s="137">
        <f ca="1">IF($D53=0,0,SUMIFS('Полная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D53" s="137">
        <f ca="1">IF($D53=0,0,SUMIFS('Полная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E53" s="137">
        <f ca="1">IF($D53=0,0,SUMIFS('Полная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F53" s="137">
        <f ca="1">IF($D53=0,0,SUMIFS('Полная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G53" s="137">
        <f ca="1">IF($D53=0,0,SUMIFS('Полная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H53" s="137">
        <f ca="1">IF($D53=0,0,SUMIFS('Полная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I53" s="137">
        <f ca="1">IF($D53=0,0,SUMIFS('Полная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J53" s="137">
        <f ca="1">IF($D53=0,0,SUMIFS('Полная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K53" s="137">
        <f ca="1">IF($D53=0,0,SUMIFS('Полная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L53" s="137">
        <f ca="1">IF($D53=0,0,SUMIFS('Полная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M53" s="137">
        <f ca="1">IF($D53=0,0,SUMIFS('Полная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N53" s="137">
        <f ca="1">IF($D53=0,0,SUMIFS('Полная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O53" s="137">
        <f ca="1">IF($D53=0,0,SUMIFS('Полная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P53" s="137">
        <f ca="1">IF($D53=0,0,SUMIFS('Полная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Q53" s="137">
        <f ca="1">IF($D53=0,0,SUMIFS('Полная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R53" s="137">
        <f ca="1">IF($D53=0,0,SUMIFS('Полная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S53" s="137">
        <f ca="1">IF($D53=0,0,SUMIFS('Полная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T53" s="137">
        <f ca="1">IF($D53=0,0,SUMIFS('Полная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U53" s="137">
        <f ca="1">IF($D53=0,0,SUMIFS('Полная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V53" s="137">
        <f ca="1">IF($D53=0,0,SUMIFS('Полная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W53" s="137">
        <f ca="1">IF($D53=0,0,SUMIFS('Полная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X53" s="137">
        <f ca="1">IF($D53=0,0,SUMIFS('Полная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Y53" s="137">
        <f ca="1">IF($D53=0,0,SUMIFS('Полная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HZ53" s="137">
        <f ca="1">IF($D53=0,0,SUMIFS('Полная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A53" s="137">
        <f ca="1">IF($D53=0,0,SUMIFS('Полная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B53" s="137">
        <f ca="1">IF($D53=0,0,SUMIFS('Полная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C53" s="137">
        <f ca="1">IF($D53=0,0,SUMIFS('Полная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D53" s="137">
        <f ca="1">IF($D53=0,0,SUMIFS('Полная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E53" s="137">
        <f ca="1">IF($D53=0,0,SUMIFS('Полная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F53" s="137">
        <f ca="1">IF($D53=0,0,SUMIFS('Полная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G53" s="137">
        <f ca="1">IF($D53=0,0,SUMIFS('Полная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H53" s="137">
        <f ca="1">IF($D53=0,0,SUMIFS('Полная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I53" s="137">
        <f ca="1">IF($D53=0,0,SUMIFS('Полная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J53" s="137">
        <f ca="1">IF($D53=0,0,SUMIFS('Полная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K53" s="137">
        <f ca="1">IF($D53=0,0,SUMIFS('Полная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L53" s="137">
        <f ca="1">IF($D53=0,0,SUMIFS('Полная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M53" s="137">
        <f ca="1">IF($D53=0,0,SUMIFS('Полная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N53" s="137">
        <f ca="1">IF($D53=0,0,SUMIFS('Полная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O53" s="137">
        <f ca="1">IF($D53=0,0,SUMIFS('Полная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P53" s="137">
        <f ca="1">IF($D53=0,0,SUMIFS('Полная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Q53" s="137">
        <f ca="1">IF($D53=0,0,SUMIFS('Полная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R53" s="137">
        <f ca="1">IF($D53=0,0,SUMIFS('Полная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S53" s="137">
        <f ca="1">IF($D53=0,0,SUMIFS('Полная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T53" s="137">
        <f ca="1">IF($D53=0,0,SUMIFS('Полная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U53" s="137">
        <f ca="1">IF($D53=0,0,SUMIFS('Полная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V53" s="137">
        <f ca="1">IF($D53=0,0,SUMIFS('Полная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W53" s="137">
        <f ca="1">IF($D53=0,0,SUMIFS('Полная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X53" s="137">
        <f ca="1">IF($D53=0,0,SUMIFS('Полная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Y53" s="137">
        <f ca="1">IF($D53=0,0,SUMIFS('Полная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IZ53" s="137">
        <f ca="1">IF($D53=0,0,SUMIFS('Полная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A53" s="137">
        <f ca="1">IF($D53=0,0,SUMIFS('Полная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B53" s="137">
        <f ca="1">IF($D53=0,0,SUMIFS('Полная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C53" s="137">
        <f ca="1">IF($D53=0,0,SUMIFS('Полная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D53" s="137">
        <f ca="1">IF($D53=0,0,SUMIFS('Полная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E53" s="137">
        <f ca="1">IF($D53=0,0,SUMIFS('Полная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F53" s="137">
        <f ca="1">IF($D53=0,0,SUMIFS('Полная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G53" s="137">
        <f ca="1">IF($D53=0,0,SUMIFS('Полная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H53" s="137">
        <f ca="1">IF($D53=0,0,SUMIFS('Полная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I53" s="137">
        <f ca="1">IF($D53=0,0,SUMIFS('Полная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J53" s="137">
        <f ca="1">IF($D53=0,0,SUMIFS('Полная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K53" s="137">
        <f ca="1">IF($D53=0,0,SUMIFS('Полная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L53" s="137">
        <f ca="1">IF($D53=0,0,SUMIFS('Полная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M53" s="137">
        <f ca="1">IF($D53=0,0,SUMIFS('Полная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N53" s="137">
        <f ca="1">IF($D53=0,0,SUMIFS('Полная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O53" s="137">
        <f ca="1">IF($D53=0,0,SUMIFS('Полная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P53" s="137">
        <f ca="1">IF($D53=0,0,SUMIFS('Полная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Q53" s="137">
        <f ca="1">IF($D53=0,0,SUMIFS('Полная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R53" s="137">
        <f ca="1">IF($D53=0,0,SUMIFS('Полная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S53" s="137">
        <f ca="1">IF($D53=0,0,SUMIFS('Полная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T53" s="137">
        <f ca="1">IF($D53=0,0,SUMIFS('Полная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U53" s="137">
        <f ca="1">IF($D53=0,0,SUMIFS('Полная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V53" s="137">
        <f ca="1">IF($D53=0,0,SUMIFS('Полная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W53" s="137">
        <f ca="1">IF($D53=0,0,SUMIFS('Полная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X53" s="137">
        <f ca="1">IF($D53=0,0,SUMIFS('Полная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Y53" s="137">
        <f ca="1">IF($D53=0,0,SUMIFS('Полная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JZ53" s="137">
        <f ca="1">IF($D53=0,0,SUMIFS('Полная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A53" s="137">
        <f ca="1">IF($D53=0,0,SUMIFS('Полная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B53" s="137">
        <f ca="1">IF($D53=0,0,SUMIFS('Полная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C53" s="137">
        <f ca="1">IF($D53=0,0,SUMIFS('Полная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D53" s="137">
        <f ca="1">IF($D53=0,0,SUMIFS('Полная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E53" s="137">
        <f ca="1">IF($D53=0,0,SUMIFS('Полная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F53" s="137">
        <f ca="1">IF($D53=0,0,SUMIFS('Полная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G53" s="137">
        <f ca="1">IF($D53=0,0,SUMIFS('Полная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H53" s="137">
        <f ca="1">IF($D53=0,0,SUMIFS('Полная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I53" s="137">
        <f ca="1">IF($D53=0,0,SUMIFS('Полная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J53" s="137">
        <f ca="1">IF($D53=0,0,SUMIFS('Полная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K53" s="137">
        <f ca="1">IF($D53=0,0,SUMIFS('Полная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L53" s="137">
        <f ca="1">IF($D53=0,0,SUMIFS('Полная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M53" s="137">
        <f ca="1">IF($D53=0,0,SUMIFS('Полная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N53" s="137">
        <f ca="1">IF($D53=0,0,SUMIFS('Полная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O53" s="137">
        <f ca="1">IF($D53=0,0,SUMIFS('Полная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P53" s="137">
        <f ca="1">IF($D53=0,0,SUMIFS('Полная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Q53" s="137">
        <f ca="1">IF($D53=0,0,SUMIFS('Полная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R53" s="137">
        <f ca="1">IF($D53=0,0,SUMIFS('Полная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S53" s="137">
        <f ca="1">IF($D53=0,0,SUMIFS('Полная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T53" s="137">
        <f ca="1">IF($D53=0,0,SUMIFS('Полная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U53" s="137">
        <f ca="1">IF($D53=0,0,SUMIFS('Полная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V53" s="137">
        <f ca="1">IF($D53=0,0,SUMIFS('Полная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W53" s="137">
        <f ca="1">IF($D53=0,0,SUMIFS('Полная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X53" s="137">
        <f ca="1">IF($D53=0,0,SUMIFS('Полная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Y53" s="137">
        <f ca="1">IF($D53=0,0,SUMIFS('Полная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KZ53" s="137">
        <f ca="1">IF($D53=0,0,SUMIFS('Полная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A53" s="137">
        <f ca="1">IF($D53=0,0,SUMIFS('Полная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B53" s="137">
        <f ca="1">IF($D53=0,0,SUMIFS('Полная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C53" s="137">
        <f ca="1">IF($D53=0,0,SUMIFS('Полная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D53" s="137">
        <f ca="1">IF($D53=0,0,SUMIFS('Полная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E53" s="137">
        <f ca="1">IF($D53=0,0,SUMIFS('Полная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F53" s="137">
        <f ca="1">IF($D53=0,0,SUMIFS('Полная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G53" s="137">
        <f ca="1">IF($D53=0,0,SUMIFS('Полная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H53" s="137">
        <f ca="1">IF($D53=0,0,SUMIFS('Полная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I53" s="137">
        <f ca="1">IF($D53=0,0,SUMIFS('Полная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J53" s="137">
        <f ca="1">IF($D53=0,0,SUMIFS('Полная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K53" s="137">
        <f ca="1">IF($D53=0,0,SUMIFS('Полная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L53" s="137">
        <f ca="1">IF($D53=0,0,SUMIFS('Полная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M53" s="137">
        <f ca="1">IF($D53=0,0,SUMIFS('Полная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N53" s="137">
        <f ca="1">IF($D53=0,0,SUMIFS('Полная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O53" s="137">
        <f ca="1">IF($D53=0,0,SUMIFS('Полная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P53" s="137">
        <f ca="1">IF($D53=0,0,SUMIFS('Полная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Q53" s="137">
        <f ca="1">IF($D53=0,0,SUMIFS('Полная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R53" s="137">
        <f ca="1">IF($D53=0,0,SUMIFS('Полная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S53" s="137">
        <f ca="1">IF($D53=0,0,SUMIFS('Полная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T53" s="137">
        <f ca="1">IF($D53=0,0,SUMIFS('Полная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U53" s="137">
        <f ca="1">IF($D53=0,0,SUMIFS('Полная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V53" s="137">
        <f ca="1">IF($D53=0,0,SUMIFS('Полная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W53" s="137">
        <f ca="1">IF($D53=0,0,SUMIFS('Полная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X53" s="137">
        <f ca="1">IF($D53=0,0,SUMIFS('Полная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Y53" s="137">
        <f ca="1">IF($D53=0,0,SUMIFS('Полная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LZ53" s="137">
        <f ca="1">IF($D53=0,0,SUMIFS('Полная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A53" s="137">
        <f ca="1">IF($D53=0,0,SUMIFS('Полная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B53" s="137">
        <f ca="1">IF($D53=0,0,SUMIFS('Полная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C53" s="137">
        <f ca="1">IF($D53=0,0,SUMIFS('Полная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D53" s="137">
        <f ca="1">IF($D53=0,0,SUMIFS('Полная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E53" s="137">
        <f ca="1">IF($D53=0,0,SUMIFS('Полная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F53" s="137">
        <f ca="1">IF($D53=0,0,SUMIFS('Полная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G53" s="137">
        <f ca="1">IF($D53=0,0,SUMIFS('Полная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H53" s="137">
        <f ca="1">IF($D53=0,0,SUMIFS('Полная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I53" s="137">
        <f ca="1">IF($D53=0,0,SUMIFS('Полная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J53" s="137">
        <f ca="1">IF($D53=0,0,SUMIFS('Полная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K53" s="137">
        <f ca="1">IF($D53=0,0,SUMIFS('Полная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L53" s="137">
        <f ca="1">IF($D53=0,0,SUMIFS('Полная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M53" s="137">
        <f ca="1">IF($D53=0,0,SUMIFS('Полная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N53" s="137">
        <f ca="1">IF($D53=0,0,SUMIFS('Полная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O53" s="137">
        <f ca="1">IF($D53=0,0,SUMIFS('Полная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P53" s="137">
        <f ca="1">IF($D53=0,0,SUMIFS('Полная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Q53" s="137">
        <f ca="1">IF($D53=0,0,SUMIFS('Полная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R53" s="137">
        <f ca="1">IF($D53=0,0,SUMIFS('Полная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S53" s="137">
        <f ca="1">IF($D53=0,0,SUMIFS('Полная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T53" s="137">
        <f ca="1">IF($D53=0,0,SUMIFS('Полная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U53" s="137">
        <f ca="1">IF($D53=0,0,SUMIFS('Полная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V53" s="137">
        <f ca="1">IF($D53=0,0,SUMIFS('Полная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W53" s="137">
        <f ca="1">IF($D53=0,0,SUMIFS('Полная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X53" s="137">
        <f ca="1">IF($D53=0,0,SUMIFS('Полная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Y53" s="137">
        <f ca="1">IF($D53=0,0,SUMIFS('Полная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MZ53" s="137">
        <f ca="1">IF($D53=0,0,SUMIFS('Полная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A53" s="137">
        <f ca="1">IF($D53=0,0,SUMIFS('Полная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B53" s="137">
        <f ca="1">IF($D53=0,0,SUMIFS('Полная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C53" s="137">
        <f ca="1">IF($D53=0,0,SUMIFS('Полная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D53" s="137">
        <f ca="1">IF($D53=0,0,SUMIFS('Полная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E53" s="137">
        <f ca="1">IF($D53=0,0,SUMIFS('Полная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F53" s="137">
        <f ca="1">IF($D53=0,0,SUMIFS('Полная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G53" s="137">
        <f ca="1">IF($D53=0,0,SUMIFS('Полная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H53" s="137">
        <f ca="1">IF($D53=0,0,SUMIFS('Полная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I53" s="137">
        <f ca="1">IF($D53=0,0,SUMIFS('Полная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J53" s="137">
        <f ca="1">IF($D53=0,0,SUMIFS('Полная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K53" s="137">
        <f ca="1">IF($D53=0,0,SUMIFS('Полная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L53" s="137">
        <f ca="1">IF($D53=0,0,SUMIFS('Полная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M53" s="137">
        <f ca="1">IF($D53=0,0,SUMIFS('Полная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N53" s="137">
        <f ca="1">IF($D53=0,0,SUMIFS('Полная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O53" s="137">
        <f ca="1">IF($D53=0,0,SUMIFS('Полная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P53" s="137">
        <f ca="1">IF($D53=0,0,SUMIFS('Полная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Q53" s="137">
        <f ca="1">IF($D53=0,0,SUMIFS('Полная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R53" s="137">
        <f ca="1">IF($D53=0,0,SUMIFS('Полная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S53" s="137">
        <f ca="1">IF($D53=0,0,SUMIFS('Полная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T53" s="137">
        <f ca="1">IF($D53=0,0,SUMIFS('Полная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U53" s="137">
        <f ca="1">IF($D53=0,0,SUMIFS('Полная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V53" s="137">
        <f ca="1">IF($D53=0,0,SUMIFS('Полная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W53" s="137">
        <f ca="1">IF($D53=0,0,SUMIFS('Полная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X53" s="137">
        <f ca="1">IF($D53=0,0,SUMIFS('Полная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Y53" s="137">
        <f ca="1">IF($D53=0,0,SUMIFS('Полная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NZ53" s="137">
        <f ca="1">IF($D53=0,0,SUMIFS('Полная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A53" s="137">
        <f ca="1">IF($D53=0,0,SUMIFS('Полная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B53" s="137">
        <f ca="1">IF($D53=0,0,SUMIFS('Полная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C53" s="137">
        <f ca="1">IF($D53=0,0,SUMIFS('Полная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D53" s="137">
        <f ca="1">IF($D53=0,0,SUMIFS('Полная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E53" s="137">
        <f ca="1">IF($D53=0,0,SUMIFS('Полная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F53" s="137">
        <f ca="1">IF($D53=0,0,SUMIFS('Полная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G53" s="137">
        <f ca="1">IF($D53=0,0,SUMIFS('Полная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H53" s="137">
        <f ca="1">IF($D53=0,0,SUMIFS('Полная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I53" s="137">
        <f ca="1">IF($D53=0,0,SUMIFS('Полная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J53" s="137">
        <f ca="1">IF($D53=0,0,SUMIFS('Полная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K53" s="137">
        <f ca="1">IF($D53=0,0,SUMIFS('Полная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L53" s="137">
        <f ca="1">IF($D53=0,0,SUMIFS('Полная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M53" s="137">
        <f ca="1">IF($D53=0,0,SUMIFS('Полная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N53" s="137">
        <f ca="1">IF($D53=0,0,SUMIFS('Полная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O53" s="137">
        <f ca="1">IF($D53=0,0,SUMIFS('Полная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P53" s="137">
        <f ca="1">IF($D53=0,0,SUMIFS('Полная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Q53" s="137">
        <f ca="1">IF($D53=0,0,SUMIFS('Полная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R53" s="137">
        <f ca="1">IF($D53=0,0,SUMIFS('Полная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S53" s="137">
        <f ca="1">IF($D53=0,0,SUMIFS('Полная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T53" s="137">
        <f ca="1">IF($D53=0,0,SUMIFS('Полная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U53" s="137">
        <f ca="1">IF($D53=0,0,SUMIFS('Полная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V53" s="137">
        <f ca="1">IF($D53=0,0,SUMIFS('Полная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W53" s="137">
        <f ca="1">IF($D53=0,0,SUMIFS('Полная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X53" s="137">
        <f ca="1">IF($D53=0,0,SUMIFS('Полная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Y53" s="137">
        <f ca="1">IF($D53=0,0,SUMIFS('Полная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OZ53" s="137">
        <f ca="1">IF($D53=0,0,SUMIFS('Полная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A53" s="137">
        <f ca="1">IF($D53=0,0,SUMIFS('Полная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B53" s="137">
        <f ca="1">IF($D53=0,0,SUMIFS('Полная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C53" s="137">
        <f ca="1">IF($D53=0,0,SUMIFS('Полная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D53" s="137">
        <f ca="1">IF($D53=0,0,SUMIFS('Полная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E53" s="137">
        <f ca="1">IF($D53=0,0,SUMIFS('Полная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F53" s="137">
        <f ca="1">IF($D53=0,0,SUMIFS('Полная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G53" s="137">
        <f ca="1">IF($D53=0,0,SUMIFS('Полная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H53" s="137">
        <f ca="1">IF($D53=0,0,SUMIFS('Полная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I53" s="137">
        <f ca="1">IF($D53=0,0,SUMIFS('Полная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J53" s="137">
        <f ca="1">IF($D53=0,0,SUMIFS('Полная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K53" s="137">
        <f ca="1">IF($D53=0,0,SUMIFS('Полная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L53" s="137">
        <f ca="1">IF($D53=0,0,SUMIFS('Полная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M53" s="137">
        <f ca="1">IF($D53=0,0,SUMIFS('Полная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N53" s="137">
        <f ca="1">IF($D53=0,0,SUMIFS('Полная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O53" s="137">
        <f ca="1">IF($D53=0,0,SUMIFS('Полная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P53" s="137">
        <f ca="1">IF($D53=0,0,SUMIFS('Полная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Q53" s="137">
        <f ca="1">IF($D53=0,0,SUMIFS('Полная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R53" s="137">
        <f ca="1">IF($D53=0,0,SUMIFS('Полная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S53" s="137">
        <f ca="1">IF($D53=0,0,SUMIFS('Полная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T53" s="137">
        <f ca="1">IF($D53=0,0,SUMIFS('Полная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U53" s="137">
        <f ca="1">IF($D53=0,0,SUMIFS('Полная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V53" s="137">
        <f ca="1">IF($D53=0,0,SUMIFS('Полная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W53" s="137">
        <f ca="1">IF($D53=0,0,SUMIFS('Полная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X53" s="137">
        <f ca="1">IF($D53=0,0,SUMIFS('Полная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Y53" s="137">
        <f ca="1">IF($D53=0,0,SUMIFS('Полная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PZ53" s="137">
        <f ca="1">IF($D53=0,0,SUMIFS('Полная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A53" s="137">
        <f ca="1">IF($D53=0,0,SUMIFS('Полная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B53" s="137">
        <f ca="1">IF($D53=0,0,SUMIFS('Полная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C53" s="137">
        <f ca="1">IF($D53=0,0,SUMIFS('Полная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D53" s="137">
        <f ca="1">IF($D53=0,0,SUMIFS('Полная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E53" s="137">
        <f ca="1">IF($D53=0,0,SUMIFS('Полная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F53" s="137">
        <f ca="1">IF($D53=0,0,SUMIFS('Полная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G53" s="137">
        <f ca="1">IF($D53=0,0,SUMIFS('Полная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H53" s="137">
        <f ca="1">IF($D53=0,0,SUMIFS('Полная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I53" s="137">
        <f ca="1">IF($D53=0,0,SUMIFS('Полная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J53" s="137">
        <f ca="1">IF($D53=0,0,SUMIFS('Полная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K53" s="137">
        <f ca="1">IF($D53=0,0,SUMIFS('Полная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L53" s="137">
        <f ca="1">IF($D53=0,0,SUMIFS('Полная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M53" s="137">
        <f ca="1">IF($D53=0,0,SUMIFS('Полная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N53" s="137">
        <f ca="1">IF($D53=0,0,SUMIFS('Полная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O53" s="137">
        <f ca="1">IF($D53=0,0,SUMIFS('Полная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P53" s="137">
        <f ca="1">IF($D53=0,0,SUMIFS('Полная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Q53" s="137">
        <f ca="1">IF($D53=0,0,SUMIFS('Полная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R53" s="137">
        <f ca="1">IF($D53=0,0,SUMIFS('Полная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S53" s="137">
        <f ca="1">IF($D53=0,0,SUMIFS('Полная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T53" s="137">
        <f ca="1">IF($D53=0,0,SUMIFS('Полная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U53" s="137">
        <f ca="1">IF($D53=0,0,SUMIFS('Полная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V53" s="137">
        <f ca="1">IF($D53=0,0,SUMIFS('Полная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W53" s="137">
        <f ca="1">IF($D53=0,0,SUMIFS('Полная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X53" s="137">
        <f ca="1">IF($D53=0,0,SUMIFS('Полная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Y53" s="137">
        <f ca="1">IF($D53=0,0,SUMIFS('Полная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QZ53" s="137">
        <f ca="1">IF($D53=0,0,SUMIFS('Полная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A53" s="137">
        <f ca="1">IF($D53=0,0,SUMIFS('Полная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B53" s="137">
        <f ca="1">IF($D53=0,0,SUMIFS('Полная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C53" s="137">
        <f ca="1">IF($D53=0,0,SUMIFS('Полная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D53" s="137">
        <f ca="1">IF($D53=0,0,SUMIFS('Полная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E53" s="137">
        <f ca="1">IF($D53=0,0,SUMIFS('Полная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F53" s="137">
        <f ca="1">IF($D53=0,0,SUMIFS('Полная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G53" s="137">
        <f ca="1">IF($D53=0,0,SUMIFS('Полная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H53" s="137">
        <f ca="1">IF($D53=0,0,SUMIFS('Полная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I53" s="137">
        <f ca="1">IF($D53=0,0,SUMIFS('Полная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J53" s="137">
        <f ca="1">IF($D53=0,0,SUMIFS('Полная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K53" s="137">
        <f ca="1">IF($D53=0,0,SUMIFS('Полная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L53" s="137">
        <f ca="1">IF($D53=0,0,SUMIFS('Полная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M53" s="137">
        <f ca="1">IF($D53=0,0,SUMIFS('Полная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N53" s="137">
        <f ca="1">IF($D53=0,0,SUMIFS('Полная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O53" s="137">
        <f ca="1">IF($D53=0,0,SUMIFS('Полная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P53" s="137">
        <f ca="1">IF($D53=0,0,SUMIFS('Полная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Q53" s="137">
        <f ca="1">IF($D53=0,0,SUMIFS('Полная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R53" s="137">
        <f ca="1">IF($D53=0,0,SUMIFS('Полная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S53" s="137">
        <f ca="1">IF($D53=0,0,SUMIFS('Полная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T53" s="137">
        <f ca="1">IF($D53=0,0,SUMIFS('Полная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U53" s="137">
        <f ca="1">IF($D53=0,0,SUMIFS('Полная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V53" s="137">
        <f ca="1">IF($D53=0,0,SUMIFS('Полная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W53" s="137">
        <f ca="1">IF($D53=0,0,SUMIFS('Полная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X53" s="137">
        <f ca="1">IF($D53=0,0,SUMIFS('Полная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Y53" s="137">
        <f ca="1">IF($D53=0,0,SUMIFS('Полная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RZ53" s="137">
        <f ca="1">IF($D53=0,0,SUMIFS('Полная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A53" s="137">
        <f ca="1">IF($D53=0,0,SUMIFS('Полная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B53" s="137">
        <f ca="1">IF($D53=0,0,SUMIFS('Полная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C53" s="137">
        <f ca="1">IF($D53=0,0,SUMIFS('Полная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D53" s="137">
        <f ca="1">IF($D53=0,0,SUMIFS('Полная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E53" s="137">
        <f ca="1">IF($D53=0,0,SUMIFS('Полная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F53" s="137">
        <f ca="1">IF($D53=0,0,SUMIFS('Полная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G53" s="137">
        <f ca="1">IF($D53=0,0,SUMIFS('Полная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H53" s="137">
        <f ca="1">IF($D53=0,0,SUMIFS('Полная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I53" s="137">
        <f ca="1">IF($D53=0,0,SUMIFS('Полная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J53" s="137">
        <f ca="1">IF($D53=0,0,SUMIFS('Полная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K53" s="137">
        <f ca="1">IF($D53=0,0,SUMIFS('Полная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L53" s="137">
        <f ca="1">IF($D53=0,0,SUMIFS('Полная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M53" s="137">
        <f ca="1">IF($D53=0,0,SUMIFS('Полная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N53" s="137">
        <f ca="1">IF($D53=0,0,SUMIFS('Полная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O53" s="137">
        <f ca="1">IF($D53=0,0,SUMIFS('Полная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P53" s="137">
        <f ca="1">IF($D53=0,0,SUMIFS('Полная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Q53" s="137">
        <f ca="1">IF($D53=0,0,SUMIFS('Полная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R53" s="137">
        <f ca="1">IF($D53=0,0,SUMIFS('Полная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S53" s="137">
        <f ca="1">IF($D53=0,0,SUMIFS('Полная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T53" s="137">
        <f ca="1">IF($D53=0,0,SUMIFS('Полная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U53" s="137">
        <f ca="1">IF($D53=0,0,SUMIFS('Полная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V53" s="137">
        <f ca="1">IF($D53=0,0,SUMIFS('Полная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W53" s="137">
        <f ca="1">IF($D53=0,0,SUMIFS('Полная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X53" s="137">
        <f ca="1">IF($D53=0,0,SUMIFS('Полная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Y53" s="137">
        <f ca="1">IF($D53=0,0,SUMIFS('Полная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SZ53" s="137">
        <f ca="1">IF($D53=0,0,SUMIFS('Полная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A53" s="137">
        <f ca="1">IF($D53=0,0,SUMIFS('Полная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B53" s="137">
        <f ca="1">IF($D53=0,0,SUMIFS('Полная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C53" s="137">
        <f ca="1">IF($D53=0,0,SUMIFS('Полная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D53" s="137">
        <f ca="1">IF($D53=0,0,SUMIFS('Полная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E53" s="137">
        <f ca="1">IF($D53=0,0,SUMIFS('Полная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F53" s="137">
        <f ca="1">IF($D53=0,0,SUMIFS('Полная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G53" s="137">
        <f ca="1">IF($D53=0,0,SUMIFS('Полная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H53" s="137">
        <f ca="1">IF($D53=0,0,SUMIFS('Полная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I53" s="137">
        <f ca="1">IF($D53=0,0,SUMIFS('Полная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J53" s="137">
        <f ca="1">IF($D53=0,0,SUMIFS('Полная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K53" s="137">
        <f ca="1">IF($D53=0,0,SUMIFS('Полная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L53" s="137">
        <f ca="1">IF($D53=0,0,SUMIFS('Полная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M53" s="137">
        <f ca="1">IF($D53=0,0,SUMIFS('Полная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N53" s="137">
        <f ca="1">IF($D53=0,0,SUMIFS('Полная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O53" s="137">
        <f ca="1">IF($D53=0,0,SUMIFS('Полная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P53" s="137">
        <f ca="1">IF($D53=0,0,SUMIFS('Полная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Q53" s="137">
        <f ca="1">IF($D53=0,0,SUMIFS('Полная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R53" s="137">
        <f ca="1">IF($D53=0,0,SUMIFS('Полная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S53" s="137">
        <f ca="1">IF($D53=0,0,SUMIFS('Полная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T53" s="137">
        <f ca="1">IF($D53=0,0,SUMIFS('Полная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U53" s="137">
        <f ca="1">IF($D53=0,0,SUMIFS('Полная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V53" s="137">
        <f ca="1">IF($D53=0,0,SUMIFS('Полная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W53" s="137">
        <f ca="1">IF($D53=0,0,SUMIFS('Полная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X53" s="137">
        <f ca="1">IF($D53=0,0,SUMIFS('Полная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Y53" s="137">
        <f ca="1">IF($D53=0,0,SUMIFS('Полная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TZ53" s="137">
        <f ca="1">IF($D53=0,0,SUMIFS('Полная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A53" s="137">
        <f ca="1">IF($D53=0,0,SUMIFS('Полная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B53" s="137">
        <f ca="1">IF($D53=0,0,SUMIFS('Полная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C53" s="137">
        <f ca="1">IF($D53=0,0,SUMIFS('Полная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D53" s="137">
        <f ca="1">IF($D53=0,0,SUMIFS('Полная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E53" s="137">
        <f ca="1">IF($D53=0,0,SUMIFS('Полная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F53" s="137">
        <f ca="1">IF($D53=0,0,SUMIFS('Полная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G53" s="137">
        <f ca="1">IF($D53=0,0,SUMIFS('Полная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H53" s="137">
        <f ca="1">IF($D53=0,0,SUMIFS('Полная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I53" s="137">
        <f ca="1">IF($D53=0,0,SUMIFS('Полная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J53" s="137">
        <f ca="1">IF($D53=0,0,SUMIFS('Полная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K53" s="137">
        <f ca="1">IF($D53=0,0,SUMIFS('Полная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L53" s="137">
        <f ca="1">IF($D53=0,0,SUMIFS('Полная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M53" s="137">
        <f ca="1">IF($D53=0,0,SUMIFS('Полная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N53" s="137">
        <f ca="1">IF($D53=0,0,SUMIFS('Полная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O53" s="137">
        <f ca="1">IF($D53=0,0,SUMIFS('Полная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P53" s="137">
        <f ca="1">IF($D53=0,0,SUMIFS('Полная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Q53" s="137">
        <f ca="1">IF($D53=0,0,SUMIFS('Полная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R53" s="137">
        <f ca="1">IF($D53=0,0,SUMIFS('Полная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S53" s="137">
        <f ca="1">IF($D53=0,0,SUMIFS('Полная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T53" s="137">
        <f ca="1">IF($D53=0,0,SUMIFS('Полная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U53" s="137">
        <f ca="1">IF($D53=0,0,SUMIFS('Полная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V53" s="137">
        <f ca="1">IF($D53=0,0,SUMIFS('Полная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W53" s="137">
        <f ca="1">IF($D53=0,0,SUMIFS('Полная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X53" s="137">
        <f ca="1">IF($D53=0,0,SUMIFS('Полная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Y53" s="137">
        <f ca="1">IF($D53=0,0,SUMIFS('Полная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UZ53" s="137">
        <f ca="1">IF($D53=0,0,SUMIFS('Полная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A53" s="137">
        <f ca="1">IF($D53=0,0,SUMIFS('Полная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B53" s="137">
        <f ca="1">IF($D53=0,0,SUMIFS('Полная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C53" s="137">
        <f ca="1">IF($D53=0,0,SUMIFS('Полная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D53" s="137">
        <f ca="1">IF($D53=0,0,SUMIFS('Полная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E53" s="137">
        <f ca="1">IF($D53=0,0,SUMIFS('Полная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F53" s="137">
        <f ca="1">IF($D53=0,0,SUMIFS('Полная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G53" s="137">
        <f ca="1">IF($D53=0,0,SUMIFS('Полная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H53" s="137">
        <f ca="1">IF($D53=0,0,SUMIFS('Полная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I53" s="137">
        <f ca="1">IF($D53=0,0,SUMIFS('Полная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J53" s="137">
        <f ca="1">IF($D53=0,0,SUMIFS('Полная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K53" s="137">
        <f ca="1">IF($D53=0,0,SUMIFS('Полная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L53" s="137">
        <f ca="1">IF($D53=0,0,SUMIFS('Полная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M53" s="137">
        <f ca="1">IF($D53=0,0,SUMIFS('Полная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N53" s="137">
        <f ca="1">IF($D53=0,0,SUMIFS('Полная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O53" s="137">
        <f ca="1">IF($D53=0,0,SUMIFS('Полная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P53" s="137">
        <f ca="1">IF($D53=0,0,SUMIFS('Полная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Q53" s="137">
        <f ca="1">IF($D53=0,0,SUMIFS('Полная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R53" s="137">
        <f ca="1">IF($D53=0,0,SUMIFS('Полная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S53" s="137">
        <f ca="1">IF($D53=0,0,SUMIFS('Полная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T53" s="137">
        <f ca="1">IF($D53=0,0,SUMIFS('Полная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U53" s="137">
        <f ca="1">IF($D53=0,0,SUMIFS('Полная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V53" s="137">
        <f ca="1">IF($D53=0,0,SUMIFS('Полная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W53" s="137">
        <f ca="1">IF($D53=0,0,SUMIFS('Полная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X53" s="137">
        <f ca="1">IF($D53=0,0,SUMIFS('Полная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Y53" s="137">
        <f ca="1">IF($D53=0,0,SUMIFS('Полная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VZ53" s="137">
        <f ca="1">IF($D53=0,0,SUMIFS('Полная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A53" s="137">
        <f ca="1">IF($D53=0,0,SUMIFS('Полная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B53" s="137">
        <f ca="1">IF($D53=0,0,SUMIFS('Полная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C53" s="137">
        <f ca="1">IF($D53=0,0,SUMIFS('Полная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D53" s="137">
        <f ca="1">IF($D53=0,0,SUMIFS('Полная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E53" s="137">
        <f ca="1">IF($D53=0,0,SUMIFS('Полная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F53" s="137">
        <f ca="1">IF($D53=0,0,SUMIFS('Полная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G53" s="137">
        <f ca="1">IF($D53=0,0,SUMIFS('Полная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H53" s="137">
        <f ca="1">IF($D53=0,0,SUMIFS('Полная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I53" s="137">
        <f ca="1">IF($D53=0,0,SUMIFS('Полная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J53" s="137">
        <f ca="1">IF($D53=0,0,SUMIFS('Полная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K53" s="137">
        <f ca="1">IF($D53=0,0,SUMIFS('Полная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L53" s="137">
        <f ca="1">IF($D53=0,0,SUMIFS('Полная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M53" s="137">
        <f ca="1">IF($D53=0,0,SUMIFS('Полная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N53" s="137">
        <f ca="1">IF($D53=0,0,SUMIFS('Полная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O53" s="137">
        <f ca="1">IF($D53=0,0,SUMIFS('Полная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P53" s="137">
        <f ca="1">IF($D53=0,0,SUMIFS('Полная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Q53" s="137">
        <f ca="1">IF($D53=0,0,SUMIFS('Полная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R53" s="137">
        <f ca="1">IF($D53=0,0,SUMIFS('Полная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S53" s="137">
        <f ca="1">IF($D53=0,0,SUMIFS('Полная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T53" s="137">
        <f ca="1">IF($D53=0,0,SUMIFS('Полная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U53" s="137">
        <f ca="1">IF($D53=0,0,SUMIFS('Полная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V53" s="137">
        <f ca="1">IF($D53=0,0,SUMIFS('Полная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W53" s="137">
        <f ca="1">IF($D53=0,0,SUMIFS('Полная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X53" s="137">
        <f ca="1">IF($D53=0,0,SUMIFS('Полная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Y53" s="137">
        <f ca="1">IF($D53=0,0,SUMIFS('Полная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WZ53" s="137">
        <f ca="1">IF($D53=0,0,SUMIFS('Полная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A53" s="137">
        <f ca="1">IF($D53=0,0,SUMIFS('Полная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B53" s="137">
        <f ca="1">IF($D53=0,0,SUMIFS('Полная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C53" s="137">
        <f ca="1">IF($D53=0,0,SUMIFS('Полная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D53" s="137">
        <f ca="1">IF($D53=0,0,SUMIFS('Полная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E53" s="137">
        <f ca="1">IF($D53=0,0,SUMIFS('Полная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F53" s="137">
        <f ca="1">IF($D53=0,0,SUMIFS('Полная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G53" s="137">
        <f ca="1">IF($D53=0,0,SUMIFS('Полная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H53" s="137">
        <f ca="1">IF($D53=0,0,SUMIFS('Полная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I53" s="137">
        <f ca="1">IF($D53=0,0,SUMIFS('Полная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J53" s="137">
        <f ca="1">IF($D53=0,0,SUMIFS('Полная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K53" s="137">
        <f ca="1">IF($D53=0,0,SUMIFS('Полная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L53" s="137">
        <f ca="1">IF($D53=0,0,SUMIFS('Полная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M53" s="137">
        <f ca="1">IF($D53=0,0,SUMIFS('Полная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N53" s="137">
        <f ca="1">IF($D53=0,0,SUMIFS('Полная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O53" s="137">
        <f ca="1">IF($D53=0,0,SUMIFS('Полная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P53" s="141">
        <f ca="1">IF($D53=0,0,SUMIFS('Полная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Q53" s="137">
        <f ca="1">IF($D53=0,0,SUMIFS('Полная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R53" s="137">
        <f ca="1">IF($D53=0,0,SUMIFS('Полная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S53" s="137">
        <f ca="1">IF($D53=0,0,SUMIFS('Полная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T53" s="137">
        <f ca="1">IF($D53=0,0,SUMIFS('Полная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U53" s="137">
        <f ca="1">IF($D53=0,0,SUMIFS('Полная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V53" s="137">
        <f ca="1">IF($D53=0,0,SUMIFS('Полная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W53" s="137">
        <f ca="1">IF($D53=0,0,SUMIFS('Полная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X53" s="137">
        <f ca="1">IF($D53=0,0,SUMIFS('Полная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Y53" s="137">
        <f ca="1">IF($D53=0,0,SUMIFS('Полная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XZ53" s="137">
        <f ca="1">IF($D53=0,0,SUMIFS('Полная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YA53" s="137">
        <f ca="1">IF($D53=0,0,SUMIFS('Полная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YB53" s="137">
        <f ca="1">IF($D53=0,0,SUMIFS('Полная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YC53" s="137">
        <f ca="1">IF($D53=0,0,SUMIFS('Полная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YD53" s="137">
        <f ca="1">IF($D53=0,0,SUMIFS('Полная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YE53" s="141">
        <f ca="1">IF($D53=0,0,SUMIFS('Полная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(Авто)'!YP"&amp;$J$42),$C53)/$D53)</f>
        <v>0</v>
      </c>
      <c r="YF53" s="104"/>
      <c r="YG53" s="94"/>
    </row>
    <row r="54" spans="1:657" s="105" customFormat="1" ht="15" customHeight="1" x14ac:dyDescent="0.25">
      <c r="A54" s="133">
        <v>12</v>
      </c>
      <c r="B54" s="134" t="s">
        <v>766</v>
      </c>
      <c r="C54" s="135" t="s">
        <v>767</v>
      </c>
      <c r="D54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(Авто)'!YP"&amp;$J$42),$C54)</f>
        <v>0</v>
      </c>
      <c r="E54" s="134"/>
      <c r="F54" s="134"/>
      <c r="G54" s="134"/>
      <c r="H54" s="134"/>
      <c r="I54" s="137">
        <f ca="1">IF($D54=0,0,SUMIFS('Полная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54" s="136"/>
      <c r="K54" s="137">
        <f ca="1">IF($D54=0,0,SUMIFS('Полная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54" s="134"/>
      <c r="M54" s="137">
        <f ca="1">IF($D54=0,0,SUMIFS('Полная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54" s="134"/>
      <c r="O54" s="137">
        <f ca="1">IF($D54=0,0,SUMIFS('Полная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54" s="134"/>
      <c r="Q54" s="137">
        <f ca="1">IF($D54=0,0,SUMIFS('Полная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54" s="137">
        <f ca="1">IF($D54=0,0,SUMIFS('Полная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54" s="137">
        <f ca="1">IF($D54=0,0,SUMIFS('Полная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54" s="137">
        <f ca="1">IF($D54=0,0,SUMIFS('Полная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54" s="137">
        <f ca="1">IF($D54=0,0,SUMIFS('Полная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54" s="137">
        <f ca="1">IF($D54=0,0,SUMIFS('Полная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54" s="137">
        <f ca="1">IF($D54=0,0,SUMIFS('Полная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54" s="137">
        <f ca="1">IF($D54=0,0,SUMIFS('Полная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Y54" s="137">
        <f ca="1">IF($D54=0,0,SUMIFS('Полная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Z54" s="137">
        <f ca="1">IF($D54=0,0,SUMIFS('Полная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A54" s="137">
        <f ca="1">IF($D54=0,0,SUMIFS('Полная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B54" s="137">
        <f ca="1">IF($D54=0,0,SUMIFS('Полная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C54" s="137">
        <f ca="1">IF($D54=0,0,SUMIFS('Полная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D54" s="137">
        <f ca="1">IF($D54=0,0,SUMIFS('Полная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E54" s="137">
        <f ca="1">IF($D54=0,0,SUMIFS('Полная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F54" s="137">
        <f ca="1">IF($D54=0,0,SUMIFS('Полная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G54" s="137">
        <f ca="1">IF($D54=0,0,SUMIFS('Полная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H54" s="137">
        <f ca="1">IF($D54=0,0,SUMIFS('Полная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I54" s="137">
        <f ca="1">IF($D54=0,0,SUMIFS('Полная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J54" s="137">
        <f ca="1">IF($D54=0,0,SUMIFS('Полная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K54" s="137">
        <f ca="1">IF($D54=0,0,SUMIFS('Полная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L54" s="137">
        <f ca="1">IF($D54=0,0,SUMIFS('Полная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M54" s="137">
        <f ca="1">IF($D54=0,0,SUMIFS('Полная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N54" s="137">
        <f ca="1">IF($D54=0,0,SUMIFS('Полная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O54" s="137">
        <f ca="1">IF($D54=0,0,SUMIFS('Полная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P54" s="137">
        <f ca="1">IF($D54=0,0,SUMIFS('Полная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Q54" s="137">
        <f ca="1">IF($D54=0,0,SUMIFS('Полная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R54" s="186"/>
      <c r="AS54" s="186"/>
      <c r="AT54" s="187"/>
      <c r="AU54" s="421"/>
      <c r="AV54" s="187"/>
      <c r="AW54" s="421"/>
      <c r="AX54" s="137">
        <f ca="1">IF($D54=0,0,SUMIFS('Полная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Y54" s="137">
        <f ca="1">IF($D54=0,0,SUMIFS('Полная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AZ54" s="137">
        <f ca="1">IF($D54=0,0,SUMIFS('Полная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A54" s="137">
        <f ca="1">IF($D54=0,0,SUMIFS('Полная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B54" s="137">
        <f ca="1">IF($D54=0,0,SUMIFS('Полная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C54" s="137">
        <f ca="1">IF($D54=0,0,SUMIFS('Полная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D54" s="187"/>
      <c r="BE54" s="187"/>
      <c r="BF54" s="137">
        <f ca="1">IF($D54=0,0,SUMIFS('Полная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G54" s="137">
        <f ca="1">IF($D54=0,0,SUMIFS('Полная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H54" s="137">
        <f ca="1">IF($D54=0,0,SUMIFS('Полная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I54" s="137">
        <f ca="1">IF($D54=0,0,SUMIFS('Полная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J54" s="137">
        <f ca="1">IF($D54=0,0,SUMIFS('Полная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K54" s="137">
        <f ca="1">IF($D54=0,0,SUMIFS('Полная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L54" s="187"/>
      <c r="BM54" s="137">
        <f ca="1">IF($D54=0,0,SUMIFS('Полная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N54" s="188"/>
      <c r="BO54" s="134"/>
      <c r="BP54" s="134"/>
      <c r="BQ54" s="137">
        <f ca="1">IF($D54=0,0,SUMIFS('Полная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BR54" s="137"/>
      <c r="BS54" s="134"/>
      <c r="BT54" s="134"/>
      <c r="BU54" s="137"/>
      <c r="BV54" s="134"/>
      <c r="BW54" s="137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7">
        <f ca="1">IF($D54=0,0,SUMIFS('Полная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L54" s="137">
        <f ca="1">IF($D54=0,0,SUMIFS('Полная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M54" s="137">
        <f ca="1">IF($D54=0,0,SUMIFS('Полная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N54" s="137">
        <f ca="1">IF($D54=0,0,SUMIFS('Полная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O54" s="137">
        <f ca="1">IF($D54=0,0,SUMIFS('Полная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P54" s="137">
        <f ca="1">IF($D54=0,0,SUMIFS('Полная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Q54" s="134">
        <f ca="1">IF($D54=0,0,SUMIFS('Полная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R54" s="137">
        <f ca="1">IF($D54=0,0,SUMIFS('Полная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S54" s="137">
        <f ca="1">IF($D54=0,0,SUMIFS('Полная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T54" s="137">
        <f ca="1">IF($D54=0,0,SUMIFS('Полная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U54" s="137">
        <f ca="1">IF($D54=0,0,SUMIFS('Полная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V54" s="137">
        <f ca="1">IF($D54=0,0,SUMIFS('Полная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W54" s="137">
        <f ca="1">IF($D54=0,0,SUMIFS('Полная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X54" s="137">
        <f ca="1">IF($D54=0,0,SUMIFS('Полная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Y54" s="134">
        <f ca="1">IF($D54=0,0,SUMIFS('Полная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CZ54" s="137">
        <f ca="1">IF($D54=0,0,SUMIFS('Полная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A54" s="137">
        <f ca="1">IF($D54=0,0,SUMIFS('Полная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B54" s="137">
        <f ca="1">IF($D54=0,0,SUMIFS('Полная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C54" s="137">
        <f ca="1">IF($D54=0,0,SUMIFS('Полная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D54" s="134"/>
      <c r="DE54" s="137">
        <f ca="1">IF($D54=0,0,SUMIFS('Полная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F54" s="137"/>
      <c r="DG54" s="137">
        <f ca="1">IF($D54=0,0,SUMIFS('Полная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H54" s="137">
        <f ca="1">IF($D54=0,0,SUMIFS('Полная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I54" s="137">
        <f ca="1">IF($D54=0,0,SUMIFS('Полная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J54" s="137">
        <f ca="1">IF($D54=0,0,SUMIFS('Полная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K54" s="137">
        <f ca="1">IF($D54=0,0,SUMIFS('Полная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L54" s="137">
        <f ca="1">IF($D54=0,0,SUMIFS('Полная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M54" s="137">
        <f ca="1">IF($D54=0,0,SUMIFS('Полная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N54" s="137">
        <f ca="1">IF($D54=0,0,SUMIFS('Полная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O54" s="137">
        <f ca="1">IF($D54=0,0,SUMIFS('Полная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P54" s="137">
        <f ca="1">IF($D54=0,0,SUMIFS('Полная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Q54" s="137">
        <f ca="1">IF($D54=0,0,SUMIFS('Полная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R54" s="137">
        <f ca="1">IF($D54=0,0,SUMIFS('Полная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S54" s="137">
        <f ca="1">IF($D54=0,0,SUMIFS('Полная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T54" s="137">
        <f ca="1">IF($D54=0,0,SUMIFS('Полная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U54" s="137">
        <f ca="1">IF($D54=0,0,SUMIFS('Полная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V54" s="137">
        <f ca="1">IF($D54=0,0,SUMIFS('Полная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W54" s="137">
        <f ca="1">IF($D54=0,0,SUMIFS('Полная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X54" s="137">
        <f ca="1">IF($D54=0,0,SUMIFS('Полная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Y54" s="137">
        <f ca="1">IF($D54=0,0,SUMIFS('Полная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DZ54" s="137">
        <f ca="1">IF($D54=0,0,SUMIFS('Полная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A54" s="137">
        <f ca="1">IF($D54=0,0,SUMIFS('Полная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B54" s="137">
        <f ca="1">IF($D54=0,0,SUMIFS('Полная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C54" s="137">
        <f ca="1">IF($D54=0,0,SUMIFS('Полная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D54" s="137">
        <f ca="1">IF($D54=0,0,SUMIFS('Полная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E54" s="137">
        <f ca="1">IF($D54=0,0,SUMIFS('Полная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F54" s="137">
        <f ca="1">IF($D54=0,0,SUMIFS('Полная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G54" s="137">
        <f ca="1">IF($D54=0,0,SUMIFS('Полная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H54" s="137">
        <f ca="1">IF($D54=0,0,SUMIFS('Полная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I54" s="137">
        <f ca="1">IF($D54=0,0,SUMIFS('Полная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J54" s="137">
        <f ca="1">IF($D54=0,0,SUMIFS('Полная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K54" s="137">
        <f ca="1">IF($D54=0,0,SUMIFS('Полная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L54" s="137">
        <f ca="1">IF($D54=0,0,SUMIFS('Полная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M54" s="137">
        <f ca="1">IF($D54=0,0,SUMIFS('Полная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N54" s="137">
        <f ca="1">IF($D54=0,0,SUMIFS('Полная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O54" s="137">
        <f ca="1">IF($D54=0,0,SUMIFS('Полная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P54" s="137">
        <f ca="1">IF($D54=0,0,SUMIFS('Полная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Q54" s="137">
        <f ca="1">IF($D54=0,0,SUMIFS('Полная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R54" s="137">
        <f ca="1">IF($D54=0,0,SUMIFS('Полная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S54" s="137">
        <f ca="1">IF($D54=0,0,SUMIFS('Полная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T54" s="137">
        <f ca="1">IF($D54=0,0,SUMIFS('Полная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U54" s="137">
        <f ca="1">IF($D54=0,0,SUMIFS('Полная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V54" s="137">
        <f ca="1">IF($D54=0,0,SUMIFS('Полная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W54" s="137">
        <f ca="1">IF($D54=0,0,SUMIFS('Полная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X54" s="137">
        <f ca="1">IF($D54=0,0,SUMIFS('Полная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Y54" s="137">
        <f ca="1">IF($D54=0,0,SUMIFS('Полная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EZ54" s="137">
        <f ca="1">IF($D54=0,0,SUMIFS('Полная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A54" s="137">
        <f ca="1">IF($D54=0,0,SUMIFS('Полная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B54" s="137">
        <f ca="1">IF($D54=0,0,SUMIFS('Полная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C54" s="137">
        <f ca="1">IF($D54=0,0,SUMIFS('Полная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D54" s="137">
        <f ca="1">IF($D54=0,0,SUMIFS('Полная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E54" s="137">
        <f ca="1">IF($D54=0,0,SUMIFS('Полная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F54" s="137">
        <f ca="1">IF($D54=0,0,SUMIFS('Полная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G54" s="137">
        <f ca="1">IF($D54=0,0,SUMIFS('Полная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H54" s="137">
        <f ca="1">IF($D54=0,0,SUMIFS('Полная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I54" s="137">
        <f ca="1">IF($D54=0,0,SUMIFS('Полная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J54" s="137">
        <f ca="1">IF($D54=0,0,SUMIFS('Полная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K54" s="137">
        <f ca="1">IF($D54=0,0,SUMIFS('Полная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L54" s="137">
        <f ca="1">IF($D54=0,0,SUMIFS('Полная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M54" s="137">
        <f ca="1">IF($D54=0,0,SUMIFS('Полная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N54" s="137">
        <f ca="1">IF($D54=0,0,SUMIFS('Полная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O54" s="137">
        <f ca="1">IF($D54=0,0,SUMIFS('Полная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P54" s="137">
        <f ca="1">IF($D54=0,0,SUMIFS('Полная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Q54" s="137">
        <f ca="1">IF($D54=0,0,SUMIFS('Полная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R54" s="137">
        <f ca="1">IF($D54=0,0,SUMIFS('Полная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S54" s="137">
        <f ca="1">IF($D54=0,0,SUMIFS('Полная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T54" s="137">
        <f ca="1">IF($D54=0,0,SUMIFS('Полная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U54" s="137">
        <f ca="1">IF($D54=0,0,SUMIFS('Полная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V54" s="137">
        <f ca="1">IF($D54=0,0,SUMIFS('Полная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W54" s="137">
        <f ca="1">IF($D54=0,0,SUMIFS('Полная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X54" s="137">
        <f ca="1">IF($D54=0,0,SUMIFS('Полная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Y54" s="137">
        <f ca="1">IF($D54=0,0,SUMIFS('Полная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FZ54" s="137">
        <f ca="1">IF($D54=0,0,SUMIFS('Полная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A54" s="137">
        <f ca="1">IF($D54=0,0,SUMIFS('Полная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B54" s="137">
        <f ca="1">IF($D54=0,0,SUMIFS('Полная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C54" s="137">
        <f ca="1">IF($D54=0,0,SUMIFS('Полная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D54" s="137">
        <f ca="1">IF($D54=0,0,SUMIFS('Полная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E54" s="137">
        <f ca="1">IF($D54=0,0,SUMIFS('Полная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F54" s="137">
        <f ca="1">IF($D54=0,0,SUMIFS('Полная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G54" s="137">
        <f ca="1">IF($D54=0,0,SUMIFS('Полная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H54" s="137">
        <f ca="1">IF($D54=0,0,SUMIFS('Полная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I54" s="137">
        <f ca="1">IF($D54=0,0,SUMIFS('Полная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J54" s="137">
        <f ca="1">IF($D54=0,0,SUMIFS('Полная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K54" s="137">
        <f ca="1">IF($D54=0,0,SUMIFS('Полная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L54" s="137">
        <f ca="1">IF($D54=0,0,SUMIFS('Полная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M54" s="137">
        <f ca="1">IF($D54=0,0,SUMIFS('Полная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N54" s="137">
        <f ca="1">IF($D54=0,0,SUMIFS('Полная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O54" s="137">
        <f ca="1">IF($D54=0,0,SUMIFS('Полная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P54" s="137">
        <f ca="1">IF($D54=0,0,SUMIFS('Полная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Q54" s="137">
        <f ca="1">IF($D54=0,0,SUMIFS('Полная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R54" s="137">
        <f ca="1">IF($D54=0,0,SUMIFS('Полная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S54" s="137">
        <f ca="1">IF($D54=0,0,SUMIFS('Полная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T54" s="137">
        <f ca="1">IF($D54=0,0,SUMIFS('Полная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U54" s="137">
        <f ca="1">IF($D54=0,0,SUMIFS('Полная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V54" s="137">
        <f ca="1">IF($D54=0,0,SUMIFS('Полная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W54" s="137">
        <f ca="1">IF($D54=0,0,SUMIFS('Полная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X54" s="137">
        <f ca="1">IF($D54=0,0,SUMIFS('Полная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Y54" s="137">
        <f ca="1">IF($D54=0,0,SUMIFS('Полная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GZ54" s="137">
        <f ca="1">IF($D54=0,0,SUMIFS('Полная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A54" s="137">
        <f ca="1">IF($D54=0,0,SUMIFS('Полная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B54" s="137">
        <f ca="1">IF($D54=0,0,SUMIFS('Полная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C54" s="137">
        <f ca="1">IF($D54=0,0,SUMIFS('Полная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D54" s="137">
        <f ca="1">IF($D54=0,0,SUMIFS('Полная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E54" s="137">
        <f ca="1">IF($D54=0,0,SUMIFS('Полная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F54" s="137">
        <f ca="1">IF($D54=0,0,SUMIFS('Полная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G54" s="137">
        <f ca="1">IF($D54=0,0,SUMIFS('Полная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H54" s="137">
        <f ca="1">IF($D54=0,0,SUMIFS('Полная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I54" s="137">
        <f ca="1">IF($D54=0,0,SUMIFS('Полная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J54" s="137">
        <f ca="1">IF($D54=0,0,SUMIFS('Полная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K54" s="137">
        <f ca="1">IF($D54=0,0,SUMIFS('Полная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L54" s="137">
        <f ca="1">IF($D54=0,0,SUMIFS('Полная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M54" s="137">
        <f ca="1">IF($D54=0,0,SUMIFS('Полная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N54" s="137">
        <f ca="1">IF($D54=0,0,SUMIFS('Полная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O54" s="137">
        <f ca="1">IF($D54=0,0,SUMIFS('Полная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P54" s="137">
        <f ca="1">IF($D54=0,0,SUMIFS('Полная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Q54" s="137">
        <f ca="1">IF($D54=0,0,SUMIFS('Полная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R54" s="137">
        <f ca="1">IF($D54=0,0,SUMIFS('Полная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S54" s="137">
        <f ca="1">IF($D54=0,0,SUMIFS('Полная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T54" s="137">
        <f ca="1">IF($D54=0,0,SUMIFS('Полная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U54" s="137">
        <f ca="1">IF($D54=0,0,SUMIFS('Полная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V54" s="137">
        <f ca="1">IF($D54=0,0,SUMIFS('Полная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W54" s="137">
        <f ca="1">IF($D54=0,0,SUMIFS('Полная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X54" s="137">
        <f ca="1">IF($D54=0,0,SUMIFS('Полная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Y54" s="137">
        <f ca="1">IF($D54=0,0,SUMIFS('Полная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HZ54" s="137">
        <f ca="1">IF($D54=0,0,SUMIFS('Полная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A54" s="137">
        <f ca="1">IF($D54=0,0,SUMIFS('Полная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B54" s="137">
        <f ca="1">IF($D54=0,0,SUMIFS('Полная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C54" s="137">
        <f ca="1">IF($D54=0,0,SUMIFS('Полная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D54" s="137">
        <f ca="1">IF($D54=0,0,SUMIFS('Полная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E54" s="137">
        <f ca="1">IF($D54=0,0,SUMIFS('Полная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F54" s="137">
        <f ca="1">IF($D54=0,0,SUMIFS('Полная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G54" s="137">
        <f ca="1">IF($D54=0,0,SUMIFS('Полная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H54" s="137">
        <f ca="1">IF($D54=0,0,SUMIFS('Полная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I54" s="137">
        <f ca="1">IF($D54=0,0,SUMIFS('Полная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J54" s="137">
        <f ca="1">IF($D54=0,0,SUMIFS('Полная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K54" s="137">
        <f ca="1">IF($D54=0,0,SUMIFS('Полная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L54" s="137">
        <f ca="1">IF($D54=0,0,SUMIFS('Полная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M54" s="137">
        <f ca="1">IF($D54=0,0,SUMIFS('Полная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N54" s="137">
        <f ca="1">IF($D54=0,0,SUMIFS('Полная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O54" s="137">
        <f ca="1">IF($D54=0,0,SUMIFS('Полная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P54" s="137">
        <f ca="1">IF($D54=0,0,SUMIFS('Полная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Q54" s="137">
        <f ca="1">IF($D54=0,0,SUMIFS('Полная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R54" s="137">
        <f ca="1">IF($D54=0,0,SUMIFS('Полная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S54" s="137">
        <f ca="1">IF($D54=0,0,SUMIFS('Полная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T54" s="137">
        <f ca="1">IF($D54=0,0,SUMIFS('Полная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U54" s="137">
        <f ca="1">IF($D54=0,0,SUMIFS('Полная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V54" s="137">
        <f ca="1">IF($D54=0,0,SUMIFS('Полная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W54" s="137">
        <f ca="1">IF($D54=0,0,SUMIFS('Полная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X54" s="137">
        <f ca="1">IF($D54=0,0,SUMIFS('Полная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Y54" s="137">
        <f ca="1">IF($D54=0,0,SUMIFS('Полная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IZ54" s="137">
        <f ca="1">IF($D54=0,0,SUMIFS('Полная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A54" s="137">
        <f ca="1">IF($D54=0,0,SUMIFS('Полная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B54" s="137">
        <f ca="1">IF($D54=0,0,SUMIFS('Полная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C54" s="137">
        <f ca="1">IF($D54=0,0,SUMIFS('Полная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D54" s="137">
        <f ca="1">IF($D54=0,0,SUMIFS('Полная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E54" s="137">
        <f ca="1">IF($D54=0,0,SUMIFS('Полная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F54" s="137">
        <f ca="1">IF($D54=0,0,SUMIFS('Полная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G54" s="137">
        <f ca="1">IF($D54=0,0,SUMIFS('Полная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H54" s="137">
        <f ca="1">IF($D54=0,0,SUMIFS('Полная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I54" s="137">
        <f ca="1">IF($D54=0,0,SUMIFS('Полная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J54" s="137">
        <f ca="1">IF($D54=0,0,SUMIFS('Полная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K54" s="137">
        <f ca="1">IF($D54=0,0,SUMIFS('Полная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L54" s="137">
        <f ca="1">IF($D54=0,0,SUMIFS('Полная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M54" s="137">
        <f ca="1">IF($D54=0,0,SUMIFS('Полная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N54" s="137">
        <f ca="1">IF($D54=0,0,SUMIFS('Полная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O54" s="137">
        <f ca="1">IF($D54=0,0,SUMIFS('Полная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P54" s="137">
        <f ca="1">IF($D54=0,0,SUMIFS('Полная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Q54" s="137">
        <f ca="1">IF($D54=0,0,SUMIFS('Полная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R54" s="137">
        <f ca="1">IF($D54=0,0,SUMIFS('Полная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S54" s="137">
        <f ca="1">IF($D54=0,0,SUMIFS('Полная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T54" s="137">
        <f ca="1">IF($D54=0,0,SUMIFS('Полная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U54" s="137">
        <f ca="1">IF($D54=0,0,SUMIFS('Полная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V54" s="137">
        <f ca="1">IF($D54=0,0,SUMIFS('Полная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W54" s="137">
        <f ca="1">IF($D54=0,0,SUMIFS('Полная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X54" s="137">
        <f ca="1">IF($D54=0,0,SUMIFS('Полная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Y54" s="137">
        <f ca="1">IF($D54=0,0,SUMIFS('Полная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JZ54" s="137">
        <f ca="1">IF($D54=0,0,SUMIFS('Полная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A54" s="137">
        <f ca="1">IF($D54=0,0,SUMIFS('Полная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B54" s="137">
        <f ca="1">IF($D54=0,0,SUMIFS('Полная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C54" s="137">
        <f ca="1">IF($D54=0,0,SUMIFS('Полная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D54" s="137">
        <f ca="1">IF($D54=0,0,SUMIFS('Полная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E54" s="137">
        <f ca="1">IF($D54=0,0,SUMIFS('Полная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F54" s="137">
        <f ca="1">IF($D54=0,0,SUMIFS('Полная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G54" s="137">
        <f ca="1">IF($D54=0,0,SUMIFS('Полная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H54" s="137">
        <f ca="1">IF($D54=0,0,SUMIFS('Полная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I54" s="137">
        <f ca="1">IF($D54=0,0,SUMIFS('Полная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J54" s="137">
        <f ca="1">IF($D54=0,0,SUMIFS('Полная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K54" s="137">
        <f ca="1">IF($D54=0,0,SUMIFS('Полная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L54" s="137">
        <f ca="1">IF($D54=0,0,SUMIFS('Полная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M54" s="137">
        <f ca="1">IF($D54=0,0,SUMIFS('Полная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N54" s="137">
        <f ca="1">IF($D54=0,0,SUMIFS('Полная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O54" s="137">
        <f ca="1">IF($D54=0,0,SUMIFS('Полная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P54" s="137">
        <f ca="1">IF($D54=0,0,SUMIFS('Полная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Q54" s="137">
        <f ca="1">IF($D54=0,0,SUMIFS('Полная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R54" s="137">
        <f ca="1">IF($D54=0,0,SUMIFS('Полная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S54" s="137">
        <f ca="1">IF($D54=0,0,SUMIFS('Полная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T54" s="137">
        <f ca="1">IF($D54=0,0,SUMIFS('Полная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U54" s="137">
        <f ca="1">IF($D54=0,0,SUMIFS('Полная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V54" s="137">
        <f ca="1">IF($D54=0,0,SUMIFS('Полная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W54" s="137">
        <f ca="1">IF($D54=0,0,SUMIFS('Полная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X54" s="137">
        <f ca="1">IF($D54=0,0,SUMIFS('Полная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Y54" s="137">
        <f ca="1">IF($D54=0,0,SUMIFS('Полная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KZ54" s="137">
        <f ca="1">IF($D54=0,0,SUMIFS('Полная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A54" s="137">
        <f ca="1">IF($D54=0,0,SUMIFS('Полная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B54" s="137">
        <f ca="1">IF($D54=0,0,SUMIFS('Полная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C54" s="137">
        <f ca="1">IF($D54=0,0,SUMIFS('Полная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D54" s="137">
        <f ca="1">IF($D54=0,0,SUMIFS('Полная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E54" s="137">
        <f ca="1">IF($D54=0,0,SUMIFS('Полная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F54" s="137">
        <f ca="1">IF($D54=0,0,SUMIFS('Полная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G54" s="137">
        <f ca="1">IF($D54=0,0,SUMIFS('Полная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H54" s="137">
        <f ca="1">IF($D54=0,0,SUMIFS('Полная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I54" s="137">
        <f ca="1">IF($D54=0,0,SUMIFS('Полная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J54" s="137">
        <f ca="1">IF($D54=0,0,SUMIFS('Полная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K54" s="137">
        <f ca="1">IF($D54=0,0,SUMIFS('Полная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L54" s="137">
        <f ca="1">IF($D54=0,0,SUMIFS('Полная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M54" s="137">
        <f ca="1">IF($D54=0,0,SUMIFS('Полная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N54" s="137">
        <f ca="1">IF($D54=0,0,SUMIFS('Полная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O54" s="137">
        <f ca="1">IF($D54=0,0,SUMIFS('Полная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P54" s="137">
        <f ca="1">IF($D54=0,0,SUMIFS('Полная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Q54" s="137">
        <f ca="1">IF($D54=0,0,SUMIFS('Полная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R54" s="137">
        <f ca="1">IF($D54=0,0,SUMIFS('Полная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S54" s="137">
        <f ca="1">IF($D54=0,0,SUMIFS('Полная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T54" s="137">
        <f ca="1">IF($D54=0,0,SUMIFS('Полная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U54" s="137">
        <f ca="1">IF($D54=0,0,SUMIFS('Полная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V54" s="137">
        <f ca="1">IF($D54=0,0,SUMIFS('Полная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W54" s="137">
        <f ca="1">IF($D54=0,0,SUMIFS('Полная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X54" s="137">
        <f ca="1">IF($D54=0,0,SUMIFS('Полная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Y54" s="137">
        <f ca="1">IF($D54=0,0,SUMIFS('Полная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LZ54" s="137">
        <f ca="1">IF($D54=0,0,SUMIFS('Полная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A54" s="137">
        <f ca="1">IF($D54=0,0,SUMIFS('Полная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B54" s="137">
        <f ca="1">IF($D54=0,0,SUMIFS('Полная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C54" s="137">
        <f ca="1">IF($D54=0,0,SUMIFS('Полная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D54" s="137">
        <f ca="1">IF($D54=0,0,SUMIFS('Полная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E54" s="137">
        <f ca="1">IF($D54=0,0,SUMIFS('Полная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F54" s="137">
        <f ca="1">IF($D54=0,0,SUMIFS('Полная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G54" s="137">
        <f ca="1">IF($D54=0,0,SUMIFS('Полная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H54" s="137">
        <f ca="1">IF($D54=0,0,SUMIFS('Полная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I54" s="137">
        <f ca="1">IF($D54=0,0,SUMIFS('Полная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J54" s="137">
        <f ca="1">IF($D54=0,0,SUMIFS('Полная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K54" s="137">
        <f ca="1">IF($D54=0,0,SUMIFS('Полная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L54" s="137">
        <f ca="1">IF($D54=0,0,SUMIFS('Полная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M54" s="137">
        <f ca="1">IF($D54=0,0,SUMIFS('Полная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N54" s="137">
        <f ca="1">IF($D54=0,0,SUMIFS('Полная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O54" s="137">
        <f ca="1">IF($D54=0,0,SUMIFS('Полная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P54" s="137">
        <f ca="1">IF($D54=0,0,SUMIFS('Полная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Q54" s="137">
        <f ca="1">IF($D54=0,0,SUMIFS('Полная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R54" s="137">
        <f ca="1">IF($D54=0,0,SUMIFS('Полная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S54" s="137">
        <f ca="1">IF($D54=0,0,SUMIFS('Полная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T54" s="137">
        <f ca="1">IF($D54=0,0,SUMIFS('Полная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U54" s="137">
        <f ca="1">IF($D54=0,0,SUMIFS('Полная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V54" s="137">
        <f ca="1">IF($D54=0,0,SUMIFS('Полная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W54" s="137">
        <f ca="1">IF($D54=0,0,SUMIFS('Полная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X54" s="137">
        <f ca="1">IF($D54=0,0,SUMIFS('Полная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Y54" s="137">
        <f ca="1">IF($D54=0,0,SUMIFS('Полная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MZ54" s="137">
        <f ca="1">IF($D54=0,0,SUMIFS('Полная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A54" s="137">
        <f ca="1">IF($D54=0,0,SUMIFS('Полная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B54" s="137">
        <f ca="1">IF($D54=0,0,SUMIFS('Полная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C54" s="137">
        <f ca="1">IF($D54=0,0,SUMIFS('Полная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D54" s="137">
        <f ca="1">IF($D54=0,0,SUMIFS('Полная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E54" s="137">
        <f ca="1">IF($D54=0,0,SUMIFS('Полная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F54" s="137">
        <f ca="1">IF($D54=0,0,SUMIFS('Полная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G54" s="137">
        <f ca="1">IF($D54=0,0,SUMIFS('Полная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H54" s="137">
        <f ca="1">IF($D54=0,0,SUMIFS('Полная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I54" s="137">
        <f ca="1">IF($D54=0,0,SUMIFS('Полная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J54" s="137">
        <f ca="1">IF($D54=0,0,SUMIFS('Полная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K54" s="137">
        <f ca="1">IF($D54=0,0,SUMIFS('Полная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L54" s="137">
        <f ca="1">IF($D54=0,0,SUMIFS('Полная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M54" s="137">
        <f ca="1">IF($D54=0,0,SUMIFS('Полная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N54" s="137">
        <f ca="1">IF($D54=0,0,SUMIFS('Полная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O54" s="137">
        <f ca="1">IF($D54=0,0,SUMIFS('Полная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P54" s="137">
        <f ca="1">IF($D54=0,0,SUMIFS('Полная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Q54" s="137">
        <f ca="1">IF($D54=0,0,SUMIFS('Полная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R54" s="137">
        <f ca="1">IF($D54=0,0,SUMIFS('Полная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S54" s="137">
        <f ca="1">IF($D54=0,0,SUMIFS('Полная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T54" s="137">
        <f ca="1">IF($D54=0,0,SUMIFS('Полная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U54" s="137">
        <f ca="1">IF($D54=0,0,SUMIFS('Полная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V54" s="137">
        <f ca="1">IF($D54=0,0,SUMIFS('Полная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W54" s="137">
        <f ca="1">IF($D54=0,0,SUMIFS('Полная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X54" s="137">
        <f ca="1">IF($D54=0,0,SUMIFS('Полная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Y54" s="137">
        <f ca="1">IF($D54=0,0,SUMIFS('Полная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NZ54" s="137">
        <f ca="1">IF($D54=0,0,SUMIFS('Полная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A54" s="137">
        <f ca="1">IF($D54=0,0,SUMIFS('Полная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B54" s="137">
        <f ca="1">IF($D54=0,0,SUMIFS('Полная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C54" s="137">
        <f ca="1">IF($D54=0,0,SUMIFS('Полная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D54" s="137">
        <f ca="1">IF($D54=0,0,SUMIFS('Полная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E54" s="137">
        <f ca="1">IF($D54=0,0,SUMIFS('Полная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F54" s="137">
        <f ca="1">IF($D54=0,0,SUMIFS('Полная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G54" s="137">
        <f ca="1">IF($D54=0,0,SUMIFS('Полная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H54" s="137">
        <f ca="1">IF($D54=0,0,SUMIFS('Полная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I54" s="137">
        <f ca="1">IF($D54=0,0,SUMIFS('Полная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J54" s="137">
        <f ca="1">IF($D54=0,0,SUMIFS('Полная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K54" s="137">
        <f ca="1">IF($D54=0,0,SUMIFS('Полная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L54" s="137">
        <f ca="1">IF($D54=0,0,SUMIFS('Полная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M54" s="137">
        <f ca="1">IF($D54=0,0,SUMIFS('Полная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N54" s="137">
        <f ca="1">IF($D54=0,0,SUMIFS('Полная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O54" s="137">
        <f ca="1">IF($D54=0,0,SUMIFS('Полная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P54" s="137">
        <f ca="1">IF($D54=0,0,SUMIFS('Полная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Q54" s="137">
        <f ca="1">IF($D54=0,0,SUMIFS('Полная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R54" s="137">
        <f ca="1">IF($D54=0,0,SUMIFS('Полная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S54" s="137">
        <f ca="1">IF($D54=0,0,SUMIFS('Полная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T54" s="137">
        <f ca="1">IF($D54=0,0,SUMIFS('Полная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U54" s="137">
        <f ca="1">IF($D54=0,0,SUMIFS('Полная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V54" s="137">
        <f ca="1">IF($D54=0,0,SUMIFS('Полная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W54" s="137">
        <f ca="1">IF($D54=0,0,SUMIFS('Полная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X54" s="137">
        <f ca="1">IF($D54=0,0,SUMIFS('Полная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Y54" s="137">
        <f ca="1">IF($D54=0,0,SUMIFS('Полная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OZ54" s="137">
        <f ca="1">IF($D54=0,0,SUMIFS('Полная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A54" s="137">
        <f ca="1">IF($D54=0,0,SUMIFS('Полная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B54" s="137">
        <f ca="1">IF($D54=0,0,SUMIFS('Полная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C54" s="137">
        <f ca="1">IF($D54=0,0,SUMIFS('Полная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D54" s="137">
        <f ca="1">IF($D54=0,0,SUMIFS('Полная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E54" s="137">
        <f ca="1">IF($D54=0,0,SUMIFS('Полная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F54" s="137">
        <f ca="1">IF($D54=0,0,SUMIFS('Полная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G54" s="137">
        <f ca="1">IF($D54=0,0,SUMIFS('Полная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H54" s="137">
        <f ca="1">IF($D54=0,0,SUMIFS('Полная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I54" s="137">
        <f ca="1">IF($D54=0,0,SUMIFS('Полная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J54" s="137">
        <f ca="1">IF($D54=0,0,SUMIFS('Полная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K54" s="137">
        <f ca="1">IF($D54=0,0,SUMIFS('Полная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L54" s="137">
        <f ca="1">IF($D54=0,0,SUMIFS('Полная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M54" s="137">
        <f ca="1">IF($D54=0,0,SUMIFS('Полная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N54" s="137">
        <f ca="1">IF($D54=0,0,SUMIFS('Полная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O54" s="137">
        <f ca="1">IF($D54=0,0,SUMIFS('Полная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P54" s="137">
        <f ca="1">IF($D54=0,0,SUMIFS('Полная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Q54" s="137">
        <f ca="1">IF($D54=0,0,SUMIFS('Полная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R54" s="137">
        <f ca="1">IF($D54=0,0,SUMIFS('Полная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S54" s="137">
        <f ca="1">IF($D54=0,0,SUMIFS('Полная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T54" s="137">
        <f ca="1">IF($D54=0,0,SUMIFS('Полная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U54" s="137">
        <f ca="1">IF($D54=0,0,SUMIFS('Полная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V54" s="137">
        <f ca="1">IF($D54=0,0,SUMIFS('Полная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W54" s="137">
        <f ca="1">IF($D54=0,0,SUMIFS('Полная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X54" s="137">
        <f ca="1">IF($D54=0,0,SUMIFS('Полная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Y54" s="137">
        <f ca="1">IF($D54=0,0,SUMIFS('Полная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PZ54" s="137">
        <f ca="1">IF($D54=0,0,SUMIFS('Полная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A54" s="137">
        <f ca="1">IF($D54=0,0,SUMIFS('Полная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B54" s="137">
        <f ca="1">IF($D54=0,0,SUMIFS('Полная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C54" s="137">
        <f ca="1">IF($D54=0,0,SUMIFS('Полная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D54" s="137">
        <f ca="1">IF($D54=0,0,SUMIFS('Полная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E54" s="137">
        <f ca="1">IF($D54=0,0,SUMIFS('Полная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F54" s="137">
        <f ca="1">IF($D54=0,0,SUMIFS('Полная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G54" s="137">
        <f ca="1">IF($D54=0,0,SUMIFS('Полная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H54" s="137">
        <f ca="1">IF($D54=0,0,SUMIFS('Полная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I54" s="137">
        <f ca="1">IF($D54=0,0,SUMIFS('Полная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J54" s="137">
        <f ca="1">IF($D54=0,0,SUMIFS('Полная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K54" s="137">
        <f ca="1">IF($D54=0,0,SUMIFS('Полная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L54" s="137">
        <f ca="1">IF($D54=0,0,SUMIFS('Полная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M54" s="137">
        <f ca="1">IF($D54=0,0,SUMIFS('Полная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N54" s="137">
        <f ca="1">IF($D54=0,0,SUMIFS('Полная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O54" s="137">
        <f ca="1">IF($D54=0,0,SUMIFS('Полная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P54" s="137">
        <f ca="1">IF($D54=0,0,SUMIFS('Полная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Q54" s="137">
        <f ca="1">IF($D54=0,0,SUMIFS('Полная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R54" s="137">
        <f ca="1">IF($D54=0,0,SUMIFS('Полная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S54" s="137">
        <f ca="1">IF($D54=0,0,SUMIFS('Полная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T54" s="137">
        <f ca="1">IF($D54=0,0,SUMIFS('Полная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U54" s="137">
        <f ca="1">IF($D54=0,0,SUMIFS('Полная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V54" s="137">
        <f ca="1">IF($D54=0,0,SUMIFS('Полная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W54" s="137">
        <f ca="1">IF($D54=0,0,SUMIFS('Полная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X54" s="137">
        <f ca="1">IF($D54=0,0,SUMIFS('Полная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Y54" s="137">
        <f ca="1">IF($D54=0,0,SUMIFS('Полная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QZ54" s="137">
        <f ca="1">IF($D54=0,0,SUMIFS('Полная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A54" s="137">
        <f ca="1">IF($D54=0,0,SUMIFS('Полная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B54" s="137">
        <f ca="1">IF($D54=0,0,SUMIFS('Полная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C54" s="137">
        <f ca="1">IF($D54=0,0,SUMIFS('Полная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D54" s="137">
        <f ca="1">IF($D54=0,0,SUMIFS('Полная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E54" s="137">
        <f ca="1">IF($D54=0,0,SUMIFS('Полная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F54" s="137">
        <f ca="1">IF($D54=0,0,SUMIFS('Полная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G54" s="137">
        <f ca="1">IF($D54=0,0,SUMIFS('Полная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H54" s="137">
        <f ca="1">IF($D54=0,0,SUMIFS('Полная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I54" s="137">
        <f ca="1">IF($D54=0,0,SUMIFS('Полная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J54" s="137">
        <f ca="1">IF($D54=0,0,SUMIFS('Полная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K54" s="137">
        <f ca="1">IF($D54=0,0,SUMIFS('Полная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L54" s="137">
        <f ca="1">IF($D54=0,0,SUMIFS('Полная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M54" s="137">
        <f ca="1">IF($D54=0,0,SUMIFS('Полная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N54" s="137">
        <f ca="1">IF($D54=0,0,SUMIFS('Полная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O54" s="137">
        <f ca="1">IF($D54=0,0,SUMIFS('Полная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P54" s="137">
        <f ca="1">IF($D54=0,0,SUMIFS('Полная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Q54" s="137">
        <f ca="1">IF($D54=0,0,SUMIFS('Полная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R54" s="137">
        <f ca="1">IF($D54=0,0,SUMIFS('Полная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S54" s="137">
        <f ca="1">IF($D54=0,0,SUMIFS('Полная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T54" s="137">
        <f ca="1">IF($D54=0,0,SUMIFS('Полная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U54" s="137">
        <f ca="1">IF($D54=0,0,SUMIFS('Полная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V54" s="137">
        <f ca="1">IF($D54=0,0,SUMIFS('Полная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W54" s="137">
        <f ca="1">IF($D54=0,0,SUMIFS('Полная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X54" s="137">
        <f ca="1">IF($D54=0,0,SUMIFS('Полная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Y54" s="137">
        <f ca="1">IF($D54=0,0,SUMIFS('Полная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RZ54" s="137">
        <f ca="1">IF($D54=0,0,SUMIFS('Полная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A54" s="137">
        <f ca="1">IF($D54=0,0,SUMIFS('Полная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B54" s="137">
        <f ca="1">IF($D54=0,0,SUMIFS('Полная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C54" s="137">
        <f ca="1">IF($D54=0,0,SUMIFS('Полная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D54" s="137">
        <f ca="1">IF($D54=0,0,SUMIFS('Полная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E54" s="137">
        <f ca="1">IF($D54=0,0,SUMIFS('Полная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F54" s="137">
        <f ca="1">IF($D54=0,0,SUMIFS('Полная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G54" s="137">
        <f ca="1">IF($D54=0,0,SUMIFS('Полная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H54" s="137">
        <f ca="1">IF($D54=0,0,SUMIFS('Полная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I54" s="137">
        <f ca="1">IF($D54=0,0,SUMIFS('Полная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J54" s="137">
        <f ca="1">IF($D54=0,0,SUMIFS('Полная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K54" s="137">
        <f ca="1">IF($D54=0,0,SUMIFS('Полная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L54" s="137">
        <f ca="1">IF($D54=0,0,SUMIFS('Полная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M54" s="137">
        <f ca="1">IF($D54=0,0,SUMIFS('Полная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N54" s="137">
        <f ca="1">IF($D54=0,0,SUMIFS('Полная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O54" s="137">
        <f ca="1">IF($D54=0,0,SUMIFS('Полная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P54" s="137">
        <f ca="1">IF($D54=0,0,SUMIFS('Полная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Q54" s="137">
        <f ca="1">IF($D54=0,0,SUMIFS('Полная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R54" s="137">
        <f ca="1">IF($D54=0,0,SUMIFS('Полная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S54" s="137">
        <f ca="1">IF($D54=0,0,SUMIFS('Полная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T54" s="137">
        <f ca="1">IF($D54=0,0,SUMIFS('Полная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U54" s="137">
        <f ca="1">IF($D54=0,0,SUMIFS('Полная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V54" s="137">
        <f ca="1">IF($D54=0,0,SUMIFS('Полная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W54" s="137">
        <f ca="1">IF($D54=0,0,SUMIFS('Полная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X54" s="137">
        <f ca="1">IF($D54=0,0,SUMIFS('Полная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Y54" s="137">
        <f ca="1">IF($D54=0,0,SUMIFS('Полная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SZ54" s="137">
        <f ca="1">IF($D54=0,0,SUMIFS('Полная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A54" s="137">
        <f ca="1">IF($D54=0,0,SUMIFS('Полная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B54" s="137">
        <f ca="1">IF($D54=0,0,SUMIFS('Полная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C54" s="137">
        <f ca="1">IF($D54=0,0,SUMIFS('Полная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D54" s="137">
        <f ca="1">IF($D54=0,0,SUMIFS('Полная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E54" s="137">
        <f ca="1">IF($D54=0,0,SUMIFS('Полная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F54" s="137">
        <f ca="1">IF($D54=0,0,SUMIFS('Полная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G54" s="137">
        <f ca="1">IF($D54=0,0,SUMIFS('Полная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H54" s="137">
        <f ca="1">IF($D54=0,0,SUMIFS('Полная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I54" s="137">
        <f ca="1">IF($D54=0,0,SUMIFS('Полная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J54" s="137">
        <f ca="1">IF($D54=0,0,SUMIFS('Полная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K54" s="137">
        <f ca="1">IF($D54=0,0,SUMIFS('Полная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L54" s="137">
        <f ca="1">IF($D54=0,0,SUMIFS('Полная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M54" s="137">
        <f ca="1">IF($D54=0,0,SUMIFS('Полная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N54" s="137">
        <f ca="1">IF($D54=0,0,SUMIFS('Полная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O54" s="137">
        <f ca="1">IF($D54=0,0,SUMIFS('Полная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P54" s="137">
        <f ca="1">IF($D54=0,0,SUMIFS('Полная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Q54" s="137">
        <f ca="1">IF($D54=0,0,SUMIFS('Полная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R54" s="137">
        <f ca="1">IF($D54=0,0,SUMIFS('Полная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S54" s="137">
        <f ca="1">IF($D54=0,0,SUMIFS('Полная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T54" s="137">
        <f ca="1">IF($D54=0,0,SUMIFS('Полная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U54" s="137">
        <f ca="1">IF($D54=0,0,SUMIFS('Полная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V54" s="137">
        <f ca="1">IF($D54=0,0,SUMIFS('Полная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W54" s="137">
        <f ca="1">IF($D54=0,0,SUMIFS('Полная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X54" s="137">
        <f ca="1">IF($D54=0,0,SUMIFS('Полная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Y54" s="137">
        <f ca="1">IF($D54=0,0,SUMIFS('Полная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TZ54" s="137">
        <f ca="1">IF($D54=0,0,SUMIFS('Полная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A54" s="137">
        <f ca="1">IF($D54=0,0,SUMIFS('Полная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B54" s="137">
        <f ca="1">IF($D54=0,0,SUMIFS('Полная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C54" s="137">
        <f ca="1">IF($D54=0,0,SUMIFS('Полная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D54" s="137">
        <f ca="1">IF($D54=0,0,SUMIFS('Полная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E54" s="137">
        <f ca="1">IF($D54=0,0,SUMIFS('Полная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F54" s="137">
        <f ca="1">IF($D54=0,0,SUMIFS('Полная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G54" s="137">
        <f ca="1">IF($D54=0,0,SUMIFS('Полная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H54" s="137">
        <f ca="1">IF($D54=0,0,SUMIFS('Полная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I54" s="137">
        <f ca="1">IF($D54=0,0,SUMIFS('Полная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J54" s="137">
        <f ca="1">IF($D54=0,0,SUMIFS('Полная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K54" s="137">
        <f ca="1">IF($D54=0,0,SUMIFS('Полная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L54" s="137">
        <f ca="1">IF($D54=0,0,SUMIFS('Полная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M54" s="137">
        <f ca="1">IF($D54=0,0,SUMIFS('Полная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N54" s="137">
        <f ca="1">IF($D54=0,0,SUMIFS('Полная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O54" s="137">
        <f ca="1">IF($D54=0,0,SUMIFS('Полная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P54" s="137">
        <f ca="1">IF($D54=0,0,SUMIFS('Полная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Q54" s="137">
        <f ca="1">IF($D54=0,0,SUMIFS('Полная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R54" s="137">
        <f ca="1">IF($D54=0,0,SUMIFS('Полная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S54" s="137">
        <f ca="1">IF($D54=0,0,SUMIFS('Полная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T54" s="137">
        <f ca="1">IF($D54=0,0,SUMIFS('Полная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U54" s="137">
        <f ca="1">IF($D54=0,0,SUMIFS('Полная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V54" s="137">
        <f ca="1">IF($D54=0,0,SUMIFS('Полная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W54" s="137">
        <f ca="1">IF($D54=0,0,SUMIFS('Полная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X54" s="137">
        <f ca="1">IF($D54=0,0,SUMIFS('Полная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Y54" s="137">
        <f ca="1">IF($D54=0,0,SUMIFS('Полная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UZ54" s="137">
        <f ca="1">IF($D54=0,0,SUMIFS('Полная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A54" s="137">
        <f ca="1">IF($D54=0,0,SUMIFS('Полная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B54" s="137">
        <f ca="1">IF($D54=0,0,SUMIFS('Полная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C54" s="137">
        <f ca="1">IF($D54=0,0,SUMIFS('Полная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D54" s="137">
        <f ca="1">IF($D54=0,0,SUMIFS('Полная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E54" s="137">
        <f ca="1">IF($D54=0,0,SUMIFS('Полная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F54" s="137">
        <f ca="1">IF($D54=0,0,SUMIFS('Полная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G54" s="137">
        <f ca="1">IF($D54=0,0,SUMIFS('Полная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H54" s="137">
        <f ca="1">IF($D54=0,0,SUMIFS('Полная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I54" s="137">
        <f ca="1">IF($D54=0,0,SUMIFS('Полная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J54" s="137">
        <f ca="1">IF($D54=0,0,SUMIFS('Полная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K54" s="137">
        <f ca="1">IF($D54=0,0,SUMIFS('Полная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L54" s="137">
        <f ca="1">IF($D54=0,0,SUMIFS('Полная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M54" s="137">
        <f ca="1">IF($D54=0,0,SUMIFS('Полная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N54" s="137">
        <f ca="1">IF($D54=0,0,SUMIFS('Полная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O54" s="137">
        <f ca="1">IF($D54=0,0,SUMIFS('Полная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P54" s="137">
        <f ca="1">IF($D54=0,0,SUMIFS('Полная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Q54" s="137">
        <f ca="1">IF($D54=0,0,SUMIFS('Полная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R54" s="137">
        <f ca="1">IF($D54=0,0,SUMIFS('Полная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S54" s="137">
        <f ca="1">IF($D54=0,0,SUMIFS('Полная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T54" s="137">
        <f ca="1">IF($D54=0,0,SUMIFS('Полная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U54" s="137">
        <f ca="1">IF($D54=0,0,SUMIFS('Полная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V54" s="137">
        <f ca="1">IF($D54=0,0,SUMIFS('Полная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W54" s="137">
        <f ca="1">IF($D54=0,0,SUMIFS('Полная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X54" s="137">
        <f ca="1">IF($D54=0,0,SUMIFS('Полная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Y54" s="137">
        <f ca="1">IF($D54=0,0,SUMIFS('Полная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VZ54" s="137">
        <f ca="1">IF($D54=0,0,SUMIFS('Полная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A54" s="137">
        <f ca="1">IF($D54=0,0,SUMIFS('Полная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B54" s="137">
        <f ca="1">IF($D54=0,0,SUMIFS('Полная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C54" s="137">
        <f ca="1">IF($D54=0,0,SUMIFS('Полная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D54" s="137">
        <f ca="1">IF($D54=0,0,SUMIFS('Полная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E54" s="137">
        <f ca="1">IF($D54=0,0,SUMIFS('Полная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F54" s="137">
        <f ca="1">IF($D54=0,0,SUMIFS('Полная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G54" s="137">
        <f ca="1">IF($D54=0,0,SUMIFS('Полная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H54" s="137">
        <f ca="1">IF($D54=0,0,SUMIFS('Полная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I54" s="137">
        <f ca="1">IF($D54=0,0,SUMIFS('Полная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J54" s="137">
        <f ca="1">IF($D54=0,0,SUMIFS('Полная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K54" s="137">
        <f ca="1">IF($D54=0,0,SUMIFS('Полная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L54" s="137">
        <f ca="1">IF($D54=0,0,SUMIFS('Полная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M54" s="137">
        <f ca="1">IF($D54=0,0,SUMIFS('Полная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N54" s="137">
        <f ca="1">IF($D54=0,0,SUMIFS('Полная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O54" s="137">
        <f ca="1">IF($D54=0,0,SUMIFS('Полная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P54" s="137">
        <f ca="1">IF($D54=0,0,SUMIFS('Полная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Q54" s="137">
        <f ca="1">IF($D54=0,0,SUMIFS('Полная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R54" s="137">
        <f ca="1">IF($D54=0,0,SUMIFS('Полная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S54" s="137">
        <f ca="1">IF($D54=0,0,SUMIFS('Полная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T54" s="137">
        <f ca="1">IF($D54=0,0,SUMIFS('Полная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U54" s="137">
        <f ca="1">IF($D54=0,0,SUMIFS('Полная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V54" s="137">
        <f ca="1">IF($D54=0,0,SUMIFS('Полная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W54" s="137">
        <f ca="1">IF($D54=0,0,SUMIFS('Полная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X54" s="137">
        <f ca="1">IF($D54=0,0,SUMIFS('Полная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Y54" s="137">
        <f ca="1">IF($D54=0,0,SUMIFS('Полная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WZ54" s="137">
        <f ca="1">IF($D54=0,0,SUMIFS('Полная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A54" s="137">
        <f ca="1">IF($D54=0,0,SUMIFS('Полная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B54" s="137">
        <f ca="1">IF($D54=0,0,SUMIFS('Полная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C54" s="137">
        <f ca="1">IF($D54=0,0,SUMIFS('Полная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D54" s="137">
        <f ca="1">IF($D54=0,0,SUMIFS('Полная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E54" s="137">
        <f ca="1">IF($D54=0,0,SUMIFS('Полная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F54" s="137">
        <f ca="1">IF($D54=0,0,SUMIFS('Полная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G54" s="137">
        <f ca="1">IF($D54=0,0,SUMIFS('Полная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H54" s="137">
        <f ca="1">IF($D54=0,0,SUMIFS('Полная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I54" s="137">
        <f ca="1">IF($D54=0,0,SUMIFS('Полная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J54" s="137">
        <f ca="1">IF($D54=0,0,SUMIFS('Полная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K54" s="137">
        <f ca="1">IF($D54=0,0,SUMIFS('Полная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L54" s="137">
        <f ca="1">IF($D54=0,0,SUMIFS('Полная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M54" s="137">
        <f ca="1">IF($D54=0,0,SUMIFS('Полная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N54" s="137">
        <f ca="1">IF($D54=0,0,SUMIFS('Полная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O54" s="137">
        <f ca="1">IF($D54=0,0,SUMIFS('Полная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P54" s="141">
        <f ca="1">IF($D54=0,0,SUMIFS('Полная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Q54" s="137">
        <f ca="1">IF($D54=0,0,SUMIFS('Полная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R54" s="137">
        <f ca="1">IF($D54=0,0,SUMIFS('Полная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S54" s="137">
        <f ca="1">IF($D54=0,0,SUMIFS('Полная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T54" s="137">
        <f ca="1">IF($D54=0,0,SUMIFS('Полная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U54" s="137">
        <f ca="1">IF($D54=0,0,SUMIFS('Полная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V54" s="137">
        <f ca="1">IF($D54=0,0,SUMIFS('Полная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W54" s="137">
        <f ca="1">IF($D54=0,0,SUMIFS('Полная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X54" s="137">
        <f ca="1">IF($D54=0,0,SUMIFS('Полная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Y54" s="137">
        <f ca="1">IF($D54=0,0,SUMIFS('Полная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XZ54" s="137">
        <f ca="1">IF($D54=0,0,SUMIFS('Полная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YA54" s="137">
        <f ca="1">IF($D54=0,0,SUMIFS('Полная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YB54" s="137">
        <f ca="1">IF($D54=0,0,SUMIFS('Полная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YC54" s="137">
        <f ca="1">IF($D54=0,0,SUMIFS('Полная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YD54" s="137">
        <f ca="1">IF($D54=0,0,SUMIFS('Полная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YE54" s="141">
        <f ca="1">IF($D54=0,0,SUMIFS('Полная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(Авто)'!YP"&amp;$J$42),$C54)/$D54)</f>
        <v>0</v>
      </c>
      <c r="YF54" s="104"/>
      <c r="YG54" s="94"/>
    </row>
    <row r="55" spans="1:657" s="105" customFormat="1" ht="15" customHeight="1" x14ac:dyDescent="0.25">
      <c r="A55" s="133">
        <v>13</v>
      </c>
      <c r="B55" s="134" t="s">
        <v>743</v>
      </c>
      <c r="C55" s="135" t="s">
        <v>744</v>
      </c>
      <c r="D55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(Авто)'!YP"&amp;$J$42),$C55)</f>
        <v>0</v>
      </c>
      <c r="E55" s="134"/>
      <c r="F55" s="134"/>
      <c r="G55" s="134"/>
      <c r="H55" s="134"/>
      <c r="I55" s="137">
        <f ca="1">IF($D55=0,0,SUMIFS('Полная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55" s="136"/>
      <c r="K55" s="137">
        <f ca="1">IF($D55=0,0,SUMIFS('Полная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55" s="134"/>
      <c r="M55" s="137">
        <f ca="1">IF($D55=0,0,SUMIFS('Полная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55" s="134"/>
      <c r="O55" s="137">
        <f ca="1">IF($D55=0,0,SUMIFS('Полная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55" s="134"/>
      <c r="Q55" s="137">
        <f ca="1">IF($D55=0,0,SUMIFS('Полная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55" s="137">
        <f ca="1">IF($D55=0,0,SUMIFS('Полная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55" s="137">
        <f ca="1">IF($D55=0,0,SUMIFS('Полная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55" s="137">
        <f ca="1">IF($D55=0,0,SUMIFS('Полная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55" s="137">
        <f ca="1">IF($D55=0,0,SUMIFS('Полная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55" s="137">
        <f ca="1">IF($D55=0,0,SUMIFS('Полная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55" s="137">
        <f ca="1">IF($D55=0,0,SUMIFS('Полная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55" s="137">
        <f ca="1">IF($D55=0,0,SUMIFS('Полная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Y55" s="137">
        <f ca="1">IF($D55=0,0,SUMIFS('Полная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Z55" s="137">
        <f ca="1">IF($D55=0,0,SUMIFS('Полная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A55" s="137">
        <f ca="1">IF($D55=0,0,SUMIFS('Полная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B55" s="137">
        <f ca="1">IF($D55=0,0,SUMIFS('Полная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C55" s="137">
        <f ca="1">IF($D55=0,0,SUMIFS('Полная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D55" s="137">
        <f ca="1">IF($D55=0,0,SUMIFS('Полная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E55" s="137">
        <f ca="1">IF($D55=0,0,SUMIFS('Полная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F55" s="137">
        <f ca="1">IF($D55=0,0,SUMIFS('Полная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G55" s="137">
        <f ca="1">IF($D55=0,0,SUMIFS('Полная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H55" s="137">
        <f ca="1">IF($D55=0,0,SUMIFS('Полная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I55" s="137">
        <f ca="1">IF($D55=0,0,SUMIFS('Полная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J55" s="137">
        <f ca="1">IF($D55=0,0,SUMIFS('Полная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K55" s="137">
        <f ca="1">IF($D55=0,0,SUMIFS('Полная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L55" s="137">
        <f ca="1">IF($D55=0,0,SUMIFS('Полная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M55" s="137">
        <f ca="1">IF($D55=0,0,SUMIFS('Полная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N55" s="137">
        <f ca="1">IF($D55=0,0,SUMIFS('Полная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O55" s="137">
        <f ca="1">IF($D55=0,0,SUMIFS('Полная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P55" s="137">
        <f ca="1">IF($D55=0,0,SUMIFS('Полная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Q55" s="137">
        <f ca="1">IF($D55=0,0,SUMIFS('Полная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R55" s="186"/>
      <c r="AS55" s="186"/>
      <c r="AT55" s="187"/>
      <c r="AU55" s="421"/>
      <c r="AV55" s="187"/>
      <c r="AW55" s="421"/>
      <c r="AX55" s="137">
        <f ca="1">IF($D55=0,0,SUMIFS('Полная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Y55" s="137">
        <f ca="1">IF($D55=0,0,SUMIFS('Полная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AZ55" s="137">
        <f ca="1">IF($D55=0,0,SUMIFS('Полная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A55" s="137">
        <f ca="1">IF($D55=0,0,SUMIFS('Полная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B55" s="137">
        <f ca="1">IF($D55=0,0,SUMIFS('Полная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C55" s="137">
        <f ca="1">IF($D55=0,0,SUMIFS('Полная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D55" s="187"/>
      <c r="BE55" s="187"/>
      <c r="BF55" s="137">
        <f ca="1">IF($D55=0,0,SUMIFS('Полная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G55" s="137">
        <f ca="1">IF($D55=0,0,SUMIFS('Полная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H55" s="137">
        <f ca="1">IF($D55=0,0,SUMIFS('Полная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I55" s="137">
        <f ca="1">IF($D55=0,0,SUMIFS('Полная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J55" s="137">
        <f ca="1">IF($D55=0,0,SUMIFS('Полная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K55" s="137">
        <f ca="1">IF($D55=0,0,SUMIFS('Полная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L55" s="187"/>
      <c r="BM55" s="137">
        <f ca="1">IF($D55=0,0,SUMIFS('Полная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N55" s="188"/>
      <c r="BO55" s="134"/>
      <c r="BP55" s="134"/>
      <c r="BQ55" s="137">
        <f ca="1">IF($D55=0,0,SUMIFS('Полная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BR55" s="137"/>
      <c r="BS55" s="134"/>
      <c r="BT55" s="134"/>
      <c r="BU55" s="137"/>
      <c r="BV55" s="134"/>
      <c r="BW55" s="137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7">
        <f ca="1">IF($D55=0,0,SUMIFS('Полная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L55" s="137">
        <f ca="1">IF($D55=0,0,SUMIFS('Полная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M55" s="137">
        <f ca="1">IF($D55=0,0,SUMIFS('Полная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N55" s="137">
        <f ca="1">IF($D55=0,0,SUMIFS('Полная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O55" s="137">
        <f ca="1">IF($D55=0,0,SUMIFS('Полная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P55" s="137">
        <f ca="1">IF($D55=0,0,SUMIFS('Полная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Q55" s="134">
        <f ca="1">IF($D55=0,0,SUMIFS('Полная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R55" s="137">
        <f ca="1">IF($D55=0,0,SUMIFS('Полная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S55" s="137">
        <f ca="1">IF($D55=0,0,SUMIFS('Полная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T55" s="137">
        <f ca="1">IF($D55=0,0,SUMIFS('Полная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U55" s="137">
        <f ca="1">IF($D55=0,0,SUMIFS('Полная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V55" s="137">
        <f ca="1">IF($D55=0,0,SUMIFS('Полная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W55" s="137">
        <f ca="1">IF($D55=0,0,SUMIFS('Полная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X55" s="137">
        <f ca="1">IF($D55=0,0,SUMIFS('Полная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Y55" s="134">
        <f ca="1">IF($D55=0,0,SUMIFS('Полная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CZ55" s="137">
        <f ca="1">IF($D55=0,0,SUMIFS('Полная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A55" s="137">
        <f ca="1">IF($D55=0,0,SUMIFS('Полная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B55" s="137">
        <f ca="1">IF($D55=0,0,SUMIFS('Полная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C55" s="137">
        <f ca="1">IF($D55=0,0,SUMIFS('Полная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D55" s="134"/>
      <c r="DE55" s="137">
        <f ca="1">IF($D55=0,0,SUMIFS('Полная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F55" s="137"/>
      <c r="DG55" s="137">
        <f ca="1">IF($D55=0,0,SUMIFS('Полная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H55" s="137">
        <f ca="1">IF($D55=0,0,SUMIFS('Полная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I55" s="137">
        <f ca="1">IF($D55=0,0,SUMIFS('Полная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J55" s="137">
        <f ca="1">IF($D55=0,0,SUMIFS('Полная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K55" s="137">
        <f ca="1">IF($D55=0,0,SUMIFS('Полная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L55" s="137">
        <f ca="1">IF($D55=0,0,SUMIFS('Полная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M55" s="137">
        <f ca="1">IF($D55=0,0,SUMIFS('Полная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N55" s="137">
        <f ca="1">IF($D55=0,0,SUMIFS('Полная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O55" s="137">
        <f ca="1">IF($D55=0,0,SUMIFS('Полная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P55" s="137">
        <f ca="1">IF($D55=0,0,SUMIFS('Полная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Q55" s="137">
        <f ca="1">IF($D55=0,0,SUMIFS('Полная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R55" s="137">
        <f ca="1">IF($D55=0,0,SUMIFS('Полная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S55" s="137">
        <f ca="1">IF($D55=0,0,SUMIFS('Полная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T55" s="137">
        <f ca="1">IF($D55=0,0,SUMIFS('Полная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U55" s="137">
        <f ca="1">IF($D55=0,0,SUMIFS('Полная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V55" s="137">
        <f ca="1">IF($D55=0,0,SUMIFS('Полная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W55" s="137">
        <f ca="1">IF($D55=0,0,SUMIFS('Полная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X55" s="137">
        <f ca="1">IF($D55=0,0,SUMIFS('Полная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Y55" s="137">
        <f ca="1">IF($D55=0,0,SUMIFS('Полная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DZ55" s="137">
        <f ca="1">IF($D55=0,0,SUMIFS('Полная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A55" s="137">
        <f ca="1">IF($D55=0,0,SUMIFS('Полная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B55" s="137">
        <f ca="1">IF($D55=0,0,SUMIFS('Полная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C55" s="137">
        <f ca="1">IF($D55=0,0,SUMIFS('Полная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D55" s="137">
        <f ca="1">IF($D55=0,0,SUMIFS('Полная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E55" s="137">
        <f ca="1">IF($D55=0,0,SUMIFS('Полная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F55" s="137">
        <f ca="1">IF($D55=0,0,SUMIFS('Полная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G55" s="137">
        <f ca="1">IF($D55=0,0,SUMIFS('Полная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H55" s="137">
        <f ca="1">IF($D55=0,0,SUMIFS('Полная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I55" s="137">
        <f ca="1">IF($D55=0,0,SUMIFS('Полная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J55" s="137">
        <f ca="1">IF($D55=0,0,SUMIFS('Полная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K55" s="137">
        <f ca="1">IF($D55=0,0,SUMIFS('Полная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L55" s="137">
        <f ca="1">IF($D55=0,0,SUMIFS('Полная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M55" s="137">
        <f ca="1">IF($D55=0,0,SUMIFS('Полная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N55" s="137">
        <f ca="1">IF($D55=0,0,SUMIFS('Полная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O55" s="137">
        <f ca="1">IF($D55=0,0,SUMIFS('Полная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P55" s="137">
        <f ca="1">IF($D55=0,0,SUMIFS('Полная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Q55" s="137">
        <f ca="1">IF($D55=0,0,SUMIFS('Полная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R55" s="137">
        <f ca="1">IF($D55=0,0,SUMIFS('Полная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S55" s="137">
        <f ca="1">IF($D55=0,0,SUMIFS('Полная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T55" s="137">
        <f ca="1">IF($D55=0,0,SUMIFS('Полная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U55" s="137">
        <f ca="1">IF($D55=0,0,SUMIFS('Полная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V55" s="137">
        <f ca="1">IF($D55=0,0,SUMIFS('Полная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W55" s="137">
        <f ca="1">IF($D55=0,0,SUMIFS('Полная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X55" s="137">
        <f ca="1">IF($D55=0,0,SUMIFS('Полная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Y55" s="137">
        <f ca="1">IF($D55=0,0,SUMIFS('Полная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EZ55" s="137">
        <f ca="1">IF($D55=0,0,SUMIFS('Полная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A55" s="137">
        <f ca="1">IF($D55=0,0,SUMIFS('Полная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B55" s="137">
        <f ca="1">IF($D55=0,0,SUMIFS('Полная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C55" s="137">
        <f ca="1">IF($D55=0,0,SUMIFS('Полная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D55" s="137">
        <f ca="1">IF($D55=0,0,SUMIFS('Полная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E55" s="137">
        <f ca="1">IF($D55=0,0,SUMIFS('Полная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F55" s="137">
        <f ca="1">IF($D55=0,0,SUMIFS('Полная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G55" s="137">
        <f ca="1">IF($D55=0,0,SUMIFS('Полная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H55" s="137">
        <f ca="1">IF($D55=0,0,SUMIFS('Полная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I55" s="137">
        <f ca="1">IF($D55=0,0,SUMIFS('Полная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J55" s="137">
        <f ca="1">IF($D55=0,0,SUMIFS('Полная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K55" s="137">
        <f ca="1">IF($D55=0,0,SUMIFS('Полная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L55" s="137">
        <f ca="1">IF($D55=0,0,SUMIFS('Полная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M55" s="137">
        <f ca="1">IF($D55=0,0,SUMIFS('Полная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N55" s="137">
        <f ca="1">IF($D55=0,0,SUMIFS('Полная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O55" s="137">
        <f ca="1">IF($D55=0,0,SUMIFS('Полная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P55" s="137">
        <f ca="1">IF($D55=0,0,SUMIFS('Полная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Q55" s="137">
        <f ca="1">IF($D55=0,0,SUMIFS('Полная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R55" s="137">
        <f ca="1">IF($D55=0,0,SUMIFS('Полная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S55" s="137">
        <f ca="1">IF($D55=0,0,SUMIFS('Полная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T55" s="137">
        <f ca="1">IF($D55=0,0,SUMIFS('Полная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U55" s="137">
        <f ca="1">IF($D55=0,0,SUMIFS('Полная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V55" s="137">
        <f ca="1">IF($D55=0,0,SUMIFS('Полная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W55" s="137">
        <f ca="1">IF($D55=0,0,SUMIFS('Полная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X55" s="137">
        <f ca="1">IF($D55=0,0,SUMIFS('Полная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Y55" s="137">
        <f ca="1">IF($D55=0,0,SUMIFS('Полная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FZ55" s="137">
        <f ca="1">IF($D55=0,0,SUMIFS('Полная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A55" s="137">
        <f ca="1">IF($D55=0,0,SUMIFS('Полная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B55" s="137">
        <f ca="1">IF($D55=0,0,SUMIFS('Полная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C55" s="137">
        <f ca="1">IF($D55=0,0,SUMIFS('Полная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D55" s="137">
        <f ca="1">IF($D55=0,0,SUMIFS('Полная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E55" s="137">
        <f ca="1">IF($D55=0,0,SUMIFS('Полная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F55" s="137">
        <f ca="1">IF($D55=0,0,SUMIFS('Полная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G55" s="137">
        <f ca="1">IF($D55=0,0,SUMIFS('Полная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H55" s="137">
        <f ca="1">IF($D55=0,0,SUMIFS('Полная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I55" s="137">
        <f ca="1">IF($D55=0,0,SUMIFS('Полная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J55" s="137">
        <f ca="1">IF($D55=0,0,SUMIFS('Полная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K55" s="137">
        <f ca="1">IF($D55=0,0,SUMIFS('Полная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L55" s="137">
        <f ca="1">IF($D55=0,0,SUMIFS('Полная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M55" s="137">
        <f ca="1">IF($D55=0,0,SUMIFS('Полная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N55" s="137">
        <f ca="1">IF($D55=0,0,SUMIFS('Полная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O55" s="137">
        <f ca="1">IF($D55=0,0,SUMIFS('Полная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P55" s="137">
        <f ca="1">IF($D55=0,0,SUMIFS('Полная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Q55" s="137">
        <f ca="1">IF($D55=0,0,SUMIFS('Полная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R55" s="137">
        <f ca="1">IF($D55=0,0,SUMIFS('Полная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S55" s="137">
        <f ca="1">IF($D55=0,0,SUMIFS('Полная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T55" s="137">
        <f ca="1">IF($D55=0,0,SUMIFS('Полная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U55" s="137">
        <f ca="1">IF($D55=0,0,SUMIFS('Полная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V55" s="137">
        <f ca="1">IF($D55=0,0,SUMIFS('Полная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W55" s="137">
        <f ca="1">IF($D55=0,0,SUMIFS('Полная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X55" s="137">
        <f ca="1">IF($D55=0,0,SUMIFS('Полная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Y55" s="137">
        <f ca="1">IF($D55=0,0,SUMIFS('Полная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GZ55" s="137">
        <f ca="1">IF($D55=0,0,SUMIFS('Полная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A55" s="137">
        <f ca="1">IF($D55=0,0,SUMIFS('Полная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B55" s="137">
        <f ca="1">IF($D55=0,0,SUMIFS('Полная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C55" s="137">
        <f ca="1">IF($D55=0,0,SUMIFS('Полная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D55" s="137">
        <f ca="1">IF($D55=0,0,SUMIFS('Полная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E55" s="137">
        <f ca="1">IF($D55=0,0,SUMIFS('Полная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F55" s="137">
        <f ca="1">IF($D55=0,0,SUMIFS('Полная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G55" s="137">
        <f ca="1">IF($D55=0,0,SUMIFS('Полная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H55" s="137">
        <f ca="1">IF($D55=0,0,SUMIFS('Полная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I55" s="137">
        <f ca="1">IF($D55=0,0,SUMIFS('Полная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J55" s="137">
        <f ca="1">IF($D55=0,0,SUMIFS('Полная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K55" s="137">
        <f ca="1">IF($D55=0,0,SUMIFS('Полная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L55" s="137">
        <f ca="1">IF($D55=0,0,SUMIFS('Полная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M55" s="137">
        <f ca="1">IF($D55=0,0,SUMIFS('Полная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N55" s="137">
        <f ca="1">IF($D55=0,0,SUMIFS('Полная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O55" s="137">
        <f ca="1">IF($D55=0,0,SUMIFS('Полная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P55" s="137">
        <f ca="1">IF($D55=0,0,SUMIFS('Полная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Q55" s="137">
        <f ca="1">IF($D55=0,0,SUMIFS('Полная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R55" s="137">
        <f ca="1">IF($D55=0,0,SUMIFS('Полная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S55" s="137">
        <f ca="1">IF($D55=0,0,SUMIFS('Полная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T55" s="137">
        <f ca="1">IF($D55=0,0,SUMIFS('Полная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U55" s="137">
        <f ca="1">IF($D55=0,0,SUMIFS('Полная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V55" s="137">
        <f ca="1">IF($D55=0,0,SUMIFS('Полная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W55" s="137">
        <f ca="1">IF($D55=0,0,SUMIFS('Полная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X55" s="137">
        <f ca="1">IF($D55=0,0,SUMIFS('Полная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Y55" s="137">
        <f ca="1">IF($D55=0,0,SUMIFS('Полная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HZ55" s="137">
        <f ca="1">IF($D55=0,0,SUMIFS('Полная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A55" s="137">
        <f ca="1">IF($D55=0,0,SUMIFS('Полная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B55" s="137">
        <f ca="1">IF($D55=0,0,SUMIFS('Полная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C55" s="137">
        <f ca="1">IF($D55=0,0,SUMIFS('Полная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D55" s="137">
        <f ca="1">IF($D55=0,0,SUMIFS('Полная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E55" s="137">
        <f ca="1">IF($D55=0,0,SUMIFS('Полная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F55" s="137">
        <f ca="1">IF($D55=0,0,SUMIFS('Полная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G55" s="137">
        <f ca="1">IF($D55=0,0,SUMIFS('Полная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H55" s="137">
        <f ca="1">IF($D55=0,0,SUMIFS('Полная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I55" s="137">
        <f ca="1">IF($D55=0,0,SUMIFS('Полная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J55" s="137">
        <f ca="1">IF($D55=0,0,SUMIFS('Полная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K55" s="137">
        <f ca="1">IF($D55=0,0,SUMIFS('Полная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L55" s="137">
        <f ca="1">IF($D55=0,0,SUMIFS('Полная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M55" s="137">
        <f ca="1">IF($D55=0,0,SUMIFS('Полная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N55" s="137">
        <f ca="1">IF($D55=0,0,SUMIFS('Полная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O55" s="137">
        <f ca="1">IF($D55=0,0,SUMIFS('Полная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P55" s="137">
        <f ca="1">IF($D55=0,0,SUMIFS('Полная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Q55" s="137">
        <f ca="1">IF($D55=0,0,SUMIFS('Полная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R55" s="137">
        <f ca="1">IF($D55=0,0,SUMIFS('Полная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S55" s="137">
        <f ca="1">IF($D55=0,0,SUMIFS('Полная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T55" s="137">
        <f ca="1">IF($D55=0,0,SUMIFS('Полная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U55" s="137">
        <f ca="1">IF($D55=0,0,SUMIFS('Полная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V55" s="137">
        <f ca="1">IF($D55=0,0,SUMIFS('Полная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W55" s="137">
        <f ca="1">IF($D55=0,0,SUMIFS('Полная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X55" s="137">
        <f ca="1">IF($D55=0,0,SUMIFS('Полная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Y55" s="137">
        <f ca="1">IF($D55=0,0,SUMIFS('Полная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IZ55" s="137">
        <f ca="1">IF($D55=0,0,SUMIFS('Полная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A55" s="137">
        <f ca="1">IF($D55=0,0,SUMIFS('Полная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B55" s="137">
        <f ca="1">IF($D55=0,0,SUMIFS('Полная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C55" s="137">
        <f ca="1">IF($D55=0,0,SUMIFS('Полная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D55" s="137">
        <f ca="1">IF($D55=0,0,SUMIFS('Полная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E55" s="137">
        <f ca="1">IF($D55=0,0,SUMIFS('Полная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F55" s="137">
        <f ca="1">IF($D55=0,0,SUMIFS('Полная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G55" s="137">
        <f ca="1">IF($D55=0,0,SUMIFS('Полная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H55" s="137">
        <f ca="1">IF($D55=0,0,SUMIFS('Полная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I55" s="137">
        <f ca="1">IF($D55=0,0,SUMIFS('Полная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J55" s="137">
        <f ca="1">IF($D55=0,0,SUMIFS('Полная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K55" s="137">
        <f ca="1">IF($D55=0,0,SUMIFS('Полная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L55" s="137">
        <f ca="1">IF($D55=0,0,SUMIFS('Полная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M55" s="137">
        <f ca="1">IF($D55=0,0,SUMIFS('Полная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N55" s="137">
        <f ca="1">IF($D55=0,0,SUMIFS('Полная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O55" s="137">
        <f ca="1">IF($D55=0,0,SUMIFS('Полная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P55" s="137">
        <f ca="1">IF($D55=0,0,SUMIFS('Полная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Q55" s="137">
        <f ca="1">IF($D55=0,0,SUMIFS('Полная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R55" s="137">
        <f ca="1">IF($D55=0,0,SUMIFS('Полная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S55" s="137">
        <f ca="1">IF($D55=0,0,SUMIFS('Полная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T55" s="137">
        <f ca="1">IF($D55=0,0,SUMIFS('Полная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U55" s="137">
        <f ca="1">IF($D55=0,0,SUMIFS('Полная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V55" s="137">
        <f ca="1">IF($D55=0,0,SUMIFS('Полная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W55" s="137">
        <f ca="1">IF($D55=0,0,SUMIFS('Полная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X55" s="137">
        <f ca="1">IF($D55=0,0,SUMIFS('Полная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Y55" s="137">
        <f ca="1">IF($D55=0,0,SUMIFS('Полная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JZ55" s="137">
        <f ca="1">IF($D55=0,0,SUMIFS('Полная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A55" s="137">
        <f ca="1">IF($D55=0,0,SUMIFS('Полная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B55" s="137">
        <f ca="1">IF($D55=0,0,SUMIFS('Полная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C55" s="137">
        <f ca="1">IF($D55=0,0,SUMIFS('Полная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D55" s="137">
        <f ca="1">IF($D55=0,0,SUMIFS('Полная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E55" s="137">
        <f ca="1">IF($D55=0,0,SUMIFS('Полная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F55" s="137">
        <f ca="1">IF($D55=0,0,SUMIFS('Полная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G55" s="137">
        <f ca="1">IF($D55=0,0,SUMIFS('Полная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H55" s="137">
        <f ca="1">IF($D55=0,0,SUMIFS('Полная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I55" s="137">
        <f ca="1">IF($D55=0,0,SUMIFS('Полная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J55" s="137">
        <f ca="1">IF($D55=0,0,SUMIFS('Полная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K55" s="137">
        <f ca="1">IF($D55=0,0,SUMIFS('Полная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L55" s="137">
        <f ca="1">IF($D55=0,0,SUMIFS('Полная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M55" s="137">
        <f ca="1">IF($D55=0,0,SUMIFS('Полная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N55" s="137">
        <f ca="1">IF($D55=0,0,SUMIFS('Полная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O55" s="137">
        <f ca="1">IF($D55=0,0,SUMIFS('Полная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P55" s="137">
        <f ca="1">IF($D55=0,0,SUMIFS('Полная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Q55" s="137">
        <f ca="1">IF($D55=0,0,SUMIFS('Полная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R55" s="137">
        <f ca="1">IF($D55=0,0,SUMIFS('Полная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S55" s="137">
        <f ca="1">IF($D55=0,0,SUMIFS('Полная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T55" s="137">
        <f ca="1">IF($D55=0,0,SUMIFS('Полная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U55" s="137">
        <f ca="1">IF($D55=0,0,SUMIFS('Полная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V55" s="137">
        <f ca="1">IF($D55=0,0,SUMIFS('Полная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W55" s="137">
        <f ca="1">IF($D55=0,0,SUMIFS('Полная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X55" s="137">
        <f ca="1">IF($D55=0,0,SUMIFS('Полная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Y55" s="137">
        <f ca="1">IF($D55=0,0,SUMIFS('Полная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KZ55" s="137">
        <f ca="1">IF($D55=0,0,SUMIFS('Полная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A55" s="137">
        <f ca="1">IF($D55=0,0,SUMIFS('Полная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B55" s="137">
        <f ca="1">IF($D55=0,0,SUMIFS('Полная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C55" s="137">
        <f ca="1">IF($D55=0,0,SUMIFS('Полная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D55" s="137">
        <f ca="1">IF($D55=0,0,SUMIFS('Полная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E55" s="137">
        <f ca="1">IF($D55=0,0,SUMIFS('Полная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F55" s="137">
        <f ca="1">IF($D55=0,0,SUMIFS('Полная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G55" s="137">
        <f ca="1">IF($D55=0,0,SUMIFS('Полная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H55" s="137">
        <f ca="1">IF($D55=0,0,SUMIFS('Полная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I55" s="137">
        <f ca="1">IF($D55=0,0,SUMIFS('Полная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J55" s="137">
        <f ca="1">IF($D55=0,0,SUMIFS('Полная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K55" s="137">
        <f ca="1">IF($D55=0,0,SUMIFS('Полная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L55" s="137">
        <f ca="1">IF($D55=0,0,SUMIFS('Полная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M55" s="137">
        <f ca="1">IF($D55=0,0,SUMIFS('Полная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N55" s="137">
        <f ca="1">IF($D55=0,0,SUMIFS('Полная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O55" s="137">
        <f ca="1">IF($D55=0,0,SUMIFS('Полная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P55" s="137">
        <f ca="1">IF($D55=0,0,SUMIFS('Полная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Q55" s="137">
        <f ca="1">IF($D55=0,0,SUMIFS('Полная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R55" s="137">
        <f ca="1">IF($D55=0,0,SUMIFS('Полная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S55" s="137">
        <f ca="1">IF($D55=0,0,SUMIFS('Полная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T55" s="137">
        <f ca="1">IF($D55=0,0,SUMIFS('Полная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U55" s="137">
        <f ca="1">IF($D55=0,0,SUMIFS('Полная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V55" s="137">
        <f ca="1">IF($D55=0,0,SUMIFS('Полная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W55" s="137">
        <f ca="1">IF($D55=0,0,SUMIFS('Полная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X55" s="137">
        <f ca="1">IF($D55=0,0,SUMIFS('Полная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Y55" s="137">
        <f ca="1">IF($D55=0,0,SUMIFS('Полная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LZ55" s="137">
        <f ca="1">IF($D55=0,0,SUMIFS('Полная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A55" s="137">
        <f ca="1">IF($D55=0,0,SUMIFS('Полная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B55" s="137">
        <f ca="1">IF($D55=0,0,SUMIFS('Полная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C55" s="137">
        <f ca="1">IF($D55=0,0,SUMIFS('Полная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D55" s="137">
        <f ca="1">IF($D55=0,0,SUMIFS('Полная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E55" s="137">
        <f ca="1">IF($D55=0,0,SUMIFS('Полная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F55" s="137">
        <f ca="1">IF($D55=0,0,SUMIFS('Полная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G55" s="137">
        <f ca="1">IF($D55=0,0,SUMIFS('Полная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H55" s="137">
        <f ca="1">IF($D55=0,0,SUMIFS('Полная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I55" s="137">
        <f ca="1">IF($D55=0,0,SUMIFS('Полная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J55" s="137">
        <f ca="1">IF($D55=0,0,SUMIFS('Полная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K55" s="137">
        <f ca="1">IF($D55=0,0,SUMIFS('Полная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L55" s="137">
        <f ca="1">IF($D55=0,0,SUMIFS('Полная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M55" s="137">
        <f ca="1">IF($D55=0,0,SUMIFS('Полная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N55" s="137">
        <f ca="1">IF($D55=0,0,SUMIFS('Полная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O55" s="137">
        <f ca="1">IF($D55=0,0,SUMIFS('Полная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P55" s="137">
        <f ca="1">IF($D55=0,0,SUMIFS('Полная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Q55" s="137">
        <f ca="1">IF($D55=0,0,SUMIFS('Полная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R55" s="137">
        <f ca="1">IF($D55=0,0,SUMIFS('Полная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S55" s="137">
        <f ca="1">IF($D55=0,0,SUMIFS('Полная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T55" s="137">
        <f ca="1">IF($D55=0,0,SUMIFS('Полная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U55" s="137">
        <f ca="1">IF($D55=0,0,SUMIFS('Полная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V55" s="137">
        <f ca="1">IF($D55=0,0,SUMIFS('Полная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W55" s="137">
        <f ca="1">IF($D55=0,0,SUMIFS('Полная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X55" s="137">
        <f ca="1">IF($D55=0,0,SUMIFS('Полная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Y55" s="137">
        <f ca="1">IF($D55=0,0,SUMIFS('Полная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MZ55" s="137">
        <f ca="1">IF($D55=0,0,SUMIFS('Полная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A55" s="137">
        <f ca="1">IF($D55=0,0,SUMIFS('Полная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B55" s="137">
        <f ca="1">IF($D55=0,0,SUMIFS('Полная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C55" s="137">
        <f ca="1">IF($D55=0,0,SUMIFS('Полная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D55" s="137">
        <f ca="1">IF($D55=0,0,SUMIFS('Полная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E55" s="137">
        <f ca="1">IF($D55=0,0,SUMIFS('Полная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F55" s="137">
        <f ca="1">IF($D55=0,0,SUMIFS('Полная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G55" s="137">
        <f ca="1">IF($D55=0,0,SUMIFS('Полная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H55" s="137">
        <f ca="1">IF($D55=0,0,SUMIFS('Полная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I55" s="137">
        <f ca="1">IF($D55=0,0,SUMIFS('Полная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J55" s="137">
        <f ca="1">IF($D55=0,0,SUMIFS('Полная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K55" s="137">
        <f ca="1">IF($D55=0,0,SUMIFS('Полная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L55" s="137">
        <f ca="1">IF($D55=0,0,SUMIFS('Полная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M55" s="137">
        <f ca="1">IF($D55=0,0,SUMIFS('Полная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N55" s="137">
        <f ca="1">IF($D55=0,0,SUMIFS('Полная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O55" s="137">
        <f ca="1">IF($D55=0,0,SUMIFS('Полная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P55" s="137">
        <f ca="1">IF($D55=0,0,SUMIFS('Полная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Q55" s="137">
        <f ca="1">IF($D55=0,0,SUMIFS('Полная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R55" s="137">
        <f ca="1">IF($D55=0,0,SUMIFS('Полная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S55" s="137">
        <f ca="1">IF($D55=0,0,SUMIFS('Полная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T55" s="137">
        <f ca="1">IF($D55=0,0,SUMIFS('Полная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U55" s="137">
        <f ca="1">IF($D55=0,0,SUMIFS('Полная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V55" s="137">
        <f ca="1">IF($D55=0,0,SUMIFS('Полная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W55" s="137">
        <f ca="1">IF($D55=0,0,SUMIFS('Полная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X55" s="137">
        <f ca="1">IF($D55=0,0,SUMIFS('Полная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Y55" s="137">
        <f ca="1">IF($D55=0,0,SUMIFS('Полная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NZ55" s="137">
        <f ca="1">IF($D55=0,0,SUMIFS('Полная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A55" s="137">
        <f ca="1">IF($D55=0,0,SUMIFS('Полная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B55" s="137">
        <f ca="1">IF($D55=0,0,SUMIFS('Полная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C55" s="137">
        <f ca="1">IF($D55=0,0,SUMIFS('Полная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D55" s="137">
        <f ca="1">IF($D55=0,0,SUMIFS('Полная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E55" s="137">
        <f ca="1">IF($D55=0,0,SUMIFS('Полная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F55" s="137">
        <f ca="1">IF($D55=0,0,SUMIFS('Полная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G55" s="137">
        <f ca="1">IF($D55=0,0,SUMIFS('Полная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H55" s="137">
        <f ca="1">IF($D55=0,0,SUMIFS('Полная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I55" s="137">
        <f ca="1">IF($D55=0,0,SUMIFS('Полная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J55" s="137">
        <f ca="1">IF($D55=0,0,SUMIFS('Полная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K55" s="137">
        <f ca="1">IF($D55=0,0,SUMIFS('Полная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L55" s="137">
        <f ca="1">IF($D55=0,0,SUMIFS('Полная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M55" s="137">
        <f ca="1">IF($D55=0,0,SUMIFS('Полная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N55" s="137">
        <f ca="1">IF($D55=0,0,SUMIFS('Полная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O55" s="137">
        <f ca="1">IF($D55=0,0,SUMIFS('Полная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P55" s="137">
        <f ca="1">IF($D55=0,0,SUMIFS('Полная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Q55" s="137">
        <f ca="1">IF($D55=0,0,SUMIFS('Полная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R55" s="137">
        <f ca="1">IF($D55=0,0,SUMIFS('Полная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S55" s="137">
        <f ca="1">IF($D55=0,0,SUMIFS('Полная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T55" s="137">
        <f ca="1">IF($D55=0,0,SUMIFS('Полная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U55" s="137">
        <f ca="1">IF($D55=0,0,SUMIFS('Полная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V55" s="137">
        <f ca="1">IF($D55=0,0,SUMIFS('Полная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W55" s="137">
        <f ca="1">IF($D55=0,0,SUMIFS('Полная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X55" s="137">
        <f ca="1">IF($D55=0,0,SUMIFS('Полная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Y55" s="137">
        <f ca="1">IF($D55=0,0,SUMIFS('Полная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OZ55" s="137">
        <f ca="1">IF($D55=0,0,SUMIFS('Полная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A55" s="137">
        <f ca="1">IF($D55=0,0,SUMIFS('Полная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B55" s="137">
        <f ca="1">IF($D55=0,0,SUMIFS('Полная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C55" s="137">
        <f ca="1">IF($D55=0,0,SUMIFS('Полная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D55" s="137">
        <f ca="1">IF($D55=0,0,SUMIFS('Полная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E55" s="137">
        <f ca="1">IF($D55=0,0,SUMIFS('Полная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F55" s="137">
        <f ca="1">IF($D55=0,0,SUMIFS('Полная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G55" s="137">
        <f ca="1">IF($D55=0,0,SUMIFS('Полная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H55" s="137">
        <f ca="1">IF($D55=0,0,SUMIFS('Полная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I55" s="137">
        <f ca="1">IF($D55=0,0,SUMIFS('Полная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J55" s="137">
        <f ca="1">IF($D55=0,0,SUMIFS('Полная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K55" s="137">
        <f ca="1">IF($D55=0,0,SUMIFS('Полная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L55" s="137">
        <f ca="1">IF($D55=0,0,SUMIFS('Полная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M55" s="137">
        <f ca="1">IF($D55=0,0,SUMIFS('Полная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N55" s="137">
        <f ca="1">IF($D55=0,0,SUMIFS('Полная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O55" s="137">
        <f ca="1">IF($D55=0,0,SUMIFS('Полная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P55" s="137">
        <f ca="1">IF($D55=0,0,SUMIFS('Полная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Q55" s="137">
        <f ca="1">IF($D55=0,0,SUMIFS('Полная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R55" s="137">
        <f ca="1">IF($D55=0,0,SUMIFS('Полная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S55" s="137">
        <f ca="1">IF($D55=0,0,SUMIFS('Полная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T55" s="137">
        <f ca="1">IF($D55=0,0,SUMIFS('Полная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U55" s="137">
        <f ca="1">IF($D55=0,0,SUMIFS('Полная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V55" s="137">
        <f ca="1">IF($D55=0,0,SUMIFS('Полная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W55" s="137">
        <f ca="1">IF($D55=0,0,SUMIFS('Полная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X55" s="137">
        <f ca="1">IF($D55=0,0,SUMIFS('Полная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Y55" s="137">
        <f ca="1">IF($D55=0,0,SUMIFS('Полная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PZ55" s="137">
        <f ca="1">IF($D55=0,0,SUMIFS('Полная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A55" s="137">
        <f ca="1">IF($D55=0,0,SUMIFS('Полная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B55" s="137">
        <f ca="1">IF($D55=0,0,SUMIFS('Полная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C55" s="137">
        <f ca="1">IF($D55=0,0,SUMIFS('Полная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D55" s="137">
        <f ca="1">IF($D55=0,0,SUMIFS('Полная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E55" s="137">
        <f ca="1">IF($D55=0,0,SUMIFS('Полная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F55" s="137">
        <f ca="1">IF($D55=0,0,SUMIFS('Полная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G55" s="137">
        <f ca="1">IF($D55=0,0,SUMIFS('Полная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H55" s="137">
        <f ca="1">IF($D55=0,0,SUMIFS('Полная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I55" s="137">
        <f ca="1">IF($D55=0,0,SUMIFS('Полная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J55" s="137">
        <f ca="1">IF($D55=0,0,SUMIFS('Полная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K55" s="137">
        <f ca="1">IF($D55=0,0,SUMIFS('Полная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L55" s="137">
        <f ca="1">IF($D55=0,0,SUMIFS('Полная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M55" s="137">
        <f ca="1">IF($D55=0,0,SUMIFS('Полная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N55" s="137">
        <f ca="1">IF($D55=0,0,SUMIFS('Полная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O55" s="137">
        <f ca="1">IF($D55=0,0,SUMIFS('Полная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P55" s="137">
        <f ca="1">IF($D55=0,0,SUMIFS('Полная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Q55" s="137">
        <f ca="1">IF($D55=0,0,SUMIFS('Полная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R55" s="137">
        <f ca="1">IF($D55=0,0,SUMIFS('Полная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S55" s="137">
        <f ca="1">IF($D55=0,0,SUMIFS('Полная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T55" s="137">
        <f ca="1">IF($D55=0,0,SUMIFS('Полная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U55" s="137">
        <f ca="1">IF($D55=0,0,SUMIFS('Полная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V55" s="137">
        <f ca="1">IF($D55=0,0,SUMIFS('Полная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W55" s="137">
        <f ca="1">IF($D55=0,0,SUMIFS('Полная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X55" s="137">
        <f ca="1">IF($D55=0,0,SUMIFS('Полная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Y55" s="137">
        <f ca="1">IF($D55=0,0,SUMIFS('Полная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QZ55" s="137">
        <f ca="1">IF($D55=0,0,SUMIFS('Полная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A55" s="137">
        <f ca="1">IF($D55=0,0,SUMIFS('Полная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B55" s="137">
        <f ca="1">IF($D55=0,0,SUMIFS('Полная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C55" s="137">
        <f ca="1">IF($D55=0,0,SUMIFS('Полная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D55" s="137">
        <f ca="1">IF($D55=0,0,SUMIFS('Полная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E55" s="137">
        <f ca="1">IF($D55=0,0,SUMIFS('Полная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F55" s="137">
        <f ca="1">IF($D55=0,0,SUMIFS('Полная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G55" s="137">
        <f ca="1">IF($D55=0,0,SUMIFS('Полная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H55" s="137">
        <f ca="1">IF($D55=0,0,SUMIFS('Полная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I55" s="137">
        <f ca="1">IF($D55=0,0,SUMIFS('Полная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J55" s="137">
        <f ca="1">IF($D55=0,0,SUMIFS('Полная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K55" s="137">
        <f ca="1">IF($D55=0,0,SUMIFS('Полная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L55" s="137">
        <f ca="1">IF($D55=0,0,SUMIFS('Полная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M55" s="137">
        <f ca="1">IF($D55=0,0,SUMIFS('Полная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N55" s="137">
        <f ca="1">IF($D55=0,0,SUMIFS('Полная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O55" s="137">
        <f ca="1">IF($D55=0,0,SUMIFS('Полная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P55" s="137">
        <f ca="1">IF($D55=0,0,SUMIFS('Полная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Q55" s="137">
        <f ca="1">IF($D55=0,0,SUMIFS('Полная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R55" s="137">
        <f ca="1">IF($D55=0,0,SUMIFS('Полная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S55" s="137">
        <f ca="1">IF($D55=0,0,SUMIFS('Полная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T55" s="137">
        <f ca="1">IF($D55=0,0,SUMIFS('Полная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U55" s="137">
        <f ca="1">IF($D55=0,0,SUMIFS('Полная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V55" s="137">
        <f ca="1">IF($D55=0,0,SUMIFS('Полная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W55" s="137">
        <f ca="1">IF($D55=0,0,SUMIFS('Полная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X55" s="137">
        <f ca="1">IF($D55=0,0,SUMIFS('Полная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Y55" s="137">
        <f ca="1">IF($D55=0,0,SUMIFS('Полная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RZ55" s="137">
        <f ca="1">IF($D55=0,0,SUMIFS('Полная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A55" s="137">
        <f ca="1">IF($D55=0,0,SUMIFS('Полная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B55" s="137">
        <f ca="1">IF($D55=0,0,SUMIFS('Полная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C55" s="137">
        <f ca="1">IF($D55=0,0,SUMIFS('Полная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D55" s="137">
        <f ca="1">IF($D55=0,0,SUMIFS('Полная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E55" s="137">
        <f ca="1">IF($D55=0,0,SUMIFS('Полная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F55" s="137">
        <f ca="1">IF($D55=0,0,SUMIFS('Полная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G55" s="137">
        <f ca="1">IF($D55=0,0,SUMIFS('Полная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H55" s="137">
        <f ca="1">IF($D55=0,0,SUMIFS('Полная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I55" s="137">
        <f ca="1">IF($D55=0,0,SUMIFS('Полная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J55" s="137">
        <f ca="1">IF($D55=0,0,SUMIFS('Полная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K55" s="137">
        <f ca="1">IF($D55=0,0,SUMIFS('Полная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L55" s="137">
        <f ca="1">IF($D55=0,0,SUMIFS('Полная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M55" s="137">
        <f ca="1">IF($D55=0,0,SUMIFS('Полная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N55" s="137">
        <f ca="1">IF($D55=0,0,SUMIFS('Полная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O55" s="137">
        <f ca="1">IF($D55=0,0,SUMIFS('Полная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P55" s="137">
        <f ca="1">IF($D55=0,0,SUMIFS('Полная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Q55" s="137">
        <f ca="1">IF($D55=0,0,SUMIFS('Полная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R55" s="137">
        <f ca="1">IF($D55=0,0,SUMIFS('Полная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S55" s="137">
        <f ca="1">IF($D55=0,0,SUMIFS('Полная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T55" s="137">
        <f ca="1">IF($D55=0,0,SUMIFS('Полная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U55" s="137">
        <f ca="1">IF($D55=0,0,SUMIFS('Полная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V55" s="137">
        <f ca="1">IF($D55=0,0,SUMIFS('Полная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W55" s="137">
        <f ca="1">IF($D55=0,0,SUMIFS('Полная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X55" s="137">
        <f ca="1">IF($D55=0,0,SUMIFS('Полная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Y55" s="137">
        <f ca="1">IF($D55=0,0,SUMIFS('Полная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SZ55" s="137">
        <f ca="1">IF($D55=0,0,SUMIFS('Полная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A55" s="137">
        <f ca="1">IF($D55=0,0,SUMIFS('Полная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B55" s="137">
        <f ca="1">IF($D55=0,0,SUMIFS('Полная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C55" s="137">
        <f ca="1">IF($D55=0,0,SUMIFS('Полная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D55" s="137">
        <f ca="1">IF($D55=0,0,SUMIFS('Полная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E55" s="137">
        <f ca="1">IF($D55=0,0,SUMIFS('Полная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F55" s="137">
        <f ca="1">IF($D55=0,0,SUMIFS('Полная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G55" s="137">
        <f ca="1">IF($D55=0,0,SUMIFS('Полная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H55" s="137">
        <f ca="1">IF($D55=0,0,SUMIFS('Полная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I55" s="137">
        <f ca="1">IF($D55=0,0,SUMIFS('Полная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J55" s="137">
        <f ca="1">IF($D55=0,0,SUMIFS('Полная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K55" s="137">
        <f ca="1">IF($D55=0,0,SUMIFS('Полная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L55" s="137">
        <f ca="1">IF($D55=0,0,SUMIFS('Полная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M55" s="137">
        <f ca="1">IF($D55=0,0,SUMIFS('Полная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N55" s="137">
        <f ca="1">IF($D55=0,0,SUMIFS('Полная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O55" s="137">
        <f ca="1">IF($D55=0,0,SUMIFS('Полная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P55" s="137">
        <f ca="1">IF($D55=0,0,SUMIFS('Полная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Q55" s="137">
        <f ca="1">IF($D55=0,0,SUMIFS('Полная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R55" s="137">
        <f ca="1">IF($D55=0,0,SUMIFS('Полная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S55" s="137">
        <f ca="1">IF($D55=0,0,SUMIFS('Полная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T55" s="137">
        <f ca="1">IF($D55=0,0,SUMIFS('Полная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U55" s="137">
        <f ca="1">IF($D55=0,0,SUMIFS('Полная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V55" s="137">
        <f ca="1">IF($D55=0,0,SUMIFS('Полная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W55" s="137">
        <f ca="1">IF($D55=0,0,SUMIFS('Полная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X55" s="137">
        <f ca="1">IF($D55=0,0,SUMIFS('Полная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Y55" s="137">
        <f ca="1">IF($D55=0,0,SUMIFS('Полная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TZ55" s="137">
        <f ca="1">IF($D55=0,0,SUMIFS('Полная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A55" s="137">
        <f ca="1">IF($D55=0,0,SUMIFS('Полная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B55" s="137">
        <f ca="1">IF($D55=0,0,SUMIFS('Полная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C55" s="137">
        <f ca="1">IF($D55=0,0,SUMIFS('Полная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D55" s="137">
        <f ca="1">IF($D55=0,0,SUMIFS('Полная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E55" s="137">
        <f ca="1">IF($D55=0,0,SUMIFS('Полная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F55" s="137">
        <f ca="1">IF($D55=0,0,SUMIFS('Полная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G55" s="137">
        <f ca="1">IF($D55=0,0,SUMIFS('Полная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H55" s="137">
        <f ca="1">IF($D55=0,0,SUMIFS('Полная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I55" s="137">
        <f ca="1">IF($D55=0,0,SUMIFS('Полная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J55" s="137">
        <f ca="1">IF($D55=0,0,SUMIFS('Полная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K55" s="137">
        <f ca="1">IF($D55=0,0,SUMIFS('Полная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L55" s="137">
        <f ca="1">IF($D55=0,0,SUMIFS('Полная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M55" s="137">
        <f ca="1">IF($D55=0,0,SUMIFS('Полная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N55" s="137">
        <f ca="1">IF($D55=0,0,SUMIFS('Полная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O55" s="137">
        <f ca="1">IF($D55=0,0,SUMIFS('Полная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P55" s="137">
        <f ca="1">IF($D55=0,0,SUMIFS('Полная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Q55" s="137">
        <f ca="1">IF($D55=0,0,SUMIFS('Полная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R55" s="137">
        <f ca="1">IF($D55=0,0,SUMIFS('Полная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S55" s="137">
        <f ca="1">IF($D55=0,0,SUMIFS('Полная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T55" s="137">
        <f ca="1">IF($D55=0,0,SUMIFS('Полная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U55" s="137">
        <f ca="1">IF($D55=0,0,SUMIFS('Полная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V55" s="137">
        <f ca="1">IF($D55=0,0,SUMIFS('Полная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W55" s="137">
        <f ca="1">IF($D55=0,0,SUMIFS('Полная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X55" s="137">
        <f ca="1">IF($D55=0,0,SUMIFS('Полная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Y55" s="137">
        <f ca="1">IF($D55=0,0,SUMIFS('Полная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UZ55" s="137">
        <f ca="1">IF($D55=0,0,SUMIFS('Полная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A55" s="137">
        <f ca="1">IF($D55=0,0,SUMIFS('Полная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B55" s="137">
        <f ca="1">IF($D55=0,0,SUMIFS('Полная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C55" s="137">
        <f ca="1">IF($D55=0,0,SUMIFS('Полная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D55" s="137">
        <f ca="1">IF($D55=0,0,SUMIFS('Полная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E55" s="137">
        <f ca="1">IF($D55=0,0,SUMIFS('Полная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F55" s="137">
        <f ca="1">IF($D55=0,0,SUMIFS('Полная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G55" s="137">
        <f ca="1">IF($D55=0,0,SUMIFS('Полная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H55" s="137">
        <f ca="1">IF($D55=0,0,SUMIFS('Полная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I55" s="137">
        <f ca="1">IF($D55=0,0,SUMIFS('Полная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J55" s="137">
        <f ca="1">IF($D55=0,0,SUMIFS('Полная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K55" s="137">
        <f ca="1">IF($D55=0,0,SUMIFS('Полная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L55" s="137">
        <f ca="1">IF($D55=0,0,SUMIFS('Полная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M55" s="137">
        <f ca="1">IF($D55=0,0,SUMIFS('Полная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N55" s="137">
        <f ca="1">IF($D55=0,0,SUMIFS('Полная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O55" s="137">
        <f ca="1">IF($D55=0,0,SUMIFS('Полная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P55" s="137">
        <f ca="1">IF($D55=0,0,SUMIFS('Полная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Q55" s="137">
        <f ca="1">IF($D55=0,0,SUMIFS('Полная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R55" s="137">
        <f ca="1">IF($D55=0,0,SUMIFS('Полная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S55" s="137">
        <f ca="1">IF($D55=0,0,SUMIFS('Полная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T55" s="137">
        <f ca="1">IF($D55=0,0,SUMIFS('Полная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U55" s="137">
        <f ca="1">IF($D55=0,0,SUMIFS('Полная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V55" s="137">
        <f ca="1">IF($D55=0,0,SUMIFS('Полная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W55" s="137">
        <f ca="1">IF($D55=0,0,SUMIFS('Полная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X55" s="137">
        <f ca="1">IF($D55=0,0,SUMIFS('Полная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Y55" s="137">
        <f ca="1">IF($D55=0,0,SUMIFS('Полная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VZ55" s="137">
        <f ca="1">IF($D55=0,0,SUMIFS('Полная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A55" s="137">
        <f ca="1">IF($D55=0,0,SUMIFS('Полная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B55" s="137">
        <f ca="1">IF($D55=0,0,SUMIFS('Полная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C55" s="137">
        <f ca="1">IF($D55=0,0,SUMIFS('Полная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D55" s="137">
        <f ca="1">IF($D55=0,0,SUMIFS('Полная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E55" s="137">
        <f ca="1">IF($D55=0,0,SUMIFS('Полная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F55" s="137">
        <f ca="1">IF($D55=0,0,SUMIFS('Полная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G55" s="137">
        <f ca="1">IF($D55=0,0,SUMIFS('Полная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H55" s="137">
        <f ca="1">IF($D55=0,0,SUMIFS('Полная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I55" s="137">
        <f ca="1">IF($D55=0,0,SUMIFS('Полная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J55" s="137">
        <f ca="1">IF($D55=0,0,SUMIFS('Полная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K55" s="137">
        <f ca="1">IF($D55=0,0,SUMIFS('Полная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L55" s="137">
        <f ca="1">IF($D55=0,0,SUMIFS('Полная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M55" s="137">
        <f ca="1">IF($D55=0,0,SUMIFS('Полная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N55" s="137">
        <f ca="1">IF($D55=0,0,SUMIFS('Полная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O55" s="137">
        <f ca="1">IF($D55=0,0,SUMIFS('Полная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P55" s="137">
        <f ca="1">IF($D55=0,0,SUMIFS('Полная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Q55" s="137">
        <f ca="1">IF($D55=0,0,SUMIFS('Полная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R55" s="137">
        <f ca="1">IF($D55=0,0,SUMIFS('Полная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S55" s="137">
        <f ca="1">IF($D55=0,0,SUMIFS('Полная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T55" s="137">
        <f ca="1">IF($D55=0,0,SUMIFS('Полная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U55" s="137">
        <f ca="1">IF($D55=0,0,SUMIFS('Полная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V55" s="137">
        <f ca="1">IF($D55=0,0,SUMIFS('Полная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W55" s="137">
        <f ca="1">IF($D55=0,0,SUMIFS('Полная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X55" s="137">
        <f ca="1">IF($D55=0,0,SUMIFS('Полная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Y55" s="137">
        <f ca="1">IF($D55=0,0,SUMIFS('Полная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WZ55" s="137">
        <f ca="1">IF($D55=0,0,SUMIFS('Полная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A55" s="137">
        <f ca="1">IF($D55=0,0,SUMIFS('Полная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B55" s="137">
        <f ca="1">IF($D55=0,0,SUMIFS('Полная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C55" s="137">
        <f ca="1">IF($D55=0,0,SUMIFS('Полная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D55" s="137">
        <f ca="1">IF($D55=0,0,SUMIFS('Полная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E55" s="137">
        <f ca="1">IF($D55=0,0,SUMIFS('Полная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F55" s="137">
        <f ca="1">IF($D55=0,0,SUMIFS('Полная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G55" s="137">
        <f ca="1">IF($D55=0,0,SUMIFS('Полная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H55" s="137">
        <f ca="1">IF($D55=0,0,SUMIFS('Полная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I55" s="137">
        <f ca="1">IF($D55=0,0,SUMIFS('Полная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J55" s="137">
        <f ca="1">IF($D55=0,0,SUMIFS('Полная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K55" s="137">
        <f ca="1">IF($D55=0,0,SUMIFS('Полная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L55" s="137">
        <f ca="1">IF($D55=0,0,SUMIFS('Полная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M55" s="137">
        <f ca="1">IF($D55=0,0,SUMIFS('Полная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N55" s="137">
        <f ca="1">IF($D55=0,0,SUMIFS('Полная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O55" s="137">
        <f ca="1">IF($D55=0,0,SUMIFS('Полная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P55" s="141">
        <f ca="1">IF($D55=0,0,SUMIFS('Полная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Q55" s="137">
        <f ca="1">IF($D55=0,0,SUMIFS('Полная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R55" s="137">
        <f ca="1">IF($D55=0,0,SUMIFS('Полная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S55" s="137">
        <f ca="1">IF($D55=0,0,SUMIFS('Полная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T55" s="137">
        <f ca="1">IF($D55=0,0,SUMIFS('Полная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U55" s="137">
        <f ca="1">IF($D55=0,0,SUMIFS('Полная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V55" s="137">
        <f ca="1">IF($D55=0,0,SUMIFS('Полная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W55" s="137">
        <f ca="1">IF($D55=0,0,SUMIFS('Полная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X55" s="137">
        <f ca="1">IF($D55=0,0,SUMIFS('Полная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Y55" s="137">
        <f ca="1">IF($D55=0,0,SUMIFS('Полная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XZ55" s="137">
        <f ca="1">IF($D55=0,0,SUMIFS('Полная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YA55" s="137">
        <f ca="1">IF($D55=0,0,SUMIFS('Полная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YB55" s="137">
        <f ca="1">IF($D55=0,0,SUMIFS('Полная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YC55" s="137">
        <f ca="1">IF($D55=0,0,SUMIFS('Полная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YD55" s="137">
        <f ca="1">IF($D55=0,0,SUMIFS('Полная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YE55" s="141">
        <f ca="1">IF($D55=0,0,SUMIFS('Полная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(Авто)'!YP"&amp;$J$42),$C55)/$D55)</f>
        <v>0</v>
      </c>
      <c r="YF55" s="104"/>
      <c r="YG55" s="94"/>
    </row>
    <row r="56" spans="1:657" s="105" customFormat="1" ht="15" customHeight="1" x14ac:dyDescent="0.25">
      <c r="A56" s="133">
        <v>14</v>
      </c>
      <c r="B56" s="134" t="s">
        <v>768</v>
      </c>
      <c r="C56" s="135" t="s">
        <v>769</v>
      </c>
      <c r="D56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(Авто)'!YP"&amp;$J$42),$C56)</f>
        <v>0</v>
      </c>
      <c r="E56" s="134"/>
      <c r="F56" s="134"/>
      <c r="G56" s="134"/>
      <c r="H56" s="134"/>
      <c r="I56" s="137">
        <f ca="1">IF($D56=0,0,SUMIFS('Полная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56" s="136"/>
      <c r="K56" s="137">
        <f ca="1">IF($D56=0,0,SUMIFS('Полная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56" s="134"/>
      <c r="M56" s="137">
        <f ca="1">IF($D56=0,0,SUMIFS('Полная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56" s="134"/>
      <c r="O56" s="137">
        <f ca="1">IF($D56=0,0,SUMIFS('Полная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56" s="134"/>
      <c r="Q56" s="137">
        <f ca="1">IF($D56=0,0,SUMIFS('Полная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56" s="137">
        <f ca="1">IF($D56=0,0,SUMIFS('Полная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56" s="137">
        <f ca="1">IF($D56=0,0,SUMIFS('Полная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56" s="137">
        <f ca="1">IF($D56=0,0,SUMIFS('Полная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56" s="137">
        <f ca="1">IF($D56=0,0,SUMIFS('Полная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56" s="137">
        <f ca="1">IF($D56=0,0,SUMIFS('Полная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56" s="137">
        <f ca="1">IF($D56=0,0,SUMIFS('Полная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56" s="137">
        <f ca="1">IF($D56=0,0,SUMIFS('Полная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Y56" s="137">
        <f ca="1">IF($D56=0,0,SUMIFS('Полная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Z56" s="137">
        <f ca="1">IF($D56=0,0,SUMIFS('Полная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A56" s="137">
        <f ca="1">IF($D56=0,0,SUMIFS('Полная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B56" s="137">
        <f ca="1">IF($D56=0,0,SUMIFS('Полная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C56" s="137">
        <f ca="1">IF($D56=0,0,SUMIFS('Полная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D56" s="137">
        <f ca="1">IF($D56=0,0,SUMIFS('Полная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E56" s="137">
        <f ca="1">IF($D56=0,0,SUMIFS('Полная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F56" s="137">
        <f ca="1">IF($D56=0,0,SUMIFS('Полная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G56" s="137">
        <f ca="1">IF($D56=0,0,SUMIFS('Полная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H56" s="137">
        <f ca="1">IF($D56=0,0,SUMIFS('Полная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I56" s="137">
        <f ca="1">IF($D56=0,0,SUMIFS('Полная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J56" s="137">
        <f ca="1">IF($D56=0,0,SUMIFS('Полная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K56" s="137">
        <f ca="1">IF($D56=0,0,SUMIFS('Полная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L56" s="137">
        <f ca="1">IF($D56=0,0,SUMIFS('Полная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M56" s="137">
        <f ca="1">IF($D56=0,0,SUMIFS('Полная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N56" s="137">
        <f ca="1">IF($D56=0,0,SUMIFS('Полная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O56" s="137">
        <f ca="1">IF($D56=0,0,SUMIFS('Полная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P56" s="137">
        <f ca="1">IF($D56=0,0,SUMIFS('Полная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Q56" s="137">
        <f ca="1">IF($D56=0,0,SUMIFS('Полная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R56" s="186"/>
      <c r="AS56" s="186"/>
      <c r="AT56" s="187"/>
      <c r="AU56" s="421"/>
      <c r="AV56" s="187"/>
      <c r="AW56" s="421"/>
      <c r="AX56" s="137">
        <f ca="1">IF($D56=0,0,SUMIFS('Полная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Y56" s="137">
        <f ca="1">IF($D56=0,0,SUMIFS('Полная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AZ56" s="137">
        <f ca="1">IF($D56=0,0,SUMIFS('Полная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A56" s="137">
        <f ca="1">IF($D56=0,0,SUMIFS('Полная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B56" s="137">
        <f ca="1">IF($D56=0,0,SUMIFS('Полная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C56" s="137">
        <f ca="1">IF($D56=0,0,SUMIFS('Полная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D56" s="187"/>
      <c r="BE56" s="187"/>
      <c r="BF56" s="137">
        <f ca="1">IF($D56=0,0,SUMIFS('Полная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G56" s="137">
        <f ca="1">IF($D56=0,0,SUMIFS('Полная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H56" s="137">
        <f ca="1">IF($D56=0,0,SUMIFS('Полная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I56" s="137">
        <f ca="1">IF($D56=0,0,SUMIFS('Полная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J56" s="137">
        <f ca="1">IF($D56=0,0,SUMIFS('Полная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K56" s="137">
        <f ca="1">IF($D56=0,0,SUMIFS('Полная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L56" s="187"/>
      <c r="BM56" s="137">
        <f ca="1">IF($D56=0,0,SUMIFS('Полная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N56" s="188"/>
      <c r="BO56" s="134"/>
      <c r="BP56" s="134"/>
      <c r="BQ56" s="137">
        <f ca="1">IF($D56=0,0,SUMIFS('Полная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BR56" s="137"/>
      <c r="BS56" s="134"/>
      <c r="BT56" s="134"/>
      <c r="BU56" s="137"/>
      <c r="BV56" s="134"/>
      <c r="BW56" s="137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7">
        <f ca="1">IF($D56=0,0,SUMIFS('Полная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L56" s="137">
        <f ca="1">IF($D56=0,0,SUMIFS('Полная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M56" s="137">
        <f ca="1">IF($D56=0,0,SUMIFS('Полная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N56" s="137">
        <f ca="1">IF($D56=0,0,SUMIFS('Полная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O56" s="137">
        <f ca="1">IF($D56=0,0,SUMIFS('Полная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P56" s="137">
        <f ca="1">IF($D56=0,0,SUMIFS('Полная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Q56" s="134">
        <f ca="1">IF($D56=0,0,SUMIFS('Полная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R56" s="137">
        <f ca="1">IF($D56=0,0,SUMIFS('Полная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S56" s="137">
        <f ca="1">IF($D56=0,0,SUMIFS('Полная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T56" s="137">
        <f ca="1">IF($D56=0,0,SUMIFS('Полная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U56" s="137">
        <f ca="1">IF($D56=0,0,SUMIFS('Полная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V56" s="137">
        <f ca="1">IF($D56=0,0,SUMIFS('Полная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W56" s="137">
        <f ca="1">IF($D56=0,0,SUMIFS('Полная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X56" s="137">
        <f ca="1">IF($D56=0,0,SUMIFS('Полная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Y56" s="134">
        <f ca="1">IF($D56=0,0,SUMIFS('Полная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CZ56" s="137">
        <f ca="1">IF($D56=0,0,SUMIFS('Полная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A56" s="137">
        <f ca="1">IF($D56=0,0,SUMIFS('Полная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B56" s="137">
        <f ca="1">IF($D56=0,0,SUMIFS('Полная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C56" s="137">
        <f ca="1">IF($D56=0,0,SUMIFS('Полная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D56" s="134"/>
      <c r="DE56" s="137">
        <f ca="1">IF($D56=0,0,SUMIFS('Полная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F56" s="137"/>
      <c r="DG56" s="137">
        <f ca="1">IF($D56=0,0,SUMIFS('Полная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H56" s="137">
        <f ca="1">IF($D56=0,0,SUMIFS('Полная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I56" s="137">
        <f ca="1">IF($D56=0,0,SUMIFS('Полная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J56" s="137">
        <f ca="1">IF($D56=0,0,SUMIFS('Полная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K56" s="137">
        <f ca="1">IF($D56=0,0,SUMIFS('Полная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L56" s="137">
        <f ca="1">IF($D56=0,0,SUMIFS('Полная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M56" s="137">
        <f ca="1">IF($D56=0,0,SUMIFS('Полная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N56" s="137">
        <f ca="1">IF($D56=0,0,SUMIFS('Полная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O56" s="137">
        <f ca="1">IF($D56=0,0,SUMIFS('Полная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P56" s="137">
        <f ca="1">IF($D56=0,0,SUMIFS('Полная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Q56" s="137">
        <f ca="1">IF($D56=0,0,SUMIFS('Полная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R56" s="137">
        <f ca="1">IF($D56=0,0,SUMIFS('Полная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S56" s="137">
        <f ca="1">IF($D56=0,0,SUMIFS('Полная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T56" s="137">
        <f ca="1">IF($D56=0,0,SUMIFS('Полная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U56" s="137">
        <f ca="1">IF($D56=0,0,SUMIFS('Полная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V56" s="137">
        <f ca="1">IF($D56=0,0,SUMIFS('Полная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W56" s="137">
        <f ca="1">IF($D56=0,0,SUMIFS('Полная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X56" s="137">
        <f ca="1">IF($D56=0,0,SUMIFS('Полная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Y56" s="137">
        <f ca="1">IF($D56=0,0,SUMIFS('Полная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DZ56" s="137">
        <f ca="1">IF($D56=0,0,SUMIFS('Полная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A56" s="137">
        <f ca="1">IF($D56=0,0,SUMIFS('Полная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B56" s="137">
        <f ca="1">IF($D56=0,0,SUMIFS('Полная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C56" s="137">
        <f ca="1">IF($D56=0,0,SUMIFS('Полная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D56" s="137">
        <f ca="1">IF($D56=0,0,SUMIFS('Полная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E56" s="137">
        <f ca="1">IF($D56=0,0,SUMIFS('Полная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F56" s="137">
        <f ca="1">IF($D56=0,0,SUMIFS('Полная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G56" s="137">
        <f ca="1">IF($D56=0,0,SUMIFS('Полная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H56" s="137">
        <f ca="1">IF($D56=0,0,SUMIFS('Полная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I56" s="137">
        <f ca="1">IF($D56=0,0,SUMIFS('Полная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J56" s="137">
        <f ca="1">IF($D56=0,0,SUMIFS('Полная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K56" s="137">
        <f ca="1">IF($D56=0,0,SUMIFS('Полная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L56" s="137">
        <f ca="1">IF($D56=0,0,SUMIFS('Полная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M56" s="137">
        <f ca="1">IF($D56=0,0,SUMIFS('Полная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N56" s="137">
        <f ca="1">IF($D56=0,0,SUMIFS('Полная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O56" s="137">
        <f ca="1">IF($D56=0,0,SUMIFS('Полная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P56" s="137">
        <f ca="1">IF($D56=0,0,SUMIFS('Полная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Q56" s="137">
        <f ca="1">IF($D56=0,0,SUMIFS('Полная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R56" s="137">
        <f ca="1">IF($D56=0,0,SUMIFS('Полная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S56" s="137">
        <f ca="1">IF($D56=0,0,SUMIFS('Полная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T56" s="137">
        <f ca="1">IF($D56=0,0,SUMIFS('Полная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U56" s="137">
        <f ca="1">IF($D56=0,0,SUMIFS('Полная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V56" s="137">
        <f ca="1">IF($D56=0,0,SUMIFS('Полная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W56" s="137">
        <f ca="1">IF($D56=0,0,SUMIFS('Полная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X56" s="137">
        <f ca="1">IF($D56=0,0,SUMIFS('Полная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Y56" s="137">
        <f ca="1">IF($D56=0,0,SUMIFS('Полная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EZ56" s="137">
        <f ca="1">IF($D56=0,0,SUMIFS('Полная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A56" s="137">
        <f ca="1">IF($D56=0,0,SUMIFS('Полная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B56" s="137">
        <f ca="1">IF($D56=0,0,SUMIFS('Полная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C56" s="137">
        <f ca="1">IF($D56=0,0,SUMIFS('Полная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D56" s="137">
        <f ca="1">IF($D56=0,0,SUMIFS('Полная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E56" s="137">
        <f ca="1">IF($D56=0,0,SUMIFS('Полная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F56" s="137">
        <f ca="1">IF($D56=0,0,SUMIFS('Полная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G56" s="137">
        <f ca="1">IF($D56=0,0,SUMIFS('Полная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H56" s="137">
        <f ca="1">IF($D56=0,0,SUMIFS('Полная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I56" s="137">
        <f ca="1">IF($D56=0,0,SUMIFS('Полная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J56" s="137">
        <f ca="1">IF($D56=0,0,SUMIFS('Полная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K56" s="137">
        <f ca="1">IF($D56=0,0,SUMIFS('Полная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L56" s="137">
        <f ca="1">IF($D56=0,0,SUMIFS('Полная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M56" s="137">
        <f ca="1">IF($D56=0,0,SUMIFS('Полная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N56" s="137">
        <f ca="1">IF($D56=0,0,SUMIFS('Полная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O56" s="137">
        <f ca="1">IF($D56=0,0,SUMIFS('Полная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P56" s="137">
        <f ca="1">IF($D56=0,0,SUMIFS('Полная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Q56" s="137">
        <f ca="1">IF($D56=0,0,SUMIFS('Полная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R56" s="137">
        <f ca="1">IF($D56=0,0,SUMIFS('Полная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S56" s="137">
        <f ca="1">IF($D56=0,0,SUMIFS('Полная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T56" s="137">
        <f ca="1">IF($D56=0,0,SUMIFS('Полная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U56" s="137">
        <f ca="1">IF($D56=0,0,SUMIFS('Полная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V56" s="137">
        <f ca="1">IF($D56=0,0,SUMIFS('Полная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W56" s="137">
        <f ca="1">IF($D56=0,0,SUMIFS('Полная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X56" s="137">
        <f ca="1">IF($D56=0,0,SUMIFS('Полная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Y56" s="137">
        <f ca="1">IF($D56=0,0,SUMIFS('Полная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FZ56" s="137">
        <f ca="1">IF($D56=0,0,SUMIFS('Полная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A56" s="137">
        <f ca="1">IF($D56=0,0,SUMIFS('Полная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B56" s="137">
        <f ca="1">IF($D56=0,0,SUMIFS('Полная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C56" s="137">
        <f ca="1">IF($D56=0,0,SUMIFS('Полная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D56" s="137">
        <f ca="1">IF($D56=0,0,SUMIFS('Полная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E56" s="137">
        <f ca="1">IF($D56=0,0,SUMIFS('Полная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F56" s="137">
        <f ca="1">IF($D56=0,0,SUMIFS('Полная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G56" s="137">
        <f ca="1">IF($D56=0,0,SUMIFS('Полная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H56" s="137">
        <f ca="1">IF($D56=0,0,SUMIFS('Полная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I56" s="137">
        <f ca="1">IF($D56=0,0,SUMIFS('Полная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J56" s="137">
        <f ca="1">IF($D56=0,0,SUMIFS('Полная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K56" s="137">
        <f ca="1">IF($D56=0,0,SUMIFS('Полная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L56" s="137">
        <f ca="1">IF($D56=0,0,SUMIFS('Полная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M56" s="137">
        <f ca="1">IF($D56=0,0,SUMIFS('Полная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N56" s="137">
        <f ca="1">IF($D56=0,0,SUMIFS('Полная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O56" s="137">
        <f ca="1">IF($D56=0,0,SUMIFS('Полная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P56" s="137">
        <f ca="1">IF($D56=0,0,SUMIFS('Полная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Q56" s="137">
        <f ca="1">IF($D56=0,0,SUMIFS('Полная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R56" s="137">
        <f ca="1">IF($D56=0,0,SUMIFS('Полная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S56" s="137">
        <f ca="1">IF($D56=0,0,SUMIFS('Полная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T56" s="137">
        <f ca="1">IF($D56=0,0,SUMIFS('Полная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U56" s="137">
        <f ca="1">IF($D56=0,0,SUMIFS('Полная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V56" s="137">
        <f ca="1">IF($D56=0,0,SUMIFS('Полная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W56" s="137">
        <f ca="1">IF($D56=0,0,SUMIFS('Полная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X56" s="137">
        <f ca="1">IF($D56=0,0,SUMIFS('Полная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Y56" s="137">
        <f ca="1">IF($D56=0,0,SUMIFS('Полная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GZ56" s="137">
        <f ca="1">IF($D56=0,0,SUMIFS('Полная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A56" s="137">
        <f ca="1">IF($D56=0,0,SUMIFS('Полная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B56" s="137">
        <f ca="1">IF($D56=0,0,SUMIFS('Полная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C56" s="137">
        <f ca="1">IF($D56=0,0,SUMIFS('Полная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D56" s="137">
        <f ca="1">IF($D56=0,0,SUMIFS('Полная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E56" s="137">
        <f ca="1">IF($D56=0,0,SUMIFS('Полная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F56" s="137">
        <f ca="1">IF($D56=0,0,SUMIFS('Полная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G56" s="137">
        <f ca="1">IF($D56=0,0,SUMIFS('Полная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H56" s="137">
        <f ca="1">IF($D56=0,0,SUMIFS('Полная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I56" s="137">
        <f ca="1">IF($D56=0,0,SUMIFS('Полная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J56" s="137">
        <f ca="1">IF($D56=0,0,SUMIFS('Полная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K56" s="137">
        <f ca="1">IF($D56=0,0,SUMIFS('Полная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L56" s="137">
        <f ca="1">IF($D56=0,0,SUMIFS('Полная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M56" s="137">
        <f ca="1">IF($D56=0,0,SUMIFS('Полная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N56" s="137">
        <f ca="1">IF($D56=0,0,SUMIFS('Полная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O56" s="137">
        <f ca="1">IF($D56=0,0,SUMIFS('Полная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P56" s="137">
        <f ca="1">IF($D56=0,0,SUMIFS('Полная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Q56" s="137">
        <f ca="1">IF($D56=0,0,SUMIFS('Полная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R56" s="137">
        <f ca="1">IF($D56=0,0,SUMIFS('Полная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S56" s="137">
        <f ca="1">IF($D56=0,0,SUMIFS('Полная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T56" s="137">
        <f ca="1">IF($D56=0,0,SUMIFS('Полная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U56" s="137">
        <f ca="1">IF($D56=0,0,SUMIFS('Полная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V56" s="137">
        <f ca="1">IF($D56=0,0,SUMIFS('Полная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W56" s="137">
        <f ca="1">IF($D56=0,0,SUMIFS('Полная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X56" s="137">
        <f ca="1">IF($D56=0,0,SUMIFS('Полная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Y56" s="137">
        <f ca="1">IF($D56=0,0,SUMIFS('Полная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HZ56" s="137">
        <f ca="1">IF($D56=0,0,SUMIFS('Полная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A56" s="137">
        <f ca="1">IF($D56=0,0,SUMIFS('Полная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B56" s="137">
        <f ca="1">IF($D56=0,0,SUMIFS('Полная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C56" s="137">
        <f ca="1">IF($D56=0,0,SUMIFS('Полная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D56" s="137">
        <f ca="1">IF($D56=0,0,SUMIFS('Полная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E56" s="137">
        <f ca="1">IF($D56=0,0,SUMIFS('Полная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F56" s="137">
        <f ca="1">IF($D56=0,0,SUMIFS('Полная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G56" s="137">
        <f ca="1">IF($D56=0,0,SUMIFS('Полная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H56" s="137">
        <f ca="1">IF($D56=0,0,SUMIFS('Полная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I56" s="137">
        <f ca="1">IF($D56=0,0,SUMIFS('Полная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J56" s="137">
        <f ca="1">IF($D56=0,0,SUMIFS('Полная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K56" s="137">
        <f ca="1">IF($D56=0,0,SUMIFS('Полная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L56" s="137">
        <f ca="1">IF($D56=0,0,SUMIFS('Полная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M56" s="137">
        <f ca="1">IF($D56=0,0,SUMIFS('Полная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N56" s="137">
        <f ca="1">IF($D56=0,0,SUMIFS('Полная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O56" s="137">
        <f ca="1">IF($D56=0,0,SUMIFS('Полная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P56" s="137">
        <f ca="1">IF($D56=0,0,SUMIFS('Полная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Q56" s="137">
        <f ca="1">IF($D56=0,0,SUMIFS('Полная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R56" s="137">
        <f ca="1">IF($D56=0,0,SUMIFS('Полная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S56" s="137">
        <f ca="1">IF($D56=0,0,SUMIFS('Полная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T56" s="137">
        <f ca="1">IF($D56=0,0,SUMIFS('Полная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U56" s="137">
        <f ca="1">IF($D56=0,0,SUMIFS('Полная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V56" s="137">
        <f ca="1">IF($D56=0,0,SUMIFS('Полная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W56" s="137">
        <f ca="1">IF($D56=0,0,SUMIFS('Полная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X56" s="137">
        <f ca="1">IF($D56=0,0,SUMIFS('Полная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Y56" s="137">
        <f ca="1">IF($D56=0,0,SUMIFS('Полная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IZ56" s="137">
        <f ca="1">IF($D56=0,0,SUMIFS('Полная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A56" s="137">
        <f ca="1">IF($D56=0,0,SUMIFS('Полная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B56" s="137">
        <f ca="1">IF($D56=0,0,SUMIFS('Полная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C56" s="137">
        <f ca="1">IF($D56=0,0,SUMIFS('Полная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D56" s="137">
        <f ca="1">IF($D56=0,0,SUMIFS('Полная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E56" s="137">
        <f ca="1">IF($D56=0,0,SUMIFS('Полная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F56" s="137">
        <f ca="1">IF($D56=0,0,SUMIFS('Полная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G56" s="137">
        <f ca="1">IF($D56=0,0,SUMIFS('Полная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H56" s="137">
        <f ca="1">IF($D56=0,0,SUMIFS('Полная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I56" s="137">
        <f ca="1">IF($D56=0,0,SUMIFS('Полная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J56" s="137">
        <f ca="1">IF($D56=0,0,SUMIFS('Полная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K56" s="137">
        <f ca="1">IF($D56=0,0,SUMIFS('Полная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L56" s="137">
        <f ca="1">IF($D56=0,0,SUMIFS('Полная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M56" s="137">
        <f ca="1">IF($D56=0,0,SUMIFS('Полная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N56" s="137">
        <f ca="1">IF($D56=0,0,SUMIFS('Полная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O56" s="137">
        <f ca="1">IF($D56=0,0,SUMIFS('Полная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P56" s="137">
        <f ca="1">IF($D56=0,0,SUMIFS('Полная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Q56" s="137">
        <f ca="1">IF($D56=0,0,SUMIFS('Полная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R56" s="137">
        <f ca="1">IF($D56=0,0,SUMIFS('Полная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S56" s="137">
        <f ca="1">IF($D56=0,0,SUMIFS('Полная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T56" s="137">
        <f ca="1">IF($D56=0,0,SUMIFS('Полная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U56" s="137">
        <f ca="1">IF($D56=0,0,SUMIFS('Полная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V56" s="137">
        <f ca="1">IF($D56=0,0,SUMIFS('Полная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W56" s="137">
        <f ca="1">IF($D56=0,0,SUMIFS('Полная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X56" s="137">
        <f ca="1">IF($D56=0,0,SUMIFS('Полная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Y56" s="137">
        <f ca="1">IF($D56=0,0,SUMIFS('Полная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JZ56" s="137">
        <f ca="1">IF($D56=0,0,SUMIFS('Полная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A56" s="137">
        <f ca="1">IF($D56=0,0,SUMIFS('Полная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B56" s="137">
        <f ca="1">IF($D56=0,0,SUMIFS('Полная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C56" s="137">
        <f ca="1">IF($D56=0,0,SUMIFS('Полная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D56" s="137">
        <f ca="1">IF($D56=0,0,SUMIFS('Полная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E56" s="137">
        <f ca="1">IF($D56=0,0,SUMIFS('Полная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F56" s="137">
        <f ca="1">IF($D56=0,0,SUMIFS('Полная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G56" s="137">
        <f ca="1">IF($D56=0,0,SUMIFS('Полная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H56" s="137">
        <f ca="1">IF($D56=0,0,SUMIFS('Полная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I56" s="137">
        <f ca="1">IF($D56=0,0,SUMIFS('Полная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J56" s="137">
        <f ca="1">IF($D56=0,0,SUMIFS('Полная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K56" s="137">
        <f ca="1">IF($D56=0,0,SUMIFS('Полная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L56" s="137">
        <f ca="1">IF($D56=0,0,SUMIFS('Полная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M56" s="137">
        <f ca="1">IF($D56=0,0,SUMIFS('Полная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N56" s="137">
        <f ca="1">IF($D56=0,0,SUMIFS('Полная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O56" s="137">
        <f ca="1">IF($D56=0,0,SUMIFS('Полная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P56" s="137">
        <f ca="1">IF($D56=0,0,SUMIFS('Полная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Q56" s="137">
        <f ca="1">IF($D56=0,0,SUMIFS('Полная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R56" s="137">
        <f ca="1">IF($D56=0,0,SUMIFS('Полная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S56" s="137">
        <f ca="1">IF($D56=0,0,SUMIFS('Полная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T56" s="137">
        <f ca="1">IF($D56=0,0,SUMIFS('Полная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U56" s="137">
        <f ca="1">IF($D56=0,0,SUMIFS('Полная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V56" s="137">
        <f ca="1">IF($D56=0,0,SUMIFS('Полная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W56" s="137">
        <f ca="1">IF($D56=0,0,SUMIFS('Полная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X56" s="137">
        <f ca="1">IF($D56=0,0,SUMIFS('Полная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Y56" s="137">
        <f ca="1">IF($D56=0,0,SUMIFS('Полная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KZ56" s="137">
        <f ca="1">IF($D56=0,0,SUMIFS('Полная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A56" s="137">
        <f ca="1">IF($D56=0,0,SUMIFS('Полная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B56" s="137">
        <f ca="1">IF($D56=0,0,SUMIFS('Полная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C56" s="137">
        <f ca="1">IF($D56=0,0,SUMIFS('Полная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D56" s="137">
        <f ca="1">IF($D56=0,0,SUMIFS('Полная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E56" s="137">
        <f ca="1">IF($D56=0,0,SUMIFS('Полная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F56" s="137">
        <f ca="1">IF($D56=0,0,SUMIFS('Полная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G56" s="137">
        <f ca="1">IF($D56=0,0,SUMIFS('Полная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H56" s="137">
        <f ca="1">IF($D56=0,0,SUMIFS('Полная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I56" s="137">
        <f ca="1">IF($D56=0,0,SUMIFS('Полная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J56" s="137">
        <f ca="1">IF($D56=0,0,SUMIFS('Полная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K56" s="137">
        <f ca="1">IF($D56=0,0,SUMIFS('Полная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L56" s="137">
        <f ca="1">IF($D56=0,0,SUMIFS('Полная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M56" s="137">
        <f ca="1">IF($D56=0,0,SUMIFS('Полная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N56" s="137">
        <f ca="1">IF($D56=0,0,SUMIFS('Полная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O56" s="137">
        <f ca="1">IF($D56=0,0,SUMIFS('Полная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P56" s="137">
        <f ca="1">IF($D56=0,0,SUMIFS('Полная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Q56" s="137">
        <f ca="1">IF($D56=0,0,SUMIFS('Полная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R56" s="137">
        <f ca="1">IF($D56=0,0,SUMIFS('Полная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S56" s="137">
        <f ca="1">IF($D56=0,0,SUMIFS('Полная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T56" s="137">
        <f ca="1">IF($D56=0,0,SUMIFS('Полная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U56" s="137">
        <f ca="1">IF($D56=0,0,SUMIFS('Полная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V56" s="137">
        <f ca="1">IF($D56=0,0,SUMIFS('Полная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W56" s="137">
        <f ca="1">IF($D56=0,0,SUMIFS('Полная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X56" s="137">
        <f ca="1">IF($D56=0,0,SUMIFS('Полная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Y56" s="137">
        <f ca="1">IF($D56=0,0,SUMIFS('Полная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LZ56" s="137">
        <f ca="1">IF($D56=0,0,SUMIFS('Полная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A56" s="137">
        <f ca="1">IF($D56=0,0,SUMIFS('Полная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B56" s="137">
        <f ca="1">IF($D56=0,0,SUMIFS('Полная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C56" s="137">
        <f ca="1">IF($D56=0,0,SUMIFS('Полная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D56" s="137">
        <f ca="1">IF($D56=0,0,SUMIFS('Полная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E56" s="137">
        <f ca="1">IF($D56=0,0,SUMIFS('Полная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F56" s="137">
        <f ca="1">IF($D56=0,0,SUMIFS('Полная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G56" s="137">
        <f ca="1">IF($D56=0,0,SUMIFS('Полная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H56" s="137">
        <f ca="1">IF($D56=0,0,SUMIFS('Полная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I56" s="137">
        <f ca="1">IF($D56=0,0,SUMIFS('Полная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J56" s="137">
        <f ca="1">IF($D56=0,0,SUMIFS('Полная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K56" s="137">
        <f ca="1">IF($D56=0,0,SUMIFS('Полная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L56" s="137">
        <f ca="1">IF($D56=0,0,SUMIFS('Полная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M56" s="137">
        <f ca="1">IF($D56=0,0,SUMIFS('Полная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N56" s="137">
        <f ca="1">IF($D56=0,0,SUMIFS('Полная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O56" s="137">
        <f ca="1">IF($D56=0,0,SUMIFS('Полная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P56" s="137">
        <f ca="1">IF($D56=0,0,SUMIFS('Полная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Q56" s="137">
        <f ca="1">IF($D56=0,0,SUMIFS('Полная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R56" s="137">
        <f ca="1">IF($D56=0,0,SUMIFS('Полная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S56" s="137">
        <f ca="1">IF($D56=0,0,SUMIFS('Полная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T56" s="137">
        <f ca="1">IF($D56=0,0,SUMIFS('Полная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U56" s="137">
        <f ca="1">IF($D56=0,0,SUMIFS('Полная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V56" s="137">
        <f ca="1">IF($D56=0,0,SUMIFS('Полная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W56" s="137">
        <f ca="1">IF($D56=0,0,SUMIFS('Полная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X56" s="137">
        <f ca="1">IF($D56=0,0,SUMIFS('Полная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Y56" s="137">
        <f ca="1">IF($D56=0,0,SUMIFS('Полная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MZ56" s="137">
        <f ca="1">IF($D56=0,0,SUMIFS('Полная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A56" s="137">
        <f ca="1">IF($D56=0,0,SUMIFS('Полная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B56" s="137">
        <f ca="1">IF($D56=0,0,SUMIFS('Полная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C56" s="137">
        <f ca="1">IF($D56=0,0,SUMIFS('Полная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D56" s="137">
        <f ca="1">IF($D56=0,0,SUMIFS('Полная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E56" s="137">
        <f ca="1">IF($D56=0,0,SUMIFS('Полная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F56" s="137">
        <f ca="1">IF($D56=0,0,SUMIFS('Полная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G56" s="137">
        <f ca="1">IF($D56=0,0,SUMIFS('Полная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H56" s="137">
        <f ca="1">IF($D56=0,0,SUMIFS('Полная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I56" s="137">
        <f ca="1">IF($D56=0,0,SUMIFS('Полная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J56" s="137">
        <f ca="1">IF($D56=0,0,SUMIFS('Полная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K56" s="137">
        <f ca="1">IF($D56=0,0,SUMIFS('Полная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L56" s="137">
        <f ca="1">IF($D56=0,0,SUMIFS('Полная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M56" s="137">
        <f ca="1">IF($D56=0,0,SUMIFS('Полная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N56" s="137">
        <f ca="1">IF($D56=0,0,SUMIFS('Полная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O56" s="137">
        <f ca="1">IF($D56=0,0,SUMIFS('Полная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P56" s="137">
        <f ca="1">IF($D56=0,0,SUMIFS('Полная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Q56" s="137">
        <f ca="1">IF($D56=0,0,SUMIFS('Полная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R56" s="137">
        <f ca="1">IF($D56=0,0,SUMIFS('Полная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S56" s="137">
        <f ca="1">IF($D56=0,0,SUMIFS('Полная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T56" s="137">
        <f ca="1">IF($D56=0,0,SUMIFS('Полная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U56" s="137">
        <f ca="1">IF($D56=0,0,SUMIFS('Полная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V56" s="137">
        <f ca="1">IF($D56=0,0,SUMIFS('Полная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W56" s="137">
        <f ca="1">IF($D56=0,0,SUMIFS('Полная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X56" s="137">
        <f ca="1">IF($D56=0,0,SUMIFS('Полная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Y56" s="137">
        <f ca="1">IF($D56=0,0,SUMIFS('Полная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NZ56" s="137">
        <f ca="1">IF($D56=0,0,SUMIFS('Полная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A56" s="137">
        <f ca="1">IF($D56=0,0,SUMIFS('Полная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B56" s="137">
        <f ca="1">IF($D56=0,0,SUMIFS('Полная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C56" s="137">
        <f ca="1">IF($D56=0,0,SUMIFS('Полная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D56" s="137">
        <f ca="1">IF($D56=0,0,SUMIFS('Полная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E56" s="137">
        <f ca="1">IF($D56=0,0,SUMIFS('Полная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F56" s="137">
        <f ca="1">IF($D56=0,0,SUMIFS('Полная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G56" s="137">
        <f ca="1">IF($D56=0,0,SUMIFS('Полная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H56" s="137">
        <f ca="1">IF($D56=0,0,SUMIFS('Полная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I56" s="137">
        <f ca="1">IF($D56=0,0,SUMIFS('Полная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J56" s="137">
        <f ca="1">IF($D56=0,0,SUMIFS('Полная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K56" s="137">
        <f ca="1">IF($D56=0,0,SUMIFS('Полная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L56" s="137">
        <f ca="1">IF($D56=0,0,SUMIFS('Полная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M56" s="137">
        <f ca="1">IF($D56=0,0,SUMIFS('Полная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N56" s="137">
        <f ca="1">IF($D56=0,0,SUMIFS('Полная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O56" s="137">
        <f ca="1">IF($D56=0,0,SUMIFS('Полная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P56" s="137">
        <f ca="1">IF($D56=0,0,SUMIFS('Полная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Q56" s="137">
        <f ca="1">IF($D56=0,0,SUMIFS('Полная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R56" s="137">
        <f ca="1">IF($D56=0,0,SUMIFS('Полная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S56" s="137">
        <f ca="1">IF($D56=0,0,SUMIFS('Полная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T56" s="137">
        <f ca="1">IF($D56=0,0,SUMIFS('Полная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U56" s="137">
        <f ca="1">IF($D56=0,0,SUMIFS('Полная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V56" s="137">
        <f ca="1">IF($D56=0,0,SUMIFS('Полная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W56" s="137">
        <f ca="1">IF($D56=0,0,SUMIFS('Полная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X56" s="137">
        <f ca="1">IF($D56=0,0,SUMIFS('Полная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Y56" s="137">
        <f ca="1">IF($D56=0,0,SUMIFS('Полная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OZ56" s="137">
        <f ca="1">IF($D56=0,0,SUMIFS('Полная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A56" s="137">
        <f ca="1">IF($D56=0,0,SUMIFS('Полная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B56" s="137">
        <f ca="1">IF($D56=0,0,SUMIFS('Полная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C56" s="137">
        <f ca="1">IF($D56=0,0,SUMIFS('Полная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D56" s="137">
        <f ca="1">IF($D56=0,0,SUMIFS('Полная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E56" s="137">
        <f ca="1">IF($D56=0,0,SUMIFS('Полная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F56" s="137">
        <f ca="1">IF($D56=0,0,SUMIFS('Полная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G56" s="137">
        <f ca="1">IF($D56=0,0,SUMIFS('Полная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H56" s="137">
        <f ca="1">IF($D56=0,0,SUMIFS('Полная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I56" s="137">
        <f ca="1">IF($D56=0,0,SUMIFS('Полная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J56" s="137">
        <f ca="1">IF($D56=0,0,SUMIFS('Полная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K56" s="137">
        <f ca="1">IF($D56=0,0,SUMIFS('Полная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L56" s="137">
        <f ca="1">IF($D56=0,0,SUMIFS('Полная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M56" s="137">
        <f ca="1">IF($D56=0,0,SUMIFS('Полная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N56" s="137">
        <f ca="1">IF($D56=0,0,SUMIFS('Полная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O56" s="137">
        <f ca="1">IF($D56=0,0,SUMIFS('Полная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P56" s="137">
        <f ca="1">IF($D56=0,0,SUMIFS('Полная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Q56" s="137">
        <f ca="1">IF($D56=0,0,SUMIFS('Полная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R56" s="137">
        <f ca="1">IF($D56=0,0,SUMIFS('Полная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S56" s="137">
        <f ca="1">IF($D56=0,0,SUMIFS('Полная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T56" s="137">
        <f ca="1">IF($D56=0,0,SUMIFS('Полная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U56" s="137">
        <f ca="1">IF($D56=0,0,SUMIFS('Полная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V56" s="137">
        <f ca="1">IF($D56=0,0,SUMIFS('Полная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W56" s="137">
        <f ca="1">IF($D56=0,0,SUMIFS('Полная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X56" s="137">
        <f ca="1">IF($D56=0,0,SUMIFS('Полная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Y56" s="137">
        <f ca="1">IF($D56=0,0,SUMIFS('Полная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PZ56" s="137">
        <f ca="1">IF($D56=0,0,SUMIFS('Полная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A56" s="137">
        <f ca="1">IF($D56=0,0,SUMIFS('Полная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B56" s="137">
        <f ca="1">IF($D56=0,0,SUMIFS('Полная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C56" s="137">
        <f ca="1">IF($D56=0,0,SUMIFS('Полная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D56" s="137">
        <f ca="1">IF($D56=0,0,SUMIFS('Полная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E56" s="137">
        <f ca="1">IF($D56=0,0,SUMIFS('Полная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F56" s="137">
        <f ca="1">IF($D56=0,0,SUMIFS('Полная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G56" s="137">
        <f ca="1">IF($D56=0,0,SUMIFS('Полная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H56" s="137">
        <f ca="1">IF($D56=0,0,SUMIFS('Полная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I56" s="137">
        <f ca="1">IF($D56=0,0,SUMIFS('Полная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J56" s="137">
        <f ca="1">IF($D56=0,0,SUMIFS('Полная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K56" s="137">
        <f ca="1">IF($D56=0,0,SUMIFS('Полная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L56" s="137">
        <f ca="1">IF($D56=0,0,SUMIFS('Полная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M56" s="137">
        <f ca="1">IF($D56=0,0,SUMIFS('Полная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N56" s="137">
        <f ca="1">IF($D56=0,0,SUMIFS('Полная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O56" s="137">
        <f ca="1">IF($D56=0,0,SUMIFS('Полная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P56" s="137">
        <f ca="1">IF($D56=0,0,SUMIFS('Полная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Q56" s="137">
        <f ca="1">IF($D56=0,0,SUMIFS('Полная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R56" s="137">
        <f ca="1">IF($D56=0,0,SUMIFS('Полная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S56" s="137">
        <f ca="1">IF($D56=0,0,SUMIFS('Полная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T56" s="137">
        <f ca="1">IF($D56=0,0,SUMIFS('Полная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U56" s="137">
        <f ca="1">IF($D56=0,0,SUMIFS('Полная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V56" s="137">
        <f ca="1">IF($D56=0,0,SUMIFS('Полная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W56" s="137">
        <f ca="1">IF($D56=0,0,SUMIFS('Полная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X56" s="137">
        <f ca="1">IF($D56=0,0,SUMIFS('Полная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Y56" s="137">
        <f ca="1">IF($D56=0,0,SUMIFS('Полная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QZ56" s="137">
        <f ca="1">IF($D56=0,0,SUMIFS('Полная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A56" s="137">
        <f ca="1">IF($D56=0,0,SUMIFS('Полная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B56" s="137">
        <f ca="1">IF($D56=0,0,SUMIFS('Полная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C56" s="137">
        <f ca="1">IF($D56=0,0,SUMIFS('Полная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D56" s="137">
        <f ca="1">IF($D56=0,0,SUMIFS('Полная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E56" s="137">
        <f ca="1">IF($D56=0,0,SUMIFS('Полная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F56" s="137">
        <f ca="1">IF($D56=0,0,SUMIFS('Полная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G56" s="137">
        <f ca="1">IF($D56=0,0,SUMIFS('Полная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H56" s="137">
        <f ca="1">IF($D56=0,0,SUMIFS('Полная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I56" s="137">
        <f ca="1">IF($D56=0,0,SUMIFS('Полная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J56" s="137">
        <f ca="1">IF($D56=0,0,SUMIFS('Полная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K56" s="137">
        <f ca="1">IF($D56=0,0,SUMIFS('Полная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L56" s="137">
        <f ca="1">IF($D56=0,0,SUMIFS('Полная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M56" s="137">
        <f ca="1">IF($D56=0,0,SUMIFS('Полная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N56" s="137">
        <f ca="1">IF($D56=0,0,SUMIFS('Полная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O56" s="137">
        <f ca="1">IF($D56=0,0,SUMIFS('Полная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P56" s="137">
        <f ca="1">IF($D56=0,0,SUMIFS('Полная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Q56" s="137">
        <f ca="1">IF($D56=0,0,SUMIFS('Полная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R56" s="137">
        <f ca="1">IF($D56=0,0,SUMIFS('Полная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S56" s="137">
        <f ca="1">IF($D56=0,0,SUMIFS('Полная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T56" s="137">
        <f ca="1">IF($D56=0,0,SUMIFS('Полная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U56" s="137">
        <f ca="1">IF($D56=0,0,SUMIFS('Полная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V56" s="137">
        <f ca="1">IF($D56=0,0,SUMIFS('Полная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W56" s="137">
        <f ca="1">IF($D56=0,0,SUMIFS('Полная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X56" s="137">
        <f ca="1">IF($D56=0,0,SUMIFS('Полная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Y56" s="137">
        <f ca="1">IF($D56=0,0,SUMIFS('Полная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RZ56" s="137">
        <f ca="1">IF($D56=0,0,SUMIFS('Полная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A56" s="137">
        <f ca="1">IF($D56=0,0,SUMIFS('Полная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B56" s="137">
        <f ca="1">IF($D56=0,0,SUMIFS('Полная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C56" s="137">
        <f ca="1">IF($D56=0,0,SUMIFS('Полная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D56" s="137">
        <f ca="1">IF($D56=0,0,SUMIFS('Полная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E56" s="137">
        <f ca="1">IF($D56=0,0,SUMIFS('Полная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F56" s="137">
        <f ca="1">IF($D56=0,0,SUMIFS('Полная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G56" s="137">
        <f ca="1">IF($D56=0,0,SUMIFS('Полная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H56" s="137">
        <f ca="1">IF($D56=0,0,SUMIFS('Полная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I56" s="137">
        <f ca="1">IF($D56=0,0,SUMIFS('Полная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J56" s="137">
        <f ca="1">IF($D56=0,0,SUMIFS('Полная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K56" s="137">
        <f ca="1">IF($D56=0,0,SUMIFS('Полная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L56" s="137">
        <f ca="1">IF($D56=0,0,SUMIFS('Полная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M56" s="137">
        <f ca="1">IF($D56=0,0,SUMIFS('Полная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N56" s="137">
        <f ca="1">IF($D56=0,0,SUMIFS('Полная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O56" s="137">
        <f ca="1">IF($D56=0,0,SUMIFS('Полная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P56" s="137">
        <f ca="1">IF($D56=0,0,SUMIFS('Полная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Q56" s="137">
        <f ca="1">IF($D56=0,0,SUMIFS('Полная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R56" s="137">
        <f ca="1">IF($D56=0,0,SUMIFS('Полная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S56" s="137">
        <f ca="1">IF($D56=0,0,SUMIFS('Полная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T56" s="137">
        <f ca="1">IF($D56=0,0,SUMIFS('Полная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U56" s="137">
        <f ca="1">IF($D56=0,0,SUMIFS('Полная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V56" s="137">
        <f ca="1">IF($D56=0,0,SUMIFS('Полная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W56" s="137">
        <f ca="1">IF($D56=0,0,SUMIFS('Полная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X56" s="137">
        <f ca="1">IF($D56=0,0,SUMIFS('Полная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Y56" s="137">
        <f ca="1">IF($D56=0,0,SUMIFS('Полная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SZ56" s="137">
        <f ca="1">IF($D56=0,0,SUMIFS('Полная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A56" s="137">
        <f ca="1">IF($D56=0,0,SUMIFS('Полная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B56" s="137">
        <f ca="1">IF($D56=0,0,SUMIFS('Полная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C56" s="137">
        <f ca="1">IF($D56=0,0,SUMIFS('Полная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D56" s="137">
        <f ca="1">IF($D56=0,0,SUMIFS('Полная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E56" s="137">
        <f ca="1">IF($D56=0,0,SUMIFS('Полная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F56" s="137">
        <f ca="1">IF($D56=0,0,SUMIFS('Полная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G56" s="137">
        <f ca="1">IF($D56=0,0,SUMIFS('Полная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H56" s="137">
        <f ca="1">IF($D56=0,0,SUMIFS('Полная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I56" s="137">
        <f ca="1">IF($D56=0,0,SUMIFS('Полная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J56" s="137">
        <f ca="1">IF($D56=0,0,SUMIFS('Полная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K56" s="137">
        <f ca="1">IF($D56=0,0,SUMIFS('Полная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L56" s="137">
        <f ca="1">IF($D56=0,0,SUMIFS('Полная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M56" s="137">
        <f ca="1">IF($D56=0,0,SUMIFS('Полная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N56" s="137">
        <f ca="1">IF($D56=0,0,SUMIFS('Полная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O56" s="137">
        <f ca="1">IF($D56=0,0,SUMIFS('Полная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P56" s="137">
        <f ca="1">IF($D56=0,0,SUMIFS('Полная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Q56" s="137">
        <f ca="1">IF($D56=0,0,SUMIFS('Полная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R56" s="137">
        <f ca="1">IF($D56=0,0,SUMIFS('Полная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S56" s="137">
        <f ca="1">IF($D56=0,0,SUMIFS('Полная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T56" s="137">
        <f ca="1">IF($D56=0,0,SUMIFS('Полная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U56" s="137">
        <f ca="1">IF($D56=0,0,SUMIFS('Полная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V56" s="137">
        <f ca="1">IF($D56=0,0,SUMIFS('Полная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W56" s="137">
        <f ca="1">IF($D56=0,0,SUMIFS('Полная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X56" s="137">
        <f ca="1">IF($D56=0,0,SUMIFS('Полная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Y56" s="137">
        <f ca="1">IF($D56=0,0,SUMIFS('Полная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TZ56" s="137">
        <f ca="1">IF($D56=0,0,SUMIFS('Полная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A56" s="137">
        <f ca="1">IF($D56=0,0,SUMIFS('Полная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B56" s="137">
        <f ca="1">IF($D56=0,0,SUMIFS('Полная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C56" s="137">
        <f ca="1">IF($D56=0,0,SUMIFS('Полная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D56" s="137">
        <f ca="1">IF($D56=0,0,SUMIFS('Полная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E56" s="137">
        <f ca="1">IF($D56=0,0,SUMIFS('Полная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F56" s="137">
        <f ca="1">IF($D56=0,0,SUMIFS('Полная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G56" s="137">
        <f ca="1">IF($D56=0,0,SUMIFS('Полная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H56" s="137">
        <f ca="1">IF($D56=0,0,SUMIFS('Полная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I56" s="137">
        <f ca="1">IF($D56=0,0,SUMIFS('Полная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J56" s="137">
        <f ca="1">IF($D56=0,0,SUMIFS('Полная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K56" s="137">
        <f ca="1">IF($D56=0,0,SUMIFS('Полная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L56" s="137">
        <f ca="1">IF($D56=0,0,SUMIFS('Полная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M56" s="137">
        <f ca="1">IF($D56=0,0,SUMIFS('Полная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N56" s="137">
        <f ca="1">IF($D56=0,0,SUMIFS('Полная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O56" s="137">
        <f ca="1">IF($D56=0,0,SUMIFS('Полная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P56" s="137">
        <f ca="1">IF($D56=0,0,SUMIFS('Полная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Q56" s="137">
        <f ca="1">IF($D56=0,0,SUMIFS('Полная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R56" s="137">
        <f ca="1">IF($D56=0,0,SUMIFS('Полная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S56" s="137">
        <f ca="1">IF($D56=0,0,SUMIFS('Полная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T56" s="137">
        <f ca="1">IF($D56=0,0,SUMIFS('Полная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U56" s="137">
        <f ca="1">IF($D56=0,0,SUMIFS('Полная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V56" s="137">
        <f ca="1">IF($D56=0,0,SUMIFS('Полная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W56" s="137">
        <f ca="1">IF($D56=0,0,SUMIFS('Полная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X56" s="137">
        <f ca="1">IF($D56=0,0,SUMIFS('Полная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Y56" s="137">
        <f ca="1">IF($D56=0,0,SUMIFS('Полная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UZ56" s="137">
        <f ca="1">IF($D56=0,0,SUMIFS('Полная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A56" s="137">
        <f ca="1">IF($D56=0,0,SUMIFS('Полная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B56" s="137">
        <f ca="1">IF($D56=0,0,SUMIFS('Полная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C56" s="137">
        <f ca="1">IF($D56=0,0,SUMIFS('Полная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D56" s="137">
        <f ca="1">IF($D56=0,0,SUMIFS('Полная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E56" s="137">
        <f ca="1">IF($D56=0,0,SUMIFS('Полная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F56" s="137">
        <f ca="1">IF($D56=0,0,SUMIFS('Полная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G56" s="137">
        <f ca="1">IF($D56=0,0,SUMIFS('Полная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H56" s="137">
        <f ca="1">IF($D56=0,0,SUMIFS('Полная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I56" s="137">
        <f ca="1">IF($D56=0,0,SUMIFS('Полная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J56" s="137">
        <f ca="1">IF($D56=0,0,SUMIFS('Полная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K56" s="137">
        <f ca="1">IF($D56=0,0,SUMIFS('Полная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L56" s="137">
        <f ca="1">IF($D56=0,0,SUMIFS('Полная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M56" s="137">
        <f ca="1">IF($D56=0,0,SUMIFS('Полная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N56" s="137">
        <f ca="1">IF($D56=0,0,SUMIFS('Полная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O56" s="137">
        <f ca="1">IF($D56=0,0,SUMIFS('Полная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P56" s="137">
        <f ca="1">IF($D56=0,0,SUMIFS('Полная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Q56" s="137">
        <f ca="1">IF($D56=0,0,SUMIFS('Полная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R56" s="137">
        <f ca="1">IF($D56=0,0,SUMIFS('Полная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S56" s="137">
        <f ca="1">IF($D56=0,0,SUMIFS('Полная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T56" s="137">
        <f ca="1">IF($D56=0,0,SUMIFS('Полная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U56" s="137">
        <f ca="1">IF($D56=0,0,SUMIFS('Полная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V56" s="137">
        <f ca="1">IF($D56=0,0,SUMIFS('Полная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W56" s="137">
        <f ca="1">IF($D56=0,0,SUMIFS('Полная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X56" s="137">
        <f ca="1">IF($D56=0,0,SUMIFS('Полная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Y56" s="137">
        <f ca="1">IF($D56=0,0,SUMIFS('Полная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VZ56" s="137">
        <f ca="1">IF($D56=0,0,SUMIFS('Полная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A56" s="137">
        <f ca="1">IF($D56=0,0,SUMIFS('Полная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B56" s="137">
        <f ca="1">IF($D56=0,0,SUMIFS('Полная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C56" s="137">
        <f ca="1">IF($D56=0,0,SUMIFS('Полная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D56" s="137">
        <f ca="1">IF($D56=0,0,SUMIFS('Полная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E56" s="137">
        <f ca="1">IF($D56=0,0,SUMIFS('Полная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F56" s="137">
        <f ca="1">IF($D56=0,0,SUMIFS('Полная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G56" s="137">
        <f ca="1">IF($D56=0,0,SUMIFS('Полная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H56" s="137">
        <f ca="1">IF($D56=0,0,SUMIFS('Полная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I56" s="137">
        <f ca="1">IF($D56=0,0,SUMIFS('Полная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J56" s="137">
        <f ca="1">IF($D56=0,0,SUMIFS('Полная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K56" s="137">
        <f ca="1">IF($D56=0,0,SUMIFS('Полная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L56" s="137">
        <f ca="1">IF($D56=0,0,SUMIFS('Полная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M56" s="137">
        <f ca="1">IF($D56=0,0,SUMIFS('Полная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N56" s="137">
        <f ca="1">IF($D56=0,0,SUMIFS('Полная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O56" s="137">
        <f ca="1">IF($D56=0,0,SUMIFS('Полная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P56" s="137">
        <f ca="1">IF($D56=0,0,SUMIFS('Полная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Q56" s="137">
        <f ca="1">IF($D56=0,0,SUMIFS('Полная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R56" s="137">
        <f ca="1">IF($D56=0,0,SUMIFS('Полная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S56" s="137">
        <f ca="1">IF($D56=0,0,SUMIFS('Полная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T56" s="137">
        <f ca="1">IF($D56=0,0,SUMIFS('Полная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U56" s="137">
        <f ca="1">IF($D56=0,0,SUMIFS('Полная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V56" s="137">
        <f ca="1">IF($D56=0,0,SUMIFS('Полная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W56" s="137">
        <f ca="1">IF($D56=0,0,SUMIFS('Полная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X56" s="137">
        <f ca="1">IF($D56=0,0,SUMIFS('Полная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Y56" s="137">
        <f ca="1">IF($D56=0,0,SUMIFS('Полная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WZ56" s="137">
        <f ca="1">IF($D56=0,0,SUMIFS('Полная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A56" s="137">
        <f ca="1">IF($D56=0,0,SUMIFS('Полная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B56" s="137">
        <f ca="1">IF($D56=0,0,SUMIFS('Полная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C56" s="137">
        <f ca="1">IF($D56=0,0,SUMIFS('Полная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D56" s="137">
        <f ca="1">IF($D56=0,0,SUMIFS('Полная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E56" s="137">
        <f ca="1">IF($D56=0,0,SUMIFS('Полная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F56" s="137">
        <f ca="1">IF($D56=0,0,SUMIFS('Полная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G56" s="137">
        <f ca="1">IF($D56=0,0,SUMIFS('Полная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H56" s="137">
        <f ca="1">IF($D56=0,0,SUMIFS('Полная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I56" s="137">
        <f ca="1">IF($D56=0,0,SUMIFS('Полная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J56" s="137">
        <f ca="1">IF($D56=0,0,SUMIFS('Полная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K56" s="137">
        <f ca="1">IF($D56=0,0,SUMIFS('Полная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L56" s="137">
        <f ca="1">IF($D56=0,0,SUMIFS('Полная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M56" s="137">
        <f ca="1">IF($D56=0,0,SUMIFS('Полная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N56" s="137">
        <f ca="1">IF($D56=0,0,SUMIFS('Полная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O56" s="137">
        <f ca="1">IF($D56=0,0,SUMIFS('Полная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P56" s="141">
        <f ca="1">IF($D56=0,0,SUMIFS('Полная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Q56" s="137">
        <f ca="1">IF($D56=0,0,SUMIFS('Полная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R56" s="137">
        <f ca="1">IF($D56=0,0,SUMIFS('Полная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S56" s="137">
        <f ca="1">IF($D56=0,0,SUMIFS('Полная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T56" s="137">
        <f ca="1">IF($D56=0,0,SUMIFS('Полная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U56" s="137">
        <f ca="1">IF($D56=0,0,SUMIFS('Полная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V56" s="137">
        <f ca="1">IF($D56=0,0,SUMIFS('Полная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W56" s="137">
        <f ca="1">IF($D56=0,0,SUMIFS('Полная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X56" s="137">
        <f ca="1">IF($D56=0,0,SUMIFS('Полная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Y56" s="137">
        <f ca="1">IF($D56=0,0,SUMIFS('Полная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XZ56" s="137">
        <f ca="1">IF($D56=0,0,SUMIFS('Полная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YA56" s="137">
        <f ca="1">IF($D56=0,0,SUMIFS('Полная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YB56" s="137">
        <f ca="1">IF($D56=0,0,SUMIFS('Полная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YC56" s="137">
        <f ca="1">IF($D56=0,0,SUMIFS('Полная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YD56" s="137">
        <f ca="1">IF($D56=0,0,SUMIFS('Полная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YE56" s="141">
        <f ca="1">IF($D56=0,0,SUMIFS('Полная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(Авто)'!YP"&amp;$J$42),$C56)/$D56)</f>
        <v>0</v>
      </c>
      <c r="YF56" s="104"/>
      <c r="YG56" s="94"/>
    </row>
    <row r="57" spans="1:657" s="105" customFormat="1" ht="15" customHeight="1" x14ac:dyDescent="0.25">
      <c r="A57" s="133">
        <v>15</v>
      </c>
      <c r="B57" s="134" t="s">
        <v>770</v>
      </c>
      <c r="C57" s="135" t="s">
        <v>771</v>
      </c>
      <c r="D57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(Авто)'!YP"&amp;$J$42),$C57)</f>
        <v>0</v>
      </c>
      <c r="E57" s="134"/>
      <c r="F57" s="134"/>
      <c r="G57" s="134"/>
      <c r="H57" s="134"/>
      <c r="I57" s="137">
        <f ca="1">IF($D57=0,0,SUMIFS('Полная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57" s="136"/>
      <c r="K57" s="137">
        <f ca="1">IF($D57=0,0,SUMIFS('Полная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57" s="134"/>
      <c r="M57" s="137">
        <f ca="1">IF($D57=0,0,SUMIFS('Полная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57" s="134"/>
      <c r="O57" s="137">
        <f ca="1">IF($D57=0,0,SUMIFS('Полная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57" s="134"/>
      <c r="Q57" s="137">
        <f ca="1">IF($D57=0,0,SUMIFS('Полная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57" s="137">
        <f ca="1">IF($D57=0,0,SUMIFS('Полная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57" s="137">
        <f ca="1">IF($D57=0,0,SUMIFS('Полная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57" s="137">
        <f ca="1">IF($D57=0,0,SUMIFS('Полная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57" s="137">
        <f ca="1">IF($D57=0,0,SUMIFS('Полная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57" s="137">
        <f ca="1">IF($D57=0,0,SUMIFS('Полная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57" s="137">
        <f ca="1">IF($D57=0,0,SUMIFS('Полная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57" s="137">
        <f ca="1">IF($D57=0,0,SUMIFS('Полная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Y57" s="137">
        <f ca="1">IF($D57=0,0,SUMIFS('Полная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Z57" s="137">
        <f ca="1">IF($D57=0,0,SUMIFS('Полная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A57" s="137">
        <f ca="1">IF($D57=0,0,SUMIFS('Полная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B57" s="137">
        <f ca="1">IF($D57=0,0,SUMIFS('Полная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C57" s="137">
        <f ca="1">IF($D57=0,0,SUMIFS('Полная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D57" s="137">
        <f ca="1">IF($D57=0,0,SUMIFS('Полная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E57" s="137">
        <f ca="1">IF($D57=0,0,SUMIFS('Полная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F57" s="137">
        <f ca="1">IF($D57=0,0,SUMIFS('Полная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G57" s="137">
        <f ca="1">IF($D57=0,0,SUMIFS('Полная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H57" s="137">
        <f ca="1">IF($D57=0,0,SUMIFS('Полная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I57" s="137">
        <f ca="1">IF($D57=0,0,SUMIFS('Полная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J57" s="137">
        <f ca="1">IF($D57=0,0,SUMIFS('Полная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K57" s="137">
        <f ca="1">IF($D57=0,0,SUMIFS('Полная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L57" s="137">
        <f ca="1">IF($D57=0,0,SUMIFS('Полная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M57" s="137">
        <f ca="1">IF($D57=0,0,SUMIFS('Полная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N57" s="137">
        <f ca="1">IF($D57=0,0,SUMIFS('Полная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O57" s="137">
        <f ca="1">IF($D57=0,0,SUMIFS('Полная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P57" s="137">
        <f ca="1">IF($D57=0,0,SUMIFS('Полная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Q57" s="137">
        <f ca="1">IF($D57=0,0,SUMIFS('Полная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R57" s="186"/>
      <c r="AS57" s="186"/>
      <c r="AT57" s="187"/>
      <c r="AU57" s="421"/>
      <c r="AV57" s="187"/>
      <c r="AW57" s="421"/>
      <c r="AX57" s="137">
        <f ca="1">IF($D57=0,0,SUMIFS('Полная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Y57" s="137">
        <f ca="1">IF($D57=0,0,SUMIFS('Полная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AZ57" s="137">
        <f ca="1">IF($D57=0,0,SUMIFS('Полная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A57" s="137">
        <f ca="1">IF($D57=0,0,SUMIFS('Полная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B57" s="137">
        <f ca="1">IF($D57=0,0,SUMIFS('Полная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C57" s="137">
        <f ca="1">IF($D57=0,0,SUMIFS('Полная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D57" s="187"/>
      <c r="BE57" s="187"/>
      <c r="BF57" s="137">
        <f ca="1">IF($D57=0,0,SUMIFS('Полная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G57" s="137">
        <f ca="1">IF($D57=0,0,SUMIFS('Полная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H57" s="137">
        <f ca="1">IF($D57=0,0,SUMIFS('Полная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I57" s="137">
        <f ca="1">IF($D57=0,0,SUMIFS('Полная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J57" s="137">
        <f ca="1">IF($D57=0,0,SUMIFS('Полная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K57" s="137">
        <f ca="1">IF($D57=0,0,SUMIFS('Полная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L57" s="187"/>
      <c r="BM57" s="137">
        <f ca="1">IF($D57=0,0,SUMIFS('Полная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N57" s="188"/>
      <c r="BO57" s="134"/>
      <c r="BP57" s="134"/>
      <c r="BQ57" s="137">
        <f ca="1">IF($D57=0,0,SUMIFS('Полная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BR57" s="137"/>
      <c r="BS57" s="134"/>
      <c r="BT57" s="134"/>
      <c r="BU57" s="137"/>
      <c r="BV57" s="134"/>
      <c r="BW57" s="137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7">
        <f ca="1">IF($D57=0,0,SUMIFS('Полная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L57" s="137">
        <f ca="1">IF($D57=0,0,SUMIFS('Полная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M57" s="137">
        <f ca="1">IF($D57=0,0,SUMIFS('Полная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N57" s="137">
        <f ca="1">IF($D57=0,0,SUMIFS('Полная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O57" s="137">
        <f ca="1">IF($D57=0,0,SUMIFS('Полная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P57" s="137">
        <f ca="1">IF($D57=0,0,SUMIFS('Полная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Q57" s="134">
        <f ca="1">IF($D57=0,0,SUMIFS('Полная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R57" s="137">
        <f ca="1">IF($D57=0,0,SUMIFS('Полная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S57" s="137">
        <f ca="1">IF($D57=0,0,SUMIFS('Полная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T57" s="137">
        <f ca="1">IF($D57=0,0,SUMIFS('Полная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U57" s="137">
        <f ca="1">IF($D57=0,0,SUMIFS('Полная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V57" s="137">
        <f ca="1">IF($D57=0,0,SUMIFS('Полная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W57" s="137">
        <f ca="1">IF($D57=0,0,SUMIFS('Полная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X57" s="137">
        <f ca="1">IF($D57=0,0,SUMIFS('Полная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Y57" s="134">
        <f ca="1">IF($D57=0,0,SUMIFS('Полная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CZ57" s="137">
        <f ca="1">IF($D57=0,0,SUMIFS('Полная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A57" s="137">
        <f ca="1">IF($D57=0,0,SUMIFS('Полная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B57" s="137">
        <f ca="1">IF($D57=0,0,SUMIFS('Полная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C57" s="137">
        <f ca="1">IF($D57=0,0,SUMIFS('Полная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D57" s="134"/>
      <c r="DE57" s="137">
        <f ca="1">IF($D57=0,0,SUMIFS('Полная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F57" s="137"/>
      <c r="DG57" s="137">
        <f ca="1">IF($D57=0,0,SUMIFS('Полная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H57" s="137">
        <f ca="1">IF($D57=0,0,SUMIFS('Полная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I57" s="137">
        <f ca="1">IF($D57=0,0,SUMIFS('Полная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J57" s="137">
        <f ca="1">IF($D57=0,0,SUMIFS('Полная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K57" s="137">
        <f ca="1">IF($D57=0,0,SUMIFS('Полная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L57" s="137">
        <f ca="1">IF($D57=0,0,SUMIFS('Полная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M57" s="137">
        <f ca="1">IF($D57=0,0,SUMIFS('Полная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N57" s="137">
        <f ca="1">IF($D57=0,0,SUMIFS('Полная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O57" s="137">
        <f ca="1">IF($D57=0,0,SUMIFS('Полная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P57" s="137">
        <f ca="1">IF($D57=0,0,SUMIFS('Полная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Q57" s="137">
        <f ca="1">IF($D57=0,0,SUMIFS('Полная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R57" s="137">
        <f ca="1">IF($D57=0,0,SUMIFS('Полная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S57" s="137">
        <f ca="1">IF($D57=0,0,SUMIFS('Полная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T57" s="137">
        <f ca="1">IF($D57=0,0,SUMIFS('Полная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U57" s="137">
        <f ca="1">IF($D57=0,0,SUMIFS('Полная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V57" s="137">
        <f ca="1">IF($D57=0,0,SUMIFS('Полная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W57" s="137">
        <f ca="1">IF($D57=0,0,SUMIFS('Полная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X57" s="137">
        <f ca="1">IF($D57=0,0,SUMIFS('Полная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Y57" s="137">
        <f ca="1">IF($D57=0,0,SUMIFS('Полная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DZ57" s="137">
        <f ca="1">IF($D57=0,0,SUMIFS('Полная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A57" s="137">
        <f ca="1">IF($D57=0,0,SUMIFS('Полная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B57" s="137">
        <f ca="1">IF($D57=0,0,SUMIFS('Полная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C57" s="137">
        <f ca="1">IF($D57=0,0,SUMIFS('Полная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D57" s="137">
        <f ca="1">IF($D57=0,0,SUMIFS('Полная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E57" s="137">
        <f ca="1">IF($D57=0,0,SUMIFS('Полная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F57" s="137">
        <f ca="1">IF($D57=0,0,SUMIFS('Полная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G57" s="137">
        <f ca="1">IF($D57=0,0,SUMIFS('Полная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H57" s="137">
        <f ca="1">IF($D57=0,0,SUMIFS('Полная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I57" s="137">
        <f ca="1">IF($D57=0,0,SUMIFS('Полная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J57" s="137">
        <f ca="1">IF($D57=0,0,SUMIFS('Полная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K57" s="137">
        <f ca="1">IF($D57=0,0,SUMIFS('Полная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L57" s="137">
        <f ca="1">IF($D57=0,0,SUMIFS('Полная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M57" s="137">
        <f ca="1">IF($D57=0,0,SUMIFS('Полная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N57" s="137">
        <f ca="1">IF($D57=0,0,SUMIFS('Полная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O57" s="137">
        <f ca="1">IF($D57=0,0,SUMIFS('Полная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P57" s="137">
        <f ca="1">IF($D57=0,0,SUMIFS('Полная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Q57" s="137">
        <f ca="1">IF($D57=0,0,SUMIFS('Полная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R57" s="137">
        <f ca="1">IF($D57=0,0,SUMIFS('Полная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S57" s="137">
        <f ca="1">IF($D57=0,0,SUMIFS('Полная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T57" s="137">
        <f ca="1">IF($D57=0,0,SUMIFS('Полная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U57" s="137">
        <f ca="1">IF($D57=0,0,SUMIFS('Полная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V57" s="137">
        <f ca="1">IF($D57=0,0,SUMIFS('Полная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W57" s="137">
        <f ca="1">IF($D57=0,0,SUMIFS('Полная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X57" s="137">
        <f ca="1">IF($D57=0,0,SUMIFS('Полная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Y57" s="137">
        <f ca="1">IF($D57=0,0,SUMIFS('Полная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EZ57" s="137">
        <f ca="1">IF($D57=0,0,SUMIFS('Полная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A57" s="137">
        <f ca="1">IF($D57=0,0,SUMIFS('Полная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B57" s="137">
        <f ca="1">IF($D57=0,0,SUMIFS('Полная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C57" s="137">
        <f ca="1">IF($D57=0,0,SUMIFS('Полная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D57" s="137">
        <f ca="1">IF($D57=0,0,SUMIFS('Полная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E57" s="137">
        <f ca="1">IF($D57=0,0,SUMIFS('Полная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F57" s="137">
        <f ca="1">IF($D57=0,0,SUMIFS('Полная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G57" s="137">
        <f ca="1">IF($D57=0,0,SUMIFS('Полная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H57" s="137">
        <f ca="1">IF($D57=0,0,SUMIFS('Полная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I57" s="137">
        <f ca="1">IF($D57=0,0,SUMIFS('Полная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J57" s="137">
        <f ca="1">IF($D57=0,0,SUMIFS('Полная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K57" s="137">
        <f ca="1">IF($D57=0,0,SUMIFS('Полная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L57" s="137">
        <f ca="1">IF($D57=0,0,SUMIFS('Полная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M57" s="137">
        <f ca="1">IF($D57=0,0,SUMIFS('Полная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N57" s="137">
        <f ca="1">IF($D57=0,0,SUMIFS('Полная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O57" s="137">
        <f ca="1">IF($D57=0,0,SUMIFS('Полная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P57" s="137">
        <f ca="1">IF($D57=0,0,SUMIFS('Полная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Q57" s="137">
        <f ca="1">IF($D57=0,0,SUMIFS('Полная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R57" s="137">
        <f ca="1">IF($D57=0,0,SUMIFS('Полная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S57" s="137">
        <f ca="1">IF($D57=0,0,SUMIFS('Полная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T57" s="137">
        <f ca="1">IF($D57=0,0,SUMIFS('Полная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U57" s="137">
        <f ca="1">IF($D57=0,0,SUMIFS('Полная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V57" s="137">
        <f ca="1">IF($D57=0,0,SUMIFS('Полная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W57" s="137">
        <f ca="1">IF($D57=0,0,SUMIFS('Полная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X57" s="137">
        <f ca="1">IF($D57=0,0,SUMIFS('Полная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Y57" s="137">
        <f ca="1">IF($D57=0,0,SUMIFS('Полная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FZ57" s="137">
        <f ca="1">IF($D57=0,0,SUMIFS('Полная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A57" s="137">
        <f ca="1">IF($D57=0,0,SUMIFS('Полная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B57" s="137">
        <f ca="1">IF($D57=0,0,SUMIFS('Полная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C57" s="137">
        <f ca="1">IF($D57=0,0,SUMIFS('Полная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D57" s="137">
        <f ca="1">IF($D57=0,0,SUMIFS('Полная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E57" s="137">
        <f ca="1">IF($D57=0,0,SUMIFS('Полная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F57" s="137">
        <f ca="1">IF($D57=0,0,SUMIFS('Полная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G57" s="137">
        <f ca="1">IF($D57=0,0,SUMIFS('Полная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H57" s="137">
        <f ca="1">IF($D57=0,0,SUMIFS('Полная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I57" s="137">
        <f ca="1">IF($D57=0,0,SUMIFS('Полная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J57" s="137">
        <f ca="1">IF($D57=0,0,SUMIFS('Полная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K57" s="137">
        <f ca="1">IF($D57=0,0,SUMIFS('Полная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L57" s="137">
        <f ca="1">IF($D57=0,0,SUMIFS('Полная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M57" s="137">
        <f ca="1">IF($D57=0,0,SUMIFS('Полная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N57" s="137">
        <f ca="1">IF($D57=0,0,SUMIFS('Полная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O57" s="137">
        <f ca="1">IF($D57=0,0,SUMIFS('Полная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P57" s="137">
        <f ca="1">IF($D57=0,0,SUMIFS('Полная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Q57" s="137">
        <f ca="1">IF($D57=0,0,SUMIFS('Полная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R57" s="137">
        <f ca="1">IF($D57=0,0,SUMIFS('Полная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S57" s="137">
        <f ca="1">IF($D57=0,0,SUMIFS('Полная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T57" s="137">
        <f ca="1">IF($D57=0,0,SUMIFS('Полная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U57" s="137">
        <f ca="1">IF($D57=0,0,SUMIFS('Полная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V57" s="137">
        <f ca="1">IF($D57=0,0,SUMIFS('Полная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W57" s="137">
        <f ca="1">IF($D57=0,0,SUMIFS('Полная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X57" s="137">
        <f ca="1">IF($D57=0,0,SUMIFS('Полная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Y57" s="137">
        <f ca="1">IF($D57=0,0,SUMIFS('Полная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GZ57" s="137">
        <f ca="1">IF($D57=0,0,SUMIFS('Полная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A57" s="137">
        <f ca="1">IF($D57=0,0,SUMIFS('Полная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B57" s="137">
        <f ca="1">IF($D57=0,0,SUMIFS('Полная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C57" s="137">
        <f ca="1">IF($D57=0,0,SUMIFS('Полная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D57" s="137">
        <f ca="1">IF($D57=0,0,SUMIFS('Полная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E57" s="137">
        <f ca="1">IF($D57=0,0,SUMIFS('Полная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F57" s="137">
        <f ca="1">IF($D57=0,0,SUMIFS('Полная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G57" s="137">
        <f ca="1">IF($D57=0,0,SUMIFS('Полная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H57" s="137">
        <f ca="1">IF($D57=0,0,SUMIFS('Полная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I57" s="137">
        <f ca="1">IF($D57=0,0,SUMIFS('Полная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J57" s="137">
        <f ca="1">IF($D57=0,0,SUMIFS('Полная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K57" s="137">
        <f ca="1">IF($D57=0,0,SUMIFS('Полная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L57" s="137">
        <f ca="1">IF($D57=0,0,SUMIFS('Полная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M57" s="137">
        <f ca="1">IF($D57=0,0,SUMIFS('Полная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N57" s="137">
        <f ca="1">IF($D57=0,0,SUMIFS('Полная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O57" s="137">
        <f ca="1">IF($D57=0,0,SUMIFS('Полная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P57" s="137">
        <f ca="1">IF($D57=0,0,SUMIFS('Полная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Q57" s="137">
        <f ca="1">IF($D57=0,0,SUMIFS('Полная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R57" s="137">
        <f ca="1">IF($D57=0,0,SUMIFS('Полная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S57" s="137">
        <f ca="1">IF($D57=0,0,SUMIFS('Полная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T57" s="137">
        <f ca="1">IF($D57=0,0,SUMIFS('Полная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U57" s="137">
        <f ca="1">IF($D57=0,0,SUMIFS('Полная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V57" s="137">
        <f ca="1">IF($D57=0,0,SUMIFS('Полная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W57" s="137">
        <f ca="1">IF($D57=0,0,SUMIFS('Полная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X57" s="137">
        <f ca="1">IF($D57=0,0,SUMIFS('Полная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Y57" s="137">
        <f ca="1">IF($D57=0,0,SUMIFS('Полная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HZ57" s="137">
        <f ca="1">IF($D57=0,0,SUMIFS('Полная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A57" s="137">
        <f ca="1">IF($D57=0,0,SUMIFS('Полная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B57" s="137">
        <f ca="1">IF($D57=0,0,SUMIFS('Полная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C57" s="137">
        <f ca="1">IF($D57=0,0,SUMIFS('Полная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D57" s="137">
        <f ca="1">IF($D57=0,0,SUMIFS('Полная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E57" s="137">
        <f ca="1">IF($D57=0,0,SUMIFS('Полная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F57" s="137">
        <f ca="1">IF($D57=0,0,SUMIFS('Полная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G57" s="137">
        <f ca="1">IF($D57=0,0,SUMIFS('Полная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H57" s="137">
        <f ca="1">IF($D57=0,0,SUMIFS('Полная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I57" s="137">
        <f ca="1">IF($D57=0,0,SUMIFS('Полная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J57" s="137">
        <f ca="1">IF($D57=0,0,SUMIFS('Полная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K57" s="137">
        <f ca="1">IF($D57=0,0,SUMIFS('Полная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L57" s="137">
        <f ca="1">IF($D57=0,0,SUMIFS('Полная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M57" s="137">
        <f ca="1">IF($D57=0,0,SUMIFS('Полная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N57" s="137">
        <f ca="1">IF($D57=0,0,SUMIFS('Полная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O57" s="137">
        <f ca="1">IF($D57=0,0,SUMIFS('Полная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P57" s="137">
        <f ca="1">IF($D57=0,0,SUMIFS('Полная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Q57" s="137">
        <f ca="1">IF($D57=0,0,SUMIFS('Полная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R57" s="137">
        <f ca="1">IF($D57=0,0,SUMIFS('Полная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S57" s="137">
        <f ca="1">IF($D57=0,0,SUMIFS('Полная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T57" s="137">
        <f ca="1">IF($D57=0,0,SUMIFS('Полная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U57" s="137">
        <f ca="1">IF($D57=0,0,SUMIFS('Полная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V57" s="137">
        <f ca="1">IF($D57=0,0,SUMIFS('Полная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W57" s="137">
        <f ca="1">IF($D57=0,0,SUMIFS('Полная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X57" s="137">
        <f ca="1">IF($D57=0,0,SUMIFS('Полная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Y57" s="137">
        <f ca="1">IF($D57=0,0,SUMIFS('Полная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IZ57" s="137">
        <f ca="1">IF($D57=0,0,SUMIFS('Полная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A57" s="137">
        <f ca="1">IF($D57=0,0,SUMIFS('Полная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B57" s="137">
        <f ca="1">IF($D57=0,0,SUMIFS('Полная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C57" s="137">
        <f ca="1">IF($D57=0,0,SUMIFS('Полная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D57" s="137">
        <f ca="1">IF($D57=0,0,SUMIFS('Полная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E57" s="137">
        <f ca="1">IF($D57=0,0,SUMIFS('Полная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F57" s="137">
        <f ca="1">IF($D57=0,0,SUMIFS('Полная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G57" s="137">
        <f ca="1">IF($D57=0,0,SUMIFS('Полная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H57" s="137">
        <f ca="1">IF($D57=0,0,SUMIFS('Полная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I57" s="137">
        <f ca="1">IF($D57=0,0,SUMIFS('Полная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J57" s="137">
        <f ca="1">IF($D57=0,0,SUMIFS('Полная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K57" s="137">
        <f ca="1">IF($D57=0,0,SUMIFS('Полная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L57" s="137">
        <f ca="1">IF($D57=0,0,SUMIFS('Полная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M57" s="137">
        <f ca="1">IF($D57=0,0,SUMIFS('Полная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N57" s="137">
        <f ca="1">IF($D57=0,0,SUMIFS('Полная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O57" s="137">
        <f ca="1">IF($D57=0,0,SUMIFS('Полная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P57" s="137">
        <f ca="1">IF($D57=0,0,SUMIFS('Полная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Q57" s="137">
        <f ca="1">IF($D57=0,0,SUMIFS('Полная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R57" s="137">
        <f ca="1">IF($D57=0,0,SUMIFS('Полная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S57" s="137">
        <f ca="1">IF($D57=0,0,SUMIFS('Полная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T57" s="137">
        <f ca="1">IF($D57=0,0,SUMIFS('Полная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U57" s="137">
        <f ca="1">IF($D57=0,0,SUMIFS('Полная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V57" s="137">
        <f ca="1">IF($D57=0,0,SUMIFS('Полная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W57" s="137">
        <f ca="1">IF($D57=0,0,SUMIFS('Полная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X57" s="137">
        <f ca="1">IF($D57=0,0,SUMIFS('Полная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Y57" s="137">
        <f ca="1">IF($D57=0,0,SUMIFS('Полная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JZ57" s="137">
        <f ca="1">IF($D57=0,0,SUMIFS('Полная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A57" s="137">
        <f ca="1">IF($D57=0,0,SUMIFS('Полная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B57" s="137">
        <f ca="1">IF($D57=0,0,SUMIFS('Полная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C57" s="137">
        <f ca="1">IF($D57=0,0,SUMIFS('Полная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D57" s="137">
        <f ca="1">IF($D57=0,0,SUMIFS('Полная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E57" s="137">
        <f ca="1">IF($D57=0,0,SUMIFS('Полная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F57" s="137">
        <f ca="1">IF($D57=0,0,SUMIFS('Полная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G57" s="137">
        <f ca="1">IF($D57=0,0,SUMIFS('Полная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H57" s="137">
        <f ca="1">IF($D57=0,0,SUMIFS('Полная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I57" s="137">
        <f ca="1">IF($D57=0,0,SUMIFS('Полная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J57" s="137">
        <f ca="1">IF($D57=0,0,SUMIFS('Полная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K57" s="137">
        <f ca="1">IF($D57=0,0,SUMIFS('Полная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L57" s="137">
        <f ca="1">IF($D57=0,0,SUMIFS('Полная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M57" s="137">
        <f ca="1">IF($D57=0,0,SUMIFS('Полная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N57" s="137">
        <f ca="1">IF($D57=0,0,SUMIFS('Полная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O57" s="137">
        <f ca="1">IF($D57=0,0,SUMIFS('Полная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P57" s="137">
        <f ca="1">IF($D57=0,0,SUMIFS('Полная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Q57" s="137">
        <f ca="1">IF($D57=0,0,SUMIFS('Полная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R57" s="137">
        <f ca="1">IF($D57=0,0,SUMIFS('Полная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S57" s="137">
        <f ca="1">IF($D57=0,0,SUMIFS('Полная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T57" s="137">
        <f ca="1">IF($D57=0,0,SUMIFS('Полная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U57" s="137">
        <f ca="1">IF($D57=0,0,SUMIFS('Полная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V57" s="137">
        <f ca="1">IF($D57=0,0,SUMIFS('Полная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W57" s="137">
        <f ca="1">IF($D57=0,0,SUMIFS('Полная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X57" s="137">
        <f ca="1">IF($D57=0,0,SUMIFS('Полная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Y57" s="137">
        <f ca="1">IF($D57=0,0,SUMIFS('Полная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KZ57" s="137">
        <f ca="1">IF($D57=0,0,SUMIFS('Полная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A57" s="137">
        <f ca="1">IF($D57=0,0,SUMIFS('Полная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B57" s="137">
        <f ca="1">IF($D57=0,0,SUMIFS('Полная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C57" s="137">
        <f ca="1">IF($D57=0,0,SUMIFS('Полная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D57" s="137">
        <f ca="1">IF($D57=0,0,SUMIFS('Полная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E57" s="137">
        <f ca="1">IF($D57=0,0,SUMIFS('Полная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F57" s="137">
        <f ca="1">IF($D57=0,0,SUMIFS('Полная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G57" s="137">
        <f ca="1">IF($D57=0,0,SUMIFS('Полная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H57" s="137">
        <f ca="1">IF($D57=0,0,SUMIFS('Полная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I57" s="137">
        <f ca="1">IF($D57=0,0,SUMIFS('Полная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J57" s="137">
        <f ca="1">IF($D57=0,0,SUMIFS('Полная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K57" s="137">
        <f ca="1">IF($D57=0,0,SUMIFS('Полная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L57" s="137">
        <f ca="1">IF($D57=0,0,SUMIFS('Полная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M57" s="137">
        <f ca="1">IF($D57=0,0,SUMIFS('Полная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N57" s="137">
        <f ca="1">IF($D57=0,0,SUMIFS('Полная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O57" s="137">
        <f ca="1">IF($D57=0,0,SUMIFS('Полная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P57" s="137">
        <f ca="1">IF($D57=0,0,SUMIFS('Полная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Q57" s="137">
        <f ca="1">IF($D57=0,0,SUMIFS('Полная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R57" s="137">
        <f ca="1">IF($D57=0,0,SUMIFS('Полная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S57" s="137">
        <f ca="1">IF($D57=0,0,SUMIFS('Полная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T57" s="137">
        <f ca="1">IF($D57=0,0,SUMIFS('Полная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U57" s="137">
        <f ca="1">IF($D57=0,0,SUMIFS('Полная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V57" s="137">
        <f ca="1">IF($D57=0,0,SUMIFS('Полная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W57" s="137">
        <f ca="1">IF($D57=0,0,SUMIFS('Полная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X57" s="137">
        <f ca="1">IF($D57=0,0,SUMIFS('Полная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Y57" s="137">
        <f ca="1">IF($D57=0,0,SUMIFS('Полная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LZ57" s="137">
        <f ca="1">IF($D57=0,0,SUMIFS('Полная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A57" s="137">
        <f ca="1">IF($D57=0,0,SUMIFS('Полная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B57" s="137">
        <f ca="1">IF($D57=0,0,SUMIFS('Полная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C57" s="137">
        <f ca="1">IF($D57=0,0,SUMIFS('Полная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D57" s="137">
        <f ca="1">IF($D57=0,0,SUMIFS('Полная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E57" s="137">
        <f ca="1">IF($D57=0,0,SUMIFS('Полная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F57" s="137">
        <f ca="1">IF($D57=0,0,SUMIFS('Полная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G57" s="137">
        <f ca="1">IF($D57=0,0,SUMIFS('Полная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H57" s="137">
        <f ca="1">IF($D57=0,0,SUMIFS('Полная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I57" s="137">
        <f ca="1">IF($D57=0,0,SUMIFS('Полная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J57" s="137">
        <f ca="1">IF($D57=0,0,SUMIFS('Полная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K57" s="137">
        <f ca="1">IF($D57=0,0,SUMIFS('Полная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L57" s="137">
        <f ca="1">IF($D57=0,0,SUMIFS('Полная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M57" s="137">
        <f ca="1">IF($D57=0,0,SUMIFS('Полная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N57" s="137">
        <f ca="1">IF($D57=0,0,SUMIFS('Полная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O57" s="137">
        <f ca="1">IF($D57=0,0,SUMIFS('Полная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P57" s="137">
        <f ca="1">IF($D57=0,0,SUMIFS('Полная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Q57" s="137">
        <f ca="1">IF($D57=0,0,SUMIFS('Полная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R57" s="137">
        <f ca="1">IF($D57=0,0,SUMIFS('Полная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S57" s="137">
        <f ca="1">IF($D57=0,0,SUMIFS('Полная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T57" s="137">
        <f ca="1">IF($D57=0,0,SUMIFS('Полная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U57" s="137">
        <f ca="1">IF($D57=0,0,SUMIFS('Полная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V57" s="137">
        <f ca="1">IF($D57=0,0,SUMIFS('Полная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W57" s="137">
        <f ca="1">IF($D57=0,0,SUMIFS('Полная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X57" s="137">
        <f ca="1">IF($D57=0,0,SUMIFS('Полная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Y57" s="137">
        <f ca="1">IF($D57=0,0,SUMIFS('Полная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MZ57" s="137">
        <f ca="1">IF($D57=0,0,SUMIFS('Полная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A57" s="137">
        <f ca="1">IF($D57=0,0,SUMIFS('Полная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B57" s="137">
        <f ca="1">IF($D57=0,0,SUMIFS('Полная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C57" s="137">
        <f ca="1">IF($D57=0,0,SUMIFS('Полная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D57" s="137">
        <f ca="1">IF($D57=0,0,SUMIFS('Полная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E57" s="137">
        <f ca="1">IF($D57=0,0,SUMIFS('Полная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F57" s="137">
        <f ca="1">IF($D57=0,0,SUMIFS('Полная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G57" s="137">
        <f ca="1">IF($D57=0,0,SUMIFS('Полная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H57" s="137">
        <f ca="1">IF($D57=0,0,SUMIFS('Полная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I57" s="137">
        <f ca="1">IF($D57=0,0,SUMIFS('Полная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J57" s="137">
        <f ca="1">IF($D57=0,0,SUMIFS('Полная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K57" s="137">
        <f ca="1">IF($D57=0,0,SUMIFS('Полная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L57" s="137">
        <f ca="1">IF($D57=0,0,SUMIFS('Полная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M57" s="137">
        <f ca="1">IF($D57=0,0,SUMIFS('Полная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N57" s="137">
        <f ca="1">IF($D57=0,0,SUMIFS('Полная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O57" s="137">
        <f ca="1">IF($D57=0,0,SUMIFS('Полная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P57" s="137">
        <f ca="1">IF($D57=0,0,SUMIFS('Полная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Q57" s="137">
        <f ca="1">IF($D57=0,0,SUMIFS('Полная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R57" s="137">
        <f ca="1">IF($D57=0,0,SUMIFS('Полная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S57" s="137">
        <f ca="1">IF($D57=0,0,SUMIFS('Полная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T57" s="137">
        <f ca="1">IF($D57=0,0,SUMIFS('Полная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U57" s="137">
        <f ca="1">IF($D57=0,0,SUMIFS('Полная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V57" s="137">
        <f ca="1">IF($D57=0,0,SUMIFS('Полная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W57" s="137">
        <f ca="1">IF($D57=0,0,SUMIFS('Полная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X57" s="137">
        <f ca="1">IF($D57=0,0,SUMIFS('Полная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Y57" s="137">
        <f ca="1">IF($D57=0,0,SUMIFS('Полная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NZ57" s="137">
        <f ca="1">IF($D57=0,0,SUMIFS('Полная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A57" s="137">
        <f ca="1">IF($D57=0,0,SUMIFS('Полная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B57" s="137">
        <f ca="1">IF($D57=0,0,SUMIFS('Полная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C57" s="137">
        <f ca="1">IF($D57=0,0,SUMIFS('Полная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D57" s="137">
        <f ca="1">IF($D57=0,0,SUMIFS('Полная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E57" s="137">
        <f ca="1">IF($D57=0,0,SUMIFS('Полная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F57" s="137">
        <f ca="1">IF($D57=0,0,SUMIFS('Полная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G57" s="137">
        <f ca="1">IF($D57=0,0,SUMIFS('Полная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H57" s="137">
        <f ca="1">IF($D57=0,0,SUMIFS('Полная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I57" s="137">
        <f ca="1">IF($D57=0,0,SUMIFS('Полная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J57" s="137">
        <f ca="1">IF($D57=0,0,SUMIFS('Полная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K57" s="137">
        <f ca="1">IF($D57=0,0,SUMIFS('Полная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L57" s="137">
        <f ca="1">IF($D57=0,0,SUMIFS('Полная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M57" s="137">
        <f ca="1">IF($D57=0,0,SUMIFS('Полная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N57" s="137">
        <f ca="1">IF($D57=0,0,SUMIFS('Полная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O57" s="137">
        <f ca="1">IF($D57=0,0,SUMIFS('Полная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P57" s="137">
        <f ca="1">IF($D57=0,0,SUMIFS('Полная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Q57" s="137">
        <f ca="1">IF($D57=0,0,SUMIFS('Полная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R57" s="137">
        <f ca="1">IF($D57=0,0,SUMIFS('Полная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S57" s="137">
        <f ca="1">IF($D57=0,0,SUMIFS('Полная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T57" s="137">
        <f ca="1">IF($D57=0,0,SUMIFS('Полная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U57" s="137">
        <f ca="1">IF($D57=0,0,SUMIFS('Полная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V57" s="137">
        <f ca="1">IF($D57=0,0,SUMIFS('Полная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W57" s="137">
        <f ca="1">IF($D57=0,0,SUMIFS('Полная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X57" s="137">
        <f ca="1">IF($D57=0,0,SUMIFS('Полная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Y57" s="137">
        <f ca="1">IF($D57=0,0,SUMIFS('Полная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OZ57" s="137">
        <f ca="1">IF($D57=0,0,SUMIFS('Полная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A57" s="137">
        <f ca="1">IF($D57=0,0,SUMIFS('Полная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B57" s="137">
        <f ca="1">IF($D57=0,0,SUMIFS('Полная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C57" s="137">
        <f ca="1">IF($D57=0,0,SUMIFS('Полная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D57" s="137">
        <f ca="1">IF($D57=0,0,SUMIFS('Полная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E57" s="137">
        <f ca="1">IF($D57=0,0,SUMIFS('Полная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F57" s="137">
        <f ca="1">IF($D57=0,0,SUMIFS('Полная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G57" s="137">
        <f ca="1">IF($D57=0,0,SUMIFS('Полная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H57" s="137">
        <f ca="1">IF($D57=0,0,SUMIFS('Полная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I57" s="137">
        <f ca="1">IF($D57=0,0,SUMIFS('Полная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J57" s="137">
        <f ca="1">IF($D57=0,0,SUMIFS('Полная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K57" s="137">
        <f ca="1">IF($D57=0,0,SUMIFS('Полная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L57" s="137">
        <f ca="1">IF($D57=0,0,SUMIFS('Полная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M57" s="137">
        <f ca="1">IF($D57=0,0,SUMIFS('Полная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N57" s="137">
        <f ca="1">IF($D57=0,0,SUMIFS('Полная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O57" s="137">
        <f ca="1">IF($D57=0,0,SUMIFS('Полная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P57" s="137">
        <f ca="1">IF($D57=0,0,SUMIFS('Полная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Q57" s="137">
        <f ca="1">IF($D57=0,0,SUMIFS('Полная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R57" s="137">
        <f ca="1">IF($D57=0,0,SUMIFS('Полная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S57" s="137">
        <f ca="1">IF($D57=0,0,SUMIFS('Полная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T57" s="137">
        <f ca="1">IF($D57=0,0,SUMIFS('Полная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U57" s="137">
        <f ca="1">IF($D57=0,0,SUMIFS('Полная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V57" s="137">
        <f ca="1">IF($D57=0,0,SUMIFS('Полная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W57" s="137">
        <f ca="1">IF($D57=0,0,SUMIFS('Полная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X57" s="137">
        <f ca="1">IF($D57=0,0,SUMIFS('Полная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Y57" s="137">
        <f ca="1">IF($D57=0,0,SUMIFS('Полная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PZ57" s="137">
        <f ca="1">IF($D57=0,0,SUMIFS('Полная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A57" s="137">
        <f ca="1">IF($D57=0,0,SUMIFS('Полная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B57" s="137">
        <f ca="1">IF($D57=0,0,SUMIFS('Полная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C57" s="137">
        <f ca="1">IF($D57=0,0,SUMIFS('Полная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D57" s="137">
        <f ca="1">IF($D57=0,0,SUMIFS('Полная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E57" s="137">
        <f ca="1">IF($D57=0,0,SUMIFS('Полная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F57" s="137">
        <f ca="1">IF($D57=0,0,SUMIFS('Полная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G57" s="137">
        <f ca="1">IF($D57=0,0,SUMIFS('Полная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H57" s="137">
        <f ca="1">IF($D57=0,0,SUMIFS('Полная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I57" s="137">
        <f ca="1">IF($D57=0,0,SUMIFS('Полная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J57" s="137">
        <f ca="1">IF($D57=0,0,SUMIFS('Полная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K57" s="137">
        <f ca="1">IF($D57=0,0,SUMIFS('Полная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L57" s="137">
        <f ca="1">IF($D57=0,0,SUMIFS('Полная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M57" s="137">
        <f ca="1">IF($D57=0,0,SUMIFS('Полная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N57" s="137">
        <f ca="1">IF($D57=0,0,SUMIFS('Полная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O57" s="137">
        <f ca="1">IF($D57=0,0,SUMIFS('Полная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P57" s="137">
        <f ca="1">IF($D57=0,0,SUMIFS('Полная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Q57" s="137">
        <f ca="1">IF($D57=0,0,SUMIFS('Полная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R57" s="137">
        <f ca="1">IF($D57=0,0,SUMIFS('Полная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S57" s="137">
        <f ca="1">IF($D57=0,0,SUMIFS('Полная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T57" s="137">
        <f ca="1">IF($D57=0,0,SUMIFS('Полная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U57" s="137">
        <f ca="1">IF($D57=0,0,SUMIFS('Полная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V57" s="137">
        <f ca="1">IF($D57=0,0,SUMIFS('Полная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W57" s="137">
        <f ca="1">IF($D57=0,0,SUMIFS('Полная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X57" s="137">
        <f ca="1">IF($D57=0,0,SUMIFS('Полная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Y57" s="137">
        <f ca="1">IF($D57=0,0,SUMIFS('Полная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QZ57" s="137">
        <f ca="1">IF($D57=0,0,SUMIFS('Полная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A57" s="137">
        <f ca="1">IF($D57=0,0,SUMIFS('Полная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B57" s="137">
        <f ca="1">IF($D57=0,0,SUMIFS('Полная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C57" s="137">
        <f ca="1">IF($D57=0,0,SUMIFS('Полная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D57" s="137">
        <f ca="1">IF($D57=0,0,SUMIFS('Полная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E57" s="137">
        <f ca="1">IF($D57=0,0,SUMIFS('Полная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F57" s="137">
        <f ca="1">IF($D57=0,0,SUMIFS('Полная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G57" s="137">
        <f ca="1">IF($D57=0,0,SUMIFS('Полная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H57" s="137">
        <f ca="1">IF($D57=0,0,SUMIFS('Полная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I57" s="137">
        <f ca="1">IF($D57=0,0,SUMIFS('Полная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J57" s="137">
        <f ca="1">IF($D57=0,0,SUMIFS('Полная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K57" s="137">
        <f ca="1">IF($D57=0,0,SUMIFS('Полная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L57" s="137">
        <f ca="1">IF($D57=0,0,SUMIFS('Полная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M57" s="137">
        <f ca="1">IF($D57=0,0,SUMIFS('Полная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N57" s="137">
        <f ca="1">IF($D57=0,0,SUMIFS('Полная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O57" s="137">
        <f ca="1">IF($D57=0,0,SUMIFS('Полная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P57" s="137">
        <f ca="1">IF($D57=0,0,SUMIFS('Полная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Q57" s="137">
        <f ca="1">IF($D57=0,0,SUMIFS('Полная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R57" s="137">
        <f ca="1">IF($D57=0,0,SUMIFS('Полная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S57" s="137">
        <f ca="1">IF($D57=0,0,SUMIFS('Полная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T57" s="137">
        <f ca="1">IF($D57=0,0,SUMIFS('Полная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U57" s="137">
        <f ca="1">IF($D57=0,0,SUMIFS('Полная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V57" s="137">
        <f ca="1">IF($D57=0,0,SUMIFS('Полная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W57" s="137">
        <f ca="1">IF($D57=0,0,SUMIFS('Полная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X57" s="137">
        <f ca="1">IF($D57=0,0,SUMIFS('Полная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Y57" s="137">
        <f ca="1">IF($D57=0,0,SUMIFS('Полная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RZ57" s="137">
        <f ca="1">IF($D57=0,0,SUMIFS('Полная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A57" s="137">
        <f ca="1">IF($D57=0,0,SUMIFS('Полная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B57" s="137">
        <f ca="1">IF($D57=0,0,SUMIFS('Полная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C57" s="137">
        <f ca="1">IF($D57=0,0,SUMIFS('Полная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D57" s="137">
        <f ca="1">IF($D57=0,0,SUMIFS('Полная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E57" s="137">
        <f ca="1">IF($D57=0,0,SUMIFS('Полная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F57" s="137">
        <f ca="1">IF($D57=0,0,SUMIFS('Полная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G57" s="137">
        <f ca="1">IF($D57=0,0,SUMIFS('Полная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H57" s="137">
        <f ca="1">IF($D57=0,0,SUMIFS('Полная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I57" s="137">
        <f ca="1">IF($D57=0,0,SUMIFS('Полная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J57" s="137">
        <f ca="1">IF($D57=0,0,SUMIFS('Полная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K57" s="137">
        <f ca="1">IF($D57=0,0,SUMIFS('Полная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L57" s="137">
        <f ca="1">IF($D57=0,0,SUMIFS('Полная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M57" s="137">
        <f ca="1">IF($D57=0,0,SUMIFS('Полная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N57" s="137">
        <f ca="1">IF($D57=0,0,SUMIFS('Полная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O57" s="137">
        <f ca="1">IF($D57=0,0,SUMIFS('Полная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P57" s="137">
        <f ca="1">IF($D57=0,0,SUMIFS('Полная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Q57" s="137">
        <f ca="1">IF($D57=0,0,SUMIFS('Полная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R57" s="137">
        <f ca="1">IF($D57=0,0,SUMIFS('Полная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S57" s="137">
        <f ca="1">IF($D57=0,0,SUMIFS('Полная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T57" s="137">
        <f ca="1">IF($D57=0,0,SUMIFS('Полная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U57" s="137">
        <f ca="1">IF($D57=0,0,SUMIFS('Полная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V57" s="137">
        <f ca="1">IF($D57=0,0,SUMIFS('Полная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W57" s="137">
        <f ca="1">IF($D57=0,0,SUMIFS('Полная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X57" s="137">
        <f ca="1">IF($D57=0,0,SUMIFS('Полная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Y57" s="137">
        <f ca="1">IF($D57=0,0,SUMIFS('Полная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SZ57" s="137">
        <f ca="1">IF($D57=0,0,SUMIFS('Полная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A57" s="137">
        <f ca="1">IF($D57=0,0,SUMIFS('Полная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B57" s="137">
        <f ca="1">IF($D57=0,0,SUMIFS('Полная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C57" s="137">
        <f ca="1">IF($D57=0,0,SUMIFS('Полная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D57" s="137">
        <f ca="1">IF($D57=0,0,SUMIFS('Полная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E57" s="137">
        <f ca="1">IF($D57=0,0,SUMIFS('Полная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F57" s="137">
        <f ca="1">IF($D57=0,0,SUMIFS('Полная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G57" s="137">
        <f ca="1">IF($D57=0,0,SUMIFS('Полная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H57" s="137">
        <f ca="1">IF($D57=0,0,SUMIFS('Полная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I57" s="137">
        <f ca="1">IF($D57=0,0,SUMIFS('Полная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J57" s="137">
        <f ca="1">IF($D57=0,0,SUMIFS('Полная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K57" s="137">
        <f ca="1">IF($D57=0,0,SUMIFS('Полная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L57" s="137">
        <f ca="1">IF($D57=0,0,SUMIFS('Полная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M57" s="137">
        <f ca="1">IF($D57=0,0,SUMIFS('Полная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N57" s="137">
        <f ca="1">IF($D57=0,0,SUMIFS('Полная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O57" s="137">
        <f ca="1">IF($D57=0,0,SUMIFS('Полная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P57" s="137">
        <f ca="1">IF($D57=0,0,SUMIFS('Полная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Q57" s="137">
        <f ca="1">IF($D57=0,0,SUMIFS('Полная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R57" s="137">
        <f ca="1">IF($D57=0,0,SUMIFS('Полная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S57" s="137">
        <f ca="1">IF($D57=0,0,SUMIFS('Полная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T57" s="137">
        <f ca="1">IF($D57=0,0,SUMIFS('Полная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U57" s="137">
        <f ca="1">IF($D57=0,0,SUMIFS('Полная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V57" s="137">
        <f ca="1">IF($D57=0,0,SUMIFS('Полная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W57" s="137">
        <f ca="1">IF($D57=0,0,SUMIFS('Полная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X57" s="137">
        <f ca="1">IF($D57=0,0,SUMIFS('Полная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Y57" s="137">
        <f ca="1">IF($D57=0,0,SUMIFS('Полная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TZ57" s="137">
        <f ca="1">IF($D57=0,0,SUMIFS('Полная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A57" s="137">
        <f ca="1">IF($D57=0,0,SUMIFS('Полная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B57" s="137">
        <f ca="1">IF($D57=0,0,SUMIFS('Полная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C57" s="137">
        <f ca="1">IF($D57=0,0,SUMIFS('Полная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D57" s="137">
        <f ca="1">IF($D57=0,0,SUMIFS('Полная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E57" s="137">
        <f ca="1">IF($D57=0,0,SUMIFS('Полная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F57" s="137">
        <f ca="1">IF($D57=0,0,SUMIFS('Полная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G57" s="137">
        <f ca="1">IF($D57=0,0,SUMIFS('Полная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H57" s="137">
        <f ca="1">IF($D57=0,0,SUMIFS('Полная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I57" s="137">
        <f ca="1">IF($D57=0,0,SUMIFS('Полная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J57" s="137">
        <f ca="1">IF($D57=0,0,SUMIFS('Полная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K57" s="137">
        <f ca="1">IF($D57=0,0,SUMIFS('Полная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L57" s="137">
        <f ca="1">IF($D57=0,0,SUMIFS('Полная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M57" s="137">
        <f ca="1">IF($D57=0,0,SUMIFS('Полная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N57" s="137">
        <f ca="1">IF($D57=0,0,SUMIFS('Полная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O57" s="137">
        <f ca="1">IF($D57=0,0,SUMIFS('Полная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P57" s="137">
        <f ca="1">IF($D57=0,0,SUMIFS('Полная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Q57" s="137">
        <f ca="1">IF($D57=0,0,SUMIFS('Полная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R57" s="137">
        <f ca="1">IF($D57=0,0,SUMIFS('Полная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S57" s="137">
        <f ca="1">IF($D57=0,0,SUMIFS('Полная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T57" s="137">
        <f ca="1">IF($D57=0,0,SUMIFS('Полная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U57" s="137">
        <f ca="1">IF($D57=0,0,SUMIFS('Полная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V57" s="137">
        <f ca="1">IF($D57=0,0,SUMIFS('Полная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W57" s="137">
        <f ca="1">IF($D57=0,0,SUMIFS('Полная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X57" s="137">
        <f ca="1">IF($D57=0,0,SUMIFS('Полная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Y57" s="137">
        <f ca="1">IF($D57=0,0,SUMIFS('Полная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UZ57" s="137">
        <f ca="1">IF($D57=0,0,SUMIFS('Полная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A57" s="137">
        <f ca="1">IF($D57=0,0,SUMIFS('Полная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B57" s="137">
        <f ca="1">IF($D57=0,0,SUMIFS('Полная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C57" s="137">
        <f ca="1">IF($D57=0,0,SUMIFS('Полная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D57" s="137">
        <f ca="1">IF($D57=0,0,SUMIFS('Полная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E57" s="137">
        <f ca="1">IF($D57=0,0,SUMIFS('Полная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F57" s="137">
        <f ca="1">IF($D57=0,0,SUMIFS('Полная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G57" s="137">
        <f ca="1">IF($D57=0,0,SUMIFS('Полная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H57" s="137">
        <f ca="1">IF($D57=0,0,SUMIFS('Полная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I57" s="137">
        <f ca="1">IF($D57=0,0,SUMIFS('Полная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J57" s="137">
        <f ca="1">IF($D57=0,0,SUMIFS('Полная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K57" s="137">
        <f ca="1">IF($D57=0,0,SUMIFS('Полная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L57" s="137">
        <f ca="1">IF($D57=0,0,SUMIFS('Полная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M57" s="137">
        <f ca="1">IF($D57=0,0,SUMIFS('Полная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N57" s="137">
        <f ca="1">IF($D57=0,0,SUMIFS('Полная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O57" s="137">
        <f ca="1">IF($D57=0,0,SUMIFS('Полная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P57" s="137">
        <f ca="1">IF($D57=0,0,SUMIFS('Полная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Q57" s="137">
        <f ca="1">IF($D57=0,0,SUMIFS('Полная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R57" s="137">
        <f ca="1">IF($D57=0,0,SUMIFS('Полная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S57" s="137">
        <f ca="1">IF($D57=0,0,SUMIFS('Полная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T57" s="137">
        <f ca="1">IF($D57=0,0,SUMIFS('Полная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U57" s="137">
        <f ca="1">IF($D57=0,0,SUMIFS('Полная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V57" s="137">
        <f ca="1">IF($D57=0,0,SUMIFS('Полная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W57" s="137">
        <f ca="1">IF($D57=0,0,SUMIFS('Полная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X57" s="137">
        <f ca="1">IF($D57=0,0,SUMIFS('Полная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Y57" s="137">
        <f ca="1">IF($D57=0,0,SUMIFS('Полная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VZ57" s="137">
        <f ca="1">IF($D57=0,0,SUMIFS('Полная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A57" s="137">
        <f ca="1">IF($D57=0,0,SUMIFS('Полная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B57" s="137">
        <f ca="1">IF($D57=0,0,SUMIFS('Полная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C57" s="137">
        <f ca="1">IF($D57=0,0,SUMIFS('Полная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D57" s="137">
        <f ca="1">IF($D57=0,0,SUMIFS('Полная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E57" s="137">
        <f ca="1">IF($D57=0,0,SUMIFS('Полная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F57" s="137">
        <f ca="1">IF($D57=0,0,SUMIFS('Полная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G57" s="137">
        <f ca="1">IF($D57=0,0,SUMIFS('Полная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H57" s="137">
        <f ca="1">IF($D57=0,0,SUMIFS('Полная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I57" s="137">
        <f ca="1">IF($D57=0,0,SUMIFS('Полная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J57" s="137">
        <f ca="1">IF($D57=0,0,SUMIFS('Полная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K57" s="137">
        <f ca="1">IF($D57=0,0,SUMIFS('Полная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L57" s="137">
        <f ca="1">IF($D57=0,0,SUMIFS('Полная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M57" s="137">
        <f ca="1">IF($D57=0,0,SUMIFS('Полная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N57" s="137">
        <f ca="1">IF($D57=0,0,SUMIFS('Полная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O57" s="137">
        <f ca="1">IF($D57=0,0,SUMIFS('Полная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P57" s="137">
        <f ca="1">IF($D57=0,0,SUMIFS('Полная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Q57" s="137">
        <f ca="1">IF($D57=0,0,SUMIFS('Полная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R57" s="137">
        <f ca="1">IF($D57=0,0,SUMIFS('Полная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S57" s="137">
        <f ca="1">IF($D57=0,0,SUMIFS('Полная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T57" s="137">
        <f ca="1">IF($D57=0,0,SUMIFS('Полная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U57" s="137">
        <f ca="1">IF($D57=0,0,SUMIFS('Полная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V57" s="137">
        <f ca="1">IF($D57=0,0,SUMIFS('Полная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W57" s="137">
        <f ca="1">IF($D57=0,0,SUMIFS('Полная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X57" s="137">
        <f ca="1">IF($D57=0,0,SUMIFS('Полная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Y57" s="137">
        <f ca="1">IF($D57=0,0,SUMIFS('Полная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WZ57" s="137">
        <f ca="1">IF($D57=0,0,SUMIFS('Полная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A57" s="137">
        <f ca="1">IF($D57=0,0,SUMIFS('Полная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B57" s="137">
        <f ca="1">IF($D57=0,0,SUMIFS('Полная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C57" s="137">
        <f ca="1">IF($D57=0,0,SUMIFS('Полная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D57" s="137">
        <f ca="1">IF($D57=0,0,SUMIFS('Полная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E57" s="137">
        <f ca="1">IF($D57=0,0,SUMIFS('Полная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F57" s="137">
        <f ca="1">IF($D57=0,0,SUMIFS('Полная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G57" s="137">
        <f ca="1">IF($D57=0,0,SUMIFS('Полная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H57" s="137">
        <f ca="1">IF($D57=0,0,SUMIFS('Полная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I57" s="137">
        <f ca="1">IF($D57=0,0,SUMIFS('Полная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J57" s="137">
        <f ca="1">IF($D57=0,0,SUMIFS('Полная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K57" s="137">
        <f ca="1">IF($D57=0,0,SUMIFS('Полная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L57" s="137">
        <f ca="1">IF($D57=0,0,SUMIFS('Полная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M57" s="137">
        <f ca="1">IF($D57=0,0,SUMIFS('Полная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N57" s="137">
        <f ca="1">IF($D57=0,0,SUMIFS('Полная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O57" s="137">
        <f ca="1">IF($D57=0,0,SUMIFS('Полная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P57" s="141">
        <f ca="1">IF($D57=0,0,SUMIFS('Полная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Q57" s="137">
        <f ca="1">IF($D57=0,0,SUMIFS('Полная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R57" s="137">
        <f ca="1">IF($D57=0,0,SUMIFS('Полная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S57" s="137">
        <f ca="1">IF($D57=0,0,SUMIFS('Полная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T57" s="137">
        <f ca="1">IF($D57=0,0,SUMIFS('Полная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U57" s="137">
        <f ca="1">IF($D57=0,0,SUMIFS('Полная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V57" s="137">
        <f ca="1">IF($D57=0,0,SUMIFS('Полная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W57" s="137">
        <f ca="1">IF($D57=0,0,SUMIFS('Полная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X57" s="137">
        <f ca="1">IF($D57=0,0,SUMIFS('Полная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Y57" s="137">
        <f ca="1">IF($D57=0,0,SUMIFS('Полная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XZ57" s="137">
        <f ca="1">IF($D57=0,0,SUMIFS('Полная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YA57" s="137">
        <f ca="1">IF($D57=0,0,SUMIFS('Полная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YB57" s="137">
        <f ca="1">IF($D57=0,0,SUMIFS('Полная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YC57" s="137">
        <f ca="1">IF($D57=0,0,SUMIFS('Полная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YD57" s="137">
        <f ca="1">IF($D57=0,0,SUMIFS('Полная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YE57" s="141">
        <f ca="1">IF($D57=0,0,SUMIFS('Полная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(Авто)'!YP"&amp;$J$42),$C57)/$D57)</f>
        <v>0</v>
      </c>
      <c r="YF57" s="104"/>
      <c r="YG57" s="94"/>
    </row>
    <row r="58" spans="1:657" s="105" customFormat="1" ht="15" customHeight="1" x14ac:dyDescent="0.25">
      <c r="A58" s="133">
        <v>16</v>
      </c>
      <c r="B58" s="134" t="s">
        <v>745</v>
      </c>
      <c r="C58" s="135" t="s">
        <v>746</v>
      </c>
      <c r="D58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(Авто)'!YP"&amp;$J$42),$C58)</f>
        <v>0</v>
      </c>
      <c r="E58" s="134"/>
      <c r="F58" s="134"/>
      <c r="G58" s="134"/>
      <c r="H58" s="134"/>
      <c r="I58" s="137">
        <f ca="1">IF($D58=0,0,SUMIFS('Полная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58" s="136"/>
      <c r="K58" s="137">
        <f ca="1">IF($D58=0,0,SUMIFS('Полная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58" s="134"/>
      <c r="M58" s="137">
        <f ca="1">IF($D58=0,0,SUMIFS('Полная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58" s="134"/>
      <c r="O58" s="137">
        <f ca="1">IF($D58=0,0,SUMIFS('Полная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58" s="134"/>
      <c r="Q58" s="137">
        <f ca="1">IF($D58=0,0,SUMIFS('Полная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58" s="137">
        <f ca="1">IF($D58=0,0,SUMIFS('Полная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58" s="137">
        <f ca="1">IF($D58=0,0,SUMIFS('Полная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58" s="137">
        <f ca="1">IF($D58=0,0,SUMIFS('Полная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58" s="137">
        <f ca="1">IF($D58=0,0,SUMIFS('Полная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58" s="137">
        <f ca="1">IF($D58=0,0,SUMIFS('Полная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58" s="137">
        <f ca="1">IF($D58=0,0,SUMIFS('Полная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58" s="137">
        <f ca="1">IF($D58=0,0,SUMIFS('Полная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Y58" s="137">
        <f ca="1">IF($D58=0,0,SUMIFS('Полная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Z58" s="137">
        <f ca="1">IF($D58=0,0,SUMIFS('Полная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A58" s="137">
        <f ca="1">IF($D58=0,0,SUMIFS('Полная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B58" s="137">
        <f ca="1">IF($D58=0,0,SUMIFS('Полная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C58" s="137">
        <f ca="1">IF($D58=0,0,SUMIFS('Полная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D58" s="137">
        <f ca="1">IF($D58=0,0,SUMIFS('Полная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E58" s="137">
        <f ca="1">IF($D58=0,0,SUMIFS('Полная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F58" s="137">
        <f ca="1">IF($D58=0,0,SUMIFS('Полная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G58" s="137">
        <f ca="1">IF($D58=0,0,SUMIFS('Полная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H58" s="137">
        <f ca="1">IF($D58=0,0,SUMIFS('Полная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I58" s="137">
        <f ca="1">IF($D58=0,0,SUMIFS('Полная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J58" s="137">
        <f ca="1">IF($D58=0,0,SUMIFS('Полная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K58" s="137">
        <f ca="1">IF($D58=0,0,SUMIFS('Полная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L58" s="137">
        <f ca="1">IF($D58=0,0,SUMIFS('Полная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M58" s="137">
        <f ca="1">IF($D58=0,0,SUMIFS('Полная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N58" s="137">
        <f ca="1">IF($D58=0,0,SUMIFS('Полная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O58" s="137">
        <f ca="1">IF($D58=0,0,SUMIFS('Полная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P58" s="137">
        <f ca="1">IF($D58=0,0,SUMIFS('Полная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Q58" s="137">
        <f ca="1">IF($D58=0,0,SUMIFS('Полная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R58" s="186"/>
      <c r="AS58" s="186"/>
      <c r="AT58" s="187"/>
      <c r="AU58" s="421"/>
      <c r="AV58" s="187"/>
      <c r="AW58" s="421"/>
      <c r="AX58" s="137">
        <f ca="1">IF($D58=0,0,SUMIFS('Полная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Y58" s="137">
        <f ca="1">IF($D58=0,0,SUMIFS('Полная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AZ58" s="137">
        <f ca="1">IF($D58=0,0,SUMIFS('Полная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A58" s="137">
        <f ca="1">IF($D58=0,0,SUMIFS('Полная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B58" s="137">
        <f ca="1">IF($D58=0,0,SUMIFS('Полная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C58" s="137">
        <f ca="1">IF($D58=0,0,SUMIFS('Полная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D58" s="187"/>
      <c r="BE58" s="187"/>
      <c r="BF58" s="137">
        <f ca="1">IF($D58=0,0,SUMIFS('Полная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G58" s="137">
        <f ca="1">IF($D58=0,0,SUMIFS('Полная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H58" s="137">
        <f ca="1">IF($D58=0,0,SUMIFS('Полная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I58" s="137">
        <f ca="1">IF($D58=0,0,SUMIFS('Полная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J58" s="137">
        <f ca="1">IF($D58=0,0,SUMIFS('Полная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K58" s="137">
        <f ca="1">IF($D58=0,0,SUMIFS('Полная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L58" s="187"/>
      <c r="BM58" s="137">
        <f ca="1">IF($D58=0,0,SUMIFS('Полная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N58" s="188"/>
      <c r="BO58" s="134"/>
      <c r="BP58" s="134"/>
      <c r="BQ58" s="137">
        <f ca="1">IF($D58=0,0,SUMIFS('Полная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BR58" s="137"/>
      <c r="BS58" s="134"/>
      <c r="BT58" s="134"/>
      <c r="BU58" s="137"/>
      <c r="BV58" s="134"/>
      <c r="BW58" s="137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7">
        <f ca="1">IF($D58=0,0,SUMIFS('Полная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L58" s="137">
        <f ca="1">IF($D58=0,0,SUMIFS('Полная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M58" s="137">
        <f ca="1">IF($D58=0,0,SUMIFS('Полная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N58" s="137">
        <f ca="1">IF($D58=0,0,SUMIFS('Полная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O58" s="137">
        <f ca="1">IF($D58=0,0,SUMIFS('Полная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P58" s="137">
        <f ca="1">IF($D58=0,0,SUMIFS('Полная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Q58" s="134">
        <f ca="1">IF($D58=0,0,SUMIFS('Полная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R58" s="137">
        <f ca="1">IF($D58=0,0,SUMIFS('Полная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S58" s="137">
        <f ca="1">IF($D58=0,0,SUMIFS('Полная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T58" s="137">
        <f ca="1">IF($D58=0,0,SUMIFS('Полная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U58" s="137">
        <f ca="1">IF($D58=0,0,SUMIFS('Полная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V58" s="137">
        <f ca="1">IF($D58=0,0,SUMIFS('Полная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W58" s="137">
        <f ca="1">IF($D58=0,0,SUMIFS('Полная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X58" s="137">
        <f ca="1">IF($D58=0,0,SUMIFS('Полная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Y58" s="134">
        <f ca="1">IF($D58=0,0,SUMIFS('Полная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CZ58" s="137">
        <f ca="1">IF($D58=0,0,SUMIFS('Полная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A58" s="137">
        <f ca="1">IF($D58=0,0,SUMIFS('Полная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B58" s="137">
        <f ca="1">IF($D58=0,0,SUMIFS('Полная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C58" s="137">
        <f ca="1">IF($D58=0,0,SUMIFS('Полная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D58" s="134"/>
      <c r="DE58" s="137">
        <f ca="1">IF($D58=0,0,SUMIFS('Полная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F58" s="137"/>
      <c r="DG58" s="137">
        <f ca="1">IF($D58=0,0,SUMIFS('Полная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H58" s="137">
        <f ca="1">IF($D58=0,0,SUMIFS('Полная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I58" s="137">
        <f ca="1">IF($D58=0,0,SUMIFS('Полная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J58" s="137">
        <f ca="1">IF($D58=0,0,SUMIFS('Полная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K58" s="137">
        <f ca="1">IF($D58=0,0,SUMIFS('Полная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L58" s="137">
        <f ca="1">IF($D58=0,0,SUMIFS('Полная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M58" s="137">
        <f ca="1">IF($D58=0,0,SUMIFS('Полная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N58" s="137">
        <f ca="1">IF($D58=0,0,SUMIFS('Полная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O58" s="137">
        <f ca="1">IF($D58=0,0,SUMIFS('Полная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P58" s="137">
        <f ca="1">IF($D58=0,0,SUMIFS('Полная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Q58" s="137">
        <f ca="1">IF($D58=0,0,SUMIFS('Полная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R58" s="137">
        <f ca="1">IF($D58=0,0,SUMIFS('Полная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S58" s="137">
        <f ca="1">IF($D58=0,0,SUMIFS('Полная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T58" s="137">
        <f ca="1">IF($D58=0,0,SUMIFS('Полная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U58" s="137">
        <f ca="1">IF($D58=0,0,SUMIFS('Полная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V58" s="137">
        <f ca="1">IF($D58=0,0,SUMIFS('Полная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W58" s="137">
        <f ca="1">IF($D58=0,0,SUMIFS('Полная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X58" s="137">
        <f ca="1">IF($D58=0,0,SUMIFS('Полная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Y58" s="137">
        <f ca="1">IF($D58=0,0,SUMIFS('Полная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DZ58" s="137">
        <f ca="1">IF($D58=0,0,SUMIFS('Полная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A58" s="137">
        <f ca="1">IF($D58=0,0,SUMIFS('Полная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B58" s="137">
        <f ca="1">IF($D58=0,0,SUMIFS('Полная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C58" s="137">
        <f ca="1">IF($D58=0,0,SUMIFS('Полная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D58" s="137">
        <f ca="1">IF($D58=0,0,SUMIFS('Полная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E58" s="137">
        <f ca="1">IF($D58=0,0,SUMIFS('Полная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F58" s="137">
        <f ca="1">IF($D58=0,0,SUMIFS('Полная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G58" s="137">
        <f ca="1">IF($D58=0,0,SUMIFS('Полная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H58" s="137">
        <f ca="1">IF($D58=0,0,SUMIFS('Полная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I58" s="137">
        <f ca="1">IF($D58=0,0,SUMIFS('Полная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J58" s="137">
        <f ca="1">IF($D58=0,0,SUMIFS('Полная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K58" s="137">
        <f ca="1">IF($D58=0,0,SUMIFS('Полная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L58" s="137">
        <f ca="1">IF($D58=0,0,SUMIFS('Полная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M58" s="137">
        <f ca="1">IF($D58=0,0,SUMIFS('Полная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N58" s="137">
        <f ca="1">IF($D58=0,0,SUMIFS('Полная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O58" s="137">
        <f ca="1">IF($D58=0,0,SUMIFS('Полная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P58" s="137">
        <f ca="1">IF($D58=0,0,SUMIFS('Полная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Q58" s="137">
        <f ca="1">IF($D58=0,0,SUMIFS('Полная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R58" s="137">
        <f ca="1">IF($D58=0,0,SUMIFS('Полная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S58" s="137">
        <f ca="1">IF($D58=0,0,SUMIFS('Полная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T58" s="137">
        <f ca="1">IF($D58=0,0,SUMIFS('Полная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U58" s="137">
        <f ca="1">IF($D58=0,0,SUMIFS('Полная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V58" s="137">
        <f ca="1">IF($D58=0,0,SUMIFS('Полная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W58" s="137">
        <f ca="1">IF($D58=0,0,SUMIFS('Полная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X58" s="137">
        <f ca="1">IF($D58=0,0,SUMIFS('Полная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Y58" s="137">
        <f ca="1">IF($D58=0,0,SUMIFS('Полная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EZ58" s="137">
        <f ca="1">IF($D58=0,0,SUMIFS('Полная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A58" s="137">
        <f ca="1">IF($D58=0,0,SUMIFS('Полная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B58" s="137">
        <f ca="1">IF($D58=0,0,SUMIFS('Полная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C58" s="137">
        <f ca="1">IF($D58=0,0,SUMIFS('Полная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D58" s="137">
        <f ca="1">IF($D58=0,0,SUMIFS('Полная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E58" s="137">
        <f ca="1">IF($D58=0,0,SUMIFS('Полная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F58" s="137">
        <f ca="1">IF($D58=0,0,SUMIFS('Полная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G58" s="137">
        <f ca="1">IF($D58=0,0,SUMIFS('Полная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H58" s="137">
        <f ca="1">IF($D58=0,0,SUMIFS('Полная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I58" s="137">
        <f ca="1">IF($D58=0,0,SUMIFS('Полная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J58" s="137">
        <f ca="1">IF($D58=0,0,SUMIFS('Полная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K58" s="137">
        <f ca="1">IF($D58=0,0,SUMIFS('Полная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L58" s="137">
        <f ca="1">IF($D58=0,0,SUMIFS('Полная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M58" s="137">
        <f ca="1">IF($D58=0,0,SUMIFS('Полная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N58" s="137">
        <f ca="1">IF($D58=0,0,SUMIFS('Полная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O58" s="137">
        <f ca="1">IF($D58=0,0,SUMIFS('Полная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P58" s="137">
        <f ca="1">IF($D58=0,0,SUMIFS('Полная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Q58" s="137">
        <f ca="1">IF($D58=0,0,SUMIFS('Полная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R58" s="137">
        <f ca="1">IF($D58=0,0,SUMIFS('Полная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S58" s="137">
        <f ca="1">IF($D58=0,0,SUMIFS('Полная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T58" s="137">
        <f ca="1">IF($D58=0,0,SUMIFS('Полная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U58" s="137">
        <f ca="1">IF($D58=0,0,SUMIFS('Полная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V58" s="137">
        <f ca="1">IF($D58=0,0,SUMIFS('Полная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W58" s="137">
        <f ca="1">IF($D58=0,0,SUMIFS('Полная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X58" s="137">
        <f ca="1">IF($D58=0,0,SUMIFS('Полная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Y58" s="137">
        <f ca="1">IF($D58=0,0,SUMIFS('Полная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FZ58" s="137">
        <f ca="1">IF($D58=0,0,SUMIFS('Полная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A58" s="137">
        <f ca="1">IF($D58=0,0,SUMIFS('Полная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B58" s="137">
        <f ca="1">IF($D58=0,0,SUMIFS('Полная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C58" s="137">
        <f ca="1">IF($D58=0,0,SUMIFS('Полная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D58" s="137">
        <f ca="1">IF($D58=0,0,SUMIFS('Полная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E58" s="137">
        <f ca="1">IF($D58=0,0,SUMIFS('Полная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F58" s="137">
        <f ca="1">IF($D58=0,0,SUMIFS('Полная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G58" s="137">
        <f ca="1">IF($D58=0,0,SUMIFS('Полная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H58" s="137">
        <f ca="1">IF($D58=0,0,SUMIFS('Полная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I58" s="137">
        <f ca="1">IF($D58=0,0,SUMIFS('Полная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J58" s="137">
        <f ca="1">IF($D58=0,0,SUMIFS('Полная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K58" s="137">
        <f ca="1">IF($D58=0,0,SUMIFS('Полная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L58" s="137">
        <f ca="1">IF($D58=0,0,SUMIFS('Полная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M58" s="137">
        <f ca="1">IF($D58=0,0,SUMIFS('Полная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N58" s="137">
        <f ca="1">IF($D58=0,0,SUMIFS('Полная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O58" s="137">
        <f ca="1">IF($D58=0,0,SUMIFS('Полная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P58" s="137">
        <f ca="1">IF($D58=0,0,SUMIFS('Полная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Q58" s="137">
        <f ca="1">IF($D58=0,0,SUMIFS('Полная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R58" s="137">
        <f ca="1">IF($D58=0,0,SUMIFS('Полная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S58" s="137">
        <f ca="1">IF($D58=0,0,SUMIFS('Полная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T58" s="137">
        <f ca="1">IF($D58=0,0,SUMIFS('Полная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U58" s="137">
        <f ca="1">IF($D58=0,0,SUMIFS('Полная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V58" s="137">
        <f ca="1">IF($D58=0,0,SUMIFS('Полная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W58" s="137">
        <f ca="1">IF($D58=0,0,SUMIFS('Полная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X58" s="137">
        <f ca="1">IF($D58=0,0,SUMIFS('Полная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Y58" s="137">
        <f ca="1">IF($D58=0,0,SUMIFS('Полная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GZ58" s="137">
        <f ca="1">IF($D58=0,0,SUMIFS('Полная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A58" s="137">
        <f ca="1">IF($D58=0,0,SUMIFS('Полная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B58" s="137">
        <f ca="1">IF($D58=0,0,SUMIFS('Полная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C58" s="137">
        <f ca="1">IF($D58=0,0,SUMIFS('Полная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D58" s="137">
        <f ca="1">IF($D58=0,0,SUMIFS('Полная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E58" s="137">
        <f ca="1">IF($D58=0,0,SUMIFS('Полная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F58" s="137">
        <f ca="1">IF($D58=0,0,SUMIFS('Полная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G58" s="137">
        <f ca="1">IF($D58=0,0,SUMIFS('Полная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H58" s="137">
        <f ca="1">IF($D58=0,0,SUMIFS('Полная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I58" s="137">
        <f ca="1">IF($D58=0,0,SUMIFS('Полная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J58" s="137">
        <f ca="1">IF($D58=0,0,SUMIFS('Полная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K58" s="137">
        <f ca="1">IF($D58=0,0,SUMIFS('Полная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L58" s="137">
        <f ca="1">IF($D58=0,0,SUMIFS('Полная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M58" s="137">
        <f ca="1">IF($D58=0,0,SUMIFS('Полная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N58" s="137">
        <f ca="1">IF($D58=0,0,SUMIFS('Полная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O58" s="137">
        <f ca="1">IF($D58=0,0,SUMIFS('Полная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P58" s="137">
        <f ca="1">IF($D58=0,0,SUMIFS('Полная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Q58" s="137">
        <f ca="1">IF($D58=0,0,SUMIFS('Полная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R58" s="137">
        <f ca="1">IF($D58=0,0,SUMIFS('Полная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S58" s="137">
        <f ca="1">IF($D58=0,0,SUMIFS('Полная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T58" s="137">
        <f ca="1">IF($D58=0,0,SUMIFS('Полная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U58" s="137">
        <f ca="1">IF($D58=0,0,SUMIFS('Полная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V58" s="137">
        <f ca="1">IF($D58=0,0,SUMIFS('Полная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W58" s="137">
        <f ca="1">IF($D58=0,0,SUMIFS('Полная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X58" s="137">
        <f ca="1">IF($D58=0,0,SUMIFS('Полная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Y58" s="137">
        <f ca="1">IF($D58=0,0,SUMIFS('Полная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HZ58" s="137">
        <f ca="1">IF($D58=0,0,SUMIFS('Полная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A58" s="137">
        <f ca="1">IF($D58=0,0,SUMIFS('Полная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B58" s="137">
        <f ca="1">IF($D58=0,0,SUMIFS('Полная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C58" s="137">
        <f ca="1">IF($D58=0,0,SUMIFS('Полная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D58" s="137">
        <f ca="1">IF($D58=0,0,SUMIFS('Полная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E58" s="137">
        <f ca="1">IF($D58=0,0,SUMIFS('Полная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F58" s="137">
        <f ca="1">IF($D58=0,0,SUMIFS('Полная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G58" s="137">
        <f ca="1">IF($D58=0,0,SUMIFS('Полная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H58" s="137">
        <f ca="1">IF($D58=0,0,SUMIFS('Полная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I58" s="137">
        <f ca="1">IF($D58=0,0,SUMIFS('Полная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J58" s="137">
        <f ca="1">IF($D58=0,0,SUMIFS('Полная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K58" s="137">
        <f ca="1">IF($D58=0,0,SUMIFS('Полная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L58" s="137">
        <f ca="1">IF($D58=0,0,SUMIFS('Полная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M58" s="137">
        <f ca="1">IF($D58=0,0,SUMIFS('Полная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N58" s="137">
        <f ca="1">IF($D58=0,0,SUMIFS('Полная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O58" s="137">
        <f ca="1">IF($D58=0,0,SUMIFS('Полная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P58" s="137">
        <f ca="1">IF($D58=0,0,SUMIFS('Полная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Q58" s="137">
        <f ca="1">IF($D58=0,0,SUMIFS('Полная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R58" s="137">
        <f ca="1">IF($D58=0,0,SUMIFS('Полная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S58" s="137">
        <f ca="1">IF($D58=0,0,SUMIFS('Полная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T58" s="137">
        <f ca="1">IF($D58=0,0,SUMIFS('Полная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U58" s="137">
        <f ca="1">IF($D58=0,0,SUMIFS('Полная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V58" s="137">
        <f ca="1">IF($D58=0,0,SUMIFS('Полная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W58" s="137">
        <f ca="1">IF($D58=0,0,SUMIFS('Полная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X58" s="137">
        <f ca="1">IF($D58=0,0,SUMIFS('Полная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Y58" s="137">
        <f ca="1">IF($D58=0,0,SUMIFS('Полная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IZ58" s="137">
        <f ca="1">IF($D58=0,0,SUMIFS('Полная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A58" s="137">
        <f ca="1">IF($D58=0,0,SUMIFS('Полная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B58" s="137">
        <f ca="1">IF($D58=0,0,SUMIFS('Полная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C58" s="137">
        <f ca="1">IF($D58=0,0,SUMIFS('Полная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D58" s="137">
        <f ca="1">IF($D58=0,0,SUMIFS('Полная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E58" s="137">
        <f ca="1">IF($D58=0,0,SUMIFS('Полная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F58" s="137">
        <f ca="1">IF($D58=0,0,SUMIFS('Полная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G58" s="137">
        <f ca="1">IF($D58=0,0,SUMIFS('Полная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H58" s="137">
        <f ca="1">IF($D58=0,0,SUMIFS('Полная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I58" s="137">
        <f ca="1">IF($D58=0,0,SUMIFS('Полная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J58" s="137">
        <f ca="1">IF($D58=0,0,SUMIFS('Полная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K58" s="137">
        <f ca="1">IF($D58=0,0,SUMIFS('Полная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L58" s="137">
        <f ca="1">IF($D58=0,0,SUMIFS('Полная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M58" s="137">
        <f ca="1">IF($D58=0,0,SUMIFS('Полная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N58" s="137">
        <f ca="1">IF($D58=0,0,SUMIFS('Полная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O58" s="137">
        <f ca="1">IF($D58=0,0,SUMIFS('Полная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P58" s="137">
        <f ca="1">IF($D58=0,0,SUMIFS('Полная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Q58" s="137">
        <f ca="1">IF($D58=0,0,SUMIFS('Полная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R58" s="137">
        <f ca="1">IF($D58=0,0,SUMIFS('Полная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S58" s="137">
        <f ca="1">IF($D58=0,0,SUMIFS('Полная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T58" s="137">
        <f ca="1">IF($D58=0,0,SUMIFS('Полная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U58" s="137">
        <f ca="1">IF($D58=0,0,SUMIFS('Полная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V58" s="137">
        <f ca="1">IF($D58=0,0,SUMIFS('Полная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W58" s="137">
        <f ca="1">IF($D58=0,0,SUMIFS('Полная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X58" s="137">
        <f ca="1">IF($D58=0,0,SUMIFS('Полная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Y58" s="137">
        <f ca="1">IF($D58=0,0,SUMIFS('Полная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JZ58" s="137">
        <f ca="1">IF($D58=0,0,SUMIFS('Полная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A58" s="137">
        <f ca="1">IF($D58=0,0,SUMIFS('Полная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B58" s="137">
        <f ca="1">IF($D58=0,0,SUMIFS('Полная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C58" s="137">
        <f ca="1">IF($D58=0,0,SUMIFS('Полная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D58" s="137">
        <f ca="1">IF($D58=0,0,SUMIFS('Полная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E58" s="137">
        <f ca="1">IF($D58=0,0,SUMIFS('Полная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F58" s="137">
        <f ca="1">IF($D58=0,0,SUMIFS('Полная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G58" s="137">
        <f ca="1">IF($D58=0,0,SUMIFS('Полная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H58" s="137">
        <f ca="1">IF($D58=0,0,SUMIFS('Полная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I58" s="137">
        <f ca="1">IF($D58=0,0,SUMIFS('Полная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J58" s="137">
        <f ca="1">IF($D58=0,0,SUMIFS('Полная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K58" s="137">
        <f ca="1">IF($D58=0,0,SUMIFS('Полная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L58" s="137">
        <f ca="1">IF($D58=0,0,SUMIFS('Полная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M58" s="137">
        <f ca="1">IF($D58=0,0,SUMIFS('Полная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N58" s="137">
        <f ca="1">IF($D58=0,0,SUMIFS('Полная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O58" s="137">
        <f ca="1">IF($D58=0,0,SUMIFS('Полная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P58" s="137">
        <f ca="1">IF($D58=0,0,SUMIFS('Полная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Q58" s="137">
        <f ca="1">IF($D58=0,0,SUMIFS('Полная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R58" s="137">
        <f ca="1">IF($D58=0,0,SUMIFS('Полная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S58" s="137">
        <f ca="1">IF($D58=0,0,SUMIFS('Полная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T58" s="137">
        <f ca="1">IF($D58=0,0,SUMIFS('Полная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U58" s="137">
        <f ca="1">IF($D58=0,0,SUMIFS('Полная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V58" s="137">
        <f ca="1">IF($D58=0,0,SUMIFS('Полная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W58" s="137">
        <f ca="1">IF($D58=0,0,SUMIFS('Полная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X58" s="137">
        <f ca="1">IF($D58=0,0,SUMIFS('Полная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Y58" s="137">
        <f ca="1">IF($D58=0,0,SUMIFS('Полная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KZ58" s="137">
        <f ca="1">IF($D58=0,0,SUMIFS('Полная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A58" s="137">
        <f ca="1">IF($D58=0,0,SUMIFS('Полная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B58" s="137">
        <f ca="1">IF($D58=0,0,SUMIFS('Полная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C58" s="137">
        <f ca="1">IF($D58=0,0,SUMIFS('Полная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D58" s="137">
        <f ca="1">IF($D58=0,0,SUMIFS('Полная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E58" s="137">
        <f ca="1">IF($D58=0,0,SUMIFS('Полная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F58" s="137">
        <f ca="1">IF($D58=0,0,SUMIFS('Полная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G58" s="137">
        <f ca="1">IF($D58=0,0,SUMIFS('Полная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H58" s="137">
        <f ca="1">IF($D58=0,0,SUMIFS('Полная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I58" s="137">
        <f ca="1">IF($D58=0,0,SUMIFS('Полная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J58" s="137">
        <f ca="1">IF($D58=0,0,SUMIFS('Полная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K58" s="137">
        <f ca="1">IF($D58=0,0,SUMIFS('Полная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L58" s="137">
        <f ca="1">IF($D58=0,0,SUMIFS('Полная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M58" s="137">
        <f ca="1">IF($D58=0,0,SUMIFS('Полная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N58" s="137">
        <f ca="1">IF($D58=0,0,SUMIFS('Полная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O58" s="137">
        <f ca="1">IF($D58=0,0,SUMIFS('Полная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P58" s="137">
        <f ca="1">IF($D58=0,0,SUMIFS('Полная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Q58" s="137">
        <f ca="1">IF($D58=0,0,SUMIFS('Полная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R58" s="137">
        <f ca="1">IF($D58=0,0,SUMIFS('Полная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S58" s="137">
        <f ca="1">IF($D58=0,0,SUMIFS('Полная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T58" s="137">
        <f ca="1">IF($D58=0,0,SUMIFS('Полная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U58" s="137">
        <f ca="1">IF($D58=0,0,SUMIFS('Полная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V58" s="137">
        <f ca="1">IF($D58=0,0,SUMIFS('Полная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W58" s="137">
        <f ca="1">IF($D58=0,0,SUMIFS('Полная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X58" s="137">
        <f ca="1">IF($D58=0,0,SUMIFS('Полная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Y58" s="137">
        <f ca="1">IF($D58=0,0,SUMIFS('Полная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LZ58" s="137">
        <f ca="1">IF($D58=0,0,SUMIFS('Полная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A58" s="137">
        <f ca="1">IF($D58=0,0,SUMIFS('Полная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B58" s="137">
        <f ca="1">IF($D58=0,0,SUMIFS('Полная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C58" s="137">
        <f ca="1">IF($D58=0,0,SUMIFS('Полная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D58" s="137">
        <f ca="1">IF($D58=0,0,SUMIFS('Полная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E58" s="137">
        <f ca="1">IF($D58=0,0,SUMIFS('Полная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F58" s="137">
        <f ca="1">IF($D58=0,0,SUMIFS('Полная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G58" s="137">
        <f ca="1">IF($D58=0,0,SUMIFS('Полная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H58" s="137">
        <f ca="1">IF($D58=0,0,SUMIFS('Полная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I58" s="137">
        <f ca="1">IF($D58=0,0,SUMIFS('Полная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J58" s="137">
        <f ca="1">IF($D58=0,0,SUMIFS('Полная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K58" s="137">
        <f ca="1">IF($D58=0,0,SUMIFS('Полная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L58" s="137">
        <f ca="1">IF($D58=0,0,SUMIFS('Полная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M58" s="137">
        <f ca="1">IF($D58=0,0,SUMIFS('Полная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N58" s="137">
        <f ca="1">IF($D58=0,0,SUMIFS('Полная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O58" s="137">
        <f ca="1">IF($D58=0,0,SUMIFS('Полная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P58" s="137">
        <f ca="1">IF($D58=0,0,SUMIFS('Полная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Q58" s="137">
        <f ca="1">IF($D58=0,0,SUMIFS('Полная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R58" s="137">
        <f ca="1">IF($D58=0,0,SUMIFS('Полная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S58" s="137">
        <f ca="1">IF($D58=0,0,SUMIFS('Полная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T58" s="137">
        <f ca="1">IF($D58=0,0,SUMIFS('Полная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U58" s="137">
        <f ca="1">IF($D58=0,0,SUMIFS('Полная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V58" s="137">
        <f ca="1">IF($D58=0,0,SUMIFS('Полная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W58" s="137">
        <f ca="1">IF($D58=0,0,SUMIFS('Полная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X58" s="137">
        <f ca="1">IF($D58=0,0,SUMIFS('Полная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Y58" s="137">
        <f ca="1">IF($D58=0,0,SUMIFS('Полная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MZ58" s="137">
        <f ca="1">IF($D58=0,0,SUMIFS('Полная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A58" s="137">
        <f ca="1">IF($D58=0,0,SUMIFS('Полная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B58" s="137">
        <f ca="1">IF($D58=0,0,SUMIFS('Полная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C58" s="137">
        <f ca="1">IF($D58=0,0,SUMIFS('Полная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D58" s="137">
        <f ca="1">IF($D58=0,0,SUMIFS('Полная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E58" s="137">
        <f ca="1">IF($D58=0,0,SUMIFS('Полная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F58" s="137">
        <f ca="1">IF($D58=0,0,SUMIFS('Полная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G58" s="137">
        <f ca="1">IF($D58=0,0,SUMIFS('Полная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H58" s="137">
        <f ca="1">IF($D58=0,0,SUMIFS('Полная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I58" s="137">
        <f ca="1">IF($D58=0,0,SUMIFS('Полная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J58" s="137">
        <f ca="1">IF($D58=0,0,SUMIFS('Полная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K58" s="137">
        <f ca="1">IF($D58=0,0,SUMIFS('Полная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L58" s="137">
        <f ca="1">IF($D58=0,0,SUMIFS('Полная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M58" s="137">
        <f ca="1">IF($D58=0,0,SUMIFS('Полная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N58" s="137">
        <f ca="1">IF($D58=0,0,SUMIFS('Полная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O58" s="137">
        <f ca="1">IF($D58=0,0,SUMIFS('Полная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P58" s="137">
        <f ca="1">IF($D58=0,0,SUMIFS('Полная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Q58" s="137">
        <f ca="1">IF($D58=0,0,SUMIFS('Полная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R58" s="137">
        <f ca="1">IF($D58=0,0,SUMIFS('Полная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S58" s="137">
        <f ca="1">IF($D58=0,0,SUMIFS('Полная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T58" s="137">
        <f ca="1">IF($D58=0,0,SUMIFS('Полная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U58" s="137">
        <f ca="1">IF($D58=0,0,SUMIFS('Полная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V58" s="137">
        <f ca="1">IF($D58=0,0,SUMIFS('Полная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W58" s="137">
        <f ca="1">IF($D58=0,0,SUMIFS('Полная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X58" s="137">
        <f ca="1">IF($D58=0,0,SUMIFS('Полная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Y58" s="137">
        <f ca="1">IF($D58=0,0,SUMIFS('Полная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NZ58" s="137">
        <f ca="1">IF($D58=0,0,SUMIFS('Полная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A58" s="137">
        <f ca="1">IF($D58=0,0,SUMIFS('Полная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B58" s="137">
        <f ca="1">IF($D58=0,0,SUMIFS('Полная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C58" s="137">
        <f ca="1">IF($D58=0,0,SUMIFS('Полная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D58" s="137">
        <f ca="1">IF($D58=0,0,SUMIFS('Полная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E58" s="137">
        <f ca="1">IF($D58=0,0,SUMIFS('Полная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F58" s="137">
        <f ca="1">IF($D58=0,0,SUMIFS('Полная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G58" s="137">
        <f ca="1">IF($D58=0,0,SUMIFS('Полная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H58" s="137">
        <f ca="1">IF($D58=0,0,SUMIFS('Полная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I58" s="137">
        <f ca="1">IF($D58=0,0,SUMIFS('Полная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J58" s="137">
        <f ca="1">IF($D58=0,0,SUMIFS('Полная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K58" s="137">
        <f ca="1">IF($D58=0,0,SUMIFS('Полная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L58" s="137">
        <f ca="1">IF($D58=0,0,SUMIFS('Полная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M58" s="137">
        <f ca="1">IF($D58=0,0,SUMIFS('Полная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N58" s="137">
        <f ca="1">IF($D58=0,0,SUMIFS('Полная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O58" s="137">
        <f ca="1">IF($D58=0,0,SUMIFS('Полная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P58" s="137">
        <f ca="1">IF($D58=0,0,SUMIFS('Полная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Q58" s="137">
        <f ca="1">IF($D58=0,0,SUMIFS('Полная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R58" s="137">
        <f ca="1">IF($D58=0,0,SUMIFS('Полная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S58" s="137">
        <f ca="1">IF($D58=0,0,SUMIFS('Полная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T58" s="137">
        <f ca="1">IF($D58=0,0,SUMIFS('Полная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U58" s="137">
        <f ca="1">IF($D58=0,0,SUMIFS('Полная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V58" s="137">
        <f ca="1">IF($D58=0,0,SUMIFS('Полная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W58" s="137">
        <f ca="1">IF($D58=0,0,SUMIFS('Полная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X58" s="137">
        <f ca="1">IF($D58=0,0,SUMIFS('Полная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Y58" s="137">
        <f ca="1">IF($D58=0,0,SUMIFS('Полная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OZ58" s="137">
        <f ca="1">IF($D58=0,0,SUMIFS('Полная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A58" s="137">
        <f ca="1">IF($D58=0,0,SUMIFS('Полная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B58" s="137">
        <f ca="1">IF($D58=0,0,SUMIFS('Полная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C58" s="137">
        <f ca="1">IF($D58=0,0,SUMIFS('Полная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D58" s="137">
        <f ca="1">IF($D58=0,0,SUMIFS('Полная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E58" s="137">
        <f ca="1">IF($D58=0,0,SUMIFS('Полная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F58" s="137">
        <f ca="1">IF($D58=0,0,SUMIFS('Полная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G58" s="137">
        <f ca="1">IF($D58=0,0,SUMIFS('Полная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H58" s="137">
        <f ca="1">IF($D58=0,0,SUMIFS('Полная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I58" s="137">
        <f ca="1">IF($D58=0,0,SUMIFS('Полная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J58" s="137">
        <f ca="1">IF($D58=0,0,SUMIFS('Полная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K58" s="137">
        <f ca="1">IF($D58=0,0,SUMIFS('Полная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L58" s="137">
        <f ca="1">IF($D58=0,0,SUMIFS('Полная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M58" s="137">
        <f ca="1">IF($D58=0,0,SUMIFS('Полная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N58" s="137">
        <f ca="1">IF($D58=0,0,SUMIFS('Полная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O58" s="137">
        <f ca="1">IF($D58=0,0,SUMIFS('Полная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P58" s="137">
        <f ca="1">IF($D58=0,0,SUMIFS('Полная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Q58" s="137">
        <f ca="1">IF($D58=0,0,SUMIFS('Полная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R58" s="137">
        <f ca="1">IF($D58=0,0,SUMIFS('Полная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S58" s="137">
        <f ca="1">IF($D58=0,0,SUMIFS('Полная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T58" s="137">
        <f ca="1">IF($D58=0,0,SUMIFS('Полная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U58" s="137">
        <f ca="1">IF($D58=0,0,SUMIFS('Полная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V58" s="137">
        <f ca="1">IF($D58=0,0,SUMIFS('Полная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W58" s="137">
        <f ca="1">IF($D58=0,0,SUMIFS('Полная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X58" s="137">
        <f ca="1">IF($D58=0,0,SUMIFS('Полная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Y58" s="137">
        <f ca="1">IF($D58=0,0,SUMIFS('Полная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PZ58" s="137">
        <f ca="1">IF($D58=0,0,SUMIFS('Полная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A58" s="137">
        <f ca="1">IF($D58=0,0,SUMIFS('Полная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B58" s="137">
        <f ca="1">IF($D58=0,0,SUMIFS('Полная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C58" s="137">
        <f ca="1">IF($D58=0,0,SUMIFS('Полная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D58" s="137">
        <f ca="1">IF($D58=0,0,SUMIFS('Полная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E58" s="137">
        <f ca="1">IF($D58=0,0,SUMIFS('Полная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F58" s="137">
        <f ca="1">IF($D58=0,0,SUMIFS('Полная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G58" s="137">
        <f ca="1">IF($D58=0,0,SUMIFS('Полная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H58" s="137">
        <f ca="1">IF($D58=0,0,SUMIFS('Полная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I58" s="137">
        <f ca="1">IF($D58=0,0,SUMIFS('Полная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J58" s="137">
        <f ca="1">IF($D58=0,0,SUMIFS('Полная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K58" s="137">
        <f ca="1">IF($D58=0,0,SUMIFS('Полная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L58" s="137">
        <f ca="1">IF($D58=0,0,SUMIFS('Полная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M58" s="137">
        <f ca="1">IF($D58=0,0,SUMIFS('Полная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N58" s="137">
        <f ca="1">IF($D58=0,0,SUMIFS('Полная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O58" s="137">
        <f ca="1">IF($D58=0,0,SUMIFS('Полная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P58" s="137">
        <f ca="1">IF($D58=0,0,SUMIFS('Полная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Q58" s="137">
        <f ca="1">IF($D58=0,0,SUMIFS('Полная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R58" s="137">
        <f ca="1">IF($D58=0,0,SUMIFS('Полная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S58" s="137">
        <f ca="1">IF($D58=0,0,SUMIFS('Полная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T58" s="137">
        <f ca="1">IF($D58=0,0,SUMIFS('Полная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U58" s="137">
        <f ca="1">IF($D58=0,0,SUMIFS('Полная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V58" s="137">
        <f ca="1">IF($D58=0,0,SUMIFS('Полная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W58" s="137">
        <f ca="1">IF($D58=0,0,SUMIFS('Полная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X58" s="137">
        <f ca="1">IF($D58=0,0,SUMIFS('Полная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Y58" s="137">
        <f ca="1">IF($D58=0,0,SUMIFS('Полная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QZ58" s="137">
        <f ca="1">IF($D58=0,0,SUMIFS('Полная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A58" s="137">
        <f ca="1">IF($D58=0,0,SUMIFS('Полная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B58" s="137">
        <f ca="1">IF($D58=0,0,SUMIFS('Полная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C58" s="137">
        <f ca="1">IF($D58=0,0,SUMIFS('Полная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D58" s="137">
        <f ca="1">IF($D58=0,0,SUMIFS('Полная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E58" s="137">
        <f ca="1">IF($D58=0,0,SUMIFS('Полная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F58" s="137">
        <f ca="1">IF($D58=0,0,SUMIFS('Полная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G58" s="137">
        <f ca="1">IF($D58=0,0,SUMIFS('Полная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H58" s="137">
        <f ca="1">IF($D58=0,0,SUMIFS('Полная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I58" s="137">
        <f ca="1">IF($D58=0,0,SUMIFS('Полная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J58" s="137">
        <f ca="1">IF($D58=0,0,SUMIFS('Полная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K58" s="137">
        <f ca="1">IF($D58=0,0,SUMIFS('Полная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L58" s="137">
        <f ca="1">IF($D58=0,0,SUMIFS('Полная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M58" s="137">
        <f ca="1">IF($D58=0,0,SUMIFS('Полная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N58" s="137">
        <f ca="1">IF($D58=0,0,SUMIFS('Полная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O58" s="137">
        <f ca="1">IF($D58=0,0,SUMIFS('Полная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P58" s="137">
        <f ca="1">IF($D58=0,0,SUMIFS('Полная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Q58" s="137">
        <f ca="1">IF($D58=0,0,SUMIFS('Полная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R58" s="137">
        <f ca="1">IF($D58=0,0,SUMIFS('Полная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S58" s="137">
        <f ca="1">IF($D58=0,0,SUMIFS('Полная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T58" s="137">
        <f ca="1">IF($D58=0,0,SUMIFS('Полная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U58" s="137">
        <f ca="1">IF($D58=0,0,SUMIFS('Полная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V58" s="137">
        <f ca="1">IF($D58=0,0,SUMIFS('Полная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W58" s="137">
        <f ca="1">IF($D58=0,0,SUMIFS('Полная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X58" s="137">
        <f ca="1">IF($D58=0,0,SUMIFS('Полная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Y58" s="137">
        <f ca="1">IF($D58=0,0,SUMIFS('Полная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RZ58" s="137">
        <f ca="1">IF($D58=0,0,SUMIFS('Полная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A58" s="137">
        <f ca="1">IF($D58=0,0,SUMIFS('Полная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B58" s="137">
        <f ca="1">IF($D58=0,0,SUMIFS('Полная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C58" s="137">
        <f ca="1">IF($D58=0,0,SUMIFS('Полная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D58" s="137">
        <f ca="1">IF($D58=0,0,SUMIFS('Полная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E58" s="137">
        <f ca="1">IF($D58=0,0,SUMIFS('Полная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F58" s="137">
        <f ca="1">IF($D58=0,0,SUMIFS('Полная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G58" s="137">
        <f ca="1">IF($D58=0,0,SUMIFS('Полная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H58" s="137">
        <f ca="1">IF($D58=0,0,SUMIFS('Полная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I58" s="137">
        <f ca="1">IF($D58=0,0,SUMIFS('Полная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J58" s="137">
        <f ca="1">IF($D58=0,0,SUMIFS('Полная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K58" s="137">
        <f ca="1">IF($D58=0,0,SUMIFS('Полная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L58" s="137">
        <f ca="1">IF($D58=0,0,SUMIFS('Полная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M58" s="137">
        <f ca="1">IF($D58=0,0,SUMIFS('Полная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N58" s="137">
        <f ca="1">IF($D58=0,0,SUMIFS('Полная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O58" s="137">
        <f ca="1">IF($D58=0,0,SUMIFS('Полная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P58" s="137">
        <f ca="1">IF($D58=0,0,SUMIFS('Полная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Q58" s="137">
        <f ca="1">IF($D58=0,0,SUMIFS('Полная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R58" s="137">
        <f ca="1">IF($D58=0,0,SUMIFS('Полная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S58" s="137">
        <f ca="1">IF($D58=0,0,SUMIFS('Полная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T58" s="137">
        <f ca="1">IF($D58=0,0,SUMIFS('Полная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U58" s="137">
        <f ca="1">IF($D58=0,0,SUMIFS('Полная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V58" s="137">
        <f ca="1">IF($D58=0,0,SUMIFS('Полная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W58" s="137">
        <f ca="1">IF($D58=0,0,SUMIFS('Полная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X58" s="137">
        <f ca="1">IF($D58=0,0,SUMIFS('Полная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Y58" s="137">
        <f ca="1">IF($D58=0,0,SUMIFS('Полная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SZ58" s="137">
        <f ca="1">IF($D58=0,0,SUMIFS('Полная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A58" s="137">
        <f ca="1">IF($D58=0,0,SUMIFS('Полная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B58" s="137">
        <f ca="1">IF($D58=0,0,SUMIFS('Полная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C58" s="137">
        <f ca="1">IF($D58=0,0,SUMIFS('Полная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D58" s="137">
        <f ca="1">IF($D58=0,0,SUMIFS('Полная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E58" s="137">
        <f ca="1">IF($D58=0,0,SUMIFS('Полная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F58" s="137">
        <f ca="1">IF($D58=0,0,SUMIFS('Полная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G58" s="137">
        <f ca="1">IF($D58=0,0,SUMIFS('Полная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H58" s="137">
        <f ca="1">IF($D58=0,0,SUMIFS('Полная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I58" s="137">
        <f ca="1">IF($D58=0,0,SUMIFS('Полная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J58" s="137">
        <f ca="1">IF($D58=0,0,SUMIFS('Полная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K58" s="137">
        <f ca="1">IF($D58=0,0,SUMIFS('Полная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L58" s="137">
        <f ca="1">IF($D58=0,0,SUMIFS('Полная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M58" s="137">
        <f ca="1">IF($D58=0,0,SUMIFS('Полная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N58" s="137">
        <f ca="1">IF($D58=0,0,SUMIFS('Полная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O58" s="137">
        <f ca="1">IF($D58=0,0,SUMIFS('Полная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P58" s="137">
        <f ca="1">IF($D58=0,0,SUMIFS('Полная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Q58" s="137">
        <f ca="1">IF($D58=0,0,SUMIFS('Полная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R58" s="137">
        <f ca="1">IF($D58=0,0,SUMIFS('Полная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S58" s="137">
        <f ca="1">IF($D58=0,0,SUMIFS('Полная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T58" s="137">
        <f ca="1">IF($D58=0,0,SUMIFS('Полная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U58" s="137">
        <f ca="1">IF($D58=0,0,SUMIFS('Полная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V58" s="137">
        <f ca="1">IF($D58=0,0,SUMIFS('Полная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W58" s="137">
        <f ca="1">IF($D58=0,0,SUMIFS('Полная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X58" s="137">
        <f ca="1">IF($D58=0,0,SUMIFS('Полная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Y58" s="137">
        <f ca="1">IF($D58=0,0,SUMIFS('Полная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TZ58" s="137">
        <f ca="1">IF($D58=0,0,SUMIFS('Полная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A58" s="137">
        <f ca="1">IF($D58=0,0,SUMIFS('Полная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B58" s="137">
        <f ca="1">IF($D58=0,0,SUMIFS('Полная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C58" s="137">
        <f ca="1">IF($D58=0,0,SUMIFS('Полная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D58" s="137">
        <f ca="1">IF($D58=0,0,SUMIFS('Полная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E58" s="137">
        <f ca="1">IF($D58=0,0,SUMIFS('Полная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F58" s="137">
        <f ca="1">IF($D58=0,0,SUMIFS('Полная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G58" s="137">
        <f ca="1">IF($D58=0,0,SUMIFS('Полная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H58" s="137">
        <f ca="1">IF($D58=0,0,SUMIFS('Полная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I58" s="137">
        <f ca="1">IF($D58=0,0,SUMIFS('Полная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J58" s="137">
        <f ca="1">IF($D58=0,0,SUMIFS('Полная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K58" s="137">
        <f ca="1">IF($D58=0,0,SUMIFS('Полная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L58" s="137">
        <f ca="1">IF($D58=0,0,SUMIFS('Полная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M58" s="137">
        <f ca="1">IF($D58=0,0,SUMIFS('Полная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N58" s="137">
        <f ca="1">IF($D58=0,0,SUMIFS('Полная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O58" s="137">
        <f ca="1">IF($D58=0,0,SUMIFS('Полная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P58" s="137">
        <f ca="1">IF($D58=0,0,SUMIFS('Полная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Q58" s="137">
        <f ca="1">IF($D58=0,0,SUMIFS('Полная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R58" s="137">
        <f ca="1">IF($D58=0,0,SUMIFS('Полная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S58" s="137">
        <f ca="1">IF($D58=0,0,SUMIFS('Полная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T58" s="137">
        <f ca="1">IF($D58=0,0,SUMIFS('Полная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U58" s="137">
        <f ca="1">IF($D58=0,0,SUMIFS('Полная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V58" s="137">
        <f ca="1">IF($D58=0,0,SUMIFS('Полная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W58" s="137">
        <f ca="1">IF($D58=0,0,SUMIFS('Полная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X58" s="137">
        <f ca="1">IF($D58=0,0,SUMIFS('Полная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Y58" s="137">
        <f ca="1">IF($D58=0,0,SUMIFS('Полная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UZ58" s="137">
        <f ca="1">IF($D58=0,0,SUMIFS('Полная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A58" s="137">
        <f ca="1">IF($D58=0,0,SUMIFS('Полная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B58" s="137">
        <f ca="1">IF($D58=0,0,SUMIFS('Полная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C58" s="137">
        <f ca="1">IF($D58=0,0,SUMIFS('Полная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D58" s="137">
        <f ca="1">IF($D58=0,0,SUMIFS('Полная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E58" s="137">
        <f ca="1">IF($D58=0,0,SUMIFS('Полная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F58" s="137">
        <f ca="1">IF($D58=0,0,SUMIFS('Полная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G58" s="137">
        <f ca="1">IF($D58=0,0,SUMIFS('Полная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H58" s="137">
        <f ca="1">IF($D58=0,0,SUMIFS('Полная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I58" s="137">
        <f ca="1">IF($D58=0,0,SUMIFS('Полная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J58" s="137">
        <f ca="1">IF($D58=0,0,SUMIFS('Полная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K58" s="137">
        <f ca="1">IF($D58=0,0,SUMIFS('Полная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L58" s="137">
        <f ca="1">IF($D58=0,0,SUMIFS('Полная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M58" s="137">
        <f ca="1">IF($D58=0,0,SUMIFS('Полная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N58" s="137">
        <f ca="1">IF($D58=0,0,SUMIFS('Полная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O58" s="137">
        <f ca="1">IF($D58=0,0,SUMIFS('Полная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P58" s="137">
        <f ca="1">IF($D58=0,0,SUMIFS('Полная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Q58" s="137">
        <f ca="1">IF($D58=0,0,SUMIFS('Полная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R58" s="137">
        <f ca="1">IF($D58=0,0,SUMIFS('Полная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S58" s="137">
        <f ca="1">IF($D58=0,0,SUMIFS('Полная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T58" s="137">
        <f ca="1">IF($D58=0,0,SUMIFS('Полная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U58" s="137">
        <f ca="1">IF($D58=0,0,SUMIFS('Полная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V58" s="137">
        <f ca="1">IF($D58=0,0,SUMIFS('Полная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W58" s="137">
        <f ca="1">IF($D58=0,0,SUMIFS('Полная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X58" s="137">
        <f ca="1">IF($D58=0,0,SUMIFS('Полная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Y58" s="137">
        <f ca="1">IF($D58=0,0,SUMIFS('Полная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VZ58" s="137">
        <f ca="1">IF($D58=0,0,SUMIFS('Полная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A58" s="137">
        <f ca="1">IF($D58=0,0,SUMIFS('Полная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B58" s="137">
        <f ca="1">IF($D58=0,0,SUMIFS('Полная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C58" s="137">
        <f ca="1">IF($D58=0,0,SUMIFS('Полная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D58" s="137">
        <f ca="1">IF($D58=0,0,SUMIFS('Полная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E58" s="137">
        <f ca="1">IF($D58=0,0,SUMIFS('Полная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F58" s="137">
        <f ca="1">IF($D58=0,0,SUMIFS('Полная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G58" s="137">
        <f ca="1">IF($D58=0,0,SUMIFS('Полная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H58" s="137">
        <f ca="1">IF($D58=0,0,SUMIFS('Полная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I58" s="137">
        <f ca="1">IF($D58=0,0,SUMIFS('Полная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J58" s="137">
        <f ca="1">IF($D58=0,0,SUMIFS('Полная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K58" s="137">
        <f ca="1">IF($D58=0,0,SUMIFS('Полная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L58" s="137">
        <f ca="1">IF($D58=0,0,SUMIFS('Полная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M58" s="137">
        <f ca="1">IF($D58=0,0,SUMIFS('Полная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N58" s="137">
        <f ca="1">IF($D58=0,0,SUMIFS('Полная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O58" s="137">
        <f ca="1">IF($D58=0,0,SUMIFS('Полная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P58" s="137">
        <f ca="1">IF($D58=0,0,SUMIFS('Полная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Q58" s="137">
        <f ca="1">IF($D58=0,0,SUMIFS('Полная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R58" s="137">
        <f ca="1">IF($D58=0,0,SUMIFS('Полная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S58" s="137">
        <f ca="1">IF($D58=0,0,SUMIFS('Полная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T58" s="137">
        <f ca="1">IF($D58=0,0,SUMIFS('Полная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U58" s="137">
        <f ca="1">IF($D58=0,0,SUMIFS('Полная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V58" s="137">
        <f ca="1">IF($D58=0,0,SUMIFS('Полная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W58" s="137">
        <f ca="1">IF($D58=0,0,SUMIFS('Полная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X58" s="137">
        <f ca="1">IF($D58=0,0,SUMIFS('Полная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Y58" s="137">
        <f ca="1">IF($D58=0,0,SUMIFS('Полная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WZ58" s="137">
        <f ca="1">IF($D58=0,0,SUMIFS('Полная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A58" s="137">
        <f ca="1">IF($D58=0,0,SUMIFS('Полная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B58" s="137">
        <f ca="1">IF($D58=0,0,SUMIFS('Полная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C58" s="137">
        <f ca="1">IF($D58=0,0,SUMIFS('Полная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D58" s="137">
        <f ca="1">IF($D58=0,0,SUMIFS('Полная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E58" s="137">
        <f ca="1">IF($D58=0,0,SUMIFS('Полная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F58" s="137">
        <f ca="1">IF($D58=0,0,SUMIFS('Полная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G58" s="137">
        <f ca="1">IF($D58=0,0,SUMIFS('Полная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H58" s="137">
        <f ca="1">IF($D58=0,0,SUMIFS('Полная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I58" s="137">
        <f ca="1">IF($D58=0,0,SUMIFS('Полная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J58" s="137">
        <f ca="1">IF($D58=0,0,SUMIFS('Полная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K58" s="137">
        <f ca="1">IF($D58=0,0,SUMIFS('Полная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L58" s="137">
        <f ca="1">IF($D58=0,0,SUMIFS('Полная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M58" s="137">
        <f ca="1">IF($D58=0,0,SUMIFS('Полная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N58" s="137">
        <f ca="1">IF($D58=0,0,SUMIFS('Полная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O58" s="137">
        <f ca="1">IF($D58=0,0,SUMIFS('Полная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P58" s="141">
        <f ca="1">IF($D58=0,0,SUMIFS('Полная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Q58" s="137">
        <f ca="1">IF($D58=0,0,SUMIFS('Полная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R58" s="137">
        <f ca="1">IF($D58=0,0,SUMIFS('Полная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S58" s="137">
        <f ca="1">IF($D58=0,0,SUMIFS('Полная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T58" s="137">
        <f ca="1">IF($D58=0,0,SUMIFS('Полная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U58" s="137">
        <f ca="1">IF($D58=0,0,SUMIFS('Полная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V58" s="137">
        <f ca="1">IF($D58=0,0,SUMIFS('Полная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W58" s="137">
        <f ca="1">IF($D58=0,0,SUMIFS('Полная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X58" s="137">
        <f ca="1">IF($D58=0,0,SUMIFS('Полная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Y58" s="137">
        <f ca="1">IF($D58=0,0,SUMIFS('Полная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XZ58" s="137">
        <f ca="1">IF($D58=0,0,SUMIFS('Полная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YA58" s="137">
        <f ca="1">IF($D58=0,0,SUMIFS('Полная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YB58" s="137">
        <f ca="1">IF($D58=0,0,SUMIFS('Полная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YC58" s="137">
        <f ca="1">IF($D58=0,0,SUMIFS('Полная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YD58" s="137">
        <f ca="1">IF($D58=0,0,SUMIFS('Полная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YE58" s="141">
        <f ca="1">IF($D58=0,0,SUMIFS('Полная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(Авто)'!YP"&amp;$J$42),$C58)/$D58)</f>
        <v>0</v>
      </c>
      <c r="YF58" s="104"/>
      <c r="YG58" s="94"/>
    </row>
    <row r="59" spans="1:657" s="105" customFormat="1" ht="15" customHeight="1" x14ac:dyDescent="0.25">
      <c r="A59" s="133">
        <v>17</v>
      </c>
      <c r="B59" s="134" t="s">
        <v>772</v>
      </c>
      <c r="C59" s="135" t="s">
        <v>773</v>
      </c>
      <c r="D59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(Авто)'!YP"&amp;$J$42),$C59)</f>
        <v>0</v>
      </c>
      <c r="E59" s="134"/>
      <c r="F59" s="134"/>
      <c r="G59" s="134"/>
      <c r="H59" s="134"/>
      <c r="I59" s="137">
        <f ca="1">IF($D59=0,0,SUMIFS('Полная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59" s="136"/>
      <c r="K59" s="137">
        <f ca="1">IF($D59=0,0,SUMIFS('Полная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59" s="134"/>
      <c r="M59" s="137">
        <f ca="1">IF($D59=0,0,SUMIFS('Полная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59" s="134"/>
      <c r="O59" s="137">
        <f ca="1">IF($D59=0,0,SUMIFS('Полная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59" s="134"/>
      <c r="Q59" s="137">
        <f ca="1">IF($D59=0,0,SUMIFS('Полная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59" s="137">
        <f ca="1">IF($D59=0,0,SUMIFS('Полная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59" s="137">
        <f ca="1">IF($D59=0,0,SUMIFS('Полная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59" s="137">
        <f ca="1">IF($D59=0,0,SUMIFS('Полная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59" s="137">
        <f ca="1">IF($D59=0,0,SUMIFS('Полная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59" s="137">
        <f ca="1">IF($D59=0,0,SUMIFS('Полная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59" s="137">
        <f ca="1">IF($D59=0,0,SUMIFS('Полная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59" s="137">
        <f ca="1">IF($D59=0,0,SUMIFS('Полная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Y59" s="137">
        <f ca="1">IF($D59=0,0,SUMIFS('Полная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Z59" s="137">
        <f ca="1">IF($D59=0,0,SUMIFS('Полная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A59" s="137">
        <f ca="1">IF($D59=0,0,SUMIFS('Полная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B59" s="137">
        <f ca="1">IF($D59=0,0,SUMIFS('Полная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C59" s="137">
        <f ca="1">IF($D59=0,0,SUMIFS('Полная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D59" s="137">
        <f ca="1">IF($D59=0,0,SUMIFS('Полная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E59" s="137">
        <f ca="1">IF($D59=0,0,SUMIFS('Полная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F59" s="137">
        <f ca="1">IF($D59=0,0,SUMIFS('Полная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G59" s="137">
        <f ca="1">IF($D59=0,0,SUMIFS('Полная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H59" s="137">
        <f ca="1">IF($D59=0,0,SUMIFS('Полная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I59" s="137">
        <f ca="1">IF($D59=0,0,SUMIFS('Полная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J59" s="137">
        <f ca="1">IF($D59=0,0,SUMIFS('Полная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K59" s="137">
        <f ca="1">IF($D59=0,0,SUMIFS('Полная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L59" s="137">
        <f ca="1">IF($D59=0,0,SUMIFS('Полная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M59" s="137">
        <f ca="1">IF($D59=0,0,SUMIFS('Полная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N59" s="137">
        <f ca="1">IF($D59=0,0,SUMIFS('Полная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O59" s="137">
        <f ca="1">IF($D59=0,0,SUMIFS('Полная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P59" s="137">
        <f ca="1">IF($D59=0,0,SUMIFS('Полная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Q59" s="137">
        <f ca="1">IF($D59=0,0,SUMIFS('Полная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R59" s="186"/>
      <c r="AS59" s="186"/>
      <c r="AT59" s="187"/>
      <c r="AU59" s="421"/>
      <c r="AV59" s="187"/>
      <c r="AW59" s="421"/>
      <c r="AX59" s="137">
        <f ca="1">IF($D59=0,0,SUMIFS('Полная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Y59" s="137">
        <f ca="1">IF($D59=0,0,SUMIFS('Полная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AZ59" s="137">
        <f ca="1">IF($D59=0,0,SUMIFS('Полная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A59" s="137">
        <f ca="1">IF($D59=0,0,SUMIFS('Полная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B59" s="137">
        <f ca="1">IF($D59=0,0,SUMIFS('Полная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C59" s="137">
        <f ca="1">IF($D59=0,0,SUMIFS('Полная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D59" s="187"/>
      <c r="BE59" s="187"/>
      <c r="BF59" s="137">
        <f ca="1">IF($D59=0,0,SUMIFS('Полная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G59" s="137">
        <f ca="1">IF($D59=0,0,SUMIFS('Полная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H59" s="137">
        <f ca="1">IF($D59=0,0,SUMIFS('Полная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I59" s="137">
        <f ca="1">IF($D59=0,0,SUMIFS('Полная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J59" s="137">
        <f ca="1">IF($D59=0,0,SUMIFS('Полная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K59" s="137">
        <f ca="1">IF($D59=0,0,SUMIFS('Полная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L59" s="187"/>
      <c r="BM59" s="137">
        <f ca="1">IF($D59=0,0,SUMIFS('Полная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N59" s="188"/>
      <c r="BO59" s="134"/>
      <c r="BP59" s="134"/>
      <c r="BQ59" s="137">
        <f ca="1">IF($D59=0,0,SUMIFS('Полная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BR59" s="137"/>
      <c r="BS59" s="134"/>
      <c r="BT59" s="134"/>
      <c r="BU59" s="137"/>
      <c r="BV59" s="134"/>
      <c r="BW59" s="137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7">
        <f ca="1">IF($D59=0,0,SUMIFS('Полная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L59" s="137">
        <f ca="1">IF($D59=0,0,SUMIFS('Полная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M59" s="137">
        <f ca="1">IF($D59=0,0,SUMIFS('Полная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N59" s="137">
        <f ca="1">IF($D59=0,0,SUMIFS('Полная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O59" s="137">
        <f ca="1">IF($D59=0,0,SUMIFS('Полная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P59" s="137">
        <f ca="1">IF($D59=0,0,SUMIFS('Полная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Q59" s="134">
        <f ca="1">IF($D59=0,0,SUMIFS('Полная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R59" s="137">
        <f ca="1">IF($D59=0,0,SUMIFS('Полная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S59" s="137">
        <f ca="1">IF($D59=0,0,SUMIFS('Полная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T59" s="137">
        <f ca="1">IF($D59=0,0,SUMIFS('Полная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U59" s="137">
        <f ca="1">IF($D59=0,0,SUMIFS('Полная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V59" s="137">
        <f ca="1">IF($D59=0,0,SUMIFS('Полная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W59" s="137">
        <f ca="1">IF($D59=0,0,SUMIFS('Полная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X59" s="137">
        <f ca="1">IF($D59=0,0,SUMIFS('Полная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Y59" s="134">
        <f ca="1">IF($D59=0,0,SUMIFS('Полная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CZ59" s="137">
        <f ca="1">IF($D59=0,0,SUMIFS('Полная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A59" s="137">
        <f ca="1">IF($D59=0,0,SUMIFS('Полная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B59" s="137">
        <f ca="1">IF($D59=0,0,SUMIFS('Полная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C59" s="137">
        <f ca="1">IF($D59=0,0,SUMIFS('Полная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D59" s="134"/>
      <c r="DE59" s="137">
        <f ca="1">IF($D59=0,0,SUMIFS('Полная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F59" s="137"/>
      <c r="DG59" s="137">
        <f ca="1">IF($D59=0,0,SUMIFS('Полная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H59" s="137">
        <f ca="1">IF($D59=0,0,SUMIFS('Полная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I59" s="137">
        <f ca="1">IF($D59=0,0,SUMIFS('Полная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J59" s="137">
        <f ca="1">IF($D59=0,0,SUMIFS('Полная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K59" s="137">
        <f ca="1">IF($D59=0,0,SUMIFS('Полная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L59" s="137">
        <f ca="1">IF($D59=0,0,SUMIFS('Полная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M59" s="137">
        <f ca="1">IF($D59=0,0,SUMIFS('Полная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N59" s="137">
        <f ca="1">IF($D59=0,0,SUMIFS('Полная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O59" s="137">
        <f ca="1">IF($D59=0,0,SUMIFS('Полная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P59" s="137">
        <f ca="1">IF($D59=0,0,SUMIFS('Полная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Q59" s="137">
        <f ca="1">IF($D59=0,0,SUMIFS('Полная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R59" s="137">
        <f ca="1">IF($D59=0,0,SUMIFS('Полная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S59" s="137">
        <f ca="1">IF($D59=0,0,SUMIFS('Полная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T59" s="137">
        <f ca="1">IF($D59=0,0,SUMIFS('Полная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U59" s="137">
        <f ca="1">IF($D59=0,0,SUMIFS('Полная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V59" s="137">
        <f ca="1">IF($D59=0,0,SUMIFS('Полная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W59" s="137">
        <f ca="1">IF($D59=0,0,SUMIFS('Полная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X59" s="137">
        <f ca="1">IF($D59=0,0,SUMIFS('Полная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Y59" s="137">
        <f ca="1">IF($D59=0,0,SUMIFS('Полная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DZ59" s="137">
        <f ca="1">IF($D59=0,0,SUMIFS('Полная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A59" s="137">
        <f ca="1">IF($D59=0,0,SUMIFS('Полная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B59" s="137">
        <f ca="1">IF($D59=0,0,SUMIFS('Полная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C59" s="137">
        <f ca="1">IF($D59=0,0,SUMIFS('Полная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D59" s="137">
        <f ca="1">IF($D59=0,0,SUMIFS('Полная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E59" s="137">
        <f ca="1">IF($D59=0,0,SUMIFS('Полная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F59" s="137">
        <f ca="1">IF($D59=0,0,SUMIFS('Полная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G59" s="137">
        <f ca="1">IF($D59=0,0,SUMIFS('Полная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H59" s="137">
        <f ca="1">IF($D59=0,0,SUMIFS('Полная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I59" s="137">
        <f ca="1">IF($D59=0,0,SUMIFS('Полная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J59" s="137">
        <f ca="1">IF($D59=0,0,SUMIFS('Полная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K59" s="137">
        <f ca="1">IF($D59=0,0,SUMIFS('Полная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L59" s="137">
        <f ca="1">IF($D59=0,0,SUMIFS('Полная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M59" s="137">
        <f ca="1">IF($D59=0,0,SUMIFS('Полная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N59" s="137">
        <f ca="1">IF($D59=0,0,SUMIFS('Полная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O59" s="137">
        <f ca="1">IF($D59=0,0,SUMIFS('Полная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P59" s="137">
        <f ca="1">IF($D59=0,0,SUMIFS('Полная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Q59" s="137">
        <f ca="1">IF($D59=0,0,SUMIFS('Полная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R59" s="137">
        <f ca="1">IF($D59=0,0,SUMIFS('Полная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S59" s="137">
        <f ca="1">IF($D59=0,0,SUMIFS('Полная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T59" s="137">
        <f ca="1">IF($D59=0,0,SUMIFS('Полная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U59" s="137">
        <f ca="1">IF($D59=0,0,SUMIFS('Полная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V59" s="137">
        <f ca="1">IF($D59=0,0,SUMIFS('Полная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W59" s="137">
        <f ca="1">IF($D59=0,0,SUMIFS('Полная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X59" s="137">
        <f ca="1">IF($D59=0,0,SUMIFS('Полная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Y59" s="137">
        <f ca="1">IF($D59=0,0,SUMIFS('Полная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EZ59" s="137">
        <f ca="1">IF($D59=0,0,SUMIFS('Полная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A59" s="137">
        <f ca="1">IF($D59=0,0,SUMIFS('Полная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B59" s="137">
        <f ca="1">IF($D59=0,0,SUMIFS('Полная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C59" s="137">
        <f ca="1">IF($D59=0,0,SUMIFS('Полная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D59" s="137">
        <f ca="1">IF($D59=0,0,SUMIFS('Полная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E59" s="137">
        <f ca="1">IF($D59=0,0,SUMIFS('Полная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F59" s="137">
        <f ca="1">IF($D59=0,0,SUMIFS('Полная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G59" s="137">
        <f ca="1">IF($D59=0,0,SUMIFS('Полная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H59" s="137">
        <f ca="1">IF($D59=0,0,SUMIFS('Полная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I59" s="137">
        <f ca="1">IF($D59=0,0,SUMIFS('Полная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J59" s="137">
        <f ca="1">IF($D59=0,0,SUMIFS('Полная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K59" s="137">
        <f ca="1">IF($D59=0,0,SUMIFS('Полная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L59" s="137">
        <f ca="1">IF($D59=0,0,SUMIFS('Полная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M59" s="137">
        <f ca="1">IF($D59=0,0,SUMIFS('Полная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N59" s="137">
        <f ca="1">IF($D59=0,0,SUMIFS('Полная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O59" s="137">
        <f ca="1">IF($D59=0,0,SUMIFS('Полная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P59" s="137">
        <f ca="1">IF($D59=0,0,SUMIFS('Полная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Q59" s="137">
        <f ca="1">IF($D59=0,0,SUMIFS('Полная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R59" s="137">
        <f ca="1">IF($D59=0,0,SUMIFS('Полная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S59" s="137">
        <f ca="1">IF($D59=0,0,SUMIFS('Полная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T59" s="137">
        <f ca="1">IF($D59=0,0,SUMIFS('Полная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U59" s="137">
        <f ca="1">IF($D59=0,0,SUMIFS('Полная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V59" s="137">
        <f ca="1">IF($D59=0,0,SUMIFS('Полная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W59" s="137">
        <f ca="1">IF($D59=0,0,SUMIFS('Полная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X59" s="137">
        <f ca="1">IF($D59=0,0,SUMIFS('Полная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Y59" s="137">
        <f ca="1">IF($D59=0,0,SUMIFS('Полная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FZ59" s="137">
        <f ca="1">IF($D59=0,0,SUMIFS('Полная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A59" s="137">
        <f ca="1">IF($D59=0,0,SUMIFS('Полная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B59" s="137">
        <f ca="1">IF($D59=0,0,SUMIFS('Полная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C59" s="137">
        <f ca="1">IF($D59=0,0,SUMIFS('Полная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D59" s="137">
        <f ca="1">IF($D59=0,0,SUMIFS('Полная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E59" s="137">
        <f ca="1">IF($D59=0,0,SUMIFS('Полная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F59" s="137">
        <f ca="1">IF($D59=0,0,SUMIFS('Полная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G59" s="137">
        <f ca="1">IF($D59=0,0,SUMIFS('Полная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H59" s="137">
        <f ca="1">IF($D59=0,0,SUMIFS('Полная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I59" s="137">
        <f ca="1">IF($D59=0,0,SUMIFS('Полная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J59" s="137">
        <f ca="1">IF($D59=0,0,SUMIFS('Полная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K59" s="137">
        <f ca="1">IF($D59=0,0,SUMIFS('Полная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L59" s="137">
        <f ca="1">IF($D59=0,0,SUMIFS('Полная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M59" s="137">
        <f ca="1">IF($D59=0,0,SUMIFS('Полная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N59" s="137">
        <f ca="1">IF($D59=0,0,SUMIFS('Полная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O59" s="137">
        <f ca="1">IF($D59=0,0,SUMIFS('Полная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P59" s="137">
        <f ca="1">IF($D59=0,0,SUMIFS('Полная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Q59" s="137">
        <f ca="1">IF($D59=0,0,SUMIFS('Полная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R59" s="137">
        <f ca="1">IF($D59=0,0,SUMIFS('Полная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S59" s="137">
        <f ca="1">IF($D59=0,0,SUMIFS('Полная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T59" s="137">
        <f ca="1">IF($D59=0,0,SUMIFS('Полная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U59" s="137">
        <f ca="1">IF($D59=0,0,SUMIFS('Полная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V59" s="137">
        <f ca="1">IF($D59=0,0,SUMIFS('Полная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W59" s="137">
        <f ca="1">IF($D59=0,0,SUMIFS('Полная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X59" s="137">
        <f ca="1">IF($D59=0,0,SUMIFS('Полная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Y59" s="137">
        <f ca="1">IF($D59=0,0,SUMIFS('Полная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GZ59" s="137">
        <f ca="1">IF($D59=0,0,SUMIFS('Полная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A59" s="137">
        <f ca="1">IF($D59=0,0,SUMIFS('Полная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B59" s="137">
        <f ca="1">IF($D59=0,0,SUMIFS('Полная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C59" s="137">
        <f ca="1">IF($D59=0,0,SUMIFS('Полная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D59" s="137">
        <f ca="1">IF($D59=0,0,SUMIFS('Полная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E59" s="137">
        <f ca="1">IF($D59=0,0,SUMIFS('Полная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F59" s="137">
        <f ca="1">IF($D59=0,0,SUMIFS('Полная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G59" s="137">
        <f ca="1">IF($D59=0,0,SUMIFS('Полная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H59" s="137">
        <f ca="1">IF($D59=0,0,SUMIFS('Полная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I59" s="137">
        <f ca="1">IF($D59=0,0,SUMIFS('Полная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J59" s="137">
        <f ca="1">IF($D59=0,0,SUMIFS('Полная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K59" s="137">
        <f ca="1">IF($D59=0,0,SUMIFS('Полная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L59" s="137">
        <f ca="1">IF($D59=0,0,SUMIFS('Полная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M59" s="137">
        <f ca="1">IF($D59=0,0,SUMIFS('Полная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N59" s="137">
        <f ca="1">IF($D59=0,0,SUMIFS('Полная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O59" s="137">
        <f ca="1">IF($D59=0,0,SUMIFS('Полная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P59" s="137">
        <f ca="1">IF($D59=0,0,SUMIFS('Полная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Q59" s="137">
        <f ca="1">IF($D59=0,0,SUMIFS('Полная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R59" s="137">
        <f ca="1">IF($D59=0,0,SUMIFS('Полная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S59" s="137">
        <f ca="1">IF($D59=0,0,SUMIFS('Полная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T59" s="137">
        <f ca="1">IF($D59=0,0,SUMIFS('Полная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U59" s="137">
        <f ca="1">IF($D59=0,0,SUMIFS('Полная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V59" s="137">
        <f ca="1">IF($D59=0,0,SUMIFS('Полная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W59" s="137">
        <f ca="1">IF($D59=0,0,SUMIFS('Полная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X59" s="137">
        <f ca="1">IF($D59=0,0,SUMIFS('Полная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Y59" s="137">
        <f ca="1">IF($D59=0,0,SUMIFS('Полная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HZ59" s="137">
        <f ca="1">IF($D59=0,0,SUMIFS('Полная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A59" s="137">
        <f ca="1">IF($D59=0,0,SUMIFS('Полная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B59" s="137">
        <f ca="1">IF($D59=0,0,SUMIFS('Полная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C59" s="137">
        <f ca="1">IF($D59=0,0,SUMIFS('Полная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D59" s="137">
        <f ca="1">IF($D59=0,0,SUMIFS('Полная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E59" s="137">
        <f ca="1">IF($D59=0,0,SUMIFS('Полная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F59" s="137">
        <f ca="1">IF($D59=0,0,SUMIFS('Полная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G59" s="137">
        <f ca="1">IF($D59=0,0,SUMIFS('Полная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H59" s="137">
        <f ca="1">IF($D59=0,0,SUMIFS('Полная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I59" s="137">
        <f ca="1">IF($D59=0,0,SUMIFS('Полная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J59" s="137">
        <f ca="1">IF($D59=0,0,SUMIFS('Полная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K59" s="137">
        <f ca="1">IF($D59=0,0,SUMIFS('Полная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L59" s="137">
        <f ca="1">IF($D59=0,0,SUMIFS('Полная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M59" s="137">
        <f ca="1">IF($D59=0,0,SUMIFS('Полная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N59" s="137">
        <f ca="1">IF($D59=0,0,SUMIFS('Полная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O59" s="137">
        <f ca="1">IF($D59=0,0,SUMIFS('Полная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P59" s="137">
        <f ca="1">IF($D59=0,0,SUMIFS('Полная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Q59" s="137">
        <f ca="1">IF($D59=0,0,SUMIFS('Полная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R59" s="137">
        <f ca="1">IF($D59=0,0,SUMIFS('Полная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S59" s="137">
        <f ca="1">IF($D59=0,0,SUMIFS('Полная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T59" s="137">
        <f ca="1">IF($D59=0,0,SUMIFS('Полная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U59" s="137">
        <f ca="1">IF($D59=0,0,SUMIFS('Полная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V59" s="137">
        <f ca="1">IF($D59=0,0,SUMIFS('Полная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W59" s="137">
        <f ca="1">IF($D59=0,0,SUMIFS('Полная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X59" s="137">
        <f ca="1">IF($D59=0,0,SUMIFS('Полная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Y59" s="137">
        <f ca="1">IF($D59=0,0,SUMIFS('Полная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IZ59" s="137">
        <f ca="1">IF($D59=0,0,SUMIFS('Полная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A59" s="137">
        <f ca="1">IF($D59=0,0,SUMIFS('Полная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B59" s="137">
        <f ca="1">IF($D59=0,0,SUMIFS('Полная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C59" s="137">
        <f ca="1">IF($D59=0,0,SUMIFS('Полная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D59" s="137">
        <f ca="1">IF($D59=0,0,SUMIFS('Полная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E59" s="137">
        <f ca="1">IF($D59=0,0,SUMIFS('Полная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F59" s="137">
        <f ca="1">IF($D59=0,0,SUMIFS('Полная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G59" s="137">
        <f ca="1">IF($D59=0,0,SUMIFS('Полная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H59" s="137">
        <f ca="1">IF($D59=0,0,SUMIFS('Полная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I59" s="137">
        <f ca="1">IF($D59=0,0,SUMIFS('Полная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J59" s="137">
        <f ca="1">IF($D59=0,0,SUMIFS('Полная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K59" s="137">
        <f ca="1">IF($D59=0,0,SUMIFS('Полная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L59" s="137">
        <f ca="1">IF($D59=0,0,SUMIFS('Полная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M59" s="137">
        <f ca="1">IF($D59=0,0,SUMIFS('Полная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N59" s="137">
        <f ca="1">IF($D59=0,0,SUMIFS('Полная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O59" s="137">
        <f ca="1">IF($D59=0,0,SUMIFS('Полная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P59" s="137">
        <f ca="1">IF($D59=0,0,SUMIFS('Полная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Q59" s="137">
        <f ca="1">IF($D59=0,0,SUMIFS('Полная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R59" s="137">
        <f ca="1">IF($D59=0,0,SUMIFS('Полная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S59" s="137">
        <f ca="1">IF($D59=0,0,SUMIFS('Полная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T59" s="137">
        <f ca="1">IF($D59=0,0,SUMIFS('Полная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U59" s="137">
        <f ca="1">IF($D59=0,0,SUMIFS('Полная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V59" s="137">
        <f ca="1">IF($D59=0,0,SUMIFS('Полная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W59" s="137">
        <f ca="1">IF($D59=0,0,SUMIFS('Полная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X59" s="137">
        <f ca="1">IF($D59=0,0,SUMIFS('Полная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Y59" s="137">
        <f ca="1">IF($D59=0,0,SUMIFS('Полная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JZ59" s="137">
        <f ca="1">IF($D59=0,0,SUMIFS('Полная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A59" s="137">
        <f ca="1">IF($D59=0,0,SUMIFS('Полная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B59" s="137">
        <f ca="1">IF($D59=0,0,SUMIFS('Полная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C59" s="137">
        <f ca="1">IF($D59=0,0,SUMIFS('Полная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D59" s="137">
        <f ca="1">IF($D59=0,0,SUMIFS('Полная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E59" s="137">
        <f ca="1">IF($D59=0,0,SUMIFS('Полная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F59" s="137">
        <f ca="1">IF($D59=0,0,SUMIFS('Полная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G59" s="137">
        <f ca="1">IF($D59=0,0,SUMIFS('Полная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H59" s="137">
        <f ca="1">IF($D59=0,0,SUMIFS('Полная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I59" s="137">
        <f ca="1">IF($D59=0,0,SUMIFS('Полная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J59" s="137">
        <f ca="1">IF($D59=0,0,SUMIFS('Полная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K59" s="137">
        <f ca="1">IF($D59=0,0,SUMIFS('Полная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L59" s="137">
        <f ca="1">IF($D59=0,0,SUMIFS('Полная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M59" s="137">
        <f ca="1">IF($D59=0,0,SUMIFS('Полная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N59" s="137">
        <f ca="1">IF($D59=0,0,SUMIFS('Полная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O59" s="137">
        <f ca="1">IF($D59=0,0,SUMIFS('Полная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P59" s="137">
        <f ca="1">IF($D59=0,0,SUMIFS('Полная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Q59" s="137">
        <f ca="1">IF($D59=0,0,SUMIFS('Полная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R59" s="137">
        <f ca="1">IF($D59=0,0,SUMIFS('Полная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S59" s="137">
        <f ca="1">IF($D59=0,0,SUMIFS('Полная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T59" s="137">
        <f ca="1">IF($D59=0,0,SUMIFS('Полная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U59" s="137">
        <f ca="1">IF($D59=0,0,SUMIFS('Полная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V59" s="137">
        <f ca="1">IF($D59=0,0,SUMIFS('Полная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W59" s="137">
        <f ca="1">IF($D59=0,0,SUMIFS('Полная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X59" s="137">
        <f ca="1">IF($D59=0,0,SUMIFS('Полная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Y59" s="137">
        <f ca="1">IF($D59=0,0,SUMIFS('Полная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KZ59" s="137">
        <f ca="1">IF($D59=0,0,SUMIFS('Полная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A59" s="137">
        <f ca="1">IF($D59=0,0,SUMIFS('Полная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B59" s="137">
        <f ca="1">IF($D59=0,0,SUMIFS('Полная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C59" s="137">
        <f ca="1">IF($D59=0,0,SUMIFS('Полная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D59" s="137">
        <f ca="1">IF($D59=0,0,SUMIFS('Полная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E59" s="137">
        <f ca="1">IF($D59=0,0,SUMIFS('Полная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F59" s="137">
        <f ca="1">IF($D59=0,0,SUMIFS('Полная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G59" s="137">
        <f ca="1">IF($D59=0,0,SUMIFS('Полная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H59" s="137">
        <f ca="1">IF($D59=0,0,SUMIFS('Полная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I59" s="137">
        <f ca="1">IF($D59=0,0,SUMIFS('Полная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J59" s="137">
        <f ca="1">IF($D59=0,0,SUMIFS('Полная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K59" s="137">
        <f ca="1">IF($D59=0,0,SUMIFS('Полная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L59" s="137">
        <f ca="1">IF($D59=0,0,SUMIFS('Полная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M59" s="137">
        <f ca="1">IF($D59=0,0,SUMIFS('Полная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N59" s="137">
        <f ca="1">IF($D59=0,0,SUMIFS('Полная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O59" s="137">
        <f ca="1">IF($D59=0,0,SUMIFS('Полная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P59" s="137">
        <f ca="1">IF($D59=0,0,SUMIFS('Полная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Q59" s="137">
        <f ca="1">IF($D59=0,0,SUMIFS('Полная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R59" s="137">
        <f ca="1">IF($D59=0,0,SUMIFS('Полная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S59" s="137">
        <f ca="1">IF($D59=0,0,SUMIFS('Полная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T59" s="137">
        <f ca="1">IF($D59=0,0,SUMIFS('Полная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U59" s="137">
        <f ca="1">IF($D59=0,0,SUMIFS('Полная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V59" s="137">
        <f ca="1">IF($D59=0,0,SUMIFS('Полная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W59" s="137">
        <f ca="1">IF($D59=0,0,SUMIFS('Полная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X59" s="137">
        <f ca="1">IF($D59=0,0,SUMIFS('Полная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Y59" s="137">
        <f ca="1">IF($D59=0,0,SUMIFS('Полная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LZ59" s="137">
        <f ca="1">IF($D59=0,0,SUMIFS('Полная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A59" s="137">
        <f ca="1">IF($D59=0,0,SUMIFS('Полная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B59" s="137">
        <f ca="1">IF($D59=0,0,SUMIFS('Полная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C59" s="137">
        <f ca="1">IF($D59=0,0,SUMIFS('Полная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D59" s="137">
        <f ca="1">IF($D59=0,0,SUMIFS('Полная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E59" s="137">
        <f ca="1">IF($D59=0,0,SUMIFS('Полная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F59" s="137">
        <f ca="1">IF($D59=0,0,SUMIFS('Полная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G59" s="137">
        <f ca="1">IF($D59=0,0,SUMIFS('Полная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H59" s="137">
        <f ca="1">IF($D59=0,0,SUMIFS('Полная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I59" s="137">
        <f ca="1">IF($D59=0,0,SUMIFS('Полная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J59" s="137">
        <f ca="1">IF($D59=0,0,SUMIFS('Полная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K59" s="137">
        <f ca="1">IF($D59=0,0,SUMIFS('Полная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L59" s="137">
        <f ca="1">IF($D59=0,0,SUMIFS('Полная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M59" s="137">
        <f ca="1">IF($D59=0,0,SUMIFS('Полная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N59" s="137">
        <f ca="1">IF($D59=0,0,SUMIFS('Полная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O59" s="137">
        <f ca="1">IF($D59=0,0,SUMIFS('Полная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P59" s="137">
        <f ca="1">IF($D59=0,0,SUMIFS('Полная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Q59" s="137">
        <f ca="1">IF($D59=0,0,SUMIFS('Полная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R59" s="137">
        <f ca="1">IF($D59=0,0,SUMIFS('Полная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S59" s="137">
        <f ca="1">IF($D59=0,0,SUMIFS('Полная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T59" s="137">
        <f ca="1">IF($D59=0,0,SUMIFS('Полная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U59" s="137">
        <f ca="1">IF($D59=0,0,SUMIFS('Полная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V59" s="137">
        <f ca="1">IF($D59=0,0,SUMIFS('Полная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W59" s="137">
        <f ca="1">IF($D59=0,0,SUMIFS('Полная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X59" s="137">
        <f ca="1">IF($D59=0,0,SUMIFS('Полная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Y59" s="137">
        <f ca="1">IF($D59=0,0,SUMIFS('Полная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MZ59" s="137">
        <f ca="1">IF($D59=0,0,SUMIFS('Полная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A59" s="137">
        <f ca="1">IF($D59=0,0,SUMIFS('Полная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B59" s="137">
        <f ca="1">IF($D59=0,0,SUMIFS('Полная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C59" s="137">
        <f ca="1">IF($D59=0,0,SUMIFS('Полная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D59" s="137">
        <f ca="1">IF($D59=0,0,SUMIFS('Полная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E59" s="137">
        <f ca="1">IF($D59=0,0,SUMIFS('Полная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F59" s="137">
        <f ca="1">IF($D59=0,0,SUMIFS('Полная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G59" s="137">
        <f ca="1">IF($D59=0,0,SUMIFS('Полная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H59" s="137">
        <f ca="1">IF($D59=0,0,SUMIFS('Полная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I59" s="137">
        <f ca="1">IF($D59=0,0,SUMIFS('Полная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J59" s="137">
        <f ca="1">IF($D59=0,0,SUMIFS('Полная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K59" s="137">
        <f ca="1">IF($D59=0,0,SUMIFS('Полная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L59" s="137">
        <f ca="1">IF($D59=0,0,SUMIFS('Полная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M59" s="137">
        <f ca="1">IF($D59=0,0,SUMIFS('Полная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N59" s="137">
        <f ca="1">IF($D59=0,0,SUMIFS('Полная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O59" s="137">
        <f ca="1">IF($D59=0,0,SUMIFS('Полная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P59" s="137">
        <f ca="1">IF($D59=0,0,SUMIFS('Полная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Q59" s="137">
        <f ca="1">IF($D59=0,0,SUMIFS('Полная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R59" s="137">
        <f ca="1">IF($D59=0,0,SUMIFS('Полная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S59" s="137">
        <f ca="1">IF($D59=0,0,SUMIFS('Полная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T59" s="137">
        <f ca="1">IF($D59=0,0,SUMIFS('Полная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U59" s="137">
        <f ca="1">IF($D59=0,0,SUMIFS('Полная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V59" s="137">
        <f ca="1">IF($D59=0,0,SUMIFS('Полная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W59" s="137">
        <f ca="1">IF($D59=0,0,SUMIFS('Полная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X59" s="137">
        <f ca="1">IF($D59=0,0,SUMIFS('Полная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Y59" s="137">
        <f ca="1">IF($D59=0,0,SUMIFS('Полная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NZ59" s="137">
        <f ca="1">IF($D59=0,0,SUMIFS('Полная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A59" s="137">
        <f ca="1">IF($D59=0,0,SUMIFS('Полная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B59" s="137">
        <f ca="1">IF($D59=0,0,SUMIFS('Полная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C59" s="137">
        <f ca="1">IF($D59=0,0,SUMIFS('Полная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D59" s="137">
        <f ca="1">IF($D59=0,0,SUMIFS('Полная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E59" s="137">
        <f ca="1">IF($D59=0,0,SUMIFS('Полная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F59" s="137">
        <f ca="1">IF($D59=0,0,SUMIFS('Полная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G59" s="137">
        <f ca="1">IF($D59=0,0,SUMIFS('Полная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H59" s="137">
        <f ca="1">IF($D59=0,0,SUMIFS('Полная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I59" s="137">
        <f ca="1">IF($D59=0,0,SUMIFS('Полная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J59" s="137">
        <f ca="1">IF($D59=0,0,SUMIFS('Полная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K59" s="137">
        <f ca="1">IF($D59=0,0,SUMIFS('Полная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L59" s="137">
        <f ca="1">IF($D59=0,0,SUMIFS('Полная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M59" s="137">
        <f ca="1">IF($D59=0,0,SUMIFS('Полная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N59" s="137">
        <f ca="1">IF($D59=0,0,SUMIFS('Полная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O59" s="137">
        <f ca="1">IF($D59=0,0,SUMIFS('Полная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P59" s="137">
        <f ca="1">IF($D59=0,0,SUMIFS('Полная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Q59" s="137">
        <f ca="1">IF($D59=0,0,SUMIFS('Полная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R59" s="137">
        <f ca="1">IF($D59=0,0,SUMIFS('Полная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S59" s="137">
        <f ca="1">IF($D59=0,0,SUMIFS('Полная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T59" s="137">
        <f ca="1">IF($D59=0,0,SUMIFS('Полная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U59" s="137">
        <f ca="1">IF($D59=0,0,SUMIFS('Полная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V59" s="137">
        <f ca="1">IF($D59=0,0,SUMIFS('Полная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W59" s="137">
        <f ca="1">IF($D59=0,0,SUMIFS('Полная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X59" s="137">
        <f ca="1">IF($D59=0,0,SUMIFS('Полная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Y59" s="137">
        <f ca="1">IF($D59=0,0,SUMIFS('Полная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OZ59" s="137">
        <f ca="1">IF($D59=0,0,SUMIFS('Полная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A59" s="137">
        <f ca="1">IF($D59=0,0,SUMIFS('Полная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B59" s="137">
        <f ca="1">IF($D59=0,0,SUMIFS('Полная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C59" s="137">
        <f ca="1">IF($D59=0,0,SUMIFS('Полная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D59" s="137">
        <f ca="1">IF($D59=0,0,SUMIFS('Полная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E59" s="137">
        <f ca="1">IF($D59=0,0,SUMIFS('Полная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F59" s="137">
        <f ca="1">IF($D59=0,0,SUMIFS('Полная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G59" s="137">
        <f ca="1">IF($D59=0,0,SUMIFS('Полная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H59" s="137">
        <f ca="1">IF($D59=0,0,SUMIFS('Полная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I59" s="137">
        <f ca="1">IF($D59=0,0,SUMIFS('Полная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J59" s="137">
        <f ca="1">IF($D59=0,0,SUMIFS('Полная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K59" s="137">
        <f ca="1">IF($D59=0,0,SUMIFS('Полная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L59" s="137">
        <f ca="1">IF($D59=0,0,SUMIFS('Полная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M59" s="137">
        <f ca="1">IF($D59=0,0,SUMIFS('Полная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N59" s="137">
        <f ca="1">IF($D59=0,0,SUMIFS('Полная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O59" s="137">
        <f ca="1">IF($D59=0,0,SUMIFS('Полная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P59" s="137">
        <f ca="1">IF($D59=0,0,SUMIFS('Полная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Q59" s="137">
        <f ca="1">IF($D59=0,0,SUMIFS('Полная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R59" s="137">
        <f ca="1">IF($D59=0,0,SUMIFS('Полная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S59" s="137">
        <f ca="1">IF($D59=0,0,SUMIFS('Полная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T59" s="137">
        <f ca="1">IF($D59=0,0,SUMIFS('Полная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U59" s="137">
        <f ca="1">IF($D59=0,0,SUMIFS('Полная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V59" s="137">
        <f ca="1">IF($D59=0,0,SUMIFS('Полная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W59" s="137">
        <f ca="1">IF($D59=0,0,SUMIFS('Полная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X59" s="137">
        <f ca="1">IF($D59=0,0,SUMIFS('Полная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Y59" s="137">
        <f ca="1">IF($D59=0,0,SUMIFS('Полная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PZ59" s="137">
        <f ca="1">IF($D59=0,0,SUMIFS('Полная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A59" s="137">
        <f ca="1">IF($D59=0,0,SUMIFS('Полная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B59" s="137">
        <f ca="1">IF($D59=0,0,SUMIFS('Полная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C59" s="137">
        <f ca="1">IF($D59=0,0,SUMIFS('Полная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D59" s="137">
        <f ca="1">IF($D59=0,0,SUMIFS('Полная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E59" s="137">
        <f ca="1">IF($D59=0,0,SUMIFS('Полная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F59" s="137">
        <f ca="1">IF($D59=0,0,SUMIFS('Полная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G59" s="137">
        <f ca="1">IF($D59=0,0,SUMIFS('Полная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H59" s="137">
        <f ca="1">IF($D59=0,0,SUMIFS('Полная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I59" s="137">
        <f ca="1">IF($D59=0,0,SUMIFS('Полная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J59" s="137">
        <f ca="1">IF($D59=0,0,SUMIFS('Полная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K59" s="137">
        <f ca="1">IF($D59=0,0,SUMIFS('Полная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L59" s="137">
        <f ca="1">IF($D59=0,0,SUMIFS('Полная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M59" s="137">
        <f ca="1">IF($D59=0,0,SUMIFS('Полная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N59" s="137">
        <f ca="1">IF($D59=0,0,SUMIFS('Полная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O59" s="137">
        <f ca="1">IF($D59=0,0,SUMIFS('Полная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P59" s="137">
        <f ca="1">IF($D59=0,0,SUMIFS('Полная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Q59" s="137">
        <f ca="1">IF($D59=0,0,SUMIFS('Полная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R59" s="137">
        <f ca="1">IF($D59=0,0,SUMIFS('Полная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S59" s="137">
        <f ca="1">IF($D59=0,0,SUMIFS('Полная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T59" s="137">
        <f ca="1">IF($D59=0,0,SUMIFS('Полная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U59" s="137">
        <f ca="1">IF($D59=0,0,SUMIFS('Полная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V59" s="137">
        <f ca="1">IF($D59=0,0,SUMIFS('Полная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W59" s="137">
        <f ca="1">IF($D59=0,0,SUMIFS('Полная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X59" s="137">
        <f ca="1">IF($D59=0,0,SUMIFS('Полная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Y59" s="137">
        <f ca="1">IF($D59=0,0,SUMIFS('Полная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QZ59" s="137">
        <f ca="1">IF($D59=0,0,SUMIFS('Полная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A59" s="137">
        <f ca="1">IF($D59=0,0,SUMIFS('Полная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B59" s="137">
        <f ca="1">IF($D59=0,0,SUMIFS('Полная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C59" s="137">
        <f ca="1">IF($D59=0,0,SUMIFS('Полная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D59" s="137">
        <f ca="1">IF($D59=0,0,SUMIFS('Полная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E59" s="137">
        <f ca="1">IF($D59=0,0,SUMIFS('Полная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F59" s="137">
        <f ca="1">IF($D59=0,0,SUMIFS('Полная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G59" s="137">
        <f ca="1">IF($D59=0,0,SUMIFS('Полная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H59" s="137">
        <f ca="1">IF($D59=0,0,SUMIFS('Полная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I59" s="137">
        <f ca="1">IF($D59=0,0,SUMIFS('Полная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J59" s="137">
        <f ca="1">IF($D59=0,0,SUMIFS('Полная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K59" s="137">
        <f ca="1">IF($D59=0,0,SUMIFS('Полная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L59" s="137">
        <f ca="1">IF($D59=0,0,SUMIFS('Полная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M59" s="137">
        <f ca="1">IF($D59=0,0,SUMIFS('Полная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N59" s="137">
        <f ca="1">IF($D59=0,0,SUMIFS('Полная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O59" s="137">
        <f ca="1">IF($D59=0,0,SUMIFS('Полная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P59" s="137">
        <f ca="1">IF($D59=0,0,SUMIFS('Полная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Q59" s="137">
        <f ca="1">IF($D59=0,0,SUMIFS('Полная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R59" s="137">
        <f ca="1">IF($D59=0,0,SUMIFS('Полная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S59" s="137">
        <f ca="1">IF($D59=0,0,SUMIFS('Полная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T59" s="137">
        <f ca="1">IF($D59=0,0,SUMIFS('Полная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U59" s="137">
        <f ca="1">IF($D59=0,0,SUMIFS('Полная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V59" s="137">
        <f ca="1">IF($D59=0,0,SUMIFS('Полная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W59" s="137">
        <f ca="1">IF($D59=0,0,SUMIFS('Полная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X59" s="137">
        <f ca="1">IF($D59=0,0,SUMIFS('Полная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Y59" s="137">
        <f ca="1">IF($D59=0,0,SUMIFS('Полная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RZ59" s="137">
        <f ca="1">IF($D59=0,0,SUMIFS('Полная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A59" s="137">
        <f ca="1">IF($D59=0,0,SUMIFS('Полная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B59" s="137">
        <f ca="1">IF($D59=0,0,SUMIFS('Полная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C59" s="137">
        <f ca="1">IF($D59=0,0,SUMIFS('Полная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D59" s="137">
        <f ca="1">IF($D59=0,0,SUMIFS('Полная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E59" s="137">
        <f ca="1">IF($D59=0,0,SUMIFS('Полная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F59" s="137">
        <f ca="1">IF($D59=0,0,SUMIFS('Полная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G59" s="137">
        <f ca="1">IF($D59=0,0,SUMIFS('Полная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H59" s="137">
        <f ca="1">IF($D59=0,0,SUMIFS('Полная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I59" s="137">
        <f ca="1">IF($D59=0,0,SUMIFS('Полная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J59" s="137">
        <f ca="1">IF($D59=0,0,SUMIFS('Полная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K59" s="137">
        <f ca="1">IF($D59=0,0,SUMIFS('Полная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L59" s="137">
        <f ca="1">IF($D59=0,0,SUMIFS('Полная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M59" s="137">
        <f ca="1">IF($D59=0,0,SUMIFS('Полная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N59" s="137">
        <f ca="1">IF($D59=0,0,SUMIFS('Полная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O59" s="137">
        <f ca="1">IF($D59=0,0,SUMIFS('Полная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P59" s="137">
        <f ca="1">IF($D59=0,0,SUMIFS('Полная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Q59" s="137">
        <f ca="1">IF($D59=0,0,SUMIFS('Полная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R59" s="137">
        <f ca="1">IF($D59=0,0,SUMIFS('Полная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S59" s="137">
        <f ca="1">IF($D59=0,0,SUMIFS('Полная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T59" s="137">
        <f ca="1">IF($D59=0,0,SUMIFS('Полная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U59" s="137">
        <f ca="1">IF($D59=0,0,SUMIFS('Полная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V59" s="137">
        <f ca="1">IF($D59=0,0,SUMIFS('Полная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W59" s="137">
        <f ca="1">IF($D59=0,0,SUMIFS('Полная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X59" s="137">
        <f ca="1">IF($D59=0,0,SUMIFS('Полная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Y59" s="137">
        <f ca="1">IF($D59=0,0,SUMIFS('Полная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SZ59" s="137">
        <f ca="1">IF($D59=0,0,SUMIFS('Полная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A59" s="137">
        <f ca="1">IF($D59=0,0,SUMIFS('Полная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B59" s="137">
        <f ca="1">IF($D59=0,0,SUMIFS('Полная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C59" s="137">
        <f ca="1">IF($D59=0,0,SUMIFS('Полная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D59" s="137">
        <f ca="1">IF($D59=0,0,SUMIFS('Полная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E59" s="137">
        <f ca="1">IF($D59=0,0,SUMIFS('Полная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F59" s="137">
        <f ca="1">IF($D59=0,0,SUMIFS('Полная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G59" s="137">
        <f ca="1">IF($D59=0,0,SUMIFS('Полная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H59" s="137">
        <f ca="1">IF($D59=0,0,SUMIFS('Полная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I59" s="137">
        <f ca="1">IF($D59=0,0,SUMIFS('Полная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J59" s="137">
        <f ca="1">IF($D59=0,0,SUMIFS('Полная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K59" s="137">
        <f ca="1">IF($D59=0,0,SUMIFS('Полная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L59" s="137">
        <f ca="1">IF($D59=0,0,SUMIFS('Полная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M59" s="137">
        <f ca="1">IF($D59=0,0,SUMIFS('Полная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N59" s="137">
        <f ca="1">IF($D59=0,0,SUMIFS('Полная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O59" s="137">
        <f ca="1">IF($D59=0,0,SUMIFS('Полная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P59" s="137">
        <f ca="1">IF($D59=0,0,SUMIFS('Полная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Q59" s="137">
        <f ca="1">IF($D59=0,0,SUMIFS('Полная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R59" s="137">
        <f ca="1">IF($D59=0,0,SUMIFS('Полная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S59" s="137">
        <f ca="1">IF($D59=0,0,SUMIFS('Полная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T59" s="137">
        <f ca="1">IF($D59=0,0,SUMIFS('Полная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U59" s="137">
        <f ca="1">IF($D59=0,0,SUMIFS('Полная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V59" s="137">
        <f ca="1">IF($D59=0,0,SUMIFS('Полная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W59" s="137">
        <f ca="1">IF($D59=0,0,SUMIFS('Полная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X59" s="137">
        <f ca="1">IF($D59=0,0,SUMIFS('Полная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Y59" s="137">
        <f ca="1">IF($D59=0,0,SUMIFS('Полная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TZ59" s="137">
        <f ca="1">IF($D59=0,0,SUMIFS('Полная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A59" s="137">
        <f ca="1">IF($D59=0,0,SUMIFS('Полная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B59" s="137">
        <f ca="1">IF($D59=0,0,SUMIFS('Полная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C59" s="137">
        <f ca="1">IF($D59=0,0,SUMIFS('Полная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D59" s="137">
        <f ca="1">IF($D59=0,0,SUMIFS('Полная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E59" s="137">
        <f ca="1">IF($D59=0,0,SUMIFS('Полная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F59" s="137">
        <f ca="1">IF($D59=0,0,SUMIFS('Полная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G59" s="137">
        <f ca="1">IF($D59=0,0,SUMIFS('Полная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H59" s="137">
        <f ca="1">IF($D59=0,0,SUMIFS('Полная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I59" s="137">
        <f ca="1">IF($D59=0,0,SUMIFS('Полная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J59" s="137">
        <f ca="1">IF($D59=0,0,SUMIFS('Полная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K59" s="137">
        <f ca="1">IF($D59=0,0,SUMIFS('Полная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L59" s="137">
        <f ca="1">IF($D59=0,0,SUMIFS('Полная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M59" s="137">
        <f ca="1">IF($D59=0,0,SUMIFS('Полная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N59" s="137">
        <f ca="1">IF($D59=0,0,SUMIFS('Полная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O59" s="137">
        <f ca="1">IF($D59=0,0,SUMIFS('Полная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P59" s="137">
        <f ca="1">IF($D59=0,0,SUMIFS('Полная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Q59" s="137">
        <f ca="1">IF($D59=0,0,SUMIFS('Полная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R59" s="137">
        <f ca="1">IF($D59=0,0,SUMIFS('Полная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S59" s="137">
        <f ca="1">IF($D59=0,0,SUMIFS('Полная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T59" s="137">
        <f ca="1">IF($D59=0,0,SUMIFS('Полная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U59" s="137">
        <f ca="1">IF($D59=0,0,SUMIFS('Полная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V59" s="137">
        <f ca="1">IF($D59=0,0,SUMIFS('Полная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W59" s="137">
        <f ca="1">IF($D59=0,0,SUMIFS('Полная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X59" s="137">
        <f ca="1">IF($D59=0,0,SUMIFS('Полная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Y59" s="137">
        <f ca="1">IF($D59=0,0,SUMIFS('Полная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UZ59" s="137">
        <f ca="1">IF($D59=0,0,SUMIFS('Полная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A59" s="137">
        <f ca="1">IF($D59=0,0,SUMIFS('Полная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B59" s="137">
        <f ca="1">IF($D59=0,0,SUMIFS('Полная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C59" s="137">
        <f ca="1">IF($D59=0,0,SUMIFS('Полная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D59" s="137">
        <f ca="1">IF($D59=0,0,SUMIFS('Полная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E59" s="137">
        <f ca="1">IF($D59=0,0,SUMIFS('Полная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F59" s="137">
        <f ca="1">IF($D59=0,0,SUMIFS('Полная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G59" s="137">
        <f ca="1">IF($D59=0,0,SUMIFS('Полная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H59" s="137">
        <f ca="1">IF($D59=0,0,SUMIFS('Полная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I59" s="137">
        <f ca="1">IF($D59=0,0,SUMIFS('Полная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J59" s="137">
        <f ca="1">IF($D59=0,0,SUMIFS('Полная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K59" s="137">
        <f ca="1">IF($D59=0,0,SUMIFS('Полная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L59" s="137">
        <f ca="1">IF($D59=0,0,SUMIFS('Полная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M59" s="137">
        <f ca="1">IF($D59=0,0,SUMIFS('Полная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N59" s="137">
        <f ca="1">IF($D59=0,0,SUMIFS('Полная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O59" s="137">
        <f ca="1">IF($D59=0,0,SUMIFS('Полная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P59" s="137">
        <f ca="1">IF($D59=0,0,SUMIFS('Полная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Q59" s="137">
        <f ca="1">IF($D59=0,0,SUMIFS('Полная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R59" s="137">
        <f ca="1">IF($D59=0,0,SUMIFS('Полная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S59" s="137">
        <f ca="1">IF($D59=0,0,SUMIFS('Полная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T59" s="137">
        <f ca="1">IF($D59=0,0,SUMIFS('Полная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U59" s="137">
        <f ca="1">IF($D59=0,0,SUMIFS('Полная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V59" s="137">
        <f ca="1">IF($D59=0,0,SUMIFS('Полная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W59" s="137">
        <f ca="1">IF($D59=0,0,SUMIFS('Полная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X59" s="137">
        <f ca="1">IF($D59=0,0,SUMIFS('Полная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Y59" s="137">
        <f ca="1">IF($D59=0,0,SUMIFS('Полная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VZ59" s="137">
        <f ca="1">IF($D59=0,0,SUMIFS('Полная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A59" s="137">
        <f ca="1">IF($D59=0,0,SUMIFS('Полная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B59" s="137">
        <f ca="1">IF($D59=0,0,SUMIFS('Полная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C59" s="137">
        <f ca="1">IF($D59=0,0,SUMIFS('Полная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D59" s="137">
        <f ca="1">IF($D59=0,0,SUMIFS('Полная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E59" s="137">
        <f ca="1">IF($D59=0,0,SUMIFS('Полная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F59" s="137">
        <f ca="1">IF($D59=0,0,SUMIFS('Полная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G59" s="137">
        <f ca="1">IF($D59=0,0,SUMIFS('Полная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H59" s="137">
        <f ca="1">IF($D59=0,0,SUMIFS('Полная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I59" s="137">
        <f ca="1">IF($D59=0,0,SUMIFS('Полная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J59" s="137">
        <f ca="1">IF($D59=0,0,SUMIFS('Полная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K59" s="137">
        <f ca="1">IF($D59=0,0,SUMIFS('Полная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L59" s="137">
        <f ca="1">IF($D59=0,0,SUMIFS('Полная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M59" s="137">
        <f ca="1">IF($D59=0,0,SUMIFS('Полная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N59" s="137">
        <f ca="1">IF($D59=0,0,SUMIFS('Полная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O59" s="137">
        <f ca="1">IF($D59=0,0,SUMIFS('Полная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P59" s="137">
        <f ca="1">IF($D59=0,0,SUMIFS('Полная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Q59" s="137">
        <f ca="1">IF($D59=0,0,SUMIFS('Полная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R59" s="137">
        <f ca="1">IF($D59=0,0,SUMIFS('Полная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S59" s="137">
        <f ca="1">IF($D59=0,0,SUMIFS('Полная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T59" s="137">
        <f ca="1">IF($D59=0,0,SUMIFS('Полная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U59" s="137">
        <f ca="1">IF($D59=0,0,SUMIFS('Полная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V59" s="137">
        <f ca="1">IF($D59=0,0,SUMIFS('Полная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W59" s="137">
        <f ca="1">IF($D59=0,0,SUMIFS('Полная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X59" s="137">
        <f ca="1">IF($D59=0,0,SUMIFS('Полная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Y59" s="137">
        <f ca="1">IF($D59=0,0,SUMIFS('Полная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WZ59" s="137">
        <f ca="1">IF($D59=0,0,SUMIFS('Полная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A59" s="137">
        <f ca="1">IF($D59=0,0,SUMIFS('Полная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B59" s="137">
        <f ca="1">IF($D59=0,0,SUMIFS('Полная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C59" s="137">
        <f ca="1">IF($D59=0,0,SUMIFS('Полная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D59" s="137">
        <f ca="1">IF($D59=0,0,SUMIFS('Полная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E59" s="137">
        <f ca="1">IF($D59=0,0,SUMIFS('Полная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F59" s="137">
        <f ca="1">IF($D59=0,0,SUMIFS('Полная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G59" s="137">
        <f ca="1">IF($D59=0,0,SUMIFS('Полная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H59" s="137">
        <f ca="1">IF($D59=0,0,SUMIFS('Полная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I59" s="137">
        <f ca="1">IF($D59=0,0,SUMIFS('Полная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J59" s="137">
        <f ca="1">IF($D59=0,0,SUMIFS('Полная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K59" s="137">
        <f ca="1">IF($D59=0,0,SUMIFS('Полная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L59" s="137">
        <f ca="1">IF($D59=0,0,SUMIFS('Полная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M59" s="137">
        <f ca="1">IF($D59=0,0,SUMIFS('Полная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N59" s="137">
        <f ca="1">IF($D59=0,0,SUMIFS('Полная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O59" s="137">
        <f ca="1">IF($D59=0,0,SUMIFS('Полная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P59" s="141">
        <f ca="1">IF($D59=0,0,SUMIFS('Полная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Q59" s="137">
        <f ca="1">IF($D59=0,0,SUMIFS('Полная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R59" s="137">
        <f ca="1">IF($D59=0,0,SUMIFS('Полная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S59" s="137">
        <f ca="1">IF($D59=0,0,SUMIFS('Полная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T59" s="137">
        <f ca="1">IF($D59=0,0,SUMIFS('Полная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U59" s="137">
        <f ca="1">IF($D59=0,0,SUMIFS('Полная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V59" s="137">
        <f ca="1">IF($D59=0,0,SUMIFS('Полная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W59" s="137">
        <f ca="1">IF($D59=0,0,SUMIFS('Полная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X59" s="137">
        <f ca="1">IF($D59=0,0,SUMIFS('Полная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Y59" s="137">
        <f ca="1">IF($D59=0,0,SUMIFS('Полная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XZ59" s="137">
        <f ca="1">IF($D59=0,0,SUMIFS('Полная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YA59" s="137">
        <f ca="1">IF($D59=0,0,SUMIFS('Полная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YB59" s="137">
        <f ca="1">IF($D59=0,0,SUMIFS('Полная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YC59" s="137">
        <f ca="1">IF($D59=0,0,SUMIFS('Полная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YD59" s="137">
        <f ca="1">IF($D59=0,0,SUMIFS('Полная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YE59" s="141">
        <f ca="1">IF($D59=0,0,SUMIFS('Полная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(Авто)'!YP"&amp;$J$42),$C59)/$D59)</f>
        <v>0</v>
      </c>
      <c r="YF59" s="104"/>
      <c r="YG59" s="94"/>
    </row>
    <row r="60" spans="1:657" s="105" customFormat="1" ht="15" customHeight="1" x14ac:dyDescent="0.25">
      <c r="A60" s="133">
        <v>18</v>
      </c>
      <c r="B60" s="134" t="s">
        <v>774</v>
      </c>
      <c r="C60" s="135" t="s">
        <v>775</v>
      </c>
      <c r="D60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(Авто)'!YP"&amp;$J$42),$C60)</f>
        <v>0</v>
      </c>
      <c r="E60" s="134"/>
      <c r="F60" s="134"/>
      <c r="G60" s="134"/>
      <c r="H60" s="134"/>
      <c r="I60" s="137">
        <f ca="1">IF($D60=0,0,SUMIFS('Полная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60" s="136"/>
      <c r="K60" s="137">
        <f ca="1">IF($D60=0,0,SUMIFS('Полная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60" s="134"/>
      <c r="M60" s="137">
        <f ca="1">IF($D60=0,0,SUMIFS('Полная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60" s="134"/>
      <c r="O60" s="137">
        <f ca="1">IF($D60=0,0,SUMIFS('Полная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60" s="134"/>
      <c r="Q60" s="137">
        <f ca="1">IF($D60=0,0,SUMIFS('Полная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60" s="137">
        <f ca="1">IF($D60=0,0,SUMIFS('Полная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60" s="137">
        <f ca="1">IF($D60=0,0,SUMIFS('Полная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60" s="137">
        <f ca="1">IF($D60=0,0,SUMIFS('Полная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60" s="137">
        <f ca="1">IF($D60=0,0,SUMIFS('Полная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60" s="137">
        <f ca="1">IF($D60=0,0,SUMIFS('Полная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60" s="137">
        <f ca="1">IF($D60=0,0,SUMIFS('Полная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60" s="137">
        <f ca="1">IF($D60=0,0,SUMIFS('Полная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Y60" s="137">
        <f ca="1">IF($D60=0,0,SUMIFS('Полная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Z60" s="137">
        <f ca="1">IF($D60=0,0,SUMIFS('Полная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A60" s="137">
        <f ca="1">IF($D60=0,0,SUMIFS('Полная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B60" s="137">
        <f ca="1">IF($D60=0,0,SUMIFS('Полная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C60" s="137">
        <f ca="1">IF($D60=0,0,SUMIFS('Полная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D60" s="137">
        <f ca="1">IF($D60=0,0,SUMIFS('Полная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E60" s="137">
        <f ca="1">IF($D60=0,0,SUMIFS('Полная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F60" s="137">
        <f ca="1">IF($D60=0,0,SUMIFS('Полная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G60" s="137">
        <f ca="1">IF($D60=0,0,SUMIFS('Полная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H60" s="137">
        <f ca="1">IF($D60=0,0,SUMIFS('Полная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I60" s="137">
        <f ca="1">IF($D60=0,0,SUMIFS('Полная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J60" s="137">
        <f ca="1">IF($D60=0,0,SUMIFS('Полная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K60" s="137">
        <f ca="1">IF($D60=0,0,SUMIFS('Полная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L60" s="137">
        <f ca="1">IF($D60=0,0,SUMIFS('Полная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M60" s="137">
        <f ca="1">IF($D60=0,0,SUMIFS('Полная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N60" s="137">
        <f ca="1">IF($D60=0,0,SUMIFS('Полная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O60" s="137">
        <f ca="1">IF($D60=0,0,SUMIFS('Полная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P60" s="137">
        <f ca="1">IF($D60=0,0,SUMIFS('Полная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Q60" s="137">
        <f ca="1">IF($D60=0,0,SUMIFS('Полная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R60" s="186"/>
      <c r="AS60" s="186"/>
      <c r="AT60" s="187"/>
      <c r="AU60" s="421"/>
      <c r="AV60" s="187"/>
      <c r="AW60" s="421"/>
      <c r="AX60" s="137">
        <f ca="1">IF($D60=0,0,SUMIFS('Полная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Y60" s="137">
        <f ca="1">IF($D60=0,0,SUMIFS('Полная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AZ60" s="137">
        <f ca="1">IF($D60=0,0,SUMIFS('Полная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A60" s="137">
        <f ca="1">IF($D60=0,0,SUMIFS('Полная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B60" s="137">
        <f ca="1">IF($D60=0,0,SUMIFS('Полная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C60" s="137">
        <f ca="1">IF($D60=0,0,SUMIFS('Полная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D60" s="187"/>
      <c r="BE60" s="187"/>
      <c r="BF60" s="137">
        <f ca="1">IF($D60=0,0,SUMIFS('Полная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G60" s="137">
        <f ca="1">IF($D60=0,0,SUMIFS('Полная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H60" s="137">
        <f ca="1">IF($D60=0,0,SUMIFS('Полная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I60" s="137">
        <f ca="1">IF($D60=0,0,SUMIFS('Полная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J60" s="137">
        <f ca="1">IF($D60=0,0,SUMIFS('Полная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K60" s="137">
        <f ca="1">IF($D60=0,0,SUMIFS('Полная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L60" s="187"/>
      <c r="BM60" s="137">
        <f ca="1">IF($D60=0,0,SUMIFS('Полная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N60" s="188"/>
      <c r="BO60" s="134"/>
      <c r="BP60" s="134"/>
      <c r="BQ60" s="137">
        <f ca="1">IF($D60=0,0,SUMIFS('Полная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BR60" s="137"/>
      <c r="BS60" s="134"/>
      <c r="BT60" s="134"/>
      <c r="BU60" s="137"/>
      <c r="BV60" s="134"/>
      <c r="BW60" s="137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7">
        <f ca="1">IF($D60=0,0,SUMIFS('Полная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L60" s="137">
        <f ca="1">IF($D60=0,0,SUMIFS('Полная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M60" s="137">
        <f ca="1">IF($D60=0,0,SUMIFS('Полная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N60" s="137">
        <f ca="1">IF($D60=0,0,SUMIFS('Полная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O60" s="137">
        <f ca="1">IF($D60=0,0,SUMIFS('Полная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P60" s="137">
        <f ca="1">IF($D60=0,0,SUMIFS('Полная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Q60" s="134">
        <f ca="1">IF($D60=0,0,SUMIFS('Полная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R60" s="137">
        <f ca="1">IF($D60=0,0,SUMIFS('Полная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S60" s="137">
        <f ca="1">IF($D60=0,0,SUMIFS('Полная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T60" s="137">
        <f ca="1">IF($D60=0,0,SUMIFS('Полная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U60" s="137">
        <f ca="1">IF($D60=0,0,SUMIFS('Полная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V60" s="137">
        <f ca="1">IF($D60=0,0,SUMIFS('Полная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W60" s="137">
        <f ca="1">IF($D60=0,0,SUMIFS('Полная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X60" s="137">
        <f ca="1">IF($D60=0,0,SUMIFS('Полная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Y60" s="134">
        <f ca="1">IF($D60=0,0,SUMIFS('Полная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CZ60" s="137">
        <f ca="1">IF($D60=0,0,SUMIFS('Полная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A60" s="137">
        <f ca="1">IF($D60=0,0,SUMIFS('Полная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B60" s="137">
        <f ca="1">IF($D60=0,0,SUMIFS('Полная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C60" s="137">
        <f ca="1">IF($D60=0,0,SUMIFS('Полная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D60" s="134"/>
      <c r="DE60" s="137">
        <f ca="1">IF($D60=0,0,SUMIFS('Полная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F60" s="137"/>
      <c r="DG60" s="137">
        <f ca="1">IF($D60=0,0,SUMIFS('Полная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H60" s="137">
        <f ca="1">IF($D60=0,0,SUMIFS('Полная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I60" s="137">
        <f ca="1">IF($D60=0,0,SUMIFS('Полная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J60" s="137">
        <f ca="1">IF($D60=0,0,SUMIFS('Полная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K60" s="137">
        <f ca="1">IF($D60=0,0,SUMIFS('Полная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L60" s="137">
        <f ca="1">IF($D60=0,0,SUMIFS('Полная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M60" s="137">
        <f ca="1">IF($D60=0,0,SUMIFS('Полная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N60" s="137">
        <f ca="1">IF($D60=0,0,SUMIFS('Полная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O60" s="137">
        <f ca="1">IF($D60=0,0,SUMIFS('Полная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P60" s="137">
        <f ca="1">IF($D60=0,0,SUMIFS('Полная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Q60" s="137">
        <f ca="1">IF($D60=0,0,SUMIFS('Полная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R60" s="137">
        <f ca="1">IF($D60=0,0,SUMIFS('Полная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S60" s="137">
        <f ca="1">IF($D60=0,0,SUMIFS('Полная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T60" s="137">
        <f ca="1">IF($D60=0,0,SUMIFS('Полная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U60" s="137">
        <f ca="1">IF($D60=0,0,SUMIFS('Полная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V60" s="137">
        <f ca="1">IF($D60=0,0,SUMIFS('Полная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W60" s="137">
        <f ca="1">IF($D60=0,0,SUMIFS('Полная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X60" s="137">
        <f ca="1">IF($D60=0,0,SUMIFS('Полная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Y60" s="137">
        <f ca="1">IF($D60=0,0,SUMIFS('Полная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DZ60" s="137">
        <f ca="1">IF($D60=0,0,SUMIFS('Полная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A60" s="137">
        <f ca="1">IF($D60=0,0,SUMIFS('Полная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B60" s="137">
        <f ca="1">IF($D60=0,0,SUMIFS('Полная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C60" s="137">
        <f ca="1">IF($D60=0,0,SUMIFS('Полная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D60" s="137">
        <f ca="1">IF($D60=0,0,SUMIFS('Полная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E60" s="137">
        <f ca="1">IF($D60=0,0,SUMIFS('Полная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F60" s="137">
        <f ca="1">IF($D60=0,0,SUMIFS('Полная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G60" s="137">
        <f ca="1">IF($D60=0,0,SUMIFS('Полная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H60" s="137">
        <f ca="1">IF($D60=0,0,SUMIFS('Полная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I60" s="137">
        <f ca="1">IF($D60=0,0,SUMIFS('Полная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J60" s="137">
        <f ca="1">IF($D60=0,0,SUMIFS('Полная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K60" s="137">
        <f ca="1">IF($D60=0,0,SUMIFS('Полная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L60" s="137">
        <f ca="1">IF($D60=0,0,SUMIFS('Полная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M60" s="137">
        <f ca="1">IF($D60=0,0,SUMIFS('Полная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N60" s="137">
        <f ca="1">IF($D60=0,0,SUMIFS('Полная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O60" s="137">
        <f ca="1">IF($D60=0,0,SUMIFS('Полная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P60" s="137">
        <f ca="1">IF($D60=0,0,SUMIFS('Полная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Q60" s="137">
        <f ca="1">IF($D60=0,0,SUMIFS('Полная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R60" s="137">
        <f ca="1">IF($D60=0,0,SUMIFS('Полная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S60" s="137">
        <f ca="1">IF($D60=0,0,SUMIFS('Полная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T60" s="137">
        <f ca="1">IF($D60=0,0,SUMIFS('Полная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U60" s="137">
        <f ca="1">IF($D60=0,0,SUMIFS('Полная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V60" s="137">
        <f ca="1">IF($D60=0,0,SUMIFS('Полная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W60" s="137">
        <f ca="1">IF($D60=0,0,SUMIFS('Полная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X60" s="137">
        <f ca="1">IF($D60=0,0,SUMIFS('Полная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Y60" s="137">
        <f ca="1">IF($D60=0,0,SUMIFS('Полная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EZ60" s="137">
        <f ca="1">IF($D60=0,0,SUMIFS('Полная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A60" s="137">
        <f ca="1">IF($D60=0,0,SUMIFS('Полная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B60" s="137">
        <f ca="1">IF($D60=0,0,SUMIFS('Полная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C60" s="137">
        <f ca="1">IF($D60=0,0,SUMIFS('Полная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D60" s="137">
        <f ca="1">IF($D60=0,0,SUMIFS('Полная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E60" s="137">
        <f ca="1">IF($D60=0,0,SUMIFS('Полная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F60" s="137">
        <f ca="1">IF($D60=0,0,SUMIFS('Полная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G60" s="137">
        <f ca="1">IF($D60=0,0,SUMIFS('Полная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H60" s="137">
        <f ca="1">IF($D60=0,0,SUMIFS('Полная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I60" s="137">
        <f ca="1">IF($D60=0,0,SUMIFS('Полная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J60" s="137">
        <f ca="1">IF($D60=0,0,SUMIFS('Полная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K60" s="137">
        <f ca="1">IF($D60=0,0,SUMIFS('Полная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L60" s="137">
        <f ca="1">IF($D60=0,0,SUMIFS('Полная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M60" s="137">
        <f ca="1">IF($D60=0,0,SUMIFS('Полная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N60" s="137">
        <f ca="1">IF($D60=0,0,SUMIFS('Полная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O60" s="137">
        <f ca="1">IF($D60=0,0,SUMIFS('Полная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P60" s="137">
        <f ca="1">IF($D60=0,0,SUMIFS('Полная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Q60" s="137">
        <f ca="1">IF($D60=0,0,SUMIFS('Полная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R60" s="137">
        <f ca="1">IF($D60=0,0,SUMIFS('Полная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S60" s="137">
        <f ca="1">IF($D60=0,0,SUMIFS('Полная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T60" s="137">
        <f ca="1">IF($D60=0,0,SUMIFS('Полная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U60" s="137">
        <f ca="1">IF($D60=0,0,SUMIFS('Полная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V60" s="137">
        <f ca="1">IF($D60=0,0,SUMIFS('Полная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W60" s="137">
        <f ca="1">IF($D60=0,0,SUMIFS('Полная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X60" s="137">
        <f ca="1">IF($D60=0,0,SUMIFS('Полная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Y60" s="137">
        <f ca="1">IF($D60=0,0,SUMIFS('Полная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FZ60" s="137">
        <f ca="1">IF($D60=0,0,SUMIFS('Полная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A60" s="137">
        <f ca="1">IF($D60=0,0,SUMIFS('Полная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B60" s="137">
        <f ca="1">IF($D60=0,0,SUMIFS('Полная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C60" s="137">
        <f ca="1">IF($D60=0,0,SUMIFS('Полная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D60" s="137">
        <f ca="1">IF($D60=0,0,SUMIFS('Полная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E60" s="137">
        <f ca="1">IF($D60=0,0,SUMIFS('Полная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F60" s="137">
        <f ca="1">IF($D60=0,0,SUMIFS('Полная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G60" s="137">
        <f ca="1">IF($D60=0,0,SUMIFS('Полная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H60" s="137">
        <f ca="1">IF($D60=0,0,SUMIFS('Полная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I60" s="137">
        <f ca="1">IF($D60=0,0,SUMIFS('Полная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J60" s="137">
        <f ca="1">IF($D60=0,0,SUMIFS('Полная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K60" s="137">
        <f ca="1">IF($D60=0,0,SUMIFS('Полная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L60" s="137">
        <f ca="1">IF($D60=0,0,SUMIFS('Полная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M60" s="137">
        <f ca="1">IF($D60=0,0,SUMIFS('Полная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N60" s="137">
        <f ca="1">IF($D60=0,0,SUMIFS('Полная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O60" s="137">
        <f ca="1">IF($D60=0,0,SUMIFS('Полная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P60" s="137">
        <f ca="1">IF($D60=0,0,SUMIFS('Полная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Q60" s="137">
        <f ca="1">IF($D60=0,0,SUMIFS('Полная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R60" s="137">
        <f ca="1">IF($D60=0,0,SUMIFS('Полная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S60" s="137">
        <f ca="1">IF($D60=0,0,SUMIFS('Полная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T60" s="137">
        <f ca="1">IF($D60=0,0,SUMIFS('Полная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U60" s="137">
        <f ca="1">IF($D60=0,0,SUMIFS('Полная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V60" s="137">
        <f ca="1">IF($D60=0,0,SUMIFS('Полная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W60" s="137">
        <f ca="1">IF($D60=0,0,SUMIFS('Полная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X60" s="137">
        <f ca="1">IF($D60=0,0,SUMIFS('Полная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Y60" s="137">
        <f ca="1">IF($D60=0,0,SUMIFS('Полная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GZ60" s="137">
        <f ca="1">IF($D60=0,0,SUMIFS('Полная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A60" s="137">
        <f ca="1">IF($D60=0,0,SUMIFS('Полная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B60" s="137">
        <f ca="1">IF($D60=0,0,SUMIFS('Полная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C60" s="137">
        <f ca="1">IF($D60=0,0,SUMIFS('Полная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D60" s="137">
        <f ca="1">IF($D60=0,0,SUMIFS('Полная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E60" s="137">
        <f ca="1">IF($D60=0,0,SUMIFS('Полная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F60" s="137">
        <f ca="1">IF($D60=0,0,SUMIFS('Полная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G60" s="137">
        <f ca="1">IF($D60=0,0,SUMIFS('Полная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H60" s="137">
        <f ca="1">IF($D60=0,0,SUMIFS('Полная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I60" s="137">
        <f ca="1">IF($D60=0,0,SUMIFS('Полная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J60" s="137">
        <f ca="1">IF($D60=0,0,SUMIFS('Полная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K60" s="137">
        <f ca="1">IF($D60=0,0,SUMIFS('Полная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L60" s="137">
        <f ca="1">IF($D60=0,0,SUMIFS('Полная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M60" s="137">
        <f ca="1">IF($D60=0,0,SUMIFS('Полная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N60" s="137">
        <f ca="1">IF($D60=0,0,SUMIFS('Полная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O60" s="137">
        <f ca="1">IF($D60=0,0,SUMIFS('Полная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P60" s="137">
        <f ca="1">IF($D60=0,0,SUMIFS('Полная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Q60" s="137">
        <f ca="1">IF($D60=0,0,SUMIFS('Полная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R60" s="137">
        <f ca="1">IF($D60=0,0,SUMIFS('Полная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S60" s="137">
        <f ca="1">IF($D60=0,0,SUMIFS('Полная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T60" s="137">
        <f ca="1">IF($D60=0,0,SUMIFS('Полная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U60" s="137">
        <f ca="1">IF($D60=0,0,SUMIFS('Полная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V60" s="137">
        <f ca="1">IF($D60=0,0,SUMIFS('Полная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W60" s="137">
        <f ca="1">IF($D60=0,0,SUMIFS('Полная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X60" s="137">
        <f ca="1">IF($D60=0,0,SUMIFS('Полная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Y60" s="137">
        <f ca="1">IF($D60=0,0,SUMIFS('Полная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HZ60" s="137">
        <f ca="1">IF($D60=0,0,SUMIFS('Полная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A60" s="137">
        <f ca="1">IF($D60=0,0,SUMIFS('Полная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B60" s="137">
        <f ca="1">IF($D60=0,0,SUMIFS('Полная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C60" s="137">
        <f ca="1">IF($D60=0,0,SUMIFS('Полная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D60" s="137">
        <f ca="1">IF($D60=0,0,SUMIFS('Полная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E60" s="137">
        <f ca="1">IF($D60=0,0,SUMIFS('Полная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F60" s="137">
        <f ca="1">IF($D60=0,0,SUMIFS('Полная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G60" s="137">
        <f ca="1">IF($D60=0,0,SUMIFS('Полная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H60" s="137">
        <f ca="1">IF($D60=0,0,SUMIFS('Полная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I60" s="137">
        <f ca="1">IF($D60=0,0,SUMIFS('Полная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J60" s="137">
        <f ca="1">IF($D60=0,0,SUMIFS('Полная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K60" s="137">
        <f ca="1">IF($D60=0,0,SUMIFS('Полная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L60" s="137">
        <f ca="1">IF($D60=0,0,SUMIFS('Полная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M60" s="137">
        <f ca="1">IF($D60=0,0,SUMIFS('Полная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N60" s="137">
        <f ca="1">IF($D60=0,0,SUMIFS('Полная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O60" s="137">
        <f ca="1">IF($D60=0,0,SUMIFS('Полная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P60" s="137">
        <f ca="1">IF($D60=0,0,SUMIFS('Полная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Q60" s="137">
        <f ca="1">IF($D60=0,0,SUMIFS('Полная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R60" s="137">
        <f ca="1">IF($D60=0,0,SUMIFS('Полная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S60" s="137">
        <f ca="1">IF($D60=0,0,SUMIFS('Полная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T60" s="137">
        <f ca="1">IF($D60=0,0,SUMIFS('Полная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U60" s="137">
        <f ca="1">IF($D60=0,0,SUMIFS('Полная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V60" s="137">
        <f ca="1">IF($D60=0,0,SUMIFS('Полная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W60" s="137">
        <f ca="1">IF($D60=0,0,SUMIFS('Полная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X60" s="137">
        <f ca="1">IF($D60=0,0,SUMIFS('Полная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Y60" s="137">
        <f ca="1">IF($D60=0,0,SUMIFS('Полная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IZ60" s="137">
        <f ca="1">IF($D60=0,0,SUMIFS('Полная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A60" s="137">
        <f ca="1">IF($D60=0,0,SUMIFS('Полная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B60" s="137">
        <f ca="1">IF($D60=0,0,SUMIFS('Полная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C60" s="137">
        <f ca="1">IF($D60=0,0,SUMIFS('Полная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D60" s="137">
        <f ca="1">IF($D60=0,0,SUMIFS('Полная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E60" s="137">
        <f ca="1">IF($D60=0,0,SUMIFS('Полная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F60" s="137">
        <f ca="1">IF($D60=0,0,SUMIFS('Полная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G60" s="137">
        <f ca="1">IF($D60=0,0,SUMIFS('Полная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H60" s="137">
        <f ca="1">IF($D60=0,0,SUMIFS('Полная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I60" s="137">
        <f ca="1">IF($D60=0,0,SUMIFS('Полная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J60" s="137">
        <f ca="1">IF($D60=0,0,SUMIFS('Полная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K60" s="137">
        <f ca="1">IF($D60=0,0,SUMIFS('Полная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L60" s="137">
        <f ca="1">IF($D60=0,0,SUMIFS('Полная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M60" s="137">
        <f ca="1">IF($D60=0,0,SUMIFS('Полная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N60" s="137">
        <f ca="1">IF($D60=0,0,SUMIFS('Полная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O60" s="137">
        <f ca="1">IF($D60=0,0,SUMIFS('Полная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P60" s="137">
        <f ca="1">IF($D60=0,0,SUMIFS('Полная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Q60" s="137">
        <f ca="1">IF($D60=0,0,SUMIFS('Полная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R60" s="137">
        <f ca="1">IF($D60=0,0,SUMIFS('Полная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S60" s="137">
        <f ca="1">IF($D60=0,0,SUMIFS('Полная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T60" s="137">
        <f ca="1">IF($D60=0,0,SUMIFS('Полная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U60" s="137">
        <f ca="1">IF($D60=0,0,SUMIFS('Полная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V60" s="137">
        <f ca="1">IF($D60=0,0,SUMIFS('Полная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W60" s="137">
        <f ca="1">IF($D60=0,0,SUMIFS('Полная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X60" s="137">
        <f ca="1">IF($D60=0,0,SUMIFS('Полная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Y60" s="137">
        <f ca="1">IF($D60=0,0,SUMIFS('Полная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JZ60" s="137">
        <f ca="1">IF($D60=0,0,SUMIFS('Полная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A60" s="137">
        <f ca="1">IF($D60=0,0,SUMIFS('Полная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B60" s="137">
        <f ca="1">IF($D60=0,0,SUMIFS('Полная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C60" s="137">
        <f ca="1">IF($D60=0,0,SUMIFS('Полная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D60" s="137">
        <f ca="1">IF($D60=0,0,SUMIFS('Полная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E60" s="137">
        <f ca="1">IF($D60=0,0,SUMIFS('Полная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F60" s="137">
        <f ca="1">IF($D60=0,0,SUMIFS('Полная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G60" s="137">
        <f ca="1">IF($D60=0,0,SUMIFS('Полная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H60" s="137">
        <f ca="1">IF($D60=0,0,SUMIFS('Полная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I60" s="137">
        <f ca="1">IF($D60=0,0,SUMIFS('Полная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J60" s="137">
        <f ca="1">IF($D60=0,0,SUMIFS('Полная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K60" s="137">
        <f ca="1">IF($D60=0,0,SUMIFS('Полная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L60" s="137">
        <f ca="1">IF($D60=0,0,SUMIFS('Полная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M60" s="137">
        <f ca="1">IF($D60=0,0,SUMIFS('Полная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N60" s="137">
        <f ca="1">IF($D60=0,0,SUMIFS('Полная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O60" s="137">
        <f ca="1">IF($D60=0,0,SUMIFS('Полная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P60" s="137">
        <f ca="1">IF($D60=0,0,SUMIFS('Полная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Q60" s="137">
        <f ca="1">IF($D60=0,0,SUMIFS('Полная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R60" s="137">
        <f ca="1">IF($D60=0,0,SUMIFS('Полная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S60" s="137">
        <f ca="1">IF($D60=0,0,SUMIFS('Полная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T60" s="137">
        <f ca="1">IF($D60=0,0,SUMIFS('Полная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U60" s="137">
        <f ca="1">IF($D60=0,0,SUMIFS('Полная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V60" s="137">
        <f ca="1">IF($D60=0,0,SUMIFS('Полная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W60" s="137">
        <f ca="1">IF($D60=0,0,SUMIFS('Полная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X60" s="137">
        <f ca="1">IF($D60=0,0,SUMIFS('Полная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Y60" s="137">
        <f ca="1">IF($D60=0,0,SUMIFS('Полная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KZ60" s="137">
        <f ca="1">IF($D60=0,0,SUMIFS('Полная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A60" s="137">
        <f ca="1">IF($D60=0,0,SUMIFS('Полная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B60" s="137">
        <f ca="1">IF($D60=0,0,SUMIFS('Полная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C60" s="137">
        <f ca="1">IF($D60=0,0,SUMIFS('Полная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D60" s="137">
        <f ca="1">IF($D60=0,0,SUMIFS('Полная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E60" s="137">
        <f ca="1">IF($D60=0,0,SUMIFS('Полная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F60" s="137">
        <f ca="1">IF($D60=0,0,SUMIFS('Полная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G60" s="137">
        <f ca="1">IF($D60=0,0,SUMIFS('Полная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H60" s="137">
        <f ca="1">IF($D60=0,0,SUMIFS('Полная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I60" s="137">
        <f ca="1">IF($D60=0,0,SUMIFS('Полная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J60" s="137">
        <f ca="1">IF($D60=0,0,SUMIFS('Полная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K60" s="137">
        <f ca="1">IF($D60=0,0,SUMIFS('Полная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L60" s="137">
        <f ca="1">IF($D60=0,0,SUMIFS('Полная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M60" s="137">
        <f ca="1">IF($D60=0,0,SUMIFS('Полная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N60" s="137">
        <f ca="1">IF($D60=0,0,SUMIFS('Полная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O60" s="137">
        <f ca="1">IF($D60=0,0,SUMIFS('Полная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P60" s="137">
        <f ca="1">IF($D60=0,0,SUMIFS('Полная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Q60" s="137">
        <f ca="1">IF($D60=0,0,SUMIFS('Полная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R60" s="137">
        <f ca="1">IF($D60=0,0,SUMIFS('Полная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S60" s="137">
        <f ca="1">IF($D60=0,0,SUMIFS('Полная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T60" s="137">
        <f ca="1">IF($D60=0,0,SUMIFS('Полная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U60" s="137">
        <f ca="1">IF($D60=0,0,SUMIFS('Полная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V60" s="137">
        <f ca="1">IF($D60=0,0,SUMIFS('Полная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W60" s="137">
        <f ca="1">IF($D60=0,0,SUMIFS('Полная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X60" s="137">
        <f ca="1">IF($D60=0,0,SUMIFS('Полная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Y60" s="137">
        <f ca="1">IF($D60=0,0,SUMIFS('Полная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LZ60" s="137">
        <f ca="1">IF($D60=0,0,SUMIFS('Полная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A60" s="137">
        <f ca="1">IF($D60=0,0,SUMIFS('Полная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B60" s="137">
        <f ca="1">IF($D60=0,0,SUMIFS('Полная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C60" s="137">
        <f ca="1">IF($D60=0,0,SUMIFS('Полная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D60" s="137">
        <f ca="1">IF($D60=0,0,SUMIFS('Полная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E60" s="137">
        <f ca="1">IF($D60=0,0,SUMIFS('Полная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F60" s="137">
        <f ca="1">IF($D60=0,0,SUMIFS('Полная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G60" s="137">
        <f ca="1">IF($D60=0,0,SUMIFS('Полная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H60" s="137">
        <f ca="1">IF($D60=0,0,SUMIFS('Полная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I60" s="137">
        <f ca="1">IF($D60=0,0,SUMIFS('Полная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J60" s="137">
        <f ca="1">IF($D60=0,0,SUMIFS('Полная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K60" s="137">
        <f ca="1">IF($D60=0,0,SUMIFS('Полная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L60" s="137">
        <f ca="1">IF($D60=0,0,SUMIFS('Полная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M60" s="137">
        <f ca="1">IF($D60=0,0,SUMIFS('Полная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N60" s="137">
        <f ca="1">IF($D60=0,0,SUMIFS('Полная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O60" s="137">
        <f ca="1">IF($D60=0,0,SUMIFS('Полная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P60" s="137">
        <f ca="1">IF($D60=0,0,SUMIFS('Полная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Q60" s="137">
        <f ca="1">IF($D60=0,0,SUMIFS('Полная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R60" s="137">
        <f ca="1">IF($D60=0,0,SUMIFS('Полная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S60" s="137">
        <f ca="1">IF($D60=0,0,SUMIFS('Полная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T60" s="137">
        <f ca="1">IF($D60=0,0,SUMIFS('Полная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U60" s="137">
        <f ca="1">IF($D60=0,0,SUMIFS('Полная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V60" s="137">
        <f ca="1">IF($D60=0,0,SUMIFS('Полная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W60" s="137">
        <f ca="1">IF($D60=0,0,SUMIFS('Полная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X60" s="137">
        <f ca="1">IF($D60=0,0,SUMIFS('Полная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Y60" s="137">
        <f ca="1">IF($D60=0,0,SUMIFS('Полная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MZ60" s="137">
        <f ca="1">IF($D60=0,0,SUMIFS('Полная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A60" s="137">
        <f ca="1">IF($D60=0,0,SUMIFS('Полная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B60" s="137">
        <f ca="1">IF($D60=0,0,SUMIFS('Полная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C60" s="137">
        <f ca="1">IF($D60=0,0,SUMIFS('Полная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D60" s="137">
        <f ca="1">IF($D60=0,0,SUMIFS('Полная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E60" s="137">
        <f ca="1">IF($D60=0,0,SUMIFS('Полная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F60" s="137">
        <f ca="1">IF($D60=0,0,SUMIFS('Полная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G60" s="137">
        <f ca="1">IF($D60=0,0,SUMIFS('Полная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H60" s="137">
        <f ca="1">IF($D60=0,0,SUMIFS('Полная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I60" s="137">
        <f ca="1">IF($D60=0,0,SUMIFS('Полная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J60" s="137">
        <f ca="1">IF($D60=0,0,SUMIFS('Полная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K60" s="137">
        <f ca="1">IF($D60=0,0,SUMIFS('Полная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L60" s="137">
        <f ca="1">IF($D60=0,0,SUMIFS('Полная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M60" s="137">
        <f ca="1">IF($D60=0,0,SUMIFS('Полная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N60" s="137">
        <f ca="1">IF($D60=0,0,SUMIFS('Полная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O60" s="137">
        <f ca="1">IF($D60=0,0,SUMIFS('Полная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P60" s="137">
        <f ca="1">IF($D60=0,0,SUMIFS('Полная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Q60" s="137">
        <f ca="1">IF($D60=0,0,SUMIFS('Полная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R60" s="137">
        <f ca="1">IF($D60=0,0,SUMIFS('Полная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S60" s="137">
        <f ca="1">IF($D60=0,0,SUMIFS('Полная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T60" s="137">
        <f ca="1">IF($D60=0,0,SUMIFS('Полная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U60" s="137">
        <f ca="1">IF($D60=0,0,SUMIFS('Полная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V60" s="137">
        <f ca="1">IF($D60=0,0,SUMIFS('Полная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W60" s="137">
        <f ca="1">IF($D60=0,0,SUMIFS('Полная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X60" s="137">
        <f ca="1">IF($D60=0,0,SUMIFS('Полная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Y60" s="137">
        <f ca="1">IF($D60=0,0,SUMIFS('Полная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NZ60" s="137">
        <f ca="1">IF($D60=0,0,SUMIFS('Полная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A60" s="137">
        <f ca="1">IF($D60=0,0,SUMIFS('Полная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B60" s="137">
        <f ca="1">IF($D60=0,0,SUMIFS('Полная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C60" s="137">
        <f ca="1">IF($D60=0,0,SUMIFS('Полная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D60" s="137">
        <f ca="1">IF($D60=0,0,SUMIFS('Полная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E60" s="137">
        <f ca="1">IF($D60=0,0,SUMIFS('Полная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F60" s="137">
        <f ca="1">IF($D60=0,0,SUMIFS('Полная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G60" s="137">
        <f ca="1">IF($D60=0,0,SUMIFS('Полная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H60" s="137">
        <f ca="1">IF($D60=0,0,SUMIFS('Полная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I60" s="137">
        <f ca="1">IF($D60=0,0,SUMIFS('Полная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J60" s="137">
        <f ca="1">IF($D60=0,0,SUMIFS('Полная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K60" s="137">
        <f ca="1">IF($D60=0,0,SUMIFS('Полная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L60" s="137">
        <f ca="1">IF($D60=0,0,SUMIFS('Полная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M60" s="137">
        <f ca="1">IF($D60=0,0,SUMIFS('Полная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N60" s="137">
        <f ca="1">IF($D60=0,0,SUMIFS('Полная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O60" s="137">
        <f ca="1">IF($D60=0,0,SUMIFS('Полная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P60" s="137">
        <f ca="1">IF($D60=0,0,SUMIFS('Полная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Q60" s="137">
        <f ca="1">IF($D60=0,0,SUMIFS('Полная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R60" s="137">
        <f ca="1">IF($D60=0,0,SUMIFS('Полная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S60" s="137">
        <f ca="1">IF($D60=0,0,SUMIFS('Полная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T60" s="137">
        <f ca="1">IF($D60=0,0,SUMIFS('Полная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U60" s="137">
        <f ca="1">IF($D60=0,0,SUMIFS('Полная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V60" s="137">
        <f ca="1">IF($D60=0,0,SUMIFS('Полная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W60" s="137">
        <f ca="1">IF($D60=0,0,SUMIFS('Полная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X60" s="137">
        <f ca="1">IF($D60=0,0,SUMIFS('Полная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Y60" s="137">
        <f ca="1">IF($D60=0,0,SUMIFS('Полная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OZ60" s="137">
        <f ca="1">IF($D60=0,0,SUMIFS('Полная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A60" s="137">
        <f ca="1">IF($D60=0,0,SUMIFS('Полная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B60" s="137">
        <f ca="1">IF($D60=0,0,SUMIFS('Полная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C60" s="137">
        <f ca="1">IF($D60=0,0,SUMIFS('Полная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D60" s="137">
        <f ca="1">IF($D60=0,0,SUMIFS('Полная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E60" s="137">
        <f ca="1">IF($D60=0,0,SUMIFS('Полная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F60" s="137">
        <f ca="1">IF($D60=0,0,SUMIFS('Полная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G60" s="137">
        <f ca="1">IF($D60=0,0,SUMIFS('Полная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H60" s="137">
        <f ca="1">IF($D60=0,0,SUMIFS('Полная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I60" s="137">
        <f ca="1">IF($D60=0,0,SUMIFS('Полная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J60" s="137">
        <f ca="1">IF($D60=0,0,SUMIFS('Полная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K60" s="137">
        <f ca="1">IF($D60=0,0,SUMIFS('Полная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L60" s="137">
        <f ca="1">IF($D60=0,0,SUMIFS('Полная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M60" s="137">
        <f ca="1">IF($D60=0,0,SUMIFS('Полная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N60" s="137">
        <f ca="1">IF($D60=0,0,SUMIFS('Полная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O60" s="137">
        <f ca="1">IF($D60=0,0,SUMIFS('Полная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P60" s="137">
        <f ca="1">IF($D60=0,0,SUMIFS('Полная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Q60" s="137">
        <f ca="1">IF($D60=0,0,SUMIFS('Полная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R60" s="137">
        <f ca="1">IF($D60=0,0,SUMIFS('Полная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S60" s="137">
        <f ca="1">IF($D60=0,0,SUMIFS('Полная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T60" s="137">
        <f ca="1">IF($D60=0,0,SUMIFS('Полная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U60" s="137">
        <f ca="1">IF($D60=0,0,SUMIFS('Полная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V60" s="137">
        <f ca="1">IF($D60=0,0,SUMIFS('Полная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W60" s="137">
        <f ca="1">IF($D60=0,0,SUMIFS('Полная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X60" s="137">
        <f ca="1">IF($D60=0,0,SUMIFS('Полная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Y60" s="137">
        <f ca="1">IF($D60=0,0,SUMIFS('Полная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PZ60" s="137">
        <f ca="1">IF($D60=0,0,SUMIFS('Полная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A60" s="137">
        <f ca="1">IF($D60=0,0,SUMIFS('Полная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B60" s="137">
        <f ca="1">IF($D60=0,0,SUMIFS('Полная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C60" s="137">
        <f ca="1">IF($D60=0,0,SUMIFS('Полная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D60" s="137">
        <f ca="1">IF($D60=0,0,SUMIFS('Полная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E60" s="137">
        <f ca="1">IF($D60=0,0,SUMIFS('Полная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F60" s="137">
        <f ca="1">IF($D60=0,0,SUMIFS('Полная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G60" s="137">
        <f ca="1">IF($D60=0,0,SUMIFS('Полная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H60" s="137">
        <f ca="1">IF($D60=0,0,SUMIFS('Полная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I60" s="137">
        <f ca="1">IF($D60=0,0,SUMIFS('Полная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J60" s="137">
        <f ca="1">IF($D60=0,0,SUMIFS('Полная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K60" s="137">
        <f ca="1">IF($D60=0,0,SUMIFS('Полная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L60" s="137">
        <f ca="1">IF($D60=0,0,SUMIFS('Полная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M60" s="137">
        <f ca="1">IF($D60=0,0,SUMIFS('Полная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N60" s="137">
        <f ca="1">IF($D60=0,0,SUMIFS('Полная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O60" s="137">
        <f ca="1">IF($D60=0,0,SUMIFS('Полная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P60" s="137">
        <f ca="1">IF($D60=0,0,SUMIFS('Полная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Q60" s="137">
        <f ca="1">IF($D60=0,0,SUMIFS('Полная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R60" s="137">
        <f ca="1">IF($D60=0,0,SUMIFS('Полная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S60" s="137">
        <f ca="1">IF($D60=0,0,SUMIFS('Полная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T60" s="137">
        <f ca="1">IF($D60=0,0,SUMIFS('Полная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U60" s="137">
        <f ca="1">IF($D60=0,0,SUMIFS('Полная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V60" s="137">
        <f ca="1">IF($D60=0,0,SUMIFS('Полная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W60" s="137">
        <f ca="1">IF($D60=0,0,SUMIFS('Полная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X60" s="137">
        <f ca="1">IF($D60=0,0,SUMIFS('Полная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Y60" s="137">
        <f ca="1">IF($D60=0,0,SUMIFS('Полная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QZ60" s="137">
        <f ca="1">IF($D60=0,0,SUMIFS('Полная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A60" s="137">
        <f ca="1">IF($D60=0,0,SUMIFS('Полная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B60" s="137">
        <f ca="1">IF($D60=0,0,SUMIFS('Полная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C60" s="137">
        <f ca="1">IF($D60=0,0,SUMIFS('Полная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D60" s="137">
        <f ca="1">IF($D60=0,0,SUMIFS('Полная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E60" s="137">
        <f ca="1">IF($D60=0,0,SUMIFS('Полная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F60" s="137">
        <f ca="1">IF($D60=0,0,SUMIFS('Полная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G60" s="137">
        <f ca="1">IF($D60=0,0,SUMIFS('Полная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H60" s="137">
        <f ca="1">IF($D60=0,0,SUMIFS('Полная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I60" s="137">
        <f ca="1">IF($D60=0,0,SUMIFS('Полная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J60" s="137">
        <f ca="1">IF($D60=0,0,SUMIFS('Полная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K60" s="137">
        <f ca="1">IF($D60=0,0,SUMIFS('Полная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L60" s="137">
        <f ca="1">IF($D60=0,0,SUMIFS('Полная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M60" s="137">
        <f ca="1">IF($D60=0,0,SUMIFS('Полная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N60" s="137">
        <f ca="1">IF($D60=0,0,SUMIFS('Полная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O60" s="137">
        <f ca="1">IF($D60=0,0,SUMIFS('Полная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P60" s="137">
        <f ca="1">IF($D60=0,0,SUMIFS('Полная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Q60" s="137">
        <f ca="1">IF($D60=0,0,SUMIFS('Полная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R60" s="137">
        <f ca="1">IF($D60=0,0,SUMIFS('Полная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S60" s="137">
        <f ca="1">IF($D60=0,0,SUMIFS('Полная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T60" s="137">
        <f ca="1">IF($D60=0,0,SUMIFS('Полная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U60" s="137">
        <f ca="1">IF($D60=0,0,SUMIFS('Полная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V60" s="137">
        <f ca="1">IF($D60=0,0,SUMIFS('Полная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W60" s="137">
        <f ca="1">IF($D60=0,0,SUMIFS('Полная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X60" s="137">
        <f ca="1">IF($D60=0,0,SUMIFS('Полная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Y60" s="137">
        <f ca="1">IF($D60=0,0,SUMIFS('Полная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RZ60" s="137">
        <f ca="1">IF($D60=0,0,SUMIFS('Полная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A60" s="137">
        <f ca="1">IF($D60=0,0,SUMIFS('Полная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B60" s="137">
        <f ca="1">IF($D60=0,0,SUMIFS('Полная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C60" s="137">
        <f ca="1">IF($D60=0,0,SUMIFS('Полная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D60" s="137">
        <f ca="1">IF($D60=0,0,SUMIFS('Полная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E60" s="137">
        <f ca="1">IF($D60=0,0,SUMIFS('Полная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F60" s="137">
        <f ca="1">IF($D60=0,0,SUMIFS('Полная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G60" s="137">
        <f ca="1">IF($D60=0,0,SUMIFS('Полная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H60" s="137">
        <f ca="1">IF($D60=0,0,SUMIFS('Полная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I60" s="137">
        <f ca="1">IF($D60=0,0,SUMIFS('Полная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J60" s="137">
        <f ca="1">IF($D60=0,0,SUMIFS('Полная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K60" s="137">
        <f ca="1">IF($D60=0,0,SUMIFS('Полная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L60" s="137">
        <f ca="1">IF($D60=0,0,SUMIFS('Полная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M60" s="137">
        <f ca="1">IF($D60=0,0,SUMIFS('Полная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N60" s="137">
        <f ca="1">IF($D60=0,0,SUMIFS('Полная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O60" s="137">
        <f ca="1">IF($D60=0,0,SUMIFS('Полная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P60" s="137">
        <f ca="1">IF($D60=0,0,SUMIFS('Полная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Q60" s="137">
        <f ca="1">IF($D60=0,0,SUMIFS('Полная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R60" s="137">
        <f ca="1">IF($D60=0,0,SUMIFS('Полная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S60" s="137">
        <f ca="1">IF($D60=0,0,SUMIFS('Полная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T60" s="137">
        <f ca="1">IF($D60=0,0,SUMIFS('Полная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U60" s="137">
        <f ca="1">IF($D60=0,0,SUMIFS('Полная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V60" s="137">
        <f ca="1">IF($D60=0,0,SUMIFS('Полная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W60" s="137">
        <f ca="1">IF($D60=0,0,SUMIFS('Полная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X60" s="137">
        <f ca="1">IF($D60=0,0,SUMIFS('Полная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Y60" s="137">
        <f ca="1">IF($D60=0,0,SUMIFS('Полная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SZ60" s="137">
        <f ca="1">IF($D60=0,0,SUMIFS('Полная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A60" s="137">
        <f ca="1">IF($D60=0,0,SUMIFS('Полная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B60" s="137">
        <f ca="1">IF($D60=0,0,SUMIFS('Полная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C60" s="137">
        <f ca="1">IF($D60=0,0,SUMIFS('Полная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D60" s="137">
        <f ca="1">IF($D60=0,0,SUMIFS('Полная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E60" s="137">
        <f ca="1">IF($D60=0,0,SUMIFS('Полная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F60" s="137">
        <f ca="1">IF($D60=0,0,SUMIFS('Полная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G60" s="137">
        <f ca="1">IF($D60=0,0,SUMIFS('Полная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H60" s="137">
        <f ca="1">IF($D60=0,0,SUMIFS('Полная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I60" s="137">
        <f ca="1">IF($D60=0,0,SUMIFS('Полная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J60" s="137">
        <f ca="1">IF($D60=0,0,SUMIFS('Полная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K60" s="137">
        <f ca="1">IF($D60=0,0,SUMIFS('Полная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L60" s="137">
        <f ca="1">IF($D60=0,0,SUMIFS('Полная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M60" s="137">
        <f ca="1">IF($D60=0,0,SUMIFS('Полная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N60" s="137">
        <f ca="1">IF($D60=0,0,SUMIFS('Полная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O60" s="137">
        <f ca="1">IF($D60=0,0,SUMIFS('Полная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P60" s="137">
        <f ca="1">IF($D60=0,0,SUMIFS('Полная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Q60" s="137">
        <f ca="1">IF($D60=0,0,SUMIFS('Полная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R60" s="137">
        <f ca="1">IF($D60=0,0,SUMIFS('Полная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S60" s="137">
        <f ca="1">IF($D60=0,0,SUMIFS('Полная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T60" s="137">
        <f ca="1">IF($D60=0,0,SUMIFS('Полная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U60" s="137">
        <f ca="1">IF($D60=0,0,SUMIFS('Полная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V60" s="137">
        <f ca="1">IF($D60=0,0,SUMIFS('Полная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W60" s="137">
        <f ca="1">IF($D60=0,0,SUMIFS('Полная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X60" s="137">
        <f ca="1">IF($D60=0,0,SUMIFS('Полная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Y60" s="137">
        <f ca="1">IF($D60=0,0,SUMIFS('Полная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TZ60" s="137">
        <f ca="1">IF($D60=0,0,SUMIFS('Полная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A60" s="137">
        <f ca="1">IF($D60=0,0,SUMIFS('Полная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B60" s="137">
        <f ca="1">IF($D60=0,0,SUMIFS('Полная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C60" s="137">
        <f ca="1">IF($D60=0,0,SUMIFS('Полная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D60" s="137">
        <f ca="1">IF($D60=0,0,SUMIFS('Полная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E60" s="137">
        <f ca="1">IF($D60=0,0,SUMIFS('Полная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F60" s="137">
        <f ca="1">IF($D60=0,0,SUMIFS('Полная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G60" s="137">
        <f ca="1">IF($D60=0,0,SUMIFS('Полная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H60" s="137">
        <f ca="1">IF($D60=0,0,SUMIFS('Полная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I60" s="137">
        <f ca="1">IF($D60=0,0,SUMIFS('Полная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J60" s="137">
        <f ca="1">IF($D60=0,0,SUMIFS('Полная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K60" s="137">
        <f ca="1">IF($D60=0,0,SUMIFS('Полная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L60" s="137">
        <f ca="1">IF($D60=0,0,SUMIFS('Полная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M60" s="137">
        <f ca="1">IF($D60=0,0,SUMIFS('Полная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N60" s="137">
        <f ca="1">IF($D60=0,0,SUMIFS('Полная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O60" s="137">
        <f ca="1">IF($D60=0,0,SUMIFS('Полная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P60" s="137">
        <f ca="1">IF($D60=0,0,SUMIFS('Полная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Q60" s="137">
        <f ca="1">IF($D60=0,0,SUMIFS('Полная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R60" s="137">
        <f ca="1">IF($D60=0,0,SUMIFS('Полная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S60" s="137">
        <f ca="1">IF($D60=0,0,SUMIFS('Полная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T60" s="137">
        <f ca="1">IF($D60=0,0,SUMIFS('Полная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U60" s="137">
        <f ca="1">IF($D60=0,0,SUMIFS('Полная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V60" s="137">
        <f ca="1">IF($D60=0,0,SUMIFS('Полная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W60" s="137">
        <f ca="1">IF($D60=0,0,SUMIFS('Полная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X60" s="137">
        <f ca="1">IF($D60=0,0,SUMIFS('Полная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Y60" s="137">
        <f ca="1">IF($D60=0,0,SUMIFS('Полная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UZ60" s="137">
        <f ca="1">IF($D60=0,0,SUMIFS('Полная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A60" s="137">
        <f ca="1">IF($D60=0,0,SUMIFS('Полная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B60" s="137">
        <f ca="1">IF($D60=0,0,SUMIFS('Полная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C60" s="137">
        <f ca="1">IF($D60=0,0,SUMIFS('Полная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D60" s="137">
        <f ca="1">IF($D60=0,0,SUMIFS('Полная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E60" s="137">
        <f ca="1">IF($D60=0,0,SUMIFS('Полная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F60" s="137">
        <f ca="1">IF($D60=0,0,SUMIFS('Полная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G60" s="137">
        <f ca="1">IF($D60=0,0,SUMIFS('Полная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H60" s="137">
        <f ca="1">IF($D60=0,0,SUMIFS('Полная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I60" s="137">
        <f ca="1">IF($D60=0,0,SUMIFS('Полная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J60" s="137">
        <f ca="1">IF($D60=0,0,SUMIFS('Полная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K60" s="137">
        <f ca="1">IF($D60=0,0,SUMIFS('Полная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L60" s="137">
        <f ca="1">IF($D60=0,0,SUMIFS('Полная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M60" s="137">
        <f ca="1">IF($D60=0,0,SUMIFS('Полная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N60" s="137">
        <f ca="1">IF($D60=0,0,SUMIFS('Полная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O60" s="137">
        <f ca="1">IF($D60=0,0,SUMIFS('Полная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P60" s="137">
        <f ca="1">IF($D60=0,0,SUMIFS('Полная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Q60" s="137">
        <f ca="1">IF($D60=0,0,SUMIFS('Полная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R60" s="137">
        <f ca="1">IF($D60=0,0,SUMIFS('Полная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S60" s="137">
        <f ca="1">IF($D60=0,0,SUMIFS('Полная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T60" s="137">
        <f ca="1">IF($D60=0,0,SUMIFS('Полная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U60" s="137">
        <f ca="1">IF($D60=0,0,SUMIFS('Полная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V60" s="137">
        <f ca="1">IF($D60=0,0,SUMIFS('Полная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W60" s="137">
        <f ca="1">IF($D60=0,0,SUMIFS('Полная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X60" s="137">
        <f ca="1">IF($D60=0,0,SUMIFS('Полная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Y60" s="137">
        <f ca="1">IF($D60=0,0,SUMIFS('Полная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VZ60" s="137">
        <f ca="1">IF($D60=0,0,SUMIFS('Полная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A60" s="137">
        <f ca="1">IF($D60=0,0,SUMIFS('Полная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B60" s="137">
        <f ca="1">IF($D60=0,0,SUMIFS('Полная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C60" s="137">
        <f ca="1">IF($D60=0,0,SUMIFS('Полная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D60" s="137">
        <f ca="1">IF($D60=0,0,SUMIFS('Полная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E60" s="137">
        <f ca="1">IF($D60=0,0,SUMIFS('Полная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F60" s="137">
        <f ca="1">IF($D60=0,0,SUMIFS('Полная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G60" s="137">
        <f ca="1">IF($D60=0,0,SUMIFS('Полная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H60" s="137">
        <f ca="1">IF($D60=0,0,SUMIFS('Полная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I60" s="137">
        <f ca="1">IF($D60=0,0,SUMIFS('Полная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J60" s="137">
        <f ca="1">IF($D60=0,0,SUMIFS('Полная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K60" s="137">
        <f ca="1">IF($D60=0,0,SUMIFS('Полная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L60" s="137">
        <f ca="1">IF($D60=0,0,SUMIFS('Полная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M60" s="137">
        <f ca="1">IF($D60=0,0,SUMIFS('Полная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N60" s="137">
        <f ca="1">IF($D60=0,0,SUMIFS('Полная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O60" s="137">
        <f ca="1">IF($D60=0,0,SUMIFS('Полная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P60" s="137">
        <f ca="1">IF($D60=0,0,SUMIFS('Полная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Q60" s="137">
        <f ca="1">IF($D60=0,0,SUMIFS('Полная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R60" s="137">
        <f ca="1">IF($D60=0,0,SUMIFS('Полная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S60" s="137">
        <f ca="1">IF($D60=0,0,SUMIFS('Полная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T60" s="137">
        <f ca="1">IF($D60=0,0,SUMIFS('Полная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U60" s="137">
        <f ca="1">IF($D60=0,0,SUMIFS('Полная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V60" s="137">
        <f ca="1">IF($D60=0,0,SUMIFS('Полная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W60" s="137">
        <f ca="1">IF($D60=0,0,SUMIFS('Полная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X60" s="137">
        <f ca="1">IF($D60=0,0,SUMIFS('Полная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Y60" s="137">
        <f ca="1">IF($D60=0,0,SUMIFS('Полная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WZ60" s="137">
        <f ca="1">IF($D60=0,0,SUMIFS('Полная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A60" s="137">
        <f ca="1">IF($D60=0,0,SUMIFS('Полная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B60" s="137">
        <f ca="1">IF($D60=0,0,SUMIFS('Полная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C60" s="137">
        <f ca="1">IF($D60=0,0,SUMIFS('Полная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D60" s="137">
        <f ca="1">IF($D60=0,0,SUMIFS('Полная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E60" s="137">
        <f ca="1">IF($D60=0,0,SUMIFS('Полная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F60" s="137">
        <f ca="1">IF($D60=0,0,SUMIFS('Полная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G60" s="137">
        <f ca="1">IF($D60=0,0,SUMIFS('Полная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H60" s="137">
        <f ca="1">IF($D60=0,0,SUMIFS('Полная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I60" s="137">
        <f ca="1">IF($D60=0,0,SUMIFS('Полная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J60" s="137">
        <f ca="1">IF($D60=0,0,SUMIFS('Полная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K60" s="137">
        <f ca="1">IF($D60=0,0,SUMIFS('Полная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L60" s="137">
        <f ca="1">IF($D60=0,0,SUMIFS('Полная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M60" s="137">
        <f ca="1">IF($D60=0,0,SUMIFS('Полная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N60" s="137">
        <f ca="1">IF($D60=0,0,SUMIFS('Полная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O60" s="137">
        <f ca="1">IF($D60=0,0,SUMIFS('Полная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P60" s="141">
        <f ca="1">IF($D60=0,0,SUMIFS('Полная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Q60" s="137">
        <f ca="1">IF($D60=0,0,SUMIFS('Полная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R60" s="137">
        <f ca="1">IF($D60=0,0,SUMIFS('Полная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S60" s="137">
        <f ca="1">IF($D60=0,0,SUMIFS('Полная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T60" s="137">
        <f ca="1">IF($D60=0,0,SUMIFS('Полная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U60" s="137">
        <f ca="1">IF($D60=0,0,SUMIFS('Полная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V60" s="137">
        <f ca="1">IF($D60=0,0,SUMIFS('Полная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W60" s="137">
        <f ca="1">IF($D60=0,0,SUMIFS('Полная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X60" s="137">
        <f ca="1">IF($D60=0,0,SUMIFS('Полная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Y60" s="137">
        <f ca="1">IF($D60=0,0,SUMIFS('Полная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XZ60" s="137">
        <f ca="1">IF($D60=0,0,SUMIFS('Полная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YA60" s="137">
        <f ca="1">IF($D60=0,0,SUMIFS('Полная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YB60" s="137">
        <f ca="1">IF($D60=0,0,SUMIFS('Полная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YC60" s="137">
        <f ca="1">IF($D60=0,0,SUMIFS('Полная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YD60" s="137">
        <f ca="1">IF($D60=0,0,SUMIFS('Полная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YE60" s="141">
        <f ca="1">IF($D60=0,0,SUMIFS('Полная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(Авто)'!YP"&amp;$J$42),$C60)/$D60)</f>
        <v>0</v>
      </c>
      <c r="YF60" s="104"/>
      <c r="YG60" s="94"/>
    </row>
    <row r="61" spans="1:657" s="105" customFormat="1" ht="15" customHeight="1" x14ac:dyDescent="0.25">
      <c r="A61" s="133">
        <v>19</v>
      </c>
      <c r="B61" s="134" t="s">
        <v>747</v>
      </c>
      <c r="C61" s="135" t="s">
        <v>748</v>
      </c>
      <c r="D61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(Авто)'!YP"&amp;$J$42),$C61)</f>
        <v>0</v>
      </c>
      <c r="E61" s="134"/>
      <c r="F61" s="134"/>
      <c r="G61" s="134"/>
      <c r="H61" s="134"/>
      <c r="I61" s="137">
        <f ca="1">IF($D61=0,0,SUMIFS('Полная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61" s="136"/>
      <c r="K61" s="137">
        <f ca="1">IF($D61=0,0,SUMIFS('Полная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61" s="134"/>
      <c r="M61" s="137">
        <f ca="1">IF($D61=0,0,SUMIFS('Полная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61" s="134"/>
      <c r="O61" s="137">
        <f ca="1">IF($D61=0,0,SUMIFS('Полная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61" s="134"/>
      <c r="Q61" s="137">
        <f ca="1">IF($D61=0,0,SUMIFS('Полная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61" s="137">
        <f ca="1">IF($D61=0,0,SUMIFS('Полная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61" s="137">
        <f ca="1">IF($D61=0,0,SUMIFS('Полная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61" s="137">
        <f ca="1">IF($D61=0,0,SUMIFS('Полная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61" s="137">
        <f ca="1">IF($D61=0,0,SUMIFS('Полная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61" s="137">
        <f ca="1">IF($D61=0,0,SUMIFS('Полная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61" s="137">
        <f ca="1">IF($D61=0,0,SUMIFS('Полная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61" s="137">
        <f ca="1">IF($D61=0,0,SUMIFS('Полная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Y61" s="137">
        <f ca="1">IF($D61=0,0,SUMIFS('Полная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Z61" s="137">
        <f ca="1">IF($D61=0,0,SUMIFS('Полная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A61" s="137">
        <f ca="1">IF($D61=0,0,SUMIFS('Полная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B61" s="137">
        <f ca="1">IF($D61=0,0,SUMIFS('Полная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C61" s="137">
        <f ca="1">IF($D61=0,0,SUMIFS('Полная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D61" s="137">
        <f ca="1">IF($D61=0,0,SUMIFS('Полная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E61" s="137">
        <f ca="1">IF($D61=0,0,SUMIFS('Полная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F61" s="137">
        <f ca="1">IF($D61=0,0,SUMIFS('Полная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G61" s="137">
        <f ca="1">IF($D61=0,0,SUMIFS('Полная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H61" s="137">
        <f ca="1">IF($D61=0,0,SUMIFS('Полная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I61" s="137">
        <f ca="1">IF($D61=0,0,SUMIFS('Полная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J61" s="137">
        <f ca="1">IF($D61=0,0,SUMIFS('Полная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K61" s="137">
        <f ca="1">IF($D61=0,0,SUMIFS('Полная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L61" s="137">
        <f ca="1">IF($D61=0,0,SUMIFS('Полная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M61" s="137">
        <f ca="1">IF($D61=0,0,SUMIFS('Полная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N61" s="137">
        <f ca="1">IF($D61=0,0,SUMIFS('Полная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O61" s="137">
        <f ca="1">IF($D61=0,0,SUMIFS('Полная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P61" s="137">
        <f ca="1">IF($D61=0,0,SUMIFS('Полная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Q61" s="137">
        <f ca="1">IF($D61=0,0,SUMIFS('Полная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R61" s="186"/>
      <c r="AS61" s="186"/>
      <c r="AT61" s="187"/>
      <c r="AU61" s="421"/>
      <c r="AV61" s="187"/>
      <c r="AW61" s="421"/>
      <c r="AX61" s="137">
        <f ca="1">IF($D61=0,0,SUMIFS('Полная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Y61" s="137">
        <f ca="1">IF($D61=0,0,SUMIFS('Полная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AZ61" s="137">
        <f ca="1">IF($D61=0,0,SUMIFS('Полная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A61" s="137">
        <f ca="1">IF($D61=0,0,SUMIFS('Полная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B61" s="137">
        <f ca="1">IF($D61=0,0,SUMIFS('Полная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C61" s="137">
        <f ca="1">IF($D61=0,0,SUMIFS('Полная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D61" s="187"/>
      <c r="BE61" s="187"/>
      <c r="BF61" s="137">
        <f ca="1">IF($D61=0,0,SUMIFS('Полная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G61" s="137">
        <f ca="1">IF($D61=0,0,SUMIFS('Полная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H61" s="137">
        <f ca="1">IF($D61=0,0,SUMIFS('Полная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I61" s="137">
        <f ca="1">IF($D61=0,0,SUMIFS('Полная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J61" s="137">
        <f ca="1">IF($D61=0,0,SUMIFS('Полная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K61" s="137">
        <f ca="1">IF($D61=0,0,SUMIFS('Полная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L61" s="187"/>
      <c r="BM61" s="137">
        <f ca="1">IF($D61=0,0,SUMIFS('Полная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N61" s="188"/>
      <c r="BO61" s="134"/>
      <c r="BP61" s="134"/>
      <c r="BQ61" s="137">
        <f ca="1">IF($D61=0,0,SUMIFS('Полная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BR61" s="137"/>
      <c r="BS61" s="134"/>
      <c r="BT61" s="134"/>
      <c r="BU61" s="137"/>
      <c r="BV61" s="134"/>
      <c r="BW61" s="137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7">
        <f ca="1">IF($D61=0,0,SUMIFS('Полная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L61" s="137">
        <f ca="1">IF($D61=0,0,SUMIFS('Полная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M61" s="137">
        <f ca="1">IF($D61=0,0,SUMIFS('Полная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N61" s="137">
        <f ca="1">IF($D61=0,0,SUMIFS('Полная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O61" s="137">
        <f ca="1">IF($D61=0,0,SUMIFS('Полная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P61" s="137">
        <f ca="1">IF($D61=0,0,SUMIFS('Полная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Q61" s="134">
        <f ca="1">IF($D61=0,0,SUMIFS('Полная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R61" s="137">
        <f ca="1">IF($D61=0,0,SUMIFS('Полная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S61" s="137">
        <f ca="1">IF($D61=0,0,SUMIFS('Полная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T61" s="137">
        <f ca="1">IF($D61=0,0,SUMIFS('Полная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U61" s="137">
        <f ca="1">IF($D61=0,0,SUMIFS('Полная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V61" s="137">
        <f ca="1">IF($D61=0,0,SUMIFS('Полная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W61" s="137">
        <f ca="1">IF($D61=0,0,SUMIFS('Полная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X61" s="137">
        <f ca="1">IF($D61=0,0,SUMIFS('Полная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Y61" s="134">
        <f ca="1">IF($D61=0,0,SUMIFS('Полная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CZ61" s="137">
        <f ca="1">IF($D61=0,0,SUMIFS('Полная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A61" s="137">
        <f ca="1">IF($D61=0,0,SUMIFS('Полная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B61" s="137">
        <f ca="1">IF($D61=0,0,SUMIFS('Полная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C61" s="137">
        <f ca="1">IF($D61=0,0,SUMIFS('Полная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D61" s="134"/>
      <c r="DE61" s="137">
        <f ca="1">IF($D61=0,0,SUMIFS('Полная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F61" s="137"/>
      <c r="DG61" s="137">
        <f ca="1">IF($D61=0,0,SUMIFS('Полная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H61" s="137">
        <f ca="1">IF($D61=0,0,SUMIFS('Полная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I61" s="137">
        <f ca="1">IF($D61=0,0,SUMIFS('Полная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J61" s="137">
        <f ca="1">IF($D61=0,0,SUMIFS('Полная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K61" s="137">
        <f ca="1">IF($D61=0,0,SUMIFS('Полная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L61" s="137">
        <f ca="1">IF($D61=0,0,SUMIFS('Полная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M61" s="137">
        <f ca="1">IF($D61=0,0,SUMIFS('Полная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N61" s="137">
        <f ca="1">IF($D61=0,0,SUMIFS('Полная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O61" s="137">
        <f ca="1">IF($D61=0,0,SUMIFS('Полная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P61" s="137">
        <f ca="1">IF($D61=0,0,SUMIFS('Полная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Q61" s="137">
        <f ca="1">IF($D61=0,0,SUMIFS('Полная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R61" s="137">
        <f ca="1">IF($D61=0,0,SUMIFS('Полная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S61" s="137">
        <f ca="1">IF($D61=0,0,SUMIFS('Полная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T61" s="137">
        <f ca="1">IF($D61=0,0,SUMIFS('Полная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U61" s="137">
        <f ca="1">IF($D61=0,0,SUMIFS('Полная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V61" s="137">
        <f ca="1">IF($D61=0,0,SUMIFS('Полная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W61" s="137">
        <f ca="1">IF($D61=0,0,SUMIFS('Полная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X61" s="137">
        <f ca="1">IF($D61=0,0,SUMIFS('Полная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Y61" s="137">
        <f ca="1">IF($D61=0,0,SUMIFS('Полная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DZ61" s="137">
        <f ca="1">IF($D61=0,0,SUMIFS('Полная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A61" s="137">
        <f ca="1">IF($D61=0,0,SUMIFS('Полная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B61" s="137">
        <f ca="1">IF($D61=0,0,SUMIFS('Полная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C61" s="137">
        <f ca="1">IF($D61=0,0,SUMIFS('Полная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D61" s="137">
        <f ca="1">IF($D61=0,0,SUMIFS('Полная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E61" s="137">
        <f ca="1">IF($D61=0,0,SUMIFS('Полная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F61" s="137">
        <f ca="1">IF($D61=0,0,SUMIFS('Полная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G61" s="137">
        <f ca="1">IF($D61=0,0,SUMIFS('Полная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H61" s="137">
        <f ca="1">IF($D61=0,0,SUMIFS('Полная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I61" s="137">
        <f ca="1">IF($D61=0,0,SUMIFS('Полная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J61" s="137">
        <f ca="1">IF($D61=0,0,SUMIFS('Полная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K61" s="137">
        <f ca="1">IF($D61=0,0,SUMIFS('Полная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L61" s="137">
        <f ca="1">IF($D61=0,0,SUMIFS('Полная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M61" s="137">
        <f ca="1">IF($D61=0,0,SUMIFS('Полная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N61" s="137">
        <f ca="1">IF($D61=0,0,SUMIFS('Полная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O61" s="137">
        <f ca="1">IF($D61=0,0,SUMIFS('Полная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P61" s="137">
        <f ca="1">IF($D61=0,0,SUMIFS('Полная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Q61" s="137">
        <f ca="1">IF($D61=0,0,SUMIFS('Полная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R61" s="137">
        <f ca="1">IF($D61=0,0,SUMIFS('Полная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S61" s="137">
        <f ca="1">IF($D61=0,0,SUMIFS('Полная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T61" s="137">
        <f ca="1">IF($D61=0,0,SUMIFS('Полная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U61" s="137">
        <f ca="1">IF($D61=0,0,SUMIFS('Полная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V61" s="137">
        <f ca="1">IF($D61=0,0,SUMIFS('Полная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W61" s="137">
        <f ca="1">IF($D61=0,0,SUMIFS('Полная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X61" s="137">
        <f ca="1">IF($D61=0,0,SUMIFS('Полная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Y61" s="137">
        <f ca="1">IF($D61=0,0,SUMIFS('Полная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EZ61" s="137">
        <f ca="1">IF($D61=0,0,SUMIFS('Полная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A61" s="137">
        <f ca="1">IF($D61=0,0,SUMIFS('Полная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B61" s="137">
        <f ca="1">IF($D61=0,0,SUMIFS('Полная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C61" s="137">
        <f ca="1">IF($D61=0,0,SUMIFS('Полная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D61" s="137">
        <f ca="1">IF($D61=0,0,SUMIFS('Полная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E61" s="137">
        <f ca="1">IF($D61=0,0,SUMIFS('Полная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F61" s="137">
        <f ca="1">IF($D61=0,0,SUMIFS('Полная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G61" s="137">
        <f ca="1">IF($D61=0,0,SUMIFS('Полная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H61" s="137">
        <f ca="1">IF($D61=0,0,SUMIFS('Полная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I61" s="137">
        <f ca="1">IF($D61=0,0,SUMIFS('Полная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J61" s="137">
        <f ca="1">IF($D61=0,0,SUMIFS('Полная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K61" s="137">
        <f ca="1">IF($D61=0,0,SUMIFS('Полная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L61" s="137">
        <f ca="1">IF($D61=0,0,SUMIFS('Полная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M61" s="137">
        <f ca="1">IF($D61=0,0,SUMIFS('Полная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N61" s="137">
        <f ca="1">IF($D61=0,0,SUMIFS('Полная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O61" s="137">
        <f ca="1">IF($D61=0,0,SUMIFS('Полная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P61" s="137">
        <f ca="1">IF($D61=0,0,SUMIFS('Полная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Q61" s="137">
        <f ca="1">IF($D61=0,0,SUMIFS('Полная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R61" s="137">
        <f ca="1">IF($D61=0,0,SUMIFS('Полная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S61" s="137">
        <f ca="1">IF($D61=0,0,SUMIFS('Полная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T61" s="137">
        <f ca="1">IF($D61=0,0,SUMIFS('Полная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U61" s="137">
        <f ca="1">IF($D61=0,0,SUMIFS('Полная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V61" s="137">
        <f ca="1">IF($D61=0,0,SUMIFS('Полная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W61" s="137">
        <f ca="1">IF($D61=0,0,SUMIFS('Полная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X61" s="137">
        <f ca="1">IF($D61=0,0,SUMIFS('Полная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Y61" s="137">
        <f ca="1">IF($D61=0,0,SUMIFS('Полная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FZ61" s="137">
        <f ca="1">IF($D61=0,0,SUMIFS('Полная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A61" s="137">
        <f ca="1">IF($D61=0,0,SUMIFS('Полная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B61" s="137">
        <f ca="1">IF($D61=0,0,SUMIFS('Полная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C61" s="137">
        <f ca="1">IF($D61=0,0,SUMIFS('Полная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D61" s="137">
        <f ca="1">IF($D61=0,0,SUMIFS('Полная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E61" s="137">
        <f ca="1">IF($D61=0,0,SUMIFS('Полная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F61" s="137">
        <f ca="1">IF($D61=0,0,SUMIFS('Полная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G61" s="137">
        <f ca="1">IF($D61=0,0,SUMIFS('Полная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H61" s="137">
        <f ca="1">IF($D61=0,0,SUMIFS('Полная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I61" s="137">
        <f ca="1">IF($D61=0,0,SUMIFS('Полная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J61" s="137">
        <f ca="1">IF($D61=0,0,SUMIFS('Полная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K61" s="137">
        <f ca="1">IF($D61=0,0,SUMIFS('Полная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L61" s="137">
        <f ca="1">IF($D61=0,0,SUMIFS('Полная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M61" s="137">
        <f ca="1">IF($D61=0,0,SUMIFS('Полная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N61" s="137">
        <f ca="1">IF($D61=0,0,SUMIFS('Полная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O61" s="137">
        <f ca="1">IF($D61=0,0,SUMIFS('Полная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P61" s="137">
        <f ca="1">IF($D61=0,0,SUMIFS('Полная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Q61" s="137">
        <f ca="1">IF($D61=0,0,SUMIFS('Полная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R61" s="137">
        <f ca="1">IF($D61=0,0,SUMIFS('Полная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S61" s="137">
        <f ca="1">IF($D61=0,0,SUMIFS('Полная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T61" s="137">
        <f ca="1">IF($D61=0,0,SUMIFS('Полная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U61" s="137">
        <f ca="1">IF($D61=0,0,SUMIFS('Полная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V61" s="137">
        <f ca="1">IF($D61=0,0,SUMIFS('Полная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W61" s="137">
        <f ca="1">IF($D61=0,0,SUMIFS('Полная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X61" s="137">
        <f ca="1">IF($D61=0,0,SUMIFS('Полная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Y61" s="137">
        <f ca="1">IF($D61=0,0,SUMIFS('Полная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GZ61" s="137">
        <f ca="1">IF($D61=0,0,SUMIFS('Полная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A61" s="137">
        <f ca="1">IF($D61=0,0,SUMIFS('Полная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B61" s="137">
        <f ca="1">IF($D61=0,0,SUMIFS('Полная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C61" s="137">
        <f ca="1">IF($D61=0,0,SUMIFS('Полная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D61" s="137">
        <f ca="1">IF($D61=0,0,SUMIFS('Полная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E61" s="137">
        <f ca="1">IF($D61=0,0,SUMIFS('Полная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F61" s="137">
        <f ca="1">IF($D61=0,0,SUMIFS('Полная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G61" s="137">
        <f ca="1">IF($D61=0,0,SUMIFS('Полная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H61" s="137">
        <f ca="1">IF($D61=0,0,SUMIFS('Полная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I61" s="137">
        <f ca="1">IF($D61=0,0,SUMIFS('Полная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J61" s="137">
        <f ca="1">IF($D61=0,0,SUMIFS('Полная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K61" s="137">
        <f ca="1">IF($D61=0,0,SUMIFS('Полная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L61" s="137">
        <f ca="1">IF($D61=0,0,SUMIFS('Полная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M61" s="137">
        <f ca="1">IF($D61=0,0,SUMIFS('Полная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N61" s="137">
        <f ca="1">IF($D61=0,0,SUMIFS('Полная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O61" s="137">
        <f ca="1">IF($D61=0,0,SUMIFS('Полная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P61" s="137">
        <f ca="1">IF($D61=0,0,SUMIFS('Полная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Q61" s="137">
        <f ca="1">IF($D61=0,0,SUMIFS('Полная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R61" s="137">
        <f ca="1">IF($D61=0,0,SUMIFS('Полная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S61" s="137">
        <f ca="1">IF($D61=0,0,SUMIFS('Полная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T61" s="137">
        <f ca="1">IF($D61=0,0,SUMIFS('Полная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U61" s="137">
        <f ca="1">IF($D61=0,0,SUMIFS('Полная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V61" s="137">
        <f ca="1">IF($D61=0,0,SUMIFS('Полная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W61" s="137">
        <f ca="1">IF($D61=0,0,SUMIFS('Полная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X61" s="137">
        <f ca="1">IF($D61=0,0,SUMIFS('Полная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Y61" s="137">
        <f ca="1">IF($D61=0,0,SUMIFS('Полная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HZ61" s="137">
        <f ca="1">IF($D61=0,0,SUMIFS('Полная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A61" s="137">
        <f ca="1">IF($D61=0,0,SUMIFS('Полная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B61" s="137">
        <f ca="1">IF($D61=0,0,SUMIFS('Полная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C61" s="137">
        <f ca="1">IF($D61=0,0,SUMIFS('Полная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D61" s="137">
        <f ca="1">IF($D61=0,0,SUMIFS('Полная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E61" s="137">
        <f ca="1">IF($D61=0,0,SUMIFS('Полная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F61" s="137">
        <f ca="1">IF($D61=0,0,SUMIFS('Полная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G61" s="137">
        <f ca="1">IF($D61=0,0,SUMIFS('Полная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H61" s="137">
        <f ca="1">IF($D61=0,0,SUMIFS('Полная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I61" s="137">
        <f ca="1">IF($D61=0,0,SUMIFS('Полная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J61" s="137">
        <f ca="1">IF($D61=0,0,SUMIFS('Полная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K61" s="137">
        <f ca="1">IF($D61=0,0,SUMIFS('Полная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L61" s="137">
        <f ca="1">IF($D61=0,0,SUMIFS('Полная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M61" s="137">
        <f ca="1">IF($D61=0,0,SUMIFS('Полная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N61" s="137">
        <f ca="1">IF($D61=0,0,SUMIFS('Полная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O61" s="137">
        <f ca="1">IF($D61=0,0,SUMIFS('Полная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P61" s="137">
        <f ca="1">IF($D61=0,0,SUMIFS('Полная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Q61" s="137">
        <f ca="1">IF($D61=0,0,SUMIFS('Полная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R61" s="137">
        <f ca="1">IF($D61=0,0,SUMIFS('Полная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S61" s="137">
        <f ca="1">IF($D61=0,0,SUMIFS('Полная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T61" s="137">
        <f ca="1">IF($D61=0,0,SUMIFS('Полная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U61" s="137">
        <f ca="1">IF($D61=0,0,SUMIFS('Полная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V61" s="137">
        <f ca="1">IF($D61=0,0,SUMIFS('Полная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W61" s="137">
        <f ca="1">IF($D61=0,0,SUMIFS('Полная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X61" s="137">
        <f ca="1">IF($D61=0,0,SUMIFS('Полная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Y61" s="137">
        <f ca="1">IF($D61=0,0,SUMIFS('Полная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IZ61" s="137">
        <f ca="1">IF($D61=0,0,SUMIFS('Полная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A61" s="137">
        <f ca="1">IF($D61=0,0,SUMIFS('Полная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B61" s="137">
        <f ca="1">IF($D61=0,0,SUMIFS('Полная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C61" s="137">
        <f ca="1">IF($D61=0,0,SUMIFS('Полная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D61" s="137">
        <f ca="1">IF($D61=0,0,SUMIFS('Полная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E61" s="137">
        <f ca="1">IF($D61=0,0,SUMIFS('Полная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F61" s="137">
        <f ca="1">IF($D61=0,0,SUMIFS('Полная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G61" s="137">
        <f ca="1">IF($D61=0,0,SUMIFS('Полная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H61" s="137">
        <f ca="1">IF($D61=0,0,SUMIFS('Полная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I61" s="137">
        <f ca="1">IF($D61=0,0,SUMIFS('Полная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J61" s="137">
        <f ca="1">IF($D61=0,0,SUMIFS('Полная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K61" s="137">
        <f ca="1">IF($D61=0,0,SUMIFS('Полная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L61" s="137">
        <f ca="1">IF($D61=0,0,SUMIFS('Полная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M61" s="137">
        <f ca="1">IF($D61=0,0,SUMIFS('Полная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N61" s="137">
        <f ca="1">IF($D61=0,0,SUMIFS('Полная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O61" s="137">
        <f ca="1">IF($D61=0,0,SUMIFS('Полная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P61" s="137">
        <f ca="1">IF($D61=0,0,SUMIFS('Полная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Q61" s="137">
        <f ca="1">IF($D61=0,0,SUMIFS('Полная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R61" s="137">
        <f ca="1">IF($D61=0,0,SUMIFS('Полная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S61" s="137">
        <f ca="1">IF($D61=0,0,SUMIFS('Полная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T61" s="137">
        <f ca="1">IF($D61=0,0,SUMIFS('Полная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U61" s="137">
        <f ca="1">IF($D61=0,0,SUMIFS('Полная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V61" s="137">
        <f ca="1">IF($D61=0,0,SUMIFS('Полная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W61" s="137">
        <f ca="1">IF($D61=0,0,SUMIFS('Полная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X61" s="137">
        <f ca="1">IF($D61=0,0,SUMIFS('Полная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Y61" s="137">
        <f ca="1">IF($D61=0,0,SUMIFS('Полная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JZ61" s="137">
        <f ca="1">IF($D61=0,0,SUMIFS('Полная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A61" s="137">
        <f ca="1">IF($D61=0,0,SUMIFS('Полная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B61" s="137">
        <f ca="1">IF($D61=0,0,SUMIFS('Полная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C61" s="137">
        <f ca="1">IF($D61=0,0,SUMIFS('Полная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D61" s="137">
        <f ca="1">IF($D61=0,0,SUMIFS('Полная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E61" s="137">
        <f ca="1">IF($D61=0,0,SUMIFS('Полная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F61" s="137">
        <f ca="1">IF($D61=0,0,SUMIFS('Полная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G61" s="137">
        <f ca="1">IF($D61=0,0,SUMIFS('Полная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H61" s="137">
        <f ca="1">IF($D61=0,0,SUMIFS('Полная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I61" s="137">
        <f ca="1">IF($D61=0,0,SUMIFS('Полная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J61" s="137">
        <f ca="1">IF($D61=0,0,SUMIFS('Полная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K61" s="137">
        <f ca="1">IF($D61=0,0,SUMIFS('Полная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L61" s="137">
        <f ca="1">IF($D61=0,0,SUMIFS('Полная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M61" s="137">
        <f ca="1">IF($D61=0,0,SUMIFS('Полная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N61" s="137">
        <f ca="1">IF($D61=0,0,SUMIFS('Полная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O61" s="137">
        <f ca="1">IF($D61=0,0,SUMIFS('Полная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P61" s="137">
        <f ca="1">IF($D61=0,0,SUMIFS('Полная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Q61" s="137">
        <f ca="1">IF($D61=0,0,SUMIFS('Полная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R61" s="137">
        <f ca="1">IF($D61=0,0,SUMIFS('Полная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S61" s="137">
        <f ca="1">IF($D61=0,0,SUMIFS('Полная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T61" s="137">
        <f ca="1">IF($D61=0,0,SUMIFS('Полная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U61" s="137">
        <f ca="1">IF($D61=0,0,SUMIFS('Полная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V61" s="137">
        <f ca="1">IF($D61=0,0,SUMIFS('Полная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W61" s="137">
        <f ca="1">IF($D61=0,0,SUMIFS('Полная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X61" s="137">
        <f ca="1">IF($D61=0,0,SUMIFS('Полная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Y61" s="137">
        <f ca="1">IF($D61=0,0,SUMIFS('Полная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KZ61" s="137">
        <f ca="1">IF($D61=0,0,SUMIFS('Полная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A61" s="137">
        <f ca="1">IF($D61=0,0,SUMIFS('Полная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B61" s="137">
        <f ca="1">IF($D61=0,0,SUMIFS('Полная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C61" s="137">
        <f ca="1">IF($D61=0,0,SUMIFS('Полная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D61" s="137">
        <f ca="1">IF($D61=0,0,SUMIFS('Полная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E61" s="137">
        <f ca="1">IF($D61=0,0,SUMIFS('Полная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F61" s="137">
        <f ca="1">IF($D61=0,0,SUMIFS('Полная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G61" s="137">
        <f ca="1">IF($D61=0,0,SUMIFS('Полная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H61" s="137">
        <f ca="1">IF($D61=0,0,SUMIFS('Полная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I61" s="137">
        <f ca="1">IF($D61=0,0,SUMIFS('Полная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J61" s="137">
        <f ca="1">IF($D61=0,0,SUMIFS('Полная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K61" s="137">
        <f ca="1">IF($D61=0,0,SUMIFS('Полная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L61" s="137">
        <f ca="1">IF($D61=0,0,SUMIFS('Полная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M61" s="137">
        <f ca="1">IF($D61=0,0,SUMIFS('Полная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N61" s="137">
        <f ca="1">IF($D61=0,0,SUMIFS('Полная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O61" s="137">
        <f ca="1">IF($D61=0,0,SUMIFS('Полная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P61" s="137">
        <f ca="1">IF($D61=0,0,SUMIFS('Полная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Q61" s="137">
        <f ca="1">IF($D61=0,0,SUMIFS('Полная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R61" s="137">
        <f ca="1">IF($D61=0,0,SUMIFS('Полная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S61" s="137">
        <f ca="1">IF($D61=0,0,SUMIFS('Полная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T61" s="137">
        <f ca="1">IF($D61=0,0,SUMIFS('Полная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U61" s="137">
        <f ca="1">IF($D61=0,0,SUMIFS('Полная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V61" s="137">
        <f ca="1">IF($D61=0,0,SUMIFS('Полная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W61" s="137">
        <f ca="1">IF($D61=0,0,SUMIFS('Полная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X61" s="137">
        <f ca="1">IF($D61=0,0,SUMIFS('Полная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Y61" s="137">
        <f ca="1">IF($D61=0,0,SUMIFS('Полная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LZ61" s="137">
        <f ca="1">IF($D61=0,0,SUMIFS('Полная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A61" s="137">
        <f ca="1">IF($D61=0,0,SUMIFS('Полная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B61" s="137">
        <f ca="1">IF($D61=0,0,SUMIFS('Полная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C61" s="137">
        <f ca="1">IF($D61=0,0,SUMIFS('Полная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D61" s="137">
        <f ca="1">IF($D61=0,0,SUMIFS('Полная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E61" s="137">
        <f ca="1">IF($D61=0,0,SUMIFS('Полная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F61" s="137">
        <f ca="1">IF($D61=0,0,SUMIFS('Полная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G61" s="137">
        <f ca="1">IF($D61=0,0,SUMIFS('Полная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H61" s="137">
        <f ca="1">IF($D61=0,0,SUMIFS('Полная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I61" s="137">
        <f ca="1">IF($D61=0,0,SUMIFS('Полная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J61" s="137">
        <f ca="1">IF($D61=0,0,SUMIFS('Полная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K61" s="137">
        <f ca="1">IF($D61=0,0,SUMIFS('Полная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L61" s="137">
        <f ca="1">IF($D61=0,0,SUMIFS('Полная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M61" s="137">
        <f ca="1">IF($D61=0,0,SUMIFS('Полная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N61" s="137">
        <f ca="1">IF($D61=0,0,SUMIFS('Полная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O61" s="137">
        <f ca="1">IF($D61=0,0,SUMIFS('Полная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P61" s="137">
        <f ca="1">IF($D61=0,0,SUMIFS('Полная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Q61" s="137">
        <f ca="1">IF($D61=0,0,SUMIFS('Полная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R61" s="137">
        <f ca="1">IF($D61=0,0,SUMIFS('Полная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S61" s="137">
        <f ca="1">IF($D61=0,0,SUMIFS('Полная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T61" s="137">
        <f ca="1">IF($D61=0,0,SUMIFS('Полная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U61" s="137">
        <f ca="1">IF($D61=0,0,SUMIFS('Полная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V61" s="137">
        <f ca="1">IF($D61=0,0,SUMIFS('Полная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W61" s="137">
        <f ca="1">IF($D61=0,0,SUMIFS('Полная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X61" s="137">
        <f ca="1">IF($D61=0,0,SUMIFS('Полная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Y61" s="137">
        <f ca="1">IF($D61=0,0,SUMIFS('Полная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MZ61" s="137">
        <f ca="1">IF($D61=0,0,SUMIFS('Полная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A61" s="137">
        <f ca="1">IF($D61=0,0,SUMIFS('Полная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B61" s="137">
        <f ca="1">IF($D61=0,0,SUMIFS('Полная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C61" s="137">
        <f ca="1">IF($D61=0,0,SUMIFS('Полная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D61" s="137">
        <f ca="1">IF($D61=0,0,SUMIFS('Полная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E61" s="137">
        <f ca="1">IF($D61=0,0,SUMIFS('Полная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F61" s="137">
        <f ca="1">IF($D61=0,0,SUMIFS('Полная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G61" s="137">
        <f ca="1">IF($D61=0,0,SUMIFS('Полная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H61" s="137">
        <f ca="1">IF($D61=0,0,SUMIFS('Полная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I61" s="137">
        <f ca="1">IF($D61=0,0,SUMIFS('Полная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J61" s="137">
        <f ca="1">IF($D61=0,0,SUMIFS('Полная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K61" s="137">
        <f ca="1">IF($D61=0,0,SUMIFS('Полная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L61" s="137">
        <f ca="1">IF($D61=0,0,SUMIFS('Полная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M61" s="137">
        <f ca="1">IF($D61=0,0,SUMIFS('Полная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N61" s="137">
        <f ca="1">IF($D61=0,0,SUMIFS('Полная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O61" s="137">
        <f ca="1">IF($D61=0,0,SUMIFS('Полная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P61" s="137">
        <f ca="1">IF($D61=0,0,SUMIFS('Полная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Q61" s="137">
        <f ca="1">IF($D61=0,0,SUMIFS('Полная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R61" s="137">
        <f ca="1">IF($D61=0,0,SUMIFS('Полная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S61" s="137">
        <f ca="1">IF($D61=0,0,SUMIFS('Полная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T61" s="137">
        <f ca="1">IF($D61=0,0,SUMIFS('Полная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U61" s="137">
        <f ca="1">IF($D61=0,0,SUMIFS('Полная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V61" s="137">
        <f ca="1">IF($D61=0,0,SUMIFS('Полная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W61" s="137">
        <f ca="1">IF($D61=0,0,SUMIFS('Полная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X61" s="137">
        <f ca="1">IF($D61=0,0,SUMIFS('Полная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Y61" s="137">
        <f ca="1">IF($D61=0,0,SUMIFS('Полная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NZ61" s="137">
        <f ca="1">IF($D61=0,0,SUMIFS('Полная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A61" s="137">
        <f ca="1">IF($D61=0,0,SUMIFS('Полная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B61" s="137">
        <f ca="1">IF($D61=0,0,SUMIFS('Полная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C61" s="137">
        <f ca="1">IF($D61=0,0,SUMIFS('Полная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D61" s="137">
        <f ca="1">IF($D61=0,0,SUMIFS('Полная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E61" s="137">
        <f ca="1">IF($D61=0,0,SUMIFS('Полная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F61" s="137">
        <f ca="1">IF($D61=0,0,SUMIFS('Полная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G61" s="137">
        <f ca="1">IF($D61=0,0,SUMIFS('Полная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H61" s="137">
        <f ca="1">IF($D61=0,0,SUMIFS('Полная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I61" s="137">
        <f ca="1">IF($D61=0,0,SUMIFS('Полная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J61" s="137">
        <f ca="1">IF($D61=0,0,SUMIFS('Полная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K61" s="137">
        <f ca="1">IF($D61=0,0,SUMIFS('Полная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L61" s="137">
        <f ca="1">IF($D61=0,0,SUMIFS('Полная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M61" s="137">
        <f ca="1">IF($D61=0,0,SUMIFS('Полная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N61" s="137">
        <f ca="1">IF($D61=0,0,SUMIFS('Полная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O61" s="137">
        <f ca="1">IF($D61=0,0,SUMIFS('Полная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P61" s="137">
        <f ca="1">IF($D61=0,0,SUMIFS('Полная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Q61" s="137">
        <f ca="1">IF($D61=0,0,SUMIFS('Полная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R61" s="137">
        <f ca="1">IF($D61=0,0,SUMIFS('Полная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S61" s="137">
        <f ca="1">IF($D61=0,0,SUMIFS('Полная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T61" s="137">
        <f ca="1">IF($D61=0,0,SUMIFS('Полная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U61" s="137">
        <f ca="1">IF($D61=0,0,SUMIFS('Полная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V61" s="137">
        <f ca="1">IF($D61=0,0,SUMIFS('Полная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W61" s="137">
        <f ca="1">IF($D61=0,0,SUMIFS('Полная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X61" s="137">
        <f ca="1">IF($D61=0,0,SUMIFS('Полная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Y61" s="137">
        <f ca="1">IF($D61=0,0,SUMIFS('Полная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OZ61" s="137">
        <f ca="1">IF($D61=0,0,SUMIFS('Полная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A61" s="137">
        <f ca="1">IF($D61=0,0,SUMIFS('Полная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B61" s="137">
        <f ca="1">IF($D61=0,0,SUMIFS('Полная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C61" s="137">
        <f ca="1">IF($D61=0,0,SUMIFS('Полная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D61" s="137">
        <f ca="1">IF($D61=0,0,SUMIFS('Полная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E61" s="137">
        <f ca="1">IF($D61=0,0,SUMIFS('Полная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F61" s="137">
        <f ca="1">IF($D61=0,0,SUMIFS('Полная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G61" s="137">
        <f ca="1">IF($D61=0,0,SUMIFS('Полная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H61" s="137">
        <f ca="1">IF($D61=0,0,SUMIFS('Полная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I61" s="137">
        <f ca="1">IF($D61=0,0,SUMIFS('Полная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J61" s="137">
        <f ca="1">IF($D61=0,0,SUMIFS('Полная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K61" s="137">
        <f ca="1">IF($D61=0,0,SUMIFS('Полная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L61" s="137">
        <f ca="1">IF($D61=0,0,SUMIFS('Полная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M61" s="137">
        <f ca="1">IF($D61=0,0,SUMIFS('Полная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N61" s="137">
        <f ca="1">IF($D61=0,0,SUMIFS('Полная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O61" s="137">
        <f ca="1">IF($D61=0,0,SUMIFS('Полная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P61" s="137">
        <f ca="1">IF($D61=0,0,SUMIFS('Полная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Q61" s="137">
        <f ca="1">IF($D61=0,0,SUMIFS('Полная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R61" s="137">
        <f ca="1">IF($D61=0,0,SUMIFS('Полная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S61" s="137">
        <f ca="1">IF($D61=0,0,SUMIFS('Полная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T61" s="137">
        <f ca="1">IF($D61=0,0,SUMIFS('Полная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U61" s="137">
        <f ca="1">IF($D61=0,0,SUMIFS('Полная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V61" s="137">
        <f ca="1">IF($D61=0,0,SUMIFS('Полная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W61" s="137">
        <f ca="1">IF($D61=0,0,SUMIFS('Полная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X61" s="137">
        <f ca="1">IF($D61=0,0,SUMIFS('Полная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Y61" s="137">
        <f ca="1">IF($D61=0,0,SUMIFS('Полная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PZ61" s="137">
        <f ca="1">IF($D61=0,0,SUMIFS('Полная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A61" s="137">
        <f ca="1">IF($D61=0,0,SUMIFS('Полная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B61" s="137">
        <f ca="1">IF($D61=0,0,SUMIFS('Полная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C61" s="137">
        <f ca="1">IF($D61=0,0,SUMIFS('Полная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D61" s="137">
        <f ca="1">IF($D61=0,0,SUMIFS('Полная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E61" s="137">
        <f ca="1">IF($D61=0,0,SUMIFS('Полная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F61" s="137">
        <f ca="1">IF($D61=0,0,SUMIFS('Полная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G61" s="137">
        <f ca="1">IF($D61=0,0,SUMIFS('Полная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H61" s="137">
        <f ca="1">IF($D61=0,0,SUMIFS('Полная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I61" s="137">
        <f ca="1">IF($D61=0,0,SUMIFS('Полная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J61" s="137">
        <f ca="1">IF($D61=0,0,SUMIFS('Полная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K61" s="137">
        <f ca="1">IF($D61=0,0,SUMIFS('Полная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L61" s="137">
        <f ca="1">IF($D61=0,0,SUMIFS('Полная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M61" s="137">
        <f ca="1">IF($D61=0,0,SUMIFS('Полная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N61" s="137">
        <f ca="1">IF($D61=0,0,SUMIFS('Полная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O61" s="137">
        <f ca="1">IF($D61=0,0,SUMIFS('Полная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P61" s="137">
        <f ca="1">IF($D61=0,0,SUMIFS('Полная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Q61" s="137">
        <f ca="1">IF($D61=0,0,SUMIFS('Полная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R61" s="137">
        <f ca="1">IF($D61=0,0,SUMIFS('Полная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S61" s="137">
        <f ca="1">IF($D61=0,0,SUMIFS('Полная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T61" s="137">
        <f ca="1">IF($D61=0,0,SUMIFS('Полная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U61" s="137">
        <f ca="1">IF($D61=0,0,SUMIFS('Полная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V61" s="137">
        <f ca="1">IF($D61=0,0,SUMIFS('Полная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W61" s="137">
        <f ca="1">IF($D61=0,0,SUMIFS('Полная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X61" s="137">
        <f ca="1">IF($D61=0,0,SUMIFS('Полная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Y61" s="137">
        <f ca="1">IF($D61=0,0,SUMIFS('Полная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QZ61" s="137">
        <f ca="1">IF($D61=0,0,SUMIFS('Полная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A61" s="137">
        <f ca="1">IF($D61=0,0,SUMIFS('Полная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B61" s="137">
        <f ca="1">IF($D61=0,0,SUMIFS('Полная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C61" s="137">
        <f ca="1">IF($D61=0,0,SUMIFS('Полная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D61" s="137">
        <f ca="1">IF($D61=0,0,SUMIFS('Полная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E61" s="137">
        <f ca="1">IF($D61=0,0,SUMIFS('Полная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F61" s="137">
        <f ca="1">IF($D61=0,0,SUMIFS('Полная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G61" s="137">
        <f ca="1">IF($D61=0,0,SUMIFS('Полная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H61" s="137">
        <f ca="1">IF($D61=0,0,SUMIFS('Полная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I61" s="137">
        <f ca="1">IF($D61=0,0,SUMIFS('Полная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J61" s="137">
        <f ca="1">IF($D61=0,0,SUMIFS('Полная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K61" s="137">
        <f ca="1">IF($D61=0,0,SUMIFS('Полная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L61" s="137">
        <f ca="1">IF($D61=0,0,SUMIFS('Полная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M61" s="137">
        <f ca="1">IF($D61=0,0,SUMIFS('Полная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N61" s="137">
        <f ca="1">IF($D61=0,0,SUMIFS('Полная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O61" s="137">
        <f ca="1">IF($D61=0,0,SUMIFS('Полная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P61" s="137">
        <f ca="1">IF($D61=0,0,SUMIFS('Полная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Q61" s="137">
        <f ca="1">IF($D61=0,0,SUMIFS('Полная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R61" s="137">
        <f ca="1">IF($D61=0,0,SUMIFS('Полная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S61" s="137">
        <f ca="1">IF($D61=0,0,SUMIFS('Полная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T61" s="137">
        <f ca="1">IF($D61=0,0,SUMIFS('Полная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U61" s="137">
        <f ca="1">IF($D61=0,0,SUMIFS('Полная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V61" s="137">
        <f ca="1">IF($D61=0,0,SUMIFS('Полная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W61" s="137">
        <f ca="1">IF($D61=0,0,SUMIFS('Полная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X61" s="137">
        <f ca="1">IF($D61=0,0,SUMIFS('Полная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Y61" s="137">
        <f ca="1">IF($D61=0,0,SUMIFS('Полная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RZ61" s="137">
        <f ca="1">IF($D61=0,0,SUMIFS('Полная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A61" s="137">
        <f ca="1">IF($D61=0,0,SUMIFS('Полная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B61" s="137">
        <f ca="1">IF($D61=0,0,SUMIFS('Полная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C61" s="137">
        <f ca="1">IF($D61=0,0,SUMIFS('Полная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D61" s="137">
        <f ca="1">IF($D61=0,0,SUMIFS('Полная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E61" s="137">
        <f ca="1">IF($D61=0,0,SUMIFS('Полная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F61" s="137">
        <f ca="1">IF($D61=0,0,SUMIFS('Полная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G61" s="137">
        <f ca="1">IF($D61=0,0,SUMIFS('Полная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H61" s="137">
        <f ca="1">IF($D61=0,0,SUMIFS('Полная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I61" s="137">
        <f ca="1">IF($D61=0,0,SUMIFS('Полная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J61" s="137">
        <f ca="1">IF($D61=0,0,SUMIFS('Полная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K61" s="137">
        <f ca="1">IF($D61=0,0,SUMIFS('Полная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L61" s="137">
        <f ca="1">IF($D61=0,0,SUMIFS('Полная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M61" s="137">
        <f ca="1">IF($D61=0,0,SUMIFS('Полная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N61" s="137">
        <f ca="1">IF($D61=0,0,SUMIFS('Полная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O61" s="137">
        <f ca="1">IF($D61=0,0,SUMIFS('Полная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P61" s="137">
        <f ca="1">IF($D61=0,0,SUMIFS('Полная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Q61" s="137">
        <f ca="1">IF($D61=0,0,SUMIFS('Полная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R61" s="137">
        <f ca="1">IF($D61=0,0,SUMIFS('Полная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S61" s="137">
        <f ca="1">IF($D61=0,0,SUMIFS('Полная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T61" s="137">
        <f ca="1">IF($D61=0,0,SUMIFS('Полная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U61" s="137">
        <f ca="1">IF($D61=0,0,SUMIFS('Полная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V61" s="137">
        <f ca="1">IF($D61=0,0,SUMIFS('Полная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W61" s="137">
        <f ca="1">IF($D61=0,0,SUMIFS('Полная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X61" s="137">
        <f ca="1">IF($D61=0,0,SUMIFS('Полная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Y61" s="137">
        <f ca="1">IF($D61=0,0,SUMIFS('Полная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SZ61" s="137">
        <f ca="1">IF($D61=0,0,SUMIFS('Полная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A61" s="137">
        <f ca="1">IF($D61=0,0,SUMIFS('Полная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B61" s="137">
        <f ca="1">IF($D61=0,0,SUMIFS('Полная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C61" s="137">
        <f ca="1">IF($D61=0,0,SUMIFS('Полная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D61" s="137">
        <f ca="1">IF($D61=0,0,SUMIFS('Полная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E61" s="137">
        <f ca="1">IF($D61=0,0,SUMIFS('Полная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F61" s="137">
        <f ca="1">IF($D61=0,0,SUMIFS('Полная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G61" s="137">
        <f ca="1">IF($D61=0,0,SUMIFS('Полная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H61" s="137">
        <f ca="1">IF($D61=0,0,SUMIFS('Полная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I61" s="137">
        <f ca="1">IF($D61=0,0,SUMIFS('Полная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J61" s="137">
        <f ca="1">IF($D61=0,0,SUMIFS('Полная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K61" s="137">
        <f ca="1">IF($D61=0,0,SUMIFS('Полная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L61" s="137">
        <f ca="1">IF($D61=0,0,SUMIFS('Полная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M61" s="137">
        <f ca="1">IF($D61=0,0,SUMIFS('Полная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N61" s="137">
        <f ca="1">IF($D61=0,0,SUMIFS('Полная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O61" s="137">
        <f ca="1">IF($D61=0,0,SUMIFS('Полная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P61" s="137">
        <f ca="1">IF($D61=0,0,SUMIFS('Полная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Q61" s="137">
        <f ca="1">IF($D61=0,0,SUMIFS('Полная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R61" s="137">
        <f ca="1">IF($D61=0,0,SUMIFS('Полная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S61" s="137">
        <f ca="1">IF($D61=0,0,SUMIFS('Полная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T61" s="137">
        <f ca="1">IF($D61=0,0,SUMIFS('Полная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U61" s="137">
        <f ca="1">IF($D61=0,0,SUMIFS('Полная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V61" s="137">
        <f ca="1">IF($D61=0,0,SUMIFS('Полная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W61" s="137">
        <f ca="1">IF($D61=0,0,SUMIFS('Полная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X61" s="137">
        <f ca="1">IF($D61=0,0,SUMIFS('Полная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Y61" s="137">
        <f ca="1">IF($D61=0,0,SUMIFS('Полная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TZ61" s="137">
        <f ca="1">IF($D61=0,0,SUMIFS('Полная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A61" s="137">
        <f ca="1">IF($D61=0,0,SUMIFS('Полная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B61" s="137">
        <f ca="1">IF($D61=0,0,SUMIFS('Полная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C61" s="137">
        <f ca="1">IF($D61=0,0,SUMIFS('Полная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D61" s="137">
        <f ca="1">IF($D61=0,0,SUMIFS('Полная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E61" s="137">
        <f ca="1">IF($D61=0,0,SUMIFS('Полная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F61" s="137">
        <f ca="1">IF($D61=0,0,SUMIFS('Полная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G61" s="137">
        <f ca="1">IF($D61=0,0,SUMIFS('Полная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H61" s="137">
        <f ca="1">IF($D61=0,0,SUMIFS('Полная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I61" s="137">
        <f ca="1">IF($D61=0,0,SUMIFS('Полная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J61" s="137">
        <f ca="1">IF($D61=0,0,SUMIFS('Полная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K61" s="137">
        <f ca="1">IF($D61=0,0,SUMIFS('Полная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L61" s="137">
        <f ca="1">IF($D61=0,0,SUMIFS('Полная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M61" s="137">
        <f ca="1">IF($D61=0,0,SUMIFS('Полная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N61" s="137">
        <f ca="1">IF($D61=0,0,SUMIFS('Полная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O61" s="137">
        <f ca="1">IF($D61=0,0,SUMIFS('Полная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P61" s="137">
        <f ca="1">IF($D61=0,0,SUMIFS('Полная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Q61" s="137">
        <f ca="1">IF($D61=0,0,SUMIFS('Полная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R61" s="137">
        <f ca="1">IF($D61=0,0,SUMIFS('Полная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S61" s="137">
        <f ca="1">IF($D61=0,0,SUMIFS('Полная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T61" s="137">
        <f ca="1">IF($D61=0,0,SUMIFS('Полная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U61" s="137">
        <f ca="1">IF($D61=0,0,SUMIFS('Полная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V61" s="137">
        <f ca="1">IF($D61=0,0,SUMIFS('Полная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W61" s="137">
        <f ca="1">IF($D61=0,0,SUMIFS('Полная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X61" s="137">
        <f ca="1">IF($D61=0,0,SUMIFS('Полная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Y61" s="137">
        <f ca="1">IF($D61=0,0,SUMIFS('Полная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UZ61" s="137">
        <f ca="1">IF($D61=0,0,SUMIFS('Полная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A61" s="137">
        <f ca="1">IF($D61=0,0,SUMIFS('Полная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B61" s="137">
        <f ca="1">IF($D61=0,0,SUMIFS('Полная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C61" s="137">
        <f ca="1">IF($D61=0,0,SUMIFS('Полная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D61" s="137">
        <f ca="1">IF($D61=0,0,SUMIFS('Полная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E61" s="137">
        <f ca="1">IF($D61=0,0,SUMIFS('Полная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F61" s="137">
        <f ca="1">IF($D61=0,0,SUMIFS('Полная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G61" s="137">
        <f ca="1">IF($D61=0,0,SUMIFS('Полная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H61" s="137">
        <f ca="1">IF($D61=0,0,SUMIFS('Полная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I61" s="137">
        <f ca="1">IF($D61=0,0,SUMIFS('Полная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J61" s="137">
        <f ca="1">IF($D61=0,0,SUMIFS('Полная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K61" s="137">
        <f ca="1">IF($D61=0,0,SUMIFS('Полная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L61" s="137">
        <f ca="1">IF($D61=0,0,SUMIFS('Полная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M61" s="137">
        <f ca="1">IF($D61=0,0,SUMIFS('Полная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N61" s="137">
        <f ca="1">IF($D61=0,0,SUMIFS('Полная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O61" s="137">
        <f ca="1">IF($D61=0,0,SUMIFS('Полная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P61" s="137">
        <f ca="1">IF($D61=0,0,SUMIFS('Полная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Q61" s="137">
        <f ca="1">IF($D61=0,0,SUMIFS('Полная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R61" s="137">
        <f ca="1">IF($D61=0,0,SUMIFS('Полная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S61" s="137">
        <f ca="1">IF($D61=0,0,SUMIFS('Полная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T61" s="137">
        <f ca="1">IF($D61=0,0,SUMIFS('Полная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U61" s="137">
        <f ca="1">IF($D61=0,0,SUMIFS('Полная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V61" s="137">
        <f ca="1">IF($D61=0,0,SUMIFS('Полная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W61" s="137">
        <f ca="1">IF($D61=0,0,SUMIFS('Полная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X61" s="137">
        <f ca="1">IF($D61=0,0,SUMIFS('Полная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Y61" s="137">
        <f ca="1">IF($D61=0,0,SUMIFS('Полная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VZ61" s="137">
        <f ca="1">IF($D61=0,0,SUMIFS('Полная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A61" s="137">
        <f ca="1">IF($D61=0,0,SUMIFS('Полная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B61" s="137">
        <f ca="1">IF($D61=0,0,SUMIFS('Полная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C61" s="137">
        <f ca="1">IF($D61=0,0,SUMIFS('Полная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D61" s="137">
        <f ca="1">IF($D61=0,0,SUMIFS('Полная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E61" s="137">
        <f ca="1">IF($D61=0,0,SUMIFS('Полная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F61" s="137">
        <f ca="1">IF($D61=0,0,SUMIFS('Полная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G61" s="137">
        <f ca="1">IF($D61=0,0,SUMIFS('Полная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H61" s="137">
        <f ca="1">IF($D61=0,0,SUMIFS('Полная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I61" s="137">
        <f ca="1">IF($D61=0,0,SUMIFS('Полная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J61" s="137">
        <f ca="1">IF($D61=0,0,SUMIFS('Полная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K61" s="137">
        <f ca="1">IF($D61=0,0,SUMIFS('Полная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L61" s="137">
        <f ca="1">IF($D61=0,0,SUMIFS('Полная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M61" s="137">
        <f ca="1">IF($D61=0,0,SUMIFS('Полная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N61" s="137">
        <f ca="1">IF($D61=0,0,SUMIFS('Полная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O61" s="137">
        <f ca="1">IF($D61=0,0,SUMIFS('Полная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P61" s="137">
        <f ca="1">IF($D61=0,0,SUMIFS('Полная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Q61" s="137">
        <f ca="1">IF($D61=0,0,SUMIFS('Полная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R61" s="137">
        <f ca="1">IF($D61=0,0,SUMIFS('Полная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S61" s="137">
        <f ca="1">IF($D61=0,0,SUMIFS('Полная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T61" s="137">
        <f ca="1">IF($D61=0,0,SUMIFS('Полная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U61" s="137">
        <f ca="1">IF($D61=0,0,SUMIFS('Полная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V61" s="137">
        <f ca="1">IF($D61=0,0,SUMIFS('Полная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W61" s="137">
        <f ca="1">IF($D61=0,0,SUMIFS('Полная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X61" s="137">
        <f ca="1">IF($D61=0,0,SUMIFS('Полная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Y61" s="137">
        <f ca="1">IF($D61=0,0,SUMIFS('Полная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WZ61" s="137">
        <f ca="1">IF($D61=0,0,SUMIFS('Полная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A61" s="137">
        <f ca="1">IF($D61=0,0,SUMIFS('Полная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B61" s="137">
        <f ca="1">IF($D61=0,0,SUMIFS('Полная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C61" s="137">
        <f ca="1">IF($D61=0,0,SUMIFS('Полная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D61" s="137">
        <f ca="1">IF($D61=0,0,SUMIFS('Полная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E61" s="137">
        <f ca="1">IF($D61=0,0,SUMIFS('Полная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F61" s="137">
        <f ca="1">IF($D61=0,0,SUMIFS('Полная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G61" s="137">
        <f ca="1">IF($D61=0,0,SUMIFS('Полная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H61" s="137">
        <f ca="1">IF($D61=0,0,SUMIFS('Полная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I61" s="137">
        <f ca="1">IF($D61=0,0,SUMIFS('Полная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J61" s="137">
        <f ca="1">IF($D61=0,0,SUMIFS('Полная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K61" s="137">
        <f ca="1">IF($D61=0,0,SUMIFS('Полная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L61" s="137">
        <f ca="1">IF($D61=0,0,SUMIFS('Полная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M61" s="137">
        <f ca="1">IF($D61=0,0,SUMIFS('Полная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N61" s="137">
        <f ca="1">IF($D61=0,0,SUMIFS('Полная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O61" s="137">
        <f ca="1">IF($D61=0,0,SUMIFS('Полная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P61" s="141">
        <f ca="1">IF($D61=0,0,SUMIFS('Полная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Q61" s="137">
        <f ca="1">IF($D61=0,0,SUMIFS('Полная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R61" s="137">
        <f ca="1">IF($D61=0,0,SUMIFS('Полная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S61" s="137">
        <f ca="1">IF($D61=0,0,SUMIFS('Полная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T61" s="137">
        <f ca="1">IF($D61=0,0,SUMIFS('Полная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U61" s="137">
        <f ca="1">IF($D61=0,0,SUMIFS('Полная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V61" s="137">
        <f ca="1">IF($D61=0,0,SUMIFS('Полная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W61" s="137">
        <f ca="1">IF($D61=0,0,SUMIFS('Полная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X61" s="137">
        <f ca="1">IF($D61=0,0,SUMIFS('Полная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Y61" s="137">
        <f ca="1">IF($D61=0,0,SUMIFS('Полная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XZ61" s="137">
        <f ca="1">IF($D61=0,0,SUMIFS('Полная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YA61" s="137">
        <f ca="1">IF($D61=0,0,SUMIFS('Полная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YB61" s="137">
        <f ca="1">IF($D61=0,0,SUMIFS('Полная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YC61" s="137">
        <f ca="1">IF($D61=0,0,SUMIFS('Полная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YD61" s="137">
        <f ca="1">IF($D61=0,0,SUMIFS('Полная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YE61" s="141">
        <f ca="1">IF($D61=0,0,SUMIFS('Полная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(Авто)'!YP"&amp;$J$42),$C61)/$D61)</f>
        <v>0</v>
      </c>
      <c r="YF61" s="104"/>
      <c r="YG61" s="94"/>
    </row>
    <row r="62" spans="1:657" s="105" customFormat="1" ht="15" customHeight="1" x14ac:dyDescent="0.25">
      <c r="A62" s="133">
        <v>20</v>
      </c>
      <c r="B62" s="134" t="s">
        <v>776</v>
      </c>
      <c r="C62" s="135" t="s">
        <v>777</v>
      </c>
      <c r="D62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(Авто)'!YP"&amp;$J$42),$C62)</f>
        <v>0</v>
      </c>
      <c r="E62" s="134"/>
      <c r="F62" s="134"/>
      <c r="G62" s="134"/>
      <c r="H62" s="134"/>
      <c r="I62" s="137">
        <f ca="1">IF($D62=0,0,SUMIFS('Полная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62" s="136"/>
      <c r="K62" s="137">
        <f ca="1">IF($D62=0,0,SUMIFS('Полная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62" s="134"/>
      <c r="M62" s="137">
        <f ca="1">IF($D62=0,0,SUMIFS('Полная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62" s="134"/>
      <c r="O62" s="137">
        <f ca="1">IF($D62=0,0,SUMIFS('Полная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62" s="134"/>
      <c r="Q62" s="137">
        <f ca="1">IF($D62=0,0,SUMIFS('Полная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62" s="137">
        <f ca="1">IF($D62=0,0,SUMIFS('Полная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62" s="137">
        <f ca="1">IF($D62=0,0,SUMIFS('Полная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62" s="137">
        <f ca="1">IF($D62=0,0,SUMIFS('Полная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62" s="137">
        <f ca="1">IF($D62=0,0,SUMIFS('Полная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62" s="137">
        <f ca="1">IF($D62=0,0,SUMIFS('Полная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62" s="137">
        <f ca="1">IF($D62=0,0,SUMIFS('Полная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62" s="137">
        <f ca="1">IF($D62=0,0,SUMIFS('Полная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Y62" s="137">
        <f ca="1">IF($D62=0,0,SUMIFS('Полная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Z62" s="137">
        <f ca="1">IF($D62=0,0,SUMIFS('Полная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A62" s="137">
        <f ca="1">IF($D62=0,0,SUMIFS('Полная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B62" s="137">
        <f ca="1">IF($D62=0,0,SUMIFS('Полная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C62" s="137">
        <f ca="1">IF($D62=0,0,SUMIFS('Полная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D62" s="137">
        <f ca="1">IF($D62=0,0,SUMIFS('Полная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E62" s="137">
        <f ca="1">IF($D62=0,0,SUMIFS('Полная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F62" s="137">
        <f ca="1">IF($D62=0,0,SUMIFS('Полная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G62" s="137">
        <f ca="1">IF($D62=0,0,SUMIFS('Полная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H62" s="137">
        <f ca="1">IF($D62=0,0,SUMIFS('Полная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I62" s="137">
        <f ca="1">IF($D62=0,0,SUMIFS('Полная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J62" s="137">
        <f ca="1">IF($D62=0,0,SUMIFS('Полная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K62" s="137">
        <f ca="1">IF($D62=0,0,SUMIFS('Полная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L62" s="137">
        <f ca="1">IF($D62=0,0,SUMIFS('Полная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M62" s="137">
        <f ca="1">IF($D62=0,0,SUMIFS('Полная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N62" s="137">
        <f ca="1">IF($D62=0,0,SUMIFS('Полная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O62" s="137">
        <f ca="1">IF($D62=0,0,SUMIFS('Полная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P62" s="137">
        <f ca="1">IF($D62=0,0,SUMIFS('Полная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Q62" s="137">
        <f ca="1">IF($D62=0,0,SUMIFS('Полная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R62" s="186"/>
      <c r="AS62" s="186"/>
      <c r="AT62" s="187"/>
      <c r="AU62" s="421"/>
      <c r="AV62" s="187"/>
      <c r="AW62" s="421"/>
      <c r="AX62" s="137">
        <f ca="1">IF($D62=0,0,SUMIFS('Полная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Y62" s="137">
        <f ca="1">IF($D62=0,0,SUMIFS('Полная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AZ62" s="137">
        <f ca="1">IF($D62=0,0,SUMIFS('Полная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A62" s="137">
        <f ca="1">IF($D62=0,0,SUMIFS('Полная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B62" s="137">
        <f ca="1">IF($D62=0,0,SUMIFS('Полная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C62" s="137">
        <f ca="1">IF($D62=0,0,SUMIFS('Полная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D62" s="187"/>
      <c r="BE62" s="187"/>
      <c r="BF62" s="137">
        <f ca="1">IF($D62=0,0,SUMIFS('Полная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G62" s="137">
        <f ca="1">IF($D62=0,0,SUMIFS('Полная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H62" s="137">
        <f ca="1">IF($D62=0,0,SUMIFS('Полная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I62" s="137">
        <f ca="1">IF($D62=0,0,SUMIFS('Полная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J62" s="137">
        <f ca="1">IF($D62=0,0,SUMIFS('Полная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K62" s="137">
        <f ca="1">IF($D62=0,0,SUMIFS('Полная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L62" s="187"/>
      <c r="BM62" s="137">
        <f ca="1">IF($D62=0,0,SUMIFS('Полная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N62" s="188"/>
      <c r="BO62" s="134"/>
      <c r="BP62" s="134"/>
      <c r="BQ62" s="137">
        <f ca="1">IF($D62=0,0,SUMIFS('Полная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BR62" s="137"/>
      <c r="BS62" s="134"/>
      <c r="BT62" s="134"/>
      <c r="BU62" s="137"/>
      <c r="BV62" s="134"/>
      <c r="BW62" s="137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7">
        <f ca="1">IF($D62=0,0,SUMIFS('Полная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L62" s="137">
        <f ca="1">IF($D62=0,0,SUMIFS('Полная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M62" s="137">
        <f ca="1">IF($D62=0,0,SUMIFS('Полная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N62" s="137">
        <f ca="1">IF($D62=0,0,SUMIFS('Полная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O62" s="137">
        <f ca="1">IF($D62=0,0,SUMIFS('Полная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P62" s="137">
        <f ca="1">IF($D62=0,0,SUMIFS('Полная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Q62" s="134">
        <f ca="1">IF($D62=0,0,SUMIFS('Полная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R62" s="137">
        <f ca="1">IF($D62=0,0,SUMIFS('Полная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S62" s="137">
        <f ca="1">IF($D62=0,0,SUMIFS('Полная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T62" s="137">
        <f ca="1">IF($D62=0,0,SUMIFS('Полная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U62" s="137">
        <f ca="1">IF($D62=0,0,SUMIFS('Полная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V62" s="137">
        <f ca="1">IF($D62=0,0,SUMIFS('Полная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W62" s="137">
        <f ca="1">IF($D62=0,0,SUMIFS('Полная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X62" s="137">
        <f ca="1">IF($D62=0,0,SUMIFS('Полная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Y62" s="134">
        <f ca="1">IF($D62=0,0,SUMIFS('Полная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CZ62" s="137">
        <f ca="1">IF($D62=0,0,SUMIFS('Полная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A62" s="137">
        <f ca="1">IF($D62=0,0,SUMIFS('Полная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B62" s="137">
        <f ca="1">IF($D62=0,0,SUMIFS('Полная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C62" s="137">
        <f ca="1">IF($D62=0,0,SUMIFS('Полная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D62" s="134"/>
      <c r="DE62" s="137">
        <f ca="1">IF($D62=0,0,SUMIFS('Полная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F62" s="137"/>
      <c r="DG62" s="137">
        <f ca="1">IF($D62=0,0,SUMIFS('Полная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H62" s="137">
        <f ca="1">IF($D62=0,0,SUMIFS('Полная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I62" s="137">
        <f ca="1">IF($D62=0,0,SUMIFS('Полная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J62" s="137">
        <f ca="1">IF($D62=0,0,SUMIFS('Полная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K62" s="137">
        <f ca="1">IF($D62=0,0,SUMIFS('Полная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L62" s="137">
        <f ca="1">IF($D62=0,0,SUMIFS('Полная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M62" s="137">
        <f ca="1">IF($D62=0,0,SUMIFS('Полная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N62" s="137">
        <f ca="1">IF($D62=0,0,SUMIFS('Полная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O62" s="137">
        <f ca="1">IF($D62=0,0,SUMIFS('Полная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P62" s="137">
        <f ca="1">IF($D62=0,0,SUMIFS('Полная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Q62" s="137">
        <f ca="1">IF($D62=0,0,SUMIFS('Полная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R62" s="137">
        <f ca="1">IF($D62=0,0,SUMIFS('Полная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S62" s="137">
        <f ca="1">IF($D62=0,0,SUMIFS('Полная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T62" s="137">
        <f ca="1">IF($D62=0,0,SUMIFS('Полная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U62" s="137">
        <f ca="1">IF($D62=0,0,SUMIFS('Полная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V62" s="137">
        <f ca="1">IF($D62=0,0,SUMIFS('Полная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W62" s="137">
        <f ca="1">IF($D62=0,0,SUMIFS('Полная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X62" s="137">
        <f ca="1">IF($D62=0,0,SUMIFS('Полная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Y62" s="137">
        <f ca="1">IF($D62=0,0,SUMIFS('Полная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DZ62" s="137">
        <f ca="1">IF($D62=0,0,SUMIFS('Полная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A62" s="137">
        <f ca="1">IF($D62=0,0,SUMIFS('Полная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B62" s="137">
        <f ca="1">IF($D62=0,0,SUMIFS('Полная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C62" s="137">
        <f ca="1">IF($D62=0,0,SUMIFS('Полная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D62" s="137">
        <f ca="1">IF($D62=0,0,SUMIFS('Полная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E62" s="137">
        <f ca="1">IF($D62=0,0,SUMIFS('Полная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F62" s="137">
        <f ca="1">IF($D62=0,0,SUMIFS('Полная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G62" s="137">
        <f ca="1">IF($D62=0,0,SUMIFS('Полная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H62" s="137">
        <f ca="1">IF($D62=0,0,SUMIFS('Полная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I62" s="137">
        <f ca="1">IF($D62=0,0,SUMIFS('Полная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J62" s="137">
        <f ca="1">IF($D62=0,0,SUMIFS('Полная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K62" s="137">
        <f ca="1">IF($D62=0,0,SUMIFS('Полная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L62" s="137">
        <f ca="1">IF($D62=0,0,SUMIFS('Полная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M62" s="137">
        <f ca="1">IF($D62=0,0,SUMIFS('Полная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N62" s="137">
        <f ca="1">IF($D62=0,0,SUMIFS('Полная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O62" s="137">
        <f ca="1">IF($D62=0,0,SUMIFS('Полная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P62" s="137">
        <f ca="1">IF($D62=0,0,SUMIFS('Полная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Q62" s="137">
        <f ca="1">IF($D62=0,0,SUMIFS('Полная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R62" s="137">
        <f ca="1">IF($D62=0,0,SUMIFS('Полная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S62" s="137">
        <f ca="1">IF($D62=0,0,SUMIFS('Полная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T62" s="137">
        <f ca="1">IF($D62=0,0,SUMIFS('Полная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U62" s="137">
        <f ca="1">IF($D62=0,0,SUMIFS('Полная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V62" s="137">
        <f ca="1">IF($D62=0,0,SUMIFS('Полная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W62" s="137">
        <f ca="1">IF($D62=0,0,SUMIFS('Полная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X62" s="137">
        <f ca="1">IF($D62=0,0,SUMIFS('Полная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Y62" s="137">
        <f ca="1">IF($D62=0,0,SUMIFS('Полная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EZ62" s="137">
        <f ca="1">IF($D62=0,0,SUMIFS('Полная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A62" s="137">
        <f ca="1">IF($D62=0,0,SUMIFS('Полная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B62" s="137">
        <f ca="1">IF($D62=0,0,SUMIFS('Полная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C62" s="137">
        <f ca="1">IF($D62=0,0,SUMIFS('Полная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D62" s="137">
        <f ca="1">IF($D62=0,0,SUMIFS('Полная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E62" s="137">
        <f ca="1">IF($D62=0,0,SUMIFS('Полная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F62" s="137">
        <f ca="1">IF($D62=0,0,SUMIFS('Полная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G62" s="137">
        <f ca="1">IF($D62=0,0,SUMIFS('Полная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H62" s="137">
        <f ca="1">IF($D62=0,0,SUMIFS('Полная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I62" s="137">
        <f ca="1">IF($D62=0,0,SUMIFS('Полная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J62" s="137">
        <f ca="1">IF($D62=0,0,SUMIFS('Полная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K62" s="137">
        <f ca="1">IF($D62=0,0,SUMIFS('Полная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L62" s="137">
        <f ca="1">IF($D62=0,0,SUMIFS('Полная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M62" s="137">
        <f ca="1">IF($D62=0,0,SUMIFS('Полная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N62" s="137">
        <f ca="1">IF($D62=0,0,SUMIFS('Полная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O62" s="137">
        <f ca="1">IF($D62=0,0,SUMIFS('Полная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P62" s="137">
        <f ca="1">IF($D62=0,0,SUMIFS('Полная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Q62" s="137">
        <f ca="1">IF($D62=0,0,SUMIFS('Полная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R62" s="137">
        <f ca="1">IF($D62=0,0,SUMIFS('Полная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S62" s="137">
        <f ca="1">IF($D62=0,0,SUMIFS('Полная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T62" s="137">
        <f ca="1">IF($D62=0,0,SUMIFS('Полная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U62" s="137">
        <f ca="1">IF($D62=0,0,SUMIFS('Полная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V62" s="137">
        <f ca="1">IF($D62=0,0,SUMIFS('Полная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W62" s="137">
        <f ca="1">IF($D62=0,0,SUMIFS('Полная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X62" s="137">
        <f ca="1">IF($D62=0,0,SUMIFS('Полная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Y62" s="137">
        <f ca="1">IF($D62=0,0,SUMIFS('Полная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FZ62" s="137">
        <f ca="1">IF($D62=0,0,SUMIFS('Полная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A62" s="137">
        <f ca="1">IF($D62=0,0,SUMIFS('Полная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B62" s="137">
        <f ca="1">IF($D62=0,0,SUMIFS('Полная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C62" s="137">
        <f ca="1">IF($D62=0,0,SUMIFS('Полная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D62" s="137">
        <f ca="1">IF($D62=0,0,SUMIFS('Полная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E62" s="137">
        <f ca="1">IF($D62=0,0,SUMIFS('Полная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F62" s="137">
        <f ca="1">IF($D62=0,0,SUMIFS('Полная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G62" s="137">
        <f ca="1">IF($D62=0,0,SUMIFS('Полная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H62" s="137">
        <f ca="1">IF($D62=0,0,SUMIFS('Полная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I62" s="137">
        <f ca="1">IF($D62=0,0,SUMIFS('Полная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J62" s="137">
        <f ca="1">IF($D62=0,0,SUMIFS('Полная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K62" s="137">
        <f ca="1">IF($D62=0,0,SUMIFS('Полная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L62" s="137">
        <f ca="1">IF($D62=0,0,SUMIFS('Полная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M62" s="137">
        <f ca="1">IF($D62=0,0,SUMIFS('Полная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N62" s="137">
        <f ca="1">IF($D62=0,0,SUMIFS('Полная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O62" s="137">
        <f ca="1">IF($D62=0,0,SUMIFS('Полная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P62" s="137">
        <f ca="1">IF($D62=0,0,SUMIFS('Полная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Q62" s="137">
        <f ca="1">IF($D62=0,0,SUMIFS('Полная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R62" s="137">
        <f ca="1">IF($D62=0,0,SUMIFS('Полная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S62" s="137">
        <f ca="1">IF($D62=0,0,SUMIFS('Полная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T62" s="137">
        <f ca="1">IF($D62=0,0,SUMIFS('Полная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U62" s="137">
        <f ca="1">IF($D62=0,0,SUMIFS('Полная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V62" s="137">
        <f ca="1">IF($D62=0,0,SUMIFS('Полная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W62" s="137">
        <f ca="1">IF($D62=0,0,SUMIFS('Полная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X62" s="137">
        <f ca="1">IF($D62=0,0,SUMIFS('Полная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Y62" s="137">
        <f ca="1">IF($D62=0,0,SUMIFS('Полная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GZ62" s="137">
        <f ca="1">IF($D62=0,0,SUMIFS('Полная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A62" s="137">
        <f ca="1">IF($D62=0,0,SUMIFS('Полная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B62" s="137">
        <f ca="1">IF($D62=0,0,SUMIFS('Полная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C62" s="137">
        <f ca="1">IF($D62=0,0,SUMIFS('Полная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D62" s="137">
        <f ca="1">IF($D62=0,0,SUMIFS('Полная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E62" s="137">
        <f ca="1">IF($D62=0,0,SUMIFS('Полная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F62" s="137">
        <f ca="1">IF($D62=0,0,SUMIFS('Полная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G62" s="137">
        <f ca="1">IF($D62=0,0,SUMIFS('Полная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H62" s="137">
        <f ca="1">IF($D62=0,0,SUMIFS('Полная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I62" s="137">
        <f ca="1">IF($D62=0,0,SUMIFS('Полная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J62" s="137">
        <f ca="1">IF($D62=0,0,SUMIFS('Полная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K62" s="137">
        <f ca="1">IF($D62=0,0,SUMIFS('Полная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L62" s="137">
        <f ca="1">IF($D62=0,0,SUMIFS('Полная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M62" s="137">
        <f ca="1">IF($D62=0,0,SUMIFS('Полная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N62" s="137">
        <f ca="1">IF($D62=0,0,SUMIFS('Полная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O62" s="137">
        <f ca="1">IF($D62=0,0,SUMIFS('Полная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P62" s="137">
        <f ca="1">IF($D62=0,0,SUMIFS('Полная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Q62" s="137">
        <f ca="1">IF($D62=0,0,SUMIFS('Полная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R62" s="137">
        <f ca="1">IF($D62=0,0,SUMIFS('Полная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S62" s="137">
        <f ca="1">IF($D62=0,0,SUMIFS('Полная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T62" s="137">
        <f ca="1">IF($D62=0,0,SUMIFS('Полная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U62" s="137">
        <f ca="1">IF($D62=0,0,SUMIFS('Полная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V62" s="137">
        <f ca="1">IF($D62=0,0,SUMIFS('Полная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W62" s="137">
        <f ca="1">IF($D62=0,0,SUMIFS('Полная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X62" s="137">
        <f ca="1">IF($D62=0,0,SUMIFS('Полная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Y62" s="137">
        <f ca="1">IF($D62=0,0,SUMIFS('Полная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HZ62" s="137">
        <f ca="1">IF($D62=0,0,SUMIFS('Полная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A62" s="137">
        <f ca="1">IF($D62=0,0,SUMIFS('Полная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B62" s="137">
        <f ca="1">IF($D62=0,0,SUMIFS('Полная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C62" s="137">
        <f ca="1">IF($D62=0,0,SUMIFS('Полная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D62" s="137">
        <f ca="1">IF($D62=0,0,SUMIFS('Полная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E62" s="137">
        <f ca="1">IF($D62=0,0,SUMIFS('Полная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F62" s="137">
        <f ca="1">IF($D62=0,0,SUMIFS('Полная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G62" s="137">
        <f ca="1">IF($D62=0,0,SUMIFS('Полная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H62" s="137">
        <f ca="1">IF($D62=0,0,SUMIFS('Полная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I62" s="137">
        <f ca="1">IF($D62=0,0,SUMIFS('Полная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J62" s="137">
        <f ca="1">IF($D62=0,0,SUMIFS('Полная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K62" s="137">
        <f ca="1">IF($D62=0,0,SUMIFS('Полная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L62" s="137">
        <f ca="1">IF($D62=0,0,SUMIFS('Полная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M62" s="137">
        <f ca="1">IF($D62=0,0,SUMIFS('Полная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N62" s="137">
        <f ca="1">IF($D62=0,0,SUMIFS('Полная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O62" s="137">
        <f ca="1">IF($D62=0,0,SUMIFS('Полная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P62" s="137">
        <f ca="1">IF($D62=0,0,SUMIFS('Полная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Q62" s="137">
        <f ca="1">IF($D62=0,0,SUMIFS('Полная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R62" s="137">
        <f ca="1">IF($D62=0,0,SUMIFS('Полная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S62" s="137">
        <f ca="1">IF($D62=0,0,SUMIFS('Полная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T62" s="137">
        <f ca="1">IF($D62=0,0,SUMIFS('Полная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U62" s="137">
        <f ca="1">IF($D62=0,0,SUMIFS('Полная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V62" s="137">
        <f ca="1">IF($D62=0,0,SUMIFS('Полная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W62" s="137">
        <f ca="1">IF($D62=0,0,SUMIFS('Полная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X62" s="137">
        <f ca="1">IF($D62=0,0,SUMIFS('Полная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Y62" s="137">
        <f ca="1">IF($D62=0,0,SUMIFS('Полная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IZ62" s="137">
        <f ca="1">IF($D62=0,0,SUMIFS('Полная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A62" s="137">
        <f ca="1">IF($D62=0,0,SUMIFS('Полная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B62" s="137">
        <f ca="1">IF($D62=0,0,SUMIFS('Полная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C62" s="137">
        <f ca="1">IF($D62=0,0,SUMIFS('Полная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D62" s="137">
        <f ca="1">IF($D62=0,0,SUMIFS('Полная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E62" s="137">
        <f ca="1">IF($D62=0,0,SUMIFS('Полная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F62" s="137">
        <f ca="1">IF($D62=0,0,SUMIFS('Полная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G62" s="137">
        <f ca="1">IF($D62=0,0,SUMIFS('Полная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H62" s="137">
        <f ca="1">IF($D62=0,0,SUMIFS('Полная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I62" s="137">
        <f ca="1">IF($D62=0,0,SUMIFS('Полная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J62" s="137">
        <f ca="1">IF($D62=0,0,SUMIFS('Полная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K62" s="137">
        <f ca="1">IF($D62=0,0,SUMIFS('Полная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L62" s="137">
        <f ca="1">IF($D62=0,0,SUMIFS('Полная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M62" s="137">
        <f ca="1">IF($D62=0,0,SUMIFS('Полная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N62" s="137">
        <f ca="1">IF($D62=0,0,SUMIFS('Полная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O62" s="137">
        <f ca="1">IF($D62=0,0,SUMIFS('Полная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P62" s="137">
        <f ca="1">IF($D62=0,0,SUMIFS('Полная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Q62" s="137">
        <f ca="1">IF($D62=0,0,SUMIFS('Полная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R62" s="137">
        <f ca="1">IF($D62=0,0,SUMIFS('Полная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S62" s="137">
        <f ca="1">IF($D62=0,0,SUMIFS('Полная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T62" s="137">
        <f ca="1">IF($D62=0,0,SUMIFS('Полная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U62" s="137">
        <f ca="1">IF($D62=0,0,SUMIFS('Полная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V62" s="137">
        <f ca="1">IF($D62=0,0,SUMIFS('Полная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W62" s="137">
        <f ca="1">IF($D62=0,0,SUMIFS('Полная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X62" s="137">
        <f ca="1">IF($D62=0,0,SUMIFS('Полная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Y62" s="137">
        <f ca="1">IF($D62=0,0,SUMIFS('Полная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JZ62" s="137">
        <f ca="1">IF($D62=0,0,SUMIFS('Полная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A62" s="137">
        <f ca="1">IF($D62=0,0,SUMIFS('Полная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B62" s="137">
        <f ca="1">IF($D62=0,0,SUMIFS('Полная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C62" s="137">
        <f ca="1">IF($D62=0,0,SUMIFS('Полная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D62" s="137">
        <f ca="1">IF($D62=0,0,SUMIFS('Полная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E62" s="137">
        <f ca="1">IF($D62=0,0,SUMIFS('Полная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F62" s="137">
        <f ca="1">IF($D62=0,0,SUMIFS('Полная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G62" s="137">
        <f ca="1">IF($D62=0,0,SUMIFS('Полная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H62" s="137">
        <f ca="1">IF($D62=0,0,SUMIFS('Полная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I62" s="137">
        <f ca="1">IF($D62=0,0,SUMIFS('Полная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J62" s="137">
        <f ca="1">IF($D62=0,0,SUMIFS('Полная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K62" s="137">
        <f ca="1">IF($D62=0,0,SUMIFS('Полная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L62" s="137">
        <f ca="1">IF($D62=0,0,SUMIFS('Полная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M62" s="137">
        <f ca="1">IF($D62=0,0,SUMIFS('Полная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N62" s="137">
        <f ca="1">IF($D62=0,0,SUMIFS('Полная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O62" s="137">
        <f ca="1">IF($D62=0,0,SUMIFS('Полная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P62" s="137">
        <f ca="1">IF($D62=0,0,SUMIFS('Полная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Q62" s="137">
        <f ca="1">IF($D62=0,0,SUMIFS('Полная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R62" s="137">
        <f ca="1">IF($D62=0,0,SUMIFS('Полная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S62" s="137">
        <f ca="1">IF($D62=0,0,SUMIFS('Полная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T62" s="137">
        <f ca="1">IF($D62=0,0,SUMIFS('Полная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U62" s="137">
        <f ca="1">IF($D62=0,0,SUMIFS('Полная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V62" s="137">
        <f ca="1">IF($D62=0,0,SUMIFS('Полная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W62" s="137">
        <f ca="1">IF($D62=0,0,SUMIFS('Полная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X62" s="137">
        <f ca="1">IF($D62=0,0,SUMIFS('Полная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Y62" s="137">
        <f ca="1">IF($D62=0,0,SUMIFS('Полная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KZ62" s="137">
        <f ca="1">IF($D62=0,0,SUMIFS('Полная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A62" s="137">
        <f ca="1">IF($D62=0,0,SUMIFS('Полная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B62" s="137">
        <f ca="1">IF($D62=0,0,SUMIFS('Полная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C62" s="137">
        <f ca="1">IF($D62=0,0,SUMIFS('Полная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D62" s="137">
        <f ca="1">IF($D62=0,0,SUMIFS('Полная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E62" s="137">
        <f ca="1">IF($D62=0,0,SUMIFS('Полная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F62" s="137">
        <f ca="1">IF($D62=0,0,SUMIFS('Полная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G62" s="137">
        <f ca="1">IF($D62=0,0,SUMIFS('Полная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H62" s="137">
        <f ca="1">IF($D62=0,0,SUMIFS('Полная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I62" s="137">
        <f ca="1">IF($D62=0,0,SUMIFS('Полная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J62" s="137">
        <f ca="1">IF($D62=0,0,SUMIFS('Полная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K62" s="137">
        <f ca="1">IF($D62=0,0,SUMIFS('Полная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L62" s="137">
        <f ca="1">IF($D62=0,0,SUMIFS('Полная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M62" s="137">
        <f ca="1">IF($D62=0,0,SUMIFS('Полная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N62" s="137">
        <f ca="1">IF($D62=0,0,SUMIFS('Полная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O62" s="137">
        <f ca="1">IF($D62=0,0,SUMIFS('Полная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P62" s="137">
        <f ca="1">IF($D62=0,0,SUMIFS('Полная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Q62" s="137">
        <f ca="1">IF($D62=0,0,SUMIFS('Полная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R62" s="137">
        <f ca="1">IF($D62=0,0,SUMIFS('Полная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S62" s="137">
        <f ca="1">IF($D62=0,0,SUMIFS('Полная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T62" s="137">
        <f ca="1">IF($D62=0,0,SUMIFS('Полная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U62" s="137">
        <f ca="1">IF($D62=0,0,SUMIFS('Полная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V62" s="137">
        <f ca="1">IF($D62=0,0,SUMIFS('Полная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W62" s="137">
        <f ca="1">IF($D62=0,0,SUMIFS('Полная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X62" s="137">
        <f ca="1">IF($D62=0,0,SUMIFS('Полная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Y62" s="137">
        <f ca="1">IF($D62=0,0,SUMIFS('Полная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LZ62" s="137">
        <f ca="1">IF($D62=0,0,SUMIFS('Полная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A62" s="137">
        <f ca="1">IF($D62=0,0,SUMIFS('Полная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B62" s="137">
        <f ca="1">IF($D62=0,0,SUMIFS('Полная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C62" s="137">
        <f ca="1">IF($D62=0,0,SUMIFS('Полная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D62" s="137">
        <f ca="1">IF($D62=0,0,SUMIFS('Полная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E62" s="137">
        <f ca="1">IF($D62=0,0,SUMIFS('Полная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F62" s="137">
        <f ca="1">IF($D62=0,0,SUMIFS('Полная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G62" s="137">
        <f ca="1">IF($D62=0,0,SUMIFS('Полная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H62" s="137">
        <f ca="1">IF($D62=0,0,SUMIFS('Полная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I62" s="137">
        <f ca="1">IF($D62=0,0,SUMIFS('Полная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J62" s="137">
        <f ca="1">IF($D62=0,0,SUMIFS('Полная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K62" s="137">
        <f ca="1">IF($D62=0,0,SUMIFS('Полная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L62" s="137">
        <f ca="1">IF($D62=0,0,SUMIFS('Полная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M62" s="137">
        <f ca="1">IF($D62=0,0,SUMIFS('Полная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N62" s="137">
        <f ca="1">IF($D62=0,0,SUMIFS('Полная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O62" s="137">
        <f ca="1">IF($D62=0,0,SUMIFS('Полная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P62" s="137">
        <f ca="1">IF($D62=0,0,SUMIFS('Полная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Q62" s="137">
        <f ca="1">IF($D62=0,0,SUMIFS('Полная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R62" s="137">
        <f ca="1">IF($D62=0,0,SUMIFS('Полная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S62" s="137">
        <f ca="1">IF($D62=0,0,SUMIFS('Полная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T62" s="137">
        <f ca="1">IF($D62=0,0,SUMIFS('Полная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U62" s="137">
        <f ca="1">IF($D62=0,0,SUMIFS('Полная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V62" s="137">
        <f ca="1">IF($D62=0,0,SUMIFS('Полная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W62" s="137">
        <f ca="1">IF($D62=0,0,SUMIFS('Полная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X62" s="137">
        <f ca="1">IF($D62=0,0,SUMIFS('Полная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Y62" s="137">
        <f ca="1">IF($D62=0,0,SUMIFS('Полная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MZ62" s="137">
        <f ca="1">IF($D62=0,0,SUMIFS('Полная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A62" s="137">
        <f ca="1">IF($D62=0,0,SUMIFS('Полная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B62" s="137">
        <f ca="1">IF($D62=0,0,SUMIFS('Полная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C62" s="137">
        <f ca="1">IF($D62=0,0,SUMIFS('Полная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D62" s="137">
        <f ca="1">IF($D62=0,0,SUMIFS('Полная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E62" s="137">
        <f ca="1">IF($D62=0,0,SUMIFS('Полная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F62" s="137">
        <f ca="1">IF($D62=0,0,SUMIFS('Полная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G62" s="137">
        <f ca="1">IF($D62=0,0,SUMIFS('Полная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H62" s="137">
        <f ca="1">IF($D62=0,0,SUMIFS('Полная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I62" s="137">
        <f ca="1">IF($D62=0,0,SUMIFS('Полная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J62" s="137">
        <f ca="1">IF($D62=0,0,SUMIFS('Полная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K62" s="137">
        <f ca="1">IF($D62=0,0,SUMIFS('Полная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L62" s="137">
        <f ca="1">IF($D62=0,0,SUMIFS('Полная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M62" s="137">
        <f ca="1">IF($D62=0,0,SUMIFS('Полная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N62" s="137">
        <f ca="1">IF($D62=0,0,SUMIFS('Полная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O62" s="137">
        <f ca="1">IF($D62=0,0,SUMIFS('Полная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P62" s="137">
        <f ca="1">IF($D62=0,0,SUMIFS('Полная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Q62" s="137">
        <f ca="1">IF($D62=0,0,SUMIFS('Полная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R62" s="137">
        <f ca="1">IF($D62=0,0,SUMIFS('Полная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S62" s="137">
        <f ca="1">IF($D62=0,0,SUMIFS('Полная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T62" s="137">
        <f ca="1">IF($D62=0,0,SUMIFS('Полная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U62" s="137">
        <f ca="1">IF($D62=0,0,SUMIFS('Полная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V62" s="137">
        <f ca="1">IF($D62=0,0,SUMIFS('Полная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W62" s="137">
        <f ca="1">IF($D62=0,0,SUMIFS('Полная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X62" s="137">
        <f ca="1">IF($D62=0,0,SUMIFS('Полная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Y62" s="137">
        <f ca="1">IF($D62=0,0,SUMIFS('Полная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NZ62" s="137">
        <f ca="1">IF($D62=0,0,SUMIFS('Полная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A62" s="137">
        <f ca="1">IF($D62=0,0,SUMIFS('Полная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B62" s="137">
        <f ca="1">IF($D62=0,0,SUMIFS('Полная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C62" s="137">
        <f ca="1">IF($D62=0,0,SUMIFS('Полная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D62" s="137">
        <f ca="1">IF($D62=0,0,SUMIFS('Полная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E62" s="137">
        <f ca="1">IF($D62=0,0,SUMIFS('Полная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F62" s="137">
        <f ca="1">IF($D62=0,0,SUMIFS('Полная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G62" s="137">
        <f ca="1">IF($D62=0,0,SUMIFS('Полная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H62" s="137">
        <f ca="1">IF($D62=0,0,SUMIFS('Полная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I62" s="137">
        <f ca="1">IF($D62=0,0,SUMIFS('Полная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J62" s="137">
        <f ca="1">IF($D62=0,0,SUMIFS('Полная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K62" s="137">
        <f ca="1">IF($D62=0,0,SUMIFS('Полная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L62" s="137">
        <f ca="1">IF($D62=0,0,SUMIFS('Полная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M62" s="137">
        <f ca="1">IF($D62=0,0,SUMIFS('Полная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N62" s="137">
        <f ca="1">IF($D62=0,0,SUMIFS('Полная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O62" s="137">
        <f ca="1">IF($D62=0,0,SUMIFS('Полная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P62" s="137">
        <f ca="1">IF($D62=0,0,SUMIFS('Полная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Q62" s="137">
        <f ca="1">IF($D62=0,0,SUMIFS('Полная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R62" s="137">
        <f ca="1">IF($D62=0,0,SUMIFS('Полная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S62" s="137">
        <f ca="1">IF($D62=0,0,SUMIFS('Полная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T62" s="137">
        <f ca="1">IF($D62=0,0,SUMIFS('Полная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U62" s="137">
        <f ca="1">IF($D62=0,0,SUMIFS('Полная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V62" s="137">
        <f ca="1">IF($D62=0,0,SUMIFS('Полная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W62" s="137">
        <f ca="1">IF($D62=0,0,SUMIFS('Полная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X62" s="137">
        <f ca="1">IF($D62=0,0,SUMIFS('Полная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Y62" s="137">
        <f ca="1">IF($D62=0,0,SUMIFS('Полная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OZ62" s="137">
        <f ca="1">IF($D62=0,0,SUMIFS('Полная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A62" s="137">
        <f ca="1">IF($D62=0,0,SUMIFS('Полная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B62" s="137">
        <f ca="1">IF($D62=0,0,SUMIFS('Полная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C62" s="137">
        <f ca="1">IF($D62=0,0,SUMIFS('Полная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D62" s="137">
        <f ca="1">IF($D62=0,0,SUMIFS('Полная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E62" s="137">
        <f ca="1">IF($D62=0,0,SUMIFS('Полная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F62" s="137">
        <f ca="1">IF($D62=0,0,SUMIFS('Полная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G62" s="137">
        <f ca="1">IF($D62=0,0,SUMIFS('Полная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H62" s="137">
        <f ca="1">IF($D62=0,0,SUMIFS('Полная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I62" s="137">
        <f ca="1">IF($D62=0,0,SUMIFS('Полная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J62" s="137">
        <f ca="1">IF($D62=0,0,SUMIFS('Полная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K62" s="137">
        <f ca="1">IF($D62=0,0,SUMIFS('Полная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L62" s="137">
        <f ca="1">IF($D62=0,0,SUMIFS('Полная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M62" s="137">
        <f ca="1">IF($D62=0,0,SUMIFS('Полная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N62" s="137">
        <f ca="1">IF($D62=0,0,SUMIFS('Полная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O62" s="137">
        <f ca="1">IF($D62=0,0,SUMIFS('Полная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P62" s="137">
        <f ca="1">IF($D62=0,0,SUMIFS('Полная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Q62" s="137">
        <f ca="1">IF($D62=0,0,SUMIFS('Полная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R62" s="137">
        <f ca="1">IF($D62=0,0,SUMIFS('Полная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S62" s="137">
        <f ca="1">IF($D62=0,0,SUMIFS('Полная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T62" s="137">
        <f ca="1">IF($D62=0,0,SUMIFS('Полная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U62" s="137">
        <f ca="1">IF($D62=0,0,SUMIFS('Полная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V62" s="137">
        <f ca="1">IF($D62=0,0,SUMIFS('Полная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W62" s="137">
        <f ca="1">IF($D62=0,0,SUMIFS('Полная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X62" s="137">
        <f ca="1">IF($D62=0,0,SUMIFS('Полная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Y62" s="137">
        <f ca="1">IF($D62=0,0,SUMIFS('Полная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PZ62" s="137">
        <f ca="1">IF($D62=0,0,SUMIFS('Полная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A62" s="137">
        <f ca="1">IF($D62=0,0,SUMIFS('Полная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B62" s="137">
        <f ca="1">IF($D62=0,0,SUMIFS('Полная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C62" s="137">
        <f ca="1">IF($D62=0,0,SUMIFS('Полная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D62" s="137">
        <f ca="1">IF($D62=0,0,SUMIFS('Полная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E62" s="137">
        <f ca="1">IF($D62=0,0,SUMIFS('Полная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F62" s="137">
        <f ca="1">IF($D62=0,0,SUMIFS('Полная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G62" s="137">
        <f ca="1">IF($D62=0,0,SUMIFS('Полная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H62" s="137">
        <f ca="1">IF($D62=0,0,SUMIFS('Полная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I62" s="137">
        <f ca="1">IF($D62=0,0,SUMIFS('Полная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J62" s="137">
        <f ca="1">IF($D62=0,0,SUMIFS('Полная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K62" s="137">
        <f ca="1">IF($D62=0,0,SUMIFS('Полная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L62" s="137">
        <f ca="1">IF($D62=0,0,SUMIFS('Полная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M62" s="137">
        <f ca="1">IF($D62=0,0,SUMIFS('Полная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N62" s="137">
        <f ca="1">IF($D62=0,0,SUMIFS('Полная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O62" s="137">
        <f ca="1">IF($D62=0,0,SUMIFS('Полная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P62" s="137">
        <f ca="1">IF($D62=0,0,SUMIFS('Полная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Q62" s="137">
        <f ca="1">IF($D62=0,0,SUMIFS('Полная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R62" s="137">
        <f ca="1">IF($D62=0,0,SUMIFS('Полная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S62" s="137">
        <f ca="1">IF($D62=0,0,SUMIFS('Полная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T62" s="137">
        <f ca="1">IF($D62=0,0,SUMIFS('Полная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U62" s="137">
        <f ca="1">IF($D62=0,0,SUMIFS('Полная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V62" s="137">
        <f ca="1">IF($D62=0,0,SUMIFS('Полная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W62" s="137">
        <f ca="1">IF($D62=0,0,SUMIFS('Полная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X62" s="137">
        <f ca="1">IF($D62=0,0,SUMIFS('Полная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Y62" s="137">
        <f ca="1">IF($D62=0,0,SUMIFS('Полная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QZ62" s="137">
        <f ca="1">IF($D62=0,0,SUMIFS('Полная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A62" s="137">
        <f ca="1">IF($D62=0,0,SUMIFS('Полная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B62" s="137">
        <f ca="1">IF($D62=0,0,SUMIFS('Полная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C62" s="137">
        <f ca="1">IF($D62=0,0,SUMIFS('Полная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D62" s="137">
        <f ca="1">IF($D62=0,0,SUMIFS('Полная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E62" s="137">
        <f ca="1">IF($D62=0,0,SUMIFS('Полная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F62" s="137">
        <f ca="1">IF($D62=0,0,SUMIFS('Полная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G62" s="137">
        <f ca="1">IF($D62=0,0,SUMIFS('Полная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H62" s="137">
        <f ca="1">IF($D62=0,0,SUMIFS('Полная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I62" s="137">
        <f ca="1">IF($D62=0,0,SUMIFS('Полная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J62" s="137">
        <f ca="1">IF($D62=0,0,SUMIFS('Полная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K62" s="137">
        <f ca="1">IF($D62=0,0,SUMIFS('Полная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L62" s="137">
        <f ca="1">IF($D62=0,0,SUMIFS('Полная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M62" s="137">
        <f ca="1">IF($D62=0,0,SUMIFS('Полная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N62" s="137">
        <f ca="1">IF($D62=0,0,SUMIFS('Полная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O62" s="137">
        <f ca="1">IF($D62=0,0,SUMIFS('Полная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P62" s="137">
        <f ca="1">IF($D62=0,0,SUMIFS('Полная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Q62" s="137">
        <f ca="1">IF($D62=0,0,SUMIFS('Полная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R62" s="137">
        <f ca="1">IF($D62=0,0,SUMIFS('Полная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S62" s="137">
        <f ca="1">IF($D62=0,0,SUMIFS('Полная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T62" s="137">
        <f ca="1">IF($D62=0,0,SUMIFS('Полная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U62" s="137">
        <f ca="1">IF($D62=0,0,SUMIFS('Полная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V62" s="137">
        <f ca="1">IF($D62=0,0,SUMIFS('Полная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W62" s="137">
        <f ca="1">IF($D62=0,0,SUMIFS('Полная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X62" s="137">
        <f ca="1">IF($D62=0,0,SUMIFS('Полная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Y62" s="137">
        <f ca="1">IF($D62=0,0,SUMIFS('Полная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RZ62" s="137">
        <f ca="1">IF($D62=0,0,SUMIFS('Полная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A62" s="137">
        <f ca="1">IF($D62=0,0,SUMIFS('Полная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B62" s="137">
        <f ca="1">IF($D62=0,0,SUMIFS('Полная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C62" s="137">
        <f ca="1">IF($D62=0,0,SUMIFS('Полная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D62" s="137">
        <f ca="1">IF($D62=0,0,SUMIFS('Полная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E62" s="137">
        <f ca="1">IF($D62=0,0,SUMIFS('Полная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F62" s="137">
        <f ca="1">IF($D62=0,0,SUMIFS('Полная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G62" s="137">
        <f ca="1">IF($D62=0,0,SUMIFS('Полная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H62" s="137">
        <f ca="1">IF($D62=0,0,SUMIFS('Полная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I62" s="137">
        <f ca="1">IF($D62=0,0,SUMIFS('Полная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J62" s="137">
        <f ca="1">IF($D62=0,0,SUMIFS('Полная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K62" s="137">
        <f ca="1">IF($D62=0,0,SUMIFS('Полная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L62" s="137">
        <f ca="1">IF($D62=0,0,SUMIFS('Полная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M62" s="137">
        <f ca="1">IF($D62=0,0,SUMIFS('Полная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N62" s="137">
        <f ca="1">IF($D62=0,0,SUMIFS('Полная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O62" s="137">
        <f ca="1">IF($D62=0,0,SUMIFS('Полная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P62" s="137">
        <f ca="1">IF($D62=0,0,SUMIFS('Полная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Q62" s="137">
        <f ca="1">IF($D62=0,0,SUMIFS('Полная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R62" s="137">
        <f ca="1">IF($D62=0,0,SUMIFS('Полная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S62" s="137">
        <f ca="1">IF($D62=0,0,SUMIFS('Полная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T62" s="137">
        <f ca="1">IF($D62=0,0,SUMIFS('Полная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U62" s="137">
        <f ca="1">IF($D62=0,0,SUMIFS('Полная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V62" s="137">
        <f ca="1">IF($D62=0,0,SUMIFS('Полная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W62" s="137">
        <f ca="1">IF($D62=0,0,SUMIFS('Полная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X62" s="137">
        <f ca="1">IF($D62=0,0,SUMIFS('Полная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Y62" s="137">
        <f ca="1">IF($D62=0,0,SUMIFS('Полная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SZ62" s="137">
        <f ca="1">IF($D62=0,0,SUMIFS('Полная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A62" s="137">
        <f ca="1">IF($D62=0,0,SUMIFS('Полная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B62" s="137">
        <f ca="1">IF($D62=0,0,SUMIFS('Полная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C62" s="137">
        <f ca="1">IF($D62=0,0,SUMIFS('Полная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D62" s="137">
        <f ca="1">IF($D62=0,0,SUMIFS('Полная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E62" s="137">
        <f ca="1">IF($D62=0,0,SUMIFS('Полная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F62" s="137">
        <f ca="1">IF($D62=0,0,SUMIFS('Полная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G62" s="137">
        <f ca="1">IF($D62=0,0,SUMIFS('Полная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H62" s="137">
        <f ca="1">IF($D62=0,0,SUMIFS('Полная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I62" s="137">
        <f ca="1">IF($D62=0,0,SUMIFS('Полная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J62" s="137">
        <f ca="1">IF($D62=0,0,SUMIFS('Полная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K62" s="137">
        <f ca="1">IF($D62=0,0,SUMIFS('Полная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L62" s="137">
        <f ca="1">IF($D62=0,0,SUMIFS('Полная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M62" s="137">
        <f ca="1">IF($D62=0,0,SUMIFS('Полная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N62" s="137">
        <f ca="1">IF($D62=0,0,SUMIFS('Полная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O62" s="137">
        <f ca="1">IF($D62=0,0,SUMIFS('Полная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P62" s="137">
        <f ca="1">IF($D62=0,0,SUMIFS('Полная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Q62" s="137">
        <f ca="1">IF($D62=0,0,SUMIFS('Полная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R62" s="137">
        <f ca="1">IF($D62=0,0,SUMIFS('Полная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S62" s="137">
        <f ca="1">IF($D62=0,0,SUMIFS('Полная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T62" s="137">
        <f ca="1">IF($D62=0,0,SUMIFS('Полная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U62" s="137">
        <f ca="1">IF($D62=0,0,SUMIFS('Полная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V62" s="137">
        <f ca="1">IF($D62=0,0,SUMIFS('Полная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W62" s="137">
        <f ca="1">IF($D62=0,0,SUMIFS('Полная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X62" s="137">
        <f ca="1">IF($D62=0,0,SUMIFS('Полная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Y62" s="137">
        <f ca="1">IF($D62=0,0,SUMIFS('Полная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TZ62" s="137">
        <f ca="1">IF($D62=0,0,SUMIFS('Полная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A62" s="137">
        <f ca="1">IF($D62=0,0,SUMIFS('Полная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B62" s="137">
        <f ca="1">IF($D62=0,0,SUMIFS('Полная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C62" s="137">
        <f ca="1">IF($D62=0,0,SUMIFS('Полная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D62" s="137">
        <f ca="1">IF($D62=0,0,SUMIFS('Полная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E62" s="137">
        <f ca="1">IF($D62=0,0,SUMIFS('Полная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F62" s="137">
        <f ca="1">IF($D62=0,0,SUMIFS('Полная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G62" s="137">
        <f ca="1">IF($D62=0,0,SUMIFS('Полная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H62" s="137">
        <f ca="1">IF($D62=0,0,SUMIFS('Полная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I62" s="137">
        <f ca="1">IF($D62=0,0,SUMIFS('Полная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J62" s="137">
        <f ca="1">IF($D62=0,0,SUMIFS('Полная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K62" s="137">
        <f ca="1">IF($D62=0,0,SUMIFS('Полная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L62" s="137">
        <f ca="1">IF($D62=0,0,SUMIFS('Полная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M62" s="137">
        <f ca="1">IF($D62=0,0,SUMIFS('Полная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N62" s="137">
        <f ca="1">IF($D62=0,0,SUMIFS('Полная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O62" s="137">
        <f ca="1">IF($D62=0,0,SUMIFS('Полная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P62" s="137">
        <f ca="1">IF($D62=0,0,SUMIFS('Полная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Q62" s="137">
        <f ca="1">IF($D62=0,0,SUMIFS('Полная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R62" s="137">
        <f ca="1">IF($D62=0,0,SUMIFS('Полная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S62" s="137">
        <f ca="1">IF($D62=0,0,SUMIFS('Полная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T62" s="137">
        <f ca="1">IF($D62=0,0,SUMIFS('Полная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U62" s="137">
        <f ca="1">IF($D62=0,0,SUMIFS('Полная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V62" s="137">
        <f ca="1">IF($D62=0,0,SUMIFS('Полная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W62" s="137">
        <f ca="1">IF($D62=0,0,SUMIFS('Полная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X62" s="137">
        <f ca="1">IF($D62=0,0,SUMIFS('Полная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Y62" s="137">
        <f ca="1">IF($D62=0,0,SUMIFS('Полная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UZ62" s="137">
        <f ca="1">IF($D62=0,0,SUMIFS('Полная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A62" s="137">
        <f ca="1">IF($D62=0,0,SUMIFS('Полная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B62" s="137">
        <f ca="1">IF($D62=0,0,SUMIFS('Полная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C62" s="137">
        <f ca="1">IF($D62=0,0,SUMIFS('Полная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D62" s="137">
        <f ca="1">IF($D62=0,0,SUMIFS('Полная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E62" s="137">
        <f ca="1">IF($D62=0,0,SUMIFS('Полная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F62" s="137">
        <f ca="1">IF($D62=0,0,SUMIFS('Полная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G62" s="137">
        <f ca="1">IF($D62=0,0,SUMIFS('Полная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H62" s="137">
        <f ca="1">IF($D62=0,0,SUMIFS('Полная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I62" s="137">
        <f ca="1">IF($D62=0,0,SUMIFS('Полная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J62" s="137">
        <f ca="1">IF($D62=0,0,SUMIFS('Полная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K62" s="137">
        <f ca="1">IF($D62=0,0,SUMIFS('Полная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L62" s="137">
        <f ca="1">IF($D62=0,0,SUMIFS('Полная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M62" s="137">
        <f ca="1">IF($D62=0,0,SUMIFS('Полная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N62" s="137">
        <f ca="1">IF($D62=0,0,SUMIFS('Полная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O62" s="137">
        <f ca="1">IF($D62=0,0,SUMIFS('Полная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P62" s="137">
        <f ca="1">IF($D62=0,0,SUMIFS('Полная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Q62" s="137">
        <f ca="1">IF($D62=0,0,SUMIFS('Полная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R62" s="137">
        <f ca="1">IF($D62=0,0,SUMIFS('Полная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S62" s="137">
        <f ca="1">IF($D62=0,0,SUMIFS('Полная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T62" s="137">
        <f ca="1">IF($D62=0,0,SUMIFS('Полная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U62" s="137">
        <f ca="1">IF($D62=0,0,SUMIFS('Полная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V62" s="137">
        <f ca="1">IF($D62=0,0,SUMIFS('Полная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W62" s="137">
        <f ca="1">IF($D62=0,0,SUMIFS('Полная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X62" s="137">
        <f ca="1">IF($D62=0,0,SUMIFS('Полная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Y62" s="137">
        <f ca="1">IF($D62=0,0,SUMIFS('Полная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VZ62" s="137">
        <f ca="1">IF($D62=0,0,SUMIFS('Полная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A62" s="137">
        <f ca="1">IF($D62=0,0,SUMIFS('Полная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B62" s="137">
        <f ca="1">IF($D62=0,0,SUMIFS('Полная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C62" s="137">
        <f ca="1">IF($D62=0,0,SUMIFS('Полная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D62" s="137">
        <f ca="1">IF($D62=0,0,SUMIFS('Полная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E62" s="137">
        <f ca="1">IF($D62=0,0,SUMIFS('Полная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F62" s="137">
        <f ca="1">IF($D62=0,0,SUMIFS('Полная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G62" s="137">
        <f ca="1">IF($D62=0,0,SUMIFS('Полная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H62" s="137">
        <f ca="1">IF($D62=0,0,SUMIFS('Полная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I62" s="137">
        <f ca="1">IF($D62=0,0,SUMIFS('Полная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J62" s="137">
        <f ca="1">IF($D62=0,0,SUMIFS('Полная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K62" s="137">
        <f ca="1">IF($D62=0,0,SUMIFS('Полная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L62" s="137">
        <f ca="1">IF($D62=0,0,SUMIFS('Полная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M62" s="137">
        <f ca="1">IF($D62=0,0,SUMIFS('Полная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N62" s="137">
        <f ca="1">IF($D62=0,0,SUMIFS('Полная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O62" s="137">
        <f ca="1">IF($D62=0,0,SUMIFS('Полная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P62" s="137">
        <f ca="1">IF($D62=0,0,SUMIFS('Полная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Q62" s="137">
        <f ca="1">IF($D62=0,0,SUMIFS('Полная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R62" s="137">
        <f ca="1">IF($D62=0,0,SUMIFS('Полная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S62" s="137">
        <f ca="1">IF($D62=0,0,SUMIFS('Полная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T62" s="137">
        <f ca="1">IF($D62=0,0,SUMIFS('Полная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U62" s="137">
        <f ca="1">IF($D62=0,0,SUMIFS('Полная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V62" s="137">
        <f ca="1">IF($D62=0,0,SUMIFS('Полная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W62" s="137">
        <f ca="1">IF($D62=0,0,SUMIFS('Полная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X62" s="137">
        <f ca="1">IF($D62=0,0,SUMIFS('Полная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Y62" s="137">
        <f ca="1">IF($D62=0,0,SUMIFS('Полная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WZ62" s="137">
        <f ca="1">IF($D62=0,0,SUMIFS('Полная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A62" s="137">
        <f ca="1">IF($D62=0,0,SUMIFS('Полная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B62" s="137">
        <f ca="1">IF($D62=0,0,SUMIFS('Полная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C62" s="137">
        <f ca="1">IF($D62=0,0,SUMIFS('Полная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D62" s="137">
        <f ca="1">IF($D62=0,0,SUMIFS('Полная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E62" s="137">
        <f ca="1">IF($D62=0,0,SUMIFS('Полная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F62" s="137">
        <f ca="1">IF($D62=0,0,SUMIFS('Полная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G62" s="137">
        <f ca="1">IF($D62=0,0,SUMIFS('Полная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H62" s="137">
        <f ca="1">IF($D62=0,0,SUMIFS('Полная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I62" s="137">
        <f ca="1">IF($D62=0,0,SUMIFS('Полная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J62" s="137">
        <f ca="1">IF($D62=0,0,SUMIFS('Полная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K62" s="137">
        <f ca="1">IF($D62=0,0,SUMIFS('Полная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L62" s="137">
        <f ca="1">IF($D62=0,0,SUMIFS('Полная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M62" s="137">
        <f ca="1">IF($D62=0,0,SUMIFS('Полная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N62" s="137">
        <f ca="1">IF($D62=0,0,SUMIFS('Полная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O62" s="137">
        <f ca="1">IF($D62=0,0,SUMIFS('Полная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P62" s="141">
        <f ca="1">IF($D62=0,0,SUMIFS('Полная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Q62" s="137">
        <f ca="1">IF($D62=0,0,SUMIFS('Полная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R62" s="137">
        <f ca="1">IF($D62=0,0,SUMIFS('Полная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S62" s="137">
        <f ca="1">IF($D62=0,0,SUMIFS('Полная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T62" s="137">
        <f ca="1">IF($D62=0,0,SUMIFS('Полная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U62" s="137">
        <f ca="1">IF($D62=0,0,SUMIFS('Полная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V62" s="137">
        <f ca="1">IF($D62=0,0,SUMIFS('Полная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W62" s="137">
        <f ca="1">IF($D62=0,0,SUMIFS('Полная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X62" s="137">
        <f ca="1">IF($D62=0,0,SUMIFS('Полная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Y62" s="137">
        <f ca="1">IF($D62=0,0,SUMIFS('Полная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XZ62" s="137">
        <f ca="1">IF($D62=0,0,SUMIFS('Полная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YA62" s="137">
        <f ca="1">IF($D62=0,0,SUMIFS('Полная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YB62" s="137">
        <f ca="1">IF($D62=0,0,SUMIFS('Полная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YC62" s="137">
        <f ca="1">IF($D62=0,0,SUMIFS('Полная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YD62" s="137">
        <f ca="1">IF($D62=0,0,SUMIFS('Полная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YE62" s="141">
        <f ca="1">IF($D62=0,0,SUMIFS('Полная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(Авто)'!YP"&amp;$J$42),$C62)/$D62)</f>
        <v>0</v>
      </c>
      <c r="YF62" s="104"/>
      <c r="YG62" s="94"/>
    </row>
    <row r="63" spans="1:657" s="105" customFormat="1" ht="15" customHeight="1" x14ac:dyDescent="0.25">
      <c r="A63" s="133">
        <v>21</v>
      </c>
      <c r="B63" s="134" t="s">
        <v>778</v>
      </c>
      <c r="C63" s="135" t="s">
        <v>779</v>
      </c>
      <c r="D63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(Авто)'!YP"&amp;$J$42),$C63)</f>
        <v>0</v>
      </c>
      <c r="E63" s="134"/>
      <c r="F63" s="134"/>
      <c r="G63" s="134"/>
      <c r="H63" s="134"/>
      <c r="I63" s="137">
        <f ca="1">IF($D63=0,0,SUMIFS('Полная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63" s="136"/>
      <c r="K63" s="137">
        <f ca="1">IF($D63=0,0,SUMIFS('Полная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63" s="134"/>
      <c r="M63" s="137">
        <f ca="1">IF($D63=0,0,SUMIFS('Полная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63" s="134"/>
      <c r="O63" s="137">
        <f ca="1">IF($D63=0,0,SUMIFS('Полная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63" s="134"/>
      <c r="Q63" s="137">
        <f ca="1">IF($D63=0,0,SUMIFS('Полная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63" s="137">
        <f ca="1">IF($D63=0,0,SUMIFS('Полная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63" s="137">
        <f ca="1">IF($D63=0,0,SUMIFS('Полная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63" s="137">
        <f ca="1">IF($D63=0,0,SUMIFS('Полная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63" s="137">
        <f ca="1">IF($D63=0,0,SUMIFS('Полная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63" s="137">
        <f ca="1">IF($D63=0,0,SUMIFS('Полная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63" s="137">
        <f ca="1">IF($D63=0,0,SUMIFS('Полная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63" s="137">
        <f ca="1">IF($D63=0,0,SUMIFS('Полная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Y63" s="137">
        <f ca="1">IF($D63=0,0,SUMIFS('Полная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Z63" s="137">
        <f ca="1">IF($D63=0,0,SUMIFS('Полная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A63" s="137">
        <f ca="1">IF($D63=0,0,SUMIFS('Полная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B63" s="137">
        <f ca="1">IF($D63=0,0,SUMIFS('Полная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C63" s="137">
        <f ca="1">IF($D63=0,0,SUMIFS('Полная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D63" s="137">
        <f ca="1">IF($D63=0,0,SUMIFS('Полная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E63" s="137">
        <f ca="1">IF($D63=0,0,SUMIFS('Полная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F63" s="137">
        <f ca="1">IF($D63=0,0,SUMIFS('Полная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G63" s="137">
        <f ca="1">IF($D63=0,0,SUMIFS('Полная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H63" s="137">
        <f ca="1">IF($D63=0,0,SUMIFS('Полная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I63" s="137">
        <f ca="1">IF($D63=0,0,SUMIFS('Полная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J63" s="137">
        <f ca="1">IF($D63=0,0,SUMIFS('Полная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K63" s="137">
        <f ca="1">IF($D63=0,0,SUMIFS('Полная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L63" s="137">
        <f ca="1">IF($D63=0,0,SUMIFS('Полная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M63" s="137">
        <f ca="1">IF($D63=0,0,SUMIFS('Полная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N63" s="137">
        <f ca="1">IF($D63=0,0,SUMIFS('Полная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O63" s="137">
        <f ca="1">IF($D63=0,0,SUMIFS('Полная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P63" s="137">
        <f ca="1">IF($D63=0,0,SUMIFS('Полная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Q63" s="137">
        <f ca="1">IF($D63=0,0,SUMIFS('Полная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R63" s="186"/>
      <c r="AS63" s="186"/>
      <c r="AT63" s="187"/>
      <c r="AU63" s="421"/>
      <c r="AV63" s="187"/>
      <c r="AW63" s="421"/>
      <c r="AX63" s="137">
        <f ca="1">IF($D63=0,0,SUMIFS('Полная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Y63" s="137">
        <f ca="1">IF($D63=0,0,SUMIFS('Полная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AZ63" s="137">
        <f ca="1">IF($D63=0,0,SUMIFS('Полная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A63" s="137">
        <f ca="1">IF($D63=0,0,SUMIFS('Полная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B63" s="137">
        <f ca="1">IF($D63=0,0,SUMIFS('Полная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C63" s="137">
        <f ca="1">IF($D63=0,0,SUMIFS('Полная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D63" s="187"/>
      <c r="BE63" s="187"/>
      <c r="BF63" s="137">
        <f ca="1">IF($D63=0,0,SUMIFS('Полная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G63" s="137">
        <f ca="1">IF($D63=0,0,SUMIFS('Полная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H63" s="137">
        <f ca="1">IF($D63=0,0,SUMIFS('Полная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I63" s="137">
        <f ca="1">IF($D63=0,0,SUMIFS('Полная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J63" s="137">
        <f ca="1">IF($D63=0,0,SUMIFS('Полная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K63" s="137">
        <f ca="1">IF($D63=0,0,SUMIFS('Полная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L63" s="187"/>
      <c r="BM63" s="137">
        <f ca="1">IF($D63=0,0,SUMIFS('Полная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N63" s="188"/>
      <c r="BO63" s="134"/>
      <c r="BP63" s="134"/>
      <c r="BQ63" s="137">
        <f ca="1">IF($D63=0,0,SUMIFS('Полная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BR63" s="137"/>
      <c r="BS63" s="134"/>
      <c r="BT63" s="134"/>
      <c r="BU63" s="137"/>
      <c r="BV63" s="134"/>
      <c r="BW63" s="137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7">
        <f ca="1">IF($D63=0,0,SUMIFS('Полная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L63" s="137">
        <f ca="1">IF($D63=0,0,SUMIFS('Полная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M63" s="137">
        <f ca="1">IF($D63=0,0,SUMIFS('Полная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N63" s="137">
        <f ca="1">IF($D63=0,0,SUMIFS('Полная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O63" s="137">
        <f ca="1">IF($D63=0,0,SUMIFS('Полная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P63" s="137">
        <f ca="1">IF($D63=0,0,SUMIFS('Полная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Q63" s="134">
        <f ca="1">IF($D63=0,0,SUMIFS('Полная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R63" s="137">
        <f ca="1">IF($D63=0,0,SUMIFS('Полная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S63" s="137">
        <f ca="1">IF($D63=0,0,SUMIFS('Полная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T63" s="137">
        <f ca="1">IF($D63=0,0,SUMIFS('Полная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U63" s="137">
        <f ca="1">IF($D63=0,0,SUMIFS('Полная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V63" s="137">
        <f ca="1">IF($D63=0,0,SUMIFS('Полная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W63" s="137">
        <f ca="1">IF($D63=0,0,SUMIFS('Полная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X63" s="137">
        <f ca="1">IF($D63=0,0,SUMIFS('Полная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Y63" s="134">
        <f ca="1">IF($D63=0,0,SUMIFS('Полная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CZ63" s="137">
        <f ca="1">IF($D63=0,0,SUMIFS('Полная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A63" s="137">
        <f ca="1">IF($D63=0,0,SUMIFS('Полная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B63" s="137">
        <f ca="1">IF($D63=0,0,SUMIFS('Полная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C63" s="137">
        <f ca="1">IF($D63=0,0,SUMIFS('Полная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D63" s="134"/>
      <c r="DE63" s="137">
        <f ca="1">IF($D63=0,0,SUMIFS('Полная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F63" s="137"/>
      <c r="DG63" s="137">
        <f ca="1">IF($D63=0,0,SUMIFS('Полная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H63" s="137">
        <f ca="1">IF($D63=0,0,SUMIFS('Полная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I63" s="137">
        <f ca="1">IF($D63=0,0,SUMIFS('Полная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J63" s="137">
        <f ca="1">IF($D63=0,0,SUMIFS('Полная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K63" s="137">
        <f ca="1">IF($D63=0,0,SUMIFS('Полная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L63" s="137">
        <f ca="1">IF($D63=0,0,SUMIFS('Полная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M63" s="137">
        <f ca="1">IF($D63=0,0,SUMIFS('Полная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N63" s="137">
        <f ca="1">IF($D63=0,0,SUMIFS('Полная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O63" s="137">
        <f ca="1">IF($D63=0,0,SUMIFS('Полная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P63" s="137">
        <f ca="1">IF($D63=0,0,SUMIFS('Полная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Q63" s="137">
        <f ca="1">IF($D63=0,0,SUMIFS('Полная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R63" s="137">
        <f ca="1">IF($D63=0,0,SUMIFS('Полная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S63" s="137">
        <f ca="1">IF($D63=0,0,SUMIFS('Полная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T63" s="137">
        <f ca="1">IF($D63=0,0,SUMIFS('Полная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U63" s="137">
        <f ca="1">IF($D63=0,0,SUMIFS('Полная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V63" s="137">
        <f ca="1">IF($D63=0,0,SUMIFS('Полная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W63" s="137">
        <f ca="1">IF($D63=0,0,SUMIFS('Полная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X63" s="137">
        <f ca="1">IF($D63=0,0,SUMIFS('Полная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Y63" s="137">
        <f ca="1">IF($D63=0,0,SUMIFS('Полная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DZ63" s="137">
        <f ca="1">IF($D63=0,0,SUMIFS('Полная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A63" s="137">
        <f ca="1">IF($D63=0,0,SUMIFS('Полная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B63" s="137">
        <f ca="1">IF($D63=0,0,SUMIFS('Полная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C63" s="137">
        <f ca="1">IF($D63=0,0,SUMIFS('Полная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D63" s="137">
        <f ca="1">IF($D63=0,0,SUMIFS('Полная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E63" s="137">
        <f ca="1">IF($D63=0,0,SUMIFS('Полная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F63" s="137">
        <f ca="1">IF($D63=0,0,SUMIFS('Полная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G63" s="137">
        <f ca="1">IF($D63=0,0,SUMIFS('Полная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H63" s="137">
        <f ca="1">IF($D63=0,0,SUMIFS('Полная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I63" s="137">
        <f ca="1">IF($D63=0,0,SUMIFS('Полная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J63" s="137">
        <f ca="1">IF($D63=0,0,SUMIFS('Полная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K63" s="137">
        <f ca="1">IF($D63=0,0,SUMIFS('Полная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L63" s="137">
        <f ca="1">IF($D63=0,0,SUMIFS('Полная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M63" s="137">
        <f ca="1">IF($D63=0,0,SUMIFS('Полная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N63" s="137">
        <f ca="1">IF($D63=0,0,SUMIFS('Полная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O63" s="137">
        <f ca="1">IF($D63=0,0,SUMIFS('Полная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P63" s="137">
        <f ca="1">IF($D63=0,0,SUMIFS('Полная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Q63" s="137">
        <f ca="1">IF($D63=0,0,SUMIFS('Полная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R63" s="137">
        <f ca="1">IF($D63=0,0,SUMIFS('Полная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S63" s="137">
        <f ca="1">IF($D63=0,0,SUMIFS('Полная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T63" s="137">
        <f ca="1">IF($D63=0,0,SUMIFS('Полная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U63" s="137">
        <f ca="1">IF($D63=0,0,SUMIFS('Полная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V63" s="137">
        <f ca="1">IF($D63=0,0,SUMIFS('Полная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W63" s="137">
        <f ca="1">IF($D63=0,0,SUMIFS('Полная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X63" s="137">
        <f ca="1">IF($D63=0,0,SUMIFS('Полная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Y63" s="137">
        <f ca="1">IF($D63=0,0,SUMIFS('Полная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EZ63" s="137">
        <f ca="1">IF($D63=0,0,SUMIFS('Полная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A63" s="137">
        <f ca="1">IF($D63=0,0,SUMIFS('Полная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B63" s="137">
        <f ca="1">IF($D63=0,0,SUMIFS('Полная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C63" s="137">
        <f ca="1">IF($D63=0,0,SUMIFS('Полная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D63" s="137">
        <f ca="1">IF($D63=0,0,SUMIFS('Полная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E63" s="137">
        <f ca="1">IF($D63=0,0,SUMIFS('Полная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F63" s="137">
        <f ca="1">IF($D63=0,0,SUMIFS('Полная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G63" s="137">
        <f ca="1">IF($D63=0,0,SUMIFS('Полная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H63" s="137">
        <f ca="1">IF($D63=0,0,SUMIFS('Полная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I63" s="137">
        <f ca="1">IF($D63=0,0,SUMIFS('Полная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J63" s="137">
        <f ca="1">IF($D63=0,0,SUMIFS('Полная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K63" s="137">
        <f ca="1">IF($D63=0,0,SUMIFS('Полная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L63" s="137">
        <f ca="1">IF($D63=0,0,SUMIFS('Полная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M63" s="137">
        <f ca="1">IF($D63=0,0,SUMIFS('Полная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N63" s="137">
        <f ca="1">IF($D63=0,0,SUMIFS('Полная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O63" s="137">
        <f ca="1">IF($D63=0,0,SUMIFS('Полная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P63" s="137">
        <f ca="1">IF($D63=0,0,SUMIFS('Полная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Q63" s="137">
        <f ca="1">IF($D63=0,0,SUMIFS('Полная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R63" s="137">
        <f ca="1">IF($D63=0,0,SUMIFS('Полная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S63" s="137">
        <f ca="1">IF($D63=0,0,SUMIFS('Полная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T63" s="137">
        <f ca="1">IF($D63=0,0,SUMIFS('Полная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U63" s="137">
        <f ca="1">IF($D63=0,0,SUMIFS('Полная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V63" s="137">
        <f ca="1">IF($D63=0,0,SUMIFS('Полная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W63" s="137">
        <f ca="1">IF($D63=0,0,SUMIFS('Полная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X63" s="137">
        <f ca="1">IF($D63=0,0,SUMIFS('Полная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Y63" s="137">
        <f ca="1">IF($D63=0,0,SUMIFS('Полная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FZ63" s="137">
        <f ca="1">IF($D63=0,0,SUMIFS('Полная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A63" s="137">
        <f ca="1">IF($D63=0,0,SUMIFS('Полная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B63" s="137">
        <f ca="1">IF($D63=0,0,SUMIFS('Полная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C63" s="137">
        <f ca="1">IF($D63=0,0,SUMIFS('Полная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D63" s="137">
        <f ca="1">IF($D63=0,0,SUMIFS('Полная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E63" s="137">
        <f ca="1">IF($D63=0,0,SUMIFS('Полная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F63" s="137">
        <f ca="1">IF($D63=0,0,SUMIFS('Полная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G63" s="137">
        <f ca="1">IF($D63=0,0,SUMIFS('Полная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H63" s="137">
        <f ca="1">IF($D63=0,0,SUMIFS('Полная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I63" s="137">
        <f ca="1">IF($D63=0,0,SUMIFS('Полная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J63" s="137">
        <f ca="1">IF($D63=0,0,SUMIFS('Полная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K63" s="137">
        <f ca="1">IF($D63=0,0,SUMIFS('Полная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L63" s="137">
        <f ca="1">IF($D63=0,0,SUMIFS('Полная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M63" s="137">
        <f ca="1">IF($D63=0,0,SUMIFS('Полная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N63" s="137">
        <f ca="1">IF($D63=0,0,SUMIFS('Полная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O63" s="137">
        <f ca="1">IF($D63=0,0,SUMIFS('Полная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P63" s="137">
        <f ca="1">IF($D63=0,0,SUMIFS('Полная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Q63" s="137">
        <f ca="1">IF($D63=0,0,SUMIFS('Полная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R63" s="137">
        <f ca="1">IF($D63=0,0,SUMIFS('Полная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S63" s="137">
        <f ca="1">IF($D63=0,0,SUMIFS('Полная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T63" s="137">
        <f ca="1">IF($D63=0,0,SUMIFS('Полная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U63" s="137">
        <f ca="1">IF($D63=0,0,SUMIFS('Полная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V63" s="137">
        <f ca="1">IF($D63=0,0,SUMIFS('Полная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W63" s="137">
        <f ca="1">IF($D63=0,0,SUMIFS('Полная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X63" s="137">
        <f ca="1">IF($D63=0,0,SUMIFS('Полная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Y63" s="137">
        <f ca="1">IF($D63=0,0,SUMIFS('Полная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GZ63" s="137">
        <f ca="1">IF($D63=0,0,SUMIFS('Полная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A63" s="137">
        <f ca="1">IF($D63=0,0,SUMIFS('Полная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B63" s="137">
        <f ca="1">IF($D63=0,0,SUMIFS('Полная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C63" s="137">
        <f ca="1">IF($D63=0,0,SUMIFS('Полная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D63" s="137">
        <f ca="1">IF($D63=0,0,SUMIFS('Полная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E63" s="137">
        <f ca="1">IF($D63=0,0,SUMIFS('Полная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F63" s="137">
        <f ca="1">IF($D63=0,0,SUMIFS('Полная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G63" s="137">
        <f ca="1">IF($D63=0,0,SUMIFS('Полная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H63" s="137">
        <f ca="1">IF($D63=0,0,SUMIFS('Полная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I63" s="137">
        <f ca="1">IF($D63=0,0,SUMIFS('Полная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J63" s="137">
        <f ca="1">IF($D63=0,0,SUMIFS('Полная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K63" s="137">
        <f ca="1">IF($D63=0,0,SUMIFS('Полная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L63" s="137">
        <f ca="1">IF($D63=0,0,SUMIFS('Полная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M63" s="137">
        <f ca="1">IF($D63=0,0,SUMIFS('Полная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N63" s="137">
        <f ca="1">IF($D63=0,0,SUMIFS('Полная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O63" s="137">
        <f ca="1">IF($D63=0,0,SUMIFS('Полная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P63" s="137">
        <f ca="1">IF($D63=0,0,SUMIFS('Полная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Q63" s="137">
        <f ca="1">IF($D63=0,0,SUMIFS('Полная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R63" s="137">
        <f ca="1">IF($D63=0,0,SUMIFS('Полная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S63" s="137">
        <f ca="1">IF($D63=0,0,SUMIFS('Полная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T63" s="137">
        <f ca="1">IF($D63=0,0,SUMIFS('Полная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U63" s="137">
        <f ca="1">IF($D63=0,0,SUMIFS('Полная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V63" s="137">
        <f ca="1">IF($D63=0,0,SUMIFS('Полная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W63" s="137">
        <f ca="1">IF($D63=0,0,SUMIFS('Полная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X63" s="137">
        <f ca="1">IF($D63=0,0,SUMIFS('Полная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Y63" s="137">
        <f ca="1">IF($D63=0,0,SUMIFS('Полная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HZ63" s="137">
        <f ca="1">IF($D63=0,0,SUMIFS('Полная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A63" s="137">
        <f ca="1">IF($D63=0,0,SUMIFS('Полная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B63" s="137">
        <f ca="1">IF($D63=0,0,SUMIFS('Полная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C63" s="137">
        <f ca="1">IF($D63=0,0,SUMIFS('Полная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D63" s="137">
        <f ca="1">IF($D63=0,0,SUMIFS('Полная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E63" s="137">
        <f ca="1">IF($D63=0,0,SUMIFS('Полная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F63" s="137">
        <f ca="1">IF($D63=0,0,SUMIFS('Полная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G63" s="137">
        <f ca="1">IF($D63=0,0,SUMIFS('Полная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H63" s="137">
        <f ca="1">IF($D63=0,0,SUMIFS('Полная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I63" s="137">
        <f ca="1">IF($D63=0,0,SUMIFS('Полная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J63" s="137">
        <f ca="1">IF($D63=0,0,SUMIFS('Полная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K63" s="137">
        <f ca="1">IF($D63=0,0,SUMIFS('Полная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L63" s="137">
        <f ca="1">IF($D63=0,0,SUMIFS('Полная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M63" s="137">
        <f ca="1">IF($D63=0,0,SUMIFS('Полная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N63" s="137">
        <f ca="1">IF($D63=0,0,SUMIFS('Полная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O63" s="137">
        <f ca="1">IF($D63=0,0,SUMIFS('Полная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P63" s="137">
        <f ca="1">IF($D63=0,0,SUMIFS('Полная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Q63" s="137">
        <f ca="1">IF($D63=0,0,SUMIFS('Полная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R63" s="137">
        <f ca="1">IF($D63=0,0,SUMIFS('Полная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S63" s="137">
        <f ca="1">IF($D63=0,0,SUMIFS('Полная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T63" s="137">
        <f ca="1">IF($D63=0,0,SUMIFS('Полная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U63" s="137">
        <f ca="1">IF($D63=0,0,SUMIFS('Полная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V63" s="137">
        <f ca="1">IF($D63=0,0,SUMIFS('Полная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W63" s="137">
        <f ca="1">IF($D63=0,0,SUMIFS('Полная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X63" s="137">
        <f ca="1">IF($D63=0,0,SUMIFS('Полная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Y63" s="137">
        <f ca="1">IF($D63=0,0,SUMIFS('Полная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IZ63" s="137">
        <f ca="1">IF($D63=0,0,SUMIFS('Полная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A63" s="137">
        <f ca="1">IF($D63=0,0,SUMIFS('Полная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B63" s="137">
        <f ca="1">IF($D63=0,0,SUMIFS('Полная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C63" s="137">
        <f ca="1">IF($D63=0,0,SUMIFS('Полная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D63" s="137">
        <f ca="1">IF($D63=0,0,SUMIFS('Полная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E63" s="137">
        <f ca="1">IF($D63=0,0,SUMIFS('Полная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F63" s="137">
        <f ca="1">IF($D63=0,0,SUMIFS('Полная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G63" s="137">
        <f ca="1">IF($D63=0,0,SUMIFS('Полная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H63" s="137">
        <f ca="1">IF($D63=0,0,SUMIFS('Полная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I63" s="137">
        <f ca="1">IF($D63=0,0,SUMIFS('Полная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J63" s="137">
        <f ca="1">IF($D63=0,0,SUMIFS('Полная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K63" s="137">
        <f ca="1">IF($D63=0,0,SUMIFS('Полная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L63" s="137">
        <f ca="1">IF($D63=0,0,SUMIFS('Полная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M63" s="137">
        <f ca="1">IF($D63=0,0,SUMIFS('Полная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N63" s="137">
        <f ca="1">IF($D63=0,0,SUMIFS('Полная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O63" s="137">
        <f ca="1">IF($D63=0,0,SUMIFS('Полная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P63" s="137">
        <f ca="1">IF($D63=0,0,SUMIFS('Полная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Q63" s="137">
        <f ca="1">IF($D63=0,0,SUMIFS('Полная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R63" s="137">
        <f ca="1">IF($D63=0,0,SUMIFS('Полная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S63" s="137">
        <f ca="1">IF($D63=0,0,SUMIFS('Полная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T63" s="137">
        <f ca="1">IF($D63=0,0,SUMIFS('Полная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U63" s="137">
        <f ca="1">IF($D63=0,0,SUMIFS('Полная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V63" s="137">
        <f ca="1">IF($D63=0,0,SUMIFS('Полная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W63" s="137">
        <f ca="1">IF($D63=0,0,SUMIFS('Полная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X63" s="137">
        <f ca="1">IF($D63=0,0,SUMIFS('Полная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Y63" s="137">
        <f ca="1">IF($D63=0,0,SUMIFS('Полная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JZ63" s="137">
        <f ca="1">IF($D63=0,0,SUMIFS('Полная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A63" s="137">
        <f ca="1">IF($D63=0,0,SUMIFS('Полная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B63" s="137">
        <f ca="1">IF($D63=0,0,SUMIFS('Полная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C63" s="137">
        <f ca="1">IF($D63=0,0,SUMIFS('Полная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D63" s="137">
        <f ca="1">IF($D63=0,0,SUMIFS('Полная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E63" s="137">
        <f ca="1">IF($D63=0,0,SUMIFS('Полная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F63" s="137">
        <f ca="1">IF($D63=0,0,SUMIFS('Полная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G63" s="137">
        <f ca="1">IF($D63=0,0,SUMIFS('Полная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H63" s="137">
        <f ca="1">IF($D63=0,0,SUMIFS('Полная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I63" s="137">
        <f ca="1">IF($D63=0,0,SUMIFS('Полная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J63" s="137">
        <f ca="1">IF($D63=0,0,SUMIFS('Полная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K63" s="137">
        <f ca="1">IF($D63=0,0,SUMIFS('Полная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L63" s="137">
        <f ca="1">IF($D63=0,0,SUMIFS('Полная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M63" s="137">
        <f ca="1">IF($D63=0,0,SUMIFS('Полная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N63" s="137">
        <f ca="1">IF($D63=0,0,SUMIFS('Полная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O63" s="137">
        <f ca="1">IF($D63=0,0,SUMIFS('Полная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P63" s="137">
        <f ca="1">IF($D63=0,0,SUMIFS('Полная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Q63" s="137">
        <f ca="1">IF($D63=0,0,SUMIFS('Полная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R63" s="137">
        <f ca="1">IF($D63=0,0,SUMIFS('Полная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S63" s="137">
        <f ca="1">IF($D63=0,0,SUMIFS('Полная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T63" s="137">
        <f ca="1">IF($D63=0,0,SUMIFS('Полная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U63" s="137">
        <f ca="1">IF($D63=0,0,SUMIFS('Полная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V63" s="137">
        <f ca="1">IF($D63=0,0,SUMIFS('Полная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W63" s="137">
        <f ca="1">IF($D63=0,0,SUMIFS('Полная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X63" s="137">
        <f ca="1">IF($D63=0,0,SUMIFS('Полная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Y63" s="137">
        <f ca="1">IF($D63=0,0,SUMIFS('Полная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KZ63" s="137">
        <f ca="1">IF($D63=0,0,SUMIFS('Полная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A63" s="137">
        <f ca="1">IF($D63=0,0,SUMIFS('Полная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B63" s="137">
        <f ca="1">IF($D63=0,0,SUMIFS('Полная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C63" s="137">
        <f ca="1">IF($D63=0,0,SUMIFS('Полная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D63" s="137">
        <f ca="1">IF($D63=0,0,SUMIFS('Полная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E63" s="137">
        <f ca="1">IF($D63=0,0,SUMIFS('Полная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F63" s="137">
        <f ca="1">IF($D63=0,0,SUMIFS('Полная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G63" s="137">
        <f ca="1">IF($D63=0,0,SUMIFS('Полная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H63" s="137">
        <f ca="1">IF($D63=0,0,SUMIFS('Полная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I63" s="137">
        <f ca="1">IF($D63=0,0,SUMIFS('Полная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J63" s="137">
        <f ca="1">IF($D63=0,0,SUMIFS('Полная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K63" s="137">
        <f ca="1">IF($D63=0,0,SUMIFS('Полная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L63" s="137">
        <f ca="1">IF($D63=0,0,SUMIFS('Полная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M63" s="137">
        <f ca="1">IF($D63=0,0,SUMIFS('Полная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N63" s="137">
        <f ca="1">IF($D63=0,0,SUMIFS('Полная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O63" s="137">
        <f ca="1">IF($D63=0,0,SUMIFS('Полная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P63" s="137">
        <f ca="1">IF($D63=0,0,SUMIFS('Полная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Q63" s="137">
        <f ca="1">IF($D63=0,0,SUMIFS('Полная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R63" s="137">
        <f ca="1">IF($D63=0,0,SUMIFS('Полная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S63" s="137">
        <f ca="1">IF($D63=0,0,SUMIFS('Полная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T63" s="137">
        <f ca="1">IF($D63=0,0,SUMIFS('Полная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U63" s="137">
        <f ca="1">IF($D63=0,0,SUMIFS('Полная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V63" s="137">
        <f ca="1">IF($D63=0,0,SUMIFS('Полная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W63" s="137">
        <f ca="1">IF($D63=0,0,SUMIFS('Полная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X63" s="137">
        <f ca="1">IF($D63=0,0,SUMIFS('Полная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Y63" s="137">
        <f ca="1">IF($D63=0,0,SUMIFS('Полная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LZ63" s="137">
        <f ca="1">IF($D63=0,0,SUMIFS('Полная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A63" s="137">
        <f ca="1">IF($D63=0,0,SUMIFS('Полная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B63" s="137">
        <f ca="1">IF($D63=0,0,SUMIFS('Полная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C63" s="137">
        <f ca="1">IF($D63=0,0,SUMIFS('Полная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D63" s="137">
        <f ca="1">IF($D63=0,0,SUMIFS('Полная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E63" s="137">
        <f ca="1">IF($D63=0,0,SUMIFS('Полная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F63" s="137">
        <f ca="1">IF($D63=0,0,SUMIFS('Полная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G63" s="137">
        <f ca="1">IF($D63=0,0,SUMIFS('Полная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H63" s="137">
        <f ca="1">IF($D63=0,0,SUMIFS('Полная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I63" s="137">
        <f ca="1">IF($D63=0,0,SUMIFS('Полная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J63" s="137">
        <f ca="1">IF($D63=0,0,SUMIFS('Полная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K63" s="137">
        <f ca="1">IF($D63=0,0,SUMIFS('Полная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L63" s="137">
        <f ca="1">IF($D63=0,0,SUMIFS('Полная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M63" s="137">
        <f ca="1">IF($D63=0,0,SUMIFS('Полная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N63" s="137">
        <f ca="1">IF($D63=0,0,SUMIFS('Полная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O63" s="137">
        <f ca="1">IF($D63=0,0,SUMIFS('Полная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P63" s="137">
        <f ca="1">IF($D63=0,0,SUMIFS('Полная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Q63" s="137">
        <f ca="1">IF($D63=0,0,SUMIFS('Полная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R63" s="137">
        <f ca="1">IF($D63=0,0,SUMIFS('Полная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S63" s="137">
        <f ca="1">IF($D63=0,0,SUMIFS('Полная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T63" s="137">
        <f ca="1">IF($D63=0,0,SUMIFS('Полная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U63" s="137">
        <f ca="1">IF($D63=0,0,SUMIFS('Полная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V63" s="137">
        <f ca="1">IF($D63=0,0,SUMIFS('Полная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W63" s="137">
        <f ca="1">IF($D63=0,0,SUMIFS('Полная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X63" s="137">
        <f ca="1">IF($D63=0,0,SUMIFS('Полная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Y63" s="137">
        <f ca="1">IF($D63=0,0,SUMIFS('Полная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MZ63" s="137">
        <f ca="1">IF($D63=0,0,SUMIFS('Полная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A63" s="137">
        <f ca="1">IF($D63=0,0,SUMIFS('Полная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B63" s="137">
        <f ca="1">IF($D63=0,0,SUMIFS('Полная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C63" s="137">
        <f ca="1">IF($D63=0,0,SUMIFS('Полная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D63" s="137">
        <f ca="1">IF($D63=0,0,SUMIFS('Полная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E63" s="137">
        <f ca="1">IF($D63=0,0,SUMIFS('Полная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F63" s="137">
        <f ca="1">IF($D63=0,0,SUMIFS('Полная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G63" s="137">
        <f ca="1">IF($D63=0,0,SUMIFS('Полная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H63" s="137">
        <f ca="1">IF($D63=0,0,SUMIFS('Полная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I63" s="137">
        <f ca="1">IF($D63=0,0,SUMIFS('Полная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J63" s="137">
        <f ca="1">IF($D63=0,0,SUMIFS('Полная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K63" s="137">
        <f ca="1">IF($D63=0,0,SUMIFS('Полная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L63" s="137">
        <f ca="1">IF($D63=0,0,SUMIFS('Полная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M63" s="137">
        <f ca="1">IF($D63=0,0,SUMIFS('Полная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N63" s="137">
        <f ca="1">IF($D63=0,0,SUMIFS('Полная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O63" s="137">
        <f ca="1">IF($D63=0,0,SUMIFS('Полная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P63" s="137">
        <f ca="1">IF($D63=0,0,SUMIFS('Полная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Q63" s="137">
        <f ca="1">IF($D63=0,0,SUMIFS('Полная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R63" s="137">
        <f ca="1">IF($D63=0,0,SUMIFS('Полная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S63" s="137">
        <f ca="1">IF($D63=0,0,SUMIFS('Полная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T63" s="137">
        <f ca="1">IF($D63=0,0,SUMIFS('Полная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U63" s="137">
        <f ca="1">IF($D63=0,0,SUMIFS('Полная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V63" s="137">
        <f ca="1">IF($D63=0,0,SUMIFS('Полная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W63" s="137">
        <f ca="1">IF($D63=0,0,SUMIFS('Полная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X63" s="137">
        <f ca="1">IF($D63=0,0,SUMIFS('Полная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Y63" s="137">
        <f ca="1">IF($D63=0,0,SUMIFS('Полная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NZ63" s="137">
        <f ca="1">IF($D63=0,0,SUMIFS('Полная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A63" s="137">
        <f ca="1">IF($D63=0,0,SUMIFS('Полная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B63" s="137">
        <f ca="1">IF($D63=0,0,SUMIFS('Полная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C63" s="137">
        <f ca="1">IF($D63=0,0,SUMIFS('Полная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D63" s="137">
        <f ca="1">IF($D63=0,0,SUMIFS('Полная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E63" s="137">
        <f ca="1">IF($D63=0,0,SUMIFS('Полная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F63" s="137">
        <f ca="1">IF($D63=0,0,SUMIFS('Полная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G63" s="137">
        <f ca="1">IF($D63=0,0,SUMIFS('Полная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H63" s="137">
        <f ca="1">IF($D63=0,0,SUMIFS('Полная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I63" s="137">
        <f ca="1">IF($D63=0,0,SUMIFS('Полная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J63" s="137">
        <f ca="1">IF($D63=0,0,SUMIFS('Полная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K63" s="137">
        <f ca="1">IF($D63=0,0,SUMIFS('Полная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L63" s="137">
        <f ca="1">IF($D63=0,0,SUMIFS('Полная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M63" s="137">
        <f ca="1">IF($D63=0,0,SUMIFS('Полная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N63" s="137">
        <f ca="1">IF($D63=0,0,SUMIFS('Полная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O63" s="137">
        <f ca="1">IF($D63=0,0,SUMIFS('Полная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P63" s="137">
        <f ca="1">IF($D63=0,0,SUMIFS('Полная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Q63" s="137">
        <f ca="1">IF($D63=0,0,SUMIFS('Полная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R63" s="137">
        <f ca="1">IF($D63=0,0,SUMIFS('Полная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S63" s="137">
        <f ca="1">IF($D63=0,0,SUMIFS('Полная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T63" s="137">
        <f ca="1">IF($D63=0,0,SUMIFS('Полная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U63" s="137">
        <f ca="1">IF($D63=0,0,SUMIFS('Полная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V63" s="137">
        <f ca="1">IF($D63=0,0,SUMIFS('Полная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W63" s="137">
        <f ca="1">IF($D63=0,0,SUMIFS('Полная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X63" s="137">
        <f ca="1">IF($D63=0,0,SUMIFS('Полная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Y63" s="137">
        <f ca="1">IF($D63=0,0,SUMIFS('Полная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OZ63" s="137">
        <f ca="1">IF($D63=0,0,SUMIFS('Полная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A63" s="137">
        <f ca="1">IF($D63=0,0,SUMIFS('Полная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B63" s="137">
        <f ca="1">IF($D63=0,0,SUMIFS('Полная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C63" s="137">
        <f ca="1">IF($D63=0,0,SUMIFS('Полная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D63" s="137">
        <f ca="1">IF($D63=0,0,SUMIFS('Полная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E63" s="137">
        <f ca="1">IF($D63=0,0,SUMIFS('Полная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F63" s="137">
        <f ca="1">IF($D63=0,0,SUMIFS('Полная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G63" s="137">
        <f ca="1">IF($D63=0,0,SUMIFS('Полная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H63" s="137">
        <f ca="1">IF($D63=0,0,SUMIFS('Полная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I63" s="137">
        <f ca="1">IF($D63=0,0,SUMIFS('Полная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J63" s="137">
        <f ca="1">IF($D63=0,0,SUMIFS('Полная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K63" s="137">
        <f ca="1">IF($D63=0,0,SUMIFS('Полная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L63" s="137">
        <f ca="1">IF($D63=0,0,SUMIFS('Полная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M63" s="137">
        <f ca="1">IF($D63=0,0,SUMIFS('Полная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N63" s="137">
        <f ca="1">IF($D63=0,0,SUMIFS('Полная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O63" s="137">
        <f ca="1">IF($D63=0,0,SUMIFS('Полная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P63" s="137">
        <f ca="1">IF($D63=0,0,SUMIFS('Полная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Q63" s="137">
        <f ca="1">IF($D63=0,0,SUMIFS('Полная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R63" s="137">
        <f ca="1">IF($D63=0,0,SUMIFS('Полная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S63" s="137">
        <f ca="1">IF($D63=0,0,SUMIFS('Полная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T63" s="137">
        <f ca="1">IF($D63=0,0,SUMIFS('Полная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U63" s="137">
        <f ca="1">IF($D63=0,0,SUMIFS('Полная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V63" s="137">
        <f ca="1">IF($D63=0,0,SUMIFS('Полная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W63" s="137">
        <f ca="1">IF($D63=0,0,SUMIFS('Полная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X63" s="137">
        <f ca="1">IF($D63=0,0,SUMIFS('Полная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Y63" s="137">
        <f ca="1">IF($D63=0,0,SUMIFS('Полная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PZ63" s="137">
        <f ca="1">IF($D63=0,0,SUMIFS('Полная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A63" s="137">
        <f ca="1">IF($D63=0,0,SUMIFS('Полная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B63" s="137">
        <f ca="1">IF($D63=0,0,SUMIFS('Полная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C63" s="137">
        <f ca="1">IF($D63=0,0,SUMIFS('Полная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D63" s="137">
        <f ca="1">IF($D63=0,0,SUMIFS('Полная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E63" s="137">
        <f ca="1">IF($D63=0,0,SUMIFS('Полная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F63" s="137">
        <f ca="1">IF($D63=0,0,SUMIFS('Полная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G63" s="137">
        <f ca="1">IF($D63=0,0,SUMIFS('Полная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H63" s="137">
        <f ca="1">IF($D63=0,0,SUMIFS('Полная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I63" s="137">
        <f ca="1">IF($D63=0,0,SUMIFS('Полная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J63" s="137">
        <f ca="1">IF($D63=0,0,SUMIFS('Полная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K63" s="137">
        <f ca="1">IF($D63=0,0,SUMIFS('Полная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L63" s="137">
        <f ca="1">IF($D63=0,0,SUMIFS('Полная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M63" s="137">
        <f ca="1">IF($D63=0,0,SUMIFS('Полная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N63" s="137">
        <f ca="1">IF($D63=0,0,SUMIFS('Полная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O63" s="137">
        <f ca="1">IF($D63=0,0,SUMIFS('Полная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P63" s="137">
        <f ca="1">IF($D63=0,0,SUMIFS('Полная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Q63" s="137">
        <f ca="1">IF($D63=0,0,SUMIFS('Полная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R63" s="137">
        <f ca="1">IF($D63=0,0,SUMIFS('Полная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S63" s="137">
        <f ca="1">IF($D63=0,0,SUMIFS('Полная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T63" s="137">
        <f ca="1">IF($D63=0,0,SUMIFS('Полная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U63" s="137">
        <f ca="1">IF($D63=0,0,SUMIFS('Полная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V63" s="137">
        <f ca="1">IF($D63=0,0,SUMIFS('Полная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W63" s="137">
        <f ca="1">IF($D63=0,0,SUMIFS('Полная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X63" s="137">
        <f ca="1">IF($D63=0,0,SUMIFS('Полная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Y63" s="137">
        <f ca="1">IF($D63=0,0,SUMIFS('Полная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QZ63" s="137">
        <f ca="1">IF($D63=0,0,SUMIFS('Полная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A63" s="137">
        <f ca="1">IF($D63=0,0,SUMIFS('Полная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B63" s="137">
        <f ca="1">IF($D63=0,0,SUMIFS('Полная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C63" s="137">
        <f ca="1">IF($D63=0,0,SUMIFS('Полная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D63" s="137">
        <f ca="1">IF($D63=0,0,SUMIFS('Полная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E63" s="137">
        <f ca="1">IF($D63=0,0,SUMIFS('Полная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F63" s="137">
        <f ca="1">IF($D63=0,0,SUMIFS('Полная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G63" s="137">
        <f ca="1">IF($D63=0,0,SUMIFS('Полная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H63" s="137">
        <f ca="1">IF($D63=0,0,SUMIFS('Полная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I63" s="137">
        <f ca="1">IF($D63=0,0,SUMIFS('Полная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J63" s="137">
        <f ca="1">IF($D63=0,0,SUMIFS('Полная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K63" s="137">
        <f ca="1">IF($D63=0,0,SUMIFS('Полная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L63" s="137">
        <f ca="1">IF($D63=0,0,SUMIFS('Полная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M63" s="137">
        <f ca="1">IF($D63=0,0,SUMIFS('Полная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N63" s="137">
        <f ca="1">IF($D63=0,0,SUMIFS('Полная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O63" s="137">
        <f ca="1">IF($D63=0,0,SUMIFS('Полная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P63" s="137">
        <f ca="1">IF($D63=0,0,SUMIFS('Полная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Q63" s="137">
        <f ca="1">IF($D63=0,0,SUMIFS('Полная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R63" s="137">
        <f ca="1">IF($D63=0,0,SUMIFS('Полная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S63" s="137">
        <f ca="1">IF($D63=0,0,SUMIFS('Полная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T63" s="137">
        <f ca="1">IF($D63=0,0,SUMIFS('Полная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U63" s="137">
        <f ca="1">IF($D63=0,0,SUMIFS('Полная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V63" s="137">
        <f ca="1">IF($D63=0,0,SUMIFS('Полная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W63" s="137">
        <f ca="1">IF($D63=0,0,SUMIFS('Полная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X63" s="137">
        <f ca="1">IF($D63=0,0,SUMIFS('Полная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Y63" s="137">
        <f ca="1">IF($D63=0,0,SUMIFS('Полная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RZ63" s="137">
        <f ca="1">IF($D63=0,0,SUMIFS('Полная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A63" s="137">
        <f ca="1">IF($D63=0,0,SUMIFS('Полная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B63" s="137">
        <f ca="1">IF($D63=0,0,SUMIFS('Полная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C63" s="137">
        <f ca="1">IF($D63=0,0,SUMIFS('Полная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D63" s="137">
        <f ca="1">IF($D63=0,0,SUMIFS('Полная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E63" s="137">
        <f ca="1">IF($D63=0,0,SUMIFS('Полная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F63" s="137">
        <f ca="1">IF($D63=0,0,SUMIFS('Полная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G63" s="137">
        <f ca="1">IF($D63=0,0,SUMIFS('Полная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H63" s="137">
        <f ca="1">IF($D63=0,0,SUMIFS('Полная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I63" s="137">
        <f ca="1">IF($D63=0,0,SUMIFS('Полная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J63" s="137">
        <f ca="1">IF($D63=0,0,SUMIFS('Полная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K63" s="137">
        <f ca="1">IF($D63=0,0,SUMIFS('Полная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L63" s="137">
        <f ca="1">IF($D63=0,0,SUMIFS('Полная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M63" s="137">
        <f ca="1">IF($D63=0,0,SUMIFS('Полная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N63" s="137">
        <f ca="1">IF($D63=0,0,SUMIFS('Полная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O63" s="137">
        <f ca="1">IF($D63=0,0,SUMIFS('Полная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P63" s="137">
        <f ca="1">IF($D63=0,0,SUMIFS('Полная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Q63" s="137">
        <f ca="1">IF($D63=0,0,SUMIFS('Полная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R63" s="137">
        <f ca="1">IF($D63=0,0,SUMIFS('Полная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S63" s="137">
        <f ca="1">IF($D63=0,0,SUMIFS('Полная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T63" s="137">
        <f ca="1">IF($D63=0,0,SUMIFS('Полная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U63" s="137">
        <f ca="1">IF($D63=0,0,SUMIFS('Полная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V63" s="137">
        <f ca="1">IF($D63=0,0,SUMIFS('Полная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W63" s="137">
        <f ca="1">IF($D63=0,0,SUMIFS('Полная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X63" s="137">
        <f ca="1">IF($D63=0,0,SUMIFS('Полная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Y63" s="137">
        <f ca="1">IF($D63=0,0,SUMIFS('Полная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SZ63" s="137">
        <f ca="1">IF($D63=0,0,SUMIFS('Полная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A63" s="137">
        <f ca="1">IF($D63=0,0,SUMIFS('Полная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B63" s="137">
        <f ca="1">IF($D63=0,0,SUMIFS('Полная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C63" s="137">
        <f ca="1">IF($D63=0,0,SUMIFS('Полная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D63" s="137">
        <f ca="1">IF($D63=0,0,SUMIFS('Полная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E63" s="137">
        <f ca="1">IF($D63=0,0,SUMIFS('Полная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F63" s="137">
        <f ca="1">IF($D63=0,0,SUMIFS('Полная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G63" s="137">
        <f ca="1">IF($D63=0,0,SUMIFS('Полная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H63" s="137">
        <f ca="1">IF($D63=0,0,SUMIFS('Полная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I63" s="137">
        <f ca="1">IF($D63=0,0,SUMIFS('Полная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J63" s="137">
        <f ca="1">IF($D63=0,0,SUMIFS('Полная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K63" s="137">
        <f ca="1">IF($D63=0,0,SUMIFS('Полная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L63" s="137">
        <f ca="1">IF($D63=0,0,SUMIFS('Полная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M63" s="137">
        <f ca="1">IF($D63=0,0,SUMIFS('Полная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N63" s="137">
        <f ca="1">IF($D63=0,0,SUMIFS('Полная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O63" s="137">
        <f ca="1">IF($D63=0,0,SUMIFS('Полная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P63" s="137">
        <f ca="1">IF($D63=0,0,SUMIFS('Полная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Q63" s="137">
        <f ca="1">IF($D63=0,0,SUMIFS('Полная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R63" s="137">
        <f ca="1">IF($D63=0,0,SUMIFS('Полная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S63" s="137">
        <f ca="1">IF($D63=0,0,SUMIFS('Полная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T63" s="137">
        <f ca="1">IF($D63=0,0,SUMIFS('Полная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U63" s="137">
        <f ca="1">IF($D63=0,0,SUMIFS('Полная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V63" s="137">
        <f ca="1">IF($D63=0,0,SUMIFS('Полная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W63" s="137">
        <f ca="1">IF($D63=0,0,SUMIFS('Полная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X63" s="137">
        <f ca="1">IF($D63=0,0,SUMIFS('Полная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Y63" s="137">
        <f ca="1">IF($D63=0,0,SUMIFS('Полная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TZ63" s="137">
        <f ca="1">IF($D63=0,0,SUMIFS('Полная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A63" s="137">
        <f ca="1">IF($D63=0,0,SUMIFS('Полная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B63" s="137">
        <f ca="1">IF($D63=0,0,SUMIFS('Полная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C63" s="137">
        <f ca="1">IF($D63=0,0,SUMIFS('Полная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D63" s="137">
        <f ca="1">IF($D63=0,0,SUMIFS('Полная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E63" s="137">
        <f ca="1">IF($D63=0,0,SUMIFS('Полная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F63" s="137">
        <f ca="1">IF($D63=0,0,SUMIFS('Полная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G63" s="137">
        <f ca="1">IF($D63=0,0,SUMIFS('Полная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H63" s="137">
        <f ca="1">IF($D63=0,0,SUMIFS('Полная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I63" s="137">
        <f ca="1">IF($D63=0,0,SUMIFS('Полная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J63" s="137">
        <f ca="1">IF($D63=0,0,SUMIFS('Полная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K63" s="137">
        <f ca="1">IF($D63=0,0,SUMIFS('Полная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L63" s="137">
        <f ca="1">IF($D63=0,0,SUMIFS('Полная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M63" s="137">
        <f ca="1">IF($D63=0,0,SUMIFS('Полная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N63" s="137">
        <f ca="1">IF($D63=0,0,SUMIFS('Полная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O63" s="137">
        <f ca="1">IF($D63=0,0,SUMIFS('Полная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P63" s="137">
        <f ca="1">IF($D63=0,0,SUMIFS('Полная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Q63" s="137">
        <f ca="1">IF($D63=0,0,SUMIFS('Полная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R63" s="137">
        <f ca="1">IF($D63=0,0,SUMIFS('Полная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S63" s="137">
        <f ca="1">IF($D63=0,0,SUMIFS('Полная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T63" s="137">
        <f ca="1">IF($D63=0,0,SUMIFS('Полная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U63" s="137">
        <f ca="1">IF($D63=0,0,SUMIFS('Полная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V63" s="137">
        <f ca="1">IF($D63=0,0,SUMIFS('Полная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W63" s="137">
        <f ca="1">IF($D63=0,0,SUMIFS('Полная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X63" s="137">
        <f ca="1">IF($D63=0,0,SUMIFS('Полная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Y63" s="137">
        <f ca="1">IF($D63=0,0,SUMIFS('Полная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UZ63" s="137">
        <f ca="1">IF($D63=0,0,SUMIFS('Полная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A63" s="137">
        <f ca="1">IF($D63=0,0,SUMIFS('Полная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B63" s="137">
        <f ca="1">IF($D63=0,0,SUMIFS('Полная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C63" s="137">
        <f ca="1">IF($D63=0,0,SUMIFS('Полная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D63" s="137">
        <f ca="1">IF($D63=0,0,SUMIFS('Полная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E63" s="137">
        <f ca="1">IF($D63=0,0,SUMIFS('Полная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F63" s="137">
        <f ca="1">IF($D63=0,0,SUMIFS('Полная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G63" s="137">
        <f ca="1">IF($D63=0,0,SUMIFS('Полная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H63" s="137">
        <f ca="1">IF($D63=0,0,SUMIFS('Полная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I63" s="137">
        <f ca="1">IF($D63=0,0,SUMIFS('Полная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J63" s="137">
        <f ca="1">IF($D63=0,0,SUMIFS('Полная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K63" s="137">
        <f ca="1">IF($D63=0,0,SUMIFS('Полная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L63" s="137">
        <f ca="1">IF($D63=0,0,SUMIFS('Полная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M63" s="137">
        <f ca="1">IF($D63=0,0,SUMIFS('Полная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N63" s="137">
        <f ca="1">IF($D63=0,0,SUMIFS('Полная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O63" s="137">
        <f ca="1">IF($D63=0,0,SUMIFS('Полная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P63" s="137">
        <f ca="1">IF($D63=0,0,SUMIFS('Полная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Q63" s="137">
        <f ca="1">IF($D63=0,0,SUMIFS('Полная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R63" s="137">
        <f ca="1">IF($D63=0,0,SUMIFS('Полная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S63" s="137">
        <f ca="1">IF($D63=0,0,SUMIFS('Полная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T63" s="137">
        <f ca="1">IF($D63=0,0,SUMIFS('Полная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U63" s="137">
        <f ca="1">IF($D63=0,0,SUMIFS('Полная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V63" s="137">
        <f ca="1">IF($D63=0,0,SUMIFS('Полная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W63" s="137">
        <f ca="1">IF($D63=0,0,SUMIFS('Полная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X63" s="137">
        <f ca="1">IF($D63=0,0,SUMIFS('Полная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Y63" s="137">
        <f ca="1">IF($D63=0,0,SUMIFS('Полная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VZ63" s="137">
        <f ca="1">IF($D63=0,0,SUMIFS('Полная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A63" s="137">
        <f ca="1">IF($D63=0,0,SUMIFS('Полная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B63" s="137">
        <f ca="1">IF($D63=0,0,SUMIFS('Полная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C63" s="137">
        <f ca="1">IF($D63=0,0,SUMIFS('Полная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D63" s="137">
        <f ca="1">IF($D63=0,0,SUMIFS('Полная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E63" s="137">
        <f ca="1">IF($D63=0,0,SUMIFS('Полная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F63" s="137">
        <f ca="1">IF($D63=0,0,SUMIFS('Полная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G63" s="137">
        <f ca="1">IF($D63=0,0,SUMIFS('Полная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H63" s="137">
        <f ca="1">IF($D63=0,0,SUMIFS('Полная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I63" s="137">
        <f ca="1">IF($D63=0,0,SUMIFS('Полная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J63" s="137">
        <f ca="1">IF($D63=0,0,SUMIFS('Полная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K63" s="137">
        <f ca="1">IF($D63=0,0,SUMIFS('Полная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L63" s="137">
        <f ca="1">IF($D63=0,0,SUMIFS('Полная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M63" s="137">
        <f ca="1">IF($D63=0,0,SUMIFS('Полная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N63" s="137">
        <f ca="1">IF($D63=0,0,SUMIFS('Полная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O63" s="137">
        <f ca="1">IF($D63=0,0,SUMIFS('Полная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P63" s="137">
        <f ca="1">IF($D63=0,0,SUMIFS('Полная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Q63" s="137">
        <f ca="1">IF($D63=0,0,SUMIFS('Полная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R63" s="137">
        <f ca="1">IF($D63=0,0,SUMIFS('Полная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S63" s="137">
        <f ca="1">IF($D63=0,0,SUMIFS('Полная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T63" s="137">
        <f ca="1">IF($D63=0,0,SUMIFS('Полная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U63" s="137">
        <f ca="1">IF($D63=0,0,SUMIFS('Полная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V63" s="137">
        <f ca="1">IF($D63=0,0,SUMIFS('Полная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W63" s="137">
        <f ca="1">IF($D63=0,0,SUMIFS('Полная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X63" s="137">
        <f ca="1">IF($D63=0,0,SUMIFS('Полная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Y63" s="137">
        <f ca="1">IF($D63=0,0,SUMIFS('Полная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WZ63" s="137">
        <f ca="1">IF($D63=0,0,SUMIFS('Полная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A63" s="137">
        <f ca="1">IF($D63=0,0,SUMIFS('Полная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B63" s="137">
        <f ca="1">IF($D63=0,0,SUMIFS('Полная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C63" s="137">
        <f ca="1">IF($D63=0,0,SUMIFS('Полная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D63" s="137">
        <f ca="1">IF($D63=0,0,SUMIFS('Полная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E63" s="137">
        <f ca="1">IF($D63=0,0,SUMIFS('Полная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F63" s="137">
        <f ca="1">IF($D63=0,0,SUMIFS('Полная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G63" s="137">
        <f ca="1">IF($D63=0,0,SUMIFS('Полная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H63" s="137">
        <f ca="1">IF($D63=0,0,SUMIFS('Полная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I63" s="137">
        <f ca="1">IF($D63=0,0,SUMIFS('Полная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J63" s="137">
        <f ca="1">IF($D63=0,0,SUMIFS('Полная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K63" s="137">
        <f ca="1">IF($D63=0,0,SUMIFS('Полная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L63" s="137">
        <f ca="1">IF($D63=0,0,SUMIFS('Полная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M63" s="137">
        <f ca="1">IF($D63=0,0,SUMIFS('Полная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N63" s="137">
        <f ca="1">IF($D63=0,0,SUMIFS('Полная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O63" s="137">
        <f ca="1">IF($D63=0,0,SUMIFS('Полная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P63" s="141">
        <f ca="1">IF($D63=0,0,SUMIFS('Полная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Q63" s="137">
        <f ca="1">IF($D63=0,0,SUMIFS('Полная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R63" s="137">
        <f ca="1">IF($D63=0,0,SUMIFS('Полная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S63" s="137">
        <f ca="1">IF($D63=0,0,SUMIFS('Полная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T63" s="137">
        <f ca="1">IF($D63=0,0,SUMIFS('Полная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U63" s="137">
        <f ca="1">IF($D63=0,0,SUMIFS('Полная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V63" s="137">
        <f ca="1">IF($D63=0,0,SUMIFS('Полная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W63" s="137">
        <f ca="1">IF($D63=0,0,SUMIFS('Полная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X63" s="137">
        <f ca="1">IF($D63=0,0,SUMIFS('Полная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Y63" s="137">
        <f ca="1">IF($D63=0,0,SUMIFS('Полная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XZ63" s="137">
        <f ca="1">IF($D63=0,0,SUMIFS('Полная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YA63" s="137">
        <f ca="1">IF($D63=0,0,SUMIFS('Полная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YB63" s="137">
        <f ca="1">IF($D63=0,0,SUMIFS('Полная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YC63" s="137">
        <f ca="1">IF($D63=0,0,SUMIFS('Полная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YD63" s="137">
        <f ca="1">IF($D63=0,0,SUMIFS('Полная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YE63" s="141">
        <f ca="1">IF($D63=0,0,SUMIFS('Полная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(Авто)'!YP"&amp;$J$42),$C63)/$D63)</f>
        <v>0</v>
      </c>
      <c r="YF63" s="104"/>
      <c r="YG63" s="94"/>
    </row>
    <row r="64" spans="1:657" s="105" customFormat="1" ht="15" customHeight="1" x14ac:dyDescent="0.25">
      <c r="A64" s="133">
        <v>22</v>
      </c>
      <c r="B64" s="134" t="s">
        <v>749</v>
      </c>
      <c r="C64" s="135" t="s">
        <v>750</v>
      </c>
      <c r="D64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(Авто)'!YP"&amp;$J$42),$C64)</f>
        <v>0</v>
      </c>
      <c r="E64" s="134"/>
      <c r="F64" s="134"/>
      <c r="G64" s="134"/>
      <c r="H64" s="134"/>
      <c r="I64" s="137">
        <f ca="1">IF($D64=0,0,SUMIFS('Полная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64" s="136"/>
      <c r="K64" s="137">
        <f ca="1">IF($D64=0,0,SUMIFS('Полная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64" s="134"/>
      <c r="M64" s="137">
        <f ca="1">IF($D64=0,0,SUMIFS('Полная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64" s="134"/>
      <c r="O64" s="137">
        <f ca="1">IF($D64=0,0,SUMIFS('Полная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64" s="134"/>
      <c r="Q64" s="137">
        <f ca="1">IF($D64=0,0,SUMIFS('Полная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64" s="137">
        <f ca="1">IF($D64=0,0,SUMIFS('Полная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64" s="137">
        <f ca="1">IF($D64=0,0,SUMIFS('Полная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64" s="137">
        <f ca="1">IF($D64=0,0,SUMIFS('Полная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64" s="137">
        <f ca="1">IF($D64=0,0,SUMIFS('Полная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64" s="137">
        <f ca="1">IF($D64=0,0,SUMIFS('Полная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64" s="137">
        <f ca="1">IF($D64=0,0,SUMIFS('Полная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64" s="137">
        <f ca="1">IF($D64=0,0,SUMIFS('Полная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Y64" s="137">
        <f ca="1">IF($D64=0,0,SUMIFS('Полная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Z64" s="137">
        <f ca="1">IF($D64=0,0,SUMIFS('Полная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A64" s="137">
        <f ca="1">IF($D64=0,0,SUMIFS('Полная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B64" s="137">
        <f ca="1">IF($D64=0,0,SUMIFS('Полная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C64" s="137">
        <f ca="1">IF($D64=0,0,SUMIFS('Полная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D64" s="137">
        <f ca="1">IF($D64=0,0,SUMIFS('Полная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E64" s="137">
        <f ca="1">IF($D64=0,0,SUMIFS('Полная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F64" s="137">
        <f ca="1">IF($D64=0,0,SUMIFS('Полная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G64" s="137">
        <f ca="1">IF($D64=0,0,SUMIFS('Полная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H64" s="137">
        <f ca="1">IF($D64=0,0,SUMIFS('Полная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I64" s="137">
        <f ca="1">IF($D64=0,0,SUMIFS('Полная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J64" s="137">
        <f ca="1">IF($D64=0,0,SUMIFS('Полная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K64" s="137">
        <f ca="1">IF($D64=0,0,SUMIFS('Полная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L64" s="137">
        <f ca="1">IF($D64=0,0,SUMIFS('Полная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M64" s="137">
        <f ca="1">IF($D64=0,0,SUMIFS('Полная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N64" s="137">
        <f ca="1">IF($D64=0,0,SUMIFS('Полная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O64" s="137">
        <f ca="1">IF($D64=0,0,SUMIFS('Полная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P64" s="137">
        <f ca="1">IF($D64=0,0,SUMIFS('Полная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Q64" s="137">
        <f ca="1">IF($D64=0,0,SUMIFS('Полная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R64" s="186"/>
      <c r="AS64" s="186"/>
      <c r="AT64" s="187"/>
      <c r="AU64" s="421"/>
      <c r="AV64" s="187"/>
      <c r="AW64" s="421"/>
      <c r="AX64" s="137">
        <f ca="1">IF($D64=0,0,SUMIFS('Полная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Y64" s="137">
        <f ca="1">IF($D64=0,0,SUMIFS('Полная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AZ64" s="137">
        <f ca="1">IF($D64=0,0,SUMIFS('Полная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A64" s="137">
        <f ca="1">IF($D64=0,0,SUMIFS('Полная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B64" s="137">
        <f ca="1">IF($D64=0,0,SUMIFS('Полная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C64" s="137">
        <f ca="1">IF($D64=0,0,SUMIFS('Полная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D64" s="187"/>
      <c r="BE64" s="187"/>
      <c r="BF64" s="137">
        <f ca="1">IF($D64=0,0,SUMIFS('Полная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G64" s="137">
        <f ca="1">IF($D64=0,0,SUMIFS('Полная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H64" s="137">
        <f ca="1">IF($D64=0,0,SUMIFS('Полная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I64" s="137">
        <f ca="1">IF($D64=0,0,SUMIFS('Полная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J64" s="137">
        <f ca="1">IF($D64=0,0,SUMIFS('Полная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K64" s="137">
        <f ca="1">IF($D64=0,0,SUMIFS('Полная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L64" s="187"/>
      <c r="BM64" s="137">
        <f ca="1">IF($D64=0,0,SUMIFS('Полная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N64" s="188"/>
      <c r="BO64" s="134"/>
      <c r="BP64" s="134"/>
      <c r="BQ64" s="137">
        <f ca="1">IF($D64=0,0,SUMIFS('Полная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BR64" s="137"/>
      <c r="BS64" s="134"/>
      <c r="BT64" s="134"/>
      <c r="BU64" s="137"/>
      <c r="BV64" s="134"/>
      <c r="BW64" s="137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7">
        <f ca="1">IF($D64=0,0,SUMIFS('Полная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L64" s="137">
        <f ca="1">IF($D64=0,0,SUMIFS('Полная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M64" s="137">
        <f ca="1">IF($D64=0,0,SUMIFS('Полная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N64" s="137">
        <f ca="1">IF($D64=0,0,SUMIFS('Полная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O64" s="137">
        <f ca="1">IF($D64=0,0,SUMIFS('Полная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P64" s="137">
        <f ca="1">IF($D64=0,0,SUMIFS('Полная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Q64" s="134">
        <f ca="1">IF($D64=0,0,SUMIFS('Полная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R64" s="137">
        <f ca="1">IF($D64=0,0,SUMIFS('Полная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S64" s="137">
        <f ca="1">IF($D64=0,0,SUMIFS('Полная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T64" s="137">
        <f ca="1">IF($D64=0,0,SUMIFS('Полная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U64" s="137">
        <f ca="1">IF($D64=0,0,SUMIFS('Полная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V64" s="137">
        <f ca="1">IF($D64=0,0,SUMIFS('Полная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W64" s="137">
        <f ca="1">IF($D64=0,0,SUMIFS('Полная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X64" s="137">
        <f ca="1">IF($D64=0,0,SUMIFS('Полная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Y64" s="134">
        <f ca="1">IF($D64=0,0,SUMIFS('Полная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CZ64" s="137">
        <f ca="1">IF($D64=0,0,SUMIFS('Полная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A64" s="137">
        <f ca="1">IF($D64=0,0,SUMIFS('Полная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B64" s="137">
        <f ca="1">IF($D64=0,0,SUMIFS('Полная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C64" s="137">
        <f ca="1">IF($D64=0,0,SUMIFS('Полная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D64" s="134"/>
      <c r="DE64" s="137">
        <f ca="1">IF($D64=0,0,SUMIFS('Полная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F64" s="137"/>
      <c r="DG64" s="137">
        <f ca="1">IF($D64=0,0,SUMIFS('Полная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H64" s="137">
        <f ca="1">IF($D64=0,0,SUMIFS('Полная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I64" s="137">
        <f ca="1">IF($D64=0,0,SUMIFS('Полная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J64" s="137">
        <f ca="1">IF($D64=0,0,SUMIFS('Полная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K64" s="137">
        <f ca="1">IF($D64=0,0,SUMIFS('Полная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L64" s="137">
        <f ca="1">IF($D64=0,0,SUMIFS('Полная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M64" s="137">
        <f ca="1">IF($D64=0,0,SUMIFS('Полная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N64" s="137">
        <f ca="1">IF($D64=0,0,SUMIFS('Полная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O64" s="137">
        <f ca="1">IF($D64=0,0,SUMIFS('Полная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P64" s="137">
        <f ca="1">IF($D64=0,0,SUMIFS('Полная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Q64" s="137">
        <f ca="1">IF($D64=0,0,SUMIFS('Полная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R64" s="137">
        <f ca="1">IF($D64=0,0,SUMIFS('Полная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S64" s="137">
        <f ca="1">IF($D64=0,0,SUMIFS('Полная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T64" s="137">
        <f ca="1">IF($D64=0,0,SUMIFS('Полная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U64" s="137">
        <f ca="1">IF($D64=0,0,SUMIFS('Полная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V64" s="137">
        <f ca="1">IF($D64=0,0,SUMIFS('Полная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W64" s="137">
        <f ca="1">IF($D64=0,0,SUMIFS('Полная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X64" s="137">
        <f ca="1">IF($D64=0,0,SUMIFS('Полная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Y64" s="137">
        <f ca="1">IF($D64=0,0,SUMIFS('Полная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DZ64" s="137">
        <f ca="1">IF($D64=0,0,SUMIFS('Полная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A64" s="137">
        <f ca="1">IF($D64=0,0,SUMIFS('Полная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B64" s="137">
        <f ca="1">IF($D64=0,0,SUMIFS('Полная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C64" s="137">
        <f ca="1">IF($D64=0,0,SUMIFS('Полная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D64" s="137">
        <f ca="1">IF($D64=0,0,SUMIFS('Полная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E64" s="137">
        <f ca="1">IF($D64=0,0,SUMIFS('Полная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F64" s="137">
        <f ca="1">IF($D64=0,0,SUMIFS('Полная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G64" s="137">
        <f ca="1">IF($D64=0,0,SUMIFS('Полная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H64" s="137">
        <f ca="1">IF($D64=0,0,SUMIFS('Полная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I64" s="137">
        <f ca="1">IF($D64=0,0,SUMIFS('Полная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J64" s="137">
        <f ca="1">IF($D64=0,0,SUMIFS('Полная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K64" s="137">
        <f ca="1">IF($D64=0,0,SUMIFS('Полная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L64" s="137">
        <f ca="1">IF($D64=0,0,SUMIFS('Полная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M64" s="137">
        <f ca="1">IF($D64=0,0,SUMIFS('Полная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N64" s="137">
        <f ca="1">IF($D64=0,0,SUMIFS('Полная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O64" s="137">
        <f ca="1">IF($D64=0,0,SUMIFS('Полная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P64" s="137">
        <f ca="1">IF($D64=0,0,SUMIFS('Полная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Q64" s="137">
        <f ca="1">IF($D64=0,0,SUMIFS('Полная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R64" s="137">
        <f ca="1">IF($D64=0,0,SUMIFS('Полная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S64" s="137">
        <f ca="1">IF($D64=0,0,SUMIFS('Полная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T64" s="137">
        <f ca="1">IF($D64=0,0,SUMIFS('Полная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U64" s="137">
        <f ca="1">IF($D64=0,0,SUMIFS('Полная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V64" s="137">
        <f ca="1">IF($D64=0,0,SUMIFS('Полная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W64" s="137">
        <f ca="1">IF($D64=0,0,SUMIFS('Полная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X64" s="137">
        <f ca="1">IF($D64=0,0,SUMIFS('Полная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Y64" s="137">
        <f ca="1">IF($D64=0,0,SUMIFS('Полная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EZ64" s="137">
        <f ca="1">IF($D64=0,0,SUMIFS('Полная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A64" s="137">
        <f ca="1">IF($D64=0,0,SUMIFS('Полная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B64" s="137">
        <f ca="1">IF($D64=0,0,SUMIFS('Полная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C64" s="137">
        <f ca="1">IF($D64=0,0,SUMIFS('Полная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D64" s="137">
        <f ca="1">IF($D64=0,0,SUMIFS('Полная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E64" s="137">
        <f ca="1">IF($D64=0,0,SUMIFS('Полная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F64" s="137">
        <f ca="1">IF($D64=0,0,SUMIFS('Полная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G64" s="137">
        <f ca="1">IF($D64=0,0,SUMIFS('Полная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H64" s="137">
        <f ca="1">IF($D64=0,0,SUMIFS('Полная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I64" s="137">
        <f ca="1">IF($D64=0,0,SUMIFS('Полная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J64" s="137">
        <f ca="1">IF($D64=0,0,SUMIFS('Полная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K64" s="137">
        <f ca="1">IF($D64=0,0,SUMIFS('Полная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L64" s="137">
        <f ca="1">IF($D64=0,0,SUMIFS('Полная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M64" s="137">
        <f ca="1">IF($D64=0,0,SUMIFS('Полная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N64" s="137">
        <f ca="1">IF($D64=0,0,SUMIFS('Полная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O64" s="137">
        <f ca="1">IF($D64=0,0,SUMIFS('Полная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P64" s="137">
        <f ca="1">IF($D64=0,0,SUMIFS('Полная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Q64" s="137">
        <f ca="1">IF($D64=0,0,SUMIFS('Полная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R64" s="137">
        <f ca="1">IF($D64=0,0,SUMIFS('Полная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S64" s="137">
        <f ca="1">IF($D64=0,0,SUMIFS('Полная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T64" s="137">
        <f ca="1">IF($D64=0,0,SUMIFS('Полная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U64" s="137">
        <f ca="1">IF($D64=0,0,SUMIFS('Полная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V64" s="137">
        <f ca="1">IF($D64=0,0,SUMIFS('Полная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W64" s="137">
        <f ca="1">IF($D64=0,0,SUMIFS('Полная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X64" s="137">
        <f ca="1">IF($D64=0,0,SUMIFS('Полная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Y64" s="137">
        <f ca="1">IF($D64=0,0,SUMIFS('Полная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FZ64" s="137">
        <f ca="1">IF($D64=0,0,SUMIFS('Полная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A64" s="137">
        <f ca="1">IF($D64=0,0,SUMIFS('Полная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B64" s="137">
        <f ca="1">IF($D64=0,0,SUMIFS('Полная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C64" s="137">
        <f ca="1">IF($D64=0,0,SUMIFS('Полная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D64" s="137">
        <f ca="1">IF($D64=0,0,SUMIFS('Полная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E64" s="137">
        <f ca="1">IF($D64=0,0,SUMIFS('Полная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F64" s="137">
        <f ca="1">IF($D64=0,0,SUMIFS('Полная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G64" s="137">
        <f ca="1">IF($D64=0,0,SUMIFS('Полная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H64" s="137">
        <f ca="1">IF($D64=0,0,SUMIFS('Полная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I64" s="137">
        <f ca="1">IF($D64=0,0,SUMIFS('Полная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J64" s="137">
        <f ca="1">IF($D64=0,0,SUMIFS('Полная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K64" s="137">
        <f ca="1">IF($D64=0,0,SUMIFS('Полная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L64" s="137">
        <f ca="1">IF($D64=0,0,SUMIFS('Полная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M64" s="137">
        <f ca="1">IF($D64=0,0,SUMIFS('Полная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N64" s="137">
        <f ca="1">IF($D64=0,0,SUMIFS('Полная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O64" s="137">
        <f ca="1">IF($D64=0,0,SUMIFS('Полная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P64" s="137">
        <f ca="1">IF($D64=0,0,SUMIFS('Полная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Q64" s="137">
        <f ca="1">IF($D64=0,0,SUMIFS('Полная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R64" s="137">
        <f ca="1">IF($D64=0,0,SUMIFS('Полная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S64" s="137">
        <f ca="1">IF($D64=0,0,SUMIFS('Полная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T64" s="137">
        <f ca="1">IF($D64=0,0,SUMIFS('Полная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U64" s="137">
        <f ca="1">IF($D64=0,0,SUMIFS('Полная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V64" s="137">
        <f ca="1">IF($D64=0,0,SUMIFS('Полная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W64" s="137">
        <f ca="1">IF($D64=0,0,SUMIFS('Полная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X64" s="137">
        <f ca="1">IF($D64=0,0,SUMIFS('Полная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Y64" s="137">
        <f ca="1">IF($D64=0,0,SUMIFS('Полная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GZ64" s="137">
        <f ca="1">IF($D64=0,0,SUMIFS('Полная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A64" s="137">
        <f ca="1">IF($D64=0,0,SUMIFS('Полная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B64" s="137">
        <f ca="1">IF($D64=0,0,SUMIFS('Полная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C64" s="137">
        <f ca="1">IF($D64=0,0,SUMIFS('Полная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D64" s="137">
        <f ca="1">IF($D64=0,0,SUMIFS('Полная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E64" s="137">
        <f ca="1">IF($D64=0,0,SUMIFS('Полная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F64" s="137">
        <f ca="1">IF($D64=0,0,SUMIFS('Полная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G64" s="137">
        <f ca="1">IF($D64=0,0,SUMIFS('Полная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H64" s="137">
        <f ca="1">IF($D64=0,0,SUMIFS('Полная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I64" s="137">
        <f ca="1">IF($D64=0,0,SUMIFS('Полная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J64" s="137">
        <f ca="1">IF($D64=0,0,SUMIFS('Полная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K64" s="137">
        <f ca="1">IF($D64=0,0,SUMIFS('Полная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L64" s="137">
        <f ca="1">IF($D64=0,0,SUMIFS('Полная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M64" s="137">
        <f ca="1">IF($D64=0,0,SUMIFS('Полная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N64" s="137">
        <f ca="1">IF($D64=0,0,SUMIFS('Полная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O64" s="137">
        <f ca="1">IF($D64=0,0,SUMIFS('Полная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P64" s="137">
        <f ca="1">IF($D64=0,0,SUMIFS('Полная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Q64" s="137">
        <f ca="1">IF($D64=0,0,SUMIFS('Полная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R64" s="137">
        <f ca="1">IF($D64=0,0,SUMIFS('Полная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S64" s="137">
        <f ca="1">IF($D64=0,0,SUMIFS('Полная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T64" s="137">
        <f ca="1">IF($D64=0,0,SUMIFS('Полная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U64" s="137">
        <f ca="1">IF($D64=0,0,SUMIFS('Полная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V64" s="137">
        <f ca="1">IF($D64=0,0,SUMIFS('Полная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W64" s="137">
        <f ca="1">IF($D64=0,0,SUMIFS('Полная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X64" s="137">
        <f ca="1">IF($D64=0,0,SUMIFS('Полная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Y64" s="137">
        <f ca="1">IF($D64=0,0,SUMIFS('Полная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HZ64" s="137">
        <f ca="1">IF($D64=0,0,SUMIFS('Полная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A64" s="137">
        <f ca="1">IF($D64=0,0,SUMIFS('Полная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B64" s="137">
        <f ca="1">IF($D64=0,0,SUMIFS('Полная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C64" s="137">
        <f ca="1">IF($D64=0,0,SUMIFS('Полная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D64" s="137">
        <f ca="1">IF($D64=0,0,SUMIFS('Полная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E64" s="137">
        <f ca="1">IF($D64=0,0,SUMIFS('Полная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F64" s="137">
        <f ca="1">IF($D64=0,0,SUMIFS('Полная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G64" s="137">
        <f ca="1">IF($D64=0,0,SUMIFS('Полная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H64" s="137">
        <f ca="1">IF($D64=0,0,SUMIFS('Полная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I64" s="137">
        <f ca="1">IF($D64=0,0,SUMIFS('Полная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J64" s="137">
        <f ca="1">IF($D64=0,0,SUMIFS('Полная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K64" s="137">
        <f ca="1">IF($D64=0,0,SUMIFS('Полная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L64" s="137">
        <f ca="1">IF($D64=0,0,SUMIFS('Полная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M64" s="137">
        <f ca="1">IF($D64=0,0,SUMIFS('Полная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N64" s="137">
        <f ca="1">IF($D64=0,0,SUMIFS('Полная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O64" s="137">
        <f ca="1">IF($D64=0,0,SUMIFS('Полная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P64" s="137">
        <f ca="1">IF($D64=0,0,SUMIFS('Полная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Q64" s="137">
        <f ca="1">IF($D64=0,0,SUMIFS('Полная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R64" s="137">
        <f ca="1">IF($D64=0,0,SUMIFS('Полная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S64" s="137">
        <f ca="1">IF($D64=0,0,SUMIFS('Полная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T64" s="137">
        <f ca="1">IF($D64=0,0,SUMIFS('Полная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U64" s="137">
        <f ca="1">IF($D64=0,0,SUMIFS('Полная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V64" s="137">
        <f ca="1">IF($D64=0,0,SUMIFS('Полная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W64" s="137">
        <f ca="1">IF($D64=0,0,SUMIFS('Полная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X64" s="137">
        <f ca="1">IF($D64=0,0,SUMIFS('Полная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Y64" s="137">
        <f ca="1">IF($D64=0,0,SUMIFS('Полная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IZ64" s="137">
        <f ca="1">IF($D64=0,0,SUMIFS('Полная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A64" s="137">
        <f ca="1">IF($D64=0,0,SUMIFS('Полная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B64" s="137">
        <f ca="1">IF($D64=0,0,SUMIFS('Полная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C64" s="137">
        <f ca="1">IF($D64=0,0,SUMIFS('Полная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D64" s="137">
        <f ca="1">IF($D64=0,0,SUMIFS('Полная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E64" s="137">
        <f ca="1">IF($D64=0,0,SUMIFS('Полная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F64" s="137">
        <f ca="1">IF($D64=0,0,SUMIFS('Полная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G64" s="137">
        <f ca="1">IF($D64=0,0,SUMIFS('Полная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H64" s="137">
        <f ca="1">IF($D64=0,0,SUMIFS('Полная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I64" s="137">
        <f ca="1">IF($D64=0,0,SUMIFS('Полная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J64" s="137">
        <f ca="1">IF($D64=0,0,SUMIFS('Полная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K64" s="137">
        <f ca="1">IF($D64=0,0,SUMIFS('Полная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L64" s="137">
        <f ca="1">IF($D64=0,0,SUMIFS('Полная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M64" s="137">
        <f ca="1">IF($D64=0,0,SUMIFS('Полная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N64" s="137">
        <f ca="1">IF($D64=0,0,SUMIFS('Полная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O64" s="137">
        <f ca="1">IF($D64=0,0,SUMIFS('Полная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P64" s="137">
        <f ca="1">IF($D64=0,0,SUMIFS('Полная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Q64" s="137">
        <f ca="1">IF($D64=0,0,SUMIFS('Полная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R64" s="137">
        <f ca="1">IF($D64=0,0,SUMIFS('Полная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S64" s="137">
        <f ca="1">IF($D64=0,0,SUMIFS('Полная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T64" s="137">
        <f ca="1">IF($D64=0,0,SUMIFS('Полная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U64" s="137">
        <f ca="1">IF($D64=0,0,SUMIFS('Полная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V64" s="137">
        <f ca="1">IF($D64=0,0,SUMIFS('Полная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W64" s="137">
        <f ca="1">IF($D64=0,0,SUMIFS('Полная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X64" s="137">
        <f ca="1">IF($D64=0,0,SUMIFS('Полная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Y64" s="137">
        <f ca="1">IF($D64=0,0,SUMIFS('Полная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JZ64" s="137">
        <f ca="1">IF($D64=0,0,SUMIFS('Полная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A64" s="137">
        <f ca="1">IF($D64=0,0,SUMIFS('Полная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B64" s="137">
        <f ca="1">IF($D64=0,0,SUMIFS('Полная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C64" s="137">
        <f ca="1">IF($D64=0,0,SUMIFS('Полная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D64" s="137">
        <f ca="1">IF($D64=0,0,SUMIFS('Полная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E64" s="137">
        <f ca="1">IF($D64=0,0,SUMIFS('Полная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F64" s="137">
        <f ca="1">IF($D64=0,0,SUMIFS('Полная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G64" s="137">
        <f ca="1">IF($D64=0,0,SUMIFS('Полная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H64" s="137">
        <f ca="1">IF($D64=0,0,SUMIFS('Полная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I64" s="137">
        <f ca="1">IF($D64=0,0,SUMIFS('Полная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J64" s="137">
        <f ca="1">IF($D64=0,0,SUMIFS('Полная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K64" s="137">
        <f ca="1">IF($D64=0,0,SUMIFS('Полная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L64" s="137">
        <f ca="1">IF($D64=0,0,SUMIFS('Полная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M64" s="137">
        <f ca="1">IF($D64=0,0,SUMIFS('Полная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N64" s="137">
        <f ca="1">IF($D64=0,0,SUMIFS('Полная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O64" s="137">
        <f ca="1">IF($D64=0,0,SUMIFS('Полная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P64" s="137">
        <f ca="1">IF($D64=0,0,SUMIFS('Полная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Q64" s="137">
        <f ca="1">IF($D64=0,0,SUMIFS('Полная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R64" s="137">
        <f ca="1">IF($D64=0,0,SUMIFS('Полная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S64" s="137">
        <f ca="1">IF($D64=0,0,SUMIFS('Полная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T64" s="137">
        <f ca="1">IF($D64=0,0,SUMIFS('Полная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U64" s="137">
        <f ca="1">IF($D64=0,0,SUMIFS('Полная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V64" s="137">
        <f ca="1">IF($D64=0,0,SUMIFS('Полная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W64" s="137">
        <f ca="1">IF($D64=0,0,SUMIFS('Полная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X64" s="137">
        <f ca="1">IF($D64=0,0,SUMIFS('Полная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Y64" s="137">
        <f ca="1">IF($D64=0,0,SUMIFS('Полная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KZ64" s="137">
        <f ca="1">IF($D64=0,0,SUMIFS('Полная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A64" s="137">
        <f ca="1">IF($D64=0,0,SUMIFS('Полная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B64" s="137">
        <f ca="1">IF($D64=0,0,SUMIFS('Полная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C64" s="137">
        <f ca="1">IF($D64=0,0,SUMIFS('Полная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D64" s="137">
        <f ca="1">IF($D64=0,0,SUMIFS('Полная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E64" s="137">
        <f ca="1">IF($D64=0,0,SUMIFS('Полная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F64" s="137">
        <f ca="1">IF($D64=0,0,SUMIFS('Полная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G64" s="137">
        <f ca="1">IF($D64=0,0,SUMIFS('Полная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H64" s="137">
        <f ca="1">IF($D64=0,0,SUMIFS('Полная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I64" s="137">
        <f ca="1">IF($D64=0,0,SUMIFS('Полная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J64" s="137">
        <f ca="1">IF($D64=0,0,SUMIFS('Полная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K64" s="137">
        <f ca="1">IF($D64=0,0,SUMIFS('Полная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L64" s="137">
        <f ca="1">IF($D64=0,0,SUMIFS('Полная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M64" s="137">
        <f ca="1">IF($D64=0,0,SUMIFS('Полная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N64" s="137">
        <f ca="1">IF($D64=0,0,SUMIFS('Полная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O64" s="137">
        <f ca="1">IF($D64=0,0,SUMIFS('Полная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P64" s="137">
        <f ca="1">IF($D64=0,0,SUMIFS('Полная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Q64" s="137">
        <f ca="1">IF($D64=0,0,SUMIFS('Полная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R64" s="137">
        <f ca="1">IF($D64=0,0,SUMIFS('Полная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S64" s="137">
        <f ca="1">IF($D64=0,0,SUMIFS('Полная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T64" s="137">
        <f ca="1">IF($D64=0,0,SUMIFS('Полная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U64" s="137">
        <f ca="1">IF($D64=0,0,SUMIFS('Полная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V64" s="137">
        <f ca="1">IF($D64=0,0,SUMIFS('Полная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W64" s="137">
        <f ca="1">IF($D64=0,0,SUMIFS('Полная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X64" s="137">
        <f ca="1">IF($D64=0,0,SUMIFS('Полная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Y64" s="137">
        <f ca="1">IF($D64=0,0,SUMIFS('Полная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LZ64" s="137">
        <f ca="1">IF($D64=0,0,SUMIFS('Полная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A64" s="137">
        <f ca="1">IF($D64=0,0,SUMIFS('Полная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B64" s="137">
        <f ca="1">IF($D64=0,0,SUMIFS('Полная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C64" s="137">
        <f ca="1">IF($D64=0,0,SUMIFS('Полная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D64" s="137">
        <f ca="1">IF($D64=0,0,SUMIFS('Полная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E64" s="137">
        <f ca="1">IF($D64=0,0,SUMIFS('Полная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F64" s="137">
        <f ca="1">IF($D64=0,0,SUMIFS('Полная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G64" s="137">
        <f ca="1">IF($D64=0,0,SUMIFS('Полная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H64" s="137">
        <f ca="1">IF($D64=0,0,SUMIFS('Полная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I64" s="137">
        <f ca="1">IF($D64=0,0,SUMIFS('Полная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J64" s="137">
        <f ca="1">IF($D64=0,0,SUMIFS('Полная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K64" s="137">
        <f ca="1">IF($D64=0,0,SUMIFS('Полная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L64" s="137">
        <f ca="1">IF($D64=0,0,SUMIFS('Полная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M64" s="137">
        <f ca="1">IF($D64=0,0,SUMIFS('Полная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N64" s="137">
        <f ca="1">IF($D64=0,0,SUMIFS('Полная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O64" s="137">
        <f ca="1">IF($D64=0,0,SUMIFS('Полная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P64" s="137">
        <f ca="1">IF($D64=0,0,SUMIFS('Полная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Q64" s="137">
        <f ca="1">IF($D64=0,0,SUMIFS('Полная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R64" s="137">
        <f ca="1">IF($D64=0,0,SUMIFS('Полная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S64" s="137">
        <f ca="1">IF($D64=0,0,SUMIFS('Полная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T64" s="137">
        <f ca="1">IF($D64=0,0,SUMIFS('Полная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U64" s="137">
        <f ca="1">IF($D64=0,0,SUMIFS('Полная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V64" s="137">
        <f ca="1">IF($D64=0,0,SUMIFS('Полная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W64" s="137">
        <f ca="1">IF($D64=0,0,SUMIFS('Полная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X64" s="137">
        <f ca="1">IF($D64=0,0,SUMIFS('Полная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Y64" s="137">
        <f ca="1">IF($D64=0,0,SUMIFS('Полная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MZ64" s="137">
        <f ca="1">IF($D64=0,0,SUMIFS('Полная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A64" s="137">
        <f ca="1">IF($D64=0,0,SUMIFS('Полная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B64" s="137">
        <f ca="1">IF($D64=0,0,SUMIFS('Полная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C64" s="137">
        <f ca="1">IF($D64=0,0,SUMIFS('Полная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D64" s="137">
        <f ca="1">IF($D64=0,0,SUMIFS('Полная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E64" s="137">
        <f ca="1">IF($D64=0,0,SUMIFS('Полная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F64" s="137">
        <f ca="1">IF($D64=0,0,SUMIFS('Полная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G64" s="137">
        <f ca="1">IF($D64=0,0,SUMIFS('Полная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H64" s="137">
        <f ca="1">IF($D64=0,0,SUMIFS('Полная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I64" s="137">
        <f ca="1">IF($D64=0,0,SUMIFS('Полная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J64" s="137">
        <f ca="1">IF($D64=0,0,SUMIFS('Полная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K64" s="137">
        <f ca="1">IF($D64=0,0,SUMIFS('Полная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L64" s="137">
        <f ca="1">IF($D64=0,0,SUMIFS('Полная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M64" s="137">
        <f ca="1">IF($D64=0,0,SUMIFS('Полная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N64" s="137">
        <f ca="1">IF($D64=0,0,SUMIFS('Полная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O64" s="137">
        <f ca="1">IF($D64=0,0,SUMIFS('Полная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P64" s="137">
        <f ca="1">IF($D64=0,0,SUMIFS('Полная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Q64" s="137">
        <f ca="1">IF($D64=0,0,SUMIFS('Полная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R64" s="137">
        <f ca="1">IF($D64=0,0,SUMIFS('Полная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S64" s="137">
        <f ca="1">IF($D64=0,0,SUMIFS('Полная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T64" s="137">
        <f ca="1">IF($D64=0,0,SUMIFS('Полная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U64" s="137">
        <f ca="1">IF($D64=0,0,SUMIFS('Полная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V64" s="137">
        <f ca="1">IF($D64=0,0,SUMIFS('Полная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W64" s="137">
        <f ca="1">IF($D64=0,0,SUMIFS('Полная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X64" s="137">
        <f ca="1">IF($D64=0,0,SUMIFS('Полная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Y64" s="137">
        <f ca="1">IF($D64=0,0,SUMIFS('Полная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NZ64" s="137">
        <f ca="1">IF($D64=0,0,SUMIFS('Полная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A64" s="137">
        <f ca="1">IF($D64=0,0,SUMIFS('Полная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B64" s="137">
        <f ca="1">IF($D64=0,0,SUMIFS('Полная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C64" s="137">
        <f ca="1">IF($D64=0,0,SUMIFS('Полная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D64" s="137">
        <f ca="1">IF($D64=0,0,SUMIFS('Полная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E64" s="137">
        <f ca="1">IF($D64=0,0,SUMIFS('Полная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F64" s="137">
        <f ca="1">IF($D64=0,0,SUMIFS('Полная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G64" s="137">
        <f ca="1">IF($D64=0,0,SUMIFS('Полная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H64" s="137">
        <f ca="1">IF($D64=0,0,SUMIFS('Полная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I64" s="137">
        <f ca="1">IF($D64=0,0,SUMIFS('Полная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J64" s="137">
        <f ca="1">IF($D64=0,0,SUMIFS('Полная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K64" s="137">
        <f ca="1">IF($D64=0,0,SUMIFS('Полная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L64" s="137">
        <f ca="1">IF($D64=0,0,SUMIFS('Полная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M64" s="137">
        <f ca="1">IF($D64=0,0,SUMIFS('Полная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N64" s="137">
        <f ca="1">IF($D64=0,0,SUMIFS('Полная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O64" s="137">
        <f ca="1">IF($D64=0,0,SUMIFS('Полная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P64" s="137">
        <f ca="1">IF($D64=0,0,SUMIFS('Полная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Q64" s="137">
        <f ca="1">IF($D64=0,0,SUMIFS('Полная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R64" s="137">
        <f ca="1">IF($D64=0,0,SUMIFS('Полная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S64" s="137">
        <f ca="1">IF($D64=0,0,SUMIFS('Полная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T64" s="137">
        <f ca="1">IF($D64=0,0,SUMIFS('Полная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U64" s="137">
        <f ca="1">IF($D64=0,0,SUMIFS('Полная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V64" s="137">
        <f ca="1">IF($D64=0,0,SUMIFS('Полная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W64" s="137">
        <f ca="1">IF($D64=0,0,SUMIFS('Полная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X64" s="137">
        <f ca="1">IF($D64=0,0,SUMIFS('Полная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Y64" s="137">
        <f ca="1">IF($D64=0,0,SUMIFS('Полная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OZ64" s="137">
        <f ca="1">IF($D64=0,0,SUMIFS('Полная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A64" s="137">
        <f ca="1">IF($D64=0,0,SUMIFS('Полная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B64" s="137">
        <f ca="1">IF($D64=0,0,SUMIFS('Полная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C64" s="137">
        <f ca="1">IF($D64=0,0,SUMIFS('Полная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D64" s="137">
        <f ca="1">IF($D64=0,0,SUMIFS('Полная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E64" s="137">
        <f ca="1">IF($D64=0,0,SUMIFS('Полная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F64" s="137">
        <f ca="1">IF($D64=0,0,SUMIFS('Полная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G64" s="137">
        <f ca="1">IF($D64=0,0,SUMIFS('Полная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H64" s="137">
        <f ca="1">IF($D64=0,0,SUMIFS('Полная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I64" s="137">
        <f ca="1">IF($D64=0,0,SUMIFS('Полная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J64" s="137">
        <f ca="1">IF($D64=0,0,SUMIFS('Полная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K64" s="137">
        <f ca="1">IF($D64=0,0,SUMIFS('Полная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L64" s="137">
        <f ca="1">IF($D64=0,0,SUMIFS('Полная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M64" s="137">
        <f ca="1">IF($D64=0,0,SUMIFS('Полная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N64" s="137">
        <f ca="1">IF($D64=0,0,SUMIFS('Полная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O64" s="137">
        <f ca="1">IF($D64=0,0,SUMIFS('Полная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P64" s="137">
        <f ca="1">IF($D64=0,0,SUMIFS('Полная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Q64" s="137">
        <f ca="1">IF($D64=0,0,SUMIFS('Полная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R64" s="137">
        <f ca="1">IF($D64=0,0,SUMIFS('Полная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S64" s="137">
        <f ca="1">IF($D64=0,0,SUMIFS('Полная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T64" s="137">
        <f ca="1">IF($D64=0,0,SUMIFS('Полная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U64" s="137">
        <f ca="1">IF($D64=0,0,SUMIFS('Полная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V64" s="137">
        <f ca="1">IF($D64=0,0,SUMIFS('Полная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W64" s="137">
        <f ca="1">IF($D64=0,0,SUMIFS('Полная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X64" s="137">
        <f ca="1">IF($D64=0,0,SUMIFS('Полная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Y64" s="137">
        <f ca="1">IF($D64=0,0,SUMIFS('Полная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PZ64" s="137">
        <f ca="1">IF($D64=0,0,SUMIFS('Полная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A64" s="137">
        <f ca="1">IF($D64=0,0,SUMIFS('Полная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B64" s="137">
        <f ca="1">IF($D64=0,0,SUMIFS('Полная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C64" s="137">
        <f ca="1">IF($D64=0,0,SUMIFS('Полная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D64" s="137">
        <f ca="1">IF($D64=0,0,SUMIFS('Полная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E64" s="137">
        <f ca="1">IF($D64=0,0,SUMIFS('Полная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F64" s="137">
        <f ca="1">IF($D64=0,0,SUMIFS('Полная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G64" s="137">
        <f ca="1">IF($D64=0,0,SUMIFS('Полная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H64" s="137">
        <f ca="1">IF($D64=0,0,SUMIFS('Полная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I64" s="137">
        <f ca="1">IF($D64=0,0,SUMIFS('Полная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J64" s="137">
        <f ca="1">IF($D64=0,0,SUMIFS('Полная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K64" s="137">
        <f ca="1">IF($D64=0,0,SUMIFS('Полная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L64" s="137">
        <f ca="1">IF($D64=0,0,SUMIFS('Полная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M64" s="137">
        <f ca="1">IF($D64=0,0,SUMIFS('Полная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N64" s="137">
        <f ca="1">IF($D64=0,0,SUMIFS('Полная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O64" s="137">
        <f ca="1">IF($D64=0,0,SUMIFS('Полная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P64" s="137">
        <f ca="1">IF($D64=0,0,SUMIFS('Полная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Q64" s="137">
        <f ca="1">IF($D64=0,0,SUMIFS('Полная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R64" s="137">
        <f ca="1">IF($D64=0,0,SUMIFS('Полная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S64" s="137">
        <f ca="1">IF($D64=0,0,SUMIFS('Полная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T64" s="137">
        <f ca="1">IF($D64=0,0,SUMIFS('Полная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U64" s="137">
        <f ca="1">IF($D64=0,0,SUMIFS('Полная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V64" s="137">
        <f ca="1">IF($D64=0,0,SUMIFS('Полная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W64" s="137">
        <f ca="1">IF($D64=0,0,SUMIFS('Полная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X64" s="137">
        <f ca="1">IF($D64=0,0,SUMIFS('Полная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Y64" s="137">
        <f ca="1">IF($D64=0,0,SUMIFS('Полная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QZ64" s="137">
        <f ca="1">IF($D64=0,0,SUMIFS('Полная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A64" s="137">
        <f ca="1">IF($D64=0,0,SUMIFS('Полная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B64" s="137">
        <f ca="1">IF($D64=0,0,SUMIFS('Полная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C64" s="137">
        <f ca="1">IF($D64=0,0,SUMIFS('Полная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D64" s="137">
        <f ca="1">IF($D64=0,0,SUMIFS('Полная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E64" s="137">
        <f ca="1">IF($D64=0,0,SUMIFS('Полная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F64" s="137">
        <f ca="1">IF($D64=0,0,SUMIFS('Полная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G64" s="137">
        <f ca="1">IF($D64=0,0,SUMIFS('Полная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H64" s="137">
        <f ca="1">IF($D64=0,0,SUMIFS('Полная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I64" s="137">
        <f ca="1">IF($D64=0,0,SUMIFS('Полная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J64" s="137">
        <f ca="1">IF($D64=0,0,SUMIFS('Полная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K64" s="137">
        <f ca="1">IF($D64=0,0,SUMIFS('Полная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L64" s="137">
        <f ca="1">IF($D64=0,0,SUMIFS('Полная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M64" s="137">
        <f ca="1">IF($D64=0,0,SUMIFS('Полная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N64" s="137">
        <f ca="1">IF($D64=0,0,SUMIFS('Полная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O64" s="137">
        <f ca="1">IF($D64=0,0,SUMIFS('Полная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P64" s="137">
        <f ca="1">IF($D64=0,0,SUMIFS('Полная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Q64" s="137">
        <f ca="1">IF($D64=0,0,SUMIFS('Полная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R64" s="137">
        <f ca="1">IF($D64=0,0,SUMIFS('Полная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S64" s="137">
        <f ca="1">IF($D64=0,0,SUMIFS('Полная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T64" s="137">
        <f ca="1">IF($D64=0,0,SUMIFS('Полная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U64" s="137">
        <f ca="1">IF($D64=0,0,SUMIFS('Полная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V64" s="137">
        <f ca="1">IF($D64=0,0,SUMIFS('Полная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W64" s="137">
        <f ca="1">IF($D64=0,0,SUMIFS('Полная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X64" s="137">
        <f ca="1">IF($D64=0,0,SUMIFS('Полная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Y64" s="137">
        <f ca="1">IF($D64=0,0,SUMIFS('Полная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RZ64" s="137">
        <f ca="1">IF($D64=0,0,SUMIFS('Полная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A64" s="137">
        <f ca="1">IF($D64=0,0,SUMIFS('Полная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B64" s="137">
        <f ca="1">IF($D64=0,0,SUMIFS('Полная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C64" s="137">
        <f ca="1">IF($D64=0,0,SUMIFS('Полная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D64" s="137">
        <f ca="1">IF($D64=0,0,SUMIFS('Полная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E64" s="137">
        <f ca="1">IF($D64=0,0,SUMIFS('Полная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F64" s="137">
        <f ca="1">IF($D64=0,0,SUMIFS('Полная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G64" s="137">
        <f ca="1">IF($D64=0,0,SUMIFS('Полная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H64" s="137">
        <f ca="1">IF($D64=0,0,SUMIFS('Полная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I64" s="137">
        <f ca="1">IF($D64=0,0,SUMIFS('Полная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J64" s="137">
        <f ca="1">IF($D64=0,0,SUMIFS('Полная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K64" s="137">
        <f ca="1">IF($D64=0,0,SUMIFS('Полная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L64" s="137">
        <f ca="1">IF($D64=0,0,SUMIFS('Полная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M64" s="137">
        <f ca="1">IF($D64=0,0,SUMIFS('Полная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N64" s="137">
        <f ca="1">IF($D64=0,0,SUMIFS('Полная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O64" s="137">
        <f ca="1">IF($D64=0,0,SUMIFS('Полная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P64" s="137">
        <f ca="1">IF($D64=0,0,SUMIFS('Полная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Q64" s="137">
        <f ca="1">IF($D64=0,0,SUMIFS('Полная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R64" s="137">
        <f ca="1">IF($D64=0,0,SUMIFS('Полная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S64" s="137">
        <f ca="1">IF($D64=0,0,SUMIFS('Полная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T64" s="137">
        <f ca="1">IF($D64=0,0,SUMIFS('Полная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U64" s="137">
        <f ca="1">IF($D64=0,0,SUMIFS('Полная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V64" s="137">
        <f ca="1">IF($D64=0,0,SUMIFS('Полная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W64" s="137">
        <f ca="1">IF($D64=0,0,SUMIFS('Полная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X64" s="137">
        <f ca="1">IF($D64=0,0,SUMIFS('Полная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Y64" s="137">
        <f ca="1">IF($D64=0,0,SUMIFS('Полная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SZ64" s="137">
        <f ca="1">IF($D64=0,0,SUMIFS('Полная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A64" s="137">
        <f ca="1">IF($D64=0,0,SUMIFS('Полная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B64" s="137">
        <f ca="1">IF($D64=0,0,SUMIFS('Полная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C64" s="137">
        <f ca="1">IF($D64=0,0,SUMIFS('Полная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D64" s="137">
        <f ca="1">IF($D64=0,0,SUMIFS('Полная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E64" s="137">
        <f ca="1">IF($D64=0,0,SUMIFS('Полная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F64" s="137">
        <f ca="1">IF($D64=0,0,SUMIFS('Полная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G64" s="137">
        <f ca="1">IF($D64=0,0,SUMIFS('Полная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H64" s="137">
        <f ca="1">IF($D64=0,0,SUMIFS('Полная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I64" s="137">
        <f ca="1">IF($D64=0,0,SUMIFS('Полная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J64" s="137">
        <f ca="1">IF($D64=0,0,SUMIFS('Полная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K64" s="137">
        <f ca="1">IF($D64=0,0,SUMIFS('Полная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L64" s="137">
        <f ca="1">IF($D64=0,0,SUMIFS('Полная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M64" s="137">
        <f ca="1">IF($D64=0,0,SUMIFS('Полная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N64" s="137">
        <f ca="1">IF($D64=0,0,SUMIFS('Полная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O64" s="137">
        <f ca="1">IF($D64=0,0,SUMIFS('Полная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P64" s="137">
        <f ca="1">IF($D64=0,0,SUMIFS('Полная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Q64" s="137">
        <f ca="1">IF($D64=0,0,SUMIFS('Полная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R64" s="137">
        <f ca="1">IF($D64=0,0,SUMIFS('Полная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S64" s="137">
        <f ca="1">IF($D64=0,0,SUMIFS('Полная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T64" s="137">
        <f ca="1">IF($D64=0,0,SUMIFS('Полная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U64" s="137">
        <f ca="1">IF($D64=0,0,SUMIFS('Полная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V64" s="137">
        <f ca="1">IF($D64=0,0,SUMIFS('Полная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W64" s="137">
        <f ca="1">IF($D64=0,0,SUMIFS('Полная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X64" s="137">
        <f ca="1">IF($D64=0,0,SUMIFS('Полная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Y64" s="137">
        <f ca="1">IF($D64=0,0,SUMIFS('Полная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TZ64" s="137">
        <f ca="1">IF($D64=0,0,SUMIFS('Полная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A64" s="137">
        <f ca="1">IF($D64=0,0,SUMIFS('Полная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B64" s="137">
        <f ca="1">IF($D64=0,0,SUMIFS('Полная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C64" s="137">
        <f ca="1">IF($D64=0,0,SUMIFS('Полная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D64" s="137">
        <f ca="1">IF($D64=0,0,SUMIFS('Полная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E64" s="137">
        <f ca="1">IF($D64=0,0,SUMIFS('Полная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F64" s="137">
        <f ca="1">IF($D64=0,0,SUMIFS('Полная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G64" s="137">
        <f ca="1">IF($D64=0,0,SUMIFS('Полная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H64" s="137">
        <f ca="1">IF($D64=0,0,SUMIFS('Полная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I64" s="137">
        <f ca="1">IF($D64=0,0,SUMIFS('Полная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J64" s="137">
        <f ca="1">IF($D64=0,0,SUMIFS('Полная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K64" s="137">
        <f ca="1">IF($D64=0,0,SUMIFS('Полная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L64" s="137">
        <f ca="1">IF($D64=0,0,SUMIFS('Полная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M64" s="137">
        <f ca="1">IF($D64=0,0,SUMIFS('Полная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N64" s="137">
        <f ca="1">IF($D64=0,0,SUMIFS('Полная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O64" s="137">
        <f ca="1">IF($D64=0,0,SUMIFS('Полная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P64" s="137">
        <f ca="1">IF($D64=0,0,SUMIFS('Полная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Q64" s="137">
        <f ca="1">IF($D64=0,0,SUMIFS('Полная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R64" s="137">
        <f ca="1">IF($D64=0,0,SUMIFS('Полная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S64" s="137">
        <f ca="1">IF($D64=0,0,SUMIFS('Полная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T64" s="137">
        <f ca="1">IF($D64=0,0,SUMIFS('Полная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U64" s="137">
        <f ca="1">IF($D64=0,0,SUMIFS('Полная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V64" s="137">
        <f ca="1">IF($D64=0,0,SUMIFS('Полная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W64" s="137">
        <f ca="1">IF($D64=0,0,SUMIFS('Полная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X64" s="137">
        <f ca="1">IF($D64=0,0,SUMIFS('Полная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Y64" s="137">
        <f ca="1">IF($D64=0,0,SUMIFS('Полная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UZ64" s="137">
        <f ca="1">IF($D64=0,0,SUMIFS('Полная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A64" s="137">
        <f ca="1">IF($D64=0,0,SUMIFS('Полная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B64" s="137">
        <f ca="1">IF($D64=0,0,SUMIFS('Полная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C64" s="137">
        <f ca="1">IF($D64=0,0,SUMIFS('Полная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D64" s="137">
        <f ca="1">IF($D64=0,0,SUMIFS('Полная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E64" s="137">
        <f ca="1">IF($D64=0,0,SUMIFS('Полная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F64" s="137">
        <f ca="1">IF($D64=0,0,SUMIFS('Полная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G64" s="137">
        <f ca="1">IF($D64=0,0,SUMIFS('Полная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H64" s="137">
        <f ca="1">IF($D64=0,0,SUMIFS('Полная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I64" s="137">
        <f ca="1">IF($D64=0,0,SUMIFS('Полная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J64" s="137">
        <f ca="1">IF($D64=0,0,SUMIFS('Полная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K64" s="137">
        <f ca="1">IF($D64=0,0,SUMIFS('Полная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L64" s="137">
        <f ca="1">IF($D64=0,0,SUMIFS('Полная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M64" s="137">
        <f ca="1">IF($D64=0,0,SUMIFS('Полная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N64" s="137">
        <f ca="1">IF($D64=0,0,SUMIFS('Полная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O64" s="137">
        <f ca="1">IF($D64=0,0,SUMIFS('Полная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P64" s="137">
        <f ca="1">IF($D64=0,0,SUMIFS('Полная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Q64" s="137">
        <f ca="1">IF($D64=0,0,SUMIFS('Полная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R64" s="137">
        <f ca="1">IF($D64=0,0,SUMIFS('Полная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S64" s="137">
        <f ca="1">IF($D64=0,0,SUMIFS('Полная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T64" s="137">
        <f ca="1">IF($D64=0,0,SUMIFS('Полная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U64" s="137">
        <f ca="1">IF($D64=0,0,SUMIFS('Полная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V64" s="137">
        <f ca="1">IF($D64=0,0,SUMIFS('Полная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W64" s="137">
        <f ca="1">IF($D64=0,0,SUMIFS('Полная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X64" s="137">
        <f ca="1">IF($D64=0,0,SUMIFS('Полная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Y64" s="137">
        <f ca="1">IF($D64=0,0,SUMIFS('Полная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VZ64" s="137">
        <f ca="1">IF($D64=0,0,SUMIFS('Полная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A64" s="137">
        <f ca="1">IF($D64=0,0,SUMIFS('Полная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B64" s="137">
        <f ca="1">IF($D64=0,0,SUMIFS('Полная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C64" s="137">
        <f ca="1">IF($D64=0,0,SUMIFS('Полная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D64" s="137">
        <f ca="1">IF($D64=0,0,SUMIFS('Полная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E64" s="137">
        <f ca="1">IF($D64=0,0,SUMIFS('Полная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F64" s="137">
        <f ca="1">IF($D64=0,0,SUMIFS('Полная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G64" s="137">
        <f ca="1">IF($D64=0,0,SUMIFS('Полная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H64" s="137">
        <f ca="1">IF($D64=0,0,SUMIFS('Полная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I64" s="137">
        <f ca="1">IF($D64=0,0,SUMIFS('Полная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J64" s="137">
        <f ca="1">IF($D64=0,0,SUMIFS('Полная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K64" s="137">
        <f ca="1">IF($D64=0,0,SUMIFS('Полная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L64" s="137">
        <f ca="1">IF($D64=0,0,SUMIFS('Полная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M64" s="137">
        <f ca="1">IF($D64=0,0,SUMIFS('Полная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N64" s="137">
        <f ca="1">IF($D64=0,0,SUMIFS('Полная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O64" s="137">
        <f ca="1">IF($D64=0,0,SUMIFS('Полная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P64" s="137">
        <f ca="1">IF($D64=0,0,SUMIFS('Полная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Q64" s="137">
        <f ca="1">IF($D64=0,0,SUMIFS('Полная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R64" s="137">
        <f ca="1">IF($D64=0,0,SUMIFS('Полная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S64" s="137">
        <f ca="1">IF($D64=0,0,SUMIFS('Полная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T64" s="137">
        <f ca="1">IF($D64=0,0,SUMIFS('Полная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U64" s="137">
        <f ca="1">IF($D64=0,0,SUMIFS('Полная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V64" s="137">
        <f ca="1">IF($D64=0,0,SUMIFS('Полная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W64" s="137">
        <f ca="1">IF($D64=0,0,SUMIFS('Полная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X64" s="137">
        <f ca="1">IF($D64=0,0,SUMIFS('Полная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Y64" s="137">
        <f ca="1">IF($D64=0,0,SUMIFS('Полная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WZ64" s="137">
        <f ca="1">IF($D64=0,0,SUMIFS('Полная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A64" s="137">
        <f ca="1">IF($D64=0,0,SUMIFS('Полная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B64" s="137">
        <f ca="1">IF($D64=0,0,SUMIFS('Полная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C64" s="137">
        <f ca="1">IF($D64=0,0,SUMIFS('Полная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D64" s="137">
        <f ca="1">IF($D64=0,0,SUMIFS('Полная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E64" s="137">
        <f ca="1">IF($D64=0,0,SUMIFS('Полная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F64" s="137">
        <f ca="1">IF($D64=0,0,SUMIFS('Полная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G64" s="137">
        <f ca="1">IF($D64=0,0,SUMIFS('Полная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H64" s="137">
        <f ca="1">IF($D64=0,0,SUMIFS('Полная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I64" s="137">
        <f ca="1">IF($D64=0,0,SUMIFS('Полная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J64" s="137">
        <f ca="1">IF($D64=0,0,SUMIFS('Полная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K64" s="137">
        <f ca="1">IF($D64=0,0,SUMIFS('Полная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L64" s="137">
        <f ca="1">IF($D64=0,0,SUMIFS('Полная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M64" s="137">
        <f ca="1">IF($D64=0,0,SUMIFS('Полная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N64" s="137">
        <f ca="1">IF($D64=0,0,SUMIFS('Полная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O64" s="137">
        <f ca="1">IF($D64=0,0,SUMIFS('Полная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P64" s="141">
        <f ca="1">IF($D64=0,0,SUMIFS('Полная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Q64" s="137">
        <f ca="1">IF($D64=0,0,SUMIFS('Полная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R64" s="137">
        <f ca="1">IF($D64=0,0,SUMIFS('Полная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S64" s="137">
        <f ca="1">IF($D64=0,0,SUMIFS('Полная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T64" s="137">
        <f ca="1">IF($D64=0,0,SUMIFS('Полная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U64" s="137">
        <f ca="1">IF($D64=0,0,SUMIFS('Полная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V64" s="137">
        <f ca="1">IF($D64=0,0,SUMIFS('Полная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W64" s="137">
        <f ca="1">IF($D64=0,0,SUMIFS('Полная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X64" s="137">
        <f ca="1">IF($D64=0,0,SUMIFS('Полная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Y64" s="137">
        <f ca="1">IF($D64=0,0,SUMIFS('Полная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XZ64" s="137">
        <f ca="1">IF($D64=0,0,SUMIFS('Полная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YA64" s="137">
        <f ca="1">IF($D64=0,0,SUMIFS('Полная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YB64" s="137">
        <f ca="1">IF($D64=0,0,SUMIFS('Полная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YC64" s="137">
        <f ca="1">IF($D64=0,0,SUMIFS('Полная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YD64" s="137">
        <f ca="1">IF($D64=0,0,SUMIFS('Полная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YE64" s="141">
        <f ca="1">IF($D64=0,0,SUMIFS('Полная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(Авто)'!YP"&amp;$J$42),$C64)/$D64)</f>
        <v>0</v>
      </c>
      <c r="YF64" s="104"/>
      <c r="YG64" s="94"/>
    </row>
    <row r="65" spans="1:657" s="105" customFormat="1" ht="15" customHeight="1" x14ac:dyDescent="0.25">
      <c r="A65" s="133">
        <v>23</v>
      </c>
      <c r="B65" s="134" t="s">
        <v>780</v>
      </c>
      <c r="C65" s="135" t="s">
        <v>781</v>
      </c>
      <c r="D65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(Авто)'!YP"&amp;$J$42),$C65)</f>
        <v>0</v>
      </c>
      <c r="E65" s="134"/>
      <c r="F65" s="134"/>
      <c r="G65" s="134"/>
      <c r="H65" s="134"/>
      <c r="I65" s="137">
        <f ca="1">IF($D65=0,0,SUMIFS('Полная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65" s="136"/>
      <c r="K65" s="137">
        <f ca="1">IF($D65=0,0,SUMIFS('Полная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65" s="134"/>
      <c r="M65" s="137">
        <f ca="1">IF($D65=0,0,SUMIFS('Полная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65" s="134"/>
      <c r="O65" s="137">
        <f ca="1">IF($D65=0,0,SUMIFS('Полная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65" s="134"/>
      <c r="Q65" s="137">
        <f ca="1">IF($D65=0,0,SUMIFS('Полная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65" s="137">
        <f ca="1">IF($D65=0,0,SUMIFS('Полная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65" s="137">
        <f ca="1">IF($D65=0,0,SUMIFS('Полная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65" s="137">
        <f ca="1">IF($D65=0,0,SUMIFS('Полная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65" s="137">
        <f ca="1">IF($D65=0,0,SUMIFS('Полная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65" s="137">
        <f ca="1">IF($D65=0,0,SUMIFS('Полная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65" s="137">
        <f ca="1">IF($D65=0,0,SUMIFS('Полная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65" s="137">
        <f ca="1">IF($D65=0,0,SUMIFS('Полная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Y65" s="137">
        <f ca="1">IF($D65=0,0,SUMIFS('Полная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Z65" s="137">
        <f ca="1">IF($D65=0,0,SUMIFS('Полная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A65" s="137">
        <f ca="1">IF($D65=0,0,SUMIFS('Полная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B65" s="137">
        <f ca="1">IF($D65=0,0,SUMIFS('Полная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C65" s="137">
        <f ca="1">IF($D65=0,0,SUMIFS('Полная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D65" s="137">
        <f ca="1">IF($D65=0,0,SUMIFS('Полная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E65" s="137">
        <f ca="1">IF($D65=0,0,SUMIFS('Полная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F65" s="137">
        <f ca="1">IF($D65=0,0,SUMIFS('Полная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G65" s="137">
        <f ca="1">IF($D65=0,0,SUMIFS('Полная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H65" s="137">
        <f ca="1">IF($D65=0,0,SUMIFS('Полная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I65" s="137">
        <f ca="1">IF($D65=0,0,SUMIFS('Полная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J65" s="137">
        <f ca="1">IF($D65=0,0,SUMIFS('Полная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K65" s="137">
        <f ca="1">IF($D65=0,0,SUMIFS('Полная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L65" s="137">
        <f ca="1">IF($D65=0,0,SUMIFS('Полная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M65" s="137">
        <f ca="1">IF($D65=0,0,SUMIFS('Полная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N65" s="137">
        <f ca="1">IF($D65=0,0,SUMIFS('Полная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O65" s="137">
        <f ca="1">IF($D65=0,0,SUMIFS('Полная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P65" s="137">
        <f ca="1">IF($D65=0,0,SUMIFS('Полная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Q65" s="137">
        <f ca="1">IF($D65=0,0,SUMIFS('Полная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R65" s="186"/>
      <c r="AS65" s="186"/>
      <c r="AT65" s="187"/>
      <c r="AU65" s="421"/>
      <c r="AV65" s="187"/>
      <c r="AW65" s="421"/>
      <c r="AX65" s="137">
        <f ca="1">IF($D65=0,0,SUMIFS('Полная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Y65" s="137">
        <f ca="1">IF($D65=0,0,SUMIFS('Полная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AZ65" s="137">
        <f ca="1">IF($D65=0,0,SUMIFS('Полная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A65" s="137">
        <f ca="1">IF($D65=0,0,SUMIFS('Полная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B65" s="137">
        <f ca="1">IF($D65=0,0,SUMIFS('Полная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C65" s="137">
        <f ca="1">IF($D65=0,0,SUMIFS('Полная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D65" s="187"/>
      <c r="BE65" s="187"/>
      <c r="BF65" s="137">
        <f ca="1">IF($D65=0,0,SUMIFS('Полная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G65" s="137">
        <f ca="1">IF($D65=0,0,SUMIFS('Полная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H65" s="137">
        <f ca="1">IF($D65=0,0,SUMIFS('Полная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I65" s="137">
        <f ca="1">IF($D65=0,0,SUMIFS('Полная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J65" s="137">
        <f ca="1">IF($D65=0,0,SUMIFS('Полная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K65" s="137">
        <f ca="1">IF($D65=0,0,SUMIFS('Полная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L65" s="187"/>
      <c r="BM65" s="137">
        <f ca="1">IF($D65=0,0,SUMIFS('Полная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N65" s="188"/>
      <c r="BO65" s="134"/>
      <c r="BP65" s="134"/>
      <c r="BQ65" s="137">
        <f ca="1">IF($D65=0,0,SUMIFS('Полная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BR65" s="137"/>
      <c r="BS65" s="134"/>
      <c r="BT65" s="134"/>
      <c r="BU65" s="137"/>
      <c r="BV65" s="134"/>
      <c r="BW65" s="137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7">
        <f ca="1">IF($D65=0,0,SUMIFS('Полная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L65" s="137">
        <f ca="1">IF($D65=0,0,SUMIFS('Полная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M65" s="137">
        <f ca="1">IF($D65=0,0,SUMIFS('Полная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N65" s="137">
        <f ca="1">IF($D65=0,0,SUMIFS('Полная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O65" s="137">
        <f ca="1">IF($D65=0,0,SUMIFS('Полная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P65" s="137">
        <f ca="1">IF($D65=0,0,SUMIFS('Полная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Q65" s="134">
        <f ca="1">IF($D65=0,0,SUMIFS('Полная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R65" s="137">
        <f ca="1">IF($D65=0,0,SUMIFS('Полная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S65" s="137">
        <f ca="1">IF($D65=0,0,SUMIFS('Полная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T65" s="137">
        <f ca="1">IF($D65=0,0,SUMIFS('Полная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U65" s="137">
        <f ca="1">IF($D65=0,0,SUMIFS('Полная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V65" s="137">
        <f ca="1">IF($D65=0,0,SUMIFS('Полная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W65" s="137">
        <f ca="1">IF($D65=0,0,SUMIFS('Полная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X65" s="137">
        <f ca="1">IF($D65=0,0,SUMIFS('Полная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Y65" s="134">
        <f ca="1">IF($D65=0,0,SUMIFS('Полная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CZ65" s="137">
        <f ca="1">IF($D65=0,0,SUMIFS('Полная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A65" s="137">
        <f ca="1">IF($D65=0,0,SUMIFS('Полная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B65" s="137">
        <f ca="1">IF($D65=0,0,SUMIFS('Полная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C65" s="137">
        <f ca="1">IF($D65=0,0,SUMIFS('Полная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D65" s="134"/>
      <c r="DE65" s="137">
        <f ca="1">IF($D65=0,0,SUMIFS('Полная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F65" s="137"/>
      <c r="DG65" s="137">
        <f ca="1">IF($D65=0,0,SUMIFS('Полная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H65" s="137">
        <f ca="1">IF($D65=0,0,SUMIFS('Полная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I65" s="137">
        <f ca="1">IF($D65=0,0,SUMIFS('Полная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J65" s="137">
        <f ca="1">IF($D65=0,0,SUMIFS('Полная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K65" s="137">
        <f ca="1">IF($D65=0,0,SUMIFS('Полная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L65" s="137">
        <f ca="1">IF($D65=0,0,SUMIFS('Полная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M65" s="137">
        <f ca="1">IF($D65=0,0,SUMIFS('Полная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N65" s="137">
        <f ca="1">IF($D65=0,0,SUMIFS('Полная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O65" s="137">
        <f ca="1">IF($D65=0,0,SUMIFS('Полная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P65" s="137">
        <f ca="1">IF($D65=0,0,SUMIFS('Полная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Q65" s="137">
        <f ca="1">IF($D65=0,0,SUMIFS('Полная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R65" s="137">
        <f ca="1">IF($D65=0,0,SUMIFS('Полная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S65" s="137">
        <f ca="1">IF($D65=0,0,SUMIFS('Полная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T65" s="137">
        <f ca="1">IF($D65=0,0,SUMIFS('Полная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U65" s="137">
        <f ca="1">IF($D65=0,0,SUMIFS('Полная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V65" s="137">
        <f ca="1">IF($D65=0,0,SUMIFS('Полная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W65" s="137">
        <f ca="1">IF($D65=0,0,SUMIFS('Полная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X65" s="137">
        <f ca="1">IF($D65=0,0,SUMIFS('Полная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Y65" s="137">
        <f ca="1">IF($D65=0,0,SUMIFS('Полная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DZ65" s="137">
        <f ca="1">IF($D65=0,0,SUMIFS('Полная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A65" s="137">
        <f ca="1">IF($D65=0,0,SUMIFS('Полная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B65" s="137">
        <f ca="1">IF($D65=0,0,SUMIFS('Полная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C65" s="137">
        <f ca="1">IF($D65=0,0,SUMIFS('Полная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D65" s="137">
        <f ca="1">IF($D65=0,0,SUMIFS('Полная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E65" s="137">
        <f ca="1">IF($D65=0,0,SUMIFS('Полная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F65" s="137">
        <f ca="1">IF($D65=0,0,SUMIFS('Полная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G65" s="137">
        <f ca="1">IF($D65=0,0,SUMIFS('Полная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H65" s="137">
        <f ca="1">IF($D65=0,0,SUMIFS('Полная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I65" s="137">
        <f ca="1">IF($D65=0,0,SUMIFS('Полная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J65" s="137">
        <f ca="1">IF($D65=0,0,SUMIFS('Полная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K65" s="137">
        <f ca="1">IF($D65=0,0,SUMIFS('Полная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L65" s="137">
        <f ca="1">IF($D65=0,0,SUMIFS('Полная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M65" s="137">
        <f ca="1">IF($D65=0,0,SUMIFS('Полная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N65" s="137">
        <f ca="1">IF($D65=0,0,SUMIFS('Полная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O65" s="137">
        <f ca="1">IF($D65=0,0,SUMIFS('Полная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P65" s="137">
        <f ca="1">IF($D65=0,0,SUMIFS('Полная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Q65" s="137">
        <f ca="1">IF($D65=0,0,SUMIFS('Полная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R65" s="137">
        <f ca="1">IF($D65=0,0,SUMIFS('Полная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S65" s="137">
        <f ca="1">IF($D65=0,0,SUMIFS('Полная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T65" s="137">
        <f ca="1">IF($D65=0,0,SUMIFS('Полная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U65" s="137">
        <f ca="1">IF($D65=0,0,SUMIFS('Полная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V65" s="137">
        <f ca="1">IF($D65=0,0,SUMIFS('Полная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W65" s="137">
        <f ca="1">IF($D65=0,0,SUMIFS('Полная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X65" s="137">
        <f ca="1">IF($D65=0,0,SUMIFS('Полная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Y65" s="137">
        <f ca="1">IF($D65=0,0,SUMIFS('Полная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EZ65" s="137">
        <f ca="1">IF($D65=0,0,SUMIFS('Полная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A65" s="137">
        <f ca="1">IF($D65=0,0,SUMIFS('Полная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B65" s="137">
        <f ca="1">IF($D65=0,0,SUMIFS('Полная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C65" s="137">
        <f ca="1">IF($D65=0,0,SUMIFS('Полная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D65" s="137">
        <f ca="1">IF($D65=0,0,SUMIFS('Полная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E65" s="137">
        <f ca="1">IF($D65=0,0,SUMIFS('Полная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F65" s="137">
        <f ca="1">IF($D65=0,0,SUMIFS('Полная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G65" s="137">
        <f ca="1">IF($D65=0,0,SUMIFS('Полная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H65" s="137">
        <f ca="1">IF($D65=0,0,SUMIFS('Полная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I65" s="137">
        <f ca="1">IF($D65=0,0,SUMIFS('Полная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J65" s="137">
        <f ca="1">IF($D65=0,0,SUMIFS('Полная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K65" s="137">
        <f ca="1">IF($D65=0,0,SUMIFS('Полная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L65" s="137">
        <f ca="1">IF($D65=0,0,SUMIFS('Полная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M65" s="137">
        <f ca="1">IF($D65=0,0,SUMIFS('Полная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N65" s="137">
        <f ca="1">IF($D65=0,0,SUMIFS('Полная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O65" s="137">
        <f ca="1">IF($D65=0,0,SUMIFS('Полная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P65" s="137">
        <f ca="1">IF($D65=0,0,SUMIFS('Полная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Q65" s="137">
        <f ca="1">IF($D65=0,0,SUMIFS('Полная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R65" s="137">
        <f ca="1">IF($D65=0,0,SUMIFS('Полная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S65" s="137">
        <f ca="1">IF($D65=0,0,SUMIFS('Полная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T65" s="137">
        <f ca="1">IF($D65=0,0,SUMIFS('Полная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U65" s="137">
        <f ca="1">IF($D65=0,0,SUMIFS('Полная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V65" s="137">
        <f ca="1">IF($D65=0,0,SUMIFS('Полная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W65" s="137">
        <f ca="1">IF($D65=0,0,SUMIFS('Полная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X65" s="137">
        <f ca="1">IF($D65=0,0,SUMIFS('Полная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Y65" s="137">
        <f ca="1">IF($D65=0,0,SUMIFS('Полная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FZ65" s="137">
        <f ca="1">IF($D65=0,0,SUMIFS('Полная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A65" s="137">
        <f ca="1">IF($D65=0,0,SUMIFS('Полная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B65" s="137">
        <f ca="1">IF($D65=0,0,SUMIFS('Полная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C65" s="137">
        <f ca="1">IF($D65=0,0,SUMIFS('Полная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D65" s="137">
        <f ca="1">IF($D65=0,0,SUMIFS('Полная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E65" s="137">
        <f ca="1">IF($D65=0,0,SUMIFS('Полная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F65" s="137">
        <f ca="1">IF($D65=0,0,SUMIFS('Полная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G65" s="137">
        <f ca="1">IF($D65=0,0,SUMIFS('Полная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H65" s="137">
        <f ca="1">IF($D65=0,0,SUMIFS('Полная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I65" s="137">
        <f ca="1">IF($D65=0,0,SUMIFS('Полная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J65" s="137">
        <f ca="1">IF($D65=0,0,SUMIFS('Полная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K65" s="137">
        <f ca="1">IF($D65=0,0,SUMIFS('Полная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L65" s="137">
        <f ca="1">IF($D65=0,0,SUMIFS('Полная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M65" s="137">
        <f ca="1">IF($D65=0,0,SUMIFS('Полная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N65" s="137">
        <f ca="1">IF($D65=0,0,SUMIFS('Полная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O65" s="137">
        <f ca="1">IF($D65=0,0,SUMIFS('Полная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P65" s="137">
        <f ca="1">IF($D65=0,0,SUMIFS('Полная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Q65" s="137">
        <f ca="1">IF($D65=0,0,SUMIFS('Полная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R65" s="137">
        <f ca="1">IF($D65=0,0,SUMIFS('Полная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S65" s="137">
        <f ca="1">IF($D65=0,0,SUMIFS('Полная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T65" s="137">
        <f ca="1">IF($D65=0,0,SUMIFS('Полная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U65" s="137">
        <f ca="1">IF($D65=0,0,SUMIFS('Полная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V65" s="137">
        <f ca="1">IF($D65=0,0,SUMIFS('Полная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W65" s="137">
        <f ca="1">IF($D65=0,0,SUMIFS('Полная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X65" s="137">
        <f ca="1">IF($D65=0,0,SUMIFS('Полная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Y65" s="137">
        <f ca="1">IF($D65=0,0,SUMIFS('Полная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GZ65" s="137">
        <f ca="1">IF($D65=0,0,SUMIFS('Полная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A65" s="137">
        <f ca="1">IF($D65=0,0,SUMIFS('Полная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B65" s="137">
        <f ca="1">IF($D65=0,0,SUMIFS('Полная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C65" s="137">
        <f ca="1">IF($D65=0,0,SUMIFS('Полная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D65" s="137">
        <f ca="1">IF($D65=0,0,SUMIFS('Полная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E65" s="137">
        <f ca="1">IF($D65=0,0,SUMIFS('Полная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F65" s="137">
        <f ca="1">IF($D65=0,0,SUMIFS('Полная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G65" s="137">
        <f ca="1">IF($D65=0,0,SUMIFS('Полная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H65" s="137">
        <f ca="1">IF($D65=0,0,SUMIFS('Полная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I65" s="137">
        <f ca="1">IF($D65=0,0,SUMIFS('Полная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J65" s="137">
        <f ca="1">IF($D65=0,0,SUMIFS('Полная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K65" s="137">
        <f ca="1">IF($D65=0,0,SUMIFS('Полная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L65" s="137">
        <f ca="1">IF($D65=0,0,SUMIFS('Полная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M65" s="137">
        <f ca="1">IF($D65=0,0,SUMIFS('Полная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N65" s="137">
        <f ca="1">IF($D65=0,0,SUMIFS('Полная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O65" s="137">
        <f ca="1">IF($D65=0,0,SUMIFS('Полная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P65" s="137">
        <f ca="1">IF($D65=0,0,SUMIFS('Полная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Q65" s="137">
        <f ca="1">IF($D65=0,0,SUMIFS('Полная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R65" s="137">
        <f ca="1">IF($D65=0,0,SUMIFS('Полная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S65" s="137">
        <f ca="1">IF($D65=0,0,SUMIFS('Полная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T65" s="137">
        <f ca="1">IF($D65=0,0,SUMIFS('Полная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U65" s="137">
        <f ca="1">IF($D65=0,0,SUMIFS('Полная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V65" s="137">
        <f ca="1">IF($D65=0,0,SUMIFS('Полная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W65" s="137">
        <f ca="1">IF($D65=0,0,SUMIFS('Полная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X65" s="137">
        <f ca="1">IF($D65=0,0,SUMIFS('Полная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Y65" s="137">
        <f ca="1">IF($D65=0,0,SUMIFS('Полная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HZ65" s="137">
        <f ca="1">IF($D65=0,0,SUMIFS('Полная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A65" s="137">
        <f ca="1">IF($D65=0,0,SUMIFS('Полная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B65" s="137">
        <f ca="1">IF($D65=0,0,SUMIFS('Полная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C65" s="137">
        <f ca="1">IF($D65=0,0,SUMIFS('Полная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D65" s="137">
        <f ca="1">IF($D65=0,0,SUMIFS('Полная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E65" s="137">
        <f ca="1">IF($D65=0,0,SUMIFS('Полная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F65" s="137">
        <f ca="1">IF($D65=0,0,SUMIFS('Полная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G65" s="137">
        <f ca="1">IF($D65=0,0,SUMIFS('Полная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H65" s="137">
        <f ca="1">IF($D65=0,0,SUMIFS('Полная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I65" s="137">
        <f ca="1">IF($D65=0,0,SUMIFS('Полная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J65" s="137">
        <f ca="1">IF($D65=0,0,SUMIFS('Полная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K65" s="137">
        <f ca="1">IF($D65=0,0,SUMIFS('Полная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L65" s="137">
        <f ca="1">IF($D65=0,0,SUMIFS('Полная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M65" s="137">
        <f ca="1">IF($D65=0,0,SUMIFS('Полная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N65" s="137">
        <f ca="1">IF($D65=0,0,SUMIFS('Полная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O65" s="137">
        <f ca="1">IF($D65=0,0,SUMIFS('Полная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P65" s="137">
        <f ca="1">IF($D65=0,0,SUMIFS('Полная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Q65" s="137">
        <f ca="1">IF($D65=0,0,SUMIFS('Полная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R65" s="137">
        <f ca="1">IF($D65=0,0,SUMIFS('Полная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S65" s="137">
        <f ca="1">IF($D65=0,0,SUMIFS('Полная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T65" s="137">
        <f ca="1">IF($D65=0,0,SUMIFS('Полная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U65" s="137">
        <f ca="1">IF($D65=0,0,SUMIFS('Полная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V65" s="137">
        <f ca="1">IF($D65=0,0,SUMIFS('Полная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W65" s="137">
        <f ca="1">IF($D65=0,0,SUMIFS('Полная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X65" s="137">
        <f ca="1">IF($D65=0,0,SUMIFS('Полная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Y65" s="137">
        <f ca="1">IF($D65=0,0,SUMIFS('Полная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IZ65" s="137">
        <f ca="1">IF($D65=0,0,SUMIFS('Полная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A65" s="137">
        <f ca="1">IF($D65=0,0,SUMIFS('Полная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B65" s="137">
        <f ca="1">IF($D65=0,0,SUMIFS('Полная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C65" s="137">
        <f ca="1">IF($D65=0,0,SUMIFS('Полная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D65" s="137">
        <f ca="1">IF($D65=0,0,SUMIFS('Полная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E65" s="137">
        <f ca="1">IF($D65=0,0,SUMIFS('Полная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F65" s="137">
        <f ca="1">IF($D65=0,0,SUMIFS('Полная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G65" s="137">
        <f ca="1">IF($D65=0,0,SUMIFS('Полная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H65" s="137">
        <f ca="1">IF($D65=0,0,SUMIFS('Полная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I65" s="137">
        <f ca="1">IF($D65=0,0,SUMIFS('Полная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J65" s="137">
        <f ca="1">IF($D65=0,0,SUMIFS('Полная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K65" s="137">
        <f ca="1">IF($D65=0,0,SUMIFS('Полная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L65" s="137">
        <f ca="1">IF($D65=0,0,SUMIFS('Полная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M65" s="137">
        <f ca="1">IF($D65=0,0,SUMIFS('Полная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N65" s="137">
        <f ca="1">IF($D65=0,0,SUMIFS('Полная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O65" s="137">
        <f ca="1">IF($D65=0,0,SUMIFS('Полная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P65" s="137">
        <f ca="1">IF($D65=0,0,SUMIFS('Полная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Q65" s="137">
        <f ca="1">IF($D65=0,0,SUMIFS('Полная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R65" s="137">
        <f ca="1">IF($D65=0,0,SUMIFS('Полная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S65" s="137">
        <f ca="1">IF($D65=0,0,SUMIFS('Полная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T65" s="137">
        <f ca="1">IF($D65=0,0,SUMIFS('Полная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U65" s="137">
        <f ca="1">IF($D65=0,0,SUMIFS('Полная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V65" s="137">
        <f ca="1">IF($D65=0,0,SUMIFS('Полная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W65" s="137">
        <f ca="1">IF($D65=0,0,SUMIFS('Полная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X65" s="137">
        <f ca="1">IF($D65=0,0,SUMIFS('Полная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Y65" s="137">
        <f ca="1">IF($D65=0,0,SUMIFS('Полная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JZ65" s="137">
        <f ca="1">IF($D65=0,0,SUMIFS('Полная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A65" s="137">
        <f ca="1">IF($D65=0,0,SUMIFS('Полная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B65" s="137">
        <f ca="1">IF($D65=0,0,SUMIFS('Полная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C65" s="137">
        <f ca="1">IF($D65=0,0,SUMIFS('Полная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D65" s="137">
        <f ca="1">IF($D65=0,0,SUMIFS('Полная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E65" s="137">
        <f ca="1">IF($D65=0,0,SUMIFS('Полная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F65" s="137">
        <f ca="1">IF($D65=0,0,SUMIFS('Полная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G65" s="137">
        <f ca="1">IF($D65=0,0,SUMIFS('Полная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H65" s="137">
        <f ca="1">IF($D65=0,0,SUMIFS('Полная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I65" s="137">
        <f ca="1">IF($D65=0,0,SUMIFS('Полная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J65" s="137">
        <f ca="1">IF($D65=0,0,SUMIFS('Полная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K65" s="137">
        <f ca="1">IF($D65=0,0,SUMIFS('Полная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L65" s="137">
        <f ca="1">IF($D65=0,0,SUMIFS('Полная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M65" s="137">
        <f ca="1">IF($D65=0,0,SUMIFS('Полная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N65" s="137">
        <f ca="1">IF($D65=0,0,SUMIFS('Полная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O65" s="137">
        <f ca="1">IF($D65=0,0,SUMIFS('Полная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P65" s="137">
        <f ca="1">IF($D65=0,0,SUMIFS('Полная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Q65" s="137">
        <f ca="1">IF($D65=0,0,SUMIFS('Полная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R65" s="137">
        <f ca="1">IF($D65=0,0,SUMIFS('Полная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S65" s="137">
        <f ca="1">IF($D65=0,0,SUMIFS('Полная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T65" s="137">
        <f ca="1">IF($D65=0,0,SUMIFS('Полная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U65" s="137">
        <f ca="1">IF($D65=0,0,SUMIFS('Полная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V65" s="137">
        <f ca="1">IF($D65=0,0,SUMIFS('Полная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W65" s="137">
        <f ca="1">IF($D65=0,0,SUMIFS('Полная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X65" s="137">
        <f ca="1">IF($D65=0,0,SUMIFS('Полная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Y65" s="137">
        <f ca="1">IF($D65=0,0,SUMIFS('Полная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KZ65" s="137">
        <f ca="1">IF($D65=0,0,SUMIFS('Полная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A65" s="137">
        <f ca="1">IF($D65=0,0,SUMIFS('Полная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B65" s="137">
        <f ca="1">IF($D65=0,0,SUMIFS('Полная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C65" s="137">
        <f ca="1">IF($D65=0,0,SUMIFS('Полная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D65" s="137">
        <f ca="1">IF($D65=0,0,SUMIFS('Полная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E65" s="137">
        <f ca="1">IF($D65=0,0,SUMIFS('Полная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F65" s="137">
        <f ca="1">IF($D65=0,0,SUMIFS('Полная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G65" s="137">
        <f ca="1">IF($D65=0,0,SUMIFS('Полная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H65" s="137">
        <f ca="1">IF($D65=0,0,SUMIFS('Полная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I65" s="137">
        <f ca="1">IF($D65=0,0,SUMIFS('Полная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J65" s="137">
        <f ca="1">IF($D65=0,0,SUMIFS('Полная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K65" s="137">
        <f ca="1">IF($D65=0,0,SUMIFS('Полная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L65" s="137">
        <f ca="1">IF($D65=0,0,SUMIFS('Полная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M65" s="137">
        <f ca="1">IF($D65=0,0,SUMIFS('Полная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N65" s="137">
        <f ca="1">IF($D65=0,0,SUMIFS('Полная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O65" s="137">
        <f ca="1">IF($D65=0,0,SUMIFS('Полная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P65" s="137">
        <f ca="1">IF($D65=0,0,SUMIFS('Полная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Q65" s="137">
        <f ca="1">IF($D65=0,0,SUMIFS('Полная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R65" s="137">
        <f ca="1">IF($D65=0,0,SUMIFS('Полная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S65" s="137">
        <f ca="1">IF($D65=0,0,SUMIFS('Полная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T65" s="137">
        <f ca="1">IF($D65=0,0,SUMIFS('Полная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U65" s="137">
        <f ca="1">IF($D65=0,0,SUMIFS('Полная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V65" s="137">
        <f ca="1">IF($D65=0,0,SUMIFS('Полная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W65" s="137">
        <f ca="1">IF($D65=0,0,SUMIFS('Полная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X65" s="137">
        <f ca="1">IF($D65=0,0,SUMIFS('Полная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Y65" s="137">
        <f ca="1">IF($D65=0,0,SUMIFS('Полная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LZ65" s="137">
        <f ca="1">IF($D65=0,0,SUMIFS('Полная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A65" s="137">
        <f ca="1">IF($D65=0,0,SUMIFS('Полная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B65" s="137">
        <f ca="1">IF($D65=0,0,SUMIFS('Полная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C65" s="137">
        <f ca="1">IF($D65=0,0,SUMIFS('Полная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D65" s="137">
        <f ca="1">IF($D65=0,0,SUMIFS('Полная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E65" s="137">
        <f ca="1">IF($D65=0,0,SUMIFS('Полная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F65" s="137">
        <f ca="1">IF($D65=0,0,SUMIFS('Полная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G65" s="137">
        <f ca="1">IF($D65=0,0,SUMIFS('Полная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H65" s="137">
        <f ca="1">IF($D65=0,0,SUMIFS('Полная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I65" s="137">
        <f ca="1">IF($D65=0,0,SUMIFS('Полная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J65" s="137">
        <f ca="1">IF($D65=0,0,SUMIFS('Полная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K65" s="137">
        <f ca="1">IF($D65=0,0,SUMIFS('Полная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L65" s="137">
        <f ca="1">IF($D65=0,0,SUMIFS('Полная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M65" s="137">
        <f ca="1">IF($D65=0,0,SUMIFS('Полная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N65" s="137">
        <f ca="1">IF($D65=0,0,SUMIFS('Полная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O65" s="137">
        <f ca="1">IF($D65=0,0,SUMIFS('Полная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P65" s="137">
        <f ca="1">IF($D65=0,0,SUMIFS('Полная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Q65" s="137">
        <f ca="1">IF($D65=0,0,SUMIFS('Полная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R65" s="137">
        <f ca="1">IF($D65=0,0,SUMIFS('Полная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S65" s="137">
        <f ca="1">IF($D65=0,0,SUMIFS('Полная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T65" s="137">
        <f ca="1">IF($D65=0,0,SUMIFS('Полная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U65" s="137">
        <f ca="1">IF($D65=0,0,SUMIFS('Полная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V65" s="137">
        <f ca="1">IF($D65=0,0,SUMIFS('Полная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W65" s="137">
        <f ca="1">IF($D65=0,0,SUMIFS('Полная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X65" s="137">
        <f ca="1">IF($D65=0,0,SUMIFS('Полная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Y65" s="137">
        <f ca="1">IF($D65=0,0,SUMIFS('Полная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MZ65" s="137">
        <f ca="1">IF($D65=0,0,SUMIFS('Полная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A65" s="137">
        <f ca="1">IF($D65=0,0,SUMIFS('Полная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B65" s="137">
        <f ca="1">IF($D65=0,0,SUMIFS('Полная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C65" s="137">
        <f ca="1">IF($D65=0,0,SUMIFS('Полная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D65" s="137">
        <f ca="1">IF($D65=0,0,SUMIFS('Полная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E65" s="137">
        <f ca="1">IF($D65=0,0,SUMIFS('Полная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F65" s="137">
        <f ca="1">IF($D65=0,0,SUMIFS('Полная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G65" s="137">
        <f ca="1">IF($D65=0,0,SUMIFS('Полная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H65" s="137">
        <f ca="1">IF($D65=0,0,SUMIFS('Полная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I65" s="137">
        <f ca="1">IF($D65=0,0,SUMIFS('Полная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J65" s="137">
        <f ca="1">IF($D65=0,0,SUMIFS('Полная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K65" s="137">
        <f ca="1">IF($D65=0,0,SUMIFS('Полная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L65" s="137">
        <f ca="1">IF($D65=0,0,SUMIFS('Полная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M65" s="137">
        <f ca="1">IF($D65=0,0,SUMIFS('Полная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N65" s="137">
        <f ca="1">IF($D65=0,0,SUMIFS('Полная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O65" s="137">
        <f ca="1">IF($D65=0,0,SUMIFS('Полная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P65" s="137">
        <f ca="1">IF($D65=0,0,SUMIFS('Полная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Q65" s="137">
        <f ca="1">IF($D65=0,0,SUMIFS('Полная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R65" s="137">
        <f ca="1">IF($D65=0,0,SUMIFS('Полная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S65" s="137">
        <f ca="1">IF($D65=0,0,SUMIFS('Полная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T65" s="137">
        <f ca="1">IF($D65=0,0,SUMIFS('Полная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U65" s="137">
        <f ca="1">IF($D65=0,0,SUMIFS('Полная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V65" s="137">
        <f ca="1">IF($D65=0,0,SUMIFS('Полная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W65" s="137">
        <f ca="1">IF($D65=0,0,SUMIFS('Полная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X65" s="137">
        <f ca="1">IF($D65=0,0,SUMIFS('Полная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Y65" s="137">
        <f ca="1">IF($D65=0,0,SUMIFS('Полная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NZ65" s="137">
        <f ca="1">IF($D65=0,0,SUMIFS('Полная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A65" s="137">
        <f ca="1">IF($D65=0,0,SUMIFS('Полная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B65" s="137">
        <f ca="1">IF($D65=0,0,SUMIFS('Полная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C65" s="137">
        <f ca="1">IF($D65=0,0,SUMIFS('Полная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D65" s="137">
        <f ca="1">IF($D65=0,0,SUMIFS('Полная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E65" s="137">
        <f ca="1">IF($D65=0,0,SUMIFS('Полная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F65" s="137">
        <f ca="1">IF($D65=0,0,SUMIFS('Полная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G65" s="137">
        <f ca="1">IF($D65=0,0,SUMIFS('Полная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H65" s="137">
        <f ca="1">IF($D65=0,0,SUMIFS('Полная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I65" s="137">
        <f ca="1">IF($D65=0,0,SUMIFS('Полная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J65" s="137">
        <f ca="1">IF($D65=0,0,SUMIFS('Полная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K65" s="137">
        <f ca="1">IF($D65=0,0,SUMIFS('Полная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L65" s="137">
        <f ca="1">IF($D65=0,0,SUMIFS('Полная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M65" s="137">
        <f ca="1">IF($D65=0,0,SUMIFS('Полная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N65" s="137">
        <f ca="1">IF($D65=0,0,SUMIFS('Полная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O65" s="137">
        <f ca="1">IF($D65=0,0,SUMIFS('Полная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P65" s="137">
        <f ca="1">IF($D65=0,0,SUMIFS('Полная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Q65" s="137">
        <f ca="1">IF($D65=0,0,SUMIFS('Полная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R65" s="137">
        <f ca="1">IF($D65=0,0,SUMIFS('Полная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S65" s="137">
        <f ca="1">IF($D65=0,0,SUMIFS('Полная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T65" s="137">
        <f ca="1">IF($D65=0,0,SUMIFS('Полная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U65" s="137">
        <f ca="1">IF($D65=0,0,SUMIFS('Полная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V65" s="137">
        <f ca="1">IF($D65=0,0,SUMIFS('Полная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W65" s="137">
        <f ca="1">IF($D65=0,0,SUMIFS('Полная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X65" s="137">
        <f ca="1">IF($D65=0,0,SUMIFS('Полная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Y65" s="137">
        <f ca="1">IF($D65=0,0,SUMIFS('Полная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OZ65" s="137">
        <f ca="1">IF($D65=0,0,SUMIFS('Полная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A65" s="137">
        <f ca="1">IF($D65=0,0,SUMIFS('Полная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B65" s="137">
        <f ca="1">IF($D65=0,0,SUMIFS('Полная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C65" s="137">
        <f ca="1">IF($D65=0,0,SUMIFS('Полная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D65" s="137">
        <f ca="1">IF($D65=0,0,SUMIFS('Полная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E65" s="137">
        <f ca="1">IF($D65=0,0,SUMIFS('Полная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F65" s="137">
        <f ca="1">IF($D65=0,0,SUMIFS('Полная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G65" s="137">
        <f ca="1">IF($D65=0,0,SUMIFS('Полная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H65" s="137">
        <f ca="1">IF($D65=0,0,SUMIFS('Полная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I65" s="137">
        <f ca="1">IF($D65=0,0,SUMIFS('Полная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J65" s="137">
        <f ca="1">IF($D65=0,0,SUMIFS('Полная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K65" s="137">
        <f ca="1">IF($D65=0,0,SUMIFS('Полная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L65" s="137">
        <f ca="1">IF($D65=0,0,SUMIFS('Полная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M65" s="137">
        <f ca="1">IF($D65=0,0,SUMIFS('Полная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N65" s="137">
        <f ca="1">IF($D65=0,0,SUMIFS('Полная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O65" s="137">
        <f ca="1">IF($D65=0,0,SUMIFS('Полная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P65" s="137">
        <f ca="1">IF($D65=0,0,SUMIFS('Полная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Q65" s="137">
        <f ca="1">IF($D65=0,0,SUMIFS('Полная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R65" s="137">
        <f ca="1">IF($D65=0,0,SUMIFS('Полная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S65" s="137">
        <f ca="1">IF($D65=0,0,SUMIFS('Полная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T65" s="137">
        <f ca="1">IF($D65=0,0,SUMIFS('Полная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U65" s="137">
        <f ca="1">IF($D65=0,0,SUMIFS('Полная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V65" s="137">
        <f ca="1">IF($D65=0,0,SUMIFS('Полная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W65" s="137">
        <f ca="1">IF($D65=0,0,SUMIFS('Полная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X65" s="137">
        <f ca="1">IF($D65=0,0,SUMIFS('Полная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Y65" s="137">
        <f ca="1">IF($D65=0,0,SUMIFS('Полная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PZ65" s="137">
        <f ca="1">IF($D65=0,0,SUMIFS('Полная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A65" s="137">
        <f ca="1">IF($D65=0,0,SUMIFS('Полная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B65" s="137">
        <f ca="1">IF($D65=0,0,SUMIFS('Полная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C65" s="137">
        <f ca="1">IF($D65=0,0,SUMIFS('Полная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D65" s="137">
        <f ca="1">IF($D65=0,0,SUMIFS('Полная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E65" s="137">
        <f ca="1">IF($D65=0,0,SUMIFS('Полная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F65" s="137">
        <f ca="1">IF($D65=0,0,SUMIFS('Полная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G65" s="137">
        <f ca="1">IF($D65=0,0,SUMIFS('Полная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H65" s="137">
        <f ca="1">IF($D65=0,0,SUMIFS('Полная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I65" s="137">
        <f ca="1">IF($D65=0,0,SUMIFS('Полная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J65" s="137">
        <f ca="1">IF($D65=0,0,SUMIFS('Полная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K65" s="137">
        <f ca="1">IF($D65=0,0,SUMIFS('Полная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L65" s="137">
        <f ca="1">IF($D65=0,0,SUMIFS('Полная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M65" s="137">
        <f ca="1">IF($D65=0,0,SUMIFS('Полная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N65" s="137">
        <f ca="1">IF($D65=0,0,SUMIFS('Полная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O65" s="137">
        <f ca="1">IF($D65=0,0,SUMIFS('Полная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P65" s="137">
        <f ca="1">IF($D65=0,0,SUMIFS('Полная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Q65" s="137">
        <f ca="1">IF($D65=0,0,SUMIFS('Полная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R65" s="137">
        <f ca="1">IF($D65=0,0,SUMIFS('Полная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S65" s="137">
        <f ca="1">IF($D65=0,0,SUMIFS('Полная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T65" s="137">
        <f ca="1">IF($D65=0,0,SUMIFS('Полная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U65" s="137">
        <f ca="1">IF($D65=0,0,SUMIFS('Полная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V65" s="137">
        <f ca="1">IF($D65=0,0,SUMIFS('Полная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W65" s="137">
        <f ca="1">IF($D65=0,0,SUMIFS('Полная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X65" s="137">
        <f ca="1">IF($D65=0,0,SUMIFS('Полная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Y65" s="137">
        <f ca="1">IF($D65=0,0,SUMIFS('Полная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QZ65" s="137">
        <f ca="1">IF($D65=0,0,SUMIFS('Полная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A65" s="137">
        <f ca="1">IF($D65=0,0,SUMIFS('Полная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B65" s="137">
        <f ca="1">IF($D65=0,0,SUMIFS('Полная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C65" s="137">
        <f ca="1">IF($D65=0,0,SUMIFS('Полная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D65" s="137">
        <f ca="1">IF($D65=0,0,SUMIFS('Полная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E65" s="137">
        <f ca="1">IF($D65=0,0,SUMIFS('Полная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F65" s="137">
        <f ca="1">IF($D65=0,0,SUMIFS('Полная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G65" s="137">
        <f ca="1">IF($D65=0,0,SUMIFS('Полная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H65" s="137">
        <f ca="1">IF($D65=0,0,SUMIFS('Полная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I65" s="137">
        <f ca="1">IF($D65=0,0,SUMIFS('Полная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J65" s="137">
        <f ca="1">IF($D65=0,0,SUMIFS('Полная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K65" s="137">
        <f ca="1">IF($D65=0,0,SUMIFS('Полная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L65" s="137">
        <f ca="1">IF($D65=0,0,SUMIFS('Полная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M65" s="137">
        <f ca="1">IF($D65=0,0,SUMIFS('Полная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N65" s="137">
        <f ca="1">IF($D65=0,0,SUMIFS('Полная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O65" s="137">
        <f ca="1">IF($D65=0,0,SUMIFS('Полная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P65" s="137">
        <f ca="1">IF($D65=0,0,SUMIFS('Полная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Q65" s="137">
        <f ca="1">IF($D65=0,0,SUMIFS('Полная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R65" s="137">
        <f ca="1">IF($D65=0,0,SUMIFS('Полная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S65" s="137">
        <f ca="1">IF($D65=0,0,SUMIFS('Полная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T65" s="137">
        <f ca="1">IF($D65=0,0,SUMIFS('Полная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U65" s="137">
        <f ca="1">IF($D65=0,0,SUMIFS('Полная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V65" s="137">
        <f ca="1">IF($D65=0,0,SUMIFS('Полная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W65" s="137">
        <f ca="1">IF($D65=0,0,SUMIFS('Полная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X65" s="137">
        <f ca="1">IF($D65=0,0,SUMIFS('Полная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Y65" s="137">
        <f ca="1">IF($D65=0,0,SUMIFS('Полная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RZ65" s="137">
        <f ca="1">IF($D65=0,0,SUMIFS('Полная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A65" s="137">
        <f ca="1">IF($D65=0,0,SUMIFS('Полная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B65" s="137">
        <f ca="1">IF($D65=0,0,SUMIFS('Полная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C65" s="137">
        <f ca="1">IF($D65=0,0,SUMIFS('Полная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D65" s="137">
        <f ca="1">IF($D65=0,0,SUMIFS('Полная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E65" s="137">
        <f ca="1">IF($D65=0,0,SUMIFS('Полная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F65" s="137">
        <f ca="1">IF($D65=0,0,SUMIFS('Полная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G65" s="137">
        <f ca="1">IF($D65=0,0,SUMIFS('Полная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H65" s="137">
        <f ca="1">IF($D65=0,0,SUMIFS('Полная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I65" s="137">
        <f ca="1">IF($D65=0,0,SUMIFS('Полная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J65" s="137">
        <f ca="1">IF($D65=0,0,SUMIFS('Полная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K65" s="137">
        <f ca="1">IF($D65=0,0,SUMIFS('Полная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L65" s="137">
        <f ca="1">IF($D65=0,0,SUMIFS('Полная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M65" s="137">
        <f ca="1">IF($D65=0,0,SUMIFS('Полная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N65" s="137">
        <f ca="1">IF($D65=0,0,SUMIFS('Полная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O65" s="137">
        <f ca="1">IF($D65=0,0,SUMIFS('Полная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P65" s="137">
        <f ca="1">IF($D65=0,0,SUMIFS('Полная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Q65" s="137">
        <f ca="1">IF($D65=0,0,SUMIFS('Полная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R65" s="137">
        <f ca="1">IF($D65=0,0,SUMIFS('Полная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S65" s="137">
        <f ca="1">IF($D65=0,0,SUMIFS('Полная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T65" s="137">
        <f ca="1">IF($D65=0,0,SUMIFS('Полная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U65" s="137">
        <f ca="1">IF($D65=0,0,SUMIFS('Полная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V65" s="137">
        <f ca="1">IF($D65=0,0,SUMIFS('Полная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W65" s="137">
        <f ca="1">IF($D65=0,0,SUMIFS('Полная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X65" s="137">
        <f ca="1">IF($D65=0,0,SUMIFS('Полная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Y65" s="137">
        <f ca="1">IF($D65=0,0,SUMIFS('Полная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SZ65" s="137">
        <f ca="1">IF($D65=0,0,SUMIFS('Полная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A65" s="137">
        <f ca="1">IF($D65=0,0,SUMIFS('Полная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B65" s="137">
        <f ca="1">IF($D65=0,0,SUMIFS('Полная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C65" s="137">
        <f ca="1">IF($D65=0,0,SUMIFS('Полная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D65" s="137">
        <f ca="1">IF($D65=0,0,SUMIFS('Полная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E65" s="137">
        <f ca="1">IF($D65=0,0,SUMIFS('Полная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F65" s="137">
        <f ca="1">IF($D65=0,0,SUMIFS('Полная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G65" s="137">
        <f ca="1">IF($D65=0,0,SUMIFS('Полная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H65" s="137">
        <f ca="1">IF($D65=0,0,SUMIFS('Полная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I65" s="137">
        <f ca="1">IF($D65=0,0,SUMIFS('Полная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J65" s="137">
        <f ca="1">IF($D65=0,0,SUMIFS('Полная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K65" s="137">
        <f ca="1">IF($D65=0,0,SUMIFS('Полная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L65" s="137">
        <f ca="1">IF($D65=0,0,SUMIFS('Полная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M65" s="137">
        <f ca="1">IF($D65=0,0,SUMIFS('Полная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N65" s="137">
        <f ca="1">IF($D65=0,0,SUMIFS('Полная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O65" s="137">
        <f ca="1">IF($D65=0,0,SUMIFS('Полная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P65" s="137">
        <f ca="1">IF($D65=0,0,SUMIFS('Полная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Q65" s="137">
        <f ca="1">IF($D65=0,0,SUMIFS('Полная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R65" s="137">
        <f ca="1">IF($D65=0,0,SUMIFS('Полная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S65" s="137">
        <f ca="1">IF($D65=0,0,SUMIFS('Полная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T65" s="137">
        <f ca="1">IF($D65=0,0,SUMIFS('Полная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U65" s="137">
        <f ca="1">IF($D65=0,0,SUMIFS('Полная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V65" s="137">
        <f ca="1">IF($D65=0,0,SUMIFS('Полная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W65" s="137">
        <f ca="1">IF($D65=0,0,SUMIFS('Полная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X65" s="137">
        <f ca="1">IF($D65=0,0,SUMIFS('Полная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Y65" s="137">
        <f ca="1">IF($D65=0,0,SUMIFS('Полная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TZ65" s="137">
        <f ca="1">IF($D65=0,0,SUMIFS('Полная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A65" s="137">
        <f ca="1">IF($D65=0,0,SUMIFS('Полная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B65" s="137">
        <f ca="1">IF($D65=0,0,SUMIFS('Полная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C65" s="137">
        <f ca="1">IF($D65=0,0,SUMIFS('Полная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D65" s="137">
        <f ca="1">IF($D65=0,0,SUMIFS('Полная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E65" s="137">
        <f ca="1">IF($D65=0,0,SUMIFS('Полная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F65" s="137">
        <f ca="1">IF($D65=0,0,SUMIFS('Полная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G65" s="137">
        <f ca="1">IF($D65=0,0,SUMIFS('Полная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H65" s="137">
        <f ca="1">IF($D65=0,0,SUMIFS('Полная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I65" s="137">
        <f ca="1">IF($D65=0,0,SUMIFS('Полная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J65" s="137">
        <f ca="1">IF($D65=0,0,SUMIFS('Полная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K65" s="137">
        <f ca="1">IF($D65=0,0,SUMIFS('Полная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L65" s="137">
        <f ca="1">IF($D65=0,0,SUMIFS('Полная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M65" s="137">
        <f ca="1">IF($D65=0,0,SUMIFS('Полная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N65" s="137">
        <f ca="1">IF($D65=0,0,SUMIFS('Полная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O65" s="137">
        <f ca="1">IF($D65=0,0,SUMIFS('Полная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P65" s="137">
        <f ca="1">IF($D65=0,0,SUMIFS('Полная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Q65" s="137">
        <f ca="1">IF($D65=0,0,SUMIFS('Полная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R65" s="137">
        <f ca="1">IF($D65=0,0,SUMIFS('Полная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S65" s="137">
        <f ca="1">IF($D65=0,0,SUMIFS('Полная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T65" s="137">
        <f ca="1">IF($D65=0,0,SUMIFS('Полная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U65" s="137">
        <f ca="1">IF($D65=0,0,SUMIFS('Полная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V65" s="137">
        <f ca="1">IF($D65=0,0,SUMIFS('Полная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W65" s="137">
        <f ca="1">IF($D65=0,0,SUMIFS('Полная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X65" s="137">
        <f ca="1">IF($D65=0,0,SUMIFS('Полная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Y65" s="137">
        <f ca="1">IF($D65=0,0,SUMIFS('Полная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UZ65" s="137">
        <f ca="1">IF($D65=0,0,SUMIFS('Полная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A65" s="137">
        <f ca="1">IF($D65=0,0,SUMIFS('Полная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B65" s="137">
        <f ca="1">IF($D65=0,0,SUMIFS('Полная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C65" s="137">
        <f ca="1">IF($D65=0,0,SUMIFS('Полная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D65" s="137">
        <f ca="1">IF($D65=0,0,SUMIFS('Полная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E65" s="137">
        <f ca="1">IF($D65=0,0,SUMIFS('Полная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F65" s="137">
        <f ca="1">IF($D65=0,0,SUMIFS('Полная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G65" s="137">
        <f ca="1">IF($D65=0,0,SUMIFS('Полная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H65" s="137">
        <f ca="1">IF($D65=0,0,SUMIFS('Полная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I65" s="137">
        <f ca="1">IF($D65=0,0,SUMIFS('Полная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J65" s="137">
        <f ca="1">IF($D65=0,0,SUMIFS('Полная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K65" s="137">
        <f ca="1">IF($D65=0,0,SUMIFS('Полная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L65" s="137">
        <f ca="1">IF($D65=0,0,SUMIFS('Полная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M65" s="137">
        <f ca="1">IF($D65=0,0,SUMIFS('Полная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N65" s="137">
        <f ca="1">IF($D65=0,0,SUMIFS('Полная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O65" s="137">
        <f ca="1">IF($D65=0,0,SUMIFS('Полная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P65" s="137">
        <f ca="1">IF($D65=0,0,SUMIFS('Полная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Q65" s="137">
        <f ca="1">IF($D65=0,0,SUMIFS('Полная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R65" s="137">
        <f ca="1">IF($D65=0,0,SUMIFS('Полная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S65" s="137">
        <f ca="1">IF($D65=0,0,SUMIFS('Полная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T65" s="137">
        <f ca="1">IF($D65=0,0,SUMIFS('Полная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U65" s="137">
        <f ca="1">IF($D65=0,0,SUMIFS('Полная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V65" s="137">
        <f ca="1">IF($D65=0,0,SUMIFS('Полная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W65" s="137">
        <f ca="1">IF($D65=0,0,SUMIFS('Полная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X65" s="137">
        <f ca="1">IF($D65=0,0,SUMIFS('Полная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Y65" s="137">
        <f ca="1">IF($D65=0,0,SUMIFS('Полная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VZ65" s="137">
        <f ca="1">IF($D65=0,0,SUMIFS('Полная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A65" s="137">
        <f ca="1">IF($D65=0,0,SUMIFS('Полная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B65" s="137">
        <f ca="1">IF($D65=0,0,SUMIFS('Полная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C65" s="137">
        <f ca="1">IF($D65=0,0,SUMIFS('Полная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D65" s="137">
        <f ca="1">IF($D65=0,0,SUMIFS('Полная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E65" s="137">
        <f ca="1">IF($D65=0,0,SUMIFS('Полная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F65" s="137">
        <f ca="1">IF($D65=0,0,SUMIFS('Полная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G65" s="137">
        <f ca="1">IF($D65=0,0,SUMIFS('Полная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H65" s="137">
        <f ca="1">IF($D65=0,0,SUMIFS('Полная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I65" s="137">
        <f ca="1">IF($D65=0,0,SUMIFS('Полная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J65" s="137">
        <f ca="1">IF($D65=0,0,SUMIFS('Полная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K65" s="137">
        <f ca="1">IF($D65=0,0,SUMIFS('Полная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L65" s="137">
        <f ca="1">IF($D65=0,0,SUMIFS('Полная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M65" s="137">
        <f ca="1">IF($D65=0,0,SUMIFS('Полная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N65" s="137">
        <f ca="1">IF($D65=0,0,SUMIFS('Полная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O65" s="137">
        <f ca="1">IF($D65=0,0,SUMIFS('Полная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P65" s="137">
        <f ca="1">IF($D65=0,0,SUMIFS('Полная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Q65" s="137">
        <f ca="1">IF($D65=0,0,SUMIFS('Полная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R65" s="137">
        <f ca="1">IF($D65=0,0,SUMIFS('Полная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S65" s="137">
        <f ca="1">IF($D65=0,0,SUMIFS('Полная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T65" s="137">
        <f ca="1">IF($D65=0,0,SUMIFS('Полная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U65" s="137">
        <f ca="1">IF($D65=0,0,SUMIFS('Полная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V65" s="137">
        <f ca="1">IF($D65=0,0,SUMIFS('Полная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W65" s="137">
        <f ca="1">IF($D65=0,0,SUMIFS('Полная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X65" s="137">
        <f ca="1">IF($D65=0,0,SUMIFS('Полная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Y65" s="137">
        <f ca="1">IF($D65=0,0,SUMIFS('Полная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WZ65" s="137">
        <f ca="1">IF($D65=0,0,SUMIFS('Полная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A65" s="137">
        <f ca="1">IF($D65=0,0,SUMIFS('Полная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B65" s="137">
        <f ca="1">IF($D65=0,0,SUMIFS('Полная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C65" s="137">
        <f ca="1">IF($D65=0,0,SUMIFS('Полная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D65" s="137">
        <f ca="1">IF($D65=0,0,SUMIFS('Полная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E65" s="137">
        <f ca="1">IF($D65=0,0,SUMIFS('Полная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F65" s="137">
        <f ca="1">IF($D65=0,0,SUMIFS('Полная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G65" s="137">
        <f ca="1">IF($D65=0,0,SUMIFS('Полная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H65" s="137">
        <f ca="1">IF($D65=0,0,SUMIFS('Полная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I65" s="137">
        <f ca="1">IF($D65=0,0,SUMIFS('Полная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J65" s="137">
        <f ca="1">IF($D65=0,0,SUMIFS('Полная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K65" s="137">
        <f ca="1">IF($D65=0,0,SUMIFS('Полная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L65" s="137">
        <f ca="1">IF($D65=0,0,SUMIFS('Полная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M65" s="137">
        <f ca="1">IF($D65=0,0,SUMIFS('Полная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N65" s="137">
        <f ca="1">IF($D65=0,0,SUMIFS('Полная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O65" s="137">
        <f ca="1">IF($D65=0,0,SUMIFS('Полная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P65" s="141">
        <f ca="1">IF($D65=0,0,SUMIFS('Полная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Q65" s="137">
        <f ca="1">IF($D65=0,0,SUMIFS('Полная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R65" s="137">
        <f ca="1">IF($D65=0,0,SUMIFS('Полная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S65" s="137">
        <f ca="1">IF($D65=0,0,SUMIFS('Полная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T65" s="137">
        <f ca="1">IF($D65=0,0,SUMIFS('Полная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U65" s="137">
        <f ca="1">IF($D65=0,0,SUMIFS('Полная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V65" s="137">
        <f ca="1">IF($D65=0,0,SUMIFS('Полная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W65" s="137">
        <f ca="1">IF($D65=0,0,SUMIFS('Полная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X65" s="137">
        <f ca="1">IF($D65=0,0,SUMIFS('Полная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Y65" s="137">
        <f ca="1">IF($D65=0,0,SUMIFS('Полная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XZ65" s="137">
        <f ca="1">IF($D65=0,0,SUMIFS('Полная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YA65" s="137">
        <f ca="1">IF($D65=0,0,SUMIFS('Полная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YB65" s="137">
        <f ca="1">IF($D65=0,0,SUMIFS('Полная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YC65" s="137">
        <f ca="1">IF($D65=0,0,SUMIFS('Полная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YD65" s="137">
        <f ca="1">IF($D65=0,0,SUMIFS('Полная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YE65" s="141">
        <f ca="1">IF($D65=0,0,SUMIFS('Полная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(Авто)'!YP"&amp;$J$42),$C65)/$D65)</f>
        <v>0</v>
      </c>
      <c r="YF65" s="104"/>
      <c r="YG65" s="94"/>
    </row>
    <row r="66" spans="1:657" s="105" customFormat="1" ht="15" customHeight="1" x14ac:dyDescent="0.25">
      <c r="A66" s="133">
        <v>24</v>
      </c>
      <c r="B66" s="134" t="s">
        <v>782</v>
      </c>
      <c r="C66" s="135" t="s">
        <v>783</v>
      </c>
      <c r="D66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(Авто)'!YP"&amp;$J$42),$C66)</f>
        <v>0</v>
      </c>
      <c r="E66" s="134"/>
      <c r="F66" s="134"/>
      <c r="G66" s="134"/>
      <c r="H66" s="134"/>
      <c r="I66" s="137">
        <f ca="1">IF($D66=0,0,SUMIFS('Полная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66" s="136"/>
      <c r="K66" s="137">
        <f ca="1">IF($D66=0,0,SUMIFS('Полная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66" s="134"/>
      <c r="M66" s="137">
        <f ca="1">IF($D66=0,0,SUMIFS('Полная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66" s="134"/>
      <c r="O66" s="137">
        <f ca="1">IF($D66=0,0,SUMIFS('Полная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66" s="134"/>
      <c r="Q66" s="137">
        <f ca="1">IF($D66=0,0,SUMIFS('Полная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66" s="137">
        <f ca="1">IF($D66=0,0,SUMIFS('Полная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66" s="137">
        <f ca="1">IF($D66=0,0,SUMIFS('Полная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66" s="137">
        <f ca="1">IF($D66=0,0,SUMIFS('Полная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66" s="137">
        <f ca="1">IF($D66=0,0,SUMIFS('Полная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66" s="137">
        <f ca="1">IF($D66=0,0,SUMIFS('Полная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66" s="137">
        <f ca="1">IF($D66=0,0,SUMIFS('Полная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66" s="137">
        <f ca="1">IF($D66=0,0,SUMIFS('Полная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Y66" s="137">
        <f ca="1">IF($D66=0,0,SUMIFS('Полная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Z66" s="137">
        <f ca="1">IF($D66=0,0,SUMIFS('Полная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A66" s="137">
        <f ca="1">IF($D66=0,0,SUMIFS('Полная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B66" s="137">
        <f ca="1">IF($D66=0,0,SUMIFS('Полная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C66" s="137">
        <f ca="1">IF($D66=0,0,SUMIFS('Полная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D66" s="137">
        <f ca="1">IF($D66=0,0,SUMIFS('Полная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E66" s="137">
        <f ca="1">IF($D66=0,0,SUMIFS('Полная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F66" s="137">
        <f ca="1">IF($D66=0,0,SUMIFS('Полная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G66" s="137">
        <f ca="1">IF($D66=0,0,SUMIFS('Полная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H66" s="137">
        <f ca="1">IF($D66=0,0,SUMIFS('Полная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I66" s="137">
        <f ca="1">IF($D66=0,0,SUMIFS('Полная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J66" s="137">
        <f ca="1">IF($D66=0,0,SUMIFS('Полная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K66" s="137">
        <f ca="1">IF($D66=0,0,SUMIFS('Полная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L66" s="137">
        <f ca="1">IF($D66=0,0,SUMIFS('Полная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M66" s="137">
        <f ca="1">IF($D66=0,0,SUMIFS('Полная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N66" s="137">
        <f ca="1">IF($D66=0,0,SUMIFS('Полная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O66" s="137">
        <f ca="1">IF($D66=0,0,SUMIFS('Полная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P66" s="137">
        <f ca="1">IF($D66=0,0,SUMIFS('Полная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Q66" s="137">
        <f ca="1">IF($D66=0,0,SUMIFS('Полная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R66" s="186"/>
      <c r="AS66" s="186"/>
      <c r="AT66" s="187"/>
      <c r="AU66" s="421"/>
      <c r="AV66" s="187"/>
      <c r="AW66" s="421"/>
      <c r="AX66" s="137">
        <f ca="1">IF($D66=0,0,SUMIFS('Полная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Y66" s="137">
        <f ca="1">IF($D66=0,0,SUMIFS('Полная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AZ66" s="137">
        <f ca="1">IF($D66=0,0,SUMIFS('Полная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A66" s="137">
        <f ca="1">IF($D66=0,0,SUMIFS('Полная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B66" s="137">
        <f ca="1">IF($D66=0,0,SUMIFS('Полная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C66" s="137">
        <f ca="1">IF($D66=0,0,SUMIFS('Полная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D66" s="187"/>
      <c r="BE66" s="187"/>
      <c r="BF66" s="137">
        <f ca="1">IF($D66=0,0,SUMIFS('Полная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G66" s="137">
        <f ca="1">IF($D66=0,0,SUMIFS('Полная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H66" s="137">
        <f ca="1">IF($D66=0,0,SUMIFS('Полная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I66" s="137">
        <f ca="1">IF($D66=0,0,SUMIFS('Полная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J66" s="137">
        <f ca="1">IF($D66=0,0,SUMIFS('Полная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K66" s="137">
        <f ca="1">IF($D66=0,0,SUMIFS('Полная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L66" s="187"/>
      <c r="BM66" s="137">
        <f ca="1">IF($D66=0,0,SUMIFS('Полная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N66" s="188"/>
      <c r="BO66" s="134"/>
      <c r="BP66" s="134"/>
      <c r="BQ66" s="137">
        <f ca="1">IF($D66=0,0,SUMIFS('Полная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BR66" s="137"/>
      <c r="BS66" s="134"/>
      <c r="BT66" s="134"/>
      <c r="BU66" s="137"/>
      <c r="BV66" s="134"/>
      <c r="BW66" s="137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7">
        <f ca="1">IF($D66=0,0,SUMIFS('Полная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L66" s="137">
        <f ca="1">IF($D66=0,0,SUMIFS('Полная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M66" s="137">
        <f ca="1">IF($D66=0,0,SUMIFS('Полная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N66" s="137">
        <f ca="1">IF($D66=0,0,SUMIFS('Полная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O66" s="137">
        <f ca="1">IF($D66=0,0,SUMIFS('Полная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P66" s="137">
        <f ca="1">IF($D66=0,0,SUMIFS('Полная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Q66" s="134">
        <f ca="1">IF($D66=0,0,SUMIFS('Полная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R66" s="137">
        <f ca="1">IF($D66=0,0,SUMIFS('Полная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S66" s="137">
        <f ca="1">IF($D66=0,0,SUMIFS('Полная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T66" s="137">
        <f ca="1">IF($D66=0,0,SUMIFS('Полная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U66" s="137">
        <f ca="1">IF($D66=0,0,SUMIFS('Полная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V66" s="137">
        <f ca="1">IF($D66=0,0,SUMIFS('Полная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W66" s="137">
        <f ca="1">IF($D66=0,0,SUMIFS('Полная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X66" s="137">
        <f ca="1">IF($D66=0,0,SUMIFS('Полная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Y66" s="134">
        <f ca="1">IF($D66=0,0,SUMIFS('Полная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CZ66" s="137">
        <f ca="1">IF($D66=0,0,SUMIFS('Полная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A66" s="137">
        <f ca="1">IF($D66=0,0,SUMIFS('Полная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B66" s="137">
        <f ca="1">IF($D66=0,0,SUMIFS('Полная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C66" s="137">
        <f ca="1">IF($D66=0,0,SUMIFS('Полная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D66" s="134"/>
      <c r="DE66" s="137">
        <f ca="1">IF($D66=0,0,SUMIFS('Полная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F66" s="137"/>
      <c r="DG66" s="137">
        <f ca="1">IF($D66=0,0,SUMIFS('Полная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H66" s="137">
        <f ca="1">IF($D66=0,0,SUMIFS('Полная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I66" s="137">
        <f ca="1">IF($D66=0,0,SUMIFS('Полная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J66" s="137">
        <f ca="1">IF($D66=0,0,SUMIFS('Полная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K66" s="137">
        <f ca="1">IF($D66=0,0,SUMIFS('Полная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L66" s="137">
        <f ca="1">IF($D66=0,0,SUMIFS('Полная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M66" s="137">
        <f ca="1">IF($D66=0,0,SUMIFS('Полная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N66" s="137">
        <f ca="1">IF($D66=0,0,SUMIFS('Полная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O66" s="137">
        <f ca="1">IF($D66=0,0,SUMIFS('Полная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P66" s="137">
        <f ca="1">IF($D66=0,0,SUMIFS('Полная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Q66" s="137">
        <f ca="1">IF($D66=0,0,SUMIFS('Полная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R66" s="137">
        <f ca="1">IF($D66=0,0,SUMIFS('Полная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S66" s="137">
        <f ca="1">IF($D66=0,0,SUMIFS('Полная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T66" s="137">
        <f ca="1">IF($D66=0,0,SUMIFS('Полная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U66" s="137">
        <f ca="1">IF($D66=0,0,SUMIFS('Полная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V66" s="137">
        <f ca="1">IF($D66=0,0,SUMIFS('Полная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W66" s="137">
        <f ca="1">IF($D66=0,0,SUMIFS('Полная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X66" s="137">
        <f ca="1">IF($D66=0,0,SUMIFS('Полная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Y66" s="137">
        <f ca="1">IF($D66=0,0,SUMIFS('Полная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DZ66" s="137">
        <f ca="1">IF($D66=0,0,SUMIFS('Полная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A66" s="137">
        <f ca="1">IF($D66=0,0,SUMIFS('Полная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B66" s="137">
        <f ca="1">IF($D66=0,0,SUMIFS('Полная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C66" s="137">
        <f ca="1">IF($D66=0,0,SUMIFS('Полная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D66" s="137">
        <f ca="1">IF($D66=0,0,SUMIFS('Полная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E66" s="137">
        <f ca="1">IF($D66=0,0,SUMIFS('Полная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F66" s="137">
        <f ca="1">IF($D66=0,0,SUMIFS('Полная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G66" s="137">
        <f ca="1">IF($D66=0,0,SUMIFS('Полная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H66" s="137">
        <f ca="1">IF($D66=0,0,SUMIFS('Полная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I66" s="137">
        <f ca="1">IF($D66=0,0,SUMIFS('Полная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J66" s="137">
        <f ca="1">IF($D66=0,0,SUMIFS('Полная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K66" s="137">
        <f ca="1">IF($D66=0,0,SUMIFS('Полная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L66" s="137">
        <f ca="1">IF($D66=0,0,SUMIFS('Полная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M66" s="137">
        <f ca="1">IF($D66=0,0,SUMIFS('Полная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N66" s="137">
        <f ca="1">IF($D66=0,0,SUMIFS('Полная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O66" s="137">
        <f ca="1">IF($D66=0,0,SUMIFS('Полная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P66" s="137">
        <f ca="1">IF($D66=0,0,SUMIFS('Полная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Q66" s="137">
        <f ca="1">IF($D66=0,0,SUMIFS('Полная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R66" s="137">
        <f ca="1">IF($D66=0,0,SUMIFS('Полная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S66" s="137">
        <f ca="1">IF($D66=0,0,SUMIFS('Полная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T66" s="137">
        <f ca="1">IF($D66=0,0,SUMIFS('Полная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U66" s="137">
        <f ca="1">IF($D66=0,0,SUMIFS('Полная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V66" s="137">
        <f ca="1">IF($D66=0,0,SUMIFS('Полная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W66" s="137">
        <f ca="1">IF($D66=0,0,SUMIFS('Полная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X66" s="137">
        <f ca="1">IF($D66=0,0,SUMIFS('Полная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Y66" s="137">
        <f ca="1">IF($D66=0,0,SUMIFS('Полная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EZ66" s="137">
        <f ca="1">IF($D66=0,0,SUMIFS('Полная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A66" s="137">
        <f ca="1">IF($D66=0,0,SUMIFS('Полная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B66" s="137">
        <f ca="1">IF($D66=0,0,SUMIFS('Полная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C66" s="137">
        <f ca="1">IF($D66=0,0,SUMIFS('Полная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D66" s="137">
        <f ca="1">IF($D66=0,0,SUMIFS('Полная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E66" s="137">
        <f ca="1">IF($D66=0,0,SUMIFS('Полная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F66" s="137">
        <f ca="1">IF($D66=0,0,SUMIFS('Полная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G66" s="137">
        <f ca="1">IF($D66=0,0,SUMIFS('Полная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H66" s="137">
        <f ca="1">IF($D66=0,0,SUMIFS('Полная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I66" s="137">
        <f ca="1">IF($D66=0,0,SUMIFS('Полная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J66" s="137">
        <f ca="1">IF($D66=0,0,SUMIFS('Полная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K66" s="137">
        <f ca="1">IF($D66=0,0,SUMIFS('Полная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L66" s="137">
        <f ca="1">IF($D66=0,0,SUMIFS('Полная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M66" s="137">
        <f ca="1">IF($D66=0,0,SUMIFS('Полная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N66" s="137">
        <f ca="1">IF($D66=0,0,SUMIFS('Полная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O66" s="137">
        <f ca="1">IF($D66=0,0,SUMIFS('Полная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P66" s="137">
        <f ca="1">IF($D66=0,0,SUMIFS('Полная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Q66" s="137">
        <f ca="1">IF($D66=0,0,SUMIFS('Полная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R66" s="137">
        <f ca="1">IF($D66=0,0,SUMIFS('Полная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S66" s="137">
        <f ca="1">IF($D66=0,0,SUMIFS('Полная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T66" s="137">
        <f ca="1">IF($D66=0,0,SUMIFS('Полная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U66" s="137">
        <f ca="1">IF($D66=0,0,SUMIFS('Полная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V66" s="137">
        <f ca="1">IF($D66=0,0,SUMIFS('Полная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W66" s="137">
        <f ca="1">IF($D66=0,0,SUMIFS('Полная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X66" s="137">
        <f ca="1">IF($D66=0,0,SUMIFS('Полная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Y66" s="137">
        <f ca="1">IF($D66=0,0,SUMIFS('Полная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FZ66" s="137">
        <f ca="1">IF($D66=0,0,SUMIFS('Полная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A66" s="137">
        <f ca="1">IF($D66=0,0,SUMIFS('Полная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B66" s="137">
        <f ca="1">IF($D66=0,0,SUMIFS('Полная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C66" s="137">
        <f ca="1">IF($D66=0,0,SUMIFS('Полная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D66" s="137">
        <f ca="1">IF($D66=0,0,SUMIFS('Полная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E66" s="137">
        <f ca="1">IF($D66=0,0,SUMIFS('Полная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F66" s="137">
        <f ca="1">IF($D66=0,0,SUMIFS('Полная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G66" s="137">
        <f ca="1">IF($D66=0,0,SUMIFS('Полная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H66" s="137">
        <f ca="1">IF($D66=0,0,SUMIFS('Полная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I66" s="137">
        <f ca="1">IF($D66=0,0,SUMIFS('Полная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J66" s="137">
        <f ca="1">IF($D66=0,0,SUMIFS('Полная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K66" s="137">
        <f ca="1">IF($D66=0,0,SUMIFS('Полная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L66" s="137">
        <f ca="1">IF($D66=0,0,SUMIFS('Полная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M66" s="137">
        <f ca="1">IF($D66=0,0,SUMIFS('Полная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N66" s="137">
        <f ca="1">IF($D66=0,0,SUMIFS('Полная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O66" s="137">
        <f ca="1">IF($D66=0,0,SUMIFS('Полная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P66" s="137">
        <f ca="1">IF($D66=0,0,SUMIFS('Полная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Q66" s="137">
        <f ca="1">IF($D66=0,0,SUMIFS('Полная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R66" s="137">
        <f ca="1">IF($D66=0,0,SUMIFS('Полная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S66" s="137">
        <f ca="1">IF($D66=0,0,SUMIFS('Полная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T66" s="137">
        <f ca="1">IF($D66=0,0,SUMIFS('Полная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U66" s="137">
        <f ca="1">IF($D66=0,0,SUMIFS('Полная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V66" s="137">
        <f ca="1">IF($D66=0,0,SUMIFS('Полная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W66" s="137">
        <f ca="1">IF($D66=0,0,SUMIFS('Полная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X66" s="137">
        <f ca="1">IF($D66=0,0,SUMIFS('Полная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Y66" s="137">
        <f ca="1">IF($D66=0,0,SUMIFS('Полная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GZ66" s="137">
        <f ca="1">IF($D66=0,0,SUMIFS('Полная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A66" s="137">
        <f ca="1">IF($D66=0,0,SUMIFS('Полная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B66" s="137">
        <f ca="1">IF($D66=0,0,SUMIFS('Полная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C66" s="137">
        <f ca="1">IF($D66=0,0,SUMIFS('Полная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D66" s="137">
        <f ca="1">IF($D66=0,0,SUMIFS('Полная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E66" s="137">
        <f ca="1">IF($D66=0,0,SUMIFS('Полная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F66" s="137">
        <f ca="1">IF($D66=0,0,SUMIFS('Полная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G66" s="137">
        <f ca="1">IF($D66=0,0,SUMIFS('Полная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H66" s="137">
        <f ca="1">IF($D66=0,0,SUMIFS('Полная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I66" s="137">
        <f ca="1">IF($D66=0,0,SUMIFS('Полная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J66" s="137">
        <f ca="1">IF($D66=0,0,SUMIFS('Полная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K66" s="137">
        <f ca="1">IF($D66=0,0,SUMIFS('Полная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L66" s="137">
        <f ca="1">IF($D66=0,0,SUMIFS('Полная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M66" s="137">
        <f ca="1">IF($D66=0,0,SUMIFS('Полная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N66" s="137">
        <f ca="1">IF($D66=0,0,SUMIFS('Полная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O66" s="137">
        <f ca="1">IF($D66=0,0,SUMIFS('Полная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P66" s="137">
        <f ca="1">IF($D66=0,0,SUMIFS('Полная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Q66" s="137">
        <f ca="1">IF($D66=0,0,SUMIFS('Полная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R66" s="137">
        <f ca="1">IF($D66=0,0,SUMIFS('Полная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S66" s="137">
        <f ca="1">IF($D66=0,0,SUMIFS('Полная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T66" s="137">
        <f ca="1">IF($D66=0,0,SUMIFS('Полная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U66" s="137">
        <f ca="1">IF($D66=0,0,SUMIFS('Полная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V66" s="137">
        <f ca="1">IF($D66=0,0,SUMIFS('Полная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W66" s="137">
        <f ca="1">IF($D66=0,0,SUMIFS('Полная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X66" s="137">
        <f ca="1">IF($D66=0,0,SUMIFS('Полная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Y66" s="137">
        <f ca="1">IF($D66=0,0,SUMIFS('Полная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HZ66" s="137">
        <f ca="1">IF($D66=0,0,SUMIFS('Полная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A66" s="137">
        <f ca="1">IF($D66=0,0,SUMIFS('Полная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B66" s="137">
        <f ca="1">IF($D66=0,0,SUMIFS('Полная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C66" s="137">
        <f ca="1">IF($D66=0,0,SUMIFS('Полная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D66" s="137">
        <f ca="1">IF($D66=0,0,SUMIFS('Полная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E66" s="137">
        <f ca="1">IF($D66=0,0,SUMIFS('Полная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F66" s="137">
        <f ca="1">IF($D66=0,0,SUMIFS('Полная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G66" s="137">
        <f ca="1">IF($D66=0,0,SUMIFS('Полная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H66" s="137">
        <f ca="1">IF($D66=0,0,SUMIFS('Полная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I66" s="137">
        <f ca="1">IF($D66=0,0,SUMIFS('Полная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J66" s="137">
        <f ca="1">IF($D66=0,0,SUMIFS('Полная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K66" s="137">
        <f ca="1">IF($D66=0,0,SUMIFS('Полная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L66" s="137">
        <f ca="1">IF($D66=0,0,SUMIFS('Полная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M66" s="137">
        <f ca="1">IF($D66=0,0,SUMIFS('Полная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N66" s="137">
        <f ca="1">IF($D66=0,0,SUMIFS('Полная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O66" s="137">
        <f ca="1">IF($D66=0,0,SUMIFS('Полная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P66" s="137">
        <f ca="1">IF($D66=0,0,SUMIFS('Полная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Q66" s="137">
        <f ca="1">IF($D66=0,0,SUMIFS('Полная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R66" s="137">
        <f ca="1">IF($D66=0,0,SUMIFS('Полная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S66" s="137">
        <f ca="1">IF($D66=0,0,SUMIFS('Полная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T66" s="137">
        <f ca="1">IF($D66=0,0,SUMIFS('Полная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U66" s="137">
        <f ca="1">IF($D66=0,0,SUMIFS('Полная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V66" s="137">
        <f ca="1">IF($D66=0,0,SUMIFS('Полная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W66" s="137">
        <f ca="1">IF($D66=0,0,SUMIFS('Полная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X66" s="137">
        <f ca="1">IF($D66=0,0,SUMIFS('Полная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Y66" s="137">
        <f ca="1">IF($D66=0,0,SUMIFS('Полная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IZ66" s="137">
        <f ca="1">IF($D66=0,0,SUMIFS('Полная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A66" s="137">
        <f ca="1">IF($D66=0,0,SUMIFS('Полная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B66" s="137">
        <f ca="1">IF($D66=0,0,SUMIFS('Полная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C66" s="137">
        <f ca="1">IF($D66=0,0,SUMIFS('Полная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D66" s="137">
        <f ca="1">IF($D66=0,0,SUMIFS('Полная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E66" s="137">
        <f ca="1">IF($D66=0,0,SUMIFS('Полная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F66" s="137">
        <f ca="1">IF($D66=0,0,SUMIFS('Полная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G66" s="137">
        <f ca="1">IF($D66=0,0,SUMIFS('Полная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H66" s="137">
        <f ca="1">IF($D66=0,0,SUMIFS('Полная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I66" s="137">
        <f ca="1">IF($D66=0,0,SUMIFS('Полная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J66" s="137">
        <f ca="1">IF($D66=0,0,SUMIFS('Полная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K66" s="137">
        <f ca="1">IF($D66=0,0,SUMIFS('Полная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L66" s="137">
        <f ca="1">IF($D66=0,0,SUMIFS('Полная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M66" s="137">
        <f ca="1">IF($D66=0,0,SUMIFS('Полная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N66" s="137">
        <f ca="1">IF($D66=0,0,SUMIFS('Полная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O66" s="137">
        <f ca="1">IF($D66=0,0,SUMIFS('Полная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P66" s="137">
        <f ca="1">IF($D66=0,0,SUMIFS('Полная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Q66" s="137">
        <f ca="1">IF($D66=0,0,SUMIFS('Полная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R66" s="137">
        <f ca="1">IF($D66=0,0,SUMIFS('Полная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S66" s="137">
        <f ca="1">IF($D66=0,0,SUMIFS('Полная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T66" s="137">
        <f ca="1">IF($D66=0,0,SUMIFS('Полная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U66" s="137">
        <f ca="1">IF($D66=0,0,SUMIFS('Полная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V66" s="137">
        <f ca="1">IF($D66=0,0,SUMIFS('Полная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W66" s="137">
        <f ca="1">IF($D66=0,0,SUMIFS('Полная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X66" s="137">
        <f ca="1">IF($D66=0,0,SUMIFS('Полная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Y66" s="137">
        <f ca="1">IF($D66=0,0,SUMIFS('Полная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JZ66" s="137">
        <f ca="1">IF($D66=0,0,SUMIFS('Полная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A66" s="137">
        <f ca="1">IF($D66=0,0,SUMIFS('Полная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B66" s="137">
        <f ca="1">IF($D66=0,0,SUMIFS('Полная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C66" s="137">
        <f ca="1">IF($D66=0,0,SUMIFS('Полная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D66" s="137">
        <f ca="1">IF($D66=0,0,SUMIFS('Полная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E66" s="137">
        <f ca="1">IF($D66=0,0,SUMIFS('Полная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F66" s="137">
        <f ca="1">IF($D66=0,0,SUMIFS('Полная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G66" s="137">
        <f ca="1">IF($D66=0,0,SUMIFS('Полная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H66" s="137">
        <f ca="1">IF($D66=0,0,SUMIFS('Полная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I66" s="137">
        <f ca="1">IF($D66=0,0,SUMIFS('Полная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J66" s="137">
        <f ca="1">IF($D66=0,0,SUMIFS('Полная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K66" s="137">
        <f ca="1">IF($D66=0,0,SUMIFS('Полная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L66" s="137">
        <f ca="1">IF($D66=0,0,SUMIFS('Полная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M66" s="137">
        <f ca="1">IF($D66=0,0,SUMIFS('Полная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N66" s="137">
        <f ca="1">IF($D66=0,0,SUMIFS('Полная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O66" s="137">
        <f ca="1">IF($D66=0,0,SUMIFS('Полная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P66" s="137">
        <f ca="1">IF($D66=0,0,SUMIFS('Полная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Q66" s="137">
        <f ca="1">IF($D66=0,0,SUMIFS('Полная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R66" s="137">
        <f ca="1">IF($D66=0,0,SUMIFS('Полная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S66" s="137">
        <f ca="1">IF($D66=0,0,SUMIFS('Полная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T66" s="137">
        <f ca="1">IF($D66=0,0,SUMIFS('Полная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U66" s="137">
        <f ca="1">IF($D66=0,0,SUMIFS('Полная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V66" s="137">
        <f ca="1">IF($D66=0,0,SUMIFS('Полная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W66" s="137">
        <f ca="1">IF($D66=0,0,SUMIFS('Полная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X66" s="137">
        <f ca="1">IF($D66=0,0,SUMIFS('Полная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Y66" s="137">
        <f ca="1">IF($D66=0,0,SUMIFS('Полная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KZ66" s="137">
        <f ca="1">IF($D66=0,0,SUMIFS('Полная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A66" s="137">
        <f ca="1">IF($D66=0,0,SUMIFS('Полная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B66" s="137">
        <f ca="1">IF($D66=0,0,SUMIFS('Полная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C66" s="137">
        <f ca="1">IF($D66=0,0,SUMIFS('Полная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D66" s="137">
        <f ca="1">IF($D66=0,0,SUMIFS('Полная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E66" s="137">
        <f ca="1">IF($D66=0,0,SUMIFS('Полная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F66" s="137">
        <f ca="1">IF($D66=0,0,SUMIFS('Полная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G66" s="137">
        <f ca="1">IF($D66=0,0,SUMIFS('Полная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H66" s="137">
        <f ca="1">IF($D66=0,0,SUMIFS('Полная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I66" s="137">
        <f ca="1">IF($D66=0,0,SUMIFS('Полная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J66" s="137">
        <f ca="1">IF($D66=0,0,SUMIFS('Полная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K66" s="137">
        <f ca="1">IF($D66=0,0,SUMIFS('Полная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L66" s="137">
        <f ca="1">IF($D66=0,0,SUMIFS('Полная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M66" s="137">
        <f ca="1">IF($D66=0,0,SUMIFS('Полная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N66" s="137">
        <f ca="1">IF($D66=0,0,SUMIFS('Полная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O66" s="137">
        <f ca="1">IF($D66=0,0,SUMIFS('Полная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P66" s="137">
        <f ca="1">IF($D66=0,0,SUMIFS('Полная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Q66" s="137">
        <f ca="1">IF($D66=0,0,SUMIFS('Полная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R66" s="137">
        <f ca="1">IF($D66=0,0,SUMIFS('Полная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S66" s="137">
        <f ca="1">IF($D66=0,0,SUMIFS('Полная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T66" s="137">
        <f ca="1">IF($D66=0,0,SUMIFS('Полная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U66" s="137">
        <f ca="1">IF($D66=0,0,SUMIFS('Полная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V66" s="137">
        <f ca="1">IF($D66=0,0,SUMIFS('Полная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W66" s="137">
        <f ca="1">IF($D66=0,0,SUMIFS('Полная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X66" s="137">
        <f ca="1">IF($D66=0,0,SUMIFS('Полная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Y66" s="137">
        <f ca="1">IF($D66=0,0,SUMIFS('Полная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LZ66" s="137">
        <f ca="1">IF($D66=0,0,SUMIFS('Полная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A66" s="137">
        <f ca="1">IF($D66=0,0,SUMIFS('Полная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B66" s="137">
        <f ca="1">IF($D66=0,0,SUMIFS('Полная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C66" s="137">
        <f ca="1">IF($D66=0,0,SUMIFS('Полная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D66" s="137">
        <f ca="1">IF($D66=0,0,SUMIFS('Полная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E66" s="137">
        <f ca="1">IF($D66=0,0,SUMIFS('Полная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F66" s="137">
        <f ca="1">IF($D66=0,0,SUMIFS('Полная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G66" s="137">
        <f ca="1">IF($D66=0,0,SUMIFS('Полная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H66" s="137">
        <f ca="1">IF($D66=0,0,SUMIFS('Полная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I66" s="137">
        <f ca="1">IF($D66=0,0,SUMIFS('Полная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J66" s="137">
        <f ca="1">IF($D66=0,0,SUMIFS('Полная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K66" s="137">
        <f ca="1">IF($D66=0,0,SUMIFS('Полная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L66" s="137">
        <f ca="1">IF($D66=0,0,SUMIFS('Полная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M66" s="137">
        <f ca="1">IF($D66=0,0,SUMIFS('Полная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N66" s="137">
        <f ca="1">IF($D66=0,0,SUMIFS('Полная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O66" s="137">
        <f ca="1">IF($D66=0,0,SUMIFS('Полная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P66" s="137">
        <f ca="1">IF($D66=0,0,SUMIFS('Полная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Q66" s="137">
        <f ca="1">IF($D66=0,0,SUMIFS('Полная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R66" s="137">
        <f ca="1">IF($D66=0,0,SUMIFS('Полная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S66" s="137">
        <f ca="1">IF($D66=0,0,SUMIFS('Полная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T66" s="137">
        <f ca="1">IF($D66=0,0,SUMIFS('Полная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U66" s="137">
        <f ca="1">IF($D66=0,0,SUMIFS('Полная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V66" s="137">
        <f ca="1">IF($D66=0,0,SUMIFS('Полная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W66" s="137">
        <f ca="1">IF($D66=0,0,SUMIFS('Полная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X66" s="137">
        <f ca="1">IF($D66=0,0,SUMIFS('Полная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Y66" s="137">
        <f ca="1">IF($D66=0,0,SUMIFS('Полная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MZ66" s="137">
        <f ca="1">IF($D66=0,0,SUMIFS('Полная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A66" s="137">
        <f ca="1">IF($D66=0,0,SUMIFS('Полная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B66" s="137">
        <f ca="1">IF($D66=0,0,SUMIFS('Полная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C66" s="137">
        <f ca="1">IF($D66=0,0,SUMIFS('Полная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D66" s="137">
        <f ca="1">IF($D66=0,0,SUMIFS('Полная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E66" s="137">
        <f ca="1">IF($D66=0,0,SUMIFS('Полная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F66" s="137">
        <f ca="1">IF($D66=0,0,SUMIFS('Полная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G66" s="137">
        <f ca="1">IF($D66=0,0,SUMIFS('Полная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H66" s="137">
        <f ca="1">IF($D66=0,0,SUMIFS('Полная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I66" s="137">
        <f ca="1">IF($D66=0,0,SUMIFS('Полная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J66" s="137">
        <f ca="1">IF($D66=0,0,SUMIFS('Полная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K66" s="137">
        <f ca="1">IF($D66=0,0,SUMIFS('Полная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L66" s="137">
        <f ca="1">IF($D66=0,0,SUMIFS('Полная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M66" s="137">
        <f ca="1">IF($D66=0,0,SUMIFS('Полная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N66" s="137">
        <f ca="1">IF($D66=0,0,SUMIFS('Полная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O66" s="137">
        <f ca="1">IF($D66=0,0,SUMIFS('Полная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P66" s="137">
        <f ca="1">IF($D66=0,0,SUMIFS('Полная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Q66" s="137">
        <f ca="1">IF($D66=0,0,SUMIFS('Полная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R66" s="137">
        <f ca="1">IF($D66=0,0,SUMIFS('Полная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S66" s="137">
        <f ca="1">IF($D66=0,0,SUMIFS('Полная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T66" s="137">
        <f ca="1">IF($D66=0,0,SUMIFS('Полная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U66" s="137">
        <f ca="1">IF($D66=0,0,SUMIFS('Полная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V66" s="137">
        <f ca="1">IF($D66=0,0,SUMIFS('Полная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W66" s="137">
        <f ca="1">IF($D66=0,0,SUMIFS('Полная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X66" s="137">
        <f ca="1">IF($D66=0,0,SUMIFS('Полная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Y66" s="137">
        <f ca="1">IF($D66=0,0,SUMIFS('Полная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NZ66" s="137">
        <f ca="1">IF($D66=0,0,SUMIFS('Полная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A66" s="137">
        <f ca="1">IF($D66=0,0,SUMIFS('Полная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B66" s="137">
        <f ca="1">IF($D66=0,0,SUMIFS('Полная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C66" s="137">
        <f ca="1">IF($D66=0,0,SUMIFS('Полная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D66" s="137">
        <f ca="1">IF($D66=0,0,SUMIFS('Полная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E66" s="137">
        <f ca="1">IF($D66=0,0,SUMIFS('Полная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F66" s="137">
        <f ca="1">IF($D66=0,0,SUMIFS('Полная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G66" s="137">
        <f ca="1">IF($D66=0,0,SUMIFS('Полная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H66" s="137">
        <f ca="1">IF($D66=0,0,SUMIFS('Полная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I66" s="137">
        <f ca="1">IF($D66=0,0,SUMIFS('Полная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J66" s="137">
        <f ca="1">IF($D66=0,0,SUMIFS('Полная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K66" s="137">
        <f ca="1">IF($D66=0,0,SUMIFS('Полная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L66" s="137">
        <f ca="1">IF($D66=0,0,SUMIFS('Полная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M66" s="137">
        <f ca="1">IF($D66=0,0,SUMIFS('Полная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N66" s="137">
        <f ca="1">IF($D66=0,0,SUMIFS('Полная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O66" s="137">
        <f ca="1">IF($D66=0,0,SUMIFS('Полная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P66" s="137">
        <f ca="1">IF($D66=0,0,SUMIFS('Полная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Q66" s="137">
        <f ca="1">IF($D66=0,0,SUMIFS('Полная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R66" s="137">
        <f ca="1">IF($D66=0,0,SUMIFS('Полная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S66" s="137">
        <f ca="1">IF($D66=0,0,SUMIFS('Полная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T66" s="137">
        <f ca="1">IF($D66=0,0,SUMIFS('Полная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U66" s="137">
        <f ca="1">IF($D66=0,0,SUMIFS('Полная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V66" s="137">
        <f ca="1">IF($D66=0,0,SUMIFS('Полная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W66" s="137">
        <f ca="1">IF($D66=0,0,SUMIFS('Полная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X66" s="137">
        <f ca="1">IF($D66=0,0,SUMIFS('Полная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Y66" s="137">
        <f ca="1">IF($D66=0,0,SUMIFS('Полная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OZ66" s="137">
        <f ca="1">IF($D66=0,0,SUMIFS('Полная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A66" s="137">
        <f ca="1">IF($D66=0,0,SUMIFS('Полная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B66" s="137">
        <f ca="1">IF($D66=0,0,SUMIFS('Полная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C66" s="137">
        <f ca="1">IF($D66=0,0,SUMIFS('Полная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D66" s="137">
        <f ca="1">IF($D66=0,0,SUMIFS('Полная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E66" s="137">
        <f ca="1">IF($D66=0,0,SUMIFS('Полная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F66" s="137">
        <f ca="1">IF($D66=0,0,SUMIFS('Полная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G66" s="137">
        <f ca="1">IF($D66=0,0,SUMIFS('Полная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H66" s="137">
        <f ca="1">IF($D66=0,0,SUMIFS('Полная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I66" s="137">
        <f ca="1">IF($D66=0,0,SUMIFS('Полная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J66" s="137">
        <f ca="1">IF($D66=0,0,SUMIFS('Полная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K66" s="137">
        <f ca="1">IF($D66=0,0,SUMIFS('Полная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L66" s="137">
        <f ca="1">IF($D66=0,0,SUMIFS('Полная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M66" s="137">
        <f ca="1">IF($D66=0,0,SUMIFS('Полная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N66" s="137">
        <f ca="1">IF($D66=0,0,SUMIFS('Полная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O66" s="137">
        <f ca="1">IF($D66=0,0,SUMIFS('Полная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P66" s="137">
        <f ca="1">IF($D66=0,0,SUMIFS('Полная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Q66" s="137">
        <f ca="1">IF($D66=0,0,SUMIFS('Полная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R66" s="137">
        <f ca="1">IF($D66=0,0,SUMIFS('Полная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S66" s="137">
        <f ca="1">IF($D66=0,0,SUMIFS('Полная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T66" s="137">
        <f ca="1">IF($D66=0,0,SUMIFS('Полная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U66" s="137">
        <f ca="1">IF($D66=0,0,SUMIFS('Полная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V66" s="137">
        <f ca="1">IF($D66=0,0,SUMIFS('Полная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W66" s="137">
        <f ca="1">IF($D66=0,0,SUMIFS('Полная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X66" s="137">
        <f ca="1">IF($D66=0,0,SUMIFS('Полная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Y66" s="137">
        <f ca="1">IF($D66=0,0,SUMIFS('Полная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PZ66" s="137">
        <f ca="1">IF($D66=0,0,SUMIFS('Полная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A66" s="137">
        <f ca="1">IF($D66=0,0,SUMIFS('Полная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B66" s="137">
        <f ca="1">IF($D66=0,0,SUMIFS('Полная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C66" s="137">
        <f ca="1">IF($D66=0,0,SUMIFS('Полная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D66" s="137">
        <f ca="1">IF($D66=0,0,SUMIFS('Полная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E66" s="137">
        <f ca="1">IF($D66=0,0,SUMIFS('Полная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F66" s="137">
        <f ca="1">IF($D66=0,0,SUMIFS('Полная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G66" s="137">
        <f ca="1">IF($D66=0,0,SUMIFS('Полная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H66" s="137">
        <f ca="1">IF($D66=0,0,SUMIFS('Полная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I66" s="137">
        <f ca="1">IF($D66=0,0,SUMIFS('Полная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J66" s="137">
        <f ca="1">IF($D66=0,0,SUMIFS('Полная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K66" s="137">
        <f ca="1">IF($D66=0,0,SUMIFS('Полная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L66" s="137">
        <f ca="1">IF($D66=0,0,SUMIFS('Полная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M66" s="137">
        <f ca="1">IF($D66=0,0,SUMIFS('Полная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N66" s="137">
        <f ca="1">IF($D66=0,0,SUMIFS('Полная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O66" s="137">
        <f ca="1">IF($D66=0,0,SUMIFS('Полная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P66" s="137">
        <f ca="1">IF($D66=0,0,SUMIFS('Полная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Q66" s="137">
        <f ca="1">IF($D66=0,0,SUMIFS('Полная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R66" s="137">
        <f ca="1">IF($D66=0,0,SUMIFS('Полная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S66" s="137">
        <f ca="1">IF($D66=0,0,SUMIFS('Полная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T66" s="137">
        <f ca="1">IF($D66=0,0,SUMIFS('Полная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U66" s="137">
        <f ca="1">IF($D66=0,0,SUMIFS('Полная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V66" s="137">
        <f ca="1">IF($D66=0,0,SUMIFS('Полная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W66" s="137">
        <f ca="1">IF($D66=0,0,SUMIFS('Полная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X66" s="137">
        <f ca="1">IF($D66=0,0,SUMIFS('Полная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Y66" s="137">
        <f ca="1">IF($D66=0,0,SUMIFS('Полная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QZ66" s="137">
        <f ca="1">IF($D66=0,0,SUMIFS('Полная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A66" s="137">
        <f ca="1">IF($D66=0,0,SUMIFS('Полная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B66" s="137">
        <f ca="1">IF($D66=0,0,SUMIFS('Полная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C66" s="137">
        <f ca="1">IF($D66=0,0,SUMIFS('Полная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D66" s="137">
        <f ca="1">IF($D66=0,0,SUMIFS('Полная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E66" s="137">
        <f ca="1">IF($D66=0,0,SUMIFS('Полная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F66" s="137">
        <f ca="1">IF($D66=0,0,SUMIFS('Полная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G66" s="137">
        <f ca="1">IF($D66=0,0,SUMIFS('Полная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H66" s="137">
        <f ca="1">IF($D66=0,0,SUMIFS('Полная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I66" s="137">
        <f ca="1">IF($D66=0,0,SUMIFS('Полная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J66" s="137">
        <f ca="1">IF($D66=0,0,SUMIFS('Полная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K66" s="137">
        <f ca="1">IF($D66=0,0,SUMIFS('Полная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L66" s="137">
        <f ca="1">IF($D66=0,0,SUMIFS('Полная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M66" s="137">
        <f ca="1">IF($D66=0,0,SUMIFS('Полная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N66" s="137">
        <f ca="1">IF($D66=0,0,SUMIFS('Полная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O66" s="137">
        <f ca="1">IF($D66=0,0,SUMIFS('Полная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P66" s="137">
        <f ca="1">IF($D66=0,0,SUMIFS('Полная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Q66" s="137">
        <f ca="1">IF($D66=0,0,SUMIFS('Полная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R66" s="137">
        <f ca="1">IF($D66=0,0,SUMIFS('Полная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S66" s="137">
        <f ca="1">IF($D66=0,0,SUMIFS('Полная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T66" s="137">
        <f ca="1">IF($D66=0,0,SUMIFS('Полная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U66" s="137">
        <f ca="1">IF($D66=0,0,SUMIFS('Полная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V66" s="137">
        <f ca="1">IF($D66=0,0,SUMIFS('Полная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W66" s="137">
        <f ca="1">IF($D66=0,0,SUMIFS('Полная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X66" s="137">
        <f ca="1">IF($D66=0,0,SUMIFS('Полная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Y66" s="137">
        <f ca="1">IF($D66=0,0,SUMIFS('Полная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RZ66" s="137">
        <f ca="1">IF($D66=0,0,SUMIFS('Полная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A66" s="137">
        <f ca="1">IF($D66=0,0,SUMIFS('Полная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B66" s="137">
        <f ca="1">IF($D66=0,0,SUMIFS('Полная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C66" s="137">
        <f ca="1">IF($D66=0,0,SUMIFS('Полная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D66" s="137">
        <f ca="1">IF($D66=0,0,SUMIFS('Полная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E66" s="137">
        <f ca="1">IF($D66=0,0,SUMIFS('Полная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F66" s="137">
        <f ca="1">IF($D66=0,0,SUMIFS('Полная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G66" s="137">
        <f ca="1">IF($D66=0,0,SUMIFS('Полная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H66" s="137">
        <f ca="1">IF($D66=0,0,SUMIFS('Полная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I66" s="137">
        <f ca="1">IF($D66=0,0,SUMIFS('Полная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J66" s="137">
        <f ca="1">IF($D66=0,0,SUMIFS('Полная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K66" s="137">
        <f ca="1">IF($D66=0,0,SUMIFS('Полная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L66" s="137">
        <f ca="1">IF($D66=0,0,SUMIFS('Полная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M66" s="137">
        <f ca="1">IF($D66=0,0,SUMIFS('Полная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N66" s="137">
        <f ca="1">IF($D66=0,0,SUMIFS('Полная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O66" s="137">
        <f ca="1">IF($D66=0,0,SUMIFS('Полная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P66" s="137">
        <f ca="1">IF($D66=0,0,SUMIFS('Полная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Q66" s="137">
        <f ca="1">IF($D66=0,0,SUMIFS('Полная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R66" s="137">
        <f ca="1">IF($D66=0,0,SUMIFS('Полная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S66" s="137">
        <f ca="1">IF($D66=0,0,SUMIFS('Полная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T66" s="137">
        <f ca="1">IF($D66=0,0,SUMIFS('Полная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U66" s="137">
        <f ca="1">IF($D66=0,0,SUMIFS('Полная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V66" s="137">
        <f ca="1">IF($D66=0,0,SUMIFS('Полная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W66" s="137">
        <f ca="1">IF($D66=0,0,SUMIFS('Полная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X66" s="137">
        <f ca="1">IF($D66=0,0,SUMIFS('Полная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Y66" s="137">
        <f ca="1">IF($D66=0,0,SUMIFS('Полная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SZ66" s="137">
        <f ca="1">IF($D66=0,0,SUMIFS('Полная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A66" s="137">
        <f ca="1">IF($D66=0,0,SUMIFS('Полная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B66" s="137">
        <f ca="1">IF($D66=0,0,SUMIFS('Полная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C66" s="137">
        <f ca="1">IF($D66=0,0,SUMIFS('Полная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D66" s="137">
        <f ca="1">IF($D66=0,0,SUMIFS('Полная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E66" s="137">
        <f ca="1">IF($D66=0,0,SUMIFS('Полная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F66" s="137">
        <f ca="1">IF($D66=0,0,SUMIFS('Полная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G66" s="137">
        <f ca="1">IF($D66=0,0,SUMIFS('Полная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H66" s="137">
        <f ca="1">IF($D66=0,0,SUMIFS('Полная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I66" s="137">
        <f ca="1">IF($D66=0,0,SUMIFS('Полная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J66" s="137">
        <f ca="1">IF($D66=0,0,SUMIFS('Полная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K66" s="137">
        <f ca="1">IF($D66=0,0,SUMIFS('Полная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L66" s="137">
        <f ca="1">IF($D66=0,0,SUMIFS('Полная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M66" s="137">
        <f ca="1">IF($D66=0,0,SUMIFS('Полная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N66" s="137">
        <f ca="1">IF($D66=0,0,SUMIFS('Полная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O66" s="137">
        <f ca="1">IF($D66=0,0,SUMIFS('Полная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P66" s="137">
        <f ca="1">IF($D66=0,0,SUMIFS('Полная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Q66" s="137">
        <f ca="1">IF($D66=0,0,SUMIFS('Полная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R66" s="137">
        <f ca="1">IF($D66=0,0,SUMIFS('Полная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S66" s="137">
        <f ca="1">IF($D66=0,0,SUMIFS('Полная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T66" s="137">
        <f ca="1">IF($D66=0,0,SUMIFS('Полная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U66" s="137">
        <f ca="1">IF($D66=0,0,SUMIFS('Полная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V66" s="137">
        <f ca="1">IF($D66=0,0,SUMIFS('Полная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W66" s="137">
        <f ca="1">IF($D66=0,0,SUMIFS('Полная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X66" s="137">
        <f ca="1">IF($D66=0,0,SUMIFS('Полная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Y66" s="137">
        <f ca="1">IF($D66=0,0,SUMIFS('Полная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TZ66" s="137">
        <f ca="1">IF($D66=0,0,SUMIFS('Полная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A66" s="137">
        <f ca="1">IF($D66=0,0,SUMIFS('Полная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B66" s="137">
        <f ca="1">IF($D66=0,0,SUMIFS('Полная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C66" s="137">
        <f ca="1">IF($D66=0,0,SUMIFS('Полная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D66" s="137">
        <f ca="1">IF($D66=0,0,SUMIFS('Полная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E66" s="137">
        <f ca="1">IF($D66=0,0,SUMIFS('Полная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F66" s="137">
        <f ca="1">IF($D66=0,0,SUMIFS('Полная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G66" s="137">
        <f ca="1">IF($D66=0,0,SUMIFS('Полная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H66" s="137">
        <f ca="1">IF($D66=0,0,SUMIFS('Полная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I66" s="137">
        <f ca="1">IF($D66=0,0,SUMIFS('Полная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J66" s="137">
        <f ca="1">IF($D66=0,0,SUMIFS('Полная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K66" s="137">
        <f ca="1">IF($D66=0,0,SUMIFS('Полная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L66" s="137">
        <f ca="1">IF($D66=0,0,SUMIFS('Полная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M66" s="137">
        <f ca="1">IF($D66=0,0,SUMIFS('Полная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N66" s="137">
        <f ca="1">IF($D66=0,0,SUMIFS('Полная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O66" s="137">
        <f ca="1">IF($D66=0,0,SUMIFS('Полная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P66" s="137">
        <f ca="1">IF($D66=0,0,SUMIFS('Полная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Q66" s="137">
        <f ca="1">IF($D66=0,0,SUMIFS('Полная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R66" s="137">
        <f ca="1">IF($D66=0,0,SUMIFS('Полная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S66" s="137">
        <f ca="1">IF($D66=0,0,SUMIFS('Полная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T66" s="137">
        <f ca="1">IF($D66=0,0,SUMIFS('Полная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U66" s="137">
        <f ca="1">IF($D66=0,0,SUMIFS('Полная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V66" s="137">
        <f ca="1">IF($D66=0,0,SUMIFS('Полная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W66" s="137">
        <f ca="1">IF($D66=0,0,SUMIFS('Полная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X66" s="137">
        <f ca="1">IF($D66=0,0,SUMIFS('Полная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Y66" s="137">
        <f ca="1">IF($D66=0,0,SUMIFS('Полная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UZ66" s="137">
        <f ca="1">IF($D66=0,0,SUMIFS('Полная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A66" s="137">
        <f ca="1">IF($D66=0,0,SUMIFS('Полная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B66" s="137">
        <f ca="1">IF($D66=0,0,SUMIFS('Полная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C66" s="137">
        <f ca="1">IF($D66=0,0,SUMIFS('Полная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D66" s="137">
        <f ca="1">IF($D66=0,0,SUMIFS('Полная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E66" s="137">
        <f ca="1">IF($D66=0,0,SUMIFS('Полная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F66" s="137">
        <f ca="1">IF($D66=0,0,SUMIFS('Полная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G66" s="137">
        <f ca="1">IF($D66=0,0,SUMIFS('Полная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H66" s="137">
        <f ca="1">IF($D66=0,0,SUMIFS('Полная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I66" s="137">
        <f ca="1">IF($D66=0,0,SUMIFS('Полная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J66" s="137">
        <f ca="1">IF($D66=0,0,SUMIFS('Полная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K66" s="137">
        <f ca="1">IF($D66=0,0,SUMIFS('Полная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L66" s="137">
        <f ca="1">IF($D66=0,0,SUMIFS('Полная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M66" s="137">
        <f ca="1">IF($D66=0,0,SUMIFS('Полная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N66" s="137">
        <f ca="1">IF($D66=0,0,SUMIFS('Полная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O66" s="137">
        <f ca="1">IF($D66=0,0,SUMIFS('Полная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P66" s="137">
        <f ca="1">IF($D66=0,0,SUMIFS('Полная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Q66" s="137">
        <f ca="1">IF($D66=0,0,SUMIFS('Полная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R66" s="137">
        <f ca="1">IF($D66=0,0,SUMIFS('Полная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S66" s="137">
        <f ca="1">IF($D66=0,0,SUMIFS('Полная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T66" s="137">
        <f ca="1">IF($D66=0,0,SUMIFS('Полная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U66" s="137">
        <f ca="1">IF($D66=0,0,SUMIFS('Полная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V66" s="137">
        <f ca="1">IF($D66=0,0,SUMIFS('Полная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W66" s="137">
        <f ca="1">IF($D66=0,0,SUMIFS('Полная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X66" s="137">
        <f ca="1">IF($D66=0,0,SUMIFS('Полная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Y66" s="137">
        <f ca="1">IF($D66=0,0,SUMIFS('Полная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VZ66" s="137">
        <f ca="1">IF($D66=0,0,SUMIFS('Полная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A66" s="137">
        <f ca="1">IF($D66=0,0,SUMIFS('Полная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B66" s="137">
        <f ca="1">IF($D66=0,0,SUMIFS('Полная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C66" s="137">
        <f ca="1">IF($D66=0,0,SUMIFS('Полная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D66" s="137">
        <f ca="1">IF($D66=0,0,SUMIFS('Полная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E66" s="137">
        <f ca="1">IF($D66=0,0,SUMIFS('Полная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F66" s="137">
        <f ca="1">IF($D66=0,0,SUMIFS('Полная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G66" s="137">
        <f ca="1">IF($D66=0,0,SUMIFS('Полная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H66" s="137">
        <f ca="1">IF($D66=0,0,SUMIFS('Полная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I66" s="137">
        <f ca="1">IF($D66=0,0,SUMIFS('Полная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J66" s="137">
        <f ca="1">IF($D66=0,0,SUMIFS('Полная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K66" s="137">
        <f ca="1">IF($D66=0,0,SUMIFS('Полная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L66" s="137">
        <f ca="1">IF($D66=0,0,SUMIFS('Полная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M66" s="137">
        <f ca="1">IF($D66=0,0,SUMIFS('Полная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N66" s="137">
        <f ca="1">IF($D66=0,0,SUMIFS('Полная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O66" s="137">
        <f ca="1">IF($D66=0,0,SUMIFS('Полная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P66" s="137">
        <f ca="1">IF($D66=0,0,SUMIFS('Полная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Q66" s="137">
        <f ca="1">IF($D66=0,0,SUMIFS('Полная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R66" s="137">
        <f ca="1">IF($D66=0,0,SUMIFS('Полная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S66" s="137">
        <f ca="1">IF($D66=0,0,SUMIFS('Полная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T66" s="137">
        <f ca="1">IF($D66=0,0,SUMIFS('Полная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U66" s="137">
        <f ca="1">IF($D66=0,0,SUMIFS('Полная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V66" s="137">
        <f ca="1">IF($D66=0,0,SUMIFS('Полная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W66" s="137">
        <f ca="1">IF($D66=0,0,SUMIFS('Полная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X66" s="137">
        <f ca="1">IF($D66=0,0,SUMIFS('Полная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Y66" s="137">
        <f ca="1">IF($D66=0,0,SUMIFS('Полная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WZ66" s="137">
        <f ca="1">IF($D66=0,0,SUMIFS('Полная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A66" s="137">
        <f ca="1">IF($D66=0,0,SUMIFS('Полная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B66" s="137">
        <f ca="1">IF($D66=0,0,SUMIFS('Полная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C66" s="137">
        <f ca="1">IF($D66=0,0,SUMIFS('Полная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D66" s="137">
        <f ca="1">IF($D66=0,0,SUMIFS('Полная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E66" s="137">
        <f ca="1">IF($D66=0,0,SUMIFS('Полная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F66" s="137">
        <f ca="1">IF($D66=0,0,SUMIFS('Полная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G66" s="137">
        <f ca="1">IF($D66=0,0,SUMIFS('Полная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H66" s="137">
        <f ca="1">IF($D66=0,0,SUMIFS('Полная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I66" s="137">
        <f ca="1">IF($D66=0,0,SUMIFS('Полная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J66" s="137">
        <f ca="1">IF($D66=0,0,SUMIFS('Полная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K66" s="137">
        <f ca="1">IF($D66=0,0,SUMIFS('Полная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L66" s="137">
        <f ca="1">IF($D66=0,0,SUMIFS('Полная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M66" s="137">
        <f ca="1">IF($D66=0,0,SUMIFS('Полная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N66" s="137">
        <f ca="1">IF($D66=0,0,SUMIFS('Полная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O66" s="137">
        <f ca="1">IF($D66=0,0,SUMIFS('Полная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P66" s="141">
        <f ca="1">IF($D66=0,0,SUMIFS('Полная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Q66" s="137">
        <f ca="1">IF($D66=0,0,SUMIFS('Полная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R66" s="137">
        <f ca="1">IF($D66=0,0,SUMIFS('Полная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S66" s="137">
        <f ca="1">IF($D66=0,0,SUMIFS('Полная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T66" s="137">
        <f ca="1">IF($D66=0,0,SUMIFS('Полная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U66" s="137">
        <f ca="1">IF($D66=0,0,SUMIFS('Полная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V66" s="137">
        <f ca="1">IF($D66=0,0,SUMIFS('Полная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W66" s="137">
        <f ca="1">IF($D66=0,0,SUMIFS('Полная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X66" s="137">
        <f ca="1">IF($D66=0,0,SUMIFS('Полная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Y66" s="137">
        <f ca="1">IF($D66=0,0,SUMIFS('Полная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XZ66" s="137">
        <f ca="1">IF($D66=0,0,SUMIFS('Полная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YA66" s="137">
        <f ca="1">IF($D66=0,0,SUMIFS('Полная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YB66" s="137">
        <f ca="1">IF($D66=0,0,SUMIFS('Полная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YC66" s="137">
        <f ca="1">IF($D66=0,0,SUMIFS('Полная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YD66" s="137">
        <f ca="1">IF($D66=0,0,SUMIFS('Полная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YE66" s="141">
        <f ca="1">IF($D66=0,0,SUMIFS('Полная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(Авто)'!YP"&amp;$J$42),$C66)/$D66)</f>
        <v>0</v>
      </c>
      <c r="YF66" s="104"/>
      <c r="YG66" s="94"/>
    </row>
    <row r="67" spans="1:657" s="105" customFormat="1" ht="15" customHeight="1" x14ac:dyDescent="0.25">
      <c r="A67" s="133">
        <v>25</v>
      </c>
      <c r="B67" s="134" t="s">
        <v>49</v>
      </c>
      <c r="C67" s="135" t="s">
        <v>49</v>
      </c>
      <c r="D67" s="136">
        <f ca="1">COUNTIFS('Полная ст-ть с уч.НЗС (Авто)'!$YG$11:INDIRECT("'Полная ст-ть с уч.НЗС (Авто)'!YG"&amp;$J$42),B42,'Полная ст-ть с уч.НЗС (Авто)'!$YP$11:INDIRECT("'Полная ст-ть с уч.НЗС (Авто)'!YP"&amp;$J$42),$C67)</f>
        <v>0</v>
      </c>
      <c r="E67" s="134"/>
      <c r="F67" s="134"/>
      <c r="G67" s="134"/>
      <c r="H67" s="134"/>
      <c r="I67" s="137">
        <f ca="1">IF($D67=0,0,SUMIFS('Полная ст-ть с уч.НЗС (Авто)'!I$11:INDIRECT("'Полная ст-ть с уч.НЗС (Авто)'!I"&amp;$J$42),'Полная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67" s="136"/>
      <c r="K67" s="137">
        <f ca="1">IF($D67=0,0,SUMIFS('Полная ст-ть с уч.НЗС (Авто)'!K$11:INDIRECT("'Полная ст-ть с уч.НЗС (Авто)'!K"&amp;$J$42),'Полная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67" s="134"/>
      <c r="M67" s="137">
        <f ca="1">IF($D67=0,0,SUMIFS('Полная ст-ть с уч.НЗС (Авто)'!M$11:INDIRECT("'Полная ст-ть с уч.НЗС (Авто)'!M"&amp;$J$42),'Полная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67" s="134"/>
      <c r="O67" s="137">
        <f ca="1">IF($D67=0,0,SUMIFS('Полная ст-ть с уч.НЗС (Авто)'!O$11:INDIRECT("'Полная ст-ть с уч.НЗС (Авто)'!O"&amp;$J$42),'Полная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67" s="134"/>
      <c r="Q67" s="137">
        <f ca="1">IF($D67=0,0,SUMIFS('Полная ст-ть с уч.НЗС (Авто)'!Q$11:INDIRECT("'Полная ст-ть с уч.НЗС (Авто)'!Q"&amp;$J$42),'Полная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67" s="137">
        <f ca="1">IF($D67=0,0,SUMIFS('Полная ст-ть с уч.НЗС (Авто)'!R$11:INDIRECT("'Полная ст-ть с уч.НЗС (Авто)'!R"&amp;$J$42),'Полная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67" s="137">
        <f ca="1">IF($D67=0,0,SUMIFS('Полная ст-ть с уч.НЗС (Авто)'!S$11:INDIRECT("'Полная ст-ть с уч.НЗС (Авто)'!S"&amp;$J$42),'Полная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67" s="137">
        <f ca="1">IF($D67=0,0,SUMIFS('Полная ст-ть с уч.НЗС (Авто)'!T$11:INDIRECT("'Полная ст-ть с уч.НЗС (Авто)'!T"&amp;$J$42),'Полная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67" s="137">
        <f ca="1">IF($D67=0,0,SUMIFS('Полная ст-ть с уч.НЗС (Авто)'!U$11:INDIRECT("'Полная ст-ть с уч.НЗС (Авто)'!U"&amp;$J$42),'Полная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67" s="137">
        <f ca="1">IF($D67=0,0,SUMIFS('Полная ст-ть с уч.НЗС (Авто)'!V$11:INDIRECT("'Полная ст-ть с уч.НЗС (Авто)'!V"&amp;$J$42),'Полная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67" s="137">
        <f ca="1">IF($D67=0,0,SUMIFS('Полная ст-ть с уч.НЗС (Авто)'!W$11:INDIRECT("'Полная ст-ть с уч.НЗС (Авто)'!W"&amp;$J$42),'Полная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67" s="137">
        <f ca="1">IF($D67=0,0,SUMIFS('Полная ст-ть с уч.НЗС (Авто)'!X$11:INDIRECT("'Полная ст-ть с уч.НЗС (Авто)'!X"&amp;$J$42),'Полная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Y67" s="137">
        <f ca="1">IF($D67=0,0,SUMIFS('Полная ст-ть с уч.НЗС (Авто)'!Y$11:INDIRECT("'Полная ст-ть с уч.НЗС (Авто)'!Y"&amp;$J$42),'Полная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Z67" s="137">
        <f ca="1">IF($D67=0,0,SUMIFS('Полная ст-ть с уч.НЗС (Авто)'!Z$11:INDIRECT("'Полная ст-ть с уч.НЗС (Авто)'!Z"&amp;$J$42),'Полная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A67" s="137">
        <f ca="1">IF($D67=0,0,SUMIFS('Полная ст-ть с уч.НЗС (Авто)'!AA$11:INDIRECT("'Полная ст-ть с уч.НЗС (Авто)'!AA"&amp;$J$42),'Полная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B67" s="137">
        <f ca="1">IF($D67=0,0,SUMIFS('Полная ст-ть с уч.НЗС (Авто)'!AB$11:INDIRECT("'Полная ст-ть с уч.НЗС (Авто)'!AB"&amp;$J$42),'Полная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C67" s="137">
        <f ca="1">IF($D67=0,0,SUMIFS('Полная ст-ть с уч.НЗС (Авто)'!AC$11:INDIRECT("'Полная ст-ть с уч.НЗС (Авто)'!AC"&amp;$J$42),'Полная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D67" s="137">
        <f ca="1">IF($D67=0,0,SUMIFS('Полная ст-ть с уч.НЗС (Авто)'!AD$11:INDIRECT("'Полная ст-ть с уч.НЗС (Авто)'!AD"&amp;$J$42),'Полная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E67" s="137">
        <f ca="1">IF($D67=0,0,SUMIFS('Полная ст-ть с уч.НЗС (Авто)'!AE$11:INDIRECT("'Полная ст-ть с уч.НЗС (Авто)'!AE"&amp;$J$42),'Полная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F67" s="137">
        <f ca="1">IF($D67=0,0,SUMIFS('Полная ст-ть с уч.НЗС (Авто)'!AF$11:INDIRECT("'Полная ст-ть с уч.НЗС (Авто)'!AF"&amp;$J$42),'Полная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G67" s="137">
        <f ca="1">IF($D67=0,0,SUMIFS('Полная ст-ть с уч.НЗС (Авто)'!AG$11:INDIRECT("'Полная ст-ть с уч.НЗС (Авто)'!AG"&amp;$J$42),'Полная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H67" s="137">
        <f ca="1">IF($D67=0,0,SUMIFS('Полная ст-ть с уч.НЗС (Авто)'!AH$11:INDIRECT("'Полная ст-ть с уч.НЗС (Авто)'!AH"&amp;$J$42),'Полная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I67" s="137">
        <f ca="1">IF($D67=0,0,SUMIFS('Полная ст-ть с уч.НЗС (Авто)'!AI$11:INDIRECT("'Полная ст-ть с уч.НЗС (Авто)'!AI"&amp;$J$42),'Полная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J67" s="137">
        <f ca="1">IF($D67=0,0,SUMIFS('Полная ст-ть с уч.НЗС (Авто)'!AJ$11:INDIRECT("'Полная ст-ть с уч.НЗС (Авто)'!AJ"&amp;$J$42),'Полная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K67" s="137">
        <f ca="1">IF($D67=0,0,SUMIFS('Полная ст-ть с уч.НЗС (Авто)'!AK$11:INDIRECT("'Полная ст-ть с уч.НЗС (Авто)'!AK"&amp;$J$42),'Полная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L67" s="137">
        <f ca="1">IF($D67=0,0,SUMIFS('Полная ст-ть с уч.НЗС (Авто)'!AL$11:INDIRECT("'Полная ст-ть с уч.НЗС (Авто)'!AL"&amp;$J$42),'Полная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M67" s="137">
        <f ca="1">IF($D67=0,0,SUMIFS('Полная ст-ть с уч.НЗС (Авто)'!AM$11:INDIRECT("'Полная ст-ть с уч.НЗС (Авто)'!AM"&amp;$J$42),'Полная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N67" s="137">
        <f ca="1">IF($D67=0,0,SUMIFS('Полная ст-ть с уч.НЗС (Авто)'!AN$11:INDIRECT("'Полная ст-ть с уч.НЗС (Авто)'!AN"&amp;$J$42),'Полная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O67" s="137">
        <f ca="1">IF($D67=0,0,SUMIFS('Полная ст-ть с уч.НЗС (Авто)'!AO$11:INDIRECT("'Полная ст-ть с уч.НЗС (Авто)'!AO"&amp;$J$42),'Полная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P67" s="137">
        <f ca="1">IF($D67=0,0,SUMIFS('Полная ст-ть с уч.НЗС (Авто)'!AP$11:INDIRECT("'Полная ст-ть с уч.НЗС (Авто)'!AP"&amp;$J$42),'Полная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Q67" s="137">
        <f ca="1">IF($D67=0,0,SUMIFS('Полная ст-ть с уч.НЗС (Авто)'!AQ$11:INDIRECT("'Полная ст-ть с уч.НЗС (Авто)'!AQ"&amp;$J$42),'Полная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R67" s="186"/>
      <c r="AS67" s="186"/>
      <c r="AT67" s="187"/>
      <c r="AU67" s="421"/>
      <c r="AV67" s="187"/>
      <c r="AW67" s="421"/>
      <c r="AX67" s="137">
        <f ca="1">IF($D67=0,0,SUMIFS('Полная ст-ть с уч.НЗС (Авто)'!AX$11:INDIRECT("'Полная ст-ть с уч.НЗС (Авто)'!AX"&amp;$J$42),'Полная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Y67" s="137">
        <f ca="1">IF($D67=0,0,SUMIFS('Полная ст-ть с уч.НЗС (Авто)'!AY$11:INDIRECT("'Полная ст-ть с уч.НЗС (Авто)'!AY"&amp;$J$42),'Полная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AZ67" s="137">
        <f ca="1">IF($D67=0,0,SUMIFS('Полная ст-ть с уч.НЗС (Авто)'!AZ$11:INDIRECT("'Полная ст-ть с уч.НЗС (Авто)'!AZ"&amp;$J$42),'Полная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A67" s="137">
        <f ca="1">IF($D67=0,0,SUMIFS('Полная ст-ть с уч.НЗС (Авто)'!BA$11:INDIRECT("'Полная ст-ть с уч.НЗС (Авто)'!BA"&amp;$J$42),'Полная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B67" s="137">
        <f ca="1">IF($D67=0,0,SUMIFS('Полная ст-ть с уч.НЗС (Авто)'!BB$11:INDIRECT("'Полная ст-ть с уч.НЗС (Авто)'!BB"&amp;$J$42),'Полная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C67" s="137">
        <f ca="1">IF($D67=0,0,SUMIFS('Полная ст-ть с уч.НЗС (Авто)'!BC$11:INDIRECT("'Полная ст-ть с уч.НЗС (Авто)'!BC"&amp;$J$42),'Полная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D67" s="187"/>
      <c r="BE67" s="187"/>
      <c r="BF67" s="137">
        <f ca="1">IF($D67=0,0,SUMIFS('Полная ст-ть с уч.НЗС (Авто)'!BF$11:INDIRECT("'Полная ст-ть с уч.НЗС (Авто)'!BF"&amp;$J$42),'Полная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G67" s="137">
        <f ca="1">IF($D67=0,0,SUMIFS('Полная ст-ть с уч.НЗС (Авто)'!BG$11:INDIRECT("'Полная ст-ть с уч.НЗС (Авто)'!BG"&amp;$J$42),'Полная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H67" s="137">
        <f ca="1">IF($D67=0,0,SUMIFS('Полная ст-ть с уч.НЗС (Авто)'!BH$11:INDIRECT("'Полная ст-ть с уч.НЗС (Авто)'!BH"&amp;$J$42),'Полная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I67" s="137">
        <f ca="1">IF($D67=0,0,SUMIFS('Полная ст-ть с уч.НЗС (Авто)'!BI$11:INDIRECT("'Полная ст-ть с уч.НЗС (Авто)'!BI"&amp;$J$42),'Полная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J67" s="137">
        <f ca="1">IF($D67=0,0,SUMIFS('Полная ст-ть с уч.НЗС (Авто)'!BJ$11:INDIRECT("'Полная ст-ть с уч.НЗС (Авто)'!BJ"&amp;$J$42),'Полная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K67" s="137">
        <f ca="1">IF($D67=0,0,SUMIFS('Полная ст-ть с уч.НЗС (Авто)'!BK$11:INDIRECT("'Полная ст-ть с уч.НЗС (Авто)'!BK"&amp;$J$42),'Полная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L67" s="187"/>
      <c r="BM67" s="137">
        <f ca="1">IF($D67=0,0,SUMIFS('Полная ст-ть с уч.НЗС (Авто)'!BM$11:INDIRECT("'Полная ст-ть с уч.НЗС (Авто)'!BM"&amp;$J$42),'Полная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N67" s="188"/>
      <c r="BO67" s="134"/>
      <c r="BP67" s="134"/>
      <c r="BQ67" s="137">
        <f ca="1">IF($D67=0,0,SUMIFS('Полная ст-ть с уч.НЗС (Авто)'!BQ$11:INDIRECT("'Полная ст-ть с уч.НЗС (Авто)'!BQ"&amp;$J$42),'Полная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BR67" s="137"/>
      <c r="BS67" s="134"/>
      <c r="BT67" s="134"/>
      <c r="BU67" s="137"/>
      <c r="BV67" s="134"/>
      <c r="BW67" s="137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7">
        <f ca="1">IF($D67=0,0,SUMIFS('Полная ст-ть с уч.НЗС (Авто)'!CK$11:INDIRECT("'Полная ст-ть с уч.НЗС (Авто)'!CK"&amp;$J$42),'Полная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L67" s="137">
        <f ca="1">IF($D67=0,0,SUMIFS('Полная ст-ть с уч.НЗС (Авто)'!CL$11:INDIRECT("'Полная ст-ть с уч.НЗС (Авто)'!CL"&amp;$J$42),'Полная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M67" s="137">
        <f ca="1">IF($D67=0,0,SUMIFS('Полная ст-ть с уч.НЗС (Авто)'!CM$11:INDIRECT("'Полная ст-ть с уч.НЗС (Авто)'!CM"&amp;$J$42),'Полная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N67" s="137">
        <f ca="1">IF($D67=0,0,SUMIFS('Полная ст-ть с уч.НЗС (Авто)'!CN$11:INDIRECT("'Полная ст-ть с уч.НЗС (Авто)'!CN"&amp;$J$42),'Полная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O67" s="137">
        <f ca="1">IF($D67=0,0,SUMIFS('Полная ст-ть с уч.НЗС (Авто)'!CO$11:INDIRECT("'Полная ст-ть с уч.НЗС (Авто)'!CO"&amp;$J$42),'Полная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P67" s="137">
        <f ca="1">IF($D67=0,0,SUMIFS('Полная ст-ть с уч.НЗС (Авто)'!CP$11:INDIRECT("'Полная ст-ть с уч.НЗС (Авто)'!CP"&amp;$J$42),'Полная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Q67" s="134">
        <f ca="1">IF($D67=0,0,SUMIFS('Полная ст-ть с уч.НЗС (Авто)'!CQ$11:INDIRECT("'Полная ст-ть с уч.НЗС (Авто)'!CQ"&amp;$J$42),'Полная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R67" s="137">
        <f ca="1">IF($D67=0,0,SUMIFS('Полная ст-ть с уч.НЗС (Авто)'!CR$11:INDIRECT("'Полная ст-ть с уч.НЗС (Авто)'!CR"&amp;$J$42),'Полная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S67" s="137">
        <f ca="1">IF($D67=0,0,SUMIFS('Полная ст-ть с уч.НЗС (Авто)'!CS$11:INDIRECT("'Полная ст-ть с уч.НЗС (Авто)'!CS"&amp;$J$42),'Полная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T67" s="137">
        <f ca="1">IF($D67=0,0,SUMIFS('Полная ст-ть с уч.НЗС (Авто)'!CT$11:INDIRECT("'Полная ст-ть с уч.НЗС (Авто)'!CT"&amp;$J$42),'Полная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U67" s="137">
        <f ca="1">IF($D67=0,0,SUMIFS('Полная ст-ть с уч.НЗС (Авто)'!CU$11:INDIRECT("'Полная ст-ть с уч.НЗС (Авто)'!CU"&amp;$J$42),'Полная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V67" s="137">
        <f ca="1">IF($D67=0,0,SUMIFS('Полная ст-ть с уч.НЗС (Авто)'!CV$11:INDIRECT("'Полная ст-ть с уч.НЗС (Авто)'!CV"&amp;$J$42),'Полная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W67" s="137">
        <f ca="1">IF($D67=0,0,SUMIFS('Полная ст-ть с уч.НЗС (Авто)'!CW$11:INDIRECT("'Полная ст-ть с уч.НЗС (Авто)'!CW"&amp;$J$42),'Полная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X67" s="137">
        <f ca="1">IF($D67=0,0,SUMIFS('Полная ст-ть с уч.НЗС (Авто)'!CX$11:INDIRECT("'Полная ст-ть с уч.НЗС (Авто)'!CX"&amp;$J$42),'Полная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Y67" s="134">
        <f ca="1">IF($D67=0,0,SUMIFS('Полная ст-ть с уч.НЗС (Авто)'!CY$11:INDIRECT("'Полная ст-ть с уч.НЗС (Авто)'!CY"&amp;$J$42),'Полная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CZ67" s="137">
        <f ca="1">IF($D67=0,0,SUMIFS('Полная ст-ть с уч.НЗС (Авто)'!CZ$11:INDIRECT("'Полная ст-ть с уч.НЗС (Авто)'!CZ"&amp;$J$42),'Полная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A67" s="137">
        <f ca="1">IF($D67=0,0,SUMIFS('Полная ст-ть с уч.НЗС (Авто)'!DA$11:INDIRECT("'Полная ст-ть с уч.НЗС (Авто)'!DA"&amp;$J$42),'Полная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B67" s="137">
        <f ca="1">IF($D67=0,0,SUMIFS('Полная ст-ть с уч.НЗС (Авто)'!DB$11:INDIRECT("'Полная ст-ть с уч.НЗС (Авто)'!DB"&amp;$J$42),'Полная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C67" s="137">
        <f ca="1">IF($D67=0,0,SUMIFS('Полная ст-ть с уч.НЗС (Авто)'!DC$11:INDIRECT("'Полная ст-ть с уч.НЗС (Авто)'!DC"&amp;$J$42),'Полная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D67" s="134"/>
      <c r="DE67" s="137">
        <f ca="1">IF($D67=0,0,SUMIFS('Полная ст-ть с уч.НЗС (Авто)'!DE$11:INDIRECT("'Полная ст-ть с уч.НЗС (Авто)'!DE"&amp;$J$42),'Полная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F67" s="137"/>
      <c r="DG67" s="137">
        <f ca="1">IF($D67=0,0,SUMIFS('Полная ст-ть с уч.НЗС (Авто)'!DG$11:INDIRECT("'Полная ст-ть с уч.НЗС (Авто)'!DG"&amp;$J$42),'Полная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H67" s="137">
        <f ca="1">IF($D67=0,0,SUMIFS('Полная ст-ть с уч.НЗС (Авто)'!DH$11:INDIRECT("'Полная ст-ть с уч.НЗС (Авто)'!DH"&amp;$J$42),'Полная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I67" s="137">
        <f ca="1">IF($D67=0,0,SUMIFS('Полная ст-ть с уч.НЗС (Авто)'!DI$11:INDIRECT("'Полная ст-ть с уч.НЗС (Авто)'!DI"&amp;$J$42),'Полная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J67" s="137">
        <f ca="1">IF($D67=0,0,SUMIFS('Полная ст-ть с уч.НЗС (Авто)'!DJ$11:INDIRECT("'Полная ст-ть с уч.НЗС (Авто)'!DJ"&amp;$J$42),'Полная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K67" s="137">
        <f ca="1">IF($D67=0,0,SUMIFS('Полная ст-ть с уч.НЗС (Авто)'!DK$11:INDIRECT("'Полная ст-ть с уч.НЗС (Авто)'!DK"&amp;$J$42),'Полная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L67" s="137">
        <f ca="1">IF($D67=0,0,SUMIFS('Полная ст-ть с уч.НЗС (Авто)'!DL$11:INDIRECT("'Полная ст-ть с уч.НЗС (Авто)'!DL"&amp;$J$42),'Полная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M67" s="137">
        <f ca="1">IF($D67=0,0,SUMIFS('Полная ст-ть с уч.НЗС (Авто)'!DM$11:INDIRECT("'Полная ст-ть с уч.НЗС (Авто)'!DM"&amp;$J$42),'Полная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N67" s="137">
        <f ca="1">IF($D67=0,0,SUMIFS('Полная ст-ть с уч.НЗС (Авто)'!DN$11:INDIRECT("'Полная ст-ть с уч.НЗС (Авто)'!DN"&amp;$J$42),'Полная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O67" s="137">
        <f ca="1">IF($D67=0,0,SUMIFS('Полная ст-ть с уч.НЗС (Авто)'!DO$11:INDIRECT("'Полная ст-ть с уч.НЗС (Авто)'!DO"&amp;$J$42),'Полная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P67" s="137">
        <f ca="1">IF($D67=0,0,SUMIFS('Полная ст-ть с уч.НЗС (Авто)'!DP$11:INDIRECT("'Полная ст-ть с уч.НЗС (Авто)'!DP"&amp;$J$42),'Полная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Q67" s="137">
        <f ca="1">IF($D67=0,0,SUMIFS('Полная ст-ть с уч.НЗС (Авто)'!DQ$11:INDIRECT("'Полная ст-ть с уч.НЗС (Авто)'!DQ"&amp;$J$42),'Полная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R67" s="137">
        <f ca="1">IF($D67=0,0,SUMIFS('Полная ст-ть с уч.НЗС (Авто)'!DR$11:INDIRECT("'Полная ст-ть с уч.НЗС (Авто)'!DR"&amp;$J$42),'Полная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S67" s="137">
        <f ca="1">IF($D67=0,0,SUMIFS('Полная ст-ть с уч.НЗС (Авто)'!DS$11:INDIRECT("'Полная ст-ть с уч.НЗС (Авто)'!DS"&amp;$J$42),'Полная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T67" s="137">
        <f ca="1">IF($D67=0,0,SUMIFS('Полная ст-ть с уч.НЗС (Авто)'!DT$11:INDIRECT("'Полная ст-ть с уч.НЗС (Авто)'!DT"&amp;$J$42),'Полная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U67" s="137">
        <f ca="1">IF($D67=0,0,SUMIFS('Полная ст-ть с уч.НЗС (Авто)'!DU$11:INDIRECT("'Полная ст-ть с уч.НЗС (Авто)'!DU"&amp;$J$42),'Полная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V67" s="137">
        <f ca="1">IF($D67=0,0,SUMIFS('Полная ст-ть с уч.НЗС (Авто)'!DV$11:INDIRECT("'Полная ст-ть с уч.НЗС (Авто)'!DV"&amp;$J$42),'Полная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W67" s="137">
        <f ca="1">IF($D67=0,0,SUMIFS('Полная ст-ть с уч.НЗС (Авто)'!DW$11:INDIRECT("'Полная ст-ть с уч.НЗС (Авто)'!DW"&amp;$J$42),'Полная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X67" s="137">
        <f ca="1">IF($D67=0,0,SUMIFS('Полная ст-ть с уч.НЗС (Авто)'!DX$11:INDIRECT("'Полная ст-ть с уч.НЗС (Авто)'!DX"&amp;$J$42),'Полная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Y67" s="137">
        <f ca="1">IF($D67=0,0,SUMIFS('Полная ст-ть с уч.НЗС (Авто)'!DY$11:INDIRECT("'Полная ст-ть с уч.НЗС (Авто)'!DY"&amp;$J$42),'Полная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DZ67" s="137">
        <f ca="1">IF($D67=0,0,SUMIFS('Полная ст-ть с уч.НЗС (Авто)'!DZ$11:INDIRECT("'Полная ст-ть с уч.НЗС (Авто)'!DZ"&amp;$J$42),'Полная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A67" s="137">
        <f ca="1">IF($D67=0,0,SUMIFS('Полная ст-ть с уч.НЗС (Авто)'!EA$11:INDIRECT("'Полная ст-ть с уч.НЗС (Авто)'!EA"&amp;$J$42),'Полная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B67" s="137">
        <f ca="1">IF($D67=0,0,SUMIFS('Полная ст-ть с уч.НЗС (Авто)'!EB$11:INDIRECT("'Полная ст-ть с уч.НЗС (Авто)'!EB"&amp;$J$42),'Полная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C67" s="137">
        <f ca="1">IF($D67=0,0,SUMIFS('Полная ст-ть с уч.НЗС (Авто)'!EC$11:INDIRECT("'Полная ст-ть с уч.НЗС (Авто)'!EC"&amp;$J$42),'Полная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D67" s="137">
        <f ca="1">IF($D67=0,0,SUMIFS('Полная ст-ть с уч.НЗС (Авто)'!ED$11:INDIRECT("'Полная ст-ть с уч.НЗС (Авто)'!ED"&amp;$J$42),'Полная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E67" s="137">
        <f ca="1">IF($D67=0,0,SUMIFS('Полная ст-ть с уч.НЗС (Авто)'!EE$11:INDIRECT("'Полная ст-ть с уч.НЗС (Авто)'!EE"&amp;$J$42),'Полная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F67" s="137">
        <f ca="1">IF($D67=0,0,SUMIFS('Полная ст-ть с уч.НЗС (Авто)'!EF$11:INDIRECT("'Полная ст-ть с уч.НЗС (Авто)'!EF"&amp;$J$42),'Полная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G67" s="137">
        <f ca="1">IF($D67=0,0,SUMIFS('Полная ст-ть с уч.НЗС (Авто)'!EG$11:INDIRECT("'Полная ст-ть с уч.НЗС (Авто)'!EG"&amp;$J$42),'Полная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H67" s="137">
        <f ca="1">IF($D67=0,0,SUMIFS('Полная ст-ть с уч.НЗС (Авто)'!EH$11:INDIRECT("'Полная ст-ть с уч.НЗС (Авто)'!EH"&amp;$J$42),'Полная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I67" s="137">
        <f ca="1">IF($D67=0,0,SUMIFS('Полная ст-ть с уч.НЗС (Авто)'!EI$11:INDIRECT("'Полная ст-ть с уч.НЗС (Авто)'!EI"&amp;$J$42),'Полная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J67" s="137">
        <f ca="1">IF($D67=0,0,SUMIFS('Полная ст-ть с уч.НЗС (Авто)'!EJ$11:INDIRECT("'Полная ст-ть с уч.НЗС (Авто)'!EJ"&amp;$J$42),'Полная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K67" s="137">
        <f ca="1">IF($D67=0,0,SUMIFS('Полная ст-ть с уч.НЗС (Авто)'!EK$11:INDIRECT("'Полная ст-ть с уч.НЗС (Авто)'!EK"&amp;$J$42),'Полная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L67" s="137">
        <f ca="1">IF($D67=0,0,SUMIFS('Полная ст-ть с уч.НЗС (Авто)'!EL$11:INDIRECT("'Полная ст-ть с уч.НЗС (Авто)'!EL"&amp;$J$42),'Полная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M67" s="137">
        <f ca="1">IF($D67=0,0,SUMIFS('Полная ст-ть с уч.НЗС (Авто)'!EM$11:INDIRECT("'Полная ст-ть с уч.НЗС (Авто)'!EM"&amp;$J$42),'Полная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N67" s="137">
        <f ca="1">IF($D67=0,0,SUMIFS('Полная ст-ть с уч.НЗС (Авто)'!EN$11:INDIRECT("'Полная ст-ть с уч.НЗС (Авто)'!EN"&amp;$J$42),'Полная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O67" s="137">
        <f ca="1">IF($D67=0,0,SUMIFS('Полная ст-ть с уч.НЗС (Авто)'!EO$11:INDIRECT("'Полная ст-ть с уч.НЗС (Авто)'!EO"&amp;$J$42),'Полная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P67" s="137">
        <f ca="1">IF($D67=0,0,SUMIFS('Полная ст-ть с уч.НЗС (Авто)'!EP$11:INDIRECT("'Полная ст-ть с уч.НЗС (Авто)'!EP"&amp;$J$42),'Полная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Q67" s="137">
        <f ca="1">IF($D67=0,0,SUMIFS('Полная ст-ть с уч.НЗС (Авто)'!EQ$11:INDIRECT("'Полная ст-ть с уч.НЗС (Авто)'!EQ"&amp;$J$42),'Полная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R67" s="137">
        <f ca="1">IF($D67=0,0,SUMIFS('Полная ст-ть с уч.НЗС (Авто)'!ER$11:INDIRECT("'Полная ст-ть с уч.НЗС (Авто)'!ER"&amp;$J$42),'Полная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S67" s="137">
        <f ca="1">IF($D67=0,0,SUMIFS('Полная ст-ть с уч.НЗС (Авто)'!ES$11:INDIRECT("'Полная ст-ть с уч.НЗС (Авто)'!ES"&amp;$J$42),'Полная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T67" s="137">
        <f ca="1">IF($D67=0,0,SUMIFS('Полная ст-ть с уч.НЗС (Авто)'!ET$11:INDIRECT("'Полная ст-ть с уч.НЗС (Авто)'!ET"&amp;$J$42),'Полная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U67" s="137">
        <f ca="1">IF($D67=0,0,SUMIFS('Полная ст-ть с уч.НЗС (Авто)'!EU$11:INDIRECT("'Полная ст-ть с уч.НЗС (Авто)'!EU"&amp;$J$42),'Полная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V67" s="137">
        <f ca="1">IF($D67=0,0,SUMIFS('Полная ст-ть с уч.НЗС (Авто)'!EV$11:INDIRECT("'Полная ст-ть с уч.НЗС (Авто)'!EV"&amp;$J$42),'Полная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W67" s="137">
        <f ca="1">IF($D67=0,0,SUMIFS('Полная ст-ть с уч.НЗС (Авто)'!EW$11:INDIRECT("'Полная ст-ть с уч.НЗС (Авто)'!EW"&amp;$J$42),'Полная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X67" s="137">
        <f ca="1">IF($D67=0,0,SUMIFS('Полная ст-ть с уч.НЗС (Авто)'!EX$11:INDIRECT("'Полная ст-ть с уч.НЗС (Авто)'!EX"&amp;$J$42),'Полная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Y67" s="137">
        <f ca="1">IF($D67=0,0,SUMIFS('Полная ст-ть с уч.НЗС (Авто)'!EY$11:INDIRECT("'Полная ст-ть с уч.НЗС (Авто)'!EY"&amp;$J$42),'Полная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EZ67" s="137">
        <f ca="1">IF($D67=0,0,SUMIFS('Полная ст-ть с уч.НЗС (Авто)'!EZ$11:INDIRECT("'Полная ст-ть с уч.НЗС (Авто)'!EZ"&amp;$J$42),'Полная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A67" s="137">
        <f ca="1">IF($D67=0,0,SUMIFS('Полная ст-ть с уч.НЗС (Авто)'!FA$11:INDIRECT("'Полная ст-ть с уч.НЗС (Авто)'!FA"&amp;$J$42),'Полная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B67" s="137">
        <f ca="1">IF($D67=0,0,SUMIFS('Полная ст-ть с уч.НЗС (Авто)'!FB$11:INDIRECT("'Полная ст-ть с уч.НЗС (Авто)'!FB"&amp;$J$42),'Полная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C67" s="137">
        <f ca="1">IF($D67=0,0,SUMIFS('Полная ст-ть с уч.НЗС (Авто)'!FC$11:INDIRECT("'Полная ст-ть с уч.НЗС (Авто)'!FC"&amp;$J$42),'Полная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D67" s="137">
        <f ca="1">IF($D67=0,0,SUMIFS('Полная ст-ть с уч.НЗС (Авто)'!FD$11:INDIRECT("'Полная ст-ть с уч.НЗС (Авто)'!FD"&amp;$J$42),'Полная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E67" s="137">
        <f ca="1">IF($D67=0,0,SUMIFS('Полная ст-ть с уч.НЗС (Авто)'!FE$11:INDIRECT("'Полная ст-ть с уч.НЗС (Авто)'!FE"&amp;$J$42),'Полная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F67" s="137">
        <f ca="1">IF($D67=0,0,SUMIFS('Полная ст-ть с уч.НЗС (Авто)'!FF$11:INDIRECT("'Полная ст-ть с уч.НЗС (Авто)'!FF"&amp;$J$42),'Полная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G67" s="137">
        <f ca="1">IF($D67=0,0,SUMIFS('Полная ст-ть с уч.НЗС (Авто)'!FG$11:INDIRECT("'Полная ст-ть с уч.НЗС (Авто)'!FG"&amp;$J$42),'Полная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H67" s="137">
        <f ca="1">IF($D67=0,0,SUMIFS('Полная ст-ть с уч.НЗС (Авто)'!FH$11:INDIRECT("'Полная ст-ть с уч.НЗС (Авто)'!FH"&amp;$J$42),'Полная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I67" s="137">
        <f ca="1">IF($D67=0,0,SUMIFS('Полная ст-ть с уч.НЗС (Авто)'!FI$11:INDIRECT("'Полная ст-ть с уч.НЗС (Авто)'!FI"&amp;$J$42),'Полная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J67" s="137">
        <f ca="1">IF($D67=0,0,SUMIFS('Полная ст-ть с уч.НЗС (Авто)'!FJ$11:INDIRECT("'Полная ст-ть с уч.НЗС (Авто)'!FJ"&amp;$J$42),'Полная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K67" s="137">
        <f ca="1">IF($D67=0,0,SUMIFS('Полная ст-ть с уч.НЗС (Авто)'!FK$11:INDIRECT("'Полная ст-ть с уч.НЗС (Авто)'!FK"&amp;$J$42),'Полная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L67" s="137">
        <f ca="1">IF($D67=0,0,SUMIFS('Полная ст-ть с уч.НЗС (Авто)'!FL$11:INDIRECT("'Полная ст-ть с уч.НЗС (Авто)'!FL"&amp;$J$42),'Полная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M67" s="137">
        <f ca="1">IF($D67=0,0,SUMIFS('Полная ст-ть с уч.НЗС (Авто)'!FM$11:INDIRECT("'Полная ст-ть с уч.НЗС (Авто)'!FM"&amp;$J$42),'Полная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N67" s="137">
        <f ca="1">IF($D67=0,0,SUMIFS('Полная ст-ть с уч.НЗС (Авто)'!FN$11:INDIRECT("'Полная ст-ть с уч.НЗС (Авто)'!FN"&amp;$J$42),'Полная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O67" s="137">
        <f ca="1">IF($D67=0,0,SUMIFS('Полная ст-ть с уч.НЗС (Авто)'!FO$11:INDIRECT("'Полная ст-ть с уч.НЗС (Авто)'!FO"&amp;$J$42),'Полная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P67" s="137">
        <f ca="1">IF($D67=0,0,SUMIFS('Полная ст-ть с уч.НЗС (Авто)'!FP$11:INDIRECT("'Полная ст-ть с уч.НЗС (Авто)'!FP"&amp;$J$42),'Полная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Q67" s="137">
        <f ca="1">IF($D67=0,0,SUMIFS('Полная ст-ть с уч.НЗС (Авто)'!FQ$11:INDIRECT("'Полная ст-ть с уч.НЗС (Авто)'!FQ"&amp;$J$42),'Полная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R67" s="137">
        <f ca="1">IF($D67=0,0,SUMIFS('Полная ст-ть с уч.НЗС (Авто)'!FR$11:INDIRECT("'Полная ст-ть с уч.НЗС (Авто)'!FR"&amp;$J$42),'Полная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S67" s="137">
        <f ca="1">IF($D67=0,0,SUMIFS('Полная ст-ть с уч.НЗС (Авто)'!FS$11:INDIRECT("'Полная ст-ть с уч.НЗС (Авто)'!FS"&amp;$J$42),'Полная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T67" s="137">
        <f ca="1">IF($D67=0,0,SUMIFS('Полная ст-ть с уч.НЗС (Авто)'!FT$11:INDIRECT("'Полная ст-ть с уч.НЗС (Авто)'!FT"&amp;$J$42),'Полная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U67" s="137">
        <f ca="1">IF($D67=0,0,SUMIFS('Полная ст-ть с уч.НЗС (Авто)'!FU$11:INDIRECT("'Полная ст-ть с уч.НЗС (Авто)'!FU"&amp;$J$42),'Полная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V67" s="137">
        <f ca="1">IF($D67=0,0,SUMIFS('Полная ст-ть с уч.НЗС (Авто)'!FV$11:INDIRECT("'Полная ст-ть с уч.НЗС (Авто)'!FV"&amp;$J$42),'Полная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W67" s="137">
        <f ca="1">IF($D67=0,0,SUMIFS('Полная ст-ть с уч.НЗС (Авто)'!FW$11:INDIRECT("'Полная ст-ть с уч.НЗС (Авто)'!FW"&amp;$J$42),'Полная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X67" s="137">
        <f ca="1">IF($D67=0,0,SUMIFS('Полная ст-ть с уч.НЗС (Авто)'!FX$11:INDIRECT("'Полная ст-ть с уч.НЗС (Авто)'!FX"&amp;$J$42),'Полная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Y67" s="137">
        <f ca="1">IF($D67=0,0,SUMIFS('Полная ст-ть с уч.НЗС (Авто)'!FY$11:INDIRECT("'Полная ст-ть с уч.НЗС (Авто)'!FY"&amp;$J$42),'Полная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FZ67" s="137">
        <f ca="1">IF($D67=0,0,SUMIFS('Полная ст-ть с уч.НЗС (Авто)'!FZ$11:INDIRECT("'Полная ст-ть с уч.НЗС (Авто)'!FZ"&amp;$J$42),'Полная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A67" s="137">
        <f ca="1">IF($D67=0,0,SUMIFS('Полная ст-ть с уч.НЗС (Авто)'!GA$11:INDIRECT("'Полная ст-ть с уч.НЗС (Авто)'!GA"&amp;$J$42),'Полная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B67" s="137">
        <f ca="1">IF($D67=0,0,SUMIFS('Полная ст-ть с уч.НЗС (Авто)'!GB$11:INDIRECT("'Полная ст-ть с уч.НЗС (Авто)'!GB"&amp;$J$42),'Полная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C67" s="137">
        <f ca="1">IF($D67=0,0,SUMIFS('Полная ст-ть с уч.НЗС (Авто)'!GC$11:INDIRECT("'Полная ст-ть с уч.НЗС (Авто)'!GC"&amp;$J$42),'Полная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D67" s="137">
        <f ca="1">IF($D67=0,0,SUMIFS('Полная ст-ть с уч.НЗС (Авто)'!GD$11:INDIRECT("'Полная ст-ть с уч.НЗС (Авто)'!GD"&amp;$J$42),'Полная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E67" s="137">
        <f ca="1">IF($D67=0,0,SUMIFS('Полная ст-ть с уч.НЗС (Авто)'!GE$11:INDIRECT("'Полная ст-ть с уч.НЗС (Авто)'!GE"&amp;$J$42),'Полная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F67" s="137">
        <f ca="1">IF($D67=0,0,SUMIFS('Полная ст-ть с уч.НЗС (Авто)'!GF$11:INDIRECT("'Полная ст-ть с уч.НЗС (Авто)'!GF"&amp;$J$42),'Полная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G67" s="137">
        <f ca="1">IF($D67=0,0,SUMIFS('Полная ст-ть с уч.НЗС (Авто)'!GG$11:INDIRECT("'Полная ст-ть с уч.НЗС (Авто)'!GG"&amp;$J$42),'Полная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H67" s="137">
        <f ca="1">IF($D67=0,0,SUMIFS('Полная ст-ть с уч.НЗС (Авто)'!GH$11:INDIRECT("'Полная ст-ть с уч.НЗС (Авто)'!GH"&amp;$J$42),'Полная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I67" s="137">
        <f ca="1">IF($D67=0,0,SUMIFS('Полная ст-ть с уч.НЗС (Авто)'!GI$11:INDIRECT("'Полная ст-ть с уч.НЗС (Авто)'!GI"&amp;$J$42),'Полная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J67" s="137">
        <f ca="1">IF($D67=0,0,SUMIFS('Полная ст-ть с уч.НЗС (Авто)'!GJ$11:INDIRECT("'Полная ст-ть с уч.НЗС (Авто)'!GJ"&amp;$J$42),'Полная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K67" s="137">
        <f ca="1">IF($D67=0,0,SUMIFS('Полная ст-ть с уч.НЗС (Авто)'!GK$11:INDIRECT("'Полная ст-ть с уч.НЗС (Авто)'!GK"&amp;$J$42),'Полная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L67" s="137">
        <f ca="1">IF($D67=0,0,SUMIFS('Полная ст-ть с уч.НЗС (Авто)'!GL$11:INDIRECT("'Полная ст-ть с уч.НЗС (Авто)'!GL"&amp;$J$42),'Полная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M67" s="137">
        <f ca="1">IF($D67=0,0,SUMIFS('Полная ст-ть с уч.НЗС (Авто)'!GM$11:INDIRECT("'Полная ст-ть с уч.НЗС (Авто)'!GM"&amp;$J$42),'Полная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N67" s="137">
        <f ca="1">IF($D67=0,0,SUMIFS('Полная ст-ть с уч.НЗС (Авто)'!GN$11:INDIRECT("'Полная ст-ть с уч.НЗС (Авто)'!GN"&amp;$J$42),'Полная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O67" s="137">
        <f ca="1">IF($D67=0,0,SUMIFS('Полная ст-ть с уч.НЗС (Авто)'!GO$11:INDIRECT("'Полная ст-ть с уч.НЗС (Авто)'!GO"&amp;$J$42),'Полная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P67" s="137">
        <f ca="1">IF($D67=0,0,SUMIFS('Полная ст-ть с уч.НЗС (Авто)'!GP$11:INDIRECT("'Полная ст-ть с уч.НЗС (Авто)'!GP"&amp;$J$42),'Полная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Q67" s="137">
        <f ca="1">IF($D67=0,0,SUMIFS('Полная ст-ть с уч.НЗС (Авто)'!GQ$11:INDIRECT("'Полная ст-ть с уч.НЗС (Авто)'!GQ"&amp;$J$42),'Полная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R67" s="137">
        <f ca="1">IF($D67=0,0,SUMIFS('Полная ст-ть с уч.НЗС (Авто)'!GR$11:INDIRECT("'Полная ст-ть с уч.НЗС (Авто)'!GR"&amp;$J$42),'Полная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S67" s="137">
        <f ca="1">IF($D67=0,0,SUMIFS('Полная ст-ть с уч.НЗС (Авто)'!GS$11:INDIRECT("'Полная ст-ть с уч.НЗС (Авто)'!GS"&amp;$J$42),'Полная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T67" s="137">
        <f ca="1">IF($D67=0,0,SUMIFS('Полная ст-ть с уч.НЗС (Авто)'!GT$11:INDIRECT("'Полная ст-ть с уч.НЗС (Авто)'!GT"&amp;$J$42),'Полная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U67" s="137">
        <f ca="1">IF($D67=0,0,SUMIFS('Полная ст-ть с уч.НЗС (Авто)'!GU$11:INDIRECT("'Полная ст-ть с уч.НЗС (Авто)'!GU"&amp;$J$42),'Полная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V67" s="137">
        <f ca="1">IF($D67=0,0,SUMIFS('Полная ст-ть с уч.НЗС (Авто)'!GV$11:INDIRECT("'Полная ст-ть с уч.НЗС (Авто)'!GV"&amp;$J$42),'Полная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W67" s="137">
        <f ca="1">IF($D67=0,0,SUMIFS('Полная ст-ть с уч.НЗС (Авто)'!GW$11:INDIRECT("'Полная ст-ть с уч.НЗС (Авто)'!GW"&amp;$J$42),'Полная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X67" s="137">
        <f ca="1">IF($D67=0,0,SUMIFS('Полная ст-ть с уч.НЗС (Авто)'!GX$11:INDIRECT("'Полная ст-ть с уч.НЗС (Авто)'!GX"&amp;$J$42),'Полная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Y67" s="137">
        <f ca="1">IF($D67=0,0,SUMIFS('Полная ст-ть с уч.НЗС (Авто)'!GY$11:INDIRECT("'Полная ст-ть с уч.НЗС (Авто)'!GY"&amp;$J$42),'Полная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GZ67" s="137">
        <f ca="1">IF($D67=0,0,SUMIFS('Полная ст-ть с уч.НЗС (Авто)'!GZ$11:INDIRECT("'Полная ст-ть с уч.НЗС (Авто)'!GZ"&amp;$J$42),'Полная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A67" s="137">
        <f ca="1">IF($D67=0,0,SUMIFS('Полная ст-ть с уч.НЗС (Авто)'!HA$11:INDIRECT("'Полная ст-ть с уч.НЗС (Авто)'!HA"&amp;$J$42),'Полная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B67" s="137">
        <f ca="1">IF($D67=0,0,SUMIFS('Полная ст-ть с уч.НЗС (Авто)'!HB$11:INDIRECT("'Полная ст-ть с уч.НЗС (Авто)'!HB"&amp;$J$42),'Полная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C67" s="137">
        <f ca="1">IF($D67=0,0,SUMIFS('Полная ст-ть с уч.НЗС (Авто)'!HC$11:INDIRECT("'Полная ст-ть с уч.НЗС (Авто)'!HC"&amp;$J$42),'Полная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D67" s="137">
        <f ca="1">IF($D67=0,0,SUMIFS('Полная ст-ть с уч.НЗС (Авто)'!HD$11:INDIRECT("'Полная ст-ть с уч.НЗС (Авто)'!HD"&amp;$J$42),'Полная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E67" s="137">
        <f ca="1">IF($D67=0,0,SUMIFS('Полная ст-ть с уч.НЗС (Авто)'!HE$11:INDIRECT("'Полная ст-ть с уч.НЗС (Авто)'!HE"&amp;$J$42),'Полная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F67" s="137">
        <f ca="1">IF($D67=0,0,SUMIFS('Полная ст-ть с уч.НЗС (Авто)'!HF$11:INDIRECT("'Полная ст-ть с уч.НЗС (Авто)'!HF"&amp;$J$42),'Полная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G67" s="137">
        <f ca="1">IF($D67=0,0,SUMIFS('Полная ст-ть с уч.НЗС (Авто)'!HG$11:INDIRECT("'Полная ст-ть с уч.НЗС (Авто)'!HG"&amp;$J$42),'Полная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H67" s="137">
        <f ca="1">IF($D67=0,0,SUMIFS('Полная ст-ть с уч.НЗС (Авто)'!HH$11:INDIRECT("'Полная ст-ть с уч.НЗС (Авто)'!HH"&amp;$J$42),'Полная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I67" s="137">
        <f ca="1">IF($D67=0,0,SUMIFS('Полная ст-ть с уч.НЗС (Авто)'!HI$11:INDIRECT("'Полная ст-ть с уч.НЗС (Авто)'!HI"&amp;$J$42),'Полная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J67" s="137">
        <f ca="1">IF($D67=0,0,SUMIFS('Полная ст-ть с уч.НЗС (Авто)'!HJ$11:INDIRECT("'Полная ст-ть с уч.НЗС (Авто)'!HJ"&amp;$J$42),'Полная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K67" s="137">
        <f ca="1">IF($D67=0,0,SUMIFS('Полная ст-ть с уч.НЗС (Авто)'!HK$11:INDIRECT("'Полная ст-ть с уч.НЗС (Авто)'!HK"&amp;$J$42),'Полная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L67" s="137">
        <f ca="1">IF($D67=0,0,SUMIFS('Полная ст-ть с уч.НЗС (Авто)'!HL$11:INDIRECT("'Полная ст-ть с уч.НЗС (Авто)'!HL"&amp;$J$42),'Полная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M67" s="137">
        <f ca="1">IF($D67=0,0,SUMIFS('Полная ст-ть с уч.НЗС (Авто)'!HM$11:INDIRECT("'Полная ст-ть с уч.НЗС (Авто)'!HM"&amp;$J$42),'Полная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N67" s="137">
        <f ca="1">IF($D67=0,0,SUMIFS('Полная ст-ть с уч.НЗС (Авто)'!HN$11:INDIRECT("'Полная ст-ть с уч.НЗС (Авто)'!HN"&amp;$J$42),'Полная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O67" s="137">
        <f ca="1">IF($D67=0,0,SUMIFS('Полная ст-ть с уч.НЗС (Авто)'!HO$11:INDIRECT("'Полная ст-ть с уч.НЗС (Авто)'!HO"&amp;$J$42),'Полная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P67" s="137">
        <f ca="1">IF($D67=0,0,SUMIFS('Полная ст-ть с уч.НЗС (Авто)'!HP$11:INDIRECT("'Полная ст-ть с уч.НЗС (Авто)'!HP"&amp;$J$42),'Полная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Q67" s="137">
        <f ca="1">IF($D67=0,0,SUMIFS('Полная ст-ть с уч.НЗС (Авто)'!HQ$11:INDIRECT("'Полная ст-ть с уч.НЗС (Авто)'!HQ"&amp;$J$42),'Полная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R67" s="137">
        <f ca="1">IF($D67=0,0,SUMIFS('Полная ст-ть с уч.НЗС (Авто)'!HR$11:INDIRECT("'Полная ст-ть с уч.НЗС (Авто)'!HR"&amp;$J$42),'Полная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S67" s="137">
        <f ca="1">IF($D67=0,0,SUMIFS('Полная ст-ть с уч.НЗС (Авто)'!HS$11:INDIRECT("'Полная ст-ть с уч.НЗС (Авто)'!HS"&amp;$J$42),'Полная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T67" s="137">
        <f ca="1">IF($D67=0,0,SUMIFS('Полная ст-ть с уч.НЗС (Авто)'!HT$11:INDIRECT("'Полная ст-ть с уч.НЗС (Авто)'!HT"&amp;$J$42),'Полная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U67" s="137">
        <f ca="1">IF($D67=0,0,SUMIFS('Полная ст-ть с уч.НЗС (Авто)'!HU$11:INDIRECT("'Полная ст-ть с уч.НЗС (Авто)'!HU"&amp;$J$42),'Полная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V67" s="137">
        <f ca="1">IF($D67=0,0,SUMIFS('Полная ст-ть с уч.НЗС (Авто)'!HV$11:INDIRECT("'Полная ст-ть с уч.НЗС (Авто)'!HV"&amp;$J$42),'Полная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W67" s="137">
        <f ca="1">IF($D67=0,0,SUMIFS('Полная ст-ть с уч.НЗС (Авто)'!HW$11:INDIRECT("'Полная ст-ть с уч.НЗС (Авто)'!HW"&amp;$J$42),'Полная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X67" s="137">
        <f ca="1">IF($D67=0,0,SUMIFS('Полная ст-ть с уч.НЗС (Авто)'!HX$11:INDIRECT("'Полная ст-ть с уч.НЗС (Авто)'!HX"&amp;$J$42),'Полная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Y67" s="137">
        <f ca="1">IF($D67=0,0,SUMIFS('Полная ст-ть с уч.НЗС (Авто)'!HY$11:INDIRECT("'Полная ст-ть с уч.НЗС (Авто)'!HY"&amp;$J$42),'Полная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HZ67" s="137">
        <f ca="1">IF($D67=0,0,SUMIFS('Полная ст-ть с уч.НЗС (Авто)'!HZ$11:INDIRECT("'Полная ст-ть с уч.НЗС (Авто)'!HZ"&amp;$J$42),'Полная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A67" s="137">
        <f ca="1">IF($D67=0,0,SUMIFS('Полная ст-ть с уч.НЗС (Авто)'!IA$11:INDIRECT("'Полная ст-ть с уч.НЗС (Авто)'!IA"&amp;$J$42),'Полная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B67" s="137">
        <f ca="1">IF($D67=0,0,SUMIFS('Полная ст-ть с уч.НЗС (Авто)'!IB$11:INDIRECT("'Полная ст-ть с уч.НЗС (Авто)'!IB"&amp;$J$42),'Полная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C67" s="137">
        <f ca="1">IF($D67=0,0,SUMIFS('Полная ст-ть с уч.НЗС (Авто)'!IC$11:INDIRECT("'Полная ст-ть с уч.НЗС (Авто)'!IC"&amp;$J$42),'Полная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D67" s="137">
        <f ca="1">IF($D67=0,0,SUMIFS('Полная ст-ть с уч.НЗС (Авто)'!ID$11:INDIRECT("'Полная ст-ть с уч.НЗС (Авто)'!ID"&amp;$J$42),'Полная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E67" s="137">
        <f ca="1">IF($D67=0,0,SUMIFS('Полная ст-ть с уч.НЗС (Авто)'!IE$11:INDIRECT("'Полная ст-ть с уч.НЗС (Авто)'!IE"&amp;$J$42),'Полная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F67" s="137">
        <f ca="1">IF($D67=0,0,SUMIFS('Полная ст-ть с уч.НЗС (Авто)'!IF$11:INDIRECT("'Полная ст-ть с уч.НЗС (Авто)'!IF"&amp;$J$42),'Полная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G67" s="137">
        <f ca="1">IF($D67=0,0,SUMIFS('Полная ст-ть с уч.НЗС (Авто)'!IG$11:INDIRECT("'Полная ст-ть с уч.НЗС (Авто)'!IG"&amp;$J$42),'Полная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H67" s="137">
        <f ca="1">IF($D67=0,0,SUMIFS('Полная ст-ть с уч.НЗС (Авто)'!IH$11:INDIRECT("'Полная ст-ть с уч.НЗС (Авто)'!IH"&amp;$J$42),'Полная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I67" s="137">
        <f ca="1">IF($D67=0,0,SUMIFS('Полная ст-ть с уч.НЗС (Авто)'!II$11:INDIRECT("'Полная ст-ть с уч.НЗС (Авто)'!II"&amp;$J$42),'Полная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J67" s="137">
        <f ca="1">IF($D67=0,0,SUMIFS('Полная ст-ть с уч.НЗС (Авто)'!IJ$11:INDIRECT("'Полная ст-ть с уч.НЗС (Авто)'!IJ"&amp;$J$42),'Полная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K67" s="137">
        <f ca="1">IF($D67=0,0,SUMIFS('Полная ст-ть с уч.НЗС (Авто)'!IK$11:INDIRECT("'Полная ст-ть с уч.НЗС (Авто)'!IK"&amp;$J$42),'Полная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L67" s="137">
        <f ca="1">IF($D67=0,0,SUMIFS('Полная ст-ть с уч.НЗС (Авто)'!IL$11:INDIRECT("'Полная ст-ть с уч.НЗС (Авто)'!IL"&amp;$J$42),'Полная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M67" s="137">
        <f ca="1">IF($D67=0,0,SUMIFS('Полная ст-ть с уч.НЗС (Авто)'!IM$11:INDIRECT("'Полная ст-ть с уч.НЗС (Авто)'!IM"&amp;$J$42),'Полная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N67" s="137">
        <f ca="1">IF($D67=0,0,SUMIFS('Полная ст-ть с уч.НЗС (Авто)'!IN$11:INDIRECT("'Полная ст-ть с уч.НЗС (Авто)'!IN"&amp;$J$42),'Полная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O67" s="137">
        <f ca="1">IF($D67=0,0,SUMIFS('Полная ст-ть с уч.НЗС (Авто)'!IO$11:INDIRECT("'Полная ст-ть с уч.НЗС (Авто)'!IO"&amp;$J$42),'Полная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P67" s="137">
        <f ca="1">IF($D67=0,0,SUMIFS('Полная ст-ть с уч.НЗС (Авто)'!IP$11:INDIRECT("'Полная ст-ть с уч.НЗС (Авто)'!IP"&amp;$J$42),'Полная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Q67" s="137">
        <f ca="1">IF($D67=0,0,SUMIFS('Полная ст-ть с уч.НЗС (Авто)'!IQ$11:INDIRECT("'Полная ст-ть с уч.НЗС (Авто)'!IQ"&amp;$J$42),'Полная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R67" s="137">
        <f ca="1">IF($D67=0,0,SUMIFS('Полная ст-ть с уч.НЗС (Авто)'!IR$11:INDIRECT("'Полная ст-ть с уч.НЗС (Авто)'!IR"&amp;$J$42),'Полная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S67" s="137">
        <f ca="1">IF($D67=0,0,SUMIFS('Полная ст-ть с уч.НЗС (Авто)'!IS$11:INDIRECT("'Полная ст-ть с уч.НЗС (Авто)'!IS"&amp;$J$42),'Полная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T67" s="137">
        <f ca="1">IF($D67=0,0,SUMIFS('Полная ст-ть с уч.НЗС (Авто)'!IT$11:INDIRECT("'Полная ст-ть с уч.НЗС (Авто)'!IT"&amp;$J$42),'Полная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U67" s="137">
        <f ca="1">IF($D67=0,0,SUMIFS('Полная ст-ть с уч.НЗС (Авто)'!IU$11:INDIRECT("'Полная ст-ть с уч.НЗС (Авто)'!IU"&amp;$J$42),'Полная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V67" s="137">
        <f ca="1">IF($D67=0,0,SUMIFS('Полная ст-ть с уч.НЗС (Авто)'!IV$11:INDIRECT("'Полная ст-ть с уч.НЗС (Авто)'!IV"&amp;$J$42),'Полная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W67" s="137">
        <f ca="1">IF($D67=0,0,SUMIFS('Полная ст-ть с уч.НЗС (Авто)'!IW$11:INDIRECT("'Полная ст-ть с уч.НЗС (Авто)'!IW"&amp;$J$42),'Полная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X67" s="137">
        <f ca="1">IF($D67=0,0,SUMIFS('Полная ст-ть с уч.НЗС (Авто)'!IX$11:INDIRECT("'Полная ст-ть с уч.НЗС (Авто)'!IX"&amp;$J$42),'Полная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Y67" s="137">
        <f ca="1">IF($D67=0,0,SUMIFS('Полная ст-ть с уч.НЗС (Авто)'!IY$11:INDIRECT("'Полная ст-ть с уч.НЗС (Авто)'!IY"&amp;$J$42),'Полная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IZ67" s="137">
        <f ca="1">IF($D67=0,0,SUMIFS('Полная ст-ть с уч.НЗС (Авто)'!IZ$11:INDIRECT("'Полная ст-ть с уч.НЗС (Авто)'!IZ"&amp;$J$42),'Полная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A67" s="137">
        <f ca="1">IF($D67=0,0,SUMIFS('Полная ст-ть с уч.НЗС (Авто)'!JA$11:INDIRECT("'Полная ст-ть с уч.НЗС (Авто)'!JA"&amp;$J$42),'Полная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B67" s="137">
        <f ca="1">IF($D67=0,0,SUMIFS('Полная ст-ть с уч.НЗС (Авто)'!JB$11:INDIRECT("'Полная ст-ть с уч.НЗС (Авто)'!JB"&amp;$J$42),'Полная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C67" s="137">
        <f ca="1">IF($D67=0,0,SUMIFS('Полная ст-ть с уч.НЗС (Авто)'!JC$11:INDIRECT("'Полная ст-ть с уч.НЗС (Авто)'!JC"&amp;$J$42),'Полная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D67" s="137">
        <f ca="1">IF($D67=0,0,SUMIFS('Полная ст-ть с уч.НЗС (Авто)'!JD$11:INDIRECT("'Полная ст-ть с уч.НЗС (Авто)'!JD"&amp;$J$42),'Полная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E67" s="137">
        <f ca="1">IF($D67=0,0,SUMIFS('Полная ст-ть с уч.НЗС (Авто)'!JE$11:INDIRECT("'Полная ст-ть с уч.НЗС (Авто)'!JE"&amp;$J$42),'Полная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F67" s="137">
        <f ca="1">IF($D67=0,0,SUMIFS('Полная ст-ть с уч.НЗС (Авто)'!JF$11:INDIRECT("'Полная ст-ть с уч.НЗС (Авто)'!JF"&amp;$J$42),'Полная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G67" s="137">
        <f ca="1">IF($D67=0,0,SUMIFS('Полная ст-ть с уч.НЗС (Авто)'!JG$11:INDIRECT("'Полная ст-ть с уч.НЗС (Авто)'!JG"&amp;$J$42),'Полная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H67" s="137">
        <f ca="1">IF($D67=0,0,SUMIFS('Полная ст-ть с уч.НЗС (Авто)'!JH$11:INDIRECT("'Полная ст-ть с уч.НЗС (Авто)'!JH"&amp;$J$42),'Полная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I67" s="137">
        <f ca="1">IF($D67=0,0,SUMIFS('Полная ст-ть с уч.НЗС (Авто)'!JI$11:INDIRECT("'Полная ст-ть с уч.НЗС (Авто)'!JI"&amp;$J$42),'Полная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J67" s="137">
        <f ca="1">IF($D67=0,0,SUMIFS('Полная ст-ть с уч.НЗС (Авто)'!JJ$11:INDIRECT("'Полная ст-ть с уч.НЗС (Авто)'!JJ"&amp;$J$42),'Полная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K67" s="137">
        <f ca="1">IF($D67=0,0,SUMIFS('Полная ст-ть с уч.НЗС (Авто)'!JK$11:INDIRECT("'Полная ст-ть с уч.НЗС (Авто)'!JK"&amp;$J$42),'Полная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L67" s="137">
        <f ca="1">IF($D67=0,0,SUMIFS('Полная ст-ть с уч.НЗС (Авто)'!JL$11:INDIRECT("'Полная ст-ть с уч.НЗС (Авто)'!JL"&amp;$J$42),'Полная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M67" s="137">
        <f ca="1">IF($D67=0,0,SUMIFS('Полная ст-ть с уч.НЗС (Авто)'!JM$11:INDIRECT("'Полная ст-ть с уч.НЗС (Авто)'!JM"&amp;$J$42),'Полная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N67" s="137">
        <f ca="1">IF($D67=0,0,SUMIFS('Полная ст-ть с уч.НЗС (Авто)'!JN$11:INDIRECT("'Полная ст-ть с уч.НЗС (Авто)'!JN"&amp;$J$42),'Полная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O67" s="137">
        <f ca="1">IF($D67=0,0,SUMIFS('Полная ст-ть с уч.НЗС (Авто)'!JO$11:INDIRECT("'Полная ст-ть с уч.НЗС (Авто)'!JO"&amp;$J$42),'Полная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P67" s="137">
        <f ca="1">IF($D67=0,0,SUMIFS('Полная ст-ть с уч.НЗС (Авто)'!JP$11:INDIRECT("'Полная ст-ть с уч.НЗС (Авто)'!JP"&amp;$J$42),'Полная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Q67" s="137">
        <f ca="1">IF($D67=0,0,SUMIFS('Полная ст-ть с уч.НЗС (Авто)'!JQ$11:INDIRECT("'Полная ст-ть с уч.НЗС (Авто)'!JQ"&amp;$J$42),'Полная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R67" s="137">
        <f ca="1">IF($D67=0,0,SUMIFS('Полная ст-ть с уч.НЗС (Авто)'!JR$11:INDIRECT("'Полная ст-ть с уч.НЗС (Авто)'!JR"&amp;$J$42),'Полная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S67" s="137">
        <f ca="1">IF($D67=0,0,SUMIFS('Полная ст-ть с уч.НЗС (Авто)'!JS$11:INDIRECT("'Полная ст-ть с уч.НЗС (Авто)'!JS"&amp;$J$42),'Полная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T67" s="137">
        <f ca="1">IF($D67=0,0,SUMIFS('Полная ст-ть с уч.НЗС (Авто)'!JT$11:INDIRECT("'Полная ст-ть с уч.НЗС (Авто)'!JT"&amp;$J$42),'Полная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U67" s="137">
        <f ca="1">IF($D67=0,0,SUMIFS('Полная ст-ть с уч.НЗС (Авто)'!JU$11:INDIRECT("'Полная ст-ть с уч.НЗС (Авто)'!JU"&amp;$J$42),'Полная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V67" s="137">
        <f ca="1">IF($D67=0,0,SUMIFS('Полная ст-ть с уч.НЗС (Авто)'!JV$11:INDIRECT("'Полная ст-ть с уч.НЗС (Авто)'!JV"&amp;$J$42),'Полная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W67" s="137">
        <f ca="1">IF($D67=0,0,SUMIFS('Полная ст-ть с уч.НЗС (Авто)'!JW$11:INDIRECT("'Полная ст-ть с уч.НЗС (Авто)'!JW"&amp;$J$42),'Полная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X67" s="137">
        <f ca="1">IF($D67=0,0,SUMIFS('Полная ст-ть с уч.НЗС (Авто)'!JX$11:INDIRECT("'Полная ст-ть с уч.НЗС (Авто)'!JX"&amp;$J$42),'Полная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Y67" s="137">
        <f ca="1">IF($D67=0,0,SUMIFS('Полная ст-ть с уч.НЗС (Авто)'!JY$11:INDIRECT("'Полная ст-ть с уч.НЗС (Авто)'!JY"&amp;$J$42),'Полная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JZ67" s="137">
        <f ca="1">IF($D67=0,0,SUMIFS('Полная ст-ть с уч.НЗС (Авто)'!JZ$11:INDIRECT("'Полная ст-ть с уч.НЗС (Авто)'!JZ"&amp;$J$42),'Полная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A67" s="137">
        <f ca="1">IF($D67=0,0,SUMIFS('Полная ст-ть с уч.НЗС (Авто)'!KA$11:INDIRECT("'Полная ст-ть с уч.НЗС (Авто)'!KA"&amp;$J$42),'Полная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B67" s="137">
        <f ca="1">IF($D67=0,0,SUMIFS('Полная ст-ть с уч.НЗС (Авто)'!KB$11:INDIRECT("'Полная ст-ть с уч.НЗС (Авто)'!KB"&amp;$J$42),'Полная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C67" s="137">
        <f ca="1">IF($D67=0,0,SUMIFS('Полная ст-ть с уч.НЗС (Авто)'!KC$11:INDIRECT("'Полная ст-ть с уч.НЗС (Авто)'!KC"&amp;$J$42),'Полная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D67" s="137">
        <f ca="1">IF($D67=0,0,SUMIFS('Полная ст-ть с уч.НЗС (Авто)'!KD$11:INDIRECT("'Полная ст-ть с уч.НЗС (Авто)'!KD"&amp;$J$42),'Полная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E67" s="137">
        <f ca="1">IF($D67=0,0,SUMIFS('Полная ст-ть с уч.НЗС (Авто)'!KE$11:INDIRECT("'Полная ст-ть с уч.НЗС (Авто)'!KE"&amp;$J$42),'Полная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F67" s="137">
        <f ca="1">IF($D67=0,0,SUMIFS('Полная ст-ть с уч.НЗС (Авто)'!KF$11:INDIRECT("'Полная ст-ть с уч.НЗС (Авто)'!KF"&amp;$J$42),'Полная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G67" s="137">
        <f ca="1">IF($D67=0,0,SUMIFS('Полная ст-ть с уч.НЗС (Авто)'!KG$11:INDIRECT("'Полная ст-ть с уч.НЗС (Авто)'!KG"&amp;$J$42),'Полная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H67" s="137">
        <f ca="1">IF($D67=0,0,SUMIFS('Полная ст-ть с уч.НЗС (Авто)'!KH$11:INDIRECT("'Полная ст-ть с уч.НЗС (Авто)'!KH"&amp;$J$42),'Полная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I67" s="137">
        <f ca="1">IF($D67=0,0,SUMIFS('Полная ст-ть с уч.НЗС (Авто)'!KI$11:INDIRECT("'Полная ст-ть с уч.НЗС (Авто)'!KI"&amp;$J$42),'Полная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J67" s="137">
        <f ca="1">IF($D67=0,0,SUMIFS('Полная ст-ть с уч.НЗС (Авто)'!KJ$11:INDIRECT("'Полная ст-ть с уч.НЗС (Авто)'!KJ"&amp;$J$42),'Полная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K67" s="137">
        <f ca="1">IF($D67=0,0,SUMIFS('Полная ст-ть с уч.НЗС (Авто)'!KK$11:INDIRECT("'Полная ст-ть с уч.НЗС (Авто)'!KK"&amp;$J$42),'Полная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L67" s="137">
        <f ca="1">IF($D67=0,0,SUMIFS('Полная ст-ть с уч.НЗС (Авто)'!KL$11:INDIRECT("'Полная ст-ть с уч.НЗС (Авто)'!KL"&amp;$J$42),'Полная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M67" s="137">
        <f ca="1">IF($D67=0,0,SUMIFS('Полная ст-ть с уч.НЗС (Авто)'!KM$11:INDIRECT("'Полная ст-ть с уч.НЗС (Авто)'!KM"&amp;$J$42),'Полная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N67" s="137">
        <f ca="1">IF($D67=0,0,SUMIFS('Полная ст-ть с уч.НЗС (Авто)'!KN$11:INDIRECT("'Полная ст-ть с уч.НЗС (Авто)'!KN"&amp;$J$42),'Полная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O67" s="137">
        <f ca="1">IF($D67=0,0,SUMIFS('Полная ст-ть с уч.НЗС (Авто)'!KO$11:INDIRECT("'Полная ст-ть с уч.НЗС (Авто)'!KO"&amp;$J$42),'Полная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P67" s="137">
        <f ca="1">IF($D67=0,0,SUMIFS('Полная ст-ть с уч.НЗС (Авто)'!KP$11:INDIRECT("'Полная ст-ть с уч.НЗС (Авто)'!KP"&amp;$J$42),'Полная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Q67" s="137">
        <f ca="1">IF($D67=0,0,SUMIFS('Полная ст-ть с уч.НЗС (Авто)'!KQ$11:INDIRECT("'Полная ст-ть с уч.НЗС (Авто)'!KQ"&amp;$J$42),'Полная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R67" s="137">
        <f ca="1">IF($D67=0,0,SUMIFS('Полная ст-ть с уч.НЗС (Авто)'!KR$11:INDIRECT("'Полная ст-ть с уч.НЗС (Авто)'!KR"&amp;$J$42),'Полная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S67" s="137">
        <f ca="1">IF($D67=0,0,SUMIFS('Полная ст-ть с уч.НЗС (Авто)'!KS$11:INDIRECT("'Полная ст-ть с уч.НЗС (Авто)'!KS"&amp;$J$42),'Полная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T67" s="137">
        <f ca="1">IF($D67=0,0,SUMIFS('Полная ст-ть с уч.НЗС (Авто)'!KT$11:INDIRECT("'Полная ст-ть с уч.НЗС (Авто)'!KT"&amp;$J$42),'Полная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U67" s="137">
        <f ca="1">IF($D67=0,0,SUMIFS('Полная ст-ть с уч.НЗС (Авто)'!KU$11:INDIRECT("'Полная ст-ть с уч.НЗС (Авто)'!KU"&amp;$J$42),'Полная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V67" s="137">
        <f ca="1">IF($D67=0,0,SUMIFS('Полная ст-ть с уч.НЗС (Авто)'!KV$11:INDIRECT("'Полная ст-ть с уч.НЗС (Авто)'!KV"&amp;$J$42),'Полная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W67" s="137">
        <f ca="1">IF($D67=0,0,SUMIFS('Полная ст-ть с уч.НЗС (Авто)'!KW$11:INDIRECT("'Полная ст-ть с уч.НЗС (Авто)'!KW"&amp;$J$42),'Полная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X67" s="137">
        <f ca="1">IF($D67=0,0,SUMIFS('Полная ст-ть с уч.НЗС (Авто)'!KX$11:INDIRECT("'Полная ст-ть с уч.НЗС (Авто)'!KX"&amp;$J$42),'Полная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Y67" s="137">
        <f ca="1">IF($D67=0,0,SUMIFS('Полная ст-ть с уч.НЗС (Авто)'!KY$11:INDIRECT("'Полная ст-ть с уч.НЗС (Авто)'!KY"&amp;$J$42),'Полная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KZ67" s="137">
        <f ca="1">IF($D67=0,0,SUMIFS('Полная ст-ть с уч.НЗС (Авто)'!KZ$11:INDIRECT("'Полная ст-ть с уч.НЗС (Авто)'!KZ"&amp;$J$42),'Полная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A67" s="137">
        <f ca="1">IF($D67=0,0,SUMIFS('Полная ст-ть с уч.НЗС (Авто)'!LA$11:INDIRECT("'Полная ст-ть с уч.НЗС (Авто)'!LA"&amp;$J$42),'Полная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B67" s="137">
        <f ca="1">IF($D67=0,0,SUMIFS('Полная ст-ть с уч.НЗС (Авто)'!LB$11:INDIRECT("'Полная ст-ть с уч.НЗС (Авто)'!LB"&amp;$J$42),'Полная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C67" s="137">
        <f ca="1">IF($D67=0,0,SUMIFS('Полная ст-ть с уч.НЗС (Авто)'!LC$11:INDIRECT("'Полная ст-ть с уч.НЗС (Авто)'!LC"&amp;$J$42),'Полная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D67" s="137">
        <f ca="1">IF($D67=0,0,SUMIFS('Полная ст-ть с уч.НЗС (Авто)'!LD$11:INDIRECT("'Полная ст-ть с уч.НЗС (Авто)'!LD"&amp;$J$42),'Полная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E67" s="137">
        <f ca="1">IF($D67=0,0,SUMIFS('Полная ст-ть с уч.НЗС (Авто)'!LE$11:INDIRECT("'Полная ст-ть с уч.НЗС (Авто)'!LE"&amp;$J$42),'Полная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F67" s="137">
        <f ca="1">IF($D67=0,0,SUMIFS('Полная ст-ть с уч.НЗС (Авто)'!LF$11:INDIRECT("'Полная ст-ть с уч.НЗС (Авто)'!LF"&amp;$J$42),'Полная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G67" s="137">
        <f ca="1">IF($D67=0,0,SUMIFS('Полная ст-ть с уч.НЗС (Авто)'!LG$11:INDIRECT("'Полная ст-ть с уч.НЗС (Авто)'!LG"&amp;$J$42),'Полная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H67" s="137">
        <f ca="1">IF($D67=0,0,SUMIFS('Полная ст-ть с уч.НЗС (Авто)'!LH$11:INDIRECT("'Полная ст-ть с уч.НЗС (Авто)'!LH"&amp;$J$42),'Полная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I67" s="137">
        <f ca="1">IF($D67=0,0,SUMIFS('Полная ст-ть с уч.НЗС (Авто)'!LI$11:INDIRECT("'Полная ст-ть с уч.НЗС (Авто)'!LI"&amp;$J$42),'Полная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J67" s="137">
        <f ca="1">IF($D67=0,0,SUMIFS('Полная ст-ть с уч.НЗС (Авто)'!LJ$11:INDIRECT("'Полная ст-ть с уч.НЗС (Авто)'!LJ"&amp;$J$42),'Полная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K67" s="137">
        <f ca="1">IF($D67=0,0,SUMIFS('Полная ст-ть с уч.НЗС (Авто)'!LK$11:INDIRECT("'Полная ст-ть с уч.НЗС (Авто)'!LK"&amp;$J$42),'Полная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L67" s="137">
        <f ca="1">IF($D67=0,0,SUMIFS('Полная ст-ть с уч.НЗС (Авто)'!LL$11:INDIRECT("'Полная ст-ть с уч.НЗС (Авто)'!LL"&amp;$J$42),'Полная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M67" s="137">
        <f ca="1">IF($D67=0,0,SUMIFS('Полная ст-ть с уч.НЗС (Авто)'!LM$11:INDIRECT("'Полная ст-ть с уч.НЗС (Авто)'!LM"&amp;$J$42),'Полная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N67" s="137">
        <f ca="1">IF($D67=0,0,SUMIFS('Полная ст-ть с уч.НЗС (Авто)'!LN$11:INDIRECT("'Полная ст-ть с уч.НЗС (Авто)'!LN"&amp;$J$42),'Полная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O67" s="137">
        <f ca="1">IF($D67=0,0,SUMIFS('Полная ст-ть с уч.НЗС (Авто)'!LO$11:INDIRECT("'Полная ст-ть с уч.НЗС (Авто)'!LO"&amp;$J$42),'Полная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P67" s="137">
        <f ca="1">IF($D67=0,0,SUMIFS('Полная ст-ть с уч.НЗС (Авто)'!LP$11:INDIRECT("'Полная ст-ть с уч.НЗС (Авто)'!LP"&amp;$J$42),'Полная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Q67" s="137">
        <f ca="1">IF($D67=0,0,SUMIFS('Полная ст-ть с уч.НЗС (Авто)'!LQ$11:INDIRECT("'Полная ст-ть с уч.НЗС (Авто)'!LQ"&amp;$J$42),'Полная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R67" s="137">
        <f ca="1">IF($D67=0,0,SUMIFS('Полная ст-ть с уч.НЗС (Авто)'!LR$11:INDIRECT("'Полная ст-ть с уч.НЗС (Авто)'!LR"&amp;$J$42),'Полная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S67" s="137">
        <f ca="1">IF($D67=0,0,SUMIFS('Полная ст-ть с уч.НЗС (Авто)'!LS$11:INDIRECT("'Полная ст-ть с уч.НЗС (Авто)'!LS"&amp;$J$42),'Полная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T67" s="137">
        <f ca="1">IF($D67=0,0,SUMIFS('Полная ст-ть с уч.НЗС (Авто)'!LT$11:INDIRECT("'Полная ст-ть с уч.НЗС (Авто)'!LT"&amp;$J$42),'Полная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U67" s="137">
        <f ca="1">IF($D67=0,0,SUMIFS('Полная ст-ть с уч.НЗС (Авто)'!LU$11:INDIRECT("'Полная ст-ть с уч.НЗС (Авто)'!LU"&amp;$J$42),'Полная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V67" s="137">
        <f ca="1">IF($D67=0,0,SUMIFS('Полная ст-ть с уч.НЗС (Авто)'!LV$11:INDIRECT("'Полная ст-ть с уч.НЗС (Авто)'!LV"&amp;$J$42),'Полная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W67" s="137">
        <f ca="1">IF($D67=0,0,SUMIFS('Полная ст-ть с уч.НЗС (Авто)'!LW$11:INDIRECT("'Полная ст-ть с уч.НЗС (Авто)'!LW"&amp;$J$42),'Полная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X67" s="137">
        <f ca="1">IF($D67=0,0,SUMIFS('Полная ст-ть с уч.НЗС (Авто)'!LX$11:INDIRECT("'Полная ст-ть с уч.НЗС (Авто)'!LX"&amp;$J$42),'Полная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Y67" s="137">
        <f ca="1">IF($D67=0,0,SUMIFS('Полная ст-ть с уч.НЗС (Авто)'!LY$11:INDIRECT("'Полная ст-ть с уч.НЗС (Авто)'!LY"&amp;$J$42),'Полная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LZ67" s="137">
        <f ca="1">IF($D67=0,0,SUMIFS('Полная ст-ть с уч.НЗС (Авто)'!LZ$11:INDIRECT("'Полная ст-ть с уч.НЗС (Авто)'!LZ"&amp;$J$42),'Полная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A67" s="137">
        <f ca="1">IF($D67=0,0,SUMIFS('Полная ст-ть с уч.НЗС (Авто)'!MA$11:INDIRECT("'Полная ст-ть с уч.НЗС (Авто)'!MA"&amp;$J$42),'Полная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B67" s="137">
        <f ca="1">IF($D67=0,0,SUMIFS('Полная ст-ть с уч.НЗС (Авто)'!MB$11:INDIRECT("'Полная ст-ть с уч.НЗС (Авто)'!MB"&amp;$J$42),'Полная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C67" s="137">
        <f ca="1">IF($D67=0,0,SUMIFS('Полная ст-ть с уч.НЗС (Авто)'!MC$11:INDIRECT("'Полная ст-ть с уч.НЗС (Авто)'!MC"&amp;$J$42),'Полная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D67" s="137">
        <f ca="1">IF($D67=0,0,SUMIFS('Полная ст-ть с уч.НЗС (Авто)'!MD$11:INDIRECT("'Полная ст-ть с уч.НЗС (Авто)'!MD"&amp;$J$42),'Полная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E67" s="137">
        <f ca="1">IF($D67=0,0,SUMIFS('Полная ст-ть с уч.НЗС (Авто)'!ME$11:INDIRECT("'Полная ст-ть с уч.НЗС (Авто)'!ME"&amp;$J$42),'Полная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F67" s="137">
        <f ca="1">IF($D67=0,0,SUMIFS('Полная ст-ть с уч.НЗС (Авто)'!MF$11:INDIRECT("'Полная ст-ть с уч.НЗС (Авто)'!MF"&amp;$J$42),'Полная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G67" s="137">
        <f ca="1">IF($D67=0,0,SUMIFS('Полная ст-ть с уч.НЗС (Авто)'!MG$11:INDIRECT("'Полная ст-ть с уч.НЗС (Авто)'!MG"&amp;$J$42),'Полная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H67" s="137">
        <f ca="1">IF($D67=0,0,SUMIFS('Полная ст-ть с уч.НЗС (Авто)'!MH$11:INDIRECT("'Полная ст-ть с уч.НЗС (Авто)'!MH"&amp;$J$42),'Полная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I67" s="137">
        <f ca="1">IF($D67=0,0,SUMIFS('Полная ст-ть с уч.НЗС (Авто)'!MI$11:INDIRECT("'Полная ст-ть с уч.НЗС (Авто)'!MI"&amp;$J$42),'Полная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J67" s="137">
        <f ca="1">IF($D67=0,0,SUMIFS('Полная ст-ть с уч.НЗС (Авто)'!MJ$11:INDIRECT("'Полная ст-ть с уч.НЗС (Авто)'!MJ"&amp;$J$42),'Полная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K67" s="137">
        <f ca="1">IF($D67=0,0,SUMIFS('Полная ст-ть с уч.НЗС (Авто)'!MK$11:INDIRECT("'Полная ст-ть с уч.НЗС (Авто)'!MK"&amp;$J$42),'Полная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L67" s="137">
        <f ca="1">IF($D67=0,0,SUMIFS('Полная ст-ть с уч.НЗС (Авто)'!ML$11:INDIRECT("'Полная ст-ть с уч.НЗС (Авто)'!ML"&amp;$J$42),'Полная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M67" s="137">
        <f ca="1">IF($D67=0,0,SUMIFS('Полная ст-ть с уч.НЗС (Авто)'!MM$11:INDIRECT("'Полная ст-ть с уч.НЗС (Авто)'!MM"&amp;$J$42),'Полная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N67" s="137">
        <f ca="1">IF($D67=0,0,SUMIFS('Полная ст-ть с уч.НЗС (Авто)'!MN$11:INDIRECT("'Полная ст-ть с уч.НЗС (Авто)'!MN"&amp;$J$42),'Полная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O67" s="137">
        <f ca="1">IF($D67=0,0,SUMIFS('Полная ст-ть с уч.НЗС (Авто)'!MO$11:INDIRECT("'Полная ст-ть с уч.НЗС (Авто)'!MO"&amp;$J$42),'Полная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P67" s="137">
        <f ca="1">IF($D67=0,0,SUMIFS('Полная ст-ть с уч.НЗС (Авто)'!MP$11:INDIRECT("'Полная ст-ть с уч.НЗС (Авто)'!MP"&amp;$J$42),'Полная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Q67" s="137">
        <f ca="1">IF($D67=0,0,SUMIFS('Полная ст-ть с уч.НЗС (Авто)'!MQ$11:INDIRECT("'Полная ст-ть с уч.НЗС (Авто)'!MQ"&amp;$J$42),'Полная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R67" s="137">
        <f ca="1">IF($D67=0,0,SUMIFS('Полная ст-ть с уч.НЗС (Авто)'!MR$11:INDIRECT("'Полная ст-ть с уч.НЗС (Авто)'!MR"&amp;$J$42),'Полная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S67" s="137">
        <f ca="1">IF($D67=0,0,SUMIFS('Полная ст-ть с уч.НЗС (Авто)'!MS$11:INDIRECT("'Полная ст-ть с уч.НЗС (Авто)'!MS"&amp;$J$42),'Полная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T67" s="137">
        <f ca="1">IF($D67=0,0,SUMIFS('Полная ст-ть с уч.НЗС (Авто)'!MT$11:INDIRECT("'Полная ст-ть с уч.НЗС (Авто)'!MT"&amp;$J$42),'Полная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U67" s="137">
        <f ca="1">IF($D67=0,0,SUMIFS('Полная ст-ть с уч.НЗС (Авто)'!MU$11:INDIRECT("'Полная ст-ть с уч.НЗС (Авто)'!MU"&amp;$J$42),'Полная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V67" s="137">
        <f ca="1">IF($D67=0,0,SUMIFS('Полная ст-ть с уч.НЗС (Авто)'!MV$11:INDIRECT("'Полная ст-ть с уч.НЗС (Авто)'!MV"&amp;$J$42),'Полная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W67" s="137">
        <f ca="1">IF($D67=0,0,SUMIFS('Полная ст-ть с уч.НЗС (Авто)'!MW$11:INDIRECT("'Полная ст-ть с уч.НЗС (Авто)'!MW"&amp;$J$42),'Полная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X67" s="137">
        <f ca="1">IF($D67=0,0,SUMIFS('Полная ст-ть с уч.НЗС (Авто)'!MX$11:INDIRECT("'Полная ст-ть с уч.НЗС (Авто)'!MX"&amp;$J$42),'Полная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Y67" s="137">
        <f ca="1">IF($D67=0,0,SUMIFS('Полная ст-ть с уч.НЗС (Авто)'!MY$11:INDIRECT("'Полная ст-ть с уч.НЗС (Авто)'!MY"&amp;$J$42),'Полная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MZ67" s="137">
        <f ca="1">IF($D67=0,0,SUMIFS('Полная ст-ть с уч.НЗС (Авто)'!MZ$11:INDIRECT("'Полная ст-ть с уч.НЗС (Авто)'!MZ"&amp;$J$42),'Полная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A67" s="137">
        <f ca="1">IF($D67=0,0,SUMIFS('Полная ст-ть с уч.НЗС (Авто)'!NA$11:INDIRECT("'Полная ст-ть с уч.НЗС (Авто)'!NA"&amp;$J$42),'Полная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B67" s="137">
        <f ca="1">IF($D67=0,0,SUMIFS('Полная ст-ть с уч.НЗС (Авто)'!NB$11:INDIRECT("'Полная ст-ть с уч.НЗС (Авто)'!NB"&amp;$J$42),'Полная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C67" s="137">
        <f ca="1">IF($D67=0,0,SUMIFS('Полная ст-ть с уч.НЗС (Авто)'!NC$11:INDIRECT("'Полная ст-ть с уч.НЗС (Авто)'!NC"&amp;$J$42),'Полная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D67" s="137">
        <f ca="1">IF($D67=0,0,SUMIFS('Полная ст-ть с уч.НЗС (Авто)'!ND$11:INDIRECT("'Полная ст-ть с уч.НЗС (Авто)'!ND"&amp;$J$42),'Полная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E67" s="137">
        <f ca="1">IF($D67=0,0,SUMIFS('Полная ст-ть с уч.НЗС (Авто)'!NE$11:INDIRECT("'Полная ст-ть с уч.НЗС (Авто)'!NE"&amp;$J$42),'Полная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F67" s="137">
        <f ca="1">IF($D67=0,0,SUMIFS('Полная ст-ть с уч.НЗС (Авто)'!NF$11:INDIRECT("'Полная ст-ть с уч.НЗС (Авто)'!NF"&amp;$J$42),'Полная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G67" s="137">
        <f ca="1">IF($D67=0,0,SUMIFS('Полная ст-ть с уч.НЗС (Авто)'!NG$11:INDIRECT("'Полная ст-ть с уч.НЗС (Авто)'!NG"&amp;$J$42),'Полная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H67" s="137">
        <f ca="1">IF($D67=0,0,SUMIFS('Полная ст-ть с уч.НЗС (Авто)'!NH$11:INDIRECT("'Полная ст-ть с уч.НЗС (Авто)'!NH"&amp;$J$42),'Полная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I67" s="137">
        <f ca="1">IF($D67=0,0,SUMIFS('Полная ст-ть с уч.НЗС (Авто)'!NI$11:INDIRECT("'Полная ст-ть с уч.НЗС (Авто)'!NI"&amp;$J$42),'Полная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J67" s="137">
        <f ca="1">IF($D67=0,0,SUMIFS('Полная ст-ть с уч.НЗС (Авто)'!NJ$11:INDIRECT("'Полная ст-ть с уч.НЗС (Авто)'!NJ"&amp;$J$42),'Полная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K67" s="137">
        <f ca="1">IF($D67=0,0,SUMIFS('Полная ст-ть с уч.НЗС (Авто)'!NK$11:INDIRECT("'Полная ст-ть с уч.НЗС (Авто)'!NK"&amp;$J$42),'Полная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L67" s="137">
        <f ca="1">IF($D67=0,0,SUMIFS('Полная ст-ть с уч.НЗС (Авто)'!NL$11:INDIRECT("'Полная ст-ть с уч.НЗС (Авто)'!NL"&amp;$J$42),'Полная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M67" s="137">
        <f ca="1">IF($D67=0,0,SUMIFS('Полная ст-ть с уч.НЗС (Авто)'!NM$11:INDIRECT("'Полная ст-ть с уч.НЗС (Авто)'!NM"&amp;$J$42),'Полная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N67" s="137">
        <f ca="1">IF($D67=0,0,SUMIFS('Полная ст-ть с уч.НЗС (Авто)'!NN$11:INDIRECT("'Полная ст-ть с уч.НЗС (Авто)'!NN"&amp;$J$42),'Полная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O67" s="137">
        <f ca="1">IF($D67=0,0,SUMIFS('Полная ст-ть с уч.НЗС (Авто)'!NO$11:INDIRECT("'Полная ст-ть с уч.НЗС (Авто)'!NO"&amp;$J$42),'Полная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P67" s="137">
        <f ca="1">IF($D67=0,0,SUMIFS('Полная ст-ть с уч.НЗС (Авто)'!NP$11:INDIRECT("'Полная ст-ть с уч.НЗС (Авто)'!NP"&amp;$J$42),'Полная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Q67" s="137">
        <f ca="1">IF($D67=0,0,SUMIFS('Полная ст-ть с уч.НЗС (Авто)'!NQ$11:INDIRECT("'Полная ст-ть с уч.НЗС (Авто)'!NQ"&amp;$J$42),'Полная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R67" s="137">
        <f ca="1">IF($D67=0,0,SUMIFS('Полная ст-ть с уч.НЗС (Авто)'!NR$11:INDIRECT("'Полная ст-ть с уч.НЗС (Авто)'!NR"&amp;$J$42),'Полная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S67" s="137">
        <f ca="1">IF($D67=0,0,SUMIFS('Полная ст-ть с уч.НЗС (Авто)'!NS$11:INDIRECT("'Полная ст-ть с уч.НЗС (Авто)'!NS"&amp;$J$42),'Полная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T67" s="137">
        <f ca="1">IF($D67=0,0,SUMIFS('Полная ст-ть с уч.НЗС (Авто)'!NT$11:INDIRECT("'Полная ст-ть с уч.НЗС (Авто)'!NT"&amp;$J$42),'Полная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U67" s="137">
        <f ca="1">IF($D67=0,0,SUMIFS('Полная ст-ть с уч.НЗС (Авто)'!NU$11:INDIRECT("'Полная ст-ть с уч.НЗС (Авто)'!NU"&amp;$J$42),'Полная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V67" s="137">
        <f ca="1">IF($D67=0,0,SUMIFS('Полная ст-ть с уч.НЗС (Авто)'!NV$11:INDIRECT("'Полная ст-ть с уч.НЗС (Авто)'!NV"&amp;$J$42),'Полная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W67" s="137">
        <f ca="1">IF($D67=0,0,SUMIFS('Полная ст-ть с уч.НЗС (Авто)'!NW$11:INDIRECT("'Полная ст-ть с уч.НЗС (Авто)'!NW"&amp;$J$42),'Полная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X67" s="137">
        <f ca="1">IF($D67=0,0,SUMIFS('Полная ст-ть с уч.НЗС (Авто)'!NX$11:INDIRECT("'Полная ст-ть с уч.НЗС (Авто)'!NX"&amp;$J$42),'Полная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Y67" s="137">
        <f ca="1">IF($D67=0,0,SUMIFS('Полная ст-ть с уч.НЗС (Авто)'!NY$11:INDIRECT("'Полная ст-ть с уч.НЗС (Авто)'!NY"&amp;$J$42),'Полная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NZ67" s="137">
        <f ca="1">IF($D67=0,0,SUMIFS('Полная ст-ть с уч.НЗС (Авто)'!NZ$11:INDIRECT("'Полная ст-ть с уч.НЗС (Авто)'!NZ"&amp;$J$42),'Полная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A67" s="137">
        <f ca="1">IF($D67=0,0,SUMIFS('Полная ст-ть с уч.НЗС (Авто)'!OA$11:INDIRECT("'Полная ст-ть с уч.НЗС (Авто)'!OA"&amp;$J$42),'Полная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B67" s="137">
        <f ca="1">IF($D67=0,0,SUMIFS('Полная ст-ть с уч.НЗС (Авто)'!OB$11:INDIRECT("'Полная ст-ть с уч.НЗС (Авто)'!OB"&amp;$J$42),'Полная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C67" s="137">
        <f ca="1">IF($D67=0,0,SUMIFS('Полная ст-ть с уч.НЗС (Авто)'!OC$11:INDIRECT("'Полная ст-ть с уч.НЗС (Авто)'!OC"&amp;$J$42),'Полная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D67" s="137">
        <f ca="1">IF($D67=0,0,SUMIFS('Полная ст-ть с уч.НЗС (Авто)'!OD$11:INDIRECT("'Полная ст-ть с уч.НЗС (Авто)'!OD"&amp;$J$42),'Полная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E67" s="137">
        <f ca="1">IF($D67=0,0,SUMIFS('Полная ст-ть с уч.НЗС (Авто)'!OE$11:INDIRECT("'Полная ст-ть с уч.НЗС (Авто)'!OE"&amp;$J$42),'Полная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F67" s="137">
        <f ca="1">IF($D67=0,0,SUMIFS('Полная ст-ть с уч.НЗС (Авто)'!OF$11:INDIRECT("'Полная ст-ть с уч.НЗС (Авто)'!OF"&amp;$J$42),'Полная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G67" s="137">
        <f ca="1">IF($D67=0,0,SUMIFS('Полная ст-ть с уч.НЗС (Авто)'!OG$11:INDIRECT("'Полная ст-ть с уч.НЗС (Авто)'!OG"&amp;$J$42),'Полная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H67" s="137">
        <f ca="1">IF($D67=0,0,SUMIFS('Полная ст-ть с уч.НЗС (Авто)'!OH$11:INDIRECT("'Полная ст-ть с уч.НЗС (Авто)'!OH"&amp;$J$42),'Полная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I67" s="137">
        <f ca="1">IF($D67=0,0,SUMIFS('Полная ст-ть с уч.НЗС (Авто)'!OI$11:INDIRECT("'Полная ст-ть с уч.НЗС (Авто)'!OI"&amp;$J$42),'Полная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J67" s="137">
        <f ca="1">IF($D67=0,0,SUMIFS('Полная ст-ть с уч.НЗС (Авто)'!OJ$11:INDIRECT("'Полная ст-ть с уч.НЗС (Авто)'!OJ"&amp;$J$42),'Полная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K67" s="137">
        <f ca="1">IF($D67=0,0,SUMIFS('Полная ст-ть с уч.НЗС (Авто)'!OK$11:INDIRECT("'Полная ст-ть с уч.НЗС (Авто)'!OK"&amp;$J$42),'Полная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L67" s="137">
        <f ca="1">IF($D67=0,0,SUMIFS('Полная ст-ть с уч.НЗС (Авто)'!OL$11:INDIRECT("'Полная ст-ть с уч.НЗС (Авто)'!OL"&amp;$J$42),'Полная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M67" s="137">
        <f ca="1">IF($D67=0,0,SUMIFS('Полная ст-ть с уч.НЗС (Авто)'!OM$11:INDIRECT("'Полная ст-ть с уч.НЗС (Авто)'!OM"&amp;$J$42),'Полная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N67" s="137">
        <f ca="1">IF($D67=0,0,SUMIFS('Полная ст-ть с уч.НЗС (Авто)'!ON$11:INDIRECT("'Полная ст-ть с уч.НЗС (Авто)'!ON"&amp;$J$42),'Полная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O67" s="137">
        <f ca="1">IF($D67=0,0,SUMIFS('Полная ст-ть с уч.НЗС (Авто)'!OO$11:INDIRECT("'Полная ст-ть с уч.НЗС (Авто)'!OO"&amp;$J$42),'Полная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P67" s="137">
        <f ca="1">IF($D67=0,0,SUMIFS('Полная ст-ть с уч.НЗС (Авто)'!OP$11:INDIRECT("'Полная ст-ть с уч.НЗС (Авто)'!OP"&amp;$J$42),'Полная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Q67" s="137">
        <f ca="1">IF($D67=0,0,SUMIFS('Полная ст-ть с уч.НЗС (Авто)'!OQ$11:INDIRECT("'Полная ст-ть с уч.НЗС (Авто)'!OQ"&amp;$J$42),'Полная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R67" s="137">
        <f ca="1">IF($D67=0,0,SUMIFS('Полная ст-ть с уч.НЗС (Авто)'!OR$11:INDIRECT("'Полная ст-ть с уч.НЗС (Авто)'!OR"&amp;$J$42),'Полная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S67" s="137">
        <f ca="1">IF($D67=0,0,SUMIFS('Полная ст-ть с уч.НЗС (Авто)'!OS$11:INDIRECT("'Полная ст-ть с уч.НЗС (Авто)'!OS"&amp;$J$42),'Полная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T67" s="137">
        <f ca="1">IF($D67=0,0,SUMIFS('Полная ст-ть с уч.НЗС (Авто)'!OT$11:INDIRECT("'Полная ст-ть с уч.НЗС (Авто)'!OT"&amp;$J$42),'Полная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U67" s="137">
        <f ca="1">IF($D67=0,0,SUMIFS('Полная ст-ть с уч.НЗС (Авто)'!OU$11:INDIRECT("'Полная ст-ть с уч.НЗС (Авто)'!OU"&amp;$J$42),'Полная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V67" s="137">
        <f ca="1">IF($D67=0,0,SUMIFS('Полная ст-ть с уч.НЗС (Авто)'!OV$11:INDIRECT("'Полная ст-ть с уч.НЗС (Авто)'!OV"&amp;$J$42),'Полная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W67" s="137">
        <f ca="1">IF($D67=0,0,SUMIFS('Полная ст-ть с уч.НЗС (Авто)'!OW$11:INDIRECT("'Полная ст-ть с уч.НЗС (Авто)'!OW"&amp;$J$42),'Полная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X67" s="137">
        <f ca="1">IF($D67=0,0,SUMIFS('Полная ст-ть с уч.НЗС (Авто)'!OX$11:INDIRECT("'Полная ст-ть с уч.НЗС (Авто)'!OX"&amp;$J$42),'Полная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Y67" s="137">
        <f ca="1">IF($D67=0,0,SUMIFS('Полная ст-ть с уч.НЗС (Авто)'!OY$11:INDIRECT("'Полная ст-ть с уч.НЗС (Авто)'!OY"&amp;$J$42),'Полная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OZ67" s="137">
        <f ca="1">IF($D67=0,0,SUMIFS('Полная ст-ть с уч.НЗС (Авто)'!OZ$11:INDIRECT("'Полная ст-ть с уч.НЗС (Авто)'!OZ"&amp;$J$42),'Полная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A67" s="137">
        <f ca="1">IF($D67=0,0,SUMIFS('Полная ст-ть с уч.НЗС (Авто)'!PA$11:INDIRECT("'Полная ст-ть с уч.НЗС (Авто)'!PA"&amp;$J$42),'Полная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B67" s="137">
        <f ca="1">IF($D67=0,0,SUMIFS('Полная ст-ть с уч.НЗС (Авто)'!PB$11:INDIRECT("'Полная ст-ть с уч.НЗС (Авто)'!PB"&amp;$J$42),'Полная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C67" s="137">
        <f ca="1">IF($D67=0,0,SUMIFS('Полная ст-ть с уч.НЗС (Авто)'!PC$11:INDIRECT("'Полная ст-ть с уч.НЗС (Авто)'!PC"&amp;$J$42),'Полная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D67" s="137">
        <f ca="1">IF($D67=0,0,SUMIFS('Полная ст-ть с уч.НЗС (Авто)'!PD$11:INDIRECT("'Полная ст-ть с уч.НЗС (Авто)'!PD"&amp;$J$42),'Полная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E67" s="137">
        <f ca="1">IF($D67=0,0,SUMIFS('Полная ст-ть с уч.НЗС (Авто)'!PE$11:INDIRECT("'Полная ст-ть с уч.НЗС (Авто)'!PE"&amp;$J$42),'Полная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F67" s="137">
        <f ca="1">IF($D67=0,0,SUMIFS('Полная ст-ть с уч.НЗС (Авто)'!PF$11:INDIRECT("'Полная ст-ть с уч.НЗС (Авто)'!PF"&amp;$J$42),'Полная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G67" s="137">
        <f ca="1">IF($D67=0,0,SUMIFS('Полная ст-ть с уч.НЗС (Авто)'!PG$11:INDIRECT("'Полная ст-ть с уч.НЗС (Авто)'!PG"&amp;$J$42),'Полная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H67" s="137">
        <f ca="1">IF($D67=0,0,SUMIFS('Полная ст-ть с уч.НЗС (Авто)'!PH$11:INDIRECT("'Полная ст-ть с уч.НЗС (Авто)'!PH"&amp;$J$42),'Полная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I67" s="137">
        <f ca="1">IF($D67=0,0,SUMIFS('Полная ст-ть с уч.НЗС (Авто)'!PI$11:INDIRECT("'Полная ст-ть с уч.НЗС (Авто)'!PI"&amp;$J$42),'Полная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J67" s="137">
        <f ca="1">IF($D67=0,0,SUMIFS('Полная ст-ть с уч.НЗС (Авто)'!PJ$11:INDIRECT("'Полная ст-ть с уч.НЗС (Авто)'!PJ"&amp;$J$42),'Полная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K67" s="137">
        <f ca="1">IF($D67=0,0,SUMIFS('Полная ст-ть с уч.НЗС (Авто)'!PK$11:INDIRECT("'Полная ст-ть с уч.НЗС (Авто)'!PK"&amp;$J$42),'Полная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L67" s="137">
        <f ca="1">IF($D67=0,0,SUMIFS('Полная ст-ть с уч.НЗС (Авто)'!PL$11:INDIRECT("'Полная ст-ть с уч.НЗС (Авто)'!PL"&amp;$J$42),'Полная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M67" s="137">
        <f ca="1">IF($D67=0,0,SUMIFS('Полная ст-ть с уч.НЗС (Авто)'!PM$11:INDIRECT("'Полная ст-ть с уч.НЗС (Авто)'!PM"&amp;$J$42),'Полная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N67" s="137">
        <f ca="1">IF($D67=0,0,SUMIFS('Полная ст-ть с уч.НЗС (Авто)'!PN$11:INDIRECT("'Полная ст-ть с уч.НЗС (Авто)'!PN"&amp;$J$42),'Полная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O67" s="137">
        <f ca="1">IF($D67=0,0,SUMIFS('Полная ст-ть с уч.НЗС (Авто)'!PO$11:INDIRECT("'Полная ст-ть с уч.НЗС (Авто)'!PO"&amp;$J$42),'Полная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P67" s="137">
        <f ca="1">IF($D67=0,0,SUMIFS('Полная ст-ть с уч.НЗС (Авто)'!PP$11:INDIRECT("'Полная ст-ть с уч.НЗС (Авто)'!PP"&amp;$J$42),'Полная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Q67" s="137">
        <f ca="1">IF($D67=0,0,SUMIFS('Полная ст-ть с уч.НЗС (Авто)'!PQ$11:INDIRECT("'Полная ст-ть с уч.НЗС (Авто)'!PQ"&amp;$J$42),'Полная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R67" s="137">
        <f ca="1">IF($D67=0,0,SUMIFS('Полная ст-ть с уч.НЗС (Авто)'!PR$11:INDIRECT("'Полная ст-ть с уч.НЗС (Авто)'!PR"&amp;$J$42),'Полная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S67" s="137">
        <f ca="1">IF($D67=0,0,SUMIFS('Полная ст-ть с уч.НЗС (Авто)'!PS$11:INDIRECT("'Полная ст-ть с уч.НЗС (Авто)'!PS"&amp;$J$42),'Полная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T67" s="137">
        <f ca="1">IF($D67=0,0,SUMIFS('Полная ст-ть с уч.НЗС (Авто)'!PT$11:INDIRECT("'Полная ст-ть с уч.НЗС (Авто)'!PT"&amp;$J$42),'Полная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U67" s="137">
        <f ca="1">IF($D67=0,0,SUMIFS('Полная ст-ть с уч.НЗС (Авто)'!PU$11:INDIRECT("'Полная ст-ть с уч.НЗС (Авто)'!PU"&amp;$J$42),'Полная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V67" s="137">
        <f ca="1">IF($D67=0,0,SUMIFS('Полная ст-ть с уч.НЗС (Авто)'!PV$11:INDIRECT("'Полная ст-ть с уч.НЗС (Авто)'!PV"&amp;$J$42),'Полная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W67" s="137">
        <f ca="1">IF($D67=0,0,SUMIFS('Полная ст-ть с уч.НЗС (Авто)'!PW$11:INDIRECT("'Полная ст-ть с уч.НЗС (Авто)'!PW"&amp;$J$42),'Полная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X67" s="137">
        <f ca="1">IF($D67=0,0,SUMIFS('Полная ст-ть с уч.НЗС (Авто)'!PX$11:INDIRECT("'Полная ст-ть с уч.НЗС (Авто)'!PX"&amp;$J$42),'Полная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Y67" s="137">
        <f ca="1">IF($D67=0,0,SUMIFS('Полная ст-ть с уч.НЗС (Авто)'!PY$11:INDIRECT("'Полная ст-ть с уч.НЗС (Авто)'!PY"&amp;$J$42),'Полная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PZ67" s="137">
        <f ca="1">IF($D67=0,0,SUMIFS('Полная ст-ть с уч.НЗС (Авто)'!PZ$11:INDIRECT("'Полная ст-ть с уч.НЗС (Авто)'!PZ"&amp;$J$42),'Полная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A67" s="137">
        <f ca="1">IF($D67=0,0,SUMIFS('Полная ст-ть с уч.НЗС (Авто)'!QA$11:INDIRECT("'Полная ст-ть с уч.НЗС (Авто)'!QA"&amp;$J$42),'Полная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B67" s="137">
        <f ca="1">IF($D67=0,0,SUMIFS('Полная ст-ть с уч.НЗС (Авто)'!QB$11:INDIRECT("'Полная ст-ть с уч.НЗС (Авто)'!QB"&amp;$J$42),'Полная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C67" s="137">
        <f ca="1">IF($D67=0,0,SUMIFS('Полная ст-ть с уч.НЗС (Авто)'!QC$11:INDIRECT("'Полная ст-ть с уч.НЗС (Авто)'!QC"&amp;$J$42),'Полная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D67" s="137">
        <f ca="1">IF($D67=0,0,SUMIFS('Полная ст-ть с уч.НЗС (Авто)'!QD$11:INDIRECT("'Полная ст-ть с уч.НЗС (Авто)'!QD"&amp;$J$42),'Полная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E67" s="137">
        <f ca="1">IF($D67=0,0,SUMIFS('Полная ст-ть с уч.НЗС (Авто)'!QE$11:INDIRECT("'Полная ст-ть с уч.НЗС (Авто)'!QE"&amp;$J$42),'Полная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F67" s="137">
        <f ca="1">IF($D67=0,0,SUMIFS('Полная ст-ть с уч.НЗС (Авто)'!QF$11:INDIRECT("'Полная ст-ть с уч.НЗС (Авто)'!QF"&amp;$J$42),'Полная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G67" s="137">
        <f ca="1">IF($D67=0,0,SUMIFS('Полная ст-ть с уч.НЗС (Авто)'!QG$11:INDIRECT("'Полная ст-ть с уч.НЗС (Авто)'!QG"&amp;$J$42),'Полная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H67" s="137">
        <f ca="1">IF($D67=0,0,SUMIFS('Полная ст-ть с уч.НЗС (Авто)'!QH$11:INDIRECT("'Полная ст-ть с уч.НЗС (Авто)'!QH"&amp;$J$42),'Полная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I67" s="137">
        <f ca="1">IF($D67=0,0,SUMIFS('Полная ст-ть с уч.НЗС (Авто)'!QI$11:INDIRECT("'Полная ст-ть с уч.НЗС (Авто)'!QI"&amp;$J$42),'Полная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J67" s="137">
        <f ca="1">IF($D67=0,0,SUMIFS('Полная ст-ть с уч.НЗС (Авто)'!QJ$11:INDIRECT("'Полная ст-ть с уч.НЗС (Авто)'!QJ"&amp;$J$42),'Полная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K67" s="137">
        <f ca="1">IF($D67=0,0,SUMIFS('Полная ст-ть с уч.НЗС (Авто)'!QK$11:INDIRECT("'Полная ст-ть с уч.НЗС (Авто)'!QK"&amp;$J$42),'Полная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L67" s="137">
        <f ca="1">IF($D67=0,0,SUMIFS('Полная ст-ть с уч.НЗС (Авто)'!QL$11:INDIRECT("'Полная ст-ть с уч.НЗС (Авто)'!QL"&amp;$J$42),'Полная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M67" s="137">
        <f ca="1">IF($D67=0,0,SUMIFS('Полная ст-ть с уч.НЗС (Авто)'!QM$11:INDIRECT("'Полная ст-ть с уч.НЗС (Авто)'!QM"&amp;$J$42),'Полная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N67" s="137">
        <f ca="1">IF($D67=0,0,SUMIFS('Полная ст-ть с уч.НЗС (Авто)'!QN$11:INDIRECT("'Полная ст-ть с уч.НЗС (Авто)'!QN"&amp;$J$42),'Полная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O67" s="137">
        <f ca="1">IF($D67=0,0,SUMIFS('Полная ст-ть с уч.НЗС (Авто)'!QO$11:INDIRECT("'Полная ст-ть с уч.НЗС (Авто)'!QO"&amp;$J$42),'Полная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P67" s="137">
        <f ca="1">IF($D67=0,0,SUMIFS('Полная ст-ть с уч.НЗС (Авто)'!QP$11:INDIRECT("'Полная ст-ть с уч.НЗС (Авто)'!QP"&amp;$J$42),'Полная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Q67" s="137">
        <f ca="1">IF($D67=0,0,SUMIFS('Полная ст-ть с уч.НЗС (Авто)'!QQ$11:INDIRECT("'Полная ст-ть с уч.НЗС (Авто)'!QQ"&amp;$J$42),'Полная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R67" s="137">
        <f ca="1">IF($D67=0,0,SUMIFS('Полная ст-ть с уч.НЗС (Авто)'!QR$11:INDIRECT("'Полная ст-ть с уч.НЗС (Авто)'!QR"&amp;$J$42),'Полная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S67" s="137">
        <f ca="1">IF($D67=0,0,SUMIFS('Полная ст-ть с уч.НЗС (Авто)'!QS$11:INDIRECT("'Полная ст-ть с уч.НЗС (Авто)'!QS"&amp;$J$42),'Полная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T67" s="137">
        <f ca="1">IF($D67=0,0,SUMIFS('Полная ст-ть с уч.НЗС (Авто)'!QT$11:INDIRECT("'Полная ст-ть с уч.НЗС (Авто)'!QT"&amp;$J$42),'Полная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U67" s="137">
        <f ca="1">IF($D67=0,0,SUMIFS('Полная ст-ть с уч.НЗС (Авто)'!QU$11:INDIRECT("'Полная ст-ть с уч.НЗС (Авто)'!QU"&amp;$J$42),'Полная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V67" s="137">
        <f ca="1">IF($D67=0,0,SUMIFS('Полная ст-ть с уч.НЗС (Авто)'!QV$11:INDIRECT("'Полная ст-ть с уч.НЗС (Авто)'!QV"&amp;$J$42),'Полная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W67" s="137">
        <f ca="1">IF($D67=0,0,SUMIFS('Полная ст-ть с уч.НЗС (Авто)'!QW$11:INDIRECT("'Полная ст-ть с уч.НЗС (Авто)'!QW"&amp;$J$42),'Полная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X67" s="137">
        <f ca="1">IF($D67=0,0,SUMIFS('Полная ст-ть с уч.НЗС (Авто)'!QX$11:INDIRECT("'Полная ст-ть с уч.НЗС (Авто)'!QX"&amp;$J$42),'Полная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Y67" s="137">
        <f ca="1">IF($D67=0,0,SUMIFS('Полная ст-ть с уч.НЗС (Авто)'!QY$11:INDIRECT("'Полная ст-ть с уч.НЗС (Авто)'!QY"&amp;$J$42),'Полная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QZ67" s="137">
        <f ca="1">IF($D67=0,0,SUMIFS('Полная ст-ть с уч.НЗС (Авто)'!QZ$11:INDIRECT("'Полная ст-ть с уч.НЗС (Авто)'!QZ"&amp;$J$42),'Полная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A67" s="137">
        <f ca="1">IF($D67=0,0,SUMIFS('Полная ст-ть с уч.НЗС (Авто)'!RA$11:INDIRECT("'Полная ст-ть с уч.НЗС (Авто)'!RA"&amp;$J$42),'Полная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B67" s="137">
        <f ca="1">IF($D67=0,0,SUMIFS('Полная ст-ть с уч.НЗС (Авто)'!RB$11:INDIRECT("'Полная ст-ть с уч.НЗС (Авто)'!RB"&amp;$J$42),'Полная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C67" s="137">
        <f ca="1">IF($D67=0,0,SUMIFS('Полная ст-ть с уч.НЗС (Авто)'!RC$11:INDIRECT("'Полная ст-ть с уч.НЗС (Авто)'!RC"&amp;$J$42),'Полная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D67" s="137">
        <f ca="1">IF($D67=0,0,SUMIFS('Полная ст-ть с уч.НЗС (Авто)'!RD$11:INDIRECT("'Полная ст-ть с уч.НЗС (Авто)'!RD"&amp;$J$42),'Полная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E67" s="137">
        <f ca="1">IF($D67=0,0,SUMIFS('Полная ст-ть с уч.НЗС (Авто)'!RE$11:INDIRECT("'Полная ст-ть с уч.НЗС (Авто)'!RE"&amp;$J$42),'Полная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F67" s="137">
        <f ca="1">IF($D67=0,0,SUMIFS('Полная ст-ть с уч.НЗС (Авто)'!RF$11:INDIRECT("'Полная ст-ть с уч.НЗС (Авто)'!RF"&amp;$J$42),'Полная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G67" s="137">
        <f ca="1">IF($D67=0,0,SUMIFS('Полная ст-ть с уч.НЗС (Авто)'!RG$11:INDIRECT("'Полная ст-ть с уч.НЗС (Авто)'!RG"&amp;$J$42),'Полная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H67" s="137">
        <f ca="1">IF($D67=0,0,SUMIFS('Полная ст-ть с уч.НЗС (Авто)'!RH$11:INDIRECT("'Полная ст-ть с уч.НЗС (Авто)'!RH"&amp;$J$42),'Полная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I67" s="137">
        <f ca="1">IF($D67=0,0,SUMIFS('Полная ст-ть с уч.НЗС (Авто)'!RI$11:INDIRECT("'Полная ст-ть с уч.НЗС (Авто)'!RI"&amp;$J$42),'Полная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J67" s="137">
        <f ca="1">IF($D67=0,0,SUMIFS('Полная ст-ть с уч.НЗС (Авто)'!RJ$11:INDIRECT("'Полная ст-ть с уч.НЗС (Авто)'!RJ"&amp;$J$42),'Полная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K67" s="137">
        <f ca="1">IF($D67=0,0,SUMIFS('Полная ст-ть с уч.НЗС (Авто)'!RK$11:INDIRECT("'Полная ст-ть с уч.НЗС (Авто)'!RK"&amp;$J$42),'Полная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L67" s="137">
        <f ca="1">IF($D67=0,0,SUMIFS('Полная ст-ть с уч.НЗС (Авто)'!RL$11:INDIRECT("'Полная ст-ть с уч.НЗС (Авто)'!RL"&amp;$J$42),'Полная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M67" s="137">
        <f ca="1">IF($D67=0,0,SUMIFS('Полная ст-ть с уч.НЗС (Авто)'!RM$11:INDIRECT("'Полная ст-ть с уч.НЗС (Авто)'!RM"&amp;$J$42),'Полная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N67" s="137">
        <f ca="1">IF($D67=0,0,SUMIFS('Полная ст-ть с уч.НЗС (Авто)'!RN$11:INDIRECT("'Полная ст-ть с уч.НЗС (Авто)'!RN"&amp;$J$42),'Полная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O67" s="137">
        <f ca="1">IF($D67=0,0,SUMIFS('Полная ст-ть с уч.НЗС (Авто)'!RO$11:INDIRECT("'Полная ст-ть с уч.НЗС (Авто)'!RO"&amp;$J$42),'Полная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P67" s="137">
        <f ca="1">IF($D67=0,0,SUMIFS('Полная ст-ть с уч.НЗС (Авто)'!RP$11:INDIRECT("'Полная ст-ть с уч.НЗС (Авто)'!RP"&amp;$J$42),'Полная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Q67" s="137">
        <f ca="1">IF($D67=0,0,SUMIFS('Полная ст-ть с уч.НЗС (Авто)'!RQ$11:INDIRECT("'Полная ст-ть с уч.НЗС (Авто)'!RQ"&amp;$J$42),'Полная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R67" s="137">
        <f ca="1">IF($D67=0,0,SUMIFS('Полная ст-ть с уч.НЗС (Авто)'!RR$11:INDIRECT("'Полная ст-ть с уч.НЗС (Авто)'!RR"&amp;$J$42),'Полная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S67" s="137">
        <f ca="1">IF($D67=0,0,SUMIFS('Полная ст-ть с уч.НЗС (Авто)'!RS$11:INDIRECT("'Полная ст-ть с уч.НЗС (Авто)'!RS"&amp;$J$42),'Полная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T67" s="137">
        <f ca="1">IF($D67=0,0,SUMIFS('Полная ст-ть с уч.НЗС (Авто)'!RT$11:INDIRECT("'Полная ст-ть с уч.НЗС (Авто)'!RT"&amp;$J$42),'Полная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U67" s="137">
        <f ca="1">IF($D67=0,0,SUMIFS('Полная ст-ть с уч.НЗС (Авто)'!RU$11:INDIRECT("'Полная ст-ть с уч.НЗС (Авто)'!RU"&amp;$J$42),'Полная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V67" s="137">
        <f ca="1">IF($D67=0,0,SUMIFS('Полная ст-ть с уч.НЗС (Авто)'!RV$11:INDIRECT("'Полная ст-ть с уч.НЗС (Авто)'!RV"&amp;$J$42),'Полная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W67" s="137">
        <f ca="1">IF($D67=0,0,SUMIFS('Полная ст-ть с уч.НЗС (Авто)'!RW$11:INDIRECT("'Полная ст-ть с уч.НЗС (Авто)'!RW"&amp;$J$42),'Полная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X67" s="137">
        <f ca="1">IF($D67=0,0,SUMIFS('Полная ст-ть с уч.НЗС (Авто)'!RX$11:INDIRECT("'Полная ст-ть с уч.НЗС (Авто)'!RX"&amp;$J$42),'Полная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Y67" s="137">
        <f ca="1">IF($D67=0,0,SUMIFS('Полная ст-ть с уч.НЗС (Авто)'!RY$11:INDIRECT("'Полная ст-ть с уч.НЗС (Авто)'!RY"&amp;$J$42),'Полная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RZ67" s="137">
        <f ca="1">IF($D67=0,0,SUMIFS('Полная ст-ть с уч.НЗС (Авто)'!RZ$11:INDIRECT("'Полная ст-ть с уч.НЗС (Авто)'!RZ"&amp;$J$42),'Полная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A67" s="137">
        <f ca="1">IF($D67=0,0,SUMIFS('Полная ст-ть с уч.НЗС (Авто)'!SA$11:INDIRECT("'Полная ст-ть с уч.НЗС (Авто)'!SA"&amp;$J$42),'Полная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B67" s="137">
        <f ca="1">IF($D67=0,0,SUMIFS('Полная ст-ть с уч.НЗС (Авто)'!SB$11:INDIRECT("'Полная ст-ть с уч.НЗС (Авто)'!SB"&amp;$J$42),'Полная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C67" s="137">
        <f ca="1">IF($D67=0,0,SUMIFS('Полная ст-ть с уч.НЗС (Авто)'!SC$11:INDIRECT("'Полная ст-ть с уч.НЗС (Авто)'!SC"&amp;$J$42),'Полная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D67" s="137">
        <f ca="1">IF($D67=0,0,SUMIFS('Полная ст-ть с уч.НЗС (Авто)'!SD$11:INDIRECT("'Полная ст-ть с уч.НЗС (Авто)'!SD"&amp;$J$42),'Полная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E67" s="137">
        <f ca="1">IF($D67=0,0,SUMIFS('Полная ст-ть с уч.НЗС (Авто)'!SE$11:INDIRECT("'Полная ст-ть с уч.НЗС (Авто)'!SE"&amp;$J$42),'Полная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F67" s="137">
        <f ca="1">IF($D67=0,0,SUMIFS('Полная ст-ть с уч.НЗС (Авто)'!SF$11:INDIRECT("'Полная ст-ть с уч.НЗС (Авто)'!SF"&amp;$J$42),'Полная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G67" s="137">
        <f ca="1">IF($D67=0,0,SUMIFS('Полная ст-ть с уч.НЗС (Авто)'!SG$11:INDIRECT("'Полная ст-ть с уч.НЗС (Авто)'!SG"&amp;$J$42),'Полная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H67" s="137">
        <f ca="1">IF($D67=0,0,SUMIFS('Полная ст-ть с уч.НЗС (Авто)'!SH$11:INDIRECT("'Полная ст-ть с уч.НЗС (Авто)'!SH"&amp;$J$42),'Полная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I67" s="137">
        <f ca="1">IF($D67=0,0,SUMIFS('Полная ст-ть с уч.НЗС (Авто)'!SI$11:INDIRECT("'Полная ст-ть с уч.НЗС (Авто)'!SI"&amp;$J$42),'Полная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J67" s="137">
        <f ca="1">IF($D67=0,0,SUMIFS('Полная ст-ть с уч.НЗС (Авто)'!SJ$11:INDIRECT("'Полная ст-ть с уч.НЗС (Авто)'!SJ"&amp;$J$42),'Полная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K67" s="137">
        <f ca="1">IF($D67=0,0,SUMIFS('Полная ст-ть с уч.НЗС (Авто)'!SK$11:INDIRECT("'Полная ст-ть с уч.НЗС (Авто)'!SK"&amp;$J$42),'Полная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L67" s="137">
        <f ca="1">IF($D67=0,0,SUMIFS('Полная ст-ть с уч.НЗС (Авто)'!SL$11:INDIRECT("'Полная ст-ть с уч.НЗС (Авто)'!SL"&amp;$J$42),'Полная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M67" s="137">
        <f ca="1">IF($D67=0,0,SUMIFS('Полная ст-ть с уч.НЗС (Авто)'!SM$11:INDIRECT("'Полная ст-ть с уч.НЗС (Авто)'!SM"&amp;$J$42),'Полная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N67" s="137">
        <f ca="1">IF($D67=0,0,SUMIFS('Полная ст-ть с уч.НЗС (Авто)'!SN$11:INDIRECT("'Полная ст-ть с уч.НЗС (Авто)'!SN"&amp;$J$42),'Полная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O67" s="137">
        <f ca="1">IF($D67=0,0,SUMIFS('Полная ст-ть с уч.НЗС (Авто)'!SO$11:INDIRECT("'Полная ст-ть с уч.НЗС (Авто)'!SO"&amp;$J$42),'Полная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P67" s="137">
        <f ca="1">IF($D67=0,0,SUMIFS('Полная ст-ть с уч.НЗС (Авто)'!SP$11:INDIRECT("'Полная ст-ть с уч.НЗС (Авто)'!SP"&amp;$J$42),'Полная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Q67" s="137">
        <f ca="1">IF($D67=0,0,SUMIFS('Полная ст-ть с уч.НЗС (Авто)'!SQ$11:INDIRECT("'Полная ст-ть с уч.НЗС (Авто)'!SQ"&amp;$J$42),'Полная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R67" s="137">
        <f ca="1">IF($D67=0,0,SUMIFS('Полная ст-ть с уч.НЗС (Авто)'!SR$11:INDIRECT("'Полная ст-ть с уч.НЗС (Авто)'!SR"&amp;$J$42),'Полная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S67" s="137">
        <f ca="1">IF($D67=0,0,SUMIFS('Полная ст-ть с уч.НЗС (Авто)'!SS$11:INDIRECT("'Полная ст-ть с уч.НЗС (Авто)'!SS"&amp;$J$42),'Полная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T67" s="137">
        <f ca="1">IF($D67=0,0,SUMIFS('Полная ст-ть с уч.НЗС (Авто)'!ST$11:INDIRECT("'Полная ст-ть с уч.НЗС (Авто)'!ST"&amp;$J$42),'Полная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U67" s="137">
        <f ca="1">IF($D67=0,0,SUMIFS('Полная ст-ть с уч.НЗС (Авто)'!SU$11:INDIRECT("'Полная ст-ть с уч.НЗС (Авто)'!SU"&amp;$J$42),'Полная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V67" s="137">
        <f ca="1">IF($D67=0,0,SUMIFS('Полная ст-ть с уч.НЗС (Авто)'!SV$11:INDIRECT("'Полная ст-ть с уч.НЗС (Авто)'!SV"&amp;$J$42),'Полная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W67" s="137">
        <f ca="1">IF($D67=0,0,SUMIFS('Полная ст-ть с уч.НЗС (Авто)'!SW$11:INDIRECT("'Полная ст-ть с уч.НЗС (Авто)'!SW"&amp;$J$42),'Полная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X67" s="137">
        <f ca="1">IF($D67=0,0,SUMIFS('Полная ст-ть с уч.НЗС (Авто)'!SX$11:INDIRECT("'Полная ст-ть с уч.НЗС (Авто)'!SX"&amp;$J$42),'Полная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Y67" s="137">
        <f ca="1">IF($D67=0,0,SUMIFS('Полная ст-ть с уч.НЗС (Авто)'!SY$11:INDIRECT("'Полная ст-ть с уч.НЗС (Авто)'!SY"&amp;$J$42),'Полная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SZ67" s="137">
        <f ca="1">IF($D67=0,0,SUMIFS('Полная ст-ть с уч.НЗС (Авто)'!SZ$11:INDIRECT("'Полная ст-ть с уч.НЗС (Авто)'!SZ"&amp;$J$42),'Полная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A67" s="137">
        <f ca="1">IF($D67=0,0,SUMIFS('Полная ст-ть с уч.НЗС (Авто)'!TA$11:INDIRECT("'Полная ст-ть с уч.НЗС (Авто)'!TA"&amp;$J$42),'Полная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B67" s="137">
        <f ca="1">IF($D67=0,0,SUMIFS('Полная ст-ть с уч.НЗС (Авто)'!TB$11:INDIRECT("'Полная ст-ть с уч.НЗС (Авто)'!TB"&amp;$J$42),'Полная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C67" s="137">
        <f ca="1">IF($D67=0,0,SUMIFS('Полная ст-ть с уч.НЗС (Авто)'!TC$11:INDIRECT("'Полная ст-ть с уч.НЗС (Авто)'!TC"&amp;$J$42),'Полная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D67" s="137">
        <f ca="1">IF($D67=0,0,SUMIFS('Полная ст-ть с уч.НЗС (Авто)'!TD$11:INDIRECT("'Полная ст-ть с уч.НЗС (Авто)'!TD"&amp;$J$42),'Полная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E67" s="137">
        <f ca="1">IF($D67=0,0,SUMIFS('Полная ст-ть с уч.НЗС (Авто)'!TE$11:INDIRECT("'Полная ст-ть с уч.НЗС (Авто)'!TE"&amp;$J$42),'Полная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F67" s="137">
        <f ca="1">IF($D67=0,0,SUMIFS('Полная ст-ть с уч.НЗС (Авто)'!TF$11:INDIRECT("'Полная ст-ть с уч.НЗС (Авто)'!TF"&amp;$J$42),'Полная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G67" s="137">
        <f ca="1">IF($D67=0,0,SUMIFS('Полная ст-ть с уч.НЗС (Авто)'!TG$11:INDIRECT("'Полная ст-ть с уч.НЗС (Авто)'!TG"&amp;$J$42),'Полная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H67" s="137">
        <f ca="1">IF($D67=0,0,SUMIFS('Полная ст-ть с уч.НЗС (Авто)'!TH$11:INDIRECT("'Полная ст-ть с уч.НЗС (Авто)'!TH"&amp;$J$42),'Полная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I67" s="137">
        <f ca="1">IF($D67=0,0,SUMIFS('Полная ст-ть с уч.НЗС (Авто)'!TI$11:INDIRECT("'Полная ст-ть с уч.НЗС (Авто)'!TI"&amp;$J$42),'Полная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J67" s="137">
        <f ca="1">IF($D67=0,0,SUMIFS('Полная ст-ть с уч.НЗС (Авто)'!TJ$11:INDIRECT("'Полная ст-ть с уч.НЗС (Авто)'!TJ"&amp;$J$42),'Полная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K67" s="137">
        <f ca="1">IF($D67=0,0,SUMIFS('Полная ст-ть с уч.НЗС (Авто)'!TK$11:INDIRECT("'Полная ст-ть с уч.НЗС (Авто)'!TK"&amp;$J$42),'Полная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L67" s="137">
        <f ca="1">IF($D67=0,0,SUMIFS('Полная ст-ть с уч.НЗС (Авто)'!TL$11:INDIRECT("'Полная ст-ть с уч.НЗС (Авто)'!TL"&amp;$J$42),'Полная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M67" s="137">
        <f ca="1">IF($D67=0,0,SUMIFS('Полная ст-ть с уч.НЗС (Авто)'!TM$11:INDIRECT("'Полная ст-ть с уч.НЗС (Авто)'!TM"&amp;$J$42),'Полная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N67" s="137">
        <f ca="1">IF($D67=0,0,SUMIFS('Полная ст-ть с уч.НЗС (Авто)'!TN$11:INDIRECT("'Полная ст-ть с уч.НЗС (Авто)'!TN"&amp;$J$42),'Полная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O67" s="137">
        <f ca="1">IF($D67=0,0,SUMIFS('Полная ст-ть с уч.НЗС (Авто)'!TO$11:INDIRECT("'Полная ст-ть с уч.НЗС (Авто)'!TO"&amp;$J$42),'Полная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P67" s="137">
        <f ca="1">IF($D67=0,0,SUMIFS('Полная ст-ть с уч.НЗС (Авто)'!TP$11:INDIRECT("'Полная ст-ть с уч.НЗС (Авто)'!TP"&amp;$J$42),'Полная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Q67" s="137">
        <f ca="1">IF($D67=0,0,SUMIFS('Полная ст-ть с уч.НЗС (Авто)'!TQ$11:INDIRECT("'Полная ст-ть с уч.НЗС (Авто)'!TQ"&amp;$J$42),'Полная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R67" s="137">
        <f ca="1">IF($D67=0,0,SUMIFS('Полная ст-ть с уч.НЗС (Авто)'!TR$11:INDIRECT("'Полная ст-ть с уч.НЗС (Авто)'!TR"&amp;$J$42),'Полная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S67" s="137">
        <f ca="1">IF($D67=0,0,SUMIFS('Полная ст-ть с уч.НЗС (Авто)'!TS$11:INDIRECT("'Полная ст-ть с уч.НЗС (Авто)'!TS"&amp;$J$42),'Полная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T67" s="137">
        <f ca="1">IF($D67=0,0,SUMIFS('Полная ст-ть с уч.НЗС (Авто)'!TT$11:INDIRECT("'Полная ст-ть с уч.НЗС (Авто)'!TT"&amp;$J$42),'Полная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U67" s="137">
        <f ca="1">IF($D67=0,0,SUMIFS('Полная ст-ть с уч.НЗС (Авто)'!TU$11:INDIRECT("'Полная ст-ть с уч.НЗС (Авто)'!TU"&amp;$J$42),'Полная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V67" s="137">
        <f ca="1">IF($D67=0,0,SUMIFS('Полная ст-ть с уч.НЗС (Авто)'!TV$11:INDIRECT("'Полная ст-ть с уч.НЗС (Авто)'!TV"&amp;$J$42),'Полная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W67" s="137">
        <f ca="1">IF($D67=0,0,SUMIFS('Полная ст-ть с уч.НЗС (Авто)'!TW$11:INDIRECT("'Полная ст-ть с уч.НЗС (Авто)'!TW"&amp;$J$42),'Полная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X67" s="137">
        <f ca="1">IF($D67=0,0,SUMIFS('Полная ст-ть с уч.НЗС (Авто)'!TX$11:INDIRECT("'Полная ст-ть с уч.НЗС (Авто)'!TX"&amp;$J$42),'Полная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Y67" s="137">
        <f ca="1">IF($D67=0,0,SUMIFS('Полная ст-ть с уч.НЗС (Авто)'!TY$11:INDIRECT("'Полная ст-ть с уч.НЗС (Авто)'!TY"&amp;$J$42),'Полная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TZ67" s="137">
        <f ca="1">IF($D67=0,0,SUMIFS('Полная ст-ть с уч.НЗС (Авто)'!TZ$11:INDIRECT("'Полная ст-ть с уч.НЗС (Авто)'!TZ"&amp;$J$42),'Полная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A67" s="137">
        <f ca="1">IF($D67=0,0,SUMIFS('Полная ст-ть с уч.НЗС (Авто)'!UA$11:INDIRECT("'Полная ст-ть с уч.НЗС (Авто)'!UA"&amp;$J$42),'Полная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B67" s="137">
        <f ca="1">IF($D67=0,0,SUMIFS('Полная ст-ть с уч.НЗС (Авто)'!UB$11:INDIRECT("'Полная ст-ть с уч.НЗС (Авто)'!UB"&amp;$J$42),'Полная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C67" s="137">
        <f ca="1">IF($D67=0,0,SUMIFS('Полная ст-ть с уч.НЗС (Авто)'!UC$11:INDIRECT("'Полная ст-ть с уч.НЗС (Авто)'!UC"&amp;$J$42),'Полная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D67" s="137">
        <f ca="1">IF($D67=0,0,SUMIFS('Полная ст-ть с уч.НЗС (Авто)'!UD$11:INDIRECT("'Полная ст-ть с уч.НЗС (Авто)'!UD"&amp;$J$42),'Полная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E67" s="137">
        <f ca="1">IF($D67=0,0,SUMIFS('Полная ст-ть с уч.НЗС (Авто)'!UE$11:INDIRECT("'Полная ст-ть с уч.НЗС (Авто)'!UE"&amp;$J$42),'Полная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F67" s="137">
        <f ca="1">IF($D67=0,0,SUMIFS('Полная ст-ть с уч.НЗС (Авто)'!UF$11:INDIRECT("'Полная ст-ть с уч.НЗС (Авто)'!UF"&amp;$J$42),'Полная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G67" s="137">
        <f ca="1">IF($D67=0,0,SUMIFS('Полная ст-ть с уч.НЗС (Авто)'!UG$11:INDIRECT("'Полная ст-ть с уч.НЗС (Авто)'!UG"&amp;$J$42),'Полная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H67" s="137">
        <f ca="1">IF($D67=0,0,SUMIFS('Полная ст-ть с уч.НЗС (Авто)'!UH$11:INDIRECT("'Полная ст-ть с уч.НЗС (Авто)'!UH"&amp;$J$42),'Полная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I67" s="137">
        <f ca="1">IF($D67=0,0,SUMIFS('Полная ст-ть с уч.НЗС (Авто)'!UI$11:INDIRECT("'Полная ст-ть с уч.НЗС (Авто)'!UI"&amp;$J$42),'Полная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J67" s="137">
        <f ca="1">IF($D67=0,0,SUMIFS('Полная ст-ть с уч.НЗС (Авто)'!UJ$11:INDIRECT("'Полная ст-ть с уч.НЗС (Авто)'!UJ"&amp;$J$42),'Полная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K67" s="137">
        <f ca="1">IF($D67=0,0,SUMIFS('Полная ст-ть с уч.НЗС (Авто)'!UK$11:INDIRECT("'Полная ст-ть с уч.НЗС (Авто)'!UK"&amp;$J$42),'Полная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L67" s="137">
        <f ca="1">IF($D67=0,0,SUMIFS('Полная ст-ть с уч.НЗС (Авто)'!UL$11:INDIRECT("'Полная ст-ть с уч.НЗС (Авто)'!UL"&amp;$J$42),'Полная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M67" s="137">
        <f ca="1">IF($D67=0,0,SUMIFS('Полная ст-ть с уч.НЗС (Авто)'!UM$11:INDIRECT("'Полная ст-ть с уч.НЗС (Авто)'!UM"&amp;$J$42),'Полная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N67" s="137">
        <f ca="1">IF($D67=0,0,SUMIFS('Полная ст-ть с уч.НЗС (Авто)'!UN$11:INDIRECT("'Полная ст-ть с уч.НЗС (Авто)'!UN"&amp;$J$42),'Полная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O67" s="137">
        <f ca="1">IF($D67=0,0,SUMIFS('Полная ст-ть с уч.НЗС (Авто)'!UO$11:INDIRECT("'Полная ст-ть с уч.НЗС (Авто)'!UO"&amp;$J$42),'Полная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P67" s="137">
        <f ca="1">IF($D67=0,0,SUMIFS('Полная ст-ть с уч.НЗС (Авто)'!UP$11:INDIRECT("'Полная ст-ть с уч.НЗС (Авто)'!UP"&amp;$J$42),'Полная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Q67" s="137">
        <f ca="1">IF($D67=0,0,SUMIFS('Полная ст-ть с уч.НЗС (Авто)'!UQ$11:INDIRECT("'Полная ст-ть с уч.НЗС (Авто)'!UQ"&amp;$J$42),'Полная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R67" s="137">
        <f ca="1">IF($D67=0,0,SUMIFS('Полная ст-ть с уч.НЗС (Авто)'!UR$11:INDIRECT("'Полная ст-ть с уч.НЗС (Авто)'!UR"&amp;$J$42),'Полная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S67" s="137">
        <f ca="1">IF($D67=0,0,SUMIFS('Полная ст-ть с уч.НЗС (Авто)'!US$11:INDIRECT("'Полная ст-ть с уч.НЗС (Авто)'!US"&amp;$J$42),'Полная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T67" s="137">
        <f ca="1">IF($D67=0,0,SUMIFS('Полная ст-ть с уч.НЗС (Авто)'!UT$11:INDIRECT("'Полная ст-ть с уч.НЗС (Авто)'!UT"&amp;$J$42),'Полная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U67" s="137">
        <f ca="1">IF($D67=0,0,SUMIFS('Полная ст-ть с уч.НЗС (Авто)'!UU$11:INDIRECT("'Полная ст-ть с уч.НЗС (Авто)'!UU"&amp;$J$42),'Полная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V67" s="137">
        <f ca="1">IF($D67=0,0,SUMIFS('Полная ст-ть с уч.НЗС (Авто)'!UV$11:INDIRECT("'Полная ст-ть с уч.НЗС (Авто)'!UV"&amp;$J$42),'Полная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W67" s="137">
        <f ca="1">IF($D67=0,0,SUMIFS('Полная ст-ть с уч.НЗС (Авто)'!UW$11:INDIRECT("'Полная ст-ть с уч.НЗС (Авто)'!UW"&amp;$J$42),'Полная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X67" s="137">
        <f ca="1">IF($D67=0,0,SUMIFS('Полная ст-ть с уч.НЗС (Авто)'!UX$11:INDIRECT("'Полная ст-ть с уч.НЗС (Авто)'!UX"&amp;$J$42),'Полная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Y67" s="137">
        <f ca="1">IF($D67=0,0,SUMIFS('Полная ст-ть с уч.НЗС (Авто)'!UY$11:INDIRECT("'Полная ст-ть с уч.НЗС (Авто)'!UY"&amp;$J$42),'Полная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UZ67" s="137">
        <f ca="1">IF($D67=0,0,SUMIFS('Полная ст-ть с уч.НЗС (Авто)'!UZ$11:INDIRECT("'Полная ст-ть с уч.НЗС (Авто)'!UZ"&amp;$J$42),'Полная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A67" s="137">
        <f ca="1">IF($D67=0,0,SUMIFS('Полная ст-ть с уч.НЗС (Авто)'!VA$11:INDIRECT("'Полная ст-ть с уч.НЗС (Авто)'!VA"&amp;$J$42),'Полная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B67" s="137">
        <f ca="1">IF($D67=0,0,SUMIFS('Полная ст-ть с уч.НЗС (Авто)'!VB$11:INDIRECT("'Полная ст-ть с уч.НЗС (Авто)'!VB"&amp;$J$42),'Полная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C67" s="137">
        <f ca="1">IF($D67=0,0,SUMIFS('Полная ст-ть с уч.НЗС (Авто)'!VC$11:INDIRECT("'Полная ст-ть с уч.НЗС (Авто)'!VC"&amp;$J$42),'Полная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D67" s="137">
        <f ca="1">IF($D67=0,0,SUMIFS('Полная ст-ть с уч.НЗС (Авто)'!VD$11:INDIRECT("'Полная ст-ть с уч.НЗС (Авто)'!VD"&amp;$J$42),'Полная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E67" s="137">
        <f ca="1">IF($D67=0,0,SUMIFS('Полная ст-ть с уч.НЗС (Авто)'!VE$11:INDIRECT("'Полная ст-ть с уч.НЗС (Авто)'!VE"&amp;$J$42),'Полная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F67" s="137">
        <f ca="1">IF($D67=0,0,SUMIFS('Полная ст-ть с уч.НЗС (Авто)'!VF$11:INDIRECT("'Полная ст-ть с уч.НЗС (Авто)'!VF"&amp;$J$42),'Полная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G67" s="137">
        <f ca="1">IF($D67=0,0,SUMIFS('Полная ст-ть с уч.НЗС (Авто)'!VG$11:INDIRECT("'Полная ст-ть с уч.НЗС (Авто)'!VG"&amp;$J$42),'Полная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H67" s="137">
        <f ca="1">IF($D67=0,0,SUMIFS('Полная ст-ть с уч.НЗС (Авто)'!VH$11:INDIRECT("'Полная ст-ть с уч.НЗС (Авто)'!VH"&amp;$J$42),'Полная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I67" s="137">
        <f ca="1">IF($D67=0,0,SUMIFS('Полная ст-ть с уч.НЗС (Авто)'!VI$11:INDIRECT("'Полная ст-ть с уч.НЗС (Авто)'!VI"&amp;$J$42),'Полная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J67" s="137">
        <f ca="1">IF($D67=0,0,SUMIFS('Полная ст-ть с уч.НЗС (Авто)'!VJ$11:INDIRECT("'Полная ст-ть с уч.НЗС (Авто)'!VJ"&amp;$J$42),'Полная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K67" s="137">
        <f ca="1">IF($D67=0,0,SUMIFS('Полная ст-ть с уч.НЗС (Авто)'!VK$11:INDIRECT("'Полная ст-ть с уч.НЗС (Авто)'!VK"&amp;$J$42),'Полная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L67" s="137">
        <f ca="1">IF($D67=0,0,SUMIFS('Полная ст-ть с уч.НЗС (Авто)'!VL$11:INDIRECT("'Полная ст-ть с уч.НЗС (Авто)'!VL"&amp;$J$42),'Полная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M67" s="137">
        <f ca="1">IF($D67=0,0,SUMIFS('Полная ст-ть с уч.НЗС (Авто)'!VM$11:INDIRECT("'Полная ст-ть с уч.НЗС (Авто)'!VM"&amp;$J$42),'Полная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N67" s="137">
        <f ca="1">IF($D67=0,0,SUMIFS('Полная ст-ть с уч.НЗС (Авто)'!VN$11:INDIRECT("'Полная ст-ть с уч.НЗС (Авто)'!VN"&amp;$J$42),'Полная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O67" s="137">
        <f ca="1">IF($D67=0,0,SUMIFS('Полная ст-ть с уч.НЗС (Авто)'!VO$11:INDIRECT("'Полная ст-ть с уч.НЗС (Авто)'!VO"&amp;$J$42),'Полная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P67" s="137">
        <f ca="1">IF($D67=0,0,SUMIFS('Полная ст-ть с уч.НЗС (Авто)'!VP$11:INDIRECT("'Полная ст-ть с уч.НЗС (Авто)'!VP"&amp;$J$42),'Полная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Q67" s="137">
        <f ca="1">IF($D67=0,0,SUMIFS('Полная ст-ть с уч.НЗС (Авто)'!VQ$11:INDIRECT("'Полная ст-ть с уч.НЗС (Авто)'!VQ"&amp;$J$42),'Полная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R67" s="137">
        <f ca="1">IF($D67=0,0,SUMIFS('Полная ст-ть с уч.НЗС (Авто)'!VR$11:INDIRECT("'Полная ст-ть с уч.НЗС (Авто)'!VR"&amp;$J$42),'Полная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S67" s="137">
        <f ca="1">IF($D67=0,0,SUMIFS('Полная ст-ть с уч.НЗС (Авто)'!VS$11:INDIRECT("'Полная ст-ть с уч.НЗС (Авто)'!VS"&amp;$J$42),'Полная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T67" s="137">
        <f ca="1">IF($D67=0,0,SUMIFS('Полная ст-ть с уч.НЗС (Авто)'!VT$11:INDIRECT("'Полная ст-ть с уч.НЗС (Авто)'!VT"&amp;$J$42),'Полная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U67" s="137">
        <f ca="1">IF($D67=0,0,SUMIFS('Полная ст-ть с уч.НЗС (Авто)'!VU$11:INDIRECT("'Полная ст-ть с уч.НЗС (Авто)'!VU"&amp;$J$42),'Полная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V67" s="137">
        <f ca="1">IF($D67=0,0,SUMIFS('Полная ст-ть с уч.НЗС (Авто)'!VV$11:INDIRECT("'Полная ст-ть с уч.НЗС (Авто)'!VV"&amp;$J$42),'Полная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W67" s="137">
        <f ca="1">IF($D67=0,0,SUMIFS('Полная ст-ть с уч.НЗС (Авто)'!VW$11:INDIRECT("'Полная ст-ть с уч.НЗС (Авто)'!VW"&amp;$J$42),'Полная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X67" s="137">
        <f ca="1">IF($D67=0,0,SUMIFS('Полная ст-ть с уч.НЗС (Авто)'!VX$11:INDIRECT("'Полная ст-ть с уч.НЗС (Авто)'!VX"&amp;$J$42),'Полная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Y67" s="137">
        <f ca="1">IF($D67=0,0,SUMIFS('Полная ст-ть с уч.НЗС (Авто)'!VY$11:INDIRECT("'Полная ст-ть с уч.НЗС (Авто)'!VY"&amp;$J$42),'Полная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VZ67" s="137">
        <f ca="1">IF($D67=0,0,SUMIFS('Полная ст-ть с уч.НЗС (Авто)'!VZ$11:INDIRECT("'Полная ст-ть с уч.НЗС (Авто)'!VZ"&amp;$J$42),'Полная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A67" s="137">
        <f ca="1">IF($D67=0,0,SUMIFS('Полная ст-ть с уч.НЗС (Авто)'!WA$11:INDIRECT("'Полная ст-ть с уч.НЗС (Авто)'!WA"&amp;$J$42),'Полная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B67" s="137">
        <f ca="1">IF($D67=0,0,SUMIFS('Полная ст-ть с уч.НЗС (Авто)'!WB$11:INDIRECT("'Полная ст-ть с уч.НЗС (Авто)'!WB"&amp;$J$42),'Полная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C67" s="137">
        <f ca="1">IF($D67=0,0,SUMIFS('Полная ст-ть с уч.НЗС (Авто)'!WC$11:INDIRECT("'Полная ст-ть с уч.НЗС (Авто)'!WC"&amp;$J$42),'Полная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D67" s="137">
        <f ca="1">IF($D67=0,0,SUMIFS('Полная ст-ть с уч.НЗС (Авто)'!WD$11:INDIRECT("'Полная ст-ть с уч.НЗС (Авто)'!WD"&amp;$J$42),'Полная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E67" s="137">
        <f ca="1">IF($D67=0,0,SUMIFS('Полная ст-ть с уч.НЗС (Авто)'!WE$11:INDIRECT("'Полная ст-ть с уч.НЗС (Авто)'!WE"&amp;$J$42),'Полная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F67" s="137">
        <f ca="1">IF($D67=0,0,SUMIFS('Полная ст-ть с уч.НЗС (Авто)'!WF$11:INDIRECT("'Полная ст-ть с уч.НЗС (Авто)'!WF"&amp;$J$42),'Полная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G67" s="137">
        <f ca="1">IF($D67=0,0,SUMIFS('Полная ст-ть с уч.НЗС (Авто)'!WG$11:INDIRECT("'Полная ст-ть с уч.НЗС (Авто)'!WG"&amp;$J$42),'Полная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H67" s="137">
        <f ca="1">IF($D67=0,0,SUMIFS('Полная ст-ть с уч.НЗС (Авто)'!WH$11:INDIRECT("'Полная ст-ть с уч.НЗС (Авто)'!WH"&amp;$J$42),'Полная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I67" s="137">
        <f ca="1">IF($D67=0,0,SUMIFS('Полная ст-ть с уч.НЗС (Авто)'!WI$11:INDIRECT("'Полная ст-ть с уч.НЗС (Авто)'!WI"&amp;$J$42),'Полная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J67" s="137">
        <f ca="1">IF($D67=0,0,SUMIFS('Полная ст-ть с уч.НЗС (Авто)'!WJ$11:INDIRECT("'Полная ст-ть с уч.НЗС (Авто)'!WJ"&amp;$J$42),'Полная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K67" s="137">
        <f ca="1">IF($D67=0,0,SUMIFS('Полная ст-ть с уч.НЗС (Авто)'!WK$11:INDIRECT("'Полная ст-ть с уч.НЗС (Авто)'!WK"&amp;$J$42),'Полная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L67" s="137">
        <f ca="1">IF($D67=0,0,SUMIFS('Полная ст-ть с уч.НЗС (Авто)'!WL$11:INDIRECT("'Полная ст-ть с уч.НЗС (Авто)'!WL"&amp;$J$42),'Полная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M67" s="137">
        <f ca="1">IF($D67=0,0,SUMIFS('Полная ст-ть с уч.НЗС (Авто)'!WM$11:INDIRECT("'Полная ст-ть с уч.НЗС (Авто)'!WM"&amp;$J$42),'Полная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N67" s="137">
        <f ca="1">IF($D67=0,0,SUMIFS('Полная ст-ть с уч.НЗС (Авто)'!WN$11:INDIRECT("'Полная ст-ть с уч.НЗС (Авто)'!WN"&amp;$J$42),'Полная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O67" s="137">
        <f ca="1">IF($D67=0,0,SUMIFS('Полная ст-ть с уч.НЗС (Авто)'!WO$11:INDIRECT("'Полная ст-ть с уч.НЗС (Авто)'!WO"&amp;$J$42),'Полная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P67" s="137">
        <f ca="1">IF($D67=0,0,SUMIFS('Полная ст-ть с уч.НЗС (Авто)'!WP$11:INDIRECT("'Полная ст-ть с уч.НЗС (Авто)'!WP"&amp;$J$42),'Полная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Q67" s="137">
        <f ca="1">IF($D67=0,0,SUMIFS('Полная ст-ть с уч.НЗС (Авто)'!WQ$11:INDIRECT("'Полная ст-ть с уч.НЗС (Авто)'!WQ"&amp;$J$42),'Полная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R67" s="137">
        <f ca="1">IF($D67=0,0,SUMIFS('Полная ст-ть с уч.НЗС (Авто)'!WR$11:INDIRECT("'Полная ст-ть с уч.НЗС (Авто)'!WR"&amp;$J$42),'Полная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S67" s="137">
        <f ca="1">IF($D67=0,0,SUMIFS('Полная ст-ть с уч.НЗС (Авто)'!WS$11:INDIRECT("'Полная ст-ть с уч.НЗС (Авто)'!WS"&amp;$J$42),'Полная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T67" s="137">
        <f ca="1">IF($D67=0,0,SUMIFS('Полная ст-ть с уч.НЗС (Авто)'!WT$11:INDIRECT("'Полная ст-ть с уч.НЗС (Авто)'!WT"&amp;$J$42),'Полная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U67" s="137">
        <f ca="1">IF($D67=0,0,SUMIFS('Полная ст-ть с уч.НЗС (Авто)'!WU$11:INDIRECT("'Полная ст-ть с уч.НЗС (Авто)'!WU"&amp;$J$42),'Полная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V67" s="137">
        <f ca="1">IF($D67=0,0,SUMIFS('Полная ст-ть с уч.НЗС (Авто)'!WV$11:INDIRECT("'Полная ст-ть с уч.НЗС (Авто)'!WV"&amp;$J$42),'Полная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W67" s="137">
        <f ca="1">IF($D67=0,0,SUMIFS('Полная ст-ть с уч.НЗС (Авто)'!WW$11:INDIRECT("'Полная ст-ть с уч.НЗС (Авто)'!WW"&amp;$J$42),'Полная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X67" s="137">
        <f ca="1">IF($D67=0,0,SUMIFS('Полная ст-ть с уч.НЗС (Авто)'!WX$11:INDIRECT("'Полная ст-ть с уч.НЗС (Авто)'!WX"&amp;$J$42),'Полная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Y67" s="137">
        <f ca="1">IF($D67=0,0,SUMIFS('Полная ст-ть с уч.НЗС (Авто)'!WY$11:INDIRECT("'Полная ст-ть с уч.НЗС (Авто)'!WY"&amp;$J$42),'Полная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WZ67" s="137">
        <f ca="1">IF($D67=0,0,SUMIFS('Полная ст-ть с уч.НЗС (Авто)'!WZ$11:INDIRECT("'Полная ст-ть с уч.НЗС (Авто)'!WZ"&amp;$J$42),'Полная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A67" s="137">
        <f ca="1">IF($D67=0,0,SUMIFS('Полная ст-ть с уч.НЗС (Авто)'!XA$11:INDIRECT("'Полная ст-ть с уч.НЗС (Авто)'!XA"&amp;$J$42),'Полная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B67" s="137">
        <f ca="1">IF($D67=0,0,SUMIFS('Полная ст-ть с уч.НЗС (Авто)'!XB$11:INDIRECT("'Полная ст-ть с уч.НЗС (Авто)'!XB"&amp;$J$42),'Полная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C67" s="137">
        <f ca="1">IF($D67=0,0,SUMIFS('Полная ст-ть с уч.НЗС (Авто)'!XC$11:INDIRECT("'Полная ст-ть с уч.НЗС (Авто)'!XC"&amp;$J$42),'Полная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D67" s="137">
        <f ca="1">IF($D67=0,0,SUMIFS('Полная ст-ть с уч.НЗС (Авто)'!XD$11:INDIRECT("'Полная ст-ть с уч.НЗС (Авто)'!XD"&amp;$J$42),'Полная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E67" s="137">
        <f ca="1">IF($D67=0,0,SUMIFS('Полная ст-ть с уч.НЗС (Авто)'!XE$11:INDIRECT("'Полная ст-ть с уч.НЗС (Авто)'!XE"&amp;$J$42),'Полная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F67" s="137">
        <f ca="1">IF($D67=0,0,SUMIFS('Полная ст-ть с уч.НЗС (Авто)'!XF$11:INDIRECT("'Полная ст-ть с уч.НЗС (Авто)'!XF"&amp;$J$42),'Полная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G67" s="137">
        <f ca="1">IF($D67=0,0,SUMIFS('Полная ст-ть с уч.НЗС (Авто)'!XG$11:INDIRECT("'Полная ст-ть с уч.НЗС (Авто)'!XG"&amp;$J$42),'Полная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H67" s="137">
        <f ca="1">IF($D67=0,0,SUMIFS('Полная ст-ть с уч.НЗС (Авто)'!XH$11:INDIRECT("'Полная ст-ть с уч.НЗС (Авто)'!XH"&amp;$J$42),'Полная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I67" s="137">
        <f ca="1">IF($D67=0,0,SUMIFS('Полная ст-ть с уч.НЗС (Авто)'!XI$11:INDIRECT("'Полная ст-ть с уч.НЗС (Авто)'!XI"&amp;$J$42),'Полная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J67" s="137">
        <f ca="1">IF($D67=0,0,SUMIFS('Полная ст-ть с уч.НЗС (Авто)'!XJ$11:INDIRECT("'Полная ст-ть с уч.НЗС (Авто)'!XJ"&amp;$J$42),'Полная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K67" s="137">
        <f ca="1">IF($D67=0,0,SUMIFS('Полная ст-ть с уч.НЗС (Авто)'!XK$11:INDIRECT("'Полная ст-ть с уч.НЗС (Авто)'!XK"&amp;$J$42),'Полная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L67" s="137">
        <f ca="1">IF($D67=0,0,SUMIFS('Полная ст-ть с уч.НЗС (Авто)'!XL$11:INDIRECT("'Полная ст-ть с уч.НЗС (Авто)'!XL"&amp;$J$42),'Полная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M67" s="137">
        <f ca="1">IF($D67=0,0,SUMIFS('Полная ст-ть с уч.НЗС (Авто)'!XM$11:INDIRECT("'Полная ст-ть с уч.НЗС (Авто)'!XM"&amp;$J$42),'Полная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N67" s="137">
        <f ca="1">IF($D67=0,0,SUMIFS('Полная ст-ть с уч.НЗС (Авто)'!XN$11:INDIRECT("'Полная ст-ть с уч.НЗС (Авто)'!XN"&amp;$J$42),'Полная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O67" s="137">
        <f ca="1">IF($D67=0,0,SUMIFS('Полная ст-ть с уч.НЗС (Авто)'!XO$11:INDIRECT("'Полная ст-ть с уч.НЗС (Авто)'!XO"&amp;$J$42),'Полная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P67" s="141">
        <f ca="1">IF($D67=0,0,SUMIFS('Полная ст-ть с уч.НЗС (Авто)'!XP$11:INDIRECT("'Полная ст-ть с уч.НЗС (Авто)'!XP"&amp;$J$42),'Полная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Q67" s="137">
        <f ca="1">IF($D67=0,0,SUMIFS('Полная ст-ть с уч.НЗС (Авто)'!XQ$11:INDIRECT("'Полная ст-ть с уч.НЗС (Авто)'!XQ"&amp;$J$42),'Полная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R67" s="137">
        <f ca="1">IF($D67=0,0,SUMIFS('Полная ст-ть с уч.НЗС (Авто)'!XR$11:INDIRECT("'Полная ст-ть с уч.НЗС (Авто)'!XR"&amp;$J$42),'Полная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S67" s="137">
        <f ca="1">IF($D67=0,0,SUMIFS('Полная ст-ть с уч.НЗС (Авто)'!XS$11:INDIRECT("'Полная ст-ть с уч.НЗС (Авто)'!XS"&amp;$J$42),'Полная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T67" s="137">
        <f ca="1">IF($D67=0,0,SUMIFS('Полная ст-ть с уч.НЗС (Авто)'!XT$11:INDIRECT("'Полная ст-ть с уч.НЗС (Авто)'!XT"&amp;$J$42),'Полная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U67" s="137">
        <f ca="1">IF($D67=0,0,SUMIFS('Полная ст-ть с уч.НЗС (Авто)'!XU$11:INDIRECT("'Полная ст-ть с уч.НЗС (Авто)'!XU"&amp;$J$42),'Полная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V67" s="137">
        <f ca="1">IF($D67=0,0,SUMIFS('Полная ст-ть с уч.НЗС (Авто)'!XV$11:INDIRECT("'Полная ст-ть с уч.НЗС (Авто)'!XV"&amp;$J$42),'Полная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W67" s="137">
        <f ca="1">IF($D67=0,0,SUMIFS('Полная ст-ть с уч.НЗС (Авто)'!XW$11:INDIRECT("'Полная ст-ть с уч.НЗС (Авто)'!XW"&amp;$J$42),'Полная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X67" s="137">
        <f ca="1">IF($D67=0,0,SUMIFS('Полная ст-ть с уч.НЗС (Авто)'!XX$11:INDIRECT("'Полная ст-ть с уч.НЗС (Авто)'!XX"&amp;$J$42),'Полная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Y67" s="137">
        <f ca="1">IF($D67=0,0,SUMIFS('Полная ст-ть с уч.НЗС (Авто)'!XY$11:INDIRECT("'Полная ст-ть с уч.НЗС (Авто)'!XY"&amp;$J$42),'Полная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XZ67" s="137">
        <f ca="1">IF($D67=0,0,SUMIFS('Полная ст-ть с уч.НЗС (Авто)'!XZ$11:INDIRECT("'Полная ст-ть с уч.НЗС (Авто)'!XZ"&amp;$J$42),'Полная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YA67" s="137">
        <f ca="1">IF($D67=0,0,SUMIFS('Полная ст-ть с уч.НЗС (Авто)'!YA$11:INDIRECT("'Полная ст-ть с уч.НЗС (Авто)'!YA"&amp;$J$42),'Полная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YB67" s="137">
        <f ca="1">IF($D67=0,0,SUMIFS('Полная ст-ть с уч.НЗС (Авто)'!YB$11:INDIRECT("'Полная ст-ть с уч.НЗС (Авто)'!YB"&amp;$J$42),'Полная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YC67" s="137">
        <f ca="1">IF($D67=0,0,SUMIFS('Полная ст-ть с уч.НЗС (Авто)'!YC$11:INDIRECT("'Полная ст-ть с уч.НЗС (Авто)'!YC"&amp;$J$42),'Полная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YD67" s="137">
        <f ca="1">IF($D67=0,0,SUMIFS('Полная ст-ть с уч.НЗС (Авто)'!YD$11:INDIRECT("'Полная ст-ть с уч.НЗС (Авто)'!YD"&amp;$J$42),'Полная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YE67" s="141">
        <f ca="1">IF($D67=0,0,SUMIFS('Полная ст-ть с уч.НЗС (Авто)'!YE$11:INDIRECT("'Полная ст-ть с уч.НЗС (Авто)'!YE"&amp;$J$42),'Полная ст-ть с уч.НЗС (Авто)'!$YG$11:INDIRECT("'Полная ст-ть с уч.НЗС (Авто)'!YG"&amp;$J$42),$B42,'Полная ст-ть с уч.НЗС (Авто)'!$YP$11:INDIRECT("'Полная ст-ть с уч.НЗС (Авто)'!YP"&amp;$J$42),$C67)/$D67)</f>
        <v>0</v>
      </c>
      <c r="YF67" s="104"/>
      <c r="YG67" s="94"/>
    </row>
    <row r="68" spans="1:657" s="105" customFormat="1" ht="15" customHeight="1" x14ac:dyDescent="0.25">
      <c r="A68" s="133"/>
      <c r="B68" s="134"/>
      <c r="C68" s="134"/>
      <c r="D68" s="136"/>
      <c r="E68" s="134"/>
      <c r="F68" s="134"/>
      <c r="G68" s="134"/>
      <c r="H68" s="134"/>
      <c r="I68" s="137"/>
      <c r="J68" s="136"/>
      <c r="K68" s="137"/>
      <c r="L68" s="134"/>
      <c r="M68" s="137"/>
      <c r="N68" s="134"/>
      <c r="O68" s="137"/>
      <c r="P68" s="134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86"/>
      <c r="AS68" s="186"/>
      <c r="AT68" s="187"/>
      <c r="AU68" s="421"/>
      <c r="AV68" s="187"/>
      <c r="AW68" s="421"/>
      <c r="AX68" s="137"/>
      <c r="AY68" s="137"/>
      <c r="AZ68" s="137"/>
      <c r="BA68" s="137"/>
      <c r="BB68" s="137"/>
      <c r="BC68" s="137"/>
      <c r="BD68" s="187"/>
      <c r="BE68" s="187"/>
      <c r="BF68" s="137"/>
      <c r="BG68" s="137"/>
      <c r="BH68" s="137"/>
      <c r="BI68" s="137"/>
      <c r="BJ68" s="137"/>
      <c r="BK68" s="137"/>
      <c r="BL68" s="187"/>
      <c r="BM68" s="137"/>
      <c r="BN68" s="188"/>
      <c r="BO68" s="134"/>
      <c r="BP68" s="134"/>
      <c r="BQ68" s="137"/>
      <c r="BR68" s="137"/>
      <c r="BS68" s="134"/>
      <c r="BT68" s="134"/>
      <c r="BU68" s="137"/>
      <c r="BV68" s="134"/>
      <c r="BW68" s="137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7"/>
      <c r="CL68" s="137"/>
      <c r="CM68" s="137"/>
      <c r="CN68" s="137"/>
      <c r="CO68" s="137"/>
      <c r="CP68" s="137"/>
      <c r="CQ68" s="134"/>
      <c r="CR68" s="137"/>
      <c r="CS68" s="137"/>
      <c r="CT68" s="137"/>
      <c r="CU68" s="137"/>
      <c r="CV68" s="137"/>
      <c r="CW68" s="137"/>
      <c r="CX68" s="137"/>
      <c r="CY68" s="134"/>
      <c r="CZ68" s="137"/>
      <c r="DA68" s="137"/>
      <c r="DB68" s="137"/>
      <c r="DC68" s="137"/>
      <c r="DD68" s="134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7"/>
      <c r="EB68" s="137"/>
      <c r="EC68" s="137"/>
      <c r="ED68" s="137"/>
      <c r="EE68" s="137"/>
      <c r="EF68" s="137"/>
      <c r="EG68" s="137"/>
      <c r="EH68" s="137"/>
      <c r="EI68" s="137"/>
      <c r="EJ68" s="137"/>
      <c r="EK68" s="137"/>
      <c r="EL68" s="137"/>
      <c r="EM68" s="137"/>
      <c r="EN68" s="137"/>
      <c r="EO68" s="137"/>
      <c r="EP68" s="137"/>
      <c r="EQ68" s="137"/>
      <c r="ER68" s="137"/>
      <c r="ES68" s="137"/>
      <c r="ET68" s="137"/>
      <c r="EU68" s="137"/>
      <c r="EV68" s="137"/>
      <c r="EW68" s="137"/>
      <c r="EX68" s="137"/>
      <c r="EY68" s="137"/>
      <c r="EZ68" s="137"/>
      <c r="FA68" s="137"/>
      <c r="FB68" s="137"/>
      <c r="FC68" s="137"/>
      <c r="FD68" s="137"/>
      <c r="FE68" s="137"/>
      <c r="FF68" s="137"/>
      <c r="FG68" s="137"/>
      <c r="FH68" s="137"/>
      <c r="FI68" s="137"/>
      <c r="FJ68" s="137"/>
      <c r="FK68" s="137"/>
      <c r="FL68" s="137"/>
      <c r="FM68" s="137"/>
      <c r="FN68" s="137"/>
      <c r="FO68" s="137"/>
      <c r="FP68" s="137"/>
      <c r="FQ68" s="137"/>
      <c r="FR68" s="137"/>
      <c r="FS68" s="137"/>
      <c r="FT68" s="137"/>
      <c r="FU68" s="137"/>
      <c r="FV68" s="137"/>
      <c r="FW68" s="137"/>
      <c r="FX68" s="137"/>
      <c r="FY68" s="137"/>
      <c r="FZ68" s="137"/>
      <c r="GA68" s="137"/>
      <c r="GB68" s="137"/>
      <c r="GC68" s="137"/>
      <c r="GD68" s="137"/>
      <c r="GE68" s="137"/>
      <c r="GF68" s="137"/>
      <c r="GG68" s="137"/>
      <c r="GH68" s="137"/>
      <c r="GI68" s="137"/>
      <c r="GJ68" s="137"/>
      <c r="GK68" s="137"/>
      <c r="GL68" s="137"/>
      <c r="GM68" s="137"/>
      <c r="GN68" s="137"/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7"/>
      <c r="HB68" s="137"/>
      <c r="HC68" s="137"/>
      <c r="HD68" s="137"/>
      <c r="HE68" s="137"/>
      <c r="HF68" s="137"/>
      <c r="HG68" s="137"/>
      <c r="HH68" s="137"/>
      <c r="HI68" s="137"/>
      <c r="HJ68" s="137"/>
      <c r="HK68" s="137"/>
      <c r="HL68" s="137"/>
      <c r="HM68" s="137"/>
      <c r="HN68" s="137"/>
      <c r="HO68" s="137"/>
      <c r="HP68" s="137"/>
      <c r="HQ68" s="137"/>
      <c r="HR68" s="137"/>
      <c r="HS68" s="137"/>
      <c r="HT68" s="137"/>
      <c r="HU68" s="137"/>
      <c r="HV68" s="137"/>
      <c r="HW68" s="137"/>
      <c r="HX68" s="137"/>
      <c r="HY68" s="137"/>
      <c r="HZ68" s="137"/>
      <c r="IA68" s="137"/>
      <c r="IB68" s="137"/>
      <c r="IC68" s="137"/>
      <c r="ID68" s="137"/>
      <c r="IE68" s="137"/>
      <c r="IF68" s="137"/>
      <c r="IG68" s="137"/>
      <c r="IH68" s="137"/>
      <c r="II68" s="137"/>
      <c r="IJ68" s="137"/>
      <c r="IK68" s="137"/>
      <c r="IL68" s="137"/>
      <c r="IM68" s="137"/>
      <c r="IN68" s="137"/>
      <c r="IO68" s="137"/>
      <c r="IP68" s="137"/>
      <c r="IQ68" s="137"/>
      <c r="IR68" s="137"/>
      <c r="IS68" s="137"/>
      <c r="IT68" s="137"/>
      <c r="IU68" s="137"/>
      <c r="IV68" s="137"/>
      <c r="IW68" s="137"/>
      <c r="IX68" s="137"/>
      <c r="IY68" s="137"/>
      <c r="IZ68" s="137"/>
      <c r="JA68" s="137"/>
      <c r="JB68" s="137"/>
      <c r="JC68" s="137"/>
      <c r="JD68" s="137"/>
      <c r="JE68" s="137"/>
      <c r="JF68" s="137"/>
      <c r="JG68" s="137"/>
      <c r="JH68" s="137"/>
      <c r="JI68" s="137"/>
      <c r="JJ68" s="137"/>
      <c r="JK68" s="137"/>
      <c r="JL68" s="137"/>
      <c r="JM68" s="137"/>
      <c r="JN68" s="137"/>
      <c r="JO68" s="137"/>
      <c r="JP68" s="137"/>
      <c r="JQ68" s="137"/>
      <c r="JR68" s="137"/>
      <c r="JS68" s="137"/>
      <c r="JT68" s="137"/>
      <c r="JU68" s="137"/>
      <c r="JV68" s="137"/>
      <c r="JW68" s="137"/>
      <c r="JX68" s="137"/>
      <c r="JY68" s="137"/>
      <c r="JZ68" s="137"/>
      <c r="KA68" s="137"/>
      <c r="KB68" s="137"/>
      <c r="KC68" s="137"/>
      <c r="KD68" s="137"/>
      <c r="KE68" s="137"/>
      <c r="KF68" s="137"/>
      <c r="KG68" s="137"/>
      <c r="KH68" s="137"/>
      <c r="KI68" s="137"/>
      <c r="KJ68" s="137"/>
      <c r="KK68" s="137"/>
      <c r="KL68" s="137"/>
      <c r="KM68" s="137"/>
      <c r="KN68" s="137"/>
      <c r="KO68" s="137"/>
      <c r="KP68" s="137"/>
      <c r="KQ68" s="137"/>
      <c r="KR68" s="137"/>
      <c r="KS68" s="137"/>
      <c r="KT68" s="137"/>
      <c r="KU68" s="137"/>
      <c r="KV68" s="137"/>
      <c r="KW68" s="137"/>
      <c r="KX68" s="137"/>
      <c r="KY68" s="137"/>
      <c r="KZ68" s="137"/>
      <c r="LA68" s="137"/>
      <c r="LB68" s="137"/>
      <c r="LC68" s="137"/>
      <c r="LD68" s="137"/>
      <c r="LE68" s="137"/>
      <c r="LF68" s="137"/>
      <c r="LG68" s="137"/>
      <c r="LH68" s="137"/>
      <c r="LI68" s="137"/>
      <c r="LJ68" s="137"/>
      <c r="LK68" s="137"/>
      <c r="LL68" s="137"/>
      <c r="LM68" s="137"/>
      <c r="LN68" s="137"/>
      <c r="LO68" s="137"/>
      <c r="LP68" s="137"/>
      <c r="LQ68" s="137"/>
      <c r="LR68" s="137"/>
      <c r="LS68" s="137"/>
      <c r="LT68" s="137"/>
      <c r="LU68" s="137"/>
      <c r="LV68" s="137"/>
      <c r="LW68" s="137"/>
      <c r="LX68" s="137"/>
      <c r="LY68" s="137"/>
      <c r="LZ68" s="137"/>
      <c r="MA68" s="137"/>
      <c r="MB68" s="137"/>
      <c r="MC68" s="137"/>
      <c r="MD68" s="137"/>
      <c r="ME68" s="137"/>
      <c r="MF68" s="137"/>
      <c r="MG68" s="137"/>
      <c r="MH68" s="137"/>
      <c r="MI68" s="137"/>
      <c r="MJ68" s="137"/>
      <c r="MK68" s="137"/>
      <c r="ML68" s="137"/>
      <c r="MM68" s="137"/>
      <c r="MN68" s="137"/>
      <c r="MO68" s="137"/>
      <c r="MP68" s="137"/>
      <c r="MQ68" s="137"/>
      <c r="MR68" s="137"/>
      <c r="MS68" s="137"/>
      <c r="MT68" s="137"/>
      <c r="MU68" s="137"/>
      <c r="MV68" s="137"/>
      <c r="MW68" s="137"/>
      <c r="MX68" s="137"/>
      <c r="MY68" s="137"/>
      <c r="MZ68" s="137"/>
      <c r="NA68" s="137"/>
      <c r="NB68" s="137"/>
      <c r="NC68" s="137"/>
      <c r="ND68" s="137"/>
      <c r="NE68" s="137"/>
      <c r="NF68" s="137"/>
      <c r="NG68" s="137"/>
      <c r="NH68" s="137"/>
      <c r="NI68" s="137"/>
      <c r="NJ68" s="137"/>
      <c r="NK68" s="137"/>
      <c r="NL68" s="137"/>
      <c r="NM68" s="137"/>
      <c r="NN68" s="137"/>
      <c r="NO68" s="137"/>
      <c r="NP68" s="137"/>
      <c r="NQ68" s="137"/>
      <c r="NR68" s="137"/>
      <c r="NS68" s="137"/>
      <c r="NT68" s="137"/>
      <c r="NU68" s="137"/>
      <c r="NV68" s="137"/>
      <c r="NW68" s="137"/>
      <c r="NX68" s="137"/>
      <c r="NY68" s="137"/>
      <c r="NZ68" s="137"/>
      <c r="OA68" s="137"/>
      <c r="OB68" s="137"/>
      <c r="OC68" s="137"/>
      <c r="OD68" s="137"/>
      <c r="OE68" s="137"/>
      <c r="OF68" s="137"/>
      <c r="OG68" s="137"/>
      <c r="OH68" s="137"/>
      <c r="OI68" s="137"/>
      <c r="OJ68" s="137"/>
      <c r="OK68" s="137"/>
      <c r="OL68" s="137"/>
      <c r="OM68" s="137"/>
      <c r="ON68" s="137"/>
      <c r="OO68" s="137"/>
      <c r="OP68" s="137"/>
      <c r="OQ68" s="137"/>
      <c r="OR68" s="137"/>
      <c r="OS68" s="137"/>
      <c r="OT68" s="137"/>
      <c r="OU68" s="137"/>
      <c r="OV68" s="137"/>
      <c r="OW68" s="137"/>
      <c r="OX68" s="137"/>
      <c r="OY68" s="137"/>
      <c r="OZ68" s="137"/>
      <c r="PA68" s="137"/>
      <c r="PB68" s="137"/>
      <c r="PC68" s="137"/>
      <c r="PD68" s="137"/>
      <c r="PE68" s="137"/>
      <c r="PF68" s="137"/>
      <c r="PG68" s="137"/>
      <c r="PH68" s="137"/>
      <c r="PI68" s="137"/>
      <c r="PJ68" s="137"/>
      <c r="PK68" s="137"/>
      <c r="PL68" s="137"/>
      <c r="PM68" s="137"/>
      <c r="PN68" s="137"/>
      <c r="PO68" s="137"/>
      <c r="PP68" s="137"/>
      <c r="PQ68" s="137"/>
      <c r="PR68" s="137"/>
      <c r="PS68" s="137"/>
      <c r="PT68" s="137"/>
      <c r="PU68" s="137"/>
      <c r="PV68" s="137"/>
      <c r="PW68" s="137"/>
      <c r="PX68" s="137"/>
      <c r="PY68" s="137"/>
      <c r="PZ68" s="137"/>
      <c r="QA68" s="137"/>
      <c r="QB68" s="137"/>
      <c r="QC68" s="137"/>
      <c r="QD68" s="137"/>
      <c r="QE68" s="137"/>
      <c r="QF68" s="137"/>
      <c r="QG68" s="137"/>
      <c r="QH68" s="137"/>
      <c r="QI68" s="137"/>
      <c r="QJ68" s="137"/>
      <c r="QK68" s="137"/>
      <c r="QL68" s="137"/>
      <c r="QM68" s="137"/>
      <c r="QN68" s="137"/>
      <c r="QO68" s="137"/>
      <c r="QP68" s="137"/>
      <c r="QQ68" s="137"/>
      <c r="QR68" s="137"/>
      <c r="QS68" s="137"/>
      <c r="QT68" s="137"/>
      <c r="QU68" s="137"/>
      <c r="QV68" s="137"/>
      <c r="QW68" s="137"/>
      <c r="QX68" s="137"/>
      <c r="QY68" s="137"/>
      <c r="QZ68" s="137"/>
      <c r="RA68" s="137"/>
      <c r="RB68" s="137"/>
      <c r="RC68" s="137"/>
      <c r="RD68" s="137"/>
      <c r="RE68" s="137"/>
      <c r="RF68" s="137"/>
      <c r="RG68" s="137"/>
      <c r="RH68" s="137"/>
      <c r="RI68" s="137"/>
      <c r="RJ68" s="137"/>
      <c r="RK68" s="137"/>
      <c r="RL68" s="137"/>
      <c r="RM68" s="137"/>
      <c r="RN68" s="137"/>
      <c r="RO68" s="137"/>
      <c r="RP68" s="137"/>
      <c r="RQ68" s="137"/>
      <c r="RR68" s="137"/>
      <c r="RS68" s="137"/>
      <c r="RT68" s="137"/>
      <c r="RU68" s="137"/>
      <c r="RV68" s="137"/>
      <c r="RW68" s="137"/>
      <c r="RX68" s="137"/>
      <c r="RY68" s="137"/>
      <c r="RZ68" s="137"/>
      <c r="SA68" s="137"/>
      <c r="SB68" s="137"/>
      <c r="SC68" s="137"/>
      <c r="SD68" s="137"/>
      <c r="SE68" s="137"/>
      <c r="SF68" s="137"/>
      <c r="SG68" s="137"/>
      <c r="SH68" s="137"/>
      <c r="SI68" s="137"/>
      <c r="SJ68" s="137"/>
      <c r="SK68" s="137"/>
      <c r="SL68" s="137"/>
      <c r="SM68" s="137"/>
      <c r="SN68" s="137"/>
      <c r="SO68" s="137"/>
      <c r="SP68" s="137"/>
      <c r="SQ68" s="137"/>
      <c r="SR68" s="137"/>
      <c r="SS68" s="137"/>
      <c r="ST68" s="137"/>
      <c r="SU68" s="137"/>
      <c r="SV68" s="137"/>
      <c r="SW68" s="137"/>
      <c r="SX68" s="137"/>
      <c r="SY68" s="137"/>
      <c r="SZ68" s="137"/>
      <c r="TA68" s="137"/>
      <c r="TB68" s="137"/>
      <c r="TC68" s="137"/>
      <c r="TD68" s="137"/>
      <c r="TE68" s="137"/>
      <c r="TF68" s="137"/>
      <c r="TG68" s="137"/>
      <c r="TH68" s="137"/>
      <c r="TI68" s="137"/>
      <c r="TJ68" s="137"/>
      <c r="TK68" s="137"/>
      <c r="TL68" s="137"/>
      <c r="TM68" s="137"/>
      <c r="TN68" s="137"/>
      <c r="TO68" s="137"/>
      <c r="TP68" s="137"/>
      <c r="TQ68" s="137"/>
      <c r="TR68" s="137"/>
      <c r="TS68" s="137"/>
      <c r="TT68" s="137"/>
      <c r="TU68" s="137"/>
      <c r="TV68" s="137"/>
      <c r="TW68" s="137"/>
      <c r="TX68" s="137"/>
      <c r="TY68" s="137"/>
      <c r="TZ68" s="137"/>
      <c r="UA68" s="137"/>
      <c r="UB68" s="137"/>
      <c r="UC68" s="137"/>
      <c r="UD68" s="137"/>
      <c r="UE68" s="137"/>
      <c r="UF68" s="137"/>
      <c r="UG68" s="137"/>
      <c r="UH68" s="137"/>
      <c r="UI68" s="137"/>
      <c r="UJ68" s="137"/>
      <c r="UK68" s="137"/>
      <c r="UL68" s="137"/>
      <c r="UM68" s="137"/>
      <c r="UN68" s="137"/>
      <c r="UO68" s="137"/>
      <c r="UP68" s="137"/>
      <c r="UQ68" s="137"/>
      <c r="UR68" s="137"/>
      <c r="US68" s="137"/>
      <c r="UT68" s="137"/>
      <c r="UU68" s="137"/>
      <c r="UV68" s="137"/>
      <c r="UW68" s="137"/>
      <c r="UX68" s="137"/>
      <c r="UY68" s="137"/>
      <c r="UZ68" s="137"/>
      <c r="VA68" s="137"/>
      <c r="VB68" s="137"/>
      <c r="VC68" s="137"/>
      <c r="VD68" s="137"/>
      <c r="VE68" s="137"/>
      <c r="VF68" s="137"/>
      <c r="VG68" s="137"/>
      <c r="VH68" s="137"/>
      <c r="VI68" s="137"/>
      <c r="VJ68" s="137"/>
      <c r="VK68" s="137"/>
      <c r="VL68" s="137"/>
      <c r="VM68" s="137"/>
      <c r="VN68" s="137"/>
      <c r="VO68" s="137"/>
      <c r="VP68" s="137"/>
      <c r="VQ68" s="137"/>
      <c r="VR68" s="137"/>
      <c r="VS68" s="137"/>
      <c r="VT68" s="137"/>
      <c r="VU68" s="137"/>
      <c r="VV68" s="137"/>
      <c r="VW68" s="137"/>
      <c r="VX68" s="137"/>
      <c r="VY68" s="137"/>
      <c r="VZ68" s="137"/>
      <c r="WA68" s="137"/>
      <c r="WB68" s="137"/>
      <c r="WC68" s="137"/>
      <c r="WD68" s="137"/>
      <c r="WE68" s="137"/>
      <c r="WF68" s="137"/>
      <c r="WG68" s="137"/>
      <c r="WH68" s="137"/>
      <c r="WI68" s="137"/>
      <c r="WJ68" s="137"/>
      <c r="WK68" s="137"/>
      <c r="WL68" s="137"/>
      <c r="WM68" s="137"/>
      <c r="WN68" s="137"/>
      <c r="WO68" s="137"/>
      <c r="WP68" s="137"/>
      <c r="WQ68" s="137"/>
      <c r="WR68" s="137"/>
      <c r="WS68" s="137"/>
      <c r="WT68" s="137"/>
      <c r="WU68" s="137"/>
      <c r="WV68" s="137"/>
      <c r="WW68" s="137"/>
      <c r="WX68" s="137"/>
      <c r="WY68" s="137"/>
      <c r="WZ68" s="137"/>
      <c r="XA68" s="137"/>
      <c r="XB68" s="137"/>
      <c r="XC68" s="137"/>
      <c r="XD68" s="137"/>
      <c r="XE68" s="137"/>
      <c r="XF68" s="137"/>
      <c r="XG68" s="137"/>
      <c r="XH68" s="137"/>
      <c r="XI68" s="137"/>
      <c r="XJ68" s="137"/>
      <c r="XK68" s="137"/>
      <c r="XL68" s="137"/>
      <c r="XM68" s="137"/>
      <c r="XN68" s="137"/>
      <c r="XO68" s="137"/>
      <c r="XP68" s="141"/>
      <c r="XQ68" s="137"/>
      <c r="XR68" s="137"/>
      <c r="XS68" s="137"/>
      <c r="XT68" s="137"/>
      <c r="XU68" s="137"/>
      <c r="XV68" s="137"/>
      <c r="XW68" s="137"/>
      <c r="XX68" s="137"/>
      <c r="XY68" s="137"/>
      <c r="XZ68" s="137"/>
      <c r="YA68" s="137"/>
      <c r="YB68" s="137"/>
      <c r="YC68" s="137"/>
      <c r="YD68" s="137"/>
      <c r="YE68" s="141"/>
      <c r="YF68" s="104"/>
      <c r="YG68" s="94"/>
    </row>
    <row r="69" spans="1:657" s="92" customFormat="1" ht="15" customHeight="1" x14ac:dyDescent="0.25">
      <c r="A69" s="142"/>
      <c r="B69" s="143" t="s">
        <v>751</v>
      </c>
      <c r="C69" s="143"/>
      <c r="D69" s="144">
        <f ca="1">SUM(D43:D48)</f>
        <v>0</v>
      </c>
      <c r="E69" s="143"/>
      <c r="F69" s="143"/>
      <c r="G69" s="143"/>
      <c r="H69" s="143"/>
      <c r="I69" s="141">
        <f ca="1">IF($D69=0,0,(I43*$D43+I44*$D44+I45*$D45+I46*$D46+I47*$D47+I48*$D48)/$D69)</f>
        <v>0</v>
      </c>
      <c r="J69" s="145"/>
      <c r="K69" s="141">
        <f ca="1">IF($D69=0,0,(K43*$D43+K44*$D44+K45*$D45+K46*$D46+K47*$D47+K48*$D48)/$D69)</f>
        <v>0</v>
      </c>
      <c r="L69" s="141"/>
      <c r="M69" s="141">
        <f ca="1">IF($D69=0,0,(M43*$D43+M44*$D44+M45*$D45+M46*$D46+M47*$D47+M48*$D48)/$D69)</f>
        <v>0</v>
      </c>
      <c r="N69" s="141"/>
      <c r="O69" s="141">
        <f ca="1">IF($D69=0,0,(O43*$D43+O44*$D44+O45*$D45+O46*$D46+O47*$D47+O48*$D48)/$D69)</f>
        <v>0</v>
      </c>
      <c r="P69" s="141"/>
      <c r="Q69" s="141">
        <f t="shared" ref="Q69:AQ69" ca="1" si="63">IF($D69=0,0,(Q43*$D43+Q44*$D44+Q45*$D45+Q46*$D46+Q47*$D47+Q48*$D48)/$D69)</f>
        <v>0</v>
      </c>
      <c r="R69" s="141">
        <f t="shared" ca="1" si="63"/>
        <v>0</v>
      </c>
      <c r="S69" s="141">
        <f t="shared" ca="1" si="63"/>
        <v>0</v>
      </c>
      <c r="T69" s="141">
        <f t="shared" ca="1" si="63"/>
        <v>0</v>
      </c>
      <c r="U69" s="141">
        <f t="shared" ca="1" si="63"/>
        <v>0</v>
      </c>
      <c r="V69" s="141">
        <f t="shared" ca="1" si="63"/>
        <v>0</v>
      </c>
      <c r="W69" s="141">
        <f t="shared" ca="1" si="63"/>
        <v>0</v>
      </c>
      <c r="X69" s="141">
        <f t="shared" ca="1" si="63"/>
        <v>0</v>
      </c>
      <c r="Y69" s="141">
        <f t="shared" ca="1" si="63"/>
        <v>0</v>
      </c>
      <c r="Z69" s="141">
        <f t="shared" ca="1" si="63"/>
        <v>0</v>
      </c>
      <c r="AA69" s="141">
        <f t="shared" ca="1" si="63"/>
        <v>0</v>
      </c>
      <c r="AB69" s="141">
        <f t="shared" ca="1" si="63"/>
        <v>0</v>
      </c>
      <c r="AC69" s="141">
        <f t="shared" ca="1" si="63"/>
        <v>0</v>
      </c>
      <c r="AD69" s="141">
        <f t="shared" ca="1" si="63"/>
        <v>0</v>
      </c>
      <c r="AE69" s="141">
        <f t="shared" ca="1" si="63"/>
        <v>0</v>
      </c>
      <c r="AF69" s="141">
        <f t="shared" ca="1" si="63"/>
        <v>0</v>
      </c>
      <c r="AG69" s="141">
        <f t="shared" ca="1" si="63"/>
        <v>0</v>
      </c>
      <c r="AH69" s="141">
        <f t="shared" ca="1" si="63"/>
        <v>0</v>
      </c>
      <c r="AI69" s="141">
        <f t="shared" ca="1" si="63"/>
        <v>0</v>
      </c>
      <c r="AJ69" s="141">
        <f t="shared" ca="1" si="63"/>
        <v>0</v>
      </c>
      <c r="AK69" s="141">
        <f t="shared" ca="1" si="63"/>
        <v>0</v>
      </c>
      <c r="AL69" s="141">
        <f t="shared" ca="1" si="63"/>
        <v>0</v>
      </c>
      <c r="AM69" s="141">
        <f t="shared" ca="1" si="63"/>
        <v>0</v>
      </c>
      <c r="AN69" s="141">
        <f t="shared" ca="1" si="63"/>
        <v>0</v>
      </c>
      <c r="AO69" s="141">
        <f t="shared" ca="1" si="63"/>
        <v>0</v>
      </c>
      <c r="AP69" s="141">
        <f t="shared" ca="1" si="63"/>
        <v>0</v>
      </c>
      <c r="AQ69" s="141">
        <f t="shared" ca="1" si="63"/>
        <v>0</v>
      </c>
      <c r="AR69" s="411"/>
      <c r="AS69" s="411"/>
      <c r="AT69" s="415"/>
      <c r="AU69" s="422"/>
      <c r="AV69" s="415"/>
      <c r="AW69" s="422"/>
      <c r="AX69" s="141">
        <f t="shared" ref="AX69:BC69" ca="1" si="64">IF($D69=0,0,(AX43*$D43+AX44*$D44+AX45*$D45+AX46*$D46+AX47*$D47+AX48*$D48)/$D69)</f>
        <v>0</v>
      </c>
      <c r="AY69" s="141">
        <f t="shared" ca="1" si="64"/>
        <v>0</v>
      </c>
      <c r="AZ69" s="141">
        <f t="shared" ca="1" si="64"/>
        <v>0</v>
      </c>
      <c r="BA69" s="141">
        <f t="shared" ca="1" si="64"/>
        <v>0</v>
      </c>
      <c r="BB69" s="141">
        <f t="shared" ca="1" si="64"/>
        <v>0</v>
      </c>
      <c r="BC69" s="141">
        <f t="shared" ca="1" si="64"/>
        <v>0</v>
      </c>
      <c r="BD69" s="415"/>
      <c r="BE69" s="415"/>
      <c r="BF69" s="141">
        <f t="shared" ref="BF69:BK69" ca="1" si="65">IF($D69=0,0,(BF43*$D43+BF44*$D44+BF45*$D45+BF46*$D46+BF47*$D47+BF48*$D48)/$D69)</f>
        <v>0</v>
      </c>
      <c r="BG69" s="141">
        <f t="shared" ca="1" si="65"/>
        <v>0</v>
      </c>
      <c r="BH69" s="141">
        <f t="shared" ca="1" si="65"/>
        <v>0</v>
      </c>
      <c r="BI69" s="141">
        <f t="shared" ca="1" si="65"/>
        <v>0</v>
      </c>
      <c r="BJ69" s="141">
        <f t="shared" ca="1" si="65"/>
        <v>0</v>
      </c>
      <c r="BK69" s="141">
        <f t="shared" ca="1" si="65"/>
        <v>0</v>
      </c>
      <c r="BL69" s="417"/>
      <c r="BM69" s="141">
        <f ca="1">IF($D69=0,0,(BM43*$D43+BM44*$D44+BM45*$D45+BM46*$D46+BM47*$D47+BM48*$D48)/$D69)</f>
        <v>0</v>
      </c>
      <c r="BN69" s="141"/>
      <c r="BO69" s="141"/>
      <c r="BP69" s="141"/>
      <c r="BQ69" s="141">
        <f ca="1">IF($D69=0,0,(BQ43*$D43+BQ44*$D44+BQ45*$D45+BQ46*$D46+BQ47*$D47+BQ48*$D48)/$D69)</f>
        <v>0</v>
      </c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1"/>
      <c r="CG69" s="141"/>
      <c r="CH69" s="141"/>
      <c r="CI69" s="141"/>
      <c r="CJ69" s="141"/>
      <c r="CK69" s="141">
        <f t="shared" ref="CK69:DC69" ca="1" si="66">IF($D69=0,0,(CK43*$D43+CK44*$D44+CK45*$D45+CK46*$D46+CK47*$D47+CK48*$D48)/$D69)</f>
        <v>0</v>
      </c>
      <c r="CL69" s="141">
        <f t="shared" ca="1" si="66"/>
        <v>0</v>
      </c>
      <c r="CM69" s="141">
        <f t="shared" ca="1" si="66"/>
        <v>0</v>
      </c>
      <c r="CN69" s="141">
        <f t="shared" ca="1" si="66"/>
        <v>0</v>
      </c>
      <c r="CO69" s="141">
        <f t="shared" ca="1" si="66"/>
        <v>0</v>
      </c>
      <c r="CP69" s="141">
        <f t="shared" ca="1" si="66"/>
        <v>0</v>
      </c>
      <c r="CQ69" s="141">
        <f t="shared" ca="1" si="66"/>
        <v>0</v>
      </c>
      <c r="CR69" s="141">
        <f t="shared" ca="1" si="66"/>
        <v>0</v>
      </c>
      <c r="CS69" s="141">
        <f t="shared" ca="1" si="66"/>
        <v>0</v>
      </c>
      <c r="CT69" s="141">
        <f t="shared" ca="1" si="66"/>
        <v>0</v>
      </c>
      <c r="CU69" s="141">
        <f t="shared" ca="1" si="66"/>
        <v>0</v>
      </c>
      <c r="CV69" s="141">
        <f t="shared" ca="1" si="66"/>
        <v>0</v>
      </c>
      <c r="CW69" s="141">
        <f t="shared" ca="1" si="66"/>
        <v>0</v>
      </c>
      <c r="CX69" s="141">
        <f t="shared" ca="1" si="66"/>
        <v>0</v>
      </c>
      <c r="CY69" s="141">
        <f t="shared" ca="1" si="66"/>
        <v>0</v>
      </c>
      <c r="CZ69" s="141">
        <f t="shared" ca="1" si="66"/>
        <v>0</v>
      </c>
      <c r="DA69" s="141">
        <f t="shared" ca="1" si="66"/>
        <v>0</v>
      </c>
      <c r="DB69" s="141">
        <f t="shared" ca="1" si="66"/>
        <v>0</v>
      </c>
      <c r="DC69" s="141">
        <f t="shared" ca="1" si="66"/>
        <v>0</v>
      </c>
      <c r="DD69" s="141"/>
      <c r="DE69" s="141">
        <f ca="1">IF($D69=0,0,(DE43*$D43+DE44*$D44+DE45*$D45+DE46*$D46+DE47*$D47+DE48*$D48)/$D69)</f>
        <v>0</v>
      </c>
      <c r="DF69" s="141"/>
      <c r="DG69" s="141">
        <f ca="1">IF($D69=0,0,(DG43*$D43+DG44*$D44+DG45*$D45+DG46*$D46+DG47*$D47+DG48*$D48)/$D69)</f>
        <v>0</v>
      </c>
      <c r="DH69" s="141">
        <f t="shared" ref="DH69:FS69" ca="1" si="67">IF($D69=0,0,(DH43*$D43+DH44*$D44+DH45*$D45+DH46*$D46+DH47*$D47+DH48*$D48)/$D69)</f>
        <v>0</v>
      </c>
      <c r="DI69" s="141">
        <f t="shared" ca="1" si="67"/>
        <v>0</v>
      </c>
      <c r="DJ69" s="141">
        <f t="shared" ca="1" si="67"/>
        <v>0</v>
      </c>
      <c r="DK69" s="141">
        <f t="shared" ca="1" si="67"/>
        <v>0</v>
      </c>
      <c r="DL69" s="141">
        <f t="shared" ca="1" si="67"/>
        <v>0</v>
      </c>
      <c r="DM69" s="141">
        <f t="shared" ca="1" si="67"/>
        <v>0</v>
      </c>
      <c r="DN69" s="141">
        <f t="shared" ca="1" si="67"/>
        <v>0</v>
      </c>
      <c r="DO69" s="141">
        <f t="shared" ca="1" si="67"/>
        <v>0</v>
      </c>
      <c r="DP69" s="141">
        <f t="shared" ca="1" si="67"/>
        <v>0</v>
      </c>
      <c r="DQ69" s="141">
        <f t="shared" ca="1" si="67"/>
        <v>0</v>
      </c>
      <c r="DR69" s="141">
        <f t="shared" ca="1" si="67"/>
        <v>0</v>
      </c>
      <c r="DS69" s="141">
        <f t="shared" ca="1" si="67"/>
        <v>0</v>
      </c>
      <c r="DT69" s="141">
        <f t="shared" ca="1" si="67"/>
        <v>0</v>
      </c>
      <c r="DU69" s="141">
        <f t="shared" ca="1" si="67"/>
        <v>0</v>
      </c>
      <c r="DV69" s="141">
        <f t="shared" ca="1" si="67"/>
        <v>0</v>
      </c>
      <c r="DW69" s="141">
        <f t="shared" ca="1" si="67"/>
        <v>0</v>
      </c>
      <c r="DX69" s="141">
        <f t="shared" ca="1" si="67"/>
        <v>0</v>
      </c>
      <c r="DY69" s="141">
        <f t="shared" ca="1" si="67"/>
        <v>0</v>
      </c>
      <c r="DZ69" s="141">
        <f t="shared" ca="1" si="67"/>
        <v>0</v>
      </c>
      <c r="EA69" s="141">
        <f t="shared" ca="1" si="67"/>
        <v>0</v>
      </c>
      <c r="EB69" s="141">
        <f t="shared" ca="1" si="67"/>
        <v>0</v>
      </c>
      <c r="EC69" s="141">
        <f t="shared" ca="1" si="67"/>
        <v>0</v>
      </c>
      <c r="ED69" s="141">
        <f t="shared" ca="1" si="67"/>
        <v>0</v>
      </c>
      <c r="EE69" s="141">
        <f t="shared" ca="1" si="67"/>
        <v>0</v>
      </c>
      <c r="EF69" s="141">
        <f t="shared" ca="1" si="67"/>
        <v>0</v>
      </c>
      <c r="EG69" s="141">
        <f t="shared" ca="1" si="67"/>
        <v>0</v>
      </c>
      <c r="EH69" s="141">
        <f t="shared" ca="1" si="67"/>
        <v>0</v>
      </c>
      <c r="EI69" s="141">
        <f t="shared" ca="1" si="67"/>
        <v>0</v>
      </c>
      <c r="EJ69" s="141">
        <f t="shared" ca="1" si="67"/>
        <v>0</v>
      </c>
      <c r="EK69" s="141">
        <f t="shared" ca="1" si="67"/>
        <v>0</v>
      </c>
      <c r="EL69" s="141">
        <f t="shared" ca="1" si="67"/>
        <v>0</v>
      </c>
      <c r="EM69" s="141">
        <f t="shared" ca="1" si="67"/>
        <v>0</v>
      </c>
      <c r="EN69" s="141">
        <f t="shared" ca="1" si="67"/>
        <v>0</v>
      </c>
      <c r="EO69" s="141">
        <f t="shared" ca="1" si="67"/>
        <v>0</v>
      </c>
      <c r="EP69" s="141">
        <f t="shared" ca="1" si="67"/>
        <v>0</v>
      </c>
      <c r="EQ69" s="141">
        <f t="shared" ca="1" si="67"/>
        <v>0</v>
      </c>
      <c r="ER69" s="141">
        <f t="shared" ca="1" si="67"/>
        <v>0</v>
      </c>
      <c r="ES69" s="141">
        <f t="shared" ca="1" si="67"/>
        <v>0</v>
      </c>
      <c r="ET69" s="141">
        <f t="shared" ca="1" si="67"/>
        <v>0</v>
      </c>
      <c r="EU69" s="141">
        <f t="shared" ca="1" si="67"/>
        <v>0</v>
      </c>
      <c r="EV69" s="141">
        <f t="shared" ca="1" si="67"/>
        <v>0</v>
      </c>
      <c r="EW69" s="141">
        <f t="shared" ca="1" si="67"/>
        <v>0</v>
      </c>
      <c r="EX69" s="141">
        <f t="shared" ca="1" si="67"/>
        <v>0</v>
      </c>
      <c r="EY69" s="141">
        <f t="shared" ca="1" si="67"/>
        <v>0</v>
      </c>
      <c r="EZ69" s="141">
        <f t="shared" ca="1" si="67"/>
        <v>0</v>
      </c>
      <c r="FA69" s="141">
        <f t="shared" ca="1" si="67"/>
        <v>0</v>
      </c>
      <c r="FB69" s="141">
        <f t="shared" ca="1" si="67"/>
        <v>0</v>
      </c>
      <c r="FC69" s="141">
        <f t="shared" ca="1" si="67"/>
        <v>0</v>
      </c>
      <c r="FD69" s="141">
        <f t="shared" ca="1" si="67"/>
        <v>0</v>
      </c>
      <c r="FE69" s="141">
        <f t="shared" ca="1" si="67"/>
        <v>0</v>
      </c>
      <c r="FF69" s="141">
        <f t="shared" ca="1" si="67"/>
        <v>0</v>
      </c>
      <c r="FG69" s="141">
        <f t="shared" ca="1" si="67"/>
        <v>0</v>
      </c>
      <c r="FH69" s="141">
        <f t="shared" ca="1" si="67"/>
        <v>0</v>
      </c>
      <c r="FI69" s="141">
        <f t="shared" ca="1" si="67"/>
        <v>0</v>
      </c>
      <c r="FJ69" s="141">
        <f t="shared" ca="1" si="67"/>
        <v>0</v>
      </c>
      <c r="FK69" s="141">
        <f t="shared" ca="1" si="67"/>
        <v>0</v>
      </c>
      <c r="FL69" s="141">
        <f t="shared" ca="1" si="67"/>
        <v>0</v>
      </c>
      <c r="FM69" s="141">
        <f t="shared" ca="1" si="67"/>
        <v>0</v>
      </c>
      <c r="FN69" s="141">
        <f t="shared" ca="1" si="67"/>
        <v>0</v>
      </c>
      <c r="FO69" s="141">
        <f t="shared" ca="1" si="67"/>
        <v>0</v>
      </c>
      <c r="FP69" s="141">
        <f t="shared" ca="1" si="67"/>
        <v>0</v>
      </c>
      <c r="FQ69" s="141">
        <f t="shared" ca="1" si="67"/>
        <v>0</v>
      </c>
      <c r="FR69" s="141">
        <f t="shared" ca="1" si="67"/>
        <v>0</v>
      </c>
      <c r="FS69" s="141">
        <f t="shared" ca="1" si="67"/>
        <v>0</v>
      </c>
      <c r="FT69" s="141">
        <f t="shared" ref="FT69:IE69" ca="1" si="68">IF($D69=0,0,(FT43*$D43+FT44*$D44+FT45*$D45+FT46*$D46+FT47*$D47+FT48*$D48)/$D69)</f>
        <v>0</v>
      </c>
      <c r="FU69" s="141">
        <f t="shared" ca="1" si="68"/>
        <v>0</v>
      </c>
      <c r="FV69" s="141">
        <f t="shared" ca="1" si="68"/>
        <v>0</v>
      </c>
      <c r="FW69" s="141">
        <f t="shared" ca="1" si="68"/>
        <v>0</v>
      </c>
      <c r="FX69" s="141">
        <f t="shared" ca="1" si="68"/>
        <v>0</v>
      </c>
      <c r="FY69" s="141">
        <f t="shared" ca="1" si="68"/>
        <v>0</v>
      </c>
      <c r="FZ69" s="141">
        <f t="shared" ca="1" si="68"/>
        <v>0</v>
      </c>
      <c r="GA69" s="141">
        <f t="shared" ca="1" si="68"/>
        <v>0</v>
      </c>
      <c r="GB69" s="141">
        <f t="shared" ca="1" si="68"/>
        <v>0</v>
      </c>
      <c r="GC69" s="141">
        <f t="shared" ca="1" si="68"/>
        <v>0</v>
      </c>
      <c r="GD69" s="141">
        <f t="shared" ca="1" si="68"/>
        <v>0</v>
      </c>
      <c r="GE69" s="141">
        <f t="shared" ca="1" si="68"/>
        <v>0</v>
      </c>
      <c r="GF69" s="141">
        <f t="shared" ca="1" si="68"/>
        <v>0</v>
      </c>
      <c r="GG69" s="141">
        <f t="shared" ca="1" si="68"/>
        <v>0</v>
      </c>
      <c r="GH69" s="141">
        <f t="shared" ca="1" si="68"/>
        <v>0</v>
      </c>
      <c r="GI69" s="141">
        <f t="shared" ca="1" si="68"/>
        <v>0</v>
      </c>
      <c r="GJ69" s="141">
        <f t="shared" ca="1" si="68"/>
        <v>0</v>
      </c>
      <c r="GK69" s="141">
        <f t="shared" ca="1" si="68"/>
        <v>0</v>
      </c>
      <c r="GL69" s="141">
        <f t="shared" ca="1" si="68"/>
        <v>0</v>
      </c>
      <c r="GM69" s="141">
        <f t="shared" ca="1" si="68"/>
        <v>0</v>
      </c>
      <c r="GN69" s="141">
        <f t="shared" ca="1" si="68"/>
        <v>0</v>
      </c>
      <c r="GO69" s="141">
        <f t="shared" ca="1" si="68"/>
        <v>0</v>
      </c>
      <c r="GP69" s="141">
        <f t="shared" ca="1" si="68"/>
        <v>0</v>
      </c>
      <c r="GQ69" s="141">
        <f t="shared" ca="1" si="68"/>
        <v>0</v>
      </c>
      <c r="GR69" s="141">
        <f t="shared" ca="1" si="68"/>
        <v>0</v>
      </c>
      <c r="GS69" s="141">
        <f t="shared" ca="1" si="68"/>
        <v>0</v>
      </c>
      <c r="GT69" s="141">
        <f t="shared" ca="1" si="68"/>
        <v>0</v>
      </c>
      <c r="GU69" s="141">
        <f t="shared" ca="1" si="68"/>
        <v>0</v>
      </c>
      <c r="GV69" s="141">
        <f t="shared" ca="1" si="68"/>
        <v>0</v>
      </c>
      <c r="GW69" s="141">
        <f t="shared" ca="1" si="68"/>
        <v>0</v>
      </c>
      <c r="GX69" s="141">
        <f t="shared" ca="1" si="68"/>
        <v>0</v>
      </c>
      <c r="GY69" s="141">
        <f t="shared" ca="1" si="68"/>
        <v>0</v>
      </c>
      <c r="GZ69" s="141">
        <f t="shared" ca="1" si="68"/>
        <v>0</v>
      </c>
      <c r="HA69" s="141">
        <f t="shared" ca="1" si="68"/>
        <v>0</v>
      </c>
      <c r="HB69" s="141">
        <f t="shared" ca="1" si="68"/>
        <v>0</v>
      </c>
      <c r="HC69" s="141">
        <f t="shared" ca="1" si="68"/>
        <v>0</v>
      </c>
      <c r="HD69" s="141">
        <f t="shared" ca="1" si="68"/>
        <v>0</v>
      </c>
      <c r="HE69" s="141">
        <f t="shared" ca="1" si="68"/>
        <v>0</v>
      </c>
      <c r="HF69" s="141">
        <f t="shared" ca="1" si="68"/>
        <v>0</v>
      </c>
      <c r="HG69" s="141">
        <f t="shared" ca="1" si="68"/>
        <v>0</v>
      </c>
      <c r="HH69" s="141">
        <f t="shared" ca="1" si="68"/>
        <v>0</v>
      </c>
      <c r="HI69" s="141">
        <f t="shared" ca="1" si="68"/>
        <v>0</v>
      </c>
      <c r="HJ69" s="141">
        <f t="shared" ca="1" si="68"/>
        <v>0</v>
      </c>
      <c r="HK69" s="141">
        <f t="shared" ca="1" si="68"/>
        <v>0</v>
      </c>
      <c r="HL69" s="141">
        <f t="shared" ca="1" si="68"/>
        <v>0</v>
      </c>
      <c r="HM69" s="141">
        <f t="shared" ca="1" si="68"/>
        <v>0</v>
      </c>
      <c r="HN69" s="141">
        <f t="shared" ca="1" si="68"/>
        <v>0</v>
      </c>
      <c r="HO69" s="141">
        <f t="shared" ca="1" si="68"/>
        <v>0</v>
      </c>
      <c r="HP69" s="141">
        <f t="shared" ca="1" si="68"/>
        <v>0</v>
      </c>
      <c r="HQ69" s="141">
        <f t="shared" ca="1" si="68"/>
        <v>0</v>
      </c>
      <c r="HR69" s="141">
        <f t="shared" ca="1" si="68"/>
        <v>0</v>
      </c>
      <c r="HS69" s="141">
        <f t="shared" ca="1" si="68"/>
        <v>0</v>
      </c>
      <c r="HT69" s="141">
        <f t="shared" ca="1" si="68"/>
        <v>0</v>
      </c>
      <c r="HU69" s="141">
        <f t="shared" ca="1" si="68"/>
        <v>0</v>
      </c>
      <c r="HV69" s="141">
        <f t="shared" ca="1" si="68"/>
        <v>0</v>
      </c>
      <c r="HW69" s="141">
        <f t="shared" ca="1" si="68"/>
        <v>0</v>
      </c>
      <c r="HX69" s="141">
        <f t="shared" ca="1" si="68"/>
        <v>0</v>
      </c>
      <c r="HY69" s="141">
        <f t="shared" ca="1" si="68"/>
        <v>0</v>
      </c>
      <c r="HZ69" s="141">
        <f t="shared" ca="1" si="68"/>
        <v>0</v>
      </c>
      <c r="IA69" s="141">
        <f t="shared" ca="1" si="68"/>
        <v>0</v>
      </c>
      <c r="IB69" s="141">
        <f t="shared" ca="1" si="68"/>
        <v>0</v>
      </c>
      <c r="IC69" s="141">
        <f t="shared" ca="1" si="68"/>
        <v>0</v>
      </c>
      <c r="ID69" s="141">
        <f t="shared" ca="1" si="68"/>
        <v>0</v>
      </c>
      <c r="IE69" s="141">
        <f t="shared" ca="1" si="68"/>
        <v>0</v>
      </c>
      <c r="IF69" s="141">
        <f t="shared" ref="IF69:KQ69" ca="1" si="69">IF($D69=0,0,(IF43*$D43+IF44*$D44+IF45*$D45+IF46*$D46+IF47*$D47+IF48*$D48)/$D69)</f>
        <v>0</v>
      </c>
      <c r="IG69" s="141">
        <f t="shared" ca="1" si="69"/>
        <v>0</v>
      </c>
      <c r="IH69" s="141">
        <f t="shared" ca="1" si="69"/>
        <v>0</v>
      </c>
      <c r="II69" s="141">
        <f t="shared" ca="1" si="69"/>
        <v>0</v>
      </c>
      <c r="IJ69" s="141">
        <f t="shared" ca="1" si="69"/>
        <v>0</v>
      </c>
      <c r="IK69" s="141">
        <f t="shared" ca="1" si="69"/>
        <v>0</v>
      </c>
      <c r="IL69" s="141">
        <f t="shared" ca="1" si="69"/>
        <v>0</v>
      </c>
      <c r="IM69" s="141">
        <f t="shared" ca="1" si="69"/>
        <v>0</v>
      </c>
      <c r="IN69" s="141">
        <f t="shared" ca="1" si="69"/>
        <v>0</v>
      </c>
      <c r="IO69" s="141">
        <f t="shared" ca="1" si="69"/>
        <v>0</v>
      </c>
      <c r="IP69" s="141">
        <f t="shared" ca="1" si="69"/>
        <v>0</v>
      </c>
      <c r="IQ69" s="141">
        <f t="shared" ca="1" si="69"/>
        <v>0</v>
      </c>
      <c r="IR69" s="141">
        <f t="shared" ca="1" si="69"/>
        <v>0</v>
      </c>
      <c r="IS69" s="141">
        <f t="shared" ca="1" si="69"/>
        <v>0</v>
      </c>
      <c r="IT69" s="141">
        <f t="shared" ca="1" si="69"/>
        <v>0</v>
      </c>
      <c r="IU69" s="141">
        <f t="shared" ca="1" si="69"/>
        <v>0</v>
      </c>
      <c r="IV69" s="141">
        <f t="shared" ca="1" si="69"/>
        <v>0</v>
      </c>
      <c r="IW69" s="141">
        <f t="shared" ca="1" si="69"/>
        <v>0</v>
      </c>
      <c r="IX69" s="141">
        <f t="shared" ca="1" si="69"/>
        <v>0</v>
      </c>
      <c r="IY69" s="141">
        <f t="shared" ca="1" si="69"/>
        <v>0</v>
      </c>
      <c r="IZ69" s="141">
        <f t="shared" ca="1" si="69"/>
        <v>0</v>
      </c>
      <c r="JA69" s="141">
        <f t="shared" ca="1" si="69"/>
        <v>0</v>
      </c>
      <c r="JB69" s="141">
        <f t="shared" ca="1" si="69"/>
        <v>0</v>
      </c>
      <c r="JC69" s="141">
        <f t="shared" ca="1" si="69"/>
        <v>0</v>
      </c>
      <c r="JD69" s="141">
        <f t="shared" ca="1" si="69"/>
        <v>0</v>
      </c>
      <c r="JE69" s="141">
        <f t="shared" ca="1" si="69"/>
        <v>0</v>
      </c>
      <c r="JF69" s="141">
        <f t="shared" ca="1" si="69"/>
        <v>0</v>
      </c>
      <c r="JG69" s="141">
        <f t="shared" ca="1" si="69"/>
        <v>0</v>
      </c>
      <c r="JH69" s="141">
        <f t="shared" ca="1" si="69"/>
        <v>0</v>
      </c>
      <c r="JI69" s="141">
        <f t="shared" ca="1" si="69"/>
        <v>0</v>
      </c>
      <c r="JJ69" s="141">
        <f t="shared" ca="1" si="69"/>
        <v>0</v>
      </c>
      <c r="JK69" s="141">
        <f t="shared" ca="1" si="69"/>
        <v>0</v>
      </c>
      <c r="JL69" s="141">
        <f t="shared" ca="1" si="69"/>
        <v>0</v>
      </c>
      <c r="JM69" s="141">
        <f t="shared" ca="1" si="69"/>
        <v>0</v>
      </c>
      <c r="JN69" s="141">
        <f t="shared" ca="1" si="69"/>
        <v>0</v>
      </c>
      <c r="JO69" s="141">
        <f t="shared" ca="1" si="69"/>
        <v>0</v>
      </c>
      <c r="JP69" s="141">
        <f t="shared" ca="1" si="69"/>
        <v>0</v>
      </c>
      <c r="JQ69" s="141">
        <f t="shared" ca="1" si="69"/>
        <v>0</v>
      </c>
      <c r="JR69" s="141">
        <f t="shared" ca="1" si="69"/>
        <v>0</v>
      </c>
      <c r="JS69" s="141">
        <f t="shared" ca="1" si="69"/>
        <v>0</v>
      </c>
      <c r="JT69" s="141">
        <f t="shared" ca="1" si="69"/>
        <v>0</v>
      </c>
      <c r="JU69" s="141">
        <f t="shared" ca="1" si="69"/>
        <v>0</v>
      </c>
      <c r="JV69" s="141">
        <f t="shared" ca="1" si="69"/>
        <v>0</v>
      </c>
      <c r="JW69" s="141">
        <f t="shared" ca="1" si="69"/>
        <v>0</v>
      </c>
      <c r="JX69" s="141">
        <f t="shared" ca="1" si="69"/>
        <v>0</v>
      </c>
      <c r="JY69" s="141">
        <f t="shared" ca="1" si="69"/>
        <v>0</v>
      </c>
      <c r="JZ69" s="141">
        <f t="shared" ca="1" si="69"/>
        <v>0</v>
      </c>
      <c r="KA69" s="141">
        <f t="shared" ca="1" si="69"/>
        <v>0</v>
      </c>
      <c r="KB69" s="141">
        <f t="shared" ca="1" si="69"/>
        <v>0</v>
      </c>
      <c r="KC69" s="141">
        <f t="shared" ca="1" si="69"/>
        <v>0</v>
      </c>
      <c r="KD69" s="141">
        <f t="shared" ca="1" si="69"/>
        <v>0</v>
      </c>
      <c r="KE69" s="141">
        <f t="shared" ca="1" si="69"/>
        <v>0</v>
      </c>
      <c r="KF69" s="141">
        <f t="shared" ca="1" si="69"/>
        <v>0</v>
      </c>
      <c r="KG69" s="141">
        <f t="shared" ca="1" si="69"/>
        <v>0</v>
      </c>
      <c r="KH69" s="141">
        <f t="shared" ca="1" si="69"/>
        <v>0</v>
      </c>
      <c r="KI69" s="141">
        <f t="shared" ca="1" si="69"/>
        <v>0</v>
      </c>
      <c r="KJ69" s="141">
        <f t="shared" ca="1" si="69"/>
        <v>0</v>
      </c>
      <c r="KK69" s="141">
        <f t="shared" ca="1" si="69"/>
        <v>0</v>
      </c>
      <c r="KL69" s="141">
        <f t="shared" ca="1" si="69"/>
        <v>0</v>
      </c>
      <c r="KM69" s="141">
        <f t="shared" ca="1" si="69"/>
        <v>0</v>
      </c>
      <c r="KN69" s="141">
        <f t="shared" ca="1" si="69"/>
        <v>0</v>
      </c>
      <c r="KO69" s="141">
        <f t="shared" ca="1" si="69"/>
        <v>0</v>
      </c>
      <c r="KP69" s="141">
        <f t="shared" ca="1" si="69"/>
        <v>0</v>
      </c>
      <c r="KQ69" s="141">
        <f t="shared" ca="1" si="69"/>
        <v>0</v>
      </c>
      <c r="KR69" s="141">
        <f t="shared" ref="KR69:NC69" ca="1" si="70">IF($D69=0,0,(KR43*$D43+KR44*$D44+KR45*$D45+KR46*$D46+KR47*$D47+KR48*$D48)/$D69)</f>
        <v>0</v>
      </c>
      <c r="KS69" s="141">
        <f t="shared" ca="1" si="70"/>
        <v>0</v>
      </c>
      <c r="KT69" s="141">
        <f t="shared" ca="1" si="70"/>
        <v>0</v>
      </c>
      <c r="KU69" s="141">
        <f t="shared" ca="1" si="70"/>
        <v>0</v>
      </c>
      <c r="KV69" s="141">
        <f t="shared" ca="1" si="70"/>
        <v>0</v>
      </c>
      <c r="KW69" s="141">
        <f t="shared" ca="1" si="70"/>
        <v>0</v>
      </c>
      <c r="KX69" s="141">
        <f t="shared" ca="1" si="70"/>
        <v>0</v>
      </c>
      <c r="KY69" s="141">
        <f t="shared" ca="1" si="70"/>
        <v>0</v>
      </c>
      <c r="KZ69" s="141">
        <f t="shared" ca="1" si="70"/>
        <v>0</v>
      </c>
      <c r="LA69" s="141">
        <f t="shared" ca="1" si="70"/>
        <v>0</v>
      </c>
      <c r="LB69" s="141">
        <f t="shared" ca="1" si="70"/>
        <v>0</v>
      </c>
      <c r="LC69" s="141">
        <f t="shared" ca="1" si="70"/>
        <v>0</v>
      </c>
      <c r="LD69" s="141">
        <f t="shared" ca="1" si="70"/>
        <v>0</v>
      </c>
      <c r="LE69" s="141">
        <f t="shared" ca="1" si="70"/>
        <v>0</v>
      </c>
      <c r="LF69" s="141">
        <f t="shared" ca="1" si="70"/>
        <v>0</v>
      </c>
      <c r="LG69" s="141">
        <f t="shared" ca="1" si="70"/>
        <v>0</v>
      </c>
      <c r="LH69" s="141">
        <f t="shared" ca="1" si="70"/>
        <v>0</v>
      </c>
      <c r="LI69" s="141">
        <f t="shared" ca="1" si="70"/>
        <v>0</v>
      </c>
      <c r="LJ69" s="141">
        <f t="shared" ca="1" si="70"/>
        <v>0</v>
      </c>
      <c r="LK69" s="141">
        <f t="shared" ca="1" si="70"/>
        <v>0</v>
      </c>
      <c r="LL69" s="141">
        <f t="shared" ca="1" si="70"/>
        <v>0</v>
      </c>
      <c r="LM69" s="141">
        <f t="shared" ca="1" si="70"/>
        <v>0</v>
      </c>
      <c r="LN69" s="141">
        <f t="shared" ca="1" si="70"/>
        <v>0</v>
      </c>
      <c r="LO69" s="141">
        <f t="shared" ca="1" si="70"/>
        <v>0</v>
      </c>
      <c r="LP69" s="141">
        <f t="shared" ca="1" si="70"/>
        <v>0</v>
      </c>
      <c r="LQ69" s="141">
        <f t="shared" ca="1" si="70"/>
        <v>0</v>
      </c>
      <c r="LR69" s="141">
        <f t="shared" ca="1" si="70"/>
        <v>0</v>
      </c>
      <c r="LS69" s="141">
        <f t="shared" ca="1" si="70"/>
        <v>0</v>
      </c>
      <c r="LT69" s="141">
        <f t="shared" ca="1" si="70"/>
        <v>0</v>
      </c>
      <c r="LU69" s="141">
        <f t="shared" ca="1" si="70"/>
        <v>0</v>
      </c>
      <c r="LV69" s="141">
        <f t="shared" ca="1" si="70"/>
        <v>0</v>
      </c>
      <c r="LW69" s="141">
        <f t="shared" ca="1" si="70"/>
        <v>0</v>
      </c>
      <c r="LX69" s="141">
        <f t="shared" ca="1" si="70"/>
        <v>0</v>
      </c>
      <c r="LY69" s="141">
        <f t="shared" ca="1" si="70"/>
        <v>0</v>
      </c>
      <c r="LZ69" s="141">
        <f t="shared" ca="1" si="70"/>
        <v>0</v>
      </c>
      <c r="MA69" s="141">
        <f t="shared" ca="1" si="70"/>
        <v>0</v>
      </c>
      <c r="MB69" s="141">
        <f t="shared" ca="1" si="70"/>
        <v>0</v>
      </c>
      <c r="MC69" s="141">
        <f t="shared" ca="1" si="70"/>
        <v>0</v>
      </c>
      <c r="MD69" s="141">
        <f t="shared" ca="1" si="70"/>
        <v>0</v>
      </c>
      <c r="ME69" s="141">
        <f t="shared" ca="1" si="70"/>
        <v>0</v>
      </c>
      <c r="MF69" s="141">
        <f t="shared" ca="1" si="70"/>
        <v>0</v>
      </c>
      <c r="MG69" s="141">
        <f t="shared" ca="1" si="70"/>
        <v>0</v>
      </c>
      <c r="MH69" s="141">
        <f t="shared" ca="1" si="70"/>
        <v>0</v>
      </c>
      <c r="MI69" s="141">
        <f t="shared" ca="1" si="70"/>
        <v>0</v>
      </c>
      <c r="MJ69" s="141">
        <f t="shared" ca="1" si="70"/>
        <v>0</v>
      </c>
      <c r="MK69" s="141">
        <f t="shared" ca="1" si="70"/>
        <v>0</v>
      </c>
      <c r="ML69" s="141">
        <f t="shared" ca="1" si="70"/>
        <v>0</v>
      </c>
      <c r="MM69" s="141">
        <f t="shared" ca="1" si="70"/>
        <v>0</v>
      </c>
      <c r="MN69" s="141">
        <f t="shared" ca="1" si="70"/>
        <v>0</v>
      </c>
      <c r="MO69" s="141">
        <f t="shared" ca="1" si="70"/>
        <v>0</v>
      </c>
      <c r="MP69" s="141">
        <f t="shared" ca="1" si="70"/>
        <v>0</v>
      </c>
      <c r="MQ69" s="141">
        <f t="shared" ca="1" si="70"/>
        <v>0</v>
      </c>
      <c r="MR69" s="141">
        <f t="shared" ca="1" si="70"/>
        <v>0</v>
      </c>
      <c r="MS69" s="141">
        <f t="shared" ca="1" si="70"/>
        <v>0</v>
      </c>
      <c r="MT69" s="141">
        <f t="shared" ca="1" si="70"/>
        <v>0</v>
      </c>
      <c r="MU69" s="141">
        <f t="shared" ca="1" si="70"/>
        <v>0</v>
      </c>
      <c r="MV69" s="141">
        <f t="shared" ca="1" si="70"/>
        <v>0</v>
      </c>
      <c r="MW69" s="141">
        <f t="shared" ca="1" si="70"/>
        <v>0</v>
      </c>
      <c r="MX69" s="141">
        <f t="shared" ca="1" si="70"/>
        <v>0</v>
      </c>
      <c r="MY69" s="141">
        <f t="shared" ca="1" si="70"/>
        <v>0</v>
      </c>
      <c r="MZ69" s="141">
        <f t="shared" ca="1" si="70"/>
        <v>0</v>
      </c>
      <c r="NA69" s="141">
        <f t="shared" ca="1" si="70"/>
        <v>0</v>
      </c>
      <c r="NB69" s="141">
        <f t="shared" ca="1" si="70"/>
        <v>0</v>
      </c>
      <c r="NC69" s="141">
        <f t="shared" ca="1" si="70"/>
        <v>0</v>
      </c>
      <c r="ND69" s="141">
        <f t="shared" ref="ND69:PO69" ca="1" si="71">IF($D69=0,0,(ND43*$D43+ND44*$D44+ND45*$D45+ND46*$D46+ND47*$D47+ND48*$D48)/$D69)</f>
        <v>0</v>
      </c>
      <c r="NE69" s="141">
        <f t="shared" ca="1" si="71"/>
        <v>0</v>
      </c>
      <c r="NF69" s="141">
        <f t="shared" ca="1" si="71"/>
        <v>0</v>
      </c>
      <c r="NG69" s="141">
        <f t="shared" ca="1" si="71"/>
        <v>0</v>
      </c>
      <c r="NH69" s="141">
        <f t="shared" ca="1" si="71"/>
        <v>0</v>
      </c>
      <c r="NI69" s="141">
        <f t="shared" ca="1" si="71"/>
        <v>0</v>
      </c>
      <c r="NJ69" s="141">
        <f t="shared" ca="1" si="71"/>
        <v>0</v>
      </c>
      <c r="NK69" s="141">
        <f t="shared" ca="1" si="71"/>
        <v>0</v>
      </c>
      <c r="NL69" s="141">
        <f t="shared" ca="1" si="71"/>
        <v>0</v>
      </c>
      <c r="NM69" s="141">
        <f t="shared" ca="1" si="71"/>
        <v>0</v>
      </c>
      <c r="NN69" s="141">
        <f t="shared" ca="1" si="71"/>
        <v>0</v>
      </c>
      <c r="NO69" s="141">
        <f t="shared" ca="1" si="71"/>
        <v>0</v>
      </c>
      <c r="NP69" s="141">
        <f t="shared" ca="1" si="71"/>
        <v>0</v>
      </c>
      <c r="NQ69" s="141">
        <f t="shared" ca="1" si="71"/>
        <v>0</v>
      </c>
      <c r="NR69" s="141">
        <f t="shared" ca="1" si="71"/>
        <v>0</v>
      </c>
      <c r="NS69" s="141">
        <f t="shared" ca="1" si="71"/>
        <v>0</v>
      </c>
      <c r="NT69" s="141">
        <f t="shared" ca="1" si="71"/>
        <v>0</v>
      </c>
      <c r="NU69" s="141">
        <f t="shared" ca="1" si="71"/>
        <v>0</v>
      </c>
      <c r="NV69" s="141">
        <f t="shared" ca="1" si="71"/>
        <v>0</v>
      </c>
      <c r="NW69" s="141">
        <f t="shared" ca="1" si="71"/>
        <v>0</v>
      </c>
      <c r="NX69" s="141">
        <f t="shared" ca="1" si="71"/>
        <v>0</v>
      </c>
      <c r="NY69" s="141">
        <f t="shared" ca="1" si="71"/>
        <v>0</v>
      </c>
      <c r="NZ69" s="141">
        <f t="shared" ca="1" si="71"/>
        <v>0</v>
      </c>
      <c r="OA69" s="141">
        <f t="shared" ca="1" si="71"/>
        <v>0</v>
      </c>
      <c r="OB69" s="141">
        <f t="shared" ca="1" si="71"/>
        <v>0</v>
      </c>
      <c r="OC69" s="141">
        <f t="shared" ca="1" si="71"/>
        <v>0</v>
      </c>
      <c r="OD69" s="141">
        <f t="shared" ca="1" si="71"/>
        <v>0</v>
      </c>
      <c r="OE69" s="141">
        <f t="shared" ca="1" si="71"/>
        <v>0</v>
      </c>
      <c r="OF69" s="141">
        <f t="shared" ca="1" si="71"/>
        <v>0</v>
      </c>
      <c r="OG69" s="141">
        <f t="shared" ca="1" si="71"/>
        <v>0</v>
      </c>
      <c r="OH69" s="141">
        <f t="shared" ca="1" si="71"/>
        <v>0</v>
      </c>
      <c r="OI69" s="141">
        <f t="shared" ca="1" si="71"/>
        <v>0</v>
      </c>
      <c r="OJ69" s="141">
        <f t="shared" ca="1" si="71"/>
        <v>0</v>
      </c>
      <c r="OK69" s="141">
        <f t="shared" ca="1" si="71"/>
        <v>0</v>
      </c>
      <c r="OL69" s="141">
        <f t="shared" ca="1" si="71"/>
        <v>0</v>
      </c>
      <c r="OM69" s="141">
        <f t="shared" ca="1" si="71"/>
        <v>0</v>
      </c>
      <c r="ON69" s="141">
        <f t="shared" ca="1" si="71"/>
        <v>0</v>
      </c>
      <c r="OO69" s="141">
        <f t="shared" ca="1" si="71"/>
        <v>0</v>
      </c>
      <c r="OP69" s="141">
        <f t="shared" ca="1" si="71"/>
        <v>0</v>
      </c>
      <c r="OQ69" s="141">
        <f t="shared" ca="1" si="71"/>
        <v>0</v>
      </c>
      <c r="OR69" s="141">
        <f t="shared" ca="1" si="71"/>
        <v>0</v>
      </c>
      <c r="OS69" s="141">
        <f t="shared" ca="1" si="71"/>
        <v>0</v>
      </c>
      <c r="OT69" s="141">
        <f t="shared" ca="1" si="71"/>
        <v>0</v>
      </c>
      <c r="OU69" s="141">
        <f t="shared" ca="1" si="71"/>
        <v>0</v>
      </c>
      <c r="OV69" s="141">
        <f t="shared" ca="1" si="71"/>
        <v>0</v>
      </c>
      <c r="OW69" s="141">
        <f t="shared" ca="1" si="71"/>
        <v>0</v>
      </c>
      <c r="OX69" s="141">
        <f t="shared" ca="1" si="71"/>
        <v>0</v>
      </c>
      <c r="OY69" s="141">
        <f t="shared" ca="1" si="71"/>
        <v>0</v>
      </c>
      <c r="OZ69" s="141">
        <f t="shared" ca="1" si="71"/>
        <v>0</v>
      </c>
      <c r="PA69" s="141">
        <f t="shared" ca="1" si="71"/>
        <v>0</v>
      </c>
      <c r="PB69" s="141">
        <f t="shared" ca="1" si="71"/>
        <v>0</v>
      </c>
      <c r="PC69" s="141">
        <f t="shared" ca="1" si="71"/>
        <v>0</v>
      </c>
      <c r="PD69" s="141">
        <f t="shared" ca="1" si="71"/>
        <v>0</v>
      </c>
      <c r="PE69" s="141">
        <f t="shared" ca="1" si="71"/>
        <v>0</v>
      </c>
      <c r="PF69" s="141">
        <f t="shared" ca="1" si="71"/>
        <v>0</v>
      </c>
      <c r="PG69" s="141">
        <f t="shared" ca="1" si="71"/>
        <v>0</v>
      </c>
      <c r="PH69" s="141">
        <f t="shared" ca="1" si="71"/>
        <v>0</v>
      </c>
      <c r="PI69" s="141">
        <f t="shared" ca="1" si="71"/>
        <v>0</v>
      </c>
      <c r="PJ69" s="141">
        <f t="shared" ca="1" si="71"/>
        <v>0</v>
      </c>
      <c r="PK69" s="141">
        <f t="shared" ca="1" si="71"/>
        <v>0</v>
      </c>
      <c r="PL69" s="141">
        <f t="shared" ca="1" si="71"/>
        <v>0</v>
      </c>
      <c r="PM69" s="141">
        <f t="shared" ca="1" si="71"/>
        <v>0</v>
      </c>
      <c r="PN69" s="141">
        <f t="shared" ca="1" si="71"/>
        <v>0</v>
      </c>
      <c r="PO69" s="141">
        <f t="shared" ca="1" si="71"/>
        <v>0</v>
      </c>
      <c r="PP69" s="141">
        <f t="shared" ref="PP69:SA69" ca="1" si="72">IF($D69=0,0,(PP43*$D43+PP44*$D44+PP45*$D45+PP46*$D46+PP47*$D47+PP48*$D48)/$D69)</f>
        <v>0</v>
      </c>
      <c r="PQ69" s="141">
        <f t="shared" ca="1" si="72"/>
        <v>0</v>
      </c>
      <c r="PR69" s="141">
        <f t="shared" ca="1" si="72"/>
        <v>0</v>
      </c>
      <c r="PS69" s="141">
        <f t="shared" ca="1" si="72"/>
        <v>0</v>
      </c>
      <c r="PT69" s="141">
        <f t="shared" ca="1" si="72"/>
        <v>0</v>
      </c>
      <c r="PU69" s="141">
        <f t="shared" ca="1" si="72"/>
        <v>0</v>
      </c>
      <c r="PV69" s="141">
        <f t="shared" ca="1" si="72"/>
        <v>0</v>
      </c>
      <c r="PW69" s="141">
        <f t="shared" ca="1" si="72"/>
        <v>0</v>
      </c>
      <c r="PX69" s="141">
        <f t="shared" ca="1" si="72"/>
        <v>0</v>
      </c>
      <c r="PY69" s="141">
        <f t="shared" ca="1" si="72"/>
        <v>0</v>
      </c>
      <c r="PZ69" s="141">
        <f t="shared" ca="1" si="72"/>
        <v>0</v>
      </c>
      <c r="QA69" s="141">
        <f t="shared" ca="1" si="72"/>
        <v>0</v>
      </c>
      <c r="QB69" s="141">
        <f t="shared" ca="1" si="72"/>
        <v>0</v>
      </c>
      <c r="QC69" s="141">
        <f t="shared" ca="1" si="72"/>
        <v>0</v>
      </c>
      <c r="QD69" s="141">
        <f t="shared" ca="1" si="72"/>
        <v>0</v>
      </c>
      <c r="QE69" s="141">
        <f t="shared" ca="1" si="72"/>
        <v>0</v>
      </c>
      <c r="QF69" s="141">
        <f t="shared" ca="1" si="72"/>
        <v>0</v>
      </c>
      <c r="QG69" s="141">
        <f t="shared" ca="1" si="72"/>
        <v>0</v>
      </c>
      <c r="QH69" s="141">
        <f t="shared" ca="1" si="72"/>
        <v>0</v>
      </c>
      <c r="QI69" s="141">
        <f t="shared" ca="1" si="72"/>
        <v>0</v>
      </c>
      <c r="QJ69" s="141">
        <f t="shared" ca="1" si="72"/>
        <v>0</v>
      </c>
      <c r="QK69" s="141">
        <f t="shared" ca="1" si="72"/>
        <v>0</v>
      </c>
      <c r="QL69" s="141">
        <f t="shared" ca="1" si="72"/>
        <v>0</v>
      </c>
      <c r="QM69" s="141">
        <f t="shared" ca="1" si="72"/>
        <v>0</v>
      </c>
      <c r="QN69" s="141">
        <f t="shared" ca="1" si="72"/>
        <v>0</v>
      </c>
      <c r="QO69" s="141">
        <f t="shared" ca="1" si="72"/>
        <v>0</v>
      </c>
      <c r="QP69" s="141">
        <f t="shared" ca="1" si="72"/>
        <v>0</v>
      </c>
      <c r="QQ69" s="141">
        <f t="shared" ca="1" si="72"/>
        <v>0</v>
      </c>
      <c r="QR69" s="141">
        <f t="shared" ca="1" si="72"/>
        <v>0</v>
      </c>
      <c r="QS69" s="141">
        <f t="shared" ca="1" si="72"/>
        <v>0</v>
      </c>
      <c r="QT69" s="141">
        <f t="shared" ca="1" si="72"/>
        <v>0</v>
      </c>
      <c r="QU69" s="141">
        <f t="shared" ca="1" si="72"/>
        <v>0</v>
      </c>
      <c r="QV69" s="141">
        <f t="shared" ca="1" si="72"/>
        <v>0</v>
      </c>
      <c r="QW69" s="141">
        <f t="shared" ca="1" si="72"/>
        <v>0</v>
      </c>
      <c r="QX69" s="141">
        <f t="shared" ca="1" si="72"/>
        <v>0</v>
      </c>
      <c r="QY69" s="141">
        <f t="shared" ca="1" si="72"/>
        <v>0</v>
      </c>
      <c r="QZ69" s="141">
        <f t="shared" ca="1" si="72"/>
        <v>0</v>
      </c>
      <c r="RA69" s="141">
        <f t="shared" ca="1" si="72"/>
        <v>0</v>
      </c>
      <c r="RB69" s="141">
        <f t="shared" ca="1" si="72"/>
        <v>0</v>
      </c>
      <c r="RC69" s="141">
        <f t="shared" ca="1" si="72"/>
        <v>0</v>
      </c>
      <c r="RD69" s="141">
        <f t="shared" ca="1" si="72"/>
        <v>0</v>
      </c>
      <c r="RE69" s="141">
        <f t="shared" ca="1" si="72"/>
        <v>0</v>
      </c>
      <c r="RF69" s="141">
        <f t="shared" ca="1" si="72"/>
        <v>0</v>
      </c>
      <c r="RG69" s="141">
        <f t="shared" ca="1" si="72"/>
        <v>0</v>
      </c>
      <c r="RH69" s="141">
        <f t="shared" ca="1" si="72"/>
        <v>0</v>
      </c>
      <c r="RI69" s="141">
        <f t="shared" ca="1" si="72"/>
        <v>0</v>
      </c>
      <c r="RJ69" s="141">
        <f t="shared" ca="1" si="72"/>
        <v>0</v>
      </c>
      <c r="RK69" s="141">
        <f t="shared" ca="1" si="72"/>
        <v>0</v>
      </c>
      <c r="RL69" s="141">
        <f t="shared" ca="1" si="72"/>
        <v>0</v>
      </c>
      <c r="RM69" s="141">
        <f t="shared" ca="1" si="72"/>
        <v>0</v>
      </c>
      <c r="RN69" s="141">
        <f t="shared" ca="1" si="72"/>
        <v>0</v>
      </c>
      <c r="RO69" s="141">
        <f t="shared" ca="1" si="72"/>
        <v>0</v>
      </c>
      <c r="RP69" s="141">
        <f t="shared" ca="1" si="72"/>
        <v>0</v>
      </c>
      <c r="RQ69" s="141">
        <f t="shared" ca="1" si="72"/>
        <v>0</v>
      </c>
      <c r="RR69" s="141">
        <f t="shared" ca="1" si="72"/>
        <v>0</v>
      </c>
      <c r="RS69" s="141">
        <f t="shared" ca="1" si="72"/>
        <v>0</v>
      </c>
      <c r="RT69" s="141">
        <f t="shared" ca="1" si="72"/>
        <v>0</v>
      </c>
      <c r="RU69" s="141">
        <f t="shared" ca="1" si="72"/>
        <v>0</v>
      </c>
      <c r="RV69" s="141">
        <f t="shared" ca="1" si="72"/>
        <v>0</v>
      </c>
      <c r="RW69" s="141">
        <f t="shared" ca="1" si="72"/>
        <v>0</v>
      </c>
      <c r="RX69" s="141">
        <f t="shared" ca="1" si="72"/>
        <v>0</v>
      </c>
      <c r="RY69" s="141">
        <f t="shared" ca="1" si="72"/>
        <v>0</v>
      </c>
      <c r="RZ69" s="141">
        <f t="shared" ca="1" si="72"/>
        <v>0</v>
      </c>
      <c r="SA69" s="141">
        <f t="shared" ca="1" si="72"/>
        <v>0</v>
      </c>
      <c r="SB69" s="141">
        <f t="shared" ref="SB69:UM69" ca="1" si="73">IF($D69=0,0,(SB43*$D43+SB44*$D44+SB45*$D45+SB46*$D46+SB47*$D47+SB48*$D48)/$D69)</f>
        <v>0</v>
      </c>
      <c r="SC69" s="141">
        <f t="shared" ca="1" si="73"/>
        <v>0</v>
      </c>
      <c r="SD69" s="141">
        <f t="shared" ca="1" si="73"/>
        <v>0</v>
      </c>
      <c r="SE69" s="141">
        <f t="shared" ca="1" si="73"/>
        <v>0</v>
      </c>
      <c r="SF69" s="141">
        <f t="shared" ca="1" si="73"/>
        <v>0</v>
      </c>
      <c r="SG69" s="141">
        <f t="shared" ca="1" si="73"/>
        <v>0</v>
      </c>
      <c r="SH69" s="141">
        <f t="shared" ca="1" si="73"/>
        <v>0</v>
      </c>
      <c r="SI69" s="141">
        <f t="shared" ca="1" si="73"/>
        <v>0</v>
      </c>
      <c r="SJ69" s="141">
        <f t="shared" ca="1" si="73"/>
        <v>0</v>
      </c>
      <c r="SK69" s="141">
        <f t="shared" ca="1" si="73"/>
        <v>0</v>
      </c>
      <c r="SL69" s="141">
        <f t="shared" ca="1" si="73"/>
        <v>0</v>
      </c>
      <c r="SM69" s="141">
        <f t="shared" ca="1" si="73"/>
        <v>0</v>
      </c>
      <c r="SN69" s="141">
        <f t="shared" ca="1" si="73"/>
        <v>0</v>
      </c>
      <c r="SO69" s="141">
        <f t="shared" ca="1" si="73"/>
        <v>0</v>
      </c>
      <c r="SP69" s="141">
        <f t="shared" ca="1" si="73"/>
        <v>0</v>
      </c>
      <c r="SQ69" s="141">
        <f t="shared" ca="1" si="73"/>
        <v>0</v>
      </c>
      <c r="SR69" s="141">
        <f t="shared" ca="1" si="73"/>
        <v>0</v>
      </c>
      <c r="SS69" s="141">
        <f t="shared" ca="1" si="73"/>
        <v>0</v>
      </c>
      <c r="ST69" s="141">
        <f t="shared" ca="1" si="73"/>
        <v>0</v>
      </c>
      <c r="SU69" s="141">
        <f t="shared" ca="1" si="73"/>
        <v>0</v>
      </c>
      <c r="SV69" s="141">
        <f t="shared" ca="1" si="73"/>
        <v>0</v>
      </c>
      <c r="SW69" s="141">
        <f t="shared" ca="1" si="73"/>
        <v>0</v>
      </c>
      <c r="SX69" s="141">
        <f t="shared" ca="1" si="73"/>
        <v>0</v>
      </c>
      <c r="SY69" s="141">
        <f t="shared" ca="1" si="73"/>
        <v>0</v>
      </c>
      <c r="SZ69" s="141">
        <f t="shared" ca="1" si="73"/>
        <v>0</v>
      </c>
      <c r="TA69" s="141">
        <f t="shared" ca="1" si="73"/>
        <v>0</v>
      </c>
      <c r="TB69" s="141">
        <f t="shared" ca="1" si="73"/>
        <v>0</v>
      </c>
      <c r="TC69" s="141">
        <f t="shared" ca="1" si="73"/>
        <v>0</v>
      </c>
      <c r="TD69" s="141">
        <f t="shared" ca="1" si="73"/>
        <v>0</v>
      </c>
      <c r="TE69" s="141">
        <f t="shared" ca="1" si="73"/>
        <v>0</v>
      </c>
      <c r="TF69" s="141">
        <f t="shared" ca="1" si="73"/>
        <v>0</v>
      </c>
      <c r="TG69" s="141">
        <f t="shared" ca="1" si="73"/>
        <v>0</v>
      </c>
      <c r="TH69" s="141">
        <f t="shared" ca="1" si="73"/>
        <v>0</v>
      </c>
      <c r="TI69" s="141">
        <f t="shared" ca="1" si="73"/>
        <v>0</v>
      </c>
      <c r="TJ69" s="141">
        <f t="shared" ca="1" si="73"/>
        <v>0</v>
      </c>
      <c r="TK69" s="141">
        <f t="shared" ca="1" si="73"/>
        <v>0</v>
      </c>
      <c r="TL69" s="141">
        <f t="shared" ca="1" si="73"/>
        <v>0</v>
      </c>
      <c r="TM69" s="141">
        <f t="shared" ca="1" si="73"/>
        <v>0</v>
      </c>
      <c r="TN69" s="141">
        <f t="shared" ca="1" si="73"/>
        <v>0</v>
      </c>
      <c r="TO69" s="141">
        <f t="shared" ca="1" si="73"/>
        <v>0</v>
      </c>
      <c r="TP69" s="141">
        <f t="shared" ca="1" si="73"/>
        <v>0</v>
      </c>
      <c r="TQ69" s="141">
        <f t="shared" ca="1" si="73"/>
        <v>0</v>
      </c>
      <c r="TR69" s="141">
        <f t="shared" ca="1" si="73"/>
        <v>0</v>
      </c>
      <c r="TS69" s="141">
        <f t="shared" ca="1" si="73"/>
        <v>0</v>
      </c>
      <c r="TT69" s="141">
        <f t="shared" ca="1" si="73"/>
        <v>0</v>
      </c>
      <c r="TU69" s="141">
        <f t="shared" ca="1" si="73"/>
        <v>0</v>
      </c>
      <c r="TV69" s="141">
        <f t="shared" ca="1" si="73"/>
        <v>0</v>
      </c>
      <c r="TW69" s="141">
        <f t="shared" ca="1" si="73"/>
        <v>0</v>
      </c>
      <c r="TX69" s="141">
        <f t="shared" ca="1" si="73"/>
        <v>0</v>
      </c>
      <c r="TY69" s="141">
        <f t="shared" ca="1" si="73"/>
        <v>0</v>
      </c>
      <c r="TZ69" s="141">
        <f t="shared" ca="1" si="73"/>
        <v>0</v>
      </c>
      <c r="UA69" s="141">
        <f t="shared" ca="1" si="73"/>
        <v>0</v>
      </c>
      <c r="UB69" s="141">
        <f t="shared" ca="1" si="73"/>
        <v>0</v>
      </c>
      <c r="UC69" s="141">
        <f t="shared" ca="1" si="73"/>
        <v>0</v>
      </c>
      <c r="UD69" s="141">
        <f t="shared" ca="1" si="73"/>
        <v>0</v>
      </c>
      <c r="UE69" s="141">
        <f t="shared" ca="1" si="73"/>
        <v>0</v>
      </c>
      <c r="UF69" s="141">
        <f t="shared" ca="1" si="73"/>
        <v>0</v>
      </c>
      <c r="UG69" s="141">
        <f t="shared" ca="1" si="73"/>
        <v>0</v>
      </c>
      <c r="UH69" s="141">
        <f t="shared" ca="1" si="73"/>
        <v>0</v>
      </c>
      <c r="UI69" s="141">
        <f t="shared" ca="1" si="73"/>
        <v>0</v>
      </c>
      <c r="UJ69" s="141">
        <f t="shared" ca="1" si="73"/>
        <v>0</v>
      </c>
      <c r="UK69" s="141">
        <f t="shared" ca="1" si="73"/>
        <v>0</v>
      </c>
      <c r="UL69" s="141">
        <f t="shared" ca="1" si="73"/>
        <v>0</v>
      </c>
      <c r="UM69" s="141">
        <f t="shared" ca="1" si="73"/>
        <v>0</v>
      </c>
      <c r="UN69" s="141">
        <f t="shared" ref="UN69:WY69" ca="1" si="74">IF($D69=0,0,(UN43*$D43+UN44*$D44+UN45*$D45+UN46*$D46+UN47*$D47+UN48*$D48)/$D69)</f>
        <v>0</v>
      </c>
      <c r="UO69" s="141">
        <f t="shared" ca="1" si="74"/>
        <v>0</v>
      </c>
      <c r="UP69" s="141">
        <f t="shared" ca="1" si="74"/>
        <v>0</v>
      </c>
      <c r="UQ69" s="141">
        <f t="shared" ca="1" si="74"/>
        <v>0</v>
      </c>
      <c r="UR69" s="141">
        <f t="shared" ca="1" si="74"/>
        <v>0</v>
      </c>
      <c r="US69" s="141">
        <f t="shared" ca="1" si="74"/>
        <v>0</v>
      </c>
      <c r="UT69" s="141">
        <f t="shared" ca="1" si="74"/>
        <v>0</v>
      </c>
      <c r="UU69" s="141">
        <f t="shared" ca="1" si="74"/>
        <v>0</v>
      </c>
      <c r="UV69" s="141">
        <f t="shared" ca="1" si="74"/>
        <v>0</v>
      </c>
      <c r="UW69" s="141">
        <f t="shared" ca="1" si="74"/>
        <v>0</v>
      </c>
      <c r="UX69" s="141">
        <f t="shared" ca="1" si="74"/>
        <v>0</v>
      </c>
      <c r="UY69" s="141">
        <f t="shared" ca="1" si="74"/>
        <v>0</v>
      </c>
      <c r="UZ69" s="141">
        <f t="shared" ca="1" si="74"/>
        <v>0</v>
      </c>
      <c r="VA69" s="141">
        <f t="shared" ca="1" si="74"/>
        <v>0</v>
      </c>
      <c r="VB69" s="141">
        <f t="shared" ca="1" si="74"/>
        <v>0</v>
      </c>
      <c r="VC69" s="141">
        <f t="shared" ca="1" si="74"/>
        <v>0</v>
      </c>
      <c r="VD69" s="141">
        <f t="shared" ca="1" si="74"/>
        <v>0</v>
      </c>
      <c r="VE69" s="141">
        <f t="shared" ca="1" si="74"/>
        <v>0</v>
      </c>
      <c r="VF69" s="141">
        <f t="shared" ca="1" si="74"/>
        <v>0</v>
      </c>
      <c r="VG69" s="141">
        <f t="shared" ca="1" si="74"/>
        <v>0</v>
      </c>
      <c r="VH69" s="141">
        <f t="shared" ca="1" si="74"/>
        <v>0</v>
      </c>
      <c r="VI69" s="141">
        <f t="shared" ca="1" si="74"/>
        <v>0</v>
      </c>
      <c r="VJ69" s="141">
        <f t="shared" ca="1" si="74"/>
        <v>0</v>
      </c>
      <c r="VK69" s="141">
        <f t="shared" ca="1" si="74"/>
        <v>0</v>
      </c>
      <c r="VL69" s="141">
        <f t="shared" ca="1" si="74"/>
        <v>0</v>
      </c>
      <c r="VM69" s="141">
        <f t="shared" ca="1" si="74"/>
        <v>0</v>
      </c>
      <c r="VN69" s="141">
        <f t="shared" ca="1" si="74"/>
        <v>0</v>
      </c>
      <c r="VO69" s="141">
        <f t="shared" ca="1" si="74"/>
        <v>0</v>
      </c>
      <c r="VP69" s="141">
        <f t="shared" ca="1" si="74"/>
        <v>0</v>
      </c>
      <c r="VQ69" s="141">
        <f t="shared" ca="1" si="74"/>
        <v>0</v>
      </c>
      <c r="VR69" s="141">
        <f t="shared" ca="1" si="74"/>
        <v>0</v>
      </c>
      <c r="VS69" s="141">
        <f t="shared" ca="1" si="74"/>
        <v>0</v>
      </c>
      <c r="VT69" s="141">
        <f t="shared" ca="1" si="74"/>
        <v>0</v>
      </c>
      <c r="VU69" s="141">
        <f t="shared" ca="1" si="74"/>
        <v>0</v>
      </c>
      <c r="VV69" s="141">
        <f t="shared" ca="1" si="74"/>
        <v>0</v>
      </c>
      <c r="VW69" s="141">
        <f t="shared" ca="1" si="74"/>
        <v>0</v>
      </c>
      <c r="VX69" s="141">
        <f t="shared" ca="1" si="74"/>
        <v>0</v>
      </c>
      <c r="VY69" s="141">
        <f t="shared" ca="1" si="74"/>
        <v>0</v>
      </c>
      <c r="VZ69" s="141">
        <f t="shared" ca="1" si="74"/>
        <v>0</v>
      </c>
      <c r="WA69" s="141">
        <f t="shared" ca="1" si="74"/>
        <v>0</v>
      </c>
      <c r="WB69" s="141">
        <f t="shared" ca="1" si="74"/>
        <v>0</v>
      </c>
      <c r="WC69" s="141">
        <f t="shared" ca="1" si="74"/>
        <v>0</v>
      </c>
      <c r="WD69" s="141">
        <f t="shared" ca="1" si="74"/>
        <v>0</v>
      </c>
      <c r="WE69" s="141">
        <f t="shared" ca="1" si="74"/>
        <v>0</v>
      </c>
      <c r="WF69" s="141">
        <f t="shared" ca="1" si="74"/>
        <v>0</v>
      </c>
      <c r="WG69" s="141">
        <f t="shared" ca="1" si="74"/>
        <v>0</v>
      </c>
      <c r="WH69" s="141">
        <f t="shared" ca="1" si="74"/>
        <v>0</v>
      </c>
      <c r="WI69" s="141">
        <f t="shared" ca="1" si="74"/>
        <v>0</v>
      </c>
      <c r="WJ69" s="141">
        <f t="shared" ca="1" si="74"/>
        <v>0</v>
      </c>
      <c r="WK69" s="141">
        <f t="shared" ca="1" si="74"/>
        <v>0</v>
      </c>
      <c r="WL69" s="141">
        <f t="shared" ca="1" si="74"/>
        <v>0</v>
      </c>
      <c r="WM69" s="141">
        <f t="shared" ca="1" si="74"/>
        <v>0</v>
      </c>
      <c r="WN69" s="141">
        <f t="shared" ca="1" si="74"/>
        <v>0</v>
      </c>
      <c r="WO69" s="141">
        <f t="shared" ca="1" si="74"/>
        <v>0</v>
      </c>
      <c r="WP69" s="141">
        <f t="shared" ca="1" si="74"/>
        <v>0</v>
      </c>
      <c r="WQ69" s="141">
        <f t="shared" ca="1" si="74"/>
        <v>0</v>
      </c>
      <c r="WR69" s="141">
        <f t="shared" ca="1" si="74"/>
        <v>0</v>
      </c>
      <c r="WS69" s="141">
        <f t="shared" ca="1" si="74"/>
        <v>0</v>
      </c>
      <c r="WT69" s="141">
        <f t="shared" ca="1" si="74"/>
        <v>0</v>
      </c>
      <c r="WU69" s="141">
        <f t="shared" ca="1" si="74"/>
        <v>0</v>
      </c>
      <c r="WV69" s="141">
        <f t="shared" ca="1" si="74"/>
        <v>0</v>
      </c>
      <c r="WW69" s="141">
        <f t="shared" ca="1" si="74"/>
        <v>0</v>
      </c>
      <c r="WX69" s="141">
        <f t="shared" ca="1" si="74"/>
        <v>0</v>
      </c>
      <c r="WY69" s="141">
        <f t="shared" ca="1" si="74"/>
        <v>0</v>
      </c>
      <c r="WZ69" s="141">
        <f t="shared" ref="WZ69:YE69" ca="1" si="75">IF($D69=0,0,(WZ43*$D43+WZ44*$D44+WZ45*$D45+WZ46*$D46+WZ47*$D47+WZ48*$D48)/$D69)</f>
        <v>0</v>
      </c>
      <c r="XA69" s="141">
        <f t="shared" ca="1" si="75"/>
        <v>0</v>
      </c>
      <c r="XB69" s="141">
        <f t="shared" ca="1" si="75"/>
        <v>0</v>
      </c>
      <c r="XC69" s="141">
        <f t="shared" ca="1" si="75"/>
        <v>0</v>
      </c>
      <c r="XD69" s="141">
        <f t="shared" ca="1" si="75"/>
        <v>0</v>
      </c>
      <c r="XE69" s="141">
        <f t="shared" ca="1" si="75"/>
        <v>0</v>
      </c>
      <c r="XF69" s="141">
        <f t="shared" ca="1" si="75"/>
        <v>0</v>
      </c>
      <c r="XG69" s="141">
        <f t="shared" ca="1" si="75"/>
        <v>0</v>
      </c>
      <c r="XH69" s="141">
        <f t="shared" ca="1" si="75"/>
        <v>0</v>
      </c>
      <c r="XI69" s="141">
        <f t="shared" ca="1" si="75"/>
        <v>0</v>
      </c>
      <c r="XJ69" s="141">
        <f t="shared" ca="1" si="75"/>
        <v>0</v>
      </c>
      <c r="XK69" s="141">
        <f t="shared" ca="1" si="75"/>
        <v>0</v>
      </c>
      <c r="XL69" s="141">
        <f t="shared" ca="1" si="75"/>
        <v>0</v>
      </c>
      <c r="XM69" s="141">
        <f t="shared" ca="1" si="75"/>
        <v>0</v>
      </c>
      <c r="XN69" s="141">
        <f t="shared" ca="1" si="75"/>
        <v>0</v>
      </c>
      <c r="XO69" s="141">
        <f t="shared" ca="1" si="75"/>
        <v>0</v>
      </c>
      <c r="XP69" s="141">
        <f t="shared" ca="1" si="75"/>
        <v>0</v>
      </c>
      <c r="XQ69" s="141">
        <f t="shared" ca="1" si="75"/>
        <v>0</v>
      </c>
      <c r="XR69" s="141">
        <f t="shared" ca="1" si="75"/>
        <v>0</v>
      </c>
      <c r="XS69" s="141">
        <f t="shared" ca="1" si="75"/>
        <v>0</v>
      </c>
      <c r="XT69" s="141">
        <f t="shared" ca="1" si="75"/>
        <v>0</v>
      </c>
      <c r="XU69" s="141">
        <f t="shared" ca="1" si="75"/>
        <v>0</v>
      </c>
      <c r="XV69" s="141">
        <f t="shared" ca="1" si="75"/>
        <v>0</v>
      </c>
      <c r="XW69" s="141">
        <f t="shared" ca="1" si="75"/>
        <v>0</v>
      </c>
      <c r="XX69" s="141">
        <f t="shared" ca="1" si="75"/>
        <v>0</v>
      </c>
      <c r="XY69" s="141">
        <f t="shared" ca="1" si="75"/>
        <v>0</v>
      </c>
      <c r="XZ69" s="141">
        <f t="shared" ca="1" si="75"/>
        <v>0</v>
      </c>
      <c r="YA69" s="141">
        <f t="shared" ca="1" si="75"/>
        <v>0</v>
      </c>
      <c r="YB69" s="141">
        <f t="shared" ca="1" si="75"/>
        <v>0</v>
      </c>
      <c r="YC69" s="141">
        <f t="shared" ca="1" si="75"/>
        <v>0</v>
      </c>
      <c r="YD69" s="141">
        <f t="shared" ca="1" si="75"/>
        <v>0</v>
      </c>
      <c r="YE69" s="141">
        <f t="shared" ca="1" si="75"/>
        <v>0</v>
      </c>
      <c r="YF69" s="106"/>
      <c r="YG69" s="107"/>
    </row>
    <row r="70" spans="1:657" s="92" customFormat="1" ht="15" customHeight="1" x14ac:dyDescent="0.25">
      <c r="A70" s="142"/>
      <c r="B70" s="143" t="s">
        <v>752</v>
      </c>
      <c r="C70" s="143"/>
      <c r="D70" s="144">
        <f ca="1">SUM(D49:D67)</f>
        <v>0</v>
      </c>
      <c r="E70" s="143"/>
      <c r="F70" s="143"/>
      <c r="G70" s="143"/>
      <c r="H70" s="143"/>
      <c r="I70" s="141">
        <f ca="1">IF($D70=0,0,(I49*$D49+I50*$D50+I51*$D51+I52*$D52+I53*$D53+I54*$D54+I55*$D55+I56*$D56+I57*$D57+I58*$D58+I59*$D59+I60*$D60+I61*$D61+I62*$D62+I63*$D63+I64*$D64+I65*$D65+I66*$D66+I67*$D67)/$D70)</f>
        <v>0</v>
      </c>
      <c r="J70" s="145"/>
      <c r="K70" s="141">
        <f ca="1">IF($D70=0,0,(K49*$D49+K50*$D50+K51*$D51+K52*$D52+K53*$D53+K54*$D54+K55*$D55+K56*$D56+K57*$D57+K58*$D58+K59*$D59+K60*$D60+K61*$D61+K62*$D62+K63*$D63+K64*$D64+K65*$D65+K66*$D66+K67*$D67)/$D70)</f>
        <v>0</v>
      </c>
      <c r="L70" s="141"/>
      <c r="M70" s="141">
        <f ca="1">IF($D70=0,0,(M49*$D49+M50*$D50+M51*$D51+M52*$D52+M53*$D53+M54*$D54+M55*$D55+M56*$D56+M57*$D57+M58*$D58+M59*$D59+M60*$D60+M61*$D61+M62*$D62+M63*$D63+M64*$D64+M65*$D65+M66*$D66+M67*$D67)/$D70)</f>
        <v>0</v>
      </c>
      <c r="N70" s="141"/>
      <c r="O70" s="141">
        <f ca="1">IF($D70=0,0,(O49*$D49+O50*$D50+O51*$D51+O52*$D52+O53*$D53+O54*$D54+O55*$D55+O56*$D56+O57*$D57+O58*$D58+O59*$D59+O60*$D60+O61*$D61+O62*$D62+O63*$D63+O64*$D64+O65*$D65+O66*$D66+O67*$D67)/$D70)</f>
        <v>0</v>
      </c>
      <c r="P70" s="141"/>
      <c r="Q70" s="141">
        <f t="shared" ref="Q70:AQ70" ca="1" si="76">IF($D70=0,0,(Q49*$D49+Q50*$D50+Q51*$D51+Q52*$D52+Q53*$D53+Q54*$D54+Q55*$D55+Q56*$D56+Q57*$D57+Q58*$D58+Q59*$D59+Q60*$D60+Q61*$D61+Q62*$D62+Q63*$D63+Q64*$D64+Q65*$D65+Q66*$D66+Q67*$D67)/$D70)</f>
        <v>0</v>
      </c>
      <c r="R70" s="141">
        <f t="shared" ca="1" si="76"/>
        <v>0</v>
      </c>
      <c r="S70" s="141">
        <f t="shared" ca="1" si="76"/>
        <v>0</v>
      </c>
      <c r="T70" s="141">
        <f t="shared" ca="1" si="76"/>
        <v>0</v>
      </c>
      <c r="U70" s="141">
        <f t="shared" ca="1" si="76"/>
        <v>0</v>
      </c>
      <c r="V70" s="141">
        <f t="shared" ca="1" si="76"/>
        <v>0</v>
      </c>
      <c r="W70" s="141">
        <f t="shared" ca="1" si="76"/>
        <v>0</v>
      </c>
      <c r="X70" s="141">
        <f t="shared" ca="1" si="76"/>
        <v>0</v>
      </c>
      <c r="Y70" s="141">
        <f t="shared" ca="1" si="76"/>
        <v>0</v>
      </c>
      <c r="Z70" s="141">
        <f t="shared" ca="1" si="76"/>
        <v>0</v>
      </c>
      <c r="AA70" s="141">
        <f t="shared" ca="1" si="76"/>
        <v>0</v>
      </c>
      <c r="AB70" s="141">
        <f t="shared" ca="1" si="76"/>
        <v>0</v>
      </c>
      <c r="AC70" s="141">
        <f t="shared" ca="1" si="76"/>
        <v>0</v>
      </c>
      <c r="AD70" s="141">
        <f t="shared" ca="1" si="76"/>
        <v>0</v>
      </c>
      <c r="AE70" s="141">
        <f t="shared" ca="1" si="76"/>
        <v>0</v>
      </c>
      <c r="AF70" s="141">
        <f t="shared" ca="1" si="76"/>
        <v>0</v>
      </c>
      <c r="AG70" s="141">
        <f t="shared" ca="1" si="76"/>
        <v>0</v>
      </c>
      <c r="AH70" s="141">
        <f t="shared" ca="1" si="76"/>
        <v>0</v>
      </c>
      <c r="AI70" s="141">
        <f t="shared" ca="1" si="76"/>
        <v>0</v>
      </c>
      <c r="AJ70" s="141">
        <f t="shared" ca="1" si="76"/>
        <v>0</v>
      </c>
      <c r="AK70" s="141">
        <f t="shared" ca="1" si="76"/>
        <v>0</v>
      </c>
      <c r="AL70" s="141">
        <f t="shared" ca="1" si="76"/>
        <v>0</v>
      </c>
      <c r="AM70" s="141">
        <f t="shared" ca="1" si="76"/>
        <v>0</v>
      </c>
      <c r="AN70" s="141">
        <f t="shared" ca="1" si="76"/>
        <v>0</v>
      </c>
      <c r="AO70" s="141">
        <f t="shared" ca="1" si="76"/>
        <v>0</v>
      </c>
      <c r="AP70" s="141">
        <f t="shared" ca="1" si="76"/>
        <v>0</v>
      </c>
      <c r="AQ70" s="141">
        <f t="shared" ca="1" si="76"/>
        <v>0</v>
      </c>
      <c r="AR70" s="411"/>
      <c r="AS70" s="411"/>
      <c r="AT70" s="415"/>
      <c r="AU70" s="422"/>
      <c r="AV70" s="415"/>
      <c r="AW70" s="422"/>
      <c r="AX70" s="141">
        <f t="shared" ref="AX70:BC70" ca="1" si="77">IF($D70=0,0,(AX49*$D49+AX50*$D50+AX51*$D51+AX52*$D52+AX53*$D53+AX54*$D54+AX55*$D55+AX56*$D56+AX57*$D57+AX58*$D58+AX59*$D59+AX60*$D60+AX61*$D61+AX62*$D62+AX63*$D63+AX64*$D64+AX65*$D65+AX66*$D66+AX67*$D67)/$D70)</f>
        <v>0</v>
      </c>
      <c r="AY70" s="141">
        <f t="shared" ca="1" si="77"/>
        <v>0</v>
      </c>
      <c r="AZ70" s="141">
        <f t="shared" ca="1" si="77"/>
        <v>0</v>
      </c>
      <c r="BA70" s="141">
        <f t="shared" ca="1" si="77"/>
        <v>0</v>
      </c>
      <c r="BB70" s="141">
        <f t="shared" ca="1" si="77"/>
        <v>0</v>
      </c>
      <c r="BC70" s="141">
        <f t="shared" ca="1" si="77"/>
        <v>0</v>
      </c>
      <c r="BD70" s="415"/>
      <c r="BE70" s="415"/>
      <c r="BF70" s="141">
        <f t="shared" ref="BF70:BK70" ca="1" si="78">IF($D70=0,0,(BF49*$D49+BF50*$D50+BF51*$D51+BF52*$D52+BF53*$D53+BF54*$D54+BF55*$D55+BF56*$D56+BF57*$D57+BF58*$D58+BF59*$D59+BF60*$D60+BF61*$D61+BF62*$D62+BF63*$D63+BF64*$D64+BF65*$D65+BF66*$D66+BF67*$D67)/$D70)</f>
        <v>0</v>
      </c>
      <c r="BG70" s="141">
        <f t="shared" ca="1" si="78"/>
        <v>0</v>
      </c>
      <c r="BH70" s="141">
        <f t="shared" ca="1" si="78"/>
        <v>0</v>
      </c>
      <c r="BI70" s="141">
        <f t="shared" ca="1" si="78"/>
        <v>0</v>
      </c>
      <c r="BJ70" s="141">
        <f t="shared" ca="1" si="78"/>
        <v>0</v>
      </c>
      <c r="BK70" s="141">
        <f t="shared" ca="1" si="78"/>
        <v>0</v>
      </c>
      <c r="BL70" s="417"/>
      <c r="BM70" s="141">
        <f ca="1">IF($D70=0,0,(BM49*$D49+BM50*$D50+BM51*$D51+BM52*$D52+BM53*$D53+BM54*$D54+BM55*$D55+BM56*$D56+BM57*$D57+BM58*$D58+BM59*$D59+BM60*$D60+BM61*$D61+BM62*$D62+BM63*$D63+BM64*$D64+BM65*$D65+BM66*$D66+BM67*$D67)/$D70)</f>
        <v>0</v>
      </c>
      <c r="BN70" s="141"/>
      <c r="BO70" s="141"/>
      <c r="BP70" s="141"/>
      <c r="BQ70" s="141">
        <f ca="1">IF($D70=0,0,(BQ49*$D49+BQ50*$D50+BQ51*$D51+BQ52*$D52+BQ53*$D53+BQ54*$D54+BQ55*$D55+BQ56*$D56+BQ57*$D57+BQ58*$D58+BQ59*$D59+BQ60*$D60+BQ61*$D61+BQ62*$D62+BQ63*$D63+BQ64*$D64+BQ65*$D65+BQ66*$D66+BQ67*$D67)/$D70)</f>
        <v>0</v>
      </c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1"/>
      <c r="CG70" s="141"/>
      <c r="CH70" s="141"/>
      <c r="CI70" s="141"/>
      <c r="CJ70" s="141"/>
      <c r="CK70" s="141">
        <f t="shared" ref="CK70:DC70" ca="1" si="79">IF($D70=0,0,(CK49*$D49+CK50*$D50+CK51*$D51+CK52*$D52+CK53*$D53+CK54*$D54+CK55*$D55+CK56*$D56+CK57*$D57+CK58*$D58+CK59*$D59+CK60*$D60+CK61*$D61+CK62*$D62+CK63*$D63+CK64*$D64+CK65*$D65+CK66*$D66+CK67*$D67)/$D70)</f>
        <v>0</v>
      </c>
      <c r="CL70" s="141">
        <f t="shared" ca="1" si="79"/>
        <v>0</v>
      </c>
      <c r="CM70" s="141">
        <f t="shared" ca="1" si="79"/>
        <v>0</v>
      </c>
      <c r="CN70" s="141">
        <f t="shared" ca="1" si="79"/>
        <v>0</v>
      </c>
      <c r="CO70" s="141">
        <f t="shared" ca="1" si="79"/>
        <v>0</v>
      </c>
      <c r="CP70" s="141">
        <f t="shared" ca="1" si="79"/>
        <v>0</v>
      </c>
      <c r="CQ70" s="141">
        <f t="shared" ca="1" si="79"/>
        <v>0</v>
      </c>
      <c r="CR70" s="141">
        <f t="shared" ca="1" si="79"/>
        <v>0</v>
      </c>
      <c r="CS70" s="141">
        <f t="shared" ca="1" si="79"/>
        <v>0</v>
      </c>
      <c r="CT70" s="141">
        <f t="shared" ca="1" si="79"/>
        <v>0</v>
      </c>
      <c r="CU70" s="141">
        <f t="shared" ca="1" si="79"/>
        <v>0</v>
      </c>
      <c r="CV70" s="141">
        <f t="shared" ca="1" si="79"/>
        <v>0</v>
      </c>
      <c r="CW70" s="141">
        <f t="shared" ca="1" si="79"/>
        <v>0</v>
      </c>
      <c r="CX70" s="141">
        <f t="shared" ca="1" si="79"/>
        <v>0</v>
      </c>
      <c r="CY70" s="141">
        <f t="shared" ca="1" si="79"/>
        <v>0</v>
      </c>
      <c r="CZ70" s="141">
        <f t="shared" ca="1" si="79"/>
        <v>0</v>
      </c>
      <c r="DA70" s="141">
        <f t="shared" ca="1" si="79"/>
        <v>0</v>
      </c>
      <c r="DB70" s="141">
        <f t="shared" ca="1" si="79"/>
        <v>0</v>
      </c>
      <c r="DC70" s="141">
        <f t="shared" ca="1" si="79"/>
        <v>0</v>
      </c>
      <c r="DD70" s="141"/>
      <c r="DE70" s="141">
        <f ca="1">IF($D70=0,0,(DE49*$D49+DE50*$D50+DE51*$D51+DE52*$D52+DE53*$D53+DE54*$D54+DE55*$D55+DE56*$D56+DE57*$D57+DE58*$D58+DE59*$D59+DE60*$D60+DE61*$D61+DE62*$D62+DE63*$D63+DE64*$D64+DE65*$D65+DE66*$D66+DE67*$D67)/$D70)</f>
        <v>0</v>
      </c>
      <c r="DF70" s="141"/>
      <c r="DG70" s="141">
        <f ca="1">IF($D70=0,0,(DG49*$D49+DG50*$D50+DG51*$D51+DG52*$D52+DG53*$D53+DG54*$D54+DG55*$D55+DG56*$D56+DG57*$D57+DG58*$D58+DG59*$D59+DG60*$D60+DG61*$D61+DG62*$D62+DG63*$D63+DG64*$D64+DG65*$D65+DG66*$D66+DG67*$D67)/$D70)</f>
        <v>0</v>
      </c>
      <c r="DH70" s="141">
        <f t="shared" ref="DH70:FS70" ca="1" si="80">IF($D70=0,0,(DH49*$D49+DH50*$D50+DH51*$D51+DH52*$D52+DH53*$D53+DH54*$D54+DH55*$D55+DH56*$D56+DH57*$D57+DH58*$D58+DH59*$D59+DH60*$D60+DH61*$D61+DH62*$D62+DH63*$D63+DH64*$D64+DH65*$D65+DH66*$D66+DH67*$D67)/$D70)</f>
        <v>0</v>
      </c>
      <c r="DI70" s="141">
        <f t="shared" ca="1" si="80"/>
        <v>0</v>
      </c>
      <c r="DJ70" s="141">
        <f t="shared" ca="1" si="80"/>
        <v>0</v>
      </c>
      <c r="DK70" s="141">
        <f t="shared" ca="1" si="80"/>
        <v>0</v>
      </c>
      <c r="DL70" s="141">
        <f t="shared" ca="1" si="80"/>
        <v>0</v>
      </c>
      <c r="DM70" s="141">
        <f t="shared" ca="1" si="80"/>
        <v>0</v>
      </c>
      <c r="DN70" s="141">
        <f t="shared" ca="1" si="80"/>
        <v>0</v>
      </c>
      <c r="DO70" s="141">
        <f t="shared" ca="1" si="80"/>
        <v>0</v>
      </c>
      <c r="DP70" s="141">
        <f t="shared" ca="1" si="80"/>
        <v>0</v>
      </c>
      <c r="DQ70" s="141">
        <f t="shared" ca="1" si="80"/>
        <v>0</v>
      </c>
      <c r="DR70" s="141">
        <f t="shared" ca="1" si="80"/>
        <v>0</v>
      </c>
      <c r="DS70" s="141">
        <f t="shared" ca="1" si="80"/>
        <v>0</v>
      </c>
      <c r="DT70" s="141">
        <f t="shared" ca="1" si="80"/>
        <v>0</v>
      </c>
      <c r="DU70" s="141">
        <f t="shared" ca="1" si="80"/>
        <v>0</v>
      </c>
      <c r="DV70" s="141">
        <f t="shared" ca="1" si="80"/>
        <v>0</v>
      </c>
      <c r="DW70" s="141">
        <f t="shared" ca="1" si="80"/>
        <v>0</v>
      </c>
      <c r="DX70" s="141">
        <f t="shared" ca="1" si="80"/>
        <v>0</v>
      </c>
      <c r="DY70" s="141">
        <f t="shared" ca="1" si="80"/>
        <v>0</v>
      </c>
      <c r="DZ70" s="141">
        <f t="shared" ca="1" si="80"/>
        <v>0</v>
      </c>
      <c r="EA70" s="141">
        <f t="shared" ca="1" si="80"/>
        <v>0</v>
      </c>
      <c r="EB70" s="141">
        <f t="shared" ca="1" si="80"/>
        <v>0</v>
      </c>
      <c r="EC70" s="141">
        <f t="shared" ca="1" si="80"/>
        <v>0</v>
      </c>
      <c r="ED70" s="141">
        <f t="shared" ca="1" si="80"/>
        <v>0</v>
      </c>
      <c r="EE70" s="141">
        <f t="shared" ca="1" si="80"/>
        <v>0</v>
      </c>
      <c r="EF70" s="141">
        <f t="shared" ca="1" si="80"/>
        <v>0</v>
      </c>
      <c r="EG70" s="141">
        <f t="shared" ca="1" si="80"/>
        <v>0</v>
      </c>
      <c r="EH70" s="141">
        <f t="shared" ca="1" si="80"/>
        <v>0</v>
      </c>
      <c r="EI70" s="141">
        <f t="shared" ca="1" si="80"/>
        <v>0</v>
      </c>
      <c r="EJ70" s="141">
        <f t="shared" ca="1" si="80"/>
        <v>0</v>
      </c>
      <c r="EK70" s="141">
        <f t="shared" ca="1" si="80"/>
        <v>0</v>
      </c>
      <c r="EL70" s="141">
        <f t="shared" ca="1" si="80"/>
        <v>0</v>
      </c>
      <c r="EM70" s="141">
        <f t="shared" ca="1" si="80"/>
        <v>0</v>
      </c>
      <c r="EN70" s="141">
        <f t="shared" ca="1" si="80"/>
        <v>0</v>
      </c>
      <c r="EO70" s="141">
        <f t="shared" ca="1" si="80"/>
        <v>0</v>
      </c>
      <c r="EP70" s="141">
        <f t="shared" ca="1" si="80"/>
        <v>0</v>
      </c>
      <c r="EQ70" s="141">
        <f t="shared" ca="1" si="80"/>
        <v>0</v>
      </c>
      <c r="ER70" s="141">
        <f t="shared" ca="1" si="80"/>
        <v>0</v>
      </c>
      <c r="ES70" s="141">
        <f t="shared" ca="1" si="80"/>
        <v>0</v>
      </c>
      <c r="ET70" s="141">
        <f t="shared" ca="1" si="80"/>
        <v>0</v>
      </c>
      <c r="EU70" s="141">
        <f t="shared" ca="1" si="80"/>
        <v>0</v>
      </c>
      <c r="EV70" s="141">
        <f t="shared" ca="1" si="80"/>
        <v>0</v>
      </c>
      <c r="EW70" s="141">
        <f t="shared" ca="1" si="80"/>
        <v>0</v>
      </c>
      <c r="EX70" s="141">
        <f t="shared" ca="1" si="80"/>
        <v>0</v>
      </c>
      <c r="EY70" s="141">
        <f t="shared" ca="1" si="80"/>
        <v>0</v>
      </c>
      <c r="EZ70" s="141">
        <f t="shared" ca="1" si="80"/>
        <v>0</v>
      </c>
      <c r="FA70" s="141">
        <f t="shared" ca="1" si="80"/>
        <v>0</v>
      </c>
      <c r="FB70" s="141">
        <f t="shared" ca="1" si="80"/>
        <v>0</v>
      </c>
      <c r="FC70" s="141">
        <f t="shared" ca="1" si="80"/>
        <v>0</v>
      </c>
      <c r="FD70" s="141">
        <f t="shared" ca="1" si="80"/>
        <v>0</v>
      </c>
      <c r="FE70" s="141">
        <f t="shared" ca="1" si="80"/>
        <v>0</v>
      </c>
      <c r="FF70" s="141">
        <f t="shared" ca="1" si="80"/>
        <v>0</v>
      </c>
      <c r="FG70" s="141">
        <f t="shared" ca="1" si="80"/>
        <v>0</v>
      </c>
      <c r="FH70" s="141">
        <f t="shared" ca="1" si="80"/>
        <v>0</v>
      </c>
      <c r="FI70" s="141">
        <f t="shared" ca="1" si="80"/>
        <v>0</v>
      </c>
      <c r="FJ70" s="141">
        <f t="shared" ca="1" si="80"/>
        <v>0</v>
      </c>
      <c r="FK70" s="141">
        <f t="shared" ca="1" si="80"/>
        <v>0</v>
      </c>
      <c r="FL70" s="141">
        <f t="shared" ca="1" si="80"/>
        <v>0</v>
      </c>
      <c r="FM70" s="141">
        <f t="shared" ca="1" si="80"/>
        <v>0</v>
      </c>
      <c r="FN70" s="141">
        <f t="shared" ca="1" si="80"/>
        <v>0</v>
      </c>
      <c r="FO70" s="141">
        <f t="shared" ca="1" si="80"/>
        <v>0</v>
      </c>
      <c r="FP70" s="141">
        <f t="shared" ca="1" si="80"/>
        <v>0</v>
      </c>
      <c r="FQ70" s="141">
        <f t="shared" ca="1" si="80"/>
        <v>0</v>
      </c>
      <c r="FR70" s="141">
        <f t="shared" ca="1" si="80"/>
        <v>0</v>
      </c>
      <c r="FS70" s="141">
        <f t="shared" ca="1" si="80"/>
        <v>0</v>
      </c>
      <c r="FT70" s="141">
        <f t="shared" ref="FT70:IE70" ca="1" si="81">IF($D70=0,0,(FT49*$D49+FT50*$D50+FT51*$D51+FT52*$D52+FT53*$D53+FT54*$D54+FT55*$D55+FT56*$D56+FT57*$D57+FT58*$D58+FT59*$D59+FT60*$D60+FT61*$D61+FT62*$D62+FT63*$D63+FT64*$D64+FT65*$D65+FT66*$D66+FT67*$D67)/$D70)</f>
        <v>0</v>
      </c>
      <c r="FU70" s="141">
        <f t="shared" ca="1" si="81"/>
        <v>0</v>
      </c>
      <c r="FV70" s="141">
        <f t="shared" ca="1" si="81"/>
        <v>0</v>
      </c>
      <c r="FW70" s="141">
        <f t="shared" ca="1" si="81"/>
        <v>0</v>
      </c>
      <c r="FX70" s="141">
        <f t="shared" ca="1" si="81"/>
        <v>0</v>
      </c>
      <c r="FY70" s="141">
        <f t="shared" ca="1" si="81"/>
        <v>0</v>
      </c>
      <c r="FZ70" s="141">
        <f t="shared" ca="1" si="81"/>
        <v>0</v>
      </c>
      <c r="GA70" s="141">
        <f t="shared" ca="1" si="81"/>
        <v>0</v>
      </c>
      <c r="GB70" s="141">
        <f t="shared" ca="1" si="81"/>
        <v>0</v>
      </c>
      <c r="GC70" s="141">
        <f t="shared" ca="1" si="81"/>
        <v>0</v>
      </c>
      <c r="GD70" s="141">
        <f t="shared" ca="1" si="81"/>
        <v>0</v>
      </c>
      <c r="GE70" s="141">
        <f t="shared" ca="1" si="81"/>
        <v>0</v>
      </c>
      <c r="GF70" s="141">
        <f t="shared" ca="1" si="81"/>
        <v>0</v>
      </c>
      <c r="GG70" s="141">
        <f t="shared" ca="1" si="81"/>
        <v>0</v>
      </c>
      <c r="GH70" s="141">
        <f t="shared" ca="1" si="81"/>
        <v>0</v>
      </c>
      <c r="GI70" s="141">
        <f t="shared" ca="1" si="81"/>
        <v>0</v>
      </c>
      <c r="GJ70" s="141">
        <f t="shared" ca="1" si="81"/>
        <v>0</v>
      </c>
      <c r="GK70" s="141">
        <f t="shared" ca="1" si="81"/>
        <v>0</v>
      </c>
      <c r="GL70" s="141">
        <f t="shared" ca="1" si="81"/>
        <v>0</v>
      </c>
      <c r="GM70" s="141">
        <f t="shared" ca="1" si="81"/>
        <v>0</v>
      </c>
      <c r="GN70" s="141">
        <f t="shared" ca="1" si="81"/>
        <v>0</v>
      </c>
      <c r="GO70" s="141">
        <f t="shared" ca="1" si="81"/>
        <v>0</v>
      </c>
      <c r="GP70" s="141">
        <f t="shared" ca="1" si="81"/>
        <v>0</v>
      </c>
      <c r="GQ70" s="141">
        <f t="shared" ca="1" si="81"/>
        <v>0</v>
      </c>
      <c r="GR70" s="141">
        <f t="shared" ca="1" si="81"/>
        <v>0</v>
      </c>
      <c r="GS70" s="141">
        <f t="shared" ca="1" si="81"/>
        <v>0</v>
      </c>
      <c r="GT70" s="141">
        <f t="shared" ca="1" si="81"/>
        <v>0</v>
      </c>
      <c r="GU70" s="141">
        <f t="shared" ca="1" si="81"/>
        <v>0</v>
      </c>
      <c r="GV70" s="141">
        <f t="shared" ca="1" si="81"/>
        <v>0</v>
      </c>
      <c r="GW70" s="141">
        <f t="shared" ca="1" si="81"/>
        <v>0</v>
      </c>
      <c r="GX70" s="141">
        <f t="shared" ca="1" si="81"/>
        <v>0</v>
      </c>
      <c r="GY70" s="141">
        <f t="shared" ca="1" si="81"/>
        <v>0</v>
      </c>
      <c r="GZ70" s="141">
        <f t="shared" ca="1" si="81"/>
        <v>0</v>
      </c>
      <c r="HA70" s="141">
        <f t="shared" ca="1" si="81"/>
        <v>0</v>
      </c>
      <c r="HB70" s="141">
        <f t="shared" ca="1" si="81"/>
        <v>0</v>
      </c>
      <c r="HC70" s="141">
        <f t="shared" ca="1" si="81"/>
        <v>0</v>
      </c>
      <c r="HD70" s="141">
        <f t="shared" ca="1" si="81"/>
        <v>0</v>
      </c>
      <c r="HE70" s="141">
        <f t="shared" ca="1" si="81"/>
        <v>0</v>
      </c>
      <c r="HF70" s="141">
        <f t="shared" ca="1" si="81"/>
        <v>0</v>
      </c>
      <c r="HG70" s="141">
        <f t="shared" ca="1" si="81"/>
        <v>0</v>
      </c>
      <c r="HH70" s="141">
        <f t="shared" ca="1" si="81"/>
        <v>0</v>
      </c>
      <c r="HI70" s="141">
        <f t="shared" ca="1" si="81"/>
        <v>0</v>
      </c>
      <c r="HJ70" s="141">
        <f t="shared" ca="1" si="81"/>
        <v>0</v>
      </c>
      <c r="HK70" s="141">
        <f t="shared" ca="1" si="81"/>
        <v>0</v>
      </c>
      <c r="HL70" s="141">
        <f t="shared" ca="1" si="81"/>
        <v>0</v>
      </c>
      <c r="HM70" s="141">
        <f t="shared" ca="1" si="81"/>
        <v>0</v>
      </c>
      <c r="HN70" s="141">
        <f t="shared" ca="1" si="81"/>
        <v>0</v>
      </c>
      <c r="HO70" s="141">
        <f t="shared" ca="1" si="81"/>
        <v>0</v>
      </c>
      <c r="HP70" s="141">
        <f t="shared" ca="1" si="81"/>
        <v>0</v>
      </c>
      <c r="HQ70" s="141">
        <f t="shared" ca="1" si="81"/>
        <v>0</v>
      </c>
      <c r="HR70" s="141">
        <f t="shared" ca="1" si="81"/>
        <v>0</v>
      </c>
      <c r="HS70" s="141">
        <f t="shared" ca="1" si="81"/>
        <v>0</v>
      </c>
      <c r="HT70" s="141">
        <f t="shared" ca="1" si="81"/>
        <v>0</v>
      </c>
      <c r="HU70" s="141">
        <f t="shared" ca="1" si="81"/>
        <v>0</v>
      </c>
      <c r="HV70" s="141">
        <f t="shared" ca="1" si="81"/>
        <v>0</v>
      </c>
      <c r="HW70" s="141">
        <f t="shared" ca="1" si="81"/>
        <v>0</v>
      </c>
      <c r="HX70" s="141">
        <f t="shared" ca="1" si="81"/>
        <v>0</v>
      </c>
      <c r="HY70" s="141">
        <f t="shared" ca="1" si="81"/>
        <v>0</v>
      </c>
      <c r="HZ70" s="141">
        <f t="shared" ca="1" si="81"/>
        <v>0</v>
      </c>
      <c r="IA70" s="141">
        <f t="shared" ca="1" si="81"/>
        <v>0</v>
      </c>
      <c r="IB70" s="141">
        <f t="shared" ca="1" si="81"/>
        <v>0</v>
      </c>
      <c r="IC70" s="141">
        <f t="shared" ca="1" si="81"/>
        <v>0</v>
      </c>
      <c r="ID70" s="141">
        <f t="shared" ca="1" si="81"/>
        <v>0</v>
      </c>
      <c r="IE70" s="141">
        <f t="shared" ca="1" si="81"/>
        <v>0</v>
      </c>
      <c r="IF70" s="141">
        <f t="shared" ref="IF70:KQ70" ca="1" si="82">IF($D70=0,0,(IF49*$D49+IF50*$D50+IF51*$D51+IF52*$D52+IF53*$D53+IF54*$D54+IF55*$D55+IF56*$D56+IF57*$D57+IF58*$D58+IF59*$D59+IF60*$D60+IF61*$D61+IF62*$D62+IF63*$D63+IF64*$D64+IF65*$D65+IF66*$D66+IF67*$D67)/$D70)</f>
        <v>0</v>
      </c>
      <c r="IG70" s="141">
        <f t="shared" ca="1" si="82"/>
        <v>0</v>
      </c>
      <c r="IH70" s="141">
        <f t="shared" ca="1" si="82"/>
        <v>0</v>
      </c>
      <c r="II70" s="141">
        <f t="shared" ca="1" si="82"/>
        <v>0</v>
      </c>
      <c r="IJ70" s="141">
        <f t="shared" ca="1" si="82"/>
        <v>0</v>
      </c>
      <c r="IK70" s="141">
        <f t="shared" ca="1" si="82"/>
        <v>0</v>
      </c>
      <c r="IL70" s="141">
        <f t="shared" ca="1" si="82"/>
        <v>0</v>
      </c>
      <c r="IM70" s="141">
        <f t="shared" ca="1" si="82"/>
        <v>0</v>
      </c>
      <c r="IN70" s="141">
        <f t="shared" ca="1" si="82"/>
        <v>0</v>
      </c>
      <c r="IO70" s="141">
        <f t="shared" ca="1" si="82"/>
        <v>0</v>
      </c>
      <c r="IP70" s="141">
        <f t="shared" ca="1" si="82"/>
        <v>0</v>
      </c>
      <c r="IQ70" s="141">
        <f t="shared" ca="1" si="82"/>
        <v>0</v>
      </c>
      <c r="IR70" s="141">
        <f t="shared" ca="1" si="82"/>
        <v>0</v>
      </c>
      <c r="IS70" s="141">
        <f t="shared" ca="1" si="82"/>
        <v>0</v>
      </c>
      <c r="IT70" s="141">
        <f t="shared" ca="1" si="82"/>
        <v>0</v>
      </c>
      <c r="IU70" s="141">
        <f t="shared" ca="1" si="82"/>
        <v>0</v>
      </c>
      <c r="IV70" s="141">
        <f t="shared" ca="1" si="82"/>
        <v>0</v>
      </c>
      <c r="IW70" s="141">
        <f t="shared" ca="1" si="82"/>
        <v>0</v>
      </c>
      <c r="IX70" s="141">
        <f t="shared" ca="1" si="82"/>
        <v>0</v>
      </c>
      <c r="IY70" s="141">
        <f t="shared" ca="1" si="82"/>
        <v>0</v>
      </c>
      <c r="IZ70" s="141">
        <f t="shared" ca="1" si="82"/>
        <v>0</v>
      </c>
      <c r="JA70" s="141">
        <f t="shared" ca="1" si="82"/>
        <v>0</v>
      </c>
      <c r="JB70" s="141">
        <f t="shared" ca="1" si="82"/>
        <v>0</v>
      </c>
      <c r="JC70" s="141">
        <f t="shared" ca="1" si="82"/>
        <v>0</v>
      </c>
      <c r="JD70" s="141">
        <f t="shared" ca="1" si="82"/>
        <v>0</v>
      </c>
      <c r="JE70" s="141">
        <f t="shared" ca="1" si="82"/>
        <v>0</v>
      </c>
      <c r="JF70" s="141">
        <f t="shared" ca="1" si="82"/>
        <v>0</v>
      </c>
      <c r="JG70" s="141">
        <f t="shared" ca="1" si="82"/>
        <v>0</v>
      </c>
      <c r="JH70" s="141">
        <f t="shared" ca="1" si="82"/>
        <v>0</v>
      </c>
      <c r="JI70" s="141">
        <f t="shared" ca="1" si="82"/>
        <v>0</v>
      </c>
      <c r="JJ70" s="141">
        <f t="shared" ca="1" si="82"/>
        <v>0</v>
      </c>
      <c r="JK70" s="141">
        <f t="shared" ca="1" si="82"/>
        <v>0</v>
      </c>
      <c r="JL70" s="141">
        <f t="shared" ca="1" si="82"/>
        <v>0</v>
      </c>
      <c r="JM70" s="141">
        <f t="shared" ca="1" si="82"/>
        <v>0</v>
      </c>
      <c r="JN70" s="141">
        <f t="shared" ca="1" si="82"/>
        <v>0</v>
      </c>
      <c r="JO70" s="141">
        <f t="shared" ca="1" si="82"/>
        <v>0</v>
      </c>
      <c r="JP70" s="141">
        <f t="shared" ca="1" si="82"/>
        <v>0</v>
      </c>
      <c r="JQ70" s="141">
        <f t="shared" ca="1" si="82"/>
        <v>0</v>
      </c>
      <c r="JR70" s="141">
        <f t="shared" ca="1" si="82"/>
        <v>0</v>
      </c>
      <c r="JS70" s="141">
        <f t="shared" ca="1" si="82"/>
        <v>0</v>
      </c>
      <c r="JT70" s="141">
        <f t="shared" ca="1" si="82"/>
        <v>0</v>
      </c>
      <c r="JU70" s="141">
        <f t="shared" ca="1" si="82"/>
        <v>0</v>
      </c>
      <c r="JV70" s="141">
        <f t="shared" ca="1" si="82"/>
        <v>0</v>
      </c>
      <c r="JW70" s="141">
        <f t="shared" ca="1" si="82"/>
        <v>0</v>
      </c>
      <c r="JX70" s="141">
        <f t="shared" ca="1" si="82"/>
        <v>0</v>
      </c>
      <c r="JY70" s="141">
        <f t="shared" ca="1" si="82"/>
        <v>0</v>
      </c>
      <c r="JZ70" s="141">
        <f t="shared" ca="1" si="82"/>
        <v>0</v>
      </c>
      <c r="KA70" s="141">
        <f t="shared" ca="1" si="82"/>
        <v>0</v>
      </c>
      <c r="KB70" s="141">
        <f t="shared" ca="1" si="82"/>
        <v>0</v>
      </c>
      <c r="KC70" s="141">
        <f t="shared" ca="1" si="82"/>
        <v>0</v>
      </c>
      <c r="KD70" s="141">
        <f t="shared" ca="1" si="82"/>
        <v>0</v>
      </c>
      <c r="KE70" s="141">
        <f t="shared" ca="1" si="82"/>
        <v>0</v>
      </c>
      <c r="KF70" s="141">
        <f t="shared" ca="1" si="82"/>
        <v>0</v>
      </c>
      <c r="KG70" s="141">
        <f t="shared" ca="1" si="82"/>
        <v>0</v>
      </c>
      <c r="KH70" s="141">
        <f t="shared" ca="1" si="82"/>
        <v>0</v>
      </c>
      <c r="KI70" s="141">
        <f t="shared" ca="1" si="82"/>
        <v>0</v>
      </c>
      <c r="KJ70" s="141">
        <f t="shared" ca="1" si="82"/>
        <v>0</v>
      </c>
      <c r="KK70" s="141">
        <f t="shared" ca="1" si="82"/>
        <v>0</v>
      </c>
      <c r="KL70" s="141">
        <f t="shared" ca="1" si="82"/>
        <v>0</v>
      </c>
      <c r="KM70" s="141">
        <f t="shared" ca="1" si="82"/>
        <v>0</v>
      </c>
      <c r="KN70" s="141">
        <f t="shared" ca="1" si="82"/>
        <v>0</v>
      </c>
      <c r="KO70" s="141">
        <f t="shared" ca="1" si="82"/>
        <v>0</v>
      </c>
      <c r="KP70" s="141">
        <f t="shared" ca="1" si="82"/>
        <v>0</v>
      </c>
      <c r="KQ70" s="141">
        <f t="shared" ca="1" si="82"/>
        <v>0</v>
      </c>
      <c r="KR70" s="141">
        <f t="shared" ref="KR70:NC70" ca="1" si="83">IF($D70=0,0,(KR49*$D49+KR50*$D50+KR51*$D51+KR52*$D52+KR53*$D53+KR54*$D54+KR55*$D55+KR56*$D56+KR57*$D57+KR58*$D58+KR59*$D59+KR60*$D60+KR61*$D61+KR62*$D62+KR63*$D63+KR64*$D64+KR65*$D65+KR66*$D66+KR67*$D67)/$D70)</f>
        <v>0</v>
      </c>
      <c r="KS70" s="141">
        <f t="shared" ca="1" si="83"/>
        <v>0</v>
      </c>
      <c r="KT70" s="141">
        <f t="shared" ca="1" si="83"/>
        <v>0</v>
      </c>
      <c r="KU70" s="141">
        <f t="shared" ca="1" si="83"/>
        <v>0</v>
      </c>
      <c r="KV70" s="141">
        <f t="shared" ca="1" si="83"/>
        <v>0</v>
      </c>
      <c r="KW70" s="141">
        <f t="shared" ca="1" si="83"/>
        <v>0</v>
      </c>
      <c r="KX70" s="141">
        <f t="shared" ca="1" si="83"/>
        <v>0</v>
      </c>
      <c r="KY70" s="141">
        <f t="shared" ca="1" si="83"/>
        <v>0</v>
      </c>
      <c r="KZ70" s="141">
        <f t="shared" ca="1" si="83"/>
        <v>0</v>
      </c>
      <c r="LA70" s="141">
        <f t="shared" ca="1" si="83"/>
        <v>0</v>
      </c>
      <c r="LB70" s="141">
        <f t="shared" ca="1" si="83"/>
        <v>0</v>
      </c>
      <c r="LC70" s="141">
        <f t="shared" ca="1" si="83"/>
        <v>0</v>
      </c>
      <c r="LD70" s="141">
        <f t="shared" ca="1" si="83"/>
        <v>0</v>
      </c>
      <c r="LE70" s="141">
        <f t="shared" ca="1" si="83"/>
        <v>0</v>
      </c>
      <c r="LF70" s="141">
        <f t="shared" ca="1" si="83"/>
        <v>0</v>
      </c>
      <c r="LG70" s="141">
        <f t="shared" ca="1" si="83"/>
        <v>0</v>
      </c>
      <c r="LH70" s="141">
        <f t="shared" ca="1" si="83"/>
        <v>0</v>
      </c>
      <c r="LI70" s="141">
        <f t="shared" ca="1" si="83"/>
        <v>0</v>
      </c>
      <c r="LJ70" s="141">
        <f t="shared" ca="1" si="83"/>
        <v>0</v>
      </c>
      <c r="LK70" s="141">
        <f t="shared" ca="1" si="83"/>
        <v>0</v>
      </c>
      <c r="LL70" s="141">
        <f t="shared" ca="1" si="83"/>
        <v>0</v>
      </c>
      <c r="LM70" s="141">
        <f t="shared" ca="1" si="83"/>
        <v>0</v>
      </c>
      <c r="LN70" s="141">
        <f t="shared" ca="1" si="83"/>
        <v>0</v>
      </c>
      <c r="LO70" s="141">
        <f t="shared" ca="1" si="83"/>
        <v>0</v>
      </c>
      <c r="LP70" s="141">
        <f t="shared" ca="1" si="83"/>
        <v>0</v>
      </c>
      <c r="LQ70" s="141">
        <f t="shared" ca="1" si="83"/>
        <v>0</v>
      </c>
      <c r="LR70" s="141">
        <f t="shared" ca="1" si="83"/>
        <v>0</v>
      </c>
      <c r="LS70" s="141">
        <f t="shared" ca="1" si="83"/>
        <v>0</v>
      </c>
      <c r="LT70" s="141">
        <f t="shared" ca="1" si="83"/>
        <v>0</v>
      </c>
      <c r="LU70" s="141">
        <f t="shared" ca="1" si="83"/>
        <v>0</v>
      </c>
      <c r="LV70" s="141">
        <f t="shared" ca="1" si="83"/>
        <v>0</v>
      </c>
      <c r="LW70" s="141">
        <f t="shared" ca="1" si="83"/>
        <v>0</v>
      </c>
      <c r="LX70" s="141">
        <f t="shared" ca="1" si="83"/>
        <v>0</v>
      </c>
      <c r="LY70" s="141">
        <f t="shared" ca="1" si="83"/>
        <v>0</v>
      </c>
      <c r="LZ70" s="141">
        <f t="shared" ca="1" si="83"/>
        <v>0</v>
      </c>
      <c r="MA70" s="141">
        <f t="shared" ca="1" si="83"/>
        <v>0</v>
      </c>
      <c r="MB70" s="141">
        <f t="shared" ca="1" si="83"/>
        <v>0</v>
      </c>
      <c r="MC70" s="141">
        <f t="shared" ca="1" si="83"/>
        <v>0</v>
      </c>
      <c r="MD70" s="141">
        <f t="shared" ca="1" si="83"/>
        <v>0</v>
      </c>
      <c r="ME70" s="141">
        <f t="shared" ca="1" si="83"/>
        <v>0</v>
      </c>
      <c r="MF70" s="141">
        <f t="shared" ca="1" si="83"/>
        <v>0</v>
      </c>
      <c r="MG70" s="141">
        <f t="shared" ca="1" si="83"/>
        <v>0</v>
      </c>
      <c r="MH70" s="141">
        <f t="shared" ca="1" si="83"/>
        <v>0</v>
      </c>
      <c r="MI70" s="141">
        <f t="shared" ca="1" si="83"/>
        <v>0</v>
      </c>
      <c r="MJ70" s="141">
        <f t="shared" ca="1" si="83"/>
        <v>0</v>
      </c>
      <c r="MK70" s="141">
        <f t="shared" ca="1" si="83"/>
        <v>0</v>
      </c>
      <c r="ML70" s="141">
        <f t="shared" ca="1" si="83"/>
        <v>0</v>
      </c>
      <c r="MM70" s="141">
        <f t="shared" ca="1" si="83"/>
        <v>0</v>
      </c>
      <c r="MN70" s="141">
        <f t="shared" ca="1" si="83"/>
        <v>0</v>
      </c>
      <c r="MO70" s="141">
        <f t="shared" ca="1" si="83"/>
        <v>0</v>
      </c>
      <c r="MP70" s="141">
        <f t="shared" ca="1" si="83"/>
        <v>0</v>
      </c>
      <c r="MQ70" s="141">
        <f t="shared" ca="1" si="83"/>
        <v>0</v>
      </c>
      <c r="MR70" s="141">
        <f t="shared" ca="1" si="83"/>
        <v>0</v>
      </c>
      <c r="MS70" s="141">
        <f t="shared" ca="1" si="83"/>
        <v>0</v>
      </c>
      <c r="MT70" s="141">
        <f t="shared" ca="1" si="83"/>
        <v>0</v>
      </c>
      <c r="MU70" s="141">
        <f t="shared" ca="1" si="83"/>
        <v>0</v>
      </c>
      <c r="MV70" s="141">
        <f t="shared" ca="1" si="83"/>
        <v>0</v>
      </c>
      <c r="MW70" s="141">
        <f t="shared" ca="1" si="83"/>
        <v>0</v>
      </c>
      <c r="MX70" s="141">
        <f t="shared" ca="1" si="83"/>
        <v>0</v>
      </c>
      <c r="MY70" s="141">
        <f t="shared" ca="1" si="83"/>
        <v>0</v>
      </c>
      <c r="MZ70" s="141">
        <f t="shared" ca="1" si="83"/>
        <v>0</v>
      </c>
      <c r="NA70" s="141">
        <f t="shared" ca="1" si="83"/>
        <v>0</v>
      </c>
      <c r="NB70" s="141">
        <f t="shared" ca="1" si="83"/>
        <v>0</v>
      </c>
      <c r="NC70" s="141">
        <f t="shared" ca="1" si="83"/>
        <v>0</v>
      </c>
      <c r="ND70" s="141">
        <f t="shared" ref="ND70:PO70" ca="1" si="84">IF($D70=0,0,(ND49*$D49+ND50*$D50+ND51*$D51+ND52*$D52+ND53*$D53+ND54*$D54+ND55*$D55+ND56*$D56+ND57*$D57+ND58*$D58+ND59*$D59+ND60*$D60+ND61*$D61+ND62*$D62+ND63*$D63+ND64*$D64+ND65*$D65+ND66*$D66+ND67*$D67)/$D70)</f>
        <v>0</v>
      </c>
      <c r="NE70" s="141">
        <f t="shared" ca="1" si="84"/>
        <v>0</v>
      </c>
      <c r="NF70" s="141">
        <f t="shared" ca="1" si="84"/>
        <v>0</v>
      </c>
      <c r="NG70" s="141">
        <f t="shared" ca="1" si="84"/>
        <v>0</v>
      </c>
      <c r="NH70" s="141">
        <f t="shared" ca="1" si="84"/>
        <v>0</v>
      </c>
      <c r="NI70" s="141">
        <f t="shared" ca="1" si="84"/>
        <v>0</v>
      </c>
      <c r="NJ70" s="141">
        <f t="shared" ca="1" si="84"/>
        <v>0</v>
      </c>
      <c r="NK70" s="141">
        <f t="shared" ca="1" si="84"/>
        <v>0</v>
      </c>
      <c r="NL70" s="141">
        <f t="shared" ca="1" si="84"/>
        <v>0</v>
      </c>
      <c r="NM70" s="141">
        <f t="shared" ca="1" si="84"/>
        <v>0</v>
      </c>
      <c r="NN70" s="141">
        <f t="shared" ca="1" si="84"/>
        <v>0</v>
      </c>
      <c r="NO70" s="141">
        <f t="shared" ca="1" si="84"/>
        <v>0</v>
      </c>
      <c r="NP70" s="141">
        <f t="shared" ca="1" si="84"/>
        <v>0</v>
      </c>
      <c r="NQ70" s="141">
        <f t="shared" ca="1" si="84"/>
        <v>0</v>
      </c>
      <c r="NR70" s="141">
        <f t="shared" ca="1" si="84"/>
        <v>0</v>
      </c>
      <c r="NS70" s="141">
        <f t="shared" ca="1" si="84"/>
        <v>0</v>
      </c>
      <c r="NT70" s="141">
        <f t="shared" ca="1" si="84"/>
        <v>0</v>
      </c>
      <c r="NU70" s="141">
        <f t="shared" ca="1" si="84"/>
        <v>0</v>
      </c>
      <c r="NV70" s="141">
        <f t="shared" ca="1" si="84"/>
        <v>0</v>
      </c>
      <c r="NW70" s="141">
        <f t="shared" ca="1" si="84"/>
        <v>0</v>
      </c>
      <c r="NX70" s="141">
        <f t="shared" ca="1" si="84"/>
        <v>0</v>
      </c>
      <c r="NY70" s="141">
        <f t="shared" ca="1" si="84"/>
        <v>0</v>
      </c>
      <c r="NZ70" s="141">
        <f t="shared" ca="1" si="84"/>
        <v>0</v>
      </c>
      <c r="OA70" s="141">
        <f t="shared" ca="1" si="84"/>
        <v>0</v>
      </c>
      <c r="OB70" s="141">
        <f t="shared" ca="1" si="84"/>
        <v>0</v>
      </c>
      <c r="OC70" s="141">
        <f t="shared" ca="1" si="84"/>
        <v>0</v>
      </c>
      <c r="OD70" s="141">
        <f t="shared" ca="1" si="84"/>
        <v>0</v>
      </c>
      <c r="OE70" s="141">
        <f t="shared" ca="1" si="84"/>
        <v>0</v>
      </c>
      <c r="OF70" s="141">
        <f t="shared" ca="1" si="84"/>
        <v>0</v>
      </c>
      <c r="OG70" s="141">
        <f t="shared" ca="1" si="84"/>
        <v>0</v>
      </c>
      <c r="OH70" s="141">
        <f t="shared" ca="1" si="84"/>
        <v>0</v>
      </c>
      <c r="OI70" s="141">
        <f t="shared" ca="1" si="84"/>
        <v>0</v>
      </c>
      <c r="OJ70" s="141">
        <f t="shared" ca="1" si="84"/>
        <v>0</v>
      </c>
      <c r="OK70" s="141">
        <f t="shared" ca="1" si="84"/>
        <v>0</v>
      </c>
      <c r="OL70" s="141">
        <f t="shared" ca="1" si="84"/>
        <v>0</v>
      </c>
      <c r="OM70" s="141">
        <f t="shared" ca="1" si="84"/>
        <v>0</v>
      </c>
      <c r="ON70" s="141">
        <f t="shared" ca="1" si="84"/>
        <v>0</v>
      </c>
      <c r="OO70" s="141">
        <f t="shared" ca="1" si="84"/>
        <v>0</v>
      </c>
      <c r="OP70" s="141">
        <f t="shared" ca="1" si="84"/>
        <v>0</v>
      </c>
      <c r="OQ70" s="141">
        <f t="shared" ca="1" si="84"/>
        <v>0</v>
      </c>
      <c r="OR70" s="141">
        <f t="shared" ca="1" si="84"/>
        <v>0</v>
      </c>
      <c r="OS70" s="141">
        <f t="shared" ca="1" si="84"/>
        <v>0</v>
      </c>
      <c r="OT70" s="141">
        <f t="shared" ca="1" si="84"/>
        <v>0</v>
      </c>
      <c r="OU70" s="141">
        <f t="shared" ca="1" si="84"/>
        <v>0</v>
      </c>
      <c r="OV70" s="141">
        <f t="shared" ca="1" si="84"/>
        <v>0</v>
      </c>
      <c r="OW70" s="141">
        <f t="shared" ca="1" si="84"/>
        <v>0</v>
      </c>
      <c r="OX70" s="141">
        <f t="shared" ca="1" si="84"/>
        <v>0</v>
      </c>
      <c r="OY70" s="141">
        <f t="shared" ca="1" si="84"/>
        <v>0</v>
      </c>
      <c r="OZ70" s="141">
        <f t="shared" ca="1" si="84"/>
        <v>0</v>
      </c>
      <c r="PA70" s="141">
        <f t="shared" ca="1" si="84"/>
        <v>0</v>
      </c>
      <c r="PB70" s="141">
        <f t="shared" ca="1" si="84"/>
        <v>0</v>
      </c>
      <c r="PC70" s="141">
        <f t="shared" ca="1" si="84"/>
        <v>0</v>
      </c>
      <c r="PD70" s="141">
        <f t="shared" ca="1" si="84"/>
        <v>0</v>
      </c>
      <c r="PE70" s="141">
        <f t="shared" ca="1" si="84"/>
        <v>0</v>
      </c>
      <c r="PF70" s="141">
        <f t="shared" ca="1" si="84"/>
        <v>0</v>
      </c>
      <c r="PG70" s="141">
        <f t="shared" ca="1" si="84"/>
        <v>0</v>
      </c>
      <c r="PH70" s="141">
        <f t="shared" ca="1" si="84"/>
        <v>0</v>
      </c>
      <c r="PI70" s="141">
        <f t="shared" ca="1" si="84"/>
        <v>0</v>
      </c>
      <c r="PJ70" s="141">
        <f t="shared" ca="1" si="84"/>
        <v>0</v>
      </c>
      <c r="PK70" s="141">
        <f t="shared" ca="1" si="84"/>
        <v>0</v>
      </c>
      <c r="PL70" s="141">
        <f t="shared" ca="1" si="84"/>
        <v>0</v>
      </c>
      <c r="PM70" s="141">
        <f t="shared" ca="1" si="84"/>
        <v>0</v>
      </c>
      <c r="PN70" s="141">
        <f t="shared" ca="1" si="84"/>
        <v>0</v>
      </c>
      <c r="PO70" s="141">
        <f t="shared" ca="1" si="84"/>
        <v>0</v>
      </c>
      <c r="PP70" s="141">
        <f t="shared" ref="PP70:SA70" ca="1" si="85">IF($D70=0,0,(PP49*$D49+PP50*$D50+PP51*$D51+PP52*$D52+PP53*$D53+PP54*$D54+PP55*$D55+PP56*$D56+PP57*$D57+PP58*$D58+PP59*$D59+PP60*$D60+PP61*$D61+PP62*$D62+PP63*$D63+PP64*$D64+PP65*$D65+PP66*$D66+PP67*$D67)/$D70)</f>
        <v>0</v>
      </c>
      <c r="PQ70" s="141">
        <f t="shared" ca="1" si="85"/>
        <v>0</v>
      </c>
      <c r="PR70" s="141">
        <f t="shared" ca="1" si="85"/>
        <v>0</v>
      </c>
      <c r="PS70" s="141">
        <f t="shared" ca="1" si="85"/>
        <v>0</v>
      </c>
      <c r="PT70" s="141">
        <f t="shared" ca="1" si="85"/>
        <v>0</v>
      </c>
      <c r="PU70" s="141">
        <f t="shared" ca="1" si="85"/>
        <v>0</v>
      </c>
      <c r="PV70" s="141">
        <f t="shared" ca="1" si="85"/>
        <v>0</v>
      </c>
      <c r="PW70" s="141">
        <f t="shared" ca="1" si="85"/>
        <v>0</v>
      </c>
      <c r="PX70" s="141">
        <f t="shared" ca="1" si="85"/>
        <v>0</v>
      </c>
      <c r="PY70" s="141">
        <f t="shared" ca="1" si="85"/>
        <v>0</v>
      </c>
      <c r="PZ70" s="141">
        <f t="shared" ca="1" si="85"/>
        <v>0</v>
      </c>
      <c r="QA70" s="141">
        <f t="shared" ca="1" si="85"/>
        <v>0</v>
      </c>
      <c r="QB70" s="141">
        <f t="shared" ca="1" si="85"/>
        <v>0</v>
      </c>
      <c r="QC70" s="141">
        <f t="shared" ca="1" si="85"/>
        <v>0</v>
      </c>
      <c r="QD70" s="141">
        <f t="shared" ca="1" si="85"/>
        <v>0</v>
      </c>
      <c r="QE70" s="141">
        <f t="shared" ca="1" si="85"/>
        <v>0</v>
      </c>
      <c r="QF70" s="141">
        <f t="shared" ca="1" si="85"/>
        <v>0</v>
      </c>
      <c r="QG70" s="141">
        <f t="shared" ca="1" si="85"/>
        <v>0</v>
      </c>
      <c r="QH70" s="141">
        <f t="shared" ca="1" si="85"/>
        <v>0</v>
      </c>
      <c r="QI70" s="141">
        <f t="shared" ca="1" si="85"/>
        <v>0</v>
      </c>
      <c r="QJ70" s="141">
        <f t="shared" ca="1" si="85"/>
        <v>0</v>
      </c>
      <c r="QK70" s="141">
        <f t="shared" ca="1" si="85"/>
        <v>0</v>
      </c>
      <c r="QL70" s="141">
        <f t="shared" ca="1" si="85"/>
        <v>0</v>
      </c>
      <c r="QM70" s="141">
        <f t="shared" ca="1" si="85"/>
        <v>0</v>
      </c>
      <c r="QN70" s="141">
        <f t="shared" ca="1" si="85"/>
        <v>0</v>
      </c>
      <c r="QO70" s="141">
        <f t="shared" ca="1" si="85"/>
        <v>0</v>
      </c>
      <c r="QP70" s="141">
        <f t="shared" ca="1" si="85"/>
        <v>0</v>
      </c>
      <c r="QQ70" s="141">
        <f t="shared" ca="1" si="85"/>
        <v>0</v>
      </c>
      <c r="QR70" s="141">
        <f t="shared" ca="1" si="85"/>
        <v>0</v>
      </c>
      <c r="QS70" s="141">
        <f t="shared" ca="1" si="85"/>
        <v>0</v>
      </c>
      <c r="QT70" s="141">
        <f t="shared" ca="1" si="85"/>
        <v>0</v>
      </c>
      <c r="QU70" s="141">
        <f t="shared" ca="1" si="85"/>
        <v>0</v>
      </c>
      <c r="QV70" s="141">
        <f t="shared" ca="1" si="85"/>
        <v>0</v>
      </c>
      <c r="QW70" s="141">
        <f t="shared" ca="1" si="85"/>
        <v>0</v>
      </c>
      <c r="QX70" s="141">
        <f t="shared" ca="1" si="85"/>
        <v>0</v>
      </c>
      <c r="QY70" s="141">
        <f t="shared" ca="1" si="85"/>
        <v>0</v>
      </c>
      <c r="QZ70" s="141">
        <f t="shared" ca="1" si="85"/>
        <v>0</v>
      </c>
      <c r="RA70" s="141">
        <f t="shared" ca="1" si="85"/>
        <v>0</v>
      </c>
      <c r="RB70" s="141">
        <f t="shared" ca="1" si="85"/>
        <v>0</v>
      </c>
      <c r="RC70" s="141">
        <f t="shared" ca="1" si="85"/>
        <v>0</v>
      </c>
      <c r="RD70" s="141">
        <f t="shared" ca="1" si="85"/>
        <v>0</v>
      </c>
      <c r="RE70" s="141">
        <f t="shared" ca="1" si="85"/>
        <v>0</v>
      </c>
      <c r="RF70" s="141">
        <f t="shared" ca="1" si="85"/>
        <v>0</v>
      </c>
      <c r="RG70" s="141">
        <f t="shared" ca="1" si="85"/>
        <v>0</v>
      </c>
      <c r="RH70" s="141">
        <f t="shared" ca="1" si="85"/>
        <v>0</v>
      </c>
      <c r="RI70" s="141">
        <f t="shared" ca="1" si="85"/>
        <v>0</v>
      </c>
      <c r="RJ70" s="141">
        <f t="shared" ca="1" si="85"/>
        <v>0</v>
      </c>
      <c r="RK70" s="141">
        <f t="shared" ca="1" si="85"/>
        <v>0</v>
      </c>
      <c r="RL70" s="141">
        <f t="shared" ca="1" si="85"/>
        <v>0</v>
      </c>
      <c r="RM70" s="141">
        <f t="shared" ca="1" si="85"/>
        <v>0</v>
      </c>
      <c r="RN70" s="141">
        <f t="shared" ca="1" si="85"/>
        <v>0</v>
      </c>
      <c r="RO70" s="141">
        <f t="shared" ca="1" si="85"/>
        <v>0</v>
      </c>
      <c r="RP70" s="141">
        <f t="shared" ca="1" si="85"/>
        <v>0</v>
      </c>
      <c r="RQ70" s="141">
        <f t="shared" ca="1" si="85"/>
        <v>0</v>
      </c>
      <c r="RR70" s="141">
        <f t="shared" ca="1" si="85"/>
        <v>0</v>
      </c>
      <c r="RS70" s="141">
        <f t="shared" ca="1" si="85"/>
        <v>0</v>
      </c>
      <c r="RT70" s="141">
        <f t="shared" ca="1" si="85"/>
        <v>0</v>
      </c>
      <c r="RU70" s="141">
        <f t="shared" ca="1" si="85"/>
        <v>0</v>
      </c>
      <c r="RV70" s="141">
        <f t="shared" ca="1" si="85"/>
        <v>0</v>
      </c>
      <c r="RW70" s="141">
        <f t="shared" ca="1" si="85"/>
        <v>0</v>
      </c>
      <c r="RX70" s="141">
        <f t="shared" ca="1" si="85"/>
        <v>0</v>
      </c>
      <c r="RY70" s="141">
        <f t="shared" ca="1" si="85"/>
        <v>0</v>
      </c>
      <c r="RZ70" s="141">
        <f t="shared" ca="1" si="85"/>
        <v>0</v>
      </c>
      <c r="SA70" s="141">
        <f t="shared" ca="1" si="85"/>
        <v>0</v>
      </c>
      <c r="SB70" s="141">
        <f t="shared" ref="SB70:UM70" ca="1" si="86">IF($D70=0,0,(SB49*$D49+SB50*$D50+SB51*$D51+SB52*$D52+SB53*$D53+SB54*$D54+SB55*$D55+SB56*$D56+SB57*$D57+SB58*$D58+SB59*$D59+SB60*$D60+SB61*$D61+SB62*$D62+SB63*$D63+SB64*$D64+SB65*$D65+SB66*$D66+SB67*$D67)/$D70)</f>
        <v>0</v>
      </c>
      <c r="SC70" s="141">
        <f t="shared" ca="1" si="86"/>
        <v>0</v>
      </c>
      <c r="SD70" s="141">
        <f t="shared" ca="1" si="86"/>
        <v>0</v>
      </c>
      <c r="SE70" s="141">
        <f t="shared" ca="1" si="86"/>
        <v>0</v>
      </c>
      <c r="SF70" s="141">
        <f t="shared" ca="1" si="86"/>
        <v>0</v>
      </c>
      <c r="SG70" s="141">
        <f t="shared" ca="1" si="86"/>
        <v>0</v>
      </c>
      <c r="SH70" s="141">
        <f t="shared" ca="1" si="86"/>
        <v>0</v>
      </c>
      <c r="SI70" s="141">
        <f t="shared" ca="1" si="86"/>
        <v>0</v>
      </c>
      <c r="SJ70" s="141">
        <f t="shared" ca="1" si="86"/>
        <v>0</v>
      </c>
      <c r="SK70" s="141">
        <f t="shared" ca="1" si="86"/>
        <v>0</v>
      </c>
      <c r="SL70" s="141">
        <f t="shared" ca="1" si="86"/>
        <v>0</v>
      </c>
      <c r="SM70" s="141">
        <f t="shared" ca="1" si="86"/>
        <v>0</v>
      </c>
      <c r="SN70" s="141">
        <f t="shared" ca="1" si="86"/>
        <v>0</v>
      </c>
      <c r="SO70" s="141">
        <f t="shared" ca="1" si="86"/>
        <v>0</v>
      </c>
      <c r="SP70" s="141">
        <f t="shared" ca="1" si="86"/>
        <v>0</v>
      </c>
      <c r="SQ70" s="141">
        <f t="shared" ca="1" si="86"/>
        <v>0</v>
      </c>
      <c r="SR70" s="141">
        <f t="shared" ca="1" si="86"/>
        <v>0</v>
      </c>
      <c r="SS70" s="141">
        <f t="shared" ca="1" si="86"/>
        <v>0</v>
      </c>
      <c r="ST70" s="141">
        <f t="shared" ca="1" si="86"/>
        <v>0</v>
      </c>
      <c r="SU70" s="141">
        <f t="shared" ca="1" si="86"/>
        <v>0</v>
      </c>
      <c r="SV70" s="141">
        <f t="shared" ca="1" si="86"/>
        <v>0</v>
      </c>
      <c r="SW70" s="141">
        <f t="shared" ca="1" si="86"/>
        <v>0</v>
      </c>
      <c r="SX70" s="141">
        <f t="shared" ca="1" si="86"/>
        <v>0</v>
      </c>
      <c r="SY70" s="141">
        <f t="shared" ca="1" si="86"/>
        <v>0</v>
      </c>
      <c r="SZ70" s="141">
        <f t="shared" ca="1" si="86"/>
        <v>0</v>
      </c>
      <c r="TA70" s="141">
        <f t="shared" ca="1" si="86"/>
        <v>0</v>
      </c>
      <c r="TB70" s="141">
        <f t="shared" ca="1" si="86"/>
        <v>0</v>
      </c>
      <c r="TC70" s="141">
        <f t="shared" ca="1" si="86"/>
        <v>0</v>
      </c>
      <c r="TD70" s="141">
        <f t="shared" ca="1" si="86"/>
        <v>0</v>
      </c>
      <c r="TE70" s="141">
        <f t="shared" ca="1" si="86"/>
        <v>0</v>
      </c>
      <c r="TF70" s="141">
        <f t="shared" ca="1" si="86"/>
        <v>0</v>
      </c>
      <c r="TG70" s="141">
        <f t="shared" ca="1" si="86"/>
        <v>0</v>
      </c>
      <c r="TH70" s="141">
        <f t="shared" ca="1" si="86"/>
        <v>0</v>
      </c>
      <c r="TI70" s="141">
        <f t="shared" ca="1" si="86"/>
        <v>0</v>
      </c>
      <c r="TJ70" s="141">
        <f t="shared" ca="1" si="86"/>
        <v>0</v>
      </c>
      <c r="TK70" s="141">
        <f t="shared" ca="1" si="86"/>
        <v>0</v>
      </c>
      <c r="TL70" s="141">
        <f t="shared" ca="1" si="86"/>
        <v>0</v>
      </c>
      <c r="TM70" s="141">
        <f t="shared" ca="1" si="86"/>
        <v>0</v>
      </c>
      <c r="TN70" s="141">
        <f t="shared" ca="1" si="86"/>
        <v>0</v>
      </c>
      <c r="TO70" s="141">
        <f t="shared" ca="1" si="86"/>
        <v>0</v>
      </c>
      <c r="TP70" s="141">
        <f t="shared" ca="1" si="86"/>
        <v>0</v>
      </c>
      <c r="TQ70" s="141">
        <f t="shared" ca="1" si="86"/>
        <v>0</v>
      </c>
      <c r="TR70" s="141">
        <f t="shared" ca="1" si="86"/>
        <v>0</v>
      </c>
      <c r="TS70" s="141">
        <f t="shared" ca="1" si="86"/>
        <v>0</v>
      </c>
      <c r="TT70" s="141">
        <f t="shared" ca="1" si="86"/>
        <v>0</v>
      </c>
      <c r="TU70" s="141">
        <f t="shared" ca="1" si="86"/>
        <v>0</v>
      </c>
      <c r="TV70" s="141">
        <f t="shared" ca="1" si="86"/>
        <v>0</v>
      </c>
      <c r="TW70" s="141">
        <f t="shared" ca="1" si="86"/>
        <v>0</v>
      </c>
      <c r="TX70" s="141">
        <f t="shared" ca="1" si="86"/>
        <v>0</v>
      </c>
      <c r="TY70" s="141">
        <f t="shared" ca="1" si="86"/>
        <v>0</v>
      </c>
      <c r="TZ70" s="141">
        <f t="shared" ca="1" si="86"/>
        <v>0</v>
      </c>
      <c r="UA70" s="141">
        <f t="shared" ca="1" si="86"/>
        <v>0</v>
      </c>
      <c r="UB70" s="141">
        <f t="shared" ca="1" si="86"/>
        <v>0</v>
      </c>
      <c r="UC70" s="141">
        <f t="shared" ca="1" si="86"/>
        <v>0</v>
      </c>
      <c r="UD70" s="141">
        <f t="shared" ca="1" si="86"/>
        <v>0</v>
      </c>
      <c r="UE70" s="141">
        <f t="shared" ca="1" si="86"/>
        <v>0</v>
      </c>
      <c r="UF70" s="141">
        <f t="shared" ca="1" si="86"/>
        <v>0</v>
      </c>
      <c r="UG70" s="141">
        <f t="shared" ca="1" si="86"/>
        <v>0</v>
      </c>
      <c r="UH70" s="141">
        <f t="shared" ca="1" si="86"/>
        <v>0</v>
      </c>
      <c r="UI70" s="141">
        <f t="shared" ca="1" si="86"/>
        <v>0</v>
      </c>
      <c r="UJ70" s="141">
        <f t="shared" ca="1" si="86"/>
        <v>0</v>
      </c>
      <c r="UK70" s="141">
        <f t="shared" ca="1" si="86"/>
        <v>0</v>
      </c>
      <c r="UL70" s="141">
        <f t="shared" ca="1" si="86"/>
        <v>0</v>
      </c>
      <c r="UM70" s="141">
        <f t="shared" ca="1" si="86"/>
        <v>0</v>
      </c>
      <c r="UN70" s="141">
        <f t="shared" ref="UN70:WY70" ca="1" si="87">IF($D70=0,0,(UN49*$D49+UN50*$D50+UN51*$D51+UN52*$D52+UN53*$D53+UN54*$D54+UN55*$D55+UN56*$D56+UN57*$D57+UN58*$D58+UN59*$D59+UN60*$D60+UN61*$D61+UN62*$D62+UN63*$D63+UN64*$D64+UN65*$D65+UN66*$D66+UN67*$D67)/$D70)</f>
        <v>0</v>
      </c>
      <c r="UO70" s="141">
        <f t="shared" ca="1" si="87"/>
        <v>0</v>
      </c>
      <c r="UP70" s="141">
        <f t="shared" ca="1" si="87"/>
        <v>0</v>
      </c>
      <c r="UQ70" s="141">
        <f t="shared" ca="1" si="87"/>
        <v>0</v>
      </c>
      <c r="UR70" s="141">
        <f t="shared" ca="1" si="87"/>
        <v>0</v>
      </c>
      <c r="US70" s="141">
        <f t="shared" ca="1" si="87"/>
        <v>0</v>
      </c>
      <c r="UT70" s="141">
        <f t="shared" ca="1" si="87"/>
        <v>0</v>
      </c>
      <c r="UU70" s="141">
        <f t="shared" ca="1" si="87"/>
        <v>0</v>
      </c>
      <c r="UV70" s="141">
        <f t="shared" ca="1" si="87"/>
        <v>0</v>
      </c>
      <c r="UW70" s="141">
        <f t="shared" ca="1" si="87"/>
        <v>0</v>
      </c>
      <c r="UX70" s="141">
        <f t="shared" ca="1" si="87"/>
        <v>0</v>
      </c>
      <c r="UY70" s="141">
        <f t="shared" ca="1" si="87"/>
        <v>0</v>
      </c>
      <c r="UZ70" s="141">
        <f t="shared" ca="1" si="87"/>
        <v>0</v>
      </c>
      <c r="VA70" s="141">
        <f t="shared" ca="1" si="87"/>
        <v>0</v>
      </c>
      <c r="VB70" s="141">
        <f t="shared" ca="1" si="87"/>
        <v>0</v>
      </c>
      <c r="VC70" s="141">
        <f t="shared" ca="1" si="87"/>
        <v>0</v>
      </c>
      <c r="VD70" s="141">
        <f t="shared" ca="1" si="87"/>
        <v>0</v>
      </c>
      <c r="VE70" s="141">
        <f t="shared" ca="1" si="87"/>
        <v>0</v>
      </c>
      <c r="VF70" s="141">
        <f t="shared" ca="1" si="87"/>
        <v>0</v>
      </c>
      <c r="VG70" s="141">
        <f t="shared" ca="1" si="87"/>
        <v>0</v>
      </c>
      <c r="VH70" s="141">
        <f t="shared" ca="1" si="87"/>
        <v>0</v>
      </c>
      <c r="VI70" s="141">
        <f t="shared" ca="1" si="87"/>
        <v>0</v>
      </c>
      <c r="VJ70" s="141">
        <f t="shared" ca="1" si="87"/>
        <v>0</v>
      </c>
      <c r="VK70" s="141">
        <f t="shared" ca="1" si="87"/>
        <v>0</v>
      </c>
      <c r="VL70" s="141">
        <f t="shared" ca="1" si="87"/>
        <v>0</v>
      </c>
      <c r="VM70" s="141">
        <f t="shared" ca="1" si="87"/>
        <v>0</v>
      </c>
      <c r="VN70" s="141">
        <f t="shared" ca="1" si="87"/>
        <v>0</v>
      </c>
      <c r="VO70" s="141">
        <f t="shared" ca="1" si="87"/>
        <v>0</v>
      </c>
      <c r="VP70" s="141">
        <f t="shared" ca="1" si="87"/>
        <v>0</v>
      </c>
      <c r="VQ70" s="141">
        <f t="shared" ca="1" si="87"/>
        <v>0</v>
      </c>
      <c r="VR70" s="141">
        <f t="shared" ca="1" si="87"/>
        <v>0</v>
      </c>
      <c r="VS70" s="141">
        <f t="shared" ca="1" si="87"/>
        <v>0</v>
      </c>
      <c r="VT70" s="141">
        <f t="shared" ca="1" si="87"/>
        <v>0</v>
      </c>
      <c r="VU70" s="141">
        <f t="shared" ca="1" si="87"/>
        <v>0</v>
      </c>
      <c r="VV70" s="141">
        <f t="shared" ca="1" si="87"/>
        <v>0</v>
      </c>
      <c r="VW70" s="141">
        <f t="shared" ca="1" si="87"/>
        <v>0</v>
      </c>
      <c r="VX70" s="141">
        <f t="shared" ca="1" si="87"/>
        <v>0</v>
      </c>
      <c r="VY70" s="141">
        <f t="shared" ca="1" si="87"/>
        <v>0</v>
      </c>
      <c r="VZ70" s="141">
        <f t="shared" ca="1" si="87"/>
        <v>0</v>
      </c>
      <c r="WA70" s="141">
        <f t="shared" ca="1" si="87"/>
        <v>0</v>
      </c>
      <c r="WB70" s="141">
        <f t="shared" ca="1" si="87"/>
        <v>0</v>
      </c>
      <c r="WC70" s="141">
        <f t="shared" ca="1" si="87"/>
        <v>0</v>
      </c>
      <c r="WD70" s="141">
        <f t="shared" ca="1" si="87"/>
        <v>0</v>
      </c>
      <c r="WE70" s="141">
        <f t="shared" ca="1" si="87"/>
        <v>0</v>
      </c>
      <c r="WF70" s="141">
        <f t="shared" ca="1" si="87"/>
        <v>0</v>
      </c>
      <c r="WG70" s="141">
        <f t="shared" ca="1" si="87"/>
        <v>0</v>
      </c>
      <c r="WH70" s="141">
        <f t="shared" ca="1" si="87"/>
        <v>0</v>
      </c>
      <c r="WI70" s="141">
        <f t="shared" ca="1" si="87"/>
        <v>0</v>
      </c>
      <c r="WJ70" s="141">
        <f t="shared" ca="1" si="87"/>
        <v>0</v>
      </c>
      <c r="WK70" s="141">
        <f t="shared" ca="1" si="87"/>
        <v>0</v>
      </c>
      <c r="WL70" s="141">
        <f t="shared" ca="1" si="87"/>
        <v>0</v>
      </c>
      <c r="WM70" s="141">
        <f t="shared" ca="1" si="87"/>
        <v>0</v>
      </c>
      <c r="WN70" s="141">
        <f t="shared" ca="1" si="87"/>
        <v>0</v>
      </c>
      <c r="WO70" s="141">
        <f t="shared" ca="1" si="87"/>
        <v>0</v>
      </c>
      <c r="WP70" s="141">
        <f t="shared" ca="1" si="87"/>
        <v>0</v>
      </c>
      <c r="WQ70" s="141">
        <f t="shared" ca="1" si="87"/>
        <v>0</v>
      </c>
      <c r="WR70" s="141">
        <f t="shared" ca="1" si="87"/>
        <v>0</v>
      </c>
      <c r="WS70" s="141">
        <f t="shared" ca="1" si="87"/>
        <v>0</v>
      </c>
      <c r="WT70" s="141">
        <f t="shared" ca="1" si="87"/>
        <v>0</v>
      </c>
      <c r="WU70" s="141">
        <f t="shared" ca="1" si="87"/>
        <v>0</v>
      </c>
      <c r="WV70" s="141">
        <f t="shared" ca="1" si="87"/>
        <v>0</v>
      </c>
      <c r="WW70" s="141">
        <f t="shared" ca="1" si="87"/>
        <v>0</v>
      </c>
      <c r="WX70" s="141">
        <f t="shared" ca="1" si="87"/>
        <v>0</v>
      </c>
      <c r="WY70" s="141">
        <f t="shared" ca="1" si="87"/>
        <v>0</v>
      </c>
      <c r="WZ70" s="141">
        <f t="shared" ref="WZ70:YE70" ca="1" si="88">IF($D70=0,0,(WZ49*$D49+WZ50*$D50+WZ51*$D51+WZ52*$D52+WZ53*$D53+WZ54*$D54+WZ55*$D55+WZ56*$D56+WZ57*$D57+WZ58*$D58+WZ59*$D59+WZ60*$D60+WZ61*$D61+WZ62*$D62+WZ63*$D63+WZ64*$D64+WZ65*$D65+WZ66*$D66+WZ67*$D67)/$D70)</f>
        <v>0</v>
      </c>
      <c r="XA70" s="141">
        <f t="shared" ca="1" si="88"/>
        <v>0</v>
      </c>
      <c r="XB70" s="141">
        <f t="shared" ca="1" si="88"/>
        <v>0</v>
      </c>
      <c r="XC70" s="141">
        <f t="shared" ca="1" si="88"/>
        <v>0</v>
      </c>
      <c r="XD70" s="141">
        <f t="shared" ca="1" si="88"/>
        <v>0</v>
      </c>
      <c r="XE70" s="141">
        <f t="shared" ca="1" si="88"/>
        <v>0</v>
      </c>
      <c r="XF70" s="141">
        <f t="shared" ca="1" si="88"/>
        <v>0</v>
      </c>
      <c r="XG70" s="141">
        <f t="shared" ca="1" si="88"/>
        <v>0</v>
      </c>
      <c r="XH70" s="141">
        <f t="shared" ca="1" si="88"/>
        <v>0</v>
      </c>
      <c r="XI70" s="141">
        <f t="shared" ca="1" si="88"/>
        <v>0</v>
      </c>
      <c r="XJ70" s="141">
        <f t="shared" ca="1" si="88"/>
        <v>0</v>
      </c>
      <c r="XK70" s="141">
        <f t="shared" ca="1" si="88"/>
        <v>0</v>
      </c>
      <c r="XL70" s="141">
        <f t="shared" ca="1" si="88"/>
        <v>0</v>
      </c>
      <c r="XM70" s="141">
        <f t="shared" ca="1" si="88"/>
        <v>0</v>
      </c>
      <c r="XN70" s="141">
        <f t="shared" ca="1" si="88"/>
        <v>0</v>
      </c>
      <c r="XO70" s="141">
        <f t="shared" ca="1" si="88"/>
        <v>0</v>
      </c>
      <c r="XP70" s="141">
        <f t="shared" ca="1" si="88"/>
        <v>0</v>
      </c>
      <c r="XQ70" s="141">
        <f t="shared" ca="1" si="88"/>
        <v>0</v>
      </c>
      <c r="XR70" s="141">
        <f t="shared" ca="1" si="88"/>
        <v>0</v>
      </c>
      <c r="XS70" s="141">
        <f t="shared" ca="1" si="88"/>
        <v>0</v>
      </c>
      <c r="XT70" s="141">
        <f t="shared" ca="1" si="88"/>
        <v>0</v>
      </c>
      <c r="XU70" s="141">
        <f t="shared" ca="1" si="88"/>
        <v>0</v>
      </c>
      <c r="XV70" s="141">
        <f t="shared" ca="1" si="88"/>
        <v>0</v>
      </c>
      <c r="XW70" s="141">
        <f t="shared" ca="1" si="88"/>
        <v>0</v>
      </c>
      <c r="XX70" s="141">
        <f t="shared" ca="1" si="88"/>
        <v>0</v>
      </c>
      <c r="XY70" s="141">
        <f t="shared" ca="1" si="88"/>
        <v>0</v>
      </c>
      <c r="XZ70" s="141">
        <f t="shared" ca="1" si="88"/>
        <v>0</v>
      </c>
      <c r="YA70" s="141">
        <f t="shared" ca="1" si="88"/>
        <v>0</v>
      </c>
      <c r="YB70" s="141">
        <f t="shared" ca="1" si="88"/>
        <v>0</v>
      </c>
      <c r="YC70" s="141">
        <f t="shared" ca="1" si="88"/>
        <v>0</v>
      </c>
      <c r="YD70" s="141">
        <f t="shared" ca="1" si="88"/>
        <v>0</v>
      </c>
      <c r="YE70" s="141">
        <f t="shared" ca="1" si="88"/>
        <v>0</v>
      </c>
      <c r="YF70" s="106"/>
      <c r="YG70" s="107"/>
    </row>
    <row r="71" spans="1:657" s="110" customFormat="1" ht="15" customHeight="1" x14ac:dyDescent="0.25">
      <c r="A71" s="148"/>
      <c r="B71" s="149" t="s">
        <v>753</v>
      </c>
      <c r="C71" s="149"/>
      <c r="D71" s="150">
        <f ca="1">SUM(D49:D54,D58,D59,D60,D61,D62,D63)</f>
        <v>0</v>
      </c>
      <c r="E71" s="149"/>
      <c r="F71" s="149"/>
      <c r="G71" s="149"/>
      <c r="H71" s="149"/>
      <c r="I71" s="151">
        <f ca="1">IF($D71=0,0,(I49*$D49+I50*$D50+I51*$D51+I52*$D52+I53*$D53+I54*$D54+I58*$D58+I59*$D59+I60*$D60+I61*$D61+I62*$D62+I63*$D63)/$D71)</f>
        <v>0</v>
      </c>
      <c r="J71" s="152"/>
      <c r="K71" s="151">
        <f ca="1">IF($D71=0,0,(K49*$D49+K50*$D50+K51*$D51+K52*$D52+K53*$D53+K54*$D54+K58*$D58+K59*$D59+K60*$D60+K61*$D61+K62*$D62+K63*$D63)/$D71)</f>
        <v>0</v>
      </c>
      <c r="L71" s="151"/>
      <c r="M71" s="151">
        <f ca="1">IF($D71=0,0,(M49*$D49+M50*$D50+M51*$D51+M52*$D52+M53*$D53+M54*$D54+M58*$D58+M59*$D59+M60*$D60+M61*$D61+M62*$D62+M63*$D63)/$D71)</f>
        <v>0</v>
      </c>
      <c r="N71" s="151"/>
      <c r="O71" s="151">
        <f ca="1">IF($D71=0,0,(O49*$D49+O50*$D50+O51*$D51+O52*$D52+O53*$D53+O54*$D54+O58*$D58+O59*$D59+O60*$D60+O61*$D61+O62*$D62+O63*$D63)/$D71)</f>
        <v>0</v>
      </c>
      <c r="P71" s="151"/>
      <c r="Q71" s="151">
        <f t="shared" ref="Q71:AQ71" ca="1" si="89">IF($D71=0,0,(Q49*$D49+Q50*$D50+Q51*$D51+Q52*$D52+Q53*$D53+Q54*$D54+Q58*$D58+Q59*$D59+Q60*$D60+Q61*$D61+Q62*$D62+Q63*$D63)/$D71)</f>
        <v>0</v>
      </c>
      <c r="R71" s="151">
        <f t="shared" ca="1" si="89"/>
        <v>0</v>
      </c>
      <c r="S71" s="151">
        <f t="shared" ca="1" si="89"/>
        <v>0</v>
      </c>
      <c r="T71" s="151">
        <f t="shared" ca="1" si="89"/>
        <v>0</v>
      </c>
      <c r="U71" s="151">
        <f t="shared" ca="1" si="89"/>
        <v>0</v>
      </c>
      <c r="V71" s="151">
        <f t="shared" ca="1" si="89"/>
        <v>0</v>
      </c>
      <c r="W71" s="151">
        <f t="shared" ca="1" si="89"/>
        <v>0</v>
      </c>
      <c r="X71" s="151">
        <f t="shared" ca="1" si="89"/>
        <v>0</v>
      </c>
      <c r="Y71" s="151">
        <f t="shared" ca="1" si="89"/>
        <v>0</v>
      </c>
      <c r="Z71" s="151">
        <f t="shared" ca="1" si="89"/>
        <v>0</v>
      </c>
      <c r="AA71" s="151">
        <f t="shared" ca="1" si="89"/>
        <v>0</v>
      </c>
      <c r="AB71" s="151">
        <f t="shared" ca="1" si="89"/>
        <v>0</v>
      </c>
      <c r="AC71" s="151">
        <f t="shared" ca="1" si="89"/>
        <v>0</v>
      </c>
      <c r="AD71" s="151">
        <f t="shared" ca="1" si="89"/>
        <v>0</v>
      </c>
      <c r="AE71" s="151">
        <f t="shared" ca="1" si="89"/>
        <v>0</v>
      </c>
      <c r="AF71" s="151">
        <f t="shared" ca="1" si="89"/>
        <v>0</v>
      </c>
      <c r="AG71" s="151">
        <f t="shared" ca="1" si="89"/>
        <v>0</v>
      </c>
      <c r="AH71" s="151">
        <f t="shared" ca="1" si="89"/>
        <v>0</v>
      </c>
      <c r="AI71" s="151">
        <f t="shared" ca="1" si="89"/>
        <v>0</v>
      </c>
      <c r="AJ71" s="151">
        <f t="shared" ca="1" si="89"/>
        <v>0</v>
      </c>
      <c r="AK71" s="151">
        <f t="shared" ca="1" si="89"/>
        <v>0</v>
      </c>
      <c r="AL71" s="151">
        <f t="shared" ca="1" si="89"/>
        <v>0</v>
      </c>
      <c r="AM71" s="151">
        <f t="shared" ca="1" si="89"/>
        <v>0</v>
      </c>
      <c r="AN71" s="151">
        <f t="shared" ca="1" si="89"/>
        <v>0</v>
      </c>
      <c r="AO71" s="151">
        <f t="shared" ca="1" si="89"/>
        <v>0</v>
      </c>
      <c r="AP71" s="151">
        <f t="shared" ca="1" si="89"/>
        <v>0</v>
      </c>
      <c r="AQ71" s="151">
        <f t="shared" ca="1" si="89"/>
        <v>0</v>
      </c>
      <c r="AR71" s="412"/>
      <c r="AS71" s="412"/>
      <c r="AT71" s="416"/>
      <c r="AU71" s="423"/>
      <c r="AV71" s="416"/>
      <c r="AW71" s="423"/>
      <c r="AX71" s="151">
        <f t="shared" ref="AX71:BC71" ca="1" si="90">IF($D71=0,0,(AX49*$D49+AX50*$D50+AX51*$D51+AX52*$D52+AX53*$D53+AX54*$D54+AX58*$D58+AX59*$D59+AX60*$D60+AX61*$D61+AX62*$D62+AX63*$D63)/$D71)</f>
        <v>0</v>
      </c>
      <c r="AY71" s="151">
        <f t="shared" ca="1" si="90"/>
        <v>0</v>
      </c>
      <c r="AZ71" s="151">
        <f t="shared" ca="1" si="90"/>
        <v>0</v>
      </c>
      <c r="BA71" s="151">
        <f t="shared" ca="1" si="90"/>
        <v>0</v>
      </c>
      <c r="BB71" s="151">
        <f t="shared" ca="1" si="90"/>
        <v>0</v>
      </c>
      <c r="BC71" s="151">
        <f t="shared" ca="1" si="90"/>
        <v>0</v>
      </c>
      <c r="BD71" s="416"/>
      <c r="BE71" s="416"/>
      <c r="BF71" s="151">
        <f t="shared" ref="BF71:BK71" ca="1" si="91">IF($D71=0,0,(BF49*$D49+BF50*$D50+BF51*$D51+BF52*$D52+BF53*$D53+BF54*$D54+BF58*$D58+BF59*$D59+BF60*$D60+BF61*$D61+BF62*$D62+BF63*$D63)/$D71)</f>
        <v>0</v>
      </c>
      <c r="BG71" s="151">
        <f t="shared" ca="1" si="91"/>
        <v>0</v>
      </c>
      <c r="BH71" s="151">
        <f t="shared" ca="1" si="91"/>
        <v>0</v>
      </c>
      <c r="BI71" s="151">
        <f t="shared" ca="1" si="91"/>
        <v>0</v>
      </c>
      <c r="BJ71" s="151">
        <f t="shared" ca="1" si="91"/>
        <v>0</v>
      </c>
      <c r="BK71" s="151">
        <f t="shared" ca="1" si="91"/>
        <v>0</v>
      </c>
      <c r="BL71" s="416"/>
      <c r="BM71" s="151">
        <f ca="1">IF($D71=0,0,(BM49*$D49+BM50*$D50+BM51*$D51+BM52*$D52+BM53*$D53+BM54*$D54+BM58*$D58+BM59*$D59+BM60*$D60+BM61*$D61+BM62*$D62+BM63*$D63)/$D71)</f>
        <v>0</v>
      </c>
      <c r="BN71" s="151"/>
      <c r="BO71" s="151"/>
      <c r="BP71" s="151"/>
      <c r="BQ71" s="151">
        <f ca="1">IF($D71=0,0,(BQ49*$D49+BQ50*$D50+BQ51*$D51+BQ52*$D52+BQ53*$D53+BQ54*$D54+BQ58*$D58+BQ59*$D59+BQ60*$D60+BQ61*$D61+BQ62*$D62+BQ63*$D63)/$D71)</f>
        <v>0</v>
      </c>
      <c r="BR71" s="151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1"/>
      <c r="CD71" s="151"/>
      <c r="CE71" s="151"/>
      <c r="CF71" s="151"/>
      <c r="CG71" s="151"/>
      <c r="CH71" s="151"/>
      <c r="CI71" s="151"/>
      <c r="CJ71" s="151"/>
      <c r="CK71" s="151">
        <f t="shared" ref="CK71:DC71" ca="1" si="92">IF($D71=0,0,(CK49*$D49+CK50*$D50+CK51*$D51+CK52*$D52+CK53*$D53+CK54*$D54+CK58*$D58+CK59*$D59+CK60*$D60+CK61*$D61+CK62*$D62+CK63*$D63)/$D71)</f>
        <v>0</v>
      </c>
      <c r="CL71" s="151">
        <f t="shared" ca="1" si="92"/>
        <v>0</v>
      </c>
      <c r="CM71" s="151">
        <f t="shared" ca="1" si="92"/>
        <v>0</v>
      </c>
      <c r="CN71" s="151">
        <f t="shared" ca="1" si="92"/>
        <v>0</v>
      </c>
      <c r="CO71" s="151">
        <f t="shared" ca="1" si="92"/>
        <v>0</v>
      </c>
      <c r="CP71" s="151">
        <f t="shared" ca="1" si="92"/>
        <v>0</v>
      </c>
      <c r="CQ71" s="151">
        <f t="shared" ca="1" si="92"/>
        <v>0</v>
      </c>
      <c r="CR71" s="151">
        <f t="shared" ca="1" si="92"/>
        <v>0</v>
      </c>
      <c r="CS71" s="151">
        <f t="shared" ca="1" si="92"/>
        <v>0</v>
      </c>
      <c r="CT71" s="151">
        <f t="shared" ca="1" si="92"/>
        <v>0</v>
      </c>
      <c r="CU71" s="151">
        <f t="shared" ca="1" si="92"/>
        <v>0</v>
      </c>
      <c r="CV71" s="151">
        <f t="shared" ca="1" si="92"/>
        <v>0</v>
      </c>
      <c r="CW71" s="151">
        <f t="shared" ca="1" si="92"/>
        <v>0</v>
      </c>
      <c r="CX71" s="151">
        <f t="shared" ca="1" si="92"/>
        <v>0</v>
      </c>
      <c r="CY71" s="151">
        <f t="shared" ca="1" si="92"/>
        <v>0</v>
      </c>
      <c r="CZ71" s="151">
        <f t="shared" ca="1" si="92"/>
        <v>0</v>
      </c>
      <c r="DA71" s="151">
        <f t="shared" ca="1" si="92"/>
        <v>0</v>
      </c>
      <c r="DB71" s="151">
        <f t="shared" ca="1" si="92"/>
        <v>0</v>
      </c>
      <c r="DC71" s="151">
        <f t="shared" ca="1" si="92"/>
        <v>0</v>
      </c>
      <c r="DD71" s="151"/>
      <c r="DE71" s="151">
        <f ca="1">IF($D71=0,0,(DE49*$D49+DE50*$D50+DE51*$D51+DE52*$D52+DE53*$D53+DE54*$D54+DE58*$D58+DE59*$D59+DE60*$D60+DE61*$D61+DE62*$D62+DE63*$D63)/$D71)</f>
        <v>0</v>
      </c>
      <c r="DF71" s="151"/>
      <c r="DG71" s="151">
        <f ca="1">IF($D71=0,0,(DG49*$D49+DG50*$D50+DG51*$D51+DG52*$D52+DG53*$D53+DG54*$D54+DG58*$D58+DG59*$D59+DG60*$D60+DG61*$D61+DG62*$D62+DG63*$D63)/$D71)</f>
        <v>0</v>
      </c>
      <c r="DH71" s="151">
        <f t="shared" ref="DH71:FS71" ca="1" si="93">IF($D71=0,0,(DH49*$D49+DH50*$D50+DH51*$D51+DH52*$D52+DH53*$D53+DH54*$D54+DH58*$D58+DH59*$D59+DH60*$D60+DH61*$D61+DH62*$D62+DH63*$D63)/$D71)</f>
        <v>0</v>
      </c>
      <c r="DI71" s="151">
        <f t="shared" ca="1" si="93"/>
        <v>0</v>
      </c>
      <c r="DJ71" s="151">
        <f t="shared" ca="1" si="93"/>
        <v>0</v>
      </c>
      <c r="DK71" s="151">
        <f t="shared" ca="1" si="93"/>
        <v>0</v>
      </c>
      <c r="DL71" s="151">
        <f t="shared" ca="1" si="93"/>
        <v>0</v>
      </c>
      <c r="DM71" s="151">
        <f t="shared" ca="1" si="93"/>
        <v>0</v>
      </c>
      <c r="DN71" s="151">
        <f t="shared" ca="1" si="93"/>
        <v>0</v>
      </c>
      <c r="DO71" s="151">
        <f t="shared" ca="1" si="93"/>
        <v>0</v>
      </c>
      <c r="DP71" s="151">
        <f t="shared" ca="1" si="93"/>
        <v>0</v>
      </c>
      <c r="DQ71" s="151">
        <f t="shared" ca="1" si="93"/>
        <v>0</v>
      </c>
      <c r="DR71" s="151">
        <f t="shared" ca="1" si="93"/>
        <v>0</v>
      </c>
      <c r="DS71" s="151">
        <f t="shared" ca="1" si="93"/>
        <v>0</v>
      </c>
      <c r="DT71" s="151">
        <f t="shared" ca="1" si="93"/>
        <v>0</v>
      </c>
      <c r="DU71" s="151">
        <f t="shared" ca="1" si="93"/>
        <v>0</v>
      </c>
      <c r="DV71" s="151">
        <f t="shared" ca="1" si="93"/>
        <v>0</v>
      </c>
      <c r="DW71" s="151">
        <f t="shared" ca="1" si="93"/>
        <v>0</v>
      </c>
      <c r="DX71" s="151">
        <f t="shared" ca="1" si="93"/>
        <v>0</v>
      </c>
      <c r="DY71" s="151">
        <f t="shared" ca="1" si="93"/>
        <v>0</v>
      </c>
      <c r="DZ71" s="151">
        <f t="shared" ca="1" si="93"/>
        <v>0</v>
      </c>
      <c r="EA71" s="151">
        <f t="shared" ca="1" si="93"/>
        <v>0</v>
      </c>
      <c r="EB71" s="151">
        <f t="shared" ca="1" si="93"/>
        <v>0</v>
      </c>
      <c r="EC71" s="151">
        <f t="shared" ca="1" si="93"/>
        <v>0</v>
      </c>
      <c r="ED71" s="151">
        <f t="shared" ca="1" si="93"/>
        <v>0</v>
      </c>
      <c r="EE71" s="151">
        <f t="shared" ca="1" si="93"/>
        <v>0</v>
      </c>
      <c r="EF71" s="151">
        <f t="shared" ca="1" si="93"/>
        <v>0</v>
      </c>
      <c r="EG71" s="151">
        <f t="shared" ca="1" si="93"/>
        <v>0</v>
      </c>
      <c r="EH71" s="151">
        <f t="shared" ca="1" si="93"/>
        <v>0</v>
      </c>
      <c r="EI71" s="151">
        <f t="shared" ca="1" si="93"/>
        <v>0</v>
      </c>
      <c r="EJ71" s="151">
        <f t="shared" ca="1" si="93"/>
        <v>0</v>
      </c>
      <c r="EK71" s="151">
        <f t="shared" ca="1" si="93"/>
        <v>0</v>
      </c>
      <c r="EL71" s="151">
        <f t="shared" ca="1" si="93"/>
        <v>0</v>
      </c>
      <c r="EM71" s="151">
        <f t="shared" ca="1" si="93"/>
        <v>0</v>
      </c>
      <c r="EN71" s="151">
        <f t="shared" ca="1" si="93"/>
        <v>0</v>
      </c>
      <c r="EO71" s="151">
        <f t="shared" ca="1" si="93"/>
        <v>0</v>
      </c>
      <c r="EP71" s="151">
        <f t="shared" ca="1" si="93"/>
        <v>0</v>
      </c>
      <c r="EQ71" s="151">
        <f t="shared" ca="1" si="93"/>
        <v>0</v>
      </c>
      <c r="ER71" s="151">
        <f t="shared" ca="1" si="93"/>
        <v>0</v>
      </c>
      <c r="ES71" s="151">
        <f t="shared" ca="1" si="93"/>
        <v>0</v>
      </c>
      <c r="ET71" s="151">
        <f t="shared" ca="1" si="93"/>
        <v>0</v>
      </c>
      <c r="EU71" s="151">
        <f t="shared" ca="1" si="93"/>
        <v>0</v>
      </c>
      <c r="EV71" s="151">
        <f t="shared" ca="1" si="93"/>
        <v>0</v>
      </c>
      <c r="EW71" s="151">
        <f t="shared" ca="1" si="93"/>
        <v>0</v>
      </c>
      <c r="EX71" s="151">
        <f t="shared" ca="1" si="93"/>
        <v>0</v>
      </c>
      <c r="EY71" s="151">
        <f t="shared" ca="1" si="93"/>
        <v>0</v>
      </c>
      <c r="EZ71" s="151">
        <f t="shared" ca="1" si="93"/>
        <v>0</v>
      </c>
      <c r="FA71" s="151">
        <f t="shared" ca="1" si="93"/>
        <v>0</v>
      </c>
      <c r="FB71" s="151">
        <f t="shared" ca="1" si="93"/>
        <v>0</v>
      </c>
      <c r="FC71" s="151">
        <f t="shared" ca="1" si="93"/>
        <v>0</v>
      </c>
      <c r="FD71" s="151">
        <f t="shared" ca="1" si="93"/>
        <v>0</v>
      </c>
      <c r="FE71" s="151">
        <f t="shared" ca="1" si="93"/>
        <v>0</v>
      </c>
      <c r="FF71" s="151">
        <f t="shared" ca="1" si="93"/>
        <v>0</v>
      </c>
      <c r="FG71" s="151">
        <f t="shared" ca="1" si="93"/>
        <v>0</v>
      </c>
      <c r="FH71" s="151">
        <f t="shared" ca="1" si="93"/>
        <v>0</v>
      </c>
      <c r="FI71" s="151">
        <f t="shared" ca="1" si="93"/>
        <v>0</v>
      </c>
      <c r="FJ71" s="151">
        <f t="shared" ca="1" si="93"/>
        <v>0</v>
      </c>
      <c r="FK71" s="151">
        <f t="shared" ca="1" si="93"/>
        <v>0</v>
      </c>
      <c r="FL71" s="151">
        <f t="shared" ca="1" si="93"/>
        <v>0</v>
      </c>
      <c r="FM71" s="151">
        <f t="shared" ca="1" si="93"/>
        <v>0</v>
      </c>
      <c r="FN71" s="151">
        <f t="shared" ca="1" si="93"/>
        <v>0</v>
      </c>
      <c r="FO71" s="151">
        <f t="shared" ca="1" si="93"/>
        <v>0</v>
      </c>
      <c r="FP71" s="151">
        <f t="shared" ca="1" si="93"/>
        <v>0</v>
      </c>
      <c r="FQ71" s="151">
        <f t="shared" ca="1" si="93"/>
        <v>0</v>
      </c>
      <c r="FR71" s="151">
        <f t="shared" ca="1" si="93"/>
        <v>0</v>
      </c>
      <c r="FS71" s="151">
        <f t="shared" ca="1" si="93"/>
        <v>0</v>
      </c>
      <c r="FT71" s="151">
        <f t="shared" ref="FT71:IE71" ca="1" si="94">IF($D71=0,0,(FT49*$D49+FT50*$D50+FT51*$D51+FT52*$D52+FT53*$D53+FT54*$D54+FT58*$D58+FT59*$D59+FT60*$D60+FT61*$D61+FT62*$D62+FT63*$D63)/$D71)</f>
        <v>0</v>
      </c>
      <c r="FU71" s="151">
        <f t="shared" ca="1" si="94"/>
        <v>0</v>
      </c>
      <c r="FV71" s="151">
        <f t="shared" ca="1" si="94"/>
        <v>0</v>
      </c>
      <c r="FW71" s="151">
        <f t="shared" ca="1" si="94"/>
        <v>0</v>
      </c>
      <c r="FX71" s="151">
        <f t="shared" ca="1" si="94"/>
        <v>0</v>
      </c>
      <c r="FY71" s="151">
        <f t="shared" ca="1" si="94"/>
        <v>0</v>
      </c>
      <c r="FZ71" s="151">
        <f t="shared" ca="1" si="94"/>
        <v>0</v>
      </c>
      <c r="GA71" s="151">
        <f t="shared" ca="1" si="94"/>
        <v>0</v>
      </c>
      <c r="GB71" s="151">
        <f t="shared" ca="1" si="94"/>
        <v>0</v>
      </c>
      <c r="GC71" s="151">
        <f t="shared" ca="1" si="94"/>
        <v>0</v>
      </c>
      <c r="GD71" s="151">
        <f t="shared" ca="1" si="94"/>
        <v>0</v>
      </c>
      <c r="GE71" s="151">
        <f t="shared" ca="1" si="94"/>
        <v>0</v>
      </c>
      <c r="GF71" s="151">
        <f t="shared" ca="1" si="94"/>
        <v>0</v>
      </c>
      <c r="GG71" s="151">
        <f t="shared" ca="1" si="94"/>
        <v>0</v>
      </c>
      <c r="GH71" s="151">
        <f t="shared" ca="1" si="94"/>
        <v>0</v>
      </c>
      <c r="GI71" s="151">
        <f t="shared" ca="1" si="94"/>
        <v>0</v>
      </c>
      <c r="GJ71" s="151">
        <f t="shared" ca="1" si="94"/>
        <v>0</v>
      </c>
      <c r="GK71" s="151">
        <f t="shared" ca="1" si="94"/>
        <v>0</v>
      </c>
      <c r="GL71" s="151">
        <f t="shared" ca="1" si="94"/>
        <v>0</v>
      </c>
      <c r="GM71" s="151">
        <f t="shared" ca="1" si="94"/>
        <v>0</v>
      </c>
      <c r="GN71" s="151">
        <f t="shared" ca="1" si="94"/>
        <v>0</v>
      </c>
      <c r="GO71" s="151">
        <f t="shared" ca="1" si="94"/>
        <v>0</v>
      </c>
      <c r="GP71" s="151">
        <f t="shared" ca="1" si="94"/>
        <v>0</v>
      </c>
      <c r="GQ71" s="151">
        <f t="shared" ca="1" si="94"/>
        <v>0</v>
      </c>
      <c r="GR71" s="151">
        <f t="shared" ca="1" si="94"/>
        <v>0</v>
      </c>
      <c r="GS71" s="151">
        <f t="shared" ca="1" si="94"/>
        <v>0</v>
      </c>
      <c r="GT71" s="151">
        <f t="shared" ca="1" si="94"/>
        <v>0</v>
      </c>
      <c r="GU71" s="151">
        <f t="shared" ca="1" si="94"/>
        <v>0</v>
      </c>
      <c r="GV71" s="151">
        <f t="shared" ca="1" si="94"/>
        <v>0</v>
      </c>
      <c r="GW71" s="151">
        <f t="shared" ca="1" si="94"/>
        <v>0</v>
      </c>
      <c r="GX71" s="151">
        <f t="shared" ca="1" si="94"/>
        <v>0</v>
      </c>
      <c r="GY71" s="151">
        <f t="shared" ca="1" si="94"/>
        <v>0</v>
      </c>
      <c r="GZ71" s="151">
        <f t="shared" ca="1" si="94"/>
        <v>0</v>
      </c>
      <c r="HA71" s="151">
        <f t="shared" ca="1" si="94"/>
        <v>0</v>
      </c>
      <c r="HB71" s="151">
        <f t="shared" ca="1" si="94"/>
        <v>0</v>
      </c>
      <c r="HC71" s="151">
        <f t="shared" ca="1" si="94"/>
        <v>0</v>
      </c>
      <c r="HD71" s="151">
        <f t="shared" ca="1" si="94"/>
        <v>0</v>
      </c>
      <c r="HE71" s="151">
        <f t="shared" ca="1" si="94"/>
        <v>0</v>
      </c>
      <c r="HF71" s="151">
        <f t="shared" ca="1" si="94"/>
        <v>0</v>
      </c>
      <c r="HG71" s="151">
        <f t="shared" ca="1" si="94"/>
        <v>0</v>
      </c>
      <c r="HH71" s="151">
        <f t="shared" ca="1" si="94"/>
        <v>0</v>
      </c>
      <c r="HI71" s="151">
        <f t="shared" ca="1" si="94"/>
        <v>0</v>
      </c>
      <c r="HJ71" s="151">
        <f t="shared" ca="1" si="94"/>
        <v>0</v>
      </c>
      <c r="HK71" s="151">
        <f t="shared" ca="1" si="94"/>
        <v>0</v>
      </c>
      <c r="HL71" s="151">
        <f t="shared" ca="1" si="94"/>
        <v>0</v>
      </c>
      <c r="HM71" s="151">
        <f t="shared" ca="1" si="94"/>
        <v>0</v>
      </c>
      <c r="HN71" s="151">
        <f t="shared" ca="1" si="94"/>
        <v>0</v>
      </c>
      <c r="HO71" s="151">
        <f t="shared" ca="1" si="94"/>
        <v>0</v>
      </c>
      <c r="HP71" s="151">
        <f t="shared" ca="1" si="94"/>
        <v>0</v>
      </c>
      <c r="HQ71" s="151">
        <f t="shared" ca="1" si="94"/>
        <v>0</v>
      </c>
      <c r="HR71" s="151">
        <f t="shared" ca="1" si="94"/>
        <v>0</v>
      </c>
      <c r="HS71" s="151">
        <f t="shared" ca="1" si="94"/>
        <v>0</v>
      </c>
      <c r="HT71" s="151">
        <f t="shared" ca="1" si="94"/>
        <v>0</v>
      </c>
      <c r="HU71" s="151">
        <f t="shared" ca="1" si="94"/>
        <v>0</v>
      </c>
      <c r="HV71" s="151">
        <f t="shared" ca="1" si="94"/>
        <v>0</v>
      </c>
      <c r="HW71" s="151">
        <f t="shared" ca="1" si="94"/>
        <v>0</v>
      </c>
      <c r="HX71" s="151">
        <f t="shared" ca="1" si="94"/>
        <v>0</v>
      </c>
      <c r="HY71" s="151">
        <f t="shared" ca="1" si="94"/>
        <v>0</v>
      </c>
      <c r="HZ71" s="151">
        <f t="shared" ca="1" si="94"/>
        <v>0</v>
      </c>
      <c r="IA71" s="151">
        <f t="shared" ca="1" si="94"/>
        <v>0</v>
      </c>
      <c r="IB71" s="151">
        <f t="shared" ca="1" si="94"/>
        <v>0</v>
      </c>
      <c r="IC71" s="151">
        <f t="shared" ca="1" si="94"/>
        <v>0</v>
      </c>
      <c r="ID71" s="151">
        <f t="shared" ca="1" si="94"/>
        <v>0</v>
      </c>
      <c r="IE71" s="151">
        <f t="shared" ca="1" si="94"/>
        <v>0</v>
      </c>
      <c r="IF71" s="151">
        <f t="shared" ref="IF71:KQ71" ca="1" si="95">IF($D71=0,0,(IF49*$D49+IF50*$D50+IF51*$D51+IF52*$D52+IF53*$D53+IF54*$D54+IF58*$D58+IF59*$D59+IF60*$D60+IF61*$D61+IF62*$D62+IF63*$D63)/$D71)</f>
        <v>0</v>
      </c>
      <c r="IG71" s="151">
        <f t="shared" ca="1" si="95"/>
        <v>0</v>
      </c>
      <c r="IH71" s="151">
        <f t="shared" ca="1" si="95"/>
        <v>0</v>
      </c>
      <c r="II71" s="151">
        <f t="shared" ca="1" si="95"/>
        <v>0</v>
      </c>
      <c r="IJ71" s="151">
        <f t="shared" ca="1" si="95"/>
        <v>0</v>
      </c>
      <c r="IK71" s="151">
        <f t="shared" ca="1" si="95"/>
        <v>0</v>
      </c>
      <c r="IL71" s="151">
        <f t="shared" ca="1" si="95"/>
        <v>0</v>
      </c>
      <c r="IM71" s="151">
        <f t="shared" ca="1" si="95"/>
        <v>0</v>
      </c>
      <c r="IN71" s="151">
        <f t="shared" ca="1" si="95"/>
        <v>0</v>
      </c>
      <c r="IO71" s="151">
        <f t="shared" ca="1" si="95"/>
        <v>0</v>
      </c>
      <c r="IP71" s="151">
        <f t="shared" ca="1" si="95"/>
        <v>0</v>
      </c>
      <c r="IQ71" s="151">
        <f t="shared" ca="1" si="95"/>
        <v>0</v>
      </c>
      <c r="IR71" s="151">
        <f t="shared" ca="1" si="95"/>
        <v>0</v>
      </c>
      <c r="IS71" s="151">
        <f t="shared" ca="1" si="95"/>
        <v>0</v>
      </c>
      <c r="IT71" s="151">
        <f t="shared" ca="1" si="95"/>
        <v>0</v>
      </c>
      <c r="IU71" s="151">
        <f t="shared" ca="1" si="95"/>
        <v>0</v>
      </c>
      <c r="IV71" s="151">
        <f t="shared" ca="1" si="95"/>
        <v>0</v>
      </c>
      <c r="IW71" s="151">
        <f t="shared" ca="1" si="95"/>
        <v>0</v>
      </c>
      <c r="IX71" s="151">
        <f t="shared" ca="1" si="95"/>
        <v>0</v>
      </c>
      <c r="IY71" s="151">
        <f t="shared" ca="1" si="95"/>
        <v>0</v>
      </c>
      <c r="IZ71" s="151">
        <f t="shared" ca="1" si="95"/>
        <v>0</v>
      </c>
      <c r="JA71" s="151">
        <f t="shared" ca="1" si="95"/>
        <v>0</v>
      </c>
      <c r="JB71" s="151">
        <f t="shared" ca="1" si="95"/>
        <v>0</v>
      </c>
      <c r="JC71" s="151">
        <f t="shared" ca="1" si="95"/>
        <v>0</v>
      </c>
      <c r="JD71" s="151">
        <f t="shared" ca="1" si="95"/>
        <v>0</v>
      </c>
      <c r="JE71" s="151">
        <f t="shared" ca="1" si="95"/>
        <v>0</v>
      </c>
      <c r="JF71" s="151">
        <f t="shared" ca="1" si="95"/>
        <v>0</v>
      </c>
      <c r="JG71" s="151">
        <f t="shared" ca="1" si="95"/>
        <v>0</v>
      </c>
      <c r="JH71" s="151">
        <f t="shared" ca="1" si="95"/>
        <v>0</v>
      </c>
      <c r="JI71" s="151">
        <f t="shared" ca="1" si="95"/>
        <v>0</v>
      </c>
      <c r="JJ71" s="151">
        <f t="shared" ca="1" si="95"/>
        <v>0</v>
      </c>
      <c r="JK71" s="151">
        <f t="shared" ca="1" si="95"/>
        <v>0</v>
      </c>
      <c r="JL71" s="151">
        <f t="shared" ca="1" si="95"/>
        <v>0</v>
      </c>
      <c r="JM71" s="151">
        <f t="shared" ca="1" si="95"/>
        <v>0</v>
      </c>
      <c r="JN71" s="151">
        <f t="shared" ca="1" si="95"/>
        <v>0</v>
      </c>
      <c r="JO71" s="151">
        <f t="shared" ca="1" si="95"/>
        <v>0</v>
      </c>
      <c r="JP71" s="151">
        <f t="shared" ca="1" si="95"/>
        <v>0</v>
      </c>
      <c r="JQ71" s="151">
        <f t="shared" ca="1" si="95"/>
        <v>0</v>
      </c>
      <c r="JR71" s="151">
        <f t="shared" ca="1" si="95"/>
        <v>0</v>
      </c>
      <c r="JS71" s="151">
        <f t="shared" ca="1" si="95"/>
        <v>0</v>
      </c>
      <c r="JT71" s="151">
        <f t="shared" ca="1" si="95"/>
        <v>0</v>
      </c>
      <c r="JU71" s="151">
        <f t="shared" ca="1" si="95"/>
        <v>0</v>
      </c>
      <c r="JV71" s="151">
        <f t="shared" ca="1" si="95"/>
        <v>0</v>
      </c>
      <c r="JW71" s="151">
        <f t="shared" ca="1" si="95"/>
        <v>0</v>
      </c>
      <c r="JX71" s="151">
        <f t="shared" ca="1" si="95"/>
        <v>0</v>
      </c>
      <c r="JY71" s="151">
        <f t="shared" ca="1" si="95"/>
        <v>0</v>
      </c>
      <c r="JZ71" s="151">
        <f t="shared" ca="1" si="95"/>
        <v>0</v>
      </c>
      <c r="KA71" s="151">
        <f t="shared" ca="1" si="95"/>
        <v>0</v>
      </c>
      <c r="KB71" s="151">
        <f t="shared" ca="1" si="95"/>
        <v>0</v>
      </c>
      <c r="KC71" s="151">
        <f t="shared" ca="1" si="95"/>
        <v>0</v>
      </c>
      <c r="KD71" s="151">
        <f t="shared" ca="1" si="95"/>
        <v>0</v>
      </c>
      <c r="KE71" s="151">
        <f t="shared" ca="1" si="95"/>
        <v>0</v>
      </c>
      <c r="KF71" s="151">
        <f t="shared" ca="1" si="95"/>
        <v>0</v>
      </c>
      <c r="KG71" s="151">
        <f t="shared" ca="1" si="95"/>
        <v>0</v>
      </c>
      <c r="KH71" s="151">
        <f t="shared" ca="1" si="95"/>
        <v>0</v>
      </c>
      <c r="KI71" s="151">
        <f t="shared" ca="1" si="95"/>
        <v>0</v>
      </c>
      <c r="KJ71" s="151">
        <f t="shared" ca="1" si="95"/>
        <v>0</v>
      </c>
      <c r="KK71" s="151">
        <f t="shared" ca="1" si="95"/>
        <v>0</v>
      </c>
      <c r="KL71" s="151">
        <f t="shared" ca="1" si="95"/>
        <v>0</v>
      </c>
      <c r="KM71" s="151">
        <f t="shared" ca="1" si="95"/>
        <v>0</v>
      </c>
      <c r="KN71" s="151">
        <f t="shared" ca="1" si="95"/>
        <v>0</v>
      </c>
      <c r="KO71" s="151">
        <f t="shared" ca="1" si="95"/>
        <v>0</v>
      </c>
      <c r="KP71" s="151">
        <f t="shared" ca="1" si="95"/>
        <v>0</v>
      </c>
      <c r="KQ71" s="151">
        <f t="shared" ca="1" si="95"/>
        <v>0</v>
      </c>
      <c r="KR71" s="151">
        <f t="shared" ref="KR71:NC71" ca="1" si="96">IF($D71=0,0,(KR49*$D49+KR50*$D50+KR51*$D51+KR52*$D52+KR53*$D53+KR54*$D54+KR58*$D58+KR59*$D59+KR60*$D60+KR61*$D61+KR62*$D62+KR63*$D63)/$D71)</f>
        <v>0</v>
      </c>
      <c r="KS71" s="151">
        <f t="shared" ca="1" si="96"/>
        <v>0</v>
      </c>
      <c r="KT71" s="151">
        <f t="shared" ca="1" si="96"/>
        <v>0</v>
      </c>
      <c r="KU71" s="151">
        <f t="shared" ca="1" si="96"/>
        <v>0</v>
      </c>
      <c r="KV71" s="151">
        <f t="shared" ca="1" si="96"/>
        <v>0</v>
      </c>
      <c r="KW71" s="151">
        <f t="shared" ca="1" si="96"/>
        <v>0</v>
      </c>
      <c r="KX71" s="151">
        <f t="shared" ca="1" si="96"/>
        <v>0</v>
      </c>
      <c r="KY71" s="151">
        <f t="shared" ca="1" si="96"/>
        <v>0</v>
      </c>
      <c r="KZ71" s="151">
        <f t="shared" ca="1" si="96"/>
        <v>0</v>
      </c>
      <c r="LA71" s="151">
        <f t="shared" ca="1" si="96"/>
        <v>0</v>
      </c>
      <c r="LB71" s="151">
        <f t="shared" ca="1" si="96"/>
        <v>0</v>
      </c>
      <c r="LC71" s="151">
        <f t="shared" ca="1" si="96"/>
        <v>0</v>
      </c>
      <c r="LD71" s="151">
        <f t="shared" ca="1" si="96"/>
        <v>0</v>
      </c>
      <c r="LE71" s="151">
        <f t="shared" ca="1" si="96"/>
        <v>0</v>
      </c>
      <c r="LF71" s="151">
        <f t="shared" ca="1" si="96"/>
        <v>0</v>
      </c>
      <c r="LG71" s="151">
        <f t="shared" ca="1" si="96"/>
        <v>0</v>
      </c>
      <c r="LH71" s="151">
        <f t="shared" ca="1" si="96"/>
        <v>0</v>
      </c>
      <c r="LI71" s="151">
        <f t="shared" ca="1" si="96"/>
        <v>0</v>
      </c>
      <c r="LJ71" s="151">
        <f t="shared" ca="1" si="96"/>
        <v>0</v>
      </c>
      <c r="LK71" s="151">
        <f t="shared" ca="1" si="96"/>
        <v>0</v>
      </c>
      <c r="LL71" s="151">
        <f t="shared" ca="1" si="96"/>
        <v>0</v>
      </c>
      <c r="LM71" s="151">
        <f t="shared" ca="1" si="96"/>
        <v>0</v>
      </c>
      <c r="LN71" s="151">
        <f t="shared" ca="1" si="96"/>
        <v>0</v>
      </c>
      <c r="LO71" s="151">
        <f t="shared" ca="1" si="96"/>
        <v>0</v>
      </c>
      <c r="LP71" s="151">
        <f t="shared" ca="1" si="96"/>
        <v>0</v>
      </c>
      <c r="LQ71" s="151">
        <f t="shared" ca="1" si="96"/>
        <v>0</v>
      </c>
      <c r="LR71" s="151">
        <f t="shared" ca="1" si="96"/>
        <v>0</v>
      </c>
      <c r="LS71" s="151">
        <f t="shared" ca="1" si="96"/>
        <v>0</v>
      </c>
      <c r="LT71" s="151">
        <f t="shared" ca="1" si="96"/>
        <v>0</v>
      </c>
      <c r="LU71" s="151">
        <f t="shared" ca="1" si="96"/>
        <v>0</v>
      </c>
      <c r="LV71" s="151">
        <f t="shared" ca="1" si="96"/>
        <v>0</v>
      </c>
      <c r="LW71" s="151">
        <f t="shared" ca="1" si="96"/>
        <v>0</v>
      </c>
      <c r="LX71" s="151">
        <f t="shared" ca="1" si="96"/>
        <v>0</v>
      </c>
      <c r="LY71" s="151">
        <f t="shared" ca="1" si="96"/>
        <v>0</v>
      </c>
      <c r="LZ71" s="151">
        <f t="shared" ca="1" si="96"/>
        <v>0</v>
      </c>
      <c r="MA71" s="151">
        <f t="shared" ca="1" si="96"/>
        <v>0</v>
      </c>
      <c r="MB71" s="151">
        <f t="shared" ca="1" si="96"/>
        <v>0</v>
      </c>
      <c r="MC71" s="151">
        <f t="shared" ca="1" si="96"/>
        <v>0</v>
      </c>
      <c r="MD71" s="151">
        <f t="shared" ca="1" si="96"/>
        <v>0</v>
      </c>
      <c r="ME71" s="151">
        <f t="shared" ca="1" si="96"/>
        <v>0</v>
      </c>
      <c r="MF71" s="151">
        <f t="shared" ca="1" si="96"/>
        <v>0</v>
      </c>
      <c r="MG71" s="151">
        <f t="shared" ca="1" si="96"/>
        <v>0</v>
      </c>
      <c r="MH71" s="151">
        <f t="shared" ca="1" si="96"/>
        <v>0</v>
      </c>
      <c r="MI71" s="151">
        <f t="shared" ca="1" si="96"/>
        <v>0</v>
      </c>
      <c r="MJ71" s="151">
        <f t="shared" ca="1" si="96"/>
        <v>0</v>
      </c>
      <c r="MK71" s="151">
        <f t="shared" ca="1" si="96"/>
        <v>0</v>
      </c>
      <c r="ML71" s="151">
        <f t="shared" ca="1" si="96"/>
        <v>0</v>
      </c>
      <c r="MM71" s="151">
        <f t="shared" ca="1" si="96"/>
        <v>0</v>
      </c>
      <c r="MN71" s="151">
        <f t="shared" ca="1" si="96"/>
        <v>0</v>
      </c>
      <c r="MO71" s="151">
        <f t="shared" ca="1" si="96"/>
        <v>0</v>
      </c>
      <c r="MP71" s="151">
        <f t="shared" ca="1" si="96"/>
        <v>0</v>
      </c>
      <c r="MQ71" s="151">
        <f t="shared" ca="1" si="96"/>
        <v>0</v>
      </c>
      <c r="MR71" s="151">
        <f t="shared" ca="1" si="96"/>
        <v>0</v>
      </c>
      <c r="MS71" s="151">
        <f t="shared" ca="1" si="96"/>
        <v>0</v>
      </c>
      <c r="MT71" s="151">
        <f t="shared" ca="1" si="96"/>
        <v>0</v>
      </c>
      <c r="MU71" s="151">
        <f t="shared" ca="1" si="96"/>
        <v>0</v>
      </c>
      <c r="MV71" s="151">
        <f t="shared" ca="1" si="96"/>
        <v>0</v>
      </c>
      <c r="MW71" s="151">
        <f t="shared" ca="1" si="96"/>
        <v>0</v>
      </c>
      <c r="MX71" s="151">
        <f t="shared" ca="1" si="96"/>
        <v>0</v>
      </c>
      <c r="MY71" s="151">
        <f t="shared" ca="1" si="96"/>
        <v>0</v>
      </c>
      <c r="MZ71" s="151">
        <f t="shared" ca="1" si="96"/>
        <v>0</v>
      </c>
      <c r="NA71" s="151">
        <f t="shared" ca="1" si="96"/>
        <v>0</v>
      </c>
      <c r="NB71" s="151">
        <f t="shared" ca="1" si="96"/>
        <v>0</v>
      </c>
      <c r="NC71" s="151">
        <f t="shared" ca="1" si="96"/>
        <v>0</v>
      </c>
      <c r="ND71" s="151">
        <f t="shared" ref="ND71:PO71" ca="1" si="97">IF($D71=0,0,(ND49*$D49+ND50*$D50+ND51*$D51+ND52*$D52+ND53*$D53+ND54*$D54+ND58*$D58+ND59*$D59+ND60*$D60+ND61*$D61+ND62*$D62+ND63*$D63)/$D71)</f>
        <v>0</v>
      </c>
      <c r="NE71" s="151">
        <f t="shared" ca="1" si="97"/>
        <v>0</v>
      </c>
      <c r="NF71" s="151">
        <f t="shared" ca="1" si="97"/>
        <v>0</v>
      </c>
      <c r="NG71" s="151">
        <f t="shared" ca="1" si="97"/>
        <v>0</v>
      </c>
      <c r="NH71" s="151">
        <f t="shared" ca="1" si="97"/>
        <v>0</v>
      </c>
      <c r="NI71" s="151">
        <f t="shared" ca="1" si="97"/>
        <v>0</v>
      </c>
      <c r="NJ71" s="151">
        <f t="shared" ca="1" si="97"/>
        <v>0</v>
      </c>
      <c r="NK71" s="151">
        <f t="shared" ca="1" si="97"/>
        <v>0</v>
      </c>
      <c r="NL71" s="151">
        <f t="shared" ca="1" si="97"/>
        <v>0</v>
      </c>
      <c r="NM71" s="151">
        <f t="shared" ca="1" si="97"/>
        <v>0</v>
      </c>
      <c r="NN71" s="151">
        <f t="shared" ca="1" si="97"/>
        <v>0</v>
      </c>
      <c r="NO71" s="151">
        <f t="shared" ca="1" si="97"/>
        <v>0</v>
      </c>
      <c r="NP71" s="151">
        <f t="shared" ca="1" si="97"/>
        <v>0</v>
      </c>
      <c r="NQ71" s="151">
        <f t="shared" ca="1" si="97"/>
        <v>0</v>
      </c>
      <c r="NR71" s="151">
        <f t="shared" ca="1" si="97"/>
        <v>0</v>
      </c>
      <c r="NS71" s="151">
        <f t="shared" ca="1" si="97"/>
        <v>0</v>
      </c>
      <c r="NT71" s="151">
        <f t="shared" ca="1" si="97"/>
        <v>0</v>
      </c>
      <c r="NU71" s="151">
        <f t="shared" ca="1" si="97"/>
        <v>0</v>
      </c>
      <c r="NV71" s="151">
        <f t="shared" ca="1" si="97"/>
        <v>0</v>
      </c>
      <c r="NW71" s="151">
        <f t="shared" ca="1" si="97"/>
        <v>0</v>
      </c>
      <c r="NX71" s="151">
        <f t="shared" ca="1" si="97"/>
        <v>0</v>
      </c>
      <c r="NY71" s="151">
        <f t="shared" ca="1" si="97"/>
        <v>0</v>
      </c>
      <c r="NZ71" s="151">
        <f t="shared" ca="1" si="97"/>
        <v>0</v>
      </c>
      <c r="OA71" s="151">
        <f t="shared" ca="1" si="97"/>
        <v>0</v>
      </c>
      <c r="OB71" s="151">
        <f t="shared" ca="1" si="97"/>
        <v>0</v>
      </c>
      <c r="OC71" s="151">
        <f t="shared" ca="1" si="97"/>
        <v>0</v>
      </c>
      <c r="OD71" s="151">
        <f t="shared" ca="1" si="97"/>
        <v>0</v>
      </c>
      <c r="OE71" s="151">
        <f t="shared" ca="1" si="97"/>
        <v>0</v>
      </c>
      <c r="OF71" s="151">
        <f t="shared" ca="1" si="97"/>
        <v>0</v>
      </c>
      <c r="OG71" s="151">
        <f t="shared" ca="1" si="97"/>
        <v>0</v>
      </c>
      <c r="OH71" s="151">
        <f t="shared" ca="1" si="97"/>
        <v>0</v>
      </c>
      <c r="OI71" s="151">
        <f t="shared" ca="1" si="97"/>
        <v>0</v>
      </c>
      <c r="OJ71" s="151">
        <f t="shared" ca="1" si="97"/>
        <v>0</v>
      </c>
      <c r="OK71" s="151">
        <f t="shared" ca="1" si="97"/>
        <v>0</v>
      </c>
      <c r="OL71" s="151">
        <f t="shared" ca="1" si="97"/>
        <v>0</v>
      </c>
      <c r="OM71" s="151">
        <f t="shared" ca="1" si="97"/>
        <v>0</v>
      </c>
      <c r="ON71" s="151">
        <f t="shared" ca="1" si="97"/>
        <v>0</v>
      </c>
      <c r="OO71" s="151">
        <f t="shared" ca="1" si="97"/>
        <v>0</v>
      </c>
      <c r="OP71" s="151">
        <f t="shared" ca="1" si="97"/>
        <v>0</v>
      </c>
      <c r="OQ71" s="151">
        <f t="shared" ca="1" si="97"/>
        <v>0</v>
      </c>
      <c r="OR71" s="151">
        <f t="shared" ca="1" si="97"/>
        <v>0</v>
      </c>
      <c r="OS71" s="151">
        <f t="shared" ca="1" si="97"/>
        <v>0</v>
      </c>
      <c r="OT71" s="151">
        <f t="shared" ca="1" si="97"/>
        <v>0</v>
      </c>
      <c r="OU71" s="151">
        <f t="shared" ca="1" si="97"/>
        <v>0</v>
      </c>
      <c r="OV71" s="151">
        <f t="shared" ca="1" si="97"/>
        <v>0</v>
      </c>
      <c r="OW71" s="151">
        <f t="shared" ca="1" si="97"/>
        <v>0</v>
      </c>
      <c r="OX71" s="151">
        <f t="shared" ca="1" si="97"/>
        <v>0</v>
      </c>
      <c r="OY71" s="151">
        <f t="shared" ca="1" si="97"/>
        <v>0</v>
      </c>
      <c r="OZ71" s="151">
        <f t="shared" ca="1" si="97"/>
        <v>0</v>
      </c>
      <c r="PA71" s="151">
        <f t="shared" ca="1" si="97"/>
        <v>0</v>
      </c>
      <c r="PB71" s="151">
        <f t="shared" ca="1" si="97"/>
        <v>0</v>
      </c>
      <c r="PC71" s="151">
        <f t="shared" ca="1" si="97"/>
        <v>0</v>
      </c>
      <c r="PD71" s="151">
        <f t="shared" ca="1" si="97"/>
        <v>0</v>
      </c>
      <c r="PE71" s="151">
        <f t="shared" ca="1" si="97"/>
        <v>0</v>
      </c>
      <c r="PF71" s="151">
        <f t="shared" ca="1" si="97"/>
        <v>0</v>
      </c>
      <c r="PG71" s="151">
        <f t="shared" ca="1" si="97"/>
        <v>0</v>
      </c>
      <c r="PH71" s="151">
        <f t="shared" ca="1" si="97"/>
        <v>0</v>
      </c>
      <c r="PI71" s="151">
        <f t="shared" ca="1" si="97"/>
        <v>0</v>
      </c>
      <c r="PJ71" s="151">
        <f t="shared" ca="1" si="97"/>
        <v>0</v>
      </c>
      <c r="PK71" s="151">
        <f t="shared" ca="1" si="97"/>
        <v>0</v>
      </c>
      <c r="PL71" s="151">
        <f t="shared" ca="1" si="97"/>
        <v>0</v>
      </c>
      <c r="PM71" s="151">
        <f t="shared" ca="1" si="97"/>
        <v>0</v>
      </c>
      <c r="PN71" s="151">
        <f t="shared" ca="1" si="97"/>
        <v>0</v>
      </c>
      <c r="PO71" s="151">
        <f t="shared" ca="1" si="97"/>
        <v>0</v>
      </c>
      <c r="PP71" s="151">
        <f t="shared" ref="PP71:SA71" ca="1" si="98">IF($D71=0,0,(PP49*$D49+PP50*$D50+PP51*$D51+PP52*$D52+PP53*$D53+PP54*$D54+PP58*$D58+PP59*$D59+PP60*$D60+PP61*$D61+PP62*$D62+PP63*$D63)/$D71)</f>
        <v>0</v>
      </c>
      <c r="PQ71" s="151">
        <f t="shared" ca="1" si="98"/>
        <v>0</v>
      </c>
      <c r="PR71" s="151">
        <f t="shared" ca="1" si="98"/>
        <v>0</v>
      </c>
      <c r="PS71" s="151">
        <f t="shared" ca="1" si="98"/>
        <v>0</v>
      </c>
      <c r="PT71" s="151">
        <f t="shared" ca="1" si="98"/>
        <v>0</v>
      </c>
      <c r="PU71" s="151">
        <f t="shared" ca="1" si="98"/>
        <v>0</v>
      </c>
      <c r="PV71" s="151">
        <f t="shared" ca="1" si="98"/>
        <v>0</v>
      </c>
      <c r="PW71" s="151">
        <f t="shared" ca="1" si="98"/>
        <v>0</v>
      </c>
      <c r="PX71" s="151">
        <f t="shared" ca="1" si="98"/>
        <v>0</v>
      </c>
      <c r="PY71" s="151">
        <f t="shared" ca="1" si="98"/>
        <v>0</v>
      </c>
      <c r="PZ71" s="151">
        <f t="shared" ca="1" si="98"/>
        <v>0</v>
      </c>
      <c r="QA71" s="151">
        <f t="shared" ca="1" si="98"/>
        <v>0</v>
      </c>
      <c r="QB71" s="151">
        <f t="shared" ca="1" si="98"/>
        <v>0</v>
      </c>
      <c r="QC71" s="151">
        <f t="shared" ca="1" si="98"/>
        <v>0</v>
      </c>
      <c r="QD71" s="151">
        <f t="shared" ca="1" si="98"/>
        <v>0</v>
      </c>
      <c r="QE71" s="151">
        <f t="shared" ca="1" si="98"/>
        <v>0</v>
      </c>
      <c r="QF71" s="151">
        <f t="shared" ca="1" si="98"/>
        <v>0</v>
      </c>
      <c r="QG71" s="151">
        <f t="shared" ca="1" si="98"/>
        <v>0</v>
      </c>
      <c r="QH71" s="151">
        <f t="shared" ca="1" si="98"/>
        <v>0</v>
      </c>
      <c r="QI71" s="151">
        <f t="shared" ca="1" si="98"/>
        <v>0</v>
      </c>
      <c r="QJ71" s="151">
        <f t="shared" ca="1" si="98"/>
        <v>0</v>
      </c>
      <c r="QK71" s="151">
        <f t="shared" ca="1" si="98"/>
        <v>0</v>
      </c>
      <c r="QL71" s="151">
        <f t="shared" ca="1" si="98"/>
        <v>0</v>
      </c>
      <c r="QM71" s="151">
        <f t="shared" ca="1" si="98"/>
        <v>0</v>
      </c>
      <c r="QN71" s="151">
        <f t="shared" ca="1" si="98"/>
        <v>0</v>
      </c>
      <c r="QO71" s="151">
        <f t="shared" ca="1" si="98"/>
        <v>0</v>
      </c>
      <c r="QP71" s="151">
        <f t="shared" ca="1" si="98"/>
        <v>0</v>
      </c>
      <c r="QQ71" s="151">
        <f t="shared" ca="1" si="98"/>
        <v>0</v>
      </c>
      <c r="QR71" s="151">
        <f t="shared" ca="1" si="98"/>
        <v>0</v>
      </c>
      <c r="QS71" s="151">
        <f t="shared" ca="1" si="98"/>
        <v>0</v>
      </c>
      <c r="QT71" s="151">
        <f t="shared" ca="1" si="98"/>
        <v>0</v>
      </c>
      <c r="QU71" s="151">
        <f t="shared" ca="1" si="98"/>
        <v>0</v>
      </c>
      <c r="QV71" s="151">
        <f t="shared" ca="1" si="98"/>
        <v>0</v>
      </c>
      <c r="QW71" s="151">
        <f t="shared" ca="1" si="98"/>
        <v>0</v>
      </c>
      <c r="QX71" s="151">
        <f t="shared" ca="1" si="98"/>
        <v>0</v>
      </c>
      <c r="QY71" s="151">
        <f t="shared" ca="1" si="98"/>
        <v>0</v>
      </c>
      <c r="QZ71" s="151">
        <f t="shared" ca="1" si="98"/>
        <v>0</v>
      </c>
      <c r="RA71" s="151">
        <f t="shared" ca="1" si="98"/>
        <v>0</v>
      </c>
      <c r="RB71" s="151">
        <f t="shared" ca="1" si="98"/>
        <v>0</v>
      </c>
      <c r="RC71" s="151">
        <f t="shared" ca="1" si="98"/>
        <v>0</v>
      </c>
      <c r="RD71" s="151">
        <f t="shared" ca="1" si="98"/>
        <v>0</v>
      </c>
      <c r="RE71" s="151">
        <f t="shared" ca="1" si="98"/>
        <v>0</v>
      </c>
      <c r="RF71" s="151">
        <f t="shared" ca="1" si="98"/>
        <v>0</v>
      </c>
      <c r="RG71" s="151">
        <f t="shared" ca="1" si="98"/>
        <v>0</v>
      </c>
      <c r="RH71" s="151">
        <f t="shared" ca="1" si="98"/>
        <v>0</v>
      </c>
      <c r="RI71" s="151">
        <f t="shared" ca="1" si="98"/>
        <v>0</v>
      </c>
      <c r="RJ71" s="151">
        <f t="shared" ca="1" si="98"/>
        <v>0</v>
      </c>
      <c r="RK71" s="151">
        <f t="shared" ca="1" si="98"/>
        <v>0</v>
      </c>
      <c r="RL71" s="151">
        <f t="shared" ca="1" si="98"/>
        <v>0</v>
      </c>
      <c r="RM71" s="151">
        <f t="shared" ca="1" si="98"/>
        <v>0</v>
      </c>
      <c r="RN71" s="151">
        <f t="shared" ca="1" si="98"/>
        <v>0</v>
      </c>
      <c r="RO71" s="151">
        <f t="shared" ca="1" si="98"/>
        <v>0</v>
      </c>
      <c r="RP71" s="151">
        <f t="shared" ca="1" si="98"/>
        <v>0</v>
      </c>
      <c r="RQ71" s="151">
        <f t="shared" ca="1" si="98"/>
        <v>0</v>
      </c>
      <c r="RR71" s="151">
        <f t="shared" ca="1" si="98"/>
        <v>0</v>
      </c>
      <c r="RS71" s="151">
        <f t="shared" ca="1" si="98"/>
        <v>0</v>
      </c>
      <c r="RT71" s="151">
        <f t="shared" ca="1" si="98"/>
        <v>0</v>
      </c>
      <c r="RU71" s="151">
        <f t="shared" ca="1" si="98"/>
        <v>0</v>
      </c>
      <c r="RV71" s="151">
        <f t="shared" ca="1" si="98"/>
        <v>0</v>
      </c>
      <c r="RW71" s="151">
        <f t="shared" ca="1" si="98"/>
        <v>0</v>
      </c>
      <c r="RX71" s="151">
        <f t="shared" ca="1" si="98"/>
        <v>0</v>
      </c>
      <c r="RY71" s="151">
        <f t="shared" ca="1" si="98"/>
        <v>0</v>
      </c>
      <c r="RZ71" s="151">
        <f t="shared" ca="1" si="98"/>
        <v>0</v>
      </c>
      <c r="SA71" s="151">
        <f t="shared" ca="1" si="98"/>
        <v>0</v>
      </c>
      <c r="SB71" s="151">
        <f t="shared" ref="SB71:UM71" ca="1" si="99">IF($D71=0,0,(SB49*$D49+SB50*$D50+SB51*$D51+SB52*$D52+SB53*$D53+SB54*$D54+SB58*$D58+SB59*$D59+SB60*$D60+SB61*$D61+SB62*$D62+SB63*$D63)/$D71)</f>
        <v>0</v>
      </c>
      <c r="SC71" s="151">
        <f t="shared" ca="1" si="99"/>
        <v>0</v>
      </c>
      <c r="SD71" s="151">
        <f t="shared" ca="1" si="99"/>
        <v>0</v>
      </c>
      <c r="SE71" s="151">
        <f t="shared" ca="1" si="99"/>
        <v>0</v>
      </c>
      <c r="SF71" s="151">
        <f t="shared" ca="1" si="99"/>
        <v>0</v>
      </c>
      <c r="SG71" s="151">
        <f t="shared" ca="1" si="99"/>
        <v>0</v>
      </c>
      <c r="SH71" s="151">
        <f t="shared" ca="1" si="99"/>
        <v>0</v>
      </c>
      <c r="SI71" s="151">
        <f t="shared" ca="1" si="99"/>
        <v>0</v>
      </c>
      <c r="SJ71" s="151">
        <f t="shared" ca="1" si="99"/>
        <v>0</v>
      </c>
      <c r="SK71" s="151">
        <f t="shared" ca="1" si="99"/>
        <v>0</v>
      </c>
      <c r="SL71" s="151">
        <f t="shared" ca="1" si="99"/>
        <v>0</v>
      </c>
      <c r="SM71" s="151">
        <f t="shared" ca="1" si="99"/>
        <v>0</v>
      </c>
      <c r="SN71" s="151">
        <f t="shared" ca="1" si="99"/>
        <v>0</v>
      </c>
      <c r="SO71" s="151">
        <f t="shared" ca="1" si="99"/>
        <v>0</v>
      </c>
      <c r="SP71" s="151">
        <f t="shared" ca="1" si="99"/>
        <v>0</v>
      </c>
      <c r="SQ71" s="151">
        <f t="shared" ca="1" si="99"/>
        <v>0</v>
      </c>
      <c r="SR71" s="151">
        <f t="shared" ca="1" si="99"/>
        <v>0</v>
      </c>
      <c r="SS71" s="151">
        <f t="shared" ca="1" si="99"/>
        <v>0</v>
      </c>
      <c r="ST71" s="151">
        <f t="shared" ca="1" si="99"/>
        <v>0</v>
      </c>
      <c r="SU71" s="151">
        <f t="shared" ca="1" si="99"/>
        <v>0</v>
      </c>
      <c r="SV71" s="151">
        <f t="shared" ca="1" si="99"/>
        <v>0</v>
      </c>
      <c r="SW71" s="151">
        <f t="shared" ca="1" si="99"/>
        <v>0</v>
      </c>
      <c r="SX71" s="151">
        <f t="shared" ca="1" si="99"/>
        <v>0</v>
      </c>
      <c r="SY71" s="151">
        <f t="shared" ca="1" si="99"/>
        <v>0</v>
      </c>
      <c r="SZ71" s="151">
        <f t="shared" ca="1" si="99"/>
        <v>0</v>
      </c>
      <c r="TA71" s="151">
        <f t="shared" ca="1" si="99"/>
        <v>0</v>
      </c>
      <c r="TB71" s="151">
        <f t="shared" ca="1" si="99"/>
        <v>0</v>
      </c>
      <c r="TC71" s="151">
        <f t="shared" ca="1" si="99"/>
        <v>0</v>
      </c>
      <c r="TD71" s="151">
        <f t="shared" ca="1" si="99"/>
        <v>0</v>
      </c>
      <c r="TE71" s="151">
        <f t="shared" ca="1" si="99"/>
        <v>0</v>
      </c>
      <c r="TF71" s="151">
        <f t="shared" ca="1" si="99"/>
        <v>0</v>
      </c>
      <c r="TG71" s="151">
        <f t="shared" ca="1" si="99"/>
        <v>0</v>
      </c>
      <c r="TH71" s="151">
        <f t="shared" ca="1" si="99"/>
        <v>0</v>
      </c>
      <c r="TI71" s="151">
        <f t="shared" ca="1" si="99"/>
        <v>0</v>
      </c>
      <c r="TJ71" s="151">
        <f t="shared" ca="1" si="99"/>
        <v>0</v>
      </c>
      <c r="TK71" s="151">
        <f t="shared" ca="1" si="99"/>
        <v>0</v>
      </c>
      <c r="TL71" s="151">
        <f t="shared" ca="1" si="99"/>
        <v>0</v>
      </c>
      <c r="TM71" s="151">
        <f t="shared" ca="1" si="99"/>
        <v>0</v>
      </c>
      <c r="TN71" s="151">
        <f t="shared" ca="1" si="99"/>
        <v>0</v>
      </c>
      <c r="TO71" s="151">
        <f t="shared" ca="1" si="99"/>
        <v>0</v>
      </c>
      <c r="TP71" s="151">
        <f t="shared" ca="1" si="99"/>
        <v>0</v>
      </c>
      <c r="TQ71" s="151">
        <f t="shared" ca="1" si="99"/>
        <v>0</v>
      </c>
      <c r="TR71" s="151">
        <f t="shared" ca="1" si="99"/>
        <v>0</v>
      </c>
      <c r="TS71" s="151">
        <f t="shared" ca="1" si="99"/>
        <v>0</v>
      </c>
      <c r="TT71" s="151">
        <f t="shared" ca="1" si="99"/>
        <v>0</v>
      </c>
      <c r="TU71" s="151">
        <f t="shared" ca="1" si="99"/>
        <v>0</v>
      </c>
      <c r="TV71" s="151">
        <f t="shared" ca="1" si="99"/>
        <v>0</v>
      </c>
      <c r="TW71" s="151">
        <f t="shared" ca="1" si="99"/>
        <v>0</v>
      </c>
      <c r="TX71" s="151">
        <f t="shared" ca="1" si="99"/>
        <v>0</v>
      </c>
      <c r="TY71" s="151">
        <f t="shared" ca="1" si="99"/>
        <v>0</v>
      </c>
      <c r="TZ71" s="151">
        <f t="shared" ca="1" si="99"/>
        <v>0</v>
      </c>
      <c r="UA71" s="151">
        <f t="shared" ca="1" si="99"/>
        <v>0</v>
      </c>
      <c r="UB71" s="151">
        <f t="shared" ca="1" si="99"/>
        <v>0</v>
      </c>
      <c r="UC71" s="151">
        <f t="shared" ca="1" si="99"/>
        <v>0</v>
      </c>
      <c r="UD71" s="151">
        <f t="shared" ca="1" si="99"/>
        <v>0</v>
      </c>
      <c r="UE71" s="151">
        <f t="shared" ca="1" si="99"/>
        <v>0</v>
      </c>
      <c r="UF71" s="151">
        <f t="shared" ca="1" si="99"/>
        <v>0</v>
      </c>
      <c r="UG71" s="151">
        <f t="shared" ca="1" si="99"/>
        <v>0</v>
      </c>
      <c r="UH71" s="151">
        <f t="shared" ca="1" si="99"/>
        <v>0</v>
      </c>
      <c r="UI71" s="151">
        <f t="shared" ca="1" si="99"/>
        <v>0</v>
      </c>
      <c r="UJ71" s="151">
        <f t="shared" ca="1" si="99"/>
        <v>0</v>
      </c>
      <c r="UK71" s="151">
        <f t="shared" ca="1" si="99"/>
        <v>0</v>
      </c>
      <c r="UL71" s="151">
        <f t="shared" ca="1" si="99"/>
        <v>0</v>
      </c>
      <c r="UM71" s="151">
        <f t="shared" ca="1" si="99"/>
        <v>0</v>
      </c>
      <c r="UN71" s="151">
        <f t="shared" ref="UN71:WY71" ca="1" si="100">IF($D71=0,0,(UN49*$D49+UN50*$D50+UN51*$D51+UN52*$D52+UN53*$D53+UN54*$D54+UN58*$D58+UN59*$D59+UN60*$D60+UN61*$D61+UN62*$D62+UN63*$D63)/$D71)</f>
        <v>0</v>
      </c>
      <c r="UO71" s="151">
        <f t="shared" ca="1" si="100"/>
        <v>0</v>
      </c>
      <c r="UP71" s="151">
        <f t="shared" ca="1" si="100"/>
        <v>0</v>
      </c>
      <c r="UQ71" s="151">
        <f t="shared" ca="1" si="100"/>
        <v>0</v>
      </c>
      <c r="UR71" s="151">
        <f t="shared" ca="1" si="100"/>
        <v>0</v>
      </c>
      <c r="US71" s="151">
        <f t="shared" ca="1" si="100"/>
        <v>0</v>
      </c>
      <c r="UT71" s="151">
        <f t="shared" ca="1" si="100"/>
        <v>0</v>
      </c>
      <c r="UU71" s="151">
        <f t="shared" ca="1" si="100"/>
        <v>0</v>
      </c>
      <c r="UV71" s="151">
        <f t="shared" ca="1" si="100"/>
        <v>0</v>
      </c>
      <c r="UW71" s="151">
        <f t="shared" ca="1" si="100"/>
        <v>0</v>
      </c>
      <c r="UX71" s="151">
        <f t="shared" ca="1" si="100"/>
        <v>0</v>
      </c>
      <c r="UY71" s="151">
        <f t="shared" ca="1" si="100"/>
        <v>0</v>
      </c>
      <c r="UZ71" s="151">
        <f t="shared" ca="1" si="100"/>
        <v>0</v>
      </c>
      <c r="VA71" s="151">
        <f t="shared" ca="1" si="100"/>
        <v>0</v>
      </c>
      <c r="VB71" s="151">
        <f t="shared" ca="1" si="100"/>
        <v>0</v>
      </c>
      <c r="VC71" s="151">
        <f t="shared" ca="1" si="100"/>
        <v>0</v>
      </c>
      <c r="VD71" s="151">
        <f t="shared" ca="1" si="100"/>
        <v>0</v>
      </c>
      <c r="VE71" s="151">
        <f t="shared" ca="1" si="100"/>
        <v>0</v>
      </c>
      <c r="VF71" s="151">
        <f t="shared" ca="1" si="100"/>
        <v>0</v>
      </c>
      <c r="VG71" s="151">
        <f t="shared" ca="1" si="100"/>
        <v>0</v>
      </c>
      <c r="VH71" s="151">
        <f t="shared" ca="1" si="100"/>
        <v>0</v>
      </c>
      <c r="VI71" s="151">
        <f t="shared" ca="1" si="100"/>
        <v>0</v>
      </c>
      <c r="VJ71" s="151">
        <f t="shared" ca="1" si="100"/>
        <v>0</v>
      </c>
      <c r="VK71" s="151">
        <f t="shared" ca="1" si="100"/>
        <v>0</v>
      </c>
      <c r="VL71" s="151">
        <f t="shared" ca="1" si="100"/>
        <v>0</v>
      </c>
      <c r="VM71" s="151">
        <f t="shared" ca="1" si="100"/>
        <v>0</v>
      </c>
      <c r="VN71" s="151">
        <f t="shared" ca="1" si="100"/>
        <v>0</v>
      </c>
      <c r="VO71" s="151">
        <f t="shared" ca="1" si="100"/>
        <v>0</v>
      </c>
      <c r="VP71" s="151">
        <f t="shared" ca="1" si="100"/>
        <v>0</v>
      </c>
      <c r="VQ71" s="151">
        <f t="shared" ca="1" si="100"/>
        <v>0</v>
      </c>
      <c r="VR71" s="151">
        <f t="shared" ca="1" si="100"/>
        <v>0</v>
      </c>
      <c r="VS71" s="151">
        <f t="shared" ca="1" si="100"/>
        <v>0</v>
      </c>
      <c r="VT71" s="151">
        <f t="shared" ca="1" si="100"/>
        <v>0</v>
      </c>
      <c r="VU71" s="151">
        <f t="shared" ca="1" si="100"/>
        <v>0</v>
      </c>
      <c r="VV71" s="151">
        <f t="shared" ca="1" si="100"/>
        <v>0</v>
      </c>
      <c r="VW71" s="151">
        <f t="shared" ca="1" si="100"/>
        <v>0</v>
      </c>
      <c r="VX71" s="151">
        <f t="shared" ca="1" si="100"/>
        <v>0</v>
      </c>
      <c r="VY71" s="151">
        <f t="shared" ca="1" si="100"/>
        <v>0</v>
      </c>
      <c r="VZ71" s="151">
        <f t="shared" ca="1" si="100"/>
        <v>0</v>
      </c>
      <c r="WA71" s="151">
        <f t="shared" ca="1" si="100"/>
        <v>0</v>
      </c>
      <c r="WB71" s="151">
        <f t="shared" ca="1" si="100"/>
        <v>0</v>
      </c>
      <c r="WC71" s="151">
        <f t="shared" ca="1" si="100"/>
        <v>0</v>
      </c>
      <c r="WD71" s="151">
        <f t="shared" ca="1" si="100"/>
        <v>0</v>
      </c>
      <c r="WE71" s="151">
        <f t="shared" ca="1" si="100"/>
        <v>0</v>
      </c>
      <c r="WF71" s="151">
        <f t="shared" ca="1" si="100"/>
        <v>0</v>
      </c>
      <c r="WG71" s="151">
        <f t="shared" ca="1" si="100"/>
        <v>0</v>
      </c>
      <c r="WH71" s="151">
        <f t="shared" ca="1" si="100"/>
        <v>0</v>
      </c>
      <c r="WI71" s="151">
        <f t="shared" ca="1" si="100"/>
        <v>0</v>
      </c>
      <c r="WJ71" s="151">
        <f t="shared" ca="1" si="100"/>
        <v>0</v>
      </c>
      <c r="WK71" s="151">
        <f t="shared" ca="1" si="100"/>
        <v>0</v>
      </c>
      <c r="WL71" s="151">
        <f t="shared" ca="1" si="100"/>
        <v>0</v>
      </c>
      <c r="WM71" s="151">
        <f t="shared" ca="1" si="100"/>
        <v>0</v>
      </c>
      <c r="WN71" s="151">
        <f t="shared" ca="1" si="100"/>
        <v>0</v>
      </c>
      <c r="WO71" s="151">
        <f t="shared" ca="1" si="100"/>
        <v>0</v>
      </c>
      <c r="WP71" s="151">
        <f t="shared" ca="1" si="100"/>
        <v>0</v>
      </c>
      <c r="WQ71" s="151">
        <f t="shared" ca="1" si="100"/>
        <v>0</v>
      </c>
      <c r="WR71" s="151">
        <f t="shared" ca="1" si="100"/>
        <v>0</v>
      </c>
      <c r="WS71" s="151">
        <f t="shared" ca="1" si="100"/>
        <v>0</v>
      </c>
      <c r="WT71" s="151">
        <f t="shared" ca="1" si="100"/>
        <v>0</v>
      </c>
      <c r="WU71" s="151">
        <f t="shared" ca="1" si="100"/>
        <v>0</v>
      </c>
      <c r="WV71" s="151">
        <f t="shared" ca="1" si="100"/>
        <v>0</v>
      </c>
      <c r="WW71" s="151">
        <f t="shared" ca="1" si="100"/>
        <v>0</v>
      </c>
      <c r="WX71" s="151">
        <f t="shared" ca="1" si="100"/>
        <v>0</v>
      </c>
      <c r="WY71" s="151">
        <f t="shared" ca="1" si="100"/>
        <v>0</v>
      </c>
      <c r="WZ71" s="151">
        <f t="shared" ref="WZ71:YE71" ca="1" si="101">IF($D71=0,0,(WZ49*$D49+WZ50*$D50+WZ51*$D51+WZ52*$D52+WZ53*$D53+WZ54*$D54+WZ58*$D58+WZ59*$D59+WZ60*$D60+WZ61*$D61+WZ62*$D62+WZ63*$D63)/$D71)</f>
        <v>0</v>
      </c>
      <c r="XA71" s="151">
        <f t="shared" ca="1" si="101"/>
        <v>0</v>
      </c>
      <c r="XB71" s="151">
        <f t="shared" ca="1" si="101"/>
        <v>0</v>
      </c>
      <c r="XC71" s="151">
        <f t="shared" ca="1" si="101"/>
        <v>0</v>
      </c>
      <c r="XD71" s="151">
        <f t="shared" ca="1" si="101"/>
        <v>0</v>
      </c>
      <c r="XE71" s="151">
        <f t="shared" ca="1" si="101"/>
        <v>0</v>
      </c>
      <c r="XF71" s="151">
        <f t="shared" ca="1" si="101"/>
        <v>0</v>
      </c>
      <c r="XG71" s="151">
        <f t="shared" ca="1" si="101"/>
        <v>0</v>
      </c>
      <c r="XH71" s="151">
        <f t="shared" ca="1" si="101"/>
        <v>0</v>
      </c>
      <c r="XI71" s="151">
        <f t="shared" ca="1" si="101"/>
        <v>0</v>
      </c>
      <c r="XJ71" s="151">
        <f t="shared" ca="1" si="101"/>
        <v>0</v>
      </c>
      <c r="XK71" s="151">
        <f t="shared" ca="1" si="101"/>
        <v>0</v>
      </c>
      <c r="XL71" s="151">
        <f t="shared" ca="1" si="101"/>
        <v>0</v>
      </c>
      <c r="XM71" s="151">
        <f t="shared" ca="1" si="101"/>
        <v>0</v>
      </c>
      <c r="XN71" s="151">
        <f t="shared" ca="1" si="101"/>
        <v>0</v>
      </c>
      <c r="XO71" s="151">
        <f t="shared" ca="1" si="101"/>
        <v>0</v>
      </c>
      <c r="XP71" s="151">
        <f t="shared" ca="1" si="101"/>
        <v>0</v>
      </c>
      <c r="XQ71" s="151">
        <f t="shared" ca="1" si="101"/>
        <v>0</v>
      </c>
      <c r="XR71" s="151">
        <f t="shared" ca="1" si="101"/>
        <v>0</v>
      </c>
      <c r="XS71" s="151">
        <f t="shared" ca="1" si="101"/>
        <v>0</v>
      </c>
      <c r="XT71" s="151">
        <f t="shared" ca="1" si="101"/>
        <v>0</v>
      </c>
      <c r="XU71" s="151">
        <f t="shared" ca="1" si="101"/>
        <v>0</v>
      </c>
      <c r="XV71" s="151">
        <f t="shared" ca="1" si="101"/>
        <v>0</v>
      </c>
      <c r="XW71" s="151">
        <f t="shared" ca="1" si="101"/>
        <v>0</v>
      </c>
      <c r="XX71" s="151">
        <f t="shared" ca="1" si="101"/>
        <v>0</v>
      </c>
      <c r="XY71" s="151">
        <f t="shared" ca="1" si="101"/>
        <v>0</v>
      </c>
      <c r="XZ71" s="151">
        <f t="shared" ca="1" si="101"/>
        <v>0</v>
      </c>
      <c r="YA71" s="151">
        <f t="shared" ca="1" si="101"/>
        <v>0</v>
      </c>
      <c r="YB71" s="151">
        <f t="shared" ca="1" si="101"/>
        <v>0</v>
      </c>
      <c r="YC71" s="151">
        <f t="shared" ca="1" si="101"/>
        <v>0</v>
      </c>
      <c r="YD71" s="151">
        <f t="shared" ca="1" si="101"/>
        <v>0</v>
      </c>
      <c r="YE71" s="151">
        <f t="shared" ca="1" si="101"/>
        <v>0</v>
      </c>
      <c r="YF71" s="108"/>
      <c r="YG71" s="109"/>
    </row>
    <row r="72" spans="1:657" s="110" customFormat="1" ht="15" customHeight="1" x14ac:dyDescent="0.25">
      <c r="A72" s="148"/>
      <c r="B72" s="149" t="s">
        <v>743</v>
      </c>
      <c r="C72" s="149"/>
      <c r="D72" s="150">
        <f ca="1">SUM(D55:D57,D64:D66)</f>
        <v>0</v>
      </c>
      <c r="E72" s="149"/>
      <c r="F72" s="149"/>
      <c r="G72" s="149"/>
      <c r="H72" s="149"/>
      <c r="I72" s="151">
        <f ca="1">IF($D72=0,0,(I55*$D55+I56*$D56+I57*$D57+I64*$D64+I65*$D65+I66*$D66)/$D72)</f>
        <v>0</v>
      </c>
      <c r="J72" s="152"/>
      <c r="K72" s="151">
        <f ca="1">IF($D72=0,0,(K55*$D55+K56*$D56+K57*$D57+K64*$D64+K65*$D65+K66*$D66)/$D72)</f>
        <v>0</v>
      </c>
      <c r="L72" s="151"/>
      <c r="M72" s="151">
        <f ca="1">IF($D72=0,0,(M55*$D55+M56*$D56+M57*$D57+M64*$D64+M65*$D65+M66*$D66)/$D72)</f>
        <v>0</v>
      </c>
      <c r="N72" s="151"/>
      <c r="O72" s="151">
        <f ca="1">IF($D72=0,0,(O55*$D55+O56*$D56+O57*$D57+O64*$D64+O65*$D65+O66*$D66)/$D72)</f>
        <v>0</v>
      </c>
      <c r="P72" s="151"/>
      <c r="Q72" s="151">
        <f t="shared" ref="Q72:AQ72" ca="1" si="102">IF($D72=0,0,(Q55*$D55+Q56*$D56+Q57*$D57+Q64*$D64+Q65*$D65+Q66*$D66)/$D72)</f>
        <v>0</v>
      </c>
      <c r="R72" s="151">
        <f t="shared" ca="1" si="102"/>
        <v>0</v>
      </c>
      <c r="S72" s="151">
        <f t="shared" ca="1" si="102"/>
        <v>0</v>
      </c>
      <c r="T72" s="151">
        <f t="shared" ca="1" si="102"/>
        <v>0</v>
      </c>
      <c r="U72" s="151">
        <f t="shared" ca="1" si="102"/>
        <v>0</v>
      </c>
      <c r="V72" s="151">
        <f t="shared" ca="1" si="102"/>
        <v>0</v>
      </c>
      <c r="W72" s="151">
        <f t="shared" ca="1" si="102"/>
        <v>0</v>
      </c>
      <c r="X72" s="151">
        <f t="shared" ca="1" si="102"/>
        <v>0</v>
      </c>
      <c r="Y72" s="151">
        <f t="shared" ca="1" si="102"/>
        <v>0</v>
      </c>
      <c r="Z72" s="151">
        <f t="shared" ca="1" si="102"/>
        <v>0</v>
      </c>
      <c r="AA72" s="151">
        <f t="shared" ca="1" si="102"/>
        <v>0</v>
      </c>
      <c r="AB72" s="151">
        <f t="shared" ca="1" si="102"/>
        <v>0</v>
      </c>
      <c r="AC72" s="151">
        <f t="shared" ca="1" si="102"/>
        <v>0</v>
      </c>
      <c r="AD72" s="151">
        <f t="shared" ca="1" si="102"/>
        <v>0</v>
      </c>
      <c r="AE72" s="151">
        <f t="shared" ca="1" si="102"/>
        <v>0</v>
      </c>
      <c r="AF72" s="151">
        <f t="shared" ca="1" si="102"/>
        <v>0</v>
      </c>
      <c r="AG72" s="151">
        <f t="shared" ca="1" si="102"/>
        <v>0</v>
      </c>
      <c r="AH72" s="151">
        <f t="shared" ca="1" si="102"/>
        <v>0</v>
      </c>
      <c r="AI72" s="151">
        <f t="shared" ca="1" si="102"/>
        <v>0</v>
      </c>
      <c r="AJ72" s="151">
        <f t="shared" ca="1" si="102"/>
        <v>0</v>
      </c>
      <c r="AK72" s="151">
        <f t="shared" ca="1" si="102"/>
        <v>0</v>
      </c>
      <c r="AL72" s="151">
        <f t="shared" ca="1" si="102"/>
        <v>0</v>
      </c>
      <c r="AM72" s="151">
        <f t="shared" ca="1" si="102"/>
        <v>0</v>
      </c>
      <c r="AN72" s="151">
        <f t="shared" ca="1" si="102"/>
        <v>0</v>
      </c>
      <c r="AO72" s="151">
        <f t="shared" ca="1" si="102"/>
        <v>0</v>
      </c>
      <c r="AP72" s="151">
        <f t="shared" ca="1" si="102"/>
        <v>0</v>
      </c>
      <c r="AQ72" s="151">
        <f t="shared" ca="1" si="102"/>
        <v>0</v>
      </c>
      <c r="AR72" s="412"/>
      <c r="AS72" s="412"/>
      <c r="AT72" s="416"/>
      <c r="AU72" s="423"/>
      <c r="AV72" s="416"/>
      <c r="AW72" s="423"/>
      <c r="AX72" s="151">
        <f t="shared" ref="AX72:BC72" ca="1" si="103">IF($D72=0,0,(AX55*$D55+AX56*$D56+AX57*$D57+AX64*$D64+AX65*$D65+AX66*$D66)/$D72)</f>
        <v>0</v>
      </c>
      <c r="AY72" s="151">
        <f t="shared" ca="1" si="103"/>
        <v>0</v>
      </c>
      <c r="AZ72" s="151">
        <f t="shared" ca="1" si="103"/>
        <v>0</v>
      </c>
      <c r="BA72" s="151">
        <f t="shared" ca="1" si="103"/>
        <v>0</v>
      </c>
      <c r="BB72" s="151">
        <f t="shared" ca="1" si="103"/>
        <v>0</v>
      </c>
      <c r="BC72" s="151">
        <f t="shared" ca="1" si="103"/>
        <v>0</v>
      </c>
      <c r="BD72" s="416"/>
      <c r="BE72" s="416"/>
      <c r="BF72" s="151">
        <f t="shared" ref="BF72:BK72" ca="1" si="104">IF($D72=0,0,(BF55*$D55+BF56*$D56+BF57*$D57+BF64*$D64+BF65*$D65+BF66*$D66)/$D72)</f>
        <v>0</v>
      </c>
      <c r="BG72" s="151">
        <f t="shared" ca="1" si="104"/>
        <v>0</v>
      </c>
      <c r="BH72" s="151">
        <f t="shared" ca="1" si="104"/>
        <v>0</v>
      </c>
      <c r="BI72" s="151">
        <f t="shared" ca="1" si="104"/>
        <v>0</v>
      </c>
      <c r="BJ72" s="151">
        <f t="shared" ca="1" si="104"/>
        <v>0</v>
      </c>
      <c r="BK72" s="151">
        <f t="shared" ca="1" si="104"/>
        <v>0</v>
      </c>
      <c r="BL72" s="416"/>
      <c r="BM72" s="151">
        <f ca="1">IF($D72=0,0,(BM55*$D55+BM56*$D56+BM57*$D57+BM64*$D64+BM65*$D65+BM66*$D66)/$D72)</f>
        <v>0</v>
      </c>
      <c r="BN72" s="151"/>
      <c r="BO72" s="151"/>
      <c r="BP72" s="151"/>
      <c r="BQ72" s="151">
        <f ca="1">IF($D72=0,0,(BQ55*$D55+BQ56*$D56+BQ57*$D57+BQ64*$D64+BQ65*$D65+BQ66*$D66)/$D72)</f>
        <v>0</v>
      </c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  <c r="CE72" s="151"/>
      <c r="CF72" s="151"/>
      <c r="CG72" s="151"/>
      <c r="CH72" s="151"/>
      <c r="CI72" s="151"/>
      <c r="CJ72" s="151"/>
      <c r="CK72" s="151">
        <f t="shared" ref="CK72:DC72" ca="1" si="105">IF($D72=0,0,(CK55*$D55+CK56*$D56+CK57*$D57+CK64*$D64+CK65*$D65+CK66*$D66)/$D72)</f>
        <v>0</v>
      </c>
      <c r="CL72" s="151">
        <f t="shared" ca="1" si="105"/>
        <v>0</v>
      </c>
      <c r="CM72" s="151">
        <f t="shared" ca="1" si="105"/>
        <v>0</v>
      </c>
      <c r="CN72" s="151">
        <f t="shared" ca="1" si="105"/>
        <v>0</v>
      </c>
      <c r="CO72" s="151">
        <f t="shared" ca="1" si="105"/>
        <v>0</v>
      </c>
      <c r="CP72" s="151">
        <f t="shared" ca="1" si="105"/>
        <v>0</v>
      </c>
      <c r="CQ72" s="151">
        <f t="shared" ca="1" si="105"/>
        <v>0</v>
      </c>
      <c r="CR72" s="151">
        <f t="shared" ca="1" si="105"/>
        <v>0</v>
      </c>
      <c r="CS72" s="151">
        <f t="shared" ca="1" si="105"/>
        <v>0</v>
      </c>
      <c r="CT72" s="151">
        <f t="shared" ca="1" si="105"/>
        <v>0</v>
      </c>
      <c r="CU72" s="151">
        <f t="shared" ca="1" si="105"/>
        <v>0</v>
      </c>
      <c r="CV72" s="151">
        <f t="shared" ca="1" si="105"/>
        <v>0</v>
      </c>
      <c r="CW72" s="151">
        <f t="shared" ca="1" si="105"/>
        <v>0</v>
      </c>
      <c r="CX72" s="151">
        <f t="shared" ca="1" si="105"/>
        <v>0</v>
      </c>
      <c r="CY72" s="151">
        <f t="shared" ca="1" si="105"/>
        <v>0</v>
      </c>
      <c r="CZ72" s="151">
        <f t="shared" ca="1" si="105"/>
        <v>0</v>
      </c>
      <c r="DA72" s="151">
        <f t="shared" ca="1" si="105"/>
        <v>0</v>
      </c>
      <c r="DB72" s="151">
        <f t="shared" ca="1" si="105"/>
        <v>0</v>
      </c>
      <c r="DC72" s="151">
        <f t="shared" ca="1" si="105"/>
        <v>0</v>
      </c>
      <c r="DD72" s="151"/>
      <c r="DE72" s="151">
        <f ca="1">IF($D72=0,0,(DE55*$D55+DE56*$D56+DE57*$D57+DE64*$D64+DE65*$D65+DE66*$D66)/$D72)</f>
        <v>0</v>
      </c>
      <c r="DF72" s="151"/>
      <c r="DG72" s="151">
        <f ca="1">IF($D72=0,0,(DG55*$D55+DG56*$D56+DG57*$D57+DG64*$D64+DG65*$D65+DG66*$D66)/$D72)</f>
        <v>0</v>
      </c>
      <c r="DH72" s="151">
        <f t="shared" ref="DH72:FS72" ca="1" si="106">IF($D72=0,0,(DH55*$D55+DH56*$D56+DH57*$D57+DH64*$D64+DH65*$D65+DH66*$D66)/$D72)</f>
        <v>0</v>
      </c>
      <c r="DI72" s="151">
        <f t="shared" ca="1" si="106"/>
        <v>0</v>
      </c>
      <c r="DJ72" s="151">
        <f t="shared" ca="1" si="106"/>
        <v>0</v>
      </c>
      <c r="DK72" s="151">
        <f t="shared" ca="1" si="106"/>
        <v>0</v>
      </c>
      <c r="DL72" s="151">
        <f t="shared" ca="1" si="106"/>
        <v>0</v>
      </c>
      <c r="DM72" s="151">
        <f t="shared" ca="1" si="106"/>
        <v>0</v>
      </c>
      <c r="DN72" s="151">
        <f t="shared" ca="1" si="106"/>
        <v>0</v>
      </c>
      <c r="DO72" s="151">
        <f t="shared" ca="1" si="106"/>
        <v>0</v>
      </c>
      <c r="DP72" s="151">
        <f t="shared" ca="1" si="106"/>
        <v>0</v>
      </c>
      <c r="DQ72" s="151">
        <f t="shared" ca="1" si="106"/>
        <v>0</v>
      </c>
      <c r="DR72" s="151">
        <f t="shared" ca="1" si="106"/>
        <v>0</v>
      </c>
      <c r="DS72" s="151">
        <f t="shared" ca="1" si="106"/>
        <v>0</v>
      </c>
      <c r="DT72" s="151">
        <f t="shared" ca="1" si="106"/>
        <v>0</v>
      </c>
      <c r="DU72" s="151">
        <f t="shared" ca="1" si="106"/>
        <v>0</v>
      </c>
      <c r="DV72" s="151">
        <f t="shared" ca="1" si="106"/>
        <v>0</v>
      </c>
      <c r="DW72" s="151">
        <f t="shared" ca="1" si="106"/>
        <v>0</v>
      </c>
      <c r="DX72" s="151">
        <f t="shared" ca="1" si="106"/>
        <v>0</v>
      </c>
      <c r="DY72" s="151">
        <f t="shared" ca="1" si="106"/>
        <v>0</v>
      </c>
      <c r="DZ72" s="151">
        <f t="shared" ca="1" si="106"/>
        <v>0</v>
      </c>
      <c r="EA72" s="151">
        <f t="shared" ca="1" si="106"/>
        <v>0</v>
      </c>
      <c r="EB72" s="151">
        <f t="shared" ca="1" si="106"/>
        <v>0</v>
      </c>
      <c r="EC72" s="151">
        <f t="shared" ca="1" si="106"/>
        <v>0</v>
      </c>
      <c r="ED72" s="151">
        <f t="shared" ca="1" si="106"/>
        <v>0</v>
      </c>
      <c r="EE72" s="151">
        <f t="shared" ca="1" si="106"/>
        <v>0</v>
      </c>
      <c r="EF72" s="151">
        <f t="shared" ca="1" si="106"/>
        <v>0</v>
      </c>
      <c r="EG72" s="151">
        <f t="shared" ca="1" si="106"/>
        <v>0</v>
      </c>
      <c r="EH72" s="151">
        <f t="shared" ca="1" si="106"/>
        <v>0</v>
      </c>
      <c r="EI72" s="151">
        <f t="shared" ca="1" si="106"/>
        <v>0</v>
      </c>
      <c r="EJ72" s="151">
        <f t="shared" ca="1" si="106"/>
        <v>0</v>
      </c>
      <c r="EK72" s="151">
        <f t="shared" ca="1" si="106"/>
        <v>0</v>
      </c>
      <c r="EL72" s="151">
        <f t="shared" ca="1" si="106"/>
        <v>0</v>
      </c>
      <c r="EM72" s="151">
        <f t="shared" ca="1" si="106"/>
        <v>0</v>
      </c>
      <c r="EN72" s="151">
        <f t="shared" ca="1" si="106"/>
        <v>0</v>
      </c>
      <c r="EO72" s="151">
        <f t="shared" ca="1" si="106"/>
        <v>0</v>
      </c>
      <c r="EP72" s="151">
        <f t="shared" ca="1" si="106"/>
        <v>0</v>
      </c>
      <c r="EQ72" s="151">
        <f t="shared" ca="1" si="106"/>
        <v>0</v>
      </c>
      <c r="ER72" s="151">
        <f t="shared" ca="1" si="106"/>
        <v>0</v>
      </c>
      <c r="ES72" s="151">
        <f t="shared" ca="1" si="106"/>
        <v>0</v>
      </c>
      <c r="ET72" s="151">
        <f t="shared" ca="1" si="106"/>
        <v>0</v>
      </c>
      <c r="EU72" s="151">
        <f t="shared" ca="1" si="106"/>
        <v>0</v>
      </c>
      <c r="EV72" s="151">
        <f t="shared" ca="1" si="106"/>
        <v>0</v>
      </c>
      <c r="EW72" s="151">
        <f t="shared" ca="1" si="106"/>
        <v>0</v>
      </c>
      <c r="EX72" s="151">
        <f t="shared" ca="1" si="106"/>
        <v>0</v>
      </c>
      <c r="EY72" s="151">
        <f t="shared" ca="1" si="106"/>
        <v>0</v>
      </c>
      <c r="EZ72" s="151">
        <f t="shared" ca="1" si="106"/>
        <v>0</v>
      </c>
      <c r="FA72" s="151">
        <f t="shared" ca="1" si="106"/>
        <v>0</v>
      </c>
      <c r="FB72" s="151">
        <f t="shared" ca="1" si="106"/>
        <v>0</v>
      </c>
      <c r="FC72" s="151">
        <f t="shared" ca="1" si="106"/>
        <v>0</v>
      </c>
      <c r="FD72" s="151">
        <f t="shared" ca="1" si="106"/>
        <v>0</v>
      </c>
      <c r="FE72" s="151">
        <f t="shared" ca="1" si="106"/>
        <v>0</v>
      </c>
      <c r="FF72" s="151">
        <f t="shared" ca="1" si="106"/>
        <v>0</v>
      </c>
      <c r="FG72" s="151">
        <f t="shared" ca="1" si="106"/>
        <v>0</v>
      </c>
      <c r="FH72" s="151">
        <f t="shared" ca="1" si="106"/>
        <v>0</v>
      </c>
      <c r="FI72" s="151">
        <f t="shared" ca="1" si="106"/>
        <v>0</v>
      </c>
      <c r="FJ72" s="151">
        <f t="shared" ca="1" si="106"/>
        <v>0</v>
      </c>
      <c r="FK72" s="151">
        <f t="shared" ca="1" si="106"/>
        <v>0</v>
      </c>
      <c r="FL72" s="151">
        <f t="shared" ca="1" si="106"/>
        <v>0</v>
      </c>
      <c r="FM72" s="151">
        <f t="shared" ca="1" si="106"/>
        <v>0</v>
      </c>
      <c r="FN72" s="151">
        <f t="shared" ca="1" si="106"/>
        <v>0</v>
      </c>
      <c r="FO72" s="151">
        <f t="shared" ca="1" si="106"/>
        <v>0</v>
      </c>
      <c r="FP72" s="151">
        <f t="shared" ca="1" si="106"/>
        <v>0</v>
      </c>
      <c r="FQ72" s="151">
        <f t="shared" ca="1" si="106"/>
        <v>0</v>
      </c>
      <c r="FR72" s="151">
        <f t="shared" ca="1" si="106"/>
        <v>0</v>
      </c>
      <c r="FS72" s="151">
        <f t="shared" ca="1" si="106"/>
        <v>0</v>
      </c>
      <c r="FT72" s="151">
        <f t="shared" ref="FT72:IE72" ca="1" si="107">IF($D72=0,0,(FT55*$D55+FT56*$D56+FT57*$D57+FT64*$D64+FT65*$D65+FT66*$D66)/$D72)</f>
        <v>0</v>
      </c>
      <c r="FU72" s="151">
        <f t="shared" ca="1" si="107"/>
        <v>0</v>
      </c>
      <c r="FV72" s="151">
        <f t="shared" ca="1" si="107"/>
        <v>0</v>
      </c>
      <c r="FW72" s="151">
        <f t="shared" ca="1" si="107"/>
        <v>0</v>
      </c>
      <c r="FX72" s="151">
        <f t="shared" ca="1" si="107"/>
        <v>0</v>
      </c>
      <c r="FY72" s="151">
        <f t="shared" ca="1" si="107"/>
        <v>0</v>
      </c>
      <c r="FZ72" s="151">
        <f t="shared" ca="1" si="107"/>
        <v>0</v>
      </c>
      <c r="GA72" s="151">
        <f t="shared" ca="1" si="107"/>
        <v>0</v>
      </c>
      <c r="GB72" s="151">
        <f t="shared" ca="1" si="107"/>
        <v>0</v>
      </c>
      <c r="GC72" s="151">
        <f t="shared" ca="1" si="107"/>
        <v>0</v>
      </c>
      <c r="GD72" s="151">
        <f t="shared" ca="1" si="107"/>
        <v>0</v>
      </c>
      <c r="GE72" s="151">
        <f t="shared" ca="1" si="107"/>
        <v>0</v>
      </c>
      <c r="GF72" s="151">
        <f t="shared" ca="1" si="107"/>
        <v>0</v>
      </c>
      <c r="GG72" s="151">
        <f t="shared" ca="1" si="107"/>
        <v>0</v>
      </c>
      <c r="GH72" s="151">
        <f t="shared" ca="1" si="107"/>
        <v>0</v>
      </c>
      <c r="GI72" s="151">
        <f t="shared" ca="1" si="107"/>
        <v>0</v>
      </c>
      <c r="GJ72" s="151">
        <f t="shared" ca="1" si="107"/>
        <v>0</v>
      </c>
      <c r="GK72" s="151">
        <f t="shared" ca="1" si="107"/>
        <v>0</v>
      </c>
      <c r="GL72" s="151">
        <f t="shared" ca="1" si="107"/>
        <v>0</v>
      </c>
      <c r="GM72" s="151">
        <f t="shared" ca="1" si="107"/>
        <v>0</v>
      </c>
      <c r="GN72" s="151">
        <f t="shared" ca="1" si="107"/>
        <v>0</v>
      </c>
      <c r="GO72" s="151">
        <f t="shared" ca="1" si="107"/>
        <v>0</v>
      </c>
      <c r="GP72" s="151">
        <f t="shared" ca="1" si="107"/>
        <v>0</v>
      </c>
      <c r="GQ72" s="151">
        <f t="shared" ca="1" si="107"/>
        <v>0</v>
      </c>
      <c r="GR72" s="151">
        <f t="shared" ca="1" si="107"/>
        <v>0</v>
      </c>
      <c r="GS72" s="151">
        <f t="shared" ca="1" si="107"/>
        <v>0</v>
      </c>
      <c r="GT72" s="151">
        <f t="shared" ca="1" si="107"/>
        <v>0</v>
      </c>
      <c r="GU72" s="151">
        <f t="shared" ca="1" si="107"/>
        <v>0</v>
      </c>
      <c r="GV72" s="151">
        <f t="shared" ca="1" si="107"/>
        <v>0</v>
      </c>
      <c r="GW72" s="151">
        <f t="shared" ca="1" si="107"/>
        <v>0</v>
      </c>
      <c r="GX72" s="151">
        <f t="shared" ca="1" si="107"/>
        <v>0</v>
      </c>
      <c r="GY72" s="151">
        <f t="shared" ca="1" si="107"/>
        <v>0</v>
      </c>
      <c r="GZ72" s="151">
        <f t="shared" ca="1" si="107"/>
        <v>0</v>
      </c>
      <c r="HA72" s="151">
        <f t="shared" ca="1" si="107"/>
        <v>0</v>
      </c>
      <c r="HB72" s="151">
        <f t="shared" ca="1" si="107"/>
        <v>0</v>
      </c>
      <c r="HC72" s="151">
        <f t="shared" ca="1" si="107"/>
        <v>0</v>
      </c>
      <c r="HD72" s="151">
        <f t="shared" ca="1" si="107"/>
        <v>0</v>
      </c>
      <c r="HE72" s="151">
        <f t="shared" ca="1" si="107"/>
        <v>0</v>
      </c>
      <c r="HF72" s="151">
        <f t="shared" ca="1" si="107"/>
        <v>0</v>
      </c>
      <c r="HG72" s="151">
        <f t="shared" ca="1" si="107"/>
        <v>0</v>
      </c>
      <c r="HH72" s="151">
        <f t="shared" ca="1" si="107"/>
        <v>0</v>
      </c>
      <c r="HI72" s="151">
        <f t="shared" ca="1" si="107"/>
        <v>0</v>
      </c>
      <c r="HJ72" s="151">
        <f t="shared" ca="1" si="107"/>
        <v>0</v>
      </c>
      <c r="HK72" s="151">
        <f t="shared" ca="1" si="107"/>
        <v>0</v>
      </c>
      <c r="HL72" s="151">
        <f t="shared" ca="1" si="107"/>
        <v>0</v>
      </c>
      <c r="HM72" s="151">
        <f t="shared" ca="1" si="107"/>
        <v>0</v>
      </c>
      <c r="HN72" s="151">
        <f t="shared" ca="1" si="107"/>
        <v>0</v>
      </c>
      <c r="HO72" s="151">
        <f t="shared" ca="1" si="107"/>
        <v>0</v>
      </c>
      <c r="HP72" s="151">
        <f t="shared" ca="1" si="107"/>
        <v>0</v>
      </c>
      <c r="HQ72" s="151">
        <f t="shared" ca="1" si="107"/>
        <v>0</v>
      </c>
      <c r="HR72" s="151">
        <f t="shared" ca="1" si="107"/>
        <v>0</v>
      </c>
      <c r="HS72" s="151">
        <f t="shared" ca="1" si="107"/>
        <v>0</v>
      </c>
      <c r="HT72" s="151">
        <f t="shared" ca="1" si="107"/>
        <v>0</v>
      </c>
      <c r="HU72" s="151">
        <f t="shared" ca="1" si="107"/>
        <v>0</v>
      </c>
      <c r="HV72" s="151">
        <f t="shared" ca="1" si="107"/>
        <v>0</v>
      </c>
      <c r="HW72" s="151">
        <f t="shared" ca="1" si="107"/>
        <v>0</v>
      </c>
      <c r="HX72" s="151">
        <f t="shared" ca="1" si="107"/>
        <v>0</v>
      </c>
      <c r="HY72" s="151">
        <f t="shared" ca="1" si="107"/>
        <v>0</v>
      </c>
      <c r="HZ72" s="151">
        <f t="shared" ca="1" si="107"/>
        <v>0</v>
      </c>
      <c r="IA72" s="151">
        <f t="shared" ca="1" si="107"/>
        <v>0</v>
      </c>
      <c r="IB72" s="151">
        <f t="shared" ca="1" si="107"/>
        <v>0</v>
      </c>
      <c r="IC72" s="151">
        <f t="shared" ca="1" si="107"/>
        <v>0</v>
      </c>
      <c r="ID72" s="151">
        <f t="shared" ca="1" si="107"/>
        <v>0</v>
      </c>
      <c r="IE72" s="151">
        <f t="shared" ca="1" si="107"/>
        <v>0</v>
      </c>
      <c r="IF72" s="151">
        <f t="shared" ref="IF72:KQ72" ca="1" si="108">IF($D72=0,0,(IF55*$D55+IF56*$D56+IF57*$D57+IF64*$D64+IF65*$D65+IF66*$D66)/$D72)</f>
        <v>0</v>
      </c>
      <c r="IG72" s="151">
        <f t="shared" ca="1" si="108"/>
        <v>0</v>
      </c>
      <c r="IH72" s="151">
        <f t="shared" ca="1" si="108"/>
        <v>0</v>
      </c>
      <c r="II72" s="151">
        <f t="shared" ca="1" si="108"/>
        <v>0</v>
      </c>
      <c r="IJ72" s="151">
        <f t="shared" ca="1" si="108"/>
        <v>0</v>
      </c>
      <c r="IK72" s="151">
        <f t="shared" ca="1" si="108"/>
        <v>0</v>
      </c>
      <c r="IL72" s="151">
        <f t="shared" ca="1" si="108"/>
        <v>0</v>
      </c>
      <c r="IM72" s="151">
        <f t="shared" ca="1" si="108"/>
        <v>0</v>
      </c>
      <c r="IN72" s="151">
        <f t="shared" ca="1" si="108"/>
        <v>0</v>
      </c>
      <c r="IO72" s="151">
        <f t="shared" ca="1" si="108"/>
        <v>0</v>
      </c>
      <c r="IP72" s="151">
        <f t="shared" ca="1" si="108"/>
        <v>0</v>
      </c>
      <c r="IQ72" s="151">
        <f t="shared" ca="1" si="108"/>
        <v>0</v>
      </c>
      <c r="IR72" s="151">
        <f t="shared" ca="1" si="108"/>
        <v>0</v>
      </c>
      <c r="IS72" s="151">
        <f t="shared" ca="1" si="108"/>
        <v>0</v>
      </c>
      <c r="IT72" s="151">
        <f t="shared" ca="1" si="108"/>
        <v>0</v>
      </c>
      <c r="IU72" s="151">
        <f t="shared" ca="1" si="108"/>
        <v>0</v>
      </c>
      <c r="IV72" s="151">
        <f t="shared" ca="1" si="108"/>
        <v>0</v>
      </c>
      <c r="IW72" s="151">
        <f t="shared" ca="1" si="108"/>
        <v>0</v>
      </c>
      <c r="IX72" s="151">
        <f t="shared" ca="1" si="108"/>
        <v>0</v>
      </c>
      <c r="IY72" s="151">
        <f t="shared" ca="1" si="108"/>
        <v>0</v>
      </c>
      <c r="IZ72" s="151">
        <f t="shared" ca="1" si="108"/>
        <v>0</v>
      </c>
      <c r="JA72" s="151">
        <f t="shared" ca="1" si="108"/>
        <v>0</v>
      </c>
      <c r="JB72" s="151">
        <f t="shared" ca="1" si="108"/>
        <v>0</v>
      </c>
      <c r="JC72" s="151">
        <f t="shared" ca="1" si="108"/>
        <v>0</v>
      </c>
      <c r="JD72" s="151">
        <f t="shared" ca="1" si="108"/>
        <v>0</v>
      </c>
      <c r="JE72" s="151">
        <f t="shared" ca="1" si="108"/>
        <v>0</v>
      </c>
      <c r="JF72" s="151">
        <f t="shared" ca="1" si="108"/>
        <v>0</v>
      </c>
      <c r="JG72" s="151">
        <f t="shared" ca="1" si="108"/>
        <v>0</v>
      </c>
      <c r="JH72" s="151">
        <f t="shared" ca="1" si="108"/>
        <v>0</v>
      </c>
      <c r="JI72" s="151">
        <f t="shared" ca="1" si="108"/>
        <v>0</v>
      </c>
      <c r="JJ72" s="151">
        <f t="shared" ca="1" si="108"/>
        <v>0</v>
      </c>
      <c r="JK72" s="151">
        <f t="shared" ca="1" si="108"/>
        <v>0</v>
      </c>
      <c r="JL72" s="151">
        <f t="shared" ca="1" si="108"/>
        <v>0</v>
      </c>
      <c r="JM72" s="151">
        <f t="shared" ca="1" si="108"/>
        <v>0</v>
      </c>
      <c r="JN72" s="151">
        <f t="shared" ca="1" si="108"/>
        <v>0</v>
      </c>
      <c r="JO72" s="151">
        <f t="shared" ca="1" si="108"/>
        <v>0</v>
      </c>
      <c r="JP72" s="151">
        <f t="shared" ca="1" si="108"/>
        <v>0</v>
      </c>
      <c r="JQ72" s="151">
        <f t="shared" ca="1" si="108"/>
        <v>0</v>
      </c>
      <c r="JR72" s="151">
        <f t="shared" ca="1" si="108"/>
        <v>0</v>
      </c>
      <c r="JS72" s="151">
        <f t="shared" ca="1" si="108"/>
        <v>0</v>
      </c>
      <c r="JT72" s="151">
        <f t="shared" ca="1" si="108"/>
        <v>0</v>
      </c>
      <c r="JU72" s="151">
        <f t="shared" ca="1" si="108"/>
        <v>0</v>
      </c>
      <c r="JV72" s="151">
        <f t="shared" ca="1" si="108"/>
        <v>0</v>
      </c>
      <c r="JW72" s="151">
        <f t="shared" ca="1" si="108"/>
        <v>0</v>
      </c>
      <c r="JX72" s="151">
        <f t="shared" ca="1" si="108"/>
        <v>0</v>
      </c>
      <c r="JY72" s="151">
        <f t="shared" ca="1" si="108"/>
        <v>0</v>
      </c>
      <c r="JZ72" s="151">
        <f t="shared" ca="1" si="108"/>
        <v>0</v>
      </c>
      <c r="KA72" s="151">
        <f t="shared" ca="1" si="108"/>
        <v>0</v>
      </c>
      <c r="KB72" s="151">
        <f t="shared" ca="1" si="108"/>
        <v>0</v>
      </c>
      <c r="KC72" s="151">
        <f t="shared" ca="1" si="108"/>
        <v>0</v>
      </c>
      <c r="KD72" s="151">
        <f t="shared" ca="1" si="108"/>
        <v>0</v>
      </c>
      <c r="KE72" s="151">
        <f t="shared" ca="1" si="108"/>
        <v>0</v>
      </c>
      <c r="KF72" s="151">
        <f t="shared" ca="1" si="108"/>
        <v>0</v>
      </c>
      <c r="KG72" s="151">
        <f t="shared" ca="1" si="108"/>
        <v>0</v>
      </c>
      <c r="KH72" s="151">
        <f t="shared" ca="1" si="108"/>
        <v>0</v>
      </c>
      <c r="KI72" s="151">
        <f t="shared" ca="1" si="108"/>
        <v>0</v>
      </c>
      <c r="KJ72" s="151">
        <f t="shared" ca="1" si="108"/>
        <v>0</v>
      </c>
      <c r="KK72" s="151">
        <f t="shared" ca="1" si="108"/>
        <v>0</v>
      </c>
      <c r="KL72" s="151">
        <f t="shared" ca="1" si="108"/>
        <v>0</v>
      </c>
      <c r="KM72" s="151">
        <f t="shared" ca="1" si="108"/>
        <v>0</v>
      </c>
      <c r="KN72" s="151">
        <f t="shared" ca="1" si="108"/>
        <v>0</v>
      </c>
      <c r="KO72" s="151">
        <f t="shared" ca="1" si="108"/>
        <v>0</v>
      </c>
      <c r="KP72" s="151">
        <f t="shared" ca="1" si="108"/>
        <v>0</v>
      </c>
      <c r="KQ72" s="151">
        <f t="shared" ca="1" si="108"/>
        <v>0</v>
      </c>
      <c r="KR72" s="151">
        <f t="shared" ref="KR72:NC72" ca="1" si="109">IF($D72=0,0,(KR55*$D55+KR56*$D56+KR57*$D57+KR64*$D64+KR65*$D65+KR66*$D66)/$D72)</f>
        <v>0</v>
      </c>
      <c r="KS72" s="151">
        <f t="shared" ca="1" si="109"/>
        <v>0</v>
      </c>
      <c r="KT72" s="151">
        <f t="shared" ca="1" si="109"/>
        <v>0</v>
      </c>
      <c r="KU72" s="151">
        <f t="shared" ca="1" si="109"/>
        <v>0</v>
      </c>
      <c r="KV72" s="151">
        <f t="shared" ca="1" si="109"/>
        <v>0</v>
      </c>
      <c r="KW72" s="151">
        <f t="shared" ca="1" si="109"/>
        <v>0</v>
      </c>
      <c r="KX72" s="151">
        <f t="shared" ca="1" si="109"/>
        <v>0</v>
      </c>
      <c r="KY72" s="151">
        <f t="shared" ca="1" si="109"/>
        <v>0</v>
      </c>
      <c r="KZ72" s="151">
        <f t="shared" ca="1" si="109"/>
        <v>0</v>
      </c>
      <c r="LA72" s="151">
        <f t="shared" ca="1" si="109"/>
        <v>0</v>
      </c>
      <c r="LB72" s="151">
        <f t="shared" ca="1" si="109"/>
        <v>0</v>
      </c>
      <c r="LC72" s="151">
        <f t="shared" ca="1" si="109"/>
        <v>0</v>
      </c>
      <c r="LD72" s="151">
        <f t="shared" ca="1" si="109"/>
        <v>0</v>
      </c>
      <c r="LE72" s="151">
        <f t="shared" ca="1" si="109"/>
        <v>0</v>
      </c>
      <c r="LF72" s="151">
        <f t="shared" ca="1" si="109"/>
        <v>0</v>
      </c>
      <c r="LG72" s="151">
        <f t="shared" ca="1" si="109"/>
        <v>0</v>
      </c>
      <c r="LH72" s="151">
        <f t="shared" ca="1" si="109"/>
        <v>0</v>
      </c>
      <c r="LI72" s="151">
        <f t="shared" ca="1" si="109"/>
        <v>0</v>
      </c>
      <c r="LJ72" s="151">
        <f t="shared" ca="1" si="109"/>
        <v>0</v>
      </c>
      <c r="LK72" s="151">
        <f t="shared" ca="1" si="109"/>
        <v>0</v>
      </c>
      <c r="LL72" s="151">
        <f t="shared" ca="1" si="109"/>
        <v>0</v>
      </c>
      <c r="LM72" s="151">
        <f t="shared" ca="1" si="109"/>
        <v>0</v>
      </c>
      <c r="LN72" s="151">
        <f t="shared" ca="1" si="109"/>
        <v>0</v>
      </c>
      <c r="LO72" s="151">
        <f t="shared" ca="1" si="109"/>
        <v>0</v>
      </c>
      <c r="LP72" s="151">
        <f t="shared" ca="1" si="109"/>
        <v>0</v>
      </c>
      <c r="LQ72" s="151">
        <f t="shared" ca="1" si="109"/>
        <v>0</v>
      </c>
      <c r="LR72" s="151">
        <f t="shared" ca="1" si="109"/>
        <v>0</v>
      </c>
      <c r="LS72" s="151">
        <f t="shared" ca="1" si="109"/>
        <v>0</v>
      </c>
      <c r="LT72" s="151">
        <f t="shared" ca="1" si="109"/>
        <v>0</v>
      </c>
      <c r="LU72" s="151">
        <f t="shared" ca="1" si="109"/>
        <v>0</v>
      </c>
      <c r="LV72" s="151">
        <f t="shared" ca="1" si="109"/>
        <v>0</v>
      </c>
      <c r="LW72" s="151">
        <f t="shared" ca="1" si="109"/>
        <v>0</v>
      </c>
      <c r="LX72" s="151">
        <f t="shared" ca="1" si="109"/>
        <v>0</v>
      </c>
      <c r="LY72" s="151">
        <f t="shared" ca="1" si="109"/>
        <v>0</v>
      </c>
      <c r="LZ72" s="151">
        <f t="shared" ca="1" si="109"/>
        <v>0</v>
      </c>
      <c r="MA72" s="151">
        <f t="shared" ca="1" si="109"/>
        <v>0</v>
      </c>
      <c r="MB72" s="151">
        <f t="shared" ca="1" si="109"/>
        <v>0</v>
      </c>
      <c r="MC72" s="151">
        <f t="shared" ca="1" si="109"/>
        <v>0</v>
      </c>
      <c r="MD72" s="151">
        <f t="shared" ca="1" si="109"/>
        <v>0</v>
      </c>
      <c r="ME72" s="151">
        <f t="shared" ca="1" si="109"/>
        <v>0</v>
      </c>
      <c r="MF72" s="151">
        <f t="shared" ca="1" si="109"/>
        <v>0</v>
      </c>
      <c r="MG72" s="151">
        <f t="shared" ca="1" si="109"/>
        <v>0</v>
      </c>
      <c r="MH72" s="151">
        <f t="shared" ca="1" si="109"/>
        <v>0</v>
      </c>
      <c r="MI72" s="151">
        <f t="shared" ca="1" si="109"/>
        <v>0</v>
      </c>
      <c r="MJ72" s="151">
        <f t="shared" ca="1" si="109"/>
        <v>0</v>
      </c>
      <c r="MK72" s="151">
        <f t="shared" ca="1" si="109"/>
        <v>0</v>
      </c>
      <c r="ML72" s="151">
        <f t="shared" ca="1" si="109"/>
        <v>0</v>
      </c>
      <c r="MM72" s="151">
        <f t="shared" ca="1" si="109"/>
        <v>0</v>
      </c>
      <c r="MN72" s="151">
        <f t="shared" ca="1" si="109"/>
        <v>0</v>
      </c>
      <c r="MO72" s="151">
        <f t="shared" ca="1" si="109"/>
        <v>0</v>
      </c>
      <c r="MP72" s="151">
        <f t="shared" ca="1" si="109"/>
        <v>0</v>
      </c>
      <c r="MQ72" s="151">
        <f t="shared" ca="1" si="109"/>
        <v>0</v>
      </c>
      <c r="MR72" s="151">
        <f t="shared" ca="1" si="109"/>
        <v>0</v>
      </c>
      <c r="MS72" s="151">
        <f t="shared" ca="1" si="109"/>
        <v>0</v>
      </c>
      <c r="MT72" s="151">
        <f t="shared" ca="1" si="109"/>
        <v>0</v>
      </c>
      <c r="MU72" s="151">
        <f t="shared" ca="1" si="109"/>
        <v>0</v>
      </c>
      <c r="MV72" s="151">
        <f t="shared" ca="1" si="109"/>
        <v>0</v>
      </c>
      <c r="MW72" s="151">
        <f t="shared" ca="1" si="109"/>
        <v>0</v>
      </c>
      <c r="MX72" s="151">
        <f t="shared" ca="1" si="109"/>
        <v>0</v>
      </c>
      <c r="MY72" s="151">
        <f t="shared" ca="1" si="109"/>
        <v>0</v>
      </c>
      <c r="MZ72" s="151">
        <f t="shared" ca="1" si="109"/>
        <v>0</v>
      </c>
      <c r="NA72" s="151">
        <f t="shared" ca="1" si="109"/>
        <v>0</v>
      </c>
      <c r="NB72" s="151">
        <f t="shared" ca="1" si="109"/>
        <v>0</v>
      </c>
      <c r="NC72" s="151">
        <f t="shared" ca="1" si="109"/>
        <v>0</v>
      </c>
      <c r="ND72" s="151">
        <f t="shared" ref="ND72:PO72" ca="1" si="110">IF($D72=0,0,(ND55*$D55+ND56*$D56+ND57*$D57+ND64*$D64+ND65*$D65+ND66*$D66)/$D72)</f>
        <v>0</v>
      </c>
      <c r="NE72" s="151">
        <f t="shared" ca="1" si="110"/>
        <v>0</v>
      </c>
      <c r="NF72" s="151">
        <f t="shared" ca="1" si="110"/>
        <v>0</v>
      </c>
      <c r="NG72" s="151">
        <f t="shared" ca="1" si="110"/>
        <v>0</v>
      </c>
      <c r="NH72" s="151">
        <f t="shared" ca="1" si="110"/>
        <v>0</v>
      </c>
      <c r="NI72" s="151">
        <f t="shared" ca="1" si="110"/>
        <v>0</v>
      </c>
      <c r="NJ72" s="151">
        <f t="shared" ca="1" si="110"/>
        <v>0</v>
      </c>
      <c r="NK72" s="151">
        <f t="shared" ca="1" si="110"/>
        <v>0</v>
      </c>
      <c r="NL72" s="151">
        <f t="shared" ca="1" si="110"/>
        <v>0</v>
      </c>
      <c r="NM72" s="151">
        <f t="shared" ca="1" si="110"/>
        <v>0</v>
      </c>
      <c r="NN72" s="151">
        <f t="shared" ca="1" si="110"/>
        <v>0</v>
      </c>
      <c r="NO72" s="151">
        <f t="shared" ca="1" si="110"/>
        <v>0</v>
      </c>
      <c r="NP72" s="151">
        <f t="shared" ca="1" si="110"/>
        <v>0</v>
      </c>
      <c r="NQ72" s="151">
        <f t="shared" ca="1" si="110"/>
        <v>0</v>
      </c>
      <c r="NR72" s="151">
        <f t="shared" ca="1" si="110"/>
        <v>0</v>
      </c>
      <c r="NS72" s="151">
        <f t="shared" ca="1" si="110"/>
        <v>0</v>
      </c>
      <c r="NT72" s="151">
        <f t="shared" ca="1" si="110"/>
        <v>0</v>
      </c>
      <c r="NU72" s="151">
        <f t="shared" ca="1" si="110"/>
        <v>0</v>
      </c>
      <c r="NV72" s="151">
        <f t="shared" ca="1" si="110"/>
        <v>0</v>
      </c>
      <c r="NW72" s="151">
        <f t="shared" ca="1" si="110"/>
        <v>0</v>
      </c>
      <c r="NX72" s="151">
        <f t="shared" ca="1" si="110"/>
        <v>0</v>
      </c>
      <c r="NY72" s="151">
        <f t="shared" ca="1" si="110"/>
        <v>0</v>
      </c>
      <c r="NZ72" s="151">
        <f t="shared" ca="1" si="110"/>
        <v>0</v>
      </c>
      <c r="OA72" s="151">
        <f t="shared" ca="1" si="110"/>
        <v>0</v>
      </c>
      <c r="OB72" s="151">
        <f t="shared" ca="1" si="110"/>
        <v>0</v>
      </c>
      <c r="OC72" s="151">
        <f t="shared" ca="1" si="110"/>
        <v>0</v>
      </c>
      <c r="OD72" s="151">
        <f t="shared" ca="1" si="110"/>
        <v>0</v>
      </c>
      <c r="OE72" s="151">
        <f t="shared" ca="1" si="110"/>
        <v>0</v>
      </c>
      <c r="OF72" s="151">
        <f t="shared" ca="1" si="110"/>
        <v>0</v>
      </c>
      <c r="OG72" s="151">
        <f t="shared" ca="1" si="110"/>
        <v>0</v>
      </c>
      <c r="OH72" s="151">
        <f t="shared" ca="1" si="110"/>
        <v>0</v>
      </c>
      <c r="OI72" s="151">
        <f t="shared" ca="1" si="110"/>
        <v>0</v>
      </c>
      <c r="OJ72" s="151">
        <f t="shared" ca="1" si="110"/>
        <v>0</v>
      </c>
      <c r="OK72" s="151">
        <f t="shared" ca="1" si="110"/>
        <v>0</v>
      </c>
      <c r="OL72" s="151">
        <f t="shared" ca="1" si="110"/>
        <v>0</v>
      </c>
      <c r="OM72" s="151">
        <f t="shared" ca="1" si="110"/>
        <v>0</v>
      </c>
      <c r="ON72" s="151">
        <f t="shared" ca="1" si="110"/>
        <v>0</v>
      </c>
      <c r="OO72" s="151">
        <f t="shared" ca="1" si="110"/>
        <v>0</v>
      </c>
      <c r="OP72" s="151">
        <f t="shared" ca="1" si="110"/>
        <v>0</v>
      </c>
      <c r="OQ72" s="151">
        <f t="shared" ca="1" si="110"/>
        <v>0</v>
      </c>
      <c r="OR72" s="151">
        <f t="shared" ca="1" si="110"/>
        <v>0</v>
      </c>
      <c r="OS72" s="151">
        <f t="shared" ca="1" si="110"/>
        <v>0</v>
      </c>
      <c r="OT72" s="151">
        <f t="shared" ca="1" si="110"/>
        <v>0</v>
      </c>
      <c r="OU72" s="151">
        <f t="shared" ca="1" si="110"/>
        <v>0</v>
      </c>
      <c r="OV72" s="151">
        <f t="shared" ca="1" si="110"/>
        <v>0</v>
      </c>
      <c r="OW72" s="151">
        <f t="shared" ca="1" si="110"/>
        <v>0</v>
      </c>
      <c r="OX72" s="151">
        <f t="shared" ca="1" si="110"/>
        <v>0</v>
      </c>
      <c r="OY72" s="151">
        <f t="shared" ca="1" si="110"/>
        <v>0</v>
      </c>
      <c r="OZ72" s="151">
        <f t="shared" ca="1" si="110"/>
        <v>0</v>
      </c>
      <c r="PA72" s="151">
        <f t="shared" ca="1" si="110"/>
        <v>0</v>
      </c>
      <c r="PB72" s="151">
        <f t="shared" ca="1" si="110"/>
        <v>0</v>
      </c>
      <c r="PC72" s="151">
        <f t="shared" ca="1" si="110"/>
        <v>0</v>
      </c>
      <c r="PD72" s="151">
        <f t="shared" ca="1" si="110"/>
        <v>0</v>
      </c>
      <c r="PE72" s="151">
        <f t="shared" ca="1" si="110"/>
        <v>0</v>
      </c>
      <c r="PF72" s="151">
        <f t="shared" ca="1" si="110"/>
        <v>0</v>
      </c>
      <c r="PG72" s="151">
        <f t="shared" ca="1" si="110"/>
        <v>0</v>
      </c>
      <c r="PH72" s="151">
        <f t="shared" ca="1" si="110"/>
        <v>0</v>
      </c>
      <c r="PI72" s="151">
        <f t="shared" ca="1" si="110"/>
        <v>0</v>
      </c>
      <c r="PJ72" s="151">
        <f t="shared" ca="1" si="110"/>
        <v>0</v>
      </c>
      <c r="PK72" s="151">
        <f t="shared" ca="1" si="110"/>
        <v>0</v>
      </c>
      <c r="PL72" s="151">
        <f t="shared" ca="1" si="110"/>
        <v>0</v>
      </c>
      <c r="PM72" s="151">
        <f t="shared" ca="1" si="110"/>
        <v>0</v>
      </c>
      <c r="PN72" s="151">
        <f t="shared" ca="1" si="110"/>
        <v>0</v>
      </c>
      <c r="PO72" s="151">
        <f t="shared" ca="1" si="110"/>
        <v>0</v>
      </c>
      <c r="PP72" s="151">
        <f t="shared" ref="PP72:SA72" ca="1" si="111">IF($D72=0,0,(PP55*$D55+PP56*$D56+PP57*$D57+PP64*$D64+PP65*$D65+PP66*$D66)/$D72)</f>
        <v>0</v>
      </c>
      <c r="PQ72" s="151">
        <f t="shared" ca="1" si="111"/>
        <v>0</v>
      </c>
      <c r="PR72" s="151">
        <f t="shared" ca="1" si="111"/>
        <v>0</v>
      </c>
      <c r="PS72" s="151">
        <f t="shared" ca="1" si="111"/>
        <v>0</v>
      </c>
      <c r="PT72" s="151">
        <f t="shared" ca="1" si="111"/>
        <v>0</v>
      </c>
      <c r="PU72" s="151">
        <f t="shared" ca="1" si="111"/>
        <v>0</v>
      </c>
      <c r="PV72" s="151">
        <f t="shared" ca="1" si="111"/>
        <v>0</v>
      </c>
      <c r="PW72" s="151">
        <f t="shared" ca="1" si="111"/>
        <v>0</v>
      </c>
      <c r="PX72" s="151">
        <f t="shared" ca="1" si="111"/>
        <v>0</v>
      </c>
      <c r="PY72" s="151">
        <f t="shared" ca="1" si="111"/>
        <v>0</v>
      </c>
      <c r="PZ72" s="151">
        <f t="shared" ca="1" si="111"/>
        <v>0</v>
      </c>
      <c r="QA72" s="151">
        <f t="shared" ca="1" si="111"/>
        <v>0</v>
      </c>
      <c r="QB72" s="151">
        <f t="shared" ca="1" si="111"/>
        <v>0</v>
      </c>
      <c r="QC72" s="151">
        <f t="shared" ca="1" si="111"/>
        <v>0</v>
      </c>
      <c r="QD72" s="151">
        <f t="shared" ca="1" si="111"/>
        <v>0</v>
      </c>
      <c r="QE72" s="151">
        <f t="shared" ca="1" si="111"/>
        <v>0</v>
      </c>
      <c r="QF72" s="151">
        <f t="shared" ca="1" si="111"/>
        <v>0</v>
      </c>
      <c r="QG72" s="151">
        <f t="shared" ca="1" si="111"/>
        <v>0</v>
      </c>
      <c r="QH72" s="151">
        <f t="shared" ca="1" si="111"/>
        <v>0</v>
      </c>
      <c r="QI72" s="151">
        <f t="shared" ca="1" si="111"/>
        <v>0</v>
      </c>
      <c r="QJ72" s="151">
        <f t="shared" ca="1" si="111"/>
        <v>0</v>
      </c>
      <c r="QK72" s="151">
        <f t="shared" ca="1" si="111"/>
        <v>0</v>
      </c>
      <c r="QL72" s="151">
        <f t="shared" ca="1" si="111"/>
        <v>0</v>
      </c>
      <c r="QM72" s="151">
        <f t="shared" ca="1" si="111"/>
        <v>0</v>
      </c>
      <c r="QN72" s="151">
        <f t="shared" ca="1" si="111"/>
        <v>0</v>
      </c>
      <c r="QO72" s="151">
        <f t="shared" ca="1" si="111"/>
        <v>0</v>
      </c>
      <c r="QP72" s="151">
        <f t="shared" ca="1" si="111"/>
        <v>0</v>
      </c>
      <c r="QQ72" s="151">
        <f t="shared" ca="1" si="111"/>
        <v>0</v>
      </c>
      <c r="QR72" s="151">
        <f t="shared" ca="1" si="111"/>
        <v>0</v>
      </c>
      <c r="QS72" s="151">
        <f t="shared" ca="1" si="111"/>
        <v>0</v>
      </c>
      <c r="QT72" s="151">
        <f t="shared" ca="1" si="111"/>
        <v>0</v>
      </c>
      <c r="QU72" s="151">
        <f t="shared" ca="1" si="111"/>
        <v>0</v>
      </c>
      <c r="QV72" s="151">
        <f t="shared" ca="1" si="111"/>
        <v>0</v>
      </c>
      <c r="QW72" s="151">
        <f t="shared" ca="1" si="111"/>
        <v>0</v>
      </c>
      <c r="QX72" s="151">
        <f t="shared" ca="1" si="111"/>
        <v>0</v>
      </c>
      <c r="QY72" s="151">
        <f t="shared" ca="1" si="111"/>
        <v>0</v>
      </c>
      <c r="QZ72" s="151">
        <f t="shared" ca="1" si="111"/>
        <v>0</v>
      </c>
      <c r="RA72" s="151">
        <f t="shared" ca="1" si="111"/>
        <v>0</v>
      </c>
      <c r="RB72" s="151">
        <f t="shared" ca="1" si="111"/>
        <v>0</v>
      </c>
      <c r="RC72" s="151">
        <f t="shared" ca="1" si="111"/>
        <v>0</v>
      </c>
      <c r="RD72" s="151">
        <f t="shared" ca="1" si="111"/>
        <v>0</v>
      </c>
      <c r="RE72" s="151">
        <f t="shared" ca="1" si="111"/>
        <v>0</v>
      </c>
      <c r="RF72" s="151">
        <f t="shared" ca="1" si="111"/>
        <v>0</v>
      </c>
      <c r="RG72" s="151">
        <f t="shared" ca="1" si="111"/>
        <v>0</v>
      </c>
      <c r="RH72" s="151">
        <f t="shared" ca="1" si="111"/>
        <v>0</v>
      </c>
      <c r="RI72" s="151">
        <f t="shared" ca="1" si="111"/>
        <v>0</v>
      </c>
      <c r="RJ72" s="151">
        <f t="shared" ca="1" si="111"/>
        <v>0</v>
      </c>
      <c r="RK72" s="151">
        <f t="shared" ca="1" si="111"/>
        <v>0</v>
      </c>
      <c r="RL72" s="151">
        <f t="shared" ca="1" si="111"/>
        <v>0</v>
      </c>
      <c r="RM72" s="151">
        <f t="shared" ca="1" si="111"/>
        <v>0</v>
      </c>
      <c r="RN72" s="151">
        <f t="shared" ca="1" si="111"/>
        <v>0</v>
      </c>
      <c r="RO72" s="151">
        <f t="shared" ca="1" si="111"/>
        <v>0</v>
      </c>
      <c r="RP72" s="151">
        <f t="shared" ca="1" si="111"/>
        <v>0</v>
      </c>
      <c r="RQ72" s="151">
        <f t="shared" ca="1" si="111"/>
        <v>0</v>
      </c>
      <c r="RR72" s="151">
        <f t="shared" ca="1" si="111"/>
        <v>0</v>
      </c>
      <c r="RS72" s="151">
        <f t="shared" ca="1" si="111"/>
        <v>0</v>
      </c>
      <c r="RT72" s="151">
        <f t="shared" ca="1" si="111"/>
        <v>0</v>
      </c>
      <c r="RU72" s="151">
        <f t="shared" ca="1" si="111"/>
        <v>0</v>
      </c>
      <c r="RV72" s="151">
        <f t="shared" ca="1" si="111"/>
        <v>0</v>
      </c>
      <c r="RW72" s="151">
        <f t="shared" ca="1" si="111"/>
        <v>0</v>
      </c>
      <c r="RX72" s="151">
        <f t="shared" ca="1" si="111"/>
        <v>0</v>
      </c>
      <c r="RY72" s="151">
        <f t="shared" ca="1" si="111"/>
        <v>0</v>
      </c>
      <c r="RZ72" s="151">
        <f t="shared" ca="1" si="111"/>
        <v>0</v>
      </c>
      <c r="SA72" s="151">
        <f t="shared" ca="1" si="111"/>
        <v>0</v>
      </c>
      <c r="SB72" s="151">
        <f t="shared" ref="SB72:UM72" ca="1" si="112">IF($D72=0,0,(SB55*$D55+SB56*$D56+SB57*$D57+SB64*$D64+SB65*$D65+SB66*$D66)/$D72)</f>
        <v>0</v>
      </c>
      <c r="SC72" s="151">
        <f t="shared" ca="1" si="112"/>
        <v>0</v>
      </c>
      <c r="SD72" s="151">
        <f t="shared" ca="1" si="112"/>
        <v>0</v>
      </c>
      <c r="SE72" s="151">
        <f t="shared" ca="1" si="112"/>
        <v>0</v>
      </c>
      <c r="SF72" s="151">
        <f t="shared" ca="1" si="112"/>
        <v>0</v>
      </c>
      <c r="SG72" s="151">
        <f t="shared" ca="1" si="112"/>
        <v>0</v>
      </c>
      <c r="SH72" s="151">
        <f t="shared" ca="1" si="112"/>
        <v>0</v>
      </c>
      <c r="SI72" s="151">
        <f t="shared" ca="1" si="112"/>
        <v>0</v>
      </c>
      <c r="SJ72" s="151">
        <f t="shared" ca="1" si="112"/>
        <v>0</v>
      </c>
      <c r="SK72" s="151">
        <f t="shared" ca="1" si="112"/>
        <v>0</v>
      </c>
      <c r="SL72" s="151">
        <f t="shared" ca="1" si="112"/>
        <v>0</v>
      </c>
      <c r="SM72" s="151">
        <f t="shared" ca="1" si="112"/>
        <v>0</v>
      </c>
      <c r="SN72" s="151">
        <f t="shared" ca="1" si="112"/>
        <v>0</v>
      </c>
      <c r="SO72" s="151">
        <f t="shared" ca="1" si="112"/>
        <v>0</v>
      </c>
      <c r="SP72" s="151">
        <f t="shared" ca="1" si="112"/>
        <v>0</v>
      </c>
      <c r="SQ72" s="151">
        <f t="shared" ca="1" si="112"/>
        <v>0</v>
      </c>
      <c r="SR72" s="151">
        <f t="shared" ca="1" si="112"/>
        <v>0</v>
      </c>
      <c r="SS72" s="151">
        <f t="shared" ca="1" si="112"/>
        <v>0</v>
      </c>
      <c r="ST72" s="151">
        <f t="shared" ca="1" si="112"/>
        <v>0</v>
      </c>
      <c r="SU72" s="151">
        <f t="shared" ca="1" si="112"/>
        <v>0</v>
      </c>
      <c r="SV72" s="151">
        <f t="shared" ca="1" si="112"/>
        <v>0</v>
      </c>
      <c r="SW72" s="151">
        <f t="shared" ca="1" si="112"/>
        <v>0</v>
      </c>
      <c r="SX72" s="151">
        <f t="shared" ca="1" si="112"/>
        <v>0</v>
      </c>
      <c r="SY72" s="151">
        <f t="shared" ca="1" si="112"/>
        <v>0</v>
      </c>
      <c r="SZ72" s="151">
        <f t="shared" ca="1" si="112"/>
        <v>0</v>
      </c>
      <c r="TA72" s="151">
        <f t="shared" ca="1" si="112"/>
        <v>0</v>
      </c>
      <c r="TB72" s="151">
        <f t="shared" ca="1" si="112"/>
        <v>0</v>
      </c>
      <c r="TC72" s="151">
        <f t="shared" ca="1" si="112"/>
        <v>0</v>
      </c>
      <c r="TD72" s="151">
        <f t="shared" ca="1" si="112"/>
        <v>0</v>
      </c>
      <c r="TE72" s="151">
        <f t="shared" ca="1" si="112"/>
        <v>0</v>
      </c>
      <c r="TF72" s="151">
        <f t="shared" ca="1" si="112"/>
        <v>0</v>
      </c>
      <c r="TG72" s="151">
        <f t="shared" ca="1" si="112"/>
        <v>0</v>
      </c>
      <c r="TH72" s="151">
        <f t="shared" ca="1" si="112"/>
        <v>0</v>
      </c>
      <c r="TI72" s="151">
        <f t="shared" ca="1" si="112"/>
        <v>0</v>
      </c>
      <c r="TJ72" s="151">
        <f t="shared" ca="1" si="112"/>
        <v>0</v>
      </c>
      <c r="TK72" s="151">
        <f t="shared" ca="1" si="112"/>
        <v>0</v>
      </c>
      <c r="TL72" s="151">
        <f t="shared" ca="1" si="112"/>
        <v>0</v>
      </c>
      <c r="TM72" s="151">
        <f t="shared" ca="1" si="112"/>
        <v>0</v>
      </c>
      <c r="TN72" s="151">
        <f t="shared" ca="1" si="112"/>
        <v>0</v>
      </c>
      <c r="TO72" s="151">
        <f t="shared" ca="1" si="112"/>
        <v>0</v>
      </c>
      <c r="TP72" s="151">
        <f t="shared" ca="1" si="112"/>
        <v>0</v>
      </c>
      <c r="TQ72" s="151">
        <f t="shared" ca="1" si="112"/>
        <v>0</v>
      </c>
      <c r="TR72" s="151">
        <f t="shared" ca="1" si="112"/>
        <v>0</v>
      </c>
      <c r="TS72" s="151">
        <f t="shared" ca="1" si="112"/>
        <v>0</v>
      </c>
      <c r="TT72" s="151">
        <f t="shared" ca="1" si="112"/>
        <v>0</v>
      </c>
      <c r="TU72" s="151">
        <f t="shared" ca="1" si="112"/>
        <v>0</v>
      </c>
      <c r="TV72" s="151">
        <f t="shared" ca="1" si="112"/>
        <v>0</v>
      </c>
      <c r="TW72" s="151">
        <f t="shared" ca="1" si="112"/>
        <v>0</v>
      </c>
      <c r="TX72" s="151">
        <f t="shared" ca="1" si="112"/>
        <v>0</v>
      </c>
      <c r="TY72" s="151">
        <f t="shared" ca="1" si="112"/>
        <v>0</v>
      </c>
      <c r="TZ72" s="151">
        <f t="shared" ca="1" si="112"/>
        <v>0</v>
      </c>
      <c r="UA72" s="151">
        <f t="shared" ca="1" si="112"/>
        <v>0</v>
      </c>
      <c r="UB72" s="151">
        <f t="shared" ca="1" si="112"/>
        <v>0</v>
      </c>
      <c r="UC72" s="151">
        <f t="shared" ca="1" si="112"/>
        <v>0</v>
      </c>
      <c r="UD72" s="151">
        <f t="shared" ca="1" si="112"/>
        <v>0</v>
      </c>
      <c r="UE72" s="151">
        <f t="shared" ca="1" si="112"/>
        <v>0</v>
      </c>
      <c r="UF72" s="151">
        <f t="shared" ca="1" si="112"/>
        <v>0</v>
      </c>
      <c r="UG72" s="151">
        <f t="shared" ca="1" si="112"/>
        <v>0</v>
      </c>
      <c r="UH72" s="151">
        <f t="shared" ca="1" si="112"/>
        <v>0</v>
      </c>
      <c r="UI72" s="151">
        <f t="shared" ca="1" si="112"/>
        <v>0</v>
      </c>
      <c r="UJ72" s="151">
        <f t="shared" ca="1" si="112"/>
        <v>0</v>
      </c>
      <c r="UK72" s="151">
        <f t="shared" ca="1" si="112"/>
        <v>0</v>
      </c>
      <c r="UL72" s="151">
        <f t="shared" ca="1" si="112"/>
        <v>0</v>
      </c>
      <c r="UM72" s="151">
        <f t="shared" ca="1" si="112"/>
        <v>0</v>
      </c>
      <c r="UN72" s="151">
        <f t="shared" ref="UN72:WY72" ca="1" si="113">IF($D72=0,0,(UN55*$D55+UN56*$D56+UN57*$D57+UN64*$D64+UN65*$D65+UN66*$D66)/$D72)</f>
        <v>0</v>
      </c>
      <c r="UO72" s="151">
        <f t="shared" ca="1" si="113"/>
        <v>0</v>
      </c>
      <c r="UP72" s="151">
        <f t="shared" ca="1" si="113"/>
        <v>0</v>
      </c>
      <c r="UQ72" s="151">
        <f t="shared" ca="1" si="113"/>
        <v>0</v>
      </c>
      <c r="UR72" s="151">
        <f t="shared" ca="1" si="113"/>
        <v>0</v>
      </c>
      <c r="US72" s="151">
        <f t="shared" ca="1" si="113"/>
        <v>0</v>
      </c>
      <c r="UT72" s="151">
        <f t="shared" ca="1" si="113"/>
        <v>0</v>
      </c>
      <c r="UU72" s="151">
        <f t="shared" ca="1" si="113"/>
        <v>0</v>
      </c>
      <c r="UV72" s="151">
        <f t="shared" ca="1" si="113"/>
        <v>0</v>
      </c>
      <c r="UW72" s="151">
        <f t="shared" ca="1" si="113"/>
        <v>0</v>
      </c>
      <c r="UX72" s="151">
        <f t="shared" ca="1" si="113"/>
        <v>0</v>
      </c>
      <c r="UY72" s="151">
        <f t="shared" ca="1" si="113"/>
        <v>0</v>
      </c>
      <c r="UZ72" s="151">
        <f t="shared" ca="1" si="113"/>
        <v>0</v>
      </c>
      <c r="VA72" s="151">
        <f t="shared" ca="1" si="113"/>
        <v>0</v>
      </c>
      <c r="VB72" s="151">
        <f t="shared" ca="1" si="113"/>
        <v>0</v>
      </c>
      <c r="VC72" s="151">
        <f t="shared" ca="1" si="113"/>
        <v>0</v>
      </c>
      <c r="VD72" s="151">
        <f t="shared" ca="1" si="113"/>
        <v>0</v>
      </c>
      <c r="VE72" s="151">
        <f t="shared" ca="1" si="113"/>
        <v>0</v>
      </c>
      <c r="VF72" s="151">
        <f t="shared" ca="1" si="113"/>
        <v>0</v>
      </c>
      <c r="VG72" s="151">
        <f t="shared" ca="1" si="113"/>
        <v>0</v>
      </c>
      <c r="VH72" s="151">
        <f t="shared" ca="1" si="113"/>
        <v>0</v>
      </c>
      <c r="VI72" s="151">
        <f t="shared" ca="1" si="113"/>
        <v>0</v>
      </c>
      <c r="VJ72" s="151">
        <f t="shared" ca="1" si="113"/>
        <v>0</v>
      </c>
      <c r="VK72" s="151">
        <f t="shared" ca="1" si="113"/>
        <v>0</v>
      </c>
      <c r="VL72" s="151">
        <f t="shared" ca="1" si="113"/>
        <v>0</v>
      </c>
      <c r="VM72" s="151">
        <f t="shared" ca="1" si="113"/>
        <v>0</v>
      </c>
      <c r="VN72" s="151">
        <f t="shared" ca="1" si="113"/>
        <v>0</v>
      </c>
      <c r="VO72" s="151">
        <f t="shared" ca="1" si="113"/>
        <v>0</v>
      </c>
      <c r="VP72" s="151">
        <f t="shared" ca="1" si="113"/>
        <v>0</v>
      </c>
      <c r="VQ72" s="151">
        <f t="shared" ca="1" si="113"/>
        <v>0</v>
      </c>
      <c r="VR72" s="151">
        <f t="shared" ca="1" si="113"/>
        <v>0</v>
      </c>
      <c r="VS72" s="151">
        <f t="shared" ca="1" si="113"/>
        <v>0</v>
      </c>
      <c r="VT72" s="151">
        <f t="shared" ca="1" si="113"/>
        <v>0</v>
      </c>
      <c r="VU72" s="151">
        <f t="shared" ca="1" si="113"/>
        <v>0</v>
      </c>
      <c r="VV72" s="151">
        <f t="shared" ca="1" si="113"/>
        <v>0</v>
      </c>
      <c r="VW72" s="151">
        <f t="shared" ca="1" si="113"/>
        <v>0</v>
      </c>
      <c r="VX72" s="151">
        <f t="shared" ca="1" si="113"/>
        <v>0</v>
      </c>
      <c r="VY72" s="151">
        <f t="shared" ca="1" si="113"/>
        <v>0</v>
      </c>
      <c r="VZ72" s="151">
        <f t="shared" ca="1" si="113"/>
        <v>0</v>
      </c>
      <c r="WA72" s="151">
        <f t="shared" ca="1" si="113"/>
        <v>0</v>
      </c>
      <c r="WB72" s="151">
        <f t="shared" ca="1" si="113"/>
        <v>0</v>
      </c>
      <c r="WC72" s="151">
        <f t="shared" ca="1" si="113"/>
        <v>0</v>
      </c>
      <c r="WD72" s="151">
        <f t="shared" ca="1" si="113"/>
        <v>0</v>
      </c>
      <c r="WE72" s="151">
        <f t="shared" ca="1" si="113"/>
        <v>0</v>
      </c>
      <c r="WF72" s="151">
        <f t="shared" ca="1" si="113"/>
        <v>0</v>
      </c>
      <c r="WG72" s="151">
        <f t="shared" ca="1" si="113"/>
        <v>0</v>
      </c>
      <c r="WH72" s="151">
        <f t="shared" ca="1" si="113"/>
        <v>0</v>
      </c>
      <c r="WI72" s="151">
        <f t="shared" ca="1" si="113"/>
        <v>0</v>
      </c>
      <c r="WJ72" s="151">
        <f t="shared" ca="1" si="113"/>
        <v>0</v>
      </c>
      <c r="WK72" s="151">
        <f t="shared" ca="1" si="113"/>
        <v>0</v>
      </c>
      <c r="WL72" s="151">
        <f t="shared" ca="1" si="113"/>
        <v>0</v>
      </c>
      <c r="WM72" s="151">
        <f t="shared" ca="1" si="113"/>
        <v>0</v>
      </c>
      <c r="WN72" s="151">
        <f t="shared" ca="1" si="113"/>
        <v>0</v>
      </c>
      <c r="WO72" s="151">
        <f t="shared" ca="1" si="113"/>
        <v>0</v>
      </c>
      <c r="WP72" s="151">
        <f t="shared" ca="1" si="113"/>
        <v>0</v>
      </c>
      <c r="WQ72" s="151">
        <f t="shared" ca="1" si="113"/>
        <v>0</v>
      </c>
      <c r="WR72" s="151">
        <f t="shared" ca="1" si="113"/>
        <v>0</v>
      </c>
      <c r="WS72" s="151">
        <f t="shared" ca="1" si="113"/>
        <v>0</v>
      </c>
      <c r="WT72" s="151">
        <f t="shared" ca="1" si="113"/>
        <v>0</v>
      </c>
      <c r="WU72" s="151">
        <f t="shared" ca="1" si="113"/>
        <v>0</v>
      </c>
      <c r="WV72" s="151">
        <f t="shared" ca="1" si="113"/>
        <v>0</v>
      </c>
      <c r="WW72" s="151">
        <f t="shared" ca="1" si="113"/>
        <v>0</v>
      </c>
      <c r="WX72" s="151">
        <f t="shared" ca="1" si="113"/>
        <v>0</v>
      </c>
      <c r="WY72" s="151">
        <f t="shared" ca="1" si="113"/>
        <v>0</v>
      </c>
      <c r="WZ72" s="151">
        <f t="shared" ref="WZ72:YE72" ca="1" si="114">IF($D72=0,0,(WZ55*$D55+WZ56*$D56+WZ57*$D57+WZ64*$D64+WZ65*$D65+WZ66*$D66)/$D72)</f>
        <v>0</v>
      </c>
      <c r="XA72" s="151">
        <f t="shared" ca="1" si="114"/>
        <v>0</v>
      </c>
      <c r="XB72" s="151">
        <f t="shared" ca="1" si="114"/>
        <v>0</v>
      </c>
      <c r="XC72" s="151">
        <f t="shared" ca="1" si="114"/>
        <v>0</v>
      </c>
      <c r="XD72" s="151">
        <f t="shared" ca="1" si="114"/>
        <v>0</v>
      </c>
      <c r="XE72" s="151">
        <f t="shared" ca="1" si="114"/>
        <v>0</v>
      </c>
      <c r="XF72" s="151">
        <f t="shared" ca="1" si="114"/>
        <v>0</v>
      </c>
      <c r="XG72" s="151">
        <f t="shared" ca="1" si="114"/>
        <v>0</v>
      </c>
      <c r="XH72" s="151">
        <f t="shared" ca="1" si="114"/>
        <v>0</v>
      </c>
      <c r="XI72" s="151">
        <f t="shared" ca="1" si="114"/>
        <v>0</v>
      </c>
      <c r="XJ72" s="151">
        <f t="shared" ca="1" si="114"/>
        <v>0</v>
      </c>
      <c r="XK72" s="151">
        <f t="shared" ca="1" si="114"/>
        <v>0</v>
      </c>
      <c r="XL72" s="151">
        <f t="shared" ca="1" si="114"/>
        <v>0</v>
      </c>
      <c r="XM72" s="151">
        <f t="shared" ca="1" si="114"/>
        <v>0</v>
      </c>
      <c r="XN72" s="151">
        <f t="shared" ca="1" si="114"/>
        <v>0</v>
      </c>
      <c r="XO72" s="151">
        <f t="shared" ca="1" si="114"/>
        <v>0</v>
      </c>
      <c r="XP72" s="151">
        <f t="shared" ca="1" si="114"/>
        <v>0</v>
      </c>
      <c r="XQ72" s="151">
        <f t="shared" ca="1" si="114"/>
        <v>0</v>
      </c>
      <c r="XR72" s="151">
        <f t="shared" ca="1" si="114"/>
        <v>0</v>
      </c>
      <c r="XS72" s="151">
        <f t="shared" ca="1" si="114"/>
        <v>0</v>
      </c>
      <c r="XT72" s="151">
        <f t="shared" ca="1" si="114"/>
        <v>0</v>
      </c>
      <c r="XU72" s="151">
        <f t="shared" ca="1" si="114"/>
        <v>0</v>
      </c>
      <c r="XV72" s="151">
        <f t="shared" ca="1" si="114"/>
        <v>0</v>
      </c>
      <c r="XW72" s="151">
        <f t="shared" ca="1" si="114"/>
        <v>0</v>
      </c>
      <c r="XX72" s="151">
        <f t="shared" ca="1" si="114"/>
        <v>0</v>
      </c>
      <c r="XY72" s="151">
        <f t="shared" ca="1" si="114"/>
        <v>0</v>
      </c>
      <c r="XZ72" s="151">
        <f t="shared" ca="1" si="114"/>
        <v>0</v>
      </c>
      <c r="YA72" s="151">
        <f t="shared" ca="1" si="114"/>
        <v>0</v>
      </c>
      <c r="YB72" s="151">
        <f t="shared" ca="1" si="114"/>
        <v>0</v>
      </c>
      <c r="YC72" s="151">
        <f t="shared" ca="1" si="114"/>
        <v>0</v>
      </c>
      <c r="YD72" s="151">
        <f t="shared" ca="1" si="114"/>
        <v>0</v>
      </c>
      <c r="YE72" s="151">
        <f t="shared" ca="1" si="114"/>
        <v>0</v>
      </c>
      <c r="YF72" s="108"/>
      <c r="YG72" s="109"/>
    </row>
    <row r="73" spans="1:657" s="105" customFormat="1" ht="15" customHeight="1" thickBot="1" x14ac:dyDescent="0.3">
      <c r="A73" s="153"/>
      <c r="B73" s="154"/>
      <c r="C73" s="154"/>
      <c r="D73" s="155"/>
      <c r="E73" s="154"/>
      <c r="F73" s="154"/>
      <c r="G73" s="154"/>
      <c r="H73" s="154"/>
      <c r="I73" s="156"/>
      <c r="J73" s="155"/>
      <c r="K73" s="156"/>
      <c r="L73" s="154"/>
      <c r="M73" s="156"/>
      <c r="N73" s="154"/>
      <c r="O73" s="156"/>
      <c r="P73" s="154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89"/>
      <c r="AS73" s="189"/>
      <c r="AT73" s="190"/>
      <c r="AU73" s="424"/>
      <c r="AV73" s="190"/>
      <c r="AW73" s="424"/>
      <c r="AX73" s="156"/>
      <c r="AY73" s="156"/>
      <c r="AZ73" s="156"/>
      <c r="BA73" s="156"/>
      <c r="BB73" s="156"/>
      <c r="BC73" s="156"/>
      <c r="BD73" s="190"/>
      <c r="BE73" s="190"/>
      <c r="BF73" s="156"/>
      <c r="BG73" s="156"/>
      <c r="BH73" s="156"/>
      <c r="BI73" s="156"/>
      <c r="BJ73" s="156"/>
      <c r="BK73" s="156"/>
      <c r="BL73" s="190"/>
      <c r="BM73" s="156"/>
      <c r="BN73" s="191"/>
      <c r="BO73" s="154"/>
      <c r="BP73" s="154"/>
      <c r="BQ73" s="156"/>
      <c r="BR73" s="156"/>
      <c r="BS73" s="154"/>
      <c r="BT73" s="154"/>
      <c r="BU73" s="156"/>
      <c r="BV73" s="154"/>
      <c r="BW73" s="156"/>
      <c r="BX73" s="154"/>
      <c r="BY73" s="154"/>
      <c r="BZ73" s="154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  <c r="CK73" s="156"/>
      <c r="CL73" s="156"/>
      <c r="CM73" s="156"/>
      <c r="CN73" s="156"/>
      <c r="CO73" s="156"/>
      <c r="CP73" s="156"/>
      <c r="CQ73" s="154"/>
      <c r="CR73" s="156"/>
      <c r="CS73" s="156"/>
      <c r="CT73" s="156"/>
      <c r="CU73" s="156"/>
      <c r="CV73" s="156"/>
      <c r="CW73" s="156"/>
      <c r="CX73" s="156"/>
      <c r="CY73" s="154"/>
      <c r="CZ73" s="156"/>
      <c r="DA73" s="156"/>
      <c r="DB73" s="156"/>
      <c r="DC73" s="156"/>
      <c r="DD73" s="156"/>
      <c r="DE73" s="156"/>
      <c r="DF73" s="156"/>
      <c r="DG73" s="156"/>
      <c r="DH73" s="156"/>
      <c r="DI73" s="156"/>
      <c r="DJ73" s="156"/>
      <c r="DK73" s="156"/>
      <c r="DL73" s="156"/>
      <c r="DM73" s="156"/>
      <c r="DN73" s="156"/>
      <c r="DO73" s="156"/>
      <c r="DP73" s="156"/>
      <c r="DQ73" s="156"/>
      <c r="DR73" s="156"/>
      <c r="DS73" s="156"/>
      <c r="DT73" s="156"/>
      <c r="DU73" s="156"/>
      <c r="DV73" s="156"/>
      <c r="DW73" s="156"/>
      <c r="DX73" s="156"/>
      <c r="DY73" s="156"/>
      <c r="DZ73" s="156"/>
      <c r="EA73" s="156"/>
      <c r="EB73" s="156"/>
      <c r="EC73" s="156"/>
      <c r="ED73" s="156"/>
      <c r="EE73" s="156"/>
      <c r="EF73" s="156"/>
      <c r="EG73" s="156"/>
      <c r="EH73" s="156"/>
      <c r="EI73" s="156"/>
      <c r="EJ73" s="156"/>
      <c r="EK73" s="156"/>
      <c r="EL73" s="156"/>
      <c r="EM73" s="156"/>
      <c r="EN73" s="156"/>
      <c r="EO73" s="156"/>
      <c r="EP73" s="156"/>
      <c r="EQ73" s="156"/>
      <c r="ER73" s="156"/>
      <c r="ES73" s="156"/>
      <c r="ET73" s="156"/>
      <c r="EU73" s="156"/>
      <c r="EV73" s="156"/>
      <c r="EW73" s="156"/>
      <c r="EX73" s="156"/>
      <c r="EY73" s="156"/>
      <c r="EZ73" s="156"/>
      <c r="FA73" s="156"/>
      <c r="FB73" s="156"/>
      <c r="FC73" s="156"/>
      <c r="FD73" s="156"/>
      <c r="FE73" s="156"/>
      <c r="FF73" s="156"/>
      <c r="FG73" s="156"/>
      <c r="FH73" s="156"/>
      <c r="FI73" s="156"/>
      <c r="FJ73" s="156"/>
      <c r="FK73" s="156"/>
      <c r="FL73" s="156"/>
      <c r="FM73" s="156"/>
      <c r="FN73" s="156"/>
      <c r="FO73" s="156"/>
      <c r="FP73" s="156"/>
      <c r="FQ73" s="156"/>
      <c r="FR73" s="156"/>
      <c r="FS73" s="156"/>
      <c r="FT73" s="156"/>
      <c r="FU73" s="156"/>
      <c r="FV73" s="156"/>
      <c r="FW73" s="156"/>
      <c r="FX73" s="156"/>
      <c r="FY73" s="156"/>
      <c r="FZ73" s="156"/>
      <c r="GA73" s="156"/>
      <c r="GB73" s="156"/>
      <c r="GC73" s="156"/>
      <c r="GD73" s="156"/>
      <c r="GE73" s="156"/>
      <c r="GF73" s="156"/>
      <c r="GG73" s="156"/>
      <c r="GH73" s="156"/>
      <c r="GI73" s="156"/>
      <c r="GJ73" s="156"/>
      <c r="GK73" s="156"/>
      <c r="GL73" s="156"/>
      <c r="GM73" s="156"/>
      <c r="GN73" s="156"/>
      <c r="GO73" s="156"/>
      <c r="GP73" s="156"/>
      <c r="GQ73" s="156"/>
      <c r="GR73" s="156"/>
      <c r="GS73" s="156"/>
      <c r="GT73" s="156"/>
      <c r="GU73" s="156"/>
      <c r="GV73" s="156"/>
      <c r="GW73" s="156"/>
      <c r="GX73" s="156"/>
      <c r="GY73" s="156"/>
      <c r="GZ73" s="156"/>
      <c r="HA73" s="156"/>
      <c r="HB73" s="156"/>
      <c r="HC73" s="156"/>
      <c r="HD73" s="156"/>
      <c r="HE73" s="156"/>
      <c r="HF73" s="156"/>
      <c r="HG73" s="156"/>
      <c r="HH73" s="156"/>
      <c r="HI73" s="156"/>
      <c r="HJ73" s="156"/>
      <c r="HK73" s="156"/>
      <c r="HL73" s="156"/>
      <c r="HM73" s="156"/>
      <c r="HN73" s="156"/>
      <c r="HO73" s="156"/>
      <c r="HP73" s="156"/>
      <c r="HQ73" s="156"/>
      <c r="HR73" s="156"/>
      <c r="HS73" s="156"/>
      <c r="HT73" s="156"/>
      <c r="HU73" s="156"/>
      <c r="HV73" s="156"/>
      <c r="HW73" s="156"/>
      <c r="HX73" s="156"/>
      <c r="HY73" s="156"/>
      <c r="HZ73" s="156"/>
      <c r="IA73" s="156"/>
      <c r="IB73" s="156"/>
      <c r="IC73" s="156"/>
      <c r="ID73" s="156"/>
      <c r="IE73" s="156"/>
      <c r="IF73" s="156"/>
      <c r="IG73" s="156"/>
      <c r="IH73" s="156"/>
      <c r="II73" s="156"/>
      <c r="IJ73" s="156"/>
      <c r="IK73" s="156"/>
      <c r="IL73" s="156"/>
      <c r="IM73" s="156"/>
      <c r="IN73" s="156"/>
      <c r="IO73" s="156"/>
      <c r="IP73" s="156"/>
      <c r="IQ73" s="156"/>
      <c r="IR73" s="156"/>
      <c r="IS73" s="156"/>
      <c r="IT73" s="156"/>
      <c r="IU73" s="156"/>
      <c r="IV73" s="156"/>
      <c r="IW73" s="156"/>
      <c r="IX73" s="156"/>
      <c r="IY73" s="156"/>
      <c r="IZ73" s="156"/>
      <c r="JA73" s="156"/>
      <c r="JB73" s="156"/>
      <c r="JC73" s="156"/>
      <c r="JD73" s="156"/>
      <c r="JE73" s="156"/>
      <c r="JF73" s="156"/>
      <c r="JG73" s="156"/>
      <c r="JH73" s="156"/>
      <c r="JI73" s="156"/>
      <c r="JJ73" s="156"/>
      <c r="JK73" s="156"/>
      <c r="JL73" s="156"/>
      <c r="JM73" s="156"/>
      <c r="JN73" s="156"/>
      <c r="JO73" s="156"/>
      <c r="JP73" s="156"/>
      <c r="JQ73" s="156"/>
      <c r="JR73" s="156"/>
      <c r="JS73" s="156"/>
      <c r="JT73" s="156"/>
      <c r="JU73" s="156"/>
      <c r="JV73" s="156"/>
      <c r="JW73" s="156"/>
      <c r="JX73" s="156"/>
      <c r="JY73" s="156"/>
      <c r="JZ73" s="156"/>
      <c r="KA73" s="156"/>
      <c r="KB73" s="156"/>
      <c r="KC73" s="156"/>
      <c r="KD73" s="156"/>
      <c r="KE73" s="156"/>
      <c r="KF73" s="156"/>
      <c r="KG73" s="156"/>
      <c r="KH73" s="156"/>
      <c r="KI73" s="156"/>
      <c r="KJ73" s="156"/>
      <c r="KK73" s="156"/>
      <c r="KL73" s="156"/>
      <c r="KM73" s="156"/>
      <c r="KN73" s="156"/>
      <c r="KO73" s="156"/>
      <c r="KP73" s="156"/>
      <c r="KQ73" s="156"/>
      <c r="KR73" s="156"/>
      <c r="KS73" s="156"/>
      <c r="KT73" s="156"/>
      <c r="KU73" s="156"/>
      <c r="KV73" s="156"/>
      <c r="KW73" s="156"/>
      <c r="KX73" s="156"/>
      <c r="KY73" s="156"/>
      <c r="KZ73" s="156"/>
      <c r="LA73" s="156"/>
      <c r="LB73" s="156"/>
      <c r="LC73" s="156"/>
      <c r="LD73" s="156"/>
      <c r="LE73" s="156"/>
      <c r="LF73" s="156"/>
      <c r="LG73" s="156"/>
      <c r="LH73" s="156"/>
      <c r="LI73" s="156"/>
      <c r="LJ73" s="156"/>
      <c r="LK73" s="156"/>
      <c r="LL73" s="156"/>
      <c r="LM73" s="156"/>
      <c r="LN73" s="156"/>
      <c r="LO73" s="156"/>
      <c r="LP73" s="156"/>
      <c r="LQ73" s="156"/>
      <c r="LR73" s="156"/>
      <c r="LS73" s="156"/>
      <c r="LT73" s="156"/>
      <c r="LU73" s="156"/>
      <c r="LV73" s="156"/>
      <c r="LW73" s="156"/>
      <c r="LX73" s="156"/>
      <c r="LY73" s="156"/>
      <c r="LZ73" s="156"/>
      <c r="MA73" s="156"/>
      <c r="MB73" s="156"/>
      <c r="MC73" s="156"/>
      <c r="MD73" s="156"/>
      <c r="ME73" s="156"/>
      <c r="MF73" s="156"/>
      <c r="MG73" s="156"/>
      <c r="MH73" s="156"/>
      <c r="MI73" s="156"/>
      <c r="MJ73" s="156"/>
      <c r="MK73" s="156"/>
      <c r="ML73" s="156"/>
      <c r="MM73" s="156"/>
      <c r="MN73" s="156"/>
      <c r="MO73" s="156"/>
      <c r="MP73" s="156"/>
      <c r="MQ73" s="156"/>
      <c r="MR73" s="156"/>
      <c r="MS73" s="156"/>
      <c r="MT73" s="156"/>
      <c r="MU73" s="156"/>
      <c r="MV73" s="156"/>
      <c r="MW73" s="156"/>
      <c r="MX73" s="156"/>
      <c r="MY73" s="156"/>
      <c r="MZ73" s="156"/>
      <c r="NA73" s="156"/>
      <c r="NB73" s="156"/>
      <c r="NC73" s="156"/>
      <c r="ND73" s="156"/>
      <c r="NE73" s="156"/>
      <c r="NF73" s="156"/>
      <c r="NG73" s="156"/>
      <c r="NH73" s="156"/>
      <c r="NI73" s="156"/>
      <c r="NJ73" s="156"/>
      <c r="NK73" s="156"/>
      <c r="NL73" s="156"/>
      <c r="NM73" s="156"/>
      <c r="NN73" s="156"/>
      <c r="NO73" s="156"/>
      <c r="NP73" s="156"/>
      <c r="NQ73" s="156"/>
      <c r="NR73" s="156"/>
      <c r="NS73" s="156"/>
      <c r="NT73" s="156"/>
      <c r="NU73" s="156"/>
      <c r="NV73" s="156"/>
      <c r="NW73" s="156"/>
      <c r="NX73" s="156"/>
      <c r="NY73" s="156"/>
      <c r="NZ73" s="156"/>
      <c r="OA73" s="156"/>
      <c r="OB73" s="156"/>
      <c r="OC73" s="156"/>
      <c r="OD73" s="156"/>
      <c r="OE73" s="156"/>
      <c r="OF73" s="156"/>
      <c r="OG73" s="156"/>
      <c r="OH73" s="156"/>
      <c r="OI73" s="156"/>
      <c r="OJ73" s="156"/>
      <c r="OK73" s="156"/>
      <c r="OL73" s="156"/>
      <c r="OM73" s="156"/>
      <c r="ON73" s="156"/>
      <c r="OO73" s="156"/>
      <c r="OP73" s="156"/>
      <c r="OQ73" s="156"/>
      <c r="OR73" s="156"/>
      <c r="OS73" s="156"/>
      <c r="OT73" s="156"/>
      <c r="OU73" s="156"/>
      <c r="OV73" s="156"/>
      <c r="OW73" s="156"/>
      <c r="OX73" s="156"/>
      <c r="OY73" s="156"/>
      <c r="OZ73" s="156"/>
      <c r="PA73" s="156"/>
      <c r="PB73" s="156"/>
      <c r="PC73" s="156"/>
      <c r="PD73" s="156"/>
      <c r="PE73" s="156"/>
      <c r="PF73" s="156"/>
      <c r="PG73" s="156"/>
      <c r="PH73" s="156"/>
      <c r="PI73" s="156"/>
      <c r="PJ73" s="156"/>
      <c r="PK73" s="156"/>
      <c r="PL73" s="156"/>
      <c r="PM73" s="156"/>
      <c r="PN73" s="156"/>
      <c r="PO73" s="156"/>
      <c r="PP73" s="156"/>
      <c r="PQ73" s="156"/>
      <c r="PR73" s="156"/>
      <c r="PS73" s="156"/>
      <c r="PT73" s="156"/>
      <c r="PU73" s="156"/>
      <c r="PV73" s="156"/>
      <c r="PW73" s="156"/>
      <c r="PX73" s="156"/>
      <c r="PY73" s="156"/>
      <c r="PZ73" s="156"/>
      <c r="QA73" s="156"/>
      <c r="QB73" s="156"/>
      <c r="QC73" s="156"/>
      <c r="QD73" s="156"/>
      <c r="QE73" s="156"/>
      <c r="QF73" s="156"/>
      <c r="QG73" s="156"/>
      <c r="QH73" s="156"/>
      <c r="QI73" s="156"/>
      <c r="QJ73" s="156"/>
      <c r="QK73" s="156"/>
      <c r="QL73" s="156"/>
      <c r="QM73" s="156"/>
      <c r="QN73" s="156"/>
      <c r="QO73" s="156"/>
      <c r="QP73" s="156"/>
      <c r="QQ73" s="156"/>
      <c r="QR73" s="156"/>
      <c r="QS73" s="156"/>
      <c r="QT73" s="156"/>
      <c r="QU73" s="156"/>
      <c r="QV73" s="156"/>
      <c r="QW73" s="156"/>
      <c r="QX73" s="156"/>
      <c r="QY73" s="156"/>
      <c r="QZ73" s="156"/>
      <c r="RA73" s="156"/>
      <c r="RB73" s="156"/>
      <c r="RC73" s="156"/>
      <c r="RD73" s="156"/>
      <c r="RE73" s="156"/>
      <c r="RF73" s="156"/>
      <c r="RG73" s="156"/>
      <c r="RH73" s="156"/>
      <c r="RI73" s="156"/>
      <c r="RJ73" s="156"/>
      <c r="RK73" s="156"/>
      <c r="RL73" s="156"/>
      <c r="RM73" s="156"/>
      <c r="RN73" s="156"/>
      <c r="RO73" s="156"/>
      <c r="RP73" s="156"/>
      <c r="RQ73" s="156"/>
      <c r="RR73" s="156"/>
      <c r="RS73" s="156"/>
      <c r="RT73" s="156"/>
      <c r="RU73" s="156"/>
      <c r="RV73" s="156"/>
      <c r="RW73" s="156"/>
      <c r="RX73" s="156"/>
      <c r="RY73" s="156"/>
      <c r="RZ73" s="156"/>
      <c r="SA73" s="156"/>
      <c r="SB73" s="156"/>
      <c r="SC73" s="156"/>
      <c r="SD73" s="156"/>
      <c r="SE73" s="156"/>
      <c r="SF73" s="156"/>
      <c r="SG73" s="156"/>
      <c r="SH73" s="156"/>
      <c r="SI73" s="156"/>
      <c r="SJ73" s="156"/>
      <c r="SK73" s="156"/>
      <c r="SL73" s="156"/>
      <c r="SM73" s="156"/>
      <c r="SN73" s="156"/>
      <c r="SO73" s="156"/>
      <c r="SP73" s="156"/>
      <c r="SQ73" s="156"/>
      <c r="SR73" s="156"/>
      <c r="SS73" s="156"/>
      <c r="ST73" s="156"/>
      <c r="SU73" s="156"/>
      <c r="SV73" s="156"/>
      <c r="SW73" s="156"/>
      <c r="SX73" s="156"/>
      <c r="SY73" s="156"/>
      <c r="SZ73" s="156"/>
      <c r="TA73" s="156"/>
      <c r="TB73" s="156"/>
      <c r="TC73" s="156"/>
      <c r="TD73" s="156"/>
      <c r="TE73" s="156"/>
      <c r="TF73" s="156"/>
      <c r="TG73" s="156"/>
      <c r="TH73" s="156"/>
      <c r="TI73" s="156"/>
      <c r="TJ73" s="156"/>
      <c r="TK73" s="156"/>
      <c r="TL73" s="156"/>
      <c r="TM73" s="156"/>
      <c r="TN73" s="156"/>
      <c r="TO73" s="156"/>
      <c r="TP73" s="156"/>
      <c r="TQ73" s="156"/>
      <c r="TR73" s="156"/>
      <c r="TS73" s="156"/>
      <c r="TT73" s="156"/>
      <c r="TU73" s="156"/>
      <c r="TV73" s="156"/>
      <c r="TW73" s="156"/>
      <c r="TX73" s="156"/>
      <c r="TY73" s="156"/>
      <c r="TZ73" s="156"/>
      <c r="UA73" s="156"/>
      <c r="UB73" s="156"/>
      <c r="UC73" s="156"/>
      <c r="UD73" s="156"/>
      <c r="UE73" s="156"/>
      <c r="UF73" s="156"/>
      <c r="UG73" s="156"/>
      <c r="UH73" s="156"/>
      <c r="UI73" s="156"/>
      <c r="UJ73" s="156"/>
      <c r="UK73" s="156"/>
      <c r="UL73" s="156"/>
      <c r="UM73" s="156"/>
      <c r="UN73" s="156"/>
      <c r="UO73" s="156"/>
      <c r="UP73" s="156"/>
      <c r="UQ73" s="156"/>
      <c r="UR73" s="156"/>
      <c r="US73" s="156"/>
      <c r="UT73" s="156"/>
      <c r="UU73" s="156"/>
      <c r="UV73" s="156"/>
      <c r="UW73" s="156"/>
      <c r="UX73" s="156"/>
      <c r="UY73" s="156"/>
      <c r="UZ73" s="156"/>
      <c r="VA73" s="156"/>
      <c r="VB73" s="156"/>
      <c r="VC73" s="156"/>
      <c r="VD73" s="156"/>
      <c r="VE73" s="156"/>
      <c r="VF73" s="156"/>
      <c r="VG73" s="156"/>
      <c r="VH73" s="156"/>
      <c r="VI73" s="156"/>
      <c r="VJ73" s="156"/>
      <c r="VK73" s="156"/>
      <c r="VL73" s="156"/>
      <c r="VM73" s="156"/>
      <c r="VN73" s="156"/>
      <c r="VO73" s="156"/>
      <c r="VP73" s="156"/>
      <c r="VQ73" s="156"/>
      <c r="VR73" s="156"/>
      <c r="VS73" s="156"/>
      <c r="VT73" s="156"/>
      <c r="VU73" s="156"/>
      <c r="VV73" s="156"/>
      <c r="VW73" s="156"/>
      <c r="VX73" s="156"/>
      <c r="VY73" s="156"/>
      <c r="VZ73" s="156"/>
      <c r="WA73" s="156"/>
      <c r="WB73" s="156"/>
      <c r="WC73" s="156"/>
      <c r="WD73" s="156"/>
      <c r="WE73" s="156"/>
      <c r="WF73" s="156"/>
      <c r="WG73" s="156"/>
      <c r="WH73" s="156"/>
      <c r="WI73" s="156"/>
      <c r="WJ73" s="156"/>
      <c r="WK73" s="156"/>
      <c r="WL73" s="156"/>
      <c r="WM73" s="156"/>
      <c r="WN73" s="156"/>
      <c r="WO73" s="156"/>
      <c r="WP73" s="156"/>
      <c r="WQ73" s="156"/>
      <c r="WR73" s="156"/>
      <c r="WS73" s="156"/>
      <c r="WT73" s="156"/>
      <c r="WU73" s="156"/>
      <c r="WV73" s="156"/>
      <c r="WW73" s="156"/>
      <c r="WX73" s="156"/>
      <c r="WY73" s="156"/>
      <c r="WZ73" s="156"/>
      <c r="XA73" s="156"/>
      <c r="XB73" s="156"/>
      <c r="XC73" s="156"/>
      <c r="XD73" s="156"/>
      <c r="XE73" s="156"/>
      <c r="XF73" s="156"/>
      <c r="XG73" s="156"/>
      <c r="XH73" s="156"/>
      <c r="XI73" s="156"/>
      <c r="XJ73" s="156"/>
      <c r="XK73" s="156"/>
      <c r="XL73" s="156"/>
      <c r="XM73" s="156"/>
      <c r="XN73" s="156"/>
      <c r="XO73" s="156"/>
      <c r="XP73" s="160"/>
      <c r="XQ73" s="156"/>
      <c r="XR73" s="156"/>
      <c r="XS73" s="156"/>
      <c r="XT73" s="156"/>
      <c r="XU73" s="156"/>
      <c r="XV73" s="156"/>
      <c r="XW73" s="156"/>
      <c r="XX73" s="156"/>
      <c r="XY73" s="156"/>
      <c r="XZ73" s="156"/>
      <c r="YA73" s="156"/>
      <c r="YB73" s="156"/>
      <c r="YC73" s="156"/>
      <c r="YD73" s="156"/>
      <c r="YE73" s="160"/>
      <c r="YF73" s="111"/>
      <c r="YG73" s="94"/>
    </row>
    <row r="74" spans="1:657" x14ac:dyDescent="0.25">
      <c r="G74" s="85"/>
      <c r="V74" s="393"/>
      <c r="Z74" s="388"/>
      <c r="AA74" s="393"/>
      <c r="AQ74" s="388"/>
      <c r="AR74" s="410"/>
      <c r="AS74" s="414"/>
      <c r="AT74" s="410"/>
      <c r="AX74" s="388"/>
      <c r="AY74" s="112"/>
      <c r="BB74" s="388"/>
      <c r="BM74" s="393"/>
      <c r="DC74" s="388"/>
      <c r="DD74"/>
      <c r="DF74" s="87"/>
      <c r="DI74" s="388"/>
      <c r="DQ74" s="403"/>
      <c r="DR74" s="388"/>
      <c r="EQ74" s="403"/>
      <c r="ER74" s="388"/>
      <c r="FM74" s="403"/>
      <c r="FN74" s="404"/>
      <c r="GH74" s="405"/>
      <c r="GI74" s="388"/>
      <c r="HC74" s="403"/>
      <c r="HD74" s="388"/>
      <c r="HX74" s="403"/>
      <c r="HY74" s="388"/>
      <c r="IS74" s="403"/>
      <c r="IT74" s="388"/>
      <c r="JN74" s="403"/>
      <c r="JO74" s="388"/>
      <c r="KI74" s="403"/>
      <c r="KJ74" s="388"/>
      <c r="LD74" s="403"/>
      <c r="LE74" s="388"/>
      <c r="LY74" s="403"/>
      <c r="LZ74" s="388"/>
      <c r="MT74" s="403"/>
      <c r="MU74" s="388"/>
      <c r="NO74" s="403"/>
      <c r="NP74" s="388"/>
      <c r="OJ74" s="403"/>
      <c r="OK74" s="388"/>
      <c r="OU74" s="403"/>
      <c r="OV74" s="388"/>
      <c r="PR74" s="403"/>
      <c r="PS74" s="388"/>
      <c r="QN74" s="403"/>
      <c r="QO74" s="388"/>
      <c r="QP74" s="403"/>
      <c r="QQ74" s="388"/>
      <c r="RK74" s="403"/>
      <c r="RL74" s="388"/>
      <c r="SF74" s="403"/>
      <c r="SG74" s="388"/>
      <c r="TA74" s="403"/>
      <c r="TB74" s="388"/>
      <c r="TV74" s="403"/>
      <c r="TW74" s="388"/>
      <c r="UQ74" s="403"/>
      <c r="US74" s="388"/>
      <c r="VM74" s="403"/>
      <c r="VN74" s="388"/>
      <c r="VX74" s="403"/>
      <c r="VY74" s="388"/>
      <c r="WS74" s="403"/>
      <c r="WT74" s="388"/>
      <c r="WV74" s="406"/>
      <c r="WW74" s="407"/>
      <c r="XO74" s="403"/>
      <c r="XR74" s="406"/>
      <c r="XS74" s="407"/>
    </row>
  </sheetData>
  <autoFilter ref="A10:YF10" xr:uid="{00000000-0009-0000-0000-000002000000}"/>
  <mergeCells count="142">
    <mergeCell ref="A4:A7"/>
    <mergeCell ref="B4:B7"/>
    <mergeCell ref="C4:C7"/>
    <mergeCell ref="D4:D7"/>
    <mergeCell ref="E4:F4"/>
    <mergeCell ref="R4:W4"/>
    <mergeCell ref="E5:E7"/>
    <mergeCell ref="F5:F7"/>
    <mergeCell ref="G5:G7"/>
    <mergeCell ref="H5:H7"/>
    <mergeCell ref="O5:O7"/>
    <mergeCell ref="P5:P7"/>
    <mergeCell ref="Q5:Q7"/>
    <mergeCell ref="R5:R7"/>
    <mergeCell ref="S5:S7"/>
    <mergeCell ref="T5:T7"/>
    <mergeCell ref="I5:I7"/>
    <mergeCell ref="J5:J7"/>
    <mergeCell ref="K5:K7"/>
    <mergeCell ref="L5:L7"/>
    <mergeCell ref="M5:M7"/>
    <mergeCell ref="N5:N7"/>
    <mergeCell ref="U5:U7"/>
    <mergeCell ref="V5:V7"/>
    <mergeCell ref="BF4:BK4"/>
    <mergeCell ref="BL4:BL7"/>
    <mergeCell ref="BM4:BM7"/>
    <mergeCell ref="BN4:BN7"/>
    <mergeCell ref="BO4:BW4"/>
    <mergeCell ref="BX4:CD4"/>
    <mergeCell ref="BX5:CD5"/>
    <mergeCell ref="AQ4:AQ7"/>
    <mergeCell ref="AR4:AS4"/>
    <mergeCell ref="AT4:AW4"/>
    <mergeCell ref="AX4:AZ4"/>
    <mergeCell ref="BA4:BC4"/>
    <mergeCell ref="BD4:BE4"/>
    <mergeCell ref="AR5:AS5"/>
    <mergeCell ref="AT5:AU6"/>
    <mergeCell ref="AV5:AW6"/>
    <mergeCell ref="AX5:AX7"/>
    <mergeCell ref="AY5:AY7"/>
    <mergeCell ref="AZ5:AZ7"/>
    <mergeCell ref="BA5:BA7"/>
    <mergeCell ref="BB5:BB7"/>
    <mergeCell ref="BC5:BC7"/>
    <mergeCell ref="BD5:BD7"/>
    <mergeCell ref="BX6:BX7"/>
    <mergeCell ref="CE4:CJ4"/>
    <mergeCell ref="CK4:CQ4"/>
    <mergeCell ref="CR4:CW6"/>
    <mergeCell ref="CX4:DA4"/>
    <mergeCell ref="DC4:YE4"/>
    <mergeCell ref="YF4:YF6"/>
    <mergeCell ref="CE5:CE7"/>
    <mergeCell ref="CF5:CF7"/>
    <mergeCell ref="CG5:CG7"/>
    <mergeCell ref="CH5:CH7"/>
    <mergeCell ref="XQ5:YE5"/>
    <mergeCell ref="DM6:DM7"/>
    <mergeCell ref="DN6:DN7"/>
    <mergeCell ref="XK6:XP6"/>
    <mergeCell ref="XQ6:YE6"/>
    <mergeCell ref="CO5:CO7"/>
    <mergeCell ref="CP5:CP7"/>
    <mergeCell ref="CQ5:CQ7"/>
    <mergeCell ref="CX5:CY6"/>
    <mergeCell ref="FK6:GE6"/>
    <mergeCell ref="GF6:GZ6"/>
    <mergeCell ref="HA6:HU6"/>
    <mergeCell ref="HV6:IP6"/>
    <mergeCell ref="DI6:DI7"/>
    <mergeCell ref="W5:W7"/>
    <mergeCell ref="Y5:Y6"/>
    <mergeCell ref="Z5:Z6"/>
    <mergeCell ref="AA5:AA7"/>
    <mergeCell ref="X4:X7"/>
    <mergeCell ref="Y4:Z4"/>
    <mergeCell ref="AA4:AB4"/>
    <mergeCell ref="AC4:AC7"/>
    <mergeCell ref="AD4:AJ4"/>
    <mergeCell ref="AK4:AP4"/>
    <mergeCell ref="AB5:AB7"/>
    <mergeCell ref="AD5:AJ5"/>
    <mergeCell ref="AK5:AP5"/>
    <mergeCell ref="CZ5:DA6"/>
    <mergeCell ref="DB5:DB7"/>
    <mergeCell ref="CI5:CI7"/>
    <mergeCell ref="CJ5:CJ7"/>
    <mergeCell ref="CK5:CK7"/>
    <mergeCell ref="CL5:CL7"/>
    <mergeCell ref="CM5:CM7"/>
    <mergeCell ref="CN5:CN7"/>
    <mergeCell ref="BE5:BE7"/>
    <mergeCell ref="BF5:BH6"/>
    <mergeCell ref="BI5:BI7"/>
    <mergeCell ref="BJ5:BJ7"/>
    <mergeCell ref="BK5:BK7"/>
    <mergeCell ref="BO5:BW5"/>
    <mergeCell ref="AI6:AJ6"/>
    <mergeCell ref="BO6:BO7"/>
    <mergeCell ref="BP6:BP7"/>
    <mergeCell ref="BQ6:BQ7"/>
    <mergeCell ref="BR6:BS6"/>
    <mergeCell ref="BT6:BW6"/>
    <mergeCell ref="DJ6:DJ7"/>
    <mergeCell ref="DK6:DK7"/>
    <mergeCell ref="DL6:DL7"/>
    <mergeCell ref="DC5:DC7"/>
    <mergeCell ref="DD5:DE5"/>
    <mergeCell ref="DF5:DM5"/>
    <mergeCell ref="DN5:QV5"/>
    <mergeCell ref="QW5:XJ5"/>
    <mergeCell ref="XK5:XP5"/>
    <mergeCell ref="DE6:DE7"/>
    <mergeCell ref="DF6:DF7"/>
    <mergeCell ref="DG6:DG7"/>
    <mergeCell ref="DH6:DH7"/>
    <mergeCell ref="AT9:AU9"/>
    <mergeCell ref="AV9:AW9"/>
    <mergeCell ref="SN6:TH6"/>
    <mergeCell ref="TI6:UC6"/>
    <mergeCell ref="UD6:UX6"/>
    <mergeCell ref="UY6:VS6"/>
    <mergeCell ref="VT6:WN6"/>
    <mergeCell ref="WO6:XI6"/>
    <mergeCell ref="NM6:OG6"/>
    <mergeCell ref="OH6:PB6"/>
    <mergeCell ref="PE6:PY6"/>
    <mergeCell ref="QA6:QU6"/>
    <mergeCell ref="QX6:RR6"/>
    <mergeCell ref="RS6:SM6"/>
    <mergeCell ref="IQ6:JK6"/>
    <mergeCell ref="JL6:KF6"/>
    <mergeCell ref="KG6:LA6"/>
    <mergeCell ref="LB6:LV6"/>
    <mergeCell ref="LW6:MQ6"/>
    <mergeCell ref="MR6:NL6"/>
    <mergeCell ref="DO6:EN6"/>
    <mergeCell ref="EP6:FJ6"/>
    <mergeCell ref="BY6:CD6"/>
    <mergeCell ref="DD6:DD7"/>
  </mergeCells>
  <conditionalFormatting sqref="H11:H13 H41 P41 P73 T41 X41 BO41:BW41 BO73:BP73 BR73:BW73">
    <cfRule type="expression" dxfId="602" priority="0">
      <formula>IF(H11="ОШИБКА",TRUE)</formula>
    </cfRule>
  </conditionalFormatting>
  <conditionalFormatting sqref="K41">
    <cfRule type="expression" dxfId="601" priority="1">
      <formula>IF(K41="ОШИБКА",TRUE)</formula>
    </cfRule>
  </conditionalFormatting>
  <conditionalFormatting sqref="O41">
    <cfRule type="expression" dxfId="600" priority="2">
      <formula>IF(O41="ОШИБКА",TRUE)</formula>
    </cfRule>
  </conditionalFormatting>
  <conditionalFormatting sqref="R41">
    <cfRule type="expression" dxfId="599" priority="3">
      <formula>IF(R41="ОШИБКА",TRUE)</formula>
    </cfRule>
  </conditionalFormatting>
  <conditionalFormatting sqref="S41">
    <cfRule type="expression" dxfId="598" priority="4">
      <formula>IF(S41="ОШИБКА",TRUE)</formula>
    </cfRule>
  </conditionalFormatting>
  <conditionalFormatting sqref="U41">
    <cfRule type="expression" dxfId="597" priority="5">
      <formula>IF(U41="ОШИБКА",TRUE)</formula>
    </cfRule>
  </conditionalFormatting>
  <conditionalFormatting sqref="V41">
    <cfRule type="expression" dxfId="596" priority="6">
      <formula>IF(V41="ОШИБКА",TRUE)</formula>
    </cfRule>
  </conditionalFormatting>
  <conditionalFormatting sqref="W41">
    <cfRule type="expression" dxfId="595" priority="7">
      <formula>IF(W41="ОШИБКА",TRUE)</formula>
    </cfRule>
  </conditionalFormatting>
  <conditionalFormatting sqref="Y41:Z41">
    <cfRule type="expression" dxfId="594" priority="8">
      <formula>IF(Y41="ОШИБКА",TRUE)</formula>
    </cfRule>
  </conditionalFormatting>
  <conditionalFormatting sqref="AC41">
    <cfRule type="expression" dxfId="593" priority="9">
      <formula>IF(AC41="ОШИБКА",TRUE)</formula>
    </cfRule>
  </conditionalFormatting>
  <conditionalFormatting sqref="AD41:AP41">
    <cfRule type="expression" dxfId="592" priority="10">
      <formula>IF(AD41="ОШИБКА",TRUE)</formula>
    </cfRule>
  </conditionalFormatting>
  <conditionalFormatting sqref="BA41">
    <cfRule type="expression" dxfId="591" priority="11">
      <formula>IF(BA41="ОШИБКА",TRUE)</formula>
    </cfRule>
  </conditionalFormatting>
  <conditionalFormatting sqref="BB41">
    <cfRule type="expression" dxfId="590" priority="12">
      <formula>IF(BB41="ОШИБКА",TRUE)</formula>
    </cfRule>
  </conditionalFormatting>
  <conditionalFormatting sqref="BC41">
    <cfRule type="expression" dxfId="589" priority="13">
      <formula>IF(BC41="ОШИБКА",TRUE)</formula>
    </cfRule>
  </conditionalFormatting>
  <conditionalFormatting sqref="BO11:BP13 BR11:BW13">
    <cfRule type="expression" dxfId="588" priority="14">
      <formula>IF(BO11="ОШИБКА",TRUE)</formula>
    </cfRule>
  </conditionalFormatting>
  <conditionalFormatting sqref="CC41:CJ41 BX11:BZ13 CI11:CI13 CC11:CF13 BX41:BZ41">
    <cfRule type="expression" dxfId="587" priority="15">
      <formula>IF(BX11="ОШИБКА",TRUE)</formula>
    </cfRule>
  </conditionalFormatting>
  <conditionalFormatting sqref="CZ41">
    <cfRule type="expression" dxfId="586" priority="16">
      <formula>IF(CZ41="ОШИБКА",TRUE)</formula>
    </cfRule>
  </conditionalFormatting>
  <conditionalFormatting sqref="UD41:UW41 TI41:UB41 SN41:TG41 RS41:SL41 QX41:RQ41 QA41:QT41 LW41:MP41 LB41:LU41 KG41:KZ41 JL41:KE41 IQ41:JJ41 HV41:IO41 HA41:HT41 GF41:GY41 FK41:GD41 EP41:FI41 OH41:OQ41">
    <cfRule type="expression" dxfId="585" priority="17">
      <formula>IF(AND(DQ41&gt;0,EP41=0)=TRUE,TRUE)</formula>
    </cfRule>
  </conditionalFormatting>
  <conditionalFormatting sqref="DL41">
    <cfRule type="expression" dxfId="584" priority="18">
      <formula>IF(AND(CP41&gt;0,DL41=0)=TRUE,TRUE)</formula>
    </cfRule>
  </conditionalFormatting>
  <conditionalFormatting sqref="CA41:CB41">
    <cfRule type="expression" dxfId="583" priority="19">
      <formula>IF(CA41="ОШИБКА",TRUE)</formula>
    </cfRule>
  </conditionalFormatting>
  <conditionalFormatting sqref="CJ11:CJ13 CJ41">
    <cfRule type="expression" dxfId="582" priority="20">
      <formula>IF(CJ11="ОШИБКА",TRUE)</formula>
    </cfRule>
  </conditionalFormatting>
  <conditionalFormatting sqref="DF11:DF13 DD41 DF41">
    <cfRule type="expression" dxfId="581" priority="21">
      <formula>IF(AND(DE11&gt;0,OR(DD11="",DD11=0))=TRUE,TRUE)</formula>
    </cfRule>
  </conditionalFormatting>
  <conditionalFormatting sqref="CA11:CA13 CA41">
    <cfRule type="expression" dxfId="580" priority="22">
      <formula>IF(CA11="ОШИБКА",TRUE)</formula>
    </cfRule>
  </conditionalFormatting>
  <conditionalFormatting sqref="CB11:CB13 CB41">
    <cfRule type="expression" dxfId="579" priority="23">
      <formula>IF(CB11="ОШИБКА",TRUE)</formula>
    </cfRule>
  </conditionalFormatting>
  <conditionalFormatting sqref="CG11:CG13 CG41">
    <cfRule type="expression" dxfId="578" priority="24">
      <formula>IF(CG11="ОШИБКА",TRUE)</formula>
    </cfRule>
  </conditionalFormatting>
  <conditionalFormatting sqref="CH11:CH13 CH41">
    <cfRule type="expression" dxfId="577" priority="25">
      <formula>IF(CH11="ОШИБКА",TRUE)</formula>
    </cfRule>
  </conditionalFormatting>
  <conditionalFormatting sqref="BF41">
    <cfRule type="expression" dxfId="576" priority="27">
      <formula>IF(BF41="ошибка"=TRUE,TRUE)</formula>
    </cfRule>
  </conditionalFormatting>
  <conditionalFormatting sqref="BG41">
    <cfRule type="expression" dxfId="575" priority="28">
      <formula>IF(BG41="ошибка"=TRUE,TRUE)</formula>
    </cfRule>
  </conditionalFormatting>
  <conditionalFormatting sqref="BI41">
    <cfRule type="expression" dxfId="574" priority="29">
      <formula>IF(BI41="ошибка"=TRUE,TRUE)</formula>
    </cfRule>
  </conditionalFormatting>
  <conditionalFormatting sqref="H14:H36">
    <cfRule type="expression" dxfId="573" priority="30">
      <formula>IF(H14="ОШИБКА",TRUE)</formula>
    </cfRule>
  </conditionalFormatting>
  <conditionalFormatting sqref="BO14:BP36 BR14:BW36">
    <cfRule type="expression" dxfId="572" priority="31">
      <formula>IF(BO14="ОШИБКА",TRUE)</formula>
    </cfRule>
  </conditionalFormatting>
  <conditionalFormatting sqref="CC14:CJ36 BX14:BZ36">
    <cfRule type="expression" dxfId="571" priority="32">
      <formula>IF(BX14="ОШИБКА",TRUE)</formula>
    </cfRule>
  </conditionalFormatting>
  <conditionalFormatting sqref="CA14:CB36">
    <cfRule type="expression" dxfId="570" priority="33">
      <formula>IF(CA14="ОШИБКА",TRUE)</formula>
    </cfRule>
  </conditionalFormatting>
  <conditionalFormatting sqref="CJ14:CJ36">
    <cfRule type="expression" dxfId="569" priority="34">
      <formula>IF(CJ14="ОШИБКА",TRUE)</formula>
    </cfRule>
  </conditionalFormatting>
  <conditionalFormatting sqref="DF14:DF36">
    <cfRule type="expression" dxfId="568" priority="35">
      <formula>IF(AND(DG14&gt;0,OR(DF14="",DF14=0))=TRUE,TRUE)</formula>
    </cfRule>
  </conditionalFormatting>
  <conditionalFormatting sqref="CA14:CA36">
    <cfRule type="expression" dxfId="567" priority="36">
      <formula>IF(CA14="ОШИБКА",TRUE)</formula>
    </cfRule>
  </conditionalFormatting>
  <conditionalFormatting sqref="CB14:CB36">
    <cfRule type="expression" dxfId="566" priority="37">
      <formula>IF(CB14="ОШИБКА",TRUE)</formula>
    </cfRule>
  </conditionalFormatting>
  <conditionalFormatting sqref="CG14:CG36">
    <cfRule type="expression" dxfId="565" priority="38">
      <formula>IF(CG14="ОШИБКА",TRUE)</formula>
    </cfRule>
  </conditionalFormatting>
  <conditionalFormatting sqref="CH14:CH36">
    <cfRule type="expression" dxfId="564" priority="39">
      <formula>IF(CH14="ОШИБКА",TRUE)</formula>
    </cfRule>
  </conditionalFormatting>
  <conditionalFormatting sqref="H43:H45 H73">
    <cfRule type="expression" dxfId="563" priority="41">
      <formula>IF(H43="ОШИБКА",TRUE)</formula>
    </cfRule>
  </conditionalFormatting>
  <conditionalFormatting sqref="BO43:BP45 BR43:BW45">
    <cfRule type="expression" dxfId="562" priority="42">
      <formula>IF(BO43="ОШИБКА",TRUE)</formula>
    </cfRule>
  </conditionalFormatting>
  <conditionalFormatting sqref="CC73:CJ73 BX43:BZ45 CI43:CI45 CC43:CF45 BX73:BZ73">
    <cfRule type="expression" dxfId="561" priority="43">
      <formula>IF(BX43="ОШИБКА",TRUE)</formula>
    </cfRule>
  </conditionalFormatting>
  <conditionalFormatting sqref="CA73:CB73">
    <cfRule type="expression" dxfId="560" priority="44">
      <formula>IF(CA73="ОШИБКА",TRUE)</formula>
    </cfRule>
  </conditionalFormatting>
  <conditionalFormatting sqref="CJ43:CJ45 CJ73">
    <cfRule type="expression" dxfId="559" priority="45">
      <formula>IF(CJ43="ОШИБКА",TRUE)</formula>
    </cfRule>
  </conditionalFormatting>
  <conditionalFormatting sqref="DF43:DF45 DD73 DF73">
    <cfRule type="expression" dxfId="558" priority="46">
      <formula>IF(AND(DE43&gt;0,OR(DD43="",DD43=0))=TRUE,TRUE)</formula>
    </cfRule>
  </conditionalFormatting>
  <conditionalFormatting sqref="CA43:CA45 CA73">
    <cfRule type="expression" dxfId="557" priority="47">
      <formula>IF(CA43="ОШИБКА",TRUE)</formula>
    </cfRule>
  </conditionalFormatting>
  <conditionalFormatting sqref="CB43:CB45 CB73">
    <cfRule type="expression" dxfId="556" priority="48">
      <formula>IF(CB43="ОШИБКА",TRUE)</formula>
    </cfRule>
  </conditionalFormatting>
  <conditionalFormatting sqref="CG43:CG45 CG73">
    <cfRule type="expression" dxfId="555" priority="49">
      <formula>IF(CG43="ОШИБКА",TRUE)</formula>
    </cfRule>
  </conditionalFormatting>
  <conditionalFormatting sqref="CH43:CH45 CH73">
    <cfRule type="expression" dxfId="554" priority="50">
      <formula>IF(CH43="ОШИБКА",TRUE)</formula>
    </cfRule>
  </conditionalFormatting>
  <conditionalFormatting sqref="H46:H68">
    <cfRule type="expression" dxfId="553" priority="52">
      <formula>IF(H46="ОШИБКА",TRUE)</formula>
    </cfRule>
  </conditionalFormatting>
  <conditionalFormatting sqref="BO46:BP68 BR46:BW68">
    <cfRule type="expression" dxfId="552" priority="53">
      <formula>IF(BO46="ОШИБКА",TRUE)</formula>
    </cfRule>
  </conditionalFormatting>
  <conditionalFormatting sqref="CC46:CJ68 BX46:BZ68">
    <cfRule type="expression" dxfId="551" priority="54">
      <formula>IF(BX46="ОШИБКА",TRUE)</formula>
    </cfRule>
  </conditionalFormatting>
  <conditionalFormatting sqref="CA46:CB68">
    <cfRule type="expression" dxfId="550" priority="55">
      <formula>IF(CA46="ОШИБКА",TRUE)</formula>
    </cfRule>
  </conditionalFormatting>
  <conditionalFormatting sqref="CJ46:CJ68">
    <cfRule type="expression" dxfId="549" priority="56">
      <formula>IF(CJ46="ОШИБКА",TRUE)</formula>
    </cfRule>
  </conditionalFormatting>
  <conditionalFormatting sqref="DF46:DF68">
    <cfRule type="expression" dxfId="548" priority="57">
      <formula>IF(AND(DG46&gt;0,OR(DF46="",DF46=0))=TRUE,TRUE)</formula>
    </cfRule>
  </conditionalFormatting>
  <conditionalFormatting sqref="CA46:CA68">
    <cfRule type="expression" dxfId="547" priority="58">
      <formula>IF(CA46="ОШИБКА",TRUE)</formula>
    </cfRule>
  </conditionalFormatting>
  <conditionalFormatting sqref="CB46:CB68">
    <cfRule type="expression" dxfId="546" priority="59">
      <formula>IF(CB46="ОШИБКА",TRUE)</formula>
    </cfRule>
  </conditionalFormatting>
  <conditionalFormatting sqref="CG46:CG68">
    <cfRule type="expression" dxfId="545" priority="60">
      <formula>IF(CG46="ОШИБКА",TRUE)</formula>
    </cfRule>
  </conditionalFormatting>
  <conditionalFormatting sqref="CH46:CH68">
    <cfRule type="expression" dxfId="544" priority="61">
      <formula>IF(CH46="ОШИБКА",TRUE)</formula>
    </cfRule>
  </conditionalFormatting>
  <conditionalFormatting sqref="NM41:OF41 VT41:WM41">
    <cfRule type="expression" dxfId="323" priority="305">
      <formula>IF(AND(#REF!&gt;0,NM41=0)=TRUE,TRUE)</formula>
    </cfRule>
  </conditionalFormatting>
  <conditionalFormatting sqref="H37:H38">
    <cfRule type="expression" dxfId="322" priority="306">
      <formula>IF(H37="ОШИБКА",TRUE)</formula>
    </cfRule>
  </conditionalFormatting>
  <conditionalFormatting sqref="BO37:BP38 BR37:BW38">
    <cfRule type="expression" dxfId="321" priority="307">
      <formula>IF(BO37="ОШИБКА",TRUE)</formula>
    </cfRule>
  </conditionalFormatting>
  <conditionalFormatting sqref="CC37:CJ38 BX37:BZ38">
    <cfRule type="expression" dxfId="320" priority="308">
      <formula>IF(BX37="ОШИБКА",TRUE)</formula>
    </cfRule>
  </conditionalFormatting>
  <conditionalFormatting sqref="CA37:CB38">
    <cfRule type="expression" dxfId="319" priority="309">
      <formula>IF(CA37="ОШИБКА",TRUE)</formula>
    </cfRule>
  </conditionalFormatting>
  <conditionalFormatting sqref="CJ37:CJ38">
    <cfRule type="expression" dxfId="318" priority="310">
      <formula>IF(CJ37="ОШИБКА",TRUE)</formula>
    </cfRule>
  </conditionalFormatting>
  <conditionalFormatting sqref="DF37:DF38">
    <cfRule type="expression" dxfId="317" priority="311">
      <formula>IF(AND(DG37&gt;0,OR(DF37="",DF37=0))=TRUE,TRUE)</formula>
    </cfRule>
  </conditionalFormatting>
  <conditionalFormatting sqref="CA37:CA38">
    <cfRule type="expression" dxfId="316" priority="312">
      <formula>IF(CA37="ОШИБКА",TRUE)</formula>
    </cfRule>
  </conditionalFormatting>
  <conditionalFormatting sqref="CB37:CB38">
    <cfRule type="expression" dxfId="315" priority="313">
      <formula>IF(CB37="ОШИБКА",TRUE)</formula>
    </cfRule>
  </conditionalFormatting>
  <conditionalFormatting sqref="CG37:CG38">
    <cfRule type="expression" dxfId="314" priority="314">
      <formula>IF(CG37="ОШИБКА",TRUE)</formula>
    </cfRule>
  </conditionalFormatting>
  <conditionalFormatting sqref="CH37:CH38">
    <cfRule type="expression" dxfId="313" priority="315">
      <formula>IF(CH37="ОШИБКА",TRUE)</formula>
    </cfRule>
  </conditionalFormatting>
  <conditionalFormatting sqref="H39:H40">
    <cfRule type="expression" dxfId="312" priority="317">
      <formula>IF(H39="ОШИБКА",TRUE)</formula>
    </cfRule>
  </conditionalFormatting>
  <conditionalFormatting sqref="BO39:BP40 BR39:BW40">
    <cfRule type="expression" dxfId="311" priority="318">
      <formula>IF(BO39="ОШИБКА",TRUE)</formula>
    </cfRule>
  </conditionalFormatting>
  <conditionalFormatting sqref="CC39:CJ40 BX39:BZ40">
    <cfRule type="expression" dxfId="310" priority="319">
      <formula>IF(BX39="ОШИБКА",TRUE)</formula>
    </cfRule>
  </conditionalFormatting>
  <conditionalFormatting sqref="CA39:CB40">
    <cfRule type="expression" dxfId="309" priority="320">
      <formula>IF(CA39="ОШИБКА",TRUE)</formula>
    </cfRule>
  </conditionalFormatting>
  <conditionalFormatting sqref="CJ39:CJ40">
    <cfRule type="expression" dxfId="308" priority="321">
      <formula>IF(CJ39="ОШИБКА",TRUE)</formula>
    </cfRule>
  </conditionalFormatting>
  <conditionalFormatting sqref="DF39:DF40">
    <cfRule type="expression" dxfId="307" priority="322">
      <formula>IF(AND(DG39&gt;0,OR(DF39="",DF39=0))=TRUE,TRUE)</formula>
    </cfRule>
  </conditionalFormatting>
  <conditionalFormatting sqref="CA39:CA40">
    <cfRule type="expression" dxfId="306" priority="323">
      <formula>IF(CA39="ОШИБКА",TRUE)</formula>
    </cfRule>
  </conditionalFormatting>
  <conditionalFormatting sqref="CB39:CB40">
    <cfRule type="expression" dxfId="305" priority="324">
      <formula>IF(CB39="ОШИБКА",TRUE)</formula>
    </cfRule>
  </conditionalFormatting>
  <conditionalFormatting sqref="CG39:CG40">
    <cfRule type="expression" dxfId="304" priority="325">
      <formula>IF(CG39="ОШИБКА",TRUE)</formula>
    </cfRule>
  </conditionalFormatting>
  <conditionalFormatting sqref="CH39:CH40">
    <cfRule type="expression" dxfId="303" priority="326">
      <formula>IF(CH39="ОШИБКА",TRUE)</formula>
    </cfRule>
  </conditionalFormatting>
  <conditionalFormatting sqref="H69:H70">
    <cfRule type="expression" dxfId="302" priority="328">
      <formula>IF(H69="ОШИБКА",TRUE)</formula>
    </cfRule>
  </conditionalFormatting>
  <conditionalFormatting sqref="BO69:BP70 BR69:BW70">
    <cfRule type="expression" dxfId="301" priority="329">
      <formula>IF(BO69="ОШИБКА",TRUE)</formula>
    </cfRule>
  </conditionalFormatting>
  <conditionalFormatting sqref="CC69:CJ70 BX69:BZ70">
    <cfRule type="expression" dxfId="300" priority="330">
      <formula>IF(BX69="ОШИБКА",TRUE)</formula>
    </cfRule>
  </conditionalFormatting>
  <conditionalFormatting sqref="CA69:CB70">
    <cfRule type="expression" dxfId="299" priority="331">
      <formula>IF(CA69="ОШИБКА",TRUE)</formula>
    </cfRule>
  </conditionalFormatting>
  <conditionalFormatting sqref="CJ69:CJ70">
    <cfRule type="expression" dxfId="298" priority="332">
      <formula>IF(CJ69="ОШИБКА",TRUE)</formula>
    </cfRule>
  </conditionalFormatting>
  <conditionalFormatting sqref="DF69:DF70">
    <cfRule type="expression" dxfId="297" priority="333">
      <formula>IF(AND(DG69&gt;0,OR(DF69="",DF69=0))=TRUE,TRUE)</formula>
    </cfRule>
  </conditionalFormatting>
  <conditionalFormatting sqref="CA69:CA70">
    <cfRule type="expression" dxfId="296" priority="334">
      <formula>IF(CA69="ОШИБКА",TRUE)</formula>
    </cfRule>
  </conditionalFormatting>
  <conditionalFormatting sqref="CB69:CB70">
    <cfRule type="expression" dxfId="295" priority="335">
      <formula>IF(CB69="ОШИБКА",TRUE)</formula>
    </cfRule>
  </conditionalFormatting>
  <conditionalFormatting sqref="CG69:CG70">
    <cfRule type="expression" dxfId="294" priority="336">
      <formula>IF(CG69="ОШИБКА",TRUE)</formula>
    </cfRule>
  </conditionalFormatting>
  <conditionalFormatting sqref="CH69:CH70">
    <cfRule type="expression" dxfId="293" priority="337">
      <formula>IF(CH69="ОШИБКА",TRUE)</formula>
    </cfRule>
  </conditionalFormatting>
  <conditionalFormatting sqref="H71:H72">
    <cfRule type="expression" dxfId="292" priority="339">
      <formula>IF(H71="ОШИБКА",TRUE)</formula>
    </cfRule>
  </conditionalFormatting>
  <conditionalFormatting sqref="BO71:BP72 BR71:BW72">
    <cfRule type="expression" dxfId="291" priority="340">
      <formula>IF(BO71="ОШИБКА",TRUE)</formula>
    </cfRule>
  </conditionalFormatting>
  <conditionalFormatting sqref="CC71:CJ72 BX71:BZ72">
    <cfRule type="expression" dxfId="290" priority="341">
      <formula>IF(BX71="ОШИБКА",TRUE)</formula>
    </cfRule>
  </conditionalFormatting>
  <conditionalFormatting sqref="CA71:CB72">
    <cfRule type="expression" dxfId="289" priority="342">
      <formula>IF(CA71="ОШИБКА",TRUE)</formula>
    </cfRule>
  </conditionalFormatting>
  <conditionalFormatting sqref="CJ71:CJ72">
    <cfRule type="expression" dxfId="288" priority="343">
      <formula>IF(CJ71="ОШИБКА",TRUE)</formula>
    </cfRule>
  </conditionalFormatting>
  <conditionalFormatting sqref="DF71:DF72">
    <cfRule type="expression" dxfId="287" priority="344">
      <formula>IF(AND(DG71&gt;0,OR(DF71="",DF71=0))=TRUE,TRUE)</formula>
    </cfRule>
  </conditionalFormatting>
  <conditionalFormatting sqref="CA71:CA72">
    <cfRule type="expression" dxfId="286" priority="345">
      <formula>IF(CA71="ОШИБКА",TRUE)</formula>
    </cfRule>
  </conditionalFormatting>
  <conditionalFormatting sqref="CB71:CB72">
    <cfRule type="expression" dxfId="285" priority="346">
      <formula>IF(CB71="ОШИБКА",TRUE)</formula>
    </cfRule>
  </conditionalFormatting>
  <conditionalFormatting sqref="CG71:CG72">
    <cfRule type="expression" dxfId="284" priority="347">
      <formula>IF(CG71="ОШИБКА",TRUE)</formula>
    </cfRule>
  </conditionalFormatting>
  <conditionalFormatting sqref="CH71:CH72">
    <cfRule type="expression" dxfId="283" priority="348">
      <formula>IF(CH71="ОШИБКА",TRUE)</formula>
    </cfRule>
  </conditionalFormatting>
  <conditionalFormatting sqref="MR41:NK41 UY41:VR41">
    <cfRule type="expression" dxfId="62" priority="592">
      <formula>IF(AND(MN41&gt;0,MR41=0)=TRUE,TRUE)</formula>
    </cfRule>
  </conditionalFormatting>
  <conditionalFormatting sqref="Q41">
    <cfRule type="expression" dxfId="61" priority="593">
      <formula>IF(AND(AV41&gt;0,(Q41-R41)&lt;&gt;0)=TRUE,TRUE)</formula>
    </cfRule>
  </conditionalFormatting>
  <conditionalFormatting sqref="AX41">
    <cfRule type="expression" dxfId="60" priority="594">
      <formula>IF(AND(AV41&gt;0,(BA41-AX41)&lt;&gt;0)=TRUE,TRUE)</formula>
    </cfRule>
  </conditionalFormatting>
  <conditionalFormatting sqref="AY41">
    <cfRule type="expression" dxfId="59" priority="595">
      <formula>IF(AND(AV41&gt;0,(AY41-BB41)&lt;&gt;0)=TRUE,TRUE)</formula>
    </cfRule>
  </conditionalFormatting>
  <conditionalFormatting sqref="AZ41">
    <cfRule type="expression" dxfId="58" priority="596">
      <formula>IF(AND(AV41&gt;0,(AZ41-BC41)&lt;&gt;0)=TRUE,TRUE)</formula>
    </cfRule>
  </conditionalFormatting>
  <conditionalFormatting sqref="DO41:EM41 DH41:DM41">
    <cfRule type="expression" dxfId="57" priority="597">
      <formula>IF(AND(CK41&gt;0,DH41=0)=TRUE,TRUE)</formula>
    </cfRule>
  </conditionalFormatting>
  <conditionalFormatting sqref="OX41:PA41 PE41:PX41 WO41:XH41">
    <cfRule type="expression" dxfId="56" priority="598">
      <formula>IF(AND(NO41&gt;0,OX41=0)=TRUE,TRUE)</formula>
    </cfRule>
  </conditionalFormatting>
  <conditionalFormatting sqref="OV41">
    <cfRule type="expression" dxfId="55" priority="599">
      <formula>IF(AND(NO41&gt;0,OV41=0)=TRUE,TRUE)</formula>
    </cfRule>
  </conditionalFormatting>
  <conditionalFormatting sqref="OR41:OU41">
    <cfRule type="expression" dxfId="54" priority="600">
      <formula>IF(AND(NO41&gt;0,OR41=0)=TRUE,TRUE)</formula>
    </cfRule>
  </conditionalFormatting>
  <conditionalFormatting sqref="OW41">
    <cfRule type="expression" dxfId="53" priority="601">
      <formula>IF(AND(NR41&gt;0,OW41=0)=TRUE,TRUE)</formula>
    </cfRule>
  </conditionalFormatting>
  <conditionalFormatting sqref="XK41:YD41">
    <cfRule type="expression" dxfId="52" priority="602">
      <formula>IF(AND(WB41&gt;0,XK41=0)=TRUE,TRUE)</formula>
    </cfRule>
  </conditionalFormatting>
  <dataValidations count="1">
    <dataValidation type="list" allowBlank="1" showInputMessage="1" showErrorMessage="1" sqref="CF9:CJ9 BY9:CD9" xr:uid="{00000000-0002-0000-0200-000000000000}">
      <formula1>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23F80FDE-FBB0-4412-9F53-EF2A488BE25A}">
            <xm:f>NOT(ISERROR(SEARCH("ГС",YF11)))</xm:f>
            <x14:dxf>
              <fill>
                <patternFill>
                  <bgColor rgb="FFFFC7CE"/>
                </patternFill>
              </fill>
            </x14:dxf>
          </x14:cfRule>
          <xm:sqref>YF11:YF13 YF41</xm:sqref>
        </x14:conditionalFormatting>
        <x14:conditionalFormatting xmlns:xm="http://schemas.microsoft.com/office/excel/2006/main">
          <x14:cfRule type="containsText" priority="40" operator="containsText" id="{DFF9EE50-7244-4F9A-9830-4F4D6BA566B9}">
            <xm:f>NOT(ISERROR(SEARCH("ГС",YF14)))</xm:f>
            <x14:dxf>
              <fill>
                <patternFill>
                  <bgColor rgb="FFFFC7CE"/>
                </patternFill>
              </fill>
            </x14:dxf>
          </x14:cfRule>
          <xm:sqref>YF14:YF36</xm:sqref>
        </x14:conditionalFormatting>
        <x14:conditionalFormatting xmlns:xm="http://schemas.microsoft.com/office/excel/2006/main">
          <x14:cfRule type="containsText" priority="51" operator="containsText" id="{27936ECE-82D0-40E6-8D80-C6820397F1D2}">
            <xm:f>NOT(ISERROR(SEARCH("ГС",YF43)))</xm:f>
            <x14:dxf>
              <fill>
                <patternFill>
                  <bgColor rgb="FFFFC7CE"/>
                </patternFill>
              </fill>
            </x14:dxf>
          </x14:cfRule>
          <xm:sqref>YF43:YF45 YF73</xm:sqref>
        </x14:conditionalFormatting>
        <x14:conditionalFormatting xmlns:xm="http://schemas.microsoft.com/office/excel/2006/main">
          <x14:cfRule type="containsText" priority="62" operator="containsText" id="{D389ADD7-75F0-460B-88E9-145C36EB490E}">
            <xm:f>NOT(ISERROR(SEARCH("ГС",YF46)))</xm:f>
            <x14:dxf>
              <fill>
                <patternFill>
                  <bgColor rgb="FFFFC7CE"/>
                </patternFill>
              </fill>
            </x14:dxf>
          </x14:cfRule>
          <xm:sqref>YF46:YF68</xm:sqref>
        </x14:conditionalFormatting>
        <x14:conditionalFormatting xmlns:xm="http://schemas.microsoft.com/office/excel/2006/main">
          <x14:cfRule type="containsText" priority="316" operator="containsText" id="{F137C05A-4837-4699-B3BD-BBE6FEA2F907}">
            <xm:f>NOT(ISERROR(SEARCH("ГС",YF37)))</xm:f>
            <x14:dxf>
              <fill>
                <patternFill>
                  <bgColor rgb="FFFFC7CE"/>
                </patternFill>
              </fill>
            </x14:dxf>
          </x14:cfRule>
          <xm:sqref>YF37:YF38</xm:sqref>
        </x14:conditionalFormatting>
        <x14:conditionalFormatting xmlns:xm="http://schemas.microsoft.com/office/excel/2006/main">
          <x14:cfRule type="containsText" priority="327" operator="containsText" id="{B7B47F65-6F4C-48BA-91A0-EF8DA57D6823}">
            <xm:f>NOT(ISERROR(SEARCH("ГС",YF39)))</xm:f>
            <x14:dxf>
              <fill>
                <patternFill>
                  <bgColor rgb="FFFFC7CE"/>
                </patternFill>
              </fill>
            </x14:dxf>
          </x14:cfRule>
          <xm:sqref>YF39:YF40</xm:sqref>
        </x14:conditionalFormatting>
        <x14:conditionalFormatting xmlns:xm="http://schemas.microsoft.com/office/excel/2006/main">
          <x14:cfRule type="containsText" priority="338" operator="containsText" id="{D38A84D3-6190-4E5B-AC53-7EA505EB1DBE}">
            <xm:f>NOT(ISERROR(SEARCH("ГС",YF69)))</xm:f>
            <x14:dxf>
              <fill>
                <patternFill>
                  <bgColor rgb="FFFFC7CE"/>
                </patternFill>
              </fill>
            </x14:dxf>
          </x14:cfRule>
          <xm:sqref>YF69:YF70</xm:sqref>
        </x14:conditionalFormatting>
        <x14:conditionalFormatting xmlns:xm="http://schemas.microsoft.com/office/excel/2006/main">
          <x14:cfRule type="containsText" priority="349" operator="containsText" id="{8FB6EAD6-E7F3-4D92-A7E2-251E40AAF6A7}">
            <xm:f>NOT(ISERROR(SEARCH("ГС",YF71)))</xm:f>
            <x14:dxf>
              <fill>
                <patternFill>
                  <bgColor rgb="FFFFC7CE"/>
                </patternFill>
              </fill>
            </x14:dxf>
          </x14:cfRule>
          <xm:sqref>YF71:YF72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1F497D"/>
  </sheetPr>
  <dimension ref="A1:S17"/>
  <sheetViews>
    <sheetView zoomScale="85" zoomScaleNormal="85" workbookViewId="0">
      <selection activeCell="B7" sqref="B7"/>
    </sheetView>
  </sheetViews>
  <sheetFormatPr defaultRowHeight="15" x14ac:dyDescent="0.25"/>
  <cols>
    <col min="1" max="1" width="12.5703125" style="85" customWidth="1"/>
    <col min="2" max="6" width="18.140625" style="85" customWidth="1"/>
    <col min="7" max="7" width="19.42578125" style="85" customWidth="1"/>
    <col min="8" max="13" width="18.140625" style="85" customWidth="1"/>
    <col min="14" max="18" width="14.85546875" style="85" customWidth="1"/>
    <col min="19" max="19" width="28.7109375" style="85" bestFit="1" customWidth="1"/>
    <col min="20" max="16384" width="9.140625" style="91"/>
  </cols>
  <sheetData>
    <row r="1" spans="1:19" s="170" customFormat="1" ht="34.5" customHeight="1" x14ac:dyDescent="0.25">
      <c r="A1" s="200" t="s">
        <v>784</v>
      </c>
      <c r="B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</row>
    <row r="2" spans="1:19" s="93" customFormat="1" ht="105" x14ac:dyDescent="0.25">
      <c r="A2" s="199" t="s">
        <v>4</v>
      </c>
      <c r="B2" s="199" t="s">
        <v>5</v>
      </c>
      <c r="C2" s="199" t="s">
        <v>785</v>
      </c>
      <c r="D2" s="199" t="s">
        <v>786</v>
      </c>
      <c r="E2" s="199" t="s">
        <v>787</v>
      </c>
      <c r="F2" s="199" t="s">
        <v>788</v>
      </c>
      <c r="G2" s="199" t="s">
        <v>789</v>
      </c>
      <c r="H2" s="199" t="s">
        <v>790</v>
      </c>
      <c r="I2" s="199" t="s">
        <v>791</v>
      </c>
      <c r="J2" s="199" t="s">
        <v>14</v>
      </c>
      <c r="K2" s="199" t="s">
        <v>6</v>
      </c>
      <c r="L2" s="199" t="s">
        <v>792</v>
      </c>
      <c r="M2" s="199" t="s">
        <v>793</v>
      </c>
      <c r="N2" s="199" t="s">
        <v>33</v>
      </c>
      <c r="O2" s="199" t="s">
        <v>942</v>
      </c>
      <c r="P2" s="199" t="s">
        <v>794</v>
      </c>
      <c r="Q2" s="199" t="s">
        <v>35</v>
      </c>
      <c r="R2" s="199" t="s">
        <v>164</v>
      </c>
      <c r="S2" s="199" t="s">
        <v>795</v>
      </c>
    </row>
    <row r="3" spans="1:19" x14ac:dyDescent="0.25">
      <c r="A3" s="195" t="s">
        <v>796</v>
      </c>
      <c r="B3" s="195" t="s">
        <v>737</v>
      </c>
      <c r="C3" s="195">
        <v>1</v>
      </c>
      <c r="D3" s="195" t="s">
        <v>797</v>
      </c>
      <c r="E3" s="195">
        <v>1</v>
      </c>
      <c r="F3" s="195" t="s">
        <v>49</v>
      </c>
      <c r="G3" s="195">
        <v>1</v>
      </c>
      <c r="H3" s="195" t="s">
        <v>71</v>
      </c>
      <c r="I3" s="195">
        <v>1</v>
      </c>
      <c r="J3" s="195" t="s">
        <v>798</v>
      </c>
      <c r="K3" s="195" t="s">
        <v>799</v>
      </c>
      <c r="L3" s="195" t="s">
        <v>800</v>
      </c>
      <c r="M3" s="195" t="s">
        <v>801</v>
      </c>
      <c r="N3" s="195" t="s">
        <v>796</v>
      </c>
      <c r="O3" s="196" t="s">
        <v>802</v>
      </c>
      <c r="P3" s="196" t="s">
        <v>803</v>
      </c>
      <c r="Q3" s="197" t="s">
        <v>804</v>
      </c>
      <c r="R3" s="196" t="s">
        <v>805</v>
      </c>
      <c r="S3" s="195" t="s">
        <v>806</v>
      </c>
    </row>
    <row r="4" spans="1:19" x14ac:dyDescent="0.25">
      <c r="A4" s="195" t="s">
        <v>807</v>
      </c>
      <c r="B4" s="195" t="s">
        <v>740</v>
      </c>
      <c r="C4" s="195">
        <v>2</v>
      </c>
      <c r="D4" s="195" t="s">
        <v>808</v>
      </c>
      <c r="E4" s="195">
        <v>2</v>
      </c>
      <c r="F4" s="195"/>
      <c r="G4" s="195">
        <v>2</v>
      </c>
      <c r="H4" s="195" t="s">
        <v>809</v>
      </c>
      <c r="I4" s="195">
        <v>2</v>
      </c>
      <c r="J4" s="195" t="s">
        <v>810</v>
      </c>
      <c r="K4" s="198" t="s">
        <v>811</v>
      </c>
      <c r="L4" s="195" t="s">
        <v>812</v>
      </c>
      <c r="M4" s="195" t="s">
        <v>813</v>
      </c>
      <c r="N4" s="195" t="s">
        <v>807</v>
      </c>
      <c r="O4" s="196" t="s">
        <v>814</v>
      </c>
      <c r="P4" s="196" t="s">
        <v>815</v>
      </c>
      <c r="Q4" s="197" t="s">
        <v>816</v>
      </c>
      <c r="R4" s="196" t="s">
        <v>817</v>
      </c>
      <c r="S4" s="195" t="s">
        <v>818</v>
      </c>
    </row>
    <row r="5" spans="1:19" x14ac:dyDescent="0.25">
      <c r="A5" s="195"/>
      <c r="B5" s="195" t="s">
        <v>819</v>
      </c>
      <c r="C5" s="195">
        <v>3</v>
      </c>
      <c r="D5" s="195" t="s">
        <v>820</v>
      </c>
      <c r="E5" s="195">
        <v>3</v>
      </c>
      <c r="F5" s="195"/>
      <c r="G5" s="195">
        <v>3</v>
      </c>
      <c r="H5" s="195"/>
      <c r="I5" s="195">
        <v>3</v>
      </c>
      <c r="J5" s="195"/>
      <c r="K5" s="195" t="s">
        <v>821</v>
      </c>
      <c r="L5" s="195" t="s">
        <v>822</v>
      </c>
      <c r="M5" s="195"/>
      <c r="N5" s="195"/>
      <c r="O5" s="195"/>
      <c r="P5" s="196" t="s">
        <v>823</v>
      </c>
      <c r="Q5" s="197" t="s">
        <v>824</v>
      </c>
      <c r="R5" s="196" t="s">
        <v>825</v>
      </c>
      <c r="S5" s="195"/>
    </row>
    <row r="6" spans="1:19" x14ac:dyDescent="0.25">
      <c r="A6" s="195"/>
      <c r="B6" s="195" t="s">
        <v>826</v>
      </c>
      <c r="C6" s="195">
        <v>4</v>
      </c>
      <c r="D6" s="195"/>
      <c r="E6" s="195">
        <v>4</v>
      </c>
      <c r="F6" s="195"/>
      <c r="G6" s="195">
        <v>4</v>
      </c>
      <c r="H6" s="195"/>
      <c r="I6" s="195">
        <v>4</v>
      </c>
      <c r="J6" s="195"/>
      <c r="K6" s="195" t="s">
        <v>827</v>
      </c>
      <c r="L6" s="195" t="s">
        <v>828</v>
      </c>
      <c r="M6" s="195"/>
      <c r="N6" s="195"/>
      <c r="O6" s="195"/>
      <c r="P6" s="196" t="s">
        <v>829</v>
      </c>
      <c r="Q6" s="197" t="s">
        <v>830</v>
      </c>
      <c r="R6" s="196" t="s">
        <v>831</v>
      </c>
      <c r="S6" s="195"/>
    </row>
    <row r="7" spans="1:19" x14ac:dyDescent="0.25">
      <c r="A7" s="195"/>
      <c r="B7" s="301" t="s">
        <v>832</v>
      </c>
      <c r="C7" s="195">
        <v>5</v>
      </c>
      <c r="D7" s="195"/>
      <c r="E7" s="195">
        <v>5</v>
      </c>
      <c r="F7" s="195"/>
      <c r="G7" s="195">
        <v>5</v>
      </c>
      <c r="H7" s="195"/>
      <c r="I7" s="195">
        <v>5</v>
      </c>
      <c r="J7" s="195"/>
      <c r="K7" s="195" t="s">
        <v>833</v>
      </c>
      <c r="L7" s="195"/>
      <c r="M7" s="195"/>
      <c r="N7" s="195"/>
      <c r="O7" s="195"/>
      <c r="P7" s="196" t="s">
        <v>834</v>
      </c>
      <c r="Q7" s="197" t="s">
        <v>835</v>
      </c>
      <c r="R7" s="197"/>
      <c r="S7" s="195"/>
    </row>
    <row r="8" spans="1:19" x14ac:dyDescent="0.25">
      <c r="A8" s="195"/>
      <c r="B8" s="198" t="s">
        <v>836</v>
      </c>
      <c r="C8" s="195">
        <v>6</v>
      </c>
      <c r="D8" s="195"/>
      <c r="E8" s="195"/>
      <c r="F8" s="195"/>
      <c r="G8" s="195">
        <v>6</v>
      </c>
      <c r="H8" s="195"/>
      <c r="I8" s="195">
        <v>6</v>
      </c>
      <c r="J8" s="195"/>
      <c r="K8" s="195"/>
      <c r="L8" s="195"/>
      <c r="M8" s="195"/>
      <c r="N8" s="195"/>
      <c r="O8" s="195"/>
      <c r="P8" s="196" t="s">
        <v>837</v>
      </c>
      <c r="Q8" s="197" t="s">
        <v>838</v>
      </c>
      <c r="R8" s="197"/>
      <c r="S8" s="195"/>
    </row>
    <row r="9" spans="1:19" x14ac:dyDescent="0.25">
      <c r="A9" s="195"/>
      <c r="B9" s="195" t="s">
        <v>839</v>
      </c>
      <c r="C9" s="195"/>
      <c r="D9" s="195"/>
      <c r="E9" s="195"/>
      <c r="F9" s="195"/>
      <c r="G9" s="195"/>
      <c r="H9" s="195"/>
      <c r="I9" s="195">
        <v>7</v>
      </c>
      <c r="J9" s="195"/>
      <c r="K9" s="195"/>
      <c r="L9" s="195"/>
      <c r="M9" s="195"/>
      <c r="N9" s="195"/>
      <c r="O9" s="195"/>
      <c r="P9" s="195"/>
      <c r="Q9" s="197" t="s">
        <v>840</v>
      </c>
      <c r="R9" s="197"/>
      <c r="S9" s="195"/>
    </row>
    <row r="10" spans="1:19" x14ac:dyDescent="0.25">
      <c r="A10" s="195"/>
      <c r="B10" s="195" t="s">
        <v>841</v>
      </c>
      <c r="C10" s="195"/>
      <c r="D10" s="195"/>
      <c r="E10" s="195"/>
      <c r="F10" s="195"/>
      <c r="G10" s="195"/>
      <c r="H10" s="195"/>
      <c r="I10" s="195">
        <v>8</v>
      </c>
      <c r="J10" s="195"/>
      <c r="K10" s="195"/>
      <c r="L10" s="195"/>
      <c r="M10" s="195"/>
      <c r="N10" s="195"/>
      <c r="O10" s="195"/>
      <c r="P10" s="195"/>
      <c r="Q10" s="197" t="s">
        <v>842</v>
      </c>
      <c r="R10" s="197"/>
      <c r="S10" s="195"/>
    </row>
    <row r="11" spans="1:19" x14ac:dyDescent="0.25">
      <c r="A11" s="195"/>
      <c r="B11" s="195" t="s">
        <v>221</v>
      </c>
      <c r="C11" s="195"/>
      <c r="D11" s="195"/>
      <c r="E11" s="195"/>
      <c r="F11" s="195"/>
      <c r="G11" s="195"/>
      <c r="H11" s="195"/>
      <c r="I11" s="195">
        <v>9</v>
      </c>
      <c r="J11" s="195"/>
      <c r="K11" s="195"/>
      <c r="L11" s="195"/>
      <c r="M11" s="195"/>
      <c r="N11" s="195"/>
      <c r="O11" s="195"/>
      <c r="P11" s="195"/>
      <c r="Q11" s="197" t="s">
        <v>843</v>
      </c>
      <c r="R11" s="197"/>
      <c r="S11" s="195"/>
    </row>
    <row r="12" spans="1:19" x14ac:dyDescent="0.25">
      <c r="A12" s="195"/>
      <c r="B12" s="195" t="s">
        <v>224</v>
      </c>
      <c r="C12" s="195"/>
      <c r="D12" s="195"/>
      <c r="E12" s="195"/>
      <c r="F12" s="195"/>
      <c r="G12" s="195"/>
      <c r="H12" s="195"/>
      <c r="I12" s="195">
        <v>10</v>
      </c>
      <c r="J12" s="195"/>
      <c r="K12" s="195"/>
      <c r="L12" s="195"/>
      <c r="M12" s="195"/>
      <c r="N12" s="195"/>
      <c r="O12" s="195"/>
      <c r="P12" s="195"/>
      <c r="Q12" s="195"/>
      <c r="R12" s="195"/>
      <c r="S12" s="195"/>
    </row>
    <row r="13" spans="1:19" x14ac:dyDescent="0.25">
      <c r="I13" s="195">
        <v>11</v>
      </c>
      <c r="J13" s="195"/>
    </row>
    <row r="14" spans="1:19" x14ac:dyDescent="0.25">
      <c r="I14" s="195">
        <v>12</v>
      </c>
      <c r="J14" s="195"/>
    </row>
    <row r="15" spans="1:19" x14ac:dyDescent="0.25">
      <c r="I15" s="195">
        <v>13</v>
      </c>
      <c r="J15" s="195"/>
    </row>
    <row r="16" spans="1:19" x14ac:dyDescent="0.25">
      <c r="I16" s="195">
        <v>14</v>
      </c>
      <c r="J16" s="195"/>
    </row>
    <row r="17" spans="9:10" x14ac:dyDescent="0.25">
      <c r="I17" s="195">
        <v>15</v>
      </c>
      <c r="J17" s="19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BD62"/>
  <sheetViews>
    <sheetView zoomScale="86" zoomScaleNormal="86" workbookViewId="0"/>
  </sheetViews>
  <sheetFormatPr defaultRowHeight="15" outlineLevelRow="1" x14ac:dyDescent="0.25"/>
  <cols>
    <col min="1" max="56" width="24.42578125" style="1" customWidth="1"/>
    <col min="57" max="16384" width="9.140625" style="1"/>
  </cols>
  <sheetData>
    <row r="1" spans="1:56" ht="34.5" customHeight="1" x14ac:dyDescent="0.25">
      <c r="A1" s="302" t="s">
        <v>844</v>
      </c>
      <c r="B1" s="201"/>
      <c r="C1" s="201"/>
      <c r="D1" s="201"/>
      <c r="E1" s="235"/>
      <c r="F1" s="201"/>
      <c r="G1" s="201"/>
      <c r="H1" s="235">
        <f>IFERROR(MATCH(100000,'Полная ст-ть с уч.НЗС (Авто)'!A11:'Полная ст-ть с уч.НЗС (Авто)'!A9999)+10,11)</f>
        <v>11</v>
      </c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</row>
    <row r="2" spans="1:56" s="8" customFormat="1" ht="115.5" customHeight="1" x14ac:dyDescent="0.25">
      <c r="A2" s="194" t="s">
        <v>108</v>
      </c>
      <c r="B2" s="194" t="s">
        <v>845</v>
      </c>
      <c r="C2" s="194" t="s">
        <v>846</v>
      </c>
      <c r="D2" s="194" t="s">
        <v>847</v>
      </c>
      <c r="E2" s="194" t="s">
        <v>848</v>
      </c>
      <c r="F2" s="194" t="s">
        <v>849</v>
      </c>
      <c r="G2" s="194" t="s">
        <v>850</v>
      </c>
      <c r="H2" s="194" t="s">
        <v>851</v>
      </c>
      <c r="I2" s="194" t="s">
        <v>119</v>
      </c>
      <c r="J2" s="194" t="s">
        <v>852</v>
      </c>
      <c r="K2" s="194" t="s">
        <v>74</v>
      </c>
      <c r="L2" s="194" t="s">
        <v>853</v>
      </c>
      <c r="M2" s="194" t="s">
        <v>854</v>
      </c>
      <c r="N2" s="194" t="s">
        <v>855</v>
      </c>
      <c r="O2" s="194" t="s">
        <v>856</v>
      </c>
      <c r="P2" s="194" t="s">
        <v>857</v>
      </c>
      <c r="Q2" s="194" t="s">
        <v>858</v>
      </c>
      <c r="R2" s="194" t="s">
        <v>859</v>
      </c>
      <c r="S2" s="194" t="s">
        <v>104</v>
      </c>
      <c r="T2" s="194" t="s">
        <v>860</v>
      </c>
      <c r="U2" s="194" t="s">
        <v>861</v>
      </c>
      <c r="V2" s="194" t="s">
        <v>862</v>
      </c>
      <c r="W2" s="194" t="s">
        <v>863</v>
      </c>
      <c r="X2" s="194" t="s">
        <v>864</v>
      </c>
      <c r="Y2" s="194" t="s">
        <v>865</v>
      </c>
      <c r="Z2" s="194" t="s">
        <v>866</v>
      </c>
      <c r="AA2" s="194" t="s">
        <v>867</v>
      </c>
      <c r="AB2" s="194" t="s">
        <v>868</v>
      </c>
      <c r="AC2" s="194" t="s">
        <v>869</v>
      </c>
      <c r="AD2" s="194" t="s">
        <v>870</v>
      </c>
      <c r="AE2" s="194" t="s">
        <v>871</v>
      </c>
      <c r="AF2" s="194" t="s">
        <v>872</v>
      </c>
      <c r="AG2" s="194" t="s">
        <v>873</v>
      </c>
      <c r="AH2" s="194" t="s">
        <v>874</v>
      </c>
      <c r="AI2" s="194" t="s">
        <v>875</v>
      </c>
      <c r="AJ2" s="194" t="s">
        <v>876</v>
      </c>
      <c r="AK2" s="194" t="s">
        <v>877</v>
      </c>
      <c r="AL2" s="194" t="s">
        <v>878</v>
      </c>
      <c r="AM2" s="194" t="s">
        <v>879</v>
      </c>
      <c r="AN2" s="194" t="s">
        <v>880</v>
      </c>
      <c r="AO2" s="194" t="s">
        <v>881</v>
      </c>
      <c r="AP2" s="194" t="s">
        <v>882</v>
      </c>
      <c r="AQ2" s="194" t="s">
        <v>883</v>
      </c>
      <c r="AR2" s="194" t="s">
        <v>884</v>
      </c>
      <c r="AS2" s="194" t="s">
        <v>885</v>
      </c>
      <c r="AT2" s="194" t="s">
        <v>886</v>
      </c>
      <c r="AU2" s="194" t="s">
        <v>887</v>
      </c>
      <c r="AV2" s="194" t="s">
        <v>888</v>
      </c>
      <c r="AW2" s="194" t="s">
        <v>889</v>
      </c>
      <c r="AX2" s="194" t="s">
        <v>872</v>
      </c>
      <c r="AY2" s="194" t="s">
        <v>144</v>
      </c>
      <c r="AZ2" s="194" t="s">
        <v>890</v>
      </c>
      <c r="BA2" s="194" t="s">
        <v>146</v>
      </c>
      <c r="BB2" s="194" t="s">
        <v>891</v>
      </c>
      <c r="BC2" s="194" t="s">
        <v>147</v>
      </c>
      <c r="BD2" s="194" t="s">
        <v>892</v>
      </c>
    </row>
    <row r="3" spans="1:56" s="205" customFormat="1" x14ac:dyDescent="0.25">
      <c r="A3" s="202" t="str">
        <f>E3</f>
        <v>Подрядчик по ЭБ и ЗБС 1</v>
      </c>
      <c r="B3" s="238">
        <f ca="1">SUMIF('Текущий год'!$FB$11:INDIRECT("'Текущий год'!FB"&amp;$H$1),$A3,'Текущий год'!$FC$11:INDIRECT("'Текущий год'!FC"&amp;$H$1))</f>
        <v>0</v>
      </c>
      <c r="C3" s="202" t="s">
        <v>893</v>
      </c>
      <c r="D3" s="238">
        <f ca="1">SUMIF('Текущий год'!$EZ$11:INDIRECT("'Текущий год'!EZ"&amp;$H$1),$C3,'Текущий год'!$FA$11:INDIRECT("'Текущий год'!FA"&amp;$H$1))</f>
        <v>0</v>
      </c>
      <c r="E3" s="202" t="str">
        <f>'Текущий год'!FK7</f>
        <v>Подрядчик по ЭБ и ЗБС 1</v>
      </c>
      <c r="F3" s="238">
        <f ca="1">INDIRECT("'Текущий год'!FK"&amp;($H$1+1))</f>
        <v>0</v>
      </c>
      <c r="G3" s="202" t="str">
        <f>'Текущий год'!GL7</f>
        <v>Подрядчик по АвИЭС 1</v>
      </c>
      <c r="H3" s="238">
        <f ca="1">INDIRECT("'Текущий год'!GL"&amp;($H$1+1))</f>
        <v>0</v>
      </c>
      <c r="I3" s="202" t="str">
        <f>'Текущий год'!HG7</f>
        <v>Подрядчик по вырезке 1</v>
      </c>
      <c r="J3" s="238">
        <f ca="1">INDIRECT("'Текущий год'!HG"&amp;($H$1+1))</f>
        <v>0</v>
      </c>
      <c r="K3" s="202" t="str">
        <f>'Текущий год'!IB7</f>
        <v>Подрядчик по ННБ 1</v>
      </c>
      <c r="L3" s="238">
        <f ca="1">INDIRECT("'Текущий год'!IB"&amp;($H$1+1))</f>
        <v>0</v>
      </c>
      <c r="M3" s="202" t="str">
        <f>'Текущий год'!IW7</f>
        <v>Подрядчик по ГИС 1</v>
      </c>
      <c r="N3" s="238">
        <f ca="1">INDIRECT("'Текущий год'!IW"&amp;($H$1+1))</f>
        <v>0</v>
      </c>
      <c r="O3" s="202" t="str">
        <f>'Текущий год'!JR7</f>
        <v>Подрядчик по ГТИ 1</v>
      </c>
      <c r="P3" s="238">
        <f ca="1">INDIRECT("'Текущий год'!JR"&amp;($H$1+1))</f>
        <v>0</v>
      </c>
      <c r="Q3" s="202" t="str">
        <f>'Текущий год'!KM7</f>
        <v>Подрядчик по Цементированию 1</v>
      </c>
      <c r="R3" s="238">
        <f ca="1">INDIRECT("'Текущий год'!KM"&amp;($H$1+1))</f>
        <v>0</v>
      </c>
      <c r="S3" s="202" t="str">
        <f>'Текущий год'!LH7</f>
        <v>Подрядчик по растворам 1</v>
      </c>
      <c r="T3" s="238">
        <f ca="1">INDIRECT("'Текущий год'!LH"&amp;($H$1+1))</f>
        <v>0</v>
      </c>
      <c r="U3" s="202" t="str">
        <f>'Текущий год'!MC7</f>
        <v>Подрядчик по Долотному сервису 1</v>
      </c>
      <c r="V3" s="238">
        <f ca="1">INDIRECT("'Текущий год'!MC"&amp;($H$1+1))</f>
        <v>0</v>
      </c>
      <c r="W3" s="202" t="str">
        <f>'Текущий год'!MX7</f>
        <v>Подрядчик по Отбору керна 1</v>
      </c>
      <c r="X3" s="238">
        <f ca="1">INDIRECT("'Текущий год'!MX"&amp;($H$1+1))</f>
        <v>0</v>
      </c>
      <c r="Y3" s="202" t="str">
        <f>'Текущий год'!NS7</f>
        <v>Подрядчик по Хвостовикам 1</v>
      </c>
      <c r="Z3" s="238">
        <f ca="1">INDIRECT("'Текущий год'!NS"&amp;($H$1+1))</f>
        <v>0</v>
      </c>
      <c r="AA3" s="202" t="str">
        <f>'Текущий год'!ON7</f>
        <v>Подрядчик по Шламу 1</v>
      </c>
      <c r="AB3" s="238">
        <f ca="1">INDIRECT("'Текущий год'!ON"&amp;($H$1+1))</f>
        <v>0</v>
      </c>
      <c r="AC3" s="202" t="str">
        <f>'Текущий год'!PI7</f>
        <v>Подрядчик по Супервайзингу 1</v>
      </c>
      <c r="AD3" s="238">
        <f ca="1">INDIRECT("'Текущий год'!PI"&amp;($H$1+1))</f>
        <v>0</v>
      </c>
      <c r="AE3" s="204" t="s">
        <v>516</v>
      </c>
      <c r="AF3" s="238">
        <f ca="1">INDIRECT("'Текущий год'!QD"&amp;($H$1+1))</f>
        <v>0</v>
      </c>
      <c r="AG3" s="202" t="str">
        <f>'Текущий год'!RA7</f>
        <v>Подрядчик по Консультационным услугам 1</v>
      </c>
      <c r="AH3" s="238">
        <f ca="1">INDIRECT("'Текущий год'!RA"&amp;($H$1+1))</f>
        <v>0</v>
      </c>
      <c r="AI3" s="202" t="str">
        <f>'Текущий год'!RW7</f>
        <v>Подрядчик по Проектной док-ии 1</v>
      </c>
      <c r="AJ3" s="238">
        <f ca="1">INDIRECT("'Текущий год'!RW"&amp;($H$1+1))</f>
        <v>0</v>
      </c>
      <c r="AK3" s="202" t="str">
        <f>'Текущий год'!ST7</f>
        <v>Подрядчик по Освоению 1</v>
      </c>
      <c r="AL3" s="238">
        <f ca="1">INDIRECT("'Текущий год'!ST"&amp;($H$1+1))</f>
        <v>0</v>
      </c>
      <c r="AM3" s="202" t="str">
        <f>'Текущий год'!TO7</f>
        <v>Подрядчик по Освоению стр.насосами 1</v>
      </c>
      <c r="AN3" s="238">
        <f ca="1">INDIRECT("'Текущий год'!TO"&amp;($H$1+1))</f>
        <v>0</v>
      </c>
      <c r="AO3" s="202" t="str">
        <f>'Текущий год'!UJ7</f>
        <v>Подрядчик по Глушению, ОПЗ и проч 1</v>
      </c>
      <c r="AP3" s="238">
        <f ca="1">INDIRECT("'Текущий год'!UJ"&amp;($H$1+1))</f>
        <v>0</v>
      </c>
      <c r="AQ3" s="202" t="str">
        <f>'Текущий год'!VE7</f>
        <v>Подрядчик по ГИС при освоении 1</v>
      </c>
      <c r="AR3" s="238">
        <f ca="1">INDIRECT("'Текущий год'!VE"&amp;($H$1+1))</f>
        <v>0</v>
      </c>
      <c r="AS3" s="202" t="str">
        <f>'Текущий год'!VZ7</f>
        <v>Подрядчик по ГРП 1</v>
      </c>
      <c r="AT3" s="238">
        <f ca="1">INDIRECT("'Текущий год'!VZ"&amp;($H$1+1))</f>
        <v>0</v>
      </c>
      <c r="AU3" s="202" t="str">
        <f>'Текущий год'!WU7</f>
        <v>Подрядчик по ГНКТ 1</v>
      </c>
      <c r="AV3" s="238">
        <f ca="1">INDIRECT("'Текущий год'!WU"&amp;($H$1+1))</f>
        <v>0</v>
      </c>
      <c r="AW3" s="202" t="s">
        <v>688</v>
      </c>
      <c r="AX3" s="238">
        <f ca="1">INDIRECT("'Текущий год'!XP"&amp;($H$1+1))</f>
        <v>0</v>
      </c>
      <c r="AY3" s="202" t="str">
        <f>'Текущий год'!YK7</f>
        <v>Подрядчик по Супервайзингу при освоении 1</v>
      </c>
      <c r="AZ3" s="238">
        <f ca="1">INDIRECT("'Текущий год'!YK"&amp;($H$1+1))</f>
        <v>0</v>
      </c>
      <c r="BA3" s="202" t="s">
        <v>720</v>
      </c>
      <c r="BB3" s="238">
        <f ca="1">INDIRECT("'Текущий год'!ZG"&amp;($H$1+1))</f>
        <v>0</v>
      </c>
      <c r="BC3" s="202" t="str">
        <f>'Текущий год'!ZM7</f>
        <v>Подрядчик по подготовке площадки 1</v>
      </c>
      <c r="BD3" s="238">
        <f ca="1">INDIRECT("'Текущий год'!ZM"&amp;($H$1+1))</f>
        <v>0</v>
      </c>
    </row>
    <row r="4" spans="1:56" s="205" customFormat="1" x14ac:dyDescent="0.25">
      <c r="A4" s="202" t="str">
        <f t="shared" ref="A4:A27" si="0">E4</f>
        <v>Подрядчик по ЭБ и ЗБС 2</v>
      </c>
      <c r="B4" s="238">
        <f ca="1">SUMIF('Текущий год'!$FB$11:INDIRECT("'Текущий год'!FB"&amp;$H$1),$A4,'Текущий год'!$FC$11:INDIRECT("'Текущий год'!FC"&amp;$H$1))</f>
        <v>0</v>
      </c>
      <c r="C4" s="202" t="s">
        <v>894</v>
      </c>
      <c r="D4" s="238">
        <f ca="1">SUMIF('Текущий год'!$EZ$11:INDIRECT("'Текущий год'!EZ"&amp;$H$1),$C4,'Текущий год'!$FA$11:INDIRECT("'Текущий год'!FA"&amp;$H$1))</f>
        <v>0</v>
      </c>
      <c r="E4" s="202" t="str">
        <f>'Текущий год'!FL7</f>
        <v>Подрядчик по ЭБ и ЗБС 2</v>
      </c>
      <c r="F4" s="238">
        <f ca="1">INDIRECT("'Текущий год'!FL"&amp;($H$1+1))</f>
        <v>0</v>
      </c>
      <c r="G4" s="202" t="str">
        <f>'Текущий год'!GM7</f>
        <v>Подрядчик по АвИЭС 2</v>
      </c>
      <c r="H4" s="238">
        <f ca="1">INDIRECT("'Текущий год'!GM"&amp;($H$1+1))</f>
        <v>0</v>
      </c>
      <c r="I4" s="202" t="str">
        <f>'Текущий год'!HH7</f>
        <v>Подрядчик по вырезке 2</v>
      </c>
      <c r="J4" s="238">
        <f ca="1">INDIRECT("'Текущий год'!HH"&amp;($H$1+1))</f>
        <v>0</v>
      </c>
      <c r="K4" s="202" t="str">
        <f>'Текущий год'!IC7</f>
        <v>Подрядчик по ННБ 2</v>
      </c>
      <c r="L4" s="238">
        <f ca="1">INDIRECT("'Текущий год'!IC"&amp;($H$1+1))</f>
        <v>0</v>
      </c>
      <c r="M4" s="202" t="str">
        <f>'Текущий год'!IX7</f>
        <v>Подрядчик по ГИС 2</v>
      </c>
      <c r="N4" s="238">
        <f ca="1">INDIRECT("'Текущий год'!IX"&amp;($H$1+1))</f>
        <v>0</v>
      </c>
      <c r="O4" s="202" t="str">
        <f>'Текущий год'!JS7</f>
        <v>Подрядчик по ГТИ 2</v>
      </c>
      <c r="P4" s="238">
        <f ca="1">INDIRECT("'Текущий год'!JS"&amp;($H$1+1))</f>
        <v>0</v>
      </c>
      <c r="Q4" s="202" t="str">
        <f>'Текущий год'!KN7</f>
        <v>Подрядчик по Цементированию 2</v>
      </c>
      <c r="R4" s="238">
        <f ca="1">INDIRECT("'Текущий год'!KN"&amp;($H$1+1))</f>
        <v>0</v>
      </c>
      <c r="S4" s="202" t="str">
        <f>'Текущий год'!LI7</f>
        <v>Подрядчик по растворам 2</v>
      </c>
      <c r="T4" s="238">
        <f ca="1">INDIRECT("'Текущий год'!LI"&amp;($H$1+1))</f>
        <v>0</v>
      </c>
      <c r="U4" s="202" t="str">
        <f>'Текущий год'!MD7</f>
        <v>Подрядчик по Долотному сервису 2</v>
      </c>
      <c r="V4" s="238">
        <f ca="1">INDIRECT("'Текущий год'!MD"&amp;($H$1+1))</f>
        <v>0</v>
      </c>
      <c r="W4" s="202" t="str">
        <f>'Текущий год'!MY7</f>
        <v>Подрядчик по Отбору керна 2</v>
      </c>
      <c r="X4" s="238">
        <f ca="1">INDIRECT("'Текущий год'!MY"&amp;($H$1+1))</f>
        <v>0</v>
      </c>
      <c r="Y4" s="202" t="str">
        <f>'Текущий год'!NT7</f>
        <v>Подрядчик по Хвостовикам 2</v>
      </c>
      <c r="Z4" s="238">
        <f ca="1">INDIRECT("'Текущий год'!NT"&amp;($H$1+1))</f>
        <v>0</v>
      </c>
      <c r="AA4" s="202" t="str">
        <f>'Текущий год'!OO7</f>
        <v>Подрядчик по Шламу 2</v>
      </c>
      <c r="AB4" s="238">
        <f ca="1">INDIRECT("'Текущий год'!OO"&amp;($H$1+1))</f>
        <v>0</v>
      </c>
      <c r="AC4" s="202" t="str">
        <f>'Текущий год'!PJ7</f>
        <v>Подрядчик по Супервайзингу 2</v>
      </c>
      <c r="AD4" s="238">
        <f ca="1">INDIRECT("'Текущий год'!PJ"&amp;($H$1+1))</f>
        <v>0</v>
      </c>
      <c r="AE4" s="204" t="s">
        <v>517</v>
      </c>
      <c r="AF4" s="238">
        <f ca="1">INDIRECT("'Текущий год'!QE"&amp;($H$1+1))</f>
        <v>0</v>
      </c>
      <c r="AG4" s="202" t="str">
        <f>'Текущий год'!RB7</f>
        <v>Подрядчик по Консультационным услугам 2</v>
      </c>
      <c r="AH4" s="238">
        <f ca="1">INDIRECT("'Текущий год'!RB"&amp;($H$1+1))</f>
        <v>0</v>
      </c>
      <c r="AI4" s="202" t="str">
        <f>'Текущий год'!RX7</f>
        <v>Подрядчик по Проектной док-ии 2</v>
      </c>
      <c r="AJ4" s="238">
        <f ca="1">INDIRECT("'Текущий год'!RX"&amp;($H$1+1))</f>
        <v>0</v>
      </c>
      <c r="AK4" s="202" t="str">
        <f>'Текущий год'!SU7</f>
        <v>Подрядчик по Освоению 2</v>
      </c>
      <c r="AL4" s="238">
        <f ca="1">INDIRECT("'Текущий год'!SU"&amp;($H$1+1))</f>
        <v>0</v>
      </c>
      <c r="AM4" s="202" t="str">
        <f>'Текущий год'!TP7</f>
        <v>Подрядчик по Освоению стр.насосами 2</v>
      </c>
      <c r="AN4" s="238">
        <f ca="1">INDIRECT("'Текущий год'!TP"&amp;($H$1+1))</f>
        <v>0</v>
      </c>
      <c r="AO4" s="202" t="str">
        <f>'Текущий год'!UK7</f>
        <v>Подрядчик по Глушению, ОПЗ и проч 2</v>
      </c>
      <c r="AP4" s="238">
        <f ca="1">INDIRECT("'Текущий год'!UK"&amp;($H$1+1))</f>
        <v>0</v>
      </c>
      <c r="AQ4" s="202" t="str">
        <f>'Текущий год'!VF7</f>
        <v>Подрядчик по ГИС при освоении 2</v>
      </c>
      <c r="AR4" s="238">
        <f ca="1">INDIRECT("'Текущий год'!VF"&amp;($H$1+1))</f>
        <v>0</v>
      </c>
      <c r="AS4" s="202" t="str">
        <f>'Текущий год'!WA7</f>
        <v>Подрядчик по ГРП 2</v>
      </c>
      <c r="AT4" s="238">
        <f ca="1">INDIRECT("'Текущий год'!WA"&amp;($H$1+1))</f>
        <v>0</v>
      </c>
      <c r="AU4" s="202" t="str">
        <f>'Текущий год'!WV7</f>
        <v>Подрядчик по ГНКТ 2</v>
      </c>
      <c r="AV4" s="238">
        <f ca="1">INDIRECT("'Текущий год'!WV"&amp;($H$1+1))</f>
        <v>0</v>
      </c>
      <c r="AW4" s="202" t="s">
        <v>689</v>
      </c>
      <c r="AX4" s="238">
        <f ca="1">INDIRECT("'Текущий год'!XQ"&amp;($H$1+1))</f>
        <v>0</v>
      </c>
      <c r="AY4" s="202" t="str">
        <f>'Текущий год'!YL7</f>
        <v>Подрядчик по Супервайзингу при освоении 2</v>
      </c>
      <c r="AZ4" s="238">
        <f ca="1">INDIRECT("'Текущий год'!YL"&amp;($H$1+1))</f>
        <v>0</v>
      </c>
      <c r="BA4" s="202" t="s">
        <v>721</v>
      </c>
      <c r="BB4" s="238">
        <f ca="1">INDIRECT("'Текущий год'!ZH"&amp;($H$1+1))</f>
        <v>0</v>
      </c>
      <c r="BC4" s="202" t="str">
        <f>'Текущий год'!ZN7</f>
        <v>Подрядчик по подготовке площадки 2</v>
      </c>
      <c r="BD4" s="238">
        <f ca="1">INDIRECT("'Текущий год'!ZN"&amp;($H$1+1))</f>
        <v>0</v>
      </c>
    </row>
    <row r="5" spans="1:56" s="205" customFormat="1" x14ac:dyDescent="0.25">
      <c r="A5" s="202" t="str">
        <f t="shared" si="0"/>
        <v>Подрядчик по ЭБ и ЗБС 3</v>
      </c>
      <c r="B5" s="238">
        <f ca="1">SUMIF('Текущий год'!$FB$11:INDIRECT("'Текущий год'!FB"&amp;$H$1),$A5,'Текущий год'!$FC$11:INDIRECT("'Текущий год'!FC"&amp;$H$1))</f>
        <v>0</v>
      </c>
      <c r="C5" s="202" t="s">
        <v>895</v>
      </c>
      <c r="D5" s="238">
        <f ca="1">SUMIF('Текущий год'!$EZ$11:INDIRECT("'Текущий год'!EZ"&amp;$H$1),$C5,'Текущий год'!$FA$11:INDIRECT("'Текущий год'!FA"&amp;$H$1))</f>
        <v>0</v>
      </c>
      <c r="E5" s="202" t="str">
        <f>'Текущий год'!FM7</f>
        <v>Подрядчик по ЭБ и ЗБС 3</v>
      </c>
      <c r="F5" s="238">
        <f ca="1">INDIRECT("'Текущий год'!FM"&amp;($H$1+1))</f>
        <v>0</v>
      </c>
      <c r="G5" s="202" t="str">
        <f>'Текущий год'!GN7</f>
        <v>Подрядчик по АвИЭС 3</v>
      </c>
      <c r="H5" s="238">
        <f ca="1">INDIRECT("'Текущий год'!GN"&amp;($H$1+1))</f>
        <v>0</v>
      </c>
      <c r="I5" s="202" t="str">
        <f>'Текущий год'!HI7</f>
        <v>Подрядчик по вырезке 3</v>
      </c>
      <c r="J5" s="238">
        <f ca="1">INDIRECT("'Текущий год'!HI"&amp;($H$1+1))</f>
        <v>0</v>
      </c>
      <c r="K5" s="202" t="str">
        <f>'Текущий год'!ID7</f>
        <v>Подрядчик по ННБ 3</v>
      </c>
      <c r="L5" s="238">
        <f ca="1">INDIRECT("'Текущий год'!ID"&amp;($H$1+1))</f>
        <v>0</v>
      </c>
      <c r="M5" s="202" t="str">
        <f>'Текущий год'!IY7</f>
        <v>Подрядчик по ГИС 3</v>
      </c>
      <c r="N5" s="238">
        <f ca="1">INDIRECT("'Текущий год'!IY"&amp;($H$1+1))</f>
        <v>0</v>
      </c>
      <c r="O5" s="202" t="str">
        <f>'Текущий год'!JT7</f>
        <v>Подрядчик по ГТИ 3</v>
      </c>
      <c r="P5" s="238">
        <f ca="1">INDIRECT("'Текущий год'!JT"&amp;($H$1+1))</f>
        <v>0</v>
      </c>
      <c r="Q5" s="202" t="str">
        <f>'Текущий год'!KO7</f>
        <v>Подрядчик по Цементированию 3</v>
      </c>
      <c r="R5" s="238">
        <f ca="1">INDIRECT("'Текущий год'!KO"&amp;($H$1+1))</f>
        <v>0</v>
      </c>
      <c r="S5" s="202" t="str">
        <f>'Текущий год'!LJ7</f>
        <v>Подрядчик по растворам 3</v>
      </c>
      <c r="T5" s="238">
        <f ca="1">INDIRECT("'Текущий год'!LJ"&amp;($H$1+1))</f>
        <v>0</v>
      </c>
      <c r="U5" s="202" t="str">
        <f>'Текущий год'!ME7</f>
        <v>Подрядчик по Долотному сервису 3</v>
      </c>
      <c r="V5" s="238">
        <f ca="1">INDIRECT("'Текущий год'!ME"&amp;($H$1+1))</f>
        <v>0</v>
      </c>
      <c r="W5" s="202" t="str">
        <f>'Текущий год'!MZ7</f>
        <v>Подрядчик по Отбору керна 3</v>
      </c>
      <c r="X5" s="238">
        <f ca="1">INDIRECT("'Текущий год'!MZ"&amp;($H$1+1))</f>
        <v>0</v>
      </c>
      <c r="Y5" s="202" t="str">
        <f>'Текущий год'!NU7</f>
        <v>Подрядчик по Хвостовикам 3</v>
      </c>
      <c r="Z5" s="238">
        <f ca="1">INDIRECT("'Текущий год'!NU"&amp;($H$1+1))</f>
        <v>0</v>
      </c>
      <c r="AA5" s="202" t="str">
        <f>'Текущий год'!OP7</f>
        <v>Подрядчик по Шламу 3</v>
      </c>
      <c r="AB5" s="238">
        <f ca="1">INDIRECT("'Текущий год'!OP"&amp;($H$1+1))</f>
        <v>0</v>
      </c>
      <c r="AC5" s="202" t="str">
        <f>'Текущий год'!PK7</f>
        <v>Подрядчик по Супервайзингу 3</v>
      </c>
      <c r="AD5" s="238">
        <f ca="1">INDIRECT("'Текущий год'!PK"&amp;($H$1+1))</f>
        <v>0</v>
      </c>
      <c r="AE5" s="204" t="s">
        <v>518</v>
      </c>
      <c r="AF5" s="238">
        <f ca="1">INDIRECT("'Текущий год'!QF"&amp;($H$1+1))</f>
        <v>0</v>
      </c>
      <c r="AG5" s="202" t="str">
        <f>'Текущий год'!RC7</f>
        <v>Подрядчик по Консультационным услугам 3</v>
      </c>
      <c r="AH5" s="238">
        <f ca="1">INDIRECT("'Текущий год'!RC"&amp;($H$1+1))</f>
        <v>0</v>
      </c>
      <c r="AI5" s="202" t="str">
        <f>'Текущий год'!RY7</f>
        <v>Подрядчик по Проектной док-ии 3</v>
      </c>
      <c r="AJ5" s="238">
        <f ca="1">INDIRECT("'Текущий год'!RY"&amp;($H$1+1))</f>
        <v>0</v>
      </c>
      <c r="AK5" s="202" t="str">
        <f>'Текущий год'!SV7</f>
        <v>Подрядчик по Освоению 3</v>
      </c>
      <c r="AL5" s="238">
        <f ca="1">INDIRECT("'Текущий год'!SV"&amp;($H$1+1))</f>
        <v>0</v>
      </c>
      <c r="AM5" s="202" t="str">
        <f>'Текущий год'!TQ7</f>
        <v>Подрядчик по Освоению стр.насосами 3</v>
      </c>
      <c r="AN5" s="238">
        <f ca="1">INDIRECT("'Текущий год'!TQ"&amp;($H$1+1))</f>
        <v>0</v>
      </c>
      <c r="AO5" s="202" t="str">
        <f>'Текущий год'!UL7</f>
        <v>Подрядчик по Глушению, ОПЗ и проч 3</v>
      </c>
      <c r="AP5" s="238">
        <f ca="1">INDIRECT("'Текущий год'!UL"&amp;($H$1+1))</f>
        <v>0</v>
      </c>
      <c r="AQ5" s="202" t="str">
        <f>'Текущий год'!VG7</f>
        <v>Подрядчик по ГИС при освоении 3</v>
      </c>
      <c r="AR5" s="238">
        <f ca="1">INDIRECT("'Текущий год'!VG"&amp;($H$1+1))</f>
        <v>0</v>
      </c>
      <c r="AS5" s="202" t="str">
        <f>'Текущий год'!WB7</f>
        <v>Подрядчик по ГРП 3</v>
      </c>
      <c r="AT5" s="238">
        <f ca="1">INDIRECT("'Текущий год'!WB"&amp;($H$1+1))</f>
        <v>0</v>
      </c>
      <c r="AU5" s="202" t="str">
        <f>'Текущий год'!WW7</f>
        <v>Подрядчик по ГНКТ 3</v>
      </c>
      <c r="AV5" s="238">
        <f ca="1">INDIRECT("'Текущий год'!WW"&amp;($H$1+1))</f>
        <v>0</v>
      </c>
      <c r="AW5" s="202" t="s">
        <v>690</v>
      </c>
      <c r="AX5" s="238">
        <f ca="1">INDIRECT("'Текущий год'!XR"&amp;($H$1+1))</f>
        <v>0</v>
      </c>
      <c r="AY5" s="202" t="str">
        <f>'Текущий год'!YM7</f>
        <v>Подрядчик по Супервайзингу при освоении 3</v>
      </c>
      <c r="AZ5" s="238">
        <f ca="1">INDIRECT("'Текущий год'!YM"&amp;($H$1+1))</f>
        <v>0</v>
      </c>
      <c r="BA5" s="202" t="s">
        <v>722</v>
      </c>
      <c r="BB5" s="238">
        <f ca="1">INDIRECT("'Текущий год'!ZI"&amp;($H$1+1))</f>
        <v>0</v>
      </c>
      <c r="BC5" s="202" t="str">
        <f>'Текущий год'!ZO7</f>
        <v>Подрядчик по подготовке площадки 3</v>
      </c>
      <c r="BD5" s="238">
        <f ca="1">INDIRECT("'Текущий год'!ZO"&amp;($H$1+1))</f>
        <v>0</v>
      </c>
    </row>
    <row r="6" spans="1:56" s="205" customFormat="1" x14ac:dyDescent="0.25">
      <c r="A6" s="202" t="str">
        <f t="shared" si="0"/>
        <v>Подрядчик по ЭБ и ЗБС 4</v>
      </c>
      <c r="B6" s="238">
        <f ca="1">SUMIF('Текущий год'!$FB$11:INDIRECT("'Текущий год'!FB"&amp;$H$1),$A6,'Текущий год'!$FC$11:INDIRECT("'Текущий год'!FC"&amp;$H$1))</f>
        <v>0</v>
      </c>
      <c r="C6" s="202" t="s">
        <v>896</v>
      </c>
      <c r="D6" s="238">
        <f ca="1">SUMIF('Текущий год'!$EZ$11:INDIRECT("'Текущий год'!EZ"&amp;$H$1),$C6,'Текущий год'!$FA$11:INDIRECT("'Текущий год'!FA"&amp;$H$1))</f>
        <v>0</v>
      </c>
      <c r="E6" s="202" t="str">
        <f>'Текущий год'!FN7</f>
        <v>Подрядчик по ЭБ и ЗБС 4</v>
      </c>
      <c r="F6" s="238">
        <f ca="1">INDIRECT("'Текущий год'!FN"&amp;($H$1+1))</f>
        <v>0</v>
      </c>
      <c r="G6" s="202" t="str">
        <f>'Текущий год'!GO7</f>
        <v>Подрядчик по АвИЭС 4</v>
      </c>
      <c r="H6" s="238">
        <f ca="1">INDIRECT("'Текущий год'!GO"&amp;($H$1+1))</f>
        <v>0</v>
      </c>
      <c r="I6" s="202" t="str">
        <f>'Текущий год'!HJ7</f>
        <v>Подрядчик по вырезке 4</v>
      </c>
      <c r="J6" s="238">
        <f ca="1">INDIRECT("'Текущий год'!HJ"&amp;($H$1+1))</f>
        <v>0</v>
      </c>
      <c r="K6" s="202" t="str">
        <f>'Текущий год'!IE7</f>
        <v>Подрядчик по ННБ 4</v>
      </c>
      <c r="L6" s="238">
        <f ca="1">INDIRECT("'Текущий год'!IE"&amp;($H$1+1))</f>
        <v>0</v>
      </c>
      <c r="M6" s="202" t="str">
        <f>'Текущий год'!IZ7</f>
        <v>Подрядчик по ГИС 4</v>
      </c>
      <c r="N6" s="238">
        <f ca="1">INDIRECT("'Текущий год'!IZ"&amp;($H$1+1))</f>
        <v>0</v>
      </c>
      <c r="O6" s="202" t="str">
        <f>'Текущий год'!JU7</f>
        <v>Подрядчик по ГТИ 4</v>
      </c>
      <c r="P6" s="238">
        <f ca="1">INDIRECT("'Текущий год'!JU"&amp;($H$1+1))</f>
        <v>0</v>
      </c>
      <c r="Q6" s="202" t="str">
        <f>'Текущий год'!KP7</f>
        <v>Подрядчик по Цементированию 4</v>
      </c>
      <c r="R6" s="238">
        <f ca="1">INDIRECT("'Текущий год'!KP"&amp;($H$1+1))</f>
        <v>0</v>
      </c>
      <c r="S6" s="202" t="str">
        <f>'Текущий год'!LK7</f>
        <v>Подрядчик по растворам 4</v>
      </c>
      <c r="T6" s="238">
        <f ca="1">INDIRECT("'Текущий год'!LK"&amp;($H$1+1))</f>
        <v>0</v>
      </c>
      <c r="U6" s="202" t="str">
        <f>'Текущий год'!MF7</f>
        <v>Подрядчик по Долотному сервису 4</v>
      </c>
      <c r="V6" s="238">
        <f ca="1">INDIRECT("'Текущий год'!MF"&amp;($H$1+1))</f>
        <v>0</v>
      </c>
      <c r="W6" s="202" t="str">
        <f>'Текущий год'!NA7</f>
        <v>Подрядчик по Отбору керна 4</v>
      </c>
      <c r="X6" s="238">
        <f ca="1">INDIRECT("'Текущий год'!NA"&amp;($H$1+1))</f>
        <v>0</v>
      </c>
      <c r="Y6" s="202" t="str">
        <f>'Текущий год'!NV7</f>
        <v>Подрядчик по Хвостовикам 4</v>
      </c>
      <c r="Z6" s="238">
        <f ca="1">INDIRECT("'Текущий год'!NV"&amp;($H$1+1))</f>
        <v>0</v>
      </c>
      <c r="AA6" s="202" t="str">
        <f>'Текущий год'!OQ7</f>
        <v>Подрядчик по Шламу 4</v>
      </c>
      <c r="AB6" s="238">
        <f ca="1">INDIRECT("'Текущий год'!OQ"&amp;($H$1+1))</f>
        <v>0</v>
      </c>
      <c r="AC6" s="202" t="str">
        <f>'Текущий год'!PL7</f>
        <v>Подрядчик по Супервайзингу 4</v>
      </c>
      <c r="AD6" s="238">
        <f ca="1">INDIRECT("'Текущий год'!PL"&amp;($H$1+1))</f>
        <v>0</v>
      </c>
      <c r="AE6" s="204" t="s">
        <v>519</v>
      </c>
      <c r="AF6" s="238">
        <f ca="1">INDIRECT("'Текущий год'!QG"&amp;($H$1+1))</f>
        <v>0</v>
      </c>
      <c r="AG6" s="202" t="str">
        <f>'Текущий год'!RD7</f>
        <v>Подрядчик по Консультационным услугам 4</v>
      </c>
      <c r="AH6" s="238">
        <f ca="1">INDIRECT("'Текущий год'!RD"&amp;($H$1+1))</f>
        <v>0</v>
      </c>
      <c r="AI6" s="202" t="str">
        <f>'Текущий год'!RZ7</f>
        <v>Подрядчик по Проектной док-ии 4</v>
      </c>
      <c r="AJ6" s="238">
        <f ca="1">INDIRECT("'Текущий год'!RZ"&amp;($H$1+1))</f>
        <v>0</v>
      </c>
      <c r="AK6" s="202" t="str">
        <f>'Текущий год'!SW7</f>
        <v>Подрядчик по Освоению 4</v>
      </c>
      <c r="AL6" s="238">
        <f ca="1">INDIRECT("'Текущий год'!SW"&amp;($H$1+1))</f>
        <v>0</v>
      </c>
      <c r="AM6" s="202" t="str">
        <f>'Текущий год'!TR7</f>
        <v>Подрядчик по Освоению стр.насосами 4</v>
      </c>
      <c r="AN6" s="238">
        <f ca="1">INDIRECT("'Текущий год'!TR"&amp;($H$1+1))</f>
        <v>0</v>
      </c>
      <c r="AO6" s="202" t="str">
        <f>'Текущий год'!UM7</f>
        <v>Подрядчик по Глушению, ОПЗ и проч 4</v>
      </c>
      <c r="AP6" s="238">
        <f ca="1">INDIRECT("'Текущий год'!UM"&amp;($H$1+1))</f>
        <v>0</v>
      </c>
      <c r="AQ6" s="202" t="str">
        <f>'Текущий год'!VH7</f>
        <v>Подрядчик по ГИС при освоении 4</v>
      </c>
      <c r="AR6" s="238">
        <f ca="1">INDIRECT("'Текущий год'!VH"&amp;($H$1+1))</f>
        <v>0</v>
      </c>
      <c r="AS6" s="202" t="str">
        <f>'Текущий год'!WC7</f>
        <v>Подрядчик по ГРП 4</v>
      </c>
      <c r="AT6" s="238">
        <f ca="1">INDIRECT("'Текущий год'!WC"&amp;($H$1+1))</f>
        <v>0</v>
      </c>
      <c r="AU6" s="202" t="str">
        <f>'Текущий год'!WX7</f>
        <v>Подрядчик по ГНКТ 4</v>
      </c>
      <c r="AV6" s="238">
        <f ca="1">INDIRECT("'Текущий год'!WX"&amp;($H$1+1))</f>
        <v>0</v>
      </c>
      <c r="AW6" s="202" t="s">
        <v>691</v>
      </c>
      <c r="AX6" s="238">
        <f ca="1">INDIRECT("'Текущий год'!XS"&amp;($H$1+1))</f>
        <v>0</v>
      </c>
      <c r="AY6" s="202" t="str">
        <f>'Текущий год'!YN7</f>
        <v>Подрядчик по Супервайзингу при освоении 4</v>
      </c>
      <c r="AZ6" s="238">
        <f ca="1">INDIRECT("'Текущий год'!YN"&amp;($H$1+1))</f>
        <v>0</v>
      </c>
      <c r="BA6" s="202" t="s">
        <v>722</v>
      </c>
      <c r="BB6" s="238">
        <f ca="1">INDIRECT("'Текущий год'!ZJ"&amp;($H$1+1))</f>
        <v>0</v>
      </c>
      <c r="BC6" s="202" t="str">
        <f>'Текущий год'!ZP7</f>
        <v>Подрядчик по подготовке площадки 4</v>
      </c>
      <c r="BD6" s="238">
        <f ca="1">INDIRECT("'Текущий год'!ZP"&amp;($H$1+1))</f>
        <v>0</v>
      </c>
    </row>
    <row r="7" spans="1:56" s="205" customFormat="1" x14ac:dyDescent="0.25">
      <c r="A7" s="202" t="str">
        <f t="shared" si="0"/>
        <v>Подрядчик по ЭБ и ЗБС 5</v>
      </c>
      <c r="B7" s="238">
        <f ca="1">SUMIF('Текущий год'!$FB$11:INDIRECT("'Текущий год'!FB"&amp;$H$1),$A7,'Текущий год'!$FC$11:INDIRECT("'Текущий год'!FC"&amp;$H$1))</f>
        <v>0</v>
      </c>
      <c r="C7" s="202" t="s">
        <v>897</v>
      </c>
      <c r="D7" s="238">
        <f ca="1">SUMIF('Текущий год'!$EZ$11:INDIRECT("'Текущий год'!EZ"&amp;$H$1),$C7,'Текущий год'!$FA$11:INDIRECT("'Текущий год'!FA"&amp;$H$1))</f>
        <v>0</v>
      </c>
      <c r="E7" s="202" t="str">
        <f>'Текущий год'!FO7</f>
        <v>Подрядчик по ЭБ и ЗБС 5</v>
      </c>
      <c r="F7" s="238">
        <f ca="1">INDIRECT("'Текущий год'!FO"&amp;($H$1+1))</f>
        <v>0</v>
      </c>
      <c r="G7" s="202" t="str">
        <f>'Текущий год'!GP7</f>
        <v>Подрядчик по АвИЭС 5</v>
      </c>
      <c r="H7" s="238">
        <f ca="1">INDIRECT("'Текущий год'!GP"&amp;($H$1+1))</f>
        <v>0</v>
      </c>
      <c r="I7" s="202" t="str">
        <f>'Текущий год'!HK7</f>
        <v>Подрядчик по вырезке 5</v>
      </c>
      <c r="J7" s="238">
        <f ca="1">INDIRECT("'Текущий год'!HK"&amp;($H$1+1))</f>
        <v>0</v>
      </c>
      <c r="K7" s="202" t="str">
        <f>'Текущий год'!IF7</f>
        <v>Подрядчик по ННБ 5</v>
      </c>
      <c r="L7" s="238">
        <f ca="1">INDIRECT("'Текущий год'!IF"&amp;($H$1+1))</f>
        <v>0</v>
      </c>
      <c r="M7" s="202" t="str">
        <f>'Текущий год'!JA7</f>
        <v>Подрядчик по ГИС 5</v>
      </c>
      <c r="N7" s="238">
        <f ca="1">INDIRECT("'Текущий год'!JA"&amp;($H$1+1))</f>
        <v>0</v>
      </c>
      <c r="O7" s="202" t="str">
        <f>'Текущий год'!JV7</f>
        <v>Подрядчик по ГТИ 5</v>
      </c>
      <c r="P7" s="238">
        <f ca="1">INDIRECT("'Текущий год'!JV"&amp;($H$1+1))</f>
        <v>0</v>
      </c>
      <c r="Q7" s="202" t="str">
        <f>'Текущий год'!KQ7</f>
        <v>Подрядчик по Цементированию 5</v>
      </c>
      <c r="R7" s="238">
        <f ca="1">INDIRECT("'Текущий год'!KQ"&amp;($H$1+1))</f>
        <v>0</v>
      </c>
      <c r="S7" s="202" t="str">
        <f>'Текущий год'!LL7</f>
        <v>Подрядчик по растворам 5</v>
      </c>
      <c r="T7" s="238">
        <f ca="1">INDIRECT("'Текущий год'!LL"&amp;($H$1+1))</f>
        <v>0</v>
      </c>
      <c r="U7" s="202" t="str">
        <f>'Текущий год'!MG7</f>
        <v>Подрядчик по Долотному сервису 5</v>
      </c>
      <c r="V7" s="238">
        <f ca="1">INDIRECT("'Текущий год'!MG"&amp;($H$1+1))</f>
        <v>0</v>
      </c>
      <c r="W7" s="202" t="str">
        <f>'Текущий год'!NB7</f>
        <v>Подрядчик по Отбору керна 5</v>
      </c>
      <c r="X7" s="238">
        <f ca="1">INDIRECT("'Текущий год'!NB"&amp;($H$1+1))</f>
        <v>0</v>
      </c>
      <c r="Y7" s="202" t="str">
        <f>'Текущий год'!NW7</f>
        <v>Подрядчик по Хвостовикам 5</v>
      </c>
      <c r="Z7" s="238">
        <f ca="1">INDIRECT("'Текущий год'!NW"&amp;($H$1+1))</f>
        <v>0</v>
      </c>
      <c r="AA7" s="202" t="str">
        <f>'Текущий год'!OR7</f>
        <v>Подрядчик по Шламу 5</v>
      </c>
      <c r="AB7" s="238">
        <f ca="1">INDIRECT("'Текущий год'!OR"&amp;($H$1+1))</f>
        <v>0</v>
      </c>
      <c r="AC7" s="202" t="str">
        <f>'Текущий год'!PM7</f>
        <v>Подрядчик по Супервайзингу 5</v>
      </c>
      <c r="AD7" s="238">
        <f ca="1">INDIRECT("'Текущий год'!PM"&amp;($H$1+1))</f>
        <v>0</v>
      </c>
      <c r="AE7" s="204" t="s">
        <v>520</v>
      </c>
      <c r="AF7" s="238">
        <f ca="1">INDIRECT("'Текущий год'!QH"&amp;($H$1+1))</f>
        <v>0</v>
      </c>
      <c r="AG7" s="202" t="str">
        <f>'Текущий год'!RE7</f>
        <v>Подрядчик по Консультационным услугам 5</v>
      </c>
      <c r="AH7" s="238">
        <f ca="1">INDIRECT("'Текущий год'!RE"&amp;($H$1+1))</f>
        <v>0</v>
      </c>
      <c r="AI7" s="202" t="str">
        <f>'Текущий год'!SA7</f>
        <v>Подрядчик по Проектной док-ии 5</v>
      </c>
      <c r="AJ7" s="238">
        <f ca="1">INDIRECT("'Текущий год'!SA"&amp;($H$1+1))</f>
        <v>0</v>
      </c>
      <c r="AK7" s="202" t="str">
        <f>'Текущий год'!SX7</f>
        <v>Подрядчик по Освоению 5</v>
      </c>
      <c r="AL7" s="238">
        <f ca="1">INDIRECT("'Текущий год'!SX"&amp;($H$1+1))</f>
        <v>0</v>
      </c>
      <c r="AM7" s="202" t="str">
        <f>'Текущий год'!TS7</f>
        <v>Подрядчик по Освоению стр.насосами 5</v>
      </c>
      <c r="AN7" s="238">
        <f ca="1">INDIRECT("'Текущий год'!TS"&amp;($H$1+1))</f>
        <v>0</v>
      </c>
      <c r="AO7" s="202" t="str">
        <f>'Текущий год'!UN7</f>
        <v>Подрядчик по Глушению, ОПЗ и проч 5</v>
      </c>
      <c r="AP7" s="238">
        <f ca="1">INDIRECT("'Текущий год'!UN"&amp;($H$1+1))</f>
        <v>0</v>
      </c>
      <c r="AQ7" s="202" t="str">
        <f>'Текущий год'!VI7</f>
        <v>Подрядчик по ГИС при освоении 5</v>
      </c>
      <c r="AR7" s="238">
        <f ca="1">INDIRECT("'Текущий год'!VI"&amp;($H$1+1))</f>
        <v>0</v>
      </c>
      <c r="AS7" s="202" t="str">
        <f>'Текущий год'!WD7</f>
        <v>Подрядчик по ГРП 5</v>
      </c>
      <c r="AT7" s="238">
        <f ca="1">INDIRECT("'Текущий год'!WD"&amp;($H$1+1))</f>
        <v>0</v>
      </c>
      <c r="AU7" s="202" t="str">
        <f>'Текущий год'!WY7</f>
        <v>Подрядчик по ГНКТ 5</v>
      </c>
      <c r="AV7" s="238">
        <f ca="1">INDIRECT("'Текущий год'!WY"&amp;($H$1+1))</f>
        <v>0</v>
      </c>
      <c r="AW7" s="202" t="s">
        <v>692</v>
      </c>
      <c r="AX7" s="238">
        <f ca="1">INDIRECT("'Текущий год'!XT"&amp;($H$1+1))</f>
        <v>0</v>
      </c>
      <c r="AY7" s="202" t="str">
        <f>'Текущий год'!YO7</f>
        <v>Подрядчик по Супервайзингу при освоении 5</v>
      </c>
      <c r="AZ7" s="238">
        <f ca="1">INDIRECT("'Текущий год'!YO"&amp;($H$1+1))</f>
        <v>0</v>
      </c>
      <c r="BA7" s="202" t="s">
        <v>722</v>
      </c>
      <c r="BB7" s="238">
        <f ca="1">INDIRECT("'Текущий год'!ZK"&amp;($H$1+1))</f>
        <v>0</v>
      </c>
      <c r="BC7" s="202" t="str">
        <f>'Текущий год'!ZQ7</f>
        <v>Подрядчик по подготовке площадки 5</v>
      </c>
      <c r="BD7" s="238">
        <f ca="1">INDIRECT("'Текущий год'!ZQ"&amp;($H$1+1))</f>
        <v>0</v>
      </c>
    </row>
    <row r="8" spans="1:56" s="205" customFormat="1" x14ac:dyDescent="0.25">
      <c r="A8" s="202" t="str">
        <f t="shared" si="0"/>
        <v>Подрядчик по ЭБ и ЗБС 6</v>
      </c>
      <c r="B8" s="238">
        <f ca="1">SUMIF('Текущий год'!$FB$11:INDIRECT("'Текущий год'!FB"&amp;$H$1),$A8,'Текущий год'!$FC$11:INDIRECT("'Текущий год'!FC"&amp;$H$1))</f>
        <v>0</v>
      </c>
      <c r="C8" s="202" t="s">
        <v>898</v>
      </c>
      <c r="D8" s="238">
        <f ca="1">SUMIF('Текущий год'!$EZ$11:INDIRECT("'Текущий год'!EZ"&amp;$H$1),$C8,'Текущий год'!$FA$11:INDIRECT("'Текущий год'!FA"&amp;$H$1))</f>
        <v>0</v>
      </c>
      <c r="E8" s="202" t="str">
        <f>'Текущий год'!FP7</f>
        <v>Подрядчик по ЭБ и ЗБС 6</v>
      </c>
      <c r="F8" s="238">
        <f ca="1">INDIRECT("'Текущий год'!FP"&amp;($H$1+1))</f>
        <v>0</v>
      </c>
      <c r="G8" s="202" t="str">
        <f>'Текущий год'!GQ7</f>
        <v>Подрядчик по АвИЭС 6</v>
      </c>
      <c r="H8" s="238">
        <f ca="1">INDIRECT("'Текущий год'!GQ"&amp;($H$1+1))</f>
        <v>0</v>
      </c>
      <c r="I8" s="202" t="str">
        <f>'Текущий год'!HL7</f>
        <v>Подрядчик по вырезке 6</v>
      </c>
      <c r="J8" s="238">
        <f ca="1">INDIRECT("'Текущий год'!HL"&amp;($H$1+1))</f>
        <v>0</v>
      </c>
      <c r="K8" s="202" t="str">
        <f>'Текущий год'!IG7</f>
        <v>Подрядчик по ННБ 6</v>
      </c>
      <c r="L8" s="238">
        <f ca="1">INDIRECT("'Текущий год'!IG"&amp;($H$1+1))</f>
        <v>0</v>
      </c>
      <c r="M8" s="202" t="str">
        <f>'Текущий год'!JB7</f>
        <v>Подрядчик по ГИС 6</v>
      </c>
      <c r="N8" s="238">
        <f ca="1">INDIRECT("'Текущий год'!JB"&amp;($H$1+1))</f>
        <v>0</v>
      </c>
      <c r="O8" s="202" t="str">
        <f>'Текущий год'!JW7</f>
        <v>Подрядчик по ГТИ 6</v>
      </c>
      <c r="P8" s="238">
        <f ca="1">INDIRECT("'Текущий год'!JW"&amp;($H$1+1))</f>
        <v>0</v>
      </c>
      <c r="Q8" s="202" t="str">
        <f>'Текущий год'!KR7</f>
        <v>Подрядчик по Цементированию 6</v>
      </c>
      <c r="R8" s="238">
        <f ca="1">INDIRECT("'Текущий год'!KR"&amp;($H$1+1))</f>
        <v>0</v>
      </c>
      <c r="S8" s="202" t="str">
        <f>'Текущий год'!LM7</f>
        <v>Подрядчик по растворам 6</v>
      </c>
      <c r="T8" s="238">
        <f ca="1">INDIRECT("'Текущий год'!LM"&amp;($H$1+1))</f>
        <v>0</v>
      </c>
      <c r="U8" s="202" t="str">
        <f>'Текущий год'!MH7</f>
        <v>Подрядчик по Долотному сервису 6</v>
      </c>
      <c r="V8" s="238">
        <f ca="1">INDIRECT("'Текущий год'!MH"&amp;($H$1+1))</f>
        <v>0</v>
      </c>
      <c r="W8" s="202" t="str">
        <f>'Текущий год'!NC7</f>
        <v>Подрядчик по Отбору керна 6</v>
      </c>
      <c r="X8" s="238">
        <f ca="1">INDIRECT("'Текущий год'!NC"&amp;($H$1+1))</f>
        <v>0</v>
      </c>
      <c r="Y8" s="202" t="str">
        <f>'Текущий год'!NX7</f>
        <v>Подрядчик по Хвостовикам 6</v>
      </c>
      <c r="Z8" s="238">
        <f ca="1">INDIRECT("'Текущий год'!NX"&amp;($H$1+1))</f>
        <v>0</v>
      </c>
      <c r="AA8" s="202" t="str">
        <f>'Текущий год'!OS7</f>
        <v>Подрядчик по Шламу 6</v>
      </c>
      <c r="AB8" s="238">
        <f ca="1">INDIRECT("'Текущий год'!OS"&amp;($H$1+1))</f>
        <v>0</v>
      </c>
      <c r="AC8" s="202" t="str">
        <f>'Текущий год'!PN7</f>
        <v>Подрядчик по Супервайзингу 6</v>
      </c>
      <c r="AD8" s="238">
        <f ca="1">INDIRECT("'Текущий год'!PN"&amp;($H$1+1))</f>
        <v>0</v>
      </c>
      <c r="AE8" s="204" t="s">
        <v>521</v>
      </c>
      <c r="AF8" s="238">
        <f ca="1">INDIRECT("'Текущий год'!QI"&amp;($H$1+1))</f>
        <v>0</v>
      </c>
      <c r="AG8" s="202" t="str">
        <f>'Текущий год'!RF7</f>
        <v>Подрядчик по Консультационным услугам 6</v>
      </c>
      <c r="AH8" s="238">
        <f ca="1">INDIRECT("'Текущий год'!RF"&amp;($H$1+1))</f>
        <v>0</v>
      </c>
      <c r="AI8" s="202" t="str">
        <f>'Текущий год'!SB7</f>
        <v>Подрядчик по Проектной док-ии 6</v>
      </c>
      <c r="AJ8" s="238">
        <f ca="1">INDIRECT("'Текущий год'!SB"&amp;($H$1+1))</f>
        <v>0</v>
      </c>
      <c r="AK8" s="202" t="str">
        <f>'Текущий год'!SY7</f>
        <v>Подрядчик по Освоению 6</v>
      </c>
      <c r="AL8" s="238">
        <f ca="1">INDIRECT("'Текущий год'!SY"&amp;($H$1+1))</f>
        <v>0</v>
      </c>
      <c r="AM8" s="202" t="str">
        <f>'Текущий год'!TT7</f>
        <v>Подрядчик по Освоению стр.насосами 6</v>
      </c>
      <c r="AN8" s="238">
        <f ca="1">INDIRECT("'Текущий год'!TT"&amp;($H$1+1))</f>
        <v>0</v>
      </c>
      <c r="AO8" s="202" t="str">
        <f>'Текущий год'!UO7</f>
        <v>Подрядчик по Глушению, ОПЗ и проч 6</v>
      </c>
      <c r="AP8" s="238">
        <f ca="1">INDIRECT("'Текущий год'!UO"&amp;($H$1+1))</f>
        <v>0</v>
      </c>
      <c r="AQ8" s="202" t="str">
        <f>'Текущий год'!VJ7</f>
        <v>Подрядчик по ГИС при освоении 6</v>
      </c>
      <c r="AR8" s="238">
        <f ca="1">INDIRECT("'Текущий год'!VJ"&amp;($H$1+1))</f>
        <v>0</v>
      </c>
      <c r="AS8" s="202" t="str">
        <f>'Текущий год'!WE7</f>
        <v>Подрядчик по ГРП 6</v>
      </c>
      <c r="AT8" s="238">
        <f ca="1">INDIRECT("'Текущий год'!WE"&amp;($H$1+1))</f>
        <v>0</v>
      </c>
      <c r="AU8" s="202" t="str">
        <f>'Текущий год'!WZ7</f>
        <v>Подрядчик по ГНКТ 6</v>
      </c>
      <c r="AV8" s="238">
        <f ca="1">INDIRECT("'Текущий год'!WZ"&amp;($H$1+1))</f>
        <v>0</v>
      </c>
      <c r="AW8" s="202" t="s">
        <v>693</v>
      </c>
      <c r="AX8" s="238">
        <f ca="1">INDIRECT("'Текущий год'!XU"&amp;($H$1+1))</f>
        <v>0</v>
      </c>
      <c r="AY8" s="202" t="str">
        <f>'Текущий год'!YP7</f>
        <v>Подрядчик по Супервайзингу при освоении 6</v>
      </c>
      <c r="AZ8" s="238">
        <f ca="1">INDIRECT("'Текущий год'!YP"&amp;($H$1+1))</f>
        <v>0</v>
      </c>
      <c r="BA8" s="202"/>
      <c r="BB8" s="203"/>
      <c r="BC8" s="202" t="str">
        <f>'Текущий год'!ZR7</f>
        <v>Подрядчик по подготовке площадки 6</v>
      </c>
      <c r="BD8" s="238">
        <f ca="1">INDIRECT("'Текущий год'!ZR"&amp;($H$1+1))</f>
        <v>0</v>
      </c>
    </row>
    <row r="9" spans="1:56" s="205" customFormat="1" x14ac:dyDescent="0.25">
      <c r="A9" s="202" t="str">
        <f t="shared" si="0"/>
        <v>Подрядчик по ЭБ и ЗБС 7</v>
      </c>
      <c r="B9" s="238">
        <f ca="1">SUMIF('Текущий год'!$FB$11:INDIRECT("'Текущий год'!FB"&amp;$H$1),$A9,'Текущий год'!$FC$11:INDIRECT("'Текущий год'!FC"&amp;$H$1))</f>
        <v>0</v>
      </c>
      <c r="C9" s="202" t="s">
        <v>899</v>
      </c>
      <c r="D9" s="238">
        <f ca="1">SUMIF('Текущий год'!$EZ$11:INDIRECT("'Текущий год'!EZ"&amp;$H$1),$C9,'Текущий год'!$FA$11:INDIRECT("'Текущий год'!FA"&amp;$H$1))</f>
        <v>0</v>
      </c>
      <c r="E9" s="202" t="str">
        <f>'Текущий год'!FQ7</f>
        <v>Подрядчик по ЭБ и ЗБС 7</v>
      </c>
      <c r="F9" s="238">
        <f ca="1">INDIRECT("'Текущий год'!FQ"&amp;($H$1+1))</f>
        <v>0</v>
      </c>
      <c r="G9" s="202" t="str">
        <f>'Текущий год'!GR7</f>
        <v>Подрядчик по АвИЭС 7</v>
      </c>
      <c r="H9" s="238">
        <f ca="1">INDIRECT("'Текущий год'!GR"&amp;($H$1+1))</f>
        <v>0</v>
      </c>
      <c r="I9" s="202" t="str">
        <f>'Текущий год'!HM7</f>
        <v>Подрядчик по вырезке 7</v>
      </c>
      <c r="J9" s="238">
        <f ca="1">INDIRECT("'Текущий год'!HM"&amp;($H$1+1))</f>
        <v>0</v>
      </c>
      <c r="K9" s="202" t="str">
        <f>'Текущий год'!IH7</f>
        <v>Подрядчик по ННБ 7</v>
      </c>
      <c r="L9" s="238">
        <f ca="1">INDIRECT("'Текущий год'!IH"&amp;($H$1+1))</f>
        <v>0</v>
      </c>
      <c r="M9" s="202" t="str">
        <f>'Текущий год'!JC7</f>
        <v>Подрядчик по ГИС 7</v>
      </c>
      <c r="N9" s="238">
        <f ca="1">INDIRECT("'Текущий год'!JC"&amp;($H$1+1))</f>
        <v>0</v>
      </c>
      <c r="O9" s="202" t="str">
        <f>'Текущий год'!JX7</f>
        <v>Подрядчик по ГТИ 7</v>
      </c>
      <c r="P9" s="238">
        <f ca="1">INDIRECT("'Текущий год'!JX"&amp;($H$1+1))</f>
        <v>0</v>
      </c>
      <c r="Q9" s="202" t="str">
        <f>'Текущий год'!KS7</f>
        <v>Подрядчик по Цементированию 7</v>
      </c>
      <c r="R9" s="238">
        <f ca="1">INDIRECT("'Текущий год'!KS"&amp;($H$1+1))</f>
        <v>0</v>
      </c>
      <c r="S9" s="202" t="str">
        <f>'Текущий год'!LN7</f>
        <v>Подрядчик по растворам 7</v>
      </c>
      <c r="T9" s="238">
        <f ca="1">INDIRECT("'Текущий год'!LN"&amp;($H$1+1))</f>
        <v>0</v>
      </c>
      <c r="U9" s="202" t="str">
        <f>'Текущий год'!MI7</f>
        <v>Подрядчик по Долотному сервису 7</v>
      </c>
      <c r="V9" s="238">
        <f ca="1">INDIRECT("'Текущий год'!MI"&amp;($H$1+1))</f>
        <v>0</v>
      </c>
      <c r="W9" s="202" t="str">
        <f>'Текущий год'!ND7</f>
        <v>Подрядчик по Отбору керна 7</v>
      </c>
      <c r="X9" s="238">
        <f ca="1">INDIRECT("'Текущий год'!ND"&amp;($H$1+1))</f>
        <v>0</v>
      </c>
      <c r="Y9" s="202" t="str">
        <f>'Текущий год'!NY7</f>
        <v>Подрядчик по Хвостовикам 7</v>
      </c>
      <c r="Z9" s="238">
        <f ca="1">INDIRECT("'Текущий год'!NY"&amp;($H$1+1))</f>
        <v>0</v>
      </c>
      <c r="AA9" s="202" t="str">
        <f>'Текущий год'!OT7</f>
        <v>Подрядчик по Шламу 7</v>
      </c>
      <c r="AB9" s="238">
        <f ca="1">INDIRECT("'Текущий год'!OT"&amp;($H$1+1))</f>
        <v>0</v>
      </c>
      <c r="AC9" s="202" t="str">
        <f>'Текущий год'!PO7</f>
        <v>Подрядчик по Супервайзингу 7</v>
      </c>
      <c r="AD9" s="238">
        <f ca="1">INDIRECT("'Текущий год'!PO"&amp;($H$1+1))</f>
        <v>0</v>
      </c>
      <c r="AE9" s="204" t="s">
        <v>522</v>
      </c>
      <c r="AF9" s="238">
        <f ca="1">INDIRECT("'Текущий год'!QJ"&amp;($H$1+1))</f>
        <v>0</v>
      </c>
      <c r="AG9" s="202" t="str">
        <f>'Текущий год'!RG7</f>
        <v>Подрядчик по Консультационным услугам 7</v>
      </c>
      <c r="AH9" s="238">
        <f ca="1">INDIRECT("'Текущий год'!RG"&amp;($H$1+1))</f>
        <v>0</v>
      </c>
      <c r="AI9" s="202" t="str">
        <f>'Текущий год'!SC7</f>
        <v>Подрядчик по Проектной док-ии 7</v>
      </c>
      <c r="AJ9" s="238">
        <f ca="1">INDIRECT("'Текущий год'!SC"&amp;($H$1+1))</f>
        <v>0</v>
      </c>
      <c r="AK9" s="202" t="str">
        <f>'Текущий год'!SZ7</f>
        <v>Подрядчик по Освоению 7</v>
      </c>
      <c r="AL9" s="238">
        <f ca="1">INDIRECT("'Текущий год'!SZ"&amp;($H$1+1))</f>
        <v>0</v>
      </c>
      <c r="AM9" s="202" t="str">
        <f>'Текущий год'!TU7</f>
        <v>Подрядчик по Освоению стр.насосами 7</v>
      </c>
      <c r="AN9" s="238">
        <f ca="1">INDIRECT("'Текущий год'!TU"&amp;($H$1+1))</f>
        <v>0</v>
      </c>
      <c r="AO9" s="202" t="str">
        <f>'Текущий год'!UP7</f>
        <v>Подрядчик по Глушению, ОПЗ и проч 7</v>
      </c>
      <c r="AP9" s="238">
        <f ca="1">INDIRECT("'Текущий год'!UP"&amp;($H$1+1))</f>
        <v>0</v>
      </c>
      <c r="AQ9" s="202" t="str">
        <f>'Текущий год'!VK7</f>
        <v>Подрядчик по ГИС при освоении 7</v>
      </c>
      <c r="AR9" s="238">
        <f ca="1">INDIRECT("'Текущий год'!VK"&amp;($H$1+1))</f>
        <v>0</v>
      </c>
      <c r="AS9" s="202" t="str">
        <f>'Текущий год'!WF7</f>
        <v>Подрядчик по ГРП 7</v>
      </c>
      <c r="AT9" s="238">
        <f ca="1">INDIRECT("'Текущий год'!WF"&amp;($H$1+1))</f>
        <v>0</v>
      </c>
      <c r="AU9" s="202" t="str">
        <f>'Текущий год'!XA7</f>
        <v>Подрядчик по ГНКТ 7</v>
      </c>
      <c r="AV9" s="238">
        <f ca="1">INDIRECT("'Текущий год'!XA"&amp;($H$1+1))</f>
        <v>0</v>
      </c>
      <c r="AW9" s="202" t="s">
        <v>694</v>
      </c>
      <c r="AX9" s="238">
        <f ca="1">INDIRECT("'Текущий год'!XV"&amp;($H$1+1))</f>
        <v>0</v>
      </c>
      <c r="AY9" s="202" t="str">
        <f>'Текущий год'!YQ7</f>
        <v>Подрядчик по Супервайзингу при освоении 7</v>
      </c>
      <c r="AZ9" s="238">
        <f ca="1">INDIRECT("'Текущий год'!YQ"&amp;($H$1+1))</f>
        <v>0</v>
      </c>
      <c r="BA9" s="202"/>
      <c r="BB9" s="203"/>
      <c r="BC9" s="202" t="str">
        <f>'Текущий год'!ZS7</f>
        <v>Подрядчик по подготовке площадки 7</v>
      </c>
      <c r="BD9" s="238">
        <f ca="1">INDIRECT("'Текущий год'!ZS"&amp;($H$1+1))</f>
        <v>0</v>
      </c>
    </row>
    <row r="10" spans="1:56" s="205" customFormat="1" x14ac:dyDescent="0.25">
      <c r="A10" s="202" t="str">
        <f t="shared" si="0"/>
        <v>Подрядчик по ЭБ и ЗБС 8</v>
      </c>
      <c r="B10" s="238">
        <f ca="1">SUMIF('Текущий год'!$FB$11:INDIRECT("'Текущий год'!FB"&amp;$H$1),$A10,'Текущий год'!$FC$11:INDIRECT("'Текущий год'!FC"&amp;$H$1))</f>
        <v>0</v>
      </c>
      <c r="C10" s="202" t="s">
        <v>900</v>
      </c>
      <c r="D10" s="238">
        <f ca="1">SUMIF('Текущий год'!$EZ$11:INDIRECT("'Текущий год'!EZ"&amp;$H$1),$C10,'Текущий год'!$FA$11:INDIRECT("'Текущий год'!FA"&amp;$H$1))</f>
        <v>0</v>
      </c>
      <c r="E10" s="202" t="str">
        <f>'Текущий год'!FR7</f>
        <v>Подрядчик по ЭБ и ЗБС 8</v>
      </c>
      <c r="F10" s="238">
        <f ca="1">INDIRECT("'Текущий год'!FR"&amp;($H$1+1))</f>
        <v>0</v>
      </c>
      <c r="G10" s="202" t="str">
        <f>'Текущий год'!GS7</f>
        <v>Подрядчик по АвИЭС 8</v>
      </c>
      <c r="H10" s="238">
        <f ca="1">INDIRECT("'Текущий год'!GS"&amp;($H$1+1))</f>
        <v>0</v>
      </c>
      <c r="I10" s="202" t="str">
        <f>'Текущий год'!HN7</f>
        <v>Подрядчик по вырезке 8</v>
      </c>
      <c r="J10" s="238">
        <f ca="1">INDIRECT("'Текущий год'!HN"&amp;($H$1+1))</f>
        <v>0</v>
      </c>
      <c r="K10" s="202" t="str">
        <f>'Текущий год'!II7</f>
        <v>Подрядчик по ННБ 8</v>
      </c>
      <c r="L10" s="238">
        <f ca="1">INDIRECT("'Текущий год'!II"&amp;($H$1+1))</f>
        <v>0</v>
      </c>
      <c r="M10" s="202" t="str">
        <f>'Текущий год'!JD7</f>
        <v>Подрядчик по ГИС 8</v>
      </c>
      <c r="N10" s="238">
        <f ca="1">INDIRECT("'Текущий год'!JD"&amp;($H$1+1))</f>
        <v>0</v>
      </c>
      <c r="O10" s="202" t="str">
        <f>'Текущий год'!JY7</f>
        <v>Подрядчик по ГТИ 8</v>
      </c>
      <c r="P10" s="238">
        <f ca="1">INDIRECT("'Текущий год'!JY"&amp;($H$1+1))</f>
        <v>0</v>
      </c>
      <c r="Q10" s="202" t="str">
        <f>'Текущий год'!KT7</f>
        <v>Подрядчик по Цементированию 8</v>
      </c>
      <c r="R10" s="238">
        <f ca="1">INDIRECT("'Текущий год'!KT"&amp;($H$1+1))</f>
        <v>0</v>
      </c>
      <c r="S10" s="202" t="str">
        <f>'Текущий год'!LO7</f>
        <v>Подрядчик по растворам 8</v>
      </c>
      <c r="T10" s="238">
        <f ca="1">INDIRECT("'Текущий год'!LO"&amp;($H$1+1))</f>
        <v>0</v>
      </c>
      <c r="U10" s="202" t="str">
        <f>'Текущий год'!MJ7</f>
        <v>Подрядчик по Долотному сервису 8</v>
      </c>
      <c r="V10" s="238">
        <f ca="1">INDIRECT("'Текущий год'!MJ"&amp;($H$1+1))</f>
        <v>0</v>
      </c>
      <c r="W10" s="202" t="str">
        <f>'Текущий год'!NE7</f>
        <v>Подрядчик по Отбору керна 8</v>
      </c>
      <c r="X10" s="238">
        <f ca="1">INDIRECT("'Текущий год'!NE"&amp;($H$1+1))</f>
        <v>0</v>
      </c>
      <c r="Y10" s="202" t="str">
        <f>'Текущий год'!NZ7</f>
        <v>Подрядчик по Хвостовикам 8</v>
      </c>
      <c r="Z10" s="238">
        <f ca="1">INDIRECT("'Текущий год'!NZ"&amp;($H$1+1))</f>
        <v>0</v>
      </c>
      <c r="AA10" s="202" t="str">
        <f>'Текущий год'!OU7</f>
        <v>Подрядчик по Шламу 8</v>
      </c>
      <c r="AB10" s="238">
        <f ca="1">INDIRECT("'Текущий год'!OU"&amp;($H$1+1))</f>
        <v>0</v>
      </c>
      <c r="AC10" s="202" t="str">
        <f>'Текущий год'!PP7</f>
        <v>Подрядчик по Супервайзингу 8</v>
      </c>
      <c r="AD10" s="238">
        <f ca="1">INDIRECT("'Текущий год'!PP"&amp;($H$1+1))</f>
        <v>0</v>
      </c>
      <c r="AE10" s="204" t="s">
        <v>523</v>
      </c>
      <c r="AF10" s="238">
        <f ca="1">INDIRECT("'Текущий год'!QK"&amp;($H$1+1))</f>
        <v>0</v>
      </c>
      <c r="AG10" s="202" t="str">
        <f>'Текущий год'!RH7</f>
        <v>Подрядчик по Консультационным услугам 8</v>
      </c>
      <c r="AH10" s="238">
        <f ca="1">INDIRECT("'Текущий год'!RH"&amp;($H$1+1))</f>
        <v>0</v>
      </c>
      <c r="AI10" s="202" t="str">
        <f>'Текущий год'!SD7</f>
        <v>Подрядчик по Проектной док-ии 8</v>
      </c>
      <c r="AJ10" s="238">
        <f ca="1">INDIRECT("'Текущий год'!SD"&amp;($H$1+1))</f>
        <v>0</v>
      </c>
      <c r="AK10" s="202" t="str">
        <f>'Текущий год'!TA7</f>
        <v>Подрядчик по Освоению 8</v>
      </c>
      <c r="AL10" s="238">
        <f ca="1">INDIRECT("'Текущий год'!TA"&amp;($H$1+1))</f>
        <v>0</v>
      </c>
      <c r="AM10" s="202" t="str">
        <f>'Текущий год'!TV7</f>
        <v>Подрядчик по Освоению стр.насосами 8</v>
      </c>
      <c r="AN10" s="238">
        <f ca="1">INDIRECT("'Текущий год'!TV"&amp;($H$1+1))</f>
        <v>0</v>
      </c>
      <c r="AO10" s="202" t="str">
        <f>'Текущий год'!UQ7</f>
        <v>Подрядчик по Глушению, ОПЗ и проч 8</v>
      </c>
      <c r="AP10" s="238">
        <f ca="1">INDIRECT("'Текущий год'!UQ"&amp;($H$1+1))</f>
        <v>0</v>
      </c>
      <c r="AQ10" s="202" t="str">
        <f>'Текущий год'!VL7</f>
        <v>Подрядчик по ГИС при освоении 8</v>
      </c>
      <c r="AR10" s="238">
        <f ca="1">INDIRECT("'Текущий год'!VL"&amp;($H$1+1))</f>
        <v>0</v>
      </c>
      <c r="AS10" s="202" t="str">
        <f>'Текущий год'!WG7</f>
        <v>Подрядчик по ГРП 8</v>
      </c>
      <c r="AT10" s="238">
        <f ca="1">INDIRECT("'Текущий год'!WG"&amp;($H$1+1))</f>
        <v>0</v>
      </c>
      <c r="AU10" s="202" t="str">
        <f>'Текущий год'!XB7</f>
        <v>Подрядчик по ГНКТ 8</v>
      </c>
      <c r="AV10" s="238">
        <f ca="1">INDIRECT("'Текущий год'!XB"&amp;($H$1+1))</f>
        <v>0</v>
      </c>
      <c r="AW10" s="202" t="s">
        <v>695</v>
      </c>
      <c r="AX10" s="238">
        <f ca="1">INDIRECT("'Текущий год'!XW"&amp;($H$1+1))</f>
        <v>0</v>
      </c>
      <c r="AY10" s="202" t="str">
        <f>'Текущий год'!YR7</f>
        <v>Подрядчик по Супервайзингу при освоении 8</v>
      </c>
      <c r="AZ10" s="238">
        <f ca="1">INDIRECT("'Текущий год'!YR"&amp;($H$1+1))</f>
        <v>0</v>
      </c>
      <c r="BA10" s="202"/>
      <c r="BB10" s="203"/>
      <c r="BC10" s="202" t="str">
        <f>'Текущий год'!ZT7</f>
        <v>Подрядчик по подготовке площадки 8</v>
      </c>
      <c r="BD10" s="238">
        <f ca="1">INDIRECT("'Текущий год'!ZT"&amp;($H$1+1))</f>
        <v>0</v>
      </c>
    </row>
    <row r="11" spans="1:56" s="205" customFormat="1" x14ac:dyDescent="0.25">
      <c r="A11" s="202" t="str">
        <f t="shared" si="0"/>
        <v>Подрядчик по ЭБ и ЗБС 9</v>
      </c>
      <c r="B11" s="238">
        <f ca="1">SUMIF('Текущий год'!$FB$11:INDIRECT("'Текущий год'!FB"&amp;$H$1),$A11,'Текущий год'!$FC$11:INDIRECT("'Текущий год'!FC"&amp;$H$1))</f>
        <v>0</v>
      </c>
      <c r="C11" s="202" t="s">
        <v>901</v>
      </c>
      <c r="D11" s="238">
        <f ca="1">SUMIF('Текущий год'!$EZ$11:INDIRECT("'Текущий год'!EZ"&amp;$H$1),$C11,'Текущий год'!$FA$11:INDIRECT("'Текущий год'!FA"&amp;$H$1))</f>
        <v>0</v>
      </c>
      <c r="E11" s="202" t="str">
        <f>'Текущий год'!FS7</f>
        <v>Подрядчик по ЭБ и ЗБС 9</v>
      </c>
      <c r="F11" s="238">
        <f ca="1">INDIRECT("'Текущий год'!FS"&amp;($H$1+1))</f>
        <v>0</v>
      </c>
      <c r="G11" s="202" t="str">
        <f>'Текущий год'!GT7</f>
        <v>Подрядчик по АвИЭС 9</v>
      </c>
      <c r="H11" s="238">
        <f ca="1">INDIRECT("'Текущий год'!GT"&amp;($H$1+1))</f>
        <v>0</v>
      </c>
      <c r="I11" s="202" t="str">
        <f>'Текущий год'!HO7</f>
        <v>Подрядчик по вырезке 9</v>
      </c>
      <c r="J11" s="238">
        <f ca="1">INDIRECT("'Текущий год'!HO"&amp;($H$1+1))</f>
        <v>0</v>
      </c>
      <c r="K11" s="202" t="str">
        <f>'Текущий год'!IJ7</f>
        <v>Подрядчик по ННБ 9</v>
      </c>
      <c r="L11" s="238">
        <f ca="1">INDIRECT("'Текущий год'!IJ"&amp;($H$1+1))</f>
        <v>0</v>
      </c>
      <c r="M11" s="202" t="str">
        <f>'Текущий год'!JE7</f>
        <v>Подрядчик по ГИС 9</v>
      </c>
      <c r="N11" s="238">
        <f ca="1">INDIRECT("'Текущий год'!JE"&amp;($H$1+1))</f>
        <v>0</v>
      </c>
      <c r="O11" s="202" t="str">
        <f>'Текущий год'!JZ7</f>
        <v>Подрядчик по ГТИ 9</v>
      </c>
      <c r="P11" s="238">
        <f ca="1">INDIRECT("'Текущий год'!JZ"&amp;($H$1+1))</f>
        <v>0</v>
      </c>
      <c r="Q11" s="202" t="str">
        <f>'Текущий год'!KU7</f>
        <v>Подрядчик по Цементированию 9</v>
      </c>
      <c r="R11" s="238">
        <f ca="1">INDIRECT("'Текущий год'!KU"&amp;($H$1+1))</f>
        <v>0</v>
      </c>
      <c r="S11" s="202" t="str">
        <f>'Текущий год'!LP7</f>
        <v>Подрядчик по растворам 9</v>
      </c>
      <c r="T11" s="238">
        <f ca="1">INDIRECT("'Текущий год'!LP"&amp;($H$1+1))</f>
        <v>0</v>
      </c>
      <c r="U11" s="202" t="str">
        <f>'Текущий год'!MK7</f>
        <v>Подрядчик по Долотному сервису 9</v>
      </c>
      <c r="V11" s="238">
        <f ca="1">INDIRECT("'Текущий год'!MK"&amp;($H$1+1))</f>
        <v>0</v>
      </c>
      <c r="W11" s="202" t="str">
        <f>'Текущий год'!NF7</f>
        <v>Подрядчик по Отбору керна 9</v>
      </c>
      <c r="X11" s="238">
        <f ca="1">INDIRECT("'Текущий год'!NF"&amp;($H$1+1))</f>
        <v>0</v>
      </c>
      <c r="Y11" s="202" t="str">
        <f>'Текущий год'!OA7</f>
        <v>Подрядчик по Хвостовикам 9</v>
      </c>
      <c r="Z11" s="238">
        <f ca="1">INDIRECT("'Текущий год'!OA"&amp;($H$1+1))</f>
        <v>0</v>
      </c>
      <c r="AA11" s="202" t="str">
        <f>'Текущий год'!OV7</f>
        <v>Подрядчик по Шламу 9</v>
      </c>
      <c r="AB11" s="238">
        <f ca="1">INDIRECT("'Текущий год'!OV"&amp;($H$1+1))</f>
        <v>0</v>
      </c>
      <c r="AC11" s="202" t="str">
        <f>'Текущий год'!PQ7</f>
        <v>Подрядчик по Супервайзингу 9</v>
      </c>
      <c r="AD11" s="238">
        <f ca="1">INDIRECT("'Текущий год'!PQ"&amp;($H$1+1))</f>
        <v>0</v>
      </c>
      <c r="AE11" s="204" t="s">
        <v>524</v>
      </c>
      <c r="AF11" s="238">
        <f ca="1">INDIRECT("'Текущий год'!QL"&amp;($H$1+1))</f>
        <v>0</v>
      </c>
      <c r="AG11" s="202" t="str">
        <f>'Текущий год'!RI7</f>
        <v>Подрядчик по Консультационным услугам 9</v>
      </c>
      <c r="AH11" s="238">
        <f ca="1">INDIRECT("'Текущий год'!RI"&amp;($H$1+1))</f>
        <v>0</v>
      </c>
      <c r="AI11" s="202" t="str">
        <f>'Текущий год'!SE7</f>
        <v>Подрядчик по Проектной док-ии 9</v>
      </c>
      <c r="AJ11" s="238">
        <f ca="1">INDIRECT("'Текущий год'!SE"&amp;($H$1+1))</f>
        <v>0</v>
      </c>
      <c r="AK11" s="202" t="str">
        <f>'Текущий год'!TB7</f>
        <v>Подрядчик по Освоению 9</v>
      </c>
      <c r="AL11" s="238">
        <f ca="1">INDIRECT("'Текущий год'!TB"&amp;($H$1+1))</f>
        <v>0</v>
      </c>
      <c r="AM11" s="202" t="str">
        <f>'Текущий год'!TW7</f>
        <v>Подрядчик по Освоению стр.насосами 9</v>
      </c>
      <c r="AN11" s="238">
        <f ca="1">INDIRECT("'Текущий год'!TW"&amp;($H$1+1))</f>
        <v>0</v>
      </c>
      <c r="AO11" s="202" t="str">
        <f>'Текущий год'!UR7</f>
        <v>Подрядчик по Глушению, ОПЗ и проч 9</v>
      </c>
      <c r="AP11" s="238">
        <f ca="1">INDIRECT("'Текущий год'!UR"&amp;($H$1+1))</f>
        <v>0</v>
      </c>
      <c r="AQ11" s="202" t="str">
        <f>'Текущий год'!VM7</f>
        <v>Подрядчик по ГИС при освоении 9</v>
      </c>
      <c r="AR11" s="238">
        <f ca="1">INDIRECT("'Текущий год'!VM"&amp;($H$1+1))</f>
        <v>0</v>
      </c>
      <c r="AS11" s="202" t="str">
        <f>'Текущий год'!WH7</f>
        <v>Подрядчик по ГРП 9</v>
      </c>
      <c r="AT11" s="238">
        <f ca="1">INDIRECT("'Текущий год'!WH"&amp;($H$1+1))</f>
        <v>0</v>
      </c>
      <c r="AU11" s="202" t="str">
        <f>'Текущий год'!XC7</f>
        <v>Подрядчик по ГНКТ 9</v>
      </c>
      <c r="AV11" s="238">
        <f ca="1">INDIRECT("'Текущий год'!XC"&amp;($H$1+1))</f>
        <v>0</v>
      </c>
      <c r="AW11" s="202" t="s">
        <v>696</v>
      </c>
      <c r="AX11" s="238">
        <f ca="1">INDIRECT("'Текущий год'!XX"&amp;($H$1+1))</f>
        <v>0</v>
      </c>
      <c r="AY11" s="202" t="str">
        <f>'Текущий год'!YS7</f>
        <v>Подрядчик по Супервайзингу при освоении 9</v>
      </c>
      <c r="AZ11" s="238">
        <f ca="1">INDIRECT("'Текущий год'!YS"&amp;($H$1+1))</f>
        <v>0</v>
      </c>
      <c r="BA11" s="202"/>
      <c r="BB11" s="203"/>
      <c r="BC11" s="202" t="str">
        <f>'Текущий год'!ZU7</f>
        <v>Подрядчик по подготовке площадки 9</v>
      </c>
      <c r="BD11" s="238">
        <f ca="1">INDIRECT("'Текущий год'!ZU"&amp;($H$1+1))</f>
        <v>0</v>
      </c>
    </row>
    <row r="12" spans="1:56" s="205" customFormat="1" ht="15" customHeight="1" x14ac:dyDescent="0.25">
      <c r="A12" s="202" t="str">
        <f t="shared" si="0"/>
        <v>Подрядчик по ЭБ и ЗБС 10</v>
      </c>
      <c r="B12" s="238">
        <f ca="1">SUMIF('Текущий год'!$FB$11:INDIRECT("'Текущий год'!FB"&amp;$H$1),$A12,'Текущий год'!$FC$11:INDIRECT("'Текущий год'!FC"&amp;$H$1))</f>
        <v>0</v>
      </c>
      <c r="C12" s="202" t="s">
        <v>902</v>
      </c>
      <c r="D12" s="238">
        <f ca="1">SUMIF('Текущий год'!$EZ$11:INDIRECT("'Текущий год'!EZ"&amp;$H$1),$C12,'Текущий год'!$FA$11:INDIRECT("'Текущий год'!FA"&amp;$H$1))</f>
        <v>0</v>
      </c>
      <c r="E12" s="202" t="str">
        <f>'Текущий год'!FT7</f>
        <v>Подрядчик по ЭБ и ЗБС 10</v>
      </c>
      <c r="F12" s="238">
        <f ca="1">INDIRECT("'Текущий год'!FT"&amp;($H$1+1))</f>
        <v>0</v>
      </c>
      <c r="G12" s="202" t="str">
        <f>'Текущий год'!GU7</f>
        <v>Подрядчик по АвИЭС 10</v>
      </c>
      <c r="H12" s="238">
        <f ca="1">INDIRECT("'Текущий год'!GU"&amp;($H$1+1))</f>
        <v>0</v>
      </c>
      <c r="I12" s="202" t="str">
        <f>'Текущий год'!HP7</f>
        <v>Подрядчик по вырезке 10</v>
      </c>
      <c r="J12" s="238">
        <f ca="1">INDIRECT("'Текущий год'!HP"&amp;($H$1+1))</f>
        <v>0</v>
      </c>
      <c r="K12" s="202" t="str">
        <f>'Текущий год'!IK7</f>
        <v>Подрядчик по ННБ 10</v>
      </c>
      <c r="L12" s="238">
        <f ca="1">INDIRECT("'Текущий год'!IK"&amp;($H$1+1))</f>
        <v>0</v>
      </c>
      <c r="M12" s="202" t="str">
        <f>'Текущий год'!JF7</f>
        <v>Подрядчик по ГИС 10</v>
      </c>
      <c r="N12" s="238">
        <f ca="1">INDIRECT("'Текущий год'!JF"&amp;($H$1+1))</f>
        <v>0</v>
      </c>
      <c r="O12" s="202" t="str">
        <f>'Текущий год'!KA7</f>
        <v>Подрядчик по ГТИ 10</v>
      </c>
      <c r="P12" s="238">
        <f ca="1">INDIRECT("'Текущий год'!KA"&amp;($H$1+1))</f>
        <v>0</v>
      </c>
      <c r="Q12" s="202" t="str">
        <f>'Текущий год'!KV7</f>
        <v>Подрядчик по Цементированию 10</v>
      </c>
      <c r="R12" s="238">
        <f ca="1">INDIRECT("'Текущий год'!KV"&amp;($H$1+1))</f>
        <v>0</v>
      </c>
      <c r="S12" s="202" t="str">
        <f>'Текущий год'!LQ7</f>
        <v>Подрядчик по растворам 10</v>
      </c>
      <c r="T12" s="238">
        <f ca="1">INDIRECT("'Текущий год'!LQ"&amp;($H$1+1))</f>
        <v>0</v>
      </c>
      <c r="U12" s="202" t="str">
        <f>'Текущий год'!ML7</f>
        <v>Подрядчик по Долотному сервису 10</v>
      </c>
      <c r="V12" s="238">
        <f ca="1">INDIRECT("'Текущий год'!ML"&amp;($H$1+1))</f>
        <v>0</v>
      </c>
      <c r="W12" s="202" t="str">
        <f>'Текущий год'!NG7</f>
        <v>Подрядчик по Отбору керна 10</v>
      </c>
      <c r="X12" s="238">
        <f ca="1">INDIRECT("'Текущий год'!NG"&amp;($H$1+1))</f>
        <v>0</v>
      </c>
      <c r="Y12" s="202" t="str">
        <f>'Текущий год'!OB7</f>
        <v>Подрядчик по Хвостовикам 10</v>
      </c>
      <c r="Z12" s="238">
        <f ca="1">INDIRECT("'Текущий год'!OB"&amp;($H$1+1))</f>
        <v>0</v>
      </c>
      <c r="AA12" s="202" t="str">
        <f>'Текущий год'!OW7</f>
        <v>Подрядчик по Шламу 10</v>
      </c>
      <c r="AB12" s="238">
        <f ca="1">INDIRECT("'Текущий год'!OW"&amp;($H$1+1))</f>
        <v>0</v>
      </c>
      <c r="AC12" s="202" t="str">
        <f>'Текущий год'!PR7</f>
        <v>Подрядчик по Супервайзингу 10</v>
      </c>
      <c r="AD12" s="238">
        <f ca="1">INDIRECT("'Текущий год'!PR"&amp;($H$1+1))</f>
        <v>0</v>
      </c>
      <c r="AE12" s="204" t="s">
        <v>525</v>
      </c>
      <c r="AF12" s="238">
        <f ca="1">INDIRECT("'Текущий год'!QM"&amp;($H$1+1))</f>
        <v>0</v>
      </c>
      <c r="AG12" s="202" t="str">
        <f>'Текущий год'!RJ7</f>
        <v>Подрядчик по Консультационным услугам 10</v>
      </c>
      <c r="AH12" s="238">
        <f ca="1">INDIRECT("'Текущий год'!RJ"&amp;($H$1+1))</f>
        <v>0</v>
      </c>
      <c r="AI12" s="202" t="str">
        <f>'Текущий год'!SF7</f>
        <v>Подрядчик по Проектной док-ии 10</v>
      </c>
      <c r="AJ12" s="238">
        <f ca="1">INDIRECT("'Текущий год'!SF"&amp;($H$1+1))</f>
        <v>0</v>
      </c>
      <c r="AK12" s="202" t="str">
        <f>'Текущий год'!TC7</f>
        <v>Подрядчик по Освоению 10</v>
      </c>
      <c r="AL12" s="238">
        <f ca="1">INDIRECT("'Текущий год'!TC"&amp;($H$1+1))</f>
        <v>0</v>
      </c>
      <c r="AM12" s="202" t="str">
        <f>'Текущий год'!TX7</f>
        <v>Подрядчик по Освоению стр.насосами 10</v>
      </c>
      <c r="AN12" s="238">
        <f ca="1">INDIRECT("'Текущий год'!TX"&amp;($H$1+1))</f>
        <v>0</v>
      </c>
      <c r="AO12" s="202" t="str">
        <f>'Текущий год'!US7</f>
        <v>Подрядчик по Глушению, ОПЗ и проч 10</v>
      </c>
      <c r="AP12" s="238">
        <f ca="1">INDIRECT("'Текущий год'!US"&amp;($H$1+1))</f>
        <v>0</v>
      </c>
      <c r="AQ12" s="202" t="str">
        <f>'Текущий год'!VN7</f>
        <v>Подрядчик по ГИС при освоении 10</v>
      </c>
      <c r="AR12" s="238">
        <f ca="1">INDIRECT("'Текущий год'!VN"&amp;($H$1+1))</f>
        <v>0</v>
      </c>
      <c r="AS12" s="202" t="str">
        <f>'Текущий год'!WI7</f>
        <v>Подрядчик по ГРП 10</v>
      </c>
      <c r="AT12" s="238">
        <f ca="1">INDIRECT("'Текущий год'!WI"&amp;($H$1+1))</f>
        <v>0</v>
      </c>
      <c r="AU12" s="202" t="str">
        <f>'Текущий год'!XD7</f>
        <v>Подрядчик по ГНКТ 10</v>
      </c>
      <c r="AV12" s="238">
        <f ca="1">INDIRECT("'Текущий год'!XD"&amp;($H$1+1))</f>
        <v>0</v>
      </c>
      <c r="AW12" s="13" t="s">
        <v>697</v>
      </c>
      <c r="AX12" s="238">
        <f ca="1">INDIRECT("'Текущий год'!XY"&amp;($H$1+1))</f>
        <v>0</v>
      </c>
      <c r="AY12" s="202" t="str">
        <f>'Текущий год'!YT7</f>
        <v>Подрядчик по Супервайзингу при освоении 10</v>
      </c>
      <c r="AZ12" s="238">
        <f ca="1">INDIRECT("'Текущий год'!YT"&amp;($H$1+1))</f>
        <v>0</v>
      </c>
      <c r="BA12" s="202"/>
      <c r="BB12" s="203"/>
      <c r="BC12" s="202" t="str">
        <f>'Текущий год'!ZV7</f>
        <v>Подрядчик по подготовке площадки 10</v>
      </c>
      <c r="BD12" s="238">
        <f ca="1">INDIRECT("'Текущий год'!ZV"&amp;($H$1+1))</f>
        <v>0</v>
      </c>
    </row>
    <row r="13" spans="1:56" s="205" customFormat="1" x14ac:dyDescent="0.25">
      <c r="A13" s="202" t="str">
        <f t="shared" si="0"/>
        <v>Подрядчик по ЭБ и ЗБС 11</v>
      </c>
      <c r="B13" s="238">
        <f ca="1">SUMIF('Текущий год'!$FB$11:INDIRECT("'Текущий год'!FB"&amp;$H$1),$A13,'Текущий год'!$FC$11:INDIRECT("'Текущий год'!FC"&amp;$H$1))</f>
        <v>0</v>
      </c>
      <c r="C13" s="202" t="s">
        <v>903</v>
      </c>
      <c r="D13" s="238">
        <f ca="1">SUMIF('Текущий год'!$EZ$11:INDIRECT("'Текущий год'!EZ"&amp;$H$1),$C13,'Текущий год'!$FA$11:INDIRECT("'Текущий год'!FA"&amp;$H$1))</f>
        <v>0</v>
      </c>
      <c r="E13" s="202" t="str">
        <f>'Текущий год'!FU7</f>
        <v>Подрядчик по ЭБ и ЗБС 11</v>
      </c>
      <c r="F13" s="238">
        <f ca="1">INDIRECT("'Текущий год'!FU"&amp;($H$1+1))</f>
        <v>0</v>
      </c>
      <c r="G13" s="202" t="str">
        <f>'Текущий год'!GV7</f>
        <v>Подрядчик по АвИЭС 11</v>
      </c>
      <c r="H13" s="238">
        <f ca="1">INDIRECT("'Текущий год'!GV"&amp;($H$1+1))</f>
        <v>0</v>
      </c>
      <c r="I13" s="202" t="str">
        <f>'Текущий год'!HQ7</f>
        <v>Подрядчик по вырезке 11</v>
      </c>
      <c r="J13" s="238">
        <f ca="1">INDIRECT("'Текущий год'!HQ"&amp;($H$1+1))</f>
        <v>0</v>
      </c>
      <c r="K13" s="202" t="str">
        <f>'Текущий год'!IL7</f>
        <v>Подрядчик по ННБ 11</v>
      </c>
      <c r="L13" s="238">
        <f ca="1">INDIRECT("'Текущий год'!IL"&amp;($H$1+1))</f>
        <v>0</v>
      </c>
      <c r="M13" s="202" t="str">
        <f>'Текущий год'!JG7</f>
        <v>Подрядчик по ГИС 11</v>
      </c>
      <c r="N13" s="238">
        <f ca="1">INDIRECT("'Текущий год'!JG"&amp;($H$1+1))</f>
        <v>0</v>
      </c>
      <c r="O13" s="202" t="str">
        <f>'Текущий год'!KB7</f>
        <v>Подрядчик по ГТИ 11</v>
      </c>
      <c r="P13" s="238">
        <f ca="1">INDIRECT("'Текущий год'!KB"&amp;($H$1+1))</f>
        <v>0</v>
      </c>
      <c r="Q13" s="202" t="str">
        <f>'Текущий год'!KW7</f>
        <v>Подрядчик по Цементированию 11</v>
      </c>
      <c r="R13" s="238">
        <f ca="1">INDIRECT("'Текущий год'!KW"&amp;($H$1+1))</f>
        <v>0</v>
      </c>
      <c r="S13" s="202" t="str">
        <f>'Текущий год'!LR7</f>
        <v>Подрядчик по растворам 11</v>
      </c>
      <c r="T13" s="238">
        <f ca="1">INDIRECT("'Текущий год'!LR"&amp;($H$1+1))</f>
        <v>0</v>
      </c>
      <c r="U13" s="202" t="str">
        <f>'Текущий год'!MM7</f>
        <v>Подрядчик по Долотному сервису 11</v>
      </c>
      <c r="V13" s="238">
        <f ca="1">INDIRECT("'Текущий год'!MM"&amp;($H$1+1))</f>
        <v>0</v>
      </c>
      <c r="W13" s="202" t="str">
        <f>'Текущий год'!NH7</f>
        <v>Подрядчик по Отбору керна 11</v>
      </c>
      <c r="X13" s="238">
        <f ca="1">INDIRECT("'Текущий год'!NH"&amp;($H$1+1))</f>
        <v>0</v>
      </c>
      <c r="Y13" s="202" t="str">
        <f>'Текущий год'!OC7</f>
        <v>Подрядчик по Хвостовикам 11</v>
      </c>
      <c r="Z13" s="238">
        <f ca="1">INDIRECT("'Текущий год'!OC"&amp;($H$1+1))</f>
        <v>0</v>
      </c>
      <c r="AA13" s="202" t="str">
        <f>'Текущий год'!OX7</f>
        <v>Подрядчик по Шламу 11</v>
      </c>
      <c r="AB13" s="238">
        <f ca="1">INDIRECT("'Текущий год'!OX"&amp;($H$1+1))</f>
        <v>0</v>
      </c>
      <c r="AC13" s="202" t="str">
        <f>'Текущий год'!PS7</f>
        <v>Подрядчик по Супервайзингу 11</v>
      </c>
      <c r="AD13" s="238">
        <f ca="1">INDIRECT("'Текущий год'!PS"&amp;($H$1+1))</f>
        <v>0</v>
      </c>
      <c r="AE13" s="204" t="s">
        <v>526</v>
      </c>
      <c r="AF13" s="238">
        <f ca="1">INDIRECT("'Текущий год'!QN"&amp;($H$1+1))</f>
        <v>0</v>
      </c>
      <c r="AG13" s="202" t="str">
        <f>'Текущий год'!RK7</f>
        <v>Подрядчик по Консультационным услугам 11</v>
      </c>
      <c r="AH13" s="238">
        <f ca="1">INDIRECT("'Текущий год'!RK"&amp;($H$1+1))</f>
        <v>0</v>
      </c>
      <c r="AI13" s="202" t="str">
        <f>'Текущий год'!SG7</f>
        <v>Подрядчик по Проектной док-ии 11</v>
      </c>
      <c r="AJ13" s="238">
        <f ca="1">INDIRECT("'Текущий год'!SG"&amp;($H$1+1))</f>
        <v>0</v>
      </c>
      <c r="AK13" s="202" t="str">
        <f>'Текущий год'!TD7</f>
        <v>Подрядчик по Освоению 11</v>
      </c>
      <c r="AL13" s="238">
        <f ca="1">INDIRECT("'Текущий год'!TD"&amp;($H$1+1))</f>
        <v>0</v>
      </c>
      <c r="AM13" s="202" t="str">
        <f>'Текущий год'!TY7</f>
        <v>Подрядчик по Освоению стр.насосами 11</v>
      </c>
      <c r="AN13" s="238">
        <f ca="1">INDIRECT("'Текущий год'!TY"&amp;($H$1+1))</f>
        <v>0</v>
      </c>
      <c r="AO13" s="202" t="str">
        <f>'Текущий год'!UT7</f>
        <v>Подрядчик по Глушению, ОПЗ и проч 11</v>
      </c>
      <c r="AP13" s="238">
        <f ca="1">INDIRECT("'Текущий год'!UT"&amp;($H$1+1))</f>
        <v>0</v>
      </c>
      <c r="AQ13" s="202" t="str">
        <f>'Текущий год'!VO7</f>
        <v>Подрядчик по ГИС при освоении 11</v>
      </c>
      <c r="AR13" s="238">
        <f ca="1">INDIRECT("'Текущий год'!VO"&amp;($H$1+1))</f>
        <v>0</v>
      </c>
      <c r="AS13" s="202" t="str">
        <f>'Текущий год'!WJ7</f>
        <v>Подрядчик по ГРП 11</v>
      </c>
      <c r="AT13" s="238">
        <f ca="1">INDIRECT("'Текущий год'!WJ"&amp;($H$1+1))</f>
        <v>0</v>
      </c>
      <c r="AU13" s="202" t="str">
        <f>'Текущий год'!XE7</f>
        <v>Подрядчик по ГНКТ 11</v>
      </c>
      <c r="AV13" s="238">
        <f ca="1">INDIRECT("'Текущий год'!XE"&amp;($H$1+1))</f>
        <v>0</v>
      </c>
      <c r="AW13" s="202" t="s">
        <v>698</v>
      </c>
      <c r="AX13" s="238">
        <f ca="1">INDIRECT("'Текущий год'!XZ"&amp;($H$1+1))</f>
        <v>0</v>
      </c>
      <c r="AY13" s="202" t="str">
        <f>'Текущий год'!YU7</f>
        <v>Подрядчик по Супервайзингу при освоении 11</v>
      </c>
      <c r="AZ13" s="238">
        <f ca="1">INDIRECT("'Текущий год'!YU"&amp;($H$1+1))</f>
        <v>0</v>
      </c>
      <c r="BA13" s="202"/>
      <c r="BB13" s="203"/>
      <c r="BC13" s="202" t="str">
        <f>'Текущий год'!ZW7</f>
        <v>Подрядчик по подготовке площадки 11</v>
      </c>
      <c r="BD13" s="238">
        <f ca="1">INDIRECT("'Текущий год'!ZW"&amp;($H$1+1))</f>
        <v>0</v>
      </c>
    </row>
    <row r="14" spans="1:56" s="205" customFormat="1" x14ac:dyDescent="0.25">
      <c r="A14" s="202" t="str">
        <f t="shared" si="0"/>
        <v>Подрядчик по ЭБ и ЗБС 12</v>
      </c>
      <c r="B14" s="238">
        <f ca="1">SUMIF('Текущий год'!$FB$11:INDIRECT("'Текущий год'!FB"&amp;$H$1),$A14,'Текущий год'!$FC$11:INDIRECT("'Текущий год'!FC"&amp;$H$1))</f>
        <v>0</v>
      </c>
      <c r="C14" s="202" t="s">
        <v>904</v>
      </c>
      <c r="D14" s="238">
        <f ca="1">SUMIF('Текущий год'!$EZ$11:INDIRECT("'Текущий год'!EZ"&amp;$H$1),$C14,'Текущий год'!$FA$11:INDIRECT("'Текущий год'!FA"&amp;$H$1))</f>
        <v>0</v>
      </c>
      <c r="E14" s="202" t="str">
        <f>'Текущий год'!FV7</f>
        <v>Подрядчик по ЭБ и ЗБС 12</v>
      </c>
      <c r="F14" s="238">
        <f ca="1">INDIRECT("'Текущий год'!FV"&amp;($H$1+1))</f>
        <v>0</v>
      </c>
      <c r="G14" s="202" t="str">
        <f>'Текущий год'!GW7</f>
        <v>Подрядчик по АвИЭС 12</v>
      </c>
      <c r="H14" s="238">
        <f ca="1">INDIRECT("'Текущий год'!GW"&amp;($H$1+1))</f>
        <v>0</v>
      </c>
      <c r="I14" s="202" t="str">
        <f>'Текущий год'!HR7</f>
        <v>Подрядчик по вырезке 12</v>
      </c>
      <c r="J14" s="238">
        <f ca="1">INDIRECT("'Текущий год'!HR"&amp;($H$1+1))</f>
        <v>0</v>
      </c>
      <c r="K14" s="202" t="str">
        <f>'Текущий год'!IM7</f>
        <v>Подрядчик по ННБ 12</v>
      </c>
      <c r="L14" s="238">
        <f ca="1">INDIRECT("'Текущий год'!IM"&amp;($H$1+1))</f>
        <v>0</v>
      </c>
      <c r="M14" s="202" t="str">
        <f>'Текущий год'!JH7</f>
        <v>Подрядчик по ГИС 12</v>
      </c>
      <c r="N14" s="238">
        <f ca="1">INDIRECT("'Текущий год'!JH"&amp;($H$1+1))</f>
        <v>0</v>
      </c>
      <c r="O14" s="202" t="str">
        <f>'Текущий год'!KC7</f>
        <v>Подрядчик по ГТИ 12</v>
      </c>
      <c r="P14" s="238">
        <f ca="1">INDIRECT("'Текущий год'!KC"&amp;($H$1+1))</f>
        <v>0</v>
      </c>
      <c r="Q14" s="202" t="str">
        <f>'Текущий год'!KX7</f>
        <v>Подрядчик по Цементированию 12</v>
      </c>
      <c r="R14" s="238">
        <f ca="1">INDIRECT("'Текущий год'!KX"&amp;($H$1+1))</f>
        <v>0</v>
      </c>
      <c r="S14" s="202" t="str">
        <f>'Текущий год'!LS7</f>
        <v>Подрядчик по растворам 12</v>
      </c>
      <c r="T14" s="238">
        <f ca="1">INDIRECT("'Текущий год'!LS"&amp;($H$1+1))</f>
        <v>0</v>
      </c>
      <c r="U14" s="202" t="str">
        <f>'Текущий год'!MN7</f>
        <v>Подрядчик по Долотному сервису 12</v>
      </c>
      <c r="V14" s="238">
        <f ca="1">INDIRECT("'Текущий год'!MN"&amp;($H$1+1))</f>
        <v>0</v>
      </c>
      <c r="W14" s="202" t="str">
        <f>'Текущий год'!NI7</f>
        <v>Подрядчик по Отбору керна 12</v>
      </c>
      <c r="X14" s="238">
        <f ca="1">INDIRECT("'Текущий год'!NI"&amp;($H$1+1))</f>
        <v>0</v>
      </c>
      <c r="Y14" s="202" t="str">
        <f>'Текущий год'!OD7</f>
        <v>Подрядчик по Хвостовикам 12</v>
      </c>
      <c r="Z14" s="238">
        <f ca="1">INDIRECT("'Текущий год'!OD"&amp;($H$1+1))</f>
        <v>0</v>
      </c>
      <c r="AA14" s="202" t="str">
        <f>'Текущий год'!OY7</f>
        <v>Подрядчик по Шламу 12</v>
      </c>
      <c r="AB14" s="238">
        <f ca="1">INDIRECT("'Текущий год'!OY"&amp;($H$1+1))</f>
        <v>0</v>
      </c>
      <c r="AC14" s="202" t="str">
        <f>'Текущий год'!PT7</f>
        <v>Подрядчик по Супервайзингу 12</v>
      </c>
      <c r="AD14" s="238">
        <f ca="1">INDIRECT("'Текущий год'!PT"&amp;($H$1+1))</f>
        <v>0</v>
      </c>
      <c r="AE14" s="204" t="s">
        <v>527</v>
      </c>
      <c r="AF14" s="238">
        <f ca="1">INDIRECT("'Текущий год'!QO"&amp;($H$1+1))</f>
        <v>0</v>
      </c>
      <c r="AG14" s="202" t="str">
        <f>'Текущий год'!RL7</f>
        <v>Подрядчик по Консультационным услугам 12</v>
      </c>
      <c r="AH14" s="238">
        <f ca="1">INDIRECT("'Текущий год'!RL"&amp;($H$1+1))</f>
        <v>0</v>
      </c>
      <c r="AI14" s="202" t="str">
        <f>'Текущий год'!SH7</f>
        <v>Подрядчик по Проектной док-ии 12</v>
      </c>
      <c r="AJ14" s="238">
        <f ca="1">INDIRECT("'Текущий год'!SH"&amp;($H$1+1))</f>
        <v>0</v>
      </c>
      <c r="AK14" s="202" t="str">
        <f>'Текущий год'!TE7</f>
        <v>Подрядчик по Освоению 12</v>
      </c>
      <c r="AL14" s="238">
        <f ca="1">INDIRECT("'Текущий год'!TE"&amp;($H$1+1))</f>
        <v>0</v>
      </c>
      <c r="AM14" s="202" t="str">
        <f>'Текущий год'!TZ7</f>
        <v>Подрядчик по Освоению стр.насосами 12</v>
      </c>
      <c r="AN14" s="238">
        <f ca="1">INDIRECT("'Текущий год'!TZ"&amp;($H$1+1))</f>
        <v>0</v>
      </c>
      <c r="AO14" s="202" t="str">
        <f>'Текущий год'!UU7</f>
        <v>Подрядчик по Глушению, ОПЗ и проч 12</v>
      </c>
      <c r="AP14" s="238">
        <f ca="1">INDIRECT("'Текущий год'!UT"&amp;($H$1+1))</f>
        <v>0</v>
      </c>
      <c r="AQ14" s="202" t="str">
        <f>'Текущий год'!VP7</f>
        <v>Подрядчик по ГИС при освоении 12</v>
      </c>
      <c r="AR14" s="238">
        <f ca="1">INDIRECT("'Текущий год'!VP"&amp;($H$1+1))</f>
        <v>0</v>
      </c>
      <c r="AS14" s="202" t="str">
        <f>'Текущий год'!WK7</f>
        <v>Подрядчик по ГРП 12</v>
      </c>
      <c r="AT14" s="238">
        <f ca="1">INDIRECT("'Текущий год'!WK"&amp;($H$1+1))</f>
        <v>0</v>
      </c>
      <c r="AU14" s="202" t="str">
        <f>'Текущий год'!XF7</f>
        <v>Подрядчик по ГНКТ 12</v>
      </c>
      <c r="AV14" s="238">
        <f ca="1">INDIRECT("'Текущий год'!XF"&amp;($H$1+1))</f>
        <v>0</v>
      </c>
      <c r="AW14" s="202" t="s">
        <v>699</v>
      </c>
      <c r="AX14" s="238">
        <f ca="1">INDIRECT("'Текущий год'!YA"&amp;($H$1+1))</f>
        <v>0</v>
      </c>
      <c r="AY14" s="202" t="str">
        <f>'Текущий год'!YV7</f>
        <v>Подрядчик по Супервайзингу при освоении 12</v>
      </c>
      <c r="AZ14" s="238">
        <f ca="1">INDIRECT("'Текущий год'!YV"&amp;($H$1+1))</f>
        <v>0</v>
      </c>
      <c r="BA14" s="202"/>
      <c r="BB14" s="203"/>
      <c r="BC14" s="202" t="str">
        <f>'Текущий год'!ZX7</f>
        <v>Подрядчик по подготовке площадки 12</v>
      </c>
      <c r="BD14" s="238">
        <f ca="1">INDIRECT("'Текущий год'!ZX"&amp;($H$1+1))</f>
        <v>0</v>
      </c>
    </row>
    <row r="15" spans="1:56" s="205" customFormat="1" x14ac:dyDescent="0.25">
      <c r="A15" s="202" t="str">
        <f t="shared" si="0"/>
        <v>Подрядчик по ЭБ и ЗБС 13</v>
      </c>
      <c r="B15" s="238">
        <f ca="1">SUMIF('Текущий год'!$FB$11:INDIRECT("'Текущий год'!FB"&amp;$H$1),$A15,'Текущий год'!$FC$11:INDIRECT("'Текущий год'!FC"&amp;$H$1))</f>
        <v>0</v>
      </c>
      <c r="C15" s="202" t="s">
        <v>905</v>
      </c>
      <c r="D15" s="238">
        <f ca="1">SUMIF('Текущий год'!$EZ$11:INDIRECT("'Текущий год'!EZ"&amp;$H$1),$C15,'Текущий год'!$FA$11:INDIRECT("'Текущий год'!FA"&amp;$H$1))</f>
        <v>0</v>
      </c>
      <c r="E15" s="202" t="str">
        <f>'Текущий год'!FW7</f>
        <v>Подрядчик по ЭБ и ЗБС 13</v>
      </c>
      <c r="F15" s="238">
        <f ca="1">INDIRECT("'Текущий год'!FW"&amp;($H$1+1))</f>
        <v>0</v>
      </c>
      <c r="G15" s="202" t="str">
        <f>'Текущий год'!GX7</f>
        <v>Подрядчик по АвИЭС 13</v>
      </c>
      <c r="H15" s="238">
        <f ca="1">INDIRECT("'Текущий год'!GX"&amp;($H$1+1))</f>
        <v>0</v>
      </c>
      <c r="I15" s="202" t="str">
        <f>'Текущий год'!HS7</f>
        <v>Подрядчик по вырезке 13</v>
      </c>
      <c r="J15" s="238">
        <f ca="1">INDIRECT("'Текущий год'!HS"&amp;($H$1+1))</f>
        <v>0</v>
      </c>
      <c r="K15" s="202" t="str">
        <f>'Текущий год'!IN7</f>
        <v>Подрядчик по ННБ 13</v>
      </c>
      <c r="L15" s="238">
        <f ca="1">INDIRECT("'Текущий год'!IN"&amp;($H$1+1))</f>
        <v>0</v>
      </c>
      <c r="M15" s="202" t="str">
        <f>'Текущий год'!JI7</f>
        <v>Подрядчик по ГИС 13</v>
      </c>
      <c r="N15" s="238">
        <f ca="1">INDIRECT("'Текущий год'!JI"&amp;($H$1+1))</f>
        <v>0</v>
      </c>
      <c r="O15" s="202" t="str">
        <f>'Текущий год'!KD7</f>
        <v>Подрядчик по ГТИ 13</v>
      </c>
      <c r="P15" s="238">
        <f ca="1">INDIRECT("'Текущий год'!KD"&amp;($H$1+1))</f>
        <v>0</v>
      </c>
      <c r="Q15" s="202" t="str">
        <f>'Текущий год'!KY7</f>
        <v>Подрядчик по Цементированию 13</v>
      </c>
      <c r="R15" s="238">
        <f ca="1">INDIRECT("'Текущий год'!KY"&amp;($H$1+1))</f>
        <v>0</v>
      </c>
      <c r="S15" s="202" t="str">
        <f>'Текущий год'!LT7</f>
        <v>Подрядчик по растворам 13</v>
      </c>
      <c r="T15" s="238">
        <f ca="1">INDIRECT("'Текущий год'!LT"&amp;($H$1+1))</f>
        <v>0</v>
      </c>
      <c r="U15" s="202" t="str">
        <f>'Текущий год'!MO7</f>
        <v>Подрядчик по Долотному сервису 13</v>
      </c>
      <c r="V15" s="238">
        <f ca="1">INDIRECT("'Текущий год'!MO"&amp;($H$1+1))</f>
        <v>0</v>
      </c>
      <c r="W15" s="202" t="str">
        <f>'Текущий год'!NJ7</f>
        <v>Подрядчик по Отбору керна 13</v>
      </c>
      <c r="X15" s="238">
        <f ca="1">INDIRECT("'Текущий год'!NJ"&amp;($H$1+1))</f>
        <v>0</v>
      </c>
      <c r="Y15" s="202" t="str">
        <f>'Текущий год'!OE7</f>
        <v>Подрядчик по Хвостовикам 13</v>
      </c>
      <c r="Z15" s="238">
        <f ca="1">INDIRECT("'Текущий год'!OE"&amp;($H$1+1))</f>
        <v>0</v>
      </c>
      <c r="AA15" s="202" t="str">
        <f>'Текущий год'!OZ7</f>
        <v>Подрядчик по Шламу 13</v>
      </c>
      <c r="AB15" s="238">
        <f ca="1">INDIRECT("'Текущий год'!OZ"&amp;($H$1+1))</f>
        <v>0</v>
      </c>
      <c r="AC15" s="202" t="str">
        <f>'Текущий год'!PU7</f>
        <v>Подрядчик по Супервайзингу 13</v>
      </c>
      <c r="AD15" s="238">
        <f ca="1">INDIRECT("'Текущий год'!PU"&amp;($H$1+1))</f>
        <v>0</v>
      </c>
      <c r="AE15" s="204" t="s">
        <v>527</v>
      </c>
      <c r="AF15" s="238">
        <f ca="1">INDIRECT("'Текущий год'!QP"&amp;($H$1+1))</f>
        <v>0</v>
      </c>
      <c r="AG15" s="202" t="str">
        <f>'Текущий год'!RM7</f>
        <v>Подрядчик по Консультационным услугам 13</v>
      </c>
      <c r="AH15" s="238">
        <f ca="1">INDIRECT("'Текущий год'!RM"&amp;($H$1+1))</f>
        <v>0</v>
      </c>
      <c r="AI15" s="202" t="str">
        <f>'Текущий год'!SI7</f>
        <v>Подрядчик по Проектной док-ии 13</v>
      </c>
      <c r="AJ15" s="238">
        <f ca="1">INDIRECT("'Текущий год'!SI"&amp;($H$1+1))</f>
        <v>0</v>
      </c>
      <c r="AK15" s="202" t="str">
        <f>'Текущий год'!TF7</f>
        <v>Подрядчик по Освоению 13</v>
      </c>
      <c r="AL15" s="238">
        <f ca="1">INDIRECT("'Текущий год'!TF"&amp;($H$1+1))</f>
        <v>0</v>
      </c>
      <c r="AM15" s="202" t="str">
        <f>'Текущий год'!UA7</f>
        <v>Подрядчик по Освоению стр.насосами 13</v>
      </c>
      <c r="AN15" s="238">
        <f ca="1">INDIRECT("'Текущий год'!UA"&amp;($H$1+1))</f>
        <v>0</v>
      </c>
      <c r="AO15" s="202" t="str">
        <f>'Текущий год'!UV7</f>
        <v>Подрядчик по Глушению, ОПЗ и проч 13</v>
      </c>
      <c r="AP15" s="238">
        <f ca="1">INDIRECT("'Текущий год'!UV"&amp;($H$1+1))</f>
        <v>0</v>
      </c>
      <c r="AQ15" s="202" t="str">
        <f>'Текущий год'!VQ7</f>
        <v>Подрядчик по ГИС при освоении 13</v>
      </c>
      <c r="AR15" s="238">
        <f ca="1">INDIRECT("'Текущий год'!VQ"&amp;($H$1+1))</f>
        <v>0</v>
      </c>
      <c r="AS15" s="202" t="str">
        <f>'Текущий год'!WL7</f>
        <v>Подрядчик по ГРП 13</v>
      </c>
      <c r="AT15" s="238">
        <f ca="1">INDIRECT("'Текущий год'!WL"&amp;($H$1+1))</f>
        <v>0</v>
      </c>
      <c r="AU15" s="202" t="str">
        <f>'Текущий год'!XG7</f>
        <v>Подрядчик по ГНКТ 13</v>
      </c>
      <c r="AV15" s="238">
        <f ca="1">INDIRECT("'Текущий год'!XG"&amp;($H$1+1))</f>
        <v>0</v>
      </c>
      <c r="AW15" s="202" t="s">
        <v>527</v>
      </c>
      <c r="AX15" s="238">
        <f ca="1">INDIRECT("'Текущий год'!YB"&amp;($H$1+1))</f>
        <v>0</v>
      </c>
      <c r="AY15" s="202" t="str">
        <f>'Текущий год'!YW7</f>
        <v>Подрядчик по Супервайзингу при освоении 13</v>
      </c>
      <c r="AZ15" s="238">
        <f ca="1">INDIRECT("'Текущий год'!YW"&amp;($H$1+1))</f>
        <v>0</v>
      </c>
      <c r="BA15" s="202"/>
      <c r="BB15" s="203"/>
      <c r="BC15" s="202" t="str">
        <f>'Текущий год'!ZY7</f>
        <v>Подрядчик по подготовке площадки 13</v>
      </c>
      <c r="BD15" s="238">
        <f ca="1">INDIRECT("'Текущий год'!ZY"&amp;($H$1+1))</f>
        <v>0</v>
      </c>
    </row>
    <row r="16" spans="1:56" s="205" customFormat="1" x14ac:dyDescent="0.25">
      <c r="A16" s="202" t="str">
        <f t="shared" si="0"/>
        <v>Подрядчик по ЭБ и ЗБС 14</v>
      </c>
      <c r="B16" s="238">
        <f ca="1">SUMIF('Текущий год'!$FB$11:INDIRECT("'Текущий год'!FB"&amp;$H$1),$A16,'Текущий год'!$FC$11:INDIRECT("'Текущий год'!FC"&amp;$H$1))</f>
        <v>0</v>
      </c>
      <c r="C16" s="202" t="s">
        <v>906</v>
      </c>
      <c r="D16" s="238">
        <f ca="1">SUMIF('Текущий год'!$EZ$11:INDIRECT("'Текущий год'!EZ"&amp;$H$1),$C16,'Текущий год'!$FA$11:INDIRECT("'Текущий год'!FA"&amp;$H$1))</f>
        <v>0</v>
      </c>
      <c r="E16" s="202" t="str">
        <f>'Текущий год'!FX7</f>
        <v>Подрядчик по ЭБ и ЗБС 14</v>
      </c>
      <c r="F16" s="238">
        <f ca="1">INDIRECT("'Текущий год'!FX"&amp;($H$1+1))</f>
        <v>0</v>
      </c>
      <c r="G16" s="202" t="str">
        <f>'Текущий год'!GY7</f>
        <v>Подрядчик по АвИЭС 14</v>
      </c>
      <c r="H16" s="238">
        <f ca="1">INDIRECT("'Текущий год'!GY"&amp;($H$1+1))</f>
        <v>0</v>
      </c>
      <c r="I16" s="202" t="str">
        <f>'Текущий год'!HT7</f>
        <v>Подрядчик по вырезке 14</v>
      </c>
      <c r="J16" s="238">
        <f ca="1">INDIRECT("'Текущий год'!HT"&amp;($H$1+1))</f>
        <v>0</v>
      </c>
      <c r="K16" s="202" t="str">
        <f>'Текущий год'!IO7</f>
        <v>Подрядчик по ННБ 14</v>
      </c>
      <c r="L16" s="238">
        <f ca="1">INDIRECT("'Текущий год'!IO"&amp;($H$1+1))</f>
        <v>0</v>
      </c>
      <c r="M16" s="202" t="str">
        <f>'Текущий год'!JJ7</f>
        <v>Подрядчик по ГИС 14</v>
      </c>
      <c r="N16" s="238">
        <f ca="1">INDIRECT("'Текущий год'!JJ"&amp;($H$1+1))</f>
        <v>0</v>
      </c>
      <c r="O16" s="202" t="str">
        <f>'Текущий год'!KE7</f>
        <v>Подрядчик по ГТИ 14</v>
      </c>
      <c r="P16" s="238">
        <f ca="1">INDIRECT("'Текущий год'!KE"&amp;($H$1+1))</f>
        <v>0</v>
      </c>
      <c r="Q16" s="202" t="str">
        <f>'Текущий год'!KZ7</f>
        <v>Подрядчик по Цементированию 14</v>
      </c>
      <c r="R16" s="238">
        <f ca="1">INDIRECT("'Текущий год'!KZ"&amp;($H$1+1))</f>
        <v>0</v>
      </c>
      <c r="S16" s="202" t="str">
        <f>'Текущий год'!LU7</f>
        <v>Подрядчик по растворам 14</v>
      </c>
      <c r="T16" s="238">
        <f ca="1">INDIRECT("'Текущий год'!LU"&amp;($H$1+1))</f>
        <v>0</v>
      </c>
      <c r="U16" s="202" t="str">
        <f>'Текущий год'!MP7</f>
        <v>Подрядчик по Долотному сервису 14</v>
      </c>
      <c r="V16" s="238">
        <f ca="1">INDIRECT("'Текущий год'!MP"&amp;($H$1+1))</f>
        <v>0</v>
      </c>
      <c r="W16" s="202" t="str">
        <f>'Текущий год'!NK7</f>
        <v>Подрядчик по Отбору керна 14</v>
      </c>
      <c r="X16" s="238">
        <f ca="1">INDIRECT("'Текущий год'!NK"&amp;($H$1+1))</f>
        <v>0</v>
      </c>
      <c r="Y16" s="202" t="str">
        <f>'Текущий год'!OF7</f>
        <v>Подрядчик по Хвостовикам 14</v>
      </c>
      <c r="Z16" s="238">
        <f ca="1">INDIRECT("'Текущий год'!OF"&amp;($H$1+1))</f>
        <v>0</v>
      </c>
      <c r="AA16" s="202" t="str">
        <f>'Текущий год'!PA7</f>
        <v>Подрядчик по Шламу 14</v>
      </c>
      <c r="AB16" s="238">
        <f ca="1">INDIRECT("'Текущий год'!PA"&amp;($H$1+1))</f>
        <v>0</v>
      </c>
      <c r="AC16" s="202" t="str">
        <f>'Текущий год'!PV7</f>
        <v>Подрядчик по Супервайзингу 14</v>
      </c>
      <c r="AD16" s="238">
        <f ca="1">INDIRECT("'Текущий год'!PV"&amp;($H$1+1))</f>
        <v>0</v>
      </c>
      <c r="AE16" s="204" t="s">
        <v>527</v>
      </c>
      <c r="AF16" s="238">
        <f ca="1">INDIRECT("'Текущий год'!QQ"&amp;($H$1+1))</f>
        <v>0</v>
      </c>
      <c r="AG16" s="202" t="str">
        <f>'Текущий год'!RN7</f>
        <v>Подрядчик по Консультационным услугам 14</v>
      </c>
      <c r="AH16" s="238">
        <f ca="1">INDIRECT("'Текущий год'!RN"&amp;($H$1+1))</f>
        <v>0</v>
      </c>
      <c r="AI16" s="202" t="str">
        <f>'Текущий год'!SJ7</f>
        <v>Подрядчик по Проектной док-ии 14</v>
      </c>
      <c r="AJ16" s="238">
        <f ca="1">INDIRECT("'Текущий год'!SJ"&amp;($H$1+1))</f>
        <v>0</v>
      </c>
      <c r="AK16" s="202" t="str">
        <f>'Текущий год'!TG7</f>
        <v>Подрядчик по Освоению 14</v>
      </c>
      <c r="AL16" s="238">
        <f ca="1">INDIRECT("'Текущий год'!TG"&amp;($H$1+1))</f>
        <v>0</v>
      </c>
      <c r="AM16" s="202" t="str">
        <f>'Текущий год'!UB7</f>
        <v>Подрядчик по Освоению стр.насосами 14</v>
      </c>
      <c r="AN16" s="238">
        <f ca="1">INDIRECT("'Текущий год'!UB"&amp;($H$1+1))</f>
        <v>0</v>
      </c>
      <c r="AO16" s="202" t="str">
        <f>'Текущий год'!UW7</f>
        <v>Подрядчик по Глушению, ОПЗ и проч 14</v>
      </c>
      <c r="AP16" s="238">
        <f ca="1">INDIRECT("'Текущий год'!UW"&amp;($H$1+1))</f>
        <v>0</v>
      </c>
      <c r="AQ16" s="202" t="str">
        <f>'Текущий год'!VR7</f>
        <v>Подрядчик по ГИС при освоении 14</v>
      </c>
      <c r="AR16" s="238">
        <f ca="1">INDIRECT("'Текущий год'!VR"&amp;($H$1+1))</f>
        <v>0</v>
      </c>
      <c r="AS16" s="202" t="str">
        <f>'Текущий год'!WM7</f>
        <v>Подрядчик по ГРП 14</v>
      </c>
      <c r="AT16" s="238">
        <f ca="1">INDIRECT("'Текущий год'!WM"&amp;($H$1+1))</f>
        <v>0</v>
      </c>
      <c r="AU16" s="202" t="str">
        <f>'Текущий год'!XH7</f>
        <v>Подрядчик по ГНКТ 14</v>
      </c>
      <c r="AV16" s="238">
        <f ca="1">INDIRECT("'Текущий год'!XH"&amp;($H$1+1))</f>
        <v>0</v>
      </c>
      <c r="AW16" s="202" t="s">
        <v>527</v>
      </c>
      <c r="AX16" s="238">
        <f ca="1">INDIRECT("'Текущий год'!YC"&amp;($H$1+1))</f>
        <v>0</v>
      </c>
      <c r="AY16" s="202" t="str">
        <f>'Текущий год'!YX7</f>
        <v>Подрядчик по Супервайзингу при освоении 14</v>
      </c>
      <c r="AZ16" s="238">
        <f ca="1">INDIRECT("'Текущий год'!YX"&amp;($H$1+1))</f>
        <v>0</v>
      </c>
      <c r="BA16" s="202"/>
      <c r="BB16" s="203"/>
      <c r="BC16" s="202" t="str">
        <f>'Текущий год'!ZZ7</f>
        <v>Подрядчик по подготовке площадки 14</v>
      </c>
      <c r="BD16" s="238">
        <f ca="1">INDIRECT("'Текущий год'!ZZ"&amp;($H$1+1))</f>
        <v>0</v>
      </c>
    </row>
    <row r="17" spans="1:56" s="205" customFormat="1" x14ac:dyDescent="0.25">
      <c r="A17" s="202" t="str">
        <f t="shared" si="0"/>
        <v>Подрядчик по ЭБ и ЗБС 15</v>
      </c>
      <c r="B17" s="238">
        <f ca="1">SUMIF('Текущий год'!$FB$11:INDIRECT("'Текущий год'!FB"&amp;$H$1),$A17,'Текущий год'!$FC$11:INDIRECT("'Текущий год'!FC"&amp;$H$1))</f>
        <v>0</v>
      </c>
      <c r="C17" s="202" t="s">
        <v>907</v>
      </c>
      <c r="D17" s="238">
        <f ca="1">SUMIF('Текущий год'!$EZ$11:INDIRECT("'Текущий год'!EZ"&amp;$H$1),$C17,'Текущий год'!$FA$11:INDIRECT("'Текущий год'!FA"&amp;$H$1))</f>
        <v>0</v>
      </c>
      <c r="E17" s="202" t="str">
        <f>'Текущий год'!FY7</f>
        <v>Подрядчик по ЭБ и ЗБС 15</v>
      </c>
      <c r="F17" s="238">
        <f ca="1">INDIRECT("'Текущий год'!FY"&amp;($H$1+1))</f>
        <v>0</v>
      </c>
      <c r="G17" s="202" t="str">
        <f>'Текущий год'!GZ7</f>
        <v>Подрядчик по АвИЭС 15</v>
      </c>
      <c r="H17" s="238">
        <f ca="1">INDIRECT("'Текущий год'!GZ"&amp;($H$1+1))</f>
        <v>0</v>
      </c>
      <c r="I17" s="202" t="str">
        <f>'Текущий год'!HU7</f>
        <v>Подрядчик по вырезке 15</v>
      </c>
      <c r="J17" s="238">
        <f ca="1">INDIRECT("'Текущий год'!HU"&amp;($H$1+1))</f>
        <v>0</v>
      </c>
      <c r="K17" s="202" t="str">
        <f>'Текущий год'!IP7</f>
        <v>Подрядчик по ННБ 15</v>
      </c>
      <c r="L17" s="238">
        <f ca="1">INDIRECT("'Текущий год'!IP"&amp;($H$1+1))</f>
        <v>0</v>
      </c>
      <c r="M17" s="202" t="str">
        <f>'Текущий год'!JK7</f>
        <v>Подрядчик по ГИС 15</v>
      </c>
      <c r="N17" s="238">
        <f ca="1">INDIRECT("'Текущий год'!JK"&amp;($H$1+1))</f>
        <v>0</v>
      </c>
      <c r="O17" s="202" t="str">
        <f>'Текущий год'!KF7</f>
        <v>Подрядчик по ГТИ 15</v>
      </c>
      <c r="P17" s="238">
        <f ca="1">INDIRECT("'Текущий год'!KF"&amp;($H$1+1))</f>
        <v>0</v>
      </c>
      <c r="Q17" s="202" t="str">
        <f>'Текущий год'!LA7</f>
        <v>Подрядчик по Цементированию 15</v>
      </c>
      <c r="R17" s="238">
        <f ca="1">INDIRECT("'Текущий год'!LA"&amp;($H$1+1))</f>
        <v>0</v>
      </c>
      <c r="S17" s="202" t="str">
        <f>'Текущий год'!LV7</f>
        <v>Подрядчик по растворам 15</v>
      </c>
      <c r="T17" s="238">
        <f ca="1">INDIRECT("'Текущий год'!LV"&amp;($H$1+1))</f>
        <v>0</v>
      </c>
      <c r="U17" s="202" t="str">
        <f>'Текущий год'!MQ7</f>
        <v>Подрядчик по Долотному сервису 15</v>
      </c>
      <c r="V17" s="238">
        <f ca="1">INDIRECT("'Текущий год'!MQ"&amp;($H$1+1))</f>
        <v>0</v>
      </c>
      <c r="W17" s="202" t="str">
        <f>'Текущий год'!NL7</f>
        <v>Подрядчик по Отбору керна 15</v>
      </c>
      <c r="X17" s="238">
        <f ca="1">INDIRECT("'Текущий год'!NL"&amp;($H$1+1))</f>
        <v>0</v>
      </c>
      <c r="Y17" s="202" t="str">
        <f>'Текущий год'!OG7</f>
        <v>Подрядчик по Хвостовикам 15</v>
      </c>
      <c r="Z17" s="238">
        <f ca="1">INDIRECT("'Текущий год'!OG"&amp;($H$1+1))</f>
        <v>0</v>
      </c>
      <c r="AA17" s="202" t="str">
        <f>'Текущий год'!PB7</f>
        <v>Подрядчик по Шламу 15</v>
      </c>
      <c r="AB17" s="238">
        <f ca="1">INDIRECT("'Текущий год'!PB"&amp;($H$1+1))</f>
        <v>0</v>
      </c>
      <c r="AC17" s="202" t="str">
        <f>'Текущий год'!PW7</f>
        <v>Подрядчик по Супервайзингу 15</v>
      </c>
      <c r="AD17" s="238">
        <f ca="1">INDIRECT("'Текущий год'!PW"&amp;($H$1+1))</f>
        <v>0</v>
      </c>
      <c r="AE17" s="204" t="s">
        <v>527</v>
      </c>
      <c r="AF17" s="238">
        <f ca="1">INDIRECT("'Текущий год'!QR"&amp;($H$1+1))</f>
        <v>0</v>
      </c>
      <c r="AG17" s="202" t="str">
        <f>'Текущий год'!RO7</f>
        <v>Подрядчик по Консультационным услугам 15</v>
      </c>
      <c r="AH17" s="238">
        <f ca="1">INDIRECT("'Текущий год'!RO"&amp;($H$1+1))</f>
        <v>0</v>
      </c>
      <c r="AI17" s="202" t="str">
        <f>'Текущий год'!SK7</f>
        <v>Подрядчик по Проектной док-ии 15</v>
      </c>
      <c r="AJ17" s="238">
        <f ca="1">INDIRECT("'Текущий год'!SK"&amp;($H$1+1))</f>
        <v>0</v>
      </c>
      <c r="AK17" s="202" t="str">
        <f>'Текущий год'!TH7</f>
        <v>Подрядчик по Освоению 15</v>
      </c>
      <c r="AL17" s="238">
        <f ca="1">INDIRECT("'Текущий год'!TH"&amp;($H$1+1))</f>
        <v>0</v>
      </c>
      <c r="AM17" s="202" t="str">
        <f>'Текущий год'!UC7</f>
        <v>Подрядчик по Освоению стр.насосами 15</v>
      </c>
      <c r="AN17" s="238">
        <f ca="1">INDIRECT("'Текущий год'!UC"&amp;($H$1+1))</f>
        <v>0</v>
      </c>
      <c r="AO17" s="202" t="str">
        <f>'Текущий год'!UX7</f>
        <v>Подрядчик по Глушению, ОПЗ и проч 15</v>
      </c>
      <c r="AP17" s="238">
        <f ca="1">INDIRECT("'Текущий год'!UX"&amp;($H$1+1))</f>
        <v>0</v>
      </c>
      <c r="AQ17" s="202" t="str">
        <f>'Текущий год'!VS7</f>
        <v>Подрядчик по ГИС при освоении 15</v>
      </c>
      <c r="AR17" s="238">
        <f ca="1">INDIRECT("'Текущий год'!VS"&amp;($H$1+1))</f>
        <v>0</v>
      </c>
      <c r="AS17" s="202" t="str">
        <f>'Текущий год'!WN7</f>
        <v>Подрядчик по ГРП 15</v>
      </c>
      <c r="AT17" s="238">
        <f ca="1">INDIRECT("'Текущий год'!WN"&amp;($H$1+1))</f>
        <v>0</v>
      </c>
      <c r="AU17" s="202" t="str">
        <f>'Текущий год'!XI7</f>
        <v>Подрядчик по ГНКТ 15</v>
      </c>
      <c r="AV17" s="238">
        <f ca="1">INDIRECT("'Текущий год'!XI"&amp;($H$1+1))</f>
        <v>0</v>
      </c>
      <c r="AW17" s="202" t="s">
        <v>527</v>
      </c>
      <c r="AX17" s="238">
        <f ca="1">INDIRECT("'Текущий год'!YD"&amp;($H$1+1))</f>
        <v>0</v>
      </c>
      <c r="AY17" s="202" t="str">
        <f>'Текущий год'!YY7</f>
        <v>Подрядчик по Супервайзингу при освоении 15</v>
      </c>
      <c r="AZ17" s="238">
        <f ca="1">INDIRECT("'Текущий год'!YY"&amp;($H$1+1))</f>
        <v>0</v>
      </c>
      <c r="BA17" s="202"/>
      <c r="BB17" s="203"/>
      <c r="BC17" s="202"/>
      <c r="BD17" s="203"/>
    </row>
    <row r="18" spans="1:56" s="205" customFormat="1" x14ac:dyDescent="0.25">
      <c r="A18" s="202" t="str">
        <f t="shared" si="0"/>
        <v>Подрядчик по ЭБ и ЗБС 16</v>
      </c>
      <c r="B18" s="238">
        <f ca="1">SUMIF('Текущий год'!$FB$11:INDIRECT("'Текущий год'!FB"&amp;$H$1),$A18,'Текущий год'!$FC$11:INDIRECT("'Текущий год'!FC"&amp;$H$1))</f>
        <v>0</v>
      </c>
      <c r="C18" s="202" t="s">
        <v>908</v>
      </c>
      <c r="D18" s="238">
        <f ca="1">SUMIF('Текущий год'!$EZ$11:INDIRECT("'Текущий год'!EZ"&amp;$H$1),$C18,'Текущий год'!$FA$11:INDIRECT("'Текущий год'!FA"&amp;$H$1))</f>
        <v>0</v>
      </c>
      <c r="E18" s="202" t="str">
        <f>'Текущий год'!FZ7</f>
        <v>Подрядчик по ЭБ и ЗБС 16</v>
      </c>
      <c r="F18" s="238">
        <f ca="1">INDIRECT("'Текущий год'!FZ"&amp;($H$1+1))</f>
        <v>0</v>
      </c>
      <c r="G18" s="202" t="str">
        <f>'Текущий год'!HA7</f>
        <v>Подрядчик по АвИЭС 16</v>
      </c>
      <c r="H18" s="238">
        <f ca="1">INDIRECT("'Текущий год'!HA"&amp;($H$1+1))</f>
        <v>0</v>
      </c>
      <c r="I18" s="202" t="str">
        <f>'Текущий год'!HV7</f>
        <v>Подрядчик по вырезке 16</v>
      </c>
      <c r="J18" s="238">
        <f ca="1">INDIRECT("'Текущий год'!HV"&amp;($H$1+1))</f>
        <v>0</v>
      </c>
      <c r="K18" s="202" t="str">
        <f>'Текущий год'!IQ7</f>
        <v>Подрядчик по ННБ 16</v>
      </c>
      <c r="L18" s="238">
        <f ca="1">INDIRECT("'Текущий год'!IQ"&amp;($H$1+1))</f>
        <v>0</v>
      </c>
      <c r="M18" s="202" t="str">
        <f>'Текущий год'!JL7</f>
        <v>Подрядчик по ГИС 16</v>
      </c>
      <c r="N18" s="238">
        <f ca="1">INDIRECT("'Текущий год'!JL"&amp;($H$1+1))</f>
        <v>0</v>
      </c>
      <c r="O18" s="202" t="str">
        <f>'Текущий год'!KG7</f>
        <v>Подрядчик по ГТИ 16</v>
      </c>
      <c r="P18" s="238">
        <f ca="1">INDIRECT("'Текущий год'!KG"&amp;($H$1+1))</f>
        <v>0</v>
      </c>
      <c r="Q18" s="202" t="str">
        <f>'Текущий год'!LB7</f>
        <v>Подрядчик по Цементированию 16</v>
      </c>
      <c r="R18" s="238">
        <f ca="1">INDIRECT("'Текущий год'!LB"&amp;($H$1+1))</f>
        <v>0</v>
      </c>
      <c r="S18" s="202" t="str">
        <f>'Текущий год'!LW7</f>
        <v>Подрядчик по растворам 16</v>
      </c>
      <c r="T18" s="238">
        <f ca="1">INDIRECT("'Текущий год'!LW"&amp;($H$1+1))</f>
        <v>0</v>
      </c>
      <c r="U18" s="202" t="str">
        <f>'Текущий год'!MR7</f>
        <v>Подрядчик по Долотному сервису 16</v>
      </c>
      <c r="V18" s="238">
        <f ca="1">INDIRECT("'Текущий год'!MR"&amp;($H$1+1))</f>
        <v>0</v>
      </c>
      <c r="W18" s="202" t="str">
        <f>'Текущий год'!NM7</f>
        <v>Подрядчик по Отбору керна 16</v>
      </c>
      <c r="X18" s="238">
        <f ca="1">INDIRECT("'Текущий год'!NM"&amp;($H$1+1))</f>
        <v>0</v>
      </c>
      <c r="Y18" s="202" t="str">
        <f>'Текущий год'!OH7</f>
        <v>Подрядчик по Хвостовикам 16</v>
      </c>
      <c r="Z18" s="238">
        <f ca="1">INDIRECT("'Текущий год'!OH"&amp;($H$1+1))</f>
        <v>0</v>
      </c>
      <c r="AA18" s="202" t="str">
        <f>'Текущий год'!PC7</f>
        <v>Подрядчик по Шламу 16</v>
      </c>
      <c r="AB18" s="238">
        <f ca="1">INDIRECT("'Текущий год'!PC"&amp;($H$1+1))</f>
        <v>0</v>
      </c>
      <c r="AC18" s="202" t="str">
        <f>'Текущий год'!PX7</f>
        <v>Подрядчик по Супервайзингу 16</v>
      </c>
      <c r="AD18" s="238">
        <f ca="1">INDIRECT("'Текущий год'!PX"&amp;($H$1+1))</f>
        <v>0</v>
      </c>
      <c r="AE18" s="204" t="s">
        <v>527</v>
      </c>
      <c r="AF18" s="238">
        <f ca="1">INDIRECT("'Текущий год'!QS"&amp;($H$1+1))</f>
        <v>0</v>
      </c>
      <c r="AG18" s="202" t="str">
        <f>'Текущий год'!RP7</f>
        <v>Подрядчик по Консультационным услугам 16</v>
      </c>
      <c r="AH18" s="238">
        <f ca="1">INDIRECT("'Текущий год'!RP"&amp;($H$1+1))</f>
        <v>0</v>
      </c>
      <c r="AI18" s="202" t="str">
        <f>'Текущий год'!SL7</f>
        <v>Подрядчик по Проектной док-ии 16</v>
      </c>
      <c r="AJ18" s="238">
        <f ca="1">INDIRECT("'Текущий год'!SL"&amp;($H$1+1))</f>
        <v>0</v>
      </c>
      <c r="AK18" s="202" t="str">
        <f>'Текущий год'!TI7</f>
        <v>Подрядчик по Освоению 16</v>
      </c>
      <c r="AL18" s="238">
        <f ca="1">INDIRECT("'Текущий год'!TI"&amp;($H$1+1))</f>
        <v>0</v>
      </c>
      <c r="AM18" s="202" t="str">
        <f>'Текущий год'!UD7</f>
        <v>Подрядчик по Освоению стр.насосами 16</v>
      </c>
      <c r="AN18" s="238">
        <f ca="1">INDIRECT("'Текущий год'!UD"&amp;($H$1+1))</f>
        <v>0</v>
      </c>
      <c r="AO18" s="202" t="str">
        <f>'Текущий год'!UY7</f>
        <v>Подрядчик по Глушению, ОПЗ и проч 16</v>
      </c>
      <c r="AP18" s="238">
        <f ca="1">INDIRECT("'Текущий год'!UY"&amp;($H$1+1))</f>
        <v>0</v>
      </c>
      <c r="AQ18" s="202" t="str">
        <f>'Текущий год'!VT7</f>
        <v>Подрядчик по ГИС при освоении 16</v>
      </c>
      <c r="AR18" s="238">
        <f ca="1">INDIRECT("'Текущий год'!VT"&amp;($H$1+1))</f>
        <v>0</v>
      </c>
      <c r="AS18" s="202" t="str">
        <f>'Текущий год'!WO7</f>
        <v>Подрядчик по ГРП 16</v>
      </c>
      <c r="AT18" s="238">
        <f ca="1">INDIRECT("'Текущий год'!WO"&amp;($H$1+1))</f>
        <v>0</v>
      </c>
      <c r="AU18" s="202" t="str">
        <f>'Текущий год'!XJ7</f>
        <v>Подрядчик по ГНКТ 16</v>
      </c>
      <c r="AV18" s="238">
        <f ca="1">INDIRECT("'Текущий год'!XJ"&amp;($H$1+1))</f>
        <v>0</v>
      </c>
      <c r="AW18" s="202" t="s">
        <v>527</v>
      </c>
      <c r="AX18" s="238">
        <f ca="1">INDIRECT("'Текущий год'!YE"&amp;($H$1+1))</f>
        <v>0</v>
      </c>
      <c r="AY18" s="202" t="str">
        <f>'Текущий год'!YZ7</f>
        <v>Подрядчик по Супервайзингу при освоении 16</v>
      </c>
      <c r="AZ18" s="238">
        <f ca="1">INDIRECT("'Текущий год'!YZ"&amp;($H$1+1))</f>
        <v>0</v>
      </c>
      <c r="BA18" s="202"/>
      <c r="BB18" s="203"/>
      <c r="BC18" s="202"/>
      <c r="BD18" s="203"/>
    </row>
    <row r="19" spans="1:56" s="205" customFormat="1" x14ac:dyDescent="0.25">
      <c r="A19" s="202" t="str">
        <f t="shared" si="0"/>
        <v>Подрядчик по ЭБ и ЗБС 17</v>
      </c>
      <c r="B19" s="238">
        <f ca="1">SUMIF('Текущий год'!$FB$11:INDIRECT("'Текущий год'!FB"&amp;$H$1),$A19,'Текущий год'!$FC$11:INDIRECT("'Текущий год'!FC"&amp;$H$1))</f>
        <v>0</v>
      </c>
      <c r="C19" s="202" t="s">
        <v>909</v>
      </c>
      <c r="D19" s="238">
        <f ca="1">SUMIF('Текущий год'!$EZ$11:INDIRECT("'Текущий год'!EZ"&amp;$H$1),$C19,'Текущий год'!$FA$11:INDIRECT("'Текущий год'!FA"&amp;$H$1))</f>
        <v>0</v>
      </c>
      <c r="E19" s="202" t="str">
        <f>'Текущий год'!GA7</f>
        <v>Подрядчик по ЭБ и ЗБС 17</v>
      </c>
      <c r="F19" s="238">
        <f ca="1">INDIRECT("'Текущий год'!GA"&amp;($H$1+1))</f>
        <v>0</v>
      </c>
      <c r="G19" s="202" t="str">
        <f>'Текущий год'!HB7</f>
        <v>Подрядчик по АвИЭС 17</v>
      </c>
      <c r="H19" s="238">
        <f ca="1">INDIRECT("'Текущий год'!HB"&amp;($H$1+1))</f>
        <v>0</v>
      </c>
      <c r="I19" s="202" t="str">
        <f>'Текущий год'!HW7</f>
        <v>Подрядчик по вырезке 17</v>
      </c>
      <c r="J19" s="238">
        <f ca="1">INDIRECT("'Текущий год'!HW"&amp;($H$1+1))</f>
        <v>0</v>
      </c>
      <c r="K19" s="202" t="str">
        <f>'Текущий год'!IR7</f>
        <v>Подрядчик по ННБ 17</v>
      </c>
      <c r="L19" s="238">
        <f ca="1">INDIRECT("'Текущий год'!IR"&amp;($H$1+1))</f>
        <v>0</v>
      </c>
      <c r="M19" s="202" t="str">
        <f>'Текущий год'!JM7</f>
        <v>Подрядчик по ГИС 17</v>
      </c>
      <c r="N19" s="238">
        <f ca="1">INDIRECT("'Текущий год'!JM"&amp;($H$1+1))</f>
        <v>0</v>
      </c>
      <c r="O19" s="202" t="str">
        <f>'Текущий год'!KH7</f>
        <v>Подрядчик по ГТИ 17</v>
      </c>
      <c r="P19" s="238">
        <f ca="1">INDIRECT("'Текущий год'!KH"&amp;($H$1+1))</f>
        <v>0</v>
      </c>
      <c r="Q19" s="202" t="str">
        <f>'Текущий год'!LC7</f>
        <v>Подрядчик по Цементированию 17</v>
      </c>
      <c r="R19" s="238">
        <f ca="1">INDIRECT("'Текущий год'!LC"&amp;($H$1+1))</f>
        <v>0</v>
      </c>
      <c r="S19" s="202" t="str">
        <f>'Текущий год'!LX7</f>
        <v>Подрядчик по растворам 17</v>
      </c>
      <c r="T19" s="238">
        <f ca="1">INDIRECT("'Текущий год'!LX"&amp;($H$1+1))</f>
        <v>0</v>
      </c>
      <c r="U19" s="202" t="str">
        <f>'Текущий год'!MS7</f>
        <v>Подрядчик по Долотному сервису 17</v>
      </c>
      <c r="V19" s="238">
        <f ca="1">INDIRECT("'Текущий год'!MS"&amp;($H$1+1))</f>
        <v>0</v>
      </c>
      <c r="W19" s="202" t="str">
        <f>'Текущий год'!NN7</f>
        <v>Подрядчик по Отбору керна 17</v>
      </c>
      <c r="X19" s="238">
        <f ca="1">INDIRECT("'Текущий год'!NN"&amp;($H$1+1))</f>
        <v>0</v>
      </c>
      <c r="Y19" s="202" t="str">
        <f>'Текущий год'!OI7</f>
        <v>Подрядчик по Хвостовикам 17</v>
      </c>
      <c r="Z19" s="238">
        <f ca="1">INDIRECT("'Текущий год'!OI"&amp;($H$1+1))</f>
        <v>0</v>
      </c>
      <c r="AA19" s="202" t="str">
        <f>'Текущий год'!PD7</f>
        <v>Подрядчик по Шламу 17</v>
      </c>
      <c r="AB19" s="238">
        <f ca="1">INDIRECT("'Текущий год'!PD"&amp;($H$1+1))</f>
        <v>0</v>
      </c>
      <c r="AC19" s="202" t="str">
        <f>'Текущий год'!PY7</f>
        <v>Подрядчик по Супервайзингу 17</v>
      </c>
      <c r="AD19" s="238">
        <f ca="1">INDIRECT("'Текущий год'!PY"&amp;($H$1+1))</f>
        <v>0</v>
      </c>
      <c r="AE19" s="204" t="s">
        <v>527</v>
      </c>
      <c r="AF19" s="238">
        <f ca="1">INDIRECT("'Текущий год'!QT"&amp;($H$1+1))</f>
        <v>0</v>
      </c>
      <c r="AG19" s="202" t="str">
        <f>'Текущий год'!RQ7</f>
        <v>Подрядчик по Консультационным услугам 17</v>
      </c>
      <c r="AH19" s="238">
        <f ca="1">INDIRECT("'Текущий год'!RQ"&amp;($H$1+1))</f>
        <v>0</v>
      </c>
      <c r="AI19" s="202" t="str">
        <f>'Текущий год'!SM7</f>
        <v>Подрядчик по Проектной док-ии 17</v>
      </c>
      <c r="AJ19" s="238">
        <f ca="1">INDIRECT("'Текущий год'!SM"&amp;($H$1+1))</f>
        <v>0</v>
      </c>
      <c r="AK19" s="202" t="str">
        <f>'Текущий год'!TJ7</f>
        <v>Подрядчик по Освоению 17</v>
      </c>
      <c r="AL19" s="238">
        <f ca="1">INDIRECT("'Текущий год'!TJ"&amp;($H$1+1))</f>
        <v>0</v>
      </c>
      <c r="AM19" s="202" t="str">
        <f>'Текущий год'!UE7</f>
        <v>Подрядчик по Освоению стр.насосами 17</v>
      </c>
      <c r="AN19" s="238">
        <f ca="1">INDIRECT("'Текущий год'!UE"&amp;($H$1+1))</f>
        <v>0</v>
      </c>
      <c r="AO19" s="202" t="str">
        <f>'Текущий год'!UZ7</f>
        <v>Подрядчик по Глушению, ОПЗ и проч 17</v>
      </c>
      <c r="AP19" s="238">
        <f ca="1">INDIRECT("'Текущий год'!UZ"&amp;($H$1+1))</f>
        <v>0</v>
      </c>
      <c r="AQ19" s="202" t="str">
        <f>'Текущий год'!VU7</f>
        <v>Подрядчик по ГИС при освоении 17</v>
      </c>
      <c r="AR19" s="238">
        <f ca="1">INDIRECT("'Текущий год'!VU"&amp;($H$1+1))</f>
        <v>0</v>
      </c>
      <c r="AS19" s="202" t="str">
        <f>'Текущий год'!WP7</f>
        <v>Подрядчик по ГРП 17</v>
      </c>
      <c r="AT19" s="238">
        <f ca="1">INDIRECT("'Текущий год'!WP"&amp;($H$1+1))</f>
        <v>0</v>
      </c>
      <c r="AU19" s="202" t="str">
        <f>'Текущий год'!XK7</f>
        <v>Подрядчик по ГНКТ 17</v>
      </c>
      <c r="AV19" s="238">
        <f ca="1">INDIRECT("'Текущий год'!XK"&amp;($H$1+1))</f>
        <v>0</v>
      </c>
      <c r="AW19" s="202" t="s">
        <v>527</v>
      </c>
      <c r="AX19" s="238">
        <f ca="1">INDIRECT("'Текущий год'!YF"&amp;($H$1+1))</f>
        <v>0</v>
      </c>
      <c r="AY19" s="202" t="str">
        <f>'Текущий год'!ZA7</f>
        <v>Подрядчик по Супервайзингу при освоении 17</v>
      </c>
      <c r="AZ19" s="238">
        <f ca="1">INDIRECT("'Текущий год'!ZA"&amp;($H$1+1))</f>
        <v>0</v>
      </c>
      <c r="BA19" s="202"/>
      <c r="BB19" s="203"/>
      <c r="BC19" s="202"/>
      <c r="BD19" s="203"/>
    </row>
    <row r="20" spans="1:56" s="205" customFormat="1" x14ac:dyDescent="0.25">
      <c r="A20" s="202" t="str">
        <f t="shared" si="0"/>
        <v>Подрядчик по ЭБ и ЗБС 18</v>
      </c>
      <c r="B20" s="238">
        <f ca="1">SUMIF('Текущий год'!$FB$11:INDIRECT("'Текущий год'!FB"&amp;$H$1),$A20,'Текущий год'!$FC$11:INDIRECT("'Текущий год'!FC"&amp;$H$1))</f>
        <v>0</v>
      </c>
      <c r="C20" s="202" t="s">
        <v>910</v>
      </c>
      <c r="D20" s="238">
        <f ca="1">SUMIF('Текущий год'!$EZ$11:INDIRECT("'Текущий год'!EZ"&amp;$H$1),$C20,'Текущий год'!$FA$11:INDIRECT("'Текущий год'!FA"&amp;$H$1))</f>
        <v>0</v>
      </c>
      <c r="E20" s="202" t="str">
        <f>'Текущий год'!GB7</f>
        <v>Подрядчик по ЭБ и ЗБС 18</v>
      </c>
      <c r="F20" s="238">
        <f ca="1">INDIRECT("'Текущий год'!GB"&amp;($H$1+1))</f>
        <v>0</v>
      </c>
      <c r="G20" s="202" t="str">
        <f>'Текущий год'!HC7</f>
        <v>Подрядчик по АвИЭС 18</v>
      </c>
      <c r="H20" s="238">
        <f ca="1">INDIRECT("'Текущий год'!HC"&amp;($H$1+1))</f>
        <v>0</v>
      </c>
      <c r="I20" s="202" t="str">
        <f>'Текущий год'!HX7</f>
        <v>Подрядчик по вырезке 18</v>
      </c>
      <c r="J20" s="238">
        <f ca="1">INDIRECT("'Текущий год'!HX"&amp;($H$1+1))</f>
        <v>0</v>
      </c>
      <c r="K20" s="202" t="str">
        <f>'Текущий год'!IS7</f>
        <v>Подрядчик по ННБ 18</v>
      </c>
      <c r="L20" s="238">
        <f ca="1">INDIRECT("'Текущий год'!IS"&amp;($H$1+1))</f>
        <v>0</v>
      </c>
      <c r="M20" s="202" t="str">
        <f>'Текущий год'!JN7</f>
        <v>Подрядчик по ГИС 18</v>
      </c>
      <c r="N20" s="238">
        <f ca="1">INDIRECT("'Текущий год'!JN"&amp;($H$1+1))</f>
        <v>0</v>
      </c>
      <c r="O20" s="202" t="str">
        <f>'Текущий год'!KI7</f>
        <v>Подрядчик по ГТИ 18</v>
      </c>
      <c r="P20" s="238">
        <f ca="1">INDIRECT("'Текущий год'!KI"&amp;($H$1+1))</f>
        <v>0</v>
      </c>
      <c r="Q20" s="202" t="str">
        <f>'Текущий год'!LD7</f>
        <v>Подрядчик по Цементированию 18</v>
      </c>
      <c r="R20" s="238">
        <f ca="1">INDIRECT("'Текущий год'!LD"&amp;($H$1+1))</f>
        <v>0</v>
      </c>
      <c r="S20" s="202" t="str">
        <f>'Текущий год'!LY7</f>
        <v>Подрядчик по растворам 18</v>
      </c>
      <c r="T20" s="238">
        <f ca="1">INDIRECT("'Текущий год'!LY"&amp;($H$1+1))</f>
        <v>0</v>
      </c>
      <c r="U20" s="202" t="str">
        <f>'Текущий год'!MT7</f>
        <v>Подрядчик по Долотному сервису 18</v>
      </c>
      <c r="V20" s="238">
        <f ca="1">INDIRECT("'Текущий год'!MT"&amp;($H$1+1))</f>
        <v>0</v>
      </c>
      <c r="W20" s="202" t="str">
        <f>'Текущий год'!NO7</f>
        <v>Подрядчик по Отбору керна 18</v>
      </c>
      <c r="X20" s="238">
        <f ca="1">INDIRECT("'Текущий год'!NO"&amp;($H$1+1))</f>
        <v>0</v>
      </c>
      <c r="Y20" s="202" t="str">
        <f>'Текущий год'!OJ7</f>
        <v>Подрядчик по Хвостовикам 18</v>
      </c>
      <c r="Z20" s="238">
        <f ca="1">INDIRECT("'Текущий год'!OJ"&amp;($H$1+1))</f>
        <v>0</v>
      </c>
      <c r="AA20" s="202" t="str">
        <f>'Текущий год'!PE7</f>
        <v>Подрядчик по Шламу 18</v>
      </c>
      <c r="AB20" s="238">
        <f ca="1">INDIRECT("'Текущий год'!PE"&amp;($H$1+1))</f>
        <v>0</v>
      </c>
      <c r="AC20" s="202" t="str">
        <f>'Текущий год'!PZ7</f>
        <v>Подрядчик по Супервайзингу 18</v>
      </c>
      <c r="AD20" s="238">
        <f ca="1">INDIRECT("'Текущий год'!PZ"&amp;($H$1+1))</f>
        <v>0</v>
      </c>
      <c r="AE20" s="204" t="s">
        <v>527</v>
      </c>
      <c r="AF20" s="238">
        <f ca="1">INDIRECT("'Текущий год'!QU"&amp;($H$1+1))</f>
        <v>0</v>
      </c>
      <c r="AG20" s="202" t="str">
        <f>'Текущий год'!RR7</f>
        <v>Подрядчик по Консультационным услугам 18</v>
      </c>
      <c r="AH20" s="238">
        <f ca="1">INDIRECT("'Текущий год'!RR"&amp;($H$1+1))</f>
        <v>0</v>
      </c>
      <c r="AI20" s="202" t="str">
        <f>'Текущий год'!SN7</f>
        <v>Подрядчик по Проектной док-ии 18</v>
      </c>
      <c r="AJ20" s="238">
        <f ca="1">INDIRECT("'Текущий год'!SN"&amp;($H$1+1))</f>
        <v>0</v>
      </c>
      <c r="AK20" s="202" t="str">
        <f>'Текущий год'!TK7</f>
        <v>Подрядчик по Освоению 18</v>
      </c>
      <c r="AL20" s="238">
        <f ca="1">INDIRECT("'Текущий год'!TK"&amp;($H$1+1))</f>
        <v>0</v>
      </c>
      <c r="AM20" s="202" t="str">
        <f>'Текущий год'!UF7</f>
        <v>Подрядчик по Освоению стр.насосами 18</v>
      </c>
      <c r="AN20" s="238">
        <f ca="1">INDIRECT("'Текущий год'!UF"&amp;($H$1+1))</f>
        <v>0</v>
      </c>
      <c r="AO20" s="202" t="str">
        <f>'Текущий год'!VA7</f>
        <v>Подрядчик по Глушению, ОПЗ и проч 18</v>
      </c>
      <c r="AP20" s="238">
        <f ca="1">INDIRECT("'Текущий год'!VA"&amp;($H$1+1))</f>
        <v>0</v>
      </c>
      <c r="AQ20" s="202" t="str">
        <f>'Текущий год'!VV7</f>
        <v>Подрядчик по ГИС при освоении 18</v>
      </c>
      <c r="AR20" s="238">
        <f ca="1">INDIRECT("'Текущий год'!VV"&amp;($H$1+1))</f>
        <v>0</v>
      </c>
      <c r="AS20" s="202" t="str">
        <f>'Текущий год'!WQ7</f>
        <v>Подрядчик по ГРП 18</v>
      </c>
      <c r="AT20" s="238">
        <f ca="1">INDIRECT("'Текущий год'!WQ"&amp;($H$1+1))</f>
        <v>0</v>
      </c>
      <c r="AU20" s="202" t="str">
        <f>'Текущий год'!XL7</f>
        <v>Подрядчик по ГНКТ 18</v>
      </c>
      <c r="AV20" s="238">
        <f ca="1">INDIRECT("'Текущий год'!XL"&amp;($H$1+1))</f>
        <v>0</v>
      </c>
      <c r="AW20" s="202" t="s">
        <v>527</v>
      </c>
      <c r="AX20" s="238">
        <f ca="1">INDIRECT("'Текущий год'!YG"&amp;($H$1+1))</f>
        <v>0</v>
      </c>
      <c r="AY20" s="202" t="str">
        <f>'Текущий год'!ZB7</f>
        <v>Подрядчик по Супервайзингу при освоении 18</v>
      </c>
      <c r="AZ20" s="238">
        <f ca="1">INDIRECT("'Текущий год'!ZB"&amp;($H$1+1))</f>
        <v>0</v>
      </c>
      <c r="BA20" s="202"/>
      <c r="BB20" s="203"/>
      <c r="BC20" s="202"/>
      <c r="BD20" s="203"/>
    </row>
    <row r="21" spans="1:56" s="205" customFormat="1" x14ac:dyDescent="0.25">
      <c r="A21" s="202" t="str">
        <f t="shared" si="0"/>
        <v>Подрядчик по ЭБ и ЗБС 19</v>
      </c>
      <c r="B21" s="238">
        <f ca="1">SUMIF('Текущий год'!$FB$11:INDIRECT("'Текущий год'!FB"&amp;$H$1),$A21,'Текущий год'!$FC$11:INDIRECT("'Текущий год'!FC"&amp;$H$1))</f>
        <v>0</v>
      </c>
      <c r="C21" s="202" t="s">
        <v>911</v>
      </c>
      <c r="D21" s="238">
        <f ca="1">SUMIF('Текущий год'!$EZ$11:INDIRECT("'Текущий год'!EZ"&amp;$H$1),$C21,'Текущий год'!$FA$11:INDIRECT("'Текущий год'!FA"&amp;$H$1))</f>
        <v>0</v>
      </c>
      <c r="E21" s="202" t="str">
        <f>'Текущий год'!GC7</f>
        <v>Подрядчик по ЭБ и ЗБС 19</v>
      </c>
      <c r="F21" s="238">
        <f ca="1">INDIRECT("'Текущий год'!GC"&amp;($H$1+1))</f>
        <v>0</v>
      </c>
      <c r="G21" s="202" t="str">
        <f>'Текущий год'!HD7</f>
        <v>Подрядчик по АвИЭС 19</v>
      </c>
      <c r="H21" s="238">
        <f ca="1">INDIRECT("'Текущий год'!HD"&amp;($H$1+1))</f>
        <v>0</v>
      </c>
      <c r="I21" s="202" t="str">
        <f>'Текущий год'!HY7</f>
        <v>Подрядчик по вырезке 19</v>
      </c>
      <c r="J21" s="238">
        <f ca="1">INDIRECT("'Текущий год'!HY"&amp;($H$1+1))</f>
        <v>0</v>
      </c>
      <c r="K21" s="202" t="str">
        <f>'Текущий год'!IT7</f>
        <v>Подрядчик по ННБ 19</v>
      </c>
      <c r="L21" s="238">
        <f ca="1">INDIRECT("'Текущий год'!IT"&amp;($H$1+1))</f>
        <v>0</v>
      </c>
      <c r="M21" s="202" t="str">
        <f>'Текущий год'!JO7</f>
        <v>Подрядчик по ГИС 19</v>
      </c>
      <c r="N21" s="238">
        <f ca="1">INDIRECT("'Текущий год'!JO"&amp;($H$1+1))</f>
        <v>0</v>
      </c>
      <c r="O21" s="202" t="str">
        <f>'Текущий год'!KJ7</f>
        <v>Подрядчик по ГТИ 19</v>
      </c>
      <c r="P21" s="238">
        <f ca="1">INDIRECT("'Текущий год'!KJ"&amp;($H$1+1))</f>
        <v>0</v>
      </c>
      <c r="Q21" s="202" t="str">
        <f>'Текущий год'!LE7</f>
        <v>Подрядчик по Цементированию 19</v>
      </c>
      <c r="R21" s="238">
        <f ca="1">INDIRECT("'Текущий год'!LE"&amp;($H$1+1))</f>
        <v>0</v>
      </c>
      <c r="S21" s="202" t="str">
        <f>'Текущий год'!LZ7</f>
        <v>Подрядчик по растворам 19</v>
      </c>
      <c r="T21" s="238">
        <f ca="1">INDIRECT("'Текущий год'!LZ"&amp;($H$1+1))</f>
        <v>0</v>
      </c>
      <c r="U21" s="202" t="str">
        <f>'Текущий год'!MU7</f>
        <v>Подрядчик по Долотному сервису 19</v>
      </c>
      <c r="V21" s="238">
        <f ca="1">INDIRECT("'Текущий год'!MU"&amp;($H$1+1))</f>
        <v>0</v>
      </c>
      <c r="W21" s="202" t="str">
        <f>'Текущий год'!NP7</f>
        <v>Подрядчик по Отбору керна 19</v>
      </c>
      <c r="X21" s="238">
        <f ca="1">INDIRECT("'Текущий год'!NP"&amp;($H$1+1))</f>
        <v>0</v>
      </c>
      <c r="Y21" s="202" t="str">
        <f>'Текущий год'!OK7</f>
        <v>Подрядчик по Хвостовикам 19</v>
      </c>
      <c r="Z21" s="238">
        <f ca="1">INDIRECT("'Текущий год'!OK"&amp;($H$1+1))</f>
        <v>0</v>
      </c>
      <c r="AA21" s="202" t="str">
        <f>'Текущий год'!PF7</f>
        <v>Подрядчик по Шламу 19</v>
      </c>
      <c r="AB21" s="238">
        <f ca="1">INDIRECT("'Текущий год'!PF"&amp;($H$1+1))</f>
        <v>0</v>
      </c>
      <c r="AC21" s="202" t="str">
        <f>'Текущий год'!QA7</f>
        <v>Подрядчик по Супервайзингу 19</v>
      </c>
      <c r="AD21" s="238">
        <f ca="1">INDIRECT("'Текущий год'!QA"&amp;($H$1+1))</f>
        <v>0</v>
      </c>
      <c r="AE21" s="204" t="s">
        <v>527</v>
      </c>
      <c r="AF21" s="238">
        <f ca="1">INDIRECT("'Текущий год'!QV"&amp;($H$1+1))</f>
        <v>0</v>
      </c>
      <c r="AG21" s="202" t="str">
        <f>'Текущий год'!RS7</f>
        <v>Подрядчик по Консультационным услугам 19</v>
      </c>
      <c r="AH21" s="238">
        <f ca="1">INDIRECT("'Текущий год'!RS"&amp;($H$1+1))</f>
        <v>0</v>
      </c>
      <c r="AI21" s="202" t="str">
        <f>'Текущий год'!SO7</f>
        <v>Подрядчик по Проектной док-ии 19</v>
      </c>
      <c r="AJ21" s="238">
        <f ca="1">INDIRECT("'Текущий год'!SO"&amp;($H$1+1))</f>
        <v>0</v>
      </c>
      <c r="AK21" s="202" t="str">
        <f>'Текущий год'!TL7</f>
        <v>Подрядчик по Освоению 19</v>
      </c>
      <c r="AL21" s="238">
        <f ca="1">INDIRECT("'Текущий год'!TL"&amp;($H$1+1))</f>
        <v>0</v>
      </c>
      <c r="AM21" s="202" t="str">
        <f>'Текущий год'!UG7</f>
        <v>Подрядчик по Освоению стр.насосами 19</v>
      </c>
      <c r="AN21" s="238">
        <f ca="1">INDIRECT("'Текущий год'!UG"&amp;($H$1+1))</f>
        <v>0</v>
      </c>
      <c r="AO21" s="202" t="str">
        <f>'Текущий год'!VB7</f>
        <v>Подрядчик по Глушению, ОПЗ и проч 19</v>
      </c>
      <c r="AP21" s="238">
        <f ca="1">INDIRECT("'Текущий год'!VB"&amp;($H$1+1))</f>
        <v>0</v>
      </c>
      <c r="AQ21" s="202" t="str">
        <f>'Текущий год'!VW7</f>
        <v>Подрядчик по ГИС при освоении 19</v>
      </c>
      <c r="AR21" s="238">
        <f ca="1">INDIRECT("'Текущий год'!VW"&amp;($H$1+1))</f>
        <v>0</v>
      </c>
      <c r="AS21" s="202" t="str">
        <f>'Текущий год'!WR7</f>
        <v>Подрядчик по ГРП 19</v>
      </c>
      <c r="AT21" s="238">
        <f ca="1">INDIRECT("'Текущий год'!WR"&amp;($H$1+1))</f>
        <v>0</v>
      </c>
      <c r="AU21" s="202" t="str">
        <f>'Текущий год'!XM7</f>
        <v>Подрядчик по ГНКТ 19</v>
      </c>
      <c r="AV21" s="238">
        <f ca="1">INDIRECT("'Текущий год'!XM"&amp;($H$1+1))</f>
        <v>0</v>
      </c>
      <c r="AW21" s="202" t="s">
        <v>527</v>
      </c>
      <c r="AX21" s="238">
        <f ca="1">INDIRECT("'Текущий год'!YH"&amp;($H$1+1))</f>
        <v>0</v>
      </c>
      <c r="AY21" s="202" t="str">
        <f>'Текущий год'!ZC7</f>
        <v>Подрядчик по Супервайзингу при освоении 19</v>
      </c>
      <c r="AZ21" s="238">
        <f ca="1">INDIRECT("'Текущий год'!ZC"&amp;($H$1+1))</f>
        <v>0</v>
      </c>
      <c r="BA21" s="202"/>
      <c r="BB21" s="203"/>
      <c r="BC21" s="202"/>
      <c r="BD21" s="203"/>
    </row>
    <row r="22" spans="1:56" s="205" customFormat="1" x14ac:dyDescent="0.25">
      <c r="A22" s="202" t="str">
        <f t="shared" si="0"/>
        <v>Подрядчик по ЭБ и ЗБС 20</v>
      </c>
      <c r="B22" s="238">
        <f ca="1">SUMIF('Текущий год'!$FB$11:INDIRECT("'Текущий год'!FB"&amp;$H$1),$A22,'Текущий год'!$FC$11:INDIRECT("'Текущий год'!FC"&amp;$H$1))</f>
        <v>0</v>
      </c>
      <c r="C22" s="202" t="s">
        <v>912</v>
      </c>
      <c r="D22" s="238">
        <f ca="1">SUMIF('Текущий год'!$EZ$11:INDIRECT("'Текущий год'!EZ"&amp;$H$1),$C22,'Текущий год'!$FA$11:INDIRECT("'Текущий год'!FA"&amp;$H$1))</f>
        <v>0</v>
      </c>
      <c r="E22" s="202" t="str">
        <f>'Текущий год'!GD7</f>
        <v>Подрядчик по ЭБ и ЗБС 20</v>
      </c>
      <c r="F22" s="238">
        <f ca="1">INDIRECT("'Текущий год'!GD"&amp;($H$1+1))</f>
        <v>0</v>
      </c>
      <c r="G22" s="202" t="str">
        <f>'Текущий год'!HE7</f>
        <v>Подрядчик по АвИЭС 20</v>
      </c>
      <c r="H22" s="238">
        <f ca="1">INDIRECT("'Текущий год'!HE"&amp;($H$1+1))</f>
        <v>0</v>
      </c>
      <c r="I22" s="202" t="str">
        <f>'Текущий год'!HZ7</f>
        <v>Подрядчик по вырезке 20</v>
      </c>
      <c r="J22" s="238">
        <f ca="1">INDIRECT("'Текущий год'!HZ"&amp;($H$1+1))</f>
        <v>0</v>
      </c>
      <c r="K22" s="202" t="str">
        <f>'Текущий год'!IU7</f>
        <v>Подрядчик по ННБ 20</v>
      </c>
      <c r="L22" s="238">
        <f ca="1">INDIRECT("'Текущий год'!IU"&amp;($H$1+1))</f>
        <v>0</v>
      </c>
      <c r="M22" s="202" t="str">
        <f>'Текущий год'!JP7</f>
        <v>Подрядчик по ГИС 20</v>
      </c>
      <c r="N22" s="238">
        <f ca="1">INDIRECT("'Текущий год'!JP"&amp;($H$1+1))</f>
        <v>0</v>
      </c>
      <c r="O22" s="202" t="str">
        <f>'Текущий год'!KK7</f>
        <v>Подрядчик по ГТИ 20</v>
      </c>
      <c r="P22" s="238">
        <f ca="1">INDIRECT("'Текущий год'!KK"&amp;($H$1+1))</f>
        <v>0</v>
      </c>
      <c r="Q22" s="202" t="str">
        <f>'Текущий год'!LF7</f>
        <v>Подрядчик по Цементированию 20</v>
      </c>
      <c r="R22" s="238">
        <f ca="1">INDIRECT("'Текущий год'!LF"&amp;($H$1+1))</f>
        <v>0</v>
      </c>
      <c r="S22" s="202" t="str">
        <f>'Текущий год'!MA7</f>
        <v>Подрядчик по растворам 20</v>
      </c>
      <c r="T22" s="238">
        <f ca="1">INDIRECT("'Текущий год'!MA"&amp;($H$1+1))</f>
        <v>0</v>
      </c>
      <c r="U22" s="202" t="str">
        <f>'Текущий год'!MV7</f>
        <v>Подрядчик по Долотному сервису 20</v>
      </c>
      <c r="V22" s="238">
        <f ca="1">INDIRECT("'Текущий год'!MV"&amp;($H$1+1))</f>
        <v>0</v>
      </c>
      <c r="W22" s="202" t="str">
        <f>'Текущий год'!NQ7</f>
        <v>Подрядчик по Отбору керна 20</v>
      </c>
      <c r="X22" s="238">
        <f ca="1">INDIRECT("'Текущий год'!NQ"&amp;($H$1+1))</f>
        <v>0</v>
      </c>
      <c r="Y22" s="202" t="str">
        <f>'Текущий год'!OL7</f>
        <v>Подрядчик по Хвостовикам 20</v>
      </c>
      <c r="Z22" s="238">
        <f ca="1">INDIRECT("'Текущий год'!OL"&amp;($H$1+1))</f>
        <v>0</v>
      </c>
      <c r="AA22" s="202" t="str">
        <f>'Текущий год'!PG7</f>
        <v>Подрядчик по Шламу 20</v>
      </c>
      <c r="AB22" s="238">
        <f ca="1">INDIRECT("'Текущий год'!PG"&amp;($H$1+1))</f>
        <v>0</v>
      </c>
      <c r="AC22" s="202" t="str">
        <f>'Текущий год'!QB7</f>
        <v>Подрядчик по Супервайзингу 20</v>
      </c>
      <c r="AD22" s="238">
        <f ca="1">INDIRECT("'Текущий год'!QB"&amp;($H$1+1))</f>
        <v>0</v>
      </c>
      <c r="AE22" s="204" t="s">
        <v>527</v>
      </c>
      <c r="AF22" s="238">
        <f ca="1">INDIRECT("'Текущий год'!QW"&amp;($H$1+1))</f>
        <v>0</v>
      </c>
      <c r="AG22" s="202" t="str">
        <f>'Текущий год'!RT7</f>
        <v>Подрядчик по Консультационным услугам 20</v>
      </c>
      <c r="AH22" s="238">
        <f ca="1">INDIRECT("'Текущий год'!RT"&amp;($H$1+1))</f>
        <v>0</v>
      </c>
      <c r="AI22" s="202" t="str">
        <f>'Текущий год'!SP7</f>
        <v>Подрядчик по Проектной док-ии 20</v>
      </c>
      <c r="AJ22" s="238">
        <f ca="1">INDIRECT("'Текущий год'!SP"&amp;($H$1+1))</f>
        <v>0</v>
      </c>
      <c r="AK22" s="202" t="str">
        <f>'Текущий год'!TM7</f>
        <v>Подрядчик по Освоению 20</v>
      </c>
      <c r="AL22" s="238">
        <f ca="1">INDIRECT("'Текущий год'!TM"&amp;($H$1+1))</f>
        <v>0</v>
      </c>
      <c r="AM22" s="202" t="str">
        <f>'Текущий год'!UH7</f>
        <v>Подрядчик по Освоению стр.насосами 20</v>
      </c>
      <c r="AN22" s="238">
        <f ca="1">INDIRECT("'Текущий год'!UH"&amp;($H$1+1))</f>
        <v>0</v>
      </c>
      <c r="AO22" s="202" t="str">
        <f>'Текущий год'!VC7</f>
        <v>Подрядчик по Глушению, ОПЗ и проч 20</v>
      </c>
      <c r="AP22" s="238">
        <f ca="1">INDIRECT("'Текущий год'!VC"&amp;($H$1+1))</f>
        <v>0</v>
      </c>
      <c r="AQ22" s="202" t="str">
        <f>'Текущий год'!VX7</f>
        <v>Подрядчик по ГИС при освоении 20</v>
      </c>
      <c r="AR22" s="238">
        <f ca="1">INDIRECT("'Текущий год'!VX"&amp;($H$1+1))</f>
        <v>0</v>
      </c>
      <c r="AS22" s="202" t="str">
        <f>'Текущий год'!WS7</f>
        <v>Подрядчик по ГРП 20</v>
      </c>
      <c r="AT22" s="238">
        <f ca="1">INDIRECT("'Текущий год'!WS"&amp;($H$1+1))</f>
        <v>0</v>
      </c>
      <c r="AU22" s="202" t="str">
        <f>'Текущий год'!XN7</f>
        <v>Подрядчик по ГНКТ 20</v>
      </c>
      <c r="AV22" s="238">
        <f ca="1">INDIRECT("'Текущий год'!XN"&amp;($H$1+1))</f>
        <v>0</v>
      </c>
      <c r="AW22" s="202" t="s">
        <v>527</v>
      </c>
      <c r="AX22" s="238">
        <f ca="1">INDIRECT("'Текущий год'!YI"&amp;($H$1+1))</f>
        <v>0</v>
      </c>
      <c r="AY22" s="202" t="str">
        <f>'Текущий год'!ZD7</f>
        <v>Подрядчик по Супервайзингу при освоении 20</v>
      </c>
      <c r="AZ22" s="238">
        <f ca="1">INDIRECT("'Текущий год'!ZD"&amp;($H$1+1))</f>
        <v>0</v>
      </c>
      <c r="BA22" s="202"/>
      <c r="BB22" s="203"/>
      <c r="BC22" s="202"/>
      <c r="BD22" s="203"/>
    </row>
    <row r="23" spans="1:56" s="205" customFormat="1" x14ac:dyDescent="0.25">
      <c r="A23" s="202" t="str">
        <f t="shared" si="0"/>
        <v>Подрядчик по ЭБ и ЗБС 21</v>
      </c>
      <c r="B23" s="238">
        <f ca="1">SUMIF('Текущий год'!$FB$11:INDIRECT("'Текущий год'!FB"&amp;$H$1),$A23,'Текущий год'!$FC$11:INDIRECT("'Текущий год'!FC"&amp;$H$1))</f>
        <v>0</v>
      </c>
      <c r="C23" s="202" t="s">
        <v>913</v>
      </c>
      <c r="D23" s="238">
        <f ca="1">SUMIF('Текущий год'!$EZ$11:INDIRECT("'Текущий год'!EZ"&amp;$H$1),$C23,'Текущий год'!$FA$11:INDIRECT("'Текущий год'!FA"&amp;$H$1))</f>
        <v>0</v>
      </c>
      <c r="E23" s="202" t="str">
        <f>'Текущий год'!GE7</f>
        <v>Подрядчик по ЭБ и ЗБС 21</v>
      </c>
      <c r="F23" s="238">
        <f ca="1">INDIRECT("'Текущий год'!GE"&amp;($H$1+1))</f>
        <v>0</v>
      </c>
      <c r="G23" s="202"/>
      <c r="H23" s="238"/>
      <c r="I23" s="202"/>
      <c r="J23" s="202"/>
      <c r="K23" s="202"/>
      <c r="L23" s="203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4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</row>
    <row r="24" spans="1:56" s="205" customFormat="1" x14ac:dyDescent="0.25">
      <c r="A24" s="202" t="str">
        <f t="shared" si="0"/>
        <v>Подрядчик по ЭБ и ЗБС 22</v>
      </c>
      <c r="B24" s="238">
        <f ca="1">SUMIF('Текущий год'!$FB$11:INDIRECT("'Текущий год'!FB"&amp;$H$1),$A24,'Текущий год'!$FC$11:INDIRECT("'Текущий год'!FC"&amp;$H$1))</f>
        <v>0</v>
      </c>
      <c r="C24" s="202" t="s">
        <v>914</v>
      </c>
      <c r="D24" s="238">
        <f ca="1">SUMIF('Текущий год'!$EZ$11:INDIRECT("'Текущий год'!EZ"&amp;$H$1),$C24,'Текущий год'!$FA$11:INDIRECT("'Текущий год'!FA"&amp;$H$1))</f>
        <v>0</v>
      </c>
      <c r="E24" s="202" t="str">
        <f>'Текущий год'!GF7</f>
        <v>Подрядчик по ЭБ и ЗБС 22</v>
      </c>
      <c r="F24" s="238">
        <f ca="1">INDIRECT("'Текущий год'!GF"&amp;($H$1+1))</f>
        <v>0</v>
      </c>
      <c r="G24" s="202"/>
      <c r="H24" s="238"/>
      <c r="I24" s="202"/>
      <c r="J24" s="202"/>
      <c r="K24" s="202"/>
      <c r="L24" s="203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4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</row>
    <row r="25" spans="1:56" s="205" customFormat="1" x14ac:dyDescent="0.25">
      <c r="A25" s="202" t="str">
        <f t="shared" si="0"/>
        <v>Подрядчик по ЭБ и ЗБС 23</v>
      </c>
      <c r="B25" s="238">
        <f ca="1">SUMIF('Текущий год'!$FB$11:INDIRECT("'Текущий год'!FB"&amp;$H$1),$A25,'Текущий год'!$FC$11:INDIRECT("'Текущий год'!FC"&amp;$H$1))</f>
        <v>0</v>
      </c>
      <c r="C25" s="202" t="s">
        <v>915</v>
      </c>
      <c r="D25" s="238">
        <f ca="1">SUMIF('Текущий год'!$EZ$11:INDIRECT("'Текущий год'!EZ"&amp;$H$1),$C25,'Текущий год'!$FA$11:INDIRECT("'Текущий год'!FA"&amp;$H$1))</f>
        <v>0</v>
      </c>
      <c r="E25" s="202" t="str">
        <f>'Текущий год'!GG7</f>
        <v>Подрядчик по ЭБ и ЗБС 23</v>
      </c>
      <c r="F25" s="238">
        <f ca="1">INDIRECT("'Текущий год'!GG"&amp;($H$1+1))</f>
        <v>0</v>
      </c>
      <c r="G25" s="202"/>
      <c r="H25" s="238"/>
      <c r="I25" s="202"/>
      <c r="J25" s="202"/>
      <c r="K25" s="202"/>
      <c r="L25" s="203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4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</row>
    <row r="26" spans="1:56" s="205" customFormat="1" x14ac:dyDescent="0.25">
      <c r="A26" s="202" t="str">
        <f t="shared" si="0"/>
        <v>Подрядчик по ЭБ и ЗБС 24</v>
      </c>
      <c r="B26" s="238">
        <f ca="1">SUMIF('Текущий год'!$FB$11:INDIRECT("'Текущий год'!FB"&amp;$H$1),$A26,'Текущий год'!$FC$11:INDIRECT("'Текущий год'!FC"&amp;$H$1))</f>
        <v>0</v>
      </c>
      <c r="C26" s="202" t="s">
        <v>916</v>
      </c>
      <c r="D26" s="238">
        <f ca="1">SUMIF('Текущий год'!$EZ$11:INDIRECT("'Текущий год'!EZ"&amp;$H$1),$C26,'Текущий год'!$FA$11:INDIRECT("'Текущий год'!FA"&amp;$H$1))</f>
        <v>0</v>
      </c>
      <c r="E26" s="202" t="str">
        <f>'Текущий год'!GH7</f>
        <v>Подрядчик по ЭБ и ЗБС 24</v>
      </c>
      <c r="F26" s="238">
        <f ca="1">INDIRECT("'Текущий год'!GH"&amp;($H$1+1))</f>
        <v>0</v>
      </c>
      <c r="G26" s="202"/>
      <c r="H26" s="238"/>
      <c r="I26" s="202"/>
      <c r="J26" s="202"/>
      <c r="K26" s="202"/>
      <c r="L26" s="203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4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</row>
    <row r="27" spans="1:56" s="205" customFormat="1" ht="15.75" thickBot="1" x14ac:dyDescent="0.3">
      <c r="A27" s="202" t="str">
        <f t="shared" si="0"/>
        <v>Подрядчик по ЭБ и ЗБС 25</v>
      </c>
      <c r="B27" s="238">
        <f ca="1">SUMIF('Текущий год'!$FB$11:INDIRECT("'Текущий год'!FB"&amp;$H$1),$A27,'Текущий год'!$FC$11:INDIRECT("'Текущий год'!FC"&amp;$H$1))</f>
        <v>0</v>
      </c>
      <c r="C27" s="202" t="s">
        <v>917</v>
      </c>
      <c r="D27" s="238">
        <f ca="1">SUMIF('Текущий год'!$EZ$11:INDIRECT("'Текущий год'!EZ"&amp;$H$1),$C27,'Текущий год'!$FA$11:INDIRECT("'Текущий год'!FA"&amp;$H$1))</f>
        <v>0</v>
      </c>
      <c r="E27" s="202" t="str">
        <f>'Текущий год'!GI7</f>
        <v>Подрядчик по ЭБ и ЗБС 25</v>
      </c>
      <c r="F27" s="238">
        <f ca="1">INDIRECT("'Текущий год'!GI"&amp;($H$1+1))</f>
        <v>0</v>
      </c>
      <c r="G27" s="202"/>
      <c r="H27" s="238"/>
      <c r="I27" s="202"/>
      <c r="J27" s="202"/>
      <c r="K27" s="202"/>
      <c r="L27" s="203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4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</row>
    <row r="28" spans="1:56" s="205" customFormat="1" ht="15.75" hidden="1" outlineLevel="1" thickBot="1" x14ac:dyDescent="0.3">
      <c r="A28" s="202"/>
      <c r="B28" s="238"/>
      <c r="C28" s="202"/>
      <c r="D28" s="238"/>
      <c r="E28" s="202"/>
      <c r="F28" s="238"/>
      <c r="G28" s="202"/>
      <c r="H28" s="238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4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</row>
    <row r="29" spans="1:56" s="205" customFormat="1" ht="15.75" hidden="1" outlineLevel="1" thickBot="1" x14ac:dyDescent="0.3">
      <c r="A29" s="202"/>
      <c r="B29" s="238"/>
      <c r="C29" s="202"/>
      <c r="D29" s="238"/>
      <c r="E29" s="202"/>
      <c r="F29" s="238"/>
      <c r="G29" s="202"/>
      <c r="H29" s="238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4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</row>
    <row r="30" spans="1:56" s="205" customFormat="1" ht="15.75" hidden="1" outlineLevel="1" thickBot="1" x14ac:dyDescent="0.3">
      <c r="A30" s="202"/>
      <c r="B30" s="238"/>
      <c r="C30" s="202"/>
      <c r="D30" s="238"/>
      <c r="E30" s="202"/>
      <c r="F30" s="238"/>
      <c r="G30" s="202"/>
      <c r="H30" s="238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4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</row>
    <row r="31" spans="1:56" s="205" customFormat="1" ht="15.75" hidden="1" outlineLevel="1" thickBot="1" x14ac:dyDescent="0.3">
      <c r="A31" s="202"/>
      <c r="B31" s="238"/>
      <c r="C31" s="202"/>
      <c r="D31" s="238"/>
      <c r="E31" s="202"/>
      <c r="F31" s="238"/>
      <c r="G31" s="202"/>
      <c r="H31" s="238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4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</row>
    <row r="32" spans="1:56" s="205" customFormat="1" ht="15.75" hidden="1" outlineLevel="1" thickBot="1" x14ac:dyDescent="0.3">
      <c r="A32" s="202"/>
      <c r="B32" s="238"/>
      <c r="C32" s="202"/>
      <c r="D32" s="238"/>
      <c r="E32" s="202"/>
      <c r="F32" s="238"/>
      <c r="G32" s="202"/>
      <c r="H32" s="238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4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</row>
    <row r="33" spans="1:56" s="205" customFormat="1" ht="15.75" hidden="1" outlineLevel="1" thickBot="1" x14ac:dyDescent="0.3">
      <c r="A33" s="202"/>
      <c r="B33" s="238"/>
      <c r="C33" s="202"/>
      <c r="D33" s="238"/>
      <c r="E33" s="202"/>
      <c r="F33" s="238"/>
      <c r="G33" s="202"/>
      <c r="H33" s="238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4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</row>
    <row r="34" spans="1:56" s="205" customFormat="1" ht="15.75" hidden="1" outlineLevel="1" thickBot="1" x14ac:dyDescent="0.3">
      <c r="A34" s="206"/>
      <c r="B34" s="239"/>
      <c r="C34" s="206"/>
      <c r="D34" s="239"/>
      <c r="E34" s="206"/>
      <c r="F34" s="239"/>
      <c r="G34" s="206"/>
      <c r="H34" s="239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7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</row>
    <row r="35" spans="1:56" s="205" customFormat="1" ht="15.75" collapsed="1" thickBot="1" x14ac:dyDescent="0.3">
      <c r="A35" s="208" t="s">
        <v>918</v>
      </c>
      <c r="B35" s="240">
        <f ca="1">SUM(B3:B34)</f>
        <v>0</v>
      </c>
      <c r="C35" s="209"/>
      <c r="D35" s="240">
        <f ca="1">SUM(D3:D34)</f>
        <v>0</v>
      </c>
      <c r="E35" s="209"/>
      <c r="F35" s="240">
        <f ca="1">SUM(F3:F34)</f>
        <v>0</v>
      </c>
      <c r="G35" s="209"/>
      <c r="H35" s="240">
        <f ca="1">SUM(H3:H34)</f>
        <v>0</v>
      </c>
      <c r="I35" s="209"/>
      <c r="J35" s="209">
        <f ca="1">SUM(J3:J34)</f>
        <v>0</v>
      </c>
      <c r="K35" s="209"/>
      <c r="L35" s="209">
        <f ca="1">SUM(L3:L34)</f>
        <v>0</v>
      </c>
      <c r="M35" s="209"/>
      <c r="N35" s="209">
        <f ca="1">SUM(N3:N34)</f>
        <v>0</v>
      </c>
      <c r="O35" s="209"/>
      <c r="P35" s="209">
        <f ca="1">SUM(P3:P34)</f>
        <v>0</v>
      </c>
      <c r="Q35" s="209"/>
      <c r="R35" s="209">
        <f ca="1">SUM(R3:R34)</f>
        <v>0</v>
      </c>
      <c r="S35" s="209"/>
      <c r="T35" s="209">
        <f ca="1">SUM(T3:T34)</f>
        <v>0</v>
      </c>
      <c r="U35" s="209"/>
      <c r="V35" s="209">
        <f ca="1">SUM(V3:V34)</f>
        <v>0</v>
      </c>
      <c r="W35" s="209"/>
      <c r="X35" s="209">
        <f ca="1">SUM(X3:X34)</f>
        <v>0</v>
      </c>
      <c r="Y35" s="209"/>
      <c r="Z35" s="209">
        <f ca="1">SUM(Z3:Z34)</f>
        <v>0</v>
      </c>
      <c r="AA35" s="209"/>
      <c r="AB35" s="209">
        <f ca="1">SUM(AB3:AB34)</f>
        <v>0</v>
      </c>
      <c r="AC35" s="209"/>
      <c r="AD35" s="209">
        <f ca="1">SUM(AD3:AD34)</f>
        <v>0</v>
      </c>
      <c r="AE35" s="209"/>
      <c r="AF35" s="209">
        <f ca="1">SUM(AF3:AF34)</f>
        <v>0</v>
      </c>
      <c r="AG35" s="209"/>
      <c r="AH35" s="209">
        <f ca="1">SUM(AH3:AH34)</f>
        <v>0</v>
      </c>
      <c r="AI35" s="209"/>
      <c r="AJ35" s="209">
        <f ca="1">SUM(AJ3:AJ34)</f>
        <v>0</v>
      </c>
      <c r="AK35" s="209"/>
      <c r="AL35" s="209">
        <f ca="1">SUM(AL3:AL34)</f>
        <v>0</v>
      </c>
      <c r="AM35" s="209"/>
      <c r="AN35" s="209">
        <f ca="1">SUM(AN3:AN34)</f>
        <v>0</v>
      </c>
      <c r="AO35" s="209"/>
      <c r="AP35" s="209">
        <f ca="1">SUM(AP3:AP34)</f>
        <v>0</v>
      </c>
      <c r="AQ35" s="209"/>
      <c r="AR35" s="209">
        <f ca="1">SUM(AR3:AR34)</f>
        <v>0</v>
      </c>
      <c r="AS35" s="209"/>
      <c r="AT35" s="209">
        <f ca="1">SUM(AT3:AT34)</f>
        <v>0</v>
      </c>
      <c r="AU35" s="209"/>
      <c r="AV35" s="209">
        <f ca="1">SUM(AV3:AV34)</f>
        <v>0</v>
      </c>
      <c r="AW35" s="209"/>
      <c r="AX35" s="209">
        <f ca="1">SUM(AX3:AX34)</f>
        <v>0</v>
      </c>
      <c r="AY35" s="209"/>
      <c r="AZ35" s="210">
        <f ca="1">SUM(AZ3:AZ34)</f>
        <v>0</v>
      </c>
      <c r="BA35" s="209"/>
      <c r="BB35" s="209">
        <f ca="1">SUM(BB3:BB34)</f>
        <v>0</v>
      </c>
      <c r="BC35" s="209"/>
      <c r="BD35" s="210">
        <f ca="1">SUM(BD3:BD34)</f>
        <v>0</v>
      </c>
    </row>
    <row r="37" spans="1:56" x14ac:dyDescent="0.25">
      <c r="A37" s="236" t="s">
        <v>1</v>
      </c>
      <c r="B37" s="211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S37" s="75"/>
      <c r="T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</row>
    <row r="38" spans="1:56" s="205" customFormat="1" x14ac:dyDescent="0.25"/>
    <row r="39" spans="1:56" s="205" customFormat="1" x14ac:dyDescent="0.25"/>
    <row r="40" spans="1:56" s="205" customFormat="1" x14ac:dyDescent="0.25"/>
    <row r="41" spans="1:56" s="205" customFormat="1" x14ac:dyDescent="0.25"/>
    <row r="42" spans="1:56" s="205" customFormat="1" x14ac:dyDescent="0.25"/>
    <row r="43" spans="1:56" s="205" customFormat="1" x14ac:dyDescent="0.25"/>
    <row r="44" spans="1:56" s="205" customFormat="1" x14ac:dyDescent="0.25"/>
    <row r="45" spans="1:56" s="205" customFormat="1" x14ac:dyDescent="0.25"/>
    <row r="46" spans="1:56" s="205" customFormat="1" x14ac:dyDescent="0.25"/>
    <row r="47" spans="1:56" s="205" customFormat="1" x14ac:dyDescent="0.25"/>
    <row r="48" spans="1:56" s="205" customFormat="1" x14ac:dyDescent="0.25"/>
    <row r="49" s="205" customFormat="1" x14ac:dyDescent="0.25"/>
    <row r="50" s="205" customFormat="1" x14ac:dyDescent="0.25"/>
    <row r="51" s="205" customFormat="1" x14ac:dyDescent="0.25"/>
    <row r="52" s="205" customFormat="1" x14ac:dyDescent="0.25"/>
    <row r="53" s="205" customFormat="1" x14ac:dyDescent="0.25"/>
    <row r="54" s="205" customFormat="1" x14ac:dyDescent="0.25"/>
    <row r="55" s="205" customFormat="1" x14ac:dyDescent="0.25"/>
    <row r="56" s="205" customFormat="1" x14ac:dyDescent="0.25"/>
    <row r="57" s="205" customFormat="1" x14ac:dyDescent="0.25"/>
    <row r="58" s="205" customFormat="1" x14ac:dyDescent="0.25"/>
    <row r="59" s="205" customFormat="1" x14ac:dyDescent="0.25"/>
    <row r="60" s="205" customFormat="1" x14ac:dyDescent="0.25"/>
    <row r="61" s="205" customFormat="1" x14ac:dyDescent="0.25"/>
    <row r="62" s="205" customFormat="1" x14ac:dyDescent="0.25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rgb="FFFF0000"/>
  </sheetPr>
  <dimension ref="A1:UQ10"/>
  <sheetViews>
    <sheetView zoomScale="55" zoomScaleNormal="55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A3" sqref="A3"/>
    </sheetView>
  </sheetViews>
  <sheetFormatPr defaultRowHeight="15" outlineLevelCol="1" x14ac:dyDescent="0.25"/>
  <cols>
    <col min="1" max="1" width="18.85546875" style="9" customWidth="1"/>
    <col min="2" max="2" width="32.28515625" style="9" customWidth="1"/>
    <col min="3" max="3" width="14" style="9" customWidth="1"/>
    <col min="4" max="4" width="24" style="9" bestFit="1" customWidth="1"/>
    <col min="5" max="5" width="22" style="9" customWidth="1"/>
    <col min="6" max="7" width="18.140625" style="9" customWidth="1"/>
    <col min="8" max="8" width="19.42578125" style="9" customWidth="1"/>
    <col min="9" max="10" width="18.140625" style="9" customWidth="1"/>
    <col min="11" max="11" width="21.140625" style="295" customWidth="1"/>
    <col min="12" max="14" width="14" style="295" customWidth="1"/>
    <col min="15" max="15" width="18.7109375" style="344" customWidth="1"/>
    <col min="16" max="16" width="18.7109375" style="275" customWidth="1"/>
    <col min="17" max="17" width="18.7109375" style="344" customWidth="1"/>
    <col min="18" max="18" width="27" style="276" customWidth="1"/>
    <col min="19" max="19" width="19.140625" style="295" customWidth="1"/>
    <col min="20" max="25" width="19.140625" style="295" customWidth="1" outlineLevel="1"/>
    <col min="26" max="26" width="19.140625" style="344" customWidth="1"/>
    <col min="27" max="51" width="19.140625" style="295" customWidth="1" outlineLevel="1"/>
    <col min="52" max="52" width="22.140625" style="344" customWidth="1"/>
    <col min="53" max="53" width="19.140625" style="295" customWidth="1"/>
    <col min="54" max="73" width="19.140625" style="295" customWidth="1" outlineLevel="1"/>
    <col min="74" max="74" width="22.140625" style="344" customWidth="1"/>
    <col min="75" max="94" width="19.140625" style="285" customWidth="1" outlineLevel="1"/>
    <col min="95" max="95" width="22.140625" style="343" customWidth="1"/>
    <col min="96" max="115" width="19.140625" style="295" customWidth="1" outlineLevel="1"/>
    <col min="116" max="116" width="22.140625" style="344" customWidth="1"/>
    <col min="117" max="136" width="19.140625" style="295" customWidth="1" outlineLevel="1"/>
    <col min="137" max="137" width="22.140625" style="344" customWidth="1"/>
    <col min="138" max="157" width="19.140625" style="295" customWidth="1" outlineLevel="1"/>
    <col min="158" max="158" width="22.140625" style="344" customWidth="1"/>
    <col min="159" max="178" width="19.140625" style="295" customWidth="1" outlineLevel="1"/>
    <col min="179" max="179" width="22.140625" style="344" customWidth="1"/>
    <col min="180" max="199" width="19.140625" style="295" customWidth="1" outlineLevel="1"/>
    <col min="200" max="200" width="22.140625" style="344" customWidth="1"/>
    <col min="201" max="220" width="19.140625" style="295" customWidth="1" outlineLevel="1"/>
    <col min="221" max="221" width="22.140625" style="344" customWidth="1"/>
    <col min="222" max="241" width="19.140625" style="295" customWidth="1" outlineLevel="1"/>
    <col min="242" max="242" width="22.140625" style="344" customWidth="1"/>
    <col min="243" max="262" width="19.140625" style="295" customWidth="1" outlineLevel="1"/>
    <col min="263" max="263" width="22.140625" style="344" customWidth="1"/>
    <col min="264" max="283" width="19.140625" style="295" customWidth="1" outlineLevel="1"/>
    <col min="284" max="284" width="22.140625" style="344" customWidth="1"/>
    <col min="285" max="304" width="19.140625" style="295" customWidth="1" outlineLevel="1"/>
    <col min="305" max="305" width="22.140625" style="344" customWidth="1"/>
    <col min="306" max="325" width="19.140625" style="295" customWidth="1" outlineLevel="1"/>
    <col min="326" max="326" width="22.140625" style="344" customWidth="1"/>
    <col min="327" max="327" width="19.140625" style="295" customWidth="1" collapsed="1"/>
    <col min="328" max="328" width="19.140625" style="295" customWidth="1"/>
    <col min="329" max="348" width="19.140625" style="295" customWidth="1" outlineLevel="1"/>
    <col min="349" max="349" width="22.140625" style="344" customWidth="1"/>
    <col min="350" max="350" width="19.140625" style="295" customWidth="1"/>
    <col min="351" max="370" width="19.140625" style="295" customWidth="1" outlineLevel="1"/>
    <col min="371" max="371" width="22.140625" style="344" customWidth="1"/>
    <col min="372" max="372" width="19.140625" style="295" customWidth="1"/>
    <col min="373" max="373" width="19.140625" style="344" customWidth="1"/>
    <col min="374" max="393" width="19.140625" style="295" customWidth="1" outlineLevel="1"/>
    <col min="394" max="394" width="22.140625" style="344" customWidth="1"/>
    <col min="395" max="414" width="19.140625" style="295" customWidth="1" outlineLevel="1"/>
    <col min="415" max="415" width="22.140625" style="344" customWidth="1"/>
    <col min="416" max="435" width="19.140625" style="295" customWidth="1" outlineLevel="1"/>
    <col min="436" max="436" width="22.140625" style="344" customWidth="1"/>
    <col min="437" max="456" width="19.140625" style="295" customWidth="1" outlineLevel="1"/>
    <col min="457" max="457" width="22.140625" style="344" customWidth="1"/>
    <col min="458" max="477" width="19.140625" style="295" customWidth="1" outlineLevel="1"/>
    <col min="478" max="478" width="22.140625" style="344" customWidth="1"/>
    <col min="479" max="498" width="19.140625" style="295" customWidth="1" outlineLevel="1"/>
    <col min="499" max="499" width="22.140625" style="344" customWidth="1"/>
    <col min="500" max="519" width="19.140625" style="295" customWidth="1" outlineLevel="1"/>
    <col min="520" max="520" width="22.140625" style="344" customWidth="1"/>
    <col min="521" max="540" width="19.140625" style="295" customWidth="1" outlineLevel="1"/>
    <col min="541" max="541" width="22.140625" style="344" customWidth="1"/>
    <col min="542" max="542" width="19.140625" style="295" customWidth="1"/>
    <col min="543" max="547" width="19.140625" style="295" customWidth="1" outlineLevel="1"/>
    <col min="548" max="548" width="19.140625" style="344" customWidth="1"/>
    <col min="549" max="562" width="19.140625" style="295" customWidth="1" outlineLevel="1"/>
    <col min="563" max="563" width="22.140625" style="344" customWidth="1"/>
    <col min="564" max="16384" width="9.140625" style="1"/>
  </cols>
  <sheetData>
    <row r="1" spans="1:563" s="114" customFormat="1" ht="26.25" x14ac:dyDescent="0.4">
      <c r="A1" s="277" t="str">
        <f>"Отчет по затратам, принятым к учету в прошлые годы по ЭБ и ЗБС по переходящим с прошлого года скважинам  по "&amp;'Текущий год'!A2</f>
        <v xml:space="preserve">Отчет по затратам, принятым к учету в прошлые годы по ЭБ и ЗБС по переходящим с прошлого года скважинам  по </v>
      </c>
      <c r="B1" s="230"/>
      <c r="C1" s="230"/>
      <c r="D1" s="230"/>
      <c r="E1" s="230"/>
      <c r="F1" s="230"/>
      <c r="G1" s="230"/>
      <c r="H1" s="230"/>
      <c r="I1" s="230"/>
      <c r="J1" s="230"/>
      <c r="K1" s="255"/>
      <c r="L1" s="255"/>
      <c r="M1" s="255"/>
      <c r="N1" s="255"/>
      <c r="O1" s="255"/>
      <c r="P1" s="259"/>
      <c r="Q1" s="255"/>
      <c r="R1" s="259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315"/>
      <c r="BX1" s="315"/>
      <c r="BY1" s="315"/>
      <c r="BZ1" s="315"/>
      <c r="CA1" s="315"/>
      <c r="CB1" s="315"/>
      <c r="CC1" s="315"/>
      <c r="CD1" s="315"/>
      <c r="CE1" s="315"/>
      <c r="CF1" s="315"/>
      <c r="CG1" s="315"/>
      <c r="CH1" s="315"/>
      <c r="CI1" s="315"/>
      <c r="CJ1" s="315"/>
      <c r="CK1" s="315"/>
      <c r="CL1" s="315"/>
      <c r="CM1" s="315"/>
      <c r="CN1" s="315"/>
      <c r="CO1" s="315"/>
      <c r="CP1" s="315"/>
      <c r="CQ1" s="315"/>
      <c r="CR1" s="255"/>
      <c r="CS1" s="255"/>
      <c r="CT1" s="255"/>
      <c r="CU1" s="255"/>
      <c r="CV1" s="255"/>
      <c r="CW1" s="255"/>
      <c r="CX1" s="255"/>
      <c r="CY1" s="255"/>
      <c r="CZ1" s="255"/>
      <c r="DA1" s="255"/>
      <c r="DB1" s="255"/>
      <c r="DC1" s="255"/>
      <c r="DD1" s="255"/>
      <c r="DE1" s="255"/>
      <c r="DF1" s="255"/>
      <c r="DG1" s="255"/>
      <c r="DH1" s="255"/>
      <c r="DI1" s="255"/>
      <c r="DJ1" s="255"/>
      <c r="DK1" s="255"/>
      <c r="DL1" s="255"/>
      <c r="DM1" s="255"/>
      <c r="DN1" s="255"/>
      <c r="DO1" s="255"/>
      <c r="DP1" s="255"/>
      <c r="DQ1" s="255"/>
      <c r="DR1" s="255"/>
      <c r="DS1" s="255"/>
      <c r="DT1" s="255"/>
      <c r="DU1" s="255"/>
      <c r="DV1" s="255"/>
      <c r="DW1" s="255"/>
      <c r="DX1" s="255"/>
      <c r="DY1" s="255"/>
      <c r="DZ1" s="255"/>
      <c r="EA1" s="255"/>
      <c r="EB1" s="255"/>
      <c r="EC1" s="255"/>
      <c r="ED1" s="255"/>
      <c r="EE1" s="255"/>
      <c r="EF1" s="255"/>
      <c r="EG1" s="255"/>
      <c r="EH1" s="255"/>
      <c r="EI1" s="255"/>
      <c r="EJ1" s="255"/>
      <c r="EK1" s="255"/>
      <c r="EL1" s="255"/>
      <c r="EM1" s="255"/>
      <c r="EN1" s="255"/>
      <c r="EO1" s="255"/>
      <c r="EP1" s="255"/>
      <c r="EQ1" s="255"/>
      <c r="ER1" s="255"/>
      <c r="ES1" s="255"/>
      <c r="ET1" s="255"/>
      <c r="EU1" s="255"/>
      <c r="EV1" s="255"/>
      <c r="EW1" s="255"/>
      <c r="EX1" s="255"/>
      <c r="EY1" s="255"/>
      <c r="EZ1" s="255"/>
      <c r="FA1" s="255"/>
      <c r="FB1" s="255"/>
      <c r="FC1" s="255"/>
      <c r="FD1" s="255"/>
      <c r="FE1" s="255"/>
      <c r="FF1" s="255"/>
      <c r="FG1" s="255"/>
      <c r="FH1" s="255"/>
      <c r="FI1" s="255"/>
      <c r="FJ1" s="255"/>
      <c r="FK1" s="255"/>
      <c r="FL1" s="255"/>
      <c r="FM1" s="255"/>
      <c r="FN1" s="255"/>
      <c r="FO1" s="255"/>
      <c r="FP1" s="255"/>
      <c r="FQ1" s="255"/>
      <c r="FR1" s="255"/>
      <c r="FS1" s="255"/>
      <c r="FT1" s="255"/>
      <c r="FU1" s="255"/>
      <c r="FV1" s="255"/>
      <c r="FW1" s="255"/>
      <c r="FX1" s="255"/>
      <c r="FY1" s="255"/>
      <c r="FZ1" s="255"/>
      <c r="GA1" s="255"/>
      <c r="GB1" s="255"/>
      <c r="GC1" s="255"/>
      <c r="GD1" s="255"/>
      <c r="GE1" s="255"/>
      <c r="GF1" s="255"/>
      <c r="GG1" s="255"/>
      <c r="GH1" s="255"/>
      <c r="GI1" s="255"/>
      <c r="GJ1" s="255"/>
      <c r="GK1" s="255"/>
      <c r="GL1" s="255"/>
      <c r="GM1" s="255"/>
      <c r="GN1" s="255"/>
      <c r="GO1" s="255"/>
      <c r="GP1" s="255"/>
      <c r="GQ1" s="255"/>
      <c r="GR1" s="255"/>
      <c r="GS1" s="255"/>
      <c r="GT1" s="255"/>
      <c r="GU1" s="255"/>
      <c r="GV1" s="255"/>
      <c r="GW1" s="255"/>
      <c r="GX1" s="255"/>
      <c r="GY1" s="255"/>
      <c r="GZ1" s="255"/>
      <c r="HA1" s="255"/>
      <c r="HB1" s="255"/>
      <c r="HC1" s="255"/>
      <c r="HD1" s="255"/>
      <c r="HE1" s="255"/>
      <c r="HF1" s="255"/>
      <c r="HG1" s="255"/>
      <c r="HH1" s="255"/>
      <c r="HI1" s="255"/>
      <c r="HJ1" s="255"/>
      <c r="HK1" s="255"/>
      <c r="HL1" s="255"/>
      <c r="HM1" s="255"/>
      <c r="HN1" s="255"/>
      <c r="HO1" s="255"/>
      <c r="HP1" s="255"/>
      <c r="HQ1" s="255"/>
      <c r="HR1" s="255"/>
      <c r="HS1" s="255"/>
      <c r="HT1" s="255"/>
      <c r="HU1" s="255"/>
      <c r="HV1" s="255"/>
      <c r="HW1" s="255"/>
      <c r="HX1" s="255"/>
      <c r="HY1" s="255"/>
      <c r="HZ1" s="255"/>
      <c r="IA1" s="255"/>
      <c r="IB1" s="255"/>
      <c r="IC1" s="255"/>
      <c r="ID1" s="255"/>
      <c r="IE1" s="255"/>
      <c r="IF1" s="255"/>
      <c r="IG1" s="255"/>
      <c r="IH1" s="255"/>
      <c r="II1" s="255"/>
      <c r="IJ1" s="255"/>
      <c r="IK1" s="255"/>
      <c r="IL1" s="255"/>
      <c r="IM1" s="255"/>
      <c r="IN1" s="255"/>
      <c r="IO1" s="255"/>
      <c r="IP1" s="255"/>
      <c r="IQ1" s="255"/>
      <c r="IR1" s="255"/>
      <c r="IS1" s="255"/>
      <c r="IT1" s="255"/>
      <c r="IU1" s="255"/>
      <c r="IV1" s="255"/>
      <c r="IW1" s="255"/>
      <c r="IX1" s="255"/>
      <c r="IY1" s="255"/>
      <c r="IZ1" s="255"/>
      <c r="JA1" s="255"/>
      <c r="JB1" s="255"/>
      <c r="JC1" s="255"/>
      <c r="JD1" s="255"/>
      <c r="JE1" s="255"/>
      <c r="JF1" s="255"/>
      <c r="JG1" s="255"/>
      <c r="JH1" s="255"/>
      <c r="JI1" s="255"/>
      <c r="JJ1" s="255"/>
      <c r="JK1" s="255"/>
      <c r="JL1" s="255"/>
      <c r="JM1" s="255"/>
      <c r="JN1" s="255"/>
      <c r="JO1" s="255"/>
      <c r="JP1" s="255"/>
      <c r="JQ1" s="255"/>
      <c r="JR1" s="255"/>
      <c r="JS1" s="255"/>
      <c r="JT1" s="255"/>
      <c r="JU1" s="255"/>
      <c r="JV1" s="255"/>
      <c r="JW1" s="255"/>
      <c r="JX1" s="255"/>
      <c r="JY1" s="255"/>
      <c r="JZ1" s="255"/>
      <c r="KA1" s="255"/>
      <c r="KB1" s="255"/>
      <c r="KC1" s="255"/>
      <c r="KD1" s="255"/>
      <c r="KE1" s="255"/>
      <c r="KF1" s="255"/>
      <c r="KG1" s="255"/>
      <c r="KH1" s="255"/>
      <c r="KI1" s="255"/>
      <c r="KJ1" s="255"/>
      <c r="KK1" s="255"/>
      <c r="KL1" s="255"/>
      <c r="KM1" s="255"/>
      <c r="KN1" s="255"/>
      <c r="KO1" s="255"/>
      <c r="KP1" s="255"/>
      <c r="KQ1" s="255"/>
      <c r="KR1" s="255"/>
      <c r="KS1" s="255"/>
      <c r="KT1" s="255"/>
      <c r="KU1" s="255"/>
      <c r="KV1" s="255"/>
      <c r="KW1" s="255"/>
      <c r="KX1" s="255"/>
      <c r="KY1" s="255"/>
      <c r="KZ1" s="255"/>
      <c r="LA1" s="255"/>
      <c r="LB1" s="255"/>
      <c r="LC1" s="255"/>
      <c r="LD1" s="255"/>
      <c r="LE1" s="255"/>
      <c r="LF1" s="255"/>
      <c r="LG1" s="255"/>
      <c r="LH1" s="255"/>
      <c r="LI1" s="255"/>
      <c r="LJ1" s="255"/>
      <c r="LK1" s="255"/>
      <c r="LL1" s="255"/>
      <c r="LM1" s="255"/>
      <c r="LN1" s="255"/>
      <c r="LO1" s="255"/>
      <c r="LP1" s="255"/>
      <c r="LQ1" s="255"/>
      <c r="LR1" s="255"/>
      <c r="LS1" s="255"/>
      <c r="LT1" s="255"/>
      <c r="LU1" s="255"/>
      <c r="LV1" s="255"/>
      <c r="LW1" s="255"/>
      <c r="LX1" s="255"/>
      <c r="LY1" s="255"/>
      <c r="LZ1" s="255"/>
      <c r="MA1" s="255"/>
      <c r="MB1" s="255"/>
      <c r="MC1" s="255"/>
      <c r="MD1" s="255"/>
      <c r="ME1" s="255"/>
      <c r="MF1" s="255"/>
      <c r="MG1" s="255"/>
      <c r="MH1" s="255"/>
      <c r="MI1" s="255"/>
      <c r="MJ1" s="255"/>
      <c r="MK1" s="255"/>
      <c r="ML1" s="255"/>
      <c r="MM1" s="255"/>
      <c r="MN1" s="255"/>
      <c r="MO1" s="255"/>
      <c r="MP1" s="255"/>
      <c r="MQ1" s="255"/>
      <c r="MR1" s="255"/>
      <c r="MS1" s="255"/>
      <c r="MT1" s="255"/>
      <c r="MU1" s="255"/>
      <c r="MV1" s="255"/>
      <c r="MW1" s="255"/>
      <c r="MX1" s="255"/>
      <c r="MY1" s="255"/>
      <c r="MZ1" s="255"/>
      <c r="NA1" s="255"/>
      <c r="NB1" s="255"/>
      <c r="NC1" s="255"/>
      <c r="ND1" s="255"/>
      <c r="NE1" s="255"/>
      <c r="NF1" s="255"/>
      <c r="NG1" s="255"/>
      <c r="NH1" s="255"/>
      <c r="NI1" s="255"/>
      <c r="NJ1" s="255"/>
      <c r="NK1" s="255"/>
      <c r="NL1" s="255"/>
      <c r="NM1" s="255"/>
      <c r="NN1" s="255"/>
      <c r="NO1" s="255"/>
      <c r="NP1" s="255"/>
      <c r="NQ1" s="255"/>
      <c r="NR1" s="255"/>
      <c r="NS1" s="255"/>
      <c r="NT1" s="255"/>
      <c r="NU1" s="255"/>
      <c r="NV1" s="255"/>
      <c r="NW1" s="255"/>
      <c r="NX1" s="255"/>
      <c r="NY1" s="255"/>
      <c r="NZ1" s="255"/>
      <c r="OA1" s="255"/>
      <c r="OB1" s="255"/>
      <c r="OC1" s="255"/>
      <c r="OD1" s="255"/>
      <c r="OE1" s="255"/>
      <c r="OF1" s="255"/>
      <c r="OG1" s="255"/>
      <c r="OH1" s="255"/>
      <c r="OI1" s="255"/>
      <c r="OJ1" s="255"/>
      <c r="OK1" s="255"/>
      <c r="OL1" s="255"/>
      <c r="OM1" s="255"/>
      <c r="ON1" s="255"/>
      <c r="OO1" s="255"/>
      <c r="OP1" s="255"/>
      <c r="OQ1" s="255"/>
      <c r="OR1" s="255"/>
      <c r="OS1" s="255"/>
      <c r="OT1" s="255"/>
      <c r="OU1" s="255"/>
      <c r="OV1" s="255"/>
      <c r="OW1" s="255"/>
      <c r="OX1" s="255"/>
      <c r="OY1" s="255"/>
      <c r="OZ1" s="255"/>
      <c r="PA1" s="255"/>
      <c r="PB1" s="255"/>
      <c r="PC1" s="255"/>
      <c r="PD1" s="255"/>
      <c r="PE1" s="255"/>
      <c r="PF1" s="255"/>
      <c r="PG1" s="255"/>
      <c r="PH1" s="255"/>
      <c r="PI1" s="255"/>
      <c r="PJ1" s="255"/>
      <c r="PK1" s="255"/>
      <c r="PL1" s="255"/>
      <c r="PM1" s="255"/>
      <c r="PN1" s="255"/>
      <c r="PO1" s="255"/>
      <c r="PP1" s="255"/>
      <c r="PQ1" s="255"/>
      <c r="PR1" s="255"/>
      <c r="PS1" s="255"/>
      <c r="PT1" s="255"/>
      <c r="PU1" s="255"/>
      <c r="PV1" s="255"/>
      <c r="PW1" s="255"/>
      <c r="PX1" s="255"/>
      <c r="PY1" s="255"/>
      <c r="PZ1" s="255"/>
      <c r="QA1" s="255"/>
      <c r="QB1" s="255"/>
      <c r="QC1" s="255"/>
      <c r="QD1" s="255"/>
      <c r="QE1" s="255"/>
      <c r="QF1" s="255"/>
      <c r="QG1" s="255"/>
      <c r="QH1" s="255"/>
      <c r="QI1" s="255"/>
      <c r="QJ1" s="255"/>
      <c r="QK1" s="255"/>
      <c r="QL1" s="255"/>
      <c r="QM1" s="255"/>
      <c r="QN1" s="255"/>
      <c r="QO1" s="255"/>
      <c r="QP1" s="255"/>
      <c r="QQ1" s="255"/>
      <c r="QR1" s="255"/>
      <c r="QS1" s="255"/>
      <c r="QT1" s="255"/>
      <c r="QU1" s="255"/>
      <c r="QV1" s="255"/>
      <c r="QW1" s="255"/>
      <c r="QX1" s="255"/>
      <c r="QY1" s="255"/>
      <c r="QZ1" s="255"/>
      <c r="RA1" s="255"/>
      <c r="RB1" s="255"/>
      <c r="RC1" s="255"/>
      <c r="RD1" s="255"/>
      <c r="RE1" s="255"/>
      <c r="RF1" s="255"/>
      <c r="RG1" s="255"/>
      <c r="RH1" s="255"/>
      <c r="RI1" s="255"/>
      <c r="RJ1" s="255"/>
      <c r="RK1" s="255"/>
      <c r="RL1" s="255"/>
      <c r="RM1" s="255"/>
      <c r="RN1" s="255"/>
      <c r="RO1" s="255"/>
      <c r="RP1" s="255"/>
      <c r="RQ1" s="255"/>
      <c r="RR1" s="255"/>
      <c r="RS1" s="255"/>
      <c r="RT1" s="255"/>
      <c r="RU1" s="255"/>
      <c r="RV1" s="255"/>
      <c r="RW1" s="255"/>
      <c r="RX1" s="255"/>
      <c r="RY1" s="255"/>
      <c r="RZ1" s="255"/>
      <c r="SA1" s="255"/>
      <c r="SB1" s="255"/>
      <c r="SC1" s="255"/>
      <c r="SD1" s="255"/>
      <c r="SE1" s="255"/>
      <c r="SF1" s="255"/>
      <c r="SG1" s="255"/>
      <c r="SH1" s="255"/>
      <c r="SI1" s="255"/>
      <c r="SJ1" s="255"/>
      <c r="SK1" s="255"/>
      <c r="SL1" s="255"/>
      <c r="SM1" s="255"/>
      <c r="SN1" s="255"/>
      <c r="SO1" s="255"/>
      <c r="SP1" s="255"/>
      <c r="SQ1" s="255"/>
      <c r="SR1" s="255"/>
      <c r="SS1" s="255"/>
      <c r="ST1" s="255"/>
      <c r="SU1" s="255"/>
      <c r="SV1" s="255"/>
      <c r="SW1" s="255"/>
      <c r="SX1" s="255"/>
      <c r="SY1" s="255"/>
      <c r="SZ1" s="255"/>
      <c r="TA1" s="255"/>
      <c r="TB1" s="255"/>
      <c r="TC1" s="255"/>
      <c r="TD1" s="255"/>
      <c r="TE1" s="255"/>
      <c r="TF1" s="255"/>
      <c r="TG1" s="255"/>
      <c r="TH1" s="255"/>
      <c r="TI1" s="255"/>
      <c r="TJ1" s="255"/>
      <c r="TK1" s="255"/>
      <c r="TL1" s="255"/>
      <c r="TM1" s="255"/>
      <c r="TN1" s="255"/>
      <c r="TO1" s="255"/>
      <c r="TP1" s="255"/>
      <c r="TQ1" s="255"/>
      <c r="TR1" s="255"/>
      <c r="TS1" s="255"/>
      <c r="TT1" s="255"/>
      <c r="TU1" s="255"/>
      <c r="TV1" s="255"/>
      <c r="TW1" s="255"/>
      <c r="TX1" s="255"/>
      <c r="TY1" s="255"/>
      <c r="TZ1" s="255"/>
      <c r="UA1" s="255"/>
      <c r="UB1" s="255"/>
      <c r="UC1" s="255"/>
      <c r="UD1" s="255"/>
      <c r="UE1" s="255"/>
      <c r="UF1" s="255"/>
      <c r="UG1" s="255"/>
      <c r="UH1" s="255"/>
      <c r="UI1" s="255"/>
      <c r="UJ1" s="255"/>
      <c r="UK1" s="255"/>
      <c r="UL1" s="255"/>
      <c r="UM1" s="255"/>
      <c r="UN1" s="255"/>
      <c r="UO1" s="255"/>
      <c r="UP1" s="255"/>
      <c r="UQ1" s="255"/>
    </row>
    <row r="2" spans="1:563" s="114" customFormat="1" ht="26.25" x14ac:dyDescent="0.4">
      <c r="A2" s="277"/>
      <c r="B2" s="230"/>
      <c r="C2" s="230"/>
      <c r="D2" s="230"/>
      <c r="E2" s="230"/>
      <c r="F2" s="230"/>
      <c r="G2" s="230"/>
      <c r="H2" s="230"/>
      <c r="I2" s="230"/>
      <c r="J2" s="230"/>
      <c r="K2" s="255"/>
      <c r="L2" s="255"/>
      <c r="M2" s="255"/>
      <c r="N2" s="255"/>
      <c r="O2" s="255"/>
      <c r="P2" s="259"/>
      <c r="Q2" s="255"/>
      <c r="R2" s="259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315"/>
      <c r="BX2" s="315"/>
      <c r="BY2" s="315"/>
      <c r="BZ2" s="315"/>
      <c r="CA2" s="315"/>
      <c r="CB2" s="315"/>
      <c r="CC2" s="315"/>
      <c r="CD2" s="315"/>
      <c r="CE2" s="315"/>
      <c r="CF2" s="315"/>
      <c r="CG2" s="315"/>
      <c r="CH2" s="315"/>
      <c r="CI2" s="315"/>
      <c r="CJ2" s="315"/>
      <c r="CK2" s="315"/>
      <c r="CL2" s="315"/>
      <c r="CM2" s="315"/>
      <c r="CN2" s="315"/>
      <c r="CO2" s="315"/>
      <c r="CP2" s="315"/>
      <c r="CQ2" s="31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255"/>
      <c r="NM2" s="255"/>
      <c r="NN2" s="255"/>
      <c r="NO2" s="255"/>
      <c r="NP2" s="255"/>
      <c r="NQ2" s="255"/>
      <c r="NR2" s="255"/>
      <c r="NS2" s="255"/>
      <c r="NT2" s="255"/>
      <c r="NU2" s="255"/>
      <c r="NV2" s="255"/>
      <c r="NW2" s="255"/>
      <c r="NX2" s="255"/>
      <c r="NY2" s="255"/>
      <c r="NZ2" s="255"/>
      <c r="OA2" s="255"/>
      <c r="OB2" s="255"/>
      <c r="OC2" s="255"/>
      <c r="OD2" s="255"/>
      <c r="OE2" s="255"/>
      <c r="OF2" s="255"/>
      <c r="OG2" s="255"/>
      <c r="OH2" s="255"/>
      <c r="OI2" s="255"/>
      <c r="OJ2" s="255"/>
      <c r="OK2" s="255"/>
      <c r="OL2" s="255"/>
      <c r="OM2" s="255"/>
      <c r="ON2" s="255"/>
      <c r="OO2" s="255"/>
      <c r="OP2" s="255"/>
      <c r="OQ2" s="255"/>
      <c r="OR2" s="255"/>
      <c r="OS2" s="255"/>
      <c r="OT2" s="255"/>
      <c r="OU2" s="255"/>
      <c r="OV2" s="255"/>
      <c r="OW2" s="255"/>
      <c r="OX2" s="255"/>
      <c r="OY2" s="255"/>
      <c r="OZ2" s="255"/>
      <c r="PA2" s="255"/>
      <c r="PB2" s="255"/>
      <c r="PC2" s="255"/>
      <c r="PD2" s="255"/>
      <c r="PE2" s="255"/>
      <c r="PF2" s="255"/>
      <c r="PG2" s="255"/>
      <c r="PH2" s="255"/>
      <c r="PI2" s="255"/>
      <c r="PJ2" s="255"/>
      <c r="PK2" s="255"/>
      <c r="PL2" s="255"/>
      <c r="PM2" s="255"/>
      <c r="PN2" s="255"/>
      <c r="PO2" s="255"/>
      <c r="PP2" s="255"/>
      <c r="PQ2" s="255"/>
      <c r="PR2" s="255"/>
      <c r="PS2" s="255"/>
      <c r="PT2" s="255"/>
      <c r="PU2" s="255"/>
      <c r="PV2" s="255"/>
      <c r="PW2" s="255"/>
      <c r="PX2" s="255"/>
      <c r="PY2" s="255"/>
      <c r="PZ2" s="255"/>
      <c r="QA2" s="255"/>
      <c r="QB2" s="255"/>
      <c r="QC2" s="255"/>
      <c r="QD2" s="255"/>
      <c r="QE2" s="255"/>
      <c r="QF2" s="255"/>
      <c r="QG2" s="255"/>
      <c r="QH2" s="255"/>
      <c r="QI2" s="255"/>
      <c r="QJ2" s="255"/>
      <c r="QK2" s="255"/>
      <c r="QL2" s="255"/>
      <c r="QM2" s="255"/>
      <c r="QN2" s="255"/>
      <c r="QO2" s="255"/>
      <c r="QP2" s="255"/>
      <c r="QQ2" s="255"/>
      <c r="QR2" s="255"/>
      <c r="QS2" s="255"/>
      <c r="QT2" s="255"/>
      <c r="QU2" s="255"/>
      <c r="QV2" s="255"/>
      <c r="QW2" s="255"/>
      <c r="QX2" s="255"/>
      <c r="QY2" s="255"/>
      <c r="QZ2" s="255"/>
      <c r="RA2" s="255"/>
      <c r="RB2" s="255"/>
      <c r="RC2" s="255"/>
      <c r="RD2" s="255"/>
      <c r="RE2" s="255"/>
      <c r="RF2" s="255"/>
      <c r="RG2" s="255"/>
      <c r="RH2" s="255"/>
      <c r="RI2" s="255"/>
      <c r="RJ2" s="255"/>
      <c r="RK2" s="255"/>
      <c r="RL2" s="255"/>
      <c r="RM2" s="255"/>
      <c r="RN2" s="255"/>
      <c r="RO2" s="255"/>
      <c r="RP2" s="255"/>
      <c r="RQ2" s="255"/>
      <c r="RR2" s="255"/>
      <c r="RS2" s="255"/>
      <c r="RT2" s="255"/>
      <c r="RU2" s="255"/>
      <c r="RV2" s="255"/>
      <c r="RW2" s="255"/>
      <c r="RX2" s="255"/>
      <c r="RY2" s="255"/>
      <c r="RZ2" s="255"/>
      <c r="SA2" s="255"/>
      <c r="SB2" s="255"/>
      <c r="SC2" s="255"/>
      <c r="SD2" s="255"/>
      <c r="SE2" s="255"/>
      <c r="SF2" s="255"/>
      <c r="SG2" s="255"/>
      <c r="SH2" s="255"/>
      <c r="SI2" s="255"/>
      <c r="SJ2" s="255"/>
      <c r="SK2" s="255"/>
      <c r="SL2" s="255"/>
      <c r="SM2" s="255"/>
      <c r="SN2" s="255"/>
      <c r="SO2" s="255"/>
      <c r="SP2" s="255"/>
      <c r="SQ2" s="255"/>
      <c r="SR2" s="255"/>
      <c r="SS2" s="255"/>
      <c r="ST2" s="255"/>
      <c r="SU2" s="255"/>
      <c r="SV2" s="255"/>
      <c r="SW2" s="255"/>
      <c r="SX2" s="255"/>
      <c r="SY2" s="255"/>
      <c r="SZ2" s="255"/>
      <c r="TA2" s="255"/>
      <c r="TB2" s="255"/>
      <c r="TC2" s="255"/>
      <c r="TD2" s="255"/>
      <c r="TE2" s="255"/>
      <c r="TF2" s="255"/>
      <c r="TG2" s="255"/>
      <c r="TH2" s="255"/>
      <c r="TI2" s="255"/>
      <c r="TJ2" s="255"/>
      <c r="TK2" s="255"/>
      <c r="TL2" s="255"/>
      <c r="TM2" s="255"/>
      <c r="TN2" s="255"/>
      <c r="TO2" s="255"/>
      <c r="TP2" s="255"/>
      <c r="TQ2" s="255"/>
      <c r="TR2" s="255"/>
      <c r="TS2" s="255"/>
      <c r="TT2" s="255"/>
      <c r="TU2" s="255"/>
      <c r="TV2" s="255"/>
      <c r="TW2" s="255"/>
      <c r="TX2" s="255"/>
      <c r="TY2" s="255"/>
      <c r="TZ2" s="255"/>
      <c r="UA2" s="255"/>
      <c r="UB2" s="255"/>
      <c r="UC2" s="255"/>
      <c r="UD2" s="255"/>
      <c r="UE2" s="255"/>
      <c r="UF2" s="255"/>
      <c r="UG2" s="255"/>
      <c r="UH2" s="255"/>
      <c r="UI2" s="255"/>
      <c r="UJ2" s="255"/>
      <c r="UK2" s="255"/>
      <c r="UL2" s="255"/>
      <c r="UM2" s="255"/>
      <c r="UN2" s="255"/>
      <c r="UO2" s="255"/>
      <c r="UP2" s="255"/>
      <c r="UQ2" s="255"/>
    </row>
    <row r="3" spans="1:563" s="115" customFormat="1" ht="15.75" thickBot="1" x14ac:dyDescent="0.3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90"/>
      <c r="L3" s="290"/>
      <c r="M3" s="290"/>
      <c r="N3" s="290"/>
      <c r="O3" s="337"/>
      <c r="P3" s="273"/>
      <c r="Q3" s="337"/>
      <c r="R3" s="274"/>
      <c r="S3" s="290"/>
      <c r="T3" s="290"/>
      <c r="U3" s="290"/>
      <c r="V3" s="290"/>
      <c r="W3" s="290"/>
      <c r="X3" s="290"/>
      <c r="Y3" s="290"/>
      <c r="Z3" s="337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0"/>
      <c r="AZ3" s="337"/>
      <c r="BA3" s="290"/>
      <c r="BB3" s="290"/>
      <c r="BC3" s="290"/>
      <c r="BD3" s="290"/>
      <c r="BE3" s="290"/>
      <c r="BF3" s="290"/>
      <c r="BG3" s="290"/>
      <c r="BH3" s="290"/>
      <c r="BI3" s="290"/>
      <c r="BJ3" s="290"/>
      <c r="BK3" s="290"/>
      <c r="BL3" s="290"/>
      <c r="BM3" s="290"/>
      <c r="BN3" s="290"/>
      <c r="BO3" s="290"/>
      <c r="BP3" s="290"/>
      <c r="BQ3" s="290"/>
      <c r="BR3" s="290"/>
      <c r="BS3" s="290"/>
      <c r="BT3" s="290"/>
      <c r="BU3" s="290"/>
      <c r="BV3" s="337"/>
      <c r="BW3" s="280"/>
      <c r="BX3" s="280"/>
      <c r="BY3" s="280"/>
      <c r="BZ3" s="280"/>
      <c r="CA3" s="280"/>
      <c r="CB3" s="280"/>
      <c r="CC3" s="280"/>
      <c r="CD3" s="280"/>
      <c r="CE3" s="280"/>
      <c r="CF3" s="280"/>
      <c r="CG3" s="280"/>
      <c r="CH3" s="280"/>
      <c r="CI3" s="280"/>
      <c r="CJ3" s="280"/>
      <c r="CK3" s="280"/>
      <c r="CL3" s="280"/>
      <c r="CM3" s="280"/>
      <c r="CN3" s="280"/>
      <c r="CO3" s="280"/>
      <c r="CP3" s="280"/>
      <c r="CQ3" s="336"/>
      <c r="CR3" s="290"/>
      <c r="CS3" s="290"/>
      <c r="CT3" s="290"/>
      <c r="CU3" s="290"/>
      <c r="CV3" s="290"/>
      <c r="CW3" s="290"/>
      <c r="CX3" s="290"/>
      <c r="CY3" s="290"/>
      <c r="CZ3" s="290"/>
      <c r="DA3" s="290"/>
      <c r="DB3" s="290"/>
      <c r="DC3" s="290"/>
      <c r="DD3" s="290"/>
      <c r="DE3" s="290"/>
      <c r="DF3" s="290"/>
      <c r="DG3" s="290"/>
      <c r="DH3" s="290"/>
      <c r="DI3" s="290"/>
      <c r="DJ3" s="290"/>
      <c r="DK3" s="290"/>
      <c r="DL3" s="337"/>
      <c r="DM3" s="290"/>
      <c r="DN3" s="290"/>
      <c r="DO3" s="290"/>
      <c r="DP3" s="290"/>
      <c r="DQ3" s="290"/>
      <c r="DR3" s="290"/>
      <c r="DS3" s="290"/>
      <c r="DT3" s="290"/>
      <c r="DU3" s="290"/>
      <c r="DV3" s="290"/>
      <c r="DW3" s="290"/>
      <c r="DX3" s="290"/>
      <c r="DY3" s="290"/>
      <c r="DZ3" s="290"/>
      <c r="EA3" s="290"/>
      <c r="EB3" s="290"/>
      <c r="EC3" s="290"/>
      <c r="ED3" s="290"/>
      <c r="EE3" s="290"/>
      <c r="EF3" s="290"/>
      <c r="EG3" s="337"/>
      <c r="EH3" s="290"/>
      <c r="EI3" s="290"/>
      <c r="EJ3" s="290"/>
      <c r="EK3" s="290"/>
      <c r="EL3" s="290"/>
      <c r="EM3" s="290"/>
      <c r="EN3" s="290"/>
      <c r="EO3" s="290"/>
      <c r="EP3" s="290"/>
      <c r="EQ3" s="290"/>
      <c r="ER3" s="290"/>
      <c r="ES3" s="290"/>
      <c r="ET3" s="290"/>
      <c r="EU3" s="290"/>
      <c r="EV3" s="290"/>
      <c r="EW3" s="290"/>
      <c r="EX3" s="290"/>
      <c r="EY3" s="290"/>
      <c r="EZ3" s="290"/>
      <c r="FA3" s="290"/>
      <c r="FB3" s="337"/>
      <c r="FC3" s="290"/>
      <c r="FD3" s="290"/>
      <c r="FE3" s="290"/>
      <c r="FF3" s="290"/>
      <c r="FG3" s="290"/>
      <c r="FH3" s="290"/>
      <c r="FI3" s="290"/>
      <c r="FJ3" s="290"/>
      <c r="FK3" s="290"/>
      <c r="FL3" s="290"/>
      <c r="FM3" s="290"/>
      <c r="FN3" s="290"/>
      <c r="FO3" s="290"/>
      <c r="FP3" s="290"/>
      <c r="FQ3" s="290"/>
      <c r="FR3" s="290"/>
      <c r="FS3" s="290"/>
      <c r="FT3" s="290"/>
      <c r="FU3" s="290"/>
      <c r="FV3" s="290"/>
      <c r="FW3" s="337"/>
      <c r="FX3" s="290"/>
      <c r="FY3" s="290"/>
      <c r="FZ3" s="290"/>
      <c r="GA3" s="290"/>
      <c r="GB3" s="290"/>
      <c r="GC3" s="290"/>
      <c r="GD3" s="290"/>
      <c r="GE3" s="290"/>
      <c r="GF3" s="290"/>
      <c r="GG3" s="290"/>
      <c r="GH3" s="290"/>
      <c r="GI3" s="290"/>
      <c r="GJ3" s="290"/>
      <c r="GK3" s="290"/>
      <c r="GL3" s="290"/>
      <c r="GM3" s="290"/>
      <c r="GN3" s="290"/>
      <c r="GO3" s="290"/>
      <c r="GP3" s="290"/>
      <c r="GQ3" s="290"/>
      <c r="GR3" s="337"/>
      <c r="GS3" s="290"/>
      <c r="GT3" s="290"/>
      <c r="GU3" s="290"/>
      <c r="GV3" s="290"/>
      <c r="GW3" s="290"/>
      <c r="GX3" s="290"/>
      <c r="GY3" s="290"/>
      <c r="GZ3" s="290"/>
      <c r="HA3" s="290"/>
      <c r="HB3" s="290"/>
      <c r="HC3" s="290"/>
      <c r="HD3" s="290"/>
      <c r="HE3" s="290"/>
      <c r="HF3" s="290"/>
      <c r="HG3" s="290"/>
      <c r="HH3" s="290"/>
      <c r="HI3" s="290"/>
      <c r="HJ3" s="290"/>
      <c r="HK3" s="290"/>
      <c r="HL3" s="290"/>
      <c r="HM3" s="337"/>
      <c r="HN3" s="290"/>
      <c r="HO3" s="290"/>
      <c r="HP3" s="290"/>
      <c r="HQ3" s="290"/>
      <c r="HR3" s="290"/>
      <c r="HS3" s="290"/>
      <c r="HT3" s="290"/>
      <c r="HU3" s="290"/>
      <c r="HV3" s="290"/>
      <c r="HW3" s="290"/>
      <c r="HX3" s="290"/>
      <c r="HY3" s="290"/>
      <c r="HZ3" s="290"/>
      <c r="IA3" s="290"/>
      <c r="IB3" s="290"/>
      <c r="IC3" s="290"/>
      <c r="ID3" s="290"/>
      <c r="IE3" s="290"/>
      <c r="IF3" s="290"/>
      <c r="IG3" s="290"/>
      <c r="IH3" s="337"/>
      <c r="II3" s="290"/>
      <c r="IJ3" s="290"/>
      <c r="IK3" s="290"/>
      <c r="IL3" s="290"/>
      <c r="IM3" s="290"/>
      <c r="IN3" s="290"/>
      <c r="IO3" s="290"/>
      <c r="IP3" s="290"/>
      <c r="IQ3" s="290"/>
      <c r="IR3" s="290"/>
      <c r="IS3" s="290"/>
      <c r="IT3" s="290"/>
      <c r="IU3" s="290"/>
      <c r="IV3" s="290"/>
      <c r="IW3" s="290"/>
      <c r="IX3" s="290"/>
      <c r="IY3" s="290"/>
      <c r="IZ3" s="290"/>
      <c r="JA3" s="290"/>
      <c r="JB3" s="290"/>
      <c r="JC3" s="337"/>
      <c r="JD3" s="290"/>
      <c r="JE3" s="290"/>
      <c r="JF3" s="290"/>
      <c r="JG3" s="290"/>
      <c r="JH3" s="290"/>
      <c r="JI3" s="290"/>
      <c r="JJ3" s="290"/>
      <c r="JK3" s="290"/>
      <c r="JL3" s="290"/>
      <c r="JM3" s="290"/>
      <c r="JN3" s="290"/>
      <c r="JO3" s="290"/>
      <c r="JP3" s="290"/>
      <c r="JQ3" s="290"/>
      <c r="JR3" s="290"/>
      <c r="JS3" s="290"/>
      <c r="JT3" s="290"/>
      <c r="JU3" s="290"/>
      <c r="JV3" s="290"/>
      <c r="JW3" s="290"/>
      <c r="JX3" s="337"/>
      <c r="JY3" s="290"/>
      <c r="JZ3" s="290"/>
      <c r="KA3" s="290"/>
      <c r="KB3" s="290"/>
      <c r="KC3" s="290"/>
      <c r="KD3" s="290"/>
      <c r="KE3" s="290"/>
      <c r="KF3" s="290"/>
      <c r="KG3" s="290"/>
      <c r="KH3" s="290"/>
      <c r="KI3" s="290"/>
      <c r="KJ3" s="290"/>
      <c r="KK3" s="290"/>
      <c r="KL3" s="290"/>
      <c r="KM3" s="290"/>
      <c r="KN3" s="290"/>
      <c r="KO3" s="290"/>
      <c r="KP3" s="290"/>
      <c r="KQ3" s="290"/>
      <c r="KR3" s="290"/>
      <c r="KS3" s="337"/>
      <c r="KT3" s="290"/>
      <c r="KU3" s="290"/>
      <c r="KV3" s="290"/>
      <c r="KW3" s="290"/>
      <c r="KX3" s="290"/>
      <c r="KY3" s="290"/>
      <c r="KZ3" s="290"/>
      <c r="LA3" s="290"/>
      <c r="LB3" s="290"/>
      <c r="LC3" s="290"/>
      <c r="LD3" s="290"/>
      <c r="LE3" s="290"/>
      <c r="LF3" s="290"/>
      <c r="LG3" s="290"/>
      <c r="LH3" s="290"/>
      <c r="LI3" s="290"/>
      <c r="LJ3" s="290"/>
      <c r="LK3" s="290"/>
      <c r="LL3" s="290"/>
      <c r="LM3" s="290"/>
      <c r="LN3" s="337"/>
      <c r="LO3" s="290"/>
      <c r="LP3" s="290"/>
      <c r="LQ3" s="290"/>
      <c r="LR3" s="290"/>
      <c r="LS3" s="290"/>
      <c r="LT3" s="290"/>
      <c r="LU3" s="290"/>
      <c r="LV3" s="290"/>
      <c r="LW3" s="290"/>
      <c r="LX3" s="290"/>
      <c r="LY3" s="290"/>
      <c r="LZ3" s="290"/>
      <c r="MA3" s="290"/>
      <c r="MB3" s="290"/>
      <c r="MC3" s="290"/>
      <c r="MD3" s="290"/>
      <c r="ME3" s="290"/>
      <c r="MF3" s="290"/>
      <c r="MG3" s="290"/>
      <c r="MH3" s="290"/>
      <c r="MI3" s="290"/>
      <c r="MJ3" s="290"/>
      <c r="MK3" s="337"/>
      <c r="ML3" s="290"/>
      <c r="MM3" s="290"/>
      <c r="MN3" s="290"/>
      <c r="MO3" s="290"/>
      <c r="MP3" s="290"/>
      <c r="MQ3" s="290"/>
      <c r="MR3" s="290"/>
      <c r="MS3" s="290"/>
      <c r="MT3" s="290"/>
      <c r="MU3" s="290"/>
      <c r="MV3" s="290"/>
      <c r="MW3" s="290"/>
      <c r="MX3" s="290"/>
      <c r="MY3" s="290"/>
      <c r="MZ3" s="290"/>
      <c r="NA3" s="290"/>
      <c r="NB3" s="290"/>
      <c r="NC3" s="290"/>
      <c r="ND3" s="290"/>
      <c r="NE3" s="290"/>
      <c r="NF3" s="290"/>
      <c r="NG3" s="337"/>
      <c r="NH3" s="290"/>
      <c r="NI3" s="337"/>
      <c r="NJ3" s="290"/>
      <c r="NK3" s="290"/>
      <c r="NL3" s="290"/>
      <c r="NM3" s="290"/>
      <c r="NN3" s="290"/>
      <c r="NO3" s="290"/>
      <c r="NP3" s="290"/>
      <c r="NQ3" s="290"/>
      <c r="NR3" s="290"/>
      <c r="NS3" s="290"/>
      <c r="NT3" s="290"/>
      <c r="NU3" s="290"/>
      <c r="NV3" s="290"/>
      <c r="NW3" s="290"/>
      <c r="NX3" s="290"/>
      <c r="NY3" s="290"/>
      <c r="NZ3" s="290"/>
      <c r="OA3" s="290"/>
      <c r="OB3" s="290"/>
      <c r="OC3" s="290"/>
      <c r="OD3" s="337"/>
      <c r="OE3" s="290"/>
      <c r="OF3" s="290"/>
      <c r="OG3" s="290"/>
      <c r="OH3" s="290"/>
      <c r="OI3" s="290"/>
      <c r="OJ3" s="290"/>
      <c r="OK3" s="290"/>
      <c r="OL3" s="290"/>
      <c r="OM3" s="290"/>
      <c r="ON3" s="290"/>
      <c r="OO3" s="290"/>
      <c r="OP3" s="290"/>
      <c r="OQ3" s="290"/>
      <c r="OR3" s="290"/>
      <c r="OS3" s="290"/>
      <c r="OT3" s="290"/>
      <c r="OU3" s="290"/>
      <c r="OV3" s="290"/>
      <c r="OW3" s="290"/>
      <c r="OX3" s="290"/>
      <c r="OY3" s="337"/>
      <c r="OZ3" s="290"/>
      <c r="PA3" s="290"/>
      <c r="PB3" s="290"/>
      <c r="PC3" s="290"/>
      <c r="PD3" s="290"/>
      <c r="PE3" s="290"/>
      <c r="PF3" s="290"/>
      <c r="PG3" s="290"/>
      <c r="PH3" s="290"/>
      <c r="PI3" s="290"/>
      <c r="PJ3" s="290"/>
      <c r="PK3" s="290"/>
      <c r="PL3" s="290"/>
      <c r="PM3" s="290"/>
      <c r="PN3" s="290"/>
      <c r="PO3" s="290"/>
      <c r="PP3" s="290"/>
      <c r="PQ3" s="290"/>
      <c r="PR3" s="290"/>
      <c r="PS3" s="290"/>
      <c r="PT3" s="337"/>
      <c r="PU3" s="290"/>
      <c r="PV3" s="290"/>
      <c r="PW3" s="290"/>
      <c r="PX3" s="290"/>
      <c r="PY3" s="290"/>
      <c r="PZ3" s="290"/>
      <c r="QA3" s="290"/>
      <c r="QB3" s="290"/>
      <c r="QC3" s="290"/>
      <c r="QD3" s="290"/>
      <c r="QE3" s="290"/>
      <c r="QF3" s="290"/>
      <c r="QG3" s="290"/>
      <c r="QH3" s="290"/>
      <c r="QI3" s="290"/>
      <c r="QJ3" s="290"/>
      <c r="QK3" s="290"/>
      <c r="QL3" s="290"/>
      <c r="QM3" s="290"/>
      <c r="QN3" s="290"/>
      <c r="QO3" s="337"/>
      <c r="QP3" s="290"/>
      <c r="QQ3" s="290"/>
      <c r="QR3" s="290"/>
      <c r="QS3" s="290"/>
      <c r="QT3" s="290"/>
      <c r="QU3" s="290"/>
      <c r="QV3" s="290"/>
      <c r="QW3" s="290"/>
      <c r="QX3" s="290"/>
      <c r="QY3" s="290"/>
      <c r="QZ3" s="290"/>
      <c r="RA3" s="290"/>
      <c r="RB3" s="290"/>
      <c r="RC3" s="290"/>
      <c r="RD3" s="290"/>
      <c r="RE3" s="290"/>
      <c r="RF3" s="290"/>
      <c r="RG3" s="290"/>
      <c r="RH3" s="290"/>
      <c r="RI3" s="290"/>
      <c r="RJ3" s="337"/>
      <c r="RK3" s="290"/>
      <c r="RL3" s="290"/>
      <c r="RM3" s="290"/>
      <c r="RN3" s="290"/>
      <c r="RO3" s="290"/>
      <c r="RP3" s="290"/>
      <c r="RQ3" s="290"/>
      <c r="RR3" s="290"/>
      <c r="RS3" s="290"/>
      <c r="RT3" s="290"/>
      <c r="RU3" s="290"/>
      <c r="RV3" s="290"/>
      <c r="RW3" s="290"/>
      <c r="RX3" s="290"/>
      <c r="RY3" s="290"/>
      <c r="RZ3" s="290"/>
      <c r="SA3" s="290"/>
      <c r="SB3" s="290"/>
      <c r="SC3" s="290"/>
      <c r="SD3" s="290"/>
      <c r="SE3" s="337"/>
      <c r="SF3" s="290"/>
      <c r="SG3" s="290"/>
      <c r="SH3" s="290"/>
      <c r="SI3" s="290"/>
      <c r="SJ3" s="290"/>
      <c r="SK3" s="290"/>
      <c r="SL3" s="290"/>
      <c r="SM3" s="290"/>
      <c r="SN3" s="290"/>
      <c r="SO3" s="290"/>
      <c r="SP3" s="290"/>
      <c r="SQ3" s="290"/>
      <c r="SR3" s="290"/>
      <c r="SS3" s="290"/>
      <c r="ST3" s="290"/>
      <c r="SU3" s="290"/>
      <c r="SV3" s="290"/>
      <c r="SW3" s="290"/>
      <c r="SX3" s="290"/>
      <c r="SY3" s="290"/>
      <c r="SZ3" s="337"/>
      <c r="TA3" s="290"/>
      <c r="TB3" s="290"/>
      <c r="TC3" s="290"/>
      <c r="TD3" s="290"/>
      <c r="TE3" s="290"/>
      <c r="TF3" s="290"/>
      <c r="TG3" s="290"/>
      <c r="TH3" s="290"/>
      <c r="TI3" s="290"/>
      <c r="TJ3" s="290"/>
      <c r="TK3" s="290"/>
      <c r="TL3" s="290"/>
      <c r="TM3" s="290"/>
      <c r="TN3" s="290"/>
      <c r="TO3" s="290"/>
      <c r="TP3" s="290"/>
      <c r="TQ3" s="290"/>
      <c r="TR3" s="290"/>
      <c r="TS3" s="290"/>
      <c r="TT3" s="290"/>
      <c r="TU3" s="337"/>
      <c r="TV3" s="290"/>
      <c r="TW3" s="290"/>
      <c r="TX3" s="290"/>
      <c r="TY3" s="290"/>
      <c r="TZ3" s="290"/>
      <c r="UA3" s="290"/>
      <c r="UB3" s="337"/>
      <c r="UC3" s="290"/>
      <c r="UD3" s="290"/>
      <c r="UE3" s="290"/>
      <c r="UF3" s="290"/>
      <c r="UG3" s="290"/>
      <c r="UH3" s="290"/>
      <c r="UI3" s="290"/>
      <c r="UJ3" s="290"/>
      <c r="UK3" s="290"/>
      <c r="UL3" s="290"/>
      <c r="UM3" s="290"/>
      <c r="UN3" s="290"/>
      <c r="UO3" s="290"/>
      <c r="UP3" s="290"/>
      <c r="UQ3" s="337"/>
    </row>
    <row r="4" spans="1:563" s="8" customFormat="1" ht="105.75" customHeight="1" x14ac:dyDescent="0.25">
      <c r="A4" s="558" t="s">
        <v>0</v>
      </c>
      <c r="B4" s="560" t="s">
        <v>1</v>
      </c>
      <c r="C4" s="560" t="s">
        <v>2</v>
      </c>
      <c r="D4" s="560" t="s">
        <v>3</v>
      </c>
      <c r="E4" s="265" t="s">
        <v>5</v>
      </c>
      <c r="F4" s="265" t="s">
        <v>6</v>
      </c>
      <c r="G4" s="265" t="s">
        <v>786</v>
      </c>
      <c r="H4" s="265" t="s">
        <v>788</v>
      </c>
      <c r="I4" s="265" t="s">
        <v>919</v>
      </c>
      <c r="J4" s="265" t="s">
        <v>920</v>
      </c>
      <c r="K4" s="347" t="s">
        <v>921</v>
      </c>
      <c r="L4" s="561" t="s">
        <v>922</v>
      </c>
      <c r="M4" s="561"/>
      <c r="N4" s="561"/>
      <c r="O4" s="548" t="s">
        <v>40</v>
      </c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548"/>
      <c r="BK4" s="548"/>
      <c r="BL4" s="548"/>
      <c r="BM4" s="548"/>
      <c r="BN4" s="548"/>
      <c r="BO4" s="548"/>
      <c r="BP4" s="548"/>
      <c r="BQ4" s="548"/>
      <c r="BR4" s="548"/>
      <c r="BS4" s="548"/>
      <c r="BT4" s="548"/>
      <c r="BU4" s="548"/>
      <c r="BV4" s="548"/>
      <c r="BW4" s="548"/>
      <c r="BX4" s="548"/>
      <c r="BY4" s="548"/>
      <c r="BZ4" s="548"/>
      <c r="CA4" s="548"/>
      <c r="CB4" s="548"/>
      <c r="CC4" s="548"/>
      <c r="CD4" s="548"/>
      <c r="CE4" s="548"/>
      <c r="CF4" s="548"/>
      <c r="CG4" s="548"/>
      <c r="CH4" s="548"/>
      <c r="CI4" s="548"/>
      <c r="CJ4" s="548"/>
      <c r="CK4" s="548"/>
      <c r="CL4" s="548"/>
      <c r="CM4" s="548"/>
      <c r="CN4" s="548"/>
      <c r="CO4" s="548"/>
      <c r="CP4" s="548"/>
      <c r="CQ4" s="548"/>
      <c r="CR4" s="548"/>
      <c r="CS4" s="548"/>
      <c r="CT4" s="548"/>
      <c r="CU4" s="548"/>
      <c r="CV4" s="548"/>
      <c r="CW4" s="548"/>
      <c r="CX4" s="548"/>
      <c r="CY4" s="548"/>
      <c r="CZ4" s="548"/>
      <c r="DA4" s="548"/>
      <c r="DB4" s="548"/>
      <c r="DC4" s="548"/>
      <c r="DD4" s="548"/>
      <c r="DE4" s="548"/>
      <c r="DF4" s="548"/>
      <c r="DG4" s="548"/>
      <c r="DH4" s="548"/>
      <c r="DI4" s="548"/>
      <c r="DJ4" s="548"/>
      <c r="DK4" s="548"/>
      <c r="DL4" s="548"/>
      <c r="DM4" s="548"/>
      <c r="DN4" s="548"/>
      <c r="DO4" s="548"/>
      <c r="DP4" s="548"/>
      <c r="DQ4" s="548"/>
      <c r="DR4" s="548"/>
      <c r="DS4" s="548"/>
      <c r="DT4" s="548"/>
      <c r="DU4" s="548"/>
      <c r="DV4" s="548"/>
      <c r="DW4" s="548"/>
      <c r="DX4" s="548"/>
      <c r="DY4" s="548"/>
      <c r="DZ4" s="548"/>
      <c r="EA4" s="548"/>
      <c r="EB4" s="548"/>
      <c r="EC4" s="548"/>
      <c r="ED4" s="548"/>
      <c r="EE4" s="548"/>
      <c r="EF4" s="548"/>
      <c r="EG4" s="548"/>
      <c r="EH4" s="548"/>
      <c r="EI4" s="548"/>
      <c r="EJ4" s="548"/>
      <c r="EK4" s="548"/>
      <c r="EL4" s="548"/>
      <c r="EM4" s="548"/>
      <c r="EN4" s="548"/>
      <c r="EO4" s="548"/>
      <c r="EP4" s="548"/>
      <c r="EQ4" s="548"/>
      <c r="ER4" s="548"/>
      <c r="ES4" s="548"/>
      <c r="ET4" s="548"/>
      <c r="EU4" s="548"/>
      <c r="EV4" s="548"/>
      <c r="EW4" s="548"/>
      <c r="EX4" s="548"/>
      <c r="EY4" s="548"/>
      <c r="EZ4" s="548"/>
      <c r="FA4" s="548"/>
      <c r="FB4" s="548"/>
      <c r="FC4" s="548"/>
      <c r="FD4" s="548"/>
      <c r="FE4" s="548"/>
      <c r="FF4" s="548"/>
      <c r="FG4" s="548"/>
      <c r="FH4" s="548"/>
      <c r="FI4" s="548"/>
      <c r="FJ4" s="548"/>
      <c r="FK4" s="548"/>
      <c r="FL4" s="548"/>
      <c r="FM4" s="548"/>
      <c r="FN4" s="548"/>
      <c r="FO4" s="548"/>
      <c r="FP4" s="548"/>
      <c r="FQ4" s="548"/>
      <c r="FR4" s="548"/>
      <c r="FS4" s="548"/>
      <c r="FT4" s="548"/>
      <c r="FU4" s="548"/>
      <c r="FV4" s="548"/>
      <c r="FW4" s="548"/>
      <c r="FX4" s="548"/>
      <c r="FY4" s="548"/>
      <c r="FZ4" s="548"/>
      <c r="GA4" s="548"/>
      <c r="GB4" s="548"/>
      <c r="GC4" s="548"/>
      <c r="GD4" s="548"/>
      <c r="GE4" s="548"/>
      <c r="GF4" s="548"/>
      <c r="GG4" s="548"/>
      <c r="GH4" s="548"/>
      <c r="GI4" s="548"/>
      <c r="GJ4" s="548"/>
      <c r="GK4" s="548"/>
      <c r="GL4" s="548"/>
      <c r="GM4" s="548"/>
      <c r="GN4" s="548"/>
      <c r="GO4" s="548"/>
      <c r="GP4" s="548"/>
      <c r="GQ4" s="548"/>
      <c r="GR4" s="548"/>
      <c r="GS4" s="548"/>
      <c r="GT4" s="548"/>
      <c r="GU4" s="548"/>
      <c r="GV4" s="548"/>
      <c r="GW4" s="548"/>
      <c r="GX4" s="548"/>
      <c r="GY4" s="548"/>
      <c r="GZ4" s="548"/>
      <c r="HA4" s="548"/>
      <c r="HB4" s="548"/>
      <c r="HC4" s="548"/>
      <c r="HD4" s="548"/>
      <c r="HE4" s="548"/>
      <c r="HF4" s="548"/>
      <c r="HG4" s="548"/>
      <c r="HH4" s="548"/>
      <c r="HI4" s="548"/>
      <c r="HJ4" s="548"/>
      <c r="HK4" s="548"/>
      <c r="HL4" s="548"/>
      <c r="HM4" s="548"/>
      <c r="HN4" s="548"/>
      <c r="HO4" s="548"/>
      <c r="HP4" s="548"/>
      <c r="HQ4" s="548"/>
      <c r="HR4" s="548"/>
      <c r="HS4" s="548"/>
      <c r="HT4" s="548"/>
      <c r="HU4" s="548"/>
      <c r="HV4" s="548"/>
      <c r="HW4" s="548"/>
      <c r="HX4" s="548"/>
      <c r="HY4" s="548"/>
      <c r="HZ4" s="548"/>
      <c r="IA4" s="548"/>
      <c r="IB4" s="548"/>
      <c r="IC4" s="548"/>
      <c r="ID4" s="548"/>
      <c r="IE4" s="548"/>
      <c r="IF4" s="548"/>
      <c r="IG4" s="548"/>
      <c r="IH4" s="548"/>
      <c r="II4" s="548"/>
      <c r="IJ4" s="548"/>
      <c r="IK4" s="548"/>
      <c r="IL4" s="548"/>
      <c r="IM4" s="548"/>
      <c r="IN4" s="548"/>
      <c r="IO4" s="548"/>
      <c r="IP4" s="548"/>
      <c r="IQ4" s="548"/>
      <c r="IR4" s="548"/>
      <c r="IS4" s="548"/>
      <c r="IT4" s="548"/>
      <c r="IU4" s="548"/>
      <c r="IV4" s="548"/>
      <c r="IW4" s="548"/>
      <c r="IX4" s="548"/>
      <c r="IY4" s="548"/>
      <c r="IZ4" s="548"/>
      <c r="JA4" s="548"/>
      <c r="JB4" s="548"/>
      <c r="JC4" s="548"/>
      <c r="JD4" s="548"/>
      <c r="JE4" s="548"/>
      <c r="JF4" s="548"/>
      <c r="JG4" s="548"/>
      <c r="JH4" s="548"/>
      <c r="JI4" s="548"/>
      <c r="JJ4" s="548"/>
      <c r="JK4" s="548"/>
      <c r="JL4" s="548"/>
      <c r="JM4" s="548"/>
      <c r="JN4" s="548"/>
      <c r="JO4" s="548"/>
      <c r="JP4" s="548"/>
      <c r="JQ4" s="548"/>
      <c r="JR4" s="548"/>
      <c r="JS4" s="548"/>
      <c r="JT4" s="548"/>
      <c r="JU4" s="548"/>
      <c r="JV4" s="548"/>
      <c r="JW4" s="548"/>
      <c r="JX4" s="548"/>
      <c r="JY4" s="548"/>
      <c r="JZ4" s="548"/>
      <c r="KA4" s="548"/>
      <c r="KB4" s="548"/>
      <c r="KC4" s="548"/>
      <c r="KD4" s="548"/>
      <c r="KE4" s="548"/>
      <c r="KF4" s="548"/>
      <c r="KG4" s="548"/>
      <c r="KH4" s="548"/>
      <c r="KI4" s="548"/>
      <c r="KJ4" s="548"/>
      <c r="KK4" s="548"/>
      <c r="KL4" s="548"/>
      <c r="KM4" s="548"/>
      <c r="KN4" s="548"/>
      <c r="KO4" s="548"/>
      <c r="KP4" s="548"/>
      <c r="KQ4" s="548"/>
      <c r="KR4" s="548"/>
      <c r="KS4" s="548"/>
      <c r="KT4" s="548"/>
      <c r="KU4" s="548"/>
      <c r="KV4" s="548"/>
      <c r="KW4" s="548"/>
      <c r="KX4" s="548"/>
      <c r="KY4" s="548"/>
      <c r="KZ4" s="548"/>
      <c r="LA4" s="548"/>
      <c r="LB4" s="548"/>
      <c r="LC4" s="548"/>
      <c r="LD4" s="548"/>
      <c r="LE4" s="548"/>
      <c r="LF4" s="548"/>
      <c r="LG4" s="548"/>
      <c r="LH4" s="548"/>
      <c r="LI4" s="548"/>
      <c r="LJ4" s="548"/>
      <c r="LK4" s="548"/>
      <c r="LL4" s="548"/>
      <c r="LM4" s="548"/>
      <c r="LN4" s="548"/>
      <c r="LO4" s="548"/>
      <c r="LP4" s="548"/>
      <c r="LQ4" s="548"/>
      <c r="LR4" s="548"/>
      <c r="LS4" s="548"/>
      <c r="LT4" s="548"/>
      <c r="LU4" s="548"/>
      <c r="LV4" s="548"/>
      <c r="LW4" s="548"/>
      <c r="LX4" s="548"/>
      <c r="LY4" s="548"/>
      <c r="LZ4" s="548"/>
      <c r="MA4" s="548"/>
      <c r="MB4" s="548"/>
      <c r="MC4" s="548"/>
      <c r="MD4" s="548"/>
      <c r="ME4" s="548"/>
      <c r="MF4" s="548"/>
      <c r="MG4" s="548"/>
      <c r="MH4" s="548"/>
      <c r="MI4" s="548"/>
      <c r="MJ4" s="548"/>
      <c r="MK4" s="548"/>
      <c r="ML4" s="548"/>
      <c r="MM4" s="548"/>
      <c r="MN4" s="548"/>
      <c r="MO4" s="548"/>
      <c r="MP4" s="548"/>
      <c r="MQ4" s="548"/>
      <c r="MR4" s="548"/>
      <c r="MS4" s="548"/>
      <c r="MT4" s="548"/>
      <c r="MU4" s="548"/>
      <c r="MV4" s="548"/>
      <c r="MW4" s="548"/>
      <c r="MX4" s="548"/>
      <c r="MY4" s="548"/>
      <c r="MZ4" s="548"/>
      <c r="NA4" s="548"/>
      <c r="NB4" s="548"/>
      <c r="NC4" s="548"/>
      <c r="ND4" s="548"/>
      <c r="NE4" s="548"/>
      <c r="NF4" s="548"/>
      <c r="NG4" s="548"/>
      <c r="NH4" s="548"/>
      <c r="NI4" s="548"/>
      <c r="NJ4" s="548"/>
      <c r="NK4" s="548"/>
      <c r="NL4" s="548"/>
      <c r="NM4" s="548"/>
      <c r="NN4" s="548"/>
      <c r="NO4" s="548"/>
      <c r="NP4" s="548"/>
      <c r="NQ4" s="548"/>
      <c r="NR4" s="548"/>
      <c r="NS4" s="548"/>
      <c r="NT4" s="548"/>
      <c r="NU4" s="548"/>
      <c r="NV4" s="548"/>
      <c r="NW4" s="548"/>
      <c r="NX4" s="548"/>
      <c r="NY4" s="548"/>
      <c r="NZ4" s="548"/>
      <c r="OA4" s="548"/>
      <c r="OB4" s="548"/>
      <c r="OC4" s="548"/>
      <c r="OD4" s="548"/>
      <c r="OE4" s="548"/>
      <c r="OF4" s="548"/>
      <c r="OG4" s="548"/>
      <c r="OH4" s="548"/>
      <c r="OI4" s="548"/>
      <c r="OJ4" s="548"/>
      <c r="OK4" s="548"/>
      <c r="OL4" s="548"/>
      <c r="OM4" s="548"/>
      <c r="ON4" s="548"/>
      <c r="OO4" s="548"/>
      <c r="OP4" s="548"/>
      <c r="OQ4" s="548"/>
      <c r="OR4" s="548"/>
      <c r="OS4" s="548"/>
      <c r="OT4" s="548"/>
      <c r="OU4" s="548"/>
      <c r="OV4" s="548"/>
      <c r="OW4" s="548"/>
      <c r="OX4" s="548"/>
      <c r="OY4" s="548"/>
      <c r="OZ4" s="548"/>
      <c r="PA4" s="548"/>
      <c r="PB4" s="548"/>
      <c r="PC4" s="548"/>
      <c r="PD4" s="548"/>
      <c r="PE4" s="548"/>
      <c r="PF4" s="548"/>
      <c r="PG4" s="548"/>
      <c r="PH4" s="548"/>
      <c r="PI4" s="548"/>
      <c r="PJ4" s="548"/>
      <c r="PK4" s="548"/>
      <c r="PL4" s="548"/>
      <c r="PM4" s="548"/>
      <c r="PN4" s="548"/>
      <c r="PO4" s="548"/>
      <c r="PP4" s="548"/>
      <c r="PQ4" s="548"/>
      <c r="PR4" s="548"/>
      <c r="PS4" s="548"/>
      <c r="PT4" s="548"/>
      <c r="PU4" s="548"/>
      <c r="PV4" s="548"/>
      <c r="PW4" s="548"/>
      <c r="PX4" s="548"/>
      <c r="PY4" s="548"/>
      <c r="PZ4" s="548"/>
      <c r="QA4" s="548"/>
      <c r="QB4" s="548"/>
      <c r="QC4" s="548"/>
      <c r="QD4" s="548"/>
      <c r="QE4" s="548"/>
      <c r="QF4" s="548"/>
      <c r="QG4" s="548"/>
      <c r="QH4" s="548"/>
      <c r="QI4" s="548"/>
      <c r="QJ4" s="548"/>
      <c r="QK4" s="548"/>
      <c r="QL4" s="548"/>
      <c r="QM4" s="548"/>
      <c r="QN4" s="548"/>
      <c r="QO4" s="548"/>
      <c r="QP4" s="548"/>
      <c r="QQ4" s="548"/>
      <c r="QR4" s="548"/>
      <c r="QS4" s="548"/>
      <c r="QT4" s="548"/>
      <c r="QU4" s="548"/>
      <c r="QV4" s="548"/>
      <c r="QW4" s="548"/>
      <c r="QX4" s="548"/>
      <c r="QY4" s="548"/>
      <c r="QZ4" s="548"/>
      <c r="RA4" s="548"/>
      <c r="RB4" s="548"/>
      <c r="RC4" s="548"/>
      <c r="RD4" s="548"/>
      <c r="RE4" s="548"/>
      <c r="RF4" s="548"/>
      <c r="RG4" s="548"/>
      <c r="RH4" s="548"/>
      <c r="RI4" s="548"/>
      <c r="RJ4" s="548"/>
      <c r="RK4" s="548"/>
      <c r="RL4" s="548"/>
      <c r="RM4" s="548"/>
      <c r="RN4" s="548"/>
      <c r="RO4" s="548"/>
      <c r="RP4" s="548"/>
      <c r="RQ4" s="548"/>
      <c r="RR4" s="548"/>
      <c r="RS4" s="548"/>
      <c r="RT4" s="548"/>
      <c r="RU4" s="548"/>
      <c r="RV4" s="548"/>
      <c r="RW4" s="548"/>
      <c r="RX4" s="548"/>
      <c r="RY4" s="548"/>
      <c r="RZ4" s="548"/>
      <c r="SA4" s="548"/>
      <c r="SB4" s="548"/>
      <c r="SC4" s="548"/>
      <c r="SD4" s="548"/>
      <c r="SE4" s="548"/>
      <c r="SF4" s="548"/>
      <c r="SG4" s="548"/>
      <c r="SH4" s="548"/>
      <c r="SI4" s="548"/>
      <c r="SJ4" s="548"/>
      <c r="SK4" s="548"/>
      <c r="SL4" s="548"/>
      <c r="SM4" s="548"/>
      <c r="SN4" s="548"/>
      <c r="SO4" s="548"/>
      <c r="SP4" s="548"/>
      <c r="SQ4" s="548"/>
      <c r="SR4" s="548"/>
      <c r="SS4" s="548"/>
      <c r="ST4" s="548"/>
      <c r="SU4" s="548"/>
      <c r="SV4" s="548"/>
      <c r="SW4" s="548"/>
      <c r="SX4" s="548"/>
      <c r="SY4" s="548"/>
      <c r="SZ4" s="548"/>
      <c r="TA4" s="548"/>
      <c r="TB4" s="548"/>
      <c r="TC4" s="548"/>
      <c r="TD4" s="548"/>
      <c r="TE4" s="548"/>
      <c r="TF4" s="548"/>
      <c r="TG4" s="548"/>
      <c r="TH4" s="548"/>
      <c r="TI4" s="548"/>
      <c r="TJ4" s="548"/>
      <c r="TK4" s="548"/>
      <c r="TL4" s="548"/>
      <c r="TM4" s="548"/>
      <c r="TN4" s="548"/>
      <c r="TO4" s="548"/>
      <c r="TP4" s="548"/>
      <c r="TQ4" s="548"/>
      <c r="TR4" s="548"/>
      <c r="TS4" s="548"/>
      <c r="TT4" s="548"/>
      <c r="TU4" s="548"/>
      <c r="TV4" s="548"/>
      <c r="TW4" s="548"/>
      <c r="TX4" s="548"/>
      <c r="TY4" s="548"/>
      <c r="TZ4" s="548"/>
      <c r="UA4" s="548"/>
      <c r="UB4" s="548"/>
      <c r="UC4" s="548"/>
      <c r="UD4" s="548"/>
      <c r="UE4" s="548"/>
      <c r="UF4" s="548"/>
      <c r="UG4" s="548"/>
      <c r="UH4" s="548"/>
      <c r="UI4" s="548"/>
      <c r="UJ4" s="548"/>
      <c r="UK4" s="548"/>
      <c r="UL4" s="548"/>
      <c r="UM4" s="548"/>
      <c r="UN4" s="548"/>
      <c r="UO4" s="548"/>
      <c r="UP4" s="548"/>
      <c r="UQ4" s="549"/>
    </row>
    <row r="5" spans="1:563" s="9" customFormat="1" ht="15" customHeight="1" x14ac:dyDescent="0.25">
      <c r="A5" s="559"/>
      <c r="B5" s="465"/>
      <c r="C5" s="465"/>
      <c r="D5" s="465"/>
      <c r="E5" s="463" t="s">
        <v>44</v>
      </c>
      <c r="F5" s="550" t="s">
        <v>45</v>
      </c>
      <c r="G5" s="550" t="s">
        <v>47</v>
      </c>
      <c r="H5" s="550" t="s">
        <v>923</v>
      </c>
      <c r="I5" s="550" t="s">
        <v>924</v>
      </c>
      <c r="J5" s="550" t="s">
        <v>925</v>
      </c>
      <c r="K5" s="562" t="s">
        <v>53</v>
      </c>
      <c r="L5" s="551" t="s">
        <v>65</v>
      </c>
      <c r="M5" s="551" t="s">
        <v>66</v>
      </c>
      <c r="N5" s="551" t="s">
        <v>67</v>
      </c>
      <c r="O5" s="552" t="s">
        <v>89</v>
      </c>
      <c r="P5" s="553" t="s">
        <v>90</v>
      </c>
      <c r="Q5" s="553"/>
      <c r="R5" s="554" t="s">
        <v>91</v>
      </c>
      <c r="S5" s="554"/>
      <c r="T5" s="554"/>
      <c r="U5" s="554"/>
      <c r="V5" s="554"/>
      <c r="W5" s="554"/>
      <c r="X5" s="554"/>
      <c r="Y5" s="554"/>
      <c r="Z5" s="555" t="s">
        <v>92</v>
      </c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555"/>
      <c r="AL5" s="555"/>
      <c r="AM5" s="555"/>
      <c r="AN5" s="555"/>
      <c r="AO5" s="555"/>
      <c r="AP5" s="555"/>
      <c r="AQ5" s="555"/>
      <c r="AR5" s="555"/>
      <c r="AS5" s="555"/>
      <c r="AT5" s="555"/>
      <c r="AU5" s="555"/>
      <c r="AV5" s="555"/>
      <c r="AW5" s="555"/>
      <c r="AX5" s="555"/>
      <c r="AY5" s="555"/>
      <c r="AZ5" s="555"/>
      <c r="BA5" s="555"/>
      <c r="BB5" s="555"/>
      <c r="BC5" s="555"/>
      <c r="BD5" s="555"/>
      <c r="BE5" s="555"/>
      <c r="BF5" s="555"/>
      <c r="BG5" s="555"/>
      <c r="BH5" s="555"/>
      <c r="BI5" s="555"/>
      <c r="BJ5" s="555"/>
      <c r="BK5" s="555"/>
      <c r="BL5" s="555"/>
      <c r="BM5" s="555"/>
      <c r="BN5" s="555"/>
      <c r="BO5" s="555"/>
      <c r="BP5" s="555"/>
      <c r="BQ5" s="555"/>
      <c r="BR5" s="555"/>
      <c r="BS5" s="555"/>
      <c r="BT5" s="555"/>
      <c r="BU5" s="555"/>
      <c r="BV5" s="555"/>
      <c r="BW5" s="555"/>
      <c r="BX5" s="555"/>
      <c r="BY5" s="555"/>
      <c r="BZ5" s="555"/>
      <c r="CA5" s="555"/>
      <c r="CB5" s="555"/>
      <c r="CC5" s="555"/>
      <c r="CD5" s="555"/>
      <c r="CE5" s="555"/>
      <c r="CF5" s="555"/>
      <c r="CG5" s="555"/>
      <c r="CH5" s="555"/>
      <c r="CI5" s="555"/>
      <c r="CJ5" s="555"/>
      <c r="CK5" s="555"/>
      <c r="CL5" s="555"/>
      <c r="CM5" s="555"/>
      <c r="CN5" s="555"/>
      <c r="CO5" s="555"/>
      <c r="CP5" s="555"/>
      <c r="CQ5" s="555"/>
      <c r="CR5" s="555"/>
      <c r="CS5" s="555"/>
      <c r="CT5" s="555"/>
      <c r="CU5" s="555"/>
      <c r="CV5" s="555"/>
      <c r="CW5" s="555"/>
      <c r="CX5" s="555"/>
      <c r="CY5" s="555"/>
      <c r="CZ5" s="555"/>
      <c r="DA5" s="555"/>
      <c r="DB5" s="555"/>
      <c r="DC5" s="555"/>
      <c r="DD5" s="555"/>
      <c r="DE5" s="555"/>
      <c r="DF5" s="555"/>
      <c r="DG5" s="555"/>
      <c r="DH5" s="555"/>
      <c r="DI5" s="555"/>
      <c r="DJ5" s="555"/>
      <c r="DK5" s="555"/>
      <c r="DL5" s="555"/>
      <c r="DM5" s="555"/>
      <c r="DN5" s="555"/>
      <c r="DO5" s="555"/>
      <c r="DP5" s="555"/>
      <c r="DQ5" s="555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555"/>
      <c r="EC5" s="555"/>
      <c r="ED5" s="555"/>
      <c r="EE5" s="555"/>
      <c r="EF5" s="555"/>
      <c r="EG5" s="555"/>
      <c r="EH5" s="555"/>
      <c r="EI5" s="555"/>
      <c r="EJ5" s="555"/>
      <c r="EK5" s="555"/>
      <c r="EL5" s="555"/>
      <c r="EM5" s="555"/>
      <c r="EN5" s="555"/>
      <c r="EO5" s="555"/>
      <c r="EP5" s="555"/>
      <c r="EQ5" s="555"/>
      <c r="ER5" s="555"/>
      <c r="ES5" s="555"/>
      <c r="ET5" s="555"/>
      <c r="EU5" s="555"/>
      <c r="EV5" s="555"/>
      <c r="EW5" s="555"/>
      <c r="EX5" s="555"/>
      <c r="EY5" s="555"/>
      <c r="EZ5" s="555"/>
      <c r="FA5" s="555"/>
      <c r="FB5" s="555"/>
      <c r="FC5" s="555"/>
      <c r="FD5" s="555"/>
      <c r="FE5" s="555"/>
      <c r="FF5" s="555"/>
      <c r="FG5" s="555"/>
      <c r="FH5" s="555"/>
      <c r="FI5" s="555"/>
      <c r="FJ5" s="555"/>
      <c r="FK5" s="555"/>
      <c r="FL5" s="555"/>
      <c r="FM5" s="555"/>
      <c r="FN5" s="555"/>
      <c r="FO5" s="555"/>
      <c r="FP5" s="555"/>
      <c r="FQ5" s="555"/>
      <c r="FR5" s="555"/>
      <c r="FS5" s="555"/>
      <c r="FT5" s="555"/>
      <c r="FU5" s="555"/>
      <c r="FV5" s="555"/>
      <c r="FW5" s="555"/>
      <c r="FX5" s="555"/>
      <c r="FY5" s="555"/>
      <c r="FZ5" s="555"/>
      <c r="GA5" s="555"/>
      <c r="GB5" s="555"/>
      <c r="GC5" s="555"/>
      <c r="GD5" s="555"/>
      <c r="GE5" s="555"/>
      <c r="GF5" s="555"/>
      <c r="GG5" s="555"/>
      <c r="GH5" s="555"/>
      <c r="GI5" s="555"/>
      <c r="GJ5" s="555"/>
      <c r="GK5" s="555"/>
      <c r="GL5" s="555"/>
      <c r="GM5" s="555"/>
      <c r="GN5" s="555"/>
      <c r="GO5" s="555"/>
      <c r="GP5" s="555"/>
      <c r="GQ5" s="555"/>
      <c r="GR5" s="555"/>
      <c r="GS5" s="555"/>
      <c r="GT5" s="555"/>
      <c r="GU5" s="555"/>
      <c r="GV5" s="555"/>
      <c r="GW5" s="555"/>
      <c r="GX5" s="555"/>
      <c r="GY5" s="555"/>
      <c r="GZ5" s="555"/>
      <c r="HA5" s="555"/>
      <c r="HB5" s="555"/>
      <c r="HC5" s="555"/>
      <c r="HD5" s="555"/>
      <c r="HE5" s="555"/>
      <c r="HF5" s="555"/>
      <c r="HG5" s="555"/>
      <c r="HH5" s="555"/>
      <c r="HI5" s="555"/>
      <c r="HJ5" s="555"/>
      <c r="HK5" s="555"/>
      <c r="HL5" s="555"/>
      <c r="HM5" s="555"/>
      <c r="HN5" s="555"/>
      <c r="HO5" s="555"/>
      <c r="HP5" s="555"/>
      <c r="HQ5" s="555"/>
      <c r="HR5" s="555"/>
      <c r="HS5" s="555"/>
      <c r="HT5" s="555"/>
      <c r="HU5" s="555"/>
      <c r="HV5" s="555"/>
      <c r="HW5" s="555"/>
      <c r="HX5" s="555"/>
      <c r="HY5" s="555"/>
      <c r="HZ5" s="555"/>
      <c r="IA5" s="555"/>
      <c r="IB5" s="555"/>
      <c r="IC5" s="555"/>
      <c r="ID5" s="555"/>
      <c r="IE5" s="555"/>
      <c r="IF5" s="555"/>
      <c r="IG5" s="555"/>
      <c r="IH5" s="555"/>
      <c r="II5" s="555"/>
      <c r="IJ5" s="555"/>
      <c r="IK5" s="555"/>
      <c r="IL5" s="555"/>
      <c r="IM5" s="555"/>
      <c r="IN5" s="555"/>
      <c r="IO5" s="555"/>
      <c r="IP5" s="555"/>
      <c r="IQ5" s="555"/>
      <c r="IR5" s="555"/>
      <c r="IS5" s="555"/>
      <c r="IT5" s="555"/>
      <c r="IU5" s="555"/>
      <c r="IV5" s="555"/>
      <c r="IW5" s="555"/>
      <c r="IX5" s="555"/>
      <c r="IY5" s="555"/>
      <c r="IZ5" s="555"/>
      <c r="JA5" s="555"/>
      <c r="JB5" s="555"/>
      <c r="JC5" s="555"/>
      <c r="JD5" s="555"/>
      <c r="JE5" s="555"/>
      <c r="JF5" s="555"/>
      <c r="JG5" s="555"/>
      <c r="JH5" s="555"/>
      <c r="JI5" s="555"/>
      <c r="JJ5" s="555"/>
      <c r="JK5" s="555"/>
      <c r="JL5" s="555"/>
      <c r="JM5" s="555"/>
      <c r="JN5" s="555"/>
      <c r="JO5" s="555"/>
      <c r="JP5" s="555"/>
      <c r="JQ5" s="555"/>
      <c r="JR5" s="555"/>
      <c r="JS5" s="555"/>
      <c r="JT5" s="555"/>
      <c r="JU5" s="555"/>
      <c r="JV5" s="555"/>
      <c r="JW5" s="555"/>
      <c r="JX5" s="555"/>
      <c r="JY5" s="555"/>
      <c r="JZ5" s="555"/>
      <c r="KA5" s="555"/>
      <c r="KB5" s="555"/>
      <c r="KC5" s="555"/>
      <c r="KD5" s="555"/>
      <c r="KE5" s="555"/>
      <c r="KF5" s="555"/>
      <c r="KG5" s="555"/>
      <c r="KH5" s="555"/>
      <c r="KI5" s="555"/>
      <c r="KJ5" s="555"/>
      <c r="KK5" s="555"/>
      <c r="KL5" s="555"/>
      <c r="KM5" s="555"/>
      <c r="KN5" s="555"/>
      <c r="KO5" s="555"/>
      <c r="KP5" s="555"/>
      <c r="KQ5" s="555"/>
      <c r="KR5" s="555"/>
      <c r="KS5" s="555"/>
      <c r="KT5" s="555"/>
      <c r="KU5" s="555"/>
      <c r="KV5" s="555"/>
      <c r="KW5" s="555"/>
      <c r="KX5" s="555"/>
      <c r="KY5" s="555"/>
      <c r="KZ5" s="555"/>
      <c r="LA5" s="555"/>
      <c r="LB5" s="555"/>
      <c r="LC5" s="555"/>
      <c r="LD5" s="555"/>
      <c r="LE5" s="555"/>
      <c r="LF5" s="555"/>
      <c r="LG5" s="555"/>
      <c r="LH5" s="555"/>
      <c r="LI5" s="555"/>
      <c r="LJ5" s="555"/>
      <c r="LK5" s="555"/>
      <c r="LL5" s="555"/>
      <c r="LM5" s="555"/>
      <c r="LN5" s="555"/>
      <c r="LO5" s="555"/>
      <c r="LP5" s="555"/>
      <c r="LQ5" s="555"/>
      <c r="LR5" s="555"/>
      <c r="LS5" s="555"/>
      <c r="LT5" s="555"/>
      <c r="LU5" s="555"/>
      <c r="LV5" s="555"/>
      <c r="LW5" s="555"/>
      <c r="LX5" s="555"/>
      <c r="LY5" s="555"/>
      <c r="LZ5" s="555"/>
      <c r="MA5" s="555"/>
      <c r="MB5" s="555"/>
      <c r="MC5" s="555"/>
      <c r="MD5" s="555"/>
      <c r="ME5" s="555"/>
      <c r="MF5" s="555"/>
      <c r="MG5" s="555"/>
      <c r="MH5" s="555"/>
      <c r="MI5" s="555"/>
      <c r="MJ5" s="555"/>
      <c r="MK5" s="555"/>
      <c r="ML5" s="555"/>
      <c r="MM5" s="555"/>
      <c r="MN5" s="555"/>
      <c r="MO5" s="555"/>
      <c r="MP5" s="555"/>
      <c r="MQ5" s="555"/>
      <c r="MR5" s="555"/>
      <c r="MS5" s="555"/>
      <c r="MT5" s="555"/>
      <c r="MU5" s="555"/>
      <c r="MV5" s="555"/>
      <c r="MW5" s="555"/>
      <c r="MX5" s="555"/>
      <c r="MY5" s="555"/>
      <c r="MZ5" s="555"/>
      <c r="NA5" s="555"/>
      <c r="NB5" s="555"/>
      <c r="NC5" s="555"/>
      <c r="ND5" s="555"/>
      <c r="NE5" s="555"/>
      <c r="NF5" s="555"/>
      <c r="NG5" s="555"/>
      <c r="NH5" s="555"/>
      <c r="NI5" s="555" t="s">
        <v>93</v>
      </c>
      <c r="NJ5" s="555"/>
      <c r="NK5" s="555"/>
      <c r="NL5" s="555"/>
      <c r="NM5" s="555"/>
      <c r="NN5" s="555"/>
      <c r="NO5" s="555"/>
      <c r="NP5" s="555"/>
      <c r="NQ5" s="555"/>
      <c r="NR5" s="555"/>
      <c r="NS5" s="555"/>
      <c r="NT5" s="555"/>
      <c r="NU5" s="555"/>
      <c r="NV5" s="555"/>
      <c r="NW5" s="555"/>
      <c r="NX5" s="555"/>
      <c r="NY5" s="555"/>
      <c r="NZ5" s="555"/>
      <c r="OA5" s="555"/>
      <c r="OB5" s="555"/>
      <c r="OC5" s="555"/>
      <c r="OD5" s="555"/>
      <c r="OE5" s="555"/>
      <c r="OF5" s="555"/>
      <c r="OG5" s="555"/>
      <c r="OH5" s="555"/>
      <c r="OI5" s="555"/>
      <c r="OJ5" s="555"/>
      <c r="OK5" s="555"/>
      <c r="OL5" s="555"/>
      <c r="OM5" s="555"/>
      <c r="ON5" s="555"/>
      <c r="OO5" s="555"/>
      <c r="OP5" s="555"/>
      <c r="OQ5" s="555"/>
      <c r="OR5" s="555"/>
      <c r="OS5" s="555"/>
      <c r="OT5" s="555"/>
      <c r="OU5" s="555"/>
      <c r="OV5" s="555"/>
      <c r="OW5" s="555"/>
      <c r="OX5" s="555"/>
      <c r="OY5" s="555"/>
      <c r="OZ5" s="555"/>
      <c r="PA5" s="555"/>
      <c r="PB5" s="555"/>
      <c r="PC5" s="555"/>
      <c r="PD5" s="555"/>
      <c r="PE5" s="555"/>
      <c r="PF5" s="555"/>
      <c r="PG5" s="555"/>
      <c r="PH5" s="555"/>
      <c r="PI5" s="555"/>
      <c r="PJ5" s="555"/>
      <c r="PK5" s="555"/>
      <c r="PL5" s="555"/>
      <c r="PM5" s="555"/>
      <c r="PN5" s="555"/>
      <c r="PO5" s="555"/>
      <c r="PP5" s="555"/>
      <c r="PQ5" s="555"/>
      <c r="PR5" s="555"/>
      <c r="PS5" s="555"/>
      <c r="PT5" s="555"/>
      <c r="PU5" s="555"/>
      <c r="PV5" s="555"/>
      <c r="PW5" s="555"/>
      <c r="PX5" s="555"/>
      <c r="PY5" s="555"/>
      <c r="PZ5" s="555"/>
      <c r="QA5" s="555"/>
      <c r="QB5" s="555"/>
      <c r="QC5" s="555"/>
      <c r="QD5" s="555"/>
      <c r="QE5" s="555"/>
      <c r="QF5" s="555"/>
      <c r="QG5" s="555"/>
      <c r="QH5" s="555"/>
      <c r="QI5" s="555"/>
      <c r="QJ5" s="555"/>
      <c r="QK5" s="555"/>
      <c r="QL5" s="555"/>
      <c r="QM5" s="555"/>
      <c r="QN5" s="555"/>
      <c r="QO5" s="555"/>
      <c r="QP5" s="555"/>
      <c r="QQ5" s="555"/>
      <c r="QR5" s="555"/>
      <c r="QS5" s="555"/>
      <c r="QT5" s="555"/>
      <c r="QU5" s="555"/>
      <c r="QV5" s="555"/>
      <c r="QW5" s="555"/>
      <c r="QX5" s="555"/>
      <c r="QY5" s="555"/>
      <c r="QZ5" s="555"/>
      <c r="RA5" s="555"/>
      <c r="RB5" s="555"/>
      <c r="RC5" s="555"/>
      <c r="RD5" s="555"/>
      <c r="RE5" s="555"/>
      <c r="RF5" s="555"/>
      <c r="RG5" s="555"/>
      <c r="RH5" s="555"/>
      <c r="RI5" s="555"/>
      <c r="RJ5" s="555"/>
      <c r="RK5" s="555"/>
      <c r="RL5" s="555"/>
      <c r="RM5" s="555"/>
      <c r="RN5" s="555"/>
      <c r="RO5" s="555"/>
      <c r="RP5" s="555"/>
      <c r="RQ5" s="555"/>
      <c r="RR5" s="555"/>
      <c r="RS5" s="555"/>
      <c r="RT5" s="555"/>
      <c r="RU5" s="555"/>
      <c r="RV5" s="555"/>
      <c r="RW5" s="555"/>
      <c r="RX5" s="555"/>
      <c r="RY5" s="555"/>
      <c r="RZ5" s="555"/>
      <c r="SA5" s="555"/>
      <c r="SB5" s="555"/>
      <c r="SC5" s="555"/>
      <c r="SD5" s="555"/>
      <c r="SE5" s="555"/>
      <c r="SF5" s="555"/>
      <c r="SG5" s="555"/>
      <c r="SH5" s="555"/>
      <c r="SI5" s="555"/>
      <c r="SJ5" s="555"/>
      <c r="SK5" s="555"/>
      <c r="SL5" s="555"/>
      <c r="SM5" s="555"/>
      <c r="SN5" s="555"/>
      <c r="SO5" s="555"/>
      <c r="SP5" s="555"/>
      <c r="SQ5" s="555"/>
      <c r="SR5" s="555"/>
      <c r="SS5" s="555"/>
      <c r="ST5" s="555"/>
      <c r="SU5" s="555"/>
      <c r="SV5" s="555"/>
      <c r="SW5" s="555"/>
      <c r="SX5" s="555"/>
      <c r="SY5" s="555"/>
      <c r="SZ5" s="555"/>
      <c r="TA5" s="555"/>
      <c r="TB5" s="555"/>
      <c r="TC5" s="555"/>
      <c r="TD5" s="555"/>
      <c r="TE5" s="555"/>
      <c r="TF5" s="555"/>
      <c r="TG5" s="555"/>
      <c r="TH5" s="555"/>
      <c r="TI5" s="555"/>
      <c r="TJ5" s="555"/>
      <c r="TK5" s="555"/>
      <c r="TL5" s="555"/>
      <c r="TM5" s="555"/>
      <c r="TN5" s="555"/>
      <c r="TO5" s="555"/>
      <c r="TP5" s="555"/>
      <c r="TQ5" s="555"/>
      <c r="TR5" s="555"/>
      <c r="TS5" s="555"/>
      <c r="TT5" s="555"/>
      <c r="TU5" s="555"/>
      <c r="TV5" s="555"/>
      <c r="TW5" s="555" t="s">
        <v>94</v>
      </c>
      <c r="TX5" s="555"/>
      <c r="TY5" s="555"/>
      <c r="TZ5" s="555"/>
      <c r="UA5" s="555"/>
      <c r="UB5" s="555"/>
      <c r="UC5" s="555" t="s">
        <v>147</v>
      </c>
      <c r="UD5" s="555"/>
      <c r="UE5" s="555"/>
      <c r="UF5" s="555"/>
      <c r="UG5" s="555"/>
      <c r="UH5" s="555"/>
      <c r="UI5" s="555"/>
      <c r="UJ5" s="555"/>
      <c r="UK5" s="555"/>
      <c r="UL5" s="555"/>
      <c r="UM5" s="555"/>
      <c r="UN5" s="555"/>
      <c r="UO5" s="555"/>
      <c r="UP5" s="555"/>
      <c r="UQ5" s="557"/>
    </row>
    <row r="6" spans="1:563" s="9" customFormat="1" ht="57" customHeight="1" x14ac:dyDescent="0.25">
      <c r="A6" s="559"/>
      <c r="B6" s="465"/>
      <c r="C6" s="465"/>
      <c r="D6" s="465"/>
      <c r="E6" s="463"/>
      <c r="F6" s="550"/>
      <c r="G6" s="550"/>
      <c r="H6" s="550"/>
      <c r="I6" s="550"/>
      <c r="J6" s="550"/>
      <c r="K6" s="562"/>
      <c r="L6" s="551"/>
      <c r="M6" s="551"/>
      <c r="N6" s="551"/>
      <c r="O6" s="552"/>
      <c r="P6" s="511" t="s">
        <v>106</v>
      </c>
      <c r="Q6" s="552" t="s">
        <v>107</v>
      </c>
      <c r="R6" s="511" t="s">
        <v>108</v>
      </c>
      <c r="S6" s="555" t="s">
        <v>109</v>
      </c>
      <c r="T6" s="556" t="s">
        <v>110</v>
      </c>
      <c r="U6" s="556" t="s">
        <v>111</v>
      </c>
      <c r="V6" s="556" t="s">
        <v>112</v>
      </c>
      <c r="W6" s="556" t="s">
        <v>113</v>
      </c>
      <c r="X6" s="556" t="s">
        <v>114</v>
      </c>
      <c r="Y6" s="556" t="s">
        <v>115</v>
      </c>
      <c r="Z6" s="555" t="s">
        <v>109</v>
      </c>
      <c r="AA6" s="555" t="s">
        <v>116</v>
      </c>
      <c r="AB6" s="555"/>
      <c r="AC6" s="555"/>
      <c r="AD6" s="555"/>
      <c r="AE6" s="555"/>
      <c r="AF6" s="555"/>
      <c r="AG6" s="555"/>
      <c r="AH6" s="555"/>
      <c r="AI6" s="555"/>
      <c r="AJ6" s="555"/>
      <c r="AK6" s="555"/>
      <c r="AL6" s="555"/>
      <c r="AM6" s="555"/>
      <c r="AN6" s="555"/>
      <c r="AO6" s="555"/>
      <c r="AP6" s="555"/>
      <c r="AQ6" s="555"/>
      <c r="AR6" s="555"/>
      <c r="AS6" s="555"/>
      <c r="AT6" s="555"/>
      <c r="AU6" s="555"/>
      <c r="AV6" s="555"/>
      <c r="AW6" s="555"/>
      <c r="AX6" s="555"/>
      <c r="AY6" s="555"/>
      <c r="AZ6" s="555"/>
      <c r="BA6" s="312" t="s">
        <v>117</v>
      </c>
      <c r="BB6" s="555" t="s">
        <v>118</v>
      </c>
      <c r="BC6" s="555"/>
      <c r="BD6" s="555"/>
      <c r="BE6" s="555"/>
      <c r="BF6" s="555"/>
      <c r="BG6" s="555"/>
      <c r="BH6" s="555"/>
      <c r="BI6" s="555"/>
      <c r="BJ6" s="555"/>
      <c r="BK6" s="555"/>
      <c r="BL6" s="555"/>
      <c r="BM6" s="555"/>
      <c r="BN6" s="555"/>
      <c r="BO6" s="555"/>
      <c r="BP6" s="555"/>
      <c r="BQ6" s="555"/>
      <c r="BR6" s="555"/>
      <c r="BS6" s="555"/>
      <c r="BT6" s="555"/>
      <c r="BU6" s="555"/>
      <c r="BV6" s="555"/>
      <c r="BW6" s="562" t="s">
        <v>119</v>
      </c>
      <c r="BX6" s="562"/>
      <c r="BY6" s="562"/>
      <c r="BZ6" s="562"/>
      <c r="CA6" s="562"/>
      <c r="CB6" s="562"/>
      <c r="CC6" s="562"/>
      <c r="CD6" s="562"/>
      <c r="CE6" s="562"/>
      <c r="CF6" s="562"/>
      <c r="CG6" s="562"/>
      <c r="CH6" s="562"/>
      <c r="CI6" s="562"/>
      <c r="CJ6" s="562"/>
      <c r="CK6" s="562"/>
      <c r="CL6" s="562"/>
      <c r="CM6" s="562"/>
      <c r="CN6" s="562"/>
      <c r="CO6" s="562"/>
      <c r="CP6" s="562"/>
      <c r="CQ6" s="562"/>
      <c r="CR6" s="555" t="s">
        <v>120</v>
      </c>
      <c r="CS6" s="555"/>
      <c r="CT6" s="555"/>
      <c r="CU6" s="555"/>
      <c r="CV6" s="555"/>
      <c r="CW6" s="555"/>
      <c r="CX6" s="555"/>
      <c r="CY6" s="555"/>
      <c r="CZ6" s="555"/>
      <c r="DA6" s="555"/>
      <c r="DB6" s="555"/>
      <c r="DC6" s="555"/>
      <c r="DD6" s="555"/>
      <c r="DE6" s="555"/>
      <c r="DF6" s="555"/>
      <c r="DG6" s="555"/>
      <c r="DH6" s="555"/>
      <c r="DI6" s="555"/>
      <c r="DJ6" s="555"/>
      <c r="DK6" s="555"/>
      <c r="DL6" s="555"/>
      <c r="DM6" s="555" t="s">
        <v>121</v>
      </c>
      <c r="DN6" s="555"/>
      <c r="DO6" s="555"/>
      <c r="DP6" s="555"/>
      <c r="DQ6" s="555"/>
      <c r="DR6" s="555"/>
      <c r="DS6" s="555"/>
      <c r="DT6" s="555"/>
      <c r="DU6" s="555"/>
      <c r="DV6" s="555"/>
      <c r="DW6" s="555"/>
      <c r="DX6" s="555"/>
      <c r="DY6" s="555"/>
      <c r="DZ6" s="555"/>
      <c r="EA6" s="555"/>
      <c r="EB6" s="555"/>
      <c r="EC6" s="555"/>
      <c r="ED6" s="555"/>
      <c r="EE6" s="555"/>
      <c r="EF6" s="555"/>
      <c r="EG6" s="555"/>
      <c r="EH6" s="555" t="s">
        <v>122</v>
      </c>
      <c r="EI6" s="555"/>
      <c r="EJ6" s="555"/>
      <c r="EK6" s="555"/>
      <c r="EL6" s="555"/>
      <c r="EM6" s="555"/>
      <c r="EN6" s="555"/>
      <c r="EO6" s="555"/>
      <c r="EP6" s="555"/>
      <c r="EQ6" s="555"/>
      <c r="ER6" s="555"/>
      <c r="ES6" s="555"/>
      <c r="ET6" s="555"/>
      <c r="EU6" s="555"/>
      <c r="EV6" s="555"/>
      <c r="EW6" s="555"/>
      <c r="EX6" s="555"/>
      <c r="EY6" s="555"/>
      <c r="EZ6" s="555"/>
      <c r="FA6" s="555"/>
      <c r="FB6" s="555"/>
      <c r="FC6" s="555" t="s">
        <v>123</v>
      </c>
      <c r="FD6" s="555"/>
      <c r="FE6" s="555"/>
      <c r="FF6" s="555"/>
      <c r="FG6" s="555"/>
      <c r="FH6" s="555"/>
      <c r="FI6" s="555"/>
      <c r="FJ6" s="555"/>
      <c r="FK6" s="555"/>
      <c r="FL6" s="555"/>
      <c r="FM6" s="555"/>
      <c r="FN6" s="555"/>
      <c r="FO6" s="555"/>
      <c r="FP6" s="555"/>
      <c r="FQ6" s="555"/>
      <c r="FR6" s="555"/>
      <c r="FS6" s="555"/>
      <c r="FT6" s="555"/>
      <c r="FU6" s="555"/>
      <c r="FV6" s="555"/>
      <c r="FW6" s="555"/>
      <c r="FX6" s="555" t="s">
        <v>124</v>
      </c>
      <c r="FY6" s="555"/>
      <c r="FZ6" s="555"/>
      <c r="GA6" s="555"/>
      <c r="GB6" s="555"/>
      <c r="GC6" s="555"/>
      <c r="GD6" s="555"/>
      <c r="GE6" s="555"/>
      <c r="GF6" s="555"/>
      <c r="GG6" s="555"/>
      <c r="GH6" s="555"/>
      <c r="GI6" s="555"/>
      <c r="GJ6" s="555"/>
      <c r="GK6" s="555"/>
      <c r="GL6" s="555"/>
      <c r="GM6" s="555"/>
      <c r="GN6" s="555"/>
      <c r="GO6" s="555"/>
      <c r="GP6" s="555"/>
      <c r="GQ6" s="555"/>
      <c r="GR6" s="555"/>
      <c r="GS6" s="555" t="s">
        <v>125</v>
      </c>
      <c r="GT6" s="555"/>
      <c r="GU6" s="555"/>
      <c r="GV6" s="555"/>
      <c r="GW6" s="555"/>
      <c r="GX6" s="555"/>
      <c r="GY6" s="555"/>
      <c r="GZ6" s="555"/>
      <c r="HA6" s="555"/>
      <c r="HB6" s="555"/>
      <c r="HC6" s="555"/>
      <c r="HD6" s="555"/>
      <c r="HE6" s="555"/>
      <c r="HF6" s="555"/>
      <c r="HG6" s="555"/>
      <c r="HH6" s="555"/>
      <c r="HI6" s="555"/>
      <c r="HJ6" s="555"/>
      <c r="HK6" s="555"/>
      <c r="HL6" s="555"/>
      <c r="HM6" s="555"/>
      <c r="HN6" s="555" t="s">
        <v>126</v>
      </c>
      <c r="HO6" s="555"/>
      <c r="HP6" s="555"/>
      <c r="HQ6" s="555"/>
      <c r="HR6" s="555"/>
      <c r="HS6" s="555"/>
      <c r="HT6" s="555"/>
      <c r="HU6" s="555"/>
      <c r="HV6" s="555"/>
      <c r="HW6" s="555"/>
      <c r="HX6" s="555"/>
      <c r="HY6" s="555"/>
      <c r="HZ6" s="555"/>
      <c r="IA6" s="555"/>
      <c r="IB6" s="555"/>
      <c r="IC6" s="555"/>
      <c r="ID6" s="555"/>
      <c r="IE6" s="555"/>
      <c r="IF6" s="555"/>
      <c r="IG6" s="555"/>
      <c r="IH6" s="555"/>
      <c r="II6" s="555" t="s">
        <v>127</v>
      </c>
      <c r="IJ6" s="555"/>
      <c r="IK6" s="555"/>
      <c r="IL6" s="555"/>
      <c r="IM6" s="555"/>
      <c r="IN6" s="555"/>
      <c r="IO6" s="555"/>
      <c r="IP6" s="555"/>
      <c r="IQ6" s="555"/>
      <c r="IR6" s="555"/>
      <c r="IS6" s="555"/>
      <c r="IT6" s="555"/>
      <c r="IU6" s="555"/>
      <c r="IV6" s="555"/>
      <c r="IW6" s="555"/>
      <c r="IX6" s="555"/>
      <c r="IY6" s="555"/>
      <c r="IZ6" s="555"/>
      <c r="JA6" s="555"/>
      <c r="JB6" s="555"/>
      <c r="JC6" s="555"/>
      <c r="JD6" s="555" t="s">
        <v>128</v>
      </c>
      <c r="JE6" s="555"/>
      <c r="JF6" s="555"/>
      <c r="JG6" s="555"/>
      <c r="JH6" s="555"/>
      <c r="JI6" s="555"/>
      <c r="JJ6" s="555"/>
      <c r="JK6" s="555"/>
      <c r="JL6" s="555"/>
      <c r="JM6" s="555"/>
      <c r="JN6" s="555"/>
      <c r="JO6" s="555"/>
      <c r="JP6" s="555"/>
      <c r="JQ6" s="555"/>
      <c r="JR6" s="555"/>
      <c r="JS6" s="555"/>
      <c r="JT6" s="555"/>
      <c r="JU6" s="555"/>
      <c r="JV6" s="555"/>
      <c r="JW6" s="555"/>
      <c r="JX6" s="555"/>
      <c r="JY6" s="555" t="s">
        <v>129</v>
      </c>
      <c r="JZ6" s="555"/>
      <c r="KA6" s="555"/>
      <c r="KB6" s="555"/>
      <c r="KC6" s="555"/>
      <c r="KD6" s="555"/>
      <c r="KE6" s="555"/>
      <c r="KF6" s="555"/>
      <c r="KG6" s="555"/>
      <c r="KH6" s="555"/>
      <c r="KI6" s="555"/>
      <c r="KJ6" s="555"/>
      <c r="KK6" s="555"/>
      <c r="KL6" s="555"/>
      <c r="KM6" s="555"/>
      <c r="KN6" s="555"/>
      <c r="KO6" s="555"/>
      <c r="KP6" s="555"/>
      <c r="KQ6" s="555"/>
      <c r="KR6" s="555"/>
      <c r="KS6" s="555"/>
      <c r="KT6" s="555" t="s">
        <v>130</v>
      </c>
      <c r="KU6" s="555"/>
      <c r="KV6" s="555"/>
      <c r="KW6" s="555"/>
      <c r="KX6" s="555"/>
      <c r="KY6" s="555"/>
      <c r="KZ6" s="555"/>
      <c r="LA6" s="555"/>
      <c r="LB6" s="555"/>
      <c r="LC6" s="555"/>
      <c r="LD6" s="555"/>
      <c r="LE6" s="555"/>
      <c r="LF6" s="555"/>
      <c r="LG6" s="555"/>
      <c r="LH6" s="555"/>
      <c r="LI6" s="555"/>
      <c r="LJ6" s="555"/>
      <c r="LK6" s="555"/>
      <c r="LL6" s="555"/>
      <c r="LM6" s="555"/>
      <c r="LN6" s="555"/>
      <c r="LO6" s="311" t="s">
        <v>131</v>
      </c>
      <c r="LP6" s="311" t="s">
        <v>132</v>
      </c>
      <c r="LQ6" s="555" t="s">
        <v>133</v>
      </c>
      <c r="LR6" s="555"/>
      <c r="LS6" s="555"/>
      <c r="LT6" s="555"/>
      <c r="LU6" s="555"/>
      <c r="LV6" s="555"/>
      <c r="LW6" s="555"/>
      <c r="LX6" s="555"/>
      <c r="LY6" s="555"/>
      <c r="LZ6" s="555"/>
      <c r="MA6" s="555"/>
      <c r="MB6" s="555"/>
      <c r="MC6" s="555"/>
      <c r="MD6" s="555"/>
      <c r="ME6" s="555"/>
      <c r="MF6" s="555"/>
      <c r="MG6" s="555"/>
      <c r="MH6" s="555"/>
      <c r="MI6" s="555"/>
      <c r="MJ6" s="555"/>
      <c r="MK6" s="555"/>
      <c r="ML6" s="312" t="s">
        <v>134</v>
      </c>
      <c r="MM6" s="555" t="s">
        <v>135</v>
      </c>
      <c r="MN6" s="555"/>
      <c r="MO6" s="555"/>
      <c r="MP6" s="555"/>
      <c r="MQ6" s="555"/>
      <c r="MR6" s="555"/>
      <c r="MS6" s="555"/>
      <c r="MT6" s="555"/>
      <c r="MU6" s="555"/>
      <c r="MV6" s="555"/>
      <c r="MW6" s="555"/>
      <c r="MX6" s="555"/>
      <c r="MY6" s="555"/>
      <c r="MZ6" s="555"/>
      <c r="NA6" s="555"/>
      <c r="NB6" s="555"/>
      <c r="NC6" s="555"/>
      <c r="ND6" s="555"/>
      <c r="NE6" s="555"/>
      <c r="NF6" s="555"/>
      <c r="NG6" s="555"/>
      <c r="NH6" s="312" t="s">
        <v>136</v>
      </c>
      <c r="NI6" s="311" t="s">
        <v>109</v>
      </c>
      <c r="NJ6" s="555" t="s">
        <v>137</v>
      </c>
      <c r="NK6" s="555"/>
      <c r="NL6" s="555"/>
      <c r="NM6" s="555"/>
      <c r="NN6" s="555"/>
      <c r="NO6" s="555"/>
      <c r="NP6" s="555"/>
      <c r="NQ6" s="555"/>
      <c r="NR6" s="555"/>
      <c r="NS6" s="555"/>
      <c r="NT6" s="555"/>
      <c r="NU6" s="555"/>
      <c r="NV6" s="555"/>
      <c r="NW6" s="555"/>
      <c r="NX6" s="555"/>
      <c r="NY6" s="555"/>
      <c r="NZ6" s="555"/>
      <c r="OA6" s="555"/>
      <c r="OB6" s="555"/>
      <c r="OC6" s="555"/>
      <c r="OD6" s="555"/>
      <c r="OE6" s="555" t="s">
        <v>138</v>
      </c>
      <c r="OF6" s="555"/>
      <c r="OG6" s="555"/>
      <c r="OH6" s="555"/>
      <c r="OI6" s="555"/>
      <c r="OJ6" s="555"/>
      <c r="OK6" s="555"/>
      <c r="OL6" s="555"/>
      <c r="OM6" s="555"/>
      <c r="ON6" s="555"/>
      <c r="OO6" s="555"/>
      <c r="OP6" s="555"/>
      <c r="OQ6" s="555"/>
      <c r="OR6" s="555"/>
      <c r="OS6" s="555"/>
      <c r="OT6" s="555"/>
      <c r="OU6" s="555"/>
      <c r="OV6" s="555"/>
      <c r="OW6" s="555"/>
      <c r="OX6" s="555"/>
      <c r="OY6" s="555"/>
      <c r="OZ6" s="555" t="s">
        <v>139</v>
      </c>
      <c r="PA6" s="555"/>
      <c r="PB6" s="555"/>
      <c r="PC6" s="555"/>
      <c r="PD6" s="555"/>
      <c r="PE6" s="555"/>
      <c r="PF6" s="555"/>
      <c r="PG6" s="555"/>
      <c r="PH6" s="555"/>
      <c r="PI6" s="555"/>
      <c r="PJ6" s="555"/>
      <c r="PK6" s="555"/>
      <c r="PL6" s="555"/>
      <c r="PM6" s="555"/>
      <c r="PN6" s="555"/>
      <c r="PO6" s="555"/>
      <c r="PP6" s="555"/>
      <c r="PQ6" s="555"/>
      <c r="PR6" s="555"/>
      <c r="PS6" s="555"/>
      <c r="PT6" s="555"/>
      <c r="PU6" s="555" t="s">
        <v>140</v>
      </c>
      <c r="PV6" s="555"/>
      <c r="PW6" s="555"/>
      <c r="PX6" s="555"/>
      <c r="PY6" s="555"/>
      <c r="PZ6" s="555"/>
      <c r="QA6" s="555"/>
      <c r="QB6" s="555"/>
      <c r="QC6" s="555"/>
      <c r="QD6" s="555"/>
      <c r="QE6" s="555"/>
      <c r="QF6" s="555"/>
      <c r="QG6" s="555"/>
      <c r="QH6" s="555"/>
      <c r="QI6" s="555"/>
      <c r="QJ6" s="555"/>
      <c r="QK6" s="555"/>
      <c r="QL6" s="555"/>
      <c r="QM6" s="555"/>
      <c r="QN6" s="555"/>
      <c r="QO6" s="555"/>
      <c r="QP6" s="555" t="s">
        <v>141</v>
      </c>
      <c r="QQ6" s="555"/>
      <c r="QR6" s="555"/>
      <c r="QS6" s="555"/>
      <c r="QT6" s="555"/>
      <c r="QU6" s="555"/>
      <c r="QV6" s="555"/>
      <c r="QW6" s="555"/>
      <c r="QX6" s="555"/>
      <c r="QY6" s="555"/>
      <c r="QZ6" s="555"/>
      <c r="RA6" s="555"/>
      <c r="RB6" s="555"/>
      <c r="RC6" s="555"/>
      <c r="RD6" s="555"/>
      <c r="RE6" s="555"/>
      <c r="RF6" s="555"/>
      <c r="RG6" s="555"/>
      <c r="RH6" s="555"/>
      <c r="RI6" s="555"/>
      <c r="RJ6" s="555"/>
      <c r="RK6" s="555" t="s">
        <v>142</v>
      </c>
      <c r="RL6" s="555"/>
      <c r="RM6" s="555"/>
      <c r="RN6" s="555"/>
      <c r="RO6" s="555"/>
      <c r="RP6" s="555"/>
      <c r="RQ6" s="555"/>
      <c r="RR6" s="555"/>
      <c r="RS6" s="555"/>
      <c r="RT6" s="555"/>
      <c r="RU6" s="555"/>
      <c r="RV6" s="555"/>
      <c r="RW6" s="555"/>
      <c r="RX6" s="555"/>
      <c r="RY6" s="555"/>
      <c r="RZ6" s="555"/>
      <c r="SA6" s="555"/>
      <c r="SB6" s="555"/>
      <c r="SC6" s="555"/>
      <c r="SD6" s="555"/>
      <c r="SE6" s="555"/>
      <c r="SF6" s="555" t="s">
        <v>143</v>
      </c>
      <c r="SG6" s="555"/>
      <c r="SH6" s="555"/>
      <c r="SI6" s="555"/>
      <c r="SJ6" s="555"/>
      <c r="SK6" s="555"/>
      <c r="SL6" s="555"/>
      <c r="SM6" s="555"/>
      <c r="SN6" s="555"/>
      <c r="SO6" s="555"/>
      <c r="SP6" s="555"/>
      <c r="SQ6" s="555"/>
      <c r="SR6" s="555"/>
      <c r="SS6" s="555"/>
      <c r="ST6" s="555"/>
      <c r="SU6" s="555"/>
      <c r="SV6" s="555"/>
      <c r="SW6" s="555"/>
      <c r="SX6" s="555"/>
      <c r="SY6" s="555"/>
      <c r="SZ6" s="555"/>
      <c r="TA6" s="562" t="s">
        <v>144</v>
      </c>
      <c r="TB6" s="562"/>
      <c r="TC6" s="562"/>
      <c r="TD6" s="562"/>
      <c r="TE6" s="562"/>
      <c r="TF6" s="562"/>
      <c r="TG6" s="562"/>
      <c r="TH6" s="562"/>
      <c r="TI6" s="562"/>
      <c r="TJ6" s="562"/>
      <c r="TK6" s="562"/>
      <c r="TL6" s="562"/>
      <c r="TM6" s="562"/>
      <c r="TN6" s="562"/>
      <c r="TO6" s="562"/>
      <c r="TP6" s="562"/>
      <c r="TQ6" s="562"/>
      <c r="TR6" s="562"/>
      <c r="TS6" s="562"/>
      <c r="TT6" s="562"/>
      <c r="TU6" s="562"/>
      <c r="TV6" s="312" t="s">
        <v>145</v>
      </c>
      <c r="TW6" s="562" t="s">
        <v>146</v>
      </c>
      <c r="TX6" s="562"/>
      <c r="TY6" s="562"/>
      <c r="TZ6" s="562"/>
      <c r="UA6" s="562"/>
      <c r="UB6" s="562"/>
      <c r="UC6" s="562" t="s">
        <v>147</v>
      </c>
      <c r="UD6" s="562"/>
      <c r="UE6" s="562"/>
      <c r="UF6" s="562"/>
      <c r="UG6" s="562"/>
      <c r="UH6" s="562"/>
      <c r="UI6" s="562"/>
      <c r="UJ6" s="562"/>
      <c r="UK6" s="562"/>
      <c r="UL6" s="562"/>
      <c r="UM6" s="562"/>
      <c r="UN6" s="562"/>
      <c r="UO6" s="562"/>
      <c r="UP6" s="562"/>
      <c r="UQ6" s="563"/>
    </row>
    <row r="7" spans="1:563" s="9" customFormat="1" ht="73.5" customHeight="1" x14ac:dyDescent="0.25">
      <c r="A7" s="559"/>
      <c r="B7" s="465"/>
      <c r="C7" s="465"/>
      <c r="D7" s="465"/>
      <c r="E7" s="463"/>
      <c r="F7" s="550"/>
      <c r="G7" s="550"/>
      <c r="H7" s="550"/>
      <c r="I7" s="550"/>
      <c r="J7" s="550"/>
      <c r="K7" s="562"/>
      <c r="L7" s="551"/>
      <c r="M7" s="551"/>
      <c r="N7" s="551"/>
      <c r="O7" s="552"/>
      <c r="P7" s="511"/>
      <c r="Q7" s="552"/>
      <c r="R7" s="511"/>
      <c r="S7" s="555"/>
      <c r="T7" s="556"/>
      <c r="U7" s="556"/>
      <c r="V7" s="556"/>
      <c r="W7" s="556"/>
      <c r="X7" s="556"/>
      <c r="Y7" s="556"/>
      <c r="Z7" s="555"/>
      <c r="AA7" s="312" t="str">
        <f>'Текущий год'!FK7</f>
        <v>Подрядчик по ЭБ и ЗБС 1</v>
      </c>
      <c r="AB7" s="385" t="str">
        <f>'Текущий год'!FL7</f>
        <v>Подрядчик по ЭБ и ЗБС 2</v>
      </c>
      <c r="AC7" s="385" t="str">
        <f>'Текущий год'!FM7</f>
        <v>Подрядчик по ЭБ и ЗБС 3</v>
      </c>
      <c r="AD7" s="385" t="str">
        <f>'Текущий год'!FN7</f>
        <v>Подрядчик по ЭБ и ЗБС 4</v>
      </c>
      <c r="AE7" s="385" t="str">
        <f>'Текущий год'!FO7</f>
        <v>Подрядчик по ЭБ и ЗБС 5</v>
      </c>
      <c r="AF7" s="385" t="str">
        <f>'Текущий год'!FP7</f>
        <v>Подрядчик по ЭБ и ЗБС 6</v>
      </c>
      <c r="AG7" s="385" t="str">
        <f>'Текущий год'!FQ7</f>
        <v>Подрядчик по ЭБ и ЗБС 7</v>
      </c>
      <c r="AH7" s="385" t="str">
        <f>'Текущий год'!FR7</f>
        <v>Подрядчик по ЭБ и ЗБС 8</v>
      </c>
      <c r="AI7" s="385" t="str">
        <f>'Текущий год'!FS7</f>
        <v>Подрядчик по ЭБ и ЗБС 9</v>
      </c>
      <c r="AJ7" s="385" t="str">
        <f>'Текущий год'!FT7</f>
        <v>Подрядчик по ЭБ и ЗБС 10</v>
      </c>
      <c r="AK7" s="385" t="str">
        <f>'Текущий год'!FU7</f>
        <v>Подрядчик по ЭБ и ЗБС 11</v>
      </c>
      <c r="AL7" s="385" t="str">
        <f>'Текущий год'!FV7</f>
        <v>Подрядчик по ЭБ и ЗБС 12</v>
      </c>
      <c r="AM7" s="385" t="str">
        <f>'Текущий год'!FW7</f>
        <v>Подрядчик по ЭБ и ЗБС 13</v>
      </c>
      <c r="AN7" s="385" t="str">
        <f>'Текущий год'!FX7</f>
        <v>Подрядчик по ЭБ и ЗБС 14</v>
      </c>
      <c r="AO7" s="385" t="str">
        <f>'Текущий год'!FY7</f>
        <v>Подрядчик по ЭБ и ЗБС 15</v>
      </c>
      <c r="AP7" s="385" t="str">
        <f>'Текущий год'!FZ7</f>
        <v>Подрядчик по ЭБ и ЗБС 16</v>
      </c>
      <c r="AQ7" s="385" t="str">
        <f>'Текущий год'!GA7</f>
        <v>Подрядчик по ЭБ и ЗБС 17</v>
      </c>
      <c r="AR7" s="385" t="str">
        <f>'Текущий год'!GB7</f>
        <v>Подрядчик по ЭБ и ЗБС 18</v>
      </c>
      <c r="AS7" s="385" t="str">
        <f>'Текущий год'!GC7</f>
        <v>Подрядчик по ЭБ и ЗБС 19</v>
      </c>
      <c r="AT7" s="385" t="str">
        <f>'Текущий год'!GD7</f>
        <v>Подрядчик по ЭБ и ЗБС 20</v>
      </c>
      <c r="AU7" s="385" t="str">
        <f>'Текущий год'!GE7</f>
        <v>Подрядчик по ЭБ и ЗБС 21</v>
      </c>
      <c r="AV7" s="385" t="str">
        <f>'Текущий год'!GF7</f>
        <v>Подрядчик по ЭБ и ЗБС 22</v>
      </c>
      <c r="AW7" s="385" t="str">
        <f>'Текущий год'!GG7</f>
        <v>Подрядчик по ЭБ и ЗБС 23</v>
      </c>
      <c r="AX7" s="385" t="str">
        <f>'Текущий год'!GH7</f>
        <v>Подрядчик по ЭБ и ЗБС 24</v>
      </c>
      <c r="AY7" s="385" t="str">
        <f>'Текущий год'!GI7</f>
        <v>Подрядчик по ЭБ и ЗБС 25</v>
      </c>
      <c r="AZ7" s="385" t="str">
        <f>'Текущий год'!GJ7</f>
        <v>Всего</v>
      </c>
      <c r="BA7" s="385" t="str">
        <f>'Текущий год'!GK7</f>
        <v>Всего</v>
      </c>
      <c r="BB7" s="385" t="str">
        <f>'Текущий год'!GL7</f>
        <v>Подрядчик по АвИЭС 1</v>
      </c>
      <c r="BC7" s="385" t="str">
        <f>'Текущий год'!GM7</f>
        <v>Подрядчик по АвИЭС 2</v>
      </c>
      <c r="BD7" s="385" t="str">
        <f>'Текущий год'!GN7</f>
        <v>Подрядчик по АвИЭС 3</v>
      </c>
      <c r="BE7" s="385" t="str">
        <f>'Текущий год'!GO7</f>
        <v>Подрядчик по АвИЭС 4</v>
      </c>
      <c r="BF7" s="385" t="str">
        <f>'Текущий год'!GP7</f>
        <v>Подрядчик по АвИЭС 5</v>
      </c>
      <c r="BG7" s="385" t="str">
        <f>'Текущий год'!GQ7</f>
        <v>Подрядчик по АвИЭС 6</v>
      </c>
      <c r="BH7" s="385" t="str">
        <f>'Текущий год'!GR7</f>
        <v>Подрядчик по АвИЭС 7</v>
      </c>
      <c r="BI7" s="385" t="str">
        <f>'Текущий год'!GS7</f>
        <v>Подрядчик по АвИЭС 8</v>
      </c>
      <c r="BJ7" s="385" t="str">
        <f>'Текущий год'!GT7</f>
        <v>Подрядчик по АвИЭС 9</v>
      </c>
      <c r="BK7" s="385" t="str">
        <f>'Текущий год'!GU7</f>
        <v>Подрядчик по АвИЭС 10</v>
      </c>
      <c r="BL7" s="385" t="str">
        <f>'Текущий год'!GV7</f>
        <v>Подрядчик по АвИЭС 11</v>
      </c>
      <c r="BM7" s="385" t="str">
        <f>'Текущий год'!GW7</f>
        <v>Подрядчик по АвИЭС 12</v>
      </c>
      <c r="BN7" s="385" t="str">
        <f>'Текущий год'!GX7</f>
        <v>Подрядчик по АвИЭС 13</v>
      </c>
      <c r="BO7" s="385" t="str">
        <f>'Текущий год'!GY7</f>
        <v>Подрядчик по АвИЭС 14</v>
      </c>
      <c r="BP7" s="385" t="str">
        <f>'Текущий год'!GZ7</f>
        <v>Подрядчик по АвИЭС 15</v>
      </c>
      <c r="BQ7" s="385" t="str">
        <f>'Текущий год'!HA7</f>
        <v>Подрядчик по АвИЭС 16</v>
      </c>
      <c r="BR7" s="385" t="str">
        <f>'Текущий год'!HB7</f>
        <v>Подрядчик по АвИЭС 17</v>
      </c>
      <c r="BS7" s="385" t="str">
        <f>'Текущий год'!HC7</f>
        <v>Подрядчик по АвИЭС 18</v>
      </c>
      <c r="BT7" s="385" t="str">
        <f>'Текущий год'!HD7</f>
        <v>Подрядчик по АвИЭС 19</v>
      </c>
      <c r="BU7" s="385" t="str">
        <f>'Текущий год'!HE7</f>
        <v>Подрядчик по АвИЭС 20</v>
      </c>
      <c r="BV7" s="385" t="str">
        <f>'Текущий год'!HF7</f>
        <v>Всего</v>
      </c>
      <c r="BW7" s="385" t="str">
        <f>'Текущий год'!HG7</f>
        <v>Подрядчик по вырезке 1</v>
      </c>
      <c r="BX7" s="385" t="str">
        <f>'Текущий год'!HH7</f>
        <v>Подрядчик по вырезке 2</v>
      </c>
      <c r="BY7" s="385" t="str">
        <f>'Текущий год'!HI7</f>
        <v>Подрядчик по вырезке 3</v>
      </c>
      <c r="BZ7" s="385" t="str">
        <f>'Текущий год'!HJ7</f>
        <v>Подрядчик по вырезке 4</v>
      </c>
      <c r="CA7" s="385" t="str">
        <f>'Текущий год'!HK7</f>
        <v>Подрядчик по вырезке 5</v>
      </c>
      <c r="CB7" s="385" t="str">
        <f>'Текущий год'!HL7</f>
        <v>Подрядчик по вырезке 6</v>
      </c>
      <c r="CC7" s="385" t="str">
        <f>'Текущий год'!HM7</f>
        <v>Подрядчик по вырезке 7</v>
      </c>
      <c r="CD7" s="385" t="str">
        <f>'Текущий год'!HN7</f>
        <v>Подрядчик по вырезке 8</v>
      </c>
      <c r="CE7" s="385" t="str">
        <f>'Текущий год'!HO7</f>
        <v>Подрядчик по вырезке 9</v>
      </c>
      <c r="CF7" s="385" t="str">
        <f>'Текущий год'!HP7</f>
        <v>Подрядчик по вырезке 10</v>
      </c>
      <c r="CG7" s="385" t="str">
        <f>'Текущий год'!HQ7</f>
        <v>Подрядчик по вырезке 11</v>
      </c>
      <c r="CH7" s="385" t="str">
        <f>'Текущий год'!HR7</f>
        <v>Подрядчик по вырезке 12</v>
      </c>
      <c r="CI7" s="385" t="str">
        <f>'Текущий год'!HS7</f>
        <v>Подрядчик по вырезке 13</v>
      </c>
      <c r="CJ7" s="385" t="str">
        <f>'Текущий год'!HT7</f>
        <v>Подрядчик по вырезке 14</v>
      </c>
      <c r="CK7" s="385" t="str">
        <f>'Текущий год'!HU7</f>
        <v>Подрядчик по вырезке 15</v>
      </c>
      <c r="CL7" s="385" t="str">
        <f>'Текущий год'!HV7</f>
        <v>Подрядчик по вырезке 16</v>
      </c>
      <c r="CM7" s="385" t="str">
        <f>'Текущий год'!HW7</f>
        <v>Подрядчик по вырезке 17</v>
      </c>
      <c r="CN7" s="385" t="str">
        <f>'Текущий год'!HX7</f>
        <v>Подрядчик по вырезке 18</v>
      </c>
      <c r="CO7" s="385" t="str">
        <f>'Текущий год'!HY7</f>
        <v>Подрядчик по вырезке 19</v>
      </c>
      <c r="CP7" s="385" t="str">
        <f>'Текущий год'!HZ7</f>
        <v>Подрядчик по вырезке 20</v>
      </c>
      <c r="CQ7" s="385" t="str">
        <f>'Текущий год'!IA7</f>
        <v>Всего</v>
      </c>
      <c r="CR7" s="385" t="str">
        <f>'Текущий год'!IB7</f>
        <v>Подрядчик по ННБ 1</v>
      </c>
      <c r="CS7" s="385" t="str">
        <f>'Текущий год'!IC7</f>
        <v>Подрядчик по ННБ 2</v>
      </c>
      <c r="CT7" s="385" t="str">
        <f>'Текущий год'!ID7</f>
        <v>Подрядчик по ННБ 3</v>
      </c>
      <c r="CU7" s="385" t="str">
        <f>'Текущий год'!IE7</f>
        <v>Подрядчик по ННБ 4</v>
      </c>
      <c r="CV7" s="385" t="str">
        <f>'Текущий год'!IF7</f>
        <v>Подрядчик по ННБ 5</v>
      </c>
      <c r="CW7" s="385" t="str">
        <f>'Текущий год'!IG7</f>
        <v>Подрядчик по ННБ 6</v>
      </c>
      <c r="CX7" s="385" t="str">
        <f>'Текущий год'!IH7</f>
        <v>Подрядчик по ННБ 7</v>
      </c>
      <c r="CY7" s="385" t="str">
        <f>'Текущий год'!II7</f>
        <v>Подрядчик по ННБ 8</v>
      </c>
      <c r="CZ7" s="385" t="str">
        <f>'Текущий год'!IJ7</f>
        <v>Подрядчик по ННБ 9</v>
      </c>
      <c r="DA7" s="385" t="str">
        <f>'Текущий год'!IK7</f>
        <v>Подрядчик по ННБ 10</v>
      </c>
      <c r="DB7" s="385" t="str">
        <f>'Текущий год'!IL7</f>
        <v>Подрядчик по ННБ 11</v>
      </c>
      <c r="DC7" s="385" t="str">
        <f>'Текущий год'!IM7</f>
        <v>Подрядчик по ННБ 12</v>
      </c>
      <c r="DD7" s="385" t="str">
        <f>'Текущий год'!IN7</f>
        <v>Подрядчик по ННБ 13</v>
      </c>
      <c r="DE7" s="385" t="str">
        <f>'Текущий год'!IO7</f>
        <v>Подрядчик по ННБ 14</v>
      </c>
      <c r="DF7" s="385" t="str">
        <f>'Текущий год'!IP7</f>
        <v>Подрядчик по ННБ 15</v>
      </c>
      <c r="DG7" s="385" t="str">
        <f>'Текущий год'!IQ7</f>
        <v>Подрядчик по ННБ 16</v>
      </c>
      <c r="DH7" s="385" t="str">
        <f>'Текущий год'!IR7</f>
        <v>Подрядчик по ННБ 17</v>
      </c>
      <c r="DI7" s="385" t="str">
        <f>'Текущий год'!IS7</f>
        <v>Подрядчик по ННБ 18</v>
      </c>
      <c r="DJ7" s="385" t="str">
        <f>'Текущий год'!IT7</f>
        <v>Подрядчик по ННБ 19</v>
      </c>
      <c r="DK7" s="385" t="str">
        <f>'Текущий год'!IU7</f>
        <v>Подрядчик по ННБ 20</v>
      </c>
      <c r="DL7" s="385" t="str">
        <f>'Текущий год'!IV7</f>
        <v>Всего</v>
      </c>
      <c r="DM7" s="385" t="str">
        <f>'Текущий год'!IW7</f>
        <v>Подрядчик по ГИС 1</v>
      </c>
      <c r="DN7" s="385" t="str">
        <f>'Текущий год'!IX7</f>
        <v>Подрядчик по ГИС 2</v>
      </c>
      <c r="DO7" s="385" t="str">
        <f>'Текущий год'!IY7</f>
        <v>Подрядчик по ГИС 3</v>
      </c>
      <c r="DP7" s="385" t="str">
        <f>'Текущий год'!IZ7</f>
        <v>Подрядчик по ГИС 4</v>
      </c>
      <c r="DQ7" s="385" t="str">
        <f>'Текущий год'!JA7</f>
        <v>Подрядчик по ГИС 5</v>
      </c>
      <c r="DR7" s="385" t="str">
        <f>'Текущий год'!JB7</f>
        <v>Подрядчик по ГИС 6</v>
      </c>
      <c r="DS7" s="385" t="str">
        <f>'Текущий год'!JC7</f>
        <v>Подрядчик по ГИС 7</v>
      </c>
      <c r="DT7" s="385" t="str">
        <f>'Текущий год'!JD7</f>
        <v>Подрядчик по ГИС 8</v>
      </c>
      <c r="DU7" s="385" t="str">
        <f>'Текущий год'!JE7</f>
        <v>Подрядчик по ГИС 9</v>
      </c>
      <c r="DV7" s="385" t="str">
        <f>'Текущий год'!JF7</f>
        <v>Подрядчик по ГИС 10</v>
      </c>
      <c r="DW7" s="385" t="str">
        <f>'Текущий год'!JG7</f>
        <v>Подрядчик по ГИС 11</v>
      </c>
      <c r="DX7" s="385" t="str">
        <f>'Текущий год'!JH7</f>
        <v>Подрядчик по ГИС 12</v>
      </c>
      <c r="DY7" s="385" t="str">
        <f>'Текущий год'!JI7</f>
        <v>Подрядчик по ГИС 13</v>
      </c>
      <c r="DZ7" s="385" t="str">
        <f>'Текущий год'!JJ7</f>
        <v>Подрядчик по ГИС 14</v>
      </c>
      <c r="EA7" s="385" t="str">
        <f>'Текущий год'!JK7</f>
        <v>Подрядчик по ГИС 15</v>
      </c>
      <c r="EB7" s="385" t="str">
        <f>'Текущий год'!JL7</f>
        <v>Подрядчик по ГИС 16</v>
      </c>
      <c r="EC7" s="385" t="str">
        <f>'Текущий год'!JM7</f>
        <v>Подрядчик по ГИС 17</v>
      </c>
      <c r="ED7" s="385" t="str">
        <f>'Текущий год'!JN7</f>
        <v>Подрядчик по ГИС 18</v>
      </c>
      <c r="EE7" s="385" t="str">
        <f>'Текущий год'!JO7</f>
        <v>Подрядчик по ГИС 19</v>
      </c>
      <c r="EF7" s="385" t="str">
        <f>'Текущий год'!JP7</f>
        <v>Подрядчик по ГИС 20</v>
      </c>
      <c r="EG7" s="385" t="str">
        <f>'Текущий год'!JQ7</f>
        <v>Всего</v>
      </c>
      <c r="EH7" s="385" t="str">
        <f>'Текущий год'!JR7</f>
        <v>Подрядчик по ГТИ 1</v>
      </c>
      <c r="EI7" s="385" t="str">
        <f>'Текущий год'!JS7</f>
        <v>Подрядчик по ГТИ 2</v>
      </c>
      <c r="EJ7" s="385" t="str">
        <f>'Текущий год'!JT7</f>
        <v>Подрядчик по ГТИ 3</v>
      </c>
      <c r="EK7" s="385" t="str">
        <f>'Текущий год'!JU7</f>
        <v>Подрядчик по ГТИ 4</v>
      </c>
      <c r="EL7" s="385" t="str">
        <f>'Текущий год'!JV7</f>
        <v>Подрядчик по ГТИ 5</v>
      </c>
      <c r="EM7" s="385" t="str">
        <f>'Текущий год'!JW7</f>
        <v>Подрядчик по ГТИ 6</v>
      </c>
      <c r="EN7" s="385" t="str">
        <f>'Текущий год'!JX7</f>
        <v>Подрядчик по ГТИ 7</v>
      </c>
      <c r="EO7" s="385" t="str">
        <f>'Текущий год'!JY7</f>
        <v>Подрядчик по ГТИ 8</v>
      </c>
      <c r="EP7" s="385" t="str">
        <f>'Текущий год'!JZ7</f>
        <v>Подрядчик по ГТИ 9</v>
      </c>
      <c r="EQ7" s="385" t="str">
        <f>'Текущий год'!KA7</f>
        <v>Подрядчик по ГТИ 10</v>
      </c>
      <c r="ER7" s="385" t="str">
        <f>'Текущий год'!KB7</f>
        <v>Подрядчик по ГТИ 11</v>
      </c>
      <c r="ES7" s="385" t="str">
        <f>'Текущий год'!KC7</f>
        <v>Подрядчик по ГТИ 12</v>
      </c>
      <c r="ET7" s="385" t="str">
        <f>'Текущий год'!KD7</f>
        <v>Подрядчик по ГТИ 13</v>
      </c>
      <c r="EU7" s="385" t="str">
        <f>'Текущий год'!KE7</f>
        <v>Подрядчик по ГТИ 14</v>
      </c>
      <c r="EV7" s="385" t="str">
        <f>'Текущий год'!KF7</f>
        <v>Подрядчик по ГТИ 15</v>
      </c>
      <c r="EW7" s="385" t="str">
        <f>'Текущий год'!KG7</f>
        <v>Подрядчик по ГТИ 16</v>
      </c>
      <c r="EX7" s="385" t="str">
        <f>'Текущий год'!KH7</f>
        <v>Подрядчик по ГТИ 17</v>
      </c>
      <c r="EY7" s="385" t="str">
        <f>'Текущий год'!KI7</f>
        <v>Подрядчик по ГТИ 18</v>
      </c>
      <c r="EZ7" s="385" t="str">
        <f>'Текущий год'!KJ7</f>
        <v>Подрядчик по ГТИ 19</v>
      </c>
      <c r="FA7" s="385" t="str">
        <f>'Текущий год'!KK7</f>
        <v>Подрядчик по ГТИ 20</v>
      </c>
      <c r="FB7" s="385" t="str">
        <f>'Текущий год'!KL7</f>
        <v>Всего</v>
      </c>
      <c r="FC7" s="385" t="str">
        <f>'Текущий год'!KM7</f>
        <v>Подрядчик по Цементированию 1</v>
      </c>
      <c r="FD7" s="385" t="str">
        <f>'Текущий год'!KN7</f>
        <v>Подрядчик по Цементированию 2</v>
      </c>
      <c r="FE7" s="385" t="str">
        <f>'Текущий год'!KO7</f>
        <v>Подрядчик по Цементированию 3</v>
      </c>
      <c r="FF7" s="385" t="str">
        <f>'Текущий год'!KP7</f>
        <v>Подрядчик по Цементированию 4</v>
      </c>
      <c r="FG7" s="385" t="str">
        <f>'Текущий год'!KQ7</f>
        <v>Подрядчик по Цементированию 5</v>
      </c>
      <c r="FH7" s="385" t="str">
        <f>'Текущий год'!KR7</f>
        <v>Подрядчик по Цементированию 6</v>
      </c>
      <c r="FI7" s="385" t="str">
        <f>'Текущий год'!KS7</f>
        <v>Подрядчик по Цементированию 7</v>
      </c>
      <c r="FJ7" s="385" t="str">
        <f>'Текущий год'!KT7</f>
        <v>Подрядчик по Цементированию 8</v>
      </c>
      <c r="FK7" s="385" t="str">
        <f>'Текущий год'!KU7</f>
        <v>Подрядчик по Цементированию 9</v>
      </c>
      <c r="FL7" s="385" t="str">
        <f>'Текущий год'!KV7</f>
        <v>Подрядчик по Цементированию 10</v>
      </c>
      <c r="FM7" s="385" t="str">
        <f>'Текущий год'!KW7</f>
        <v>Подрядчик по Цементированию 11</v>
      </c>
      <c r="FN7" s="385" t="str">
        <f>'Текущий год'!KX7</f>
        <v>Подрядчик по Цементированию 12</v>
      </c>
      <c r="FO7" s="385" t="str">
        <f>'Текущий год'!KY7</f>
        <v>Подрядчик по Цементированию 13</v>
      </c>
      <c r="FP7" s="385" t="str">
        <f>'Текущий год'!KZ7</f>
        <v>Подрядчик по Цементированию 14</v>
      </c>
      <c r="FQ7" s="385" t="str">
        <f>'Текущий год'!LA7</f>
        <v>Подрядчик по Цементированию 15</v>
      </c>
      <c r="FR7" s="385" t="str">
        <f>'Текущий год'!LB7</f>
        <v>Подрядчик по Цементированию 16</v>
      </c>
      <c r="FS7" s="385" t="str">
        <f>'Текущий год'!LC7</f>
        <v>Подрядчик по Цементированию 17</v>
      </c>
      <c r="FT7" s="385" t="str">
        <f>'Текущий год'!LD7</f>
        <v>Подрядчик по Цементированию 18</v>
      </c>
      <c r="FU7" s="385" t="str">
        <f>'Текущий год'!LE7</f>
        <v>Подрядчик по Цементированию 19</v>
      </c>
      <c r="FV7" s="385" t="str">
        <f>'Текущий год'!LF7</f>
        <v>Подрядчик по Цементированию 20</v>
      </c>
      <c r="FW7" s="385" t="str">
        <f>'Текущий год'!LG7</f>
        <v>Всего</v>
      </c>
      <c r="FX7" s="385" t="str">
        <f>'Текущий год'!LH7</f>
        <v>Подрядчик по растворам 1</v>
      </c>
      <c r="FY7" s="385" t="str">
        <f>'Текущий год'!LI7</f>
        <v>Подрядчик по растворам 2</v>
      </c>
      <c r="FZ7" s="385" t="str">
        <f>'Текущий год'!LJ7</f>
        <v>Подрядчик по растворам 3</v>
      </c>
      <c r="GA7" s="385" t="str">
        <f>'Текущий год'!LK7</f>
        <v>Подрядчик по растворам 4</v>
      </c>
      <c r="GB7" s="385" t="str">
        <f>'Текущий год'!LL7</f>
        <v>Подрядчик по растворам 5</v>
      </c>
      <c r="GC7" s="385" t="str">
        <f>'Текущий год'!LM7</f>
        <v>Подрядчик по растворам 6</v>
      </c>
      <c r="GD7" s="385" t="str">
        <f>'Текущий год'!LN7</f>
        <v>Подрядчик по растворам 7</v>
      </c>
      <c r="GE7" s="385" t="str">
        <f>'Текущий год'!LO7</f>
        <v>Подрядчик по растворам 8</v>
      </c>
      <c r="GF7" s="385" t="str">
        <f>'Текущий год'!LP7</f>
        <v>Подрядчик по растворам 9</v>
      </c>
      <c r="GG7" s="385" t="str">
        <f>'Текущий год'!LQ7</f>
        <v>Подрядчик по растворам 10</v>
      </c>
      <c r="GH7" s="385" t="str">
        <f>'Текущий год'!LR7</f>
        <v>Подрядчик по растворам 11</v>
      </c>
      <c r="GI7" s="385" t="str">
        <f>'Текущий год'!LS7</f>
        <v>Подрядчик по растворам 12</v>
      </c>
      <c r="GJ7" s="385" t="str">
        <f>'Текущий год'!LT7</f>
        <v>Подрядчик по растворам 13</v>
      </c>
      <c r="GK7" s="385" t="str">
        <f>'Текущий год'!LU7</f>
        <v>Подрядчик по растворам 14</v>
      </c>
      <c r="GL7" s="385" t="str">
        <f>'Текущий год'!LV7</f>
        <v>Подрядчик по растворам 15</v>
      </c>
      <c r="GM7" s="385" t="str">
        <f>'Текущий год'!LW7</f>
        <v>Подрядчик по растворам 16</v>
      </c>
      <c r="GN7" s="385" t="str">
        <f>'Текущий год'!LX7</f>
        <v>Подрядчик по растворам 17</v>
      </c>
      <c r="GO7" s="385" t="str">
        <f>'Текущий год'!LY7</f>
        <v>Подрядчик по растворам 18</v>
      </c>
      <c r="GP7" s="385" t="str">
        <f>'Текущий год'!LZ7</f>
        <v>Подрядчик по растворам 19</v>
      </c>
      <c r="GQ7" s="385" t="str">
        <f>'Текущий год'!MA7</f>
        <v>Подрядчик по растворам 20</v>
      </c>
      <c r="GR7" s="385" t="str">
        <f>'Текущий год'!MB7</f>
        <v>Всего</v>
      </c>
      <c r="GS7" s="385" t="str">
        <f>'Текущий год'!MC7</f>
        <v>Подрядчик по Долотному сервису 1</v>
      </c>
      <c r="GT7" s="385" t="str">
        <f>'Текущий год'!MD7</f>
        <v>Подрядчик по Долотному сервису 2</v>
      </c>
      <c r="GU7" s="385" t="str">
        <f>'Текущий год'!ME7</f>
        <v>Подрядчик по Долотному сервису 3</v>
      </c>
      <c r="GV7" s="385" t="str">
        <f>'Текущий год'!MF7</f>
        <v>Подрядчик по Долотному сервису 4</v>
      </c>
      <c r="GW7" s="385" t="str">
        <f>'Текущий год'!MG7</f>
        <v>Подрядчик по Долотному сервису 5</v>
      </c>
      <c r="GX7" s="385" t="str">
        <f>'Текущий год'!MH7</f>
        <v>Подрядчик по Долотному сервису 6</v>
      </c>
      <c r="GY7" s="385" t="str">
        <f>'Текущий год'!MI7</f>
        <v>Подрядчик по Долотному сервису 7</v>
      </c>
      <c r="GZ7" s="385" t="str">
        <f>'Текущий год'!MJ7</f>
        <v>Подрядчик по Долотному сервису 8</v>
      </c>
      <c r="HA7" s="385" t="str">
        <f>'Текущий год'!MK7</f>
        <v>Подрядчик по Долотному сервису 9</v>
      </c>
      <c r="HB7" s="385" t="str">
        <f>'Текущий год'!ML7</f>
        <v>Подрядчик по Долотному сервису 10</v>
      </c>
      <c r="HC7" s="385" t="str">
        <f>'Текущий год'!MM7</f>
        <v>Подрядчик по Долотному сервису 11</v>
      </c>
      <c r="HD7" s="385" t="str">
        <f>'Текущий год'!MN7</f>
        <v>Подрядчик по Долотному сервису 12</v>
      </c>
      <c r="HE7" s="385" t="str">
        <f>'Текущий год'!MO7</f>
        <v>Подрядчик по Долотному сервису 13</v>
      </c>
      <c r="HF7" s="385" t="str">
        <f>'Текущий год'!MP7</f>
        <v>Подрядчик по Долотному сервису 14</v>
      </c>
      <c r="HG7" s="385" t="str">
        <f>'Текущий год'!MQ7</f>
        <v>Подрядчик по Долотному сервису 15</v>
      </c>
      <c r="HH7" s="385" t="str">
        <f>'Текущий год'!MR7</f>
        <v>Подрядчик по Долотному сервису 16</v>
      </c>
      <c r="HI7" s="385" t="str">
        <f>'Текущий год'!MS7</f>
        <v>Подрядчик по Долотному сервису 17</v>
      </c>
      <c r="HJ7" s="385" t="str">
        <f>'Текущий год'!MT7</f>
        <v>Подрядчик по Долотному сервису 18</v>
      </c>
      <c r="HK7" s="385" t="str">
        <f>'Текущий год'!MU7</f>
        <v>Подрядчик по Долотному сервису 19</v>
      </c>
      <c r="HL7" s="385" t="str">
        <f>'Текущий год'!MV7</f>
        <v>Подрядчик по Долотному сервису 20</v>
      </c>
      <c r="HM7" s="385" t="str">
        <f>'Текущий год'!MW7</f>
        <v>Всего</v>
      </c>
      <c r="HN7" s="385" t="str">
        <f>'Текущий год'!MX7</f>
        <v>Подрядчик по Отбору керна 1</v>
      </c>
      <c r="HO7" s="385" t="str">
        <f>'Текущий год'!MY7</f>
        <v>Подрядчик по Отбору керна 2</v>
      </c>
      <c r="HP7" s="385" t="str">
        <f>'Текущий год'!MZ7</f>
        <v>Подрядчик по Отбору керна 3</v>
      </c>
      <c r="HQ7" s="385" t="str">
        <f>'Текущий год'!NA7</f>
        <v>Подрядчик по Отбору керна 4</v>
      </c>
      <c r="HR7" s="385" t="str">
        <f>'Текущий год'!NB7</f>
        <v>Подрядчик по Отбору керна 5</v>
      </c>
      <c r="HS7" s="385" t="str">
        <f>'Текущий год'!NC7</f>
        <v>Подрядчик по Отбору керна 6</v>
      </c>
      <c r="HT7" s="385" t="str">
        <f>'Текущий год'!ND7</f>
        <v>Подрядчик по Отбору керна 7</v>
      </c>
      <c r="HU7" s="385" t="str">
        <f>'Текущий год'!NE7</f>
        <v>Подрядчик по Отбору керна 8</v>
      </c>
      <c r="HV7" s="385" t="str">
        <f>'Текущий год'!NF7</f>
        <v>Подрядчик по Отбору керна 9</v>
      </c>
      <c r="HW7" s="385" t="str">
        <f>'Текущий год'!NG7</f>
        <v>Подрядчик по Отбору керна 10</v>
      </c>
      <c r="HX7" s="385" t="str">
        <f>'Текущий год'!NH7</f>
        <v>Подрядчик по Отбору керна 11</v>
      </c>
      <c r="HY7" s="385" t="str">
        <f>'Текущий год'!NI7</f>
        <v>Подрядчик по Отбору керна 12</v>
      </c>
      <c r="HZ7" s="385" t="str">
        <f>'Текущий год'!NJ7</f>
        <v>Подрядчик по Отбору керна 13</v>
      </c>
      <c r="IA7" s="385" t="str">
        <f>'Текущий год'!NK7</f>
        <v>Подрядчик по Отбору керна 14</v>
      </c>
      <c r="IB7" s="385" t="str">
        <f>'Текущий год'!NL7</f>
        <v>Подрядчик по Отбору керна 15</v>
      </c>
      <c r="IC7" s="385" t="str">
        <f>'Текущий год'!NM7</f>
        <v>Подрядчик по Отбору керна 16</v>
      </c>
      <c r="ID7" s="385" t="str">
        <f>'Текущий год'!NN7</f>
        <v>Подрядчик по Отбору керна 17</v>
      </c>
      <c r="IE7" s="385" t="str">
        <f>'Текущий год'!NO7</f>
        <v>Подрядчик по Отбору керна 18</v>
      </c>
      <c r="IF7" s="385" t="str">
        <f>'Текущий год'!NP7</f>
        <v>Подрядчик по Отбору керна 19</v>
      </c>
      <c r="IG7" s="385" t="str">
        <f>'Текущий год'!NQ7</f>
        <v>Подрядчик по Отбору керна 20</v>
      </c>
      <c r="IH7" s="385" t="str">
        <f>'Текущий год'!NR7</f>
        <v>Всего</v>
      </c>
      <c r="II7" s="385" t="str">
        <f>'Текущий год'!NS7</f>
        <v>Подрядчик по Хвостовикам 1</v>
      </c>
      <c r="IJ7" s="385" t="str">
        <f>'Текущий год'!NT7</f>
        <v>Подрядчик по Хвостовикам 2</v>
      </c>
      <c r="IK7" s="385" t="str">
        <f>'Текущий год'!NU7</f>
        <v>Подрядчик по Хвостовикам 3</v>
      </c>
      <c r="IL7" s="385" t="str">
        <f>'Текущий год'!NV7</f>
        <v>Подрядчик по Хвостовикам 4</v>
      </c>
      <c r="IM7" s="385" t="str">
        <f>'Текущий год'!NW7</f>
        <v>Подрядчик по Хвостовикам 5</v>
      </c>
      <c r="IN7" s="385" t="str">
        <f>'Текущий год'!NX7</f>
        <v>Подрядчик по Хвостовикам 6</v>
      </c>
      <c r="IO7" s="385" t="str">
        <f>'Текущий год'!NY7</f>
        <v>Подрядчик по Хвостовикам 7</v>
      </c>
      <c r="IP7" s="385" t="str">
        <f>'Текущий год'!NZ7</f>
        <v>Подрядчик по Хвостовикам 8</v>
      </c>
      <c r="IQ7" s="385" t="str">
        <f>'Текущий год'!OA7</f>
        <v>Подрядчик по Хвостовикам 9</v>
      </c>
      <c r="IR7" s="385" t="str">
        <f>'Текущий год'!OB7</f>
        <v>Подрядчик по Хвостовикам 10</v>
      </c>
      <c r="IS7" s="385" t="str">
        <f>'Текущий год'!OC7</f>
        <v>Подрядчик по Хвостовикам 11</v>
      </c>
      <c r="IT7" s="385" t="str">
        <f>'Текущий год'!OD7</f>
        <v>Подрядчик по Хвостовикам 12</v>
      </c>
      <c r="IU7" s="385" t="str">
        <f>'Текущий год'!OE7</f>
        <v>Подрядчик по Хвостовикам 13</v>
      </c>
      <c r="IV7" s="385" t="str">
        <f>'Текущий год'!OF7</f>
        <v>Подрядчик по Хвостовикам 14</v>
      </c>
      <c r="IW7" s="385" t="str">
        <f>'Текущий год'!OG7</f>
        <v>Подрядчик по Хвостовикам 15</v>
      </c>
      <c r="IX7" s="385" t="str">
        <f>'Текущий год'!OH7</f>
        <v>Подрядчик по Хвостовикам 16</v>
      </c>
      <c r="IY7" s="385" t="str">
        <f>'Текущий год'!OI7</f>
        <v>Подрядчик по Хвостовикам 17</v>
      </c>
      <c r="IZ7" s="385" t="str">
        <f>'Текущий год'!OJ7</f>
        <v>Подрядчик по Хвостовикам 18</v>
      </c>
      <c r="JA7" s="385" t="str">
        <f>'Текущий год'!OK7</f>
        <v>Подрядчик по Хвостовикам 19</v>
      </c>
      <c r="JB7" s="385" t="str">
        <f>'Текущий год'!OL7</f>
        <v>Подрядчик по Хвостовикам 20</v>
      </c>
      <c r="JC7" s="385" t="str">
        <f>'Текущий год'!OM7</f>
        <v>Всего</v>
      </c>
      <c r="JD7" s="385" t="str">
        <f>'Текущий год'!ON7</f>
        <v>Подрядчик по Шламу 1</v>
      </c>
      <c r="JE7" s="385" t="str">
        <f>'Текущий год'!OO7</f>
        <v>Подрядчик по Шламу 2</v>
      </c>
      <c r="JF7" s="385" t="str">
        <f>'Текущий год'!OP7</f>
        <v>Подрядчик по Шламу 3</v>
      </c>
      <c r="JG7" s="385" t="str">
        <f>'Текущий год'!OQ7</f>
        <v>Подрядчик по Шламу 4</v>
      </c>
      <c r="JH7" s="385" t="str">
        <f>'Текущий год'!OR7</f>
        <v>Подрядчик по Шламу 5</v>
      </c>
      <c r="JI7" s="385" t="str">
        <f>'Текущий год'!OS7</f>
        <v>Подрядчик по Шламу 6</v>
      </c>
      <c r="JJ7" s="385" t="str">
        <f>'Текущий год'!OT7</f>
        <v>Подрядчик по Шламу 7</v>
      </c>
      <c r="JK7" s="385" t="str">
        <f>'Текущий год'!OU7</f>
        <v>Подрядчик по Шламу 8</v>
      </c>
      <c r="JL7" s="385" t="str">
        <f>'Текущий год'!OV7</f>
        <v>Подрядчик по Шламу 9</v>
      </c>
      <c r="JM7" s="385" t="str">
        <f>'Текущий год'!OW7</f>
        <v>Подрядчик по Шламу 10</v>
      </c>
      <c r="JN7" s="385" t="str">
        <f>'Текущий год'!OX7</f>
        <v>Подрядчик по Шламу 11</v>
      </c>
      <c r="JO7" s="385" t="str">
        <f>'Текущий год'!OY7</f>
        <v>Подрядчик по Шламу 12</v>
      </c>
      <c r="JP7" s="385" t="str">
        <f>'Текущий год'!OZ7</f>
        <v>Подрядчик по Шламу 13</v>
      </c>
      <c r="JQ7" s="385" t="str">
        <f>'Текущий год'!PA7</f>
        <v>Подрядчик по Шламу 14</v>
      </c>
      <c r="JR7" s="385" t="str">
        <f>'Текущий год'!PB7</f>
        <v>Подрядчик по Шламу 15</v>
      </c>
      <c r="JS7" s="385" t="str">
        <f>'Текущий год'!PC7</f>
        <v>Подрядчик по Шламу 16</v>
      </c>
      <c r="JT7" s="385" t="str">
        <f>'Текущий год'!PD7</f>
        <v>Подрядчик по Шламу 17</v>
      </c>
      <c r="JU7" s="385" t="str">
        <f>'Текущий год'!PE7</f>
        <v>Подрядчик по Шламу 18</v>
      </c>
      <c r="JV7" s="385" t="str">
        <f>'Текущий год'!PF7</f>
        <v>Подрядчик по Шламу 19</v>
      </c>
      <c r="JW7" s="385" t="str">
        <f>'Текущий год'!PG7</f>
        <v>Подрядчик по Шламу 20</v>
      </c>
      <c r="JX7" s="385" t="str">
        <f>'Текущий год'!PH7</f>
        <v>Всего</v>
      </c>
      <c r="JY7" s="385" t="str">
        <f>'Текущий год'!PI7</f>
        <v>Подрядчик по Супервайзингу 1</v>
      </c>
      <c r="JZ7" s="385" t="str">
        <f>'Текущий год'!PJ7</f>
        <v>Подрядчик по Супервайзингу 2</v>
      </c>
      <c r="KA7" s="385" t="str">
        <f>'Текущий год'!PK7</f>
        <v>Подрядчик по Супервайзингу 3</v>
      </c>
      <c r="KB7" s="385" t="str">
        <f>'Текущий год'!PL7</f>
        <v>Подрядчик по Супервайзингу 4</v>
      </c>
      <c r="KC7" s="385" t="str">
        <f>'Текущий год'!PM7</f>
        <v>Подрядчик по Супервайзингу 5</v>
      </c>
      <c r="KD7" s="385" t="str">
        <f>'Текущий год'!PN7</f>
        <v>Подрядчик по Супервайзингу 6</v>
      </c>
      <c r="KE7" s="385" t="str">
        <f>'Текущий год'!PO7</f>
        <v>Подрядчик по Супервайзингу 7</v>
      </c>
      <c r="KF7" s="385" t="str">
        <f>'Текущий год'!PP7</f>
        <v>Подрядчик по Супервайзингу 8</v>
      </c>
      <c r="KG7" s="385" t="str">
        <f>'Текущий год'!PQ7</f>
        <v>Подрядчик по Супервайзингу 9</v>
      </c>
      <c r="KH7" s="385" t="str">
        <f>'Текущий год'!PR7</f>
        <v>Подрядчик по Супервайзингу 10</v>
      </c>
      <c r="KI7" s="385" t="str">
        <f>'Текущий год'!PS7</f>
        <v>Подрядчик по Супервайзингу 11</v>
      </c>
      <c r="KJ7" s="385" t="str">
        <f>'Текущий год'!PT7</f>
        <v>Подрядчик по Супервайзингу 12</v>
      </c>
      <c r="KK7" s="385" t="str">
        <f>'Текущий год'!PU7</f>
        <v>Подрядчик по Супервайзингу 13</v>
      </c>
      <c r="KL7" s="385" t="str">
        <f>'Текущий год'!PV7</f>
        <v>Подрядчик по Супервайзингу 14</v>
      </c>
      <c r="KM7" s="385" t="str">
        <f>'Текущий год'!PW7</f>
        <v>Подрядчик по Супервайзингу 15</v>
      </c>
      <c r="KN7" s="385" t="str">
        <f>'Текущий год'!PX7</f>
        <v>Подрядчик по Супервайзингу 16</v>
      </c>
      <c r="KO7" s="385" t="str">
        <f>'Текущий год'!PY7</f>
        <v>Подрядчик по Супервайзингу 17</v>
      </c>
      <c r="KP7" s="385" t="str">
        <f>'Текущий год'!PZ7</f>
        <v>Подрядчик по Супервайзингу 18</v>
      </c>
      <c r="KQ7" s="385" t="str">
        <f>'Текущий год'!QA7</f>
        <v>Подрядчик по Супервайзингу 19</v>
      </c>
      <c r="KR7" s="385" t="str">
        <f>'Текущий год'!QB7</f>
        <v>Подрядчик по Супервайзингу 20</v>
      </c>
      <c r="KS7" s="385" t="str">
        <f>'Текущий год'!QC7</f>
        <v>Всего</v>
      </c>
      <c r="KT7" s="385" t="str">
        <f>'Текущий год'!QD7</f>
        <v>Обсадные колонны
(в т.ч. оснастка)</v>
      </c>
      <c r="KU7" s="385" t="str">
        <f>'Текущий год'!QE7</f>
        <v>Услуги УМТС
 (ТЗР на обсадные колонны)</v>
      </c>
      <c r="KV7" s="385" t="str">
        <f>'Текущий год'!QF7</f>
        <v>Дизтопливо</v>
      </c>
      <c r="KW7" s="385" t="str">
        <f>'Текущий год'!QG7</f>
        <v>Услуги УМТС
(ТЗР на дизтопливо)</v>
      </c>
      <c r="KX7" s="385" t="str">
        <f>'Текущий год'!QH7</f>
        <v>Цемент</v>
      </c>
      <c r="KY7" s="385" t="str">
        <f>'Текущий год'!QI7</f>
        <v>Услуги УМТС
(ТЗР цемент)</v>
      </c>
      <c r="KZ7" s="385" t="str">
        <f>'Текущий год'!QJ7</f>
        <v>Протектор
(ГПН-Восток)</v>
      </c>
      <c r="LA7" s="385" t="str">
        <f>'Текущий год'!QK7</f>
        <v>Услуги УМТС
(ТЗР на протектор)</v>
      </c>
      <c r="LB7" s="385" t="str">
        <f>'Текущий год'!QL7</f>
        <v>Галит
(Хантос)</v>
      </c>
      <c r="LC7" s="385" t="str">
        <f>'Текущий год'!QM7</f>
        <v>Услуги УМТС
(ТЗР на галит)</v>
      </c>
      <c r="LD7" s="385" t="str">
        <f>'Текущий год'!QN7</f>
        <v>Нефть на техничекие нужны</v>
      </c>
      <c r="LE7" s="385" t="str">
        <f>'Текущий год'!QO7</f>
        <v>прочее</v>
      </c>
      <c r="LF7" s="385" t="str">
        <f>'Текущий год'!QP7</f>
        <v>прочее</v>
      </c>
      <c r="LG7" s="385" t="str">
        <f>'Текущий год'!QQ7</f>
        <v>прочее</v>
      </c>
      <c r="LH7" s="385" t="str">
        <f>'Текущий год'!QR7</f>
        <v>прочее</v>
      </c>
      <c r="LI7" s="385" t="str">
        <f>'Текущий год'!QS7</f>
        <v>прочее</v>
      </c>
      <c r="LJ7" s="385" t="str">
        <f>'Текущий год'!QT7</f>
        <v>прочее</v>
      </c>
      <c r="LK7" s="385" t="str">
        <f>'Текущий год'!QU7</f>
        <v>прочее</v>
      </c>
      <c r="LL7" s="385" t="str">
        <f>'Текущий год'!QV7</f>
        <v>прочее</v>
      </c>
      <c r="LM7" s="385" t="str">
        <f>'Текущий год'!QW7</f>
        <v>прочее</v>
      </c>
      <c r="LN7" s="385" t="str">
        <f>'Текущий год'!QX7</f>
        <v>Всего</v>
      </c>
      <c r="LO7" s="385">
        <f>'Текущий год'!QY7</f>
        <v>0</v>
      </c>
      <c r="LP7" s="385">
        <f>'Текущий год'!QZ7</f>
        <v>0</v>
      </c>
      <c r="LQ7" s="385" t="str">
        <f>'Текущий год'!RA7</f>
        <v>Подрядчик по Консультационным услугам 1</v>
      </c>
      <c r="LR7" s="385" t="str">
        <f>'Текущий год'!RB7</f>
        <v>Подрядчик по Консультационным услугам 2</v>
      </c>
      <c r="LS7" s="385" t="str">
        <f>'Текущий год'!RC7</f>
        <v>Подрядчик по Консультационным услугам 3</v>
      </c>
      <c r="LT7" s="385" t="str">
        <f>'Текущий год'!RD7</f>
        <v>Подрядчик по Консультационным услугам 4</v>
      </c>
      <c r="LU7" s="385" t="str">
        <f>'Текущий год'!RE7</f>
        <v>Подрядчик по Консультационным услугам 5</v>
      </c>
      <c r="LV7" s="385" t="str">
        <f>'Текущий год'!RF7</f>
        <v>Подрядчик по Консультационным услугам 6</v>
      </c>
      <c r="LW7" s="385" t="str">
        <f>'Текущий год'!RG7</f>
        <v>Подрядчик по Консультационным услугам 7</v>
      </c>
      <c r="LX7" s="385" t="str">
        <f>'Текущий год'!RH7</f>
        <v>Подрядчик по Консультационным услугам 8</v>
      </c>
      <c r="LY7" s="385" t="str">
        <f>'Текущий год'!RI7</f>
        <v>Подрядчик по Консультационным услугам 9</v>
      </c>
      <c r="LZ7" s="385" t="str">
        <f>'Текущий год'!RJ7</f>
        <v>Подрядчик по Консультационным услугам 10</v>
      </c>
      <c r="MA7" s="385" t="str">
        <f>'Текущий год'!RK7</f>
        <v>Подрядчик по Консультационным услугам 11</v>
      </c>
      <c r="MB7" s="385" t="str">
        <f>'Текущий год'!RL7</f>
        <v>Подрядчик по Консультационным услугам 12</v>
      </c>
      <c r="MC7" s="385" t="str">
        <f>'Текущий год'!RM7</f>
        <v>Подрядчик по Консультационным услугам 13</v>
      </c>
      <c r="MD7" s="385" t="str">
        <f>'Текущий год'!RN7</f>
        <v>Подрядчик по Консультационным услугам 14</v>
      </c>
      <c r="ME7" s="385" t="str">
        <f>'Текущий год'!RO7</f>
        <v>Подрядчик по Консультационным услугам 15</v>
      </c>
      <c r="MF7" s="385" t="str">
        <f>'Текущий год'!RP7</f>
        <v>Подрядчик по Консультационным услугам 16</v>
      </c>
      <c r="MG7" s="385" t="str">
        <f>'Текущий год'!RQ7</f>
        <v>Подрядчик по Консультационным услугам 17</v>
      </c>
      <c r="MH7" s="385" t="str">
        <f>'Текущий год'!RR7</f>
        <v>Подрядчик по Консультационным услугам 18</v>
      </c>
      <c r="MI7" s="385" t="str">
        <f>'Текущий год'!RS7</f>
        <v>Подрядчик по Консультационным услугам 19</v>
      </c>
      <c r="MJ7" s="385" t="str">
        <f>'Текущий год'!RT7</f>
        <v>Подрядчик по Консультационным услугам 20</v>
      </c>
      <c r="MK7" s="385" t="str">
        <f>'Текущий год'!RU7</f>
        <v>Всего</v>
      </c>
      <c r="ML7" s="385">
        <f>'Текущий год'!RV7</f>
        <v>0</v>
      </c>
      <c r="MM7" s="385" t="str">
        <f>'Текущий год'!RW7</f>
        <v>Подрядчик по Проектной док-ии 1</v>
      </c>
      <c r="MN7" s="385" t="str">
        <f>'Текущий год'!RX7</f>
        <v>Подрядчик по Проектной док-ии 2</v>
      </c>
      <c r="MO7" s="385" t="str">
        <f>'Текущий год'!RY7</f>
        <v>Подрядчик по Проектной док-ии 3</v>
      </c>
      <c r="MP7" s="385" t="str">
        <f>'Текущий год'!RZ7</f>
        <v>Подрядчик по Проектной док-ии 4</v>
      </c>
      <c r="MQ7" s="385" t="str">
        <f>'Текущий год'!SA7</f>
        <v>Подрядчик по Проектной док-ии 5</v>
      </c>
      <c r="MR7" s="385" t="str">
        <f>'Текущий год'!SB7</f>
        <v>Подрядчик по Проектной док-ии 6</v>
      </c>
      <c r="MS7" s="385" t="str">
        <f>'Текущий год'!SC7</f>
        <v>Подрядчик по Проектной док-ии 7</v>
      </c>
      <c r="MT7" s="385" t="str">
        <f>'Текущий год'!SD7</f>
        <v>Подрядчик по Проектной док-ии 8</v>
      </c>
      <c r="MU7" s="385" t="str">
        <f>'Текущий год'!SE7</f>
        <v>Подрядчик по Проектной док-ии 9</v>
      </c>
      <c r="MV7" s="385" t="str">
        <f>'Текущий год'!SF7</f>
        <v>Подрядчик по Проектной док-ии 10</v>
      </c>
      <c r="MW7" s="385" t="str">
        <f>'Текущий год'!SG7</f>
        <v>Подрядчик по Проектной док-ии 11</v>
      </c>
      <c r="MX7" s="385" t="str">
        <f>'Текущий год'!SH7</f>
        <v>Подрядчик по Проектной док-ии 12</v>
      </c>
      <c r="MY7" s="385" t="str">
        <f>'Текущий год'!SI7</f>
        <v>Подрядчик по Проектной док-ии 13</v>
      </c>
      <c r="MZ7" s="385" t="str">
        <f>'Текущий год'!SJ7</f>
        <v>Подрядчик по Проектной док-ии 14</v>
      </c>
      <c r="NA7" s="385" t="str">
        <f>'Текущий год'!SK7</f>
        <v>Подрядчик по Проектной док-ии 15</v>
      </c>
      <c r="NB7" s="385" t="str">
        <f>'Текущий год'!SL7</f>
        <v>Подрядчик по Проектной док-ии 16</v>
      </c>
      <c r="NC7" s="385" t="str">
        <f>'Текущий год'!SM7</f>
        <v>Подрядчик по Проектной док-ии 17</v>
      </c>
      <c r="ND7" s="385" t="str">
        <f>'Текущий год'!SN7</f>
        <v>Подрядчик по Проектной док-ии 18</v>
      </c>
      <c r="NE7" s="385" t="str">
        <f>'Текущий год'!SO7</f>
        <v>Подрядчик по Проектной док-ии 19</v>
      </c>
      <c r="NF7" s="385" t="str">
        <f>'Текущий год'!SP7</f>
        <v>Подрядчик по Проектной док-ии 20</v>
      </c>
      <c r="NG7" s="385" t="str">
        <f>'Текущий год'!SQ7</f>
        <v>Всего</v>
      </c>
      <c r="NH7" s="385">
        <f>'Текущий год'!SR7</f>
        <v>0</v>
      </c>
      <c r="NI7" s="385">
        <f>'Текущий год'!SS7</f>
        <v>0</v>
      </c>
      <c r="NJ7" s="385" t="str">
        <f>'Текущий год'!ST7</f>
        <v>Подрядчик по Освоению 1</v>
      </c>
      <c r="NK7" s="385" t="str">
        <f>'Текущий год'!SU7</f>
        <v>Подрядчик по Освоению 2</v>
      </c>
      <c r="NL7" s="385" t="str">
        <f>'Текущий год'!SV7</f>
        <v>Подрядчик по Освоению 3</v>
      </c>
      <c r="NM7" s="385" t="str">
        <f>'Текущий год'!SW7</f>
        <v>Подрядчик по Освоению 4</v>
      </c>
      <c r="NN7" s="385" t="str">
        <f>'Текущий год'!SX7</f>
        <v>Подрядчик по Освоению 5</v>
      </c>
      <c r="NO7" s="385" t="str">
        <f>'Текущий год'!SY7</f>
        <v>Подрядчик по Освоению 6</v>
      </c>
      <c r="NP7" s="385" t="str">
        <f>'Текущий год'!SZ7</f>
        <v>Подрядчик по Освоению 7</v>
      </c>
      <c r="NQ7" s="385" t="str">
        <f>'Текущий год'!TA7</f>
        <v>Подрядчик по Освоению 8</v>
      </c>
      <c r="NR7" s="385" t="str">
        <f>'Текущий год'!TB7</f>
        <v>Подрядчик по Освоению 9</v>
      </c>
      <c r="NS7" s="385" t="str">
        <f>'Текущий год'!TC7</f>
        <v>Подрядчик по Освоению 10</v>
      </c>
      <c r="NT7" s="385" t="str">
        <f>'Текущий год'!TD7</f>
        <v>Подрядчик по Освоению 11</v>
      </c>
      <c r="NU7" s="385" t="str">
        <f>'Текущий год'!TE7</f>
        <v>Подрядчик по Освоению 12</v>
      </c>
      <c r="NV7" s="385" t="str">
        <f>'Текущий год'!TF7</f>
        <v>Подрядчик по Освоению 13</v>
      </c>
      <c r="NW7" s="385" t="str">
        <f>'Текущий год'!TG7</f>
        <v>Подрядчик по Освоению 14</v>
      </c>
      <c r="NX7" s="385" t="str">
        <f>'Текущий год'!TH7</f>
        <v>Подрядчик по Освоению 15</v>
      </c>
      <c r="NY7" s="385" t="str">
        <f>'Текущий год'!TI7</f>
        <v>Подрядчик по Освоению 16</v>
      </c>
      <c r="NZ7" s="385" t="str">
        <f>'Текущий год'!TJ7</f>
        <v>Подрядчик по Освоению 17</v>
      </c>
      <c r="OA7" s="385" t="str">
        <f>'Текущий год'!TK7</f>
        <v>Подрядчик по Освоению 18</v>
      </c>
      <c r="OB7" s="385" t="str">
        <f>'Текущий год'!TL7</f>
        <v>Подрядчик по Освоению 19</v>
      </c>
      <c r="OC7" s="385" t="str">
        <f>'Текущий год'!TM7</f>
        <v>Подрядчик по Освоению 20</v>
      </c>
      <c r="OD7" s="385" t="str">
        <f>'Текущий год'!TN7</f>
        <v>Всего</v>
      </c>
      <c r="OE7" s="385" t="str">
        <f>'Текущий год'!TO7</f>
        <v>Подрядчик по Освоению стр.насосами 1</v>
      </c>
      <c r="OF7" s="385" t="str">
        <f>'Текущий год'!TP7</f>
        <v>Подрядчик по Освоению стр.насосами 2</v>
      </c>
      <c r="OG7" s="385" t="str">
        <f>'Текущий год'!TQ7</f>
        <v>Подрядчик по Освоению стр.насосами 3</v>
      </c>
      <c r="OH7" s="385" t="str">
        <f>'Текущий год'!TR7</f>
        <v>Подрядчик по Освоению стр.насосами 4</v>
      </c>
      <c r="OI7" s="385" t="str">
        <f>'Текущий год'!TS7</f>
        <v>Подрядчик по Освоению стр.насосами 5</v>
      </c>
      <c r="OJ7" s="385" t="str">
        <f>'Текущий год'!TT7</f>
        <v>Подрядчик по Освоению стр.насосами 6</v>
      </c>
      <c r="OK7" s="385" t="str">
        <f>'Текущий год'!TU7</f>
        <v>Подрядчик по Освоению стр.насосами 7</v>
      </c>
      <c r="OL7" s="385" t="str">
        <f>'Текущий год'!TV7</f>
        <v>Подрядчик по Освоению стр.насосами 8</v>
      </c>
      <c r="OM7" s="385" t="str">
        <f>'Текущий год'!TW7</f>
        <v>Подрядчик по Освоению стр.насосами 9</v>
      </c>
      <c r="ON7" s="385" t="str">
        <f>'Текущий год'!TX7</f>
        <v>Подрядчик по Освоению стр.насосами 10</v>
      </c>
      <c r="OO7" s="385" t="str">
        <f>'Текущий год'!TY7</f>
        <v>Подрядчик по Освоению стр.насосами 11</v>
      </c>
      <c r="OP7" s="385" t="str">
        <f>'Текущий год'!TZ7</f>
        <v>Подрядчик по Освоению стр.насосами 12</v>
      </c>
      <c r="OQ7" s="385" t="str">
        <f>'Текущий год'!UA7</f>
        <v>Подрядчик по Освоению стр.насосами 13</v>
      </c>
      <c r="OR7" s="385" t="str">
        <f>'Текущий год'!UB7</f>
        <v>Подрядчик по Освоению стр.насосами 14</v>
      </c>
      <c r="OS7" s="385" t="str">
        <f>'Текущий год'!UC7</f>
        <v>Подрядчик по Освоению стр.насосами 15</v>
      </c>
      <c r="OT7" s="385" t="str">
        <f>'Текущий год'!UD7</f>
        <v>Подрядчик по Освоению стр.насосами 16</v>
      </c>
      <c r="OU7" s="385" t="str">
        <f>'Текущий год'!UE7</f>
        <v>Подрядчик по Освоению стр.насосами 17</v>
      </c>
      <c r="OV7" s="385" t="str">
        <f>'Текущий год'!UF7</f>
        <v>Подрядчик по Освоению стр.насосами 18</v>
      </c>
      <c r="OW7" s="385" t="str">
        <f>'Текущий год'!UG7</f>
        <v>Подрядчик по Освоению стр.насосами 19</v>
      </c>
      <c r="OX7" s="385" t="str">
        <f>'Текущий год'!UH7</f>
        <v>Подрядчик по Освоению стр.насосами 20</v>
      </c>
      <c r="OY7" s="385" t="str">
        <f>'Текущий год'!UI7</f>
        <v>Всего</v>
      </c>
      <c r="OZ7" s="385" t="str">
        <f>'Текущий год'!UJ7</f>
        <v>Подрядчик по Глушению, ОПЗ и проч 1</v>
      </c>
      <c r="PA7" s="385" t="str">
        <f>'Текущий год'!UK7</f>
        <v>Подрядчик по Глушению, ОПЗ и проч 2</v>
      </c>
      <c r="PB7" s="385" t="str">
        <f>'Текущий год'!UL7</f>
        <v>Подрядчик по Глушению, ОПЗ и проч 3</v>
      </c>
      <c r="PC7" s="385" t="str">
        <f>'Текущий год'!UM7</f>
        <v>Подрядчик по Глушению, ОПЗ и проч 4</v>
      </c>
      <c r="PD7" s="385" t="str">
        <f>'Текущий год'!UN7</f>
        <v>Подрядчик по Глушению, ОПЗ и проч 5</v>
      </c>
      <c r="PE7" s="385" t="str">
        <f>'Текущий год'!UO7</f>
        <v>Подрядчик по Глушению, ОПЗ и проч 6</v>
      </c>
      <c r="PF7" s="385" t="str">
        <f>'Текущий год'!UP7</f>
        <v>Подрядчик по Глушению, ОПЗ и проч 7</v>
      </c>
      <c r="PG7" s="385" t="str">
        <f>'Текущий год'!UQ7</f>
        <v>Подрядчик по Глушению, ОПЗ и проч 8</v>
      </c>
      <c r="PH7" s="385" t="str">
        <f>'Текущий год'!UR7</f>
        <v>Подрядчик по Глушению, ОПЗ и проч 9</v>
      </c>
      <c r="PI7" s="385" t="str">
        <f>'Текущий год'!US7</f>
        <v>Подрядчик по Глушению, ОПЗ и проч 10</v>
      </c>
      <c r="PJ7" s="385" t="str">
        <f>'Текущий год'!UT7</f>
        <v>Подрядчик по Глушению, ОПЗ и проч 11</v>
      </c>
      <c r="PK7" s="385" t="str">
        <f>'Текущий год'!UU7</f>
        <v>Подрядчик по Глушению, ОПЗ и проч 12</v>
      </c>
      <c r="PL7" s="385" t="str">
        <f>'Текущий год'!UV7</f>
        <v>Подрядчик по Глушению, ОПЗ и проч 13</v>
      </c>
      <c r="PM7" s="385" t="str">
        <f>'Текущий год'!UW7</f>
        <v>Подрядчик по Глушению, ОПЗ и проч 14</v>
      </c>
      <c r="PN7" s="385" t="str">
        <f>'Текущий год'!UX7</f>
        <v>Подрядчик по Глушению, ОПЗ и проч 15</v>
      </c>
      <c r="PO7" s="385" t="str">
        <f>'Текущий год'!UY7</f>
        <v>Подрядчик по Глушению, ОПЗ и проч 16</v>
      </c>
      <c r="PP7" s="385" t="str">
        <f>'Текущий год'!UZ7</f>
        <v>Подрядчик по Глушению, ОПЗ и проч 17</v>
      </c>
      <c r="PQ7" s="385" t="str">
        <f>'Текущий год'!VA7</f>
        <v>Подрядчик по Глушению, ОПЗ и проч 18</v>
      </c>
      <c r="PR7" s="385" t="str">
        <f>'Текущий год'!VB7</f>
        <v>Подрядчик по Глушению, ОПЗ и проч 19</v>
      </c>
      <c r="PS7" s="385" t="str">
        <f>'Текущий год'!VC7</f>
        <v>Подрядчик по Глушению, ОПЗ и проч 20</v>
      </c>
      <c r="PT7" s="385" t="str">
        <f>'Текущий год'!VD7</f>
        <v>Всего</v>
      </c>
      <c r="PU7" s="385" t="str">
        <f>'Текущий год'!VE7</f>
        <v>Подрядчик по ГИС при освоении 1</v>
      </c>
      <c r="PV7" s="385" t="str">
        <f>'Текущий год'!VF7</f>
        <v>Подрядчик по ГИС при освоении 2</v>
      </c>
      <c r="PW7" s="385" t="str">
        <f>'Текущий год'!VG7</f>
        <v>Подрядчик по ГИС при освоении 3</v>
      </c>
      <c r="PX7" s="385" t="str">
        <f>'Текущий год'!VH7</f>
        <v>Подрядчик по ГИС при освоении 4</v>
      </c>
      <c r="PY7" s="385" t="str">
        <f>'Текущий год'!VI7</f>
        <v>Подрядчик по ГИС при освоении 5</v>
      </c>
      <c r="PZ7" s="385" t="str">
        <f>'Текущий год'!VJ7</f>
        <v>Подрядчик по ГИС при освоении 6</v>
      </c>
      <c r="QA7" s="385" t="str">
        <f>'Текущий год'!VK7</f>
        <v>Подрядчик по ГИС при освоении 7</v>
      </c>
      <c r="QB7" s="385" t="str">
        <f>'Текущий год'!VL7</f>
        <v>Подрядчик по ГИС при освоении 8</v>
      </c>
      <c r="QC7" s="385" t="str">
        <f>'Текущий год'!VM7</f>
        <v>Подрядчик по ГИС при освоении 9</v>
      </c>
      <c r="QD7" s="385" t="str">
        <f>'Текущий год'!VN7</f>
        <v>Подрядчик по ГИС при освоении 10</v>
      </c>
      <c r="QE7" s="385" t="str">
        <f>'Текущий год'!VO7</f>
        <v>Подрядчик по ГИС при освоении 11</v>
      </c>
      <c r="QF7" s="385" t="str">
        <f>'Текущий год'!VP7</f>
        <v>Подрядчик по ГИС при освоении 12</v>
      </c>
      <c r="QG7" s="385" t="str">
        <f>'Текущий год'!VQ7</f>
        <v>Подрядчик по ГИС при освоении 13</v>
      </c>
      <c r="QH7" s="385" t="str">
        <f>'Текущий год'!VR7</f>
        <v>Подрядчик по ГИС при освоении 14</v>
      </c>
      <c r="QI7" s="385" t="str">
        <f>'Текущий год'!VS7</f>
        <v>Подрядчик по ГИС при освоении 15</v>
      </c>
      <c r="QJ7" s="385" t="str">
        <f>'Текущий год'!VT7</f>
        <v>Подрядчик по ГИС при освоении 16</v>
      </c>
      <c r="QK7" s="385" t="str">
        <f>'Текущий год'!VU7</f>
        <v>Подрядчик по ГИС при освоении 17</v>
      </c>
      <c r="QL7" s="385" t="str">
        <f>'Текущий год'!VV7</f>
        <v>Подрядчик по ГИС при освоении 18</v>
      </c>
      <c r="QM7" s="385" t="str">
        <f>'Текущий год'!VW7</f>
        <v>Подрядчик по ГИС при освоении 19</v>
      </c>
      <c r="QN7" s="385" t="str">
        <f>'Текущий год'!VX7</f>
        <v>Подрядчик по ГИС при освоении 20</v>
      </c>
      <c r="QO7" s="385" t="str">
        <f>'Текущий год'!VY7</f>
        <v>Всего</v>
      </c>
      <c r="QP7" s="385" t="str">
        <f>'Текущий год'!VZ7</f>
        <v>Подрядчик по ГРП 1</v>
      </c>
      <c r="QQ7" s="385" t="str">
        <f>'Текущий год'!WA7</f>
        <v>Подрядчик по ГРП 2</v>
      </c>
      <c r="QR7" s="385" t="str">
        <f>'Текущий год'!WB7</f>
        <v>Подрядчик по ГРП 3</v>
      </c>
      <c r="QS7" s="385" t="str">
        <f>'Текущий год'!WC7</f>
        <v>Подрядчик по ГРП 4</v>
      </c>
      <c r="QT7" s="385" t="str">
        <f>'Текущий год'!WD7</f>
        <v>Подрядчик по ГРП 5</v>
      </c>
      <c r="QU7" s="385" t="str">
        <f>'Текущий год'!WE7</f>
        <v>Подрядчик по ГРП 6</v>
      </c>
      <c r="QV7" s="385" t="str">
        <f>'Текущий год'!WF7</f>
        <v>Подрядчик по ГРП 7</v>
      </c>
      <c r="QW7" s="385" t="str">
        <f>'Текущий год'!WG7</f>
        <v>Подрядчик по ГРП 8</v>
      </c>
      <c r="QX7" s="385" t="str">
        <f>'Текущий год'!WH7</f>
        <v>Подрядчик по ГРП 9</v>
      </c>
      <c r="QY7" s="385" t="str">
        <f>'Текущий год'!WI7</f>
        <v>Подрядчик по ГРП 10</v>
      </c>
      <c r="QZ7" s="385" t="str">
        <f>'Текущий год'!WJ7</f>
        <v>Подрядчик по ГРП 11</v>
      </c>
      <c r="RA7" s="385" t="str">
        <f>'Текущий год'!WK7</f>
        <v>Подрядчик по ГРП 12</v>
      </c>
      <c r="RB7" s="385" t="str">
        <f>'Текущий год'!WL7</f>
        <v>Подрядчик по ГРП 13</v>
      </c>
      <c r="RC7" s="385" t="str">
        <f>'Текущий год'!WM7</f>
        <v>Подрядчик по ГРП 14</v>
      </c>
      <c r="RD7" s="385" t="str">
        <f>'Текущий год'!WN7</f>
        <v>Подрядчик по ГРП 15</v>
      </c>
      <c r="RE7" s="385" t="str">
        <f>'Текущий год'!WO7</f>
        <v>Подрядчик по ГРП 16</v>
      </c>
      <c r="RF7" s="385" t="str">
        <f>'Текущий год'!WP7</f>
        <v>Подрядчик по ГРП 17</v>
      </c>
      <c r="RG7" s="385" t="str">
        <f>'Текущий год'!WQ7</f>
        <v>Подрядчик по ГРП 18</v>
      </c>
      <c r="RH7" s="385" t="str">
        <f>'Текущий год'!WR7</f>
        <v>Подрядчик по ГРП 19</v>
      </c>
      <c r="RI7" s="385" t="str">
        <f>'Текущий год'!WS7</f>
        <v>Подрядчик по ГРП 20</v>
      </c>
      <c r="RJ7" s="385" t="str">
        <f>'Текущий год'!WT7</f>
        <v>Всего</v>
      </c>
      <c r="RK7" s="385" t="str">
        <f>'Текущий год'!WU7</f>
        <v>Подрядчик по ГНКТ 1</v>
      </c>
      <c r="RL7" s="385" t="str">
        <f>'Текущий год'!WV7</f>
        <v>Подрядчик по ГНКТ 2</v>
      </c>
      <c r="RM7" s="385" t="str">
        <f>'Текущий год'!WW7</f>
        <v>Подрядчик по ГНКТ 3</v>
      </c>
      <c r="RN7" s="385" t="str">
        <f>'Текущий год'!WX7</f>
        <v>Подрядчик по ГНКТ 4</v>
      </c>
      <c r="RO7" s="385" t="str">
        <f>'Текущий год'!WY7</f>
        <v>Подрядчик по ГНКТ 5</v>
      </c>
      <c r="RP7" s="385" t="str">
        <f>'Текущий год'!WZ7</f>
        <v>Подрядчик по ГНКТ 6</v>
      </c>
      <c r="RQ7" s="385" t="str">
        <f>'Текущий год'!XA7</f>
        <v>Подрядчик по ГНКТ 7</v>
      </c>
      <c r="RR7" s="385" t="str">
        <f>'Текущий год'!XB7</f>
        <v>Подрядчик по ГНКТ 8</v>
      </c>
      <c r="RS7" s="385" t="str">
        <f>'Текущий год'!XC7</f>
        <v>Подрядчик по ГНКТ 9</v>
      </c>
      <c r="RT7" s="385" t="str">
        <f>'Текущий год'!XD7</f>
        <v>Подрядчик по ГНКТ 10</v>
      </c>
      <c r="RU7" s="385" t="str">
        <f>'Текущий год'!XE7</f>
        <v>Подрядчик по ГНКТ 11</v>
      </c>
      <c r="RV7" s="385" t="str">
        <f>'Текущий год'!XF7</f>
        <v>Подрядчик по ГНКТ 12</v>
      </c>
      <c r="RW7" s="385" t="str">
        <f>'Текущий год'!XG7</f>
        <v>Подрядчик по ГНКТ 13</v>
      </c>
      <c r="RX7" s="385" t="str">
        <f>'Текущий год'!XH7</f>
        <v>Подрядчик по ГНКТ 14</v>
      </c>
      <c r="RY7" s="385" t="str">
        <f>'Текущий год'!XI7</f>
        <v>Подрядчик по ГНКТ 15</v>
      </c>
      <c r="RZ7" s="385" t="str">
        <f>'Текущий год'!XJ7</f>
        <v>Подрядчик по ГНКТ 16</v>
      </c>
      <c r="SA7" s="385" t="str">
        <f>'Текущий год'!XK7</f>
        <v>Подрядчик по ГНКТ 17</v>
      </c>
      <c r="SB7" s="385" t="str">
        <f>'Текущий год'!XL7</f>
        <v>Подрядчик по ГНКТ 18</v>
      </c>
      <c r="SC7" s="385" t="str">
        <f>'Текущий год'!XM7</f>
        <v>Подрядчик по ГНКТ 19</v>
      </c>
      <c r="SD7" s="385" t="str">
        <f>'Текущий год'!XN7</f>
        <v>Подрядчик по ГНКТ 20</v>
      </c>
      <c r="SE7" s="385" t="str">
        <f>'Текущий год'!XO7</f>
        <v>Всего</v>
      </c>
      <c r="SF7" s="385" t="str">
        <f>'Текущий год'!XP7</f>
        <v>Техн.жидкость глушения</v>
      </c>
      <c r="SG7" s="385" t="str">
        <f>'Текущий год'!XQ7</f>
        <v>Услуги УМТС
(ТЗР на жидкость глушения)</v>
      </c>
      <c r="SH7" s="385" t="str">
        <f>'Текущий год'!XR7</f>
        <v>Хим. реагенты</v>
      </c>
      <c r="SI7" s="385" t="str">
        <f>'Текущий год'!XS7</f>
        <v>Услуги УМТС
(ТЗР хим. реагенты)</v>
      </c>
      <c r="SJ7" s="385" t="str">
        <f>'Текущий год'!XT7</f>
        <v>Кварцевый песок</v>
      </c>
      <c r="SK7" s="385" t="str">
        <f>'Текущий год'!XU7</f>
        <v>Услуги УМТС
(ТЗР на кварцевый песок)</v>
      </c>
      <c r="SL7" s="385" t="str">
        <f>'Текущий год'!XV7</f>
        <v>Проппант</v>
      </c>
      <c r="SM7" s="385" t="str">
        <f>'Текущий год'!XW7</f>
        <v>Услуги УМТС
(ТЗР на проппант)</v>
      </c>
      <c r="SN7" s="385" t="str">
        <f>'Текущий год'!XX7</f>
        <v>Кислота</v>
      </c>
      <c r="SO7" s="385" t="str">
        <f>'Текущий год'!XY7</f>
        <v>Услуги УМТС
(ТЗР на кислоту)</v>
      </c>
      <c r="SP7" s="385" t="str">
        <f>'Текущий год'!XZ7</f>
        <v>Пакер (ГПН-Восток)</v>
      </c>
      <c r="SQ7" s="385" t="str">
        <f>'Текущий год'!YA7</f>
        <v>Услуги УМТС
(ТЗР на пакер)</v>
      </c>
      <c r="SR7" s="385" t="str">
        <f>'Текущий год'!YB7</f>
        <v>прочее</v>
      </c>
      <c r="SS7" s="385" t="str">
        <f>'Текущий год'!YC7</f>
        <v>прочее</v>
      </c>
      <c r="ST7" s="385" t="str">
        <f>'Текущий год'!YD7</f>
        <v>прочее</v>
      </c>
      <c r="SU7" s="385" t="str">
        <f>'Текущий год'!YE7</f>
        <v>прочее</v>
      </c>
      <c r="SV7" s="385" t="str">
        <f>'Текущий год'!YF7</f>
        <v>прочее</v>
      </c>
      <c r="SW7" s="385" t="str">
        <f>'Текущий год'!YG7</f>
        <v>прочее</v>
      </c>
      <c r="SX7" s="385" t="str">
        <f>'Текущий год'!YH7</f>
        <v>прочее</v>
      </c>
      <c r="SY7" s="385" t="str">
        <f>'Текущий год'!YI7</f>
        <v>прочее</v>
      </c>
      <c r="SZ7" s="385" t="str">
        <f>'Текущий год'!YJ7</f>
        <v>Всего</v>
      </c>
      <c r="TA7" s="385" t="str">
        <f>'Текущий год'!YK7</f>
        <v>Подрядчик по Супервайзингу при освоении 1</v>
      </c>
      <c r="TB7" s="385" t="str">
        <f>'Текущий год'!YL7</f>
        <v>Подрядчик по Супервайзингу при освоении 2</v>
      </c>
      <c r="TC7" s="385" t="str">
        <f>'Текущий год'!YM7</f>
        <v>Подрядчик по Супервайзингу при освоении 3</v>
      </c>
      <c r="TD7" s="385" t="str">
        <f>'Текущий год'!YN7</f>
        <v>Подрядчик по Супервайзингу при освоении 4</v>
      </c>
      <c r="TE7" s="385" t="str">
        <f>'Текущий год'!YO7</f>
        <v>Подрядчик по Супервайзингу при освоении 5</v>
      </c>
      <c r="TF7" s="385" t="str">
        <f>'Текущий год'!YP7</f>
        <v>Подрядчик по Супервайзингу при освоении 6</v>
      </c>
      <c r="TG7" s="385" t="str">
        <f>'Текущий год'!YQ7</f>
        <v>Подрядчик по Супервайзингу при освоении 7</v>
      </c>
      <c r="TH7" s="385" t="str">
        <f>'Текущий год'!YR7</f>
        <v>Подрядчик по Супервайзингу при освоении 8</v>
      </c>
      <c r="TI7" s="385" t="str">
        <f>'Текущий год'!YS7</f>
        <v>Подрядчик по Супервайзингу при освоении 9</v>
      </c>
      <c r="TJ7" s="385" t="str">
        <f>'Текущий год'!YT7</f>
        <v>Подрядчик по Супервайзингу при освоении 10</v>
      </c>
      <c r="TK7" s="385" t="str">
        <f>'Текущий год'!YU7</f>
        <v>Подрядчик по Супервайзингу при освоении 11</v>
      </c>
      <c r="TL7" s="385" t="str">
        <f>'Текущий год'!YV7</f>
        <v>Подрядчик по Супервайзингу при освоении 12</v>
      </c>
      <c r="TM7" s="385" t="str">
        <f>'Текущий год'!YW7</f>
        <v>Подрядчик по Супервайзингу при освоении 13</v>
      </c>
      <c r="TN7" s="385" t="str">
        <f>'Текущий год'!YX7</f>
        <v>Подрядчик по Супервайзингу при освоении 14</v>
      </c>
      <c r="TO7" s="385" t="str">
        <f>'Текущий год'!YY7</f>
        <v>Подрядчик по Супервайзингу при освоении 15</v>
      </c>
      <c r="TP7" s="385" t="str">
        <f>'Текущий год'!YZ7</f>
        <v>Подрядчик по Супервайзингу при освоении 16</v>
      </c>
      <c r="TQ7" s="385" t="str">
        <f>'Текущий год'!ZA7</f>
        <v>Подрядчик по Супервайзингу при освоении 17</v>
      </c>
      <c r="TR7" s="385" t="str">
        <f>'Текущий год'!ZB7</f>
        <v>Подрядчик по Супервайзингу при освоении 18</v>
      </c>
      <c r="TS7" s="385" t="str">
        <f>'Текущий год'!ZC7</f>
        <v>Подрядчик по Супервайзингу при освоении 19</v>
      </c>
      <c r="TT7" s="385" t="str">
        <f>'Текущий год'!ZD7</f>
        <v>Подрядчик по Супервайзингу при освоении 20</v>
      </c>
      <c r="TU7" s="385" t="str">
        <f>'Текущий год'!ZE7</f>
        <v>Всего</v>
      </c>
      <c r="TV7" s="385">
        <f>'Текущий год'!ZF7</f>
        <v>0</v>
      </c>
      <c r="TW7" s="385" t="str">
        <f>'Текущий год'!ZG7</f>
        <v>ФА</v>
      </c>
      <c r="TX7" s="385" t="str">
        <f>'Текущий год'!ZH7</f>
        <v>НКТ</v>
      </c>
      <c r="TY7" s="385" t="str">
        <f>'Текущий год'!ZI7</f>
        <v>Прочее</v>
      </c>
      <c r="TZ7" s="385" t="str">
        <f>'Текущий год'!ZJ7</f>
        <v>Прочее</v>
      </c>
      <c r="UA7" s="385" t="str">
        <f>'Текущий год'!ZK7</f>
        <v>Прочее</v>
      </c>
      <c r="UB7" s="385" t="str">
        <f>'Текущий год'!ZL7</f>
        <v xml:space="preserve">Всего </v>
      </c>
      <c r="UC7" s="385" t="str">
        <f>'Текущий год'!ZM7</f>
        <v>Подрядчик по подготовке площадки 1</v>
      </c>
      <c r="UD7" s="385" t="str">
        <f>'Текущий год'!ZN7</f>
        <v>Подрядчик по подготовке площадки 2</v>
      </c>
      <c r="UE7" s="385" t="str">
        <f>'Текущий год'!ZO7</f>
        <v>Подрядчик по подготовке площадки 3</v>
      </c>
      <c r="UF7" s="385" t="str">
        <f>'Текущий год'!ZP7</f>
        <v>Подрядчик по подготовке площадки 4</v>
      </c>
      <c r="UG7" s="385" t="str">
        <f>'Текущий год'!ZQ7</f>
        <v>Подрядчик по подготовке площадки 5</v>
      </c>
      <c r="UH7" s="385" t="str">
        <f>'Текущий год'!ZR7</f>
        <v>Подрядчик по подготовке площадки 6</v>
      </c>
      <c r="UI7" s="385" t="str">
        <f>'Текущий год'!ZS7</f>
        <v>Подрядчик по подготовке площадки 7</v>
      </c>
      <c r="UJ7" s="385" t="str">
        <f>'Текущий год'!ZT7</f>
        <v>Подрядчик по подготовке площадки 8</v>
      </c>
      <c r="UK7" s="385" t="str">
        <f>'Текущий год'!ZU7</f>
        <v>Подрядчик по подготовке площадки 9</v>
      </c>
      <c r="UL7" s="385" t="str">
        <f>'Текущий год'!ZV7</f>
        <v>Подрядчик по подготовке площадки 10</v>
      </c>
      <c r="UM7" s="385" t="str">
        <f>'Текущий год'!ZW7</f>
        <v>Подрядчик по подготовке площадки 11</v>
      </c>
      <c r="UN7" s="385" t="str">
        <f>'Текущий год'!ZX7</f>
        <v>Подрядчик по подготовке площадки 12</v>
      </c>
      <c r="UO7" s="385" t="str">
        <f>'Текущий год'!ZY7</f>
        <v>Подрядчик по подготовке площадки 13</v>
      </c>
      <c r="UP7" s="385" t="str">
        <f>'Текущий год'!ZZ7</f>
        <v>Подрядчик по подготовке площадки 14</v>
      </c>
      <c r="UQ7" s="386" t="str">
        <f>'Текущий год'!AAA7</f>
        <v>Всего</v>
      </c>
    </row>
    <row r="8" spans="1:563" s="384" customFormat="1" ht="15.75" x14ac:dyDescent="0.25">
      <c r="A8" s="383">
        <v>1</v>
      </c>
      <c r="B8" s="241">
        <f>A8+1</f>
        <v>2</v>
      </c>
      <c r="C8" s="241">
        <f t="shared" ref="C8:BN8" si="0">B8+1</f>
        <v>3</v>
      </c>
      <c r="D8" s="241">
        <f t="shared" si="0"/>
        <v>4</v>
      </c>
      <c r="E8" s="241">
        <f t="shared" si="0"/>
        <v>5</v>
      </c>
      <c r="F8" s="241">
        <f t="shared" si="0"/>
        <v>6</v>
      </c>
      <c r="G8" s="241">
        <f t="shared" si="0"/>
        <v>7</v>
      </c>
      <c r="H8" s="241">
        <f t="shared" si="0"/>
        <v>8</v>
      </c>
      <c r="I8" s="241">
        <f t="shared" si="0"/>
        <v>9</v>
      </c>
      <c r="J8" s="241">
        <f t="shared" si="0"/>
        <v>10</v>
      </c>
      <c r="K8" s="241">
        <f t="shared" si="0"/>
        <v>11</v>
      </c>
      <c r="L8" s="241">
        <f t="shared" si="0"/>
        <v>12</v>
      </c>
      <c r="M8" s="241">
        <f t="shared" si="0"/>
        <v>13</v>
      </c>
      <c r="N8" s="241">
        <f t="shared" si="0"/>
        <v>14</v>
      </c>
      <c r="O8" s="242">
        <f t="shared" si="0"/>
        <v>15</v>
      </c>
      <c r="P8" s="242">
        <f t="shared" si="0"/>
        <v>16</v>
      </c>
      <c r="Q8" s="242">
        <f t="shared" si="0"/>
        <v>17</v>
      </c>
      <c r="R8" s="243">
        <f t="shared" si="0"/>
        <v>18</v>
      </c>
      <c r="S8" s="243">
        <f t="shared" si="0"/>
        <v>19</v>
      </c>
      <c r="T8" s="243">
        <f t="shared" si="0"/>
        <v>20</v>
      </c>
      <c r="U8" s="243">
        <f t="shared" si="0"/>
        <v>21</v>
      </c>
      <c r="V8" s="243">
        <f t="shared" si="0"/>
        <v>22</v>
      </c>
      <c r="W8" s="243">
        <f t="shared" si="0"/>
        <v>23</v>
      </c>
      <c r="X8" s="243">
        <f t="shared" si="0"/>
        <v>24</v>
      </c>
      <c r="Y8" s="243">
        <f t="shared" si="0"/>
        <v>25</v>
      </c>
      <c r="Z8" s="242">
        <f t="shared" si="0"/>
        <v>26</v>
      </c>
      <c r="AA8" s="243">
        <f t="shared" si="0"/>
        <v>27</v>
      </c>
      <c r="AB8" s="243">
        <f t="shared" si="0"/>
        <v>28</v>
      </c>
      <c r="AC8" s="243">
        <f t="shared" si="0"/>
        <v>29</v>
      </c>
      <c r="AD8" s="243">
        <f t="shared" si="0"/>
        <v>30</v>
      </c>
      <c r="AE8" s="243">
        <f t="shared" si="0"/>
        <v>31</v>
      </c>
      <c r="AF8" s="243">
        <f t="shared" si="0"/>
        <v>32</v>
      </c>
      <c r="AG8" s="243">
        <f t="shared" si="0"/>
        <v>33</v>
      </c>
      <c r="AH8" s="243">
        <f t="shared" si="0"/>
        <v>34</v>
      </c>
      <c r="AI8" s="243">
        <f t="shared" si="0"/>
        <v>35</v>
      </c>
      <c r="AJ8" s="243">
        <f t="shared" si="0"/>
        <v>36</v>
      </c>
      <c r="AK8" s="243">
        <f t="shared" si="0"/>
        <v>37</v>
      </c>
      <c r="AL8" s="243">
        <f t="shared" si="0"/>
        <v>38</v>
      </c>
      <c r="AM8" s="243">
        <f t="shared" si="0"/>
        <v>39</v>
      </c>
      <c r="AN8" s="243">
        <f t="shared" si="0"/>
        <v>40</v>
      </c>
      <c r="AO8" s="243">
        <f t="shared" si="0"/>
        <v>41</v>
      </c>
      <c r="AP8" s="243">
        <f t="shared" si="0"/>
        <v>42</v>
      </c>
      <c r="AQ8" s="243">
        <f t="shared" si="0"/>
        <v>43</v>
      </c>
      <c r="AR8" s="243">
        <f t="shared" si="0"/>
        <v>44</v>
      </c>
      <c r="AS8" s="243">
        <f t="shared" si="0"/>
        <v>45</v>
      </c>
      <c r="AT8" s="243">
        <f t="shared" si="0"/>
        <v>46</v>
      </c>
      <c r="AU8" s="243">
        <f t="shared" si="0"/>
        <v>47</v>
      </c>
      <c r="AV8" s="243">
        <f t="shared" si="0"/>
        <v>48</v>
      </c>
      <c r="AW8" s="243">
        <f t="shared" si="0"/>
        <v>49</v>
      </c>
      <c r="AX8" s="243">
        <f t="shared" si="0"/>
        <v>50</v>
      </c>
      <c r="AY8" s="243">
        <f t="shared" si="0"/>
        <v>51</v>
      </c>
      <c r="AZ8" s="243">
        <f t="shared" si="0"/>
        <v>52</v>
      </c>
      <c r="BA8" s="243">
        <f t="shared" si="0"/>
        <v>53</v>
      </c>
      <c r="BB8" s="243">
        <f t="shared" si="0"/>
        <v>54</v>
      </c>
      <c r="BC8" s="243">
        <f t="shared" si="0"/>
        <v>55</v>
      </c>
      <c r="BD8" s="243">
        <f t="shared" si="0"/>
        <v>56</v>
      </c>
      <c r="BE8" s="243">
        <f t="shared" si="0"/>
        <v>57</v>
      </c>
      <c r="BF8" s="243">
        <f t="shared" si="0"/>
        <v>58</v>
      </c>
      <c r="BG8" s="243">
        <f t="shared" si="0"/>
        <v>59</v>
      </c>
      <c r="BH8" s="243">
        <f t="shared" si="0"/>
        <v>60</v>
      </c>
      <c r="BI8" s="243">
        <f t="shared" si="0"/>
        <v>61</v>
      </c>
      <c r="BJ8" s="243">
        <f t="shared" si="0"/>
        <v>62</v>
      </c>
      <c r="BK8" s="243">
        <f t="shared" si="0"/>
        <v>63</v>
      </c>
      <c r="BL8" s="243">
        <f t="shared" si="0"/>
        <v>64</v>
      </c>
      <c r="BM8" s="243">
        <f t="shared" si="0"/>
        <v>65</v>
      </c>
      <c r="BN8" s="243">
        <f t="shared" si="0"/>
        <v>66</v>
      </c>
      <c r="BO8" s="243">
        <f t="shared" ref="BO8:DZ8" si="1">BN8+1</f>
        <v>67</v>
      </c>
      <c r="BP8" s="243">
        <f t="shared" si="1"/>
        <v>68</v>
      </c>
      <c r="BQ8" s="243">
        <f t="shared" si="1"/>
        <v>69</v>
      </c>
      <c r="BR8" s="243">
        <f t="shared" si="1"/>
        <v>70</v>
      </c>
      <c r="BS8" s="243">
        <f t="shared" si="1"/>
        <v>71</v>
      </c>
      <c r="BT8" s="243">
        <f t="shared" si="1"/>
        <v>72</v>
      </c>
      <c r="BU8" s="243">
        <f t="shared" si="1"/>
        <v>73</v>
      </c>
      <c r="BV8" s="243">
        <f t="shared" si="1"/>
        <v>74</v>
      </c>
      <c r="BW8" s="241">
        <f t="shared" si="1"/>
        <v>75</v>
      </c>
      <c r="BX8" s="241">
        <f t="shared" si="1"/>
        <v>76</v>
      </c>
      <c r="BY8" s="241">
        <f t="shared" si="1"/>
        <v>77</v>
      </c>
      <c r="BZ8" s="241">
        <f t="shared" si="1"/>
        <v>78</v>
      </c>
      <c r="CA8" s="241">
        <f t="shared" si="1"/>
        <v>79</v>
      </c>
      <c r="CB8" s="241">
        <f t="shared" si="1"/>
        <v>80</v>
      </c>
      <c r="CC8" s="241">
        <f t="shared" si="1"/>
        <v>81</v>
      </c>
      <c r="CD8" s="241">
        <f t="shared" si="1"/>
        <v>82</v>
      </c>
      <c r="CE8" s="241">
        <f t="shared" si="1"/>
        <v>83</v>
      </c>
      <c r="CF8" s="241">
        <f t="shared" si="1"/>
        <v>84</v>
      </c>
      <c r="CG8" s="241">
        <f t="shared" si="1"/>
        <v>85</v>
      </c>
      <c r="CH8" s="241">
        <f t="shared" si="1"/>
        <v>86</v>
      </c>
      <c r="CI8" s="241">
        <f t="shared" si="1"/>
        <v>87</v>
      </c>
      <c r="CJ8" s="241">
        <f t="shared" si="1"/>
        <v>88</v>
      </c>
      <c r="CK8" s="241">
        <f t="shared" si="1"/>
        <v>89</v>
      </c>
      <c r="CL8" s="241">
        <f t="shared" si="1"/>
        <v>90</v>
      </c>
      <c r="CM8" s="241">
        <f t="shared" si="1"/>
        <v>91</v>
      </c>
      <c r="CN8" s="241">
        <f t="shared" si="1"/>
        <v>92</v>
      </c>
      <c r="CO8" s="241">
        <f t="shared" si="1"/>
        <v>93</v>
      </c>
      <c r="CP8" s="241">
        <f t="shared" si="1"/>
        <v>94</v>
      </c>
      <c r="CQ8" s="241">
        <f t="shared" si="1"/>
        <v>95</v>
      </c>
      <c r="CR8" s="243">
        <f t="shared" si="1"/>
        <v>96</v>
      </c>
      <c r="CS8" s="243">
        <f t="shared" si="1"/>
        <v>97</v>
      </c>
      <c r="CT8" s="243">
        <f t="shared" si="1"/>
        <v>98</v>
      </c>
      <c r="CU8" s="243">
        <f t="shared" si="1"/>
        <v>99</v>
      </c>
      <c r="CV8" s="243">
        <f t="shared" si="1"/>
        <v>100</v>
      </c>
      <c r="CW8" s="243">
        <f t="shared" si="1"/>
        <v>101</v>
      </c>
      <c r="CX8" s="243">
        <f t="shared" si="1"/>
        <v>102</v>
      </c>
      <c r="CY8" s="243">
        <f t="shared" si="1"/>
        <v>103</v>
      </c>
      <c r="CZ8" s="243">
        <f t="shared" si="1"/>
        <v>104</v>
      </c>
      <c r="DA8" s="243">
        <f t="shared" si="1"/>
        <v>105</v>
      </c>
      <c r="DB8" s="243">
        <f t="shared" si="1"/>
        <v>106</v>
      </c>
      <c r="DC8" s="243">
        <f t="shared" si="1"/>
        <v>107</v>
      </c>
      <c r="DD8" s="243">
        <f t="shared" si="1"/>
        <v>108</v>
      </c>
      <c r="DE8" s="243">
        <f t="shared" si="1"/>
        <v>109</v>
      </c>
      <c r="DF8" s="243">
        <f t="shared" si="1"/>
        <v>110</v>
      </c>
      <c r="DG8" s="243">
        <f t="shared" si="1"/>
        <v>111</v>
      </c>
      <c r="DH8" s="243">
        <f t="shared" si="1"/>
        <v>112</v>
      </c>
      <c r="DI8" s="243">
        <f t="shared" si="1"/>
        <v>113</v>
      </c>
      <c r="DJ8" s="243">
        <f t="shared" si="1"/>
        <v>114</v>
      </c>
      <c r="DK8" s="243">
        <f t="shared" si="1"/>
        <v>115</v>
      </c>
      <c r="DL8" s="243">
        <f t="shared" si="1"/>
        <v>116</v>
      </c>
      <c r="DM8" s="243">
        <f t="shared" si="1"/>
        <v>117</v>
      </c>
      <c r="DN8" s="243">
        <f t="shared" si="1"/>
        <v>118</v>
      </c>
      <c r="DO8" s="243">
        <f t="shared" si="1"/>
        <v>119</v>
      </c>
      <c r="DP8" s="243">
        <f t="shared" si="1"/>
        <v>120</v>
      </c>
      <c r="DQ8" s="243">
        <f t="shared" si="1"/>
        <v>121</v>
      </c>
      <c r="DR8" s="243">
        <f t="shared" si="1"/>
        <v>122</v>
      </c>
      <c r="DS8" s="243">
        <f t="shared" si="1"/>
        <v>123</v>
      </c>
      <c r="DT8" s="243">
        <f t="shared" si="1"/>
        <v>124</v>
      </c>
      <c r="DU8" s="243">
        <f t="shared" si="1"/>
        <v>125</v>
      </c>
      <c r="DV8" s="243">
        <f t="shared" si="1"/>
        <v>126</v>
      </c>
      <c r="DW8" s="243">
        <f t="shared" si="1"/>
        <v>127</v>
      </c>
      <c r="DX8" s="243">
        <f t="shared" si="1"/>
        <v>128</v>
      </c>
      <c r="DY8" s="243">
        <f t="shared" si="1"/>
        <v>129</v>
      </c>
      <c r="DZ8" s="243">
        <f t="shared" si="1"/>
        <v>130</v>
      </c>
      <c r="EA8" s="243">
        <f t="shared" ref="EA8:GL8" si="2">DZ8+1</f>
        <v>131</v>
      </c>
      <c r="EB8" s="243">
        <f t="shared" si="2"/>
        <v>132</v>
      </c>
      <c r="EC8" s="243">
        <f t="shared" si="2"/>
        <v>133</v>
      </c>
      <c r="ED8" s="243">
        <f t="shared" si="2"/>
        <v>134</v>
      </c>
      <c r="EE8" s="243">
        <f t="shared" si="2"/>
        <v>135</v>
      </c>
      <c r="EF8" s="243">
        <f t="shared" si="2"/>
        <v>136</v>
      </c>
      <c r="EG8" s="243">
        <f t="shared" si="2"/>
        <v>137</v>
      </c>
      <c r="EH8" s="243">
        <f t="shared" si="2"/>
        <v>138</v>
      </c>
      <c r="EI8" s="243">
        <f t="shared" si="2"/>
        <v>139</v>
      </c>
      <c r="EJ8" s="243">
        <f t="shared" si="2"/>
        <v>140</v>
      </c>
      <c r="EK8" s="243">
        <f t="shared" si="2"/>
        <v>141</v>
      </c>
      <c r="EL8" s="243">
        <f t="shared" si="2"/>
        <v>142</v>
      </c>
      <c r="EM8" s="243">
        <f t="shared" si="2"/>
        <v>143</v>
      </c>
      <c r="EN8" s="243">
        <f t="shared" si="2"/>
        <v>144</v>
      </c>
      <c r="EO8" s="243">
        <f t="shared" si="2"/>
        <v>145</v>
      </c>
      <c r="EP8" s="243">
        <f t="shared" si="2"/>
        <v>146</v>
      </c>
      <c r="EQ8" s="243">
        <f t="shared" si="2"/>
        <v>147</v>
      </c>
      <c r="ER8" s="243">
        <f t="shared" si="2"/>
        <v>148</v>
      </c>
      <c r="ES8" s="243">
        <f t="shared" si="2"/>
        <v>149</v>
      </c>
      <c r="ET8" s="243">
        <f t="shared" si="2"/>
        <v>150</v>
      </c>
      <c r="EU8" s="243">
        <f t="shared" si="2"/>
        <v>151</v>
      </c>
      <c r="EV8" s="243">
        <f t="shared" si="2"/>
        <v>152</v>
      </c>
      <c r="EW8" s="243">
        <f t="shared" si="2"/>
        <v>153</v>
      </c>
      <c r="EX8" s="243">
        <f t="shared" si="2"/>
        <v>154</v>
      </c>
      <c r="EY8" s="243">
        <f t="shared" si="2"/>
        <v>155</v>
      </c>
      <c r="EZ8" s="243">
        <f t="shared" si="2"/>
        <v>156</v>
      </c>
      <c r="FA8" s="243">
        <f t="shared" si="2"/>
        <v>157</v>
      </c>
      <c r="FB8" s="243">
        <f t="shared" si="2"/>
        <v>158</v>
      </c>
      <c r="FC8" s="243">
        <f t="shared" si="2"/>
        <v>159</v>
      </c>
      <c r="FD8" s="243">
        <f t="shared" si="2"/>
        <v>160</v>
      </c>
      <c r="FE8" s="243">
        <f t="shared" si="2"/>
        <v>161</v>
      </c>
      <c r="FF8" s="243">
        <f t="shared" si="2"/>
        <v>162</v>
      </c>
      <c r="FG8" s="243">
        <f t="shared" si="2"/>
        <v>163</v>
      </c>
      <c r="FH8" s="243">
        <f t="shared" si="2"/>
        <v>164</v>
      </c>
      <c r="FI8" s="243">
        <f t="shared" si="2"/>
        <v>165</v>
      </c>
      <c r="FJ8" s="243">
        <f t="shared" si="2"/>
        <v>166</v>
      </c>
      <c r="FK8" s="243">
        <f t="shared" si="2"/>
        <v>167</v>
      </c>
      <c r="FL8" s="243">
        <f t="shared" si="2"/>
        <v>168</v>
      </c>
      <c r="FM8" s="243">
        <f t="shared" si="2"/>
        <v>169</v>
      </c>
      <c r="FN8" s="243">
        <f t="shared" si="2"/>
        <v>170</v>
      </c>
      <c r="FO8" s="243">
        <f t="shared" si="2"/>
        <v>171</v>
      </c>
      <c r="FP8" s="243">
        <f t="shared" si="2"/>
        <v>172</v>
      </c>
      <c r="FQ8" s="243">
        <f t="shared" si="2"/>
        <v>173</v>
      </c>
      <c r="FR8" s="243">
        <f t="shared" si="2"/>
        <v>174</v>
      </c>
      <c r="FS8" s="243">
        <f t="shared" si="2"/>
        <v>175</v>
      </c>
      <c r="FT8" s="243">
        <f t="shared" si="2"/>
        <v>176</v>
      </c>
      <c r="FU8" s="243">
        <f t="shared" si="2"/>
        <v>177</v>
      </c>
      <c r="FV8" s="243">
        <f t="shared" si="2"/>
        <v>178</v>
      </c>
      <c r="FW8" s="243">
        <f t="shared" si="2"/>
        <v>179</v>
      </c>
      <c r="FX8" s="243">
        <f t="shared" si="2"/>
        <v>180</v>
      </c>
      <c r="FY8" s="243">
        <f t="shared" si="2"/>
        <v>181</v>
      </c>
      <c r="FZ8" s="243">
        <f t="shared" si="2"/>
        <v>182</v>
      </c>
      <c r="GA8" s="243">
        <f t="shared" si="2"/>
        <v>183</v>
      </c>
      <c r="GB8" s="243">
        <f t="shared" si="2"/>
        <v>184</v>
      </c>
      <c r="GC8" s="243">
        <f t="shared" si="2"/>
        <v>185</v>
      </c>
      <c r="GD8" s="243">
        <f t="shared" si="2"/>
        <v>186</v>
      </c>
      <c r="GE8" s="243">
        <f t="shared" si="2"/>
        <v>187</v>
      </c>
      <c r="GF8" s="243">
        <f t="shared" si="2"/>
        <v>188</v>
      </c>
      <c r="GG8" s="243">
        <f t="shared" si="2"/>
        <v>189</v>
      </c>
      <c r="GH8" s="243">
        <f t="shared" si="2"/>
        <v>190</v>
      </c>
      <c r="GI8" s="243">
        <f t="shared" si="2"/>
        <v>191</v>
      </c>
      <c r="GJ8" s="243">
        <f t="shared" si="2"/>
        <v>192</v>
      </c>
      <c r="GK8" s="243">
        <f t="shared" si="2"/>
        <v>193</v>
      </c>
      <c r="GL8" s="243">
        <f t="shared" si="2"/>
        <v>194</v>
      </c>
      <c r="GM8" s="243">
        <f t="shared" ref="GM8:IX8" si="3">GL8+1</f>
        <v>195</v>
      </c>
      <c r="GN8" s="243">
        <f t="shared" si="3"/>
        <v>196</v>
      </c>
      <c r="GO8" s="243">
        <f t="shared" si="3"/>
        <v>197</v>
      </c>
      <c r="GP8" s="243">
        <f t="shared" si="3"/>
        <v>198</v>
      </c>
      <c r="GQ8" s="243">
        <f t="shared" si="3"/>
        <v>199</v>
      </c>
      <c r="GR8" s="243">
        <f t="shared" si="3"/>
        <v>200</v>
      </c>
      <c r="GS8" s="243">
        <f t="shared" si="3"/>
        <v>201</v>
      </c>
      <c r="GT8" s="243">
        <f t="shared" si="3"/>
        <v>202</v>
      </c>
      <c r="GU8" s="243">
        <f t="shared" si="3"/>
        <v>203</v>
      </c>
      <c r="GV8" s="243">
        <f t="shared" si="3"/>
        <v>204</v>
      </c>
      <c r="GW8" s="243">
        <f t="shared" si="3"/>
        <v>205</v>
      </c>
      <c r="GX8" s="243">
        <f t="shared" si="3"/>
        <v>206</v>
      </c>
      <c r="GY8" s="243">
        <f t="shared" si="3"/>
        <v>207</v>
      </c>
      <c r="GZ8" s="243">
        <f t="shared" si="3"/>
        <v>208</v>
      </c>
      <c r="HA8" s="243">
        <f t="shared" si="3"/>
        <v>209</v>
      </c>
      <c r="HB8" s="243">
        <f t="shared" si="3"/>
        <v>210</v>
      </c>
      <c r="HC8" s="243">
        <f t="shared" si="3"/>
        <v>211</v>
      </c>
      <c r="HD8" s="243">
        <f t="shared" si="3"/>
        <v>212</v>
      </c>
      <c r="HE8" s="243">
        <f t="shared" si="3"/>
        <v>213</v>
      </c>
      <c r="HF8" s="243">
        <f t="shared" si="3"/>
        <v>214</v>
      </c>
      <c r="HG8" s="243">
        <f t="shared" si="3"/>
        <v>215</v>
      </c>
      <c r="HH8" s="243">
        <f t="shared" si="3"/>
        <v>216</v>
      </c>
      <c r="HI8" s="243">
        <f t="shared" si="3"/>
        <v>217</v>
      </c>
      <c r="HJ8" s="243">
        <f t="shared" si="3"/>
        <v>218</v>
      </c>
      <c r="HK8" s="243">
        <f t="shared" si="3"/>
        <v>219</v>
      </c>
      <c r="HL8" s="243">
        <f t="shared" si="3"/>
        <v>220</v>
      </c>
      <c r="HM8" s="243">
        <f t="shared" si="3"/>
        <v>221</v>
      </c>
      <c r="HN8" s="243">
        <f t="shared" si="3"/>
        <v>222</v>
      </c>
      <c r="HO8" s="243">
        <f t="shared" si="3"/>
        <v>223</v>
      </c>
      <c r="HP8" s="243">
        <f t="shared" si="3"/>
        <v>224</v>
      </c>
      <c r="HQ8" s="243">
        <f t="shared" si="3"/>
        <v>225</v>
      </c>
      <c r="HR8" s="243">
        <f t="shared" si="3"/>
        <v>226</v>
      </c>
      <c r="HS8" s="243">
        <f t="shared" si="3"/>
        <v>227</v>
      </c>
      <c r="HT8" s="243">
        <f t="shared" si="3"/>
        <v>228</v>
      </c>
      <c r="HU8" s="243">
        <f t="shared" si="3"/>
        <v>229</v>
      </c>
      <c r="HV8" s="243">
        <f t="shared" si="3"/>
        <v>230</v>
      </c>
      <c r="HW8" s="243">
        <f t="shared" si="3"/>
        <v>231</v>
      </c>
      <c r="HX8" s="243">
        <f t="shared" si="3"/>
        <v>232</v>
      </c>
      <c r="HY8" s="243">
        <f t="shared" si="3"/>
        <v>233</v>
      </c>
      <c r="HZ8" s="243">
        <f t="shared" si="3"/>
        <v>234</v>
      </c>
      <c r="IA8" s="243">
        <f t="shared" si="3"/>
        <v>235</v>
      </c>
      <c r="IB8" s="243">
        <f t="shared" si="3"/>
        <v>236</v>
      </c>
      <c r="IC8" s="243">
        <f t="shared" si="3"/>
        <v>237</v>
      </c>
      <c r="ID8" s="243">
        <f t="shared" si="3"/>
        <v>238</v>
      </c>
      <c r="IE8" s="243">
        <f t="shared" si="3"/>
        <v>239</v>
      </c>
      <c r="IF8" s="243">
        <f t="shared" si="3"/>
        <v>240</v>
      </c>
      <c r="IG8" s="243">
        <f t="shared" si="3"/>
        <v>241</v>
      </c>
      <c r="IH8" s="243">
        <f t="shared" si="3"/>
        <v>242</v>
      </c>
      <c r="II8" s="243">
        <f t="shared" si="3"/>
        <v>243</v>
      </c>
      <c r="IJ8" s="243">
        <f t="shared" si="3"/>
        <v>244</v>
      </c>
      <c r="IK8" s="243">
        <f t="shared" si="3"/>
        <v>245</v>
      </c>
      <c r="IL8" s="243">
        <f t="shared" si="3"/>
        <v>246</v>
      </c>
      <c r="IM8" s="243">
        <f t="shared" si="3"/>
        <v>247</v>
      </c>
      <c r="IN8" s="243">
        <f t="shared" si="3"/>
        <v>248</v>
      </c>
      <c r="IO8" s="243">
        <f t="shared" si="3"/>
        <v>249</v>
      </c>
      <c r="IP8" s="243">
        <f t="shared" si="3"/>
        <v>250</v>
      </c>
      <c r="IQ8" s="243">
        <f t="shared" si="3"/>
        <v>251</v>
      </c>
      <c r="IR8" s="243">
        <f t="shared" si="3"/>
        <v>252</v>
      </c>
      <c r="IS8" s="243">
        <f t="shared" si="3"/>
        <v>253</v>
      </c>
      <c r="IT8" s="243">
        <f t="shared" si="3"/>
        <v>254</v>
      </c>
      <c r="IU8" s="243">
        <f t="shared" si="3"/>
        <v>255</v>
      </c>
      <c r="IV8" s="243">
        <f t="shared" si="3"/>
        <v>256</v>
      </c>
      <c r="IW8" s="243">
        <f t="shared" si="3"/>
        <v>257</v>
      </c>
      <c r="IX8" s="243">
        <f t="shared" si="3"/>
        <v>258</v>
      </c>
      <c r="IY8" s="243">
        <f t="shared" ref="IY8:LJ8" si="4">IX8+1</f>
        <v>259</v>
      </c>
      <c r="IZ8" s="243">
        <f t="shared" si="4"/>
        <v>260</v>
      </c>
      <c r="JA8" s="243">
        <f t="shared" si="4"/>
        <v>261</v>
      </c>
      <c r="JB8" s="243">
        <f t="shared" si="4"/>
        <v>262</v>
      </c>
      <c r="JC8" s="243">
        <f t="shared" si="4"/>
        <v>263</v>
      </c>
      <c r="JD8" s="243">
        <f t="shared" si="4"/>
        <v>264</v>
      </c>
      <c r="JE8" s="243">
        <f t="shared" si="4"/>
        <v>265</v>
      </c>
      <c r="JF8" s="243">
        <f t="shared" si="4"/>
        <v>266</v>
      </c>
      <c r="JG8" s="243">
        <f t="shared" si="4"/>
        <v>267</v>
      </c>
      <c r="JH8" s="243">
        <f t="shared" si="4"/>
        <v>268</v>
      </c>
      <c r="JI8" s="243">
        <f t="shared" si="4"/>
        <v>269</v>
      </c>
      <c r="JJ8" s="243">
        <f t="shared" si="4"/>
        <v>270</v>
      </c>
      <c r="JK8" s="243">
        <f t="shared" si="4"/>
        <v>271</v>
      </c>
      <c r="JL8" s="243">
        <f t="shared" si="4"/>
        <v>272</v>
      </c>
      <c r="JM8" s="243">
        <f t="shared" si="4"/>
        <v>273</v>
      </c>
      <c r="JN8" s="243">
        <f t="shared" si="4"/>
        <v>274</v>
      </c>
      <c r="JO8" s="243">
        <f t="shared" si="4"/>
        <v>275</v>
      </c>
      <c r="JP8" s="243">
        <f t="shared" si="4"/>
        <v>276</v>
      </c>
      <c r="JQ8" s="243">
        <f t="shared" si="4"/>
        <v>277</v>
      </c>
      <c r="JR8" s="243">
        <f t="shared" si="4"/>
        <v>278</v>
      </c>
      <c r="JS8" s="243">
        <f t="shared" si="4"/>
        <v>279</v>
      </c>
      <c r="JT8" s="243">
        <f t="shared" si="4"/>
        <v>280</v>
      </c>
      <c r="JU8" s="243">
        <f t="shared" si="4"/>
        <v>281</v>
      </c>
      <c r="JV8" s="243">
        <f t="shared" si="4"/>
        <v>282</v>
      </c>
      <c r="JW8" s="243">
        <f t="shared" si="4"/>
        <v>283</v>
      </c>
      <c r="JX8" s="243">
        <f t="shared" si="4"/>
        <v>284</v>
      </c>
      <c r="JY8" s="243">
        <f t="shared" si="4"/>
        <v>285</v>
      </c>
      <c r="JZ8" s="243">
        <f t="shared" si="4"/>
        <v>286</v>
      </c>
      <c r="KA8" s="243">
        <f t="shared" si="4"/>
        <v>287</v>
      </c>
      <c r="KB8" s="243">
        <f t="shared" si="4"/>
        <v>288</v>
      </c>
      <c r="KC8" s="243">
        <f t="shared" si="4"/>
        <v>289</v>
      </c>
      <c r="KD8" s="243">
        <f t="shared" si="4"/>
        <v>290</v>
      </c>
      <c r="KE8" s="243">
        <f t="shared" si="4"/>
        <v>291</v>
      </c>
      <c r="KF8" s="243">
        <f t="shared" si="4"/>
        <v>292</v>
      </c>
      <c r="KG8" s="243">
        <f t="shared" si="4"/>
        <v>293</v>
      </c>
      <c r="KH8" s="243">
        <f t="shared" si="4"/>
        <v>294</v>
      </c>
      <c r="KI8" s="243">
        <f t="shared" si="4"/>
        <v>295</v>
      </c>
      <c r="KJ8" s="243">
        <f t="shared" si="4"/>
        <v>296</v>
      </c>
      <c r="KK8" s="243">
        <f t="shared" si="4"/>
        <v>297</v>
      </c>
      <c r="KL8" s="243">
        <f t="shared" si="4"/>
        <v>298</v>
      </c>
      <c r="KM8" s="243">
        <f t="shared" si="4"/>
        <v>299</v>
      </c>
      <c r="KN8" s="243">
        <f t="shared" si="4"/>
        <v>300</v>
      </c>
      <c r="KO8" s="243">
        <f t="shared" si="4"/>
        <v>301</v>
      </c>
      <c r="KP8" s="243">
        <f t="shared" si="4"/>
        <v>302</v>
      </c>
      <c r="KQ8" s="243">
        <f t="shared" si="4"/>
        <v>303</v>
      </c>
      <c r="KR8" s="243">
        <f t="shared" si="4"/>
        <v>304</v>
      </c>
      <c r="KS8" s="243">
        <f t="shared" si="4"/>
        <v>305</v>
      </c>
      <c r="KT8" s="243">
        <f t="shared" si="4"/>
        <v>306</v>
      </c>
      <c r="KU8" s="243">
        <f t="shared" si="4"/>
        <v>307</v>
      </c>
      <c r="KV8" s="243">
        <f t="shared" si="4"/>
        <v>308</v>
      </c>
      <c r="KW8" s="243">
        <f t="shared" si="4"/>
        <v>309</v>
      </c>
      <c r="KX8" s="243">
        <f t="shared" si="4"/>
        <v>310</v>
      </c>
      <c r="KY8" s="243">
        <f t="shared" si="4"/>
        <v>311</v>
      </c>
      <c r="KZ8" s="243">
        <f t="shared" si="4"/>
        <v>312</v>
      </c>
      <c r="LA8" s="243">
        <f t="shared" si="4"/>
        <v>313</v>
      </c>
      <c r="LB8" s="243">
        <f t="shared" si="4"/>
        <v>314</v>
      </c>
      <c r="LC8" s="243">
        <f t="shared" si="4"/>
        <v>315</v>
      </c>
      <c r="LD8" s="243">
        <f t="shared" si="4"/>
        <v>316</v>
      </c>
      <c r="LE8" s="243">
        <f t="shared" si="4"/>
        <v>317</v>
      </c>
      <c r="LF8" s="243">
        <f t="shared" si="4"/>
        <v>318</v>
      </c>
      <c r="LG8" s="243">
        <f t="shared" si="4"/>
        <v>319</v>
      </c>
      <c r="LH8" s="243">
        <f t="shared" si="4"/>
        <v>320</v>
      </c>
      <c r="LI8" s="243">
        <f t="shared" si="4"/>
        <v>321</v>
      </c>
      <c r="LJ8" s="243">
        <f t="shared" si="4"/>
        <v>322</v>
      </c>
      <c r="LK8" s="243">
        <f t="shared" ref="LK8:NV8" si="5">LJ8+1</f>
        <v>323</v>
      </c>
      <c r="LL8" s="243">
        <f t="shared" si="5"/>
        <v>324</v>
      </c>
      <c r="LM8" s="243">
        <f t="shared" si="5"/>
        <v>325</v>
      </c>
      <c r="LN8" s="243">
        <f t="shared" si="5"/>
        <v>326</v>
      </c>
      <c r="LO8" s="243">
        <f t="shared" si="5"/>
        <v>327</v>
      </c>
      <c r="LP8" s="243">
        <f t="shared" si="5"/>
        <v>328</v>
      </c>
      <c r="LQ8" s="243">
        <f t="shared" si="5"/>
        <v>329</v>
      </c>
      <c r="LR8" s="243">
        <f t="shared" si="5"/>
        <v>330</v>
      </c>
      <c r="LS8" s="243">
        <f t="shared" si="5"/>
        <v>331</v>
      </c>
      <c r="LT8" s="243">
        <f t="shared" si="5"/>
        <v>332</v>
      </c>
      <c r="LU8" s="243">
        <f t="shared" si="5"/>
        <v>333</v>
      </c>
      <c r="LV8" s="243">
        <f t="shared" si="5"/>
        <v>334</v>
      </c>
      <c r="LW8" s="243">
        <f t="shared" si="5"/>
        <v>335</v>
      </c>
      <c r="LX8" s="243">
        <f t="shared" si="5"/>
        <v>336</v>
      </c>
      <c r="LY8" s="243">
        <f t="shared" si="5"/>
        <v>337</v>
      </c>
      <c r="LZ8" s="243">
        <f t="shared" si="5"/>
        <v>338</v>
      </c>
      <c r="MA8" s="243">
        <f t="shared" si="5"/>
        <v>339</v>
      </c>
      <c r="MB8" s="243">
        <f t="shared" si="5"/>
        <v>340</v>
      </c>
      <c r="MC8" s="243">
        <f t="shared" si="5"/>
        <v>341</v>
      </c>
      <c r="MD8" s="243">
        <f t="shared" si="5"/>
        <v>342</v>
      </c>
      <c r="ME8" s="243">
        <f t="shared" si="5"/>
        <v>343</v>
      </c>
      <c r="MF8" s="243">
        <f t="shared" si="5"/>
        <v>344</v>
      </c>
      <c r="MG8" s="243">
        <f t="shared" si="5"/>
        <v>345</v>
      </c>
      <c r="MH8" s="243">
        <f t="shared" si="5"/>
        <v>346</v>
      </c>
      <c r="MI8" s="243">
        <f t="shared" si="5"/>
        <v>347</v>
      </c>
      <c r="MJ8" s="243">
        <f t="shared" si="5"/>
        <v>348</v>
      </c>
      <c r="MK8" s="243">
        <f t="shared" si="5"/>
        <v>349</v>
      </c>
      <c r="ML8" s="243">
        <f t="shared" si="5"/>
        <v>350</v>
      </c>
      <c r="MM8" s="243">
        <f t="shared" si="5"/>
        <v>351</v>
      </c>
      <c r="MN8" s="243">
        <f t="shared" si="5"/>
        <v>352</v>
      </c>
      <c r="MO8" s="243">
        <f t="shared" si="5"/>
        <v>353</v>
      </c>
      <c r="MP8" s="243">
        <f t="shared" si="5"/>
        <v>354</v>
      </c>
      <c r="MQ8" s="243">
        <f t="shared" si="5"/>
        <v>355</v>
      </c>
      <c r="MR8" s="243">
        <f t="shared" si="5"/>
        <v>356</v>
      </c>
      <c r="MS8" s="243">
        <f t="shared" si="5"/>
        <v>357</v>
      </c>
      <c r="MT8" s="243">
        <f t="shared" si="5"/>
        <v>358</v>
      </c>
      <c r="MU8" s="243">
        <f t="shared" si="5"/>
        <v>359</v>
      </c>
      <c r="MV8" s="243">
        <f t="shared" si="5"/>
        <v>360</v>
      </c>
      <c r="MW8" s="243">
        <f t="shared" si="5"/>
        <v>361</v>
      </c>
      <c r="MX8" s="243">
        <f t="shared" si="5"/>
        <v>362</v>
      </c>
      <c r="MY8" s="243">
        <f t="shared" si="5"/>
        <v>363</v>
      </c>
      <c r="MZ8" s="243">
        <f t="shared" si="5"/>
        <v>364</v>
      </c>
      <c r="NA8" s="243">
        <f t="shared" si="5"/>
        <v>365</v>
      </c>
      <c r="NB8" s="243">
        <f t="shared" si="5"/>
        <v>366</v>
      </c>
      <c r="NC8" s="243">
        <f t="shared" si="5"/>
        <v>367</v>
      </c>
      <c r="ND8" s="243">
        <f t="shared" si="5"/>
        <v>368</v>
      </c>
      <c r="NE8" s="243">
        <f t="shared" si="5"/>
        <v>369</v>
      </c>
      <c r="NF8" s="243">
        <f t="shared" si="5"/>
        <v>370</v>
      </c>
      <c r="NG8" s="243">
        <f t="shared" si="5"/>
        <v>371</v>
      </c>
      <c r="NH8" s="243">
        <f t="shared" si="5"/>
        <v>372</v>
      </c>
      <c r="NI8" s="242">
        <f t="shared" si="5"/>
        <v>373</v>
      </c>
      <c r="NJ8" s="243">
        <f t="shared" si="5"/>
        <v>374</v>
      </c>
      <c r="NK8" s="243">
        <f t="shared" si="5"/>
        <v>375</v>
      </c>
      <c r="NL8" s="243">
        <f t="shared" si="5"/>
        <v>376</v>
      </c>
      <c r="NM8" s="243">
        <f t="shared" si="5"/>
        <v>377</v>
      </c>
      <c r="NN8" s="243">
        <f t="shared" si="5"/>
        <v>378</v>
      </c>
      <c r="NO8" s="243">
        <f t="shared" si="5"/>
        <v>379</v>
      </c>
      <c r="NP8" s="243">
        <f t="shared" si="5"/>
        <v>380</v>
      </c>
      <c r="NQ8" s="243">
        <f t="shared" si="5"/>
        <v>381</v>
      </c>
      <c r="NR8" s="243">
        <f t="shared" si="5"/>
        <v>382</v>
      </c>
      <c r="NS8" s="243">
        <f t="shared" si="5"/>
        <v>383</v>
      </c>
      <c r="NT8" s="243">
        <f t="shared" si="5"/>
        <v>384</v>
      </c>
      <c r="NU8" s="243">
        <f t="shared" si="5"/>
        <v>385</v>
      </c>
      <c r="NV8" s="243">
        <f t="shared" si="5"/>
        <v>386</v>
      </c>
      <c r="NW8" s="243">
        <f t="shared" ref="NW8:QH8" si="6">NV8+1</f>
        <v>387</v>
      </c>
      <c r="NX8" s="243">
        <f t="shared" si="6"/>
        <v>388</v>
      </c>
      <c r="NY8" s="243">
        <f t="shared" si="6"/>
        <v>389</v>
      </c>
      <c r="NZ8" s="243">
        <f t="shared" si="6"/>
        <v>390</v>
      </c>
      <c r="OA8" s="243">
        <f t="shared" si="6"/>
        <v>391</v>
      </c>
      <c r="OB8" s="243">
        <f t="shared" si="6"/>
        <v>392</v>
      </c>
      <c r="OC8" s="243">
        <f t="shared" si="6"/>
        <v>393</v>
      </c>
      <c r="OD8" s="243">
        <f t="shared" si="6"/>
        <v>394</v>
      </c>
      <c r="OE8" s="243">
        <f t="shared" si="6"/>
        <v>395</v>
      </c>
      <c r="OF8" s="243">
        <f t="shared" si="6"/>
        <v>396</v>
      </c>
      <c r="OG8" s="243">
        <f t="shared" si="6"/>
        <v>397</v>
      </c>
      <c r="OH8" s="243">
        <f t="shared" si="6"/>
        <v>398</v>
      </c>
      <c r="OI8" s="243">
        <f t="shared" si="6"/>
        <v>399</v>
      </c>
      <c r="OJ8" s="243">
        <f t="shared" si="6"/>
        <v>400</v>
      </c>
      <c r="OK8" s="243">
        <f t="shared" si="6"/>
        <v>401</v>
      </c>
      <c r="OL8" s="243">
        <f t="shared" si="6"/>
        <v>402</v>
      </c>
      <c r="OM8" s="243">
        <f t="shared" si="6"/>
        <v>403</v>
      </c>
      <c r="ON8" s="243">
        <f t="shared" si="6"/>
        <v>404</v>
      </c>
      <c r="OO8" s="243">
        <f t="shared" si="6"/>
        <v>405</v>
      </c>
      <c r="OP8" s="243">
        <f t="shared" si="6"/>
        <v>406</v>
      </c>
      <c r="OQ8" s="243">
        <f t="shared" si="6"/>
        <v>407</v>
      </c>
      <c r="OR8" s="243">
        <f t="shared" si="6"/>
        <v>408</v>
      </c>
      <c r="OS8" s="243">
        <f t="shared" si="6"/>
        <v>409</v>
      </c>
      <c r="OT8" s="243">
        <f t="shared" si="6"/>
        <v>410</v>
      </c>
      <c r="OU8" s="243">
        <f t="shared" si="6"/>
        <v>411</v>
      </c>
      <c r="OV8" s="243">
        <f t="shared" si="6"/>
        <v>412</v>
      </c>
      <c r="OW8" s="243">
        <f t="shared" si="6"/>
        <v>413</v>
      </c>
      <c r="OX8" s="243">
        <f t="shared" si="6"/>
        <v>414</v>
      </c>
      <c r="OY8" s="243">
        <f t="shared" si="6"/>
        <v>415</v>
      </c>
      <c r="OZ8" s="243">
        <f t="shared" si="6"/>
        <v>416</v>
      </c>
      <c r="PA8" s="243">
        <f t="shared" si="6"/>
        <v>417</v>
      </c>
      <c r="PB8" s="243">
        <f t="shared" si="6"/>
        <v>418</v>
      </c>
      <c r="PC8" s="243">
        <f t="shared" si="6"/>
        <v>419</v>
      </c>
      <c r="PD8" s="243">
        <f t="shared" si="6"/>
        <v>420</v>
      </c>
      <c r="PE8" s="243">
        <f t="shared" si="6"/>
        <v>421</v>
      </c>
      <c r="PF8" s="243">
        <f t="shared" si="6"/>
        <v>422</v>
      </c>
      <c r="PG8" s="243">
        <f t="shared" si="6"/>
        <v>423</v>
      </c>
      <c r="PH8" s="243">
        <f t="shared" si="6"/>
        <v>424</v>
      </c>
      <c r="PI8" s="243">
        <f t="shared" si="6"/>
        <v>425</v>
      </c>
      <c r="PJ8" s="243">
        <f t="shared" si="6"/>
        <v>426</v>
      </c>
      <c r="PK8" s="243">
        <f t="shared" si="6"/>
        <v>427</v>
      </c>
      <c r="PL8" s="243">
        <f t="shared" si="6"/>
        <v>428</v>
      </c>
      <c r="PM8" s="243">
        <f t="shared" si="6"/>
        <v>429</v>
      </c>
      <c r="PN8" s="243">
        <f t="shared" si="6"/>
        <v>430</v>
      </c>
      <c r="PO8" s="243">
        <f t="shared" si="6"/>
        <v>431</v>
      </c>
      <c r="PP8" s="243">
        <f t="shared" si="6"/>
        <v>432</v>
      </c>
      <c r="PQ8" s="243">
        <f t="shared" si="6"/>
        <v>433</v>
      </c>
      <c r="PR8" s="243">
        <f t="shared" si="6"/>
        <v>434</v>
      </c>
      <c r="PS8" s="243">
        <f t="shared" si="6"/>
        <v>435</v>
      </c>
      <c r="PT8" s="243">
        <f t="shared" si="6"/>
        <v>436</v>
      </c>
      <c r="PU8" s="243">
        <f t="shared" si="6"/>
        <v>437</v>
      </c>
      <c r="PV8" s="243">
        <f t="shared" si="6"/>
        <v>438</v>
      </c>
      <c r="PW8" s="243">
        <f t="shared" si="6"/>
        <v>439</v>
      </c>
      <c r="PX8" s="243">
        <f t="shared" si="6"/>
        <v>440</v>
      </c>
      <c r="PY8" s="243">
        <f t="shared" si="6"/>
        <v>441</v>
      </c>
      <c r="PZ8" s="243">
        <f t="shared" si="6"/>
        <v>442</v>
      </c>
      <c r="QA8" s="243">
        <f t="shared" si="6"/>
        <v>443</v>
      </c>
      <c r="QB8" s="243">
        <f t="shared" si="6"/>
        <v>444</v>
      </c>
      <c r="QC8" s="243">
        <f t="shared" si="6"/>
        <v>445</v>
      </c>
      <c r="QD8" s="243">
        <f t="shared" si="6"/>
        <v>446</v>
      </c>
      <c r="QE8" s="243">
        <f t="shared" si="6"/>
        <v>447</v>
      </c>
      <c r="QF8" s="243">
        <f t="shared" si="6"/>
        <v>448</v>
      </c>
      <c r="QG8" s="243">
        <f t="shared" si="6"/>
        <v>449</v>
      </c>
      <c r="QH8" s="243">
        <f t="shared" si="6"/>
        <v>450</v>
      </c>
      <c r="QI8" s="243">
        <f t="shared" ref="QI8:ST8" si="7">QH8+1</f>
        <v>451</v>
      </c>
      <c r="QJ8" s="243">
        <f t="shared" si="7"/>
        <v>452</v>
      </c>
      <c r="QK8" s="243">
        <f t="shared" si="7"/>
        <v>453</v>
      </c>
      <c r="QL8" s="243">
        <f t="shared" si="7"/>
        <v>454</v>
      </c>
      <c r="QM8" s="243">
        <f t="shared" si="7"/>
        <v>455</v>
      </c>
      <c r="QN8" s="243">
        <f t="shared" si="7"/>
        <v>456</v>
      </c>
      <c r="QO8" s="243">
        <f t="shared" si="7"/>
        <v>457</v>
      </c>
      <c r="QP8" s="243">
        <f t="shared" si="7"/>
        <v>458</v>
      </c>
      <c r="QQ8" s="243">
        <f t="shared" si="7"/>
        <v>459</v>
      </c>
      <c r="QR8" s="243">
        <f t="shared" si="7"/>
        <v>460</v>
      </c>
      <c r="QS8" s="243">
        <f t="shared" si="7"/>
        <v>461</v>
      </c>
      <c r="QT8" s="243">
        <f t="shared" si="7"/>
        <v>462</v>
      </c>
      <c r="QU8" s="243">
        <f t="shared" si="7"/>
        <v>463</v>
      </c>
      <c r="QV8" s="243">
        <f t="shared" si="7"/>
        <v>464</v>
      </c>
      <c r="QW8" s="243">
        <f t="shared" si="7"/>
        <v>465</v>
      </c>
      <c r="QX8" s="243">
        <f t="shared" si="7"/>
        <v>466</v>
      </c>
      <c r="QY8" s="243">
        <f t="shared" si="7"/>
        <v>467</v>
      </c>
      <c r="QZ8" s="243">
        <f t="shared" si="7"/>
        <v>468</v>
      </c>
      <c r="RA8" s="243">
        <f t="shared" si="7"/>
        <v>469</v>
      </c>
      <c r="RB8" s="243">
        <f t="shared" si="7"/>
        <v>470</v>
      </c>
      <c r="RC8" s="243">
        <f t="shared" si="7"/>
        <v>471</v>
      </c>
      <c r="RD8" s="243">
        <f t="shared" si="7"/>
        <v>472</v>
      </c>
      <c r="RE8" s="243">
        <f t="shared" si="7"/>
        <v>473</v>
      </c>
      <c r="RF8" s="243">
        <f t="shared" si="7"/>
        <v>474</v>
      </c>
      <c r="RG8" s="243">
        <f t="shared" si="7"/>
        <v>475</v>
      </c>
      <c r="RH8" s="243">
        <f t="shared" si="7"/>
        <v>476</v>
      </c>
      <c r="RI8" s="243">
        <f t="shared" si="7"/>
        <v>477</v>
      </c>
      <c r="RJ8" s="243">
        <f t="shared" si="7"/>
        <v>478</v>
      </c>
      <c r="RK8" s="243">
        <f t="shared" si="7"/>
        <v>479</v>
      </c>
      <c r="RL8" s="243">
        <f t="shared" si="7"/>
        <v>480</v>
      </c>
      <c r="RM8" s="243">
        <f t="shared" si="7"/>
        <v>481</v>
      </c>
      <c r="RN8" s="243">
        <f t="shared" si="7"/>
        <v>482</v>
      </c>
      <c r="RO8" s="243">
        <f t="shared" si="7"/>
        <v>483</v>
      </c>
      <c r="RP8" s="243">
        <f t="shared" si="7"/>
        <v>484</v>
      </c>
      <c r="RQ8" s="243">
        <f t="shared" si="7"/>
        <v>485</v>
      </c>
      <c r="RR8" s="243">
        <f t="shared" si="7"/>
        <v>486</v>
      </c>
      <c r="RS8" s="243">
        <f t="shared" si="7"/>
        <v>487</v>
      </c>
      <c r="RT8" s="243">
        <f t="shared" si="7"/>
        <v>488</v>
      </c>
      <c r="RU8" s="243">
        <f t="shared" si="7"/>
        <v>489</v>
      </c>
      <c r="RV8" s="243">
        <f t="shared" si="7"/>
        <v>490</v>
      </c>
      <c r="RW8" s="243">
        <f t="shared" si="7"/>
        <v>491</v>
      </c>
      <c r="RX8" s="243">
        <f t="shared" si="7"/>
        <v>492</v>
      </c>
      <c r="RY8" s="243">
        <f t="shared" si="7"/>
        <v>493</v>
      </c>
      <c r="RZ8" s="243">
        <f t="shared" si="7"/>
        <v>494</v>
      </c>
      <c r="SA8" s="243">
        <f t="shared" si="7"/>
        <v>495</v>
      </c>
      <c r="SB8" s="243">
        <f t="shared" si="7"/>
        <v>496</v>
      </c>
      <c r="SC8" s="243">
        <f t="shared" si="7"/>
        <v>497</v>
      </c>
      <c r="SD8" s="243">
        <f t="shared" si="7"/>
        <v>498</v>
      </c>
      <c r="SE8" s="243">
        <f t="shared" si="7"/>
        <v>499</v>
      </c>
      <c r="SF8" s="243">
        <f t="shared" si="7"/>
        <v>500</v>
      </c>
      <c r="SG8" s="243">
        <f t="shared" si="7"/>
        <v>501</v>
      </c>
      <c r="SH8" s="243">
        <f t="shared" si="7"/>
        <v>502</v>
      </c>
      <c r="SI8" s="243">
        <f t="shared" si="7"/>
        <v>503</v>
      </c>
      <c r="SJ8" s="243">
        <f t="shared" si="7"/>
        <v>504</v>
      </c>
      <c r="SK8" s="243">
        <f t="shared" si="7"/>
        <v>505</v>
      </c>
      <c r="SL8" s="243">
        <f t="shared" si="7"/>
        <v>506</v>
      </c>
      <c r="SM8" s="243">
        <f t="shared" si="7"/>
        <v>507</v>
      </c>
      <c r="SN8" s="243">
        <f t="shared" si="7"/>
        <v>508</v>
      </c>
      <c r="SO8" s="243">
        <f t="shared" si="7"/>
        <v>509</v>
      </c>
      <c r="SP8" s="243">
        <f t="shared" si="7"/>
        <v>510</v>
      </c>
      <c r="SQ8" s="243">
        <f t="shared" si="7"/>
        <v>511</v>
      </c>
      <c r="SR8" s="243">
        <f t="shared" si="7"/>
        <v>512</v>
      </c>
      <c r="SS8" s="243">
        <f t="shared" si="7"/>
        <v>513</v>
      </c>
      <c r="ST8" s="243">
        <f t="shared" si="7"/>
        <v>514</v>
      </c>
      <c r="SU8" s="243">
        <f t="shared" ref="SU8:UQ8" si="8">ST8+1</f>
        <v>515</v>
      </c>
      <c r="SV8" s="243">
        <f t="shared" si="8"/>
        <v>516</v>
      </c>
      <c r="SW8" s="243">
        <f t="shared" si="8"/>
        <v>517</v>
      </c>
      <c r="SX8" s="243">
        <f t="shared" si="8"/>
        <v>518</v>
      </c>
      <c r="SY8" s="243">
        <f t="shared" si="8"/>
        <v>519</v>
      </c>
      <c r="SZ8" s="243">
        <f t="shared" si="8"/>
        <v>520</v>
      </c>
      <c r="TA8" s="243">
        <f t="shared" si="8"/>
        <v>521</v>
      </c>
      <c r="TB8" s="243">
        <f t="shared" si="8"/>
        <v>522</v>
      </c>
      <c r="TC8" s="243">
        <f t="shared" si="8"/>
        <v>523</v>
      </c>
      <c r="TD8" s="243">
        <f t="shared" si="8"/>
        <v>524</v>
      </c>
      <c r="TE8" s="243">
        <f t="shared" si="8"/>
        <v>525</v>
      </c>
      <c r="TF8" s="243">
        <f t="shared" si="8"/>
        <v>526</v>
      </c>
      <c r="TG8" s="243">
        <f t="shared" si="8"/>
        <v>527</v>
      </c>
      <c r="TH8" s="243">
        <f t="shared" si="8"/>
        <v>528</v>
      </c>
      <c r="TI8" s="243">
        <f t="shared" si="8"/>
        <v>529</v>
      </c>
      <c r="TJ8" s="243">
        <f t="shared" si="8"/>
        <v>530</v>
      </c>
      <c r="TK8" s="243">
        <f t="shared" si="8"/>
        <v>531</v>
      </c>
      <c r="TL8" s="243">
        <f t="shared" si="8"/>
        <v>532</v>
      </c>
      <c r="TM8" s="243">
        <f t="shared" si="8"/>
        <v>533</v>
      </c>
      <c r="TN8" s="243">
        <f t="shared" si="8"/>
        <v>534</v>
      </c>
      <c r="TO8" s="243">
        <f t="shared" si="8"/>
        <v>535</v>
      </c>
      <c r="TP8" s="243">
        <f t="shared" si="8"/>
        <v>536</v>
      </c>
      <c r="TQ8" s="243">
        <f t="shared" si="8"/>
        <v>537</v>
      </c>
      <c r="TR8" s="243">
        <f t="shared" si="8"/>
        <v>538</v>
      </c>
      <c r="TS8" s="243">
        <f t="shared" si="8"/>
        <v>539</v>
      </c>
      <c r="TT8" s="243">
        <f t="shared" si="8"/>
        <v>540</v>
      </c>
      <c r="TU8" s="243">
        <f t="shared" si="8"/>
        <v>541</v>
      </c>
      <c r="TV8" s="243">
        <f t="shared" si="8"/>
        <v>542</v>
      </c>
      <c r="TW8" s="243">
        <f t="shared" si="8"/>
        <v>543</v>
      </c>
      <c r="TX8" s="243">
        <f t="shared" si="8"/>
        <v>544</v>
      </c>
      <c r="TY8" s="243">
        <f t="shared" si="8"/>
        <v>545</v>
      </c>
      <c r="TZ8" s="243">
        <f t="shared" si="8"/>
        <v>546</v>
      </c>
      <c r="UA8" s="243">
        <f t="shared" si="8"/>
        <v>547</v>
      </c>
      <c r="UB8" s="243">
        <f t="shared" si="8"/>
        <v>548</v>
      </c>
      <c r="UC8" s="243">
        <f t="shared" si="8"/>
        <v>549</v>
      </c>
      <c r="UD8" s="243">
        <f t="shared" si="8"/>
        <v>550</v>
      </c>
      <c r="UE8" s="243">
        <f t="shared" si="8"/>
        <v>551</v>
      </c>
      <c r="UF8" s="243">
        <f t="shared" si="8"/>
        <v>552</v>
      </c>
      <c r="UG8" s="243">
        <f t="shared" si="8"/>
        <v>553</v>
      </c>
      <c r="UH8" s="243">
        <f t="shared" si="8"/>
        <v>554</v>
      </c>
      <c r="UI8" s="243">
        <f t="shared" si="8"/>
        <v>555</v>
      </c>
      <c r="UJ8" s="243">
        <f t="shared" si="8"/>
        <v>556</v>
      </c>
      <c r="UK8" s="243">
        <f t="shared" si="8"/>
        <v>557</v>
      </c>
      <c r="UL8" s="243">
        <f t="shared" si="8"/>
        <v>558</v>
      </c>
      <c r="UM8" s="243">
        <f t="shared" si="8"/>
        <v>559</v>
      </c>
      <c r="UN8" s="243">
        <f t="shared" si="8"/>
        <v>560</v>
      </c>
      <c r="UO8" s="243">
        <f t="shared" si="8"/>
        <v>561</v>
      </c>
      <c r="UP8" s="243">
        <f t="shared" si="8"/>
        <v>562</v>
      </c>
      <c r="UQ8" s="244">
        <f t="shared" si="8"/>
        <v>563</v>
      </c>
    </row>
    <row r="9" spans="1:563" s="26" customFormat="1" ht="90" customHeight="1" x14ac:dyDescent="0.25">
      <c r="A9" s="215"/>
      <c r="B9" s="266" t="s">
        <v>168</v>
      </c>
      <c r="C9" s="266"/>
      <c r="D9" s="266"/>
      <c r="E9" s="213"/>
      <c r="F9" s="213"/>
      <c r="G9" s="213"/>
      <c r="H9" s="266"/>
      <c r="I9" s="213"/>
      <c r="J9" s="213"/>
      <c r="K9" s="351" t="s">
        <v>171</v>
      </c>
      <c r="L9" s="352"/>
      <c r="M9" s="352"/>
      <c r="N9" s="352"/>
      <c r="O9" s="311"/>
      <c r="P9" s="245" t="s">
        <v>187</v>
      </c>
      <c r="Q9" s="311"/>
      <c r="R9" s="245" t="s">
        <v>188</v>
      </c>
      <c r="S9" s="312"/>
      <c r="T9" s="312"/>
      <c r="U9" s="312"/>
      <c r="V9" s="312"/>
      <c r="W9" s="312" t="s">
        <v>189</v>
      </c>
      <c r="X9" s="312" t="s">
        <v>190</v>
      </c>
      <c r="Y9" s="312"/>
      <c r="Z9" s="311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1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1"/>
      <c r="BW9" s="352"/>
      <c r="BX9" s="352"/>
      <c r="BY9" s="352"/>
      <c r="BZ9" s="352"/>
      <c r="CA9" s="352"/>
      <c r="CB9" s="352"/>
      <c r="CC9" s="352"/>
      <c r="CD9" s="352"/>
      <c r="CE9" s="352"/>
      <c r="CF9" s="352"/>
      <c r="CG9" s="352"/>
      <c r="CH9" s="352"/>
      <c r="CI9" s="352"/>
      <c r="CJ9" s="352"/>
      <c r="CK9" s="352"/>
      <c r="CL9" s="352"/>
      <c r="CM9" s="352"/>
      <c r="CN9" s="352"/>
      <c r="CO9" s="352"/>
      <c r="CP9" s="352"/>
      <c r="CQ9" s="355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1" t="s">
        <v>191</v>
      </c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1" t="s">
        <v>192</v>
      </c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1" t="s">
        <v>193</v>
      </c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1" t="s">
        <v>194</v>
      </c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1" t="s">
        <v>195</v>
      </c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1" t="s">
        <v>196</v>
      </c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1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1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1" t="s">
        <v>197</v>
      </c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1"/>
      <c r="KT9" s="312" t="s">
        <v>198</v>
      </c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1"/>
      <c r="LO9" s="312"/>
      <c r="LP9" s="312"/>
      <c r="LQ9" s="312"/>
      <c r="LR9" s="312"/>
      <c r="LS9" s="312"/>
      <c r="LT9" s="312"/>
      <c r="LU9" s="312"/>
      <c r="LV9" s="312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1"/>
      <c r="ML9" s="312"/>
      <c r="MM9" s="312"/>
      <c r="MN9" s="312"/>
      <c r="MO9" s="312"/>
      <c r="MP9" s="312"/>
      <c r="MQ9" s="312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1"/>
      <c r="NH9" s="312" t="s">
        <v>199</v>
      </c>
      <c r="NI9" s="311"/>
      <c r="NJ9" s="312"/>
      <c r="NK9" s="312"/>
      <c r="NL9" s="312"/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1" t="s">
        <v>200</v>
      </c>
      <c r="OE9" s="312"/>
      <c r="OF9" s="312"/>
      <c r="OG9" s="312"/>
      <c r="OH9" s="312"/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1"/>
      <c r="OZ9" s="312"/>
      <c r="PA9" s="312"/>
      <c r="PB9" s="312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1"/>
      <c r="PU9" s="312"/>
      <c r="PV9" s="312"/>
      <c r="PW9" s="312"/>
      <c r="PX9" s="312"/>
      <c r="PY9" s="312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1" t="s">
        <v>201</v>
      </c>
      <c r="QP9" s="312"/>
      <c r="QQ9" s="312"/>
      <c r="QR9" s="312"/>
      <c r="QS9" s="312"/>
      <c r="QT9" s="312"/>
      <c r="QU9" s="312"/>
      <c r="QV9" s="312"/>
      <c r="QW9" s="312"/>
      <c r="QX9" s="312"/>
      <c r="QY9" s="312"/>
      <c r="QZ9" s="312"/>
      <c r="RA9" s="312"/>
      <c r="RB9" s="312"/>
      <c r="RC9" s="312"/>
      <c r="RD9" s="312"/>
      <c r="RE9" s="312"/>
      <c r="RF9" s="312"/>
      <c r="RG9" s="312"/>
      <c r="RH9" s="312"/>
      <c r="RI9" s="312"/>
      <c r="RJ9" s="311" t="s">
        <v>202</v>
      </c>
      <c r="RK9" s="312"/>
      <c r="RL9" s="312"/>
      <c r="RM9" s="312"/>
      <c r="RN9" s="312"/>
      <c r="RO9" s="312"/>
      <c r="RP9" s="312"/>
      <c r="RQ9" s="312"/>
      <c r="RR9" s="312"/>
      <c r="RS9" s="312"/>
      <c r="RT9" s="312"/>
      <c r="RU9" s="312"/>
      <c r="RV9" s="312"/>
      <c r="RW9" s="312"/>
      <c r="RX9" s="312"/>
      <c r="RY9" s="312"/>
      <c r="RZ9" s="312"/>
      <c r="SA9" s="312"/>
      <c r="SB9" s="312"/>
      <c r="SC9" s="312"/>
      <c r="SD9" s="312"/>
      <c r="SE9" s="311"/>
      <c r="SF9" s="312"/>
      <c r="SG9" s="312"/>
      <c r="SH9" s="312"/>
      <c r="SI9" s="312"/>
      <c r="SJ9" s="312"/>
      <c r="SK9" s="312"/>
      <c r="SL9" s="312"/>
      <c r="SM9" s="312"/>
      <c r="SN9" s="312"/>
      <c r="SO9" s="312"/>
      <c r="SP9" s="312"/>
      <c r="SQ9" s="312"/>
      <c r="SR9" s="312"/>
      <c r="SS9" s="312"/>
      <c r="ST9" s="312"/>
      <c r="SU9" s="312"/>
      <c r="SV9" s="312"/>
      <c r="SW9" s="312"/>
      <c r="SX9" s="312"/>
      <c r="SY9" s="312"/>
      <c r="SZ9" s="311"/>
      <c r="TA9" s="312"/>
      <c r="TB9" s="312"/>
      <c r="TC9" s="312"/>
      <c r="TD9" s="312"/>
      <c r="TE9" s="312"/>
      <c r="TF9" s="312"/>
      <c r="TG9" s="312"/>
      <c r="TH9" s="312"/>
      <c r="TI9" s="312"/>
      <c r="TJ9" s="312"/>
      <c r="TK9" s="312"/>
      <c r="TL9" s="312"/>
      <c r="TM9" s="312"/>
      <c r="TN9" s="312"/>
      <c r="TO9" s="312"/>
      <c r="TP9" s="312"/>
      <c r="TQ9" s="312"/>
      <c r="TR9" s="312"/>
      <c r="TS9" s="312"/>
      <c r="TT9" s="312"/>
      <c r="TU9" s="311"/>
      <c r="TV9" s="312" t="s">
        <v>203</v>
      </c>
      <c r="TW9" s="312"/>
      <c r="TX9" s="312"/>
      <c r="TY9" s="312"/>
      <c r="TZ9" s="312"/>
      <c r="UA9" s="312"/>
      <c r="UB9" s="311"/>
      <c r="UC9" s="312"/>
      <c r="UD9" s="312"/>
      <c r="UE9" s="312"/>
      <c r="UF9" s="312"/>
      <c r="UG9" s="312"/>
      <c r="UH9" s="312"/>
      <c r="UI9" s="312"/>
      <c r="UJ9" s="312"/>
      <c r="UK9" s="312"/>
      <c r="UL9" s="312"/>
      <c r="UM9" s="312"/>
      <c r="UN9" s="312"/>
      <c r="UO9" s="312"/>
      <c r="UP9" s="312"/>
      <c r="UQ9" s="338"/>
    </row>
    <row r="10" spans="1:563" s="9" customFormat="1" ht="43.5" thickBot="1" x14ac:dyDescent="0.3">
      <c r="A10" s="214" t="s">
        <v>0</v>
      </c>
      <c r="B10" s="36" t="s">
        <v>204</v>
      </c>
      <c r="C10" s="36" t="s">
        <v>205</v>
      </c>
      <c r="D10" s="36" t="s">
        <v>205</v>
      </c>
      <c r="E10" s="36" t="s">
        <v>204</v>
      </c>
      <c r="F10" s="36" t="s">
        <v>204</v>
      </c>
      <c r="G10" s="36" t="s">
        <v>204</v>
      </c>
      <c r="H10" s="36" t="s">
        <v>204</v>
      </c>
      <c r="I10" s="36" t="s">
        <v>204</v>
      </c>
      <c r="J10" s="36" t="s">
        <v>204</v>
      </c>
      <c r="K10" s="353" t="s">
        <v>206</v>
      </c>
      <c r="L10" s="353" t="s">
        <v>210</v>
      </c>
      <c r="M10" s="353" t="s">
        <v>210</v>
      </c>
      <c r="N10" s="353" t="s">
        <v>210</v>
      </c>
      <c r="O10" s="354" t="s">
        <v>219</v>
      </c>
      <c r="P10" s="246" t="s">
        <v>220</v>
      </c>
      <c r="Q10" s="354" t="s">
        <v>219</v>
      </c>
      <c r="R10" s="246" t="s">
        <v>220</v>
      </c>
      <c r="S10" s="258" t="s">
        <v>219</v>
      </c>
      <c r="T10" s="258" t="s">
        <v>219</v>
      </c>
      <c r="U10" s="258" t="s">
        <v>219</v>
      </c>
      <c r="V10" s="258" t="s">
        <v>219</v>
      </c>
      <c r="W10" s="258" t="s">
        <v>219</v>
      </c>
      <c r="X10" s="258" t="s">
        <v>219</v>
      </c>
      <c r="Y10" s="258" t="s">
        <v>219</v>
      </c>
      <c r="Z10" s="354" t="s">
        <v>219</v>
      </c>
      <c r="AA10" s="258" t="s">
        <v>219</v>
      </c>
      <c r="AB10" s="258" t="s">
        <v>219</v>
      </c>
      <c r="AC10" s="258" t="s">
        <v>219</v>
      </c>
      <c r="AD10" s="258" t="s">
        <v>219</v>
      </c>
      <c r="AE10" s="258" t="s">
        <v>219</v>
      </c>
      <c r="AF10" s="258" t="s">
        <v>219</v>
      </c>
      <c r="AG10" s="258" t="s">
        <v>219</v>
      </c>
      <c r="AH10" s="258" t="s">
        <v>219</v>
      </c>
      <c r="AI10" s="258" t="s">
        <v>219</v>
      </c>
      <c r="AJ10" s="258" t="s">
        <v>219</v>
      </c>
      <c r="AK10" s="258" t="s">
        <v>219</v>
      </c>
      <c r="AL10" s="258" t="s">
        <v>219</v>
      </c>
      <c r="AM10" s="258" t="s">
        <v>219</v>
      </c>
      <c r="AN10" s="258" t="s">
        <v>219</v>
      </c>
      <c r="AO10" s="258" t="s">
        <v>219</v>
      </c>
      <c r="AP10" s="258" t="s">
        <v>219</v>
      </c>
      <c r="AQ10" s="258" t="s">
        <v>219</v>
      </c>
      <c r="AR10" s="258" t="s">
        <v>219</v>
      </c>
      <c r="AS10" s="258" t="s">
        <v>219</v>
      </c>
      <c r="AT10" s="258" t="s">
        <v>219</v>
      </c>
      <c r="AU10" s="258" t="s">
        <v>219</v>
      </c>
      <c r="AV10" s="258" t="s">
        <v>219</v>
      </c>
      <c r="AW10" s="258" t="s">
        <v>219</v>
      </c>
      <c r="AX10" s="258" t="s">
        <v>219</v>
      </c>
      <c r="AY10" s="258" t="s">
        <v>219</v>
      </c>
      <c r="AZ10" s="258" t="s">
        <v>219</v>
      </c>
      <c r="BA10" s="258" t="s">
        <v>219</v>
      </c>
      <c r="BB10" s="258" t="s">
        <v>219</v>
      </c>
      <c r="BC10" s="258" t="s">
        <v>219</v>
      </c>
      <c r="BD10" s="258" t="s">
        <v>219</v>
      </c>
      <c r="BE10" s="258" t="s">
        <v>219</v>
      </c>
      <c r="BF10" s="258" t="s">
        <v>219</v>
      </c>
      <c r="BG10" s="258" t="s">
        <v>219</v>
      </c>
      <c r="BH10" s="258" t="s">
        <v>219</v>
      </c>
      <c r="BI10" s="258" t="s">
        <v>219</v>
      </c>
      <c r="BJ10" s="258" t="s">
        <v>219</v>
      </c>
      <c r="BK10" s="258" t="s">
        <v>219</v>
      </c>
      <c r="BL10" s="258" t="s">
        <v>219</v>
      </c>
      <c r="BM10" s="258" t="s">
        <v>219</v>
      </c>
      <c r="BN10" s="258" t="s">
        <v>219</v>
      </c>
      <c r="BO10" s="258" t="s">
        <v>219</v>
      </c>
      <c r="BP10" s="258" t="s">
        <v>219</v>
      </c>
      <c r="BQ10" s="258" t="s">
        <v>219</v>
      </c>
      <c r="BR10" s="258" t="s">
        <v>219</v>
      </c>
      <c r="BS10" s="258" t="s">
        <v>219</v>
      </c>
      <c r="BT10" s="258" t="s">
        <v>219</v>
      </c>
      <c r="BU10" s="258" t="s">
        <v>219</v>
      </c>
      <c r="BV10" s="258" t="s">
        <v>219</v>
      </c>
      <c r="BW10" s="353" t="s">
        <v>219</v>
      </c>
      <c r="BX10" s="353" t="s">
        <v>219</v>
      </c>
      <c r="BY10" s="353" t="s">
        <v>219</v>
      </c>
      <c r="BZ10" s="353" t="s">
        <v>219</v>
      </c>
      <c r="CA10" s="353" t="s">
        <v>219</v>
      </c>
      <c r="CB10" s="353" t="s">
        <v>219</v>
      </c>
      <c r="CC10" s="353" t="s">
        <v>219</v>
      </c>
      <c r="CD10" s="353" t="s">
        <v>219</v>
      </c>
      <c r="CE10" s="353" t="s">
        <v>219</v>
      </c>
      <c r="CF10" s="353" t="s">
        <v>219</v>
      </c>
      <c r="CG10" s="353" t="s">
        <v>219</v>
      </c>
      <c r="CH10" s="353" t="s">
        <v>219</v>
      </c>
      <c r="CI10" s="353" t="s">
        <v>219</v>
      </c>
      <c r="CJ10" s="353" t="s">
        <v>219</v>
      </c>
      <c r="CK10" s="353" t="s">
        <v>219</v>
      </c>
      <c r="CL10" s="353" t="s">
        <v>219</v>
      </c>
      <c r="CM10" s="353" t="s">
        <v>219</v>
      </c>
      <c r="CN10" s="353" t="s">
        <v>219</v>
      </c>
      <c r="CO10" s="353" t="s">
        <v>219</v>
      </c>
      <c r="CP10" s="353" t="s">
        <v>219</v>
      </c>
      <c r="CQ10" s="353" t="s">
        <v>219</v>
      </c>
      <c r="CR10" s="258" t="s">
        <v>219</v>
      </c>
      <c r="CS10" s="258" t="s">
        <v>219</v>
      </c>
      <c r="CT10" s="258" t="s">
        <v>219</v>
      </c>
      <c r="CU10" s="258" t="s">
        <v>219</v>
      </c>
      <c r="CV10" s="258" t="s">
        <v>219</v>
      </c>
      <c r="CW10" s="258" t="s">
        <v>219</v>
      </c>
      <c r="CX10" s="258" t="s">
        <v>219</v>
      </c>
      <c r="CY10" s="258" t="s">
        <v>219</v>
      </c>
      <c r="CZ10" s="258" t="s">
        <v>219</v>
      </c>
      <c r="DA10" s="258" t="s">
        <v>219</v>
      </c>
      <c r="DB10" s="258" t="s">
        <v>219</v>
      </c>
      <c r="DC10" s="258" t="s">
        <v>219</v>
      </c>
      <c r="DD10" s="258" t="s">
        <v>219</v>
      </c>
      <c r="DE10" s="258" t="s">
        <v>219</v>
      </c>
      <c r="DF10" s="258" t="s">
        <v>219</v>
      </c>
      <c r="DG10" s="258" t="s">
        <v>219</v>
      </c>
      <c r="DH10" s="258" t="s">
        <v>219</v>
      </c>
      <c r="DI10" s="258" t="s">
        <v>219</v>
      </c>
      <c r="DJ10" s="258" t="s">
        <v>219</v>
      </c>
      <c r="DK10" s="258" t="s">
        <v>219</v>
      </c>
      <c r="DL10" s="258" t="s">
        <v>219</v>
      </c>
      <c r="DM10" s="258" t="s">
        <v>219</v>
      </c>
      <c r="DN10" s="258" t="s">
        <v>219</v>
      </c>
      <c r="DO10" s="258" t="s">
        <v>219</v>
      </c>
      <c r="DP10" s="258" t="s">
        <v>219</v>
      </c>
      <c r="DQ10" s="258" t="s">
        <v>219</v>
      </c>
      <c r="DR10" s="258" t="s">
        <v>219</v>
      </c>
      <c r="DS10" s="258" t="s">
        <v>219</v>
      </c>
      <c r="DT10" s="258" t="s">
        <v>219</v>
      </c>
      <c r="DU10" s="258" t="s">
        <v>219</v>
      </c>
      <c r="DV10" s="258" t="s">
        <v>219</v>
      </c>
      <c r="DW10" s="258" t="s">
        <v>219</v>
      </c>
      <c r="DX10" s="258" t="s">
        <v>219</v>
      </c>
      <c r="DY10" s="258" t="s">
        <v>219</v>
      </c>
      <c r="DZ10" s="258" t="s">
        <v>219</v>
      </c>
      <c r="EA10" s="258" t="s">
        <v>219</v>
      </c>
      <c r="EB10" s="258" t="s">
        <v>219</v>
      </c>
      <c r="EC10" s="258" t="s">
        <v>219</v>
      </c>
      <c r="ED10" s="258" t="s">
        <v>219</v>
      </c>
      <c r="EE10" s="258" t="s">
        <v>219</v>
      </c>
      <c r="EF10" s="258" t="s">
        <v>219</v>
      </c>
      <c r="EG10" s="258" t="s">
        <v>219</v>
      </c>
      <c r="EH10" s="258" t="s">
        <v>219</v>
      </c>
      <c r="EI10" s="258" t="s">
        <v>219</v>
      </c>
      <c r="EJ10" s="258" t="s">
        <v>219</v>
      </c>
      <c r="EK10" s="258" t="s">
        <v>219</v>
      </c>
      <c r="EL10" s="258" t="s">
        <v>219</v>
      </c>
      <c r="EM10" s="258" t="s">
        <v>219</v>
      </c>
      <c r="EN10" s="258" t="s">
        <v>219</v>
      </c>
      <c r="EO10" s="258" t="s">
        <v>219</v>
      </c>
      <c r="EP10" s="258" t="s">
        <v>219</v>
      </c>
      <c r="EQ10" s="258" t="s">
        <v>219</v>
      </c>
      <c r="ER10" s="258" t="s">
        <v>219</v>
      </c>
      <c r="ES10" s="258" t="s">
        <v>219</v>
      </c>
      <c r="ET10" s="258" t="s">
        <v>219</v>
      </c>
      <c r="EU10" s="258" t="s">
        <v>219</v>
      </c>
      <c r="EV10" s="258" t="s">
        <v>219</v>
      </c>
      <c r="EW10" s="258" t="s">
        <v>219</v>
      </c>
      <c r="EX10" s="258" t="s">
        <v>219</v>
      </c>
      <c r="EY10" s="258" t="s">
        <v>219</v>
      </c>
      <c r="EZ10" s="258" t="s">
        <v>219</v>
      </c>
      <c r="FA10" s="258" t="s">
        <v>219</v>
      </c>
      <c r="FB10" s="258" t="s">
        <v>219</v>
      </c>
      <c r="FC10" s="258" t="s">
        <v>219</v>
      </c>
      <c r="FD10" s="258" t="s">
        <v>219</v>
      </c>
      <c r="FE10" s="258" t="s">
        <v>219</v>
      </c>
      <c r="FF10" s="258" t="s">
        <v>219</v>
      </c>
      <c r="FG10" s="258" t="s">
        <v>219</v>
      </c>
      <c r="FH10" s="258" t="s">
        <v>219</v>
      </c>
      <c r="FI10" s="258" t="s">
        <v>219</v>
      </c>
      <c r="FJ10" s="258" t="s">
        <v>219</v>
      </c>
      <c r="FK10" s="258" t="s">
        <v>219</v>
      </c>
      <c r="FL10" s="258" t="s">
        <v>219</v>
      </c>
      <c r="FM10" s="258" t="s">
        <v>219</v>
      </c>
      <c r="FN10" s="258" t="s">
        <v>219</v>
      </c>
      <c r="FO10" s="258" t="s">
        <v>219</v>
      </c>
      <c r="FP10" s="258" t="s">
        <v>219</v>
      </c>
      <c r="FQ10" s="258" t="s">
        <v>219</v>
      </c>
      <c r="FR10" s="258" t="s">
        <v>219</v>
      </c>
      <c r="FS10" s="258" t="s">
        <v>219</v>
      </c>
      <c r="FT10" s="258" t="s">
        <v>219</v>
      </c>
      <c r="FU10" s="258" t="s">
        <v>219</v>
      </c>
      <c r="FV10" s="258" t="s">
        <v>219</v>
      </c>
      <c r="FW10" s="258" t="s">
        <v>219</v>
      </c>
      <c r="FX10" s="258" t="s">
        <v>219</v>
      </c>
      <c r="FY10" s="258" t="s">
        <v>219</v>
      </c>
      <c r="FZ10" s="258" t="s">
        <v>219</v>
      </c>
      <c r="GA10" s="258" t="s">
        <v>219</v>
      </c>
      <c r="GB10" s="258" t="s">
        <v>219</v>
      </c>
      <c r="GC10" s="258" t="s">
        <v>219</v>
      </c>
      <c r="GD10" s="258" t="s">
        <v>219</v>
      </c>
      <c r="GE10" s="258" t="s">
        <v>219</v>
      </c>
      <c r="GF10" s="258" t="s">
        <v>219</v>
      </c>
      <c r="GG10" s="258" t="s">
        <v>219</v>
      </c>
      <c r="GH10" s="258" t="s">
        <v>219</v>
      </c>
      <c r="GI10" s="258" t="s">
        <v>219</v>
      </c>
      <c r="GJ10" s="258" t="s">
        <v>219</v>
      </c>
      <c r="GK10" s="258" t="s">
        <v>219</v>
      </c>
      <c r="GL10" s="258" t="s">
        <v>219</v>
      </c>
      <c r="GM10" s="258" t="s">
        <v>219</v>
      </c>
      <c r="GN10" s="258" t="s">
        <v>219</v>
      </c>
      <c r="GO10" s="258" t="s">
        <v>219</v>
      </c>
      <c r="GP10" s="258" t="s">
        <v>219</v>
      </c>
      <c r="GQ10" s="258" t="s">
        <v>219</v>
      </c>
      <c r="GR10" s="258" t="s">
        <v>219</v>
      </c>
      <c r="GS10" s="258" t="s">
        <v>219</v>
      </c>
      <c r="GT10" s="258" t="s">
        <v>219</v>
      </c>
      <c r="GU10" s="258" t="s">
        <v>219</v>
      </c>
      <c r="GV10" s="258" t="s">
        <v>219</v>
      </c>
      <c r="GW10" s="258" t="s">
        <v>219</v>
      </c>
      <c r="GX10" s="258" t="s">
        <v>219</v>
      </c>
      <c r="GY10" s="258" t="s">
        <v>219</v>
      </c>
      <c r="GZ10" s="258" t="s">
        <v>219</v>
      </c>
      <c r="HA10" s="258" t="s">
        <v>219</v>
      </c>
      <c r="HB10" s="258" t="s">
        <v>219</v>
      </c>
      <c r="HC10" s="258" t="s">
        <v>219</v>
      </c>
      <c r="HD10" s="258" t="s">
        <v>219</v>
      </c>
      <c r="HE10" s="258" t="s">
        <v>219</v>
      </c>
      <c r="HF10" s="258" t="s">
        <v>219</v>
      </c>
      <c r="HG10" s="258" t="s">
        <v>219</v>
      </c>
      <c r="HH10" s="258" t="s">
        <v>219</v>
      </c>
      <c r="HI10" s="258" t="s">
        <v>219</v>
      </c>
      <c r="HJ10" s="258" t="s">
        <v>219</v>
      </c>
      <c r="HK10" s="258" t="s">
        <v>219</v>
      </c>
      <c r="HL10" s="258" t="s">
        <v>219</v>
      </c>
      <c r="HM10" s="258" t="s">
        <v>219</v>
      </c>
      <c r="HN10" s="258" t="s">
        <v>219</v>
      </c>
      <c r="HO10" s="258" t="s">
        <v>219</v>
      </c>
      <c r="HP10" s="258" t="s">
        <v>219</v>
      </c>
      <c r="HQ10" s="258" t="s">
        <v>219</v>
      </c>
      <c r="HR10" s="258" t="s">
        <v>219</v>
      </c>
      <c r="HS10" s="258" t="s">
        <v>219</v>
      </c>
      <c r="HT10" s="258" t="s">
        <v>219</v>
      </c>
      <c r="HU10" s="258" t="s">
        <v>219</v>
      </c>
      <c r="HV10" s="258" t="s">
        <v>219</v>
      </c>
      <c r="HW10" s="258" t="s">
        <v>219</v>
      </c>
      <c r="HX10" s="258" t="s">
        <v>219</v>
      </c>
      <c r="HY10" s="258" t="s">
        <v>219</v>
      </c>
      <c r="HZ10" s="258" t="s">
        <v>219</v>
      </c>
      <c r="IA10" s="258" t="s">
        <v>219</v>
      </c>
      <c r="IB10" s="258" t="s">
        <v>219</v>
      </c>
      <c r="IC10" s="258" t="s">
        <v>219</v>
      </c>
      <c r="ID10" s="258" t="s">
        <v>219</v>
      </c>
      <c r="IE10" s="258" t="s">
        <v>219</v>
      </c>
      <c r="IF10" s="258" t="s">
        <v>219</v>
      </c>
      <c r="IG10" s="258" t="s">
        <v>219</v>
      </c>
      <c r="IH10" s="258" t="s">
        <v>219</v>
      </c>
      <c r="II10" s="258" t="s">
        <v>219</v>
      </c>
      <c r="IJ10" s="258" t="s">
        <v>219</v>
      </c>
      <c r="IK10" s="258" t="s">
        <v>219</v>
      </c>
      <c r="IL10" s="258" t="s">
        <v>219</v>
      </c>
      <c r="IM10" s="258" t="s">
        <v>219</v>
      </c>
      <c r="IN10" s="258" t="s">
        <v>219</v>
      </c>
      <c r="IO10" s="258" t="s">
        <v>219</v>
      </c>
      <c r="IP10" s="258" t="s">
        <v>219</v>
      </c>
      <c r="IQ10" s="258" t="s">
        <v>219</v>
      </c>
      <c r="IR10" s="258" t="s">
        <v>219</v>
      </c>
      <c r="IS10" s="258" t="s">
        <v>219</v>
      </c>
      <c r="IT10" s="258" t="s">
        <v>219</v>
      </c>
      <c r="IU10" s="258" t="s">
        <v>219</v>
      </c>
      <c r="IV10" s="258" t="s">
        <v>219</v>
      </c>
      <c r="IW10" s="258" t="s">
        <v>219</v>
      </c>
      <c r="IX10" s="258" t="s">
        <v>219</v>
      </c>
      <c r="IY10" s="258" t="s">
        <v>219</v>
      </c>
      <c r="IZ10" s="258" t="s">
        <v>219</v>
      </c>
      <c r="JA10" s="258" t="s">
        <v>219</v>
      </c>
      <c r="JB10" s="258" t="s">
        <v>219</v>
      </c>
      <c r="JC10" s="258" t="s">
        <v>219</v>
      </c>
      <c r="JD10" s="258" t="s">
        <v>219</v>
      </c>
      <c r="JE10" s="258" t="s">
        <v>219</v>
      </c>
      <c r="JF10" s="258" t="s">
        <v>219</v>
      </c>
      <c r="JG10" s="258" t="s">
        <v>219</v>
      </c>
      <c r="JH10" s="258" t="s">
        <v>219</v>
      </c>
      <c r="JI10" s="258" t="s">
        <v>219</v>
      </c>
      <c r="JJ10" s="258" t="s">
        <v>219</v>
      </c>
      <c r="JK10" s="258" t="s">
        <v>219</v>
      </c>
      <c r="JL10" s="258" t="s">
        <v>219</v>
      </c>
      <c r="JM10" s="258" t="s">
        <v>219</v>
      </c>
      <c r="JN10" s="258" t="s">
        <v>219</v>
      </c>
      <c r="JO10" s="258" t="s">
        <v>219</v>
      </c>
      <c r="JP10" s="258" t="s">
        <v>219</v>
      </c>
      <c r="JQ10" s="258" t="s">
        <v>219</v>
      </c>
      <c r="JR10" s="258" t="s">
        <v>219</v>
      </c>
      <c r="JS10" s="258" t="s">
        <v>219</v>
      </c>
      <c r="JT10" s="258" t="s">
        <v>219</v>
      </c>
      <c r="JU10" s="258" t="s">
        <v>219</v>
      </c>
      <c r="JV10" s="258" t="s">
        <v>219</v>
      </c>
      <c r="JW10" s="258" t="s">
        <v>219</v>
      </c>
      <c r="JX10" s="258" t="s">
        <v>219</v>
      </c>
      <c r="JY10" s="258" t="s">
        <v>219</v>
      </c>
      <c r="JZ10" s="258" t="s">
        <v>219</v>
      </c>
      <c r="KA10" s="258" t="s">
        <v>219</v>
      </c>
      <c r="KB10" s="258" t="s">
        <v>219</v>
      </c>
      <c r="KC10" s="258" t="s">
        <v>219</v>
      </c>
      <c r="KD10" s="258" t="s">
        <v>219</v>
      </c>
      <c r="KE10" s="258" t="s">
        <v>219</v>
      </c>
      <c r="KF10" s="258" t="s">
        <v>219</v>
      </c>
      <c r="KG10" s="258" t="s">
        <v>219</v>
      </c>
      <c r="KH10" s="258" t="s">
        <v>219</v>
      </c>
      <c r="KI10" s="258" t="s">
        <v>219</v>
      </c>
      <c r="KJ10" s="258" t="s">
        <v>219</v>
      </c>
      <c r="KK10" s="258" t="s">
        <v>219</v>
      </c>
      <c r="KL10" s="258" t="s">
        <v>219</v>
      </c>
      <c r="KM10" s="258" t="s">
        <v>219</v>
      </c>
      <c r="KN10" s="258" t="s">
        <v>219</v>
      </c>
      <c r="KO10" s="258" t="s">
        <v>219</v>
      </c>
      <c r="KP10" s="258" t="s">
        <v>219</v>
      </c>
      <c r="KQ10" s="258" t="s">
        <v>219</v>
      </c>
      <c r="KR10" s="258" t="s">
        <v>219</v>
      </c>
      <c r="KS10" s="258" t="s">
        <v>219</v>
      </c>
      <c r="KT10" s="258" t="s">
        <v>219</v>
      </c>
      <c r="KU10" s="258" t="s">
        <v>219</v>
      </c>
      <c r="KV10" s="258" t="s">
        <v>219</v>
      </c>
      <c r="KW10" s="258" t="s">
        <v>219</v>
      </c>
      <c r="KX10" s="258" t="s">
        <v>219</v>
      </c>
      <c r="KY10" s="258" t="s">
        <v>219</v>
      </c>
      <c r="KZ10" s="258" t="s">
        <v>219</v>
      </c>
      <c r="LA10" s="258" t="s">
        <v>219</v>
      </c>
      <c r="LB10" s="258" t="s">
        <v>219</v>
      </c>
      <c r="LC10" s="258" t="s">
        <v>219</v>
      </c>
      <c r="LD10" s="258" t="s">
        <v>219</v>
      </c>
      <c r="LE10" s="258" t="s">
        <v>219</v>
      </c>
      <c r="LF10" s="258"/>
      <c r="LG10" s="258"/>
      <c r="LH10" s="258"/>
      <c r="LI10" s="258"/>
      <c r="LJ10" s="258"/>
      <c r="LK10" s="258"/>
      <c r="LL10" s="258"/>
      <c r="LM10" s="258"/>
      <c r="LN10" s="258" t="s">
        <v>219</v>
      </c>
      <c r="LO10" s="258" t="s">
        <v>219</v>
      </c>
      <c r="LP10" s="258" t="s">
        <v>219</v>
      </c>
      <c r="LQ10" s="258" t="s">
        <v>219</v>
      </c>
      <c r="LR10" s="258" t="s">
        <v>219</v>
      </c>
      <c r="LS10" s="258" t="s">
        <v>219</v>
      </c>
      <c r="LT10" s="258" t="s">
        <v>219</v>
      </c>
      <c r="LU10" s="258" t="s">
        <v>219</v>
      </c>
      <c r="LV10" s="258" t="s">
        <v>219</v>
      </c>
      <c r="LW10" s="258" t="s">
        <v>219</v>
      </c>
      <c r="LX10" s="258" t="s">
        <v>219</v>
      </c>
      <c r="LY10" s="258" t="s">
        <v>219</v>
      </c>
      <c r="LZ10" s="258" t="s">
        <v>219</v>
      </c>
      <c r="MA10" s="258" t="s">
        <v>219</v>
      </c>
      <c r="MB10" s="258" t="s">
        <v>219</v>
      </c>
      <c r="MC10" s="258" t="s">
        <v>219</v>
      </c>
      <c r="MD10" s="258" t="s">
        <v>219</v>
      </c>
      <c r="ME10" s="258" t="s">
        <v>219</v>
      </c>
      <c r="MF10" s="258" t="s">
        <v>219</v>
      </c>
      <c r="MG10" s="258" t="s">
        <v>219</v>
      </c>
      <c r="MH10" s="258" t="s">
        <v>219</v>
      </c>
      <c r="MI10" s="258" t="s">
        <v>219</v>
      </c>
      <c r="MJ10" s="258" t="s">
        <v>219</v>
      </c>
      <c r="MK10" s="258" t="s">
        <v>219</v>
      </c>
      <c r="ML10" s="258" t="s">
        <v>219</v>
      </c>
      <c r="MM10" s="258" t="s">
        <v>219</v>
      </c>
      <c r="MN10" s="258" t="s">
        <v>219</v>
      </c>
      <c r="MO10" s="258" t="s">
        <v>219</v>
      </c>
      <c r="MP10" s="258" t="s">
        <v>219</v>
      </c>
      <c r="MQ10" s="258" t="s">
        <v>219</v>
      </c>
      <c r="MR10" s="258" t="s">
        <v>219</v>
      </c>
      <c r="MS10" s="258" t="s">
        <v>219</v>
      </c>
      <c r="MT10" s="258" t="s">
        <v>219</v>
      </c>
      <c r="MU10" s="258" t="s">
        <v>219</v>
      </c>
      <c r="MV10" s="258" t="s">
        <v>219</v>
      </c>
      <c r="MW10" s="258" t="s">
        <v>219</v>
      </c>
      <c r="MX10" s="258" t="s">
        <v>219</v>
      </c>
      <c r="MY10" s="258" t="s">
        <v>219</v>
      </c>
      <c r="MZ10" s="258" t="s">
        <v>219</v>
      </c>
      <c r="NA10" s="258" t="s">
        <v>219</v>
      </c>
      <c r="NB10" s="258" t="s">
        <v>219</v>
      </c>
      <c r="NC10" s="258" t="s">
        <v>219</v>
      </c>
      <c r="ND10" s="258" t="s">
        <v>219</v>
      </c>
      <c r="NE10" s="258" t="s">
        <v>219</v>
      </c>
      <c r="NF10" s="258" t="s">
        <v>219</v>
      </c>
      <c r="NG10" s="258" t="s">
        <v>219</v>
      </c>
      <c r="NH10" s="258" t="s">
        <v>219</v>
      </c>
      <c r="NI10" s="354" t="s">
        <v>219</v>
      </c>
      <c r="NJ10" s="258" t="s">
        <v>219</v>
      </c>
      <c r="NK10" s="258" t="s">
        <v>219</v>
      </c>
      <c r="NL10" s="258" t="s">
        <v>219</v>
      </c>
      <c r="NM10" s="258" t="s">
        <v>219</v>
      </c>
      <c r="NN10" s="258" t="s">
        <v>219</v>
      </c>
      <c r="NO10" s="258" t="s">
        <v>219</v>
      </c>
      <c r="NP10" s="258" t="s">
        <v>219</v>
      </c>
      <c r="NQ10" s="258" t="s">
        <v>219</v>
      </c>
      <c r="NR10" s="258" t="s">
        <v>219</v>
      </c>
      <c r="NS10" s="258" t="s">
        <v>219</v>
      </c>
      <c r="NT10" s="258" t="s">
        <v>219</v>
      </c>
      <c r="NU10" s="258" t="s">
        <v>219</v>
      </c>
      <c r="NV10" s="258" t="s">
        <v>219</v>
      </c>
      <c r="NW10" s="258" t="s">
        <v>219</v>
      </c>
      <c r="NX10" s="258" t="s">
        <v>219</v>
      </c>
      <c r="NY10" s="258" t="s">
        <v>219</v>
      </c>
      <c r="NZ10" s="258" t="s">
        <v>219</v>
      </c>
      <c r="OA10" s="258" t="s">
        <v>219</v>
      </c>
      <c r="OB10" s="258" t="s">
        <v>219</v>
      </c>
      <c r="OC10" s="258" t="s">
        <v>219</v>
      </c>
      <c r="OD10" s="258" t="s">
        <v>219</v>
      </c>
      <c r="OE10" s="258" t="s">
        <v>219</v>
      </c>
      <c r="OF10" s="258" t="s">
        <v>219</v>
      </c>
      <c r="OG10" s="258" t="s">
        <v>219</v>
      </c>
      <c r="OH10" s="258" t="s">
        <v>219</v>
      </c>
      <c r="OI10" s="258" t="s">
        <v>219</v>
      </c>
      <c r="OJ10" s="258" t="s">
        <v>219</v>
      </c>
      <c r="OK10" s="258" t="s">
        <v>219</v>
      </c>
      <c r="OL10" s="258" t="s">
        <v>219</v>
      </c>
      <c r="OM10" s="258" t="s">
        <v>219</v>
      </c>
      <c r="ON10" s="258" t="s">
        <v>219</v>
      </c>
      <c r="OO10" s="258" t="s">
        <v>219</v>
      </c>
      <c r="OP10" s="258" t="s">
        <v>219</v>
      </c>
      <c r="OQ10" s="258" t="s">
        <v>219</v>
      </c>
      <c r="OR10" s="258" t="s">
        <v>219</v>
      </c>
      <c r="OS10" s="258" t="s">
        <v>219</v>
      </c>
      <c r="OT10" s="258" t="s">
        <v>219</v>
      </c>
      <c r="OU10" s="258" t="s">
        <v>219</v>
      </c>
      <c r="OV10" s="258" t="s">
        <v>219</v>
      </c>
      <c r="OW10" s="258" t="s">
        <v>219</v>
      </c>
      <c r="OX10" s="258" t="s">
        <v>219</v>
      </c>
      <c r="OY10" s="258" t="s">
        <v>219</v>
      </c>
      <c r="OZ10" s="258" t="s">
        <v>219</v>
      </c>
      <c r="PA10" s="258" t="s">
        <v>219</v>
      </c>
      <c r="PB10" s="258" t="s">
        <v>219</v>
      </c>
      <c r="PC10" s="258" t="s">
        <v>219</v>
      </c>
      <c r="PD10" s="258" t="s">
        <v>219</v>
      </c>
      <c r="PE10" s="258" t="s">
        <v>219</v>
      </c>
      <c r="PF10" s="258" t="s">
        <v>219</v>
      </c>
      <c r="PG10" s="258" t="s">
        <v>219</v>
      </c>
      <c r="PH10" s="258" t="s">
        <v>219</v>
      </c>
      <c r="PI10" s="258" t="s">
        <v>219</v>
      </c>
      <c r="PJ10" s="258" t="s">
        <v>219</v>
      </c>
      <c r="PK10" s="258" t="s">
        <v>219</v>
      </c>
      <c r="PL10" s="258" t="s">
        <v>219</v>
      </c>
      <c r="PM10" s="258" t="s">
        <v>219</v>
      </c>
      <c r="PN10" s="258" t="s">
        <v>219</v>
      </c>
      <c r="PO10" s="258" t="s">
        <v>219</v>
      </c>
      <c r="PP10" s="258" t="s">
        <v>219</v>
      </c>
      <c r="PQ10" s="258" t="s">
        <v>219</v>
      </c>
      <c r="PR10" s="258" t="s">
        <v>219</v>
      </c>
      <c r="PS10" s="258" t="s">
        <v>219</v>
      </c>
      <c r="PT10" s="258" t="s">
        <v>219</v>
      </c>
      <c r="PU10" s="258" t="s">
        <v>219</v>
      </c>
      <c r="PV10" s="258" t="s">
        <v>219</v>
      </c>
      <c r="PW10" s="258" t="s">
        <v>219</v>
      </c>
      <c r="PX10" s="258" t="s">
        <v>219</v>
      </c>
      <c r="PY10" s="258" t="s">
        <v>219</v>
      </c>
      <c r="PZ10" s="258" t="s">
        <v>219</v>
      </c>
      <c r="QA10" s="258" t="s">
        <v>219</v>
      </c>
      <c r="QB10" s="258" t="s">
        <v>219</v>
      </c>
      <c r="QC10" s="258" t="s">
        <v>219</v>
      </c>
      <c r="QD10" s="258" t="s">
        <v>219</v>
      </c>
      <c r="QE10" s="258" t="s">
        <v>219</v>
      </c>
      <c r="QF10" s="258" t="s">
        <v>219</v>
      </c>
      <c r="QG10" s="258" t="s">
        <v>219</v>
      </c>
      <c r="QH10" s="258" t="s">
        <v>219</v>
      </c>
      <c r="QI10" s="258" t="s">
        <v>219</v>
      </c>
      <c r="QJ10" s="258" t="s">
        <v>219</v>
      </c>
      <c r="QK10" s="258" t="s">
        <v>219</v>
      </c>
      <c r="QL10" s="258" t="s">
        <v>219</v>
      </c>
      <c r="QM10" s="258" t="s">
        <v>219</v>
      </c>
      <c r="QN10" s="258" t="s">
        <v>219</v>
      </c>
      <c r="QO10" s="258" t="s">
        <v>219</v>
      </c>
      <c r="QP10" s="258" t="s">
        <v>219</v>
      </c>
      <c r="QQ10" s="258" t="s">
        <v>219</v>
      </c>
      <c r="QR10" s="258" t="s">
        <v>219</v>
      </c>
      <c r="QS10" s="258" t="s">
        <v>219</v>
      </c>
      <c r="QT10" s="258" t="s">
        <v>219</v>
      </c>
      <c r="QU10" s="258" t="s">
        <v>219</v>
      </c>
      <c r="QV10" s="258" t="s">
        <v>219</v>
      </c>
      <c r="QW10" s="258" t="s">
        <v>219</v>
      </c>
      <c r="QX10" s="258" t="s">
        <v>219</v>
      </c>
      <c r="QY10" s="258" t="s">
        <v>219</v>
      </c>
      <c r="QZ10" s="258" t="s">
        <v>219</v>
      </c>
      <c r="RA10" s="258" t="s">
        <v>219</v>
      </c>
      <c r="RB10" s="258" t="s">
        <v>219</v>
      </c>
      <c r="RC10" s="258" t="s">
        <v>219</v>
      </c>
      <c r="RD10" s="258" t="s">
        <v>219</v>
      </c>
      <c r="RE10" s="258" t="s">
        <v>219</v>
      </c>
      <c r="RF10" s="258" t="s">
        <v>219</v>
      </c>
      <c r="RG10" s="258" t="s">
        <v>219</v>
      </c>
      <c r="RH10" s="258" t="s">
        <v>219</v>
      </c>
      <c r="RI10" s="258" t="s">
        <v>219</v>
      </c>
      <c r="RJ10" s="258" t="s">
        <v>219</v>
      </c>
      <c r="RK10" s="258" t="s">
        <v>219</v>
      </c>
      <c r="RL10" s="258" t="s">
        <v>219</v>
      </c>
      <c r="RM10" s="258" t="s">
        <v>219</v>
      </c>
      <c r="RN10" s="258" t="s">
        <v>219</v>
      </c>
      <c r="RO10" s="258" t="s">
        <v>219</v>
      </c>
      <c r="RP10" s="258" t="s">
        <v>219</v>
      </c>
      <c r="RQ10" s="258" t="s">
        <v>219</v>
      </c>
      <c r="RR10" s="258" t="s">
        <v>219</v>
      </c>
      <c r="RS10" s="258" t="s">
        <v>219</v>
      </c>
      <c r="RT10" s="258" t="s">
        <v>219</v>
      </c>
      <c r="RU10" s="258" t="s">
        <v>219</v>
      </c>
      <c r="RV10" s="258" t="s">
        <v>219</v>
      </c>
      <c r="RW10" s="258" t="s">
        <v>219</v>
      </c>
      <c r="RX10" s="258" t="s">
        <v>219</v>
      </c>
      <c r="RY10" s="258" t="s">
        <v>219</v>
      </c>
      <c r="RZ10" s="258" t="s">
        <v>219</v>
      </c>
      <c r="SA10" s="258" t="s">
        <v>219</v>
      </c>
      <c r="SB10" s="258" t="s">
        <v>219</v>
      </c>
      <c r="SC10" s="258" t="s">
        <v>219</v>
      </c>
      <c r="SD10" s="258" t="s">
        <v>219</v>
      </c>
      <c r="SE10" s="258" t="s">
        <v>219</v>
      </c>
      <c r="SF10" s="258" t="s">
        <v>219</v>
      </c>
      <c r="SG10" s="258" t="s">
        <v>219</v>
      </c>
      <c r="SH10" s="258" t="s">
        <v>219</v>
      </c>
      <c r="SI10" s="258" t="s">
        <v>219</v>
      </c>
      <c r="SJ10" s="258" t="s">
        <v>219</v>
      </c>
      <c r="SK10" s="258" t="s">
        <v>219</v>
      </c>
      <c r="SL10" s="258" t="s">
        <v>219</v>
      </c>
      <c r="SM10" s="258" t="s">
        <v>219</v>
      </c>
      <c r="SN10" s="258" t="s">
        <v>219</v>
      </c>
      <c r="SO10" s="258" t="s">
        <v>219</v>
      </c>
      <c r="SP10" s="258"/>
      <c r="SQ10" s="258"/>
      <c r="SR10" s="258" t="s">
        <v>219</v>
      </c>
      <c r="SS10" s="258"/>
      <c r="ST10" s="258"/>
      <c r="SU10" s="258"/>
      <c r="SV10" s="258"/>
      <c r="SW10" s="258"/>
      <c r="SX10" s="258"/>
      <c r="SY10" s="258"/>
      <c r="SZ10" s="258" t="s">
        <v>219</v>
      </c>
      <c r="TA10" s="258" t="s">
        <v>219</v>
      </c>
      <c r="TB10" s="258" t="s">
        <v>219</v>
      </c>
      <c r="TC10" s="258" t="s">
        <v>219</v>
      </c>
      <c r="TD10" s="258" t="s">
        <v>219</v>
      </c>
      <c r="TE10" s="258" t="s">
        <v>219</v>
      </c>
      <c r="TF10" s="258" t="s">
        <v>219</v>
      </c>
      <c r="TG10" s="258" t="s">
        <v>219</v>
      </c>
      <c r="TH10" s="258" t="s">
        <v>219</v>
      </c>
      <c r="TI10" s="258" t="s">
        <v>219</v>
      </c>
      <c r="TJ10" s="258" t="s">
        <v>219</v>
      </c>
      <c r="TK10" s="258" t="s">
        <v>219</v>
      </c>
      <c r="TL10" s="258" t="s">
        <v>219</v>
      </c>
      <c r="TM10" s="258" t="s">
        <v>219</v>
      </c>
      <c r="TN10" s="258" t="s">
        <v>219</v>
      </c>
      <c r="TO10" s="258" t="s">
        <v>219</v>
      </c>
      <c r="TP10" s="258" t="s">
        <v>219</v>
      </c>
      <c r="TQ10" s="258" t="s">
        <v>219</v>
      </c>
      <c r="TR10" s="258" t="s">
        <v>219</v>
      </c>
      <c r="TS10" s="258" t="s">
        <v>219</v>
      </c>
      <c r="TT10" s="258" t="s">
        <v>219</v>
      </c>
      <c r="TU10" s="258" t="s">
        <v>219</v>
      </c>
      <c r="TV10" s="258" t="s">
        <v>219</v>
      </c>
      <c r="TW10" s="258" t="s">
        <v>219</v>
      </c>
      <c r="TX10" s="258" t="s">
        <v>219</v>
      </c>
      <c r="TY10" s="258" t="s">
        <v>219</v>
      </c>
      <c r="TZ10" s="258" t="s">
        <v>219</v>
      </c>
      <c r="UA10" s="258" t="s">
        <v>219</v>
      </c>
      <c r="UB10" s="258" t="s">
        <v>219</v>
      </c>
      <c r="UC10" s="258" t="s">
        <v>219</v>
      </c>
      <c r="UD10" s="258" t="s">
        <v>219</v>
      </c>
      <c r="UE10" s="258" t="s">
        <v>219</v>
      </c>
      <c r="UF10" s="258" t="s">
        <v>219</v>
      </c>
      <c r="UG10" s="258" t="s">
        <v>219</v>
      </c>
      <c r="UH10" s="258" t="s">
        <v>219</v>
      </c>
      <c r="UI10" s="258" t="s">
        <v>219</v>
      </c>
      <c r="UJ10" s="258" t="s">
        <v>219</v>
      </c>
      <c r="UK10" s="258" t="s">
        <v>219</v>
      </c>
      <c r="UL10" s="258" t="s">
        <v>219</v>
      </c>
      <c r="UM10" s="258" t="s">
        <v>219</v>
      </c>
      <c r="UN10" s="258" t="s">
        <v>219</v>
      </c>
      <c r="UO10" s="258" t="s">
        <v>219</v>
      </c>
      <c r="UP10" s="258" t="s">
        <v>219</v>
      </c>
      <c r="UQ10" s="342" t="s">
        <v>219</v>
      </c>
    </row>
  </sheetData>
  <autoFilter ref="A10:UQ10" xr:uid="{00000000-0009-0000-0000-000005000000}"/>
  <mergeCells count="60">
    <mergeCell ref="JY6:KS6"/>
    <mergeCell ref="UC6:UQ6"/>
    <mergeCell ref="LQ6:MK6"/>
    <mergeCell ref="MM6:NG6"/>
    <mergeCell ref="NJ6:OD6"/>
    <mergeCell ref="OE6:OY6"/>
    <mergeCell ref="OZ6:PT6"/>
    <mergeCell ref="PU6:QO6"/>
    <mergeCell ref="QP6:RJ6"/>
    <mergeCell ref="RK6:SE6"/>
    <mergeCell ref="SF6:SZ6"/>
    <mergeCell ref="TA6:TU6"/>
    <mergeCell ref="TW6:UB6"/>
    <mergeCell ref="U6:U7"/>
    <mergeCell ref="V6:V7"/>
    <mergeCell ref="W6:W7"/>
    <mergeCell ref="X6:X7"/>
    <mergeCell ref="TW5:UB5"/>
    <mergeCell ref="KT6:LN6"/>
    <mergeCell ref="BW6:CQ6"/>
    <mergeCell ref="CR6:DL6"/>
    <mergeCell ref="DM6:EG6"/>
    <mergeCell ref="EH6:FB6"/>
    <mergeCell ref="FC6:FW6"/>
    <mergeCell ref="FX6:GR6"/>
    <mergeCell ref="GS6:HM6"/>
    <mergeCell ref="HN6:IH6"/>
    <mergeCell ref="II6:JC6"/>
    <mergeCell ref="JD6:JX6"/>
    <mergeCell ref="P6:P7"/>
    <mergeCell ref="Q6:Q7"/>
    <mergeCell ref="R6:R7"/>
    <mergeCell ref="S6:S7"/>
    <mergeCell ref="T6:T7"/>
    <mergeCell ref="A4:A7"/>
    <mergeCell ref="B4:B7"/>
    <mergeCell ref="C4:C7"/>
    <mergeCell ref="D4:D7"/>
    <mergeCell ref="L4:N4"/>
    <mergeCell ref="I5:I7"/>
    <mergeCell ref="J5:J7"/>
    <mergeCell ref="K5:K7"/>
    <mergeCell ref="L5:L7"/>
    <mergeCell ref="M5:M7"/>
    <mergeCell ref="O4:UQ4"/>
    <mergeCell ref="E5:E7"/>
    <mergeCell ref="F5:F7"/>
    <mergeCell ref="G5:G7"/>
    <mergeCell ref="H5:H7"/>
    <mergeCell ref="N5:N7"/>
    <mergeCell ref="O5:O7"/>
    <mergeCell ref="P5:Q5"/>
    <mergeCell ref="R5:Y5"/>
    <mergeCell ref="Z5:NH5"/>
    <mergeCell ref="NI5:TV5"/>
    <mergeCell ref="Y6:Y7"/>
    <mergeCell ref="Z6:Z7"/>
    <mergeCell ref="AA6:AZ6"/>
    <mergeCell ref="BB6:BV6"/>
    <mergeCell ref="UC5:UQ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0000"/>
  </sheetPr>
  <dimension ref="A1:AAB10"/>
  <sheetViews>
    <sheetView zoomScale="55" zoomScaleNormal="55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A2" sqref="A2"/>
    </sheetView>
  </sheetViews>
  <sheetFormatPr defaultRowHeight="15" outlineLevelCol="1" x14ac:dyDescent="0.25"/>
  <cols>
    <col min="1" max="1" width="18.85546875" style="218" customWidth="1"/>
    <col min="2" max="2" width="35.42578125" style="218" customWidth="1"/>
    <col min="3" max="3" width="14" style="218" customWidth="1"/>
    <col min="4" max="4" width="24" style="218" bestFit="1" customWidth="1"/>
    <col min="5" max="5" width="16.28515625" style="218" customWidth="1"/>
    <col min="6" max="6" width="14.5703125" style="218" customWidth="1"/>
    <col min="7" max="11" width="18.140625" style="218" customWidth="1"/>
    <col min="12" max="13" width="19.42578125" style="218" customWidth="1"/>
    <col min="14" max="16" width="18.140625" style="218" customWidth="1"/>
    <col min="17" max="17" width="21.28515625" style="285" customWidth="1"/>
    <col min="18" max="29" width="21.28515625" style="285" customWidth="1" outlineLevel="1"/>
    <col min="30" max="30" width="14" style="285" customWidth="1"/>
    <col min="31" max="32" width="18" style="285" customWidth="1"/>
    <col min="33" max="34" width="15.42578125" style="285" customWidth="1"/>
    <col min="35" max="36" width="17.42578125" style="285" customWidth="1"/>
    <col min="37" max="38" width="9.140625" style="285" customWidth="1"/>
    <col min="39" max="40" width="9.140625" style="285"/>
    <col min="41" max="41" width="13.85546875" style="285" customWidth="1"/>
    <col min="42" max="46" width="9.140625" style="285" customWidth="1"/>
    <col min="47" max="47" width="14" style="285" customWidth="1"/>
    <col min="48" max="55" width="9.140625" style="285" customWidth="1"/>
    <col min="56" max="56" width="13.7109375" style="322" customWidth="1"/>
    <col min="57" max="57" width="15.7109375" style="322" customWidth="1"/>
    <col min="58" max="58" width="13.28515625" style="326" customWidth="1"/>
    <col min="59" max="59" width="10" style="331" customWidth="1"/>
    <col min="60" max="60" width="12.42578125" style="326" customWidth="1"/>
    <col min="61" max="61" width="10" style="331" customWidth="1"/>
    <col min="62" max="64" width="14" style="334" customWidth="1"/>
    <col min="65" max="100" width="14" style="334" customWidth="1" outlineLevel="1"/>
    <col min="101" max="103" width="14.42578125" style="334" customWidth="1"/>
    <col min="104" max="105" width="15.42578125" style="326" customWidth="1"/>
    <col min="106" max="111" width="15.42578125" style="285" customWidth="1"/>
    <col min="112" max="112" width="15" style="326" customWidth="1"/>
    <col min="113" max="113" width="17.42578125" style="285" customWidth="1"/>
    <col min="114" max="114" width="16.5703125" style="218" customWidth="1"/>
    <col min="115" max="115" width="13.140625" style="218" customWidth="1"/>
    <col min="116" max="116" width="15.7109375" style="218" customWidth="1"/>
    <col min="117" max="118" width="13.85546875" style="285" customWidth="1"/>
    <col min="119" max="120" width="13.85546875" style="218" customWidth="1"/>
    <col min="121" max="121" width="13.85546875" style="285" customWidth="1"/>
    <col min="122" max="122" width="13.85546875" style="218" customWidth="1"/>
    <col min="123" max="123" width="13.85546875" style="285" customWidth="1"/>
    <col min="124" max="136" width="13.85546875" style="218" customWidth="1"/>
    <col min="137" max="137" width="15.7109375" style="285" customWidth="1"/>
    <col min="138" max="138" width="18.42578125" style="285" customWidth="1"/>
    <col min="139" max="139" width="15.140625" style="285" customWidth="1"/>
    <col min="140" max="142" width="9.140625" style="285"/>
    <col min="143" max="143" width="9.140625" style="218"/>
    <col min="144" max="144" width="9.140625" style="285"/>
    <col min="145" max="145" width="12" style="285" customWidth="1"/>
    <col min="146" max="149" width="9.140625" style="285"/>
    <col min="150" max="150" width="11.140625" style="285" customWidth="1"/>
    <col min="151" max="151" width="12.28515625" style="218" customWidth="1"/>
    <col min="152" max="152" width="13.5703125" style="285" customWidth="1"/>
    <col min="153" max="153" width="9.140625" style="285"/>
    <col min="154" max="154" width="18.140625" style="285" customWidth="1"/>
    <col min="155" max="155" width="18.7109375" style="343" customWidth="1"/>
    <col min="156" max="156" width="18.7109375" style="286" customWidth="1"/>
    <col min="157" max="157" width="18.7109375" style="343" customWidth="1"/>
    <col min="158" max="158" width="27" style="287" customWidth="1"/>
    <col min="159" max="159" width="19.140625" style="285" customWidth="1"/>
    <col min="160" max="165" width="19.140625" style="285" customWidth="1" outlineLevel="1"/>
    <col min="166" max="166" width="19.140625" style="343" customWidth="1"/>
    <col min="167" max="191" width="19.140625" style="285" customWidth="1" outlineLevel="1"/>
    <col min="192" max="192" width="22.140625" style="343" customWidth="1"/>
    <col min="193" max="193" width="19.140625" style="285" customWidth="1"/>
    <col min="194" max="213" width="19.140625" style="285" customWidth="1" outlineLevel="1"/>
    <col min="214" max="214" width="22.140625" style="343" customWidth="1"/>
    <col min="215" max="234" width="19.140625" style="285" customWidth="1" outlineLevel="1"/>
    <col min="235" max="235" width="22.140625" style="343" customWidth="1"/>
    <col min="236" max="255" width="19.140625" style="285" customWidth="1" outlineLevel="1"/>
    <col min="256" max="256" width="22.140625" style="343" customWidth="1"/>
    <col min="257" max="276" width="19.140625" style="285" customWidth="1" outlineLevel="1"/>
    <col min="277" max="277" width="22.140625" style="343" customWidth="1"/>
    <col min="278" max="297" width="19.140625" style="285" customWidth="1" outlineLevel="1"/>
    <col min="298" max="298" width="22.140625" style="343" customWidth="1"/>
    <col min="299" max="318" width="19.140625" style="285" customWidth="1" outlineLevel="1"/>
    <col min="319" max="319" width="22.140625" style="343" customWidth="1"/>
    <col min="320" max="339" width="19.140625" style="285" customWidth="1" outlineLevel="1"/>
    <col min="340" max="340" width="22.140625" style="343" customWidth="1"/>
    <col min="341" max="360" width="19.140625" style="285" customWidth="1" outlineLevel="1"/>
    <col min="361" max="361" width="22.140625" style="343" customWidth="1"/>
    <col min="362" max="381" width="19.140625" style="285" customWidth="1" outlineLevel="1"/>
    <col min="382" max="382" width="22.140625" style="343" customWidth="1"/>
    <col min="383" max="402" width="19.140625" style="285" customWidth="1" outlineLevel="1"/>
    <col min="403" max="403" width="22.140625" style="343" customWidth="1"/>
    <col min="404" max="423" width="19.140625" style="285" customWidth="1" outlineLevel="1"/>
    <col min="424" max="424" width="22.140625" style="343" customWidth="1"/>
    <col min="425" max="444" width="19.140625" style="285" customWidth="1" outlineLevel="1"/>
    <col min="445" max="445" width="22.140625" style="343" customWidth="1"/>
    <col min="446" max="465" width="19.140625" style="285" customWidth="1" outlineLevel="1"/>
    <col min="466" max="466" width="22.140625" style="343" customWidth="1"/>
    <col min="467" max="467" width="19.140625" style="285" customWidth="1" collapsed="1"/>
    <col min="468" max="468" width="19.140625" style="285" customWidth="1"/>
    <col min="469" max="488" width="19.140625" style="285" customWidth="1" outlineLevel="1"/>
    <col min="489" max="489" width="22.140625" style="343" customWidth="1"/>
    <col min="490" max="490" width="19.140625" style="285" customWidth="1"/>
    <col min="491" max="510" width="19.140625" style="285" customWidth="1" outlineLevel="1"/>
    <col min="511" max="511" width="22.140625" style="343" customWidth="1"/>
    <col min="512" max="512" width="19.140625" style="285" customWidth="1"/>
    <col min="513" max="513" width="19.140625" style="343" customWidth="1"/>
    <col min="514" max="533" width="19.140625" style="285" customWidth="1" outlineLevel="1"/>
    <col min="534" max="534" width="22.140625" style="343" customWidth="1"/>
    <col min="535" max="554" width="19.140625" style="285" customWidth="1" outlineLevel="1"/>
    <col min="555" max="555" width="22.140625" style="343" customWidth="1"/>
    <col min="556" max="575" width="19.140625" style="285" customWidth="1" outlineLevel="1"/>
    <col min="576" max="576" width="22.140625" style="343" customWidth="1"/>
    <col min="577" max="596" width="19.140625" style="285" customWidth="1" outlineLevel="1"/>
    <col min="597" max="597" width="22.140625" style="343" customWidth="1"/>
    <col min="598" max="617" width="19.140625" style="285" customWidth="1" outlineLevel="1"/>
    <col min="618" max="618" width="22.140625" style="343" customWidth="1"/>
    <col min="619" max="638" width="19.140625" style="285" customWidth="1" outlineLevel="1"/>
    <col min="639" max="639" width="22.140625" style="343" customWidth="1"/>
    <col min="640" max="659" width="19.140625" style="285" customWidth="1" outlineLevel="1"/>
    <col min="660" max="660" width="22.140625" style="343" customWidth="1"/>
    <col min="661" max="680" width="19.140625" style="285" customWidth="1" outlineLevel="1"/>
    <col min="681" max="681" width="22.140625" style="343" customWidth="1"/>
    <col min="682" max="682" width="19.140625" style="285" customWidth="1"/>
    <col min="683" max="687" width="19.140625" style="295" customWidth="1" outlineLevel="1"/>
    <col min="688" max="688" width="19.140625" style="344" customWidth="1"/>
    <col min="689" max="702" width="19.140625" style="295" customWidth="1" outlineLevel="1"/>
    <col min="703" max="703" width="22.140625" style="344" customWidth="1"/>
    <col min="704" max="704" width="18.28515625" style="4" customWidth="1"/>
    <col min="705" max="16384" width="9.140625" style="4"/>
  </cols>
  <sheetData>
    <row r="1" spans="1:704" s="117" customFormat="1" ht="26.25" x14ac:dyDescent="0.4">
      <c r="A1" s="288" t="str">
        <f>"Отчет по Фактическому выполнению производственной программы по ЭБ и ЗБС по "&amp;A2&amp;" по состоянию на " &amp;P2</f>
        <v xml:space="preserve">Отчет по Фактическому выполнению производственной программы по ЭБ и ЗБС по  по состоянию на </v>
      </c>
      <c r="B1" s="278"/>
      <c r="C1" s="278"/>
      <c r="D1" s="278"/>
      <c r="E1" s="279"/>
      <c r="F1" s="279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280"/>
      <c r="AL1" s="280"/>
      <c r="AM1" s="280"/>
      <c r="AN1" s="280"/>
      <c r="AO1" s="315"/>
      <c r="AP1" s="280"/>
      <c r="AQ1" s="280"/>
      <c r="AR1" s="280"/>
      <c r="AS1" s="280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317"/>
      <c r="BE1" s="317"/>
      <c r="BF1" s="323"/>
      <c r="BG1" s="327"/>
      <c r="BH1" s="323"/>
      <c r="BI1" s="327"/>
      <c r="BJ1" s="332"/>
      <c r="BK1" s="332"/>
      <c r="BL1" s="332"/>
      <c r="BM1" s="332"/>
      <c r="BN1" s="332"/>
      <c r="BO1" s="332"/>
      <c r="BP1" s="332"/>
      <c r="BQ1" s="332"/>
      <c r="BR1" s="332"/>
      <c r="BS1" s="332"/>
      <c r="BT1" s="332"/>
      <c r="BU1" s="332"/>
      <c r="BV1" s="332"/>
      <c r="BW1" s="332"/>
      <c r="BX1" s="332"/>
      <c r="BY1" s="332"/>
      <c r="BZ1" s="332"/>
      <c r="CA1" s="332"/>
      <c r="CB1" s="332"/>
      <c r="CC1" s="332"/>
      <c r="CD1" s="332"/>
      <c r="CE1" s="332"/>
      <c r="CF1" s="332"/>
      <c r="CG1" s="332"/>
      <c r="CH1" s="332"/>
      <c r="CI1" s="332"/>
      <c r="CJ1" s="332"/>
      <c r="CK1" s="332"/>
      <c r="CL1" s="332"/>
      <c r="CM1" s="332"/>
      <c r="CN1" s="332"/>
      <c r="CO1" s="332"/>
      <c r="CP1" s="332"/>
      <c r="CQ1" s="332"/>
      <c r="CR1" s="332"/>
      <c r="CS1" s="332"/>
      <c r="CT1" s="332"/>
      <c r="CU1" s="332"/>
      <c r="CV1" s="332"/>
      <c r="CW1" s="332"/>
      <c r="CX1" s="332"/>
      <c r="CY1" s="332"/>
      <c r="CZ1" s="323"/>
      <c r="DA1" s="323"/>
      <c r="DB1" s="315"/>
      <c r="DC1" s="315"/>
      <c r="DD1" s="315"/>
      <c r="DE1" s="315"/>
      <c r="DF1" s="315"/>
      <c r="DG1" s="315"/>
      <c r="DH1" s="323"/>
      <c r="DI1" s="315"/>
      <c r="DJ1" s="278"/>
      <c r="DK1" s="279"/>
      <c r="DL1" s="279"/>
      <c r="DM1" s="280"/>
      <c r="DN1" s="280"/>
      <c r="DO1" s="279"/>
      <c r="DP1" s="279"/>
      <c r="DQ1" s="280"/>
      <c r="DR1" s="279"/>
      <c r="DS1" s="280"/>
      <c r="DT1" s="279"/>
      <c r="DU1" s="279"/>
      <c r="DV1" s="279"/>
      <c r="DW1" s="279"/>
      <c r="DX1" s="279"/>
      <c r="DY1" s="279"/>
      <c r="DZ1" s="279"/>
      <c r="EA1" s="279"/>
      <c r="EB1" s="279"/>
      <c r="EC1" s="279"/>
      <c r="ED1" s="279"/>
      <c r="EE1" s="279"/>
      <c r="EF1" s="279"/>
      <c r="EG1" s="280"/>
      <c r="EH1" s="280"/>
      <c r="EI1" s="280"/>
      <c r="EJ1" s="280"/>
      <c r="EK1" s="280"/>
      <c r="EL1" s="280"/>
      <c r="EM1" s="279"/>
      <c r="EN1" s="280"/>
      <c r="EO1" s="280"/>
      <c r="EP1" s="280"/>
      <c r="EQ1" s="280"/>
      <c r="ER1" s="280"/>
      <c r="ES1" s="280"/>
      <c r="ET1" s="280"/>
      <c r="EU1" s="279"/>
      <c r="EV1" s="280"/>
      <c r="EW1" s="280"/>
      <c r="EX1" s="315"/>
      <c r="EY1" s="315"/>
      <c r="EZ1" s="281"/>
      <c r="FA1" s="315"/>
      <c r="FB1" s="281"/>
      <c r="FC1" s="315"/>
      <c r="FD1" s="315"/>
      <c r="FE1" s="315"/>
      <c r="FF1" s="315"/>
      <c r="FG1" s="315"/>
      <c r="FH1" s="315"/>
      <c r="FI1" s="315"/>
      <c r="FJ1" s="315"/>
      <c r="FK1" s="315"/>
      <c r="FL1" s="315"/>
      <c r="FM1" s="315"/>
      <c r="FN1" s="315"/>
      <c r="FO1" s="315"/>
      <c r="FP1" s="315"/>
      <c r="FQ1" s="315"/>
      <c r="FR1" s="315"/>
      <c r="FS1" s="315"/>
      <c r="FT1" s="315"/>
      <c r="FU1" s="315"/>
      <c r="FV1" s="315"/>
      <c r="FW1" s="315"/>
      <c r="FX1" s="315"/>
      <c r="FY1" s="315"/>
      <c r="FZ1" s="315"/>
      <c r="GA1" s="315"/>
      <c r="GB1" s="315"/>
      <c r="GC1" s="315"/>
      <c r="GD1" s="315"/>
      <c r="GE1" s="315"/>
      <c r="GF1" s="315"/>
      <c r="GG1" s="315"/>
      <c r="GH1" s="315"/>
      <c r="GI1" s="315"/>
      <c r="GJ1" s="315"/>
      <c r="GK1" s="315"/>
      <c r="GL1" s="315"/>
      <c r="GM1" s="315"/>
      <c r="GN1" s="315"/>
      <c r="GO1" s="315"/>
      <c r="GP1" s="315"/>
      <c r="GQ1" s="315"/>
      <c r="GR1" s="315"/>
      <c r="GS1" s="315"/>
      <c r="GT1" s="315"/>
      <c r="GU1" s="315"/>
      <c r="GV1" s="315"/>
      <c r="GW1" s="315"/>
      <c r="GX1" s="315"/>
      <c r="GY1" s="315"/>
      <c r="GZ1" s="315"/>
      <c r="HA1" s="315"/>
      <c r="HB1" s="315"/>
      <c r="HC1" s="315"/>
      <c r="HD1" s="315"/>
      <c r="HE1" s="315"/>
      <c r="HF1" s="315"/>
      <c r="HG1" s="315"/>
      <c r="HH1" s="315"/>
      <c r="HI1" s="315"/>
      <c r="HJ1" s="315"/>
      <c r="HK1" s="315"/>
      <c r="HL1" s="315"/>
      <c r="HM1" s="315"/>
      <c r="HN1" s="315"/>
      <c r="HO1" s="315"/>
      <c r="HP1" s="315"/>
      <c r="HQ1" s="315"/>
      <c r="HR1" s="315"/>
      <c r="HS1" s="315"/>
      <c r="HT1" s="315"/>
      <c r="HU1" s="315"/>
      <c r="HV1" s="315"/>
      <c r="HW1" s="315"/>
      <c r="HX1" s="315"/>
      <c r="HY1" s="315"/>
      <c r="HZ1" s="315"/>
      <c r="IA1" s="315"/>
      <c r="IB1" s="315"/>
      <c r="IC1" s="315"/>
      <c r="ID1" s="315"/>
      <c r="IE1" s="315"/>
      <c r="IF1" s="315"/>
      <c r="IG1" s="315"/>
      <c r="IH1" s="315"/>
      <c r="II1" s="315"/>
      <c r="IJ1" s="315"/>
      <c r="IK1" s="315"/>
      <c r="IL1" s="315"/>
      <c r="IM1" s="315"/>
      <c r="IN1" s="315"/>
      <c r="IO1" s="315"/>
      <c r="IP1" s="315"/>
      <c r="IQ1" s="315"/>
      <c r="IR1" s="315"/>
      <c r="IS1" s="315"/>
      <c r="IT1" s="315"/>
      <c r="IU1" s="315"/>
      <c r="IV1" s="315"/>
      <c r="IW1" s="315"/>
      <c r="IX1" s="315"/>
      <c r="IY1" s="315"/>
      <c r="IZ1" s="315"/>
      <c r="JA1" s="315"/>
      <c r="JB1" s="315"/>
      <c r="JC1" s="315"/>
      <c r="JD1" s="315"/>
      <c r="JE1" s="315"/>
      <c r="JF1" s="315"/>
      <c r="JG1" s="315"/>
      <c r="JH1" s="315"/>
      <c r="JI1" s="315"/>
      <c r="JJ1" s="315"/>
      <c r="JK1" s="315"/>
      <c r="JL1" s="315"/>
      <c r="JM1" s="315"/>
      <c r="JN1" s="315"/>
      <c r="JO1" s="315"/>
      <c r="JP1" s="315"/>
      <c r="JQ1" s="315"/>
      <c r="JR1" s="315"/>
      <c r="JS1" s="315"/>
      <c r="JT1" s="315"/>
      <c r="JU1" s="315"/>
      <c r="JV1" s="315"/>
      <c r="JW1" s="315"/>
      <c r="JX1" s="315"/>
      <c r="JY1" s="315"/>
      <c r="JZ1" s="315"/>
      <c r="KA1" s="315"/>
      <c r="KB1" s="315"/>
      <c r="KC1" s="315"/>
      <c r="KD1" s="315"/>
      <c r="KE1" s="315"/>
      <c r="KF1" s="315"/>
      <c r="KG1" s="315"/>
      <c r="KH1" s="315"/>
      <c r="KI1" s="315"/>
      <c r="KJ1" s="315"/>
      <c r="KK1" s="315"/>
      <c r="KL1" s="315"/>
      <c r="KM1" s="315"/>
      <c r="KN1" s="315"/>
      <c r="KO1" s="315"/>
      <c r="KP1" s="315"/>
      <c r="KQ1" s="315"/>
      <c r="KR1" s="315"/>
      <c r="KS1" s="315"/>
      <c r="KT1" s="315"/>
      <c r="KU1" s="315"/>
      <c r="KV1" s="315"/>
      <c r="KW1" s="315"/>
      <c r="KX1" s="315"/>
      <c r="KY1" s="315"/>
      <c r="KZ1" s="315"/>
      <c r="LA1" s="315"/>
      <c r="LB1" s="315"/>
      <c r="LC1" s="315"/>
      <c r="LD1" s="315"/>
      <c r="LE1" s="315"/>
      <c r="LF1" s="315"/>
      <c r="LG1" s="315"/>
      <c r="LH1" s="315"/>
      <c r="LI1" s="315"/>
      <c r="LJ1" s="315"/>
      <c r="LK1" s="315"/>
      <c r="LL1" s="315"/>
      <c r="LM1" s="315"/>
      <c r="LN1" s="315"/>
      <c r="LO1" s="315"/>
      <c r="LP1" s="315"/>
      <c r="LQ1" s="315"/>
      <c r="LR1" s="315"/>
      <c r="LS1" s="315"/>
      <c r="LT1" s="315"/>
      <c r="LU1" s="315"/>
      <c r="LV1" s="315"/>
      <c r="LW1" s="315"/>
      <c r="LX1" s="315"/>
      <c r="LY1" s="315"/>
      <c r="LZ1" s="315"/>
      <c r="MA1" s="315"/>
      <c r="MB1" s="315"/>
      <c r="MC1" s="315"/>
      <c r="MD1" s="315"/>
      <c r="ME1" s="315"/>
      <c r="MF1" s="315"/>
      <c r="MG1" s="315"/>
      <c r="MH1" s="315"/>
      <c r="MI1" s="315"/>
      <c r="MJ1" s="315"/>
      <c r="MK1" s="315"/>
      <c r="ML1" s="315"/>
      <c r="MM1" s="315"/>
      <c r="MN1" s="315"/>
      <c r="MO1" s="315"/>
      <c r="MP1" s="315"/>
      <c r="MQ1" s="315"/>
      <c r="MR1" s="315"/>
      <c r="MS1" s="315"/>
      <c r="MT1" s="315"/>
      <c r="MU1" s="315"/>
      <c r="MV1" s="315"/>
      <c r="MW1" s="315"/>
      <c r="MX1" s="315"/>
      <c r="MY1" s="315"/>
      <c r="MZ1" s="315"/>
      <c r="NA1" s="315"/>
      <c r="NB1" s="315"/>
      <c r="NC1" s="315"/>
      <c r="ND1" s="315"/>
      <c r="NE1" s="315"/>
      <c r="NF1" s="315"/>
      <c r="NG1" s="315"/>
      <c r="NH1" s="315"/>
      <c r="NI1" s="315"/>
      <c r="NJ1" s="315"/>
      <c r="NK1" s="315"/>
      <c r="NL1" s="315"/>
      <c r="NM1" s="315"/>
      <c r="NN1" s="315"/>
      <c r="NO1" s="315"/>
      <c r="NP1" s="315"/>
      <c r="NQ1" s="315"/>
      <c r="NR1" s="315"/>
      <c r="NS1" s="315"/>
      <c r="NT1" s="315"/>
      <c r="NU1" s="315"/>
      <c r="NV1" s="315"/>
      <c r="NW1" s="315"/>
      <c r="NX1" s="315"/>
      <c r="NY1" s="315"/>
      <c r="NZ1" s="315"/>
      <c r="OA1" s="315"/>
      <c r="OB1" s="315"/>
      <c r="OC1" s="315"/>
      <c r="OD1" s="315"/>
      <c r="OE1" s="315"/>
      <c r="OF1" s="315"/>
      <c r="OG1" s="315"/>
      <c r="OH1" s="315"/>
      <c r="OI1" s="315"/>
      <c r="OJ1" s="315"/>
      <c r="OK1" s="315"/>
      <c r="OL1" s="315"/>
      <c r="OM1" s="315"/>
      <c r="ON1" s="315"/>
      <c r="OO1" s="315"/>
      <c r="OP1" s="315"/>
      <c r="OQ1" s="315"/>
      <c r="OR1" s="315"/>
      <c r="OS1" s="315"/>
      <c r="OT1" s="315"/>
      <c r="OU1" s="315"/>
      <c r="OV1" s="315"/>
      <c r="OW1" s="315"/>
      <c r="OX1" s="315"/>
      <c r="OY1" s="315"/>
      <c r="OZ1" s="315"/>
      <c r="PA1" s="315"/>
      <c r="PB1" s="315"/>
      <c r="PC1" s="315"/>
      <c r="PD1" s="315"/>
      <c r="PE1" s="315"/>
      <c r="PF1" s="315"/>
      <c r="PG1" s="315"/>
      <c r="PH1" s="315"/>
      <c r="PI1" s="315"/>
      <c r="PJ1" s="315"/>
      <c r="PK1" s="315"/>
      <c r="PL1" s="315"/>
      <c r="PM1" s="315"/>
      <c r="PN1" s="315"/>
      <c r="PO1" s="315"/>
      <c r="PP1" s="315"/>
      <c r="PQ1" s="315"/>
      <c r="PR1" s="315"/>
      <c r="PS1" s="315"/>
      <c r="PT1" s="315"/>
      <c r="PU1" s="315"/>
      <c r="PV1" s="315"/>
      <c r="PW1" s="315"/>
      <c r="PX1" s="315"/>
      <c r="PY1" s="315"/>
      <c r="PZ1" s="315"/>
      <c r="QA1" s="315"/>
      <c r="QB1" s="315"/>
      <c r="QC1" s="315"/>
      <c r="QD1" s="315"/>
      <c r="QE1" s="315"/>
      <c r="QF1" s="315"/>
      <c r="QG1" s="315"/>
      <c r="QH1" s="315"/>
      <c r="QI1" s="315"/>
      <c r="QJ1" s="315"/>
      <c r="QK1" s="315"/>
      <c r="QL1" s="315"/>
      <c r="QM1" s="315"/>
      <c r="QN1" s="315"/>
      <c r="QO1" s="315"/>
      <c r="QP1" s="315"/>
      <c r="QQ1" s="315"/>
      <c r="QR1" s="315"/>
      <c r="QS1" s="315"/>
      <c r="QT1" s="315"/>
      <c r="QU1" s="315"/>
      <c r="QV1" s="315"/>
      <c r="QW1" s="315"/>
      <c r="QX1" s="315"/>
      <c r="QY1" s="315"/>
      <c r="QZ1" s="315"/>
      <c r="RA1" s="315"/>
      <c r="RB1" s="315"/>
      <c r="RC1" s="315"/>
      <c r="RD1" s="315"/>
      <c r="RE1" s="315"/>
      <c r="RF1" s="315"/>
      <c r="RG1" s="315"/>
      <c r="RH1" s="315"/>
      <c r="RI1" s="315"/>
      <c r="RJ1" s="315"/>
      <c r="RK1" s="315"/>
      <c r="RL1" s="315"/>
      <c r="RM1" s="315"/>
      <c r="RN1" s="315"/>
      <c r="RO1" s="315"/>
      <c r="RP1" s="315"/>
      <c r="RQ1" s="315"/>
      <c r="RR1" s="315"/>
      <c r="RS1" s="315"/>
      <c r="RT1" s="315"/>
      <c r="RU1" s="315"/>
      <c r="RV1" s="315"/>
      <c r="RW1" s="315"/>
      <c r="RX1" s="315"/>
      <c r="RY1" s="315"/>
      <c r="RZ1" s="315"/>
      <c r="SA1" s="315"/>
      <c r="SB1" s="315"/>
      <c r="SC1" s="315"/>
      <c r="SD1" s="315"/>
      <c r="SE1" s="315"/>
      <c r="SF1" s="315"/>
      <c r="SG1" s="315"/>
      <c r="SH1" s="315"/>
      <c r="SI1" s="315"/>
      <c r="SJ1" s="315"/>
      <c r="SK1" s="315"/>
      <c r="SL1" s="315"/>
      <c r="SM1" s="315"/>
      <c r="SN1" s="315"/>
      <c r="SO1" s="315"/>
      <c r="SP1" s="315"/>
      <c r="SQ1" s="315"/>
      <c r="SR1" s="315"/>
      <c r="SS1" s="315"/>
      <c r="ST1" s="315"/>
      <c r="SU1" s="315"/>
      <c r="SV1" s="315"/>
      <c r="SW1" s="315"/>
      <c r="SX1" s="315"/>
      <c r="SY1" s="315"/>
      <c r="SZ1" s="315"/>
      <c r="TA1" s="315"/>
      <c r="TB1" s="315"/>
      <c r="TC1" s="315"/>
      <c r="TD1" s="315"/>
      <c r="TE1" s="315"/>
      <c r="TF1" s="315"/>
      <c r="TG1" s="315"/>
      <c r="TH1" s="315"/>
      <c r="TI1" s="315"/>
      <c r="TJ1" s="315"/>
      <c r="TK1" s="315"/>
      <c r="TL1" s="315"/>
      <c r="TM1" s="315"/>
      <c r="TN1" s="315"/>
      <c r="TO1" s="315"/>
      <c r="TP1" s="315"/>
      <c r="TQ1" s="315"/>
      <c r="TR1" s="315"/>
      <c r="TS1" s="315"/>
      <c r="TT1" s="315"/>
      <c r="TU1" s="315"/>
      <c r="TV1" s="315"/>
      <c r="TW1" s="315"/>
      <c r="TX1" s="315"/>
      <c r="TY1" s="315"/>
      <c r="TZ1" s="315"/>
      <c r="UA1" s="315"/>
      <c r="UB1" s="315"/>
      <c r="UC1" s="315"/>
      <c r="UD1" s="315"/>
      <c r="UE1" s="315"/>
      <c r="UF1" s="315"/>
      <c r="UG1" s="315"/>
      <c r="UH1" s="315"/>
      <c r="UI1" s="315"/>
      <c r="UJ1" s="315"/>
      <c r="UK1" s="315"/>
      <c r="UL1" s="315"/>
      <c r="UM1" s="315"/>
      <c r="UN1" s="315"/>
      <c r="UO1" s="315"/>
      <c r="UP1" s="315"/>
      <c r="UQ1" s="315"/>
      <c r="UR1" s="315"/>
      <c r="US1" s="315"/>
      <c r="UT1" s="315"/>
      <c r="UU1" s="315"/>
      <c r="UV1" s="315"/>
      <c r="UW1" s="315"/>
      <c r="UX1" s="315"/>
      <c r="UY1" s="315"/>
      <c r="UZ1" s="315"/>
      <c r="VA1" s="315"/>
      <c r="VB1" s="315"/>
      <c r="VC1" s="315"/>
      <c r="VD1" s="315"/>
      <c r="VE1" s="315"/>
      <c r="VF1" s="315"/>
      <c r="VG1" s="315"/>
      <c r="VH1" s="315"/>
      <c r="VI1" s="315"/>
      <c r="VJ1" s="315"/>
      <c r="VK1" s="315"/>
      <c r="VL1" s="315"/>
      <c r="VM1" s="315"/>
      <c r="VN1" s="315"/>
      <c r="VO1" s="315"/>
      <c r="VP1" s="315"/>
      <c r="VQ1" s="315"/>
      <c r="VR1" s="315"/>
      <c r="VS1" s="315"/>
      <c r="VT1" s="315"/>
      <c r="VU1" s="315"/>
      <c r="VV1" s="315"/>
      <c r="VW1" s="315"/>
      <c r="VX1" s="315"/>
      <c r="VY1" s="315"/>
      <c r="VZ1" s="315"/>
      <c r="WA1" s="315"/>
      <c r="WB1" s="315"/>
      <c r="WC1" s="315"/>
      <c r="WD1" s="315"/>
      <c r="WE1" s="315"/>
      <c r="WF1" s="315"/>
      <c r="WG1" s="315"/>
      <c r="WH1" s="315"/>
      <c r="WI1" s="315"/>
      <c r="WJ1" s="315"/>
      <c r="WK1" s="315"/>
      <c r="WL1" s="315"/>
      <c r="WM1" s="315"/>
      <c r="WN1" s="315"/>
      <c r="WO1" s="315"/>
      <c r="WP1" s="315"/>
      <c r="WQ1" s="315"/>
      <c r="WR1" s="315"/>
      <c r="WS1" s="315"/>
      <c r="WT1" s="315"/>
      <c r="WU1" s="315"/>
      <c r="WV1" s="315"/>
      <c r="WW1" s="315"/>
      <c r="WX1" s="315"/>
      <c r="WY1" s="315"/>
      <c r="WZ1" s="315"/>
      <c r="XA1" s="315"/>
      <c r="XB1" s="315"/>
      <c r="XC1" s="315"/>
      <c r="XD1" s="315"/>
      <c r="XE1" s="315"/>
      <c r="XF1" s="315"/>
      <c r="XG1" s="315"/>
      <c r="XH1" s="315"/>
      <c r="XI1" s="315"/>
      <c r="XJ1" s="315"/>
      <c r="XK1" s="315"/>
      <c r="XL1" s="315"/>
      <c r="XM1" s="315"/>
      <c r="XN1" s="315"/>
      <c r="XO1" s="315"/>
      <c r="XP1" s="315"/>
      <c r="XQ1" s="315"/>
      <c r="XR1" s="315"/>
      <c r="XS1" s="315"/>
      <c r="XT1" s="315"/>
      <c r="XU1" s="315"/>
      <c r="XV1" s="315"/>
      <c r="XW1" s="315"/>
      <c r="XX1" s="315"/>
      <c r="XY1" s="315"/>
      <c r="XZ1" s="315"/>
      <c r="YA1" s="315"/>
      <c r="YB1" s="315"/>
      <c r="YC1" s="315"/>
      <c r="YD1" s="315"/>
      <c r="YE1" s="315"/>
      <c r="YF1" s="315"/>
      <c r="YG1" s="315"/>
      <c r="YH1" s="315"/>
      <c r="YI1" s="315"/>
      <c r="YJ1" s="315"/>
      <c r="YK1" s="315"/>
      <c r="YL1" s="315"/>
      <c r="YM1" s="315"/>
      <c r="YN1" s="315"/>
      <c r="YO1" s="315"/>
      <c r="YP1" s="315"/>
      <c r="YQ1" s="315"/>
      <c r="YR1" s="315"/>
      <c r="YS1" s="315"/>
      <c r="YT1" s="315"/>
      <c r="YU1" s="315"/>
      <c r="YV1" s="315"/>
      <c r="YW1" s="315"/>
      <c r="YX1" s="315"/>
      <c r="YY1" s="315"/>
      <c r="YZ1" s="315"/>
      <c r="ZA1" s="315"/>
      <c r="ZB1" s="315"/>
      <c r="ZC1" s="315"/>
      <c r="ZD1" s="315"/>
      <c r="ZE1" s="315"/>
      <c r="ZF1" s="315"/>
      <c r="ZG1" s="255"/>
      <c r="ZH1" s="255"/>
      <c r="ZI1" s="255"/>
      <c r="ZJ1" s="255"/>
      <c r="ZK1" s="255"/>
      <c r="ZL1" s="255"/>
      <c r="ZM1" s="255"/>
      <c r="ZN1" s="255"/>
      <c r="ZO1" s="255"/>
      <c r="ZP1" s="255"/>
      <c r="ZQ1" s="255"/>
      <c r="ZR1" s="255"/>
      <c r="ZS1" s="255"/>
      <c r="ZT1" s="255"/>
      <c r="ZU1" s="255"/>
      <c r="ZV1" s="255"/>
      <c r="ZW1" s="255"/>
      <c r="ZX1" s="255"/>
      <c r="ZY1" s="255"/>
      <c r="ZZ1" s="255"/>
      <c r="AAA1" s="255"/>
    </row>
    <row r="2" spans="1:704" s="117" customFormat="1" ht="26.25" x14ac:dyDescent="0.4">
      <c r="A2" s="288"/>
      <c r="B2" s="278"/>
      <c r="C2" s="278"/>
      <c r="D2" s="278"/>
      <c r="E2" s="279"/>
      <c r="F2" s="279"/>
      <c r="G2" s="278"/>
      <c r="H2" s="278"/>
      <c r="I2" s="278"/>
      <c r="J2" s="278"/>
      <c r="K2" s="278"/>
      <c r="L2" s="278"/>
      <c r="M2" s="278"/>
      <c r="N2" s="278"/>
      <c r="O2" s="278"/>
      <c r="P2" s="304"/>
      <c r="Q2" s="315"/>
      <c r="R2" s="315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280"/>
      <c r="AL2" s="280"/>
      <c r="AM2" s="280"/>
      <c r="AN2" s="280"/>
      <c r="AO2" s="315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80"/>
      <c r="BA2" s="280"/>
      <c r="BB2" s="280"/>
      <c r="BC2" s="280"/>
      <c r="BD2" s="317"/>
      <c r="BE2" s="317"/>
      <c r="BF2" s="323"/>
      <c r="BG2" s="327"/>
      <c r="BH2" s="323"/>
      <c r="BI2" s="327"/>
      <c r="BJ2" s="332"/>
      <c r="BK2" s="332"/>
      <c r="BL2" s="332"/>
      <c r="BM2" s="332"/>
      <c r="BN2" s="332"/>
      <c r="BO2" s="332"/>
      <c r="BP2" s="332"/>
      <c r="BQ2" s="332"/>
      <c r="BR2" s="332"/>
      <c r="BS2" s="332"/>
      <c r="BT2" s="332"/>
      <c r="BU2" s="332"/>
      <c r="BV2" s="332"/>
      <c r="BW2" s="332"/>
      <c r="BX2" s="332"/>
      <c r="BY2" s="332"/>
      <c r="BZ2" s="332"/>
      <c r="CA2" s="332"/>
      <c r="CB2" s="332"/>
      <c r="CC2" s="332"/>
      <c r="CD2" s="332"/>
      <c r="CE2" s="332"/>
      <c r="CF2" s="332"/>
      <c r="CG2" s="332"/>
      <c r="CH2" s="332"/>
      <c r="CI2" s="332"/>
      <c r="CJ2" s="332"/>
      <c r="CK2" s="332"/>
      <c r="CL2" s="332"/>
      <c r="CM2" s="332"/>
      <c r="CN2" s="332"/>
      <c r="CO2" s="332"/>
      <c r="CP2" s="332"/>
      <c r="CQ2" s="332"/>
      <c r="CR2" s="332"/>
      <c r="CS2" s="332"/>
      <c r="CT2" s="332"/>
      <c r="CU2" s="332"/>
      <c r="CV2" s="332"/>
      <c r="CW2" s="332"/>
      <c r="CX2" s="332"/>
      <c r="CY2" s="332"/>
      <c r="CZ2" s="323"/>
      <c r="DA2" s="323"/>
      <c r="DB2" s="315"/>
      <c r="DC2" s="315"/>
      <c r="DD2" s="315"/>
      <c r="DE2" s="315"/>
      <c r="DF2" s="315"/>
      <c r="DG2" s="315"/>
      <c r="DH2" s="323"/>
      <c r="DI2" s="315"/>
      <c r="DJ2" s="278"/>
      <c r="DK2" s="279"/>
      <c r="DL2" s="279"/>
      <c r="DM2" s="280"/>
      <c r="DN2" s="280"/>
      <c r="DO2" s="279"/>
      <c r="DP2" s="279"/>
      <c r="DQ2" s="280"/>
      <c r="DR2" s="279"/>
      <c r="DS2" s="280"/>
      <c r="DT2" s="279"/>
      <c r="DU2" s="279"/>
      <c r="DV2" s="279"/>
      <c r="DW2" s="279"/>
      <c r="DX2" s="279"/>
      <c r="DY2" s="279"/>
      <c r="DZ2" s="279"/>
      <c r="EA2" s="279"/>
      <c r="EB2" s="279"/>
      <c r="EC2" s="279"/>
      <c r="ED2" s="279"/>
      <c r="EE2" s="279"/>
      <c r="EF2" s="279"/>
      <c r="EG2" s="280"/>
      <c r="EH2" s="280"/>
      <c r="EI2" s="280"/>
      <c r="EJ2" s="280"/>
      <c r="EK2" s="280"/>
      <c r="EL2" s="280"/>
      <c r="EM2" s="279"/>
      <c r="EN2" s="280"/>
      <c r="EO2" s="280"/>
      <c r="EP2" s="280"/>
      <c r="EQ2" s="280"/>
      <c r="ER2" s="280"/>
      <c r="ES2" s="280"/>
      <c r="ET2" s="280"/>
      <c r="EU2" s="279"/>
      <c r="EV2" s="280"/>
      <c r="EW2" s="280"/>
      <c r="EX2" s="315"/>
      <c r="EY2" s="315"/>
      <c r="EZ2" s="281"/>
      <c r="FA2" s="315"/>
      <c r="FB2" s="281"/>
      <c r="FC2" s="315"/>
      <c r="FD2" s="315"/>
      <c r="FE2" s="315"/>
      <c r="FF2" s="315"/>
      <c r="FG2" s="315"/>
      <c r="FH2" s="315"/>
      <c r="FI2" s="315"/>
      <c r="FJ2" s="315"/>
      <c r="FK2" s="315"/>
      <c r="FL2" s="315"/>
      <c r="FM2" s="315"/>
      <c r="FN2" s="315"/>
      <c r="FO2" s="315"/>
      <c r="FP2" s="315"/>
      <c r="FQ2" s="315"/>
      <c r="FR2" s="315"/>
      <c r="FS2" s="315"/>
      <c r="FT2" s="315"/>
      <c r="FU2" s="315"/>
      <c r="FV2" s="315"/>
      <c r="FW2" s="315"/>
      <c r="FX2" s="315"/>
      <c r="FY2" s="315"/>
      <c r="FZ2" s="315"/>
      <c r="GA2" s="315"/>
      <c r="GB2" s="315"/>
      <c r="GC2" s="315"/>
      <c r="GD2" s="315"/>
      <c r="GE2" s="315"/>
      <c r="GF2" s="315"/>
      <c r="GG2" s="315"/>
      <c r="GH2" s="315"/>
      <c r="GI2" s="315"/>
      <c r="GJ2" s="315"/>
      <c r="GK2" s="315"/>
      <c r="GL2" s="315"/>
      <c r="GM2" s="315"/>
      <c r="GN2" s="315"/>
      <c r="GO2" s="315"/>
      <c r="GP2" s="315"/>
      <c r="GQ2" s="315"/>
      <c r="GR2" s="315"/>
      <c r="GS2" s="315"/>
      <c r="GT2" s="315"/>
      <c r="GU2" s="315"/>
      <c r="GV2" s="315"/>
      <c r="GW2" s="315"/>
      <c r="GX2" s="315"/>
      <c r="GY2" s="315"/>
      <c r="GZ2" s="315"/>
      <c r="HA2" s="315"/>
      <c r="HB2" s="315"/>
      <c r="HC2" s="315"/>
      <c r="HD2" s="315"/>
      <c r="HE2" s="315"/>
      <c r="HF2" s="315"/>
      <c r="HG2" s="315"/>
      <c r="HH2" s="315"/>
      <c r="HI2" s="315"/>
      <c r="HJ2" s="315"/>
      <c r="HK2" s="315"/>
      <c r="HL2" s="315"/>
      <c r="HM2" s="315"/>
      <c r="HN2" s="315"/>
      <c r="HO2" s="315"/>
      <c r="HP2" s="315"/>
      <c r="HQ2" s="315"/>
      <c r="HR2" s="315"/>
      <c r="HS2" s="315"/>
      <c r="HT2" s="315"/>
      <c r="HU2" s="315"/>
      <c r="HV2" s="315"/>
      <c r="HW2" s="315"/>
      <c r="HX2" s="315"/>
      <c r="HY2" s="315"/>
      <c r="HZ2" s="315"/>
      <c r="IA2" s="315"/>
      <c r="IB2" s="315"/>
      <c r="IC2" s="315"/>
      <c r="ID2" s="315"/>
      <c r="IE2" s="315"/>
      <c r="IF2" s="315"/>
      <c r="IG2" s="315"/>
      <c r="IH2" s="315"/>
      <c r="II2" s="315"/>
      <c r="IJ2" s="315"/>
      <c r="IK2" s="315"/>
      <c r="IL2" s="315"/>
      <c r="IM2" s="315"/>
      <c r="IN2" s="315"/>
      <c r="IO2" s="315"/>
      <c r="IP2" s="315"/>
      <c r="IQ2" s="315"/>
      <c r="IR2" s="315"/>
      <c r="IS2" s="315"/>
      <c r="IT2" s="315"/>
      <c r="IU2" s="315"/>
      <c r="IV2" s="315"/>
      <c r="IW2" s="315"/>
      <c r="IX2" s="315"/>
      <c r="IY2" s="315"/>
      <c r="IZ2" s="315"/>
      <c r="JA2" s="315"/>
      <c r="JB2" s="315"/>
      <c r="JC2" s="315"/>
      <c r="JD2" s="315"/>
      <c r="JE2" s="315"/>
      <c r="JF2" s="315"/>
      <c r="JG2" s="315"/>
      <c r="JH2" s="315"/>
      <c r="JI2" s="315"/>
      <c r="JJ2" s="315"/>
      <c r="JK2" s="315"/>
      <c r="JL2" s="315"/>
      <c r="JM2" s="315"/>
      <c r="JN2" s="315"/>
      <c r="JO2" s="315"/>
      <c r="JP2" s="315"/>
      <c r="JQ2" s="315"/>
      <c r="JR2" s="315"/>
      <c r="JS2" s="315"/>
      <c r="JT2" s="315"/>
      <c r="JU2" s="315"/>
      <c r="JV2" s="315"/>
      <c r="JW2" s="315"/>
      <c r="JX2" s="315"/>
      <c r="JY2" s="315"/>
      <c r="JZ2" s="315"/>
      <c r="KA2" s="315"/>
      <c r="KB2" s="315"/>
      <c r="KC2" s="315"/>
      <c r="KD2" s="315"/>
      <c r="KE2" s="315"/>
      <c r="KF2" s="315"/>
      <c r="KG2" s="315"/>
      <c r="KH2" s="315"/>
      <c r="KI2" s="315"/>
      <c r="KJ2" s="315"/>
      <c r="KK2" s="315"/>
      <c r="KL2" s="315"/>
      <c r="KM2" s="315"/>
      <c r="KN2" s="315"/>
      <c r="KO2" s="315"/>
      <c r="KP2" s="315"/>
      <c r="KQ2" s="315"/>
      <c r="KR2" s="315"/>
      <c r="KS2" s="315"/>
      <c r="KT2" s="315"/>
      <c r="KU2" s="315"/>
      <c r="KV2" s="315"/>
      <c r="KW2" s="315"/>
      <c r="KX2" s="315"/>
      <c r="KY2" s="315"/>
      <c r="KZ2" s="315"/>
      <c r="LA2" s="315"/>
      <c r="LB2" s="315"/>
      <c r="LC2" s="315"/>
      <c r="LD2" s="315"/>
      <c r="LE2" s="315"/>
      <c r="LF2" s="315"/>
      <c r="LG2" s="315"/>
      <c r="LH2" s="315"/>
      <c r="LI2" s="315"/>
      <c r="LJ2" s="315"/>
      <c r="LK2" s="315"/>
      <c r="LL2" s="315"/>
      <c r="LM2" s="315"/>
      <c r="LN2" s="315"/>
      <c r="LO2" s="315"/>
      <c r="LP2" s="315"/>
      <c r="LQ2" s="315"/>
      <c r="LR2" s="315"/>
      <c r="LS2" s="315"/>
      <c r="LT2" s="315"/>
      <c r="LU2" s="315"/>
      <c r="LV2" s="315"/>
      <c r="LW2" s="315"/>
      <c r="LX2" s="315"/>
      <c r="LY2" s="315"/>
      <c r="LZ2" s="315"/>
      <c r="MA2" s="315"/>
      <c r="MB2" s="315"/>
      <c r="MC2" s="315"/>
      <c r="MD2" s="315"/>
      <c r="ME2" s="315"/>
      <c r="MF2" s="315"/>
      <c r="MG2" s="315"/>
      <c r="MH2" s="315"/>
      <c r="MI2" s="315"/>
      <c r="MJ2" s="315"/>
      <c r="MK2" s="315"/>
      <c r="ML2" s="315"/>
      <c r="MM2" s="315"/>
      <c r="MN2" s="315"/>
      <c r="MO2" s="315"/>
      <c r="MP2" s="315"/>
      <c r="MQ2" s="315"/>
      <c r="MR2" s="315"/>
      <c r="MS2" s="315"/>
      <c r="MT2" s="315"/>
      <c r="MU2" s="315"/>
      <c r="MV2" s="315"/>
      <c r="MW2" s="315"/>
      <c r="MX2" s="315"/>
      <c r="MY2" s="315"/>
      <c r="MZ2" s="315"/>
      <c r="NA2" s="315"/>
      <c r="NB2" s="315"/>
      <c r="NC2" s="315"/>
      <c r="ND2" s="315"/>
      <c r="NE2" s="315"/>
      <c r="NF2" s="315"/>
      <c r="NG2" s="315"/>
      <c r="NH2" s="315"/>
      <c r="NI2" s="315"/>
      <c r="NJ2" s="315"/>
      <c r="NK2" s="315"/>
      <c r="NL2" s="315"/>
      <c r="NM2" s="315"/>
      <c r="NN2" s="315"/>
      <c r="NO2" s="315"/>
      <c r="NP2" s="315"/>
      <c r="NQ2" s="315"/>
      <c r="NR2" s="315"/>
      <c r="NS2" s="315"/>
      <c r="NT2" s="315"/>
      <c r="NU2" s="315"/>
      <c r="NV2" s="315"/>
      <c r="NW2" s="315"/>
      <c r="NX2" s="315"/>
      <c r="NY2" s="315"/>
      <c r="NZ2" s="315"/>
      <c r="OA2" s="315"/>
      <c r="OB2" s="315"/>
      <c r="OC2" s="315"/>
      <c r="OD2" s="315"/>
      <c r="OE2" s="315"/>
      <c r="OF2" s="315"/>
      <c r="OG2" s="315"/>
      <c r="OH2" s="315"/>
      <c r="OI2" s="315"/>
      <c r="OJ2" s="315"/>
      <c r="OK2" s="315"/>
      <c r="OL2" s="315"/>
      <c r="OM2" s="315"/>
      <c r="ON2" s="315"/>
      <c r="OO2" s="315"/>
      <c r="OP2" s="315"/>
      <c r="OQ2" s="315"/>
      <c r="OR2" s="315"/>
      <c r="OS2" s="315"/>
      <c r="OT2" s="315"/>
      <c r="OU2" s="315"/>
      <c r="OV2" s="315"/>
      <c r="OW2" s="315"/>
      <c r="OX2" s="315"/>
      <c r="OY2" s="315"/>
      <c r="OZ2" s="315"/>
      <c r="PA2" s="315"/>
      <c r="PB2" s="315"/>
      <c r="PC2" s="315"/>
      <c r="PD2" s="315"/>
      <c r="PE2" s="315"/>
      <c r="PF2" s="315"/>
      <c r="PG2" s="315"/>
      <c r="PH2" s="315"/>
      <c r="PI2" s="315"/>
      <c r="PJ2" s="315"/>
      <c r="PK2" s="315"/>
      <c r="PL2" s="315"/>
      <c r="PM2" s="315"/>
      <c r="PN2" s="315"/>
      <c r="PO2" s="315"/>
      <c r="PP2" s="315"/>
      <c r="PQ2" s="315"/>
      <c r="PR2" s="315"/>
      <c r="PS2" s="315"/>
      <c r="PT2" s="315"/>
      <c r="PU2" s="315"/>
      <c r="PV2" s="315"/>
      <c r="PW2" s="315"/>
      <c r="PX2" s="315"/>
      <c r="PY2" s="315"/>
      <c r="PZ2" s="315"/>
      <c r="QA2" s="315"/>
      <c r="QB2" s="315"/>
      <c r="QC2" s="315"/>
      <c r="QD2" s="315"/>
      <c r="QE2" s="315"/>
      <c r="QF2" s="315"/>
      <c r="QG2" s="315"/>
      <c r="QH2" s="315"/>
      <c r="QI2" s="315"/>
      <c r="QJ2" s="315"/>
      <c r="QK2" s="315"/>
      <c r="QL2" s="315"/>
      <c r="QM2" s="315"/>
      <c r="QN2" s="315"/>
      <c r="QO2" s="315"/>
      <c r="QP2" s="315"/>
      <c r="QQ2" s="315"/>
      <c r="QR2" s="315"/>
      <c r="QS2" s="315"/>
      <c r="QT2" s="315"/>
      <c r="QU2" s="315"/>
      <c r="QV2" s="315"/>
      <c r="QW2" s="315"/>
      <c r="QX2" s="315"/>
      <c r="QY2" s="315"/>
      <c r="QZ2" s="315"/>
      <c r="RA2" s="315"/>
      <c r="RB2" s="315"/>
      <c r="RC2" s="315"/>
      <c r="RD2" s="315"/>
      <c r="RE2" s="315"/>
      <c r="RF2" s="315"/>
      <c r="RG2" s="315"/>
      <c r="RH2" s="315"/>
      <c r="RI2" s="315"/>
      <c r="RJ2" s="315"/>
      <c r="RK2" s="315"/>
      <c r="RL2" s="315"/>
      <c r="RM2" s="315"/>
      <c r="RN2" s="315"/>
      <c r="RO2" s="315"/>
      <c r="RP2" s="315"/>
      <c r="RQ2" s="315"/>
      <c r="RR2" s="315"/>
      <c r="RS2" s="315"/>
      <c r="RT2" s="315"/>
      <c r="RU2" s="315"/>
      <c r="RV2" s="315"/>
      <c r="RW2" s="315"/>
      <c r="RX2" s="315"/>
      <c r="RY2" s="315"/>
      <c r="RZ2" s="315"/>
      <c r="SA2" s="315"/>
      <c r="SB2" s="315"/>
      <c r="SC2" s="315"/>
      <c r="SD2" s="315"/>
      <c r="SE2" s="315"/>
      <c r="SF2" s="315"/>
      <c r="SG2" s="315"/>
      <c r="SH2" s="315"/>
      <c r="SI2" s="315"/>
      <c r="SJ2" s="315"/>
      <c r="SK2" s="315"/>
      <c r="SL2" s="315"/>
      <c r="SM2" s="315"/>
      <c r="SN2" s="315"/>
      <c r="SO2" s="315"/>
      <c r="SP2" s="315"/>
      <c r="SQ2" s="315"/>
      <c r="SR2" s="315"/>
      <c r="SS2" s="315"/>
      <c r="ST2" s="315"/>
      <c r="SU2" s="315"/>
      <c r="SV2" s="315"/>
      <c r="SW2" s="315"/>
      <c r="SX2" s="315"/>
      <c r="SY2" s="315"/>
      <c r="SZ2" s="315"/>
      <c r="TA2" s="315"/>
      <c r="TB2" s="315"/>
      <c r="TC2" s="315"/>
      <c r="TD2" s="315"/>
      <c r="TE2" s="315"/>
      <c r="TF2" s="315"/>
      <c r="TG2" s="315"/>
      <c r="TH2" s="315"/>
      <c r="TI2" s="315"/>
      <c r="TJ2" s="315"/>
      <c r="TK2" s="315"/>
      <c r="TL2" s="315"/>
      <c r="TM2" s="315"/>
      <c r="TN2" s="315"/>
      <c r="TO2" s="315"/>
      <c r="TP2" s="315"/>
      <c r="TQ2" s="315"/>
      <c r="TR2" s="315"/>
      <c r="TS2" s="315"/>
      <c r="TT2" s="315"/>
      <c r="TU2" s="315"/>
      <c r="TV2" s="315"/>
      <c r="TW2" s="315"/>
      <c r="TX2" s="315"/>
      <c r="TY2" s="315"/>
      <c r="TZ2" s="315"/>
      <c r="UA2" s="315"/>
      <c r="UB2" s="315"/>
      <c r="UC2" s="315"/>
      <c r="UD2" s="315"/>
      <c r="UE2" s="315"/>
      <c r="UF2" s="315"/>
      <c r="UG2" s="315"/>
      <c r="UH2" s="315"/>
      <c r="UI2" s="315"/>
      <c r="UJ2" s="315"/>
      <c r="UK2" s="315"/>
      <c r="UL2" s="315"/>
      <c r="UM2" s="315"/>
      <c r="UN2" s="315"/>
      <c r="UO2" s="315"/>
      <c r="UP2" s="315"/>
      <c r="UQ2" s="315"/>
      <c r="UR2" s="315"/>
      <c r="US2" s="315"/>
      <c r="UT2" s="315"/>
      <c r="UU2" s="315"/>
      <c r="UV2" s="315"/>
      <c r="UW2" s="315"/>
      <c r="UX2" s="315"/>
      <c r="UY2" s="315"/>
      <c r="UZ2" s="315"/>
      <c r="VA2" s="315"/>
      <c r="VB2" s="315"/>
      <c r="VC2" s="315"/>
      <c r="VD2" s="315"/>
      <c r="VE2" s="315"/>
      <c r="VF2" s="315"/>
      <c r="VG2" s="315"/>
      <c r="VH2" s="315"/>
      <c r="VI2" s="315"/>
      <c r="VJ2" s="315"/>
      <c r="VK2" s="315"/>
      <c r="VL2" s="315"/>
      <c r="VM2" s="315"/>
      <c r="VN2" s="315"/>
      <c r="VO2" s="315"/>
      <c r="VP2" s="315"/>
      <c r="VQ2" s="315"/>
      <c r="VR2" s="315"/>
      <c r="VS2" s="315"/>
      <c r="VT2" s="315"/>
      <c r="VU2" s="315"/>
      <c r="VV2" s="315"/>
      <c r="VW2" s="315"/>
      <c r="VX2" s="315"/>
      <c r="VY2" s="315"/>
      <c r="VZ2" s="315"/>
      <c r="WA2" s="315"/>
      <c r="WB2" s="315"/>
      <c r="WC2" s="315"/>
      <c r="WD2" s="315"/>
      <c r="WE2" s="315"/>
      <c r="WF2" s="315"/>
      <c r="WG2" s="315"/>
      <c r="WH2" s="315"/>
      <c r="WI2" s="315"/>
      <c r="WJ2" s="315"/>
      <c r="WK2" s="315"/>
      <c r="WL2" s="315"/>
      <c r="WM2" s="315"/>
      <c r="WN2" s="315"/>
      <c r="WO2" s="315"/>
      <c r="WP2" s="315"/>
      <c r="WQ2" s="315"/>
      <c r="WR2" s="315"/>
      <c r="WS2" s="315"/>
      <c r="WT2" s="315"/>
      <c r="WU2" s="315"/>
      <c r="WV2" s="315"/>
      <c r="WW2" s="315"/>
      <c r="WX2" s="315"/>
      <c r="WY2" s="315"/>
      <c r="WZ2" s="315"/>
      <c r="XA2" s="315"/>
      <c r="XB2" s="315"/>
      <c r="XC2" s="315"/>
      <c r="XD2" s="315"/>
      <c r="XE2" s="315"/>
      <c r="XF2" s="315"/>
      <c r="XG2" s="315"/>
      <c r="XH2" s="315"/>
      <c r="XI2" s="315"/>
      <c r="XJ2" s="315"/>
      <c r="XK2" s="315"/>
      <c r="XL2" s="315"/>
      <c r="XM2" s="315"/>
      <c r="XN2" s="315"/>
      <c r="XO2" s="315"/>
      <c r="XP2" s="315"/>
      <c r="XQ2" s="315"/>
      <c r="XR2" s="315"/>
      <c r="XS2" s="315"/>
      <c r="XT2" s="315"/>
      <c r="XU2" s="315"/>
      <c r="XV2" s="315"/>
      <c r="XW2" s="315"/>
      <c r="XX2" s="315"/>
      <c r="XY2" s="315"/>
      <c r="XZ2" s="315"/>
      <c r="YA2" s="315"/>
      <c r="YB2" s="315"/>
      <c r="YC2" s="315"/>
      <c r="YD2" s="315"/>
      <c r="YE2" s="315"/>
      <c r="YF2" s="315"/>
      <c r="YG2" s="315"/>
      <c r="YH2" s="315"/>
      <c r="YI2" s="315"/>
      <c r="YJ2" s="315"/>
      <c r="YK2" s="315"/>
      <c r="YL2" s="315"/>
      <c r="YM2" s="315"/>
      <c r="YN2" s="315"/>
      <c r="YO2" s="315"/>
      <c r="YP2" s="315"/>
      <c r="YQ2" s="315"/>
      <c r="YR2" s="315"/>
      <c r="YS2" s="315"/>
      <c r="YT2" s="315"/>
      <c r="YU2" s="315"/>
      <c r="YV2" s="315"/>
      <c r="YW2" s="315"/>
      <c r="YX2" s="315"/>
      <c r="YY2" s="315"/>
      <c r="YZ2" s="315"/>
      <c r="ZA2" s="315"/>
      <c r="ZB2" s="315"/>
      <c r="ZC2" s="315"/>
      <c r="ZD2" s="315"/>
      <c r="ZE2" s="315"/>
      <c r="ZF2" s="315"/>
      <c r="ZG2" s="255"/>
      <c r="ZH2" s="255"/>
      <c r="ZI2" s="255"/>
      <c r="ZJ2" s="255"/>
      <c r="ZK2" s="255"/>
      <c r="ZL2" s="255"/>
      <c r="ZM2" s="255"/>
      <c r="ZN2" s="255"/>
      <c r="ZO2" s="255"/>
      <c r="ZP2" s="255"/>
      <c r="ZQ2" s="255"/>
      <c r="ZR2" s="255"/>
      <c r="ZS2" s="255"/>
      <c r="ZT2" s="255"/>
      <c r="ZU2" s="255"/>
      <c r="ZV2" s="255"/>
      <c r="ZW2" s="255"/>
      <c r="ZX2" s="255"/>
      <c r="ZY2" s="255"/>
      <c r="ZZ2" s="255"/>
      <c r="AAA2" s="255"/>
    </row>
    <row r="3" spans="1:704" s="122" customFormat="1" ht="15.75" thickBot="1" x14ac:dyDescent="0.3">
      <c r="A3" s="303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0"/>
      <c r="AP3" s="280"/>
      <c r="AQ3" s="280"/>
      <c r="AR3" s="280"/>
      <c r="AS3" s="280"/>
      <c r="AT3" s="280"/>
      <c r="AU3" s="280"/>
      <c r="AV3" s="280"/>
      <c r="AW3" s="280"/>
      <c r="AX3" s="280"/>
      <c r="AY3" s="280"/>
      <c r="AZ3" s="280"/>
      <c r="BA3" s="280"/>
      <c r="BB3" s="280"/>
      <c r="BC3" s="280"/>
      <c r="BD3" s="317"/>
      <c r="BE3" s="317"/>
      <c r="BF3" s="324"/>
      <c r="BG3" s="328"/>
      <c r="BH3" s="324"/>
      <c r="BI3" s="328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  <c r="BV3" s="333"/>
      <c r="BW3" s="333"/>
      <c r="BX3" s="333"/>
      <c r="BY3" s="333"/>
      <c r="BZ3" s="333"/>
      <c r="CA3" s="333"/>
      <c r="CB3" s="333"/>
      <c r="CC3" s="333"/>
      <c r="CD3" s="333"/>
      <c r="CE3" s="333"/>
      <c r="CF3" s="333"/>
      <c r="CG3" s="333"/>
      <c r="CH3" s="333"/>
      <c r="CI3" s="333"/>
      <c r="CJ3" s="333"/>
      <c r="CK3" s="333"/>
      <c r="CL3" s="333"/>
      <c r="CM3" s="333"/>
      <c r="CN3" s="333"/>
      <c r="CO3" s="333"/>
      <c r="CP3" s="333"/>
      <c r="CQ3" s="333"/>
      <c r="CR3" s="333"/>
      <c r="CS3" s="333"/>
      <c r="CT3" s="333"/>
      <c r="CU3" s="333"/>
      <c r="CV3" s="333"/>
      <c r="CW3" s="333"/>
      <c r="CX3" s="333"/>
      <c r="CY3" s="333"/>
      <c r="CZ3" s="324"/>
      <c r="DA3" s="324"/>
      <c r="DB3" s="280"/>
      <c r="DC3" s="280"/>
      <c r="DD3" s="280"/>
      <c r="DE3" s="280"/>
      <c r="DF3" s="280"/>
      <c r="DG3" s="280"/>
      <c r="DH3" s="324"/>
      <c r="DI3" s="280"/>
      <c r="DJ3" s="279"/>
      <c r="DK3" s="279"/>
      <c r="DL3" s="279"/>
      <c r="DM3" s="280"/>
      <c r="DN3" s="280"/>
      <c r="DO3" s="279"/>
      <c r="DP3" s="279"/>
      <c r="DQ3" s="280"/>
      <c r="DR3" s="279"/>
      <c r="DS3" s="280"/>
      <c r="DT3" s="279"/>
      <c r="DU3" s="279"/>
      <c r="DV3" s="279"/>
      <c r="DW3" s="279"/>
      <c r="DX3" s="279"/>
      <c r="DY3" s="279"/>
      <c r="DZ3" s="279"/>
      <c r="EA3" s="279"/>
      <c r="EB3" s="279"/>
      <c r="EC3" s="279"/>
      <c r="ED3" s="279"/>
      <c r="EE3" s="279"/>
      <c r="EF3" s="279"/>
      <c r="EG3" s="280"/>
      <c r="EH3" s="280"/>
      <c r="EI3" s="280"/>
      <c r="EJ3" s="280"/>
      <c r="EK3" s="280"/>
      <c r="EL3" s="280"/>
      <c r="EM3" s="279"/>
      <c r="EN3" s="280"/>
      <c r="EO3" s="280"/>
      <c r="EP3" s="280"/>
      <c r="EQ3" s="280"/>
      <c r="ER3" s="280"/>
      <c r="ES3" s="280"/>
      <c r="ET3" s="280"/>
      <c r="EU3" s="279"/>
      <c r="EV3" s="280"/>
      <c r="EW3" s="280"/>
      <c r="EX3" s="280"/>
      <c r="EY3" s="336"/>
      <c r="EZ3" s="282"/>
      <c r="FA3" s="336"/>
      <c r="FB3" s="283"/>
      <c r="FC3" s="280"/>
      <c r="FD3" s="280"/>
      <c r="FE3" s="280"/>
      <c r="FF3" s="280"/>
      <c r="FG3" s="280"/>
      <c r="FH3" s="280"/>
      <c r="FI3" s="280"/>
      <c r="FJ3" s="336"/>
      <c r="FK3" s="280"/>
      <c r="FL3" s="280"/>
      <c r="FM3" s="280"/>
      <c r="FN3" s="280"/>
      <c r="FO3" s="280"/>
      <c r="FP3" s="280"/>
      <c r="FQ3" s="280"/>
      <c r="FR3" s="280"/>
      <c r="FS3" s="280"/>
      <c r="FT3" s="280"/>
      <c r="FU3" s="280"/>
      <c r="FV3" s="280"/>
      <c r="FW3" s="280"/>
      <c r="FX3" s="280"/>
      <c r="FY3" s="280"/>
      <c r="FZ3" s="280"/>
      <c r="GA3" s="280"/>
      <c r="GB3" s="280"/>
      <c r="GC3" s="280"/>
      <c r="GD3" s="280"/>
      <c r="GE3" s="280"/>
      <c r="GF3" s="280"/>
      <c r="GG3" s="280"/>
      <c r="GH3" s="280"/>
      <c r="GI3" s="280"/>
      <c r="GJ3" s="336"/>
      <c r="GK3" s="280"/>
      <c r="GL3" s="280"/>
      <c r="GM3" s="280"/>
      <c r="GN3" s="280"/>
      <c r="GO3" s="280"/>
      <c r="GP3" s="280"/>
      <c r="GQ3" s="280"/>
      <c r="GR3" s="280"/>
      <c r="GS3" s="280"/>
      <c r="GT3" s="280"/>
      <c r="GU3" s="280"/>
      <c r="GV3" s="280"/>
      <c r="GW3" s="280"/>
      <c r="GX3" s="280"/>
      <c r="GY3" s="280"/>
      <c r="GZ3" s="280"/>
      <c r="HA3" s="280"/>
      <c r="HB3" s="280"/>
      <c r="HC3" s="280"/>
      <c r="HD3" s="280"/>
      <c r="HE3" s="280"/>
      <c r="HF3" s="336"/>
      <c r="HG3" s="280"/>
      <c r="HH3" s="280"/>
      <c r="HI3" s="280"/>
      <c r="HJ3" s="280"/>
      <c r="HK3" s="280"/>
      <c r="HL3" s="280"/>
      <c r="HM3" s="280"/>
      <c r="HN3" s="280"/>
      <c r="HO3" s="280"/>
      <c r="HP3" s="280"/>
      <c r="HQ3" s="280"/>
      <c r="HR3" s="280"/>
      <c r="HS3" s="280"/>
      <c r="HT3" s="280"/>
      <c r="HU3" s="280"/>
      <c r="HV3" s="280"/>
      <c r="HW3" s="280"/>
      <c r="HX3" s="280"/>
      <c r="HY3" s="280"/>
      <c r="HZ3" s="280"/>
      <c r="IA3" s="336"/>
      <c r="IB3" s="280"/>
      <c r="IC3" s="280"/>
      <c r="ID3" s="280"/>
      <c r="IE3" s="280"/>
      <c r="IF3" s="280"/>
      <c r="IG3" s="280"/>
      <c r="IH3" s="280"/>
      <c r="II3" s="280"/>
      <c r="IJ3" s="280"/>
      <c r="IK3" s="280"/>
      <c r="IL3" s="280"/>
      <c r="IM3" s="280"/>
      <c r="IN3" s="280"/>
      <c r="IO3" s="280"/>
      <c r="IP3" s="280"/>
      <c r="IQ3" s="280"/>
      <c r="IR3" s="280"/>
      <c r="IS3" s="280"/>
      <c r="IT3" s="280"/>
      <c r="IU3" s="280"/>
      <c r="IV3" s="336"/>
      <c r="IW3" s="280"/>
      <c r="IX3" s="280"/>
      <c r="IY3" s="280"/>
      <c r="IZ3" s="280"/>
      <c r="JA3" s="280"/>
      <c r="JB3" s="280"/>
      <c r="JC3" s="280"/>
      <c r="JD3" s="280"/>
      <c r="JE3" s="280"/>
      <c r="JF3" s="280"/>
      <c r="JG3" s="280"/>
      <c r="JH3" s="280"/>
      <c r="JI3" s="280"/>
      <c r="JJ3" s="280"/>
      <c r="JK3" s="280"/>
      <c r="JL3" s="280"/>
      <c r="JM3" s="280"/>
      <c r="JN3" s="280"/>
      <c r="JO3" s="280"/>
      <c r="JP3" s="280"/>
      <c r="JQ3" s="336"/>
      <c r="JR3" s="280"/>
      <c r="JS3" s="280"/>
      <c r="JT3" s="280"/>
      <c r="JU3" s="280"/>
      <c r="JV3" s="280"/>
      <c r="JW3" s="280"/>
      <c r="JX3" s="280"/>
      <c r="JY3" s="280"/>
      <c r="JZ3" s="280"/>
      <c r="KA3" s="280"/>
      <c r="KB3" s="280"/>
      <c r="KC3" s="280"/>
      <c r="KD3" s="280"/>
      <c r="KE3" s="280"/>
      <c r="KF3" s="280"/>
      <c r="KG3" s="280"/>
      <c r="KH3" s="280"/>
      <c r="KI3" s="280"/>
      <c r="KJ3" s="280"/>
      <c r="KK3" s="280"/>
      <c r="KL3" s="336"/>
      <c r="KM3" s="280"/>
      <c r="KN3" s="280"/>
      <c r="KO3" s="280"/>
      <c r="KP3" s="280"/>
      <c r="KQ3" s="280"/>
      <c r="KR3" s="280"/>
      <c r="KS3" s="280"/>
      <c r="KT3" s="280"/>
      <c r="KU3" s="280"/>
      <c r="KV3" s="280"/>
      <c r="KW3" s="280"/>
      <c r="KX3" s="280"/>
      <c r="KY3" s="280"/>
      <c r="KZ3" s="280"/>
      <c r="LA3" s="280"/>
      <c r="LB3" s="280"/>
      <c r="LC3" s="280"/>
      <c r="LD3" s="280"/>
      <c r="LE3" s="280"/>
      <c r="LF3" s="280"/>
      <c r="LG3" s="336"/>
      <c r="LH3" s="280"/>
      <c r="LI3" s="280"/>
      <c r="LJ3" s="280"/>
      <c r="LK3" s="280"/>
      <c r="LL3" s="280"/>
      <c r="LM3" s="280"/>
      <c r="LN3" s="280"/>
      <c r="LO3" s="280"/>
      <c r="LP3" s="280"/>
      <c r="LQ3" s="280"/>
      <c r="LR3" s="280"/>
      <c r="LS3" s="280"/>
      <c r="LT3" s="280"/>
      <c r="LU3" s="280"/>
      <c r="LV3" s="280"/>
      <c r="LW3" s="280"/>
      <c r="LX3" s="280"/>
      <c r="LY3" s="280"/>
      <c r="LZ3" s="280"/>
      <c r="MA3" s="280"/>
      <c r="MB3" s="336"/>
      <c r="MC3" s="280"/>
      <c r="MD3" s="280"/>
      <c r="ME3" s="280"/>
      <c r="MF3" s="280"/>
      <c r="MG3" s="280"/>
      <c r="MH3" s="280"/>
      <c r="MI3" s="280"/>
      <c r="MJ3" s="280"/>
      <c r="MK3" s="280"/>
      <c r="ML3" s="280"/>
      <c r="MM3" s="280"/>
      <c r="MN3" s="280"/>
      <c r="MO3" s="280"/>
      <c r="MP3" s="280"/>
      <c r="MQ3" s="280"/>
      <c r="MR3" s="280"/>
      <c r="MS3" s="280"/>
      <c r="MT3" s="280"/>
      <c r="MU3" s="280"/>
      <c r="MV3" s="280"/>
      <c r="MW3" s="336"/>
      <c r="MX3" s="280"/>
      <c r="MY3" s="280"/>
      <c r="MZ3" s="280"/>
      <c r="NA3" s="280"/>
      <c r="NB3" s="280"/>
      <c r="NC3" s="280"/>
      <c r="ND3" s="280"/>
      <c r="NE3" s="280"/>
      <c r="NF3" s="280"/>
      <c r="NG3" s="280"/>
      <c r="NH3" s="280"/>
      <c r="NI3" s="280"/>
      <c r="NJ3" s="280"/>
      <c r="NK3" s="280"/>
      <c r="NL3" s="280"/>
      <c r="NM3" s="280"/>
      <c r="NN3" s="280"/>
      <c r="NO3" s="280"/>
      <c r="NP3" s="280"/>
      <c r="NQ3" s="280"/>
      <c r="NR3" s="336"/>
      <c r="NS3" s="280"/>
      <c r="NT3" s="280"/>
      <c r="NU3" s="280"/>
      <c r="NV3" s="280"/>
      <c r="NW3" s="280"/>
      <c r="NX3" s="280"/>
      <c r="NY3" s="280"/>
      <c r="NZ3" s="280"/>
      <c r="OA3" s="280"/>
      <c r="OB3" s="280"/>
      <c r="OC3" s="280"/>
      <c r="OD3" s="280"/>
      <c r="OE3" s="280"/>
      <c r="OF3" s="280"/>
      <c r="OG3" s="280"/>
      <c r="OH3" s="280"/>
      <c r="OI3" s="280"/>
      <c r="OJ3" s="280"/>
      <c r="OK3" s="280"/>
      <c r="OL3" s="280"/>
      <c r="OM3" s="336"/>
      <c r="ON3" s="280"/>
      <c r="OO3" s="280"/>
      <c r="OP3" s="280"/>
      <c r="OQ3" s="280"/>
      <c r="OR3" s="280"/>
      <c r="OS3" s="280"/>
      <c r="OT3" s="280"/>
      <c r="OU3" s="280"/>
      <c r="OV3" s="280"/>
      <c r="OW3" s="280"/>
      <c r="OX3" s="280"/>
      <c r="OY3" s="280"/>
      <c r="OZ3" s="280"/>
      <c r="PA3" s="280"/>
      <c r="PB3" s="280"/>
      <c r="PC3" s="280"/>
      <c r="PD3" s="280"/>
      <c r="PE3" s="280"/>
      <c r="PF3" s="280"/>
      <c r="PG3" s="280"/>
      <c r="PH3" s="336"/>
      <c r="PI3" s="280"/>
      <c r="PJ3" s="280"/>
      <c r="PK3" s="280"/>
      <c r="PL3" s="280"/>
      <c r="PM3" s="280"/>
      <c r="PN3" s="280"/>
      <c r="PO3" s="280"/>
      <c r="PP3" s="280"/>
      <c r="PQ3" s="280"/>
      <c r="PR3" s="280"/>
      <c r="PS3" s="280"/>
      <c r="PT3" s="280"/>
      <c r="PU3" s="280"/>
      <c r="PV3" s="280"/>
      <c r="PW3" s="280"/>
      <c r="PX3" s="280"/>
      <c r="PY3" s="280"/>
      <c r="PZ3" s="280"/>
      <c r="QA3" s="280"/>
      <c r="QB3" s="280"/>
      <c r="QC3" s="336"/>
      <c r="QD3" s="280"/>
      <c r="QE3" s="280"/>
      <c r="QF3" s="280"/>
      <c r="QG3" s="280"/>
      <c r="QH3" s="280"/>
      <c r="QI3" s="280"/>
      <c r="QJ3" s="280"/>
      <c r="QK3" s="280"/>
      <c r="QL3" s="280"/>
      <c r="QM3" s="280"/>
      <c r="QN3" s="280"/>
      <c r="QO3" s="280"/>
      <c r="QP3" s="280"/>
      <c r="QQ3" s="280"/>
      <c r="QR3" s="280"/>
      <c r="QS3" s="280"/>
      <c r="QT3" s="280"/>
      <c r="QU3" s="280"/>
      <c r="QV3" s="280"/>
      <c r="QW3" s="280"/>
      <c r="QX3" s="336"/>
      <c r="QY3" s="280"/>
      <c r="QZ3" s="280"/>
      <c r="RA3" s="280"/>
      <c r="RB3" s="280"/>
      <c r="RC3" s="280"/>
      <c r="RD3" s="280"/>
      <c r="RE3" s="280"/>
      <c r="RF3" s="280"/>
      <c r="RG3" s="280"/>
      <c r="RH3" s="280"/>
      <c r="RI3" s="280"/>
      <c r="RJ3" s="280"/>
      <c r="RK3" s="280"/>
      <c r="RL3" s="280"/>
      <c r="RM3" s="280"/>
      <c r="RN3" s="280"/>
      <c r="RO3" s="280"/>
      <c r="RP3" s="280"/>
      <c r="RQ3" s="280"/>
      <c r="RR3" s="280"/>
      <c r="RS3" s="280"/>
      <c r="RT3" s="280"/>
      <c r="RU3" s="336"/>
      <c r="RV3" s="280"/>
      <c r="RW3" s="280"/>
      <c r="RX3" s="280"/>
      <c r="RY3" s="280"/>
      <c r="RZ3" s="280"/>
      <c r="SA3" s="280"/>
      <c r="SB3" s="280"/>
      <c r="SC3" s="280"/>
      <c r="SD3" s="280"/>
      <c r="SE3" s="280"/>
      <c r="SF3" s="280"/>
      <c r="SG3" s="280"/>
      <c r="SH3" s="280"/>
      <c r="SI3" s="280"/>
      <c r="SJ3" s="280"/>
      <c r="SK3" s="280"/>
      <c r="SL3" s="280"/>
      <c r="SM3" s="280"/>
      <c r="SN3" s="280"/>
      <c r="SO3" s="280"/>
      <c r="SP3" s="280"/>
      <c r="SQ3" s="336"/>
      <c r="SR3" s="280"/>
      <c r="SS3" s="336"/>
      <c r="ST3" s="280"/>
      <c r="SU3" s="280"/>
      <c r="SV3" s="280"/>
      <c r="SW3" s="280"/>
      <c r="SX3" s="280"/>
      <c r="SY3" s="280"/>
      <c r="SZ3" s="280"/>
      <c r="TA3" s="280"/>
      <c r="TB3" s="280"/>
      <c r="TC3" s="280"/>
      <c r="TD3" s="280"/>
      <c r="TE3" s="280"/>
      <c r="TF3" s="280"/>
      <c r="TG3" s="280"/>
      <c r="TH3" s="280"/>
      <c r="TI3" s="280"/>
      <c r="TJ3" s="280"/>
      <c r="TK3" s="280"/>
      <c r="TL3" s="280"/>
      <c r="TM3" s="280"/>
      <c r="TN3" s="336"/>
      <c r="TO3" s="280"/>
      <c r="TP3" s="280"/>
      <c r="TQ3" s="280"/>
      <c r="TR3" s="280"/>
      <c r="TS3" s="280"/>
      <c r="TT3" s="280"/>
      <c r="TU3" s="280"/>
      <c r="TV3" s="280"/>
      <c r="TW3" s="280"/>
      <c r="TX3" s="280"/>
      <c r="TY3" s="280"/>
      <c r="TZ3" s="280"/>
      <c r="UA3" s="280"/>
      <c r="UB3" s="280"/>
      <c r="UC3" s="280"/>
      <c r="UD3" s="280"/>
      <c r="UE3" s="280"/>
      <c r="UF3" s="280"/>
      <c r="UG3" s="280"/>
      <c r="UH3" s="280"/>
      <c r="UI3" s="336"/>
      <c r="UJ3" s="280"/>
      <c r="UK3" s="280"/>
      <c r="UL3" s="280"/>
      <c r="UM3" s="280"/>
      <c r="UN3" s="280"/>
      <c r="UO3" s="280"/>
      <c r="UP3" s="280"/>
      <c r="UQ3" s="280"/>
      <c r="UR3" s="280"/>
      <c r="US3" s="280"/>
      <c r="UT3" s="280"/>
      <c r="UU3" s="280"/>
      <c r="UV3" s="280"/>
      <c r="UW3" s="280"/>
      <c r="UX3" s="280"/>
      <c r="UY3" s="280"/>
      <c r="UZ3" s="280"/>
      <c r="VA3" s="280"/>
      <c r="VB3" s="280"/>
      <c r="VC3" s="280"/>
      <c r="VD3" s="336"/>
      <c r="VE3" s="280"/>
      <c r="VF3" s="280"/>
      <c r="VG3" s="280"/>
      <c r="VH3" s="280"/>
      <c r="VI3" s="280"/>
      <c r="VJ3" s="280"/>
      <c r="VK3" s="280"/>
      <c r="VL3" s="280"/>
      <c r="VM3" s="280"/>
      <c r="VN3" s="280"/>
      <c r="VO3" s="280"/>
      <c r="VP3" s="280"/>
      <c r="VQ3" s="280"/>
      <c r="VR3" s="280"/>
      <c r="VS3" s="280"/>
      <c r="VT3" s="280"/>
      <c r="VU3" s="280"/>
      <c r="VV3" s="280"/>
      <c r="VW3" s="280"/>
      <c r="VX3" s="280"/>
      <c r="VY3" s="336"/>
      <c r="VZ3" s="280"/>
      <c r="WA3" s="280"/>
      <c r="WB3" s="280"/>
      <c r="WC3" s="280"/>
      <c r="WD3" s="280"/>
      <c r="WE3" s="280"/>
      <c r="WF3" s="280"/>
      <c r="WG3" s="280"/>
      <c r="WH3" s="280"/>
      <c r="WI3" s="280"/>
      <c r="WJ3" s="280"/>
      <c r="WK3" s="280"/>
      <c r="WL3" s="280"/>
      <c r="WM3" s="280"/>
      <c r="WN3" s="280"/>
      <c r="WO3" s="280"/>
      <c r="WP3" s="280"/>
      <c r="WQ3" s="280"/>
      <c r="WR3" s="280"/>
      <c r="WS3" s="280"/>
      <c r="WT3" s="336"/>
      <c r="WU3" s="280"/>
      <c r="WV3" s="280"/>
      <c r="WW3" s="280"/>
      <c r="WX3" s="280"/>
      <c r="WY3" s="280"/>
      <c r="WZ3" s="280"/>
      <c r="XA3" s="280"/>
      <c r="XB3" s="280"/>
      <c r="XC3" s="280"/>
      <c r="XD3" s="280"/>
      <c r="XE3" s="280"/>
      <c r="XF3" s="280"/>
      <c r="XG3" s="280"/>
      <c r="XH3" s="280"/>
      <c r="XI3" s="280"/>
      <c r="XJ3" s="280"/>
      <c r="XK3" s="280"/>
      <c r="XL3" s="280"/>
      <c r="XM3" s="280"/>
      <c r="XN3" s="280"/>
      <c r="XO3" s="336"/>
      <c r="XP3" s="280"/>
      <c r="XQ3" s="280"/>
      <c r="XR3" s="280"/>
      <c r="XS3" s="280"/>
      <c r="XT3" s="280"/>
      <c r="XU3" s="280"/>
      <c r="XV3" s="280"/>
      <c r="XW3" s="280"/>
      <c r="XX3" s="280"/>
      <c r="XY3" s="280"/>
      <c r="XZ3" s="280"/>
      <c r="YA3" s="280"/>
      <c r="YB3" s="280"/>
      <c r="YC3" s="280"/>
      <c r="YD3" s="280"/>
      <c r="YE3" s="280"/>
      <c r="YF3" s="280"/>
      <c r="YG3" s="280"/>
      <c r="YH3" s="280"/>
      <c r="YI3" s="280"/>
      <c r="YJ3" s="336"/>
      <c r="YK3" s="280"/>
      <c r="YL3" s="280"/>
      <c r="YM3" s="280"/>
      <c r="YN3" s="280"/>
      <c r="YO3" s="280"/>
      <c r="YP3" s="280"/>
      <c r="YQ3" s="280"/>
      <c r="YR3" s="280"/>
      <c r="YS3" s="280"/>
      <c r="YT3" s="280"/>
      <c r="YU3" s="280"/>
      <c r="YV3" s="280"/>
      <c r="YW3" s="280"/>
      <c r="YX3" s="280"/>
      <c r="YY3" s="280"/>
      <c r="YZ3" s="280"/>
      <c r="ZA3" s="280"/>
      <c r="ZB3" s="280"/>
      <c r="ZC3" s="280"/>
      <c r="ZD3" s="280"/>
      <c r="ZE3" s="336"/>
      <c r="ZF3" s="280"/>
      <c r="ZG3" s="290"/>
      <c r="ZH3" s="290"/>
      <c r="ZI3" s="290"/>
      <c r="ZJ3" s="290"/>
      <c r="ZK3" s="290"/>
      <c r="ZL3" s="337"/>
      <c r="ZM3" s="290"/>
      <c r="ZN3" s="290"/>
      <c r="ZO3" s="290"/>
      <c r="ZP3" s="290"/>
      <c r="ZQ3" s="290"/>
      <c r="ZR3" s="290"/>
      <c r="ZS3" s="290"/>
      <c r="ZT3" s="290"/>
      <c r="ZU3" s="290"/>
      <c r="ZV3" s="290"/>
      <c r="ZW3" s="290"/>
      <c r="ZX3" s="290"/>
      <c r="ZY3" s="290"/>
      <c r="ZZ3" s="290"/>
      <c r="AAA3" s="337"/>
    </row>
    <row r="4" spans="1:704" s="217" customFormat="1" ht="105.75" customHeight="1" x14ac:dyDescent="0.25">
      <c r="A4" s="564" t="s">
        <v>0</v>
      </c>
      <c r="B4" s="566" t="s">
        <v>1</v>
      </c>
      <c r="C4" s="566" t="s">
        <v>2</v>
      </c>
      <c r="D4" s="566" t="s">
        <v>3</v>
      </c>
      <c r="E4" s="566" t="s">
        <v>4</v>
      </c>
      <c r="F4" s="566"/>
      <c r="G4" s="269" t="s">
        <v>5</v>
      </c>
      <c r="H4" s="269" t="s">
        <v>6</v>
      </c>
      <c r="I4" s="269" t="s">
        <v>7</v>
      </c>
      <c r="J4" s="269" t="s">
        <v>8</v>
      </c>
      <c r="K4" s="269" t="s">
        <v>9</v>
      </c>
      <c r="L4" s="269" t="s">
        <v>10</v>
      </c>
      <c r="M4" s="269" t="s">
        <v>11</v>
      </c>
      <c r="N4" s="269" t="s">
        <v>12</v>
      </c>
      <c r="O4" s="269" t="s">
        <v>13</v>
      </c>
      <c r="P4" s="269" t="s">
        <v>14</v>
      </c>
      <c r="Q4" s="568" t="s">
        <v>926</v>
      </c>
      <c r="R4" s="568"/>
      <c r="S4" s="568"/>
      <c r="T4" s="568"/>
      <c r="U4" s="568"/>
      <c r="V4" s="568"/>
      <c r="W4" s="568"/>
      <c r="X4" s="568"/>
      <c r="Y4" s="568"/>
      <c r="Z4" s="568"/>
      <c r="AA4" s="568"/>
      <c r="AB4" s="568"/>
      <c r="AC4" s="568"/>
      <c r="AD4" s="568" t="s">
        <v>16</v>
      </c>
      <c r="AE4" s="568"/>
      <c r="AF4" s="568"/>
      <c r="AG4" s="568"/>
      <c r="AH4" s="568"/>
      <c r="AI4" s="568"/>
      <c r="AJ4" s="568" t="s">
        <v>17</v>
      </c>
      <c r="AK4" s="568" t="s">
        <v>18</v>
      </c>
      <c r="AL4" s="568"/>
      <c r="AM4" s="568" t="s">
        <v>19</v>
      </c>
      <c r="AN4" s="568"/>
      <c r="AO4" s="568" t="s">
        <v>20</v>
      </c>
      <c r="AP4" s="568" t="s">
        <v>21</v>
      </c>
      <c r="AQ4" s="568"/>
      <c r="AR4" s="568"/>
      <c r="AS4" s="568"/>
      <c r="AT4" s="568"/>
      <c r="AU4" s="568"/>
      <c r="AV4" s="568"/>
      <c r="AW4" s="568" t="s">
        <v>22</v>
      </c>
      <c r="AX4" s="568"/>
      <c r="AY4" s="568"/>
      <c r="AZ4" s="568"/>
      <c r="BA4" s="568"/>
      <c r="BB4" s="568"/>
      <c r="BC4" s="568" t="s">
        <v>23</v>
      </c>
      <c r="BD4" s="573" t="s">
        <v>24</v>
      </c>
      <c r="BE4" s="573"/>
      <c r="BF4" s="566" t="s">
        <v>25</v>
      </c>
      <c r="BG4" s="566"/>
      <c r="BH4" s="566"/>
      <c r="BI4" s="566"/>
      <c r="BJ4" s="568" t="s">
        <v>927</v>
      </c>
      <c r="BK4" s="568"/>
      <c r="BL4" s="568"/>
      <c r="BM4" s="568"/>
      <c r="BN4" s="568"/>
      <c r="BO4" s="568"/>
      <c r="BP4" s="568"/>
      <c r="BQ4" s="568"/>
      <c r="BR4" s="568"/>
      <c r="BS4" s="568"/>
      <c r="BT4" s="568"/>
      <c r="BU4" s="568"/>
      <c r="BV4" s="568"/>
      <c r="BW4" s="568"/>
      <c r="BX4" s="568"/>
      <c r="BY4" s="568"/>
      <c r="BZ4" s="568"/>
      <c r="CA4" s="568"/>
      <c r="CB4" s="568"/>
      <c r="CC4" s="568"/>
      <c r="CD4" s="568"/>
      <c r="CE4" s="568"/>
      <c r="CF4" s="568"/>
      <c r="CG4" s="568"/>
      <c r="CH4" s="568"/>
      <c r="CI4" s="568"/>
      <c r="CJ4" s="568"/>
      <c r="CK4" s="568"/>
      <c r="CL4" s="568"/>
      <c r="CM4" s="568"/>
      <c r="CN4" s="568"/>
      <c r="CO4" s="568"/>
      <c r="CP4" s="568"/>
      <c r="CQ4" s="568"/>
      <c r="CR4" s="568"/>
      <c r="CS4" s="568"/>
      <c r="CT4" s="568"/>
      <c r="CU4" s="568"/>
      <c r="CV4" s="568"/>
      <c r="CW4" s="568" t="s">
        <v>27</v>
      </c>
      <c r="CX4" s="568"/>
      <c r="CY4" s="568"/>
      <c r="CZ4" s="577" t="s">
        <v>28</v>
      </c>
      <c r="DA4" s="577"/>
      <c r="DB4" s="568" t="s">
        <v>29</v>
      </c>
      <c r="DC4" s="568"/>
      <c r="DD4" s="568"/>
      <c r="DE4" s="568"/>
      <c r="DF4" s="568"/>
      <c r="DG4" s="568"/>
      <c r="DH4" s="577" t="s">
        <v>30</v>
      </c>
      <c r="DI4" s="568" t="s">
        <v>31</v>
      </c>
      <c r="DJ4" s="566" t="s">
        <v>32</v>
      </c>
      <c r="DK4" s="566" t="s">
        <v>33</v>
      </c>
      <c r="DL4" s="566"/>
      <c r="DM4" s="566"/>
      <c r="DN4" s="566"/>
      <c r="DO4" s="566"/>
      <c r="DP4" s="566"/>
      <c r="DQ4" s="566"/>
      <c r="DR4" s="566"/>
      <c r="DS4" s="566"/>
      <c r="DT4" s="566" t="s">
        <v>34</v>
      </c>
      <c r="DU4" s="566"/>
      <c r="DV4" s="566"/>
      <c r="DW4" s="566"/>
      <c r="DX4" s="566"/>
      <c r="DY4" s="566"/>
      <c r="DZ4" s="566"/>
      <c r="EA4" s="566" t="s">
        <v>35</v>
      </c>
      <c r="EB4" s="566"/>
      <c r="EC4" s="566"/>
      <c r="ED4" s="566"/>
      <c r="EE4" s="566"/>
      <c r="EF4" s="566"/>
      <c r="EG4" s="566" t="s">
        <v>36</v>
      </c>
      <c r="EH4" s="566"/>
      <c r="EI4" s="566"/>
      <c r="EJ4" s="566"/>
      <c r="EK4" s="566"/>
      <c r="EL4" s="566"/>
      <c r="EM4" s="566"/>
      <c r="EN4" s="568" t="s">
        <v>37</v>
      </c>
      <c r="EO4" s="568"/>
      <c r="EP4" s="568"/>
      <c r="EQ4" s="568"/>
      <c r="ER4" s="568"/>
      <c r="ES4" s="568"/>
      <c r="ET4" s="566" t="s">
        <v>38</v>
      </c>
      <c r="EU4" s="566"/>
      <c r="EV4" s="566"/>
      <c r="EW4" s="566"/>
      <c r="EX4" s="307" t="s">
        <v>39</v>
      </c>
      <c r="EY4" s="568" t="s">
        <v>40</v>
      </c>
      <c r="EZ4" s="568"/>
      <c r="FA4" s="568"/>
      <c r="FB4" s="568"/>
      <c r="FC4" s="568"/>
      <c r="FD4" s="568"/>
      <c r="FE4" s="568"/>
      <c r="FF4" s="568"/>
      <c r="FG4" s="568"/>
      <c r="FH4" s="568"/>
      <c r="FI4" s="568"/>
      <c r="FJ4" s="568"/>
      <c r="FK4" s="568"/>
      <c r="FL4" s="568"/>
      <c r="FM4" s="568"/>
      <c r="FN4" s="568"/>
      <c r="FO4" s="568"/>
      <c r="FP4" s="568"/>
      <c r="FQ4" s="568"/>
      <c r="FR4" s="568"/>
      <c r="FS4" s="568"/>
      <c r="FT4" s="568"/>
      <c r="FU4" s="568"/>
      <c r="FV4" s="568"/>
      <c r="FW4" s="568"/>
      <c r="FX4" s="568"/>
      <c r="FY4" s="568"/>
      <c r="FZ4" s="568"/>
      <c r="GA4" s="568"/>
      <c r="GB4" s="568"/>
      <c r="GC4" s="568"/>
      <c r="GD4" s="568"/>
      <c r="GE4" s="568"/>
      <c r="GF4" s="568"/>
      <c r="GG4" s="568"/>
      <c r="GH4" s="568"/>
      <c r="GI4" s="568"/>
      <c r="GJ4" s="568"/>
      <c r="GK4" s="568"/>
      <c r="GL4" s="568"/>
      <c r="GM4" s="568"/>
      <c r="GN4" s="568"/>
      <c r="GO4" s="568"/>
      <c r="GP4" s="568"/>
      <c r="GQ4" s="568"/>
      <c r="GR4" s="568"/>
      <c r="GS4" s="568"/>
      <c r="GT4" s="568"/>
      <c r="GU4" s="568"/>
      <c r="GV4" s="568"/>
      <c r="GW4" s="568"/>
      <c r="GX4" s="568"/>
      <c r="GY4" s="568"/>
      <c r="GZ4" s="568"/>
      <c r="HA4" s="568"/>
      <c r="HB4" s="568"/>
      <c r="HC4" s="568"/>
      <c r="HD4" s="568"/>
      <c r="HE4" s="568"/>
      <c r="HF4" s="568"/>
      <c r="HG4" s="568"/>
      <c r="HH4" s="568"/>
      <c r="HI4" s="568"/>
      <c r="HJ4" s="568"/>
      <c r="HK4" s="568"/>
      <c r="HL4" s="568"/>
      <c r="HM4" s="568"/>
      <c r="HN4" s="568"/>
      <c r="HO4" s="568"/>
      <c r="HP4" s="568"/>
      <c r="HQ4" s="568"/>
      <c r="HR4" s="568"/>
      <c r="HS4" s="568"/>
      <c r="HT4" s="568"/>
      <c r="HU4" s="568"/>
      <c r="HV4" s="568"/>
      <c r="HW4" s="568"/>
      <c r="HX4" s="568"/>
      <c r="HY4" s="568"/>
      <c r="HZ4" s="568"/>
      <c r="IA4" s="568"/>
      <c r="IB4" s="568"/>
      <c r="IC4" s="568"/>
      <c r="ID4" s="568"/>
      <c r="IE4" s="568"/>
      <c r="IF4" s="568"/>
      <c r="IG4" s="568"/>
      <c r="IH4" s="568"/>
      <c r="II4" s="568"/>
      <c r="IJ4" s="568"/>
      <c r="IK4" s="568"/>
      <c r="IL4" s="568"/>
      <c r="IM4" s="568"/>
      <c r="IN4" s="568"/>
      <c r="IO4" s="568"/>
      <c r="IP4" s="568"/>
      <c r="IQ4" s="568"/>
      <c r="IR4" s="568"/>
      <c r="IS4" s="568"/>
      <c r="IT4" s="568"/>
      <c r="IU4" s="568"/>
      <c r="IV4" s="568"/>
      <c r="IW4" s="568"/>
      <c r="IX4" s="568"/>
      <c r="IY4" s="568"/>
      <c r="IZ4" s="568"/>
      <c r="JA4" s="568"/>
      <c r="JB4" s="568"/>
      <c r="JC4" s="568"/>
      <c r="JD4" s="568"/>
      <c r="JE4" s="568"/>
      <c r="JF4" s="568"/>
      <c r="JG4" s="568"/>
      <c r="JH4" s="568"/>
      <c r="JI4" s="568"/>
      <c r="JJ4" s="568"/>
      <c r="JK4" s="568"/>
      <c r="JL4" s="568"/>
      <c r="JM4" s="568"/>
      <c r="JN4" s="568"/>
      <c r="JO4" s="568"/>
      <c r="JP4" s="568"/>
      <c r="JQ4" s="568"/>
      <c r="JR4" s="568"/>
      <c r="JS4" s="568"/>
      <c r="JT4" s="568"/>
      <c r="JU4" s="568"/>
      <c r="JV4" s="568"/>
      <c r="JW4" s="568"/>
      <c r="JX4" s="568"/>
      <c r="JY4" s="568"/>
      <c r="JZ4" s="568"/>
      <c r="KA4" s="568"/>
      <c r="KB4" s="568"/>
      <c r="KC4" s="568"/>
      <c r="KD4" s="568"/>
      <c r="KE4" s="568"/>
      <c r="KF4" s="568"/>
      <c r="KG4" s="568"/>
      <c r="KH4" s="568"/>
      <c r="KI4" s="568"/>
      <c r="KJ4" s="568"/>
      <c r="KK4" s="568"/>
      <c r="KL4" s="568"/>
      <c r="KM4" s="568"/>
      <c r="KN4" s="568"/>
      <c r="KO4" s="568"/>
      <c r="KP4" s="568"/>
      <c r="KQ4" s="568"/>
      <c r="KR4" s="568"/>
      <c r="KS4" s="568"/>
      <c r="KT4" s="568"/>
      <c r="KU4" s="568"/>
      <c r="KV4" s="568"/>
      <c r="KW4" s="568"/>
      <c r="KX4" s="568"/>
      <c r="KY4" s="568"/>
      <c r="KZ4" s="568"/>
      <c r="LA4" s="568"/>
      <c r="LB4" s="568"/>
      <c r="LC4" s="568"/>
      <c r="LD4" s="568"/>
      <c r="LE4" s="568"/>
      <c r="LF4" s="568"/>
      <c r="LG4" s="568"/>
      <c r="LH4" s="568"/>
      <c r="LI4" s="568"/>
      <c r="LJ4" s="568"/>
      <c r="LK4" s="568"/>
      <c r="LL4" s="568"/>
      <c r="LM4" s="568"/>
      <c r="LN4" s="568"/>
      <c r="LO4" s="568"/>
      <c r="LP4" s="568"/>
      <c r="LQ4" s="568"/>
      <c r="LR4" s="568"/>
      <c r="LS4" s="568"/>
      <c r="LT4" s="568"/>
      <c r="LU4" s="568"/>
      <c r="LV4" s="568"/>
      <c r="LW4" s="568"/>
      <c r="LX4" s="568"/>
      <c r="LY4" s="568"/>
      <c r="LZ4" s="568"/>
      <c r="MA4" s="568"/>
      <c r="MB4" s="568"/>
      <c r="MC4" s="568"/>
      <c r="MD4" s="568"/>
      <c r="ME4" s="568"/>
      <c r="MF4" s="568"/>
      <c r="MG4" s="568"/>
      <c r="MH4" s="568"/>
      <c r="MI4" s="568"/>
      <c r="MJ4" s="568"/>
      <c r="MK4" s="568"/>
      <c r="ML4" s="568"/>
      <c r="MM4" s="568"/>
      <c r="MN4" s="568"/>
      <c r="MO4" s="568"/>
      <c r="MP4" s="568"/>
      <c r="MQ4" s="568"/>
      <c r="MR4" s="568"/>
      <c r="MS4" s="568"/>
      <c r="MT4" s="568"/>
      <c r="MU4" s="568"/>
      <c r="MV4" s="568"/>
      <c r="MW4" s="568"/>
      <c r="MX4" s="568"/>
      <c r="MY4" s="568"/>
      <c r="MZ4" s="568"/>
      <c r="NA4" s="568"/>
      <c r="NB4" s="568"/>
      <c r="NC4" s="568"/>
      <c r="ND4" s="568"/>
      <c r="NE4" s="568"/>
      <c r="NF4" s="568"/>
      <c r="NG4" s="568"/>
      <c r="NH4" s="568"/>
      <c r="NI4" s="568"/>
      <c r="NJ4" s="568"/>
      <c r="NK4" s="568"/>
      <c r="NL4" s="568"/>
      <c r="NM4" s="568"/>
      <c r="NN4" s="568"/>
      <c r="NO4" s="568"/>
      <c r="NP4" s="568"/>
      <c r="NQ4" s="568"/>
      <c r="NR4" s="568"/>
      <c r="NS4" s="568"/>
      <c r="NT4" s="568"/>
      <c r="NU4" s="568"/>
      <c r="NV4" s="568"/>
      <c r="NW4" s="568"/>
      <c r="NX4" s="568"/>
      <c r="NY4" s="568"/>
      <c r="NZ4" s="568"/>
      <c r="OA4" s="568"/>
      <c r="OB4" s="568"/>
      <c r="OC4" s="568"/>
      <c r="OD4" s="568"/>
      <c r="OE4" s="568"/>
      <c r="OF4" s="568"/>
      <c r="OG4" s="568"/>
      <c r="OH4" s="568"/>
      <c r="OI4" s="568"/>
      <c r="OJ4" s="568"/>
      <c r="OK4" s="568"/>
      <c r="OL4" s="568"/>
      <c r="OM4" s="568"/>
      <c r="ON4" s="568"/>
      <c r="OO4" s="568"/>
      <c r="OP4" s="568"/>
      <c r="OQ4" s="568"/>
      <c r="OR4" s="568"/>
      <c r="OS4" s="568"/>
      <c r="OT4" s="568"/>
      <c r="OU4" s="568"/>
      <c r="OV4" s="568"/>
      <c r="OW4" s="568"/>
      <c r="OX4" s="568"/>
      <c r="OY4" s="568"/>
      <c r="OZ4" s="568"/>
      <c r="PA4" s="568"/>
      <c r="PB4" s="568"/>
      <c r="PC4" s="568"/>
      <c r="PD4" s="568"/>
      <c r="PE4" s="568"/>
      <c r="PF4" s="568"/>
      <c r="PG4" s="568"/>
      <c r="PH4" s="568"/>
      <c r="PI4" s="568"/>
      <c r="PJ4" s="568"/>
      <c r="PK4" s="568"/>
      <c r="PL4" s="568"/>
      <c r="PM4" s="568"/>
      <c r="PN4" s="568"/>
      <c r="PO4" s="568"/>
      <c r="PP4" s="568"/>
      <c r="PQ4" s="568"/>
      <c r="PR4" s="568"/>
      <c r="PS4" s="568"/>
      <c r="PT4" s="568"/>
      <c r="PU4" s="568"/>
      <c r="PV4" s="568"/>
      <c r="PW4" s="568"/>
      <c r="PX4" s="568"/>
      <c r="PY4" s="568"/>
      <c r="PZ4" s="568"/>
      <c r="QA4" s="568"/>
      <c r="QB4" s="568"/>
      <c r="QC4" s="568"/>
      <c r="QD4" s="568"/>
      <c r="QE4" s="568"/>
      <c r="QF4" s="568"/>
      <c r="QG4" s="568"/>
      <c r="QH4" s="568"/>
      <c r="QI4" s="568"/>
      <c r="QJ4" s="568"/>
      <c r="QK4" s="568"/>
      <c r="QL4" s="568"/>
      <c r="QM4" s="568"/>
      <c r="QN4" s="568"/>
      <c r="QO4" s="568"/>
      <c r="QP4" s="568"/>
      <c r="QQ4" s="568"/>
      <c r="QR4" s="568"/>
      <c r="QS4" s="568"/>
      <c r="QT4" s="568"/>
      <c r="QU4" s="568"/>
      <c r="QV4" s="568"/>
      <c r="QW4" s="568"/>
      <c r="QX4" s="568"/>
      <c r="QY4" s="568"/>
      <c r="QZ4" s="568"/>
      <c r="RA4" s="568"/>
      <c r="RB4" s="568"/>
      <c r="RC4" s="568"/>
      <c r="RD4" s="568"/>
      <c r="RE4" s="568"/>
      <c r="RF4" s="568"/>
      <c r="RG4" s="568"/>
      <c r="RH4" s="568"/>
      <c r="RI4" s="568"/>
      <c r="RJ4" s="568"/>
      <c r="RK4" s="568"/>
      <c r="RL4" s="568"/>
      <c r="RM4" s="568"/>
      <c r="RN4" s="568"/>
      <c r="RO4" s="568"/>
      <c r="RP4" s="568"/>
      <c r="RQ4" s="568"/>
      <c r="RR4" s="568"/>
      <c r="RS4" s="568"/>
      <c r="RT4" s="568"/>
      <c r="RU4" s="568"/>
      <c r="RV4" s="568"/>
      <c r="RW4" s="568"/>
      <c r="RX4" s="568"/>
      <c r="RY4" s="568"/>
      <c r="RZ4" s="568"/>
      <c r="SA4" s="568"/>
      <c r="SB4" s="568"/>
      <c r="SC4" s="568"/>
      <c r="SD4" s="568"/>
      <c r="SE4" s="568"/>
      <c r="SF4" s="568"/>
      <c r="SG4" s="568"/>
      <c r="SH4" s="568"/>
      <c r="SI4" s="568"/>
      <c r="SJ4" s="568"/>
      <c r="SK4" s="568"/>
      <c r="SL4" s="568"/>
      <c r="SM4" s="568"/>
      <c r="SN4" s="568"/>
      <c r="SO4" s="568"/>
      <c r="SP4" s="568"/>
      <c r="SQ4" s="568"/>
      <c r="SR4" s="568"/>
      <c r="SS4" s="568"/>
      <c r="ST4" s="568"/>
      <c r="SU4" s="568"/>
      <c r="SV4" s="568"/>
      <c r="SW4" s="568"/>
      <c r="SX4" s="568"/>
      <c r="SY4" s="568"/>
      <c r="SZ4" s="568"/>
      <c r="TA4" s="568"/>
      <c r="TB4" s="568"/>
      <c r="TC4" s="568"/>
      <c r="TD4" s="568"/>
      <c r="TE4" s="568"/>
      <c r="TF4" s="568"/>
      <c r="TG4" s="568"/>
      <c r="TH4" s="568"/>
      <c r="TI4" s="568"/>
      <c r="TJ4" s="568"/>
      <c r="TK4" s="568"/>
      <c r="TL4" s="568"/>
      <c r="TM4" s="568"/>
      <c r="TN4" s="568"/>
      <c r="TO4" s="568"/>
      <c r="TP4" s="568"/>
      <c r="TQ4" s="568"/>
      <c r="TR4" s="568"/>
      <c r="TS4" s="568"/>
      <c r="TT4" s="568"/>
      <c r="TU4" s="568"/>
      <c r="TV4" s="568"/>
      <c r="TW4" s="568"/>
      <c r="TX4" s="568"/>
      <c r="TY4" s="568"/>
      <c r="TZ4" s="568"/>
      <c r="UA4" s="568"/>
      <c r="UB4" s="568"/>
      <c r="UC4" s="568"/>
      <c r="UD4" s="568"/>
      <c r="UE4" s="568"/>
      <c r="UF4" s="568"/>
      <c r="UG4" s="568"/>
      <c r="UH4" s="568"/>
      <c r="UI4" s="568"/>
      <c r="UJ4" s="568"/>
      <c r="UK4" s="568"/>
      <c r="UL4" s="568"/>
      <c r="UM4" s="568"/>
      <c r="UN4" s="568"/>
      <c r="UO4" s="568"/>
      <c r="UP4" s="568"/>
      <c r="UQ4" s="568"/>
      <c r="UR4" s="568"/>
      <c r="US4" s="568"/>
      <c r="UT4" s="568"/>
      <c r="UU4" s="568"/>
      <c r="UV4" s="568"/>
      <c r="UW4" s="568"/>
      <c r="UX4" s="568"/>
      <c r="UY4" s="568"/>
      <c r="UZ4" s="568"/>
      <c r="VA4" s="568"/>
      <c r="VB4" s="568"/>
      <c r="VC4" s="568"/>
      <c r="VD4" s="568"/>
      <c r="VE4" s="568"/>
      <c r="VF4" s="568"/>
      <c r="VG4" s="568"/>
      <c r="VH4" s="568"/>
      <c r="VI4" s="568"/>
      <c r="VJ4" s="568"/>
      <c r="VK4" s="568"/>
      <c r="VL4" s="568"/>
      <c r="VM4" s="568"/>
      <c r="VN4" s="568"/>
      <c r="VO4" s="568"/>
      <c r="VP4" s="568"/>
      <c r="VQ4" s="568"/>
      <c r="VR4" s="568"/>
      <c r="VS4" s="568"/>
      <c r="VT4" s="568"/>
      <c r="VU4" s="568"/>
      <c r="VV4" s="568"/>
      <c r="VW4" s="568"/>
      <c r="VX4" s="568"/>
      <c r="VY4" s="568"/>
      <c r="VZ4" s="568"/>
      <c r="WA4" s="568"/>
      <c r="WB4" s="568"/>
      <c r="WC4" s="568"/>
      <c r="WD4" s="568"/>
      <c r="WE4" s="568"/>
      <c r="WF4" s="568"/>
      <c r="WG4" s="568"/>
      <c r="WH4" s="568"/>
      <c r="WI4" s="568"/>
      <c r="WJ4" s="568"/>
      <c r="WK4" s="568"/>
      <c r="WL4" s="568"/>
      <c r="WM4" s="568"/>
      <c r="WN4" s="568"/>
      <c r="WO4" s="568"/>
      <c r="WP4" s="568"/>
      <c r="WQ4" s="568"/>
      <c r="WR4" s="568"/>
      <c r="WS4" s="568"/>
      <c r="WT4" s="568"/>
      <c r="WU4" s="568"/>
      <c r="WV4" s="568"/>
      <c r="WW4" s="568"/>
      <c r="WX4" s="568"/>
      <c r="WY4" s="568"/>
      <c r="WZ4" s="568"/>
      <c r="XA4" s="568"/>
      <c r="XB4" s="568"/>
      <c r="XC4" s="568"/>
      <c r="XD4" s="568"/>
      <c r="XE4" s="568"/>
      <c r="XF4" s="568"/>
      <c r="XG4" s="568"/>
      <c r="XH4" s="568"/>
      <c r="XI4" s="568"/>
      <c r="XJ4" s="568"/>
      <c r="XK4" s="568"/>
      <c r="XL4" s="568"/>
      <c r="XM4" s="568"/>
      <c r="XN4" s="568"/>
      <c r="XO4" s="568"/>
      <c r="XP4" s="568"/>
      <c r="XQ4" s="568"/>
      <c r="XR4" s="568"/>
      <c r="XS4" s="568"/>
      <c r="XT4" s="568"/>
      <c r="XU4" s="568"/>
      <c r="XV4" s="568"/>
      <c r="XW4" s="568"/>
      <c r="XX4" s="568"/>
      <c r="XY4" s="568"/>
      <c r="XZ4" s="568"/>
      <c r="YA4" s="568"/>
      <c r="YB4" s="568"/>
      <c r="YC4" s="568"/>
      <c r="YD4" s="568"/>
      <c r="YE4" s="568"/>
      <c r="YF4" s="568"/>
      <c r="YG4" s="568"/>
      <c r="YH4" s="568"/>
      <c r="YI4" s="568"/>
      <c r="YJ4" s="568"/>
      <c r="YK4" s="568"/>
      <c r="YL4" s="568"/>
      <c r="YM4" s="568"/>
      <c r="YN4" s="568"/>
      <c r="YO4" s="568"/>
      <c r="YP4" s="568"/>
      <c r="YQ4" s="568"/>
      <c r="YR4" s="568"/>
      <c r="YS4" s="568"/>
      <c r="YT4" s="568"/>
      <c r="YU4" s="568"/>
      <c r="YV4" s="568"/>
      <c r="YW4" s="568"/>
      <c r="YX4" s="568"/>
      <c r="YY4" s="568"/>
      <c r="YZ4" s="568"/>
      <c r="ZA4" s="568"/>
      <c r="ZB4" s="568"/>
      <c r="ZC4" s="568"/>
      <c r="ZD4" s="568"/>
      <c r="ZE4" s="568"/>
      <c r="ZF4" s="568"/>
      <c r="ZG4" s="568"/>
      <c r="ZH4" s="568"/>
      <c r="ZI4" s="568"/>
      <c r="ZJ4" s="568"/>
      <c r="ZK4" s="568"/>
      <c r="ZL4" s="568"/>
      <c r="ZM4" s="568"/>
      <c r="ZN4" s="568"/>
      <c r="ZO4" s="568"/>
      <c r="ZP4" s="568"/>
      <c r="ZQ4" s="568"/>
      <c r="ZR4" s="568"/>
      <c r="ZS4" s="568"/>
      <c r="ZT4" s="568"/>
      <c r="ZU4" s="568"/>
      <c r="ZV4" s="568"/>
      <c r="ZW4" s="568"/>
      <c r="ZX4" s="568"/>
      <c r="ZY4" s="568"/>
      <c r="ZZ4" s="568"/>
      <c r="AAA4" s="585"/>
      <c r="AAB4" s="452"/>
    </row>
    <row r="5" spans="1:704" s="218" customFormat="1" ht="15" customHeight="1" x14ac:dyDescent="0.25">
      <c r="A5" s="565"/>
      <c r="B5" s="567"/>
      <c r="C5" s="567"/>
      <c r="D5" s="567"/>
      <c r="E5" s="569" t="s">
        <v>42</v>
      </c>
      <c r="F5" s="569" t="s">
        <v>43</v>
      </c>
      <c r="G5" s="569" t="s">
        <v>44</v>
      </c>
      <c r="H5" s="569" t="s">
        <v>45</v>
      </c>
      <c r="I5" s="569" t="s">
        <v>46</v>
      </c>
      <c r="J5" s="569" t="s">
        <v>47</v>
      </c>
      <c r="K5" s="570" t="s">
        <v>48</v>
      </c>
      <c r="L5" s="569" t="s">
        <v>49</v>
      </c>
      <c r="M5" s="571" t="s">
        <v>48</v>
      </c>
      <c r="N5" s="569" t="s">
        <v>50</v>
      </c>
      <c r="O5" s="569" t="s">
        <v>51</v>
      </c>
      <c r="P5" s="569" t="s">
        <v>52</v>
      </c>
      <c r="Q5" s="572" t="s">
        <v>53</v>
      </c>
      <c r="R5" s="572" t="s">
        <v>928</v>
      </c>
      <c r="S5" s="572"/>
      <c r="T5" s="572"/>
      <c r="U5" s="572"/>
      <c r="V5" s="572"/>
      <c r="W5" s="572"/>
      <c r="X5" s="572"/>
      <c r="Y5" s="572"/>
      <c r="Z5" s="572"/>
      <c r="AA5" s="572"/>
      <c r="AB5" s="572"/>
      <c r="AC5" s="572"/>
      <c r="AD5" s="572" t="s">
        <v>53</v>
      </c>
      <c r="AE5" s="575" t="s">
        <v>929</v>
      </c>
      <c r="AF5" s="575" t="s">
        <v>55</v>
      </c>
      <c r="AG5" s="575" t="s">
        <v>56</v>
      </c>
      <c r="AH5" s="575" t="s">
        <v>57</v>
      </c>
      <c r="AI5" s="575" t="s">
        <v>58</v>
      </c>
      <c r="AJ5" s="572"/>
      <c r="AK5" s="580" t="s">
        <v>59</v>
      </c>
      <c r="AL5" s="580" t="s">
        <v>60</v>
      </c>
      <c r="AM5" s="580" t="s">
        <v>61</v>
      </c>
      <c r="AN5" s="580" t="s">
        <v>62</v>
      </c>
      <c r="AO5" s="572"/>
      <c r="AP5" s="572"/>
      <c r="AQ5" s="572"/>
      <c r="AR5" s="572"/>
      <c r="AS5" s="572"/>
      <c r="AT5" s="572"/>
      <c r="AU5" s="572"/>
      <c r="AV5" s="572"/>
      <c r="AW5" s="572"/>
      <c r="AX5" s="572"/>
      <c r="AY5" s="572"/>
      <c r="AZ5" s="572"/>
      <c r="BA5" s="572"/>
      <c r="BB5" s="572"/>
      <c r="BC5" s="572"/>
      <c r="BD5" s="574"/>
      <c r="BE5" s="574"/>
      <c r="BF5" s="569" t="s">
        <v>63</v>
      </c>
      <c r="BG5" s="569"/>
      <c r="BH5" s="569" t="s">
        <v>64</v>
      </c>
      <c r="BI5" s="569"/>
      <c r="BJ5" s="575" t="s">
        <v>65</v>
      </c>
      <c r="BK5" s="575" t="s">
        <v>66</v>
      </c>
      <c r="BL5" s="575" t="s">
        <v>67</v>
      </c>
      <c r="BM5" s="575" t="s">
        <v>930</v>
      </c>
      <c r="BN5" s="575"/>
      <c r="BO5" s="575"/>
      <c r="BP5" s="575"/>
      <c r="BQ5" s="575"/>
      <c r="BR5" s="575"/>
      <c r="BS5" s="575"/>
      <c r="BT5" s="575"/>
      <c r="BU5" s="575"/>
      <c r="BV5" s="575"/>
      <c r="BW5" s="575"/>
      <c r="BX5" s="575"/>
      <c r="BY5" s="575"/>
      <c r="BZ5" s="575"/>
      <c r="CA5" s="575"/>
      <c r="CB5" s="575"/>
      <c r="CC5" s="575"/>
      <c r="CD5" s="575"/>
      <c r="CE5" s="575"/>
      <c r="CF5" s="575"/>
      <c r="CG5" s="575"/>
      <c r="CH5" s="575"/>
      <c r="CI5" s="575"/>
      <c r="CJ5" s="575"/>
      <c r="CK5" s="575"/>
      <c r="CL5" s="575"/>
      <c r="CM5" s="575"/>
      <c r="CN5" s="575"/>
      <c r="CO5" s="575"/>
      <c r="CP5" s="575"/>
      <c r="CQ5" s="575"/>
      <c r="CR5" s="575"/>
      <c r="CS5" s="575"/>
      <c r="CT5" s="575"/>
      <c r="CU5" s="575"/>
      <c r="CV5" s="575"/>
      <c r="CW5" s="575" t="s">
        <v>65</v>
      </c>
      <c r="CX5" s="575" t="s">
        <v>66</v>
      </c>
      <c r="CY5" s="575" t="s">
        <v>67</v>
      </c>
      <c r="CZ5" s="571" t="s">
        <v>68</v>
      </c>
      <c r="DA5" s="571" t="s">
        <v>69</v>
      </c>
      <c r="DB5" s="575" t="s">
        <v>70</v>
      </c>
      <c r="DC5" s="575"/>
      <c r="DD5" s="575"/>
      <c r="DE5" s="575" t="s">
        <v>71</v>
      </c>
      <c r="DF5" s="575" t="s">
        <v>72</v>
      </c>
      <c r="DG5" s="575" t="s">
        <v>73</v>
      </c>
      <c r="DH5" s="578"/>
      <c r="DI5" s="572"/>
      <c r="DJ5" s="567"/>
      <c r="DK5" s="567"/>
      <c r="DL5" s="567"/>
      <c r="DM5" s="567"/>
      <c r="DN5" s="567"/>
      <c r="DO5" s="567"/>
      <c r="DP5" s="567"/>
      <c r="DQ5" s="567"/>
      <c r="DR5" s="567"/>
      <c r="DS5" s="567"/>
      <c r="DT5" s="567"/>
      <c r="DU5" s="567"/>
      <c r="DV5" s="567"/>
      <c r="DW5" s="567"/>
      <c r="DX5" s="567"/>
      <c r="DY5" s="567"/>
      <c r="DZ5" s="567"/>
      <c r="EA5" s="576" t="s">
        <v>74</v>
      </c>
      <c r="EB5" s="576" t="s">
        <v>75</v>
      </c>
      <c r="EC5" s="576" t="s">
        <v>76</v>
      </c>
      <c r="ED5" s="576" t="s">
        <v>77</v>
      </c>
      <c r="EE5" s="576" t="s">
        <v>78</v>
      </c>
      <c r="EF5" s="576" t="s">
        <v>79</v>
      </c>
      <c r="EG5" s="575" t="s">
        <v>80</v>
      </c>
      <c r="EH5" s="575" t="s">
        <v>81</v>
      </c>
      <c r="EI5" s="575" t="s">
        <v>82</v>
      </c>
      <c r="EJ5" s="575" t="s">
        <v>83</v>
      </c>
      <c r="EK5" s="575" t="s">
        <v>84</v>
      </c>
      <c r="EL5" s="575" t="s">
        <v>85</v>
      </c>
      <c r="EM5" s="569" t="s">
        <v>86</v>
      </c>
      <c r="EN5" s="572"/>
      <c r="EO5" s="572"/>
      <c r="EP5" s="572"/>
      <c r="EQ5" s="572"/>
      <c r="ER5" s="572"/>
      <c r="ES5" s="572"/>
      <c r="ET5" s="582" t="s">
        <v>87</v>
      </c>
      <c r="EU5" s="582"/>
      <c r="EV5" s="580" t="s">
        <v>88</v>
      </c>
      <c r="EW5" s="580"/>
      <c r="EX5" s="575" t="s">
        <v>53</v>
      </c>
      <c r="EY5" s="583" t="s">
        <v>89</v>
      </c>
      <c r="EZ5" s="583" t="s">
        <v>90</v>
      </c>
      <c r="FA5" s="583"/>
      <c r="FB5" s="572" t="s">
        <v>91</v>
      </c>
      <c r="FC5" s="572"/>
      <c r="FD5" s="572"/>
      <c r="FE5" s="572"/>
      <c r="FF5" s="572"/>
      <c r="FG5" s="572"/>
      <c r="FH5" s="572"/>
      <c r="FI5" s="572"/>
      <c r="FJ5" s="572" t="s">
        <v>92</v>
      </c>
      <c r="FK5" s="572"/>
      <c r="FL5" s="572"/>
      <c r="FM5" s="572"/>
      <c r="FN5" s="572"/>
      <c r="FO5" s="572"/>
      <c r="FP5" s="572"/>
      <c r="FQ5" s="572"/>
      <c r="FR5" s="572"/>
      <c r="FS5" s="572"/>
      <c r="FT5" s="572"/>
      <c r="FU5" s="572"/>
      <c r="FV5" s="572"/>
      <c r="FW5" s="572"/>
      <c r="FX5" s="572"/>
      <c r="FY5" s="572"/>
      <c r="FZ5" s="572"/>
      <c r="GA5" s="572"/>
      <c r="GB5" s="572"/>
      <c r="GC5" s="572"/>
      <c r="GD5" s="572"/>
      <c r="GE5" s="572"/>
      <c r="GF5" s="572"/>
      <c r="GG5" s="572"/>
      <c r="GH5" s="572"/>
      <c r="GI5" s="572"/>
      <c r="GJ5" s="572"/>
      <c r="GK5" s="572"/>
      <c r="GL5" s="572"/>
      <c r="GM5" s="572"/>
      <c r="GN5" s="572"/>
      <c r="GO5" s="572"/>
      <c r="GP5" s="572"/>
      <c r="GQ5" s="572"/>
      <c r="GR5" s="572"/>
      <c r="GS5" s="572"/>
      <c r="GT5" s="572"/>
      <c r="GU5" s="572"/>
      <c r="GV5" s="572"/>
      <c r="GW5" s="572"/>
      <c r="GX5" s="572"/>
      <c r="GY5" s="572"/>
      <c r="GZ5" s="572"/>
      <c r="HA5" s="572"/>
      <c r="HB5" s="572"/>
      <c r="HC5" s="572"/>
      <c r="HD5" s="572"/>
      <c r="HE5" s="572"/>
      <c r="HF5" s="572"/>
      <c r="HG5" s="572"/>
      <c r="HH5" s="572"/>
      <c r="HI5" s="572"/>
      <c r="HJ5" s="572"/>
      <c r="HK5" s="572"/>
      <c r="HL5" s="572"/>
      <c r="HM5" s="572"/>
      <c r="HN5" s="572"/>
      <c r="HO5" s="572"/>
      <c r="HP5" s="572"/>
      <c r="HQ5" s="572"/>
      <c r="HR5" s="572"/>
      <c r="HS5" s="572"/>
      <c r="HT5" s="572"/>
      <c r="HU5" s="572"/>
      <c r="HV5" s="572"/>
      <c r="HW5" s="572"/>
      <c r="HX5" s="572"/>
      <c r="HY5" s="572"/>
      <c r="HZ5" s="572"/>
      <c r="IA5" s="572"/>
      <c r="IB5" s="572"/>
      <c r="IC5" s="572"/>
      <c r="ID5" s="572"/>
      <c r="IE5" s="572"/>
      <c r="IF5" s="572"/>
      <c r="IG5" s="572"/>
      <c r="IH5" s="572"/>
      <c r="II5" s="572"/>
      <c r="IJ5" s="572"/>
      <c r="IK5" s="572"/>
      <c r="IL5" s="572"/>
      <c r="IM5" s="572"/>
      <c r="IN5" s="572"/>
      <c r="IO5" s="572"/>
      <c r="IP5" s="572"/>
      <c r="IQ5" s="572"/>
      <c r="IR5" s="572"/>
      <c r="IS5" s="572"/>
      <c r="IT5" s="572"/>
      <c r="IU5" s="572"/>
      <c r="IV5" s="572"/>
      <c r="IW5" s="572"/>
      <c r="IX5" s="572"/>
      <c r="IY5" s="572"/>
      <c r="IZ5" s="572"/>
      <c r="JA5" s="572"/>
      <c r="JB5" s="572"/>
      <c r="JC5" s="572"/>
      <c r="JD5" s="572"/>
      <c r="JE5" s="572"/>
      <c r="JF5" s="572"/>
      <c r="JG5" s="572"/>
      <c r="JH5" s="572"/>
      <c r="JI5" s="572"/>
      <c r="JJ5" s="572"/>
      <c r="JK5" s="572"/>
      <c r="JL5" s="572"/>
      <c r="JM5" s="572"/>
      <c r="JN5" s="572"/>
      <c r="JO5" s="572"/>
      <c r="JP5" s="572"/>
      <c r="JQ5" s="572"/>
      <c r="JR5" s="572"/>
      <c r="JS5" s="572"/>
      <c r="JT5" s="572"/>
      <c r="JU5" s="572"/>
      <c r="JV5" s="572"/>
      <c r="JW5" s="572"/>
      <c r="JX5" s="572"/>
      <c r="JY5" s="572"/>
      <c r="JZ5" s="572"/>
      <c r="KA5" s="572"/>
      <c r="KB5" s="572"/>
      <c r="KC5" s="572"/>
      <c r="KD5" s="572"/>
      <c r="KE5" s="572"/>
      <c r="KF5" s="572"/>
      <c r="KG5" s="572"/>
      <c r="KH5" s="572"/>
      <c r="KI5" s="572"/>
      <c r="KJ5" s="572"/>
      <c r="KK5" s="572"/>
      <c r="KL5" s="572"/>
      <c r="KM5" s="572"/>
      <c r="KN5" s="572"/>
      <c r="KO5" s="572"/>
      <c r="KP5" s="572"/>
      <c r="KQ5" s="572"/>
      <c r="KR5" s="572"/>
      <c r="KS5" s="572"/>
      <c r="KT5" s="572"/>
      <c r="KU5" s="572"/>
      <c r="KV5" s="572"/>
      <c r="KW5" s="572"/>
      <c r="KX5" s="572"/>
      <c r="KY5" s="572"/>
      <c r="KZ5" s="572"/>
      <c r="LA5" s="572"/>
      <c r="LB5" s="572"/>
      <c r="LC5" s="572"/>
      <c r="LD5" s="572"/>
      <c r="LE5" s="572"/>
      <c r="LF5" s="572"/>
      <c r="LG5" s="572"/>
      <c r="LH5" s="572"/>
      <c r="LI5" s="572"/>
      <c r="LJ5" s="572"/>
      <c r="LK5" s="572"/>
      <c r="LL5" s="572"/>
      <c r="LM5" s="572"/>
      <c r="LN5" s="572"/>
      <c r="LO5" s="572"/>
      <c r="LP5" s="572"/>
      <c r="LQ5" s="572"/>
      <c r="LR5" s="572"/>
      <c r="LS5" s="572"/>
      <c r="LT5" s="572"/>
      <c r="LU5" s="572"/>
      <c r="LV5" s="572"/>
      <c r="LW5" s="572"/>
      <c r="LX5" s="572"/>
      <c r="LY5" s="572"/>
      <c r="LZ5" s="572"/>
      <c r="MA5" s="572"/>
      <c r="MB5" s="572"/>
      <c r="MC5" s="572"/>
      <c r="MD5" s="572"/>
      <c r="ME5" s="572"/>
      <c r="MF5" s="572"/>
      <c r="MG5" s="572"/>
      <c r="MH5" s="572"/>
      <c r="MI5" s="572"/>
      <c r="MJ5" s="572"/>
      <c r="MK5" s="572"/>
      <c r="ML5" s="572"/>
      <c r="MM5" s="572"/>
      <c r="MN5" s="572"/>
      <c r="MO5" s="572"/>
      <c r="MP5" s="572"/>
      <c r="MQ5" s="572"/>
      <c r="MR5" s="572"/>
      <c r="MS5" s="572"/>
      <c r="MT5" s="572"/>
      <c r="MU5" s="572"/>
      <c r="MV5" s="572"/>
      <c r="MW5" s="572"/>
      <c r="MX5" s="572"/>
      <c r="MY5" s="572"/>
      <c r="MZ5" s="572"/>
      <c r="NA5" s="572"/>
      <c r="NB5" s="572"/>
      <c r="NC5" s="572"/>
      <c r="ND5" s="572"/>
      <c r="NE5" s="572"/>
      <c r="NF5" s="572"/>
      <c r="NG5" s="572"/>
      <c r="NH5" s="572"/>
      <c r="NI5" s="572"/>
      <c r="NJ5" s="572"/>
      <c r="NK5" s="572"/>
      <c r="NL5" s="572"/>
      <c r="NM5" s="572"/>
      <c r="NN5" s="572"/>
      <c r="NO5" s="572"/>
      <c r="NP5" s="572"/>
      <c r="NQ5" s="572"/>
      <c r="NR5" s="572"/>
      <c r="NS5" s="572"/>
      <c r="NT5" s="572"/>
      <c r="NU5" s="572"/>
      <c r="NV5" s="572"/>
      <c r="NW5" s="572"/>
      <c r="NX5" s="572"/>
      <c r="NY5" s="572"/>
      <c r="NZ5" s="572"/>
      <c r="OA5" s="572"/>
      <c r="OB5" s="572"/>
      <c r="OC5" s="572"/>
      <c r="OD5" s="572"/>
      <c r="OE5" s="572"/>
      <c r="OF5" s="572"/>
      <c r="OG5" s="572"/>
      <c r="OH5" s="572"/>
      <c r="OI5" s="572"/>
      <c r="OJ5" s="572"/>
      <c r="OK5" s="572"/>
      <c r="OL5" s="572"/>
      <c r="OM5" s="572"/>
      <c r="ON5" s="572"/>
      <c r="OO5" s="572"/>
      <c r="OP5" s="572"/>
      <c r="OQ5" s="572"/>
      <c r="OR5" s="572"/>
      <c r="OS5" s="572"/>
      <c r="OT5" s="572"/>
      <c r="OU5" s="572"/>
      <c r="OV5" s="572"/>
      <c r="OW5" s="572"/>
      <c r="OX5" s="572"/>
      <c r="OY5" s="572"/>
      <c r="OZ5" s="572"/>
      <c r="PA5" s="572"/>
      <c r="PB5" s="572"/>
      <c r="PC5" s="572"/>
      <c r="PD5" s="572"/>
      <c r="PE5" s="572"/>
      <c r="PF5" s="572"/>
      <c r="PG5" s="572"/>
      <c r="PH5" s="572"/>
      <c r="PI5" s="572"/>
      <c r="PJ5" s="572"/>
      <c r="PK5" s="572"/>
      <c r="PL5" s="572"/>
      <c r="PM5" s="572"/>
      <c r="PN5" s="572"/>
      <c r="PO5" s="572"/>
      <c r="PP5" s="572"/>
      <c r="PQ5" s="572"/>
      <c r="PR5" s="572"/>
      <c r="PS5" s="572"/>
      <c r="PT5" s="572"/>
      <c r="PU5" s="572"/>
      <c r="PV5" s="572"/>
      <c r="PW5" s="572"/>
      <c r="PX5" s="572"/>
      <c r="PY5" s="572"/>
      <c r="PZ5" s="572"/>
      <c r="QA5" s="572"/>
      <c r="QB5" s="572"/>
      <c r="QC5" s="572"/>
      <c r="QD5" s="572"/>
      <c r="QE5" s="572"/>
      <c r="QF5" s="572"/>
      <c r="QG5" s="572"/>
      <c r="QH5" s="572"/>
      <c r="QI5" s="572"/>
      <c r="QJ5" s="572"/>
      <c r="QK5" s="572"/>
      <c r="QL5" s="572"/>
      <c r="QM5" s="572"/>
      <c r="QN5" s="572"/>
      <c r="QO5" s="572"/>
      <c r="QP5" s="572"/>
      <c r="QQ5" s="572"/>
      <c r="QR5" s="572"/>
      <c r="QS5" s="572"/>
      <c r="QT5" s="572"/>
      <c r="QU5" s="572"/>
      <c r="QV5" s="572"/>
      <c r="QW5" s="572"/>
      <c r="QX5" s="572"/>
      <c r="QY5" s="572"/>
      <c r="QZ5" s="572"/>
      <c r="RA5" s="572"/>
      <c r="RB5" s="572"/>
      <c r="RC5" s="572"/>
      <c r="RD5" s="572"/>
      <c r="RE5" s="572"/>
      <c r="RF5" s="572"/>
      <c r="RG5" s="572"/>
      <c r="RH5" s="572"/>
      <c r="RI5" s="572"/>
      <c r="RJ5" s="572"/>
      <c r="RK5" s="572"/>
      <c r="RL5" s="572"/>
      <c r="RM5" s="572"/>
      <c r="RN5" s="572"/>
      <c r="RO5" s="572"/>
      <c r="RP5" s="572"/>
      <c r="RQ5" s="572"/>
      <c r="RR5" s="572"/>
      <c r="RS5" s="572"/>
      <c r="RT5" s="572"/>
      <c r="RU5" s="572"/>
      <c r="RV5" s="572"/>
      <c r="RW5" s="572"/>
      <c r="RX5" s="572"/>
      <c r="RY5" s="572"/>
      <c r="RZ5" s="572"/>
      <c r="SA5" s="572"/>
      <c r="SB5" s="572"/>
      <c r="SC5" s="572"/>
      <c r="SD5" s="572"/>
      <c r="SE5" s="572"/>
      <c r="SF5" s="572"/>
      <c r="SG5" s="572"/>
      <c r="SH5" s="572"/>
      <c r="SI5" s="572"/>
      <c r="SJ5" s="572"/>
      <c r="SK5" s="572"/>
      <c r="SL5" s="572"/>
      <c r="SM5" s="572"/>
      <c r="SN5" s="572"/>
      <c r="SO5" s="572"/>
      <c r="SP5" s="572"/>
      <c r="SQ5" s="572"/>
      <c r="SR5" s="572"/>
      <c r="SS5" s="572" t="s">
        <v>93</v>
      </c>
      <c r="ST5" s="572"/>
      <c r="SU5" s="572"/>
      <c r="SV5" s="572"/>
      <c r="SW5" s="572"/>
      <c r="SX5" s="572"/>
      <c r="SY5" s="572"/>
      <c r="SZ5" s="572"/>
      <c r="TA5" s="572"/>
      <c r="TB5" s="572"/>
      <c r="TC5" s="572"/>
      <c r="TD5" s="572"/>
      <c r="TE5" s="572"/>
      <c r="TF5" s="572"/>
      <c r="TG5" s="572"/>
      <c r="TH5" s="572"/>
      <c r="TI5" s="572"/>
      <c r="TJ5" s="572"/>
      <c r="TK5" s="572"/>
      <c r="TL5" s="572"/>
      <c r="TM5" s="572"/>
      <c r="TN5" s="572"/>
      <c r="TO5" s="572"/>
      <c r="TP5" s="572"/>
      <c r="TQ5" s="572"/>
      <c r="TR5" s="572"/>
      <c r="TS5" s="572"/>
      <c r="TT5" s="572"/>
      <c r="TU5" s="572"/>
      <c r="TV5" s="572"/>
      <c r="TW5" s="572"/>
      <c r="TX5" s="572"/>
      <c r="TY5" s="572"/>
      <c r="TZ5" s="572"/>
      <c r="UA5" s="572"/>
      <c r="UB5" s="572"/>
      <c r="UC5" s="572"/>
      <c r="UD5" s="572"/>
      <c r="UE5" s="572"/>
      <c r="UF5" s="572"/>
      <c r="UG5" s="572"/>
      <c r="UH5" s="572"/>
      <c r="UI5" s="572"/>
      <c r="UJ5" s="572"/>
      <c r="UK5" s="572"/>
      <c r="UL5" s="572"/>
      <c r="UM5" s="572"/>
      <c r="UN5" s="572"/>
      <c r="UO5" s="572"/>
      <c r="UP5" s="572"/>
      <c r="UQ5" s="572"/>
      <c r="UR5" s="572"/>
      <c r="US5" s="572"/>
      <c r="UT5" s="572"/>
      <c r="UU5" s="572"/>
      <c r="UV5" s="572"/>
      <c r="UW5" s="572"/>
      <c r="UX5" s="572"/>
      <c r="UY5" s="572"/>
      <c r="UZ5" s="572"/>
      <c r="VA5" s="572"/>
      <c r="VB5" s="572"/>
      <c r="VC5" s="572"/>
      <c r="VD5" s="572"/>
      <c r="VE5" s="572"/>
      <c r="VF5" s="572"/>
      <c r="VG5" s="572"/>
      <c r="VH5" s="572"/>
      <c r="VI5" s="572"/>
      <c r="VJ5" s="572"/>
      <c r="VK5" s="572"/>
      <c r="VL5" s="572"/>
      <c r="VM5" s="572"/>
      <c r="VN5" s="572"/>
      <c r="VO5" s="572"/>
      <c r="VP5" s="572"/>
      <c r="VQ5" s="572"/>
      <c r="VR5" s="572"/>
      <c r="VS5" s="572"/>
      <c r="VT5" s="572"/>
      <c r="VU5" s="572"/>
      <c r="VV5" s="572"/>
      <c r="VW5" s="572"/>
      <c r="VX5" s="572"/>
      <c r="VY5" s="572"/>
      <c r="VZ5" s="572"/>
      <c r="WA5" s="572"/>
      <c r="WB5" s="572"/>
      <c r="WC5" s="572"/>
      <c r="WD5" s="572"/>
      <c r="WE5" s="572"/>
      <c r="WF5" s="572"/>
      <c r="WG5" s="572"/>
      <c r="WH5" s="572"/>
      <c r="WI5" s="572"/>
      <c r="WJ5" s="572"/>
      <c r="WK5" s="572"/>
      <c r="WL5" s="572"/>
      <c r="WM5" s="572"/>
      <c r="WN5" s="572"/>
      <c r="WO5" s="572"/>
      <c r="WP5" s="572"/>
      <c r="WQ5" s="572"/>
      <c r="WR5" s="572"/>
      <c r="WS5" s="572"/>
      <c r="WT5" s="572"/>
      <c r="WU5" s="572"/>
      <c r="WV5" s="572"/>
      <c r="WW5" s="572"/>
      <c r="WX5" s="572"/>
      <c r="WY5" s="572"/>
      <c r="WZ5" s="572"/>
      <c r="XA5" s="572"/>
      <c r="XB5" s="572"/>
      <c r="XC5" s="572"/>
      <c r="XD5" s="572"/>
      <c r="XE5" s="572"/>
      <c r="XF5" s="572"/>
      <c r="XG5" s="572"/>
      <c r="XH5" s="572"/>
      <c r="XI5" s="572"/>
      <c r="XJ5" s="572"/>
      <c r="XK5" s="572"/>
      <c r="XL5" s="572"/>
      <c r="XM5" s="572"/>
      <c r="XN5" s="572"/>
      <c r="XO5" s="572"/>
      <c r="XP5" s="572"/>
      <c r="XQ5" s="572"/>
      <c r="XR5" s="572"/>
      <c r="XS5" s="572"/>
      <c r="XT5" s="572"/>
      <c r="XU5" s="572"/>
      <c r="XV5" s="572"/>
      <c r="XW5" s="572"/>
      <c r="XX5" s="572"/>
      <c r="XY5" s="572"/>
      <c r="XZ5" s="572"/>
      <c r="YA5" s="572"/>
      <c r="YB5" s="572"/>
      <c r="YC5" s="572"/>
      <c r="YD5" s="572"/>
      <c r="YE5" s="572"/>
      <c r="YF5" s="572"/>
      <c r="YG5" s="572"/>
      <c r="YH5" s="572"/>
      <c r="YI5" s="572"/>
      <c r="YJ5" s="572"/>
      <c r="YK5" s="572"/>
      <c r="YL5" s="572"/>
      <c r="YM5" s="572"/>
      <c r="YN5" s="572"/>
      <c r="YO5" s="572"/>
      <c r="YP5" s="572"/>
      <c r="YQ5" s="572"/>
      <c r="YR5" s="572"/>
      <c r="YS5" s="572"/>
      <c r="YT5" s="572"/>
      <c r="YU5" s="572"/>
      <c r="YV5" s="572"/>
      <c r="YW5" s="572"/>
      <c r="YX5" s="572"/>
      <c r="YY5" s="572"/>
      <c r="YZ5" s="572"/>
      <c r="ZA5" s="572"/>
      <c r="ZB5" s="572"/>
      <c r="ZC5" s="572"/>
      <c r="ZD5" s="572"/>
      <c r="ZE5" s="572"/>
      <c r="ZF5" s="572"/>
      <c r="ZG5" s="555" t="s">
        <v>94</v>
      </c>
      <c r="ZH5" s="555"/>
      <c r="ZI5" s="555"/>
      <c r="ZJ5" s="555"/>
      <c r="ZK5" s="555"/>
      <c r="ZL5" s="555"/>
      <c r="ZM5" s="555" t="s">
        <v>147</v>
      </c>
      <c r="ZN5" s="555"/>
      <c r="ZO5" s="555"/>
      <c r="ZP5" s="555"/>
      <c r="ZQ5" s="555"/>
      <c r="ZR5" s="555"/>
      <c r="ZS5" s="555"/>
      <c r="ZT5" s="555"/>
      <c r="ZU5" s="555"/>
      <c r="ZV5" s="555"/>
      <c r="ZW5" s="555"/>
      <c r="ZX5" s="555"/>
      <c r="ZY5" s="555"/>
      <c r="ZZ5" s="555"/>
      <c r="AAA5" s="581"/>
      <c r="AAB5" s="453"/>
    </row>
    <row r="6" spans="1:704" s="218" customFormat="1" ht="57" customHeight="1" x14ac:dyDescent="0.25">
      <c r="A6" s="565"/>
      <c r="B6" s="567"/>
      <c r="C6" s="567"/>
      <c r="D6" s="567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72"/>
      <c r="R6" s="572"/>
      <c r="S6" s="572"/>
      <c r="T6" s="572"/>
      <c r="U6" s="572"/>
      <c r="V6" s="572"/>
      <c r="W6" s="572"/>
      <c r="X6" s="572"/>
      <c r="Y6" s="572"/>
      <c r="Z6" s="572"/>
      <c r="AA6" s="572"/>
      <c r="AB6" s="572"/>
      <c r="AC6" s="572"/>
      <c r="AD6" s="572"/>
      <c r="AE6" s="575"/>
      <c r="AF6" s="575"/>
      <c r="AG6" s="575"/>
      <c r="AH6" s="575"/>
      <c r="AI6" s="575"/>
      <c r="AJ6" s="572"/>
      <c r="AK6" s="580"/>
      <c r="AL6" s="580"/>
      <c r="AM6" s="580"/>
      <c r="AN6" s="580"/>
      <c r="AO6" s="572"/>
      <c r="AP6" s="309" t="s">
        <v>96</v>
      </c>
      <c r="AQ6" s="309" t="s">
        <v>75</v>
      </c>
      <c r="AR6" s="309" t="s">
        <v>76</v>
      </c>
      <c r="AS6" s="309" t="s">
        <v>77</v>
      </c>
      <c r="AT6" s="309" t="s">
        <v>78</v>
      </c>
      <c r="AU6" s="575" t="s">
        <v>79</v>
      </c>
      <c r="AV6" s="575"/>
      <c r="AW6" s="309" t="s">
        <v>96</v>
      </c>
      <c r="AX6" s="309" t="s">
        <v>75</v>
      </c>
      <c r="AY6" s="309" t="s">
        <v>76</v>
      </c>
      <c r="AZ6" s="309" t="s">
        <v>77</v>
      </c>
      <c r="BA6" s="309" t="s">
        <v>78</v>
      </c>
      <c r="BB6" s="309" t="s">
        <v>79</v>
      </c>
      <c r="BC6" s="572"/>
      <c r="BD6" s="318" t="s">
        <v>97</v>
      </c>
      <c r="BE6" s="318" t="s">
        <v>98</v>
      </c>
      <c r="BF6" s="569"/>
      <c r="BG6" s="569"/>
      <c r="BH6" s="569"/>
      <c r="BI6" s="569"/>
      <c r="BJ6" s="575"/>
      <c r="BK6" s="575"/>
      <c r="BL6" s="575"/>
      <c r="BM6" s="575" t="s">
        <v>239</v>
      </c>
      <c r="BN6" s="575"/>
      <c r="BO6" s="575"/>
      <c r="BP6" s="575" t="s">
        <v>240</v>
      </c>
      <c r="BQ6" s="575"/>
      <c r="BR6" s="575"/>
      <c r="BS6" s="575" t="s">
        <v>241</v>
      </c>
      <c r="BT6" s="575"/>
      <c r="BU6" s="575"/>
      <c r="BV6" s="575" t="s">
        <v>242</v>
      </c>
      <c r="BW6" s="575"/>
      <c r="BX6" s="575"/>
      <c r="BY6" s="575" t="s">
        <v>243</v>
      </c>
      <c r="BZ6" s="575"/>
      <c r="CA6" s="575"/>
      <c r="CB6" s="575" t="s">
        <v>244</v>
      </c>
      <c r="CC6" s="575"/>
      <c r="CD6" s="575"/>
      <c r="CE6" s="575" t="s">
        <v>245</v>
      </c>
      <c r="CF6" s="575"/>
      <c r="CG6" s="575"/>
      <c r="CH6" s="575" t="s">
        <v>246</v>
      </c>
      <c r="CI6" s="575"/>
      <c r="CJ6" s="575"/>
      <c r="CK6" s="575" t="s">
        <v>247</v>
      </c>
      <c r="CL6" s="575"/>
      <c r="CM6" s="575"/>
      <c r="CN6" s="575" t="s">
        <v>248</v>
      </c>
      <c r="CO6" s="575"/>
      <c r="CP6" s="575"/>
      <c r="CQ6" s="575" t="s">
        <v>249</v>
      </c>
      <c r="CR6" s="575"/>
      <c r="CS6" s="575"/>
      <c r="CT6" s="575" t="s">
        <v>250</v>
      </c>
      <c r="CU6" s="575"/>
      <c r="CV6" s="575"/>
      <c r="CW6" s="575"/>
      <c r="CX6" s="575"/>
      <c r="CY6" s="575"/>
      <c r="CZ6" s="571"/>
      <c r="DA6" s="571"/>
      <c r="DB6" s="575"/>
      <c r="DC6" s="575"/>
      <c r="DD6" s="575"/>
      <c r="DE6" s="575"/>
      <c r="DF6" s="575"/>
      <c r="DG6" s="575"/>
      <c r="DH6" s="578"/>
      <c r="DI6" s="572"/>
      <c r="DJ6" s="567"/>
      <c r="DK6" s="576" t="s">
        <v>99</v>
      </c>
      <c r="DL6" s="576" t="s">
        <v>100</v>
      </c>
      <c r="DM6" s="579" t="s">
        <v>101</v>
      </c>
      <c r="DN6" s="576" t="s">
        <v>102</v>
      </c>
      <c r="DO6" s="576"/>
      <c r="DP6" s="576" t="s">
        <v>103</v>
      </c>
      <c r="DQ6" s="576"/>
      <c r="DR6" s="576"/>
      <c r="DS6" s="576"/>
      <c r="DT6" s="576" t="s">
        <v>104</v>
      </c>
      <c r="DU6" s="576" t="s">
        <v>105</v>
      </c>
      <c r="DV6" s="576"/>
      <c r="DW6" s="576"/>
      <c r="DX6" s="576"/>
      <c r="DY6" s="576"/>
      <c r="DZ6" s="576"/>
      <c r="EA6" s="576"/>
      <c r="EB6" s="576"/>
      <c r="EC6" s="576"/>
      <c r="ED6" s="576"/>
      <c r="EE6" s="576"/>
      <c r="EF6" s="576"/>
      <c r="EG6" s="575"/>
      <c r="EH6" s="575"/>
      <c r="EI6" s="575"/>
      <c r="EJ6" s="575"/>
      <c r="EK6" s="575"/>
      <c r="EL6" s="575"/>
      <c r="EM6" s="569"/>
      <c r="EN6" s="572"/>
      <c r="EO6" s="572"/>
      <c r="EP6" s="572"/>
      <c r="EQ6" s="572"/>
      <c r="ER6" s="572"/>
      <c r="ES6" s="572"/>
      <c r="ET6" s="582"/>
      <c r="EU6" s="582"/>
      <c r="EV6" s="580"/>
      <c r="EW6" s="580"/>
      <c r="EX6" s="575"/>
      <c r="EY6" s="583"/>
      <c r="EZ6" s="584" t="s">
        <v>106</v>
      </c>
      <c r="FA6" s="583" t="s">
        <v>107</v>
      </c>
      <c r="FB6" s="584" t="s">
        <v>108</v>
      </c>
      <c r="FC6" s="572" t="s">
        <v>109</v>
      </c>
      <c r="FD6" s="575" t="s">
        <v>110</v>
      </c>
      <c r="FE6" s="575" t="s">
        <v>111</v>
      </c>
      <c r="FF6" s="575" t="s">
        <v>112</v>
      </c>
      <c r="FG6" s="575" t="s">
        <v>113</v>
      </c>
      <c r="FH6" s="575" t="s">
        <v>114</v>
      </c>
      <c r="FI6" s="575" t="s">
        <v>115</v>
      </c>
      <c r="FJ6" s="572" t="s">
        <v>109</v>
      </c>
      <c r="FK6" s="572" t="s">
        <v>116</v>
      </c>
      <c r="FL6" s="572"/>
      <c r="FM6" s="572"/>
      <c r="FN6" s="572"/>
      <c r="FO6" s="572"/>
      <c r="FP6" s="572"/>
      <c r="FQ6" s="572"/>
      <c r="FR6" s="572"/>
      <c r="FS6" s="572"/>
      <c r="FT6" s="572"/>
      <c r="FU6" s="572"/>
      <c r="FV6" s="572"/>
      <c r="FW6" s="572"/>
      <c r="FX6" s="572"/>
      <c r="FY6" s="572"/>
      <c r="FZ6" s="572"/>
      <c r="GA6" s="572"/>
      <c r="GB6" s="572"/>
      <c r="GC6" s="572"/>
      <c r="GD6" s="572"/>
      <c r="GE6" s="572"/>
      <c r="GF6" s="572"/>
      <c r="GG6" s="572"/>
      <c r="GH6" s="572"/>
      <c r="GI6" s="572"/>
      <c r="GJ6" s="572"/>
      <c r="GK6" s="309" t="s">
        <v>117</v>
      </c>
      <c r="GL6" s="572" t="s">
        <v>118</v>
      </c>
      <c r="GM6" s="572"/>
      <c r="GN6" s="572"/>
      <c r="GO6" s="572"/>
      <c r="GP6" s="572"/>
      <c r="GQ6" s="572"/>
      <c r="GR6" s="572"/>
      <c r="GS6" s="572"/>
      <c r="GT6" s="572"/>
      <c r="GU6" s="572"/>
      <c r="GV6" s="572"/>
      <c r="GW6" s="572"/>
      <c r="GX6" s="572"/>
      <c r="GY6" s="572"/>
      <c r="GZ6" s="572"/>
      <c r="HA6" s="572"/>
      <c r="HB6" s="572"/>
      <c r="HC6" s="572"/>
      <c r="HD6" s="572"/>
      <c r="HE6" s="572"/>
      <c r="HF6" s="572"/>
      <c r="HG6" s="572" t="s">
        <v>119</v>
      </c>
      <c r="HH6" s="572"/>
      <c r="HI6" s="572"/>
      <c r="HJ6" s="572"/>
      <c r="HK6" s="572"/>
      <c r="HL6" s="572"/>
      <c r="HM6" s="572"/>
      <c r="HN6" s="572"/>
      <c r="HO6" s="572"/>
      <c r="HP6" s="572"/>
      <c r="HQ6" s="572"/>
      <c r="HR6" s="572"/>
      <c r="HS6" s="572"/>
      <c r="HT6" s="572"/>
      <c r="HU6" s="572"/>
      <c r="HV6" s="572"/>
      <c r="HW6" s="572"/>
      <c r="HX6" s="572"/>
      <c r="HY6" s="572"/>
      <c r="HZ6" s="572"/>
      <c r="IA6" s="572"/>
      <c r="IB6" s="572" t="s">
        <v>120</v>
      </c>
      <c r="IC6" s="572"/>
      <c r="ID6" s="572"/>
      <c r="IE6" s="572"/>
      <c r="IF6" s="572"/>
      <c r="IG6" s="572"/>
      <c r="IH6" s="572"/>
      <c r="II6" s="572"/>
      <c r="IJ6" s="572"/>
      <c r="IK6" s="572"/>
      <c r="IL6" s="572"/>
      <c r="IM6" s="572"/>
      <c r="IN6" s="572"/>
      <c r="IO6" s="572"/>
      <c r="IP6" s="572"/>
      <c r="IQ6" s="572"/>
      <c r="IR6" s="572"/>
      <c r="IS6" s="572"/>
      <c r="IT6" s="572"/>
      <c r="IU6" s="572"/>
      <c r="IV6" s="572"/>
      <c r="IW6" s="572" t="s">
        <v>121</v>
      </c>
      <c r="IX6" s="572"/>
      <c r="IY6" s="572"/>
      <c r="IZ6" s="572"/>
      <c r="JA6" s="572"/>
      <c r="JB6" s="572"/>
      <c r="JC6" s="572"/>
      <c r="JD6" s="572"/>
      <c r="JE6" s="572"/>
      <c r="JF6" s="572"/>
      <c r="JG6" s="572"/>
      <c r="JH6" s="572"/>
      <c r="JI6" s="572"/>
      <c r="JJ6" s="572"/>
      <c r="JK6" s="572"/>
      <c r="JL6" s="572"/>
      <c r="JM6" s="572"/>
      <c r="JN6" s="572"/>
      <c r="JO6" s="572"/>
      <c r="JP6" s="572"/>
      <c r="JQ6" s="572"/>
      <c r="JR6" s="572" t="s">
        <v>122</v>
      </c>
      <c r="JS6" s="572"/>
      <c r="JT6" s="572"/>
      <c r="JU6" s="572"/>
      <c r="JV6" s="572"/>
      <c r="JW6" s="572"/>
      <c r="JX6" s="572"/>
      <c r="JY6" s="572"/>
      <c r="JZ6" s="572"/>
      <c r="KA6" s="572"/>
      <c r="KB6" s="572"/>
      <c r="KC6" s="572"/>
      <c r="KD6" s="572"/>
      <c r="KE6" s="572"/>
      <c r="KF6" s="572"/>
      <c r="KG6" s="572"/>
      <c r="KH6" s="572"/>
      <c r="KI6" s="572"/>
      <c r="KJ6" s="572"/>
      <c r="KK6" s="572"/>
      <c r="KL6" s="572"/>
      <c r="KM6" s="572" t="s">
        <v>123</v>
      </c>
      <c r="KN6" s="572"/>
      <c r="KO6" s="572"/>
      <c r="KP6" s="572"/>
      <c r="KQ6" s="572"/>
      <c r="KR6" s="572"/>
      <c r="KS6" s="572"/>
      <c r="KT6" s="572"/>
      <c r="KU6" s="572"/>
      <c r="KV6" s="572"/>
      <c r="KW6" s="572"/>
      <c r="KX6" s="572"/>
      <c r="KY6" s="572"/>
      <c r="KZ6" s="572"/>
      <c r="LA6" s="572"/>
      <c r="LB6" s="572"/>
      <c r="LC6" s="572"/>
      <c r="LD6" s="572"/>
      <c r="LE6" s="572"/>
      <c r="LF6" s="572"/>
      <c r="LG6" s="572"/>
      <c r="LH6" s="572" t="s">
        <v>124</v>
      </c>
      <c r="LI6" s="572"/>
      <c r="LJ6" s="572"/>
      <c r="LK6" s="572"/>
      <c r="LL6" s="572"/>
      <c r="LM6" s="572"/>
      <c r="LN6" s="572"/>
      <c r="LO6" s="572"/>
      <c r="LP6" s="572"/>
      <c r="LQ6" s="572"/>
      <c r="LR6" s="572"/>
      <c r="LS6" s="572"/>
      <c r="LT6" s="572"/>
      <c r="LU6" s="572"/>
      <c r="LV6" s="572"/>
      <c r="LW6" s="572"/>
      <c r="LX6" s="572"/>
      <c r="LY6" s="572"/>
      <c r="LZ6" s="572"/>
      <c r="MA6" s="572"/>
      <c r="MB6" s="572"/>
      <c r="MC6" s="572" t="s">
        <v>125</v>
      </c>
      <c r="MD6" s="572"/>
      <c r="ME6" s="572"/>
      <c r="MF6" s="572"/>
      <c r="MG6" s="572"/>
      <c r="MH6" s="572"/>
      <c r="MI6" s="572"/>
      <c r="MJ6" s="572"/>
      <c r="MK6" s="572"/>
      <c r="ML6" s="572"/>
      <c r="MM6" s="572"/>
      <c r="MN6" s="572"/>
      <c r="MO6" s="572"/>
      <c r="MP6" s="572"/>
      <c r="MQ6" s="572"/>
      <c r="MR6" s="572"/>
      <c r="MS6" s="572"/>
      <c r="MT6" s="572"/>
      <c r="MU6" s="572"/>
      <c r="MV6" s="572"/>
      <c r="MW6" s="572"/>
      <c r="MX6" s="572" t="s">
        <v>126</v>
      </c>
      <c r="MY6" s="572"/>
      <c r="MZ6" s="572"/>
      <c r="NA6" s="572"/>
      <c r="NB6" s="572"/>
      <c r="NC6" s="572"/>
      <c r="ND6" s="572"/>
      <c r="NE6" s="572"/>
      <c r="NF6" s="572"/>
      <c r="NG6" s="572"/>
      <c r="NH6" s="572"/>
      <c r="NI6" s="572"/>
      <c r="NJ6" s="572"/>
      <c r="NK6" s="572"/>
      <c r="NL6" s="572"/>
      <c r="NM6" s="572"/>
      <c r="NN6" s="572"/>
      <c r="NO6" s="572"/>
      <c r="NP6" s="572"/>
      <c r="NQ6" s="572"/>
      <c r="NR6" s="572"/>
      <c r="NS6" s="572" t="s">
        <v>127</v>
      </c>
      <c r="NT6" s="572"/>
      <c r="NU6" s="572"/>
      <c r="NV6" s="572"/>
      <c r="NW6" s="572"/>
      <c r="NX6" s="572"/>
      <c r="NY6" s="572"/>
      <c r="NZ6" s="572"/>
      <c r="OA6" s="572"/>
      <c r="OB6" s="572"/>
      <c r="OC6" s="572"/>
      <c r="OD6" s="572"/>
      <c r="OE6" s="572"/>
      <c r="OF6" s="572"/>
      <c r="OG6" s="572"/>
      <c r="OH6" s="572"/>
      <c r="OI6" s="572"/>
      <c r="OJ6" s="572"/>
      <c r="OK6" s="572"/>
      <c r="OL6" s="572"/>
      <c r="OM6" s="572"/>
      <c r="ON6" s="572" t="s">
        <v>128</v>
      </c>
      <c r="OO6" s="572"/>
      <c r="OP6" s="572"/>
      <c r="OQ6" s="572"/>
      <c r="OR6" s="572"/>
      <c r="OS6" s="572"/>
      <c r="OT6" s="572"/>
      <c r="OU6" s="572"/>
      <c r="OV6" s="572"/>
      <c r="OW6" s="572"/>
      <c r="OX6" s="572"/>
      <c r="OY6" s="572"/>
      <c r="OZ6" s="572"/>
      <c r="PA6" s="572"/>
      <c r="PB6" s="572"/>
      <c r="PC6" s="572"/>
      <c r="PD6" s="572"/>
      <c r="PE6" s="572"/>
      <c r="PF6" s="572"/>
      <c r="PG6" s="572"/>
      <c r="PH6" s="572"/>
      <c r="PI6" s="572" t="s">
        <v>129</v>
      </c>
      <c r="PJ6" s="572"/>
      <c r="PK6" s="572"/>
      <c r="PL6" s="572"/>
      <c r="PM6" s="572"/>
      <c r="PN6" s="572"/>
      <c r="PO6" s="572"/>
      <c r="PP6" s="572"/>
      <c r="PQ6" s="572"/>
      <c r="PR6" s="572"/>
      <c r="PS6" s="572"/>
      <c r="PT6" s="572"/>
      <c r="PU6" s="572"/>
      <c r="PV6" s="572"/>
      <c r="PW6" s="572"/>
      <c r="PX6" s="572"/>
      <c r="PY6" s="572"/>
      <c r="PZ6" s="572"/>
      <c r="QA6" s="572"/>
      <c r="QB6" s="572"/>
      <c r="QC6" s="572"/>
      <c r="QD6" s="572" t="s">
        <v>130</v>
      </c>
      <c r="QE6" s="572"/>
      <c r="QF6" s="572"/>
      <c r="QG6" s="572"/>
      <c r="QH6" s="572"/>
      <c r="QI6" s="572"/>
      <c r="QJ6" s="572"/>
      <c r="QK6" s="572"/>
      <c r="QL6" s="572"/>
      <c r="QM6" s="572"/>
      <c r="QN6" s="572"/>
      <c r="QO6" s="572"/>
      <c r="QP6" s="572"/>
      <c r="QQ6" s="572"/>
      <c r="QR6" s="572"/>
      <c r="QS6" s="572"/>
      <c r="QT6" s="572"/>
      <c r="QU6" s="572"/>
      <c r="QV6" s="572"/>
      <c r="QW6" s="572"/>
      <c r="QX6" s="572"/>
      <c r="QY6" s="308" t="s">
        <v>131</v>
      </c>
      <c r="QZ6" s="308" t="s">
        <v>132</v>
      </c>
      <c r="RA6" s="572" t="s">
        <v>133</v>
      </c>
      <c r="RB6" s="572"/>
      <c r="RC6" s="572"/>
      <c r="RD6" s="572"/>
      <c r="RE6" s="572"/>
      <c r="RF6" s="572"/>
      <c r="RG6" s="572"/>
      <c r="RH6" s="572"/>
      <c r="RI6" s="572"/>
      <c r="RJ6" s="572"/>
      <c r="RK6" s="572"/>
      <c r="RL6" s="572"/>
      <c r="RM6" s="572"/>
      <c r="RN6" s="572"/>
      <c r="RO6" s="572"/>
      <c r="RP6" s="572"/>
      <c r="RQ6" s="572"/>
      <c r="RR6" s="572"/>
      <c r="RS6" s="572"/>
      <c r="RT6" s="572"/>
      <c r="RU6" s="572"/>
      <c r="RV6" s="309" t="s">
        <v>134</v>
      </c>
      <c r="RW6" s="572" t="s">
        <v>135</v>
      </c>
      <c r="RX6" s="572"/>
      <c r="RY6" s="572"/>
      <c r="RZ6" s="572"/>
      <c r="SA6" s="572"/>
      <c r="SB6" s="572"/>
      <c r="SC6" s="572"/>
      <c r="SD6" s="572"/>
      <c r="SE6" s="572"/>
      <c r="SF6" s="572"/>
      <c r="SG6" s="572"/>
      <c r="SH6" s="572"/>
      <c r="SI6" s="572"/>
      <c r="SJ6" s="572"/>
      <c r="SK6" s="572"/>
      <c r="SL6" s="572"/>
      <c r="SM6" s="572"/>
      <c r="SN6" s="572"/>
      <c r="SO6" s="572"/>
      <c r="SP6" s="572"/>
      <c r="SQ6" s="572"/>
      <c r="SR6" s="309" t="s">
        <v>136</v>
      </c>
      <c r="SS6" s="308" t="s">
        <v>109</v>
      </c>
      <c r="ST6" s="572" t="s">
        <v>137</v>
      </c>
      <c r="SU6" s="572"/>
      <c r="SV6" s="572"/>
      <c r="SW6" s="572"/>
      <c r="SX6" s="572"/>
      <c r="SY6" s="572"/>
      <c r="SZ6" s="572"/>
      <c r="TA6" s="572"/>
      <c r="TB6" s="572"/>
      <c r="TC6" s="572"/>
      <c r="TD6" s="572"/>
      <c r="TE6" s="572"/>
      <c r="TF6" s="572"/>
      <c r="TG6" s="572"/>
      <c r="TH6" s="572"/>
      <c r="TI6" s="572"/>
      <c r="TJ6" s="572"/>
      <c r="TK6" s="572"/>
      <c r="TL6" s="572"/>
      <c r="TM6" s="572"/>
      <c r="TN6" s="572"/>
      <c r="TO6" s="572" t="s">
        <v>138</v>
      </c>
      <c r="TP6" s="572"/>
      <c r="TQ6" s="572"/>
      <c r="TR6" s="572"/>
      <c r="TS6" s="572"/>
      <c r="TT6" s="572"/>
      <c r="TU6" s="572"/>
      <c r="TV6" s="572"/>
      <c r="TW6" s="572"/>
      <c r="TX6" s="572"/>
      <c r="TY6" s="572"/>
      <c r="TZ6" s="572"/>
      <c r="UA6" s="572"/>
      <c r="UB6" s="572"/>
      <c r="UC6" s="572"/>
      <c r="UD6" s="572"/>
      <c r="UE6" s="572"/>
      <c r="UF6" s="572"/>
      <c r="UG6" s="572"/>
      <c r="UH6" s="572"/>
      <c r="UI6" s="572"/>
      <c r="UJ6" s="572" t="s">
        <v>139</v>
      </c>
      <c r="UK6" s="572"/>
      <c r="UL6" s="572"/>
      <c r="UM6" s="572"/>
      <c r="UN6" s="572"/>
      <c r="UO6" s="572"/>
      <c r="UP6" s="572"/>
      <c r="UQ6" s="572"/>
      <c r="UR6" s="572"/>
      <c r="US6" s="572"/>
      <c r="UT6" s="572"/>
      <c r="UU6" s="572"/>
      <c r="UV6" s="572"/>
      <c r="UW6" s="572"/>
      <c r="UX6" s="572"/>
      <c r="UY6" s="572"/>
      <c r="UZ6" s="572"/>
      <c r="VA6" s="572"/>
      <c r="VB6" s="572"/>
      <c r="VC6" s="572"/>
      <c r="VD6" s="572"/>
      <c r="VE6" s="572" t="s">
        <v>140</v>
      </c>
      <c r="VF6" s="572"/>
      <c r="VG6" s="572"/>
      <c r="VH6" s="572"/>
      <c r="VI6" s="572"/>
      <c r="VJ6" s="572"/>
      <c r="VK6" s="572"/>
      <c r="VL6" s="572"/>
      <c r="VM6" s="572"/>
      <c r="VN6" s="572"/>
      <c r="VO6" s="572"/>
      <c r="VP6" s="572"/>
      <c r="VQ6" s="572"/>
      <c r="VR6" s="572"/>
      <c r="VS6" s="572"/>
      <c r="VT6" s="572"/>
      <c r="VU6" s="572"/>
      <c r="VV6" s="572"/>
      <c r="VW6" s="572"/>
      <c r="VX6" s="572"/>
      <c r="VY6" s="572"/>
      <c r="VZ6" s="572" t="s">
        <v>141</v>
      </c>
      <c r="WA6" s="572"/>
      <c r="WB6" s="572"/>
      <c r="WC6" s="572"/>
      <c r="WD6" s="572"/>
      <c r="WE6" s="572"/>
      <c r="WF6" s="572"/>
      <c r="WG6" s="572"/>
      <c r="WH6" s="572"/>
      <c r="WI6" s="572"/>
      <c r="WJ6" s="572"/>
      <c r="WK6" s="572"/>
      <c r="WL6" s="572"/>
      <c r="WM6" s="572"/>
      <c r="WN6" s="572"/>
      <c r="WO6" s="572"/>
      <c r="WP6" s="572"/>
      <c r="WQ6" s="572"/>
      <c r="WR6" s="572"/>
      <c r="WS6" s="572"/>
      <c r="WT6" s="572"/>
      <c r="WU6" s="572" t="s">
        <v>142</v>
      </c>
      <c r="WV6" s="572"/>
      <c r="WW6" s="572"/>
      <c r="WX6" s="572"/>
      <c r="WY6" s="572"/>
      <c r="WZ6" s="572"/>
      <c r="XA6" s="572"/>
      <c r="XB6" s="572"/>
      <c r="XC6" s="572"/>
      <c r="XD6" s="572"/>
      <c r="XE6" s="572"/>
      <c r="XF6" s="572"/>
      <c r="XG6" s="572"/>
      <c r="XH6" s="572"/>
      <c r="XI6" s="572"/>
      <c r="XJ6" s="572"/>
      <c r="XK6" s="572"/>
      <c r="XL6" s="572"/>
      <c r="XM6" s="572"/>
      <c r="XN6" s="572"/>
      <c r="XO6" s="572"/>
      <c r="XP6" s="572" t="s">
        <v>143</v>
      </c>
      <c r="XQ6" s="572"/>
      <c r="XR6" s="572"/>
      <c r="XS6" s="572"/>
      <c r="XT6" s="572"/>
      <c r="XU6" s="572"/>
      <c r="XV6" s="572"/>
      <c r="XW6" s="572"/>
      <c r="XX6" s="572"/>
      <c r="XY6" s="572"/>
      <c r="XZ6" s="572"/>
      <c r="YA6" s="572"/>
      <c r="YB6" s="572"/>
      <c r="YC6" s="572"/>
      <c r="YD6" s="572"/>
      <c r="YE6" s="572"/>
      <c r="YF6" s="572"/>
      <c r="YG6" s="572"/>
      <c r="YH6" s="572"/>
      <c r="YI6" s="572"/>
      <c r="YJ6" s="572"/>
      <c r="YK6" s="572" t="s">
        <v>144</v>
      </c>
      <c r="YL6" s="572"/>
      <c r="YM6" s="572"/>
      <c r="YN6" s="572"/>
      <c r="YO6" s="572"/>
      <c r="YP6" s="572"/>
      <c r="YQ6" s="572"/>
      <c r="YR6" s="572"/>
      <c r="YS6" s="572"/>
      <c r="YT6" s="572"/>
      <c r="YU6" s="572"/>
      <c r="YV6" s="572"/>
      <c r="YW6" s="572"/>
      <c r="YX6" s="572"/>
      <c r="YY6" s="572"/>
      <c r="YZ6" s="572"/>
      <c r="ZA6" s="572"/>
      <c r="ZB6" s="572"/>
      <c r="ZC6" s="572"/>
      <c r="ZD6" s="572"/>
      <c r="ZE6" s="572"/>
      <c r="ZF6" s="309" t="s">
        <v>145</v>
      </c>
      <c r="ZG6" s="562" t="s">
        <v>146</v>
      </c>
      <c r="ZH6" s="562"/>
      <c r="ZI6" s="562"/>
      <c r="ZJ6" s="562"/>
      <c r="ZK6" s="562"/>
      <c r="ZL6" s="562"/>
      <c r="ZM6" s="562" t="s">
        <v>147</v>
      </c>
      <c r="ZN6" s="562"/>
      <c r="ZO6" s="562"/>
      <c r="ZP6" s="562"/>
      <c r="ZQ6" s="562"/>
      <c r="ZR6" s="562"/>
      <c r="ZS6" s="562"/>
      <c r="ZT6" s="562"/>
      <c r="ZU6" s="562"/>
      <c r="ZV6" s="562"/>
      <c r="ZW6" s="562"/>
      <c r="ZX6" s="562"/>
      <c r="ZY6" s="562"/>
      <c r="ZZ6" s="562"/>
      <c r="AAA6" s="586"/>
      <c r="AAB6" s="453"/>
    </row>
    <row r="7" spans="1:704" s="218" customFormat="1" ht="75" x14ac:dyDescent="0.25">
      <c r="A7" s="565"/>
      <c r="B7" s="567"/>
      <c r="C7" s="567"/>
      <c r="D7" s="567"/>
      <c r="E7" s="569"/>
      <c r="F7" s="569"/>
      <c r="G7" s="569"/>
      <c r="H7" s="569"/>
      <c r="I7" s="569"/>
      <c r="J7" s="569"/>
      <c r="K7" s="569"/>
      <c r="L7" s="569"/>
      <c r="M7" s="569"/>
      <c r="N7" s="569"/>
      <c r="O7" s="569"/>
      <c r="P7" s="569"/>
      <c r="Q7" s="572"/>
      <c r="R7" s="308" t="s">
        <v>239</v>
      </c>
      <c r="S7" s="308" t="s">
        <v>240</v>
      </c>
      <c r="T7" s="308" t="s">
        <v>241</v>
      </c>
      <c r="U7" s="308" t="s">
        <v>242</v>
      </c>
      <c r="V7" s="308" t="s">
        <v>243</v>
      </c>
      <c r="W7" s="308" t="s">
        <v>244</v>
      </c>
      <c r="X7" s="308" t="s">
        <v>245</v>
      </c>
      <c r="Y7" s="308" t="s">
        <v>246</v>
      </c>
      <c r="Z7" s="308" t="s">
        <v>247</v>
      </c>
      <c r="AA7" s="308" t="s">
        <v>248</v>
      </c>
      <c r="AB7" s="308" t="s">
        <v>249</v>
      </c>
      <c r="AC7" s="308" t="s">
        <v>250</v>
      </c>
      <c r="AD7" s="572"/>
      <c r="AE7" s="575"/>
      <c r="AF7" s="575"/>
      <c r="AG7" s="575"/>
      <c r="AH7" s="575"/>
      <c r="AI7" s="575"/>
      <c r="AJ7" s="572"/>
      <c r="AK7" s="284"/>
      <c r="AL7" s="284"/>
      <c r="AM7" s="580"/>
      <c r="AN7" s="580"/>
      <c r="AO7" s="572"/>
      <c r="AP7" s="284"/>
      <c r="AQ7" s="284"/>
      <c r="AR7" s="284"/>
      <c r="AS7" s="284"/>
      <c r="AT7" s="284"/>
      <c r="AU7" s="284" t="s">
        <v>148</v>
      </c>
      <c r="AV7" s="284" t="s">
        <v>149</v>
      </c>
      <c r="AW7" s="284"/>
      <c r="AX7" s="284"/>
      <c r="AY7" s="284"/>
      <c r="AZ7" s="284"/>
      <c r="BA7" s="284"/>
      <c r="BB7" s="284"/>
      <c r="BC7" s="572"/>
      <c r="BD7" s="319"/>
      <c r="BE7" s="319"/>
      <c r="BF7" s="306" t="s">
        <v>150</v>
      </c>
      <c r="BG7" s="329" t="s">
        <v>151</v>
      </c>
      <c r="BH7" s="306" t="s">
        <v>150</v>
      </c>
      <c r="BI7" s="329" t="s">
        <v>151</v>
      </c>
      <c r="BJ7" s="575"/>
      <c r="BK7" s="575"/>
      <c r="BL7" s="575"/>
      <c r="BM7" s="309" t="s">
        <v>53</v>
      </c>
      <c r="BN7" s="309" t="s">
        <v>152</v>
      </c>
      <c r="BO7" s="309" t="s">
        <v>153</v>
      </c>
      <c r="BP7" s="309" t="s">
        <v>53</v>
      </c>
      <c r="BQ7" s="309" t="s">
        <v>152</v>
      </c>
      <c r="BR7" s="309" t="s">
        <v>153</v>
      </c>
      <c r="BS7" s="309" t="s">
        <v>53</v>
      </c>
      <c r="BT7" s="309" t="s">
        <v>152</v>
      </c>
      <c r="BU7" s="309" t="s">
        <v>153</v>
      </c>
      <c r="BV7" s="309" t="s">
        <v>53</v>
      </c>
      <c r="BW7" s="309" t="s">
        <v>152</v>
      </c>
      <c r="BX7" s="309" t="s">
        <v>153</v>
      </c>
      <c r="BY7" s="309" t="s">
        <v>53</v>
      </c>
      <c r="BZ7" s="309" t="s">
        <v>152</v>
      </c>
      <c r="CA7" s="309" t="s">
        <v>153</v>
      </c>
      <c r="CB7" s="309" t="s">
        <v>53</v>
      </c>
      <c r="CC7" s="309" t="s">
        <v>152</v>
      </c>
      <c r="CD7" s="309" t="s">
        <v>153</v>
      </c>
      <c r="CE7" s="309" t="s">
        <v>53</v>
      </c>
      <c r="CF7" s="309" t="s">
        <v>152</v>
      </c>
      <c r="CG7" s="309" t="s">
        <v>153</v>
      </c>
      <c r="CH7" s="309" t="s">
        <v>53</v>
      </c>
      <c r="CI7" s="309" t="s">
        <v>152</v>
      </c>
      <c r="CJ7" s="309" t="s">
        <v>153</v>
      </c>
      <c r="CK7" s="309" t="s">
        <v>53</v>
      </c>
      <c r="CL7" s="309" t="s">
        <v>152</v>
      </c>
      <c r="CM7" s="309" t="s">
        <v>153</v>
      </c>
      <c r="CN7" s="309" t="s">
        <v>53</v>
      </c>
      <c r="CO7" s="309" t="s">
        <v>152</v>
      </c>
      <c r="CP7" s="309" t="s">
        <v>153</v>
      </c>
      <c r="CQ7" s="309" t="s">
        <v>53</v>
      </c>
      <c r="CR7" s="309" t="s">
        <v>152</v>
      </c>
      <c r="CS7" s="309" t="s">
        <v>153</v>
      </c>
      <c r="CT7" s="309" t="s">
        <v>53</v>
      </c>
      <c r="CU7" s="309" t="s">
        <v>152</v>
      </c>
      <c r="CV7" s="309" t="s">
        <v>153</v>
      </c>
      <c r="CW7" s="575"/>
      <c r="CX7" s="575"/>
      <c r="CY7" s="575"/>
      <c r="CZ7" s="571"/>
      <c r="DA7" s="571"/>
      <c r="DB7" s="309" t="s">
        <v>53</v>
      </c>
      <c r="DC7" s="309" t="s">
        <v>152</v>
      </c>
      <c r="DD7" s="309" t="s">
        <v>153</v>
      </c>
      <c r="DE7" s="575"/>
      <c r="DF7" s="575"/>
      <c r="DG7" s="575"/>
      <c r="DH7" s="578"/>
      <c r="DI7" s="572"/>
      <c r="DJ7" s="567"/>
      <c r="DK7" s="576"/>
      <c r="DL7" s="576"/>
      <c r="DM7" s="579"/>
      <c r="DN7" s="284" t="s">
        <v>154</v>
      </c>
      <c r="DO7" s="268" t="s">
        <v>155</v>
      </c>
      <c r="DP7" s="268" t="s">
        <v>156</v>
      </c>
      <c r="DQ7" s="284" t="s">
        <v>154</v>
      </c>
      <c r="DR7" s="268" t="s">
        <v>157</v>
      </c>
      <c r="DS7" s="284" t="s">
        <v>154</v>
      </c>
      <c r="DT7" s="576"/>
      <c r="DU7" s="268" t="s">
        <v>96</v>
      </c>
      <c r="DV7" s="268" t="s">
        <v>75</v>
      </c>
      <c r="DW7" s="268" t="s">
        <v>76</v>
      </c>
      <c r="DX7" s="268" t="s">
        <v>77</v>
      </c>
      <c r="DY7" s="268" t="s">
        <v>78</v>
      </c>
      <c r="DZ7" s="268" t="s">
        <v>79</v>
      </c>
      <c r="EA7" s="576"/>
      <c r="EB7" s="576"/>
      <c r="EC7" s="576"/>
      <c r="ED7" s="576"/>
      <c r="EE7" s="576"/>
      <c r="EF7" s="576"/>
      <c r="EG7" s="575"/>
      <c r="EH7" s="575"/>
      <c r="EI7" s="575"/>
      <c r="EJ7" s="575"/>
      <c r="EK7" s="575"/>
      <c r="EL7" s="575"/>
      <c r="EM7" s="569"/>
      <c r="EN7" s="309" t="s">
        <v>110</v>
      </c>
      <c r="EO7" s="309" t="s">
        <v>158</v>
      </c>
      <c r="EP7" s="309" t="s">
        <v>159</v>
      </c>
      <c r="EQ7" s="309" t="s">
        <v>160</v>
      </c>
      <c r="ER7" s="309" t="s">
        <v>161</v>
      </c>
      <c r="ES7" s="309" t="s">
        <v>162</v>
      </c>
      <c r="ET7" s="309" t="s">
        <v>163</v>
      </c>
      <c r="EU7" s="267" t="s">
        <v>164</v>
      </c>
      <c r="EV7" s="309" t="s">
        <v>165</v>
      </c>
      <c r="EW7" s="309" t="s">
        <v>166</v>
      </c>
      <c r="EX7" s="575"/>
      <c r="EY7" s="583"/>
      <c r="EZ7" s="584"/>
      <c r="FA7" s="583"/>
      <c r="FB7" s="584"/>
      <c r="FC7" s="572"/>
      <c r="FD7" s="575"/>
      <c r="FE7" s="575"/>
      <c r="FF7" s="575"/>
      <c r="FG7" s="575"/>
      <c r="FH7" s="575"/>
      <c r="FI7" s="575"/>
      <c r="FJ7" s="572"/>
      <c r="FK7" s="309" t="s">
        <v>251</v>
      </c>
      <c r="FL7" s="309" t="s">
        <v>252</v>
      </c>
      <c r="FM7" s="309" t="s">
        <v>253</v>
      </c>
      <c r="FN7" s="309" t="s">
        <v>254</v>
      </c>
      <c r="FO7" s="309" t="s">
        <v>255</v>
      </c>
      <c r="FP7" s="309" t="s">
        <v>256</v>
      </c>
      <c r="FQ7" s="309" t="s">
        <v>257</v>
      </c>
      <c r="FR7" s="309" t="s">
        <v>258</v>
      </c>
      <c r="FS7" s="309" t="s">
        <v>259</v>
      </c>
      <c r="FT7" s="309" t="s">
        <v>260</v>
      </c>
      <c r="FU7" s="309" t="s">
        <v>261</v>
      </c>
      <c r="FV7" s="309" t="s">
        <v>262</v>
      </c>
      <c r="FW7" s="309" t="s">
        <v>263</v>
      </c>
      <c r="FX7" s="309" t="s">
        <v>264</v>
      </c>
      <c r="FY7" s="309" t="s">
        <v>265</v>
      </c>
      <c r="FZ7" s="309" t="s">
        <v>266</v>
      </c>
      <c r="GA7" s="309" t="s">
        <v>267</v>
      </c>
      <c r="GB7" s="309" t="s">
        <v>268</v>
      </c>
      <c r="GC7" s="309" t="s">
        <v>269</v>
      </c>
      <c r="GD7" s="309" t="s">
        <v>270</v>
      </c>
      <c r="GE7" s="309" t="s">
        <v>271</v>
      </c>
      <c r="GF7" s="309" t="s">
        <v>272</v>
      </c>
      <c r="GG7" s="309" t="s">
        <v>273</v>
      </c>
      <c r="GH7" s="309" t="s">
        <v>274</v>
      </c>
      <c r="GI7" s="309" t="s">
        <v>275</v>
      </c>
      <c r="GJ7" s="308" t="s">
        <v>53</v>
      </c>
      <c r="GK7" s="309" t="s">
        <v>53</v>
      </c>
      <c r="GL7" s="309" t="s">
        <v>276</v>
      </c>
      <c r="GM7" s="309" t="s">
        <v>277</v>
      </c>
      <c r="GN7" s="309" t="s">
        <v>278</v>
      </c>
      <c r="GO7" s="309" t="s">
        <v>279</v>
      </c>
      <c r="GP7" s="309" t="s">
        <v>280</v>
      </c>
      <c r="GQ7" s="309" t="s">
        <v>281</v>
      </c>
      <c r="GR7" s="309" t="s">
        <v>282</v>
      </c>
      <c r="GS7" s="309" t="s">
        <v>283</v>
      </c>
      <c r="GT7" s="309" t="s">
        <v>284</v>
      </c>
      <c r="GU7" s="309" t="s">
        <v>285</v>
      </c>
      <c r="GV7" s="309" t="s">
        <v>286</v>
      </c>
      <c r="GW7" s="309" t="s">
        <v>287</v>
      </c>
      <c r="GX7" s="309" t="s">
        <v>288</v>
      </c>
      <c r="GY7" s="309" t="s">
        <v>289</v>
      </c>
      <c r="GZ7" s="309" t="s">
        <v>290</v>
      </c>
      <c r="HA7" s="309" t="s">
        <v>291</v>
      </c>
      <c r="HB7" s="309" t="s">
        <v>292</v>
      </c>
      <c r="HC7" s="309" t="s">
        <v>293</v>
      </c>
      <c r="HD7" s="309" t="s">
        <v>294</v>
      </c>
      <c r="HE7" s="309" t="s">
        <v>295</v>
      </c>
      <c r="HF7" s="308" t="s">
        <v>53</v>
      </c>
      <c r="HG7" s="309" t="s">
        <v>296</v>
      </c>
      <c r="HH7" s="309" t="s">
        <v>297</v>
      </c>
      <c r="HI7" s="309" t="s">
        <v>298</v>
      </c>
      <c r="HJ7" s="309" t="s">
        <v>299</v>
      </c>
      <c r="HK7" s="309" t="s">
        <v>300</v>
      </c>
      <c r="HL7" s="309" t="s">
        <v>301</v>
      </c>
      <c r="HM7" s="309" t="s">
        <v>302</v>
      </c>
      <c r="HN7" s="309" t="s">
        <v>303</v>
      </c>
      <c r="HO7" s="309" t="s">
        <v>304</v>
      </c>
      <c r="HP7" s="309" t="s">
        <v>305</v>
      </c>
      <c r="HQ7" s="309" t="s">
        <v>306</v>
      </c>
      <c r="HR7" s="309" t="s">
        <v>307</v>
      </c>
      <c r="HS7" s="309" t="s">
        <v>308</v>
      </c>
      <c r="HT7" s="309" t="s">
        <v>309</v>
      </c>
      <c r="HU7" s="309" t="s">
        <v>310</v>
      </c>
      <c r="HV7" s="309" t="s">
        <v>311</v>
      </c>
      <c r="HW7" s="309" t="s">
        <v>312</v>
      </c>
      <c r="HX7" s="309" t="s">
        <v>313</v>
      </c>
      <c r="HY7" s="309" t="s">
        <v>314</v>
      </c>
      <c r="HZ7" s="309" t="s">
        <v>315</v>
      </c>
      <c r="IA7" s="308" t="s">
        <v>53</v>
      </c>
      <c r="IB7" s="309" t="s">
        <v>316</v>
      </c>
      <c r="IC7" s="309" t="s">
        <v>317</v>
      </c>
      <c r="ID7" s="309" t="s">
        <v>318</v>
      </c>
      <c r="IE7" s="309" t="s">
        <v>319</v>
      </c>
      <c r="IF7" s="309" t="s">
        <v>320</v>
      </c>
      <c r="IG7" s="309" t="s">
        <v>321</v>
      </c>
      <c r="IH7" s="309" t="s">
        <v>322</v>
      </c>
      <c r="II7" s="309" t="s">
        <v>323</v>
      </c>
      <c r="IJ7" s="309" t="s">
        <v>324</v>
      </c>
      <c r="IK7" s="309" t="s">
        <v>325</v>
      </c>
      <c r="IL7" s="309" t="s">
        <v>326</v>
      </c>
      <c r="IM7" s="309" t="s">
        <v>327</v>
      </c>
      <c r="IN7" s="309" t="s">
        <v>328</v>
      </c>
      <c r="IO7" s="309" t="s">
        <v>329</v>
      </c>
      <c r="IP7" s="309" t="s">
        <v>330</v>
      </c>
      <c r="IQ7" s="309" t="s">
        <v>331</v>
      </c>
      <c r="IR7" s="309" t="s">
        <v>332</v>
      </c>
      <c r="IS7" s="309" t="s">
        <v>333</v>
      </c>
      <c r="IT7" s="309" t="s">
        <v>334</v>
      </c>
      <c r="IU7" s="309" t="s">
        <v>335</v>
      </c>
      <c r="IV7" s="308" t="s">
        <v>53</v>
      </c>
      <c r="IW7" s="309" t="s">
        <v>336</v>
      </c>
      <c r="IX7" s="309" t="s">
        <v>337</v>
      </c>
      <c r="IY7" s="309" t="s">
        <v>338</v>
      </c>
      <c r="IZ7" s="309" t="s">
        <v>339</v>
      </c>
      <c r="JA7" s="309" t="s">
        <v>340</v>
      </c>
      <c r="JB7" s="309" t="s">
        <v>341</v>
      </c>
      <c r="JC7" s="309" t="s">
        <v>342</v>
      </c>
      <c r="JD7" s="309" t="s">
        <v>343</v>
      </c>
      <c r="JE7" s="309" t="s">
        <v>344</v>
      </c>
      <c r="JF7" s="309" t="s">
        <v>345</v>
      </c>
      <c r="JG7" s="309" t="s">
        <v>346</v>
      </c>
      <c r="JH7" s="309" t="s">
        <v>347</v>
      </c>
      <c r="JI7" s="309" t="s">
        <v>348</v>
      </c>
      <c r="JJ7" s="309" t="s">
        <v>349</v>
      </c>
      <c r="JK7" s="309" t="s">
        <v>350</v>
      </c>
      <c r="JL7" s="309" t="s">
        <v>351</v>
      </c>
      <c r="JM7" s="309" t="s">
        <v>352</v>
      </c>
      <c r="JN7" s="309" t="s">
        <v>353</v>
      </c>
      <c r="JO7" s="309" t="s">
        <v>354</v>
      </c>
      <c r="JP7" s="309" t="s">
        <v>355</v>
      </c>
      <c r="JQ7" s="308" t="s">
        <v>53</v>
      </c>
      <c r="JR7" s="309" t="s">
        <v>356</v>
      </c>
      <c r="JS7" s="309" t="s">
        <v>357</v>
      </c>
      <c r="JT7" s="309" t="s">
        <v>358</v>
      </c>
      <c r="JU7" s="309" t="s">
        <v>359</v>
      </c>
      <c r="JV7" s="309" t="s">
        <v>360</v>
      </c>
      <c r="JW7" s="309" t="s">
        <v>361</v>
      </c>
      <c r="JX7" s="309" t="s">
        <v>362</v>
      </c>
      <c r="JY7" s="309" t="s">
        <v>363</v>
      </c>
      <c r="JZ7" s="309" t="s">
        <v>364</v>
      </c>
      <c r="KA7" s="309" t="s">
        <v>365</v>
      </c>
      <c r="KB7" s="309" t="s">
        <v>366</v>
      </c>
      <c r="KC7" s="309" t="s">
        <v>367</v>
      </c>
      <c r="KD7" s="309" t="s">
        <v>368</v>
      </c>
      <c r="KE7" s="309" t="s">
        <v>369</v>
      </c>
      <c r="KF7" s="309" t="s">
        <v>370</v>
      </c>
      <c r="KG7" s="309" t="s">
        <v>371</v>
      </c>
      <c r="KH7" s="309" t="s">
        <v>372</v>
      </c>
      <c r="KI7" s="309" t="s">
        <v>373</v>
      </c>
      <c r="KJ7" s="309" t="s">
        <v>374</v>
      </c>
      <c r="KK7" s="309" t="s">
        <v>375</v>
      </c>
      <c r="KL7" s="308" t="s">
        <v>53</v>
      </c>
      <c r="KM7" s="309" t="s">
        <v>376</v>
      </c>
      <c r="KN7" s="309" t="s">
        <v>377</v>
      </c>
      <c r="KO7" s="309" t="s">
        <v>378</v>
      </c>
      <c r="KP7" s="309" t="s">
        <v>379</v>
      </c>
      <c r="KQ7" s="309" t="s">
        <v>380</v>
      </c>
      <c r="KR7" s="309" t="s">
        <v>381</v>
      </c>
      <c r="KS7" s="309" t="s">
        <v>382</v>
      </c>
      <c r="KT7" s="309" t="s">
        <v>383</v>
      </c>
      <c r="KU7" s="309" t="s">
        <v>384</v>
      </c>
      <c r="KV7" s="309" t="s">
        <v>385</v>
      </c>
      <c r="KW7" s="309" t="s">
        <v>386</v>
      </c>
      <c r="KX7" s="309" t="s">
        <v>387</v>
      </c>
      <c r="KY7" s="309" t="s">
        <v>388</v>
      </c>
      <c r="KZ7" s="309" t="s">
        <v>389</v>
      </c>
      <c r="LA7" s="309" t="s">
        <v>390</v>
      </c>
      <c r="LB7" s="309" t="s">
        <v>391</v>
      </c>
      <c r="LC7" s="309" t="s">
        <v>392</v>
      </c>
      <c r="LD7" s="309" t="s">
        <v>393</v>
      </c>
      <c r="LE7" s="309" t="s">
        <v>394</v>
      </c>
      <c r="LF7" s="309" t="s">
        <v>395</v>
      </c>
      <c r="LG7" s="308" t="s">
        <v>53</v>
      </c>
      <c r="LH7" s="309" t="s">
        <v>396</v>
      </c>
      <c r="LI7" s="309" t="s">
        <v>397</v>
      </c>
      <c r="LJ7" s="309" t="s">
        <v>398</v>
      </c>
      <c r="LK7" s="309" t="s">
        <v>399</v>
      </c>
      <c r="LL7" s="309" t="s">
        <v>400</v>
      </c>
      <c r="LM7" s="309" t="s">
        <v>401</v>
      </c>
      <c r="LN7" s="309" t="s">
        <v>402</v>
      </c>
      <c r="LO7" s="309" t="s">
        <v>403</v>
      </c>
      <c r="LP7" s="309" t="s">
        <v>404</v>
      </c>
      <c r="LQ7" s="309" t="s">
        <v>405</v>
      </c>
      <c r="LR7" s="309" t="s">
        <v>406</v>
      </c>
      <c r="LS7" s="309" t="s">
        <v>407</v>
      </c>
      <c r="LT7" s="309" t="s">
        <v>408</v>
      </c>
      <c r="LU7" s="309" t="s">
        <v>409</v>
      </c>
      <c r="LV7" s="309" t="s">
        <v>410</v>
      </c>
      <c r="LW7" s="309" t="s">
        <v>411</v>
      </c>
      <c r="LX7" s="309" t="s">
        <v>412</v>
      </c>
      <c r="LY7" s="309" t="s">
        <v>413</v>
      </c>
      <c r="LZ7" s="309" t="s">
        <v>414</v>
      </c>
      <c r="MA7" s="309" t="s">
        <v>415</v>
      </c>
      <c r="MB7" s="308" t="s">
        <v>53</v>
      </c>
      <c r="MC7" s="309" t="s">
        <v>416</v>
      </c>
      <c r="MD7" s="309" t="s">
        <v>417</v>
      </c>
      <c r="ME7" s="309" t="s">
        <v>418</v>
      </c>
      <c r="MF7" s="309" t="s">
        <v>419</v>
      </c>
      <c r="MG7" s="309" t="s">
        <v>420</v>
      </c>
      <c r="MH7" s="309" t="s">
        <v>421</v>
      </c>
      <c r="MI7" s="309" t="s">
        <v>422</v>
      </c>
      <c r="MJ7" s="309" t="s">
        <v>423</v>
      </c>
      <c r="MK7" s="309" t="s">
        <v>424</v>
      </c>
      <c r="ML7" s="309" t="s">
        <v>425</v>
      </c>
      <c r="MM7" s="309" t="s">
        <v>426</v>
      </c>
      <c r="MN7" s="309" t="s">
        <v>427</v>
      </c>
      <c r="MO7" s="309" t="s">
        <v>428</v>
      </c>
      <c r="MP7" s="309" t="s">
        <v>429</v>
      </c>
      <c r="MQ7" s="309" t="s">
        <v>430</v>
      </c>
      <c r="MR7" s="309" t="s">
        <v>431</v>
      </c>
      <c r="MS7" s="309" t="s">
        <v>432</v>
      </c>
      <c r="MT7" s="309" t="s">
        <v>433</v>
      </c>
      <c r="MU7" s="309" t="s">
        <v>434</v>
      </c>
      <c r="MV7" s="309" t="s">
        <v>435</v>
      </c>
      <c r="MW7" s="308" t="s">
        <v>53</v>
      </c>
      <c r="MX7" s="309" t="s">
        <v>436</v>
      </c>
      <c r="MY7" s="309" t="s">
        <v>437</v>
      </c>
      <c r="MZ7" s="309" t="s">
        <v>438</v>
      </c>
      <c r="NA7" s="309" t="s">
        <v>439</v>
      </c>
      <c r="NB7" s="309" t="s">
        <v>440</v>
      </c>
      <c r="NC7" s="309" t="s">
        <v>441</v>
      </c>
      <c r="ND7" s="309" t="s">
        <v>442</v>
      </c>
      <c r="NE7" s="309" t="s">
        <v>443</v>
      </c>
      <c r="NF7" s="309" t="s">
        <v>444</v>
      </c>
      <c r="NG7" s="309" t="s">
        <v>445</v>
      </c>
      <c r="NH7" s="309" t="s">
        <v>446</v>
      </c>
      <c r="NI7" s="309" t="s">
        <v>447</v>
      </c>
      <c r="NJ7" s="309" t="s">
        <v>448</v>
      </c>
      <c r="NK7" s="309" t="s">
        <v>449</v>
      </c>
      <c r="NL7" s="309" t="s">
        <v>450</v>
      </c>
      <c r="NM7" s="309" t="s">
        <v>451</v>
      </c>
      <c r="NN7" s="309" t="s">
        <v>452</v>
      </c>
      <c r="NO7" s="309" t="s">
        <v>453</v>
      </c>
      <c r="NP7" s="309" t="s">
        <v>454</v>
      </c>
      <c r="NQ7" s="309" t="s">
        <v>455</v>
      </c>
      <c r="NR7" s="308" t="s">
        <v>53</v>
      </c>
      <c r="NS7" s="309" t="s">
        <v>456</v>
      </c>
      <c r="NT7" s="309" t="s">
        <v>457</v>
      </c>
      <c r="NU7" s="309" t="s">
        <v>458</v>
      </c>
      <c r="NV7" s="309" t="s">
        <v>459</v>
      </c>
      <c r="NW7" s="309" t="s">
        <v>460</v>
      </c>
      <c r="NX7" s="309" t="s">
        <v>461</v>
      </c>
      <c r="NY7" s="309" t="s">
        <v>462</v>
      </c>
      <c r="NZ7" s="309" t="s">
        <v>463</v>
      </c>
      <c r="OA7" s="309" t="s">
        <v>464</v>
      </c>
      <c r="OB7" s="309" t="s">
        <v>465</v>
      </c>
      <c r="OC7" s="309" t="s">
        <v>466</v>
      </c>
      <c r="OD7" s="309" t="s">
        <v>467</v>
      </c>
      <c r="OE7" s="309" t="s">
        <v>468</v>
      </c>
      <c r="OF7" s="309" t="s">
        <v>469</v>
      </c>
      <c r="OG7" s="309" t="s">
        <v>470</v>
      </c>
      <c r="OH7" s="309" t="s">
        <v>471</v>
      </c>
      <c r="OI7" s="309" t="s">
        <v>472</v>
      </c>
      <c r="OJ7" s="309" t="s">
        <v>473</v>
      </c>
      <c r="OK7" s="309" t="s">
        <v>474</v>
      </c>
      <c r="OL7" s="309" t="s">
        <v>475</v>
      </c>
      <c r="OM7" s="308" t="s">
        <v>53</v>
      </c>
      <c r="ON7" s="309" t="s">
        <v>476</v>
      </c>
      <c r="OO7" s="309" t="s">
        <v>477</v>
      </c>
      <c r="OP7" s="309" t="s">
        <v>478</v>
      </c>
      <c r="OQ7" s="309" t="s">
        <v>479</v>
      </c>
      <c r="OR7" s="309" t="s">
        <v>480</v>
      </c>
      <c r="OS7" s="309" t="s">
        <v>481</v>
      </c>
      <c r="OT7" s="309" t="s">
        <v>482</v>
      </c>
      <c r="OU7" s="309" t="s">
        <v>483</v>
      </c>
      <c r="OV7" s="309" t="s">
        <v>484</v>
      </c>
      <c r="OW7" s="309" t="s">
        <v>485</v>
      </c>
      <c r="OX7" s="309" t="s">
        <v>486</v>
      </c>
      <c r="OY7" s="309" t="s">
        <v>487</v>
      </c>
      <c r="OZ7" s="309" t="s">
        <v>488</v>
      </c>
      <c r="PA7" s="309" t="s">
        <v>489</v>
      </c>
      <c r="PB7" s="309" t="s">
        <v>490</v>
      </c>
      <c r="PC7" s="309" t="s">
        <v>491</v>
      </c>
      <c r="PD7" s="309" t="s">
        <v>492</v>
      </c>
      <c r="PE7" s="309" t="s">
        <v>493</v>
      </c>
      <c r="PF7" s="309" t="s">
        <v>494</v>
      </c>
      <c r="PG7" s="309" t="s">
        <v>495</v>
      </c>
      <c r="PH7" s="308" t="s">
        <v>53</v>
      </c>
      <c r="PI7" s="309" t="s">
        <v>496</v>
      </c>
      <c r="PJ7" s="309" t="s">
        <v>497</v>
      </c>
      <c r="PK7" s="309" t="s">
        <v>498</v>
      </c>
      <c r="PL7" s="309" t="s">
        <v>499</v>
      </c>
      <c r="PM7" s="309" t="s">
        <v>500</v>
      </c>
      <c r="PN7" s="309" t="s">
        <v>501</v>
      </c>
      <c r="PO7" s="309" t="s">
        <v>502</v>
      </c>
      <c r="PP7" s="309" t="s">
        <v>503</v>
      </c>
      <c r="PQ7" s="309" t="s">
        <v>504</v>
      </c>
      <c r="PR7" s="309" t="s">
        <v>505</v>
      </c>
      <c r="PS7" s="309" t="s">
        <v>506</v>
      </c>
      <c r="PT7" s="309" t="s">
        <v>507</v>
      </c>
      <c r="PU7" s="309" t="s">
        <v>508</v>
      </c>
      <c r="PV7" s="309" t="s">
        <v>509</v>
      </c>
      <c r="PW7" s="309" t="s">
        <v>510</v>
      </c>
      <c r="PX7" s="309" t="s">
        <v>511</v>
      </c>
      <c r="PY7" s="309" t="s">
        <v>512</v>
      </c>
      <c r="PZ7" s="309" t="s">
        <v>513</v>
      </c>
      <c r="QA7" s="309" t="s">
        <v>514</v>
      </c>
      <c r="QB7" s="309" t="s">
        <v>515</v>
      </c>
      <c r="QC7" s="308" t="s">
        <v>53</v>
      </c>
      <c r="QD7" s="309" t="s">
        <v>516</v>
      </c>
      <c r="QE7" s="309" t="s">
        <v>517</v>
      </c>
      <c r="QF7" s="309" t="s">
        <v>518</v>
      </c>
      <c r="QG7" s="309" t="s">
        <v>519</v>
      </c>
      <c r="QH7" s="309" t="s">
        <v>520</v>
      </c>
      <c r="QI7" s="309" t="s">
        <v>521</v>
      </c>
      <c r="QJ7" s="309" t="s">
        <v>522</v>
      </c>
      <c r="QK7" s="309" t="s">
        <v>523</v>
      </c>
      <c r="QL7" s="309" t="s">
        <v>524</v>
      </c>
      <c r="QM7" s="309" t="s">
        <v>525</v>
      </c>
      <c r="QN7" s="309" t="s">
        <v>526</v>
      </c>
      <c r="QO7" s="309" t="s">
        <v>527</v>
      </c>
      <c r="QP7" s="309" t="s">
        <v>527</v>
      </c>
      <c r="QQ7" s="309" t="s">
        <v>527</v>
      </c>
      <c r="QR7" s="309" t="s">
        <v>527</v>
      </c>
      <c r="QS7" s="309" t="s">
        <v>527</v>
      </c>
      <c r="QT7" s="309" t="s">
        <v>527</v>
      </c>
      <c r="QU7" s="309" t="s">
        <v>527</v>
      </c>
      <c r="QV7" s="309" t="s">
        <v>527</v>
      </c>
      <c r="QW7" s="309" t="s">
        <v>527</v>
      </c>
      <c r="QX7" s="308" t="s">
        <v>53</v>
      </c>
      <c r="QY7" s="309"/>
      <c r="QZ7" s="309"/>
      <c r="RA7" s="309" t="s">
        <v>528</v>
      </c>
      <c r="RB7" s="309" t="s">
        <v>529</v>
      </c>
      <c r="RC7" s="309" t="s">
        <v>530</v>
      </c>
      <c r="RD7" s="309" t="s">
        <v>531</v>
      </c>
      <c r="RE7" s="309" t="s">
        <v>532</v>
      </c>
      <c r="RF7" s="309" t="s">
        <v>533</v>
      </c>
      <c r="RG7" s="309" t="s">
        <v>534</v>
      </c>
      <c r="RH7" s="309" t="s">
        <v>535</v>
      </c>
      <c r="RI7" s="309" t="s">
        <v>536</v>
      </c>
      <c r="RJ7" s="309" t="s">
        <v>537</v>
      </c>
      <c r="RK7" s="309" t="s">
        <v>538</v>
      </c>
      <c r="RL7" s="309" t="s">
        <v>539</v>
      </c>
      <c r="RM7" s="309" t="s">
        <v>540</v>
      </c>
      <c r="RN7" s="309" t="s">
        <v>541</v>
      </c>
      <c r="RO7" s="309" t="s">
        <v>542</v>
      </c>
      <c r="RP7" s="309" t="s">
        <v>543</v>
      </c>
      <c r="RQ7" s="309" t="s">
        <v>544</v>
      </c>
      <c r="RR7" s="309" t="s">
        <v>545</v>
      </c>
      <c r="RS7" s="309" t="s">
        <v>546</v>
      </c>
      <c r="RT7" s="309" t="s">
        <v>547</v>
      </c>
      <c r="RU7" s="308" t="s">
        <v>53</v>
      </c>
      <c r="RV7" s="309"/>
      <c r="RW7" s="309" t="s">
        <v>548</v>
      </c>
      <c r="RX7" s="309" t="s">
        <v>549</v>
      </c>
      <c r="RY7" s="309" t="s">
        <v>550</v>
      </c>
      <c r="RZ7" s="309" t="s">
        <v>551</v>
      </c>
      <c r="SA7" s="309" t="s">
        <v>552</v>
      </c>
      <c r="SB7" s="309" t="s">
        <v>553</v>
      </c>
      <c r="SC7" s="309" t="s">
        <v>554</v>
      </c>
      <c r="SD7" s="309" t="s">
        <v>555</v>
      </c>
      <c r="SE7" s="309" t="s">
        <v>556</v>
      </c>
      <c r="SF7" s="309" t="s">
        <v>557</v>
      </c>
      <c r="SG7" s="309" t="s">
        <v>558</v>
      </c>
      <c r="SH7" s="309" t="s">
        <v>559</v>
      </c>
      <c r="SI7" s="309" t="s">
        <v>560</v>
      </c>
      <c r="SJ7" s="309" t="s">
        <v>561</v>
      </c>
      <c r="SK7" s="309" t="s">
        <v>562</v>
      </c>
      <c r="SL7" s="309" t="s">
        <v>563</v>
      </c>
      <c r="SM7" s="309" t="s">
        <v>564</v>
      </c>
      <c r="SN7" s="309" t="s">
        <v>565</v>
      </c>
      <c r="SO7" s="309" t="s">
        <v>566</v>
      </c>
      <c r="SP7" s="309" t="s">
        <v>567</v>
      </c>
      <c r="SQ7" s="308" t="s">
        <v>53</v>
      </c>
      <c r="SR7" s="309"/>
      <c r="SS7" s="308"/>
      <c r="ST7" s="309" t="s">
        <v>568</v>
      </c>
      <c r="SU7" s="309" t="s">
        <v>569</v>
      </c>
      <c r="SV7" s="309" t="s">
        <v>570</v>
      </c>
      <c r="SW7" s="309" t="s">
        <v>571</v>
      </c>
      <c r="SX7" s="309" t="s">
        <v>572</v>
      </c>
      <c r="SY7" s="309" t="s">
        <v>573</v>
      </c>
      <c r="SZ7" s="309" t="s">
        <v>574</v>
      </c>
      <c r="TA7" s="309" t="s">
        <v>575</v>
      </c>
      <c r="TB7" s="309" t="s">
        <v>576</v>
      </c>
      <c r="TC7" s="309" t="s">
        <v>577</v>
      </c>
      <c r="TD7" s="309" t="s">
        <v>578</v>
      </c>
      <c r="TE7" s="309" t="s">
        <v>579</v>
      </c>
      <c r="TF7" s="309" t="s">
        <v>580</v>
      </c>
      <c r="TG7" s="309" t="s">
        <v>581</v>
      </c>
      <c r="TH7" s="309" t="s">
        <v>582</v>
      </c>
      <c r="TI7" s="309" t="s">
        <v>583</v>
      </c>
      <c r="TJ7" s="309" t="s">
        <v>584</v>
      </c>
      <c r="TK7" s="309" t="s">
        <v>585</v>
      </c>
      <c r="TL7" s="309" t="s">
        <v>586</v>
      </c>
      <c r="TM7" s="309" t="s">
        <v>587</v>
      </c>
      <c r="TN7" s="308" t="s">
        <v>53</v>
      </c>
      <c r="TO7" s="309" t="s">
        <v>588</v>
      </c>
      <c r="TP7" s="309" t="s">
        <v>589</v>
      </c>
      <c r="TQ7" s="309" t="s">
        <v>590</v>
      </c>
      <c r="TR7" s="309" t="s">
        <v>591</v>
      </c>
      <c r="TS7" s="309" t="s">
        <v>592</v>
      </c>
      <c r="TT7" s="309" t="s">
        <v>593</v>
      </c>
      <c r="TU7" s="309" t="s">
        <v>594</v>
      </c>
      <c r="TV7" s="309" t="s">
        <v>595</v>
      </c>
      <c r="TW7" s="309" t="s">
        <v>596</v>
      </c>
      <c r="TX7" s="309" t="s">
        <v>597</v>
      </c>
      <c r="TY7" s="309" t="s">
        <v>598</v>
      </c>
      <c r="TZ7" s="309" t="s">
        <v>599</v>
      </c>
      <c r="UA7" s="309" t="s">
        <v>600</v>
      </c>
      <c r="UB7" s="309" t="s">
        <v>601</v>
      </c>
      <c r="UC7" s="309" t="s">
        <v>602</v>
      </c>
      <c r="UD7" s="309" t="s">
        <v>603</v>
      </c>
      <c r="UE7" s="309" t="s">
        <v>604</v>
      </c>
      <c r="UF7" s="309" t="s">
        <v>605</v>
      </c>
      <c r="UG7" s="309" t="s">
        <v>606</v>
      </c>
      <c r="UH7" s="309" t="s">
        <v>607</v>
      </c>
      <c r="UI7" s="308" t="s">
        <v>53</v>
      </c>
      <c r="UJ7" s="309" t="s">
        <v>608</v>
      </c>
      <c r="UK7" s="309" t="s">
        <v>609</v>
      </c>
      <c r="UL7" s="309" t="s">
        <v>610</v>
      </c>
      <c r="UM7" s="309" t="s">
        <v>611</v>
      </c>
      <c r="UN7" s="309" t="s">
        <v>612</v>
      </c>
      <c r="UO7" s="309" t="s">
        <v>613</v>
      </c>
      <c r="UP7" s="309" t="s">
        <v>614</v>
      </c>
      <c r="UQ7" s="309" t="s">
        <v>615</v>
      </c>
      <c r="UR7" s="309" t="s">
        <v>616</v>
      </c>
      <c r="US7" s="309" t="s">
        <v>617</v>
      </c>
      <c r="UT7" s="309" t="s">
        <v>618</v>
      </c>
      <c r="UU7" s="309" t="s">
        <v>619</v>
      </c>
      <c r="UV7" s="309" t="s">
        <v>620</v>
      </c>
      <c r="UW7" s="309" t="s">
        <v>621</v>
      </c>
      <c r="UX7" s="309" t="s">
        <v>622</v>
      </c>
      <c r="UY7" s="309" t="s">
        <v>623</v>
      </c>
      <c r="UZ7" s="309" t="s">
        <v>624</v>
      </c>
      <c r="VA7" s="309" t="s">
        <v>625</v>
      </c>
      <c r="VB7" s="309" t="s">
        <v>626</v>
      </c>
      <c r="VC7" s="309" t="s">
        <v>627</v>
      </c>
      <c r="VD7" s="308" t="s">
        <v>53</v>
      </c>
      <c r="VE7" s="309" t="s">
        <v>628</v>
      </c>
      <c r="VF7" s="309" t="s">
        <v>629</v>
      </c>
      <c r="VG7" s="309" t="s">
        <v>630</v>
      </c>
      <c r="VH7" s="309" t="s">
        <v>631</v>
      </c>
      <c r="VI7" s="309" t="s">
        <v>632</v>
      </c>
      <c r="VJ7" s="309" t="s">
        <v>633</v>
      </c>
      <c r="VK7" s="309" t="s">
        <v>634</v>
      </c>
      <c r="VL7" s="309" t="s">
        <v>635</v>
      </c>
      <c r="VM7" s="309" t="s">
        <v>636</v>
      </c>
      <c r="VN7" s="309" t="s">
        <v>637</v>
      </c>
      <c r="VO7" s="309" t="s">
        <v>638</v>
      </c>
      <c r="VP7" s="309" t="s">
        <v>639</v>
      </c>
      <c r="VQ7" s="309" t="s">
        <v>640</v>
      </c>
      <c r="VR7" s="309" t="s">
        <v>641</v>
      </c>
      <c r="VS7" s="309" t="s">
        <v>642</v>
      </c>
      <c r="VT7" s="309" t="s">
        <v>643</v>
      </c>
      <c r="VU7" s="309" t="s">
        <v>644</v>
      </c>
      <c r="VV7" s="309" t="s">
        <v>645</v>
      </c>
      <c r="VW7" s="309" t="s">
        <v>646</v>
      </c>
      <c r="VX7" s="309" t="s">
        <v>647</v>
      </c>
      <c r="VY7" s="308" t="s">
        <v>53</v>
      </c>
      <c r="VZ7" s="309" t="s">
        <v>648</v>
      </c>
      <c r="WA7" s="309" t="s">
        <v>649</v>
      </c>
      <c r="WB7" s="309" t="s">
        <v>650</v>
      </c>
      <c r="WC7" s="309" t="s">
        <v>651</v>
      </c>
      <c r="WD7" s="309" t="s">
        <v>652</v>
      </c>
      <c r="WE7" s="309" t="s">
        <v>653</v>
      </c>
      <c r="WF7" s="309" t="s">
        <v>654</v>
      </c>
      <c r="WG7" s="309" t="s">
        <v>655</v>
      </c>
      <c r="WH7" s="309" t="s">
        <v>656</v>
      </c>
      <c r="WI7" s="309" t="s">
        <v>657</v>
      </c>
      <c r="WJ7" s="309" t="s">
        <v>658</v>
      </c>
      <c r="WK7" s="309" t="s">
        <v>659</v>
      </c>
      <c r="WL7" s="309" t="s">
        <v>660</v>
      </c>
      <c r="WM7" s="309" t="s">
        <v>661</v>
      </c>
      <c r="WN7" s="309" t="s">
        <v>662</v>
      </c>
      <c r="WO7" s="309" t="s">
        <v>663</v>
      </c>
      <c r="WP7" s="309" t="s">
        <v>664</v>
      </c>
      <c r="WQ7" s="309" t="s">
        <v>665</v>
      </c>
      <c r="WR7" s="309" t="s">
        <v>666</v>
      </c>
      <c r="WS7" s="309" t="s">
        <v>667</v>
      </c>
      <c r="WT7" s="308" t="s">
        <v>53</v>
      </c>
      <c r="WU7" s="309" t="s">
        <v>668</v>
      </c>
      <c r="WV7" s="309" t="s">
        <v>669</v>
      </c>
      <c r="WW7" s="309" t="s">
        <v>670</v>
      </c>
      <c r="WX7" s="309" t="s">
        <v>671</v>
      </c>
      <c r="WY7" s="309" t="s">
        <v>672</v>
      </c>
      <c r="WZ7" s="309" t="s">
        <v>673</v>
      </c>
      <c r="XA7" s="309" t="s">
        <v>674</v>
      </c>
      <c r="XB7" s="309" t="s">
        <v>675</v>
      </c>
      <c r="XC7" s="309" t="s">
        <v>676</v>
      </c>
      <c r="XD7" s="309" t="s">
        <v>677</v>
      </c>
      <c r="XE7" s="309" t="s">
        <v>678</v>
      </c>
      <c r="XF7" s="309" t="s">
        <v>679</v>
      </c>
      <c r="XG7" s="309" t="s">
        <v>680</v>
      </c>
      <c r="XH7" s="309" t="s">
        <v>681</v>
      </c>
      <c r="XI7" s="309" t="s">
        <v>682</v>
      </c>
      <c r="XJ7" s="309" t="s">
        <v>683</v>
      </c>
      <c r="XK7" s="309" t="s">
        <v>684</v>
      </c>
      <c r="XL7" s="309" t="s">
        <v>685</v>
      </c>
      <c r="XM7" s="309" t="s">
        <v>686</v>
      </c>
      <c r="XN7" s="309" t="s">
        <v>687</v>
      </c>
      <c r="XO7" s="308" t="s">
        <v>53</v>
      </c>
      <c r="XP7" s="309" t="s">
        <v>688</v>
      </c>
      <c r="XQ7" s="309" t="s">
        <v>689</v>
      </c>
      <c r="XR7" s="309" t="s">
        <v>690</v>
      </c>
      <c r="XS7" s="309" t="s">
        <v>691</v>
      </c>
      <c r="XT7" s="309" t="s">
        <v>692</v>
      </c>
      <c r="XU7" s="309" t="s">
        <v>693</v>
      </c>
      <c r="XV7" s="309" t="s">
        <v>694</v>
      </c>
      <c r="XW7" s="309" t="s">
        <v>695</v>
      </c>
      <c r="XX7" s="309" t="s">
        <v>696</v>
      </c>
      <c r="XY7" s="309" t="s">
        <v>697</v>
      </c>
      <c r="XZ7" s="309" t="s">
        <v>698</v>
      </c>
      <c r="YA7" s="309" t="s">
        <v>699</v>
      </c>
      <c r="YB7" s="309" t="s">
        <v>527</v>
      </c>
      <c r="YC7" s="309" t="s">
        <v>527</v>
      </c>
      <c r="YD7" s="309" t="s">
        <v>527</v>
      </c>
      <c r="YE7" s="309" t="s">
        <v>527</v>
      </c>
      <c r="YF7" s="309" t="s">
        <v>527</v>
      </c>
      <c r="YG7" s="309" t="s">
        <v>527</v>
      </c>
      <c r="YH7" s="309" t="s">
        <v>527</v>
      </c>
      <c r="YI7" s="309" t="s">
        <v>527</v>
      </c>
      <c r="YJ7" s="308" t="s">
        <v>53</v>
      </c>
      <c r="YK7" s="309" t="s">
        <v>700</v>
      </c>
      <c r="YL7" s="309" t="s">
        <v>701</v>
      </c>
      <c r="YM7" s="309" t="s">
        <v>702</v>
      </c>
      <c r="YN7" s="309" t="s">
        <v>703</v>
      </c>
      <c r="YO7" s="309" t="s">
        <v>704</v>
      </c>
      <c r="YP7" s="309" t="s">
        <v>705</v>
      </c>
      <c r="YQ7" s="309" t="s">
        <v>706</v>
      </c>
      <c r="YR7" s="309" t="s">
        <v>707</v>
      </c>
      <c r="YS7" s="309" t="s">
        <v>708</v>
      </c>
      <c r="YT7" s="309" t="s">
        <v>709</v>
      </c>
      <c r="YU7" s="309" t="s">
        <v>710</v>
      </c>
      <c r="YV7" s="309" t="s">
        <v>711</v>
      </c>
      <c r="YW7" s="309" t="s">
        <v>712</v>
      </c>
      <c r="YX7" s="309" t="s">
        <v>713</v>
      </c>
      <c r="YY7" s="309" t="s">
        <v>714</v>
      </c>
      <c r="YZ7" s="309" t="s">
        <v>715</v>
      </c>
      <c r="ZA7" s="309" t="s">
        <v>716</v>
      </c>
      <c r="ZB7" s="309" t="s">
        <v>717</v>
      </c>
      <c r="ZC7" s="309" t="s">
        <v>718</v>
      </c>
      <c r="ZD7" s="309" t="s">
        <v>719</v>
      </c>
      <c r="ZE7" s="308" t="s">
        <v>53</v>
      </c>
      <c r="ZF7" s="312"/>
      <c r="ZG7" s="312" t="s">
        <v>720</v>
      </c>
      <c r="ZH7" s="312" t="s">
        <v>721</v>
      </c>
      <c r="ZI7" s="312" t="s">
        <v>722</v>
      </c>
      <c r="ZJ7" s="312" t="s">
        <v>722</v>
      </c>
      <c r="ZK7" s="312" t="s">
        <v>722</v>
      </c>
      <c r="ZL7" s="311" t="s">
        <v>167</v>
      </c>
      <c r="ZM7" s="312" t="s">
        <v>723</v>
      </c>
      <c r="ZN7" s="312" t="s">
        <v>724</v>
      </c>
      <c r="ZO7" s="312" t="s">
        <v>725</v>
      </c>
      <c r="ZP7" s="312" t="s">
        <v>726</v>
      </c>
      <c r="ZQ7" s="312" t="s">
        <v>727</v>
      </c>
      <c r="ZR7" s="312" t="s">
        <v>728</v>
      </c>
      <c r="ZS7" s="312" t="s">
        <v>729</v>
      </c>
      <c r="ZT7" s="312" t="s">
        <v>730</v>
      </c>
      <c r="ZU7" s="312" t="s">
        <v>731</v>
      </c>
      <c r="ZV7" s="312" t="s">
        <v>732</v>
      </c>
      <c r="ZW7" s="312" t="s">
        <v>733</v>
      </c>
      <c r="ZX7" s="312" t="s">
        <v>734</v>
      </c>
      <c r="ZY7" s="312" t="s">
        <v>735</v>
      </c>
      <c r="ZZ7" s="312" t="s">
        <v>736</v>
      </c>
      <c r="AAA7" s="449" t="s">
        <v>53</v>
      </c>
      <c r="AAB7" s="454" t="s">
        <v>943</v>
      </c>
    </row>
    <row r="8" spans="1:704" s="346" customFormat="1" ht="15.75" x14ac:dyDescent="0.25">
      <c r="A8" s="345">
        <v>1</v>
      </c>
      <c r="B8" s="247">
        <f t="shared" ref="B8:BM8" si="0">A8+1</f>
        <v>2</v>
      </c>
      <c r="C8" s="247">
        <f t="shared" si="0"/>
        <v>3</v>
      </c>
      <c r="D8" s="247">
        <f t="shared" si="0"/>
        <v>4</v>
      </c>
      <c r="E8" s="248">
        <f t="shared" si="0"/>
        <v>5</v>
      </c>
      <c r="F8" s="248">
        <f t="shared" si="0"/>
        <v>6</v>
      </c>
      <c r="G8" s="247">
        <f t="shared" si="0"/>
        <v>7</v>
      </c>
      <c r="H8" s="247">
        <f t="shared" si="0"/>
        <v>8</v>
      </c>
      <c r="I8" s="247">
        <f t="shared" si="0"/>
        <v>9</v>
      </c>
      <c r="J8" s="247">
        <f t="shared" si="0"/>
        <v>10</v>
      </c>
      <c r="K8" s="247">
        <f t="shared" si="0"/>
        <v>11</v>
      </c>
      <c r="L8" s="247">
        <f t="shared" si="0"/>
        <v>12</v>
      </c>
      <c r="M8" s="247">
        <f t="shared" si="0"/>
        <v>13</v>
      </c>
      <c r="N8" s="247">
        <f t="shared" si="0"/>
        <v>14</v>
      </c>
      <c r="O8" s="247">
        <f t="shared" si="0"/>
        <v>15</v>
      </c>
      <c r="P8" s="247">
        <f t="shared" si="0"/>
        <v>16</v>
      </c>
      <c r="Q8" s="247">
        <f t="shared" si="0"/>
        <v>17</v>
      </c>
      <c r="R8" s="247">
        <f t="shared" si="0"/>
        <v>18</v>
      </c>
      <c r="S8" s="247">
        <f t="shared" si="0"/>
        <v>19</v>
      </c>
      <c r="T8" s="247">
        <f t="shared" si="0"/>
        <v>20</v>
      </c>
      <c r="U8" s="247">
        <f t="shared" si="0"/>
        <v>21</v>
      </c>
      <c r="V8" s="247">
        <f t="shared" si="0"/>
        <v>22</v>
      </c>
      <c r="W8" s="247">
        <f t="shared" si="0"/>
        <v>23</v>
      </c>
      <c r="X8" s="247">
        <f t="shared" si="0"/>
        <v>24</v>
      </c>
      <c r="Y8" s="247">
        <f t="shared" si="0"/>
        <v>25</v>
      </c>
      <c r="Z8" s="247">
        <f t="shared" si="0"/>
        <v>26</v>
      </c>
      <c r="AA8" s="247">
        <f t="shared" si="0"/>
        <v>27</v>
      </c>
      <c r="AB8" s="247">
        <f t="shared" si="0"/>
        <v>28</v>
      </c>
      <c r="AC8" s="247">
        <f t="shared" si="0"/>
        <v>29</v>
      </c>
      <c r="AD8" s="247">
        <f t="shared" si="0"/>
        <v>30</v>
      </c>
      <c r="AE8" s="247">
        <f t="shared" si="0"/>
        <v>31</v>
      </c>
      <c r="AF8" s="247">
        <f t="shared" si="0"/>
        <v>32</v>
      </c>
      <c r="AG8" s="247">
        <f t="shared" si="0"/>
        <v>33</v>
      </c>
      <c r="AH8" s="247">
        <f t="shared" si="0"/>
        <v>34</v>
      </c>
      <c r="AI8" s="247">
        <f t="shared" si="0"/>
        <v>35</v>
      </c>
      <c r="AJ8" s="247">
        <f t="shared" si="0"/>
        <v>36</v>
      </c>
      <c r="AK8" s="247">
        <f t="shared" si="0"/>
        <v>37</v>
      </c>
      <c r="AL8" s="248">
        <f t="shared" si="0"/>
        <v>38</v>
      </c>
      <c r="AM8" s="248">
        <f t="shared" si="0"/>
        <v>39</v>
      </c>
      <c r="AN8" s="248">
        <f t="shared" si="0"/>
        <v>40</v>
      </c>
      <c r="AO8" s="248">
        <f t="shared" si="0"/>
        <v>41</v>
      </c>
      <c r="AP8" s="248">
        <f t="shared" si="0"/>
        <v>42</v>
      </c>
      <c r="AQ8" s="248">
        <f t="shared" si="0"/>
        <v>43</v>
      </c>
      <c r="AR8" s="248">
        <f t="shared" si="0"/>
        <v>44</v>
      </c>
      <c r="AS8" s="248">
        <f t="shared" si="0"/>
        <v>45</v>
      </c>
      <c r="AT8" s="248">
        <f t="shared" si="0"/>
        <v>46</v>
      </c>
      <c r="AU8" s="248">
        <f t="shared" si="0"/>
        <v>47</v>
      </c>
      <c r="AV8" s="248">
        <f t="shared" si="0"/>
        <v>48</v>
      </c>
      <c r="AW8" s="248">
        <f t="shared" si="0"/>
        <v>49</v>
      </c>
      <c r="AX8" s="248">
        <f t="shared" si="0"/>
        <v>50</v>
      </c>
      <c r="AY8" s="248">
        <f t="shared" si="0"/>
        <v>51</v>
      </c>
      <c r="AZ8" s="248">
        <f t="shared" si="0"/>
        <v>52</v>
      </c>
      <c r="BA8" s="248">
        <f t="shared" si="0"/>
        <v>53</v>
      </c>
      <c r="BB8" s="248">
        <f t="shared" si="0"/>
        <v>54</v>
      </c>
      <c r="BC8" s="248">
        <f t="shared" si="0"/>
        <v>55</v>
      </c>
      <c r="BD8" s="248">
        <f t="shared" si="0"/>
        <v>56</v>
      </c>
      <c r="BE8" s="248">
        <f t="shared" si="0"/>
        <v>57</v>
      </c>
      <c r="BF8" s="247">
        <f t="shared" si="0"/>
        <v>58</v>
      </c>
      <c r="BG8" s="247">
        <f t="shared" si="0"/>
        <v>59</v>
      </c>
      <c r="BH8" s="247">
        <f t="shared" si="0"/>
        <v>60</v>
      </c>
      <c r="BI8" s="247">
        <f t="shared" si="0"/>
        <v>61</v>
      </c>
      <c r="BJ8" s="247">
        <f t="shared" si="0"/>
        <v>62</v>
      </c>
      <c r="BK8" s="247">
        <f t="shared" si="0"/>
        <v>63</v>
      </c>
      <c r="BL8" s="247">
        <f t="shared" si="0"/>
        <v>64</v>
      </c>
      <c r="BM8" s="247">
        <f t="shared" si="0"/>
        <v>65</v>
      </c>
      <c r="BN8" s="247">
        <f t="shared" ref="BN8:DY8" si="1">BM8+1</f>
        <v>66</v>
      </c>
      <c r="BO8" s="247">
        <f t="shared" si="1"/>
        <v>67</v>
      </c>
      <c r="BP8" s="247">
        <f t="shared" si="1"/>
        <v>68</v>
      </c>
      <c r="BQ8" s="247">
        <f t="shared" si="1"/>
        <v>69</v>
      </c>
      <c r="BR8" s="247">
        <f t="shared" si="1"/>
        <v>70</v>
      </c>
      <c r="BS8" s="247">
        <f t="shared" si="1"/>
        <v>71</v>
      </c>
      <c r="BT8" s="247">
        <f t="shared" si="1"/>
        <v>72</v>
      </c>
      <c r="BU8" s="247">
        <f t="shared" si="1"/>
        <v>73</v>
      </c>
      <c r="BV8" s="247">
        <f t="shared" si="1"/>
        <v>74</v>
      </c>
      <c r="BW8" s="247">
        <f t="shared" si="1"/>
        <v>75</v>
      </c>
      <c r="BX8" s="247">
        <f t="shared" si="1"/>
        <v>76</v>
      </c>
      <c r="BY8" s="247">
        <f t="shared" si="1"/>
        <v>77</v>
      </c>
      <c r="BZ8" s="247">
        <f t="shared" si="1"/>
        <v>78</v>
      </c>
      <c r="CA8" s="247">
        <f t="shared" si="1"/>
        <v>79</v>
      </c>
      <c r="CB8" s="247">
        <f t="shared" si="1"/>
        <v>80</v>
      </c>
      <c r="CC8" s="247">
        <f t="shared" si="1"/>
        <v>81</v>
      </c>
      <c r="CD8" s="247">
        <f t="shared" si="1"/>
        <v>82</v>
      </c>
      <c r="CE8" s="247">
        <f t="shared" si="1"/>
        <v>83</v>
      </c>
      <c r="CF8" s="247">
        <f t="shared" si="1"/>
        <v>84</v>
      </c>
      <c r="CG8" s="247">
        <f t="shared" si="1"/>
        <v>85</v>
      </c>
      <c r="CH8" s="247">
        <f t="shared" si="1"/>
        <v>86</v>
      </c>
      <c r="CI8" s="247">
        <f t="shared" si="1"/>
        <v>87</v>
      </c>
      <c r="CJ8" s="247">
        <f t="shared" si="1"/>
        <v>88</v>
      </c>
      <c r="CK8" s="247">
        <f t="shared" si="1"/>
        <v>89</v>
      </c>
      <c r="CL8" s="247">
        <f t="shared" si="1"/>
        <v>90</v>
      </c>
      <c r="CM8" s="247">
        <f t="shared" si="1"/>
        <v>91</v>
      </c>
      <c r="CN8" s="247">
        <f t="shared" si="1"/>
        <v>92</v>
      </c>
      <c r="CO8" s="247">
        <f t="shared" si="1"/>
        <v>93</v>
      </c>
      <c r="CP8" s="247">
        <f t="shared" si="1"/>
        <v>94</v>
      </c>
      <c r="CQ8" s="247">
        <f t="shared" si="1"/>
        <v>95</v>
      </c>
      <c r="CR8" s="247">
        <f t="shared" si="1"/>
        <v>96</v>
      </c>
      <c r="CS8" s="247">
        <f t="shared" si="1"/>
        <v>97</v>
      </c>
      <c r="CT8" s="247">
        <f t="shared" si="1"/>
        <v>98</v>
      </c>
      <c r="CU8" s="247">
        <f t="shared" si="1"/>
        <v>99</v>
      </c>
      <c r="CV8" s="247">
        <f t="shared" si="1"/>
        <v>100</v>
      </c>
      <c r="CW8" s="247">
        <f t="shared" si="1"/>
        <v>101</v>
      </c>
      <c r="CX8" s="247">
        <f t="shared" si="1"/>
        <v>102</v>
      </c>
      <c r="CY8" s="247">
        <f t="shared" si="1"/>
        <v>103</v>
      </c>
      <c r="CZ8" s="247">
        <f t="shared" si="1"/>
        <v>104</v>
      </c>
      <c r="DA8" s="247">
        <f t="shared" si="1"/>
        <v>105</v>
      </c>
      <c r="DB8" s="247">
        <f t="shared" si="1"/>
        <v>106</v>
      </c>
      <c r="DC8" s="247">
        <f t="shared" si="1"/>
        <v>107</v>
      </c>
      <c r="DD8" s="247">
        <f t="shared" si="1"/>
        <v>108</v>
      </c>
      <c r="DE8" s="247">
        <f t="shared" si="1"/>
        <v>109</v>
      </c>
      <c r="DF8" s="247">
        <f t="shared" si="1"/>
        <v>110</v>
      </c>
      <c r="DG8" s="247">
        <f t="shared" si="1"/>
        <v>111</v>
      </c>
      <c r="DH8" s="247">
        <f t="shared" si="1"/>
        <v>112</v>
      </c>
      <c r="DI8" s="247">
        <f t="shared" si="1"/>
        <v>113</v>
      </c>
      <c r="DJ8" s="247">
        <f t="shared" si="1"/>
        <v>114</v>
      </c>
      <c r="DK8" s="248">
        <f t="shared" si="1"/>
        <v>115</v>
      </c>
      <c r="DL8" s="248">
        <f t="shared" si="1"/>
        <v>116</v>
      </c>
      <c r="DM8" s="248">
        <f t="shared" si="1"/>
        <v>117</v>
      </c>
      <c r="DN8" s="248">
        <f t="shared" si="1"/>
        <v>118</v>
      </c>
      <c r="DO8" s="248">
        <f t="shared" si="1"/>
        <v>119</v>
      </c>
      <c r="DP8" s="248">
        <f t="shared" si="1"/>
        <v>120</v>
      </c>
      <c r="DQ8" s="248">
        <f t="shared" si="1"/>
        <v>121</v>
      </c>
      <c r="DR8" s="248">
        <f t="shared" si="1"/>
        <v>122</v>
      </c>
      <c r="DS8" s="248">
        <f t="shared" si="1"/>
        <v>123</v>
      </c>
      <c r="DT8" s="248">
        <f t="shared" si="1"/>
        <v>124</v>
      </c>
      <c r="DU8" s="248">
        <f t="shared" si="1"/>
        <v>125</v>
      </c>
      <c r="DV8" s="248">
        <f t="shared" si="1"/>
        <v>126</v>
      </c>
      <c r="DW8" s="248">
        <f t="shared" si="1"/>
        <v>127</v>
      </c>
      <c r="DX8" s="248">
        <f t="shared" si="1"/>
        <v>128</v>
      </c>
      <c r="DY8" s="248">
        <f t="shared" si="1"/>
        <v>129</v>
      </c>
      <c r="DZ8" s="248">
        <f t="shared" ref="DZ8:GK8" si="2">DY8+1</f>
        <v>130</v>
      </c>
      <c r="EA8" s="248">
        <f t="shared" si="2"/>
        <v>131</v>
      </c>
      <c r="EB8" s="248">
        <f t="shared" si="2"/>
        <v>132</v>
      </c>
      <c r="EC8" s="248">
        <f t="shared" si="2"/>
        <v>133</v>
      </c>
      <c r="ED8" s="248">
        <f t="shared" si="2"/>
        <v>134</v>
      </c>
      <c r="EE8" s="248">
        <f t="shared" si="2"/>
        <v>135</v>
      </c>
      <c r="EF8" s="248">
        <f t="shared" si="2"/>
        <v>136</v>
      </c>
      <c r="EG8" s="248">
        <f t="shared" si="2"/>
        <v>137</v>
      </c>
      <c r="EH8" s="248">
        <f t="shared" si="2"/>
        <v>138</v>
      </c>
      <c r="EI8" s="248">
        <f t="shared" si="2"/>
        <v>139</v>
      </c>
      <c r="EJ8" s="248">
        <f t="shared" si="2"/>
        <v>140</v>
      </c>
      <c r="EK8" s="248">
        <f t="shared" si="2"/>
        <v>141</v>
      </c>
      <c r="EL8" s="248">
        <f t="shared" si="2"/>
        <v>142</v>
      </c>
      <c r="EM8" s="248">
        <f t="shared" si="2"/>
        <v>143</v>
      </c>
      <c r="EN8" s="248">
        <f t="shared" si="2"/>
        <v>144</v>
      </c>
      <c r="EO8" s="248">
        <f t="shared" si="2"/>
        <v>145</v>
      </c>
      <c r="EP8" s="248">
        <f t="shared" si="2"/>
        <v>146</v>
      </c>
      <c r="EQ8" s="248">
        <f t="shared" si="2"/>
        <v>147</v>
      </c>
      <c r="ER8" s="248">
        <f t="shared" si="2"/>
        <v>148</v>
      </c>
      <c r="ES8" s="248">
        <f t="shared" si="2"/>
        <v>149</v>
      </c>
      <c r="ET8" s="248">
        <f t="shared" si="2"/>
        <v>150</v>
      </c>
      <c r="EU8" s="248">
        <f t="shared" si="2"/>
        <v>151</v>
      </c>
      <c r="EV8" s="248">
        <f t="shared" si="2"/>
        <v>152</v>
      </c>
      <c r="EW8" s="248">
        <f t="shared" si="2"/>
        <v>153</v>
      </c>
      <c r="EX8" s="247">
        <f t="shared" si="2"/>
        <v>154</v>
      </c>
      <c r="EY8" s="249">
        <f t="shared" si="2"/>
        <v>155</v>
      </c>
      <c r="EZ8" s="249">
        <f t="shared" si="2"/>
        <v>156</v>
      </c>
      <c r="FA8" s="249">
        <f t="shared" si="2"/>
        <v>157</v>
      </c>
      <c r="FB8" s="247">
        <f t="shared" si="2"/>
        <v>158</v>
      </c>
      <c r="FC8" s="247">
        <f t="shared" si="2"/>
        <v>159</v>
      </c>
      <c r="FD8" s="247">
        <f t="shared" si="2"/>
        <v>160</v>
      </c>
      <c r="FE8" s="247">
        <f t="shared" si="2"/>
        <v>161</v>
      </c>
      <c r="FF8" s="247">
        <f t="shared" si="2"/>
        <v>162</v>
      </c>
      <c r="FG8" s="247">
        <f t="shared" si="2"/>
        <v>163</v>
      </c>
      <c r="FH8" s="247">
        <f t="shared" si="2"/>
        <v>164</v>
      </c>
      <c r="FI8" s="247">
        <f t="shared" si="2"/>
        <v>165</v>
      </c>
      <c r="FJ8" s="249">
        <f t="shared" si="2"/>
        <v>166</v>
      </c>
      <c r="FK8" s="247">
        <f t="shared" si="2"/>
        <v>167</v>
      </c>
      <c r="FL8" s="247">
        <f t="shared" si="2"/>
        <v>168</v>
      </c>
      <c r="FM8" s="247">
        <f t="shared" si="2"/>
        <v>169</v>
      </c>
      <c r="FN8" s="247">
        <f t="shared" si="2"/>
        <v>170</v>
      </c>
      <c r="FO8" s="247">
        <f t="shared" si="2"/>
        <v>171</v>
      </c>
      <c r="FP8" s="247">
        <f t="shared" si="2"/>
        <v>172</v>
      </c>
      <c r="FQ8" s="247">
        <f t="shared" si="2"/>
        <v>173</v>
      </c>
      <c r="FR8" s="247">
        <f t="shared" si="2"/>
        <v>174</v>
      </c>
      <c r="FS8" s="247">
        <f t="shared" si="2"/>
        <v>175</v>
      </c>
      <c r="FT8" s="247">
        <f t="shared" si="2"/>
        <v>176</v>
      </c>
      <c r="FU8" s="247">
        <f t="shared" si="2"/>
        <v>177</v>
      </c>
      <c r="FV8" s="247">
        <f t="shared" si="2"/>
        <v>178</v>
      </c>
      <c r="FW8" s="247">
        <f t="shared" si="2"/>
        <v>179</v>
      </c>
      <c r="FX8" s="247">
        <f t="shared" si="2"/>
        <v>180</v>
      </c>
      <c r="FY8" s="247">
        <f t="shared" si="2"/>
        <v>181</v>
      </c>
      <c r="FZ8" s="247">
        <f t="shared" si="2"/>
        <v>182</v>
      </c>
      <c r="GA8" s="247">
        <f t="shared" si="2"/>
        <v>183</v>
      </c>
      <c r="GB8" s="247">
        <f t="shared" si="2"/>
        <v>184</v>
      </c>
      <c r="GC8" s="247">
        <f t="shared" si="2"/>
        <v>185</v>
      </c>
      <c r="GD8" s="247">
        <f t="shared" si="2"/>
        <v>186</v>
      </c>
      <c r="GE8" s="247">
        <f t="shared" si="2"/>
        <v>187</v>
      </c>
      <c r="GF8" s="247">
        <f t="shared" si="2"/>
        <v>188</v>
      </c>
      <c r="GG8" s="247">
        <f t="shared" si="2"/>
        <v>189</v>
      </c>
      <c r="GH8" s="247">
        <f t="shared" si="2"/>
        <v>190</v>
      </c>
      <c r="GI8" s="247">
        <f t="shared" si="2"/>
        <v>191</v>
      </c>
      <c r="GJ8" s="247">
        <f t="shared" si="2"/>
        <v>192</v>
      </c>
      <c r="GK8" s="247">
        <f t="shared" si="2"/>
        <v>193</v>
      </c>
      <c r="GL8" s="247">
        <f t="shared" ref="GL8:IW8" si="3">GK8+1</f>
        <v>194</v>
      </c>
      <c r="GM8" s="247">
        <f t="shared" si="3"/>
        <v>195</v>
      </c>
      <c r="GN8" s="247">
        <f t="shared" si="3"/>
        <v>196</v>
      </c>
      <c r="GO8" s="247">
        <f t="shared" si="3"/>
        <v>197</v>
      </c>
      <c r="GP8" s="247">
        <f t="shared" si="3"/>
        <v>198</v>
      </c>
      <c r="GQ8" s="247">
        <f t="shared" si="3"/>
        <v>199</v>
      </c>
      <c r="GR8" s="247">
        <f t="shared" si="3"/>
        <v>200</v>
      </c>
      <c r="GS8" s="247">
        <f t="shared" si="3"/>
        <v>201</v>
      </c>
      <c r="GT8" s="247">
        <f t="shared" si="3"/>
        <v>202</v>
      </c>
      <c r="GU8" s="247">
        <f t="shared" si="3"/>
        <v>203</v>
      </c>
      <c r="GV8" s="247">
        <f t="shared" si="3"/>
        <v>204</v>
      </c>
      <c r="GW8" s="247">
        <f t="shared" si="3"/>
        <v>205</v>
      </c>
      <c r="GX8" s="247">
        <f t="shared" si="3"/>
        <v>206</v>
      </c>
      <c r="GY8" s="247">
        <f t="shared" si="3"/>
        <v>207</v>
      </c>
      <c r="GZ8" s="247">
        <f t="shared" si="3"/>
        <v>208</v>
      </c>
      <c r="HA8" s="247">
        <f t="shared" si="3"/>
        <v>209</v>
      </c>
      <c r="HB8" s="247">
        <f t="shared" si="3"/>
        <v>210</v>
      </c>
      <c r="HC8" s="247">
        <f t="shared" si="3"/>
        <v>211</v>
      </c>
      <c r="HD8" s="247">
        <f t="shared" si="3"/>
        <v>212</v>
      </c>
      <c r="HE8" s="247">
        <f t="shared" si="3"/>
        <v>213</v>
      </c>
      <c r="HF8" s="247">
        <f t="shared" si="3"/>
        <v>214</v>
      </c>
      <c r="HG8" s="247">
        <f t="shared" si="3"/>
        <v>215</v>
      </c>
      <c r="HH8" s="247">
        <f t="shared" si="3"/>
        <v>216</v>
      </c>
      <c r="HI8" s="247">
        <f t="shared" si="3"/>
        <v>217</v>
      </c>
      <c r="HJ8" s="247">
        <f t="shared" si="3"/>
        <v>218</v>
      </c>
      <c r="HK8" s="247">
        <f t="shared" si="3"/>
        <v>219</v>
      </c>
      <c r="HL8" s="247">
        <f t="shared" si="3"/>
        <v>220</v>
      </c>
      <c r="HM8" s="247">
        <f t="shared" si="3"/>
        <v>221</v>
      </c>
      <c r="HN8" s="247">
        <f t="shared" si="3"/>
        <v>222</v>
      </c>
      <c r="HO8" s="247">
        <f t="shared" si="3"/>
        <v>223</v>
      </c>
      <c r="HP8" s="247">
        <f t="shared" si="3"/>
        <v>224</v>
      </c>
      <c r="HQ8" s="247">
        <f t="shared" si="3"/>
        <v>225</v>
      </c>
      <c r="HR8" s="247">
        <f t="shared" si="3"/>
        <v>226</v>
      </c>
      <c r="HS8" s="247">
        <f t="shared" si="3"/>
        <v>227</v>
      </c>
      <c r="HT8" s="247">
        <f t="shared" si="3"/>
        <v>228</v>
      </c>
      <c r="HU8" s="247">
        <f t="shared" si="3"/>
        <v>229</v>
      </c>
      <c r="HV8" s="247">
        <f t="shared" si="3"/>
        <v>230</v>
      </c>
      <c r="HW8" s="247">
        <f t="shared" si="3"/>
        <v>231</v>
      </c>
      <c r="HX8" s="247">
        <f t="shared" si="3"/>
        <v>232</v>
      </c>
      <c r="HY8" s="247">
        <f t="shared" si="3"/>
        <v>233</v>
      </c>
      <c r="HZ8" s="247">
        <f t="shared" si="3"/>
        <v>234</v>
      </c>
      <c r="IA8" s="247">
        <f t="shared" si="3"/>
        <v>235</v>
      </c>
      <c r="IB8" s="247">
        <f t="shared" si="3"/>
        <v>236</v>
      </c>
      <c r="IC8" s="247">
        <f t="shared" si="3"/>
        <v>237</v>
      </c>
      <c r="ID8" s="247">
        <f t="shared" si="3"/>
        <v>238</v>
      </c>
      <c r="IE8" s="247">
        <f t="shared" si="3"/>
        <v>239</v>
      </c>
      <c r="IF8" s="247">
        <f t="shared" si="3"/>
        <v>240</v>
      </c>
      <c r="IG8" s="247">
        <f t="shared" si="3"/>
        <v>241</v>
      </c>
      <c r="IH8" s="247">
        <f t="shared" si="3"/>
        <v>242</v>
      </c>
      <c r="II8" s="247">
        <f t="shared" si="3"/>
        <v>243</v>
      </c>
      <c r="IJ8" s="247">
        <f t="shared" si="3"/>
        <v>244</v>
      </c>
      <c r="IK8" s="247">
        <f t="shared" si="3"/>
        <v>245</v>
      </c>
      <c r="IL8" s="247">
        <f t="shared" si="3"/>
        <v>246</v>
      </c>
      <c r="IM8" s="247">
        <f t="shared" si="3"/>
        <v>247</v>
      </c>
      <c r="IN8" s="247">
        <f t="shared" si="3"/>
        <v>248</v>
      </c>
      <c r="IO8" s="247">
        <f t="shared" si="3"/>
        <v>249</v>
      </c>
      <c r="IP8" s="247">
        <f t="shared" si="3"/>
        <v>250</v>
      </c>
      <c r="IQ8" s="247">
        <f t="shared" si="3"/>
        <v>251</v>
      </c>
      <c r="IR8" s="247">
        <f t="shared" si="3"/>
        <v>252</v>
      </c>
      <c r="IS8" s="247">
        <f t="shared" si="3"/>
        <v>253</v>
      </c>
      <c r="IT8" s="247">
        <f t="shared" si="3"/>
        <v>254</v>
      </c>
      <c r="IU8" s="247">
        <f t="shared" si="3"/>
        <v>255</v>
      </c>
      <c r="IV8" s="247">
        <f t="shared" si="3"/>
        <v>256</v>
      </c>
      <c r="IW8" s="247">
        <f t="shared" si="3"/>
        <v>257</v>
      </c>
      <c r="IX8" s="247">
        <f t="shared" ref="IX8:LI8" si="4">IW8+1</f>
        <v>258</v>
      </c>
      <c r="IY8" s="247">
        <f t="shared" si="4"/>
        <v>259</v>
      </c>
      <c r="IZ8" s="247">
        <f t="shared" si="4"/>
        <v>260</v>
      </c>
      <c r="JA8" s="247">
        <f t="shared" si="4"/>
        <v>261</v>
      </c>
      <c r="JB8" s="247">
        <f t="shared" si="4"/>
        <v>262</v>
      </c>
      <c r="JC8" s="247">
        <f t="shared" si="4"/>
        <v>263</v>
      </c>
      <c r="JD8" s="247">
        <f t="shared" si="4"/>
        <v>264</v>
      </c>
      <c r="JE8" s="247">
        <f t="shared" si="4"/>
        <v>265</v>
      </c>
      <c r="JF8" s="247">
        <f t="shared" si="4"/>
        <v>266</v>
      </c>
      <c r="JG8" s="247">
        <f t="shared" si="4"/>
        <v>267</v>
      </c>
      <c r="JH8" s="247">
        <f t="shared" si="4"/>
        <v>268</v>
      </c>
      <c r="JI8" s="247">
        <f t="shared" si="4"/>
        <v>269</v>
      </c>
      <c r="JJ8" s="247">
        <f t="shared" si="4"/>
        <v>270</v>
      </c>
      <c r="JK8" s="247">
        <f t="shared" si="4"/>
        <v>271</v>
      </c>
      <c r="JL8" s="247">
        <f t="shared" si="4"/>
        <v>272</v>
      </c>
      <c r="JM8" s="247">
        <f t="shared" si="4"/>
        <v>273</v>
      </c>
      <c r="JN8" s="247">
        <f t="shared" si="4"/>
        <v>274</v>
      </c>
      <c r="JO8" s="247">
        <f t="shared" si="4"/>
        <v>275</v>
      </c>
      <c r="JP8" s="247">
        <f t="shared" si="4"/>
        <v>276</v>
      </c>
      <c r="JQ8" s="247">
        <f t="shared" si="4"/>
        <v>277</v>
      </c>
      <c r="JR8" s="247">
        <f t="shared" si="4"/>
        <v>278</v>
      </c>
      <c r="JS8" s="247">
        <f t="shared" si="4"/>
        <v>279</v>
      </c>
      <c r="JT8" s="247">
        <f t="shared" si="4"/>
        <v>280</v>
      </c>
      <c r="JU8" s="247">
        <f t="shared" si="4"/>
        <v>281</v>
      </c>
      <c r="JV8" s="247">
        <f t="shared" si="4"/>
        <v>282</v>
      </c>
      <c r="JW8" s="247">
        <f t="shared" si="4"/>
        <v>283</v>
      </c>
      <c r="JX8" s="247">
        <f t="shared" si="4"/>
        <v>284</v>
      </c>
      <c r="JY8" s="247">
        <f t="shared" si="4"/>
        <v>285</v>
      </c>
      <c r="JZ8" s="247">
        <f t="shared" si="4"/>
        <v>286</v>
      </c>
      <c r="KA8" s="247">
        <f t="shared" si="4"/>
        <v>287</v>
      </c>
      <c r="KB8" s="247">
        <f t="shared" si="4"/>
        <v>288</v>
      </c>
      <c r="KC8" s="247">
        <f t="shared" si="4"/>
        <v>289</v>
      </c>
      <c r="KD8" s="247">
        <f t="shared" si="4"/>
        <v>290</v>
      </c>
      <c r="KE8" s="247">
        <f t="shared" si="4"/>
        <v>291</v>
      </c>
      <c r="KF8" s="247">
        <f t="shared" si="4"/>
        <v>292</v>
      </c>
      <c r="KG8" s="247">
        <f t="shared" si="4"/>
        <v>293</v>
      </c>
      <c r="KH8" s="247">
        <f t="shared" si="4"/>
        <v>294</v>
      </c>
      <c r="KI8" s="247">
        <f t="shared" si="4"/>
        <v>295</v>
      </c>
      <c r="KJ8" s="247">
        <f t="shared" si="4"/>
        <v>296</v>
      </c>
      <c r="KK8" s="247">
        <f t="shared" si="4"/>
        <v>297</v>
      </c>
      <c r="KL8" s="247">
        <f t="shared" si="4"/>
        <v>298</v>
      </c>
      <c r="KM8" s="247">
        <f t="shared" si="4"/>
        <v>299</v>
      </c>
      <c r="KN8" s="247">
        <f t="shared" si="4"/>
        <v>300</v>
      </c>
      <c r="KO8" s="247">
        <f t="shared" si="4"/>
        <v>301</v>
      </c>
      <c r="KP8" s="247">
        <f t="shared" si="4"/>
        <v>302</v>
      </c>
      <c r="KQ8" s="247">
        <f t="shared" si="4"/>
        <v>303</v>
      </c>
      <c r="KR8" s="247">
        <f t="shared" si="4"/>
        <v>304</v>
      </c>
      <c r="KS8" s="247">
        <f t="shared" si="4"/>
        <v>305</v>
      </c>
      <c r="KT8" s="247">
        <f t="shared" si="4"/>
        <v>306</v>
      </c>
      <c r="KU8" s="247">
        <f t="shared" si="4"/>
        <v>307</v>
      </c>
      <c r="KV8" s="247">
        <f t="shared" si="4"/>
        <v>308</v>
      </c>
      <c r="KW8" s="247">
        <f t="shared" si="4"/>
        <v>309</v>
      </c>
      <c r="KX8" s="247">
        <f t="shared" si="4"/>
        <v>310</v>
      </c>
      <c r="KY8" s="247">
        <f t="shared" si="4"/>
        <v>311</v>
      </c>
      <c r="KZ8" s="247">
        <f t="shared" si="4"/>
        <v>312</v>
      </c>
      <c r="LA8" s="247">
        <f t="shared" si="4"/>
        <v>313</v>
      </c>
      <c r="LB8" s="247">
        <f t="shared" si="4"/>
        <v>314</v>
      </c>
      <c r="LC8" s="247">
        <f t="shared" si="4"/>
        <v>315</v>
      </c>
      <c r="LD8" s="247">
        <f t="shared" si="4"/>
        <v>316</v>
      </c>
      <c r="LE8" s="247">
        <f t="shared" si="4"/>
        <v>317</v>
      </c>
      <c r="LF8" s="247">
        <f t="shared" si="4"/>
        <v>318</v>
      </c>
      <c r="LG8" s="247">
        <f t="shared" si="4"/>
        <v>319</v>
      </c>
      <c r="LH8" s="247">
        <f t="shared" si="4"/>
        <v>320</v>
      </c>
      <c r="LI8" s="247">
        <f t="shared" si="4"/>
        <v>321</v>
      </c>
      <c r="LJ8" s="247">
        <f t="shared" ref="LJ8:NU8" si="5">LI8+1</f>
        <v>322</v>
      </c>
      <c r="LK8" s="247">
        <f t="shared" si="5"/>
        <v>323</v>
      </c>
      <c r="LL8" s="247">
        <f t="shared" si="5"/>
        <v>324</v>
      </c>
      <c r="LM8" s="247">
        <f t="shared" si="5"/>
        <v>325</v>
      </c>
      <c r="LN8" s="247">
        <f t="shared" si="5"/>
        <v>326</v>
      </c>
      <c r="LO8" s="247">
        <f t="shared" si="5"/>
        <v>327</v>
      </c>
      <c r="LP8" s="247">
        <f t="shared" si="5"/>
        <v>328</v>
      </c>
      <c r="LQ8" s="247">
        <f t="shared" si="5"/>
        <v>329</v>
      </c>
      <c r="LR8" s="247">
        <f t="shared" si="5"/>
        <v>330</v>
      </c>
      <c r="LS8" s="247">
        <f t="shared" si="5"/>
        <v>331</v>
      </c>
      <c r="LT8" s="247">
        <f t="shared" si="5"/>
        <v>332</v>
      </c>
      <c r="LU8" s="247">
        <f t="shared" si="5"/>
        <v>333</v>
      </c>
      <c r="LV8" s="247">
        <f t="shared" si="5"/>
        <v>334</v>
      </c>
      <c r="LW8" s="247">
        <f t="shared" si="5"/>
        <v>335</v>
      </c>
      <c r="LX8" s="247">
        <f t="shared" si="5"/>
        <v>336</v>
      </c>
      <c r="LY8" s="247">
        <f t="shared" si="5"/>
        <v>337</v>
      </c>
      <c r="LZ8" s="247">
        <f t="shared" si="5"/>
        <v>338</v>
      </c>
      <c r="MA8" s="247">
        <f t="shared" si="5"/>
        <v>339</v>
      </c>
      <c r="MB8" s="247">
        <f t="shared" si="5"/>
        <v>340</v>
      </c>
      <c r="MC8" s="247">
        <f t="shared" si="5"/>
        <v>341</v>
      </c>
      <c r="MD8" s="247">
        <f t="shared" si="5"/>
        <v>342</v>
      </c>
      <c r="ME8" s="247">
        <f t="shared" si="5"/>
        <v>343</v>
      </c>
      <c r="MF8" s="247">
        <f t="shared" si="5"/>
        <v>344</v>
      </c>
      <c r="MG8" s="247">
        <f t="shared" si="5"/>
        <v>345</v>
      </c>
      <c r="MH8" s="247">
        <f t="shared" si="5"/>
        <v>346</v>
      </c>
      <c r="MI8" s="247">
        <f t="shared" si="5"/>
        <v>347</v>
      </c>
      <c r="MJ8" s="247">
        <f t="shared" si="5"/>
        <v>348</v>
      </c>
      <c r="MK8" s="247">
        <f t="shared" si="5"/>
        <v>349</v>
      </c>
      <c r="ML8" s="247">
        <f t="shared" si="5"/>
        <v>350</v>
      </c>
      <c r="MM8" s="247">
        <f t="shared" si="5"/>
        <v>351</v>
      </c>
      <c r="MN8" s="247">
        <f t="shared" si="5"/>
        <v>352</v>
      </c>
      <c r="MO8" s="247">
        <f t="shared" si="5"/>
        <v>353</v>
      </c>
      <c r="MP8" s="247">
        <f t="shared" si="5"/>
        <v>354</v>
      </c>
      <c r="MQ8" s="247">
        <f t="shared" si="5"/>
        <v>355</v>
      </c>
      <c r="MR8" s="247">
        <f t="shared" si="5"/>
        <v>356</v>
      </c>
      <c r="MS8" s="247">
        <f t="shared" si="5"/>
        <v>357</v>
      </c>
      <c r="MT8" s="247">
        <f t="shared" si="5"/>
        <v>358</v>
      </c>
      <c r="MU8" s="247">
        <f t="shared" si="5"/>
        <v>359</v>
      </c>
      <c r="MV8" s="247">
        <f t="shared" si="5"/>
        <v>360</v>
      </c>
      <c r="MW8" s="247">
        <f t="shared" si="5"/>
        <v>361</v>
      </c>
      <c r="MX8" s="247">
        <f t="shared" si="5"/>
        <v>362</v>
      </c>
      <c r="MY8" s="247">
        <f t="shared" si="5"/>
        <v>363</v>
      </c>
      <c r="MZ8" s="247">
        <f t="shared" si="5"/>
        <v>364</v>
      </c>
      <c r="NA8" s="247">
        <f t="shared" si="5"/>
        <v>365</v>
      </c>
      <c r="NB8" s="247">
        <f t="shared" si="5"/>
        <v>366</v>
      </c>
      <c r="NC8" s="247">
        <f t="shared" si="5"/>
        <v>367</v>
      </c>
      <c r="ND8" s="247">
        <f t="shared" si="5"/>
        <v>368</v>
      </c>
      <c r="NE8" s="247">
        <f t="shared" si="5"/>
        <v>369</v>
      </c>
      <c r="NF8" s="247">
        <f t="shared" si="5"/>
        <v>370</v>
      </c>
      <c r="NG8" s="247">
        <f t="shared" si="5"/>
        <v>371</v>
      </c>
      <c r="NH8" s="247">
        <f t="shared" si="5"/>
        <v>372</v>
      </c>
      <c r="NI8" s="247">
        <f t="shared" si="5"/>
        <v>373</v>
      </c>
      <c r="NJ8" s="247">
        <f t="shared" si="5"/>
        <v>374</v>
      </c>
      <c r="NK8" s="247">
        <f t="shared" si="5"/>
        <v>375</v>
      </c>
      <c r="NL8" s="247">
        <f t="shared" si="5"/>
        <v>376</v>
      </c>
      <c r="NM8" s="247">
        <f t="shared" si="5"/>
        <v>377</v>
      </c>
      <c r="NN8" s="247">
        <f t="shared" si="5"/>
        <v>378</v>
      </c>
      <c r="NO8" s="247">
        <f t="shared" si="5"/>
        <v>379</v>
      </c>
      <c r="NP8" s="247">
        <f t="shared" si="5"/>
        <v>380</v>
      </c>
      <c r="NQ8" s="247">
        <f t="shared" si="5"/>
        <v>381</v>
      </c>
      <c r="NR8" s="247">
        <f t="shared" si="5"/>
        <v>382</v>
      </c>
      <c r="NS8" s="247">
        <f t="shared" si="5"/>
        <v>383</v>
      </c>
      <c r="NT8" s="247">
        <f t="shared" si="5"/>
        <v>384</v>
      </c>
      <c r="NU8" s="247">
        <f t="shared" si="5"/>
        <v>385</v>
      </c>
      <c r="NV8" s="247">
        <f t="shared" ref="NV8:QG8" si="6">NU8+1</f>
        <v>386</v>
      </c>
      <c r="NW8" s="247">
        <f t="shared" si="6"/>
        <v>387</v>
      </c>
      <c r="NX8" s="247">
        <f t="shared" si="6"/>
        <v>388</v>
      </c>
      <c r="NY8" s="247">
        <f t="shared" si="6"/>
        <v>389</v>
      </c>
      <c r="NZ8" s="247">
        <f t="shared" si="6"/>
        <v>390</v>
      </c>
      <c r="OA8" s="247">
        <f t="shared" si="6"/>
        <v>391</v>
      </c>
      <c r="OB8" s="247">
        <f t="shared" si="6"/>
        <v>392</v>
      </c>
      <c r="OC8" s="247">
        <f t="shared" si="6"/>
        <v>393</v>
      </c>
      <c r="OD8" s="247">
        <f t="shared" si="6"/>
        <v>394</v>
      </c>
      <c r="OE8" s="247">
        <f t="shared" si="6"/>
        <v>395</v>
      </c>
      <c r="OF8" s="247">
        <f t="shared" si="6"/>
        <v>396</v>
      </c>
      <c r="OG8" s="247">
        <f t="shared" si="6"/>
        <v>397</v>
      </c>
      <c r="OH8" s="247">
        <f t="shared" si="6"/>
        <v>398</v>
      </c>
      <c r="OI8" s="247">
        <f t="shared" si="6"/>
        <v>399</v>
      </c>
      <c r="OJ8" s="247">
        <f t="shared" si="6"/>
        <v>400</v>
      </c>
      <c r="OK8" s="247">
        <f t="shared" si="6"/>
        <v>401</v>
      </c>
      <c r="OL8" s="247">
        <f t="shared" si="6"/>
        <v>402</v>
      </c>
      <c r="OM8" s="247">
        <f t="shared" si="6"/>
        <v>403</v>
      </c>
      <c r="ON8" s="247">
        <f t="shared" si="6"/>
        <v>404</v>
      </c>
      <c r="OO8" s="247">
        <f t="shared" si="6"/>
        <v>405</v>
      </c>
      <c r="OP8" s="247">
        <f t="shared" si="6"/>
        <v>406</v>
      </c>
      <c r="OQ8" s="247">
        <f t="shared" si="6"/>
        <v>407</v>
      </c>
      <c r="OR8" s="247">
        <f t="shared" si="6"/>
        <v>408</v>
      </c>
      <c r="OS8" s="247">
        <f t="shared" si="6"/>
        <v>409</v>
      </c>
      <c r="OT8" s="247">
        <f t="shared" si="6"/>
        <v>410</v>
      </c>
      <c r="OU8" s="247">
        <f t="shared" si="6"/>
        <v>411</v>
      </c>
      <c r="OV8" s="247">
        <f t="shared" si="6"/>
        <v>412</v>
      </c>
      <c r="OW8" s="247">
        <f t="shared" si="6"/>
        <v>413</v>
      </c>
      <c r="OX8" s="247">
        <f t="shared" si="6"/>
        <v>414</v>
      </c>
      <c r="OY8" s="247">
        <f t="shared" si="6"/>
        <v>415</v>
      </c>
      <c r="OZ8" s="247">
        <f t="shared" si="6"/>
        <v>416</v>
      </c>
      <c r="PA8" s="247">
        <f t="shared" si="6"/>
        <v>417</v>
      </c>
      <c r="PB8" s="247">
        <f t="shared" si="6"/>
        <v>418</v>
      </c>
      <c r="PC8" s="247">
        <f t="shared" si="6"/>
        <v>419</v>
      </c>
      <c r="PD8" s="247">
        <f t="shared" si="6"/>
        <v>420</v>
      </c>
      <c r="PE8" s="247">
        <f t="shared" si="6"/>
        <v>421</v>
      </c>
      <c r="PF8" s="247">
        <f t="shared" si="6"/>
        <v>422</v>
      </c>
      <c r="PG8" s="247">
        <f t="shared" si="6"/>
        <v>423</v>
      </c>
      <c r="PH8" s="247">
        <f t="shared" si="6"/>
        <v>424</v>
      </c>
      <c r="PI8" s="247">
        <f t="shared" si="6"/>
        <v>425</v>
      </c>
      <c r="PJ8" s="247">
        <f t="shared" si="6"/>
        <v>426</v>
      </c>
      <c r="PK8" s="247">
        <f t="shared" si="6"/>
        <v>427</v>
      </c>
      <c r="PL8" s="247">
        <f t="shared" si="6"/>
        <v>428</v>
      </c>
      <c r="PM8" s="247">
        <f t="shared" si="6"/>
        <v>429</v>
      </c>
      <c r="PN8" s="247">
        <f t="shared" si="6"/>
        <v>430</v>
      </c>
      <c r="PO8" s="247">
        <f t="shared" si="6"/>
        <v>431</v>
      </c>
      <c r="PP8" s="247">
        <f t="shared" si="6"/>
        <v>432</v>
      </c>
      <c r="PQ8" s="247">
        <f t="shared" si="6"/>
        <v>433</v>
      </c>
      <c r="PR8" s="247">
        <f t="shared" si="6"/>
        <v>434</v>
      </c>
      <c r="PS8" s="247">
        <f t="shared" si="6"/>
        <v>435</v>
      </c>
      <c r="PT8" s="247">
        <f t="shared" si="6"/>
        <v>436</v>
      </c>
      <c r="PU8" s="247">
        <f t="shared" si="6"/>
        <v>437</v>
      </c>
      <c r="PV8" s="247">
        <f t="shared" si="6"/>
        <v>438</v>
      </c>
      <c r="PW8" s="247">
        <f t="shared" si="6"/>
        <v>439</v>
      </c>
      <c r="PX8" s="247">
        <f t="shared" si="6"/>
        <v>440</v>
      </c>
      <c r="PY8" s="247">
        <f t="shared" si="6"/>
        <v>441</v>
      </c>
      <c r="PZ8" s="247">
        <f t="shared" si="6"/>
        <v>442</v>
      </c>
      <c r="QA8" s="247">
        <f t="shared" si="6"/>
        <v>443</v>
      </c>
      <c r="QB8" s="247">
        <f t="shared" si="6"/>
        <v>444</v>
      </c>
      <c r="QC8" s="247">
        <f t="shared" si="6"/>
        <v>445</v>
      </c>
      <c r="QD8" s="247">
        <f t="shared" si="6"/>
        <v>446</v>
      </c>
      <c r="QE8" s="247">
        <f t="shared" si="6"/>
        <v>447</v>
      </c>
      <c r="QF8" s="247">
        <f t="shared" si="6"/>
        <v>448</v>
      </c>
      <c r="QG8" s="247">
        <f t="shared" si="6"/>
        <v>449</v>
      </c>
      <c r="QH8" s="247">
        <f t="shared" ref="QH8:SS8" si="7">QG8+1</f>
        <v>450</v>
      </c>
      <c r="QI8" s="247">
        <f t="shared" si="7"/>
        <v>451</v>
      </c>
      <c r="QJ8" s="247">
        <f t="shared" si="7"/>
        <v>452</v>
      </c>
      <c r="QK8" s="247">
        <f t="shared" si="7"/>
        <v>453</v>
      </c>
      <c r="QL8" s="247">
        <f t="shared" si="7"/>
        <v>454</v>
      </c>
      <c r="QM8" s="247">
        <f t="shared" si="7"/>
        <v>455</v>
      </c>
      <c r="QN8" s="247">
        <f t="shared" si="7"/>
        <v>456</v>
      </c>
      <c r="QO8" s="247">
        <f t="shared" si="7"/>
        <v>457</v>
      </c>
      <c r="QP8" s="247">
        <f t="shared" si="7"/>
        <v>458</v>
      </c>
      <c r="QQ8" s="247">
        <f t="shared" si="7"/>
        <v>459</v>
      </c>
      <c r="QR8" s="247">
        <f t="shared" si="7"/>
        <v>460</v>
      </c>
      <c r="QS8" s="247">
        <f t="shared" si="7"/>
        <v>461</v>
      </c>
      <c r="QT8" s="247">
        <f t="shared" si="7"/>
        <v>462</v>
      </c>
      <c r="QU8" s="247">
        <f t="shared" si="7"/>
        <v>463</v>
      </c>
      <c r="QV8" s="247">
        <f t="shared" si="7"/>
        <v>464</v>
      </c>
      <c r="QW8" s="247">
        <f t="shared" si="7"/>
        <v>465</v>
      </c>
      <c r="QX8" s="247">
        <f t="shared" si="7"/>
        <v>466</v>
      </c>
      <c r="QY8" s="247">
        <f t="shared" si="7"/>
        <v>467</v>
      </c>
      <c r="QZ8" s="247">
        <f t="shared" si="7"/>
        <v>468</v>
      </c>
      <c r="RA8" s="247">
        <f t="shared" si="7"/>
        <v>469</v>
      </c>
      <c r="RB8" s="247">
        <f t="shared" si="7"/>
        <v>470</v>
      </c>
      <c r="RC8" s="247">
        <f t="shared" si="7"/>
        <v>471</v>
      </c>
      <c r="RD8" s="247">
        <f t="shared" si="7"/>
        <v>472</v>
      </c>
      <c r="RE8" s="247">
        <f t="shared" si="7"/>
        <v>473</v>
      </c>
      <c r="RF8" s="247">
        <f t="shared" si="7"/>
        <v>474</v>
      </c>
      <c r="RG8" s="247">
        <f t="shared" si="7"/>
        <v>475</v>
      </c>
      <c r="RH8" s="247">
        <f t="shared" si="7"/>
        <v>476</v>
      </c>
      <c r="RI8" s="247">
        <f t="shared" si="7"/>
        <v>477</v>
      </c>
      <c r="RJ8" s="247">
        <f t="shared" si="7"/>
        <v>478</v>
      </c>
      <c r="RK8" s="247">
        <f t="shared" si="7"/>
        <v>479</v>
      </c>
      <c r="RL8" s="247">
        <f t="shared" si="7"/>
        <v>480</v>
      </c>
      <c r="RM8" s="247">
        <f t="shared" si="7"/>
        <v>481</v>
      </c>
      <c r="RN8" s="247">
        <f t="shared" si="7"/>
        <v>482</v>
      </c>
      <c r="RO8" s="247">
        <f t="shared" si="7"/>
        <v>483</v>
      </c>
      <c r="RP8" s="247">
        <f t="shared" si="7"/>
        <v>484</v>
      </c>
      <c r="RQ8" s="247">
        <f t="shared" si="7"/>
        <v>485</v>
      </c>
      <c r="RR8" s="247">
        <f t="shared" si="7"/>
        <v>486</v>
      </c>
      <c r="RS8" s="247">
        <f t="shared" si="7"/>
        <v>487</v>
      </c>
      <c r="RT8" s="247">
        <f t="shared" si="7"/>
        <v>488</v>
      </c>
      <c r="RU8" s="247">
        <f t="shared" si="7"/>
        <v>489</v>
      </c>
      <c r="RV8" s="247">
        <f t="shared" si="7"/>
        <v>490</v>
      </c>
      <c r="RW8" s="247">
        <f t="shared" si="7"/>
        <v>491</v>
      </c>
      <c r="RX8" s="247">
        <f t="shared" si="7"/>
        <v>492</v>
      </c>
      <c r="RY8" s="247">
        <f t="shared" si="7"/>
        <v>493</v>
      </c>
      <c r="RZ8" s="247">
        <f t="shared" si="7"/>
        <v>494</v>
      </c>
      <c r="SA8" s="247">
        <f t="shared" si="7"/>
        <v>495</v>
      </c>
      <c r="SB8" s="247">
        <f t="shared" si="7"/>
        <v>496</v>
      </c>
      <c r="SC8" s="247">
        <f t="shared" si="7"/>
        <v>497</v>
      </c>
      <c r="SD8" s="247">
        <f t="shared" si="7"/>
        <v>498</v>
      </c>
      <c r="SE8" s="247">
        <f t="shared" si="7"/>
        <v>499</v>
      </c>
      <c r="SF8" s="247">
        <f t="shared" si="7"/>
        <v>500</v>
      </c>
      <c r="SG8" s="247">
        <f t="shared" si="7"/>
        <v>501</v>
      </c>
      <c r="SH8" s="247">
        <f t="shared" si="7"/>
        <v>502</v>
      </c>
      <c r="SI8" s="247">
        <f t="shared" si="7"/>
        <v>503</v>
      </c>
      <c r="SJ8" s="247">
        <f t="shared" si="7"/>
        <v>504</v>
      </c>
      <c r="SK8" s="247">
        <f t="shared" si="7"/>
        <v>505</v>
      </c>
      <c r="SL8" s="247">
        <f t="shared" si="7"/>
        <v>506</v>
      </c>
      <c r="SM8" s="247">
        <f t="shared" si="7"/>
        <v>507</v>
      </c>
      <c r="SN8" s="247">
        <f t="shared" si="7"/>
        <v>508</v>
      </c>
      <c r="SO8" s="247">
        <f t="shared" si="7"/>
        <v>509</v>
      </c>
      <c r="SP8" s="247">
        <f t="shared" si="7"/>
        <v>510</v>
      </c>
      <c r="SQ8" s="247">
        <f t="shared" si="7"/>
        <v>511</v>
      </c>
      <c r="SR8" s="247">
        <f t="shared" si="7"/>
        <v>512</v>
      </c>
      <c r="SS8" s="249">
        <f t="shared" si="7"/>
        <v>513</v>
      </c>
      <c r="ST8" s="247">
        <f t="shared" ref="ST8:VE8" si="8">SS8+1</f>
        <v>514</v>
      </c>
      <c r="SU8" s="247">
        <f t="shared" si="8"/>
        <v>515</v>
      </c>
      <c r="SV8" s="247">
        <f t="shared" si="8"/>
        <v>516</v>
      </c>
      <c r="SW8" s="247">
        <f t="shared" si="8"/>
        <v>517</v>
      </c>
      <c r="SX8" s="247">
        <f t="shared" si="8"/>
        <v>518</v>
      </c>
      <c r="SY8" s="247">
        <f t="shared" si="8"/>
        <v>519</v>
      </c>
      <c r="SZ8" s="247">
        <f t="shared" si="8"/>
        <v>520</v>
      </c>
      <c r="TA8" s="247">
        <f t="shared" si="8"/>
        <v>521</v>
      </c>
      <c r="TB8" s="247">
        <f t="shared" si="8"/>
        <v>522</v>
      </c>
      <c r="TC8" s="247">
        <f t="shared" si="8"/>
        <v>523</v>
      </c>
      <c r="TD8" s="247">
        <f t="shared" si="8"/>
        <v>524</v>
      </c>
      <c r="TE8" s="247">
        <f t="shared" si="8"/>
        <v>525</v>
      </c>
      <c r="TF8" s="247">
        <f t="shared" si="8"/>
        <v>526</v>
      </c>
      <c r="TG8" s="247">
        <f t="shared" si="8"/>
        <v>527</v>
      </c>
      <c r="TH8" s="247">
        <f t="shared" si="8"/>
        <v>528</v>
      </c>
      <c r="TI8" s="247">
        <f t="shared" si="8"/>
        <v>529</v>
      </c>
      <c r="TJ8" s="247">
        <f t="shared" si="8"/>
        <v>530</v>
      </c>
      <c r="TK8" s="247">
        <f t="shared" si="8"/>
        <v>531</v>
      </c>
      <c r="TL8" s="247">
        <f t="shared" si="8"/>
        <v>532</v>
      </c>
      <c r="TM8" s="247">
        <f t="shared" si="8"/>
        <v>533</v>
      </c>
      <c r="TN8" s="247">
        <f t="shared" si="8"/>
        <v>534</v>
      </c>
      <c r="TO8" s="247">
        <f t="shared" si="8"/>
        <v>535</v>
      </c>
      <c r="TP8" s="247">
        <f t="shared" si="8"/>
        <v>536</v>
      </c>
      <c r="TQ8" s="247">
        <f t="shared" si="8"/>
        <v>537</v>
      </c>
      <c r="TR8" s="247">
        <f t="shared" si="8"/>
        <v>538</v>
      </c>
      <c r="TS8" s="247">
        <f t="shared" si="8"/>
        <v>539</v>
      </c>
      <c r="TT8" s="247">
        <f t="shared" si="8"/>
        <v>540</v>
      </c>
      <c r="TU8" s="247">
        <f t="shared" si="8"/>
        <v>541</v>
      </c>
      <c r="TV8" s="247">
        <f t="shared" si="8"/>
        <v>542</v>
      </c>
      <c r="TW8" s="247">
        <f t="shared" si="8"/>
        <v>543</v>
      </c>
      <c r="TX8" s="247">
        <f t="shared" si="8"/>
        <v>544</v>
      </c>
      <c r="TY8" s="247">
        <f t="shared" si="8"/>
        <v>545</v>
      </c>
      <c r="TZ8" s="247">
        <f t="shared" si="8"/>
        <v>546</v>
      </c>
      <c r="UA8" s="247">
        <f t="shared" si="8"/>
        <v>547</v>
      </c>
      <c r="UB8" s="247">
        <f t="shared" si="8"/>
        <v>548</v>
      </c>
      <c r="UC8" s="247">
        <f t="shared" si="8"/>
        <v>549</v>
      </c>
      <c r="UD8" s="247">
        <f t="shared" si="8"/>
        <v>550</v>
      </c>
      <c r="UE8" s="247">
        <f t="shared" si="8"/>
        <v>551</v>
      </c>
      <c r="UF8" s="247">
        <f t="shared" si="8"/>
        <v>552</v>
      </c>
      <c r="UG8" s="247">
        <f t="shared" si="8"/>
        <v>553</v>
      </c>
      <c r="UH8" s="247">
        <f t="shared" si="8"/>
        <v>554</v>
      </c>
      <c r="UI8" s="247">
        <f t="shared" si="8"/>
        <v>555</v>
      </c>
      <c r="UJ8" s="247">
        <f t="shared" si="8"/>
        <v>556</v>
      </c>
      <c r="UK8" s="247">
        <f t="shared" si="8"/>
        <v>557</v>
      </c>
      <c r="UL8" s="247">
        <f t="shared" si="8"/>
        <v>558</v>
      </c>
      <c r="UM8" s="247">
        <f t="shared" si="8"/>
        <v>559</v>
      </c>
      <c r="UN8" s="247">
        <f t="shared" si="8"/>
        <v>560</v>
      </c>
      <c r="UO8" s="247">
        <f t="shared" si="8"/>
        <v>561</v>
      </c>
      <c r="UP8" s="247">
        <f t="shared" si="8"/>
        <v>562</v>
      </c>
      <c r="UQ8" s="247">
        <f t="shared" si="8"/>
        <v>563</v>
      </c>
      <c r="UR8" s="247">
        <f t="shared" si="8"/>
        <v>564</v>
      </c>
      <c r="US8" s="247">
        <f t="shared" si="8"/>
        <v>565</v>
      </c>
      <c r="UT8" s="247">
        <f t="shared" si="8"/>
        <v>566</v>
      </c>
      <c r="UU8" s="247">
        <f t="shared" si="8"/>
        <v>567</v>
      </c>
      <c r="UV8" s="247">
        <f t="shared" si="8"/>
        <v>568</v>
      </c>
      <c r="UW8" s="247">
        <f t="shared" si="8"/>
        <v>569</v>
      </c>
      <c r="UX8" s="247">
        <f t="shared" si="8"/>
        <v>570</v>
      </c>
      <c r="UY8" s="247">
        <f t="shared" si="8"/>
        <v>571</v>
      </c>
      <c r="UZ8" s="247">
        <f t="shared" si="8"/>
        <v>572</v>
      </c>
      <c r="VA8" s="247">
        <f t="shared" si="8"/>
        <v>573</v>
      </c>
      <c r="VB8" s="247">
        <f t="shared" si="8"/>
        <v>574</v>
      </c>
      <c r="VC8" s="247">
        <f t="shared" si="8"/>
        <v>575</v>
      </c>
      <c r="VD8" s="247">
        <f t="shared" si="8"/>
        <v>576</v>
      </c>
      <c r="VE8" s="247">
        <f t="shared" si="8"/>
        <v>577</v>
      </c>
      <c r="VF8" s="247">
        <f t="shared" ref="VF8:XQ8" si="9">VE8+1</f>
        <v>578</v>
      </c>
      <c r="VG8" s="247">
        <f t="shared" si="9"/>
        <v>579</v>
      </c>
      <c r="VH8" s="247">
        <f t="shared" si="9"/>
        <v>580</v>
      </c>
      <c r="VI8" s="247">
        <f t="shared" si="9"/>
        <v>581</v>
      </c>
      <c r="VJ8" s="247">
        <f t="shared" si="9"/>
        <v>582</v>
      </c>
      <c r="VK8" s="247">
        <f t="shared" si="9"/>
        <v>583</v>
      </c>
      <c r="VL8" s="247">
        <f t="shared" si="9"/>
        <v>584</v>
      </c>
      <c r="VM8" s="247">
        <f t="shared" si="9"/>
        <v>585</v>
      </c>
      <c r="VN8" s="247">
        <f t="shared" si="9"/>
        <v>586</v>
      </c>
      <c r="VO8" s="247">
        <f t="shared" si="9"/>
        <v>587</v>
      </c>
      <c r="VP8" s="247">
        <f t="shared" si="9"/>
        <v>588</v>
      </c>
      <c r="VQ8" s="247">
        <f t="shared" si="9"/>
        <v>589</v>
      </c>
      <c r="VR8" s="247">
        <f t="shared" si="9"/>
        <v>590</v>
      </c>
      <c r="VS8" s="247">
        <f t="shared" si="9"/>
        <v>591</v>
      </c>
      <c r="VT8" s="247">
        <f t="shared" si="9"/>
        <v>592</v>
      </c>
      <c r="VU8" s="247">
        <f t="shared" si="9"/>
        <v>593</v>
      </c>
      <c r="VV8" s="247">
        <f t="shared" si="9"/>
        <v>594</v>
      </c>
      <c r="VW8" s="247">
        <f t="shared" si="9"/>
        <v>595</v>
      </c>
      <c r="VX8" s="247">
        <f t="shared" si="9"/>
        <v>596</v>
      </c>
      <c r="VY8" s="247">
        <f t="shared" si="9"/>
        <v>597</v>
      </c>
      <c r="VZ8" s="247">
        <f t="shared" si="9"/>
        <v>598</v>
      </c>
      <c r="WA8" s="247">
        <f t="shared" si="9"/>
        <v>599</v>
      </c>
      <c r="WB8" s="247">
        <f t="shared" si="9"/>
        <v>600</v>
      </c>
      <c r="WC8" s="247">
        <f t="shared" si="9"/>
        <v>601</v>
      </c>
      <c r="WD8" s="247">
        <f t="shared" si="9"/>
        <v>602</v>
      </c>
      <c r="WE8" s="247">
        <f t="shared" si="9"/>
        <v>603</v>
      </c>
      <c r="WF8" s="247">
        <f t="shared" si="9"/>
        <v>604</v>
      </c>
      <c r="WG8" s="247">
        <f t="shared" si="9"/>
        <v>605</v>
      </c>
      <c r="WH8" s="247">
        <f t="shared" si="9"/>
        <v>606</v>
      </c>
      <c r="WI8" s="247">
        <f t="shared" si="9"/>
        <v>607</v>
      </c>
      <c r="WJ8" s="247">
        <f t="shared" si="9"/>
        <v>608</v>
      </c>
      <c r="WK8" s="247">
        <f t="shared" si="9"/>
        <v>609</v>
      </c>
      <c r="WL8" s="247">
        <f t="shared" si="9"/>
        <v>610</v>
      </c>
      <c r="WM8" s="247">
        <f t="shared" si="9"/>
        <v>611</v>
      </c>
      <c r="WN8" s="247">
        <f t="shared" si="9"/>
        <v>612</v>
      </c>
      <c r="WO8" s="247">
        <f t="shared" si="9"/>
        <v>613</v>
      </c>
      <c r="WP8" s="247">
        <f t="shared" si="9"/>
        <v>614</v>
      </c>
      <c r="WQ8" s="247">
        <f t="shared" si="9"/>
        <v>615</v>
      </c>
      <c r="WR8" s="247">
        <f t="shared" si="9"/>
        <v>616</v>
      </c>
      <c r="WS8" s="247">
        <f t="shared" si="9"/>
        <v>617</v>
      </c>
      <c r="WT8" s="247">
        <f t="shared" si="9"/>
        <v>618</v>
      </c>
      <c r="WU8" s="247">
        <f t="shared" si="9"/>
        <v>619</v>
      </c>
      <c r="WV8" s="247">
        <f t="shared" si="9"/>
        <v>620</v>
      </c>
      <c r="WW8" s="247">
        <f t="shared" si="9"/>
        <v>621</v>
      </c>
      <c r="WX8" s="247">
        <f t="shared" si="9"/>
        <v>622</v>
      </c>
      <c r="WY8" s="247">
        <f t="shared" si="9"/>
        <v>623</v>
      </c>
      <c r="WZ8" s="247">
        <f t="shared" si="9"/>
        <v>624</v>
      </c>
      <c r="XA8" s="247">
        <f t="shared" si="9"/>
        <v>625</v>
      </c>
      <c r="XB8" s="247">
        <f t="shared" si="9"/>
        <v>626</v>
      </c>
      <c r="XC8" s="247">
        <f t="shared" si="9"/>
        <v>627</v>
      </c>
      <c r="XD8" s="247">
        <f t="shared" si="9"/>
        <v>628</v>
      </c>
      <c r="XE8" s="247">
        <f t="shared" si="9"/>
        <v>629</v>
      </c>
      <c r="XF8" s="247">
        <f t="shared" si="9"/>
        <v>630</v>
      </c>
      <c r="XG8" s="247">
        <f t="shared" si="9"/>
        <v>631</v>
      </c>
      <c r="XH8" s="247">
        <f t="shared" si="9"/>
        <v>632</v>
      </c>
      <c r="XI8" s="247">
        <f t="shared" si="9"/>
        <v>633</v>
      </c>
      <c r="XJ8" s="247">
        <f t="shared" si="9"/>
        <v>634</v>
      </c>
      <c r="XK8" s="247">
        <f t="shared" si="9"/>
        <v>635</v>
      </c>
      <c r="XL8" s="247">
        <f t="shared" si="9"/>
        <v>636</v>
      </c>
      <c r="XM8" s="247">
        <f t="shared" si="9"/>
        <v>637</v>
      </c>
      <c r="XN8" s="247">
        <f t="shared" si="9"/>
        <v>638</v>
      </c>
      <c r="XO8" s="247">
        <f t="shared" si="9"/>
        <v>639</v>
      </c>
      <c r="XP8" s="247">
        <f t="shared" si="9"/>
        <v>640</v>
      </c>
      <c r="XQ8" s="247">
        <f t="shared" si="9"/>
        <v>641</v>
      </c>
      <c r="XR8" s="247">
        <f t="shared" ref="XR8:AAA8" si="10">XQ8+1</f>
        <v>642</v>
      </c>
      <c r="XS8" s="247">
        <f t="shared" si="10"/>
        <v>643</v>
      </c>
      <c r="XT8" s="247">
        <f t="shared" si="10"/>
        <v>644</v>
      </c>
      <c r="XU8" s="247">
        <f t="shared" si="10"/>
        <v>645</v>
      </c>
      <c r="XV8" s="247">
        <f t="shared" si="10"/>
        <v>646</v>
      </c>
      <c r="XW8" s="247">
        <f t="shared" si="10"/>
        <v>647</v>
      </c>
      <c r="XX8" s="247">
        <f t="shared" si="10"/>
        <v>648</v>
      </c>
      <c r="XY8" s="247">
        <f t="shared" si="10"/>
        <v>649</v>
      </c>
      <c r="XZ8" s="247">
        <f t="shared" si="10"/>
        <v>650</v>
      </c>
      <c r="YA8" s="247">
        <f t="shared" si="10"/>
        <v>651</v>
      </c>
      <c r="YB8" s="247">
        <f t="shared" si="10"/>
        <v>652</v>
      </c>
      <c r="YC8" s="247">
        <f t="shared" si="10"/>
        <v>653</v>
      </c>
      <c r="YD8" s="247">
        <f t="shared" si="10"/>
        <v>654</v>
      </c>
      <c r="YE8" s="247">
        <f t="shared" si="10"/>
        <v>655</v>
      </c>
      <c r="YF8" s="247">
        <f t="shared" si="10"/>
        <v>656</v>
      </c>
      <c r="YG8" s="247">
        <f t="shared" si="10"/>
        <v>657</v>
      </c>
      <c r="YH8" s="247">
        <f t="shared" si="10"/>
        <v>658</v>
      </c>
      <c r="YI8" s="247">
        <f t="shared" si="10"/>
        <v>659</v>
      </c>
      <c r="YJ8" s="247">
        <f t="shared" si="10"/>
        <v>660</v>
      </c>
      <c r="YK8" s="247">
        <f t="shared" si="10"/>
        <v>661</v>
      </c>
      <c r="YL8" s="247">
        <f t="shared" si="10"/>
        <v>662</v>
      </c>
      <c r="YM8" s="247">
        <f t="shared" si="10"/>
        <v>663</v>
      </c>
      <c r="YN8" s="247">
        <f t="shared" si="10"/>
        <v>664</v>
      </c>
      <c r="YO8" s="247">
        <f t="shared" si="10"/>
        <v>665</v>
      </c>
      <c r="YP8" s="247">
        <f t="shared" si="10"/>
        <v>666</v>
      </c>
      <c r="YQ8" s="247">
        <f t="shared" si="10"/>
        <v>667</v>
      </c>
      <c r="YR8" s="247">
        <f t="shared" si="10"/>
        <v>668</v>
      </c>
      <c r="YS8" s="247">
        <f t="shared" si="10"/>
        <v>669</v>
      </c>
      <c r="YT8" s="247">
        <f t="shared" si="10"/>
        <v>670</v>
      </c>
      <c r="YU8" s="247">
        <f t="shared" si="10"/>
        <v>671</v>
      </c>
      <c r="YV8" s="247">
        <f t="shared" si="10"/>
        <v>672</v>
      </c>
      <c r="YW8" s="247">
        <f t="shared" si="10"/>
        <v>673</v>
      </c>
      <c r="YX8" s="247">
        <f t="shared" si="10"/>
        <v>674</v>
      </c>
      <c r="YY8" s="247">
        <f t="shared" si="10"/>
        <v>675</v>
      </c>
      <c r="YZ8" s="247">
        <f t="shared" si="10"/>
        <v>676</v>
      </c>
      <c r="ZA8" s="247">
        <f t="shared" si="10"/>
        <v>677</v>
      </c>
      <c r="ZB8" s="247">
        <f t="shared" si="10"/>
        <v>678</v>
      </c>
      <c r="ZC8" s="247">
        <f t="shared" si="10"/>
        <v>679</v>
      </c>
      <c r="ZD8" s="247">
        <f t="shared" si="10"/>
        <v>680</v>
      </c>
      <c r="ZE8" s="247">
        <f t="shared" si="10"/>
        <v>681</v>
      </c>
      <c r="ZF8" s="243">
        <f t="shared" si="10"/>
        <v>682</v>
      </c>
      <c r="ZG8" s="243">
        <f t="shared" si="10"/>
        <v>683</v>
      </c>
      <c r="ZH8" s="243">
        <f t="shared" si="10"/>
        <v>684</v>
      </c>
      <c r="ZI8" s="243">
        <f t="shared" si="10"/>
        <v>685</v>
      </c>
      <c r="ZJ8" s="243">
        <f t="shared" si="10"/>
        <v>686</v>
      </c>
      <c r="ZK8" s="243">
        <f t="shared" si="10"/>
        <v>687</v>
      </c>
      <c r="ZL8" s="243">
        <f t="shared" si="10"/>
        <v>688</v>
      </c>
      <c r="ZM8" s="243">
        <f t="shared" si="10"/>
        <v>689</v>
      </c>
      <c r="ZN8" s="243">
        <f t="shared" si="10"/>
        <v>690</v>
      </c>
      <c r="ZO8" s="243">
        <f t="shared" si="10"/>
        <v>691</v>
      </c>
      <c r="ZP8" s="243">
        <f t="shared" si="10"/>
        <v>692</v>
      </c>
      <c r="ZQ8" s="243">
        <f t="shared" si="10"/>
        <v>693</v>
      </c>
      <c r="ZR8" s="243">
        <f t="shared" si="10"/>
        <v>694</v>
      </c>
      <c r="ZS8" s="243">
        <f t="shared" si="10"/>
        <v>695</v>
      </c>
      <c r="ZT8" s="243">
        <f t="shared" si="10"/>
        <v>696</v>
      </c>
      <c r="ZU8" s="243">
        <f t="shared" si="10"/>
        <v>697</v>
      </c>
      <c r="ZV8" s="243">
        <f t="shared" si="10"/>
        <v>698</v>
      </c>
      <c r="ZW8" s="243">
        <f t="shared" si="10"/>
        <v>699</v>
      </c>
      <c r="ZX8" s="243">
        <f t="shared" si="10"/>
        <v>700</v>
      </c>
      <c r="ZY8" s="243">
        <f t="shared" si="10"/>
        <v>701</v>
      </c>
      <c r="ZZ8" s="243">
        <f t="shared" si="10"/>
        <v>702</v>
      </c>
      <c r="AAA8" s="450">
        <f t="shared" si="10"/>
        <v>703</v>
      </c>
      <c r="AAB8" s="457">
        <v>704</v>
      </c>
    </row>
    <row r="9" spans="1:704" s="219" customFormat="1" ht="90" customHeight="1" x14ac:dyDescent="0.25">
      <c r="A9" s="220"/>
      <c r="B9" s="267" t="s">
        <v>168</v>
      </c>
      <c r="C9" s="267"/>
      <c r="D9" s="267"/>
      <c r="E9" s="267" t="s">
        <v>169</v>
      </c>
      <c r="F9" s="267" t="s">
        <v>931</v>
      </c>
      <c r="G9" s="221"/>
      <c r="H9" s="221"/>
      <c r="I9" s="221"/>
      <c r="J9" s="221"/>
      <c r="K9" s="221"/>
      <c r="L9" s="267"/>
      <c r="M9" s="267"/>
      <c r="N9" s="221"/>
      <c r="O9" s="221"/>
      <c r="P9" s="221"/>
      <c r="Q9" s="316" t="s">
        <v>171</v>
      </c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 t="s">
        <v>172</v>
      </c>
      <c r="AE9" s="309" t="s">
        <v>173</v>
      </c>
      <c r="AF9" s="309"/>
      <c r="AG9" s="309"/>
      <c r="AH9" s="309"/>
      <c r="AI9" s="309"/>
      <c r="AJ9" s="309"/>
      <c r="AK9" s="223"/>
      <c r="AL9" s="223"/>
      <c r="AM9" s="223"/>
      <c r="AN9" s="223"/>
      <c r="AO9" s="309" t="s">
        <v>174</v>
      </c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320" t="s">
        <v>175</v>
      </c>
      <c r="BE9" s="320" t="s">
        <v>176</v>
      </c>
      <c r="BF9" s="569"/>
      <c r="BG9" s="569"/>
      <c r="BH9" s="569" t="s">
        <v>177</v>
      </c>
      <c r="BI9" s="569"/>
      <c r="BJ9" s="309"/>
      <c r="BK9" s="309"/>
      <c r="BL9" s="309"/>
      <c r="BM9" s="309"/>
      <c r="BN9" s="309"/>
      <c r="BO9" s="309"/>
      <c r="BP9" s="309"/>
      <c r="BQ9" s="309"/>
      <c r="BR9" s="309"/>
      <c r="BS9" s="309"/>
      <c r="BT9" s="309"/>
      <c r="BU9" s="309"/>
      <c r="BV9" s="309"/>
      <c r="BW9" s="309"/>
      <c r="BX9" s="309"/>
      <c r="BY9" s="309"/>
      <c r="BZ9" s="309"/>
      <c r="CA9" s="309"/>
      <c r="CB9" s="309"/>
      <c r="CC9" s="309"/>
      <c r="CD9" s="309"/>
      <c r="CE9" s="309"/>
      <c r="CF9" s="309"/>
      <c r="CG9" s="309"/>
      <c r="CH9" s="309"/>
      <c r="CI9" s="309"/>
      <c r="CJ9" s="309"/>
      <c r="CK9" s="309"/>
      <c r="CL9" s="309"/>
      <c r="CM9" s="309"/>
      <c r="CN9" s="309"/>
      <c r="CO9" s="309"/>
      <c r="CP9" s="309"/>
      <c r="CQ9" s="309"/>
      <c r="CR9" s="309"/>
      <c r="CS9" s="309"/>
      <c r="CT9" s="309"/>
      <c r="CU9" s="309"/>
      <c r="CV9" s="309"/>
      <c r="CW9" s="309"/>
      <c r="CX9" s="309"/>
      <c r="CY9" s="309"/>
      <c r="CZ9" s="306"/>
      <c r="DA9" s="306" t="s">
        <v>932</v>
      </c>
      <c r="DB9" s="309"/>
      <c r="DC9" s="309"/>
      <c r="DD9" s="309"/>
      <c r="DE9" s="309"/>
      <c r="DF9" s="309"/>
      <c r="DG9" s="309"/>
      <c r="DH9" s="306"/>
      <c r="DI9" s="335"/>
      <c r="DJ9" s="267" t="s">
        <v>179</v>
      </c>
      <c r="DK9" s="222"/>
      <c r="DL9" s="222"/>
      <c r="DM9" s="223"/>
      <c r="DN9" s="223"/>
      <c r="DO9" s="222"/>
      <c r="DP9" s="222"/>
      <c r="DQ9" s="223"/>
      <c r="DR9" s="222"/>
      <c r="DS9" s="223"/>
      <c r="DT9" s="222"/>
      <c r="DU9" s="222"/>
      <c r="DV9" s="222"/>
      <c r="DW9" s="222"/>
      <c r="DX9" s="222"/>
      <c r="DY9" s="222"/>
      <c r="DZ9" s="222"/>
      <c r="EA9" s="222"/>
      <c r="EB9" s="222"/>
      <c r="EC9" s="222"/>
      <c r="ED9" s="222"/>
      <c r="EE9" s="222"/>
      <c r="EF9" s="222"/>
      <c r="EG9" s="309" t="s">
        <v>180</v>
      </c>
      <c r="EH9" s="309" t="s">
        <v>181</v>
      </c>
      <c r="EI9" s="309" t="s">
        <v>182</v>
      </c>
      <c r="EJ9" s="309" t="s">
        <v>183</v>
      </c>
      <c r="EK9" s="309" t="s">
        <v>183</v>
      </c>
      <c r="EL9" s="309" t="s">
        <v>183</v>
      </c>
      <c r="EM9" s="267" t="s">
        <v>184</v>
      </c>
      <c r="EN9" s="223"/>
      <c r="EO9" s="223"/>
      <c r="EP9" s="223"/>
      <c r="EQ9" s="223"/>
      <c r="ER9" s="223"/>
      <c r="ES9" s="223"/>
      <c r="ET9" s="223"/>
      <c r="EU9" s="222" t="s">
        <v>185</v>
      </c>
      <c r="EV9" s="223" t="s">
        <v>186</v>
      </c>
      <c r="EW9" s="223"/>
      <c r="EX9" s="335"/>
      <c r="EY9" s="308"/>
      <c r="EZ9" s="250" t="s">
        <v>187</v>
      </c>
      <c r="FA9" s="308"/>
      <c r="FB9" s="250" t="s">
        <v>188</v>
      </c>
      <c r="FC9" s="309"/>
      <c r="FD9" s="309"/>
      <c r="FE9" s="309"/>
      <c r="FF9" s="309"/>
      <c r="FG9" s="309" t="s">
        <v>189</v>
      </c>
      <c r="FH9" s="309" t="s">
        <v>190</v>
      </c>
      <c r="FI9" s="309"/>
      <c r="FJ9" s="308"/>
      <c r="FK9" s="309"/>
      <c r="FL9" s="309"/>
      <c r="FM9" s="309"/>
      <c r="FN9" s="309"/>
      <c r="FO9" s="309"/>
      <c r="FP9" s="309"/>
      <c r="FQ9" s="309"/>
      <c r="FR9" s="309"/>
      <c r="FS9" s="309"/>
      <c r="FT9" s="309"/>
      <c r="FU9" s="309"/>
      <c r="FV9" s="309"/>
      <c r="FW9" s="309"/>
      <c r="FX9" s="309"/>
      <c r="FY9" s="309"/>
      <c r="FZ9" s="309"/>
      <c r="GA9" s="309"/>
      <c r="GB9" s="309"/>
      <c r="GC9" s="309"/>
      <c r="GD9" s="309"/>
      <c r="GE9" s="309"/>
      <c r="GF9" s="309"/>
      <c r="GG9" s="309"/>
      <c r="GH9" s="309"/>
      <c r="GI9" s="309"/>
      <c r="GJ9" s="308"/>
      <c r="GK9" s="309"/>
      <c r="GL9" s="309"/>
      <c r="GM9" s="309"/>
      <c r="GN9" s="309"/>
      <c r="GO9" s="309"/>
      <c r="GP9" s="309"/>
      <c r="GQ9" s="309"/>
      <c r="GR9" s="309"/>
      <c r="GS9" s="309"/>
      <c r="GT9" s="309"/>
      <c r="GU9" s="309"/>
      <c r="GV9" s="309"/>
      <c r="GW9" s="309"/>
      <c r="GX9" s="309"/>
      <c r="GY9" s="309"/>
      <c r="GZ9" s="309"/>
      <c r="HA9" s="309"/>
      <c r="HB9" s="309"/>
      <c r="HC9" s="309"/>
      <c r="HD9" s="309"/>
      <c r="HE9" s="309"/>
      <c r="HF9" s="308"/>
      <c r="HG9" s="309"/>
      <c r="HH9" s="309"/>
      <c r="HI9" s="309"/>
      <c r="HJ9" s="309"/>
      <c r="HK9" s="309"/>
      <c r="HL9" s="309"/>
      <c r="HM9" s="309"/>
      <c r="HN9" s="309"/>
      <c r="HO9" s="309"/>
      <c r="HP9" s="309"/>
      <c r="HQ9" s="309"/>
      <c r="HR9" s="309"/>
      <c r="HS9" s="309"/>
      <c r="HT9" s="309"/>
      <c r="HU9" s="309"/>
      <c r="HV9" s="309"/>
      <c r="HW9" s="309"/>
      <c r="HX9" s="309"/>
      <c r="HY9" s="309"/>
      <c r="HZ9" s="309"/>
      <c r="IA9" s="308"/>
      <c r="IB9" s="309"/>
      <c r="IC9" s="309"/>
      <c r="ID9" s="309"/>
      <c r="IE9" s="309"/>
      <c r="IF9" s="309"/>
      <c r="IG9" s="309"/>
      <c r="IH9" s="309"/>
      <c r="II9" s="309"/>
      <c r="IJ9" s="309"/>
      <c r="IK9" s="309"/>
      <c r="IL9" s="309"/>
      <c r="IM9" s="309"/>
      <c r="IN9" s="309"/>
      <c r="IO9" s="309"/>
      <c r="IP9" s="309"/>
      <c r="IQ9" s="309"/>
      <c r="IR9" s="309"/>
      <c r="IS9" s="309"/>
      <c r="IT9" s="309"/>
      <c r="IU9" s="309"/>
      <c r="IV9" s="308" t="s">
        <v>191</v>
      </c>
      <c r="IW9" s="309"/>
      <c r="IX9" s="309"/>
      <c r="IY9" s="309"/>
      <c r="IZ9" s="309"/>
      <c r="JA9" s="309"/>
      <c r="JB9" s="309"/>
      <c r="JC9" s="309"/>
      <c r="JD9" s="309"/>
      <c r="JE9" s="309"/>
      <c r="JF9" s="309"/>
      <c r="JG9" s="309"/>
      <c r="JH9" s="309"/>
      <c r="JI9" s="309"/>
      <c r="JJ9" s="309"/>
      <c r="JK9" s="309"/>
      <c r="JL9" s="309"/>
      <c r="JM9" s="309"/>
      <c r="JN9" s="309"/>
      <c r="JO9" s="309"/>
      <c r="JP9" s="309"/>
      <c r="JQ9" s="308" t="s">
        <v>192</v>
      </c>
      <c r="JR9" s="309"/>
      <c r="JS9" s="309"/>
      <c r="JT9" s="309"/>
      <c r="JU9" s="309"/>
      <c r="JV9" s="309"/>
      <c r="JW9" s="309"/>
      <c r="JX9" s="309"/>
      <c r="JY9" s="309"/>
      <c r="JZ9" s="309"/>
      <c r="KA9" s="309"/>
      <c r="KB9" s="309"/>
      <c r="KC9" s="309"/>
      <c r="KD9" s="309"/>
      <c r="KE9" s="309"/>
      <c r="KF9" s="309"/>
      <c r="KG9" s="309"/>
      <c r="KH9" s="309"/>
      <c r="KI9" s="309"/>
      <c r="KJ9" s="309"/>
      <c r="KK9" s="309"/>
      <c r="KL9" s="308" t="s">
        <v>193</v>
      </c>
      <c r="KM9" s="309"/>
      <c r="KN9" s="309"/>
      <c r="KO9" s="309"/>
      <c r="KP9" s="309"/>
      <c r="KQ9" s="309"/>
      <c r="KR9" s="309"/>
      <c r="KS9" s="309"/>
      <c r="KT9" s="309"/>
      <c r="KU9" s="309"/>
      <c r="KV9" s="309"/>
      <c r="KW9" s="309"/>
      <c r="KX9" s="309"/>
      <c r="KY9" s="309"/>
      <c r="KZ9" s="309"/>
      <c r="LA9" s="309"/>
      <c r="LB9" s="309"/>
      <c r="LC9" s="309"/>
      <c r="LD9" s="309"/>
      <c r="LE9" s="309"/>
      <c r="LF9" s="309"/>
      <c r="LG9" s="308" t="s">
        <v>194</v>
      </c>
      <c r="LH9" s="309"/>
      <c r="LI9" s="309"/>
      <c r="LJ9" s="309"/>
      <c r="LK9" s="309"/>
      <c r="LL9" s="309"/>
      <c r="LM9" s="309"/>
      <c r="LN9" s="309"/>
      <c r="LO9" s="309"/>
      <c r="LP9" s="309"/>
      <c r="LQ9" s="309"/>
      <c r="LR9" s="309"/>
      <c r="LS9" s="309"/>
      <c r="LT9" s="309"/>
      <c r="LU9" s="309"/>
      <c r="LV9" s="309"/>
      <c r="LW9" s="309"/>
      <c r="LX9" s="309"/>
      <c r="LY9" s="309"/>
      <c r="LZ9" s="309"/>
      <c r="MA9" s="309"/>
      <c r="MB9" s="308" t="s">
        <v>195</v>
      </c>
      <c r="MC9" s="309"/>
      <c r="MD9" s="309"/>
      <c r="ME9" s="309"/>
      <c r="MF9" s="309"/>
      <c r="MG9" s="309"/>
      <c r="MH9" s="309"/>
      <c r="MI9" s="309"/>
      <c r="MJ9" s="309"/>
      <c r="MK9" s="309"/>
      <c r="ML9" s="309"/>
      <c r="MM9" s="309"/>
      <c r="MN9" s="309"/>
      <c r="MO9" s="309"/>
      <c r="MP9" s="309"/>
      <c r="MQ9" s="309"/>
      <c r="MR9" s="309"/>
      <c r="MS9" s="309"/>
      <c r="MT9" s="309"/>
      <c r="MU9" s="309"/>
      <c r="MV9" s="309"/>
      <c r="MW9" s="308" t="s">
        <v>196</v>
      </c>
      <c r="MX9" s="309"/>
      <c r="MY9" s="309"/>
      <c r="MZ9" s="309"/>
      <c r="NA9" s="309"/>
      <c r="NB9" s="309"/>
      <c r="NC9" s="309"/>
      <c r="ND9" s="309"/>
      <c r="NE9" s="309"/>
      <c r="NF9" s="309"/>
      <c r="NG9" s="309"/>
      <c r="NH9" s="309"/>
      <c r="NI9" s="309"/>
      <c r="NJ9" s="309"/>
      <c r="NK9" s="309"/>
      <c r="NL9" s="309"/>
      <c r="NM9" s="309"/>
      <c r="NN9" s="309"/>
      <c r="NO9" s="309"/>
      <c r="NP9" s="309"/>
      <c r="NQ9" s="309"/>
      <c r="NR9" s="308"/>
      <c r="NS9" s="309"/>
      <c r="NT9" s="309"/>
      <c r="NU9" s="309"/>
      <c r="NV9" s="309"/>
      <c r="NW9" s="309"/>
      <c r="NX9" s="309"/>
      <c r="NY9" s="309"/>
      <c r="NZ9" s="309"/>
      <c r="OA9" s="309"/>
      <c r="OB9" s="309"/>
      <c r="OC9" s="309"/>
      <c r="OD9" s="309"/>
      <c r="OE9" s="309"/>
      <c r="OF9" s="309"/>
      <c r="OG9" s="309"/>
      <c r="OH9" s="309"/>
      <c r="OI9" s="309"/>
      <c r="OJ9" s="309"/>
      <c r="OK9" s="309"/>
      <c r="OL9" s="309"/>
      <c r="OM9" s="308"/>
      <c r="ON9" s="309"/>
      <c r="OO9" s="309"/>
      <c r="OP9" s="309"/>
      <c r="OQ9" s="309"/>
      <c r="OR9" s="309"/>
      <c r="OS9" s="309"/>
      <c r="OT9" s="309"/>
      <c r="OU9" s="309"/>
      <c r="OV9" s="309"/>
      <c r="OW9" s="309"/>
      <c r="OX9" s="309"/>
      <c r="OY9" s="309"/>
      <c r="OZ9" s="309"/>
      <c r="PA9" s="309"/>
      <c r="PB9" s="309"/>
      <c r="PC9" s="309"/>
      <c r="PD9" s="309"/>
      <c r="PE9" s="309"/>
      <c r="PF9" s="309"/>
      <c r="PG9" s="309"/>
      <c r="PH9" s="308" t="s">
        <v>197</v>
      </c>
      <c r="PI9" s="309"/>
      <c r="PJ9" s="309"/>
      <c r="PK9" s="309"/>
      <c r="PL9" s="309"/>
      <c r="PM9" s="309"/>
      <c r="PN9" s="309"/>
      <c r="PO9" s="309"/>
      <c r="PP9" s="309"/>
      <c r="PQ9" s="309"/>
      <c r="PR9" s="309"/>
      <c r="PS9" s="309"/>
      <c r="PT9" s="309"/>
      <c r="PU9" s="309"/>
      <c r="PV9" s="309"/>
      <c r="PW9" s="309"/>
      <c r="PX9" s="309"/>
      <c r="PY9" s="309"/>
      <c r="PZ9" s="309"/>
      <c r="QA9" s="309"/>
      <c r="QB9" s="309"/>
      <c r="QC9" s="308"/>
      <c r="QD9" s="309" t="s">
        <v>198</v>
      </c>
      <c r="QE9" s="309"/>
      <c r="QF9" s="309"/>
      <c r="QG9" s="309"/>
      <c r="QH9" s="309"/>
      <c r="QI9" s="309"/>
      <c r="QJ9" s="309"/>
      <c r="QK9" s="309"/>
      <c r="QL9" s="309"/>
      <c r="QM9" s="309"/>
      <c r="QN9" s="309"/>
      <c r="QO9" s="309"/>
      <c r="QP9" s="309"/>
      <c r="QQ9" s="309"/>
      <c r="QR9" s="309"/>
      <c r="QS9" s="309"/>
      <c r="QT9" s="309"/>
      <c r="QU9" s="309"/>
      <c r="QV9" s="309"/>
      <c r="QW9" s="309"/>
      <c r="QX9" s="308"/>
      <c r="QY9" s="309"/>
      <c r="QZ9" s="309"/>
      <c r="RA9" s="309"/>
      <c r="RB9" s="309"/>
      <c r="RC9" s="309"/>
      <c r="RD9" s="309"/>
      <c r="RE9" s="309"/>
      <c r="RF9" s="309"/>
      <c r="RG9" s="309"/>
      <c r="RH9" s="309"/>
      <c r="RI9" s="309"/>
      <c r="RJ9" s="309"/>
      <c r="RK9" s="309"/>
      <c r="RL9" s="309"/>
      <c r="RM9" s="309"/>
      <c r="RN9" s="309"/>
      <c r="RO9" s="309"/>
      <c r="RP9" s="309"/>
      <c r="RQ9" s="309"/>
      <c r="RR9" s="309"/>
      <c r="RS9" s="309"/>
      <c r="RT9" s="309"/>
      <c r="RU9" s="308"/>
      <c r="RV9" s="309"/>
      <c r="RW9" s="309"/>
      <c r="RX9" s="309"/>
      <c r="RY9" s="309"/>
      <c r="RZ9" s="309"/>
      <c r="SA9" s="309"/>
      <c r="SB9" s="309"/>
      <c r="SC9" s="309"/>
      <c r="SD9" s="309"/>
      <c r="SE9" s="309"/>
      <c r="SF9" s="309"/>
      <c r="SG9" s="309"/>
      <c r="SH9" s="309"/>
      <c r="SI9" s="309"/>
      <c r="SJ9" s="309"/>
      <c r="SK9" s="309"/>
      <c r="SL9" s="309"/>
      <c r="SM9" s="309"/>
      <c r="SN9" s="309"/>
      <c r="SO9" s="309"/>
      <c r="SP9" s="309"/>
      <c r="SQ9" s="308"/>
      <c r="SR9" s="309" t="s">
        <v>199</v>
      </c>
      <c r="SS9" s="308"/>
      <c r="ST9" s="309"/>
      <c r="SU9" s="309"/>
      <c r="SV9" s="309"/>
      <c r="SW9" s="309"/>
      <c r="SX9" s="309"/>
      <c r="SY9" s="309"/>
      <c r="SZ9" s="309"/>
      <c r="TA9" s="309"/>
      <c r="TB9" s="309"/>
      <c r="TC9" s="309"/>
      <c r="TD9" s="309"/>
      <c r="TE9" s="309"/>
      <c r="TF9" s="309"/>
      <c r="TG9" s="309"/>
      <c r="TH9" s="309"/>
      <c r="TI9" s="309"/>
      <c r="TJ9" s="309"/>
      <c r="TK9" s="309"/>
      <c r="TL9" s="309"/>
      <c r="TM9" s="309"/>
      <c r="TN9" s="308" t="s">
        <v>200</v>
      </c>
      <c r="TO9" s="309"/>
      <c r="TP9" s="309"/>
      <c r="TQ9" s="309"/>
      <c r="TR9" s="309"/>
      <c r="TS9" s="309"/>
      <c r="TT9" s="309"/>
      <c r="TU9" s="309"/>
      <c r="TV9" s="309"/>
      <c r="TW9" s="309"/>
      <c r="TX9" s="309"/>
      <c r="TY9" s="309"/>
      <c r="TZ9" s="309"/>
      <c r="UA9" s="309"/>
      <c r="UB9" s="309"/>
      <c r="UC9" s="309"/>
      <c r="UD9" s="309"/>
      <c r="UE9" s="309"/>
      <c r="UF9" s="309"/>
      <c r="UG9" s="309"/>
      <c r="UH9" s="309"/>
      <c r="UI9" s="308"/>
      <c r="UJ9" s="309"/>
      <c r="UK9" s="309"/>
      <c r="UL9" s="309"/>
      <c r="UM9" s="309"/>
      <c r="UN9" s="309"/>
      <c r="UO9" s="309"/>
      <c r="UP9" s="309"/>
      <c r="UQ9" s="309"/>
      <c r="UR9" s="309"/>
      <c r="US9" s="309"/>
      <c r="UT9" s="309"/>
      <c r="UU9" s="309"/>
      <c r="UV9" s="309"/>
      <c r="UW9" s="309"/>
      <c r="UX9" s="309"/>
      <c r="UY9" s="309"/>
      <c r="UZ9" s="309"/>
      <c r="VA9" s="309"/>
      <c r="VB9" s="309"/>
      <c r="VC9" s="309"/>
      <c r="VD9" s="308"/>
      <c r="VE9" s="309"/>
      <c r="VF9" s="309"/>
      <c r="VG9" s="309"/>
      <c r="VH9" s="309"/>
      <c r="VI9" s="309"/>
      <c r="VJ9" s="309"/>
      <c r="VK9" s="309"/>
      <c r="VL9" s="309"/>
      <c r="VM9" s="309"/>
      <c r="VN9" s="309"/>
      <c r="VO9" s="309"/>
      <c r="VP9" s="309"/>
      <c r="VQ9" s="309"/>
      <c r="VR9" s="309"/>
      <c r="VS9" s="309"/>
      <c r="VT9" s="309"/>
      <c r="VU9" s="309"/>
      <c r="VV9" s="309"/>
      <c r="VW9" s="309"/>
      <c r="VX9" s="309"/>
      <c r="VY9" s="308" t="s">
        <v>201</v>
      </c>
      <c r="VZ9" s="309"/>
      <c r="WA9" s="309"/>
      <c r="WB9" s="309"/>
      <c r="WC9" s="309"/>
      <c r="WD9" s="309"/>
      <c r="WE9" s="309"/>
      <c r="WF9" s="309"/>
      <c r="WG9" s="309"/>
      <c r="WH9" s="309"/>
      <c r="WI9" s="309"/>
      <c r="WJ9" s="309"/>
      <c r="WK9" s="309"/>
      <c r="WL9" s="309"/>
      <c r="WM9" s="309"/>
      <c r="WN9" s="309"/>
      <c r="WO9" s="309"/>
      <c r="WP9" s="309"/>
      <c r="WQ9" s="309"/>
      <c r="WR9" s="309"/>
      <c r="WS9" s="309"/>
      <c r="WT9" s="308" t="s">
        <v>202</v>
      </c>
      <c r="WU9" s="309"/>
      <c r="WV9" s="309"/>
      <c r="WW9" s="309"/>
      <c r="WX9" s="309"/>
      <c r="WY9" s="309"/>
      <c r="WZ9" s="309"/>
      <c r="XA9" s="309"/>
      <c r="XB9" s="309"/>
      <c r="XC9" s="309"/>
      <c r="XD9" s="309"/>
      <c r="XE9" s="309"/>
      <c r="XF9" s="309"/>
      <c r="XG9" s="309"/>
      <c r="XH9" s="309"/>
      <c r="XI9" s="309"/>
      <c r="XJ9" s="309"/>
      <c r="XK9" s="309"/>
      <c r="XL9" s="309"/>
      <c r="XM9" s="309"/>
      <c r="XN9" s="309"/>
      <c r="XO9" s="308"/>
      <c r="XP9" s="309"/>
      <c r="XQ9" s="309"/>
      <c r="XR9" s="309"/>
      <c r="XS9" s="309"/>
      <c r="XT9" s="309"/>
      <c r="XU9" s="309"/>
      <c r="XV9" s="309"/>
      <c r="XW9" s="309"/>
      <c r="XX9" s="309"/>
      <c r="XY9" s="309"/>
      <c r="XZ9" s="309"/>
      <c r="YA9" s="309"/>
      <c r="YB9" s="309"/>
      <c r="YC9" s="309"/>
      <c r="YD9" s="309"/>
      <c r="YE9" s="309"/>
      <c r="YF9" s="309"/>
      <c r="YG9" s="309"/>
      <c r="YH9" s="309"/>
      <c r="YI9" s="309"/>
      <c r="YJ9" s="308"/>
      <c r="YK9" s="309"/>
      <c r="YL9" s="309"/>
      <c r="YM9" s="309"/>
      <c r="YN9" s="309"/>
      <c r="YO9" s="309"/>
      <c r="YP9" s="309"/>
      <c r="YQ9" s="309"/>
      <c r="YR9" s="309"/>
      <c r="YS9" s="309"/>
      <c r="YT9" s="309"/>
      <c r="YU9" s="309"/>
      <c r="YV9" s="309"/>
      <c r="YW9" s="309"/>
      <c r="YX9" s="309"/>
      <c r="YY9" s="309"/>
      <c r="YZ9" s="309"/>
      <c r="ZA9" s="309"/>
      <c r="ZB9" s="309"/>
      <c r="ZC9" s="309"/>
      <c r="ZD9" s="309"/>
      <c r="ZE9" s="308"/>
      <c r="ZF9" s="309" t="s">
        <v>203</v>
      </c>
      <c r="ZG9" s="312"/>
      <c r="ZH9" s="312"/>
      <c r="ZI9" s="312"/>
      <c r="ZJ9" s="312"/>
      <c r="ZK9" s="312"/>
      <c r="ZL9" s="311"/>
      <c r="ZM9" s="312"/>
      <c r="ZN9" s="312"/>
      <c r="ZO9" s="312"/>
      <c r="ZP9" s="312"/>
      <c r="ZQ9" s="312"/>
      <c r="ZR9" s="312"/>
      <c r="ZS9" s="312"/>
      <c r="ZT9" s="312"/>
      <c r="ZU9" s="312"/>
      <c r="ZV9" s="312"/>
      <c r="ZW9" s="312"/>
      <c r="ZX9" s="312"/>
      <c r="ZY9" s="312"/>
      <c r="ZZ9" s="312"/>
      <c r="AAA9" s="449"/>
      <c r="AAB9" s="455"/>
    </row>
    <row r="10" spans="1:704" s="218" customFormat="1" ht="57.75" thickBot="1" x14ac:dyDescent="0.3">
      <c r="A10" s="224" t="s">
        <v>0</v>
      </c>
      <c r="B10" s="225" t="s">
        <v>204</v>
      </c>
      <c r="C10" s="225" t="s">
        <v>205</v>
      </c>
      <c r="D10" s="225" t="s">
        <v>205</v>
      </c>
      <c r="E10" s="225" t="s">
        <v>204</v>
      </c>
      <c r="F10" s="225" t="s">
        <v>204</v>
      </c>
      <c r="G10" s="225" t="s">
        <v>204</v>
      </c>
      <c r="H10" s="225" t="s">
        <v>204</v>
      </c>
      <c r="I10" s="225" t="s">
        <v>204</v>
      </c>
      <c r="J10" s="225" t="s">
        <v>204</v>
      </c>
      <c r="K10" s="225" t="s">
        <v>204</v>
      </c>
      <c r="L10" s="225" t="s">
        <v>204</v>
      </c>
      <c r="M10" s="225" t="s">
        <v>204</v>
      </c>
      <c r="N10" s="225" t="s">
        <v>204</v>
      </c>
      <c r="O10" s="225" t="s">
        <v>204</v>
      </c>
      <c r="P10" s="225" t="s">
        <v>204</v>
      </c>
      <c r="Q10" s="216" t="s">
        <v>206</v>
      </c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 t="s">
        <v>206</v>
      </c>
      <c r="AE10" s="216" t="s">
        <v>206</v>
      </c>
      <c r="AF10" s="216"/>
      <c r="AG10" s="216" t="s">
        <v>206</v>
      </c>
      <c r="AH10" s="216" t="s">
        <v>206</v>
      </c>
      <c r="AI10" s="216" t="s">
        <v>206</v>
      </c>
      <c r="AJ10" s="216"/>
      <c r="AK10" s="216" t="s">
        <v>206</v>
      </c>
      <c r="AL10" s="216" t="s">
        <v>206</v>
      </c>
      <c r="AM10" s="216" t="s">
        <v>206</v>
      </c>
      <c r="AN10" s="216" t="s">
        <v>206</v>
      </c>
      <c r="AO10" s="216" t="s">
        <v>206</v>
      </c>
      <c r="AP10" s="216" t="s">
        <v>206</v>
      </c>
      <c r="AQ10" s="216" t="s">
        <v>206</v>
      </c>
      <c r="AR10" s="216" t="s">
        <v>206</v>
      </c>
      <c r="AS10" s="216" t="s">
        <v>206</v>
      </c>
      <c r="AT10" s="216" t="s">
        <v>206</v>
      </c>
      <c r="AU10" s="216" t="s">
        <v>206</v>
      </c>
      <c r="AV10" s="216" t="s">
        <v>206</v>
      </c>
      <c r="AW10" s="216" t="s">
        <v>207</v>
      </c>
      <c r="AX10" s="216" t="s">
        <v>207</v>
      </c>
      <c r="AY10" s="216" t="s">
        <v>207</v>
      </c>
      <c r="AZ10" s="216" t="s">
        <v>207</v>
      </c>
      <c r="BA10" s="216" t="s">
        <v>207</v>
      </c>
      <c r="BB10" s="216" t="s">
        <v>207</v>
      </c>
      <c r="BC10" s="216" t="s">
        <v>206</v>
      </c>
      <c r="BD10" s="321" t="s">
        <v>208</v>
      </c>
      <c r="BE10" s="321" t="s">
        <v>208</v>
      </c>
      <c r="BF10" s="325" t="s">
        <v>208</v>
      </c>
      <c r="BG10" s="330" t="s">
        <v>209</v>
      </c>
      <c r="BH10" s="325" t="s">
        <v>208</v>
      </c>
      <c r="BI10" s="330" t="s">
        <v>209</v>
      </c>
      <c r="BJ10" s="216" t="s">
        <v>210</v>
      </c>
      <c r="BK10" s="216" t="s">
        <v>210</v>
      </c>
      <c r="BL10" s="216" t="s">
        <v>210</v>
      </c>
      <c r="BM10" s="216" t="s">
        <v>210</v>
      </c>
      <c r="BN10" s="216" t="s">
        <v>210</v>
      </c>
      <c r="BO10" s="216" t="s">
        <v>210</v>
      </c>
      <c r="BP10" s="216" t="s">
        <v>210</v>
      </c>
      <c r="BQ10" s="216" t="s">
        <v>210</v>
      </c>
      <c r="BR10" s="216" t="s">
        <v>210</v>
      </c>
      <c r="BS10" s="216" t="s">
        <v>210</v>
      </c>
      <c r="BT10" s="216" t="s">
        <v>210</v>
      </c>
      <c r="BU10" s="216" t="s">
        <v>210</v>
      </c>
      <c r="BV10" s="216" t="s">
        <v>210</v>
      </c>
      <c r="BW10" s="216" t="s">
        <v>210</v>
      </c>
      <c r="BX10" s="216" t="s">
        <v>210</v>
      </c>
      <c r="BY10" s="216" t="s">
        <v>210</v>
      </c>
      <c r="BZ10" s="216" t="s">
        <v>210</v>
      </c>
      <c r="CA10" s="216" t="s">
        <v>210</v>
      </c>
      <c r="CB10" s="216" t="s">
        <v>210</v>
      </c>
      <c r="CC10" s="216" t="s">
        <v>210</v>
      </c>
      <c r="CD10" s="216" t="s">
        <v>210</v>
      </c>
      <c r="CE10" s="216" t="s">
        <v>210</v>
      </c>
      <c r="CF10" s="216" t="s">
        <v>210</v>
      </c>
      <c r="CG10" s="216" t="s">
        <v>210</v>
      </c>
      <c r="CH10" s="216" t="s">
        <v>210</v>
      </c>
      <c r="CI10" s="216" t="s">
        <v>210</v>
      </c>
      <c r="CJ10" s="216" t="s">
        <v>210</v>
      </c>
      <c r="CK10" s="216" t="s">
        <v>210</v>
      </c>
      <c r="CL10" s="216" t="s">
        <v>210</v>
      </c>
      <c r="CM10" s="216" t="s">
        <v>210</v>
      </c>
      <c r="CN10" s="216" t="s">
        <v>210</v>
      </c>
      <c r="CO10" s="216" t="s">
        <v>210</v>
      </c>
      <c r="CP10" s="216" t="s">
        <v>210</v>
      </c>
      <c r="CQ10" s="216" t="s">
        <v>210</v>
      </c>
      <c r="CR10" s="216" t="s">
        <v>210</v>
      </c>
      <c r="CS10" s="216" t="s">
        <v>210</v>
      </c>
      <c r="CT10" s="216" t="s">
        <v>210</v>
      </c>
      <c r="CU10" s="216" t="s">
        <v>210</v>
      </c>
      <c r="CV10" s="216" t="s">
        <v>210</v>
      </c>
      <c r="CW10" s="216" t="s">
        <v>210</v>
      </c>
      <c r="CX10" s="216" t="s">
        <v>210</v>
      </c>
      <c r="CY10" s="216" t="s">
        <v>210</v>
      </c>
      <c r="CZ10" s="325" t="s">
        <v>208</v>
      </c>
      <c r="DA10" s="325" t="s">
        <v>208</v>
      </c>
      <c r="DB10" s="216" t="s">
        <v>210</v>
      </c>
      <c r="DC10" s="216" t="s">
        <v>210</v>
      </c>
      <c r="DD10" s="216" t="s">
        <v>210</v>
      </c>
      <c r="DE10" s="216" t="s">
        <v>210</v>
      </c>
      <c r="DF10" s="216" t="s">
        <v>210</v>
      </c>
      <c r="DG10" s="216" t="s">
        <v>210</v>
      </c>
      <c r="DH10" s="325" t="s">
        <v>208</v>
      </c>
      <c r="DI10" s="216" t="s">
        <v>210</v>
      </c>
      <c r="DJ10" s="225" t="s">
        <v>204</v>
      </c>
      <c r="DK10" s="225" t="s">
        <v>205</v>
      </c>
      <c r="DL10" s="225" t="s">
        <v>204</v>
      </c>
      <c r="DM10" s="216" t="s">
        <v>211</v>
      </c>
      <c r="DN10" s="216" t="s">
        <v>212</v>
      </c>
      <c r="DO10" s="225" t="s">
        <v>204</v>
      </c>
      <c r="DP10" s="225" t="s">
        <v>213</v>
      </c>
      <c r="DQ10" s="216" t="s">
        <v>212</v>
      </c>
      <c r="DR10" s="225" t="s">
        <v>213</v>
      </c>
      <c r="DS10" s="216" t="s">
        <v>212</v>
      </c>
      <c r="DT10" s="225" t="s">
        <v>204</v>
      </c>
      <c r="DU10" s="225" t="s">
        <v>204</v>
      </c>
      <c r="DV10" s="225" t="s">
        <v>204</v>
      </c>
      <c r="DW10" s="225" t="s">
        <v>204</v>
      </c>
      <c r="DX10" s="225" t="s">
        <v>204</v>
      </c>
      <c r="DY10" s="225" t="s">
        <v>204</v>
      </c>
      <c r="DZ10" s="225" t="s">
        <v>204</v>
      </c>
      <c r="EA10" s="225" t="s">
        <v>204</v>
      </c>
      <c r="EB10" s="225" t="s">
        <v>204</v>
      </c>
      <c r="EC10" s="225" t="s">
        <v>204</v>
      </c>
      <c r="ED10" s="225" t="s">
        <v>204</v>
      </c>
      <c r="EE10" s="225" t="s">
        <v>204</v>
      </c>
      <c r="EF10" s="225" t="s">
        <v>204</v>
      </c>
      <c r="EG10" s="216" t="s">
        <v>214</v>
      </c>
      <c r="EH10" s="216" t="s">
        <v>214</v>
      </c>
      <c r="EI10" s="216" t="s">
        <v>206</v>
      </c>
      <c r="EJ10" s="216" t="s">
        <v>215</v>
      </c>
      <c r="EK10" s="216" t="s">
        <v>215</v>
      </c>
      <c r="EL10" s="216" t="s">
        <v>215</v>
      </c>
      <c r="EM10" s="225" t="s">
        <v>216</v>
      </c>
      <c r="EN10" s="216" t="s">
        <v>210</v>
      </c>
      <c r="EO10" s="216" t="s">
        <v>210</v>
      </c>
      <c r="EP10" s="216" t="s">
        <v>210</v>
      </c>
      <c r="EQ10" s="216" t="s">
        <v>210</v>
      </c>
      <c r="ER10" s="216" t="s">
        <v>210</v>
      </c>
      <c r="ES10" s="216" t="s">
        <v>210</v>
      </c>
      <c r="ET10" s="216" t="s">
        <v>206</v>
      </c>
      <c r="EU10" s="225" t="s">
        <v>217</v>
      </c>
      <c r="EV10" s="216" t="s">
        <v>211</v>
      </c>
      <c r="EW10" s="216" t="s">
        <v>211</v>
      </c>
      <c r="EX10" s="216" t="s">
        <v>218</v>
      </c>
      <c r="EY10" s="341" t="s">
        <v>219</v>
      </c>
      <c r="EZ10" s="251" t="s">
        <v>220</v>
      </c>
      <c r="FA10" s="341" t="s">
        <v>219</v>
      </c>
      <c r="FB10" s="251" t="s">
        <v>220</v>
      </c>
      <c r="FC10" s="216" t="s">
        <v>219</v>
      </c>
      <c r="FD10" s="216" t="s">
        <v>219</v>
      </c>
      <c r="FE10" s="216" t="s">
        <v>219</v>
      </c>
      <c r="FF10" s="216" t="s">
        <v>219</v>
      </c>
      <c r="FG10" s="216" t="s">
        <v>219</v>
      </c>
      <c r="FH10" s="216" t="s">
        <v>219</v>
      </c>
      <c r="FI10" s="216" t="s">
        <v>219</v>
      </c>
      <c r="FJ10" s="341" t="s">
        <v>219</v>
      </c>
      <c r="FK10" s="216" t="s">
        <v>219</v>
      </c>
      <c r="FL10" s="216" t="s">
        <v>219</v>
      </c>
      <c r="FM10" s="216" t="s">
        <v>219</v>
      </c>
      <c r="FN10" s="216" t="s">
        <v>219</v>
      </c>
      <c r="FO10" s="216" t="s">
        <v>219</v>
      </c>
      <c r="FP10" s="216" t="s">
        <v>219</v>
      </c>
      <c r="FQ10" s="216" t="s">
        <v>219</v>
      </c>
      <c r="FR10" s="216" t="s">
        <v>219</v>
      </c>
      <c r="FS10" s="216" t="s">
        <v>219</v>
      </c>
      <c r="FT10" s="216" t="s">
        <v>219</v>
      </c>
      <c r="FU10" s="216" t="s">
        <v>219</v>
      </c>
      <c r="FV10" s="216" t="s">
        <v>219</v>
      </c>
      <c r="FW10" s="216" t="s">
        <v>219</v>
      </c>
      <c r="FX10" s="216" t="s">
        <v>219</v>
      </c>
      <c r="FY10" s="216" t="s">
        <v>219</v>
      </c>
      <c r="FZ10" s="216" t="s">
        <v>219</v>
      </c>
      <c r="GA10" s="216" t="s">
        <v>219</v>
      </c>
      <c r="GB10" s="216" t="s">
        <v>219</v>
      </c>
      <c r="GC10" s="216" t="s">
        <v>219</v>
      </c>
      <c r="GD10" s="216" t="s">
        <v>219</v>
      </c>
      <c r="GE10" s="216" t="s">
        <v>219</v>
      </c>
      <c r="GF10" s="216" t="s">
        <v>219</v>
      </c>
      <c r="GG10" s="216" t="s">
        <v>219</v>
      </c>
      <c r="GH10" s="216" t="s">
        <v>219</v>
      </c>
      <c r="GI10" s="216" t="s">
        <v>219</v>
      </c>
      <c r="GJ10" s="216" t="s">
        <v>219</v>
      </c>
      <c r="GK10" s="216" t="s">
        <v>219</v>
      </c>
      <c r="GL10" s="216" t="s">
        <v>219</v>
      </c>
      <c r="GM10" s="216" t="s">
        <v>219</v>
      </c>
      <c r="GN10" s="216" t="s">
        <v>219</v>
      </c>
      <c r="GO10" s="216" t="s">
        <v>219</v>
      </c>
      <c r="GP10" s="216" t="s">
        <v>219</v>
      </c>
      <c r="GQ10" s="216" t="s">
        <v>219</v>
      </c>
      <c r="GR10" s="216" t="s">
        <v>219</v>
      </c>
      <c r="GS10" s="216" t="s">
        <v>219</v>
      </c>
      <c r="GT10" s="216" t="s">
        <v>219</v>
      </c>
      <c r="GU10" s="216" t="s">
        <v>219</v>
      </c>
      <c r="GV10" s="216" t="s">
        <v>219</v>
      </c>
      <c r="GW10" s="216" t="s">
        <v>219</v>
      </c>
      <c r="GX10" s="216" t="s">
        <v>219</v>
      </c>
      <c r="GY10" s="216" t="s">
        <v>219</v>
      </c>
      <c r="GZ10" s="216" t="s">
        <v>219</v>
      </c>
      <c r="HA10" s="216" t="s">
        <v>219</v>
      </c>
      <c r="HB10" s="216" t="s">
        <v>219</v>
      </c>
      <c r="HC10" s="216" t="s">
        <v>219</v>
      </c>
      <c r="HD10" s="216" t="s">
        <v>219</v>
      </c>
      <c r="HE10" s="216" t="s">
        <v>219</v>
      </c>
      <c r="HF10" s="216" t="s">
        <v>219</v>
      </c>
      <c r="HG10" s="216" t="s">
        <v>219</v>
      </c>
      <c r="HH10" s="216" t="s">
        <v>219</v>
      </c>
      <c r="HI10" s="216" t="s">
        <v>219</v>
      </c>
      <c r="HJ10" s="216" t="s">
        <v>219</v>
      </c>
      <c r="HK10" s="216" t="s">
        <v>219</v>
      </c>
      <c r="HL10" s="216" t="s">
        <v>219</v>
      </c>
      <c r="HM10" s="216" t="s">
        <v>219</v>
      </c>
      <c r="HN10" s="216" t="s">
        <v>219</v>
      </c>
      <c r="HO10" s="216" t="s">
        <v>219</v>
      </c>
      <c r="HP10" s="216" t="s">
        <v>219</v>
      </c>
      <c r="HQ10" s="216" t="s">
        <v>219</v>
      </c>
      <c r="HR10" s="216" t="s">
        <v>219</v>
      </c>
      <c r="HS10" s="216" t="s">
        <v>219</v>
      </c>
      <c r="HT10" s="216" t="s">
        <v>219</v>
      </c>
      <c r="HU10" s="216" t="s">
        <v>219</v>
      </c>
      <c r="HV10" s="216" t="s">
        <v>219</v>
      </c>
      <c r="HW10" s="216" t="s">
        <v>219</v>
      </c>
      <c r="HX10" s="216" t="s">
        <v>219</v>
      </c>
      <c r="HY10" s="216" t="s">
        <v>219</v>
      </c>
      <c r="HZ10" s="216" t="s">
        <v>219</v>
      </c>
      <c r="IA10" s="216" t="s">
        <v>219</v>
      </c>
      <c r="IB10" s="216" t="s">
        <v>219</v>
      </c>
      <c r="IC10" s="216" t="s">
        <v>219</v>
      </c>
      <c r="ID10" s="216" t="s">
        <v>219</v>
      </c>
      <c r="IE10" s="216" t="s">
        <v>219</v>
      </c>
      <c r="IF10" s="216" t="s">
        <v>219</v>
      </c>
      <c r="IG10" s="216" t="s">
        <v>219</v>
      </c>
      <c r="IH10" s="216" t="s">
        <v>219</v>
      </c>
      <c r="II10" s="216" t="s">
        <v>219</v>
      </c>
      <c r="IJ10" s="216" t="s">
        <v>219</v>
      </c>
      <c r="IK10" s="216" t="s">
        <v>219</v>
      </c>
      <c r="IL10" s="216" t="s">
        <v>219</v>
      </c>
      <c r="IM10" s="216" t="s">
        <v>219</v>
      </c>
      <c r="IN10" s="216" t="s">
        <v>219</v>
      </c>
      <c r="IO10" s="216" t="s">
        <v>219</v>
      </c>
      <c r="IP10" s="216" t="s">
        <v>219</v>
      </c>
      <c r="IQ10" s="216" t="s">
        <v>219</v>
      </c>
      <c r="IR10" s="216" t="s">
        <v>219</v>
      </c>
      <c r="IS10" s="216" t="s">
        <v>219</v>
      </c>
      <c r="IT10" s="216" t="s">
        <v>219</v>
      </c>
      <c r="IU10" s="216" t="s">
        <v>219</v>
      </c>
      <c r="IV10" s="216" t="s">
        <v>219</v>
      </c>
      <c r="IW10" s="216" t="s">
        <v>219</v>
      </c>
      <c r="IX10" s="216" t="s">
        <v>219</v>
      </c>
      <c r="IY10" s="216" t="s">
        <v>219</v>
      </c>
      <c r="IZ10" s="216" t="s">
        <v>219</v>
      </c>
      <c r="JA10" s="216" t="s">
        <v>219</v>
      </c>
      <c r="JB10" s="216" t="s">
        <v>219</v>
      </c>
      <c r="JC10" s="216" t="s">
        <v>219</v>
      </c>
      <c r="JD10" s="216" t="s">
        <v>219</v>
      </c>
      <c r="JE10" s="216" t="s">
        <v>219</v>
      </c>
      <c r="JF10" s="216" t="s">
        <v>219</v>
      </c>
      <c r="JG10" s="216" t="s">
        <v>219</v>
      </c>
      <c r="JH10" s="216" t="s">
        <v>219</v>
      </c>
      <c r="JI10" s="216" t="s">
        <v>219</v>
      </c>
      <c r="JJ10" s="216" t="s">
        <v>219</v>
      </c>
      <c r="JK10" s="216" t="s">
        <v>219</v>
      </c>
      <c r="JL10" s="216" t="s">
        <v>219</v>
      </c>
      <c r="JM10" s="216" t="s">
        <v>219</v>
      </c>
      <c r="JN10" s="216" t="s">
        <v>219</v>
      </c>
      <c r="JO10" s="216" t="s">
        <v>219</v>
      </c>
      <c r="JP10" s="216" t="s">
        <v>219</v>
      </c>
      <c r="JQ10" s="216" t="s">
        <v>219</v>
      </c>
      <c r="JR10" s="216" t="s">
        <v>219</v>
      </c>
      <c r="JS10" s="216" t="s">
        <v>219</v>
      </c>
      <c r="JT10" s="216" t="s">
        <v>219</v>
      </c>
      <c r="JU10" s="216" t="s">
        <v>219</v>
      </c>
      <c r="JV10" s="216" t="s">
        <v>219</v>
      </c>
      <c r="JW10" s="216" t="s">
        <v>219</v>
      </c>
      <c r="JX10" s="216" t="s">
        <v>219</v>
      </c>
      <c r="JY10" s="216" t="s">
        <v>219</v>
      </c>
      <c r="JZ10" s="216" t="s">
        <v>219</v>
      </c>
      <c r="KA10" s="216" t="s">
        <v>219</v>
      </c>
      <c r="KB10" s="216" t="s">
        <v>219</v>
      </c>
      <c r="KC10" s="216" t="s">
        <v>219</v>
      </c>
      <c r="KD10" s="216" t="s">
        <v>219</v>
      </c>
      <c r="KE10" s="216" t="s">
        <v>219</v>
      </c>
      <c r="KF10" s="216" t="s">
        <v>219</v>
      </c>
      <c r="KG10" s="216" t="s">
        <v>219</v>
      </c>
      <c r="KH10" s="216" t="s">
        <v>219</v>
      </c>
      <c r="KI10" s="216" t="s">
        <v>219</v>
      </c>
      <c r="KJ10" s="216" t="s">
        <v>219</v>
      </c>
      <c r="KK10" s="216" t="s">
        <v>219</v>
      </c>
      <c r="KL10" s="216" t="s">
        <v>219</v>
      </c>
      <c r="KM10" s="216" t="s">
        <v>219</v>
      </c>
      <c r="KN10" s="216" t="s">
        <v>219</v>
      </c>
      <c r="KO10" s="216" t="s">
        <v>219</v>
      </c>
      <c r="KP10" s="216" t="s">
        <v>219</v>
      </c>
      <c r="KQ10" s="216" t="s">
        <v>219</v>
      </c>
      <c r="KR10" s="216" t="s">
        <v>219</v>
      </c>
      <c r="KS10" s="216" t="s">
        <v>219</v>
      </c>
      <c r="KT10" s="216" t="s">
        <v>219</v>
      </c>
      <c r="KU10" s="216" t="s">
        <v>219</v>
      </c>
      <c r="KV10" s="216" t="s">
        <v>219</v>
      </c>
      <c r="KW10" s="216" t="s">
        <v>219</v>
      </c>
      <c r="KX10" s="216" t="s">
        <v>219</v>
      </c>
      <c r="KY10" s="216" t="s">
        <v>219</v>
      </c>
      <c r="KZ10" s="216" t="s">
        <v>219</v>
      </c>
      <c r="LA10" s="216" t="s">
        <v>219</v>
      </c>
      <c r="LB10" s="216" t="s">
        <v>219</v>
      </c>
      <c r="LC10" s="216" t="s">
        <v>219</v>
      </c>
      <c r="LD10" s="216" t="s">
        <v>219</v>
      </c>
      <c r="LE10" s="216" t="s">
        <v>219</v>
      </c>
      <c r="LF10" s="216" t="s">
        <v>219</v>
      </c>
      <c r="LG10" s="216" t="s">
        <v>219</v>
      </c>
      <c r="LH10" s="216" t="s">
        <v>219</v>
      </c>
      <c r="LI10" s="216" t="s">
        <v>219</v>
      </c>
      <c r="LJ10" s="216" t="s">
        <v>219</v>
      </c>
      <c r="LK10" s="216" t="s">
        <v>219</v>
      </c>
      <c r="LL10" s="216" t="s">
        <v>219</v>
      </c>
      <c r="LM10" s="216" t="s">
        <v>219</v>
      </c>
      <c r="LN10" s="216" t="s">
        <v>219</v>
      </c>
      <c r="LO10" s="216" t="s">
        <v>219</v>
      </c>
      <c r="LP10" s="216" t="s">
        <v>219</v>
      </c>
      <c r="LQ10" s="216" t="s">
        <v>219</v>
      </c>
      <c r="LR10" s="216" t="s">
        <v>219</v>
      </c>
      <c r="LS10" s="216" t="s">
        <v>219</v>
      </c>
      <c r="LT10" s="216" t="s">
        <v>219</v>
      </c>
      <c r="LU10" s="216" t="s">
        <v>219</v>
      </c>
      <c r="LV10" s="216" t="s">
        <v>219</v>
      </c>
      <c r="LW10" s="216" t="s">
        <v>219</v>
      </c>
      <c r="LX10" s="216" t="s">
        <v>219</v>
      </c>
      <c r="LY10" s="216" t="s">
        <v>219</v>
      </c>
      <c r="LZ10" s="216" t="s">
        <v>219</v>
      </c>
      <c r="MA10" s="216" t="s">
        <v>219</v>
      </c>
      <c r="MB10" s="216" t="s">
        <v>219</v>
      </c>
      <c r="MC10" s="216" t="s">
        <v>219</v>
      </c>
      <c r="MD10" s="216" t="s">
        <v>219</v>
      </c>
      <c r="ME10" s="216" t="s">
        <v>219</v>
      </c>
      <c r="MF10" s="216" t="s">
        <v>219</v>
      </c>
      <c r="MG10" s="216" t="s">
        <v>219</v>
      </c>
      <c r="MH10" s="216" t="s">
        <v>219</v>
      </c>
      <c r="MI10" s="216" t="s">
        <v>219</v>
      </c>
      <c r="MJ10" s="216" t="s">
        <v>219</v>
      </c>
      <c r="MK10" s="216" t="s">
        <v>219</v>
      </c>
      <c r="ML10" s="216" t="s">
        <v>219</v>
      </c>
      <c r="MM10" s="216" t="s">
        <v>219</v>
      </c>
      <c r="MN10" s="216" t="s">
        <v>219</v>
      </c>
      <c r="MO10" s="216" t="s">
        <v>219</v>
      </c>
      <c r="MP10" s="216" t="s">
        <v>219</v>
      </c>
      <c r="MQ10" s="216" t="s">
        <v>219</v>
      </c>
      <c r="MR10" s="216" t="s">
        <v>219</v>
      </c>
      <c r="MS10" s="216" t="s">
        <v>219</v>
      </c>
      <c r="MT10" s="216" t="s">
        <v>219</v>
      </c>
      <c r="MU10" s="216" t="s">
        <v>219</v>
      </c>
      <c r="MV10" s="216" t="s">
        <v>219</v>
      </c>
      <c r="MW10" s="216" t="s">
        <v>219</v>
      </c>
      <c r="MX10" s="216" t="s">
        <v>219</v>
      </c>
      <c r="MY10" s="216" t="s">
        <v>219</v>
      </c>
      <c r="MZ10" s="216" t="s">
        <v>219</v>
      </c>
      <c r="NA10" s="216" t="s">
        <v>219</v>
      </c>
      <c r="NB10" s="216" t="s">
        <v>219</v>
      </c>
      <c r="NC10" s="216" t="s">
        <v>219</v>
      </c>
      <c r="ND10" s="216" t="s">
        <v>219</v>
      </c>
      <c r="NE10" s="216" t="s">
        <v>219</v>
      </c>
      <c r="NF10" s="216" t="s">
        <v>219</v>
      </c>
      <c r="NG10" s="216" t="s">
        <v>219</v>
      </c>
      <c r="NH10" s="216" t="s">
        <v>219</v>
      </c>
      <c r="NI10" s="216" t="s">
        <v>219</v>
      </c>
      <c r="NJ10" s="216" t="s">
        <v>219</v>
      </c>
      <c r="NK10" s="216" t="s">
        <v>219</v>
      </c>
      <c r="NL10" s="216" t="s">
        <v>219</v>
      </c>
      <c r="NM10" s="216" t="s">
        <v>219</v>
      </c>
      <c r="NN10" s="216" t="s">
        <v>219</v>
      </c>
      <c r="NO10" s="216" t="s">
        <v>219</v>
      </c>
      <c r="NP10" s="216" t="s">
        <v>219</v>
      </c>
      <c r="NQ10" s="216" t="s">
        <v>219</v>
      </c>
      <c r="NR10" s="216" t="s">
        <v>219</v>
      </c>
      <c r="NS10" s="216" t="s">
        <v>219</v>
      </c>
      <c r="NT10" s="216" t="s">
        <v>219</v>
      </c>
      <c r="NU10" s="216" t="s">
        <v>219</v>
      </c>
      <c r="NV10" s="216" t="s">
        <v>219</v>
      </c>
      <c r="NW10" s="216" t="s">
        <v>219</v>
      </c>
      <c r="NX10" s="216" t="s">
        <v>219</v>
      </c>
      <c r="NY10" s="216" t="s">
        <v>219</v>
      </c>
      <c r="NZ10" s="216" t="s">
        <v>219</v>
      </c>
      <c r="OA10" s="216" t="s">
        <v>219</v>
      </c>
      <c r="OB10" s="216" t="s">
        <v>219</v>
      </c>
      <c r="OC10" s="216" t="s">
        <v>219</v>
      </c>
      <c r="OD10" s="216" t="s">
        <v>219</v>
      </c>
      <c r="OE10" s="216" t="s">
        <v>219</v>
      </c>
      <c r="OF10" s="216" t="s">
        <v>219</v>
      </c>
      <c r="OG10" s="216" t="s">
        <v>219</v>
      </c>
      <c r="OH10" s="216" t="s">
        <v>219</v>
      </c>
      <c r="OI10" s="216" t="s">
        <v>219</v>
      </c>
      <c r="OJ10" s="216" t="s">
        <v>219</v>
      </c>
      <c r="OK10" s="216" t="s">
        <v>219</v>
      </c>
      <c r="OL10" s="216" t="s">
        <v>219</v>
      </c>
      <c r="OM10" s="216" t="s">
        <v>219</v>
      </c>
      <c r="ON10" s="216" t="s">
        <v>219</v>
      </c>
      <c r="OO10" s="216" t="s">
        <v>219</v>
      </c>
      <c r="OP10" s="216" t="s">
        <v>219</v>
      </c>
      <c r="OQ10" s="216" t="s">
        <v>219</v>
      </c>
      <c r="OR10" s="216" t="s">
        <v>219</v>
      </c>
      <c r="OS10" s="216" t="s">
        <v>219</v>
      </c>
      <c r="OT10" s="216" t="s">
        <v>219</v>
      </c>
      <c r="OU10" s="216" t="s">
        <v>219</v>
      </c>
      <c r="OV10" s="216" t="s">
        <v>219</v>
      </c>
      <c r="OW10" s="216" t="s">
        <v>219</v>
      </c>
      <c r="OX10" s="216" t="s">
        <v>219</v>
      </c>
      <c r="OY10" s="216" t="s">
        <v>219</v>
      </c>
      <c r="OZ10" s="216" t="s">
        <v>219</v>
      </c>
      <c r="PA10" s="216" t="s">
        <v>219</v>
      </c>
      <c r="PB10" s="216" t="s">
        <v>219</v>
      </c>
      <c r="PC10" s="216" t="s">
        <v>219</v>
      </c>
      <c r="PD10" s="216" t="s">
        <v>219</v>
      </c>
      <c r="PE10" s="216" t="s">
        <v>219</v>
      </c>
      <c r="PF10" s="216" t="s">
        <v>219</v>
      </c>
      <c r="PG10" s="216" t="s">
        <v>219</v>
      </c>
      <c r="PH10" s="216" t="s">
        <v>219</v>
      </c>
      <c r="PI10" s="216" t="s">
        <v>219</v>
      </c>
      <c r="PJ10" s="216" t="s">
        <v>219</v>
      </c>
      <c r="PK10" s="216" t="s">
        <v>219</v>
      </c>
      <c r="PL10" s="216" t="s">
        <v>219</v>
      </c>
      <c r="PM10" s="216" t="s">
        <v>219</v>
      </c>
      <c r="PN10" s="216" t="s">
        <v>219</v>
      </c>
      <c r="PO10" s="216" t="s">
        <v>219</v>
      </c>
      <c r="PP10" s="216" t="s">
        <v>219</v>
      </c>
      <c r="PQ10" s="216" t="s">
        <v>219</v>
      </c>
      <c r="PR10" s="216" t="s">
        <v>219</v>
      </c>
      <c r="PS10" s="216" t="s">
        <v>219</v>
      </c>
      <c r="PT10" s="216" t="s">
        <v>219</v>
      </c>
      <c r="PU10" s="216" t="s">
        <v>219</v>
      </c>
      <c r="PV10" s="216" t="s">
        <v>219</v>
      </c>
      <c r="PW10" s="216" t="s">
        <v>219</v>
      </c>
      <c r="PX10" s="216" t="s">
        <v>219</v>
      </c>
      <c r="PY10" s="216" t="s">
        <v>219</v>
      </c>
      <c r="PZ10" s="216" t="s">
        <v>219</v>
      </c>
      <c r="QA10" s="216" t="s">
        <v>219</v>
      </c>
      <c r="QB10" s="216" t="s">
        <v>219</v>
      </c>
      <c r="QC10" s="216" t="s">
        <v>219</v>
      </c>
      <c r="QD10" s="216" t="s">
        <v>219</v>
      </c>
      <c r="QE10" s="216" t="s">
        <v>219</v>
      </c>
      <c r="QF10" s="216" t="s">
        <v>219</v>
      </c>
      <c r="QG10" s="216" t="s">
        <v>219</v>
      </c>
      <c r="QH10" s="216" t="s">
        <v>219</v>
      </c>
      <c r="QI10" s="216" t="s">
        <v>219</v>
      </c>
      <c r="QJ10" s="216" t="s">
        <v>219</v>
      </c>
      <c r="QK10" s="216" t="s">
        <v>219</v>
      </c>
      <c r="QL10" s="216" t="s">
        <v>219</v>
      </c>
      <c r="QM10" s="216" t="s">
        <v>219</v>
      </c>
      <c r="QN10" s="216" t="s">
        <v>219</v>
      </c>
      <c r="QO10" s="216" t="s">
        <v>219</v>
      </c>
      <c r="QP10" s="216"/>
      <c r="QQ10" s="216"/>
      <c r="QR10" s="216"/>
      <c r="QS10" s="216"/>
      <c r="QT10" s="216"/>
      <c r="QU10" s="216"/>
      <c r="QV10" s="216"/>
      <c r="QW10" s="216"/>
      <c r="QX10" s="216" t="s">
        <v>219</v>
      </c>
      <c r="QY10" s="216" t="s">
        <v>219</v>
      </c>
      <c r="QZ10" s="216" t="s">
        <v>219</v>
      </c>
      <c r="RA10" s="216" t="s">
        <v>219</v>
      </c>
      <c r="RB10" s="216" t="s">
        <v>219</v>
      </c>
      <c r="RC10" s="216" t="s">
        <v>219</v>
      </c>
      <c r="RD10" s="216" t="s">
        <v>219</v>
      </c>
      <c r="RE10" s="216" t="s">
        <v>219</v>
      </c>
      <c r="RF10" s="216" t="s">
        <v>219</v>
      </c>
      <c r="RG10" s="216" t="s">
        <v>219</v>
      </c>
      <c r="RH10" s="216" t="s">
        <v>219</v>
      </c>
      <c r="RI10" s="216" t="s">
        <v>219</v>
      </c>
      <c r="RJ10" s="216" t="s">
        <v>219</v>
      </c>
      <c r="RK10" s="216" t="s">
        <v>219</v>
      </c>
      <c r="RL10" s="216" t="s">
        <v>219</v>
      </c>
      <c r="RM10" s="216" t="s">
        <v>219</v>
      </c>
      <c r="RN10" s="216" t="s">
        <v>219</v>
      </c>
      <c r="RO10" s="216" t="s">
        <v>219</v>
      </c>
      <c r="RP10" s="216" t="s">
        <v>219</v>
      </c>
      <c r="RQ10" s="216" t="s">
        <v>219</v>
      </c>
      <c r="RR10" s="216" t="s">
        <v>219</v>
      </c>
      <c r="RS10" s="216" t="s">
        <v>219</v>
      </c>
      <c r="RT10" s="216" t="s">
        <v>219</v>
      </c>
      <c r="RU10" s="216" t="s">
        <v>219</v>
      </c>
      <c r="RV10" s="216" t="s">
        <v>219</v>
      </c>
      <c r="RW10" s="216" t="s">
        <v>219</v>
      </c>
      <c r="RX10" s="216" t="s">
        <v>219</v>
      </c>
      <c r="RY10" s="216" t="s">
        <v>219</v>
      </c>
      <c r="RZ10" s="216" t="s">
        <v>219</v>
      </c>
      <c r="SA10" s="216" t="s">
        <v>219</v>
      </c>
      <c r="SB10" s="216" t="s">
        <v>219</v>
      </c>
      <c r="SC10" s="216" t="s">
        <v>219</v>
      </c>
      <c r="SD10" s="216" t="s">
        <v>219</v>
      </c>
      <c r="SE10" s="216" t="s">
        <v>219</v>
      </c>
      <c r="SF10" s="216" t="s">
        <v>219</v>
      </c>
      <c r="SG10" s="216" t="s">
        <v>219</v>
      </c>
      <c r="SH10" s="216" t="s">
        <v>219</v>
      </c>
      <c r="SI10" s="216" t="s">
        <v>219</v>
      </c>
      <c r="SJ10" s="216" t="s">
        <v>219</v>
      </c>
      <c r="SK10" s="216" t="s">
        <v>219</v>
      </c>
      <c r="SL10" s="216" t="s">
        <v>219</v>
      </c>
      <c r="SM10" s="216" t="s">
        <v>219</v>
      </c>
      <c r="SN10" s="216" t="s">
        <v>219</v>
      </c>
      <c r="SO10" s="216" t="s">
        <v>219</v>
      </c>
      <c r="SP10" s="216" t="s">
        <v>219</v>
      </c>
      <c r="SQ10" s="216" t="s">
        <v>219</v>
      </c>
      <c r="SR10" s="216" t="s">
        <v>219</v>
      </c>
      <c r="SS10" s="341" t="s">
        <v>219</v>
      </c>
      <c r="ST10" s="216" t="s">
        <v>219</v>
      </c>
      <c r="SU10" s="216" t="s">
        <v>219</v>
      </c>
      <c r="SV10" s="216" t="s">
        <v>219</v>
      </c>
      <c r="SW10" s="216" t="s">
        <v>219</v>
      </c>
      <c r="SX10" s="216" t="s">
        <v>219</v>
      </c>
      <c r="SY10" s="216" t="s">
        <v>219</v>
      </c>
      <c r="SZ10" s="216" t="s">
        <v>219</v>
      </c>
      <c r="TA10" s="216" t="s">
        <v>219</v>
      </c>
      <c r="TB10" s="216" t="s">
        <v>219</v>
      </c>
      <c r="TC10" s="216" t="s">
        <v>219</v>
      </c>
      <c r="TD10" s="216" t="s">
        <v>219</v>
      </c>
      <c r="TE10" s="216" t="s">
        <v>219</v>
      </c>
      <c r="TF10" s="216" t="s">
        <v>219</v>
      </c>
      <c r="TG10" s="216" t="s">
        <v>219</v>
      </c>
      <c r="TH10" s="216" t="s">
        <v>219</v>
      </c>
      <c r="TI10" s="216" t="s">
        <v>219</v>
      </c>
      <c r="TJ10" s="216" t="s">
        <v>219</v>
      </c>
      <c r="TK10" s="216" t="s">
        <v>219</v>
      </c>
      <c r="TL10" s="216" t="s">
        <v>219</v>
      </c>
      <c r="TM10" s="216" t="s">
        <v>219</v>
      </c>
      <c r="TN10" s="216" t="s">
        <v>219</v>
      </c>
      <c r="TO10" s="216" t="s">
        <v>219</v>
      </c>
      <c r="TP10" s="216" t="s">
        <v>219</v>
      </c>
      <c r="TQ10" s="216" t="s">
        <v>219</v>
      </c>
      <c r="TR10" s="216" t="s">
        <v>219</v>
      </c>
      <c r="TS10" s="216" t="s">
        <v>219</v>
      </c>
      <c r="TT10" s="216" t="s">
        <v>219</v>
      </c>
      <c r="TU10" s="216" t="s">
        <v>219</v>
      </c>
      <c r="TV10" s="216" t="s">
        <v>219</v>
      </c>
      <c r="TW10" s="216" t="s">
        <v>219</v>
      </c>
      <c r="TX10" s="216" t="s">
        <v>219</v>
      </c>
      <c r="TY10" s="216" t="s">
        <v>219</v>
      </c>
      <c r="TZ10" s="216" t="s">
        <v>219</v>
      </c>
      <c r="UA10" s="216" t="s">
        <v>219</v>
      </c>
      <c r="UB10" s="216" t="s">
        <v>219</v>
      </c>
      <c r="UC10" s="216" t="s">
        <v>219</v>
      </c>
      <c r="UD10" s="216" t="s">
        <v>219</v>
      </c>
      <c r="UE10" s="216" t="s">
        <v>219</v>
      </c>
      <c r="UF10" s="216" t="s">
        <v>219</v>
      </c>
      <c r="UG10" s="216" t="s">
        <v>219</v>
      </c>
      <c r="UH10" s="216" t="s">
        <v>219</v>
      </c>
      <c r="UI10" s="216" t="s">
        <v>219</v>
      </c>
      <c r="UJ10" s="216" t="s">
        <v>219</v>
      </c>
      <c r="UK10" s="216" t="s">
        <v>219</v>
      </c>
      <c r="UL10" s="216" t="s">
        <v>219</v>
      </c>
      <c r="UM10" s="216" t="s">
        <v>219</v>
      </c>
      <c r="UN10" s="216" t="s">
        <v>219</v>
      </c>
      <c r="UO10" s="216" t="s">
        <v>219</v>
      </c>
      <c r="UP10" s="216" t="s">
        <v>219</v>
      </c>
      <c r="UQ10" s="216" t="s">
        <v>219</v>
      </c>
      <c r="UR10" s="216" t="s">
        <v>219</v>
      </c>
      <c r="US10" s="216" t="s">
        <v>219</v>
      </c>
      <c r="UT10" s="216" t="s">
        <v>219</v>
      </c>
      <c r="UU10" s="216" t="s">
        <v>219</v>
      </c>
      <c r="UV10" s="216" t="s">
        <v>219</v>
      </c>
      <c r="UW10" s="216" t="s">
        <v>219</v>
      </c>
      <c r="UX10" s="216" t="s">
        <v>219</v>
      </c>
      <c r="UY10" s="216" t="s">
        <v>219</v>
      </c>
      <c r="UZ10" s="216" t="s">
        <v>219</v>
      </c>
      <c r="VA10" s="216" t="s">
        <v>219</v>
      </c>
      <c r="VB10" s="216" t="s">
        <v>219</v>
      </c>
      <c r="VC10" s="216" t="s">
        <v>219</v>
      </c>
      <c r="VD10" s="216" t="s">
        <v>219</v>
      </c>
      <c r="VE10" s="216" t="s">
        <v>219</v>
      </c>
      <c r="VF10" s="216" t="s">
        <v>219</v>
      </c>
      <c r="VG10" s="216" t="s">
        <v>219</v>
      </c>
      <c r="VH10" s="216" t="s">
        <v>219</v>
      </c>
      <c r="VI10" s="216" t="s">
        <v>219</v>
      </c>
      <c r="VJ10" s="216" t="s">
        <v>219</v>
      </c>
      <c r="VK10" s="216" t="s">
        <v>219</v>
      </c>
      <c r="VL10" s="216" t="s">
        <v>219</v>
      </c>
      <c r="VM10" s="216" t="s">
        <v>219</v>
      </c>
      <c r="VN10" s="216" t="s">
        <v>219</v>
      </c>
      <c r="VO10" s="216" t="s">
        <v>219</v>
      </c>
      <c r="VP10" s="216" t="s">
        <v>219</v>
      </c>
      <c r="VQ10" s="216" t="s">
        <v>219</v>
      </c>
      <c r="VR10" s="216" t="s">
        <v>219</v>
      </c>
      <c r="VS10" s="216" t="s">
        <v>219</v>
      </c>
      <c r="VT10" s="216" t="s">
        <v>219</v>
      </c>
      <c r="VU10" s="216" t="s">
        <v>219</v>
      </c>
      <c r="VV10" s="216" t="s">
        <v>219</v>
      </c>
      <c r="VW10" s="216" t="s">
        <v>219</v>
      </c>
      <c r="VX10" s="216" t="s">
        <v>219</v>
      </c>
      <c r="VY10" s="216" t="s">
        <v>219</v>
      </c>
      <c r="VZ10" s="216" t="s">
        <v>219</v>
      </c>
      <c r="WA10" s="216" t="s">
        <v>219</v>
      </c>
      <c r="WB10" s="216" t="s">
        <v>219</v>
      </c>
      <c r="WC10" s="216" t="s">
        <v>219</v>
      </c>
      <c r="WD10" s="216" t="s">
        <v>219</v>
      </c>
      <c r="WE10" s="216" t="s">
        <v>219</v>
      </c>
      <c r="WF10" s="216" t="s">
        <v>219</v>
      </c>
      <c r="WG10" s="216" t="s">
        <v>219</v>
      </c>
      <c r="WH10" s="216" t="s">
        <v>219</v>
      </c>
      <c r="WI10" s="216" t="s">
        <v>219</v>
      </c>
      <c r="WJ10" s="216" t="s">
        <v>219</v>
      </c>
      <c r="WK10" s="216" t="s">
        <v>219</v>
      </c>
      <c r="WL10" s="216" t="s">
        <v>219</v>
      </c>
      <c r="WM10" s="216" t="s">
        <v>219</v>
      </c>
      <c r="WN10" s="216" t="s">
        <v>219</v>
      </c>
      <c r="WO10" s="216" t="s">
        <v>219</v>
      </c>
      <c r="WP10" s="216" t="s">
        <v>219</v>
      </c>
      <c r="WQ10" s="216" t="s">
        <v>219</v>
      </c>
      <c r="WR10" s="216" t="s">
        <v>219</v>
      </c>
      <c r="WS10" s="216" t="s">
        <v>219</v>
      </c>
      <c r="WT10" s="216" t="s">
        <v>219</v>
      </c>
      <c r="WU10" s="216" t="s">
        <v>219</v>
      </c>
      <c r="WV10" s="216" t="s">
        <v>219</v>
      </c>
      <c r="WW10" s="216" t="s">
        <v>219</v>
      </c>
      <c r="WX10" s="216" t="s">
        <v>219</v>
      </c>
      <c r="WY10" s="216" t="s">
        <v>219</v>
      </c>
      <c r="WZ10" s="216" t="s">
        <v>219</v>
      </c>
      <c r="XA10" s="216" t="s">
        <v>219</v>
      </c>
      <c r="XB10" s="216" t="s">
        <v>219</v>
      </c>
      <c r="XC10" s="216" t="s">
        <v>219</v>
      </c>
      <c r="XD10" s="216" t="s">
        <v>219</v>
      </c>
      <c r="XE10" s="216" t="s">
        <v>219</v>
      </c>
      <c r="XF10" s="216" t="s">
        <v>219</v>
      </c>
      <c r="XG10" s="216" t="s">
        <v>219</v>
      </c>
      <c r="XH10" s="216" t="s">
        <v>219</v>
      </c>
      <c r="XI10" s="216" t="s">
        <v>219</v>
      </c>
      <c r="XJ10" s="216" t="s">
        <v>219</v>
      </c>
      <c r="XK10" s="216" t="s">
        <v>219</v>
      </c>
      <c r="XL10" s="216" t="s">
        <v>219</v>
      </c>
      <c r="XM10" s="216" t="s">
        <v>219</v>
      </c>
      <c r="XN10" s="216" t="s">
        <v>219</v>
      </c>
      <c r="XO10" s="216" t="s">
        <v>219</v>
      </c>
      <c r="XP10" s="216" t="s">
        <v>219</v>
      </c>
      <c r="XQ10" s="216" t="s">
        <v>219</v>
      </c>
      <c r="XR10" s="216" t="s">
        <v>219</v>
      </c>
      <c r="XS10" s="216" t="s">
        <v>219</v>
      </c>
      <c r="XT10" s="216" t="s">
        <v>219</v>
      </c>
      <c r="XU10" s="216" t="s">
        <v>219</v>
      </c>
      <c r="XV10" s="216" t="s">
        <v>219</v>
      </c>
      <c r="XW10" s="216" t="s">
        <v>219</v>
      </c>
      <c r="XX10" s="216" t="s">
        <v>219</v>
      </c>
      <c r="XY10" s="216" t="s">
        <v>219</v>
      </c>
      <c r="XZ10" s="216"/>
      <c r="YA10" s="216"/>
      <c r="YB10" s="216" t="s">
        <v>219</v>
      </c>
      <c r="YC10" s="216"/>
      <c r="YD10" s="216"/>
      <c r="YE10" s="216"/>
      <c r="YF10" s="216"/>
      <c r="YG10" s="216"/>
      <c r="YH10" s="216"/>
      <c r="YI10" s="216"/>
      <c r="YJ10" s="216" t="s">
        <v>219</v>
      </c>
      <c r="YK10" s="216" t="s">
        <v>219</v>
      </c>
      <c r="YL10" s="216" t="s">
        <v>219</v>
      </c>
      <c r="YM10" s="216" t="s">
        <v>219</v>
      </c>
      <c r="YN10" s="216" t="s">
        <v>219</v>
      </c>
      <c r="YO10" s="216" t="s">
        <v>219</v>
      </c>
      <c r="YP10" s="216" t="s">
        <v>219</v>
      </c>
      <c r="YQ10" s="216" t="s">
        <v>219</v>
      </c>
      <c r="YR10" s="216" t="s">
        <v>219</v>
      </c>
      <c r="YS10" s="216" t="s">
        <v>219</v>
      </c>
      <c r="YT10" s="216" t="s">
        <v>219</v>
      </c>
      <c r="YU10" s="216" t="s">
        <v>219</v>
      </c>
      <c r="YV10" s="216" t="s">
        <v>219</v>
      </c>
      <c r="YW10" s="216" t="s">
        <v>219</v>
      </c>
      <c r="YX10" s="216" t="s">
        <v>219</v>
      </c>
      <c r="YY10" s="216" t="s">
        <v>219</v>
      </c>
      <c r="YZ10" s="216" t="s">
        <v>219</v>
      </c>
      <c r="ZA10" s="216" t="s">
        <v>219</v>
      </c>
      <c r="ZB10" s="216" t="s">
        <v>219</v>
      </c>
      <c r="ZC10" s="216" t="s">
        <v>219</v>
      </c>
      <c r="ZD10" s="216" t="s">
        <v>219</v>
      </c>
      <c r="ZE10" s="216" t="s">
        <v>219</v>
      </c>
      <c r="ZF10" s="216" t="s">
        <v>219</v>
      </c>
      <c r="ZG10" s="258" t="s">
        <v>219</v>
      </c>
      <c r="ZH10" s="258" t="s">
        <v>219</v>
      </c>
      <c r="ZI10" s="258" t="s">
        <v>219</v>
      </c>
      <c r="ZJ10" s="258" t="s">
        <v>219</v>
      </c>
      <c r="ZK10" s="258" t="s">
        <v>219</v>
      </c>
      <c r="ZL10" s="258" t="s">
        <v>219</v>
      </c>
      <c r="ZM10" s="258" t="s">
        <v>219</v>
      </c>
      <c r="ZN10" s="258" t="s">
        <v>219</v>
      </c>
      <c r="ZO10" s="258" t="s">
        <v>219</v>
      </c>
      <c r="ZP10" s="258" t="s">
        <v>219</v>
      </c>
      <c r="ZQ10" s="258" t="s">
        <v>219</v>
      </c>
      <c r="ZR10" s="258" t="s">
        <v>219</v>
      </c>
      <c r="ZS10" s="258" t="s">
        <v>219</v>
      </c>
      <c r="ZT10" s="258" t="s">
        <v>219</v>
      </c>
      <c r="ZU10" s="258" t="s">
        <v>219</v>
      </c>
      <c r="ZV10" s="258" t="s">
        <v>219</v>
      </c>
      <c r="ZW10" s="258" t="s">
        <v>219</v>
      </c>
      <c r="ZX10" s="258" t="s">
        <v>219</v>
      </c>
      <c r="ZY10" s="258" t="s">
        <v>219</v>
      </c>
      <c r="ZZ10" s="258" t="s">
        <v>219</v>
      </c>
      <c r="AAA10" s="451" t="s">
        <v>219</v>
      </c>
      <c r="AAB10" s="456" t="s">
        <v>205</v>
      </c>
    </row>
  </sheetData>
  <autoFilter ref="A10:AAB10" xr:uid="{00000000-0009-0000-0000-000006000000}"/>
  <mergeCells count="156">
    <mergeCell ref="GL6:HF6"/>
    <mergeCell ref="FJ6:FJ7"/>
    <mergeCell ref="ZG6:ZL6"/>
    <mergeCell ref="ZM6:AAA6"/>
    <mergeCell ref="BF9:BG9"/>
    <mergeCell ref="BH9:BI9"/>
    <mergeCell ref="UJ6:VD6"/>
    <mergeCell ref="VE6:VY6"/>
    <mergeCell ref="VZ6:WT6"/>
    <mergeCell ref="WU6:XO6"/>
    <mergeCell ref="XP6:YJ6"/>
    <mergeCell ref="YK6:ZE6"/>
    <mergeCell ref="PI6:QC6"/>
    <mergeCell ref="QD6:QX6"/>
    <mergeCell ref="RA6:RU6"/>
    <mergeCell ref="RW6:SQ6"/>
    <mergeCell ref="ST6:TN6"/>
    <mergeCell ref="TO6:UI6"/>
    <mergeCell ref="KM6:LG6"/>
    <mergeCell ref="LH6:MB6"/>
    <mergeCell ref="MC6:MW6"/>
    <mergeCell ref="MX6:NR6"/>
    <mergeCell ref="NS6:OM6"/>
    <mergeCell ref="ON6:PH6"/>
    <mergeCell ref="FK6:GJ6"/>
    <mergeCell ref="DU6:DZ6"/>
    <mergeCell ref="EZ6:EZ7"/>
    <mergeCell ref="FA6:FA7"/>
    <mergeCell ref="FB6:FB7"/>
    <mergeCell ref="FC6:FC7"/>
    <mergeCell ref="FD6:FD7"/>
    <mergeCell ref="CK6:CM6"/>
    <mergeCell ref="CN6:CP6"/>
    <mergeCell ref="CQ6:CS6"/>
    <mergeCell ref="CT6:CV6"/>
    <mergeCell ref="DK6:DK7"/>
    <mergeCell ref="DL6:DL7"/>
    <mergeCell ref="EN4:ES6"/>
    <mergeCell ref="ET4:EW4"/>
    <mergeCell ref="EY4:AAA4"/>
    <mergeCell ref="HG6:IA6"/>
    <mergeCell ref="IB6:IV6"/>
    <mergeCell ref="IW6:JQ6"/>
    <mergeCell ref="JR6:KL6"/>
    <mergeCell ref="FE6:FE7"/>
    <mergeCell ref="FF6:FF7"/>
    <mergeCell ref="FG6:FG7"/>
    <mergeCell ref="FH6:FH7"/>
    <mergeCell ref="FI6:FI7"/>
    <mergeCell ref="FB5:FI5"/>
    <mergeCell ref="FJ5:SR5"/>
    <mergeCell ref="SS5:ZF5"/>
    <mergeCell ref="ZG5:ZL5"/>
    <mergeCell ref="ZM5:AAA5"/>
    <mergeCell ref="AU6:AV6"/>
    <mergeCell ref="BM6:BO6"/>
    <mergeCell ref="BP6:BR6"/>
    <mergeCell ref="BS6:BU6"/>
    <mergeCell ref="BV6:BX6"/>
    <mergeCell ref="EM5:EM7"/>
    <mergeCell ref="ET5:EU6"/>
    <mergeCell ref="EV5:EW6"/>
    <mergeCell ref="EX5:EX7"/>
    <mergeCell ref="EY5:EY7"/>
    <mergeCell ref="EZ5:FA5"/>
    <mergeCell ref="EG5:EG7"/>
    <mergeCell ref="EH5:EH7"/>
    <mergeCell ref="EI5:EI7"/>
    <mergeCell ref="EJ5:EJ7"/>
    <mergeCell ref="EK5:EK7"/>
    <mergeCell ref="EL5:EL7"/>
    <mergeCell ref="DF5:DF7"/>
    <mergeCell ref="DG5:DG7"/>
    <mergeCell ref="DT6:DT7"/>
    <mergeCell ref="BK5:BK7"/>
    <mergeCell ref="BL5:BL7"/>
    <mergeCell ref="BM5:CV5"/>
    <mergeCell ref="CW5:CW7"/>
    <mergeCell ref="CX5:CX7"/>
    <mergeCell ref="CY5:CY7"/>
    <mergeCell ref="BY6:CA6"/>
    <mergeCell ref="CB6:CD6"/>
    <mergeCell ref="CE6:CG6"/>
    <mergeCell ref="CH6:CJ6"/>
    <mergeCell ref="AW4:BB4"/>
    <mergeCell ref="AK5:AK6"/>
    <mergeCell ref="AL5:AL6"/>
    <mergeCell ref="AM5:AM7"/>
    <mergeCell ref="AN5:AN7"/>
    <mergeCell ref="AP5:AV5"/>
    <mergeCell ref="AW5:BB5"/>
    <mergeCell ref="O5:O7"/>
    <mergeCell ref="P5:P7"/>
    <mergeCell ref="Q5:Q7"/>
    <mergeCell ref="R5:AC6"/>
    <mergeCell ref="AD5:AD7"/>
    <mergeCell ref="AE5:AE7"/>
    <mergeCell ref="AD4:AI4"/>
    <mergeCell ref="AJ4:AJ7"/>
    <mergeCell ref="AK4:AL4"/>
    <mergeCell ref="AM4:AN4"/>
    <mergeCell ref="AO4:AO7"/>
    <mergeCell ref="AP4:AV4"/>
    <mergeCell ref="AF5:AF7"/>
    <mergeCell ref="AG5:AG7"/>
    <mergeCell ref="AH5:AH7"/>
    <mergeCell ref="AI5:AI7"/>
    <mergeCell ref="DT4:DZ4"/>
    <mergeCell ref="EA4:EF4"/>
    <mergeCell ref="EG4:EM4"/>
    <mergeCell ref="EC5:EC7"/>
    <mergeCell ref="ED5:ED7"/>
    <mergeCell ref="EE5:EE7"/>
    <mergeCell ref="EF5:EF7"/>
    <mergeCell ref="CZ4:DA4"/>
    <mergeCell ref="DB4:DG4"/>
    <mergeCell ref="DH4:DH7"/>
    <mergeCell ref="DI4:DI7"/>
    <mergeCell ref="DJ4:DJ7"/>
    <mergeCell ref="DK4:DS4"/>
    <mergeCell ref="CZ5:CZ7"/>
    <mergeCell ref="DA5:DA7"/>
    <mergeCell ref="DB5:DD6"/>
    <mergeCell ref="DE5:DE7"/>
    <mergeCell ref="DK5:DS5"/>
    <mergeCell ref="DT5:DZ5"/>
    <mergeCell ref="EA5:EA7"/>
    <mergeCell ref="EB5:EB7"/>
    <mergeCell ref="DM6:DM7"/>
    <mergeCell ref="DN6:DO6"/>
    <mergeCell ref="DP6:DS6"/>
    <mergeCell ref="BC4:BC7"/>
    <mergeCell ref="BD4:BE4"/>
    <mergeCell ref="BF4:BI4"/>
    <mergeCell ref="BJ4:CV4"/>
    <mergeCell ref="CW4:CY4"/>
    <mergeCell ref="BD5:BE5"/>
    <mergeCell ref="BF5:BG6"/>
    <mergeCell ref="BH5:BI6"/>
    <mergeCell ref="BJ5:BJ7"/>
    <mergeCell ref="A4:A7"/>
    <mergeCell ref="B4:B7"/>
    <mergeCell ref="C4:C7"/>
    <mergeCell ref="D4:D7"/>
    <mergeCell ref="E4:F4"/>
    <mergeCell ref="Q4:AC4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</mergeCells>
  <dataValidations count="1">
    <dataValidation type="list" allowBlank="1" showInputMessage="1" showErrorMessage="1" sqref="EB9:EF9 DU9:DZ9" xr:uid="{00000000-0002-0000-0600-000000000000}">
      <formula1>e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00B0F0"/>
  </sheetPr>
  <dimension ref="A1:YP10"/>
  <sheetViews>
    <sheetView zoomScale="55" zoomScaleNormal="55" workbookViewId="0">
      <selection activeCell="A3" sqref="A3:D3"/>
    </sheetView>
  </sheetViews>
  <sheetFormatPr defaultRowHeight="15" outlineLevelCol="1" x14ac:dyDescent="0.25"/>
  <cols>
    <col min="1" max="1" width="18.85546875" style="9" customWidth="1"/>
    <col min="2" max="2" width="35.42578125" style="9" customWidth="1"/>
    <col min="3" max="3" width="14" style="9" customWidth="1"/>
    <col min="4" max="4" width="24" style="9" bestFit="1" customWidth="1"/>
    <col min="5" max="5" width="16.28515625" style="9" customWidth="1"/>
    <col min="6" max="6" width="14.5703125" style="9" customWidth="1"/>
    <col min="7" max="7" width="23.28515625" style="9" customWidth="1"/>
    <col min="8" max="12" width="18.140625" style="9" customWidth="1"/>
    <col min="13" max="14" width="19.42578125" style="9" customWidth="1"/>
    <col min="15" max="16" width="18.140625" style="9" customWidth="1"/>
    <col min="17" max="17" width="22" style="295" customWidth="1"/>
    <col min="18" max="18" width="14" style="295" customWidth="1"/>
    <col min="19" max="19" width="18" style="295" customWidth="1"/>
    <col min="20" max="20" width="15.42578125" style="294" customWidth="1"/>
    <col min="21" max="21" width="15.42578125" style="295" customWidth="1"/>
    <col min="22" max="22" width="17.42578125" style="295" customWidth="1"/>
    <col min="23" max="23" width="13" style="295" customWidth="1"/>
    <col min="24" max="24" width="10.85546875" style="294" customWidth="1"/>
    <col min="25" max="26" width="20.42578125" style="295" bestFit="1" customWidth="1"/>
    <col min="27" max="27" width="13.85546875" style="295" customWidth="1"/>
    <col min="28" max="32" width="9.140625" style="295" customWidth="1"/>
    <col min="33" max="33" width="14" style="295" customWidth="1"/>
    <col min="34" max="41" width="9.140625" style="295" customWidth="1"/>
    <col min="42" max="42" width="13.7109375" style="295" customWidth="1"/>
    <col min="43" max="43" width="15.7109375" style="295" customWidth="1"/>
    <col min="44" max="44" width="13.28515625" style="363" customWidth="1"/>
    <col min="45" max="45" width="10" style="364" customWidth="1"/>
    <col min="46" max="46" width="12.42578125" style="363" customWidth="1"/>
    <col min="47" max="47" width="10" style="370" customWidth="1"/>
    <col min="48" max="48" width="14" style="364" customWidth="1"/>
    <col min="49" max="49" width="14" style="370" customWidth="1"/>
    <col min="50" max="50" width="14" style="373" customWidth="1"/>
    <col min="51" max="51" width="17" style="295" customWidth="1"/>
    <col min="52" max="54" width="14.42578125" style="373" customWidth="1"/>
    <col min="55" max="55" width="15.42578125" style="295" customWidth="1"/>
    <col min="56" max="57" width="15.42578125" style="363" customWidth="1"/>
    <col min="58" max="62" width="15.42578125" style="295" customWidth="1"/>
    <col min="63" max="63" width="15" style="295" customWidth="1"/>
    <col min="64" max="64" width="17.42578125" style="363" customWidth="1"/>
    <col min="65" max="65" width="16.5703125" style="295" customWidth="1"/>
    <col min="66" max="67" width="9.140625" style="9"/>
    <col min="68" max="68" width="13.140625" style="9" customWidth="1"/>
    <col min="69" max="69" width="15.5703125" style="295" customWidth="1"/>
    <col min="70" max="70" width="15.7109375" style="295" customWidth="1"/>
    <col min="71" max="72" width="13.85546875" style="9" customWidth="1"/>
    <col min="73" max="73" width="13.85546875" style="295" customWidth="1"/>
    <col min="74" max="74" width="13.85546875" style="9" customWidth="1"/>
    <col min="75" max="75" width="13.85546875" style="295" customWidth="1"/>
    <col min="76" max="88" width="13.85546875" style="9" customWidth="1"/>
    <col min="89" max="90" width="13.85546875" style="295" customWidth="1"/>
    <col min="91" max="91" width="15.7109375" style="295" customWidth="1"/>
    <col min="92" max="92" width="18.42578125" style="295" customWidth="1"/>
    <col min="93" max="93" width="15.140625" style="295" customWidth="1"/>
    <col min="94" max="94" width="20.42578125" style="295" bestFit="1" customWidth="1"/>
    <col min="95" max="95" width="9.140625" style="9"/>
    <col min="96" max="101" width="14.7109375" style="295" customWidth="1"/>
    <col min="102" max="102" width="9.28515625" style="295" bestFit="1" customWidth="1"/>
    <col min="103" max="103" width="9.140625" style="9"/>
    <col min="104" max="104" width="11.140625" style="295" customWidth="1"/>
    <col min="105" max="105" width="12.28515625" style="295" customWidth="1"/>
    <col min="106" max="107" width="13.5703125" style="295" customWidth="1"/>
    <col min="108" max="108" width="18.140625" style="276" customWidth="1"/>
    <col min="109" max="109" width="14" style="295" customWidth="1"/>
    <col min="110" max="110" width="14.28515625" style="276" customWidth="1"/>
    <col min="111" max="111" width="18.7109375" style="344" customWidth="1"/>
    <col min="112" max="113" width="18.7109375" style="344" customWidth="1" outlineLevel="1"/>
    <col min="114" max="114" width="18.7109375" style="295" customWidth="1" outlineLevel="1"/>
    <col min="115" max="117" width="19.140625" style="295" customWidth="1" outlineLevel="1"/>
    <col min="118" max="118" width="19.140625" style="295" customWidth="1"/>
    <col min="119" max="121" width="19.140625" style="295" customWidth="1" outlineLevel="1"/>
    <col min="122" max="122" width="19.140625" style="344" customWidth="1" outlineLevel="1"/>
    <col min="123" max="143" width="19.140625" style="295" customWidth="1" outlineLevel="1"/>
    <col min="144" max="144" width="19.140625" style="295" customWidth="1"/>
    <col min="145" max="145" width="19.140625" style="295" customWidth="1" collapsed="1"/>
    <col min="146" max="147" width="19.140625" style="295" customWidth="1" outlineLevel="1"/>
    <col min="148" max="148" width="22.140625" style="344" customWidth="1" outlineLevel="1"/>
    <col min="149" max="165" width="19.140625" style="295" customWidth="1" outlineLevel="1"/>
    <col min="166" max="166" width="19.140625" style="295" customWidth="1"/>
    <col min="167" max="169" width="19.140625" style="295" customWidth="1" outlineLevel="1"/>
    <col min="170" max="170" width="22.140625" style="344" customWidth="1" outlineLevel="1"/>
    <col min="171" max="186" width="19.140625" style="285" customWidth="1" outlineLevel="1"/>
    <col min="187" max="187" width="19.140625" style="285" customWidth="1"/>
    <col min="188" max="190" width="19.140625" style="285" customWidth="1" outlineLevel="1"/>
    <col min="191" max="191" width="22.140625" style="343" customWidth="1" outlineLevel="1"/>
    <col min="192" max="207" width="19.140625" style="295" customWidth="1" outlineLevel="1"/>
    <col min="208" max="208" width="19.140625" style="295" customWidth="1"/>
    <col min="209" max="211" width="19.140625" style="295" customWidth="1" outlineLevel="1"/>
    <col min="212" max="212" width="22.140625" style="344" customWidth="1" outlineLevel="1"/>
    <col min="213" max="228" width="19.140625" style="295" customWidth="1" outlineLevel="1"/>
    <col min="229" max="229" width="19.140625" style="295" customWidth="1"/>
    <col min="230" max="232" width="19.140625" style="295" customWidth="1" outlineLevel="1"/>
    <col min="233" max="233" width="22.140625" style="344" customWidth="1" outlineLevel="1"/>
    <col min="234" max="249" width="19.140625" style="295" customWidth="1" outlineLevel="1"/>
    <col min="250" max="250" width="19.140625" style="295" customWidth="1"/>
    <col min="251" max="253" width="19.140625" style="295" customWidth="1" outlineLevel="1"/>
    <col min="254" max="254" width="22.140625" style="344" customWidth="1" outlineLevel="1"/>
    <col min="255" max="270" width="19.140625" style="295" customWidth="1" outlineLevel="1"/>
    <col min="271" max="271" width="19.140625" style="295" customWidth="1"/>
    <col min="272" max="274" width="19.140625" style="295" customWidth="1" outlineLevel="1"/>
    <col min="275" max="275" width="22.140625" style="344" customWidth="1" outlineLevel="1"/>
    <col min="276" max="291" width="19.140625" style="295" customWidth="1" outlineLevel="1"/>
    <col min="292" max="292" width="19.140625" style="295" customWidth="1"/>
    <col min="293" max="295" width="19.140625" style="295" customWidth="1" outlineLevel="1"/>
    <col min="296" max="296" width="22.140625" style="344" customWidth="1" outlineLevel="1"/>
    <col min="297" max="312" width="19.140625" style="295" customWidth="1" outlineLevel="1"/>
    <col min="313" max="313" width="19.140625" style="295" customWidth="1"/>
    <col min="314" max="316" width="19.140625" style="295" customWidth="1" outlineLevel="1"/>
    <col min="317" max="317" width="22.140625" style="344" customWidth="1" outlineLevel="1"/>
    <col min="318" max="333" width="19.140625" style="295" customWidth="1" outlineLevel="1"/>
    <col min="334" max="334" width="19.140625" style="295" customWidth="1"/>
    <col min="335" max="337" width="19.140625" style="295" customWidth="1" outlineLevel="1"/>
    <col min="338" max="338" width="22.140625" style="344" customWidth="1" outlineLevel="1"/>
    <col min="339" max="354" width="19.140625" style="295" customWidth="1" outlineLevel="1"/>
    <col min="355" max="355" width="19.140625" style="295" customWidth="1"/>
    <col min="356" max="358" width="19.140625" style="295" customWidth="1" outlineLevel="1"/>
    <col min="359" max="359" width="22.140625" style="344" customWidth="1" outlineLevel="1"/>
    <col min="360" max="375" width="19.140625" style="295" customWidth="1" outlineLevel="1"/>
    <col min="376" max="376" width="19.140625" style="295" customWidth="1"/>
    <col min="377" max="379" width="19.140625" style="295" customWidth="1" outlineLevel="1"/>
    <col min="380" max="380" width="22.140625" style="344" customWidth="1" outlineLevel="1"/>
    <col min="381" max="396" width="19.140625" style="295" customWidth="1" outlineLevel="1"/>
    <col min="397" max="397" width="19.140625" style="295" customWidth="1"/>
    <col min="398" max="400" width="19.140625" style="295" customWidth="1" outlineLevel="1"/>
    <col min="401" max="401" width="22.140625" style="344" customWidth="1" outlineLevel="1"/>
    <col min="402" max="411" width="19.140625" style="295" customWidth="1" outlineLevel="1"/>
    <col min="412" max="412" width="22.140625" style="344" customWidth="1" outlineLevel="1" collapsed="1"/>
    <col min="413" max="413" width="19.140625" style="295" customWidth="1" outlineLevel="1" collapsed="1"/>
    <col min="414" max="417" width="19.140625" style="295" customWidth="1" outlineLevel="1"/>
    <col min="418" max="419" width="19.140625" style="295" customWidth="1"/>
    <col min="420" max="420" width="19.140625" style="295" customWidth="1" collapsed="1"/>
    <col min="421" max="434" width="19.140625" style="295" customWidth="1" outlineLevel="1"/>
    <col min="435" max="435" width="22.140625" style="344" customWidth="1" outlineLevel="1" collapsed="1"/>
    <col min="436" max="440" width="19.140625" style="295" customWidth="1" outlineLevel="1"/>
    <col min="441" max="441" width="19.140625" style="295" customWidth="1"/>
    <col min="442" max="442" width="19.140625" style="295" customWidth="1" collapsed="1"/>
    <col min="443" max="456" width="19.140625" style="295" customWidth="1" outlineLevel="1"/>
    <col min="457" max="457" width="22.140625" style="344" customWidth="1" outlineLevel="1" collapsed="1"/>
    <col min="458" max="458" width="19.140625" style="295" customWidth="1" outlineLevel="1"/>
    <col min="459" max="459" width="19.140625" style="344" customWidth="1" outlineLevel="1"/>
    <col min="460" max="462" width="19.140625" style="295" customWidth="1" outlineLevel="1"/>
    <col min="463" max="464" width="19.140625" style="295" customWidth="1"/>
    <col min="465" max="465" width="19.140625" style="295" customWidth="1" collapsed="1"/>
    <col min="466" max="479" width="19.140625" style="295" customWidth="1" outlineLevel="1"/>
    <col min="480" max="480" width="22.140625" style="344" customWidth="1" outlineLevel="1"/>
    <col min="481" max="485" width="19.140625" style="295" customWidth="1" outlineLevel="1"/>
    <col min="486" max="486" width="19.140625" style="295" customWidth="1"/>
    <col min="487" max="500" width="19.140625" style="295" customWidth="1" outlineLevel="1"/>
    <col min="501" max="501" width="22.140625" style="344" customWidth="1" outlineLevel="1"/>
    <col min="502" max="506" width="19.140625" style="295" customWidth="1" outlineLevel="1"/>
    <col min="507" max="507" width="19.140625" style="295" customWidth="1"/>
    <col min="508" max="521" width="19.140625" style="295" customWidth="1" outlineLevel="1"/>
    <col min="522" max="522" width="22.140625" style="344" customWidth="1" outlineLevel="1"/>
    <col min="523" max="527" width="19.140625" style="295" customWidth="1" outlineLevel="1"/>
    <col min="528" max="528" width="19.140625" style="295" customWidth="1"/>
    <col min="529" max="542" width="19.140625" style="295" customWidth="1" outlineLevel="1"/>
    <col min="543" max="543" width="22.140625" style="344" customWidth="1" outlineLevel="1"/>
    <col min="544" max="548" width="19.140625" style="295" customWidth="1" outlineLevel="1"/>
    <col min="549" max="549" width="19.140625" style="295" customWidth="1"/>
    <col min="550" max="563" width="19.140625" style="295" customWidth="1" outlineLevel="1"/>
    <col min="564" max="565" width="22.140625" style="344" customWidth="1" outlineLevel="1"/>
    <col min="566" max="569" width="19.140625" style="295" customWidth="1" outlineLevel="1"/>
    <col min="570" max="570" width="19.140625" style="295" customWidth="1"/>
    <col min="571" max="585" width="19.140625" style="295" customWidth="1" outlineLevel="1"/>
    <col min="586" max="586" width="22.140625" style="344" customWidth="1" outlineLevel="1"/>
    <col min="587" max="590" width="19.140625" style="295" customWidth="1" outlineLevel="1"/>
    <col min="591" max="591" width="19.140625" style="295" customWidth="1"/>
    <col min="592" max="596" width="19.140625" style="295" customWidth="1" outlineLevel="1"/>
    <col min="597" max="597" width="22.140625" style="344" customWidth="1" outlineLevel="1"/>
    <col min="598" max="611" width="19.140625" style="295" customWidth="1" outlineLevel="1"/>
    <col min="612" max="612" width="19.140625" style="295" customWidth="1"/>
    <col min="613" max="617" width="19.140625" style="295" customWidth="1" outlineLevel="1"/>
    <col min="618" max="618" width="22.140625" style="344" customWidth="1" outlineLevel="1" collapsed="1"/>
    <col min="619" max="619" width="19.140625" style="295" customWidth="1" outlineLevel="1"/>
    <col min="620" max="620" width="31.85546875" style="295" customWidth="1" outlineLevel="1"/>
    <col min="621" max="626" width="17.5703125" style="380" customWidth="1" outlineLevel="1"/>
    <col min="627" max="627" width="19.140625" style="380" customWidth="1" outlineLevel="1"/>
    <col min="628" max="628" width="18.140625" style="380" customWidth="1" outlineLevel="1"/>
    <col min="629" max="632" width="17.5703125" style="380" customWidth="1" outlineLevel="1"/>
    <col min="633" max="633" width="9.140625" style="295"/>
    <col min="634" max="634" width="9.140625" style="295" collapsed="1"/>
    <col min="635" max="639" width="19.140625" style="295" customWidth="1" outlineLevel="1"/>
    <col min="640" max="640" width="19.140625" style="344" customWidth="1"/>
    <col min="641" max="654" width="19.140625" style="295" customWidth="1" outlineLevel="1"/>
    <col min="655" max="655" width="22.140625" style="344" customWidth="1"/>
    <col min="656" max="656" width="9.140625" style="295"/>
    <col min="657" max="666" width="19.5703125" style="9" customWidth="1"/>
    <col min="667" max="16384" width="9.140625" style="1"/>
  </cols>
  <sheetData>
    <row r="1" spans="1:666" s="114" customFormat="1" ht="26.25" x14ac:dyDescent="0.4">
      <c r="A1" s="277" t="str">
        <f>"Отчет по стоимости скважин с учетом НЗС прошлых лет на отчетную дату по ЭБ и ЗБС по "&amp;'Текущий год'!A2</f>
        <v xml:space="preserve">Отчет по стоимости скважин с учетом НЗС прошлых лет на отчетную дату по ЭБ и ЗБС по </v>
      </c>
      <c r="B1" s="230"/>
      <c r="C1" s="230"/>
      <c r="D1" s="230"/>
      <c r="E1" s="272"/>
      <c r="F1" s="272"/>
      <c r="G1" s="272"/>
      <c r="H1" s="230"/>
      <c r="I1" s="230"/>
      <c r="J1" s="230"/>
      <c r="K1" s="230"/>
      <c r="L1" s="230"/>
      <c r="M1" s="230"/>
      <c r="N1" s="230"/>
      <c r="O1" s="230"/>
      <c r="P1" s="230"/>
      <c r="Q1" s="255"/>
      <c r="R1" s="255"/>
      <c r="S1" s="255"/>
      <c r="T1" s="252"/>
      <c r="U1" s="255"/>
      <c r="V1" s="255"/>
      <c r="W1" s="290"/>
      <c r="X1" s="289"/>
      <c r="Y1" s="290"/>
      <c r="Z1" s="290"/>
      <c r="AA1" s="255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  <c r="AR1" s="357"/>
      <c r="AS1" s="358"/>
      <c r="AT1" s="357"/>
      <c r="AU1" s="365"/>
      <c r="AV1" s="358"/>
      <c r="AW1" s="365"/>
      <c r="AX1" s="371"/>
      <c r="AY1" s="255"/>
      <c r="AZ1" s="371"/>
      <c r="BA1" s="371"/>
      <c r="BB1" s="371"/>
      <c r="BC1" s="255"/>
      <c r="BD1" s="357"/>
      <c r="BE1" s="357"/>
      <c r="BF1" s="255"/>
      <c r="BG1" s="255"/>
      <c r="BH1" s="255"/>
      <c r="BI1" s="255"/>
      <c r="BJ1" s="255"/>
      <c r="BK1" s="255"/>
      <c r="BL1" s="357"/>
      <c r="BM1" s="255"/>
      <c r="BN1" s="272"/>
      <c r="BO1" s="272"/>
      <c r="BP1" s="272"/>
      <c r="BQ1" s="290"/>
      <c r="BR1" s="290"/>
      <c r="BS1" s="272"/>
      <c r="BT1" s="272"/>
      <c r="BU1" s="290"/>
      <c r="BV1" s="272"/>
      <c r="BW1" s="290"/>
      <c r="BX1" s="272"/>
      <c r="BY1" s="272"/>
      <c r="BZ1" s="272"/>
      <c r="CA1" s="272"/>
      <c r="CB1" s="272"/>
      <c r="CC1" s="272"/>
      <c r="CD1" s="272"/>
      <c r="CE1" s="272"/>
      <c r="CF1" s="272"/>
      <c r="CG1" s="272"/>
      <c r="CH1" s="272"/>
      <c r="CI1" s="272"/>
      <c r="CJ1" s="272"/>
      <c r="CK1" s="290"/>
      <c r="CL1" s="290"/>
      <c r="CM1" s="290"/>
      <c r="CN1" s="290"/>
      <c r="CO1" s="290"/>
      <c r="CP1" s="290"/>
      <c r="CQ1" s="272"/>
      <c r="CR1" s="290"/>
      <c r="CS1" s="290"/>
      <c r="CT1" s="290"/>
      <c r="CU1" s="290"/>
      <c r="CV1" s="290"/>
      <c r="CW1" s="290"/>
      <c r="CX1" s="290"/>
      <c r="CY1" s="272"/>
      <c r="CZ1" s="290"/>
      <c r="DA1" s="290"/>
      <c r="DB1" s="290"/>
      <c r="DC1" s="290"/>
      <c r="DD1" s="259"/>
      <c r="DE1" s="290"/>
      <c r="DF1" s="274"/>
      <c r="DG1" s="255"/>
      <c r="DH1" s="255"/>
      <c r="DI1" s="255"/>
      <c r="DJ1" s="255"/>
      <c r="DK1" s="255"/>
      <c r="DL1" s="255"/>
      <c r="DM1" s="255"/>
      <c r="DN1" s="255"/>
      <c r="DO1" s="255"/>
      <c r="DP1" s="255"/>
      <c r="DQ1" s="255"/>
      <c r="DR1" s="255"/>
      <c r="DS1" s="255"/>
      <c r="DT1" s="255"/>
      <c r="DU1" s="255"/>
      <c r="DV1" s="255"/>
      <c r="DW1" s="255"/>
      <c r="DX1" s="255"/>
      <c r="DY1" s="255"/>
      <c r="DZ1" s="255"/>
      <c r="EA1" s="255"/>
      <c r="EB1" s="255"/>
      <c r="EC1" s="255"/>
      <c r="ED1" s="255"/>
      <c r="EE1" s="255"/>
      <c r="EF1" s="255"/>
      <c r="EG1" s="255"/>
      <c r="EH1" s="255"/>
      <c r="EI1" s="255"/>
      <c r="EJ1" s="255"/>
      <c r="EK1" s="255"/>
      <c r="EL1" s="255"/>
      <c r="EM1" s="255"/>
      <c r="EN1" s="255"/>
      <c r="EO1" s="255"/>
      <c r="EP1" s="255"/>
      <c r="EQ1" s="255"/>
      <c r="ER1" s="255"/>
      <c r="ES1" s="255"/>
      <c r="ET1" s="255"/>
      <c r="EU1" s="255"/>
      <c r="EV1" s="255"/>
      <c r="EW1" s="255"/>
      <c r="EX1" s="255"/>
      <c r="EY1" s="255"/>
      <c r="EZ1" s="255"/>
      <c r="FA1" s="255"/>
      <c r="FB1" s="255"/>
      <c r="FC1" s="255"/>
      <c r="FD1" s="255"/>
      <c r="FE1" s="255"/>
      <c r="FF1" s="255"/>
      <c r="FG1" s="255"/>
      <c r="FH1" s="255"/>
      <c r="FI1" s="255"/>
      <c r="FJ1" s="255"/>
      <c r="FK1" s="255"/>
      <c r="FL1" s="255"/>
      <c r="FM1" s="255"/>
      <c r="FN1" s="255"/>
      <c r="FO1" s="315"/>
      <c r="FP1" s="315"/>
      <c r="FQ1" s="315"/>
      <c r="FR1" s="315"/>
      <c r="FS1" s="315"/>
      <c r="FT1" s="315"/>
      <c r="FU1" s="315"/>
      <c r="FV1" s="315"/>
      <c r="FW1" s="315"/>
      <c r="FX1" s="315"/>
      <c r="FY1" s="315"/>
      <c r="FZ1" s="315"/>
      <c r="GA1" s="315"/>
      <c r="GB1" s="315"/>
      <c r="GC1" s="315"/>
      <c r="GD1" s="315"/>
      <c r="GE1" s="315"/>
      <c r="GF1" s="315"/>
      <c r="GG1" s="315"/>
      <c r="GH1" s="315"/>
      <c r="GI1" s="315"/>
      <c r="GJ1" s="255"/>
      <c r="GK1" s="255"/>
      <c r="GL1" s="255"/>
      <c r="GM1" s="255"/>
      <c r="GN1" s="255"/>
      <c r="GO1" s="255"/>
      <c r="GP1" s="255"/>
      <c r="GQ1" s="255"/>
      <c r="GR1" s="255"/>
      <c r="GS1" s="255"/>
      <c r="GT1" s="255"/>
      <c r="GU1" s="255"/>
      <c r="GV1" s="255"/>
      <c r="GW1" s="255"/>
      <c r="GX1" s="255"/>
      <c r="GY1" s="255"/>
      <c r="GZ1" s="255"/>
      <c r="HA1" s="255"/>
      <c r="HB1" s="255"/>
      <c r="HC1" s="255"/>
      <c r="HD1" s="255"/>
      <c r="HE1" s="255"/>
      <c r="HF1" s="255"/>
      <c r="HG1" s="255"/>
      <c r="HH1" s="255"/>
      <c r="HI1" s="255"/>
      <c r="HJ1" s="255"/>
      <c r="HK1" s="255"/>
      <c r="HL1" s="255"/>
      <c r="HM1" s="255"/>
      <c r="HN1" s="255"/>
      <c r="HO1" s="255"/>
      <c r="HP1" s="255"/>
      <c r="HQ1" s="255"/>
      <c r="HR1" s="255"/>
      <c r="HS1" s="255"/>
      <c r="HT1" s="255"/>
      <c r="HU1" s="255"/>
      <c r="HV1" s="255"/>
      <c r="HW1" s="255"/>
      <c r="HX1" s="255"/>
      <c r="HY1" s="255"/>
      <c r="HZ1" s="255"/>
      <c r="IA1" s="255"/>
      <c r="IB1" s="255"/>
      <c r="IC1" s="255"/>
      <c r="ID1" s="255"/>
      <c r="IE1" s="255"/>
      <c r="IF1" s="255"/>
      <c r="IG1" s="255"/>
      <c r="IH1" s="255"/>
      <c r="II1" s="255"/>
      <c r="IJ1" s="255"/>
      <c r="IK1" s="255"/>
      <c r="IL1" s="255"/>
      <c r="IM1" s="255"/>
      <c r="IN1" s="255"/>
      <c r="IO1" s="255"/>
      <c r="IP1" s="255"/>
      <c r="IQ1" s="255"/>
      <c r="IR1" s="255"/>
      <c r="IS1" s="255"/>
      <c r="IT1" s="255"/>
      <c r="IU1" s="255"/>
      <c r="IV1" s="255"/>
      <c r="IW1" s="255"/>
      <c r="IX1" s="255"/>
      <c r="IY1" s="255"/>
      <c r="IZ1" s="255"/>
      <c r="JA1" s="255"/>
      <c r="JB1" s="255"/>
      <c r="JC1" s="255"/>
      <c r="JD1" s="255"/>
      <c r="JE1" s="255"/>
      <c r="JF1" s="255"/>
      <c r="JG1" s="255"/>
      <c r="JH1" s="255"/>
      <c r="JI1" s="255"/>
      <c r="JJ1" s="255"/>
      <c r="JK1" s="255"/>
      <c r="JL1" s="255"/>
      <c r="JM1" s="255"/>
      <c r="JN1" s="255"/>
      <c r="JO1" s="255"/>
      <c r="JP1" s="255"/>
      <c r="JQ1" s="255"/>
      <c r="JR1" s="255"/>
      <c r="JS1" s="255"/>
      <c r="JT1" s="255"/>
      <c r="JU1" s="255"/>
      <c r="JV1" s="255"/>
      <c r="JW1" s="255"/>
      <c r="JX1" s="255"/>
      <c r="JY1" s="255"/>
      <c r="JZ1" s="255"/>
      <c r="KA1" s="255"/>
      <c r="KB1" s="255"/>
      <c r="KC1" s="255"/>
      <c r="KD1" s="255"/>
      <c r="KE1" s="255"/>
      <c r="KF1" s="255"/>
      <c r="KG1" s="255"/>
      <c r="KH1" s="255"/>
      <c r="KI1" s="255"/>
      <c r="KJ1" s="255"/>
      <c r="KK1" s="255"/>
      <c r="KL1" s="255"/>
      <c r="KM1" s="255"/>
      <c r="KN1" s="255"/>
      <c r="KO1" s="255"/>
      <c r="KP1" s="255"/>
      <c r="KQ1" s="255"/>
      <c r="KR1" s="255"/>
      <c r="KS1" s="255"/>
      <c r="KT1" s="255"/>
      <c r="KU1" s="255"/>
      <c r="KV1" s="255"/>
      <c r="KW1" s="255"/>
      <c r="KX1" s="255"/>
      <c r="KY1" s="255"/>
      <c r="KZ1" s="255"/>
      <c r="LA1" s="255"/>
      <c r="LB1" s="255"/>
      <c r="LC1" s="255"/>
      <c r="LD1" s="255"/>
      <c r="LE1" s="255"/>
      <c r="LF1" s="255"/>
      <c r="LG1" s="255"/>
      <c r="LH1" s="255"/>
      <c r="LI1" s="255"/>
      <c r="LJ1" s="255"/>
      <c r="LK1" s="255"/>
      <c r="LL1" s="255"/>
      <c r="LM1" s="255"/>
      <c r="LN1" s="255"/>
      <c r="LO1" s="255"/>
      <c r="LP1" s="255"/>
      <c r="LQ1" s="255"/>
      <c r="LR1" s="255"/>
      <c r="LS1" s="255"/>
      <c r="LT1" s="255"/>
      <c r="LU1" s="255"/>
      <c r="LV1" s="255"/>
      <c r="LW1" s="255"/>
      <c r="LX1" s="255"/>
      <c r="LY1" s="255"/>
      <c r="LZ1" s="255"/>
      <c r="MA1" s="255"/>
      <c r="MB1" s="255"/>
      <c r="MC1" s="255"/>
      <c r="MD1" s="255"/>
      <c r="ME1" s="255"/>
      <c r="MF1" s="255"/>
      <c r="MG1" s="255"/>
      <c r="MH1" s="255"/>
      <c r="MI1" s="255"/>
      <c r="MJ1" s="255"/>
      <c r="MK1" s="255"/>
      <c r="ML1" s="255"/>
      <c r="MM1" s="255"/>
      <c r="MN1" s="255"/>
      <c r="MO1" s="255"/>
      <c r="MP1" s="255"/>
      <c r="MQ1" s="255"/>
      <c r="MR1" s="255"/>
      <c r="MS1" s="255"/>
      <c r="MT1" s="255"/>
      <c r="MU1" s="255"/>
      <c r="MV1" s="255"/>
      <c r="MW1" s="255"/>
      <c r="MX1" s="255"/>
      <c r="MY1" s="255"/>
      <c r="MZ1" s="255"/>
      <c r="NA1" s="255"/>
      <c r="NB1" s="255"/>
      <c r="NC1" s="255"/>
      <c r="ND1" s="255"/>
      <c r="NE1" s="255"/>
      <c r="NF1" s="255"/>
      <c r="NG1" s="255"/>
      <c r="NH1" s="255"/>
      <c r="NI1" s="255"/>
      <c r="NJ1" s="255"/>
      <c r="NK1" s="255"/>
      <c r="NL1" s="255"/>
      <c r="NM1" s="255"/>
      <c r="NN1" s="255"/>
      <c r="NO1" s="255"/>
      <c r="NP1" s="255"/>
      <c r="NQ1" s="255"/>
      <c r="NR1" s="255"/>
      <c r="NS1" s="255"/>
      <c r="NT1" s="255"/>
      <c r="NU1" s="255"/>
      <c r="NV1" s="255"/>
      <c r="NW1" s="255"/>
      <c r="NX1" s="255"/>
      <c r="NY1" s="255"/>
      <c r="NZ1" s="255"/>
      <c r="OA1" s="255"/>
      <c r="OB1" s="255"/>
      <c r="OC1" s="255"/>
      <c r="OD1" s="255"/>
      <c r="OE1" s="255"/>
      <c r="OF1" s="255"/>
      <c r="OG1" s="255"/>
      <c r="OH1" s="255"/>
      <c r="OI1" s="255"/>
      <c r="OJ1" s="255"/>
      <c r="OK1" s="255"/>
      <c r="OL1" s="255"/>
      <c r="OM1" s="255"/>
      <c r="ON1" s="255"/>
      <c r="OO1" s="255"/>
      <c r="OP1" s="255"/>
      <c r="OQ1" s="255"/>
      <c r="OR1" s="255"/>
      <c r="OS1" s="255"/>
      <c r="OT1" s="255"/>
      <c r="OU1" s="255"/>
      <c r="OV1" s="255"/>
      <c r="OW1" s="255"/>
      <c r="OX1" s="255"/>
      <c r="OY1" s="255"/>
      <c r="OZ1" s="255"/>
      <c r="PA1" s="255"/>
      <c r="PB1" s="255"/>
      <c r="PC1" s="255"/>
      <c r="PD1" s="255"/>
      <c r="PE1" s="255"/>
      <c r="PF1" s="255"/>
      <c r="PG1" s="255"/>
      <c r="PH1" s="255"/>
      <c r="PI1" s="255"/>
      <c r="PJ1" s="255"/>
      <c r="PK1" s="255"/>
      <c r="PL1" s="255"/>
      <c r="PM1" s="255"/>
      <c r="PN1" s="255"/>
      <c r="PO1" s="255"/>
      <c r="PP1" s="255"/>
      <c r="PQ1" s="255"/>
      <c r="PR1" s="255"/>
      <c r="PS1" s="255"/>
      <c r="PT1" s="255"/>
      <c r="PU1" s="255"/>
      <c r="PV1" s="255"/>
      <c r="PW1" s="255"/>
      <c r="PX1" s="255"/>
      <c r="PY1" s="255"/>
      <c r="PZ1" s="255"/>
      <c r="QA1" s="255"/>
      <c r="QB1" s="255"/>
      <c r="QC1" s="255"/>
      <c r="QD1" s="255"/>
      <c r="QE1" s="255"/>
      <c r="QF1" s="255"/>
      <c r="QG1" s="255"/>
      <c r="QH1" s="255"/>
      <c r="QI1" s="255"/>
      <c r="QJ1" s="255"/>
      <c r="QK1" s="255"/>
      <c r="QL1" s="255"/>
      <c r="QM1" s="255"/>
      <c r="QN1" s="255"/>
      <c r="QO1" s="255"/>
      <c r="QP1" s="255"/>
      <c r="QQ1" s="255"/>
      <c r="QR1" s="255"/>
      <c r="QS1" s="255"/>
      <c r="QT1" s="255"/>
      <c r="QU1" s="255"/>
      <c r="QV1" s="255"/>
      <c r="QW1" s="255"/>
      <c r="QX1" s="255"/>
      <c r="QY1" s="255"/>
      <c r="QZ1" s="255"/>
      <c r="RA1" s="255"/>
      <c r="RB1" s="255"/>
      <c r="RC1" s="255"/>
      <c r="RD1" s="255"/>
      <c r="RE1" s="255"/>
      <c r="RF1" s="255"/>
      <c r="RG1" s="255"/>
      <c r="RH1" s="255"/>
      <c r="RI1" s="255"/>
      <c r="RJ1" s="255"/>
      <c r="RK1" s="255"/>
      <c r="RL1" s="255"/>
      <c r="RM1" s="255"/>
      <c r="RN1" s="255"/>
      <c r="RO1" s="255"/>
      <c r="RP1" s="255"/>
      <c r="RQ1" s="255"/>
      <c r="RR1" s="255"/>
      <c r="RS1" s="255"/>
      <c r="RT1" s="255"/>
      <c r="RU1" s="255"/>
      <c r="RV1" s="255"/>
      <c r="RW1" s="255"/>
      <c r="RX1" s="255"/>
      <c r="RY1" s="255"/>
      <c r="RZ1" s="255"/>
      <c r="SA1" s="255"/>
      <c r="SB1" s="255"/>
      <c r="SC1" s="255"/>
      <c r="SD1" s="255"/>
      <c r="SE1" s="255"/>
      <c r="SF1" s="255"/>
      <c r="SG1" s="255"/>
      <c r="SH1" s="255"/>
      <c r="SI1" s="255"/>
      <c r="SJ1" s="255"/>
      <c r="SK1" s="255"/>
      <c r="SL1" s="255"/>
      <c r="SM1" s="255"/>
      <c r="SN1" s="255"/>
      <c r="SO1" s="255"/>
      <c r="SP1" s="255"/>
      <c r="SQ1" s="255"/>
      <c r="SR1" s="255"/>
      <c r="SS1" s="255"/>
      <c r="ST1" s="255"/>
      <c r="SU1" s="255"/>
      <c r="SV1" s="255"/>
      <c r="SW1" s="255"/>
      <c r="SX1" s="255"/>
      <c r="SY1" s="255"/>
      <c r="SZ1" s="255"/>
      <c r="TA1" s="255"/>
      <c r="TB1" s="255"/>
      <c r="TC1" s="255"/>
      <c r="TD1" s="255"/>
      <c r="TE1" s="255"/>
      <c r="TF1" s="255"/>
      <c r="TG1" s="255"/>
      <c r="TH1" s="255"/>
      <c r="TI1" s="255"/>
      <c r="TJ1" s="255"/>
      <c r="TK1" s="255"/>
      <c r="TL1" s="255"/>
      <c r="TM1" s="255"/>
      <c r="TN1" s="255"/>
      <c r="TO1" s="255"/>
      <c r="TP1" s="255"/>
      <c r="TQ1" s="255"/>
      <c r="TR1" s="255"/>
      <c r="TS1" s="255"/>
      <c r="TT1" s="255"/>
      <c r="TU1" s="255"/>
      <c r="TV1" s="255"/>
      <c r="TW1" s="255"/>
      <c r="TX1" s="255"/>
      <c r="TY1" s="255"/>
      <c r="TZ1" s="255"/>
      <c r="UA1" s="255"/>
      <c r="UB1" s="255"/>
      <c r="UC1" s="255"/>
      <c r="UD1" s="255"/>
      <c r="UE1" s="255"/>
      <c r="UF1" s="255"/>
      <c r="UG1" s="255"/>
      <c r="UH1" s="255"/>
      <c r="UI1" s="255"/>
      <c r="UJ1" s="255"/>
      <c r="UK1" s="255"/>
      <c r="UL1" s="255"/>
      <c r="UM1" s="255"/>
      <c r="UN1" s="255"/>
      <c r="UO1" s="255"/>
      <c r="UP1" s="255"/>
      <c r="UQ1" s="255"/>
      <c r="UR1" s="255"/>
      <c r="US1" s="255"/>
      <c r="UT1" s="255"/>
      <c r="UU1" s="255"/>
      <c r="UV1" s="255"/>
      <c r="UW1" s="255"/>
      <c r="UX1" s="255"/>
      <c r="UY1" s="255"/>
      <c r="UZ1" s="255"/>
      <c r="VA1" s="255"/>
      <c r="VB1" s="255"/>
      <c r="VC1" s="255"/>
      <c r="VD1" s="255"/>
      <c r="VE1" s="255"/>
      <c r="VF1" s="255"/>
      <c r="VG1" s="255"/>
      <c r="VH1" s="255"/>
      <c r="VI1" s="255"/>
      <c r="VJ1" s="255"/>
      <c r="VK1" s="255"/>
      <c r="VL1" s="255"/>
      <c r="VM1" s="255"/>
      <c r="VN1" s="255"/>
      <c r="VO1" s="255"/>
      <c r="VP1" s="255"/>
      <c r="VQ1" s="255"/>
      <c r="VR1" s="255"/>
      <c r="VS1" s="255"/>
      <c r="VT1" s="255"/>
      <c r="VU1" s="255"/>
      <c r="VV1" s="255"/>
      <c r="VW1" s="255"/>
      <c r="VX1" s="255"/>
      <c r="VY1" s="255"/>
      <c r="VZ1" s="255"/>
      <c r="WA1" s="255"/>
      <c r="WB1" s="255"/>
      <c r="WC1" s="255"/>
      <c r="WD1" s="255"/>
      <c r="WE1" s="255"/>
      <c r="WF1" s="255"/>
      <c r="WG1" s="255"/>
      <c r="WH1" s="255"/>
      <c r="WI1" s="255"/>
      <c r="WJ1" s="255"/>
      <c r="WK1" s="255"/>
      <c r="WL1" s="255"/>
      <c r="WM1" s="255"/>
      <c r="WN1" s="255"/>
      <c r="WO1" s="255"/>
      <c r="WP1" s="255"/>
      <c r="WQ1" s="255"/>
      <c r="WR1" s="255"/>
      <c r="WS1" s="255"/>
      <c r="WT1" s="255"/>
      <c r="WU1" s="255"/>
      <c r="WV1" s="255"/>
      <c r="WW1" s="376"/>
      <c r="WX1" s="376"/>
      <c r="WY1" s="376"/>
      <c r="WZ1" s="376"/>
      <c r="XA1" s="376"/>
      <c r="XB1" s="376"/>
      <c r="XC1" s="376"/>
      <c r="XD1" s="376"/>
      <c r="XE1" s="376"/>
      <c r="XF1" s="376"/>
      <c r="XG1" s="376"/>
      <c r="XH1" s="376"/>
      <c r="XI1" s="255"/>
      <c r="XJ1" s="255"/>
      <c r="XK1" s="255"/>
      <c r="XL1" s="255"/>
      <c r="XM1" s="255"/>
      <c r="XN1" s="255"/>
      <c r="XO1" s="255"/>
      <c r="XP1" s="255"/>
      <c r="XQ1" s="255"/>
      <c r="XR1" s="255"/>
      <c r="XS1" s="255"/>
      <c r="XT1" s="255"/>
      <c r="XU1" s="255"/>
      <c r="XV1" s="255"/>
      <c r="XW1" s="255"/>
      <c r="XX1" s="255"/>
      <c r="XY1" s="255"/>
      <c r="XZ1" s="255"/>
      <c r="YA1" s="255"/>
      <c r="YB1" s="255"/>
      <c r="YC1" s="255"/>
      <c r="YD1" s="255"/>
      <c r="YE1" s="255"/>
      <c r="YF1" s="255"/>
      <c r="YG1" s="230"/>
      <c r="YH1" s="230"/>
      <c r="YI1" s="230"/>
      <c r="YJ1" s="230"/>
      <c r="YK1" s="230"/>
      <c r="YL1" s="230"/>
      <c r="YM1" s="230"/>
      <c r="YN1" s="230"/>
      <c r="YO1" s="230"/>
      <c r="YP1" s="230"/>
    </row>
    <row r="2" spans="1:666" s="114" customFormat="1" ht="25.5" customHeight="1" x14ac:dyDescent="0.4">
      <c r="A2" s="588"/>
      <c r="B2" s="588"/>
      <c r="C2" s="588"/>
      <c r="D2" s="588"/>
      <c r="E2" s="291"/>
      <c r="F2" s="291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55"/>
      <c r="R2" s="255"/>
      <c r="S2" s="255"/>
      <c r="T2" s="252"/>
      <c r="U2" s="255"/>
      <c r="V2" s="255"/>
      <c r="W2" s="255"/>
      <c r="X2" s="252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357"/>
      <c r="AS2" s="357"/>
      <c r="AT2" s="357"/>
      <c r="AU2" s="366"/>
      <c r="AV2" s="357"/>
      <c r="AW2" s="366"/>
      <c r="AX2" s="371"/>
      <c r="AY2" s="371"/>
      <c r="AZ2" s="371"/>
      <c r="BA2" s="371"/>
      <c r="BB2" s="371"/>
      <c r="BC2" s="371"/>
      <c r="BD2" s="357"/>
      <c r="BE2" s="357"/>
      <c r="BF2" s="255"/>
      <c r="BG2" s="255"/>
      <c r="BH2" s="255"/>
      <c r="BI2" s="255"/>
      <c r="BJ2" s="255"/>
      <c r="BK2" s="255"/>
      <c r="BL2" s="357"/>
      <c r="BM2" s="255"/>
      <c r="BN2" s="230"/>
      <c r="BO2" s="230"/>
      <c r="BP2" s="230"/>
      <c r="BQ2" s="255"/>
      <c r="BR2" s="255"/>
      <c r="BS2" s="230"/>
      <c r="BT2" s="230"/>
      <c r="BU2" s="255"/>
      <c r="BV2" s="230"/>
      <c r="BW2" s="255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55"/>
      <c r="CL2" s="255"/>
      <c r="CM2" s="255"/>
      <c r="CN2" s="255"/>
      <c r="CO2" s="255"/>
      <c r="CP2" s="255"/>
      <c r="CQ2" s="230"/>
      <c r="CR2" s="255"/>
      <c r="CS2" s="255"/>
      <c r="CT2" s="255"/>
      <c r="CU2" s="255"/>
      <c r="CV2" s="255"/>
      <c r="CW2" s="255"/>
      <c r="CX2" s="255"/>
      <c r="CY2" s="230"/>
      <c r="CZ2" s="255"/>
      <c r="DA2" s="255"/>
      <c r="DB2" s="255"/>
      <c r="DC2" s="255"/>
      <c r="DD2" s="259"/>
      <c r="DE2" s="255"/>
      <c r="DF2" s="259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315"/>
      <c r="FR2" s="315"/>
      <c r="FS2" s="315"/>
      <c r="FT2" s="315"/>
      <c r="FU2" s="315"/>
      <c r="FV2" s="315"/>
      <c r="FW2" s="315"/>
      <c r="FX2" s="315"/>
      <c r="FY2" s="315"/>
      <c r="FZ2" s="315"/>
      <c r="GA2" s="315"/>
      <c r="GB2" s="315"/>
      <c r="GC2" s="315"/>
      <c r="GD2" s="315"/>
      <c r="GE2" s="315"/>
      <c r="GF2" s="315"/>
      <c r="GG2" s="315"/>
      <c r="GH2" s="315"/>
      <c r="GI2" s="315"/>
      <c r="GJ2" s="315"/>
      <c r="GK2" s="31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255"/>
      <c r="NM2" s="255"/>
      <c r="NN2" s="255"/>
      <c r="NO2" s="255"/>
      <c r="NP2" s="255"/>
      <c r="NQ2" s="255"/>
      <c r="NR2" s="255"/>
      <c r="NS2" s="255"/>
      <c r="NT2" s="255"/>
      <c r="NU2" s="255"/>
      <c r="NV2" s="255"/>
      <c r="NW2" s="255"/>
      <c r="NX2" s="255"/>
      <c r="NY2" s="255"/>
      <c r="NZ2" s="255"/>
      <c r="OA2" s="255"/>
      <c r="OB2" s="255"/>
      <c r="OC2" s="255"/>
      <c r="OD2" s="255"/>
      <c r="OE2" s="255"/>
      <c r="OF2" s="255"/>
      <c r="OG2" s="255"/>
      <c r="OH2" s="255"/>
      <c r="OI2" s="255"/>
      <c r="OJ2" s="255"/>
      <c r="OK2" s="255"/>
      <c r="OL2" s="255"/>
      <c r="OM2" s="255"/>
      <c r="ON2" s="255"/>
      <c r="OO2" s="255"/>
      <c r="OP2" s="255"/>
      <c r="OQ2" s="255"/>
      <c r="OR2" s="255"/>
      <c r="OS2" s="255"/>
      <c r="OT2" s="255"/>
      <c r="OU2" s="255"/>
      <c r="OV2" s="255"/>
      <c r="OW2" s="255"/>
      <c r="OX2" s="255"/>
      <c r="OY2" s="255"/>
      <c r="OZ2" s="255"/>
      <c r="PA2" s="255"/>
      <c r="PB2" s="255"/>
      <c r="PC2" s="255"/>
      <c r="PD2" s="255"/>
      <c r="PE2" s="255"/>
      <c r="PF2" s="255"/>
      <c r="PG2" s="255"/>
      <c r="PH2" s="255"/>
      <c r="PI2" s="255"/>
      <c r="PJ2" s="255"/>
      <c r="PK2" s="255"/>
      <c r="PL2" s="255"/>
      <c r="PM2" s="255"/>
      <c r="PN2" s="255"/>
      <c r="PO2" s="255"/>
      <c r="PP2" s="255"/>
      <c r="PQ2" s="255"/>
      <c r="PR2" s="255"/>
      <c r="PS2" s="255"/>
      <c r="PT2" s="255"/>
      <c r="PU2" s="255"/>
      <c r="PV2" s="255"/>
      <c r="PW2" s="255"/>
      <c r="PX2" s="255"/>
      <c r="PY2" s="255"/>
      <c r="PZ2" s="255"/>
      <c r="QA2" s="255"/>
      <c r="QB2" s="255"/>
      <c r="QC2" s="255"/>
      <c r="QD2" s="255"/>
      <c r="QE2" s="255"/>
      <c r="QF2" s="255"/>
      <c r="QG2" s="255"/>
      <c r="QH2" s="255"/>
      <c r="QI2" s="255"/>
      <c r="QJ2" s="255"/>
      <c r="QK2" s="255"/>
      <c r="QL2" s="255"/>
      <c r="QM2" s="255"/>
      <c r="QN2" s="255"/>
      <c r="QO2" s="255"/>
      <c r="QP2" s="255"/>
      <c r="QQ2" s="255"/>
      <c r="QR2" s="255"/>
      <c r="QS2" s="255"/>
      <c r="QT2" s="255"/>
      <c r="QU2" s="255"/>
      <c r="QV2" s="255"/>
      <c r="QW2" s="255"/>
      <c r="QX2" s="255"/>
      <c r="QY2" s="255"/>
      <c r="QZ2" s="255"/>
      <c r="RA2" s="255"/>
      <c r="RB2" s="255"/>
      <c r="RC2" s="255"/>
      <c r="RD2" s="255"/>
      <c r="RE2" s="255"/>
      <c r="RF2" s="255"/>
      <c r="RG2" s="255"/>
      <c r="RH2" s="255"/>
      <c r="RI2" s="255"/>
      <c r="RJ2" s="255"/>
      <c r="RK2" s="255"/>
      <c r="RL2" s="255"/>
      <c r="RM2" s="255"/>
      <c r="RN2" s="255"/>
      <c r="RO2" s="255"/>
      <c r="RP2" s="255"/>
      <c r="RQ2" s="255"/>
      <c r="RR2" s="255"/>
      <c r="RS2" s="255"/>
      <c r="RT2" s="255"/>
      <c r="RU2" s="255"/>
      <c r="RV2" s="255"/>
      <c r="RW2" s="255"/>
      <c r="RX2" s="255"/>
      <c r="RY2" s="255"/>
      <c r="RZ2" s="255"/>
      <c r="SA2" s="255"/>
      <c r="SB2" s="255"/>
      <c r="SC2" s="255"/>
      <c r="SD2" s="255"/>
      <c r="SE2" s="255"/>
      <c r="SF2" s="255"/>
      <c r="SG2" s="255"/>
      <c r="SH2" s="255"/>
      <c r="SI2" s="255"/>
      <c r="SJ2" s="255"/>
      <c r="SK2" s="255"/>
      <c r="SL2" s="255"/>
      <c r="SM2" s="255"/>
      <c r="SN2" s="255"/>
      <c r="SO2" s="255"/>
      <c r="SP2" s="255"/>
      <c r="SQ2" s="255"/>
      <c r="SR2" s="255"/>
      <c r="SS2" s="255"/>
      <c r="ST2" s="255"/>
      <c r="SU2" s="255"/>
      <c r="SV2" s="255"/>
      <c r="SW2" s="255"/>
      <c r="SX2" s="255"/>
      <c r="SY2" s="255"/>
      <c r="SZ2" s="255"/>
      <c r="TA2" s="255"/>
      <c r="TB2" s="255"/>
      <c r="TC2" s="255"/>
      <c r="TD2" s="255"/>
      <c r="TE2" s="255"/>
      <c r="TF2" s="255"/>
      <c r="TG2" s="255"/>
      <c r="TH2" s="255"/>
      <c r="TI2" s="255"/>
      <c r="TJ2" s="255"/>
      <c r="TK2" s="255"/>
      <c r="TL2" s="255"/>
      <c r="TM2" s="255"/>
      <c r="TN2" s="255"/>
      <c r="TO2" s="255"/>
      <c r="TP2" s="255"/>
      <c r="TQ2" s="255"/>
      <c r="TR2" s="255"/>
      <c r="TS2" s="255"/>
      <c r="TT2" s="255"/>
      <c r="TU2" s="255"/>
      <c r="TV2" s="255"/>
      <c r="TW2" s="255"/>
      <c r="TX2" s="255"/>
      <c r="TY2" s="255"/>
      <c r="TZ2" s="255"/>
      <c r="UA2" s="255"/>
      <c r="UB2" s="255"/>
      <c r="UC2" s="255"/>
      <c r="UD2" s="255"/>
      <c r="UE2" s="255"/>
      <c r="UF2" s="255"/>
      <c r="UG2" s="255"/>
      <c r="UH2" s="255"/>
      <c r="UI2" s="255"/>
      <c r="UJ2" s="255"/>
      <c r="UK2" s="255"/>
      <c r="UL2" s="255"/>
      <c r="UM2" s="255"/>
      <c r="UN2" s="255"/>
      <c r="UO2" s="255"/>
      <c r="UP2" s="255"/>
      <c r="UQ2" s="255"/>
      <c r="UR2" s="255"/>
      <c r="US2" s="255"/>
      <c r="UT2" s="255"/>
      <c r="UU2" s="255"/>
      <c r="UV2" s="255"/>
      <c r="UW2" s="255"/>
      <c r="UX2" s="255"/>
      <c r="UY2" s="255"/>
      <c r="UZ2" s="255"/>
      <c r="VA2" s="255"/>
      <c r="VB2" s="255"/>
      <c r="VC2" s="255"/>
      <c r="VD2" s="255"/>
      <c r="VE2" s="255"/>
      <c r="VF2" s="255"/>
      <c r="VG2" s="255"/>
      <c r="VH2" s="255"/>
      <c r="VI2" s="255"/>
      <c r="VJ2" s="255"/>
      <c r="VK2" s="255"/>
      <c r="VL2" s="255"/>
      <c r="VM2" s="255"/>
      <c r="VN2" s="255"/>
      <c r="VO2" s="255"/>
      <c r="VP2" s="255"/>
      <c r="VQ2" s="255"/>
      <c r="VR2" s="255"/>
      <c r="VS2" s="255"/>
      <c r="VT2" s="255"/>
      <c r="VU2" s="255"/>
      <c r="VV2" s="255"/>
      <c r="VW2" s="255"/>
      <c r="VX2" s="255"/>
      <c r="VY2" s="255"/>
      <c r="VZ2" s="255"/>
      <c r="WA2" s="255"/>
      <c r="WB2" s="255"/>
      <c r="WC2" s="255"/>
      <c r="WD2" s="255"/>
      <c r="WE2" s="255"/>
      <c r="WF2" s="255"/>
      <c r="WG2" s="255"/>
      <c r="WH2" s="255"/>
      <c r="WI2" s="255"/>
      <c r="WJ2" s="255"/>
      <c r="WK2" s="255"/>
      <c r="WL2" s="255"/>
      <c r="WM2" s="255"/>
      <c r="WN2" s="255"/>
      <c r="WO2" s="255"/>
      <c r="WP2" s="255"/>
      <c r="WQ2" s="255"/>
      <c r="WR2" s="255"/>
      <c r="WS2" s="255"/>
      <c r="WT2" s="255"/>
      <c r="WU2" s="255"/>
      <c r="WV2" s="255"/>
      <c r="WW2" s="376"/>
      <c r="WX2" s="376"/>
      <c r="WY2" s="376"/>
      <c r="WZ2" s="376"/>
      <c r="XA2" s="376"/>
      <c r="XB2" s="376"/>
      <c r="XC2" s="376"/>
      <c r="XD2" s="376"/>
      <c r="XE2" s="376"/>
      <c r="XF2" s="376"/>
      <c r="XG2" s="376"/>
      <c r="XH2" s="376"/>
      <c r="XI2" s="255"/>
      <c r="XJ2" s="255"/>
      <c r="XK2" s="255"/>
      <c r="XL2" s="255"/>
      <c r="XM2" s="255"/>
      <c r="XN2" s="255"/>
      <c r="XO2" s="255"/>
      <c r="XP2" s="255"/>
      <c r="XQ2" s="255"/>
      <c r="XR2" s="255"/>
      <c r="XS2" s="255"/>
      <c r="XT2" s="255"/>
      <c r="XU2" s="255"/>
      <c r="XV2" s="255"/>
      <c r="XW2" s="255"/>
      <c r="XX2" s="255"/>
      <c r="XY2" s="255"/>
      <c r="XZ2" s="255"/>
      <c r="YA2" s="255"/>
      <c r="YB2" s="255"/>
      <c r="YC2" s="255"/>
      <c r="YD2" s="255"/>
      <c r="YE2" s="255"/>
      <c r="YF2" s="255"/>
      <c r="YG2" s="230"/>
      <c r="YH2" s="230"/>
      <c r="YI2" s="230"/>
      <c r="YJ2" s="230"/>
      <c r="YK2" s="230"/>
      <c r="YL2" s="230"/>
      <c r="YM2" s="230"/>
      <c r="YN2" s="230"/>
      <c r="YO2" s="230"/>
      <c r="YP2" s="230"/>
    </row>
    <row r="3" spans="1:666" s="115" customFormat="1" ht="25.5" customHeight="1" thickBot="1" x14ac:dyDescent="0.3">
      <c r="A3" s="587"/>
      <c r="B3" s="587"/>
      <c r="C3" s="587"/>
      <c r="D3" s="587"/>
      <c r="E3" s="292"/>
      <c r="F3" s="292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256"/>
      <c r="R3" s="256"/>
      <c r="S3" s="256"/>
      <c r="T3" s="289"/>
      <c r="U3" s="256"/>
      <c r="V3" s="256"/>
      <c r="W3" s="256"/>
      <c r="X3" s="289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359"/>
      <c r="AS3" s="359"/>
      <c r="AT3" s="359"/>
      <c r="AU3" s="367"/>
      <c r="AV3" s="359"/>
      <c r="AW3" s="367"/>
      <c r="AX3" s="372"/>
      <c r="AY3" s="372"/>
      <c r="AZ3" s="372"/>
      <c r="BA3" s="372"/>
      <c r="BB3" s="372"/>
      <c r="BC3" s="372"/>
      <c r="BD3" s="359"/>
      <c r="BE3" s="359"/>
      <c r="BF3" s="256"/>
      <c r="BG3" s="256"/>
      <c r="BH3" s="256"/>
      <c r="BI3" s="256"/>
      <c r="BJ3" s="256"/>
      <c r="BK3" s="256"/>
      <c r="BL3" s="359"/>
      <c r="BM3" s="256"/>
      <c r="BN3" s="124"/>
      <c r="BO3" s="124"/>
      <c r="BP3" s="124"/>
      <c r="BQ3" s="256"/>
      <c r="BR3" s="256"/>
      <c r="BS3" s="124"/>
      <c r="BT3" s="124"/>
      <c r="BU3" s="256"/>
      <c r="BV3" s="124"/>
      <c r="BW3" s="256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256"/>
      <c r="CL3" s="256"/>
      <c r="CM3" s="256"/>
      <c r="CN3" s="256"/>
      <c r="CO3" s="256"/>
      <c r="CP3" s="256"/>
      <c r="CQ3" s="124"/>
      <c r="CR3" s="256"/>
      <c r="CS3" s="256"/>
      <c r="CT3" s="256"/>
      <c r="CU3" s="256"/>
      <c r="CV3" s="256"/>
      <c r="CW3" s="256"/>
      <c r="CX3" s="290"/>
      <c r="CY3" s="272"/>
      <c r="CZ3" s="256"/>
      <c r="DA3" s="256"/>
      <c r="DB3" s="256"/>
      <c r="DC3" s="375"/>
      <c r="DD3" s="260"/>
      <c r="DE3" s="290"/>
      <c r="DF3" s="261"/>
      <c r="DG3" s="375"/>
      <c r="DH3" s="256"/>
      <c r="DI3" s="256"/>
      <c r="DJ3" s="256"/>
      <c r="DK3" s="256"/>
      <c r="DL3" s="256"/>
      <c r="DM3" s="290"/>
      <c r="DN3" s="375"/>
      <c r="DO3" s="290"/>
      <c r="DP3" s="290"/>
      <c r="DQ3" s="290"/>
      <c r="DR3" s="337"/>
      <c r="DS3" s="256"/>
      <c r="DT3" s="290"/>
      <c r="DU3" s="256"/>
      <c r="DV3" s="256"/>
      <c r="DW3" s="256"/>
      <c r="DX3" s="256"/>
      <c r="DY3" s="256"/>
      <c r="DZ3" s="256"/>
      <c r="EA3" s="256"/>
      <c r="EB3" s="256"/>
      <c r="EC3" s="256"/>
      <c r="ED3" s="256"/>
      <c r="EE3" s="256"/>
      <c r="EF3" s="256"/>
      <c r="EG3" s="256"/>
      <c r="EH3" s="256"/>
      <c r="EI3" s="256"/>
      <c r="EJ3" s="256"/>
      <c r="EK3" s="256"/>
      <c r="EL3" s="256"/>
      <c r="EM3" s="256"/>
      <c r="EN3" s="375"/>
      <c r="EO3" s="256"/>
      <c r="EP3" s="256"/>
      <c r="EQ3" s="256"/>
      <c r="ER3" s="256"/>
      <c r="ES3" s="256"/>
      <c r="ET3" s="290"/>
      <c r="EU3" s="256"/>
      <c r="EV3" s="256"/>
      <c r="EW3" s="256"/>
      <c r="EX3" s="256"/>
      <c r="EY3" s="256"/>
      <c r="EZ3" s="256"/>
      <c r="FA3" s="256"/>
      <c r="FB3" s="256"/>
      <c r="FC3" s="256"/>
      <c r="FD3" s="256"/>
      <c r="FE3" s="256"/>
      <c r="FF3" s="256"/>
      <c r="FG3" s="256"/>
      <c r="FH3" s="256"/>
      <c r="FI3" s="256"/>
      <c r="FJ3" s="256"/>
      <c r="FK3" s="256"/>
      <c r="FL3" s="256"/>
      <c r="FM3" s="256"/>
      <c r="FN3" s="256"/>
      <c r="FO3" s="256"/>
      <c r="FP3" s="375"/>
      <c r="FQ3" s="377"/>
      <c r="FR3" s="377"/>
      <c r="FS3" s="377"/>
      <c r="FT3" s="377"/>
      <c r="FU3" s="377"/>
      <c r="FV3" s="377"/>
      <c r="FW3" s="377"/>
      <c r="FX3" s="377"/>
      <c r="FY3" s="377"/>
      <c r="FZ3" s="377"/>
      <c r="GA3" s="377"/>
      <c r="GB3" s="377"/>
      <c r="GC3" s="377"/>
      <c r="GD3" s="377"/>
      <c r="GE3" s="377"/>
      <c r="GF3" s="377"/>
      <c r="GG3" s="377"/>
      <c r="GH3" s="377"/>
      <c r="GI3" s="377"/>
      <c r="GJ3" s="377"/>
      <c r="GK3" s="378"/>
      <c r="GL3" s="256"/>
      <c r="GM3" s="256"/>
      <c r="GN3" s="256"/>
      <c r="GO3" s="256"/>
      <c r="GP3" s="256"/>
      <c r="GQ3" s="256"/>
      <c r="GR3" s="256"/>
      <c r="GS3" s="256"/>
      <c r="GT3" s="256"/>
      <c r="GU3" s="256"/>
      <c r="GV3" s="256"/>
      <c r="GW3" s="256"/>
      <c r="GX3" s="256"/>
      <c r="GY3" s="256"/>
      <c r="GZ3" s="375"/>
      <c r="HA3" s="256"/>
      <c r="HB3" s="256"/>
      <c r="HC3" s="256"/>
      <c r="HD3" s="256"/>
      <c r="HE3" s="256"/>
      <c r="HF3" s="290"/>
      <c r="HG3" s="256"/>
      <c r="HH3" s="256"/>
      <c r="HI3" s="256"/>
      <c r="HJ3" s="256"/>
      <c r="HK3" s="256"/>
      <c r="HL3" s="256"/>
      <c r="HM3" s="256"/>
      <c r="HN3" s="256"/>
      <c r="HO3" s="256"/>
      <c r="HP3" s="256"/>
      <c r="HQ3" s="256"/>
      <c r="HR3" s="256"/>
      <c r="HS3" s="256"/>
      <c r="HT3" s="256"/>
      <c r="HU3" s="375"/>
      <c r="HV3" s="256"/>
      <c r="HW3" s="256"/>
      <c r="HX3" s="256"/>
      <c r="HY3" s="256"/>
      <c r="HZ3" s="256"/>
      <c r="IA3" s="290"/>
      <c r="IB3" s="256"/>
      <c r="IC3" s="256"/>
      <c r="ID3" s="256"/>
      <c r="IE3" s="256"/>
      <c r="IF3" s="256"/>
      <c r="IG3" s="256"/>
      <c r="IH3" s="256"/>
      <c r="II3" s="256"/>
      <c r="IJ3" s="256"/>
      <c r="IK3" s="256"/>
      <c r="IL3" s="256"/>
      <c r="IM3" s="256"/>
      <c r="IN3" s="256"/>
      <c r="IO3" s="256"/>
      <c r="IP3" s="375"/>
      <c r="IQ3" s="256"/>
      <c r="IR3" s="256"/>
      <c r="IS3" s="256"/>
      <c r="IT3" s="256"/>
      <c r="IU3" s="256"/>
      <c r="IV3" s="290"/>
      <c r="IW3" s="256"/>
      <c r="IX3" s="256"/>
      <c r="IY3" s="256"/>
      <c r="IZ3" s="256"/>
      <c r="JA3" s="256"/>
      <c r="JB3" s="256"/>
      <c r="JC3" s="256"/>
      <c r="JD3" s="256"/>
      <c r="JE3" s="256"/>
      <c r="JF3" s="256"/>
      <c r="JG3" s="256"/>
      <c r="JH3" s="256"/>
      <c r="JI3" s="256"/>
      <c r="JJ3" s="256"/>
      <c r="JK3" s="375"/>
      <c r="JL3" s="256"/>
      <c r="JM3" s="256"/>
      <c r="JN3" s="256"/>
      <c r="JO3" s="256"/>
      <c r="JP3" s="256"/>
      <c r="JQ3" s="290"/>
      <c r="JR3" s="256"/>
      <c r="JS3" s="256"/>
      <c r="JT3" s="256"/>
      <c r="JU3" s="256"/>
      <c r="JV3" s="256"/>
      <c r="JW3" s="256"/>
      <c r="JX3" s="256"/>
      <c r="JY3" s="256"/>
      <c r="JZ3" s="256"/>
      <c r="KA3" s="256"/>
      <c r="KB3" s="256"/>
      <c r="KC3" s="256"/>
      <c r="KD3" s="256"/>
      <c r="KE3" s="256"/>
      <c r="KF3" s="375"/>
      <c r="KG3" s="256"/>
      <c r="KH3" s="256"/>
      <c r="KI3" s="256"/>
      <c r="KJ3" s="256"/>
      <c r="KK3" s="256"/>
      <c r="KL3" s="290"/>
      <c r="KM3" s="256"/>
      <c r="KN3" s="256"/>
      <c r="KO3" s="256"/>
      <c r="KP3" s="256"/>
      <c r="KQ3" s="256"/>
      <c r="KR3" s="256"/>
      <c r="KS3" s="256"/>
      <c r="KT3" s="256"/>
      <c r="KU3" s="256"/>
      <c r="KV3" s="256"/>
      <c r="KW3" s="256"/>
      <c r="KX3" s="256"/>
      <c r="KY3" s="256"/>
      <c r="KZ3" s="256"/>
      <c r="LA3" s="375"/>
      <c r="LB3" s="256"/>
      <c r="LC3" s="256"/>
      <c r="LD3" s="256"/>
      <c r="LE3" s="256"/>
      <c r="LF3" s="256"/>
      <c r="LG3" s="290"/>
      <c r="LH3" s="256"/>
      <c r="LI3" s="256"/>
      <c r="LJ3" s="256"/>
      <c r="LK3" s="256"/>
      <c r="LL3" s="256"/>
      <c r="LM3" s="256"/>
      <c r="LN3" s="256"/>
      <c r="LO3" s="256"/>
      <c r="LP3" s="256"/>
      <c r="LQ3" s="256"/>
      <c r="LR3" s="256"/>
      <c r="LS3" s="256"/>
      <c r="LT3" s="256"/>
      <c r="LU3" s="256"/>
      <c r="LV3" s="375"/>
      <c r="LW3" s="256"/>
      <c r="LX3" s="256"/>
      <c r="LY3" s="256"/>
      <c r="LZ3" s="256"/>
      <c r="MA3" s="256"/>
      <c r="MB3" s="290"/>
      <c r="MC3" s="256"/>
      <c r="MD3" s="256"/>
      <c r="ME3" s="256"/>
      <c r="MF3" s="256"/>
      <c r="MG3" s="256"/>
      <c r="MH3" s="256"/>
      <c r="MI3" s="256"/>
      <c r="MJ3" s="256"/>
      <c r="MK3" s="256"/>
      <c r="ML3" s="256"/>
      <c r="MM3" s="256"/>
      <c r="MN3" s="256"/>
      <c r="MO3" s="256"/>
      <c r="MP3" s="256"/>
      <c r="MQ3" s="375"/>
      <c r="MR3" s="256"/>
      <c r="MS3" s="256"/>
      <c r="MT3" s="256"/>
      <c r="MU3" s="256"/>
      <c r="MV3" s="256"/>
      <c r="MW3" s="290"/>
      <c r="MX3" s="256"/>
      <c r="MY3" s="256"/>
      <c r="MZ3" s="256"/>
      <c r="NA3" s="256"/>
      <c r="NB3" s="256"/>
      <c r="NC3" s="256"/>
      <c r="ND3" s="256"/>
      <c r="NE3" s="256"/>
      <c r="NF3" s="256"/>
      <c r="NG3" s="256"/>
      <c r="NH3" s="256"/>
      <c r="NI3" s="256"/>
      <c r="NJ3" s="256"/>
      <c r="NK3" s="256"/>
      <c r="NL3" s="375"/>
      <c r="NM3" s="256"/>
      <c r="NN3" s="256"/>
      <c r="NO3" s="256"/>
      <c r="NP3" s="256"/>
      <c r="NQ3" s="256"/>
      <c r="NR3" s="290"/>
      <c r="NS3" s="256"/>
      <c r="NT3" s="256"/>
      <c r="NU3" s="256"/>
      <c r="NV3" s="256"/>
      <c r="NW3" s="256"/>
      <c r="NX3" s="256"/>
      <c r="NY3" s="256"/>
      <c r="NZ3" s="256"/>
      <c r="OA3" s="256"/>
      <c r="OB3" s="256"/>
      <c r="OC3" s="256"/>
      <c r="OD3" s="256"/>
      <c r="OE3" s="256"/>
      <c r="OF3" s="256"/>
      <c r="OG3" s="375"/>
      <c r="OH3" s="256"/>
      <c r="OI3" s="256"/>
      <c r="OJ3" s="256"/>
      <c r="OK3" s="256"/>
      <c r="OL3" s="256"/>
      <c r="OM3" s="290"/>
      <c r="ON3" s="290"/>
      <c r="OO3" s="256"/>
      <c r="OP3" s="256"/>
      <c r="OQ3" s="256"/>
      <c r="OR3" s="256"/>
      <c r="OS3" s="256"/>
      <c r="OT3" s="256"/>
      <c r="OU3" s="256"/>
      <c r="OV3" s="256"/>
      <c r="OW3" s="256"/>
      <c r="OX3" s="290"/>
      <c r="OY3" s="256"/>
      <c r="OZ3" s="256"/>
      <c r="PA3" s="256"/>
      <c r="PB3" s="375"/>
      <c r="PC3" s="256"/>
      <c r="PD3" s="256"/>
      <c r="PE3" s="256"/>
      <c r="PF3" s="256"/>
      <c r="PG3" s="256"/>
      <c r="PH3" s="256"/>
      <c r="PI3" s="256"/>
      <c r="PJ3" s="256"/>
      <c r="PK3" s="256"/>
      <c r="PL3" s="256"/>
      <c r="PM3" s="256"/>
      <c r="PN3" s="256"/>
      <c r="PO3" s="256"/>
      <c r="PP3" s="256"/>
      <c r="PQ3" s="256"/>
      <c r="PR3" s="256"/>
      <c r="PS3" s="256"/>
      <c r="PT3" s="256"/>
      <c r="PU3" s="375"/>
      <c r="PV3" s="256"/>
      <c r="PW3" s="256"/>
      <c r="PX3" s="256"/>
      <c r="PY3" s="256"/>
      <c r="PZ3" s="256"/>
      <c r="QA3" s="256"/>
      <c r="QB3" s="256"/>
      <c r="QC3" s="256"/>
      <c r="QD3" s="256"/>
      <c r="QE3" s="256"/>
      <c r="QF3" s="256"/>
      <c r="QG3" s="256"/>
      <c r="QH3" s="256"/>
      <c r="QI3" s="256"/>
      <c r="QJ3" s="256"/>
      <c r="QK3" s="256"/>
      <c r="QL3" s="256"/>
      <c r="QM3" s="256"/>
      <c r="QN3" s="256"/>
      <c r="QO3" s="256"/>
      <c r="QP3" s="256"/>
      <c r="QQ3" s="375"/>
      <c r="QR3" s="256"/>
      <c r="QS3" s="290"/>
      <c r="QT3" s="256"/>
      <c r="QU3" s="256"/>
      <c r="QV3" s="256"/>
      <c r="QW3" s="375"/>
      <c r="QX3" s="256"/>
      <c r="QY3" s="256"/>
      <c r="QZ3" s="256"/>
      <c r="RA3" s="256"/>
      <c r="RB3" s="256"/>
      <c r="RC3" s="256"/>
      <c r="RD3" s="256"/>
      <c r="RE3" s="256"/>
      <c r="RF3" s="256"/>
      <c r="RG3" s="256"/>
      <c r="RH3" s="256"/>
      <c r="RI3" s="256"/>
      <c r="RJ3" s="256"/>
      <c r="RK3" s="256"/>
      <c r="RL3" s="256"/>
      <c r="RM3" s="256"/>
      <c r="RN3" s="290"/>
      <c r="RO3" s="256"/>
      <c r="RP3" s="256"/>
      <c r="RQ3" s="256"/>
      <c r="RR3" s="375"/>
      <c r="RS3" s="256"/>
      <c r="RT3" s="256"/>
      <c r="RU3" s="256"/>
      <c r="RV3" s="256"/>
      <c r="RW3" s="256"/>
      <c r="RX3" s="256"/>
      <c r="RY3" s="256"/>
      <c r="RZ3" s="256"/>
      <c r="SA3" s="256"/>
      <c r="SB3" s="256"/>
      <c r="SC3" s="256"/>
      <c r="SD3" s="256"/>
      <c r="SE3" s="256"/>
      <c r="SF3" s="256"/>
      <c r="SG3" s="256"/>
      <c r="SH3" s="256"/>
      <c r="SI3" s="375"/>
      <c r="SJ3" s="256"/>
      <c r="SK3" s="256"/>
      <c r="SL3" s="256"/>
      <c r="SM3" s="256"/>
      <c r="SN3" s="256"/>
      <c r="SO3" s="256"/>
      <c r="SP3" s="256"/>
      <c r="SQ3" s="256"/>
      <c r="SR3" s="256"/>
      <c r="SS3" s="256"/>
      <c r="ST3" s="256"/>
      <c r="SU3" s="256"/>
      <c r="SV3" s="256"/>
      <c r="SW3" s="256"/>
      <c r="SX3" s="256"/>
      <c r="SY3" s="256"/>
      <c r="SZ3" s="256"/>
      <c r="TA3" s="256"/>
      <c r="TB3" s="256"/>
      <c r="TC3" s="256"/>
      <c r="TD3" s="375"/>
      <c r="TE3" s="256"/>
      <c r="TF3" s="256"/>
      <c r="TG3" s="256"/>
      <c r="TH3" s="256"/>
      <c r="TI3" s="256"/>
      <c r="TJ3" s="256"/>
      <c r="TK3" s="256"/>
      <c r="TL3" s="256"/>
      <c r="TM3" s="256"/>
      <c r="TN3" s="256"/>
      <c r="TO3" s="256"/>
      <c r="TP3" s="256"/>
      <c r="TQ3" s="256"/>
      <c r="TR3" s="256"/>
      <c r="TS3" s="256"/>
      <c r="TT3" s="256"/>
      <c r="TU3" s="256"/>
      <c r="TV3" s="256"/>
      <c r="TW3" s="256"/>
      <c r="TX3" s="256"/>
      <c r="TY3" s="375"/>
      <c r="TZ3" s="256"/>
      <c r="UA3" s="256"/>
      <c r="UB3" s="256"/>
      <c r="UC3" s="256"/>
      <c r="UD3" s="256"/>
      <c r="UE3" s="256"/>
      <c r="UF3" s="256"/>
      <c r="UG3" s="256"/>
      <c r="UH3" s="256"/>
      <c r="UI3" s="256"/>
      <c r="UJ3" s="256"/>
      <c r="UK3" s="256"/>
      <c r="UL3" s="256"/>
      <c r="UM3" s="256"/>
      <c r="UN3" s="256"/>
      <c r="UO3" s="256"/>
      <c r="UP3" s="256"/>
      <c r="UQ3" s="256"/>
      <c r="UR3" s="256"/>
      <c r="US3" s="256"/>
      <c r="UT3" s="290"/>
      <c r="UU3" s="290"/>
      <c r="UV3" s="256"/>
      <c r="UW3" s="256"/>
      <c r="UX3" s="375"/>
      <c r="UY3" s="290"/>
      <c r="UZ3" s="256"/>
      <c r="VA3" s="256"/>
      <c r="VB3" s="256"/>
      <c r="VC3" s="256"/>
      <c r="VD3" s="256"/>
      <c r="VE3" s="256"/>
      <c r="VF3" s="256"/>
      <c r="VG3" s="256"/>
      <c r="VH3" s="256"/>
      <c r="VI3" s="256"/>
      <c r="VJ3" s="256"/>
      <c r="VK3" s="256"/>
      <c r="VL3" s="256"/>
      <c r="VM3" s="256"/>
      <c r="VN3" s="256"/>
      <c r="VO3" s="256"/>
      <c r="VP3" s="290"/>
      <c r="VQ3" s="256"/>
      <c r="VR3" s="256"/>
      <c r="VS3" s="375"/>
      <c r="VT3" s="256"/>
      <c r="VU3" s="256"/>
      <c r="VV3" s="256"/>
      <c r="VW3" s="256"/>
      <c r="VX3" s="256"/>
      <c r="VY3" s="375"/>
      <c r="VZ3" s="375"/>
      <c r="WA3" s="256"/>
      <c r="WB3" s="256"/>
      <c r="WC3" s="256"/>
      <c r="WD3" s="256"/>
      <c r="WE3" s="256"/>
      <c r="WF3" s="256"/>
      <c r="WG3" s="256"/>
      <c r="WH3" s="256"/>
      <c r="WI3" s="256"/>
      <c r="WJ3" s="256"/>
      <c r="WK3" s="256"/>
      <c r="WL3" s="256"/>
      <c r="WM3" s="256"/>
      <c r="WN3" s="256"/>
      <c r="WO3" s="256"/>
      <c r="WP3" s="256"/>
      <c r="WQ3" s="256"/>
      <c r="WR3" s="256"/>
      <c r="WS3" s="256"/>
      <c r="WT3" s="375"/>
      <c r="WU3" s="256"/>
      <c r="WV3" s="256"/>
      <c r="WW3" s="256"/>
      <c r="WX3" s="256"/>
      <c r="WY3" s="256"/>
      <c r="WZ3" s="256"/>
      <c r="XA3" s="256"/>
      <c r="XB3" s="256"/>
      <c r="XC3" s="256"/>
      <c r="XD3" s="256"/>
      <c r="XE3" s="256"/>
      <c r="XF3" s="256"/>
      <c r="XG3" s="256"/>
      <c r="XH3" s="256"/>
      <c r="XI3" s="290"/>
      <c r="XJ3" s="290"/>
      <c r="XK3" s="290"/>
      <c r="XL3" s="290"/>
      <c r="XM3" s="290"/>
      <c r="XN3" s="290"/>
      <c r="XO3" s="290"/>
      <c r="XP3" s="337"/>
      <c r="XQ3" s="290"/>
      <c r="XR3" s="290"/>
      <c r="XS3" s="290"/>
      <c r="XT3" s="290"/>
      <c r="XU3" s="290"/>
      <c r="XV3" s="290"/>
      <c r="XW3" s="290"/>
      <c r="XX3" s="290"/>
      <c r="XY3" s="290"/>
      <c r="XZ3" s="290"/>
      <c r="YA3" s="290"/>
      <c r="YB3" s="290"/>
      <c r="YC3" s="290"/>
      <c r="YD3" s="290"/>
      <c r="YE3" s="337"/>
      <c r="YF3" s="290"/>
      <c r="YG3" s="272"/>
      <c r="YH3" s="272"/>
      <c r="YI3" s="272"/>
      <c r="YJ3" s="272"/>
      <c r="YK3" s="272"/>
      <c r="YL3" s="272"/>
      <c r="YM3" s="272"/>
      <c r="YN3" s="272"/>
      <c r="YO3" s="272"/>
      <c r="YP3" s="272"/>
    </row>
    <row r="4" spans="1:666" s="8" customFormat="1" ht="105.75" customHeight="1" x14ac:dyDescent="0.25">
      <c r="A4" s="502" t="s">
        <v>0</v>
      </c>
      <c r="B4" s="474" t="s">
        <v>1</v>
      </c>
      <c r="C4" s="474" t="s">
        <v>2</v>
      </c>
      <c r="D4" s="474" t="s">
        <v>3</v>
      </c>
      <c r="E4" s="474" t="s">
        <v>4</v>
      </c>
      <c r="F4" s="474"/>
      <c r="G4" s="262" t="s">
        <v>5</v>
      </c>
      <c r="H4" s="262" t="s">
        <v>6</v>
      </c>
      <c r="I4" s="262" t="s">
        <v>7</v>
      </c>
      <c r="J4" s="262" t="s">
        <v>8</v>
      </c>
      <c r="K4" s="262" t="s">
        <v>9</v>
      </c>
      <c r="L4" s="262" t="s">
        <v>10</v>
      </c>
      <c r="M4" s="262" t="s">
        <v>11</v>
      </c>
      <c r="N4" s="262" t="s">
        <v>12</v>
      </c>
      <c r="O4" s="262" t="s">
        <v>13</v>
      </c>
      <c r="P4" s="262" t="s">
        <v>14</v>
      </c>
      <c r="Q4" s="310" t="s">
        <v>15</v>
      </c>
      <c r="R4" s="591" t="s">
        <v>16</v>
      </c>
      <c r="S4" s="591"/>
      <c r="T4" s="591"/>
      <c r="U4" s="591"/>
      <c r="V4" s="591"/>
      <c r="W4" s="591"/>
      <c r="X4" s="591" t="s">
        <v>17</v>
      </c>
      <c r="Y4" s="592" t="s">
        <v>18</v>
      </c>
      <c r="Z4" s="592"/>
      <c r="AA4" s="592" t="s">
        <v>19</v>
      </c>
      <c r="AB4" s="592"/>
      <c r="AC4" s="592" t="s">
        <v>20</v>
      </c>
      <c r="AD4" s="592" t="s">
        <v>21</v>
      </c>
      <c r="AE4" s="592"/>
      <c r="AF4" s="592"/>
      <c r="AG4" s="592"/>
      <c r="AH4" s="592"/>
      <c r="AI4" s="592"/>
      <c r="AJ4" s="592"/>
      <c r="AK4" s="592" t="s">
        <v>22</v>
      </c>
      <c r="AL4" s="592"/>
      <c r="AM4" s="592"/>
      <c r="AN4" s="592"/>
      <c r="AO4" s="592"/>
      <c r="AP4" s="592"/>
      <c r="AQ4" s="592" t="s">
        <v>23</v>
      </c>
      <c r="AR4" s="594" t="s">
        <v>24</v>
      </c>
      <c r="AS4" s="594"/>
      <c r="AT4" s="474" t="s">
        <v>25</v>
      </c>
      <c r="AU4" s="474"/>
      <c r="AV4" s="474"/>
      <c r="AW4" s="474"/>
      <c r="AX4" s="592" t="s">
        <v>26</v>
      </c>
      <c r="AY4" s="592"/>
      <c r="AZ4" s="592"/>
      <c r="BA4" s="592" t="s">
        <v>27</v>
      </c>
      <c r="BB4" s="592"/>
      <c r="BC4" s="592"/>
      <c r="BD4" s="594" t="s">
        <v>28</v>
      </c>
      <c r="BE4" s="594"/>
      <c r="BF4" s="592" t="s">
        <v>29</v>
      </c>
      <c r="BG4" s="592"/>
      <c r="BH4" s="592"/>
      <c r="BI4" s="592"/>
      <c r="BJ4" s="592"/>
      <c r="BK4" s="592"/>
      <c r="BL4" s="594" t="s">
        <v>30</v>
      </c>
      <c r="BM4" s="592" t="s">
        <v>31</v>
      </c>
      <c r="BN4" s="474" t="s">
        <v>32</v>
      </c>
      <c r="BO4" s="474" t="s">
        <v>33</v>
      </c>
      <c r="BP4" s="474"/>
      <c r="BQ4" s="474"/>
      <c r="BR4" s="474"/>
      <c r="BS4" s="474"/>
      <c r="BT4" s="474"/>
      <c r="BU4" s="474"/>
      <c r="BV4" s="474"/>
      <c r="BW4" s="474"/>
      <c r="BX4" s="474" t="s">
        <v>34</v>
      </c>
      <c r="BY4" s="474"/>
      <c r="BZ4" s="474"/>
      <c r="CA4" s="474"/>
      <c r="CB4" s="474"/>
      <c r="CC4" s="474"/>
      <c r="CD4" s="474"/>
      <c r="CE4" s="474" t="s">
        <v>35</v>
      </c>
      <c r="CF4" s="474"/>
      <c r="CG4" s="474"/>
      <c r="CH4" s="474"/>
      <c r="CI4" s="474"/>
      <c r="CJ4" s="474"/>
      <c r="CK4" s="474" t="s">
        <v>36</v>
      </c>
      <c r="CL4" s="474"/>
      <c r="CM4" s="474"/>
      <c r="CN4" s="474"/>
      <c r="CO4" s="474"/>
      <c r="CP4" s="474"/>
      <c r="CQ4" s="474"/>
      <c r="CR4" s="592" t="s">
        <v>37</v>
      </c>
      <c r="CS4" s="592"/>
      <c r="CT4" s="592"/>
      <c r="CU4" s="592"/>
      <c r="CV4" s="592"/>
      <c r="CW4" s="592"/>
      <c r="CX4" s="474" t="s">
        <v>38</v>
      </c>
      <c r="CY4" s="474"/>
      <c r="CZ4" s="474"/>
      <c r="DA4" s="474"/>
      <c r="DB4" s="310" t="s">
        <v>39</v>
      </c>
      <c r="DC4" s="548" t="s">
        <v>40</v>
      </c>
      <c r="DD4" s="548"/>
      <c r="DE4" s="548"/>
      <c r="DF4" s="548"/>
      <c r="DG4" s="548"/>
      <c r="DH4" s="548"/>
      <c r="DI4" s="548"/>
      <c r="DJ4" s="548"/>
      <c r="DK4" s="548"/>
      <c r="DL4" s="548"/>
      <c r="DM4" s="548"/>
      <c r="DN4" s="548"/>
      <c r="DO4" s="548"/>
      <c r="DP4" s="548"/>
      <c r="DQ4" s="548"/>
      <c r="DR4" s="548"/>
      <c r="DS4" s="548"/>
      <c r="DT4" s="548"/>
      <c r="DU4" s="548"/>
      <c r="DV4" s="548"/>
      <c r="DW4" s="548"/>
      <c r="DX4" s="548"/>
      <c r="DY4" s="548"/>
      <c r="DZ4" s="548"/>
      <c r="EA4" s="548"/>
      <c r="EB4" s="548"/>
      <c r="EC4" s="548"/>
      <c r="ED4" s="548"/>
      <c r="EE4" s="548"/>
      <c r="EF4" s="548"/>
      <c r="EG4" s="548"/>
      <c r="EH4" s="548"/>
      <c r="EI4" s="548"/>
      <c r="EJ4" s="548"/>
      <c r="EK4" s="548"/>
      <c r="EL4" s="548"/>
      <c r="EM4" s="548"/>
      <c r="EN4" s="548"/>
      <c r="EO4" s="548"/>
      <c r="EP4" s="548"/>
      <c r="EQ4" s="548"/>
      <c r="ER4" s="548"/>
      <c r="ES4" s="548"/>
      <c r="ET4" s="548"/>
      <c r="EU4" s="548"/>
      <c r="EV4" s="548"/>
      <c r="EW4" s="548"/>
      <c r="EX4" s="548"/>
      <c r="EY4" s="548"/>
      <c r="EZ4" s="548"/>
      <c r="FA4" s="548"/>
      <c r="FB4" s="548"/>
      <c r="FC4" s="548"/>
      <c r="FD4" s="548"/>
      <c r="FE4" s="548"/>
      <c r="FF4" s="548"/>
      <c r="FG4" s="548"/>
      <c r="FH4" s="548"/>
      <c r="FI4" s="548"/>
      <c r="FJ4" s="548"/>
      <c r="FK4" s="548"/>
      <c r="FL4" s="548"/>
      <c r="FM4" s="548"/>
      <c r="FN4" s="548"/>
      <c r="FO4" s="548"/>
      <c r="FP4" s="548"/>
      <c r="FQ4" s="548"/>
      <c r="FR4" s="548"/>
      <c r="FS4" s="548"/>
      <c r="FT4" s="548"/>
      <c r="FU4" s="548"/>
      <c r="FV4" s="548"/>
      <c r="FW4" s="548"/>
      <c r="FX4" s="548"/>
      <c r="FY4" s="548"/>
      <c r="FZ4" s="548"/>
      <c r="GA4" s="548"/>
      <c r="GB4" s="548"/>
      <c r="GC4" s="548"/>
      <c r="GD4" s="548"/>
      <c r="GE4" s="548"/>
      <c r="GF4" s="548"/>
      <c r="GG4" s="548"/>
      <c r="GH4" s="548"/>
      <c r="GI4" s="548"/>
      <c r="GJ4" s="548"/>
      <c r="GK4" s="548"/>
      <c r="GL4" s="548"/>
      <c r="GM4" s="548"/>
      <c r="GN4" s="548"/>
      <c r="GO4" s="548"/>
      <c r="GP4" s="548"/>
      <c r="GQ4" s="548"/>
      <c r="GR4" s="548"/>
      <c r="GS4" s="548"/>
      <c r="GT4" s="548"/>
      <c r="GU4" s="548"/>
      <c r="GV4" s="548"/>
      <c r="GW4" s="548"/>
      <c r="GX4" s="548"/>
      <c r="GY4" s="548"/>
      <c r="GZ4" s="548"/>
      <c r="HA4" s="548"/>
      <c r="HB4" s="548"/>
      <c r="HC4" s="548"/>
      <c r="HD4" s="548"/>
      <c r="HE4" s="548"/>
      <c r="HF4" s="548"/>
      <c r="HG4" s="548"/>
      <c r="HH4" s="548"/>
      <c r="HI4" s="548"/>
      <c r="HJ4" s="548"/>
      <c r="HK4" s="548"/>
      <c r="HL4" s="548"/>
      <c r="HM4" s="548"/>
      <c r="HN4" s="548"/>
      <c r="HO4" s="548"/>
      <c r="HP4" s="548"/>
      <c r="HQ4" s="548"/>
      <c r="HR4" s="548"/>
      <c r="HS4" s="548"/>
      <c r="HT4" s="548"/>
      <c r="HU4" s="548"/>
      <c r="HV4" s="548"/>
      <c r="HW4" s="548"/>
      <c r="HX4" s="548"/>
      <c r="HY4" s="548"/>
      <c r="HZ4" s="548"/>
      <c r="IA4" s="548"/>
      <c r="IB4" s="548"/>
      <c r="IC4" s="548"/>
      <c r="ID4" s="548"/>
      <c r="IE4" s="548"/>
      <c r="IF4" s="548"/>
      <c r="IG4" s="548"/>
      <c r="IH4" s="548"/>
      <c r="II4" s="548"/>
      <c r="IJ4" s="548"/>
      <c r="IK4" s="548"/>
      <c r="IL4" s="548"/>
      <c r="IM4" s="548"/>
      <c r="IN4" s="548"/>
      <c r="IO4" s="548"/>
      <c r="IP4" s="548"/>
      <c r="IQ4" s="548"/>
      <c r="IR4" s="548"/>
      <c r="IS4" s="548"/>
      <c r="IT4" s="548"/>
      <c r="IU4" s="548"/>
      <c r="IV4" s="548"/>
      <c r="IW4" s="548"/>
      <c r="IX4" s="548"/>
      <c r="IY4" s="548"/>
      <c r="IZ4" s="548"/>
      <c r="JA4" s="548"/>
      <c r="JB4" s="548"/>
      <c r="JC4" s="548"/>
      <c r="JD4" s="548"/>
      <c r="JE4" s="548"/>
      <c r="JF4" s="548"/>
      <c r="JG4" s="548"/>
      <c r="JH4" s="548"/>
      <c r="JI4" s="548"/>
      <c r="JJ4" s="548"/>
      <c r="JK4" s="548"/>
      <c r="JL4" s="548"/>
      <c r="JM4" s="548"/>
      <c r="JN4" s="548"/>
      <c r="JO4" s="548"/>
      <c r="JP4" s="548"/>
      <c r="JQ4" s="548"/>
      <c r="JR4" s="548"/>
      <c r="JS4" s="548"/>
      <c r="JT4" s="548"/>
      <c r="JU4" s="548"/>
      <c r="JV4" s="548"/>
      <c r="JW4" s="548"/>
      <c r="JX4" s="548"/>
      <c r="JY4" s="548"/>
      <c r="JZ4" s="548"/>
      <c r="KA4" s="548"/>
      <c r="KB4" s="548"/>
      <c r="KC4" s="548"/>
      <c r="KD4" s="548"/>
      <c r="KE4" s="548"/>
      <c r="KF4" s="548"/>
      <c r="KG4" s="548"/>
      <c r="KH4" s="548"/>
      <c r="KI4" s="548"/>
      <c r="KJ4" s="548"/>
      <c r="KK4" s="548"/>
      <c r="KL4" s="548"/>
      <c r="KM4" s="548"/>
      <c r="KN4" s="548"/>
      <c r="KO4" s="548"/>
      <c r="KP4" s="548"/>
      <c r="KQ4" s="548"/>
      <c r="KR4" s="548"/>
      <c r="KS4" s="548"/>
      <c r="KT4" s="548"/>
      <c r="KU4" s="548"/>
      <c r="KV4" s="548"/>
      <c r="KW4" s="548"/>
      <c r="KX4" s="548"/>
      <c r="KY4" s="548"/>
      <c r="KZ4" s="548"/>
      <c r="LA4" s="548"/>
      <c r="LB4" s="548"/>
      <c r="LC4" s="548"/>
      <c r="LD4" s="548"/>
      <c r="LE4" s="548"/>
      <c r="LF4" s="548"/>
      <c r="LG4" s="548"/>
      <c r="LH4" s="548"/>
      <c r="LI4" s="548"/>
      <c r="LJ4" s="548"/>
      <c r="LK4" s="548"/>
      <c r="LL4" s="548"/>
      <c r="LM4" s="548"/>
      <c r="LN4" s="548"/>
      <c r="LO4" s="548"/>
      <c r="LP4" s="548"/>
      <c r="LQ4" s="548"/>
      <c r="LR4" s="548"/>
      <c r="LS4" s="548"/>
      <c r="LT4" s="548"/>
      <c r="LU4" s="548"/>
      <c r="LV4" s="548"/>
      <c r="LW4" s="548"/>
      <c r="LX4" s="548"/>
      <c r="LY4" s="548"/>
      <c r="LZ4" s="548"/>
      <c r="MA4" s="548"/>
      <c r="MB4" s="548"/>
      <c r="MC4" s="548"/>
      <c r="MD4" s="548"/>
      <c r="ME4" s="548"/>
      <c r="MF4" s="548"/>
      <c r="MG4" s="548"/>
      <c r="MH4" s="548"/>
      <c r="MI4" s="548"/>
      <c r="MJ4" s="548"/>
      <c r="MK4" s="548"/>
      <c r="ML4" s="548"/>
      <c r="MM4" s="548"/>
      <c r="MN4" s="548"/>
      <c r="MO4" s="548"/>
      <c r="MP4" s="548"/>
      <c r="MQ4" s="548"/>
      <c r="MR4" s="548"/>
      <c r="MS4" s="548"/>
      <c r="MT4" s="548"/>
      <c r="MU4" s="548"/>
      <c r="MV4" s="548"/>
      <c r="MW4" s="548"/>
      <c r="MX4" s="548"/>
      <c r="MY4" s="548"/>
      <c r="MZ4" s="548"/>
      <c r="NA4" s="548"/>
      <c r="NB4" s="548"/>
      <c r="NC4" s="548"/>
      <c r="ND4" s="548"/>
      <c r="NE4" s="548"/>
      <c r="NF4" s="548"/>
      <c r="NG4" s="548"/>
      <c r="NH4" s="548"/>
      <c r="NI4" s="548"/>
      <c r="NJ4" s="548"/>
      <c r="NK4" s="548"/>
      <c r="NL4" s="548"/>
      <c r="NM4" s="548"/>
      <c r="NN4" s="548"/>
      <c r="NO4" s="548"/>
      <c r="NP4" s="548"/>
      <c r="NQ4" s="548"/>
      <c r="NR4" s="548"/>
      <c r="NS4" s="548"/>
      <c r="NT4" s="548"/>
      <c r="NU4" s="548"/>
      <c r="NV4" s="548"/>
      <c r="NW4" s="548"/>
      <c r="NX4" s="548"/>
      <c r="NY4" s="548"/>
      <c r="NZ4" s="548"/>
      <c r="OA4" s="548"/>
      <c r="OB4" s="548"/>
      <c r="OC4" s="548"/>
      <c r="OD4" s="548"/>
      <c r="OE4" s="548"/>
      <c r="OF4" s="548"/>
      <c r="OG4" s="548"/>
      <c r="OH4" s="548"/>
      <c r="OI4" s="548"/>
      <c r="OJ4" s="548"/>
      <c r="OK4" s="548"/>
      <c r="OL4" s="548"/>
      <c r="OM4" s="548"/>
      <c r="ON4" s="548"/>
      <c r="OO4" s="548"/>
      <c r="OP4" s="548"/>
      <c r="OQ4" s="548"/>
      <c r="OR4" s="548"/>
      <c r="OS4" s="548"/>
      <c r="OT4" s="548"/>
      <c r="OU4" s="548"/>
      <c r="OV4" s="548"/>
      <c r="OW4" s="548"/>
      <c r="OX4" s="548"/>
      <c r="OY4" s="548"/>
      <c r="OZ4" s="548"/>
      <c r="PA4" s="548"/>
      <c r="PB4" s="548"/>
      <c r="PC4" s="548"/>
      <c r="PD4" s="548"/>
      <c r="PE4" s="548"/>
      <c r="PF4" s="548"/>
      <c r="PG4" s="548"/>
      <c r="PH4" s="548"/>
      <c r="PI4" s="548"/>
      <c r="PJ4" s="548"/>
      <c r="PK4" s="548"/>
      <c r="PL4" s="548"/>
      <c r="PM4" s="548"/>
      <c r="PN4" s="548"/>
      <c r="PO4" s="548"/>
      <c r="PP4" s="548"/>
      <c r="PQ4" s="548"/>
      <c r="PR4" s="548"/>
      <c r="PS4" s="548"/>
      <c r="PT4" s="548"/>
      <c r="PU4" s="548"/>
      <c r="PV4" s="548"/>
      <c r="PW4" s="548"/>
      <c r="PX4" s="548"/>
      <c r="PY4" s="548"/>
      <c r="PZ4" s="548"/>
      <c r="QA4" s="548"/>
      <c r="QB4" s="548"/>
      <c r="QC4" s="548"/>
      <c r="QD4" s="548"/>
      <c r="QE4" s="548"/>
      <c r="QF4" s="548"/>
      <c r="QG4" s="548"/>
      <c r="QH4" s="548"/>
      <c r="QI4" s="548"/>
      <c r="QJ4" s="548"/>
      <c r="QK4" s="548"/>
      <c r="QL4" s="548"/>
      <c r="QM4" s="548"/>
      <c r="QN4" s="548"/>
      <c r="QO4" s="548"/>
      <c r="QP4" s="548"/>
      <c r="QQ4" s="548"/>
      <c r="QR4" s="548"/>
      <c r="QS4" s="548"/>
      <c r="QT4" s="548"/>
      <c r="QU4" s="548"/>
      <c r="QV4" s="548"/>
      <c r="QW4" s="548"/>
      <c r="QX4" s="548"/>
      <c r="QY4" s="548"/>
      <c r="QZ4" s="548"/>
      <c r="RA4" s="548"/>
      <c r="RB4" s="548"/>
      <c r="RC4" s="548"/>
      <c r="RD4" s="548"/>
      <c r="RE4" s="548"/>
      <c r="RF4" s="548"/>
      <c r="RG4" s="548"/>
      <c r="RH4" s="548"/>
      <c r="RI4" s="548"/>
      <c r="RJ4" s="548"/>
      <c r="RK4" s="548"/>
      <c r="RL4" s="548"/>
      <c r="RM4" s="548"/>
      <c r="RN4" s="548"/>
      <c r="RO4" s="548"/>
      <c r="RP4" s="548"/>
      <c r="RQ4" s="548"/>
      <c r="RR4" s="548"/>
      <c r="RS4" s="548"/>
      <c r="RT4" s="548"/>
      <c r="RU4" s="548"/>
      <c r="RV4" s="548"/>
      <c r="RW4" s="548"/>
      <c r="RX4" s="548"/>
      <c r="RY4" s="548"/>
      <c r="RZ4" s="548"/>
      <c r="SA4" s="548"/>
      <c r="SB4" s="548"/>
      <c r="SC4" s="548"/>
      <c r="SD4" s="548"/>
      <c r="SE4" s="548"/>
      <c r="SF4" s="548"/>
      <c r="SG4" s="548"/>
      <c r="SH4" s="548"/>
      <c r="SI4" s="548"/>
      <c r="SJ4" s="548"/>
      <c r="SK4" s="548"/>
      <c r="SL4" s="548"/>
      <c r="SM4" s="548"/>
      <c r="SN4" s="548"/>
      <c r="SO4" s="548"/>
      <c r="SP4" s="548"/>
      <c r="SQ4" s="548"/>
      <c r="SR4" s="548"/>
      <c r="SS4" s="548"/>
      <c r="ST4" s="548"/>
      <c r="SU4" s="548"/>
      <c r="SV4" s="548"/>
      <c r="SW4" s="548"/>
      <c r="SX4" s="548"/>
      <c r="SY4" s="548"/>
      <c r="SZ4" s="548"/>
      <c r="TA4" s="548"/>
      <c r="TB4" s="548"/>
      <c r="TC4" s="548"/>
      <c r="TD4" s="548"/>
      <c r="TE4" s="548"/>
      <c r="TF4" s="548"/>
      <c r="TG4" s="548"/>
      <c r="TH4" s="548"/>
      <c r="TI4" s="548"/>
      <c r="TJ4" s="548"/>
      <c r="TK4" s="548"/>
      <c r="TL4" s="548"/>
      <c r="TM4" s="548"/>
      <c r="TN4" s="548"/>
      <c r="TO4" s="548"/>
      <c r="TP4" s="548"/>
      <c r="TQ4" s="548"/>
      <c r="TR4" s="548"/>
      <c r="TS4" s="548"/>
      <c r="TT4" s="548"/>
      <c r="TU4" s="548"/>
      <c r="TV4" s="548"/>
      <c r="TW4" s="548"/>
      <c r="TX4" s="548"/>
      <c r="TY4" s="548"/>
      <c r="TZ4" s="548"/>
      <c r="UA4" s="548"/>
      <c r="UB4" s="548"/>
      <c r="UC4" s="548"/>
      <c r="UD4" s="548"/>
      <c r="UE4" s="548"/>
      <c r="UF4" s="548"/>
      <c r="UG4" s="548"/>
      <c r="UH4" s="548"/>
      <c r="UI4" s="548"/>
      <c r="UJ4" s="548"/>
      <c r="UK4" s="548"/>
      <c r="UL4" s="548"/>
      <c r="UM4" s="548"/>
      <c r="UN4" s="548"/>
      <c r="UO4" s="548"/>
      <c r="UP4" s="548"/>
      <c r="UQ4" s="548"/>
      <c r="UR4" s="548"/>
      <c r="US4" s="548"/>
      <c r="UT4" s="548"/>
      <c r="UU4" s="548"/>
      <c r="UV4" s="548"/>
      <c r="UW4" s="548"/>
      <c r="UX4" s="548"/>
      <c r="UY4" s="548"/>
      <c r="UZ4" s="548"/>
      <c r="VA4" s="548"/>
      <c r="VB4" s="548"/>
      <c r="VC4" s="548"/>
      <c r="VD4" s="548"/>
      <c r="VE4" s="548"/>
      <c r="VF4" s="548"/>
      <c r="VG4" s="548"/>
      <c r="VH4" s="548"/>
      <c r="VI4" s="548"/>
      <c r="VJ4" s="548"/>
      <c r="VK4" s="548"/>
      <c r="VL4" s="548"/>
      <c r="VM4" s="548"/>
      <c r="VN4" s="548"/>
      <c r="VO4" s="548"/>
      <c r="VP4" s="548"/>
      <c r="VQ4" s="548"/>
      <c r="VR4" s="548"/>
      <c r="VS4" s="548"/>
      <c r="VT4" s="548"/>
      <c r="VU4" s="548"/>
      <c r="VV4" s="548"/>
      <c r="VW4" s="548"/>
      <c r="VX4" s="548"/>
      <c r="VY4" s="548"/>
      <c r="VZ4" s="548"/>
      <c r="WA4" s="548"/>
      <c r="WB4" s="548"/>
      <c r="WC4" s="548"/>
      <c r="WD4" s="548"/>
      <c r="WE4" s="548"/>
      <c r="WF4" s="548"/>
      <c r="WG4" s="548"/>
      <c r="WH4" s="548"/>
      <c r="WI4" s="548"/>
      <c r="WJ4" s="548"/>
      <c r="WK4" s="548"/>
      <c r="WL4" s="548"/>
      <c r="WM4" s="548"/>
      <c r="WN4" s="548"/>
      <c r="WO4" s="548"/>
      <c r="WP4" s="548"/>
      <c r="WQ4" s="548"/>
      <c r="WR4" s="548"/>
      <c r="WS4" s="548"/>
      <c r="WT4" s="548"/>
      <c r="WU4" s="548"/>
      <c r="WV4" s="548"/>
      <c r="WW4" s="548"/>
      <c r="WX4" s="548"/>
      <c r="WY4" s="548"/>
      <c r="WZ4" s="548"/>
      <c r="XA4" s="548"/>
      <c r="XB4" s="548"/>
      <c r="XC4" s="548"/>
      <c r="XD4" s="548"/>
      <c r="XE4" s="548"/>
      <c r="XF4" s="548"/>
      <c r="XG4" s="548"/>
      <c r="XH4" s="548"/>
      <c r="XI4" s="548"/>
      <c r="XJ4" s="548"/>
      <c r="XK4" s="548"/>
      <c r="XL4" s="548"/>
      <c r="XM4" s="548"/>
      <c r="XN4" s="548"/>
      <c r="XO4" s="548"/>
      <c r="XP4" s="548"/>
      <c r="XQ4" s="548"/>
      <c r="XR4" s="548"/>
      <c r="XS4" s="548"/>
      <c r="XT4" s="548"/>
      <c r="XU4" s="548"/>
      <c r="XV4" s="548"/>
      <c r="XW4" s="548"/>
      <c r="XX4" s="548"/>
      <c r="XY4" s="548"/>
      <c r="XZ4" s="548"/>
      <c r="YA4" s="548"/>
      <c r="YB4" s="548"/>
      <c r="YC4" s="548"/>
      <c r="YD4" s="548"/>
      <c r="YE4" s="548"/>
      <c r="YF4" s="599" t="s">
        <v>41</v>
      </c>
    </row>
    <row r="5" spans="1:666" s="6" customFormat="1" ht="15" customHeight="1" x14ac:dyDescent="0.25">
      <c r="A5" s="503"/>
      <c r="B5" s="464"/>
      <c r="C5" s="464"/>
      <c r="D5" s="464"/>
      <c r="E5" s="463" t="s">
        <v>42</v>
      </c>
      <c r="F5" s="463" t="s">
        <v>43</v>
      </c>
      <c r="G5" s="463" t="s">
        <v>44</v>
      </c>
      <c r="H5" s="463" t="s">
        <v>45</v>
      </c>
      <c r="I5" s="463" t="s">
        <v>46</v>
      </c>
      <c r="J5" s="463" t="s">
        <v>47</v>
      </c>
      <c r="K5" s="504" t="s">
        <v>48</v>
      </c>
      <c r="L5" s="463" t="s">
        <v>49</v>
      </c>
      <c r="M5" s="505" t="s">
        <v>48</v>
      </c>
      <c r="N5" s="463" t="s">
        <v>50</v>
      </c>
      <c r="O5" s="463" t="s">
        <v>51</v>
      </c>
      <c r="P5" s="463" t="s">
        <v>52</v>
      </c>
      <c r="Q5" s="555" t="s">
        <v>53</v>
      </c>
      <c r="R5" s="555" t="s">
        <v>53</v>
      </c>
      <c r="S5" s="556" t="s">
        <v>54</v>
      </c>
      <c r="T5" s="596" t="s">
        <v>55</v>
      </c>
      <c r="U5" s="556" t="s">
        <v>56</v>
      </c>
      <c r="V5" s="556" t="s">
        <v>57</v>
      </c>
      <c r="W5" s="556" t="s">
        <v>58</v>
      </c>
      <c r="X5" s="593"/>
      <c r="Y5" s="595" t="s">
        <v>59</v>
      </c>
      <c r="Z5" s="595" t="s">
        <v>60</v>
      </c>
      <c r="AA5" s="595" t="s">
        <v>61</v>
      </c>
      <c r="AB5" s="595" t="s">
        <v>62</v>
      </c>
      <c r="AC5" s="555"/>
      <c r="AD5" s="555"/>
      <c r="AE5" s="555"/>
      <c r="AF5" s="555"/>
      <c r="AG5" s="555"/>
      <c r="AH5" s="555"/>
      <c r="AI5" s="555"/>
      <c r="AJ5" s="555"/>
      <c r="AK5" s="555"/>
      <c r="AL5" s="555"/>
      <c r="AM5" s="555"/>
      <c r="AN5" s="555"/>
      <c r="AO5" s="555"/>
      <c r="AP5" s="555"/>
      <c r="AQ5" s="555"/>
      <c r="AR5" s="597"/>
      <c r="AS5" s="597"/>
      <c r="AT5" s="463" t="s">
        <v>63</v>
      </c>
      <c r="AU5" s="463"/>
      <c r="AV5" s="463" t="s">
        <v>64</v>
      </c>
      <c r="AW5" s="463"/>
      <c r="AX5" s="556" t="s">
        <v>65</v>
      </c>
      <c r="AY5" s="556" t="s">
        <v>66</v>
      </c>
      <c r="AZ5" s="556" t="s">
        <v>67</v>
      </c>
      <c r="BA5" s="556" t="s">
        <v>65</v>
      </c>
      <c r="BB5" s="556" t="s">
        <v>66</v>
      </c>
      <c r="BC5" s="556" t="s">
        <v>67</v>
      </c>
      <c r="BD5" s="505" t="s">
        <v>68</v>
      </c>
      <c r="BE5" s="505" t="s">
        <v>69</v>
      </c>
      <c r="BF5" s="556" t="s">
        <v>70</v>
      </c>
      <c r="BG5" s="556"/>
      <c r="BH5" s="556"/>
      <c r="BI5" s="556" t="s">
        <v>71</v>
      </c>
      <c r="BJ5" s="556" t="s">
        <v>72</v>
      </c>
      <c r="BK5" s="556" t="s">
        <v>73</v>
      </c>
      <c r="BL5" s="597"/>
      <c r="BM5" s="555"/>
      <c r="BN5" s="464"/>
      <c r="BO5" s="464"/>
      <c r="BP5" s="464"/>
      <c r="BQ5" s="464"/>
      <c r="BR5" s="464"/>
      <c r="BS5" s="464"/>
      <c r="BT5" s="464"/>
      <c r="BU5" s="464"/>
      <c r="BV5" s="464"/>
      <c r="BW5" s="464"/>
      <c r="BX5" s="464"/>
      <c r="BY5" s="464"/>
      <c r="BZ5" s="464"/>
      <c r="CA5" s="464"/>
      <c r="CB5" s="464"/>
      <c r="CC5" s="464"/>
      <c r="CD5" s="464"/>
      <c r="CE5" s="506" t="s">
        <v>74</v>
      </c>
      <c r="CF5" s="506" t="s">
        <v>75</v>
      </c>
      <c r="CG5" s="506" t="s">
        <v>76</v>
      </c>
      <c r="CH5" s="506" t="s">
        <v>77</v>
      </c>
      <c r="CI5" s="506" t="s">
        <v>78</v>
      </c>
      <c r="CJ5" s="506" t="s">
        <v>79</v>
      </c>
      <c r="CK5" s="556" t="s">
        <v>80</v>
      </c>
      <c r="CL5" s="556" t="s">
        <v>81</v>
      </c>
      <c r="CM5" s="556" t="s">
        <v>82</v>
      </c>
      <c r="CN5" s="556" t="s">
        <v>83</v>
      </c>
      <c r="CO5" s="556" t="s">
        <v>84</v>
      </c>
      <c r="CP5" s="556" t="s">
        <v>85</v>
      </c>
      <c r="CQ5" s="463" t="s">
        <v>86</v>
      </c>
      <c r="CR5" s="555"/>
      <c r="CS5" s="555"/>
      <c r="CT5" s="555"/>
      <c r="CU5" s="555"/>
      <c r="CV5" s="555"/>
      <c r="CW5" s="555"/>
      <c r="CX5" s="478" t="s">
        <v>87</v>
      </c>
      <c r="CY5" s="478"/>
      <c r="CZ5" s="595" t="s">
        <v>88</v>
      </c>
      <c r="DA5" s="595"/>
      <c r="DB5" s="556" t="s">
        <v>53</v>
      </c>
      <c r="DC5" s="552" t="s">
        <v>89</v>
      </c>
      <c r="DD5" s="553" t="s">
        <v>90</v>
      </c>
      <c r="DE5" s="553"/>
      <c r="DF5" s="554" t="s">
        <v>91</v>
      </c>
      <c r="DG5" s="554"/>
      <c r="DH5" s="554"/>
      <c r="DI5" s="554"/>
      <c r="DJ5" s="554"/>
      <c r="DK5" s="554"/>
      <c r="DL5" s="554"/>
      <c r="DM5" s="554"/>
      <c r="DN5" s="555" t="s">
        <v>92</v>
      </c>
      <c r="DO5" s="555"/>
      <c r="DP5" s="555"/>
      <c r="DQ5" s="555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555"/>
      <c r="EC5" s="555"/>
      <c r="ED5" s="555"/>
      <c r="EE5" s="555"/>
      <c r="EF5" s="555"/>
      <c r="EG5" s="555"/>
      <c r="EH5" s="555"/>
      <c r="EI5" s="555"/>
      <c r="EJ5" s="555"/>
      <c r="EK5" s="555"/>
      <c r="EL5" s="555"/>
      <c r="EM5" s="555"/>
      <c r="EN5" s="555"/>
      <c r="EO5" s="555"/>
      <c r="EP5" s="555"/>
      <c r="EQ5" s="555"/>
      <c r="ER5" s="555"/>
      <c r="ES5" s="555"/>
      <c r="ET5" s="555"/>
      <c r="EU5" s="555"/>
      <c r="EV5" s="555"/>
      <c r="EW5" s="555"/>
      <c r="EX5" s="555"/>
      <c r="EY5" s="555"/>
      <c r="EZ5" s="555"/>
      <c r="FA5" s="555"/>
      <c r="FB5" s="555"/>
      <c r="FC5" s="555"/>
      <c r="FD5" s="555"/>
      <c r="FE5" s="555"/>
      <c r="FF5" s="555"/>
      <c r="FG5" s="555"/>
      <c r="FH5" s="555"/>
      <c r="FI5" s="555"/>
      <c r="FJ5" s="555"/>
      <c r="FK5" s="555"/>
      <c r="FL5" s="555"/>
      <c r="FM5" s="555"/>
      <c r="FN5" s="555"/>
      <c r="FO5" s="555"/>
      <c r="FP5" s="555"/>
      <c r="FQ5" s="555"/>
      <c r="FR5" s="555"/>
      <c r="FS5" s="555"/>
      <c r="FT5" s="555"/>
      <c r="FU5" s="555"/>
      <c r="FV5" s="555"/>
      <c r="FW5" s="555"/>
      <c r="FX5" s="555"/>
      <c r="FY5" s="555"/>
      <c r="FZ5" s="555"/>
      <c r="GA5" s="555"/>
      <c r="GB5" s="555"/>
      <c r="GC5" s="555"/>
      <c r="GD5" s="555"/>
      <c r="GE5" s="555"/>
      <c r="GF5" s="555"/>
      <c r="GG5" s="555"/>
      <c r="GH5" s="555"/>
      <c r="GI5" s="555"/>
      <c r="GJ5" s="555"/>
      <c r="GK5" s="555"/>
      <c r="GL5" s="555"/>
      <c r="GM5" s="555"/>
      <c r="GN5" s="555"/>
      <c r="GO5" s="555"/>
      <c r="GP5" s="555"/>
      <c r="GQ5" s="555"/>
      <c r="GR5" s="555"/>
      <c r="GS5" s="555"/>
      <c r="GT5" s="555"/>
      <c r="GU5" s="555"/>
      <c r="GV5" s="555"/>
      <c r="GW5" s="555"/>
      <c r="GX5" s="555"/>
      <c r="GY5" s="555"/>
      <c r="GZ5" s="555"/>
      <c r="HA5" s="555"/>
      <c r="HB5" s="555"/>
      <c r="HC5" s="555"/>
      <c r="HD5" s="555"/>
      <c r="HE5" s="555"/>
      <c r="HF5" s="555"/>
      <c r="HG5" s="555"/>
      <c r="HH5" s="555"/>
      <c r="HI5" s="555"/>
      <c r="HJ5" s="555"/>
      <c r="HK5" s="555"/>
      <c r="HL5" s="555"/>
      <c r="HM5" s="555"/>
      <c r="HN5" s="555"/>
      <c r="HO5" s="555"/>
      <c r="HP5" s="555"/>
      <c r="HQ5" s="555"/>
      <c r="HR5" s="555"/>
      <c r="HS5" s="555"/>
      <c r="HT5" s="555"/>
      <c r="HU5" s="555"/>
      <c r="HV5" s="555"/>
      <c r="HW5" s="555"/>
      <c r="HX5" s="555"/>
      <c r="HY5" s="555"/>
      <c r="HZ5" s="555"/>
      <c r="IA5" s="555"/>
      <c r="IB5" s="555"/>
      <c r="IC5" s="555"/>
      <c r="ID5" s="555"/>
      <c r="IE5" s="555"/>
      <c r="IF5" s="555"/>
      <c r="IG5" s="555"/>
      <c r="IH5" s="555"/>
      <c r="II5" s="555"/>
      <c r="IJ5" s="555"/>
      <c r="IK5" s="555"/>
      <c r="IL5" s="555"/>
      <c r="IM5" s="555"/>
      <c r="IN5" s="555"/>
      <c r="IO5" s="555"/>
      <c r="IP5" s="555"/>
      <c r="IQ5" s="555"/>
      <c r="IR5" s="555"/>
      <c r="IS5" s="555"/>
      <c r="IT5" s="555"/>
      <c r="IU5" s="555"/>
      <c r="IV5" s="555"/>
      <c r="IW5" s="555"/>
      <c r="IX5" s="555"/>
      <c r="IY5" s="555"/>
      <c r="IZ5" s="555"/>
      <c r="JA5" s="555"/>
      <c r="JB5" s="555"/>
      <c r="JC5" s="555"/>
      <c r="JD5" s="555"/>
      <c r="JE5" s="555"/>
      <c r="JF5" s="555"/>
      <c r="JG5" s="555"/>
      <c r="JH5" s="555"/>
      <c r="JI5" s="555"/>
      <c r="JJ5" s="555"/>
      <c r="JK5" s="555"/>
      <c r="JL5" s="555"/>
      <c r="JM5" s="555"/>
      <c r="JN5" s="555"/>
      <c r="JO5" s="555"/>
      <c r="JP5" s="555"/>
      <c r="JQ5" s="555"/>
      <c r="JR5" s="555"/>
      <c r="JS5" s="555"/>
      <c r="JT5" s="555"/>
      <c r="JU5" s="555"/>
      <c r="JV5" s="555"/>
      <c r="JW5" s="555"/>
      <c r="JX5" s="555"/>
      <c r="JY5" s="555"/>
      <c r="JZ5" s="555"/>
      <c r="KA5" s="555"/>
      <c r="KB5" s="555"/>
      <c r="KC5" s="555"/>
      <c r="KD5" s="555"/>
      <c r="KE5" s="555"/>
      <c r="KF5" s="555"/>
      <c r="KG5" s="555"/>
      <c r="KH5" s="555"/>
      <c r="KI5" s="555"/>
      <c r="KJ5" s="555"/>
      <c r="KK5" s="555"/>
      <c r="KL5" s="555"/>
      <c r="KM5" s="555"/>
      <c r="KN5" s="555"/>
      <c r="KO5" s="555"/>
      <c r="KP5" s="555"/>
      <c r="KQ5" s="555"/>
      <c r="KR5" s="555"/>
      <c r="KS5" s="555"/>
      <c r="KT5" s="555"/>
      <c r="KU5" s="555"/>
      <c r="KV5" s="555"/>
      <c r="KW5" s="555"/>
      <c r="KX5" s="555"/>
      <c r="KY5" s="555"/>
      <c r="KZ5" s="555"/>
      <c r="LA5" s="555"/>
      <c r="LB5" s="555"/>
      <c r="LC5" s="555"/>
      <c r="LD5" s="555"/>
      <c r="LE5" s="555"/>
      <c r="LF5" s="555"/>
      <c r="LG5" s="555"/>
      <c r="LH5" s="555"/>
      <c r="LI5" s="555"/>
      <c r="LJ5" s="555"/>
      <c r="LK5" s="555"/>
      <c r="LL5" s="555"/>
      <c r="LM5" s="555"/>
      <c r="LN5" s="555"/>
      <c r="LO5" s="555"/>
      <c r="LP5" s="555"/>
      <c r="LQ5" s="555"/>
      <c r="LR5" s="555"/>
      <c r="LS5" s="555"/>
      <c r="LT5" s="555"/>
      <c r="LU5" s="555"/>
      <c r="LV5" s="555"/>
      <c r="LW5" s="555"/>
      <c r="LX5" s="555"/>
      <c r="LY5" s="555"/>
      <c r="LZ5" s="555"/>
      <c r="MA5" s="555"/>
      <c r="MB5" s="555"/>
      <c r="MC5" s="555"/>
      <c r="MD5" s="555"/>
      <c r="ME5" s="555"/>
      <c r="MF5" s="555"/>
      <c r="MG5" s="555"/>
      <c r="MH5" s="555"/>
      <c r="MI5" s="555"/>
      <c r="MJ5" s="555"/>
      <c r="MK5" s="555"/>
      <c r="ML5" s="555"/>
      <c r="MM5" s="555"/>
      <c r="MN5" s="555"/>
      <c r="MO5" s="555"/>
      <c r="MP5" s="555"/>
      <c r="MQ5" s="555"/>
      <c r="MR5" s="555"/>
      <c r="MS5" s="555"/>
      <c r="MT5" s="555"/>
      <c r="MU5" s="555"/>
      <c r="MV5" s="555"/>
      <c r="MW5" s="555"/>
      <c r="MX5" s="555"/>
      <c r="MY5" s="555"/>
      <c r="MZ5" s="555"/>
      <c r="NA5" s="555"/>
      <c r="NB5" s="555"/>
      <c r="NC5" s="555"/>
      <c r="ND5" s="555"/>
      <c r="NE5" s="555"/>
      <c r="NF5" s="555"/>
      <c r="NG5" s="555"/>
      <c r="NH5" s="555"/>
      <c r="NI5" s="555"/>
      <c r="NJ5" s="555"/>
      <c r="NK5" s="555"/>
      <c r="NL5" s="555"/>
      <c r="NM5" s="555"/>
      <c r="NN5" s="555"/>
      <c r="NO5" s="555"/>
      <c r="NP5" s="555"/>
      <c r="NQ5" s="555"/>
      <c r="NR5" s="555"/>
      <c r="NS5" s="555"/>
      <c r="NT5" s="555"/>
      <c r="NU5" s="555"/>
      <c r="NV5" s="555"/>
      <c r="NW5" s="555"/>
      <c r="NX5" s="555"/>
      <c r="NY5" s="555"/>
      <c r="NZ5" s="555"/>
      <c r="OA5" s="555"/>
      <c r="OB5" s="555"/>
      <c r="OC5" s="555"/>
      <c r="OD5" s="555"/>
      <c r="OE5" s="555"/>
      <c r="OF5" s="555"/>
      <c r="OG5" s="555"/>
      <c r="OH5" s="555"/>
      <c r="OI5" s="555"/>
      <c r="OJ5" s="555"/>
      <c r="OK5" s="555"/>
      <c r="OL5" s="555"/>
      <c r="OM5" s="555"/>
      <c r="ON5" s="555"/>
      <c r="OO5" s="555"/>
      <c r="OP5" s="555"/>
      <c r="OQ5" s="555"/>
      <c r="OR5" s="555"/>
      <c r="OS5" s="555"/>
      <c r="OT5" s="555"/>
      <c r="OU5" s="555"/>
      <c r="OV5" s="555"/>
      <c r="OW5" s="555"/>
      <c r="OX5" s="555"/>
      <c r="OY5" s="555"/>
      <c r="OZ5" s="555"/>
      <c r="PA5" s="555"/>
      <c r="PB5" s="555"/>
      <c r="PC5" s="555"/>
      <c r="PD5" s="555"/>
      <c r="PE5" s="555"/>
      <c r="PF5" s="555"/>
      <c r="PG5" s="555"/>
      <c r="PH5" s="555"/>
      <c r="PI5" s="555"/>
      <c r="PJ5" s="555"/>
      <c r="PK5" s="555"/>
      <c r="PL5" s="555"/>
      <c r="PM5" s="555"/>
      <c r="PN5" s="555"/>
      <c r="PO5" s="555"/>
      <c r="PP5" s="555"/>
      <c r="PQ5" s="555"/>
      <c r="PR5" s="555"/>
      <c r="PS5" s="555"/>
      <c r="PT5" s="555"/>
      <c r="PU5" s="555"/>
      <c r="PV5" s="555"/>
      <c r="PW5" s="555"/>
      <c r="PX5" s="555"/>
      <c r="PY5" s="555"/>
      <c r="PZ5" s="555"/>
      <c r="QA5" s="555"/>
      <c r="QB5" s="555"/>
      <c r="QC5" s="555"/>
      <c r="QD5" s="555"/>
      <c r="QE5" s="555"/>
      <c r="QF5" s="555"/>
      <c r="QG5" s="555"/>
      <c r="QH5" s="555"/>
      <c r="QI5" s="555"/>
      <c r="QJ5" s="555"/>
      <c r="QK5" s="555"/>
      <c r="QL5" s="555"/>
      <c r="QM5" s="555"/>
      <c r="QN5" s="555"/>
      <c r="QO5" s="555"/>
      <c r="QP5" s="555"/>
      <c r="QQ5" s="555"/>
      <c r="QR5" s="555"/>
      <c r="QS5" s="555"/>
      <c r="QT5" s="555"/>
      <c r="QU5" s="555"/>
      <c r="QV5" s="555"/>
      <c r="QW5" s="555" t="s">
        <v>93</v>
      </c>
      <c r="QX5" s="555"/>
      <c r="QY5" s="555"/>
      <c r="QZ5" s="555"/>
      <c r="RA5" s="555"/>
      <c r="RB5" s="555"/>
      <c r="RC5" s="555"/>
      <c r="RD5" s="555"/>
      <c r="RE5" s="555"/>
      <c r="RF5" s="555"/>
      <c r="RG5" s="555"/>
      <c r="RH5" s="555"/>
      <c r="RI5" s="555"/>
      <c r="RJ5" s="555"/>
      <c r="RK5" s="555"/>
      <c r="RL5" s="555"/>
      <c r="RM5" s="555"/>
      <c r="RN5" s="555"/>
      <c r="RO5" s="555"/>
      <c r="RP5" s="555"/>
      <c r="RQ5" s="555"/>
      <c r="RR5" s="555"/>
      <c r="RS5" s="555"/>
      <c r="RT5" s="555"/>
      <c r="RU5" s="555"/>
      <c r="RV5" s="555"/>
      <c r="RW5" s="555"/>
      <c r="RX5" s="555"/>
      <c r="RY5" s="555"/>
      <c r="RZ5" s="555"/>
      <c r="SA5" s="555"/>
      <c r="SB5" s="555"/>
      <c r="SC5" s="555"/>
      <c r="SD5" s="555"/>
      <c r="SE5" s="555"/>
      <c r="SF5" s="555"/>
      <c r="SG5" s="555"/>
      <c r="SH5" s="555"/>
      <c r="SI5" s="555"/>
      <c r="SJ5" s="555"/>
      <c r="SK5" s="555"/>
      <c r="SL5" s="555"/>
      <c r="SM5" s="555"/>
      <c r="SN5" s="555"/>
      <c r="SO5" s="555"/>
      <c r="SP5" s="555"/>
      <c r="SQ5" s="555"/>
      <c r="SR5" s="555"/>
      <c r="SS5" s="555"/>
      <c r="ST5" s="555"/>
      <c r="SU5" s="555"/>
      <c r="SV5" s="555"/>
      <c r="SW5" s="555"/>
      <c r="SX5" s="555"/>
      <c r="SY5" s="555"/>
      <c r="SZ5" s="555"/>
      <c r="TA5" s="555"/>
      <c r="TB5" s="555"/>
      <c r="TC5" s="555"/>
      <c r="TD5" s="555"/>
      <c r="TE5" s="555"/>
      <c r="TF5" s="555"/>
      <c r="TG5" s="555"/>
      <c r="TH5" s="555"/>
      <c r="TI5" s="555"/>
      <c r="TJ5" s="555"/>
      <c r="TK5" s="555"/>
      <c r="TL5" s="555"/>
      <c r="TM5" s="555"/>
      <c r="TN5" s="555"/>
      <c r="TO5" s="555"/>
      <c r="TP5" s="555"/>
      <c r="TQ5" s="555"/>
      <c r="TR5" s="555"/>
      <c r="TS5" s="555"/>
      <c r="TT5" s="555"/>
      <c r="TU5" s="555"/>
      <c r="TV5" s="555"/>
      <c r="TW5" s="555"/>
      <c r="TX5" s="555"/>
      <c r="TY5" s="555"/>
      <c r="TZ5" s="555"/>
      <c r="UA5" s="555"/>
      <c r="UB5" s="555"/>
      <c r="UC5" s="555"/>
      <c r="UD5" s="555"/>
      <c r="UE5" s="555"/>
      <c r="UF5" s="555"/>
      <c r="UG5" s="555"/>
      <c r="UH5" s="555"/>
      <c r="UI5" s="555"/>
      <c r="UJ5" s="555"/>
      <c r="UK5" s="555"/>
      <c r="UL5" s="555"/>
      <c r="UM5" s="555"/>
      <c r="UN5" s="555"/>
      <c r="UO5" s="555"/>
      <c r="UP5" s="555"/>
      <c r="UQ5" s="555"/>
      <c r="UR5" s="555"/>
      <c r="US5" s="555"/>
      <c r="UT5" s="555"/>
      <c r="UU5" s="555"/>
      <c r="UV5" s="555"/>
      <c r="UW5" s="555"/>
      <c r="UX5" s="555"/>
      <c r="UY5" s="555"/>
      <c r="UZ5" s="555"/>
      <c r="VA5" s="555"/>
      <c r="VB5" s="555"/>
      <c r="VC5" s="555"/>
      <c r="VD5" s="555"/>
      <c r="VE5" s="555"/>
      <c r="VF5" s="555"/>
      <c r="VG5" s="555"/>
      <c r="VH5" s="555"/>
      <c r="VI5" s="555"/>
      <c r="VJ5" s="555"/>
      <c r="VK5" s="555"/>
      <c r="VL5" s="555"/>
      <c r="VM5" s="555"/>
      <c r="VN5" s="555"/>
      <c r="VO5" s="555"/>
      <c r="VP5" s="555"/>
      <c r="VQ5" s="555"/>
      <c r="VR5" s="555"/>
      <c r="VS5" s="555"/>
      <c r="VT5" s="555"/>
      <c r="VU5" s="555"/>
      <c r="VV5" s="555"/>
      <c r="VW5" s="555"/>
      <c r="VX5" s="555"/>
      <c r="VY5" s="555"/>
      <c r="VZ5" s="555"/>
      <c r="WA5" s="555"/>
      <c r="WB5" s="555"/>
      <c r="WC5" s="555"/>
      <c r="WD5" s="555"/>
      <c r="WE5" s="555"/>
      <c r="WF5" s="555"/>
      <c r="WG5" s="555"/>
      <c r="WH5" s="555"/>
      <c r="WI5" s="555"/>
      <c r="WJ5" s="555"/>
      <c r="WK5" s="555"/>
      <c r="WL5" s="555"/>
      <c r="WM5" s="555"/>
      <c r="WN5" s="555"/>
      <c r="WO5" s="555"/>
      <c r="WP5" s="555"/>
      <c r="WQ5" s="555"/>
      <c r="WR5" s="555"/>
      <c r="WS5" s="555"/>
      <c r="WT5" s="555"/>
      <c r="WU5" s="555"/>
      <c r="WV5" s="555"/>
      <c r="WW5" s="555"/>
      <c r="WX5" s="555"/>
      <c r="WY5" s="555"/>
      <c r="WZ5" s="555"/>
      <c r="XA5" s="555"/>
      <c r="XB5" s="555"/>
      <c r="XC5" s="555"/>
      <c r="XD5" s="555"/>
      <c r="XE5" s="555"/>
      <c r="XF5" s="555"/>
      <c r="XG5" s="555"/>
      <c r="XH5" s="555"/>
      <c r="XI5" s="555"/>
      <c r="XJ5" s="555"/>
      <c r="XK5" s="555" t="s">
        <v>94</v>
      </c>
      <c r="XL5" s="555"/>
      <c r="XM5" s="555"/>
      <c r="XN5" s="555"/>
      <c r="XO5" s="555"/>
      <c r="XP5" s="555"/>
      <c r="XQ5" s="555" t="s">
        <v>147</v>
      </c>
      <c r="XR5" s="555"/>
      <c r="XS5" s="555"/>
      <c r="XT5" s="555"/>
      <c r="XU5" s="555"/>
      <c r="XV5" s="555"/>
      <c r="XW5" s="555"/>
      <c r="XX5" s="555"/>
      <c r="XY5" s="555"/>
      <c r="XZ5" s="555"/>
      <c r="YA5" s="555"/>
      <c r="YB5" s="555"/>
      <c r="YC5" s="555"/>
      <c r="YD5" s="555"/>
      <c r="YE5" s="555"/>
      <c r="YF5" s="600"/>
    </row>
    <row r="6" spans="1:666" s="6" customFormat="1" ht="57" customHeight="1" x14ac:dyDescent="0.25">
      <c r="A6" s="503"/>
      <c r="B6" s="464"/>
      <c r="C6" s="464"/>
      <c r="D6" s="464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555"/>
      <c r="R6" s="555"/>
      <c r="S6" s="556"/>
      <c r="T6" s="596"/>
      <c r="U6" s="556"/>
      <c r="V6" s="556"/>
      <c r="W6" s="556"/>
      <c r="X6" s="593"/>
      <c r="Y6" s="595"/>
      <c r="Z6" s="595"/>
      <c r="AA6" s="595"/>
      <c r="AB6" s="595"/>
      <c r="AC6" s="555"/>
      <c r="AD6" s="312" t="s">
        <v>96</v>
      </c>
      <c r="AE6" s="312" t="s">
        <v>75</v>
      </c>
      <c r="AF6" s="312" t="s">
        <v>76</v>
      </c>
      <c r="AG6" s="312" t="s">
        <v>77</v>
      </c>
      <c r="AH6" s="312" t="s">
        <v>78</v>
      </c>
      <c r="AI6" s="556" t="s">
        <v>79</v>
      </c>
      <c r="AJ6" s="556"/>
      <c r="AK6" s="312" t="s">
        <v>96</v>
      </c>
      <c r="AL6" s="312" t="s">
        <v>75</v>
      </c>
      <c r="AM6" s="312" t="s">
        <v>76</v>
      </c>
      <c r="AN6" s="312" t="s">
        <v>77</v>
      </c>
      <c r="AO6" s="312" t="s">
        <v>78</v>
      </c>
      <c r="AP6" s="312" t="s">
        <v>79</v>
      </c>
      <c r="AQ6" s="555"/>
      <c r="AR6" s="305" t="s">
        <v>97</v>
      </c>
      <c r="AS6" s="305" t="s">
        <v>98</v>
      </c>
      <c r="AT6" s="463"/>
      <c r="AU6" s="463"/>
      <c r="AV6" s="463"/>
      <c r="AW6" s="463"/>
      <c r="AX6" s="556"/>
      <c r="AY6" s="556"/>
      <c r="AZ6" s="556"/>
      <c r="BA6" s="556"/>
      <c r="BB6" s="556"/>
      <c r="BC6" s="556"/>
      <c r="BD6" s="505"/>
      <c r="BE6" s="505"/>
      <c r="BF6" s="556"/>
      <c r="BG6" s="556"/>
      <c r="BH6" s="556"/>
      <c r="BI6" s="556"/>
      <c r="BJ6" s="556"/>
      <c r="BK6" s="556"/>
      <c r="BL6" s="597"/>
      <c r="BM6" s="555"/>
      <c r="BN6" s="464"/>
      <c r="BO6" s="506" t="s">
        <v>99</v>
      </c>
      <c r="BP6" s="506" t="s">
        <v>100</v>
      </c>
      <c r="BQ6" s="598" t="s">
        <v>101</v>
      </c>
      <c r="BR6" s="506" t="s">
        <v>102</v>
      </c>
      <c r="BS6" s="506"/>
      <c r="BT6" s="506" t="s">
        <v>103</v>
      </c>
      <c r="BU6" s="506"/>
      <c r="BV6" s="506"/>
      <c r="BW6" s="506"/>
      <c r="BX6" s="506" t="s">
        <v>104</v>
      </c>
      <c r="BY6" s="506" t="s">
        <v>105</v>
      </c>
      <c r="BZ6" s="506"/>
      <c r="CA6" s="506"/>
      <c r="CB6" s="506"/>
      <c r="CC6" s="506"/>
      <c r="CD6" s="506"/>
      <c r="CE6" s="506"/>
      <c r="CF6" s="506"/>
      <c r="CG6" s="506"/>
      <c r="CH6" s="506"/>
      <c r="CI6" s="506"/>
      <c r="CJ6" s="506"/>
      <c r="CK6" s="556"/>
      <c r="CL6" s="556"/>
      <c r="CM6" s="556"/>
      <c r="CN6" s="556"/>
      <c r="CO6" s="556"/>
      <c r="CP6" s="556"/>
      <c r="CQ6" s="463"/>
      <c r="CR6" s="555"/>
      <c r="CS6" s="555"/>
      <c r="CT6" s="555"/>
      <c r="CU6" s="555"/>
      <c r="CV6" s="555"/>
      <c r="CW6" s="555"/>
      <c r="CX6" s="478"/>
      <c r="CY6" s="478"/>
      <c r="CZ6" s="595"/>
      <c r="DA6" s="595"/>
      <c r="DB6" s="556"/>
      <c r="DC6" s="552"/>
      <c r="DD6" s="511" t="s">
        <v>106</v>
      </c>
      <c r="DE6" s="552" t="s">
        <v>107</v>
      </c>
      <c r="DF6" s="511" t="s">
        <v>108</v>
      </c>
      <c r="DG6" s="555" t="s">
        <v>109</v>
      </c>
      <c r="DH6" s="556" t="s">
        <v>110</v>
      </c>
      <c r="DI6" s="556" t="s">
        <v>111</v>
      </c>
      <c r="DJ6" s="556" t="s">
        <v>112</v>
      </c>
      <c r="DK6" s="556" t="s">
        <v>113</v>
      </c>
      <c r="DL6" s="556" t="s">
        <v>114</v>
      </c>
      <c r="DM6" s="556" t="s">
        <v>115</v>
      </c>
      <c r="DN6" s="555" t="s">
        <v>109</v>
      </c>
      <c r="DO6" s="555" t="s">
        <v>116</v>
      </c>
      <c r="DP6" s="555"/>
      <c r="DQ6" s="555"/>
      <c r="DR6" s="555"/>
      <c r="DS6" s="555"/>
      <c r="DT6" s="555"/>
      <c r="DU6" s="555"/>
      <c r="DV6" s="555"/>
      <c r="DW6" s="555"/>
      <c r="DX6" s="555"/>
      <c r="DY6" s="555"/>
      <c r="DZ6" s="555"/>
      <c r="EA6" s="555"/>
      <c r="EB6" s="555"/>
      <c r="EC6" s="555"/>
      <c r="ED6" s="555"/>
      <c r="EE6" s="555"/>
      <c r="EF6" s="555"/>
      <c r="EG6" s="555"/>
      <c r="EH6" s="555"/>
      <c r="EI6" s="555"/>
      <c r="EJ6" s="555"/>
      <c r="EK6" s="555"/>
      <c r="EL6" s="555"/>
      <c r="EM6" s="555"/>
      <c r="EN6" s="555"/>
      <c r="EO6" s="312" t="s">
        <v>117</v>
      </c>
      <c r="EP6" s="555" t="s">
        <v>118</v>
      </c>
      <c r="EQ6" s="555"/>
      <c r="ER6" s="555"/>
      <c r="ES6" s="555"/>
      <c r="ET6" s="555"/>
      <c r="EU6" s="555"/>
      <c r="EV6" s="555"/>
      <c r="EW6" s="555"/>
      <c r="EX6" s="555"/>
      <c r="EY6" s="555"/>
      <c r="EZ6" s="555"/>
      <c r="FA6" s="555"/>
      <c r="FB6" s="555"/>
      <c r="FC6" s="555"/>
      <c r="FD6" s="555"/>
      <c r="FE6" s="555"/>
      <c r="FF6" s="555"/>
      <c r="FG6" s="555"/>
      <c r="FH6" s="555"/>
      <c r="FI6" s="555"/>
      <c r="FJ6" s="555"/>
      <c r="FK6" s="562" t="s">
        <v>119</v>
      </c>
      <c r="FL6" s="562"/>
      <c r="FM6" s="562"/>
      <c r="FN6" s="562"/>
      <c r="FO6" s="562"/>
      <c r="FP6" s="562"/>
      <c r="FQ6" s="562"/>
      <c r="FR6" s="562"/>
      <c r="FS6" s="562"/>
      <c r="FT6" s="562"/>
      <c r="FU6" s="562"/>
      <c r="FV6" s="562"/>
      <c r="FW6" s="562"/>
      <c r="FX6" s="562"/>
      <c r="FY6" s="562"/>
      <c r="FZ6" s="562"/>
      <c r="GA6" s="562"/>
      <c r="GB6" s="562"/>
      <c r="GC6" s="562"/>
      <c r="GD6" s="562"/>
      <c r="GE6" s="562"/>
      <c r="GF6" s="555" t="s">
        <v>120</v>
      </c>
      <c r="GG6" s="555"/>
      <c r="GH6" s="555"/>
      <c r="GI6" s="555"/>
      <c r="GJ6" s="555"/>
      <c r="GK6" s="555"/>
      <c r="GL6" s="555"/>
      <c r="GM6" s="555"/>
      <c r="GN6" s="555"/>
      <c r="GO6" s="555"/>
      <c r="GP6" s="555"/>
      <c r="GQ6" s="555"/>
      <c r="GR6" s="555"/>
      <c r="GS6" s="555"/>
      <c r="GT6" s="555"/>
      <c r="GU6" s="555"/>
      <c r="GV6" s="555"/>
      <c r="GW6" s="555"/>
      <c r="GX6" s="555"/>
      <c r="GY6" s="555"/>
      <c r="GZ6" s="555"/>
      <c r="HA6" s="555" t="s">
        <v>121</v>
      </c>
      <c r="HB6" s="555"/>
      <c r="HC6" s="555"/>
      <c r="HD6" s="555"/>
      <c r="HE6" s="555"/>
      <c r="HF6" s="555"/>
      <c r="HG6" s="555"/>
      <c r="HH6" s="555"/>
      <c r="HI6" s="555"/>
      <c r="HJ6" s="555"/>
      <c r="HK6" s="555"/>
      <c r="HL6" s="555"/>
      <c r="HM6" s="555"/>
      <c r="HN6" s="555"/>
      <c r="HO6" s="555"/>
      <c r="HP6" s="555"/>
      <c r="HQ6" s="555"/>
      <c r="HR6" s="555"/>
      <c r="HS6" s="555"/>
      <c r="HT6" s="555"/>
      <c r="HU6" s="555"/>
      <c r="HV6" s="555" t="s">
        <v>122</v>
      </c>
      <c r="HW6" s="555"/>
      <c r="HX6" s="555"/>
      <c r="HY6" s="555"/>
      <c r="HZ6" s="555"/>
      <c r="IA6" s="555"/>
      <c r="IB6" s="555"/>
      <c r="IC6" s="555"/>
      <c r="ID6" s="555"/>
      <c r="IE6" s="555"/>
      <c r="IF6" s="555"/>
      <c r="IG6" s="555"/>
      <c r="IH6" s="555"/>
      <c r="II6" s="555"/>
      <c r="IJ6" s="555"/>
      <c r="IK6" s="555"/>
      <c r="IL6" s="555"/>
      <c r="IM6" s="555"/>
      <c r="IN6" s="555"/>
      <c r="IO6" s="555"/>
      <c r="IP6" s="555"/>
      <c r="IQ6" s="555" t="s">
        <v>123</v>
      </c>
      <c r="IR6" s="555"/>
      <c r="IS6" s="555"/>
      <c r="IT6" s="555"/>
      <c r="IU6" s="555"/>
      <c r="IV6" s="555"/>
      <c r="IW6" s="555"/>
      <c r="IX6" s="555"/>
      <c r="IY6" s="555"/>
      <c r="IZ6" s="555"/>
      <c r="JA6" s="555"/>
      <c r="JB6" s="555"/>
      <c r="JC6" s="555"/>
      <c r="JD6" s="555"/>
      <c r="JE6" s="555"/>
      <c r="JF6" s="555"/>
      <c r="JG6" s="555"/>
      <c r="JH6" s="555"/>
      <c r="JI6" s="555"/>
      <c r="JJ6" s="555"/>
      <c r="JK6" s="555"/>
      <c r="JL6" s="555" t="s">
        <v>124</v>
      </c>
      <c r="JM6" s="555"/>
      <c r="JN6" s="555"/>
      <c r="JO6" s="555"/>
      <c r="JP6" s="555"/>
      <c r="JQ6" s="555"/>
      <c r="JR6" s="555"/>
      <c r="JS6" s="555"/>
      <c r="JT6" s="555"/>
      <c r="JU6" s="555"/>
      <c r="JV6" s="555"/>
      <c r="JW6" s="555"/>
      <c r="JX6" s="555"/>
      <c r="JY6" s="555"/>
      <c r="JZ6" s="555"/>
      <c r="KA6" s="555"/>
      <c r="KB6" s="555"/>
      <c r="KC6" s="555"/>
      <c r="KD6" s="555"/>
      <c r="KE6" s="555"/>
      <c r="KF6" s="555"/>
      <c r="KG6" s="555" t="s">
        <v>125</v>
      </c>
      <c r="KH6" s="555"/>
      <c r="KI6" s="555"/>
      <c r="KJ6" s="555"/>
      <c r="KK6" s="555"/>
      <c r="KL6" s="555"/>
      <c r="KM6" s="555"/>
      <c r="KN6" s="555"/>
      <c r="KO6" s="555"/>
      <c r="KP6" s="555"/>
      <c r="KQ6" s="555"/>
      <c r="KR6" s="555"/>
      <c r="KS6" s="555"/>
      <c r="KT6" s="555"/>
      <c r="KU6" s="555"/>
      <c r="KV6" s="555"/>
      <c r="KW6" s="555"/>
      <c r="KX6" s="555"/>
      <c r="KY6" s="555"/>
      <c r="KZ6" s="555"/>
      <c r="LA6" s="555"/>
      <c r="LB6" s="555" t="s">
        <v>126</v>
      </c>
      <c r="LC6" s="555"/>
      <c r="LD6" s="555"/>
      <c r="LE6" s="555"/>
      <c r="LF6" s="555"/>
      <c r="LG6" s="555"/>
      <c r="LH6" s="555"/>
      <c r="LI6" s="555"/>
      <c r="LJ6" s="555"/>
      <c r="LK6" s="555"/>
      <c r="LL6" s="555"/>
      <c r="LM6" s="555"/>
      <c r="LN6" s="555"/>
      <c r="LO6" s="555"/>
      <c r="LP6" s="555"/>
      <c r="LQ6" s="555"/>
      <c r="LR6" s="555"/>
      <c r="LS6" s="555"/>
      <c r="LT6" s="555"/>
      <c r="LU6" s="555"/>
      <c r="LV6" s="555"/>
      <c r="LW6" s="555" t="s">
        <v>127</v>
      </c>
      <c r="LX6" s="555"/>
      <c r="LY6" s="555"/>
      <c r="LZ6" s="555"/>
      <c r="MA6" s="555"/>
      <c r="MB6" s="555"/>
      <c r="MC6" s="555"/>
      <c r="MD6" s="555"/>
      <c r="ME6" s="555"/>
      <c r="MF6" s="555"/>
      <c r="MG6" s="555"/>
      <c r="MH6" s="555"/>
      <c r="MI6" s="555"/>
      <c r="MJ6" s="555"/>
      <c r="MK6" s="555"/>
      <c r="ML6" s="555"/>
      <c r="MM6" s="555"/>
      <c r="MN6" s="555"/>
      <c r="MO6" s="555"/>
      <c r="MP6" s="555"/>
      <c r="MQ6" s="555"/>
      <c r="MR6" s="555" t="s">
        <v>128</v>
      </c>
      <c r="MS6" s="555"/>
      <c r="MT6" s="555"/>
      <c r="MU6" s="555"/>
      <c r="MV6" s="555"/>
      <c r="MW6" s="555"/>
      <c r="MX6" s="555"/>
      <c r="MY6" s="555"/>
      <c r="MZ6" s="555"/>
      <c r="NA6" s="555"/>
      <c r="NB6" s="555"/>
      <c r="NC6" s="555"/>
      <c r="ND6" s="555"/>
      <c r="NE6" s="555"/>
      <c r="NF6" s="555"/>
      <c r="NG6" s="555"/>
      <c r="NH6" s="555"/>
      <c r="NI6" s="555"/>
      <c r="NJ6" s="555"/>
      <c r="NK6" s="555"/>
      <c r="NL6" s="555"/>
      <c r="NM6" s="555" t="s">
        <v>129</v>
      </c>
      <c r="NN6" s="555"/>
      <c r="NO6" s="555"/>
      <c r="NP6" s="555"/>
      <c r="NQ6" s="555"/>
      <c r="NR6" s="555"/>
      <c r="NS6" s="555"/>
      <c r="NT6" s="555"/>
      <c r="NU6" s="555"/>
      <c r="NV6" s="555"/>
      <c r="NW6" s="555"/>
      <c r="NX6" s="555"/>
      <c r="NY6" s="555"/>
      <c r="NZ6" s="555"/>
      <c r="OA6" s="555"/>
      <c r="OB6" s="555"/>
      <c r="OC6" s="555"/>
      <c r="OD6" s="555"/>
      <c r="OE6" s="555"/>
      <c r="OF6" s="555"/>
      <c r="OG6" s="555"/>
      <c r="OH6" s="555" t="s">
        <v>130</v>
      </c>
      <c r="OI6" s="555"/>
      <c r="OJ6" s="555"/>
      <c r="OK6" s="555"/>
      <c r="OL6" s="555"/>
      <c r="OM6" s="555"/>
      <c r="ON6" s="555"/>
      <c r="OO6" s="555"/>
      <c r="OP6" s="555"/>
      <c r="OQ6" s="555"/>
      <c r="OR6" s="555"/>
      <c r="OS6" s="555"/>
      <c r="OT6" s="555"/>
      <c r="OU6" s="555"/>
      <c r="OV6" s="555"/>
      <c r="OW6" s="555"/>
      <c r="OX6" s="555"/>
      <c r="OY6" s="555"/>
      <c r="OZ6" s="555"/>
      <c r="PA6" s="555"/>
      <c r="PB6" s="555"/>
      <c r="PC6" s="311" t="s">
        <v>131</v>
      </c>
      <c r="PD6" s="311" t="s">
        <v>132</v>
      </c>
      <c r="PE6" s="555" t="s">
        <v>133</v>
      </c>
      <c r="PF6" s="555"/>
      <c r="PG6" s="555"/>
      <c r="PH6" s="555"/>
      <c r="PI6" s="555"/>
      <c r="PJ6" s="555"/>
      <c r="PK6" s="555"/>
      <c r="PL6" s="555"/>
      <c r="PM6" s="555"/>
      <c r="PN6" s="555"/>
      <c r="PO6" s="555"/>
      <c r="PP6" s="555"/>
      <c r="PQ6" s="555"/>
      <c r="PR6" s="555"/>
      <c r="PS6" s="555"/>
      <c r="PT6" s="555"/>
      <c r="PU6" s="555"/>
      <c r="PV6" s="555"/>
      <c r="PW6" s="555"/>
      <c r="PX6" s="555"/>
      <c r="PY6" s="555"/>
      <c r="PZ6" s="312" t="s">
        <v>134</v>
      </c>
      <c r="QA6" s="555" t="s">
        <v>135</v>
      </c>
      <c r="QB6" s="555"/>
      <c r="QC6" s="555"/>
      <c r="QD6" s="555"/>
      <c r="QE6" s="555"/>
      <c r="QF6" s="555"/>
      <c r="QG6" s="555"/>
      <c r="QH6" s="555"/>
      <c r="QI6" s="555"/>
      <c r="QJ6" s="555"/>
      <c r="QK6" s="555"/>
      <c r="QL6" s="555"/>
      <c r="QM6" s="555"/>
      <c r="QN6" s="555"/>
      <c r="QO6" s="555"/>
      <c r="QP6" s="555"/>
      <c r="QQ6" s="555"/>
      <c r="QR6" s="555"/>
      <c r="QS6" s="555"/>
      <c r="QT6" s="555"/>
      <c r="QU6" s="555"/>
      <c r="QV6" s="312" t="s">
        <v>136</v>
      </c>
      <c r="QW6" s="311" t="s">
        <v>109</v>
      </c>
      <c r="QX6" s="555" t="s">
        <v>137</v>
      </c>
      <c r="QY6" s="555"/>
      <c r="QZ6" s="555"/>
      <c r="RA6" s="555"/>
      <c r="RB6" s="555"/>
      <c r="RC6" s="555"/>
      <c r="RD6" s="555"/>
      <c r="RE6" s="555"/>
      <c r="RF6" s="555"/>
      <c r="RG6" s="555"/>
      <c r="RH6" s="555"/>
      <c r="RI6" s="555"/>
      <c r="RJ6" s="555"/>
      <c r="RK6" s="555"/>
      <c r="RL6" s="555"/>
      <c r="RM6" s="555"/>
      <c r="RN6" s="555"/>
      <c r="RO6" s="555"/>
      <c r="RP6" s="555"/>
      <c r="RQ6" s="555"/>
      <c r="RR6" s="555"/>
      <c r="RS6" s="555" t="s">
        <v>138</v>
      </c>
      <c r="RT6" s="555"/>
      <c r="RU6" s="555"/>
      <c r="RV6" s="555"/>
      <c r="RW6" s="555"/>
      <c r="RX6" s="555"/>
      <c r="RY6" s="555"/>
      <c r="RZ6" s="555"/>
      <c r="SA6" s="555"/>
      <c r="SB6" s="555"/>
      <c r="SC6" s="555"/>
      <c r="SD6" s="555"/>
      <c r="SE6" s="555"/>
      <c r="SF6" s="555"/>
      <c r="SG6" s="555"/>
      <c r="SH6" s="555"/>
      <c r="SI6" s="555"/>
      <c r="SJ6" s="555"/>
      <c r="SK6" s="555"/>
      <c r="SL6" s="555"/>
      <c r="SM6" s="555"/>
      <c r="SN6" s="555" t="s">
        <v>139</v>
      </c>
      <c r="SO6" s="555"/>
      <c r="SP6" s="555"/>
      <c r="SQ6" s="555"/>
      <c r="SR6" s="555"/>
      <c r="SS6" s="555"/>
      <c r="ST6" s="555"/>
      <c r="SU6" s="555"/>
      <c r="SV6" s="555"/>
      <c r="SW6" s="555"/>
      <c r="SX6" s="555"/>
      <c r="SY6" s="555"/>
      <c r="SZ6" s="555"/>
      <c r="TA6" s="555"/>
      <c r="TB6" s="555"/>
      <c r="TC6" s="555"/>
      <c r="TD6" s="555"/>
      <c r="TE6" s="555"/>
      <c r="TF6" s="555"/>
      <c r="TG6" s="555"/>
      <c r="TH6" s="555"/>
      <c r="TI6" s="555" t="s">
        <v>140</v>
      </c>
      <c r="TJ6" s="555"/>
      <c r="TK6" s="555"/>
      <c r="TL6" s="555"/>
      <c r="TM6" s="555"/>
      <c r="TN6" s="555"/>
      <c r="TO6" s="555"/>
      <c r="TP6" s="555"/>
      <c r="TQ6" s="555"/>
      <c r="TR6" s="555"/>
      <c r="TS6" s="555"/>
      <c r="TT6" s="555"/>
      <c r="TU6" s="555"/>
      <c r="TV6" s="555"/>
      <c r="TW6" s="555"/>
      <c r="TX6" s="555"/>
      <c r="TY6" s="555"/>
      <c r="TZ6" s="555"/>
      <c r="UA6" s="555"/>
      <c r="UB6" s="555"/>
      <c r="UC6" s="555"/>
      <c r="UD6" s="555" t="s">
        <v>141</v>
      </c>
      <c r="UE6" s="555"/>
      <c r="UF6" s="555"/>
      <c r="UG6" s="555"/>
      <c r="UH6" s="555"/>
      <c r="UI6" s="555"/>
      <c r="UJ6" s="555"/>
      <c r="UK6" s="555"/>
      <c r="UL6" s="555"/>
      <c r="UM6" s="555"/>
      <c r="UN6" s="555"/>
      <c r="UO6" s="555"/>
      <c r="UP6" s="555"/>
      <c r="UQ6" s="555"/>
      <c r="UR6" s="555"/>
      <c r="US6" s="555"/>
      <c r="UT6" s="555"/>
      <c r="UU6" s="555"/>
      <c r="UV6" s="555"/>
      <c r="UW6" s="555"/>
      <c r="UX6" s="555"/>
      <c r="UY6" s="555" t="s">
        <v>142</v>
      </c>
      <c r="UZ6" s="555"/>
      <c r="VA6" s="555"/>
      <c r="VB6" s="555"/>
      <c r="VC6" s="555"/>
      <c r="VD6" s="555"/>
      <c r="VE6" s="555"/>
      <c r="VF6" s="555"/>
      <c r="VG6" s="555"/>
      <c r="VH6" s="555"/>
      <c r="VI6" s="555"/>
      <c r="VJ6" s="555"/>
      <c r="VK6" s="555"/>
      <c r="VL6" s="555"/>
      <c r="VM6" s="555"/>
      <c r="VN6" s="555"/>
      <c r="VO6" s="555"/>
      <c r="VP6" s="555"/>
      <c r="VQ6" s="555"/>
      <c r="VR6" s="555"/>
      <c r="VS6" s="555"/>
      <c r="VT6" s="555" t="s">
        <v>143</v>
      </c>
      <c r="VU6" s="555"/>
      <c r="VV6" s="555"/>
      <c r="VW6" s="555"/>
      <c r="VX6" s="555"/>
      <c r="VY6" s="555"/>
      <c r="VZ6" s="555"/>
      <c r="WA6" s="555"/>
      <c r="WB6" s="555"/>
      <c r="WC6" s="555"/>
      <c r="WD6" s="555"/>
      <c r="WE6" s="555"/>
      <c r="WF6" s="555"/>
      <c r="WG6" s="555"/>
      <c r="WH6" s="555"/>
      <c r="WI6" s="555"/>
      <c r="WJ6" s="555"/>
      <c r="WK6" s="555"/>
      <c r="WL6" s="555"/>
      <c r="WM6" s="555"/>
      <c r="WN6" s="555"/>
      <c r="WO6" s="562" t="s">
        <v>144</v>
      </c>
      <c r="WP6" s="562"/>
      <c r="WQ6" s="562"/>
      <c r="WR6" s="562"/>
      <c r="WS6" s="562"/>
      <c r="WT6" s="562"/>
      <c r="WU6" s="562"/>
      <c r="WV6" s="562"/>
      <c r="WW6" s="562"/>
      <c r="WX6" s="562"/>
      <c r="WY6" s="562"/>
      <c r="WZ6" s="562"/>
      <c r="XA6" s="562"/>
      <c r="XB6" s="562"/>
      <c r="XC6" s="562"/>
      <c r="XD6" s="562"/>
      <c r="XE6" s="562"/>
      <c r="XF6" s="562"/>
      <c r="XG6" s="562"/>
      <c r="XH6" s="562"/>
      <c r="XI6" s="562"/>
      <c r="XJ6" s="312" t="s">
        <v>145</v>
      </c>
      <c r="XK6" s="562" t="s">
        <v>146</v>
      </c>
      <c r="XL6" s="562"/>
      <c r="XM6" s="562"/>
      <c r="XN6" s="562"/>
      <c r="XO6" s="562"/>
      <c r="XP6" s="562"/>
      <c r="XQ6" s="562" t="s">
        <v>147</v>
      </c>
      <c r="XR6" s="562"/>
      <c r="XS6" s="562"/>
      <c r="XT6" s="562"/>
      <c r="XU6" s="562"/>
      <c r="XV6" s="562"/>
      <c r="XW6" s="562"/>
      <c r="XX6" s="562"/>
      <c r="XY6" s="562"/>
      <c r="XZ6" s="562"/>
      <c r="YA6" s="562"/>
      <c r="YB6" s="562"/>
      <c r="YC6" s="562"/>
      <c r="YD6" s="562"/>
      <c r="YE6" s="562"/>
      <c r="YF6" s="600"/>
    </row>
    <row r="7" spans="1:666" s="6" customFormat="1" ht="90" x14ac:dyDescent="0.25">
      <c r="A7" s="503"/>
      <c r="B7" s="464"/>
      <c r="C7" s="464"/>
      <c r="D7" s="464"/>
      <c r="E7" s="463"/>
      <c r="F7" s="463"/>
      <c r="G7" s="463"/>
      <c r="H7" s="463"/>
      <c r="I7" s="463"/>
      <c r="J7" s="463"/>
      <c r="K7" s="463"/>
      <c r="L7" s="463"/>
      <c r="M7" s="463"/>
      <c r="N7" s="463"/>
      <c r="O7" s="463"/>
      <c r="P7" s="463"/>
      <c r="Q7" s="555"/>
      <c r="R7" s="555"/>
      <c r="S7" s="556"/>
      <c r="T7" s="596"/>
      <c r="U7" s="556"/>
      <c r="V7" s="556"/>
      <c r="W7" s="556"/>
      <c r="X7" s="593"/>
      <c r="Y7" s="293"/>
      <c r="Z7" s="293"/>
      <c r="AA7" s="595"/>
      <c r="AB7" s="595"/>
      <c r="AC7" s="555"/>
      <c r="AD7" s="293"/>
      <c r="AE7" s="293"/>
      <c r="AF7" s="293"/>
      <c r="AG7" s="293"/>
      <c r="AH7" s="293"/>
      <c r="AI7" s="293" t="s">
        <v>148</v>
      </c>
      <c r="AJ7" s="293" t="s">
        <v>149</v>
      </c>
      <c r="AK7" s="293"/>
      <c r="AL7" s="293"/>
      <c r="AM7" s="293"/>
      <c r="AN7" s="293"/>
      <c r="AO7" s="293"/>
      <c r="AP7" s="293"/>
      <c r="AQ7" s="555"/>
      <c r="AR7" s="360"/>
      <c r="AS7" s="360"/>
      <c r="AT7" s="305" t="s">
        <v>150</v>
      </c>
      <c r="AU7" s="368" t="s">
        <v>151</v>
      </c>
      <c r="AV7" s="305" t="s">
        <v>150</v>
      </c>
      <c r="AW7" s="368" t="s">
        <v>151</v>
      </c>
      <c r="AX7" s="556"/>
      <c r="AY7" s="556"/>
      <c r="AZ7" s="556"/>
      <c r="BA7" s="556"/>
      <c r="BB7" s="556"/>
      <c r="BC7" s="556"/>
      <c r="BD7" s="505"/>
      <c r="BE7" s="505"/>
      <c r="BF7" s="312" t="s">
        <v>53</v>
      </c>
      <c r="BG7" s="312" t="s">
        <v>152</v>
      </c>
      <c r="BH7" s="312" t="s">
        <v>153</v>
      </c>
      <c r="BI7" s="556"/>
      <c r="BJ7" s="556"/>
      <c r="BK7" s="556"/>
      <c r="BL7" s="597"/>
      <c r="BM7" s="555"/>
      <c r="BN7" s="464"/>
      <c r="BO7" s="506"/>
      <c r="BP7" s="506"/>
      <c r="BQ7" s="598"/>
      <c r="BR7" s="293" t="s">
        <v>154</v>
      </c>
      <c r="BS7" s="264" t="s">
        <v>155</v>
      </c>
      <c r="BT7" s="264" t="s">
        <v>156</v>
      </c>
      <c r="BU7" s="293" t="s">
        <v>154</v>
      </c>
      <c r="BV7" s="264" t="s">
        <v>157</v>
      </c>
      <c r="BW7" s="293" t="s">
        <v>154</v>
      </c>
      <c r="BX7" s="506"/>
      <c r="BY7" s="264" t="s">
        <v>96</v>
      </c>
      <c r="BZ7" s="264" t="s">
        <v>75</v>
      </c>
      <c r="CA7" s="264" t="s">
        <v>76</v>
      </c>
      <c r="CB7" s="264" t="s">
        <v>77</v>
      </c>
      <c r="CC7" s="264" t="s">
        <v>78</v>
      </c>
      <c r="CD7" s="264" t="s">
        <v>79</v>
      </c>
      <c r="CE7" s="506"/>
      <c r="CF7" s="506"/>
      <c r="CG7" s="506"/>
      <c r="CH7" s="506"/>
      <c r="CI7" s="506"/>
      <c r="CJ7" s="506"/>
      <c r="CK7" s="556"/>
      <c r="CL7" s="556"/>
      <c r="CM7" s="556"/>
      <c r="CN7" s="556"/>
      <c r="CO7" s="556"/>
      <c r="CP7" s="556"/>
      <c r="CQ7" s="463"/>
      <c r="CR7" s="312" t="s">
        <v>110</v>
      </c>
      <c r="CS7" s="312" t="s">
        <v>158</v>
      </c>
      <c r="CT7" s="312" t="s">
        <v>159</v>
      </c>
      <c r="CU7" s="312" t="s">
        <v>160</v>
      </c>
      <c r="CV7" s="312" t="s">
        <v>161</v>
      </c>
      <c r="CW7" s="312" t="s">
        <v>162</v>
      </c>
      <c r="CX7" s="312" t="s">
        <v>163</v>
      </c>
      <c r="CY7" s="263" t="s">
        <v>164</v>
      </c>
      <c r="CZ7" s="312" t="s">
        <v>165</v>
      </c>
      <c r="DA7" s="312" t="s">
        <v>166</v>
      </c>
      <c r="DB7" s="556"/>
      <c r="DC7" s="552"/>
      <c r="DD7" s="511"/>
      <c r="DE7" s="552"/>
      <c r="DF7" s="511"/>
      <c r="DG7" s="555"/>
      <c r="DH7" s="556"/>
      <c r="DI7" s="556"/>
      <c r="DJ7" s="556"/>
      <c r="DK7" s="556"/>
      <c r="DL7" s="556"/>
      <c r="DM7" s="556"/>
      <c r="DN7" s="555"/>
      <c r="DO7" s="312" t="str">
        <f>'Текущий год'!FK7</f>
        <v>Подрядчик по ЭБ и ЗБС 1</v>
      </c>
      <c r="DP7" s="385" t="str">
        <f>'Текущий год'!FL7</f>
        <v>Подрядчик по ЭБ и ЗБС 2</v>
      </c>
      <c r="DQ7" s="385" t="str">
        <f>'Текущий год'!FM7</f>
        <v>Подрядчик по ЭБ и ЗБС 3</v>
      </c>
      <c r="DR7" s="385" t="str">
        <f>'Текущий год'!FN7</f>
        <v>Подрядчик по ЭБ и ЗБС 4</v>
      </c>
      <c r="DS7" s="385" t="str">
        <f>'Текущий год'!FO7</f>
        <v>Подрядчик по ЭБ и ЗБС 5</v>
      </c>
      <c r="DT7" s="385" t="str">
        <f>'Текущий год'!FP7</f>
        <v>Подрядчик по ЭБ и ЗБС 6</v>
      </c>
      <c r="DU7" s="385" t="str">
        <f>'Текущий год'!FQ7</f>
        <v>Подрядчик по ЭБ и ЗБС 7</v>
      </c>
      <c r="DV7" s="385" t="str">
        <f>'Текущий год'!FR7</f>
        <v>Подрядчик по ЭБ и ЗБС 8</v>
      </c>
      <c r="DW7" s="385" t="str">
        <f>'Текущий год'!FS7</f>
        <v>Подрядчик по ЭБ и ЗБС 9</v>
      </c>
      <c r="DX7" s="385" t="str">
        <f>'Текущий год'!FT7</f>
        <v>Подрядчик по ЭБ и ЗБС 10</v>
      </c>
      <c r="DY7" s="385" t="str">
        <f>'Текущий год'!FU7</f>
        <v>Подрядчик по ЭБ и ЗБС 11</v>
      </c>
      <c r="DZ7" s="385" t="str">
        <f>'Текущий год'!FV7</f>
        <v>Подрядчик по ЭБ и ЗБС 12</v>
      </c>
      <c r="EA7" s="385" t="str">
        <f>'Текущий год'!FW7</f>
        <v>Подрядчик по ЭБ и ЗБС 13</v>
      </c>
      <c r="EB7" s="385" t="str">
        <f>'Текущий год'!FX7</f>
        <v>Подрядчик по ЭБ и ЗБС 14</v>
      </c>
      <c r="EC7" s="385" t="str">
        <f>'Текущий год'!FY7</f>
        <v>Подрядчик по ЭБ и ЗБС 15</v>
      </c>
      <c r="ED7" s="385" t="str">
        <f>'Текущий год'!FZ7</f>
        <v>Подрядчик по ЭБ и ЗБС 16</v>
      </c>
      <c r="EE7" s="385" t="str">
        <f>'Текущий год'!GA7</f>
        <v>Подрядчик по ЭБ и ЗБС 17</v>
      </c>
      <c r="EF7" s="385" t="str">
        <f>'Текущий год'!GB7</f>
        <v>Подрядчик по ЭБ и ЗБС 18</v>
      </c>
      <c r="EG7" s="385" t="str">
        <f>'Текущий год'!GC7</f>
        <v>Подрядчик по ЭБ и ЗБС 19</v>
      </c>
      <c r="EH7" s="385" t="str">
        <f>'Текущий год'!GD7</f>
        <v>Подрядчик по ЭБ и ЗБС 20</v>
      </c>
      <c r="EI7" s="385" t="str">
        <f>'Текущий год'!GE7</f>
        <v>Подрядчик по ЭБ и ЗБС 21</v>
      </c>
      <c r="EJ7" s="385" t="str">
        <f>'Текущий год'!GF7</f>
        <v>Подрядчик по ЭБ и ЗБС 22</v>
      </c>
      <c r="EK7" s="385" t="str">
        <f>'Текущий год'!GG7</f>
        <v>Подрядчик по ЭБ и ЗБС 23</v>
      </c>
      <c r="EL7" s="385" t="str">
        <f>'Текущий год'!GH7</f>
        <v>Подрядчик по ЭБ и ЗБС 24</v>
      </c>
      <c r="EM7" s="385" t="str">
        <f>'Текущий год'!GI7</f>
        <v>Подрядчик по ЭБ и ЗБС 25</v>
      </c>
      <c r="EN7" s="385" t="str">
        <f>'Текущий год'!GJ7</f>
        <v>Всего</v>
      </c>
      <c r="EO7" s="385" t="str">
        <f>'Текущий год'!GK7</f>
        <v>Всего</v>
      </c>
      <c r="EP7" s="385" t="str">
        <f>'Текущий год'!GL7</f>
        <v>Подрядчик по АвИЭС 1</v>
      </c>
      <c r="EQ7" s="385" t="str">
        <f>'Текущий год'!GM7</f>
        <v>Подрядчик по АвИЭС 2</v>
      </c>
      <c r="ER7" s="385" t="str">
        <f>'Текущий год'!GN7</f>
        <v>Подрядчик по АвИЭС 3</v>
      </c>
      <c r="ES7" s="385" t="str">
        <f>'Текущий год'!GO7</f>
        <v>Подрядчик по АвИЭС 4</v>
      </c>
      <c r="ET7" s="385" t="str">
        <f>'Текущий год'!GP7</f>
        <v>Подрядчик по АвИЭС 5</v>
      </c>
      <c r="EU7" s="385" t="str">
        <f>'Текущий год'!GQ7</f>
        <v>Подрядчик по АвИЭС 6</v>
      </c>
      <c r="EV7" s="385" t="str">
        <f>'Текущий год'!GR7</f>
        <v>Подрядчик по АвИЭС 7</v>
      </c>
      <c r="EW7" s="385" t="str">
        <f>'Текущий год'!GS7</f>
        <v>Подрядчик по АвИЭС 8</v>
      </c>
      <c r="EX7" s="385" t="str">
        <f>'Текущий год'!GT7</f>
        <v>Подрядчик по АвИЭС 9</v>
      </c>
      <c r="EY7" s="385" t="str">
        <f>'Текущий год'!GU7</f>
        <v>Подрядчик по АвИЭС 10</v>
      </c>
      <c r="EZ7" s="385" t="str">
        <f>'Текущий год'!GV7</f>
        <v>Подрядчик по АвИЭС 11</v>
      </c>
      <c r="FA7" s="385" t="str">
        <f>'Текущий год'!GW7</f>
        <v>Подрядчик по АвИЭС 12</v>
      </c>
      <c r="FB7" s="385" t="str">
        <f>'Текущий год'!GX7</f>
        <v>Подрядчик по АвИЭС 13</v>
      </c>
      <c r="FC7" s="385" t="str">
        <f>'Текущий год'!GY7</f>
        <v>Подрядчик по АвИЭС 14</v>
      </c>
      <c r="FD7" s="385" t="str">
        <f>'Текущий год'!GZ7</f>
        <v>Подрядчик по АвИЭС 15</v>
      </c>
      <c r="FE7" s="385" t="str">
        <f>'Текущий год'!HA7</f>
        <v>Подрядчик по АвИЭС 16</v>
      </c>
      <c r="FF7" s="385" t="str">
        <f>'Текущий год'!HB7</f>
        <v>Подрядчик по АвИЭС 17</v>
      </c>
      <c r="FG7" s="385" t="str">
        <f>'Текущий год'!HC7</f>
        <v>Подрядчик по АвИЭС 18</v>
      </c>
      <c r="FH7" s="385" t="str">
        <f>'Текущий год'!HD7</f>
        <v>Подрядчик по АвИЭС 19</v>
      </c>
      <c r="FI7" s="385" t="str">
        <f>'Текущий год'!HE7</f>
        <v>Подрядчик по АвИЭС 20</v>
      </c>
      <c r="FJ7" s="385" t="str">
        <f>'Текущий год'!HF7</f>
        <v>Всего</v>
      </c>
      <c r="FK7" s="385" t="str">
        <f>'Текущий год'!HG7</f>
        <v>Подрядчик по вырезке 1</v>
      </c>
      <c r="FL7" s="385" t="str">
        <f>'Текущий год'!HH7</f>
        <v>Подрядчик по вырезке 2</v>
      </c>
      <c r="FM7" s="385" t="str">
        <f>'Текущий год'!HI7</f>
        <v>Подрядчик по вырезке 3</v>
      </c>
      <c r="FN7" s="385" t="str">
        <f>'Текущий год'!HJ7</f>
        <v>Подрядчик по вырезке 4</v>
      </c>
      <c r="FO7" s="385" t="str">
        <f>'Текущий год'!HK7</f>
        <v>Подрядчик по вырезке 5</v>
      </c>
      <c r="FP7" s="385" t="str">
        <f>'Текущий год'!HL7</f>
        <v>Подрядчик по вырезке 6</v>
      </c>
      <c r="FQ7" s="385" t="str">
        <f>'Текущий год'!HM7</f>
        <v>Подрядчик по вырезке 7</v>
      </c>
      <c r="FR7" s="385" t="str">
        <f>'Текущий год'!HN7</f>
        <v>Подрядчик по вырезке 8</v>
      </c>
      <c r="FS7" s="385" t="str">
        <f>'Текущий год'!HO7</f>
        <v>Подрядчик по вырезке 9</v>
      </c>
      <c r="FT7" s="385" t="str">
        <f>'Текущий год'!HP7</f>
        <v>Подрядчик по вырезке 10</v>
      </c>
      <c r="FU7" s="385" t="str">
        <f>'Текущий год'!HQ7</f>
        <v>Подрядчик по вырезке 11</v>
      </c>
      <c r="FV7" s="385" t="str">
        <f>'Текущий год'!HR7</f>
        <v>Подрядчик по вырезке 12</v>
      </c>
      <c r="FW7" s="385" t="str">
        <f>'Текущий год'!HS7</f>
        <v>Подрядчик по вырезке 13</v>
      </c>
      <c r="FX7" s="385" t="str">
        <f>'Текущий год'!HT7</f>
        <v>Подрядчик по вырезке 14</v>
      </c>
      <c r="FY7" s="385" t="str">
        <f>'Текущий год'!HU7</f>
        <v>Подрядчик по вырезке 15</v>
      </c>
      <c r="FZ7" s="385" t="str">
        <f>'Текущий год'!HV7</f>
        <v>Подрядчик по вырезке 16</v>
      </c>
      <c r="GA7" s="385" t="str">
        <f>'Текущий год'!HW7</f>
        <v>Подрядчик по вырезке 17</v>
      </c>
      <c r="GB7" s="385" t="str">
        <f>'Текущий год'!HX7</f>
        <v>Подрядчик по вырезке 18</v>
      </c>
      <c r="GC7" s="385" t="str">
        <f>'Текущий год'!HY7</f>
        <v>Подрядчик по вырезке 19</v>
      </c>
      <c r="GD7" s="385" t="str">
        <f>'Текущий год'!HZ7</f>
        <v>Подрядчик по вырезке 20</v>
      </c>
      <c r="GE7" s="385" t="str">
        <f>'Текущий год'!IA7</f>
        <v>Всего</v>
      </c>
      <c r="GF7" s="385" t="str">
        <f>'Текущий год'!IB7</f>
        <v>Подрядчик по ННБ 1</v>
      </c>
      <c r="GG7" s="385" t="str">
        <f>'Текущий год'!IC7</f>
        <v>Подрядчик по ННБ 2</v>
      </c>
      <c r="GH7" s="385" t="str">
        <f>'Текущий год'!ID7</f>
        <v>Подрядчик по ННБ 3</v>
      </c>
      <c r="GI7" s="385" t="str">
        <f>'Текущий год'!IE7</f>
        <v>Подрядчик по ННБ 4</v>
      </c>
      <c r="GJ7" s="385" t="str">
        <f>'Текущий год'!IF7</f>
        <v>Подрядчик по ННБ 5</v>
      </c>
      <c r="GK7" s="385" t="str">
        <f>'Текущий год'!IG7</f>
        <v>Подрядчик по ННБ 6</v>
      </c>
      <c r="GL7" s="385" t="str">
        <f>'Текущий год'!IH7</f>
        <v>Подрядчик по ННБ 7</v>
      </c>
      <c r="GM7" s="385" t="str">
        <f>'Текущий год'!II7</f>
        <v>Подрядчик по ННБ 8</v>
      </c>
      <c r="GN7" s="385" t="str">
        <f>'Текущий год'!IJ7</f>
        <v>Подрядчик по ННБ 9</v>
      </c>
      <c r="GO7" s="385" t="str">
        <f>'Текущий год'!IK7</f>
        <v>Подрядчик по ННБ 10</v>
      </c>
      <c r="GP7" s="385" t="str">
        <f>'Текущий год'!IL7</f>
        <v>Подрядчик по ННБ 11</v>
      </c>
      <c r="GQ7" s="385" t="str">
        <f>'Текущий год'!IM7</f>
        <v>Подрядчик по ННБ 12</v>
      </c>
      <c r="GR7" s="385" t="str">
        <f>'Текущий год'!IN7</f>
        <v>Подрядчик по ННБ 13</v>
      </c>
      <c r="GS7" s="385" t="str">
        <f>'Текущий год'!IO7</f>
        <v>Подрядчик по ННБ 14</v>
      </c>
      <c r="GT7" s="385" t="str">
        <f>'Текущий год'!IP7</f>
        <v>Подрядчик по ННБ 15</v>
      </c>
      <c r="GU7" s="385" t="str">
        <f>'Текущий год'!IQ7</f>
        <v>Подрядчик по ННБ 16</v>
      </c>
      <c r="GV7" s="385" t="str">
        <f>'Текущий год'!IR7</f>
        <v>Подрядчик по ННБ 17</v>
      </c>
      <c r="GW7" s="385" t="str">
        <f>'Текущий год'!IS7</f>
        <v>Подрядчик по ННБ 18</v>
      </c>
      <c r="GX7" s="385" t="str">
        <f>'Текущий год'!IT7</f>
        <v>Подрядчик по ННБ 19</v>
      </c>
      <c r="GY7" s="385" t="str">
        <f>'Текущий год'!IU7</f>
        <v>Подрядчик по ННБ 20</v>
      </c>
      <c r="GZ7" s="385" t="str">
        <f>'Текущий год'!IV7</f>
        <v>Всего</v>
      </c>
      <c r="HA7" s="385" t="str">
        <f>'Текущий год'!IW7</f>
        <v>Подрядчик по ГИС 1</v>
      </c>
      <c r="HB7" s="385" t="str">
        <f>'Текущий год'!IX7</f>
        <v>Подрядчик по ГИС 2</v>
      </c>
      <c r="HC7" s="385" t="str">
        <f>'Текущий год'!IY7</f>
        <v>Подрядчик по ГИС 3</v>
      </c>
      <c r="HD7" s="385" t="str">
        <f>'Текущий год'!IZ7</f>
        <v>Подрядчик по ГИС 4</v>
      </c>
      <c r="HE7" s="385" t="str">
        <f>'Текущий год'!JA7</f>
        <v>Подрядчик по ГИС 5</v>
      </c>
      <c r="HF7" s="385" t="str">
        <f>'Текущий год'!JB7</f>
        <v>Подрядчик по ГИС 6</v>
      </c>
      <c r="HG7" s="385" t="str">
        <f>'Текущий год'!JC7</f>
        <v>Подрядчик по ГИС 7</v>
      </c>
      <c r="HH7" s="385" t="str">
        <f>'Текущий год'!JD7</f>
        <v>Подрядчик по ГИС 8</v>
      </c>
      <c r="HI7" s="385" t="str">
        <f>'Текущий год'!JE7</f>
        <v>Подрядчик по ГИС 9</v>
      </c>
      <c r="HJ7" s="385" t="str">
        <f>'Текущий год'!JF7</f>
        <v>Подрядчик по ГИС 10</v>
      </c>
      <c r="HK7" s="385" t="str">
        <f>'Текущий год'!JG7</f>
        <v>Подрядчик по ГИС 11</v>
      </c>
      <c r="HL7" s="385" t="str">
        <f>'Текущий год'!JH7</f>
        <v>Подрядчик по ГИС 12</v>
      </c>
      <c r="HM7" s="385" t="str">
        <f>'Текущий год'!JI7</f>
        <v>Подрядчик по ГИС 13</v>
      </c>
      <c r="HN7" s="385" t="str">
        <f>'Текущий год'!JJ7</f>
        <v>Подрядчик по ГИС 14</v>
      </c>
      <c r="HO7" s="385" t="str">
        <f>'Текущий год'!JK7</f>
        <v>Подрядчик по ГИС 15</v>
      </c>
      <c r="HP7" s="385" t="str">
        <f>'Текущий год'!JL7</f>
        <v>Подрядчик по ГИС 16</v>
      </c>
      <c r="HQ7" s="385" t="str">
        <f>'Текущий год'!JM7</f>
        <v>Подрядчик по ГИС 17</v>
      </c>
      <c r="HR7" s="385" t="str">
        <f>'Текущий год'!JN7</f>
        <v>Подрядчик по ГИС 18</v>
      </c>
      <c r="HS7" s="385" t="str">
        <f>'Текущий год'!JO7</f>
        <v>Подрядчик по ГИС 19</v>
      </c>
      <c r="HT7" s="385" t="str">
        <f>'Текущий год'!JP7</f>
        <v>Подрядчик по ГИС 20</v>
      </c>
      <c r="HU7" s="385" t="str">
        <f>'Текущий год'!JQ7</f>
        <v>Всего</v>
      </c>
      <c r="HV7" s="385" t="str">
        <f>'Текущий год'!JR7</f>
        <v>Подрядчик по ГТИ 1</v>
      </c>
      <c r="HW7" s="385" t="str">
        <f>'Текущий год'!JS7</f>
        <v>Подрядчик по ГТИ 2</v>
      </c>
      <c r="HX7" s="385" t="str">
        <f>'Текущий год'!JT7</f>
        <v>Подрядчик по ГТИ 3</v>
      </c>
      <c r="HY7" s="385" t="str">
        <f>'Текущий год'!JU7</f>
        <v>Подрядчик по ГТИ 4</v>
      </c>
      <c r="HZ7" s="385" t="str">
        <f>'Текущий год'!JV7</f>
        <v>Подрядчик по ГТИ 5</v>
      </c>
      <c r="IA7" s="385" t="str">
        <f>'Текущий год'!JW7</f>
        <v>Подрядчик по ГТИ 6</v>
      </c>
      <c r="IB7" s="385" t="str">
        <f>'Текущий год'!JX7</f>
        <v>Подрядчик по ГТИ 7</v>
      </c>
      <c r="IC7" s="385" t="str">
        <f>'Текущий год'!JY7</f>
        <v>Подрядчик по ГТИ 8</v>
      </c>
      <c r="ID7" s="385" t="str">
        <f>'Текущий год'!JZ7</f>
        <v>Подрядчик по ГТИ 9</v>
      </c>
      <c r="IE7" s="385" t="str">
        <f>'Текущий год'!KA7</f>
        <v>Подрядчик по ГТИ 10</v>
      </c>
      <c r="IF7" s="385" t="str">
        <f>'Текущий год'!KB7</f>
        <v>Подрядчик по ГТИ 11</v>
      </c>
      <c r="IG7" s="385" t="str">
        <f>'Текущий год'!KC7</f>
        <v>Подрядчик по ГТИ 12</v>
      </c>
      <c r="IH7" s="385" t="str">
        <f>'Текущий год'!KD7</f>
        <v>Подрядчик по ГТИ 13</v>
      </c>
      <c r="II7" s="385" t="str">
        <f>'Текущий год'!KE7</f>
        <v>Подрядчик по ГТИ 14</v>
      </c>
      <c r="IJ7" s="385" t="str">
        <f>'Текущий год'!KF7</f>
        <v>Подрядчик по ГТИ 15</v>
      </c>
      <c r="IK7" s="385" t="str">
        <f>'Текущий год'!KG7</f>
        <v>Подрядчик по ГТИ 16</v>
      </c>
      <c r="IL7" s="385" t="str">
        <f>'Текущий год'!KH7</f>
        <v>Подрядчик по ГТИ 17</v>
      </c>
      <c r="IM7" s="385" t="str">
        <f>'Текущий год'!KI7</f>
        <v>Подрядчик по ГТИ 18</v>
      </c>
      <c r="IN7" s="385" t="str">
        <f>'Текущий год'!KJ7</f>
        <v>Подрядчик по ГТИ 19</v>
      </c>
      <c r="IO7" s="385" t="str">
        <f>'Текущий год'!KK7</f>
        <v>Подрядчик по ГТИ 20</v>
      </c>
      <c r="IP7" s="385" t="str">
        <f>'Текущий год'!KL7</f>
        <v>Всего</v>
      </c>
      <c r="IQ7" s="385" t="str">
        <f>'Текущий год'!KM7</f>
        <v>Подрядчик по Цементированию 1</v>
      </c>
      <c r="IR7" s="385" t="str">
        <f>'Текущий год'!KN7</f>
        <v>Подрядчик по Цементированию 2</v>
      </c>
      <c r="IS7" s="385" t="str">
        <f>'Текущий год'!KO7</f>
        <v>Подрядчик по Цементированию 3</v>
      </c>
      <c r="IT7" s="385" t="str">
        <f>'Текущий год'!KP7</f>
        <v>Подрядчик по Цементированию 4</v>
      </c>
      <c r="IU7" s="385" t="str">
        <f>'Текущий год'!KQ7</f>
        <v>Подрядчик по Цементированию 5</v>
      </c>
      <c r="IV7" s="385" t="str">
        <f>'Текущий год'!KR7</f>
        <v>Подрядчик по Цементированию 6</v>
      </c>
      <c r="IW7" s="385" t="str">
        <f>'Текущий год'!KS7</f>
        <v>Подрядчик по Цементированию 7</v>
      </c>
      <c r="IX7" s="385" t="str">
        <f>'Текущий год'!KT7</f>
        <v>Подрядчик по Цементированию 8</v>
      </c>
      <c r="IY7" s="385" t="str">
        <f>'Текущий год'!KU7</f>
        <v>Подрядчик по Цементированию 9</v>
      </c>
      <c r="IZ7" s="385" t="str">
        <f>'Текущий год'!KV7</f>
        <v>Подрядчик по Цементированию 10</v>
      </c>
      <c r="JA7" s="385" t="str">
        <f>'Текущий год'!KW7</f>
        <v>Подрядчик по Цементированию 11</v>
      </c>
      <c r="JB7" s="385" t="str">
        <f>'Текущий год'!KX7</f>
        <v>Подрядчик по Цементированию 12</v>
      </c>
      <c r="JC7" s="385" t="str">
        <f>'Текущий год'!KY7</f>
        <v>Подрядчик по Цементированию 13</v>
      </c>
      <c r="JD7" s="385" t="str">
        <f>'Текущий год'!KZ7</f>
        <v>Подрядчик по Цементированию 14</v>
      </c>
      <c r="JE7" s="385" t="str">
        <f>'Текущий год'!LA7</f>
        <v>Подрядчик по Цементированию 15</v>
      </c>
      <c r="JF7" s="385" t="str">
        <f>'Текущий год'!LB7</f>
        <v>Подрядчик по Цементированию 16</v>
      </c>
      <c r="JG7" s="385" t="str">
        <f>'Текущий год'!LC7</f>
        <v>Подрядчик по Цементированию 17</v>
      </c>
      <c r="JH7" s="385" t="str">
        <f>'Текущий год'!LD7</f>
        <v>Подрядчик по Цементированию 18</v>
      </c>
      <c r="JI7" s="385" t="str">
        <f>'Текущий год'!LE7</f>
        <v>Подрядчик по Цементированию 19</v>
      </c>
      <c r="JJ7" s="385" t="str">
        <f>'Текущий год'!LF7</f>
        <v>Подрядчик по Цементированию 20</v>
      </c>
      <c r="JK7" s="385" t="str">
        <f>'Текущий год'!LG7</f>
        <v>Всего</v>
      </c>
      <c r="JL7" s="385" t="str">
        <f>'Текущий год'!LH7</f>
        <v>Подрядчик по растворам 1</v>
      </c>
      <c r="JM7" s="385" t="str">
        <f>'Текущий год'!LI7</f>
        <v>Подрядчик по растворам 2</v>
      </c>
      <c r="JN7" s="385" t="str">
        <f>'Текущий год'!LJ7</f>
        <v>Подрядчик по растворам 3</v>
      </c>
      <c r="JO7" s="385" t="str">
        <f>'Текущий год'!LK7</f>
        <v>Подрядчик по растворам 4</v>
      </c>
      <c r="JP7" s="385" t="str">
        <f>'Текущий год'!LL7</f>
        <v>Подрядчик по растворам 5</v>
      </c>
      <c r="JQ7" s="385" t="str">
        <f>'Текущий год'!LM7</f>
        <v>Подрядчик по растворам 6</v>
      </c>
      <c r="JR7" s="385" t="str">
        <f>'Текущий год'!LN7</f>
        <v>Подрядчик по растворам 7</v>
      </c>
      <c r="JS7" s="385" t="str">
        <f>'Текущий год'!LO7</f>
        <v>Подрядчик по растворам 8</v>
      </c>
      <c r="JT7" s="385" t="str">
        <f>'Текущий год'!LP7</f>
        <v>Подрядчик по растворам 9</v>
      </c>
      <c r="JU7" s="385" t="str">
        <f>'Текущий год'!LQ7</f>
        <v>Подрядчик по растворам 10</v>
      </c>
      <c r="JV7" s="385" t="str">
        <f>'Текущий год'!LR7</f>
        <v>Подрядчик по растворам 11</v>
      </c>
      <c r="JW7" s="385" t="str">
        <f>'Текущий год'!LS7</f>
        <v>Подрядчик по растворам 12</v>
      </c>
      <c r="JX7" s="385" t="str">
        <f>'Текущий год'!LT7</f>
        <v>Подрядчик по растворам 13</v>
      </c>
      <c r="JY7" s="385" t="str">
        <f>'Текущий год'!LU7</f>
        <v>Подрядчик по растворам 14</v>
      </c>
      <c r="JZ7" s="385" t="str">
        <f>'Текущий год'!LV7</f>
        <v>Подрядчик по растворам 15</v>
      </c>
      <c r="KA7" s="385" t="str">
        <f>'Текущий год'!LW7</f>
        <v>Подрядчик по растворам 16</v>
      </c>
      <c r="KB7" s="385" t="str">
        <f>'Текущий год'!LX7</f>
        <v>Подрядчик по растворам 17</v>
      </c>
      <c r="KC7" s="385" t="str">
        <f>'Текущий год'!LY7</f>
        <v>Подрядчик по растворам 18</v>
      </c>
      <c r="KD7" s="385" t="str">
        <f>'Текущий год'!LZ7</f>
        <v>Подрядчик по растворам 19</v>
      </c>
      <c r="KE7" s="385" t="str">
        <f>'Текущий год'!MA7</f>
        <v>Подрядчик по растворам 20</v>
      </c>
      <c r="KF7" s="385" t="str">
        <f>'Текущий год'!MB7</f>
        <v>Всего</v>
      </c>
      <c r="KG7" s="385" t="str">
        <f>'Текущий год'!MC7</f>
        <v>Подрядчик по Долотному сервису 1</v>
      </c>
      <c r="KH7" s="385" t="str">
        <f>'Текущий год'!MD7</f>
        <v>Подрядчик по Долотному сервису 2</v>
      </c>
      <c r="KI7" s="385" t="str">
        <f>'Текущий год'!ME7</f>
        <v>Подрядчик по Долотному сервису 3</v>
      </c>
      <c r="KJ7" s="385" t="str">
        <f>'Текущий год'!MF7</f>
        <v>Подрядчик по Долотному сервису 4</v>
      </c>
      <c r="KK7" s="385" t="str">
        <f>'Текущий год'!MG7</f>
        <v>Подрядчик по Долотному сервису 5</v>
      </c>
      <c r="KL7" s="385" t="str">
        <f>'Текущий год'!MH7</f>
        <v>Подрядчик по Долотному сервису 6</v>
      </c>
      <c r="KM7" s="385" t="str">
        <f>'Текущий год'!MI7</f>
        <v>Подрядчик по Долотному сервису 7</v>
      </c>
      <c r="KN7" s="385" t="str">
        <f>'Текущий год'!MJ7</f>
        <v>Подрядчик по Долотному сервису 8</v>
      </c>
      <c r="KO7" s="385" t="str">
        <f>'Текущий год'!MK7</f>
        <v>Подрядчик по Долотному сервису 9</v>
      </c>
      <c r="KP7" s="385" t="str">
        <f>'Текущий год'!ML7</f>
        <v>Подрядчик по Долотному сервису 10</v>
      </c>
      <c r="KQ7" s="385" t="str">
        <f>'Текущий год'!MM7</f>
        <v>Подрядчик по Долотному сервису 11</v>
      </c>
      <c r="KR7" s="385" t="str">
        <f>'Текущий год'!MN7</f>
        <v>Подрядчик по Долотному сервису 12</v>
      </c>
      <c r="KS7" s="385" t="str">
        <f>'Текущий год'!MO7</f>
        <v>Подрядчик по Долотному сервису 13</v>
      </c>
      <c r="KT7" s="385" t="str">
        <f>'Текущий год'!MP7</f>
        <v>Подрядчик по Долотному сервису 14</v>
      </c>
      <c r="KU7" s="385" t="str">
        <f>'Текущий год'!MQ7</f>
        <v>Подрядчик по Долотному сервису 15</v>
      </c>
      <c r="KV7" s="385" t="str">
        <f>'Текущий год'!MR7</f>
        <v>Подрядчик по Долотному сервису 16</v>
      </c>
      <c r="KW7" s="385" t="str">
        <f>'Текущий год'!MS7</f>
        <v>Подрядчик по Долотному сервису 17</v>
      </c>
      <c r="KX7" s="385" t="str">
        <f>'Текущий год'!MT7</f>
        <v>Подрядчик по Долотному сервису 18</v>
      </c>
      <c r="KY7" s="385" t="str">
        <f>'Текущий год'!MU7</f>
        <v>Подрядчик по Долотному сервису 19</v>
      </c>
      <c r="KZ7" s="385" t="str">
        <f>'Текущий год'!MV7</f>
        <v>Подрядчик по Долотному сервису 20</v>
      </c>
      <c r="LA7" s="385" t="str">
        <f>'Текущий год'!MW7</f>
        <v>Всего</v>
      </c>
      <c r="LB7" s="385" t="str">
        <f>'Текущий год'!MX7</f>
        <v>Подрядчик по Отбору керна 1</v>
      </c>
      <c r="LC7" s="385" t="str">
        <f>'Текущий год'!MY7</f>
        <v>Подрядчик по Отбору керна 2</v>
      </c>
      <c r="LD7" s="385" t="str">
        <f>'Текущий год'!MZ7</f>
        <v>Подрядчик по Отбору керна 3</v>
      </c>
      <c r="LE7" s="385" t="str">
        <f>'Текущий год'!NA7</f>
        <v>Подрядчик по Отбору керна 4</v>
      </c>
      <c r="LF7" s="385" t="str">
        <f>'Текущий год'!NB7</f>
        <v>Подрядчик по Отбору керна 5</v>
      </c>
      <c r="LG7" s="385" t="str">
        <f>'Текущий год'!NC7</f>
        <v>Подрядчик по Отбору керна 6</v>
      </c>
      <c r="LH7" s="385" t="str">
        <f>'Текущий год'!ND7</f>
        <v>Подрядчик по Отбору керна 7</v>
      </c>
      <c r="LI7" s="385" t="str">
        <f>'Текущий год'!NE7</f>
        <v>Подрядчик по Отбору керна 8</v>
      </c>
      <c r="LJ7" s="385" t="str">
        <f>'Текущий год'!NF7</f>
        <v>Подрядчик по Отбору керна 9</v>
      </c>
      <c r="LK7" s="385" t="str">
        <f>'Текущий год'!NG7</f>
        <v>Подрядчик по Отбору керна 10</v>
      </c>
      <c r="LL7" s="385" t="str">
        <f>'Текущий год'!NH7</f>
        <v>Подрядчик по Отбору керна 11</v>
      </c>
      <c r="LM7" s="385" t="str">
        <f>'Текущий год'!NI7</f>
        <v>Подрядчик по Отбору керна 12</v>
      </c>
      <c r="LN7" s="385" t="str">
        <f>'Текущий год'!NJ7</f>
        <v>Подрядчик по Отбору керна 13</v>
      </c>
      <c r="LO7" s="385" t="str">
        <f>'Текущий год'!NK7</f>
        <v>Подрядчик по Отбору керна 14</v>
      </c>
      <c r="LP7" s="385" t="str">
        <f>'Текущий год'!NL7</f>
        <v>Подрядчик по Отбору керна 15</v>
      </c>
      <c r="LQ7" s="385" t="str">
        <f>'Текущий год'!NM7</f>
        <v>Подрядчик по Отбору керна 16</v>
      </c>
      <c r="LR7" s="385" t="str">
        <f>'Текущий год'!NN7</f>
        <v>Подрядчик по Отбору керна 17</v>
      </c>
      <c r="LS7" s="385" t="str">
        <f>'Текущий год'!NO7</f>
        <v>Подрядчик по Отбору керна 18</v>
      </c>
      <c r="LT7" s="385" t="str">
        <f>'Текущий год'!NP7</f>
        <v>Подрядчик по Отбору керна 19</v>
      </c>
      <c r="LU7" s="385" t="str">
        <f>'Текущий год'!NQ7</f>
        <v>Подрядчик по Отбору керна 20</v>
      </c>
      <c r="LV7" s="385" t="str">
        <f>'Текущий год'!NR7</f>
        <v>Всего</v>
      </c>
      <c r="LW7" s="385" t="str">
        <f>'Текущий год'!NS7</f>
        <v>Подрядчик по Хвостовикам 1</v>
      </c>
      <c r="LX7" s="385" t="str">
        <f>'Текущий год'!NT7</f>
        <v>Подрядчик по Хвостовикам 2</v>
      </c>
      <c r="LY7" s="385" t="str">
        <f>'Текущий год'!NU7</f>
        <v>Подрядчик по Хвостовикам 3</v>
      </c>
      <c r="LZ7" s="385" t="str">
        <f>'Текущий год'!NV7</f>
        <v>Подрядчик по Хвостовикам 4</v>
      </c>
      <c r="MA7" s="385" t="str">
        <f>'Текущий год'!NW7</f>
        <v>Подрядчик по Хвостовикам 5</v>
      </c>
      <c r="MB7" s="385" t="str">
        <f>'Текущий год'!NX7</f>
        <v>Подрядчик по Хвостовикам 6</v>
      </c>
      <c r="MC7" s="385" t="str">
        <f>'Текущий год'!NY7</f>
        <v>Подрядчик по Хвостовикам 7</v>
      </c>
      <c r="MD7" s="385" t="str">
        <f>'Текущий год'!NZ7</f>
        <v>Подрядчик по Хвостовикам 8</v>
      </c>
      <c r="ME7" s="385" t="str">
        <f>'Текущий год'!OA7</f>
        <v>Подрядчик по Хвостовикам 9</v>
      </c>
      <c r="MF7" s="385" t="str">
        <f>'Текущий год'!OB7</f>
        <v>Подрядчик по Хвостовикам 10</v>
      </c>
      <c r="MG7" s="385" t="str">
        <f>'Текущий год'!OC7</f>
        <v>Подрядчик по Хвостовикам 11</v>
      </c>
      <c r="MH7" s="385" t="str">
        <f>'Текущий год'!OD7</f>
        <v>Подрядчик по Хвостовикам 12</v>
      </c>
      <c r="MI7" s="385" t="str">
        <f>'Текущий год'!OE7</f>
        <v>Подрядчик по Хвостовикам 13</v>
      </c>
      <c r="MJ7" s="385" t="str">
        <f>'Текущий год'!OF7</f>
        <v>Подрядчик по Хвостовикам 14</v>
      </c>
      <c r="MK7" s="385" t="str">
        <f>'Текущий год'!OG7</f>
        <v>Подрядчик по Хвостовикам 15</v>
      </c>
      <c r="ML7" s="385" t="str">
        <f>'Текущий год'!OH7</f>
        <v>Подрядчик по Хвостовикам 16</v>
      </c>
      <c r="MM7" s="385" t="str">
        <f>'Текущий год'!OI7</f>
        <v>Подрядчик по Хвостовикам 17</v>
      </c>
      <c r="MN7" s="385" t="str">
        <f>'Текущий год'!OJ7</f>
        <v>Подрядчик по Хвостовикам 18</v>
      </c>
      <c r="MO7" s="385" t="str">
        <f>'Текущий год'!OK7</f>
        <v>Подрядчик по Хвостовикам 19</v>
      </c>
      <c r="MP7" s="385" t="str">
        <f>'Текущий год'!OL7</f>
        <v>Подрядчик по Хвостовикам 20</v>
      </c>
      <c r="MQ7" s="385" t="str">
        <f>'Текущий год'!OM7</f>
        <v>Всего</v>
      </c>
      <c r="MR7" s="385" t="str">
        <f>'Текущий год'!ON7</f>
        <v>Подрядчик по Шламу 1</v>
      </c>
      <c r="MS7" s="385" t="str">
        <f>'Текущий год'!OO7</f>
        <v>Подрядчик по Шламу 2</v>
      </c>
      <c r="MT7" s="385" t="str">
        <f>'Текущий год'!OP7</f>
        <v>Подрядчик по Шламу 3</v>
      </c>
      <c r="MU7" s="385" t="str">
        <f>'Текущий год'!OQ7</f>
        <v>Подрядчик по Шламу 4</v>
      </c>
      <c r="MV7" s="385" t="str">
        <f>'Текущий год'!OR7</f>
        <v>Подрядчик по Шламу 5</v>
      </c>
      <c r="MW7" s="385" t="str">
        <f>'Текущий год'!OS7</f>
        <v>Подрядчик по Шламу 6</v>
      </c>
      <c r="MX7" s="385" t="str">
        <f>'Текущий год'!OT7</f>
        <v>Подрядчик по Шламу 7</v>
      </c>
      <c r="MY7" s="385" t="str">
        <f>'Текущий год'!OU7</f>
        <v>Подрядчик по Шламу 8</v>
      </c>
      <c r="MZ7" s="385" t="str">
        <f>'Текущий год'!OV7</f>
        <v>Подрядчик по Шламу 9</v>
      </c>
      <c r="NA7" s="385" t="str">
        <f>'Текущий год'!OW7</f>
        <v>Подрядчик по Шламу 10</v>
      </c>
      <c r="NB7" s="385" t="str">
        <f>'Текущий год'!OX7</f>
        <v>Подрядчик по Шламу 11</v>
      </c>
      <c r="NC7" s="385" t="str">
        <f>'Текущий год'!OY7</f>
        <v>Подрядчик по Шламу 12</v>
      </c>
      <c r="ND7" s="385" t="str">
        <f>'Текущий год'!OZ7</f>
        <v>Подрядчик по Шламу 13</v>
      </c>
      <c r="NE7" s="385" t="str">
        <f>'Текущий год'!PA7</f>
        <v>Подрядчик по Шламу 14</v>
      </c>
      <c r="NF7" s="385" t="str">
        <f>'Текущий год'!PB7</f>
        <v>Подрядчик по Шламу 15</v>
      </c>
      <c r="NG7" s="385" t="str">
        <f>'Текущий год'!PC7</f>
        <v>Подрядчик по Шламу 16</v>
      </c>
      <c r="NH7" s="385" t="str">
        <f>'Текущий год'!PD7</f>
        <v>Подрядчик по Шламу 17</v>
      </c>
      <c r="NI7" s="385" t="str">
        <f>'Текущий год'!PE7</f>
        <v>Подрядчик по Шламу 18</v>
      </c>
      <c r="NJ7" s="385" t="str">
        <f>'Текущий год'!PF7</f>
        <v>Подрядчик по Шламу 19</v>
      </c>
      <c r="NK7" s="385" t="str">
        <f>'Текущий год'!PG7</f>
        <v>Подрядчик по Шламу 20</v>
      </c>
      <c r="NL7" s="385" t="str">
        <f>'Текущий год'!PH7</f>
        <v>Всего</v>
      </c>
      <c r="NM7" s="385" t="str">
        <f>'Текущий год'!PI7</f>
        <v>Подрядчик по Супервайзингу 1</v>
      </c>
      <c r="NN7" s="385" t="str">
        <f>'Текущий год'!PJ7</f>
        <v>Подрядчик по Супервайзингу 2</v>
      </c>
      <c r="NO7" s="385" t="str">
        <f>'Текущий год'!PK7</f>
        <v>Подрядчик по Супервайзингу 3</v>
      </c>
      <c r="NP7" s="385" t="str">
        <f>'Текущий год'!PL7</f>
        <v>Подрядчик по Супервайзингу 4</v>
      </c>
      <c r="NQ7" s="385" t="str">
        <f>'Текущий год'!PM7</f>
        <v>Подрядчик по Супервайзингу 5</v>
      </c>
      <c r="NR7" s="385" t="str">
        <f>'Текущий год'!PN7</f>
        <v>Подрядчик по Супервайзингу 6</v>
      </c>
      <c r="NS7" s="385" t="str">
        <f>'Текущий год'!PO7</f>
        <v>Подрядчик по Супервайзингу 7</v>
      </c>
      <c r="NT7" s="385" t="str">
        <f>'Текущий год'!PP7</f>
        <v>Подрядчик по Супервайзингу 8</v>
      </c>
      <c r="NU7" s="385" t="str">
        <f>'Текущий год'!PQ7</f>
        <v>Подрядчик по Супервайзингу 9</v>
      </c>
      <c r="NV7" s="385" t="str">
        <f>'Текущий год'!PR7</f>
        <v>Подрядчик по Супервайзингу 10</v>
      </c>
      <c r="NW7" s="385" t="str">
        <f>'Текущий год'!PS7</f>
        <v>Подрядчик по Супервайзингу 11</v>
      </c>
      <c r="NX7" s="385" t="str">
        <f>'Текущий год'!PT7</f>
        <v>Подрядчик по Супервайзингу 12</v>
      </c>
      <c r="NY7" s="385" t="str">
        <f>'Текущий год'!PU7</f>
        <v>Подрядчик по Супервайзингу 13</v>
      </c>
      <c r="NZ7" s="385" t="str">
        <f>'Текущий год'!PV7</f>
        <v>Подрядчик по Супервайзингу 14</v>
      </c>
      <c r="OA7" s="385" t="str">
        <f>'Текущий год'!PW7</f>
        <v>Подрядчик по Супервайзингу 15</v>
      </c>
      <c r="OB7" s="385" t="str">
        <f>'Текущий год'!PX7</f>
        <v>Подрядчик по Супервайзингу 16</v>
      </c>
      <c r="OC7" s="385" t="str">
        <f>'Текущий год'!PY7</f>
        <v>Подрядчик по Супервайзингу 17</v>
      </c>
      <c r="OD7" s="385" t="str">
        <f>'Текущий год'!PZ7</f>
        <v>Подрядчик по Супервайзингу 18</v>
      </c>
      <c r="OE7" s="385" t="str">
        <f>'Текущий год'!QA7</f>
        <v>Подрядчик по Супервайзингу 19</v>
      </c>
      <c r="OF7" s="385" t="str">
        <f>'Текущий год'!QB7</f>
        <v>Подрядчик по Супервайзингу 20</v>
      </c>
      <c r="OG7" s="385" t="str">
        <f>'Текущий год'!QC7</f>
        <v>Всего</v>
      </c>
      <c r="OH7" s="385" t="str">
        <f>'Текущий год'!QD7</f>
        <v>Обсадные колонны
(в т.ч. оснастка)</v>
      </c>
      <c r="OI7" s="385" t="str">
        <f>'Текущий год'!QE7</f>
        <v>Услуги УМТС
 (ТЗР на обсадные колонны)</v>
      </c>
      <c r="OJ7" s="385" t="str">
        <f>'Текущий год'!QF7</f>
        <v>Дизтопливо</v>
      </c>
      <c r="OK7" s="385" t="str">
        <f>'Текущий год'!QG7</f>
        <v>Услуги УМТС
(ТЗР на дизтопливо)</v>
      </c>
      <c r="OL7" s="385" t="str">
        <f>'Текущий год'!QH7</f>
        <v>Цемент</v>
      </c>
      <c r="OM7" s="385" t="str">
        <f>'Текущий год'!QI7</f>
        <v>Услуги УМТС
(ТЗР цемент)</v>
      </c>
      <c r="ON7" s="385" t="str">
        <f>'Текущий год'!QJ7</f>
        <v>Протектор
(ГПН-Восток)</v>
      </c>
      <c r="OO7" s="385" t="str">
        <f>'Текущий год'!QK7</f>
        <v>Услуги УМТС
(ТЗР на протектор)</v>
      </c>
      <c r="OP7" s="385" t="str">
        <f>'Текущий год'!QL7</f>
        <v>Галит
(Хантос)</v>
      </c>
      <c r="OQ7" s="385" t="str">
        <f>'Текущий год'!QM7</f>
        <v>Услуги УМТС
(ТЗР на галит)</v>
      </c>
      <c r="OR7" s="385" t="str">
        <f>'Текущий год'!QN7</f>
        <v>Нефть на техничекие нужны</v>
      </c>
      <c r="OS7" s="385" t="str">
        <f>'Текущий год'!QO7</f>
        <v>прочее</v>
      </c>
      <c r="OT7" s="385" t="str">
        <f>'Текущий год'!QP7</f>
        <v>прочее</v>
      </c>
      <c r="OU7" s="385" t="str">
        <f>'Текущий год'!QQ7</f>
        <v>прочее</v>
      </c>
      <c r="OV7" s="385" t="str">
        <f>'Текущий год'!QR7</f>
        <v>прочее</v>
      </c>
      <c r="OW7" s="385" t="str">
        <f>'Текущий год'!QS7</f>
        <v>прочее</v>
      </c>
      <c r="OX7" s="385" t="str">
        <f>'Текущий год'!QT7</f>
        <v>прочее</v>
      </c>
      <c r="OY7" s="385" t="str">
        <f>'Текущий год'!QU7</f>
        <v>прочее</v>
      </c>
      <c r="OZ7" s="385" t="str">
        <f>'Текущий год'!QV7</f>
        <v>прочее</v>
      </c>
      <c r="PA7" s="385" t="str">
        <f>'Текущий год'!QW7</f>
        <v>прочее</v>
      </c>
      <c r="PB7" s="385" t="str">
        <f>'Текущий год'!QX7</f>
        <v>Всего</v>
      </c>
      <c r="PC7" s="385">
        <f>'Текущий год'!QY7</f>
        <v>0</v>
      </c>
      <c r="PD7" s="385">
        <f>'Текущий год'!QZ7</f>
        <v>0</v>
      </c>
      <c r="PE7" s="385" t="str">
        <f>'Текущий год'!RA7</f>
        <v>Подрядчик по Консультационным услугам 1</v>
      </c>
      <c r="PF7" s="385" t="str">
        <f>'Текущий год'!RB7</f>
        <v>Подрядчик по Консультационным услугам 2</v>
      </c>
      <c r="PG7" s="385" t="str">
        <f>'Текущий год'!RC7</f>
        <v>Подрядчик по Консультационным услугам 3</v>
      </c>
      <c r="PH7" s="385" t="str">
        <f>'Текущий год'!RD7</f>
        <v>Подрядчик по Консультационным услугам 4</v>
      </c>
      <c r="PI7" s="385" t="str">
        <f>'Текущий год'!RE7</f>
        <v>Подрядчик по Консультационным услугам 5</v>
      </c>
      <c r="PJ7" s="385" t="str">
        <f>'Текущий год'!RF7</f>
        <v>Подрядчик по Консультационным услугам 6</v>
      </c>
      <c r="PK7" s="385" t="str">
        <f>'Текущий год'!RG7</f>
        <v>Подрядчик по Консультационным услугам 7</v>
      </c>
      <c r="PL7" s="385" t="str">
        <f>'Текущий год'!RH7</f>
        <v>Подрядчик по Консультационным услугам 8</v>
      </c>
      <c r="PM7" s="385" t="str">
        <f>'Текущий год'!RI7</f>
        <v>Подрядчик по Консультационным услугам 9</v>
      </c>
      <c r="PN7" s="385" t="str">
        <f>'Текущий год'!RJ7</f>
        <v>Подрядчик по Консультационным услугам 10</v>
      </c>
      <c r="PO7" s="385" t="str">
        <f>'Текущий год'!RK7</f>
        <v>Подрядчик по Консультационным услугам 11</v>
      </c>
      <c r="PP7" s="385" t="str">
        <f>'Текущий год'!RL7</f>
        <v>Подрядчик по Консультационным услугам 12</v>
      </c>
      <c r="PQ7" s="385" t="str">
        <f>'Текущий год'!RM7</f>
        <v>Подрядчик по Консультационным услугам 13</v>
      </c>
      <c r="PR7" s="385" t="str">
        <f>'Текущий год'!RN7</f>
        <v>Подрядчик по Консультационным услугам 14</v>
      </c>
      <c r="PS7" s="385" t="str">
        <f>'Текущий год'!RO7</f>
        <v>Подрядчик по Консультационным услугам 15</v>
      </c>
      <c r="PT7" s="385" t="str">
        <f>'Текущий год'!RP7</f>
        <v>Подрядчик по Консультационным услугам 16</v>
      </c>
      <c r="PU7" s="385" t="str">
        <f>'Текущий год'!RQ7</f>
        <v>Подрядчик по Консультационным услугам 17</v>
      </c>
      <c r="PV7" s="385" t="str">
        <f>'Текущий год'!RR7</f>
        <v>Подрядчик по Консультационным услугам 18</v>
      </c>
      <c r="PW7" s="385" t="str">
        <f>'Текущий год'!RS7</f>
        <v>Подрядчик по Консультационным услугам 19</v>
      </c>
      <c r="PX7" s="385" t="str">
        <f>'Текущий год'!RT7</f>
        <v>Подрядчик по Консультационным услугам 20</v>
      </c>
      <c r="PY7" s="385" t="str">
        <f>'Текущий год'!RU7</f>
        <v>Всего</v>
      </c>
      <c r="PZ7" s="385">
        <f>'Текущий год'!RV7</f>
        <v>0</v>
      </c>
      <c r="QA7" s="385" t="str">
        <f>'Текущий год'!RW7</f>
        <v>Подрядчик по Проектной док-ии 1</v>
      </c>
      <c r="QB7" s="385" t="str">
        <f>'Текущий год'!RX7</f>
        <v>Подрядчик по Проектной док-ии 2</v>
      </c>
      <c r="QC7" s="385" t="str">
        <f>'Текущий год'!RY7</f>
        <v>Подрядчик по Проектной док-ии 3</v>
      </c>
      <c r="QD7" s="385" t="str">
        <f>'Текущий год'!RZ7</f>
        <v>Подрядчик по Проектной док-ии 4</v>
      </c>
      <c r="QE7" s="385" t="str">
        <f>'Текущий год'!SA7</f>
        <v>Подрядчик по Проектной док-ии 5</v>
      </c>
      <c r="QF7" s="385" t="str">
        <f>'Текущий год'!SB7</f>
        <v>Подрядчик по Проектной док-ии 6</v>
      </c>
      <c r="QG7" s="385" t="str">
        <f>'Текущий год'!SC7</f>
        <v>Подрядчик по Проектной док-ии 7</v>
      </c>
      <c r="QH7" s="385" t="str">
        <f>'Текущий год'!SD7</f>
        <v>Подрядчик по Проектной док-ии 8</v>
      </c>
      <c r="QI7" s="385" t="str">
        <f>'Текущий год'!SE7</f>
        <v>Подрядчик по Проектной док-ии 9</v>
      </c>
      <c r="QJ7" s="385" t="str">
        <f>'Текущий год'!SF7</f>
        <v>Подрядчик по Проектной док-ии 10</v>
      </c>
      <c r="QK7" s="385" t="str">
        <f>'Текущий год'!SG7</f>
        <v>Подрядчик по Проектной док-ии 11</v>
      </c>
      <c r="QL7" s="385" t="str">
        <f>'Текущий год'!SH7</f>
        <v>Подрядчик по Проектной док-ии 12</v>
      </c>
      <c r="QM7" s="385" t="str">
        <f>'Текущий год'!SI7</f>
        <v>Подрядчик по Проектной док-ии 13</v>
      </c>
      <c r="QN7" s="385" t="str">
        <f>'Текущий год'!SJ7</f>
        <v>Подрядчик по Проектной док-ии 14</v>
      </c>
      <c r="QO7" s="385" t="str">
        <f>'Текущий год'!SK7</f>
        <v>Подрядчик по Проектной док-ии 15</v>
      </c>
      <c r="QP7" s="385" t="str">
        <f>'Текущий год'!SL7</f>
        <v>Подрядчик по Проектной док-ии 16</v>
      </c>
      <c r="QQ7" s="385" t="str">
        <f>'Текущий год'!SM7</f>
        <v>Подрядчик по Проектной док-ии 17</v>
      </c>
      <c r="QR7" s="385" t="str">
        <f>'Текущий год'!SN7</f>
        <v>Подрядчик по Проектной док-ии 18</v>
      </c>
      <c r="QS7" s="385" t="str">
        <f>'Текущий год'!SO7</f>
        <v>Подрядчик по Проектной док-ии 19</v>
      </c>
      <c r="QT7" s="385" t="str">
        <f>'Текущий год'!SP7</f>
        <v>Подрядчик по Проектной док-ии 20</v>
      </c>
      <c r="QU7" s="385" t="str">
        <f>'Текущий год'!SQ7</f>
        <v>Всего</v>
      </c>
      <c r="QV7" s="385">
        <f>'Текущий год'!SR7</f>
        <v>0</v>
      </c>
      <c r="QW7" s="385">
        <f>'Текущий год'!SS7</f>
        <v>0</v>
      </c>
      <c r="QX7" s="385" t="str">
        <f>'Текущий год'!ST7</f>
        <v>Подрядчик по Освоению 1</v>
      </c>
      <c r="QY7" s="385" t="str">
        <f>'Текущий год'!SU7</f>
        <v>Подрядчик по Освоению 2</v>
      </c>
      <c r="QZ7" s="385" t="str">
        <f>'Текущий год'!SV7</f>
        <v>Подрядчик по Освоению 3</v>
      </c>
      <c r="RA7" s="385" t="str">
        <f>'Текущий год'!SW7</f>
        <v>Подрядчик по Освоению 4</v>
      </c>
      <c r="RB7" s="385" t="str">
        <f>'Текущий год'!SX7</f>
        <v>Подрядчик по Освоению 5</v>
      </c>
      <c r="RC7" s="385" t="str">
        <f>'Текущий год'!SY7</f>
        <v>Подрядчик по Освоению 6</v>
      </c>
      <c r="RD7" s="385" t="str">
        <f>'Текущий год'!SZ7</f>
        <v>Подрядчик по Освоению 7</v>
      </c>
      <c r="RE7" s="385" t="str">
        <f>'Текущий год'!TA7</f>
        <v>Подрядчик по Освоению 8</v>
      </c>
      <c r="RF7" s="385" t="str">
        <f>'Текущий год'!TB7</f>
        <v>Подрядчик по Освоению 9</v>
      </c>
      <c r="RG7" s="385" t="str">
        <f>'Текущий год'!TC7</f>
        <v>Подрядчик по Освоению 10</v>
      </c>
      <c r="RH7" s="385" t="str">
        <f>'Текущий год'!TD7</f>
        <v>Подрядчик по Освоению 11</v>
      </c>
      <c r="RI7" s="385" t="str">
        <f>'Текущий год'!TE7</f>
        <v>Подрядчик по Освоению 12</v>
      </c>
      <c r="RJ7" s="385" t="str">
        <f>'Текущий год'!TF7</f>
        <v>Подрядчик по Освоению 13</v>
      </c>
      <c r="RK7" s="385" t="str">
        <f>'Текущий год'!TG7</f>
        <v>Подрядчик по Освоению 14</v>
      </c>
      <c r="RL7" s="385" t="str">
        <f>'Текущий год'!TH7</f>
        <v>Подрядчик по Освоению 15</v>
      </c>
      <c r="RM7" s="385" t="str">
        <f>'Текущий год'!TI7</f>
        <v>Подрядчик по Освоению 16</v>
      </c>
      <c r="RN7" s="385" t="str">
        <f>'Текущий год'!TJ7</f>
        <v>Подрядчик по Освоению 17</v>
      </c>
      <c r="RO7" s="385" t="str">
        <f>'Текущий год'!TK7</f>
        <v>Подрядчик по Освоению 18</v>
      </c>
      <c r="RP7" s="385" t="str">
        <f>'Текущий год'!TL7</f>
        <v>Подрядчик по Освоению 19</v>
      </c>
      <c r="RQ7" s="385" t="str">
        <f>'Текущий год'!TM7</f>
        <v>Подрядчик по Освоению 20</v>
      </c>
      <c r="RR7" s="385" t="str">
        <f>'Текущий год'!TN7</f>
        <v>Всего</v>
      </c>
      <c r="RS7" s="385" t="str">
        <f>'Текущий год'!TO7</f>
        <v>Подрядчик по Освоению стр.насосами 1</v>
      </c>
      <c r="RT7" s="385" t="str">
        <f>'Текущий год'!TP7</f>
        <v>Подрядчик по Освоению стр.насосами 2</v>
      </c>
      <c r="RU7" s="385" t="str">
        <f>'Текущий год'!TQ7</f>
        <v>Подрядчик по Освоению стр.насосами 3</v>
      </c>
      <c r="RV7" s="385" t="str">
        <f>'Текущий год'!TR7</f>
        <v>Подрядчик по Освоению стр.насосами 4</v>
      </c>
      <c r="RW7" s="385" t="str">
        <f>'Текущий год'!TS7</f>
        <v>Подрядчик по Освоению стр.насосами 5</v>
      </c>
      <c r="RX7" s="385" t="str">
        <f>'Текущий год'!TT7</f>
        <v>Подрядчик по Освоению стр.насосами 6</v>
      </c>
      <c r="RY7" s="385" t="str">
        <f>'Текущий год'!TU7</f>
        <v>Подрядчик по Освоению стр.насосами 7</v>
      </c>
      <c r="RZ7" s="385" t="str">
        <f>'Текущий год'!TV7</f>
        <v>Подрядчик по Освоению стр.насосами 8</v>
      </c>
      <c r="SA7" s="385" t="str">
        <f>'Текущий год'!TW7</f>
        <v>Подрядчик по Освоению стр.насосами 9</v>
      </c>
      <c r="SB7" s="385" t="str">
        <f>'Текущий год'!TX7</f>
        <v>Подрядчик по Освоению стр.насосами 10</v>
      </c>
      <c r="SC7" s="385" t="str">
        <f>'Текущий год'!TY7</f>
        <v>Подрядчик по Освоению стр.насосами 11</v>
      </c>
      <c r="SD7" s="385" t="str">
        <f>'Текущий год'!TZ7</f>
        <v>Подрядчик по Освоению стр.насосами 12</v>
      </c>
      <c r="SE7" s="385" t="str">
        <f>'Текущий год'!UA7</f>
        <v>Подрядчик по Освоению стр.насосами 13</v>
      </c>
      <c r="SF7" s="385" t="str">
        <f>'Текущий год'!UB7</f>
        <v>Подрядчик по Освоению стр.насосами 14</v>
      </c>
      <c r="SG7" s="385" t="str">
        <f>'Текущий год'!UC7</f>
        <v>Подрядчик по Освоению стр.насосами 15</v>
      </c>
      <c r="SH7" s="385" t="str">
        <f>'Текущий год'!UD7</f>
        <v>Подрядчик по Освоению стр.насосами 16</v>
      </c>
      <c r="SI7" s="385" t="str">
        <f>'Текущий год'!UE7</f>
        <v>Подрядчик по Освоению стр.насосами 17</v>
      </c>
      <c r="SJ7" s="385" t="str">
        <f>'Текущий год'!UF7</f>
        <v>Подрядчик по Освоению стр.насосами 18</v>
      </c>
      <c r="SK7" s="385" t="str">
        <f>'Текущий год'!UG7</f>
        <v>Подрядчик по Освоению стр.насосами 19</v>
      </c>
      <c r="SL7" s="385" t="str">
        <f>'Текущий год'!UH7</f>
        <v>Подрядчик по Освоению стр.насосами 20</v>
      </c>
      <c r="SM7" s="385" t="str">
        <f>'Текущий год'!UI7</f>
        <v>Всего</v>
      </c>
      <c r="SN7" s="385" t="str">
        <f>'Текущий год'!UJ7</f>
        <v>Подрядчик по Глушению, ОПЗ и проч 1</v>
      </c>
      <c r="SO7" s="385" t="str">
        <f>'Текущий год'!UK7</f>
        <v>Подрядчик по Глушению, ОПЗ и проч 2</v>
      </c>
      <c r="SP7" s="385" t="str">
        <f>'Текущий год'!UL7</f>
        <v>Подрядчик по Глушению, ОПЗ и проч 3</v>
      </c>
      <c r="SQ7" s="385" t="str">
        <f>'Текущий год'!UM7</f>
        <v>Подрядчик по Глушению, ОПЗ и проч 4</v>
      </c>
      <c r="SR7" s="385" t="str">
        <f>'Текущий год'!UN7</f>
        <v>Подрядчик по Глушению, ОПЗ и проч 5</v>
      </c>
      <c r="SS7" s="385" t="str">
        <f>'Текущий год'!UO7</f>
        <v>Подрядчик по Глушению, ОПЗ и проч 6</v>
      </c>
      <c r="ST7" s="385" t="str">
        <f>'Текущий год'!UP7</f>
        <v>Подрядчик по Глушению, ОПЗ и проч 7</v>
      </c>
      <c r="SU7" s="385" t="str">
        <f>'Текущий год'!UQ7</f>
        <v>Подрядчик по Глушению, ОПЗ и проч 8</v>
      </c>
      <c r="SV7" s="385" t="str">
        <f>'Текущий год'!UR7</f>
        <v>Подрядчик по Глушению, ОПЗ и проч 9</v>
      </c>
      <c r="SW7" s="385" t="str">
        <f>'Текущий год'!US7</f>
        <v>Подрядчик по Глушению, ОПЗ и проч 10</v>
      </c>
      <c r="SX7" s="385" t="str">
        <f>'Текущий год'!UT7</f>
        <v>Подрядчик по Глушению, ОПЗ и проч 11</v>
      </c>
      <c r="SY7" s="385" t="str">
        <f>'Текущий год'!UU7</f>
        <v>Подрядчик по Глушению, ОПЗ и проч 12</v>
      </c>
      <c r="SZ7" s="385" t="str">
        <f>'Текущий год'!UV7</f>
        <v>Подрядчик по Глушению, ОПЗ и проч 13</v>
      </c>
      <c r="TA7" s="385" t="str">
        <f>'Текущий год'!UW7</f>
        <v>Подрядчик по Глушению, ОПЗ и проч 14</v>
      </c>
      <c r="TB7" s="385" t="str">
        <f>'Текущий год'!UX7</f>
        <v>Подрядчик по Глушению, ОПЗ и проч 15</v>
      </c>
      <c r="TC7" s="385" t="str">
        <f>'Текущий год'!UY7</f>
        <v>Подрядчик по Глушению, ОПЗ и проч 16</v>
      </c>
      <c r="TD7" s="385" t="str">
        <f>'Текущий год'!UZ7</f>
        <v>Подрядчик по Глушению, ОПЗ и проч 17</v>
      </c>
      <c r="TE7" s="385" t="str">
        <f>'Текущий год'!VA7</f>
        <v>Подрядчик по Глушению, ОПЗ и проч 18</v>
      </c>
      <c r="TF7" s="385" t="str">
        <f>'Текущий год'!VB7</f>
        <v>Подрядчик по Глушению, ОПЗ и проч 19</v>
      </c>
      <c r="TG7" s="385" t="str">
        <f>'Текущий год'!VC7</f>
        <v>Подрядчик по Глушению, ОПЗ и проч 20</v>
      </c>
      <c r="TH7" s="385" t="str">
        <f>'Текущий год'!VD7</f>
        <v>Всего</v>
      </c>
      <c r="TI7" s="385" t="str">
        <f>'Текущий год'!VE7</f>
        <v>Подрядчик по ГИС при освоении 1</v>
      </c>
      <c r="TJ7" s="385" t="str">
        <f>'Текущий год'!VF7</f>
        <v>Подрядчик по ГИС при освоении 2</v>
      </c>
      <c r="TK7" s="385" t="str">
        <f>'Текущий год'!VG7</f>
        <v>Подрядчик по ГИС при освоении 3</v>
      </c>
      <c r="TL7" s="385" t="str">
        <f>'Текущий год'!VH7</f>
        <v>Подрядчик по ГИС при освоении 4</v>
      </c>
      <c r="TM7" s="385" t="str">
        <f>'Текущий год'!VI7</f>
        <v>Подрядчик по ГИС при освоении 5</v>
      </c>
      <c r="TN7" s="385" t="str">
        <f>'Текущий год'!VJ7</f>
        <v>Подрядчик по ГИС при освоении 6</v>
      </c>
      <c r="TO7" s="385" t="str">
        <f>'Текущий год'!VK7</f>
        <v>Подрядчик по ГИС при освоении 7</v>
      </c>
      <c r="TP7" s="385" t="str">
        <f>'Текущий год'!VL7</f>
        <v>Подрядчик по ГИС при освоении 8</v>
      </c>
      <c r="TQ7" s="385" t="str">
        <f>'Текущий год'!VM7</f>
        <v>Подрядчик по ГИС при освоении 9</v>
      </c>
      <c r="TR7" s="385" t="str">
        <f>'Текущий год'!VN7</f>
        <v>Подрядчик по ГИС при освоении 10</v>
      </c>
      <c r="TS7" s="385" t="str">
        <f>'Текущий год'!VO7</f>
        <v>Подрядчик по ГИС при освоении 11</v>
      </c>
      <c r="TT7" s="385" t="str">
        <f>'Текущий год'!VP7</f>
        <v>Подрядчик по ГИС при освоении 12</v>
      </c>
      <c r="TU7" s="385" t="str">
        <f>'Текущий год'!VQ7</f>
        <v>Подрядчик по ГИС при освоении 13</v>
      </c>
      <c r="TV7" s="385" t="str">
        <f>'Текущий год'!VR7</f>
        <v>Подрядчик по ГИС при освоении 14</v>
      </c>
      <c r="TW7" s="385" t="str">
        <f>'Текущий год'!VS7</f>
        <v>Подрядчик по ГИС при освоении 15</v>
      </c>
      <c r="TX7" s="385" t="str">
        <f>'Текущий год'!VT7</f>
        <v>Подрядчик по ГИС при освоении 16</v>
      </c>
      <c r="TY7" s="385" t="str">
        <f>'Текущий год'!VU7</f>
        <v>Подрядчик по ГИС при освоении 17</v>
      </c>
      <c r="TZ7" s="385" t="str">
        <f>'Текущий год'!VV7</f>
        <v>Подрядчик по ГИС при освоении 18</v>
      </c>
      <c r="UA7" s="385" t="str">
        <f>'Текущий год'!VW7</f>
        <v>Подрядчик по ГИС при освоении 19</v>
      </c>
      <c r="UB7" s="385" t="str">
        <f>'Текущий год'!VX7</f>
        <v>Подрядчик по ГИС при освоении 20</v>
      </c>
      <c r="UC7" s="385" t="str">
        <f>'Текущий год'!VY7</f>
        <v>Всего</v>
      </c>
      <c r="UD7" s="385" t="str">
        <f>'Текущий год'!VZ7</f>
        <v>Подрядчик по ГРП 1</v>
      </c>
      <c r="UE7" s="385" t="str">
        <f>'Текущий год'!WA7</f>
        <v>Подрядчик по ГРП 2</v>
      </c>
      <c r="UF7" s="385" t="str">
        <f>'Текущий год'!WB7</f>
        <v>Подрядчик по ГРП 3</v>
      </c>
      <c r="UG7" s="385" t="str">
        <f>'Текущий год'!WC7</f>
        <v>Подрядчик по ГРП 4</v>
      </c>
      <c r="UH7" s="385" t="str">
        <f>'Текущий год'!WD7</f>
        <v>Подрядчик по ГРП 5</v>
      </c>
      <c r="UI7" s="385" t="str">
        <f>'Текущий год'!WE7</f>
        <v>Подрядчик по ГРП 6</v>
      </c>
      <c r="UJ7" s="385" t="str">
        <f>'Текущий год'!WF7</f>
        <v>Подрядчик по ГРП 7</v>
      </c>
      <c r="UK7" s="385" t="str">
        <f>'Текущий год'!WG7</f>
        <v>Подрядчик по ГРП 8</v>
      </c>
      <c r="UL7" s="385" t="str">
        <f>'Текущий год'!WH7</f>
        <v>Подрядчик по ГРП 9</v>
      </c>
      <c r="UM7" s="385" t="str">
        <f>'Текущий год'!WI7</f>
        <v>Подрядчик по ГРП 10</v>
      </c>
      <c r="UN7" s="385" t="str">
        <f>'Текущий год'!WJ7</f>
        <v>Подрядчик по ГРП 11</v>
      </c>
      <c r="UO7" s="385" t="str">
        <f>'Текущий год'!WK7</f>
        <v>Подрядчик по ГРП 12</v>
      </c>
      <c r="UP7" s="385" t="str">
        <f>'Текущий год'!WL7</f>
        <v>Подрядчик по ГРП 13</v>
      </c>
      <c r="UQ7" s="385" t="str">
        <f>'Текущий год'!WM7</f>
        <v>Подрядчик по ГРП 14</v>
      </c>
      <c r="UR7" s="385" t="str">
        <f>'Текущий год'!WN7</f>
        <v>Подрядчик по ГРП 15</v>
      </c>
      <c r="US7" s="385" t="str">
        <f>'Текущий год'!WO7</f>
        <v>Подрядчик по ГРП 16</v>
      </c>
      <c r="UT7" s="385" t="str">
        <f>'Текущий год'!WP7</f>
        <v>Подрядчик по ГРП 17</v>
      </c>
      <c r="UU7" s="385" t="str">
        <f>'Текущий год'!WQ7</f>
        <v>Подрядчик по ГРП 18</v>
      </c>
      <c r="UV7" s="385" t="str">
        <f>'Текущий год'!WR7</f>
        <v>Подрядчик по ГРП 19</v>
      </c>
      <c r="UW7" s="385" t="str">
        <f>'Текущий год'!WS7</f>
        <v>Подрядчик по ГРП 20</v>
      </c>
      <c r="UX7" s="385" t="str">
        <f>'Текущий год'!WT7</f>
        <v>Всего</v>
      </c>
      <c r="UY7" s="385" t="str">
        <f>'Текущий год'!WU7</f>
        <v>Подрядчик по ГНКТ 1</v>
      </c>
      <c r="UZ7" s="385" t="str">
        <f>'Текущий год'!WV7</f>
        <v>Подрядчик по ГНКТ 2</v>
      </c>
      <c r="VA7" s="385" t="str">
        <f>'Текущий год'!WW7</f>
        <v>Подрядчик по ГНКТ 3</v>
      </c>
      <c r="VB7" s="385" t="str">
        <f>'Текущий год'!WX7</f>
        <v>Подрядчик по ГНКТ 4</v>
      </c>
      <c r="VC7" s="385" t="str">
        <f>'Текущий год'!WY7</f>
        <v>Подрядчик по ГНКТ 5</v>
      </c>
      <c r="VD7" s="385" t="str">
        <f>'Текущий год'!WZ7</f>
        <v>Подрядчик по ГНКТ 6</v>
      </c>
      <c r="VE7" s="385" t="str">
        <f>'Текущий год'!XA7</f>
        <v>Подрядчик по ГНКТ 7</v>
      </c>
      <c r="VF7" s="385" t="str">
        <f>'Текущий год'!XB7</f>
        <v>Подрядчик по ГНКТ 8</v>
      </c>
      <c r="VG7" s="385" t="str">
        <f>'Текущий год'!XC7</f>
        <v>Подрядчик по ГНКТ 9</v>
      </c>
      <c r="VH7" s="385" t="str">
        <f>'Текущий год'!XD7</f>
        <v>Подрядчик по ГНКТ 10</v>
      </c>
      <c r="VI7" s="385" t="str">
        <f>'Текущий год'!XE7</f>
        <v>Подрядчик по ГНКТ 11</v>
      </c>
      <c r="VJ7" s="385" t="str">
        <f>'Текущий год'!XF7</f>
        <v>Подрядчик по ГНКТ 12</v>
      </c>
      <c r="VK7" s="385" t="str">
        <f>'Текущий год'!XG7</f>
        <v>Подрядчик по ГНКТ 13</v>
      </c>
      <c r="VL7" s="385" t="str">
        <f>'Текущий год'!XH7</f>
        <v>Подрядчик по ГНКТ 14</v>
      </c>
      <c r="VM7" s="385" t="str">
        <f>'Текущий год'!XI7</f>
        <v>Подрядчик по ГНКТ 15</v>
      </c>
      <c r="VN7" s="385" t="str">
        <f>'Текущий год'!XJ7</f>
        <v>Подрядчик по ГНКТ 16</v>
      </c>
      <c r="VO7" s="385" t="str">
        <f>'Текущий год'!XK7</f>
        <v>Подрядчик по ГНКТ 17</v>
      </c>
      <c r="VP7" s="385" t="str">
        <f>'Текущий год'!XL7</f>
        <v>Подрядчик по ГНКТ 18</v>
      </c>
      <c r="VQ7" s="385" t="str">
        <f>'Текущий год'!XM7</f>
        <v>Подрядчик по ГНКТ 19</v>
      </c>
      <c r="VR7" s="385" t="str">
        <f>'Текущий год'!XN7</f>
        <v>Подрядчик по ГНКТ 20</v>
      </c>
      <c r="VS7" s="385" t="str">
        <f>'Текущий год'!XO7</f>
        <v>Всего</v>
      </c>
      <c r="VT7" s="385" t="str">
        <f>'Текущий год'!XP7</f>
        <v>Техн.жидкость глушения</v>
      </c>
      <c r="VU7" s="385" t="str">
        <f>'Текущий год'!XQ7</f>
        <v>Услуги УМТС
(ТЗР на жидкость глушения)</v>
      </c>
      <c r="VV7" s="385" t="str">
        <f>'Текущий год'!XR7</f>
        <v>Хим. реагенты</v>
      </c>
      <c r="VW7" s="385" t="str">
        <f>'Текущий год'!XS7</f>
        <v>Услуги УМТС
(ТЗР хим. реагенты)</v>
      </c>
      <c r="VX7" s="385" t="str">
        <f>'Текущий год'!XT7</f>
        <v>Кварцевый песок</v>
      </c>
      <c r="VY7" s="385" t="str">
        <f>'Текущий год'!XU7</f>
        <v>Услуги УМТС
(ТЗР на кварцевый песок)</v>
      </c>
      <c r="VZ7" s="385" t="str">
        <f>'Текущий год'!XV7</f>
        <v>Проппант</v>
      </c>
      <c r="WA7" s="385" t="str">
        <f>'Текущий год'!XW7</f>
        <v>Услуги УМТС
(ТЗР на проппант)</v>
      </c>
      <c r="WB7" s="385" t="str">
        <f>'Текущий год'!XX7</f>
        <v>Кислота</v>
      </c>
      <c r="WC7" s="385" t="str">
        <f>'Текущий год'!XY7</f>
        <v>Услуги УМТС
(ТЗР на кислоту)</v>
      </c>
      <c r="WD7" s="385" t="str">
        <f>'Текущий год'!XZ7</f>
        <v>Пакер (ГПН-Восток)</v>
      </c>
      <c r="WE7" s="385" t="str">
        <f>'Текущий год'!YA7</f>
        <v>Услуги УМТС
(ТЗР на пакер)</v>
      </c>
      <c r="WF7" s="385" t="str">
        <f>'Текущий год'!YB7</f>
        <v>прочее</v>
      </c>
      <c r="WG7" s="385" t="str">
        <f>'Текущий год'!YC7</f>
        <v>прочее</v>
      </c>
      <c r="WH7" s="385" t="str">
        <f>'Текущий год'!YD7</f>
        <v>прочее</v>
      </c>
      <c r="WI7" s="385" t="str">
        <f>'Текущий год'!YE7</f>
        <v>прочее</v>
      </c>
      <c r="WJ7" s="385" t="str">
        <f>'Текущий год'!YF7</f>
        <v>прочее</v>
      </c>
      <c r="WK7" s="385" t="str">
        <f>'Текущий год'!YG7</f>
        <v>прочее</v>
      </c>
      <c r="WL7" s="385" t="str">
        <f>'Текущий год'!YH7</f>
        <v>прочее</v>
      </c>
      <c r="WM7" s="385" t="str">
        <f>'Текущий год'!YI7</f>
        <v>прочее</v>
      </c>
      <c r="WN7" s="385" t="str">
        <f>'Текущий год'!YJ7</f>
        <v>Всего</v>
      </c>
      <c r="WO7" s="385" t="str">
        <f>'Текущий год'!YK7</f>
        <v>Подрядчик по Супервайзингу при освоении 1</v>
      </c>
      <c r="WP7" s="385" t="str">
        <f>'Текущий год'!YL7</f>
        <v>Подрядчик по Супервайзингу при освоении 2</v>
      </c>
      <c r="WQ7" s="385" t="str">
        <f>'Текущий год'!YM7</f>
        <v>Подрядчик по Супервайзингу при освоении 3</v>
      </c>
      <c r="WR7" s="385" t="str">
        <f>'Текущий год'!YN7</f>
        <v>Подрядчик по Супервайзингу при освоении 4</v>
      </c>
      <c r="WS7" s="385" t="str">
        <f>'Текущий год'!YO7</f>
        <v>Подрядчик по Супервайзингу при освоении 5</v>
      </c>
      <c r="WT7" s="385" t="str">
        <f>'Текущий год'!YP7</f>
        <v>Подрядчик по Супервайзингу при освоении 6</v>
      </c>
      <c r="WU7" s="385" t="str">
        <f>'Текущий год'!YQ7</f>
        <v>Подрядчик по Супервайзингу при освоении 7</v>
      </c>
      <c r="WV7" s="385" t="str">
        <f>'Текущий год'!YR7</f>
        <v>Подрядчик по Супервайзингу при освоении 8</v>
      </c>
      <c r="WW7" s="385" t="str">
        <f>'Текущий год'!YS7</f>
        <v>Подрядчик по Супервайзингу при освоении 9</v>
      </c>
      <c r="WX7" s="385" t="str">
        <f>'Текущий год'!YT7</f>
        <v>Подрядчик по Супервайзингу при освоении 10</v>
      </c>
      <c r="WY7" s="385" t="str">
        <f>'Текущий год'!YU7</f>
        <v>Подрядчик по Супервайзингу при освоении 11</v>
      </c>
      <c r="WZ7" s="385" t="str">
        <f>'Текущий год'!YV7</f>
        <v>Подрядчик по Супервайзингу при освоении 12</v>
      </c>
      <c r="XA7" s="385" t="str">
        <f>'Текущий год'!YW7</f>
        <v>Подрядчик по Супервайзингу при освоении 13</v>
      </c>
      <c r="XB7" s="385" t="str">
        <f>'Текущий год'!YX7</f>
        <v>Подрядчик по Супервайзингу при освоении 14</v>
      </c>
      <c r="XC7" s="385" t="str">
        <f>'Текущий год'!YY7</f>
        <v>Подрядчик по Супервайзингу при освоении 15</v>
      </c>
      <c r="XD7" s="385" t="str">
        <f>'Текущий год'!YZ7</f>
        <v>Подрядчик по Супервайзингу при освоении 16</v>
      </c>
      <c r="XE7" s="385" t="str">
        <f>'Текущий год'!ZA7</f>
        <v>Подрядчик по Супервайзингу при освоении 17</v>
      </c>
      <c r="XF7" s="385" t="str">
        <f>'Текущий год'!ZB7</f>
        <v>Подрядчик по Супервайзингу при освоении 18</v>
      </c>
      <c r="XG7" s="385" t="str">
        <f>'Текущий год'!ZC7</f>
        <v>Подрядчик по Супервайзингу при освоении 19</v>
      </c>
      <c r="XH7" s="385" t="str">
        <f>'Текущий год'!ZD7</f>
        <v>Подрядчик по Супервайзингу при освоении 20</v>
      </c>
      <c r="XI7" s="385" t="str">
        <f>'Текущий год'!ZE7</f>
        <v>Всего</v>
      </c>
      <c r="XJ7" s="385">
        <f>'Текущий год'!ZF7</f>
        <v>0</v>
      </c>
      <c r="XK7" s="385" t="str">
        <f>'Текущий год'!ZG7</f>
        <v>ФА</v>
      </c>
      <c r="XL7" s="385" t="str">
        <f>'Текущий год'!ZH7</f>
        <v>НКТ</v>
      </c>
      <c r="XM7" s="385" t="str">
        <f>'Текущий год'!ZI7</f>
        <v>Прочее</v>
      </c>
      <c r="XN7" s="385" t="str">
        <f>'Текущий год'!ZJ7</f>
        <v>Прочее</v>
      </c>
      <c r="XO7" s="385" t="str">
        <f>'Текущий год'!ZK7</f>
        <v>Прочее</v>
      </c>
      <c r="XP7" s="385" t="str">
        <f>'Текущий год'!ZL7</f>
        <v xml:space="preserve">Всего </v>
      </c>
      <c r="XQ7" s="385" t="str">
        <f>'Текущий год'!ZM7</f>
        <v>Подрядчик по подготовке площадки 1</v>
      </c>
      <c r="XR7" s="385" t="str">
        <f>'Текущий год'!ZN7</f>
        <v>Подрядчик по подготовке площадки 2</v>
      </c>
      <c r="XS7" s="385" t="str">
        <f>'Текущий год'!ZO7</f>
        <v>Подрядчик по подготовке площадки 3</v>
      </c>
      <c r="XT7" s="385" t="str">
        <f>'Текущий год'!ZP7</f>
        <v>Подрядчик по подготовке площадки 4</v>
      </c>
      <c r="XU7" s="385" t="str">
        <f>'Текущий год'!ZQ7</f>
        <v>Подрядчик по подготовке площадки 5</v>
      </c>
      <c r="XV7" s="385" t="str">
        <f>'Текущий год'!ZR7</f>
        <v>Подрядчик по подготовке площадки 6</v>
      </c>
      <c r="XW7" s="385" t="str">
        <f>'Текущий год'!ZS7</f>
        <v>Подрядчик по подготовке площадки 7</v>
      </c>
      <c r="XX7" s="385" t="str">
        <f>'Текущий год'!ZT7</f>
        <v>Подрядчик по подготовке площадки 8</v>
      </c>
      <c r="XY7" s="385" t="str">
        <f>'Текущий год'!ZU7</f>
        <v>Подрядчик по подготовке площадки 9</v>
      </c>
      <c r="XZ7" s="385" t="str">
        <f>'Текущий год'!ZV7</f>
        <v>Подрядчик по подготовке площадки 10</v>
      </c>
      <c r="YA7" s="385" t="str">
        <f>'Текущий год'!ZW7</f>
        <v>Подрядчик по подготовке площадки 11</v>
      </c>
      <c r="YB7" s="385" t="str">
        <f>'Текущий год'!ZX7</f>
        <v>Подрядчик по подготовке площадки 12</v>
      </c>
      <c r="YC7" s="385" t="str">
        <f>'Текущий год'!ZY7</f>
        <v>Подрядчик по подготовке площадки 13</v>
      </c>
      <c r="YD7" s="385" t="str">
        <f>'Текущий год'!ZZ7</f>
        <v>Подрядчик по подготовке площадки 14</v>
      </c>
      <c r="YE7" s="385" t="str">
        <f>'Текущий год'!AAA7</f>
        <v>Всего</v>
      </c>
      <c r="YF7" s="379"/>
    </row>
    <row r="8" spans="1:666" s="382" customFormat="1" ht="15.75" x14ac:dyDescent="0.25">
      <c r="A8" s="381">
        <v>1</v>
      </c>
      <c r="B8" s="243">
        <f>A8+1</f>
        <v>2</v>
      </c>
      <c r="C8" s="243">
        <f t="shared" ref="C8:BN8" si="0">B8+1</f>
        <v>3</v>
      </c>
      <c r="D8" s="243">
        <f t="shared" si="0"/>
        <v>4</v>
      </c>
      <c r="E8" s="254">
        <f t="shared" si="0"/>
        <v>5</v>
      </c>
      <c r="F8" s="254">
        <f t="shared" si="0"/>
        <v>6</v>
      </c>
      <c r="G8" s="243">
        <f t="shared" si="0"/>
        <v>7</v>
      </c>
      <c r="H8" s="243">
        <f t="shared" si="0"/>
        <v>8</v>
      </c>
      <c r="I8" s="243">
        <f t="shared" si="0"/>
        <v>9</v>
      </c>
      <c r="J8" s="243">
        <f t="shared" si="0"/>
        <v>10</v>
      </c>
      <c r="K8" s="243">
        <f t="shared" si="0"/>
        <v>11</v>
      </c>
      <c r="L8" s="243">
        <f t="shared" si="0"/>
        <v>12</v>
      </c>
      <c r="M8" s="243">
        <f t="shared" si="0"/>
        <v>13</v>
      </c>
      <c r="N8" s="243">
        <f t="shared" si="0"/>
        <v>14</v>
      </c>
      <c r="O8" s="243">
        <f t="shared" si="0"/>
        <v>15</v>
      </c>
      <c r="P8" s="243">
        <f t="shared" si="0"/>
        <v>16</v>
      </c>
      <c r="Q8" s="243">
        <f t="shared" si="0"/>
        <v>17</v>
      </c>
      <c r="R8" s="243">
        <f t="shared" si="0"/>
        <v>18</v>
      </c>
      <c r="S8" s="243">
        <f t="shared" si="0"/>
        <v>19</v>
      </c>
      <c r="T8" s="243">
        <f t="shared" si="0"/>
        <v>20</v>
      </c>
      <c r="U8" s="243">
        <f t="shared" si="0"/>
        <v>21</v>
      </c>
      <c r="V8" s="243">
        <f t="shared" si="0"/>
        <v>22</v>
      </c>
      <c r="W8" s="243">
        <f t="shared" si="0"/>
        <v>23</v>
      </c>
      <c r="X8" s="243">
        <f t="shared" si="0"/>
        <v>24</v>
      </c>
      <c r="Y8" s="254">
        <f t="shared" si="0"/>
        <v>25</v>
      </c>
      <c r="Z8" s="254">
        <f t="shared" si="0"/>
        <v>26</v>
      </c>
      <c r="AA8" s="254">
        <f t="shared" si="0"/>
        <v>27</v>
      </c>
      <c r="AB8" s="254">
        <f t="shared" si="0"/>
        <v>28</v>
      </c>
      <c r="AC8" s="243">
        <f t="shared" si="0"/>
        <v>29</v>
      </c>
      <c r="AD8" s="254">
        <f t="shared" si="0"/>
        <v>30</v>
      </c>
      <c r="AE8" s="254">
        <f t="shared" si="0"/>
        <v>31</v>
      </c>
      <c r="AF8" s="254">
        <f t="shared" si="0"/>
        <v>32</v>
      </c>
      <c r="AG8" s="254">
        <f t="shared" si="0"/>
        <v>33</v>
      </c>
      <c r="AH8" s="254">
        <f t="shared" si="0"/>
        <v>34</v>
      </c>
      <c r="AI8" s="254">
        <f t="shared" si="0"/>
        <v>35</v>
      </c>
      <c r="AJ8" s="254">
        <f t="shared" si="0"/>
        <v>36</v>
      </c>
      <c r="AK8" s="254">
        <f t="shared" si="0"/>
        <v>37</v>
      </c>
      <c r="AL8" s="254">
        <f t="shared" si="0"/>
        <v>38</v>
      </c>
      <c r="AM8" s="254">
        <f t="shared" si="0"/>
        <v>39</v>
      </c>
      <c r="AN8" s="254">
        <f t="shared" si="0"/>
        <v>40</v>
      </c>
      <c r="AO8" s="254">
        <f t="shared" si="0"/>
        <v>41</v>
      </c>
      <c r="AP8" s="254">
        <f t="shared" si="0"/>
        <v>42</v>
      </c>
      <c r="AQ8" s="254">
        <f t="shared" si="0"/>
        <v>43</v>
      </c>
      <c r="AR8" s="254">
        <f t="shared" si="0"/>
        <v>44</v>
      </c>
      <c r="AS8" s="254">
        <f t="shared" si="0"/>
        <v>45</v>
      </c>
      <c r="AT8" s="243">
        <f t="shared" si="0"/>
        <v>46</v>
      </c>
      <c r="AU8" s="243">
        <f t="shared" si="0"/>
        <v>47</v>
      </c>
      <c r="AV8" s="243">
        <f t="shared" si="0"/>
        <v>48</v>
      </c>
      <c r="AW8" s="243">
        <f t="shared" si="0"/>
        <v>49</v>
      </c>
      <c r="AX8" s="243">
        <f t="shared" si="0"/>
        <v>50</v>
      </c>
      <c r="AY8" s="243">
        <f t="shared" si="0"/>
        <v>51</v>
      </c>
      <c r="AZ8" s="243">
        <f t="shared" si="0"/>
        <v>52</v>
      </c>
      <c r="BA8" s="243">
        <f t="shared" si="0"/>
        <v>53</v>
      </c>
      <c r="BB8" s="243">
        <f t="shared" si="0"/>
        <v>54</v>
      </c>
      <c r="BC8" s="243">
        <f t="shared" si="0"/>
        <v>55</v>
      </c>
      <c r="BD8" s="243">
        <f t="shared" si="0"/>
        <v>56</v>
      </c>
      <c r="BE8" s="243">
        <f t="shared" si="0"/>
        <v>57</v>
      </c>
      <c r="BF8" s="243">
        <f t="shared" si="0"/>
        <v>58</v>
      </c>
      <c r="BG8" s="243">
        <f t="shared" si="0"/>
        <v>59</v>
      </c>
      <c r="BH8" s="243">
        <f t="shared" si="0"/>
        <v>60</v>
      </c>
      <c r="BI8" s="243">
        <f t="shared" si="0"/>
        <v>61</v>
      </c>
      <c r="BJ8" s="243">
        <f t="shared" si="0"/>
        <v>62</v>
      </c>
      <c r="BK8" s="243">
        <f t="shared" si="0"/>
        <v>63</v>
      </c>
      <c r="BL8" s="243">
        <f t="shared" si="0"/>
        <v>64</v>
      </c>
      <c r="BM8" s="243">
        <f t="shared" si="0"/>
        <v>65</v>
      </c>
      <c r="BN8" s="243">
        <f t="shared" si="0"/>
        <v>66</v>
      </c>
      <c r="BO8" s="254">
        <f t="shared" ref="BO8:DZ8" si="1">BN8+1</f>
        <v>67</v>
      </c>
      <c r="BP8" s="254">
        <f t="shared" si="1"/>
        <v>68</v>
      </c>
      <c r="BQ8" s="254">
        <f t="shared" si="1"/>
        <v>69</v>
      </c>
      <c r="BR8" s="254">
        <f t="shared" si="1"/>
        <v>70</v>
      </c>
      <c r="BS8" s="254">
        <f t="shared" si="1"/>
        <v>71</v>
      </c>
      <c r="BT8" s="254">
        <f t="shared" si="1"/>
        <v>72</v>
      </c>
      <c r="BU8" s="254">
        <f t="shared" si="1"/>
        <v>73</v>
      </c>
      <c r="BV8" s="254">
        <f t="shared" si="1"/>
        <v>74</v>
      </c>
      <c r="BW8" s="254">
        <f t="shared" si="1"/>
        <v>75</v>
      </c>
      <c r="BX8" s="254">
        <f t="shared" si="1"/>
        <v>76</v>
      </c>
      <c r="BY8" s="254">
        <f t="shared" si="1"/>
        <v>77</v>
      </c>
      <c r="BZ8" s="254">
        <f t="shared" si="1"/>
        <v>78</v>
      </c>
      <c r="CA8" s="254">
        <f t="shared" si="1"/>
        <v>79</v>
      </c>
      <c r="CB8" s="254">
        <f t="shared" si="1"/>
        <v>80</v>
      </c>
      <c r="CC8" s="254">
        <f t="shared" si="1"/>
        <v>81</v>
      </c>
      <c r="CD8" s="254">
        <f t="shared" si="1"/>
        <v>82</v>
      </c>
      <c r="CE8" s="254">
        <f t="shared" si="1"/>
        <v>83</v>
      </c>
      <c r="CF8" s="254">
        <f t="shared" si="1"/>
        <v>84</v>
      </c>
      <c r="CG8" s="254">
        <f t="shared" si="1"/>
        <v>85</v>
      </c>
      <c r="CH8" s="254">
        <f t="shared" si="1"/>
        <v>86</v>
      </c>
      <c r="CI8" s="254">
        <f t="shared" si="1"/>
        <v>87</v>
      </c>
      <c r="CJ8" s="254">
        <f t="shared" si="1"/>
        <v>88</v>
      </c>
      <c r="CK8" s="254">
        <f t="shared" si="1"/>
        <v>89</v>
      </c>
      <c r="CL8" s="254">
        <f t="shared" si="1"/>
        <v>90</v>
      </c>
      <c r="CM8" s="254">
        <f t="shared" si="1"/>
        <v>91</v>
      </c>
      <c r="CN8" s="254">
        <f t="shared" si="1"/>
        <v>92</v>
      </c>
      <c r="CO8" s="254">
        <f t="shared" si="1"/>
        <v>93</v>
      </c>
      <c r="CP8" s="254">
        <f t="shared" si="1"/>
        <v>94</v>
      </c>
      <c r="CQ8" s="254">
        <f t="shared" si="1"/>
        <v>95</v>
      </c>
      <c r="CR8" s="254">
        <f t="shared" si="1"/>
        <v>96</v>
      </c>
      <c r="CS8" s="254">
        <f t="shared" si="1"/>
        <v>97</v>
      </c>
      <c r="CT8" s="254">
        <f t="shared" si="1"/>
        <v>98</v>
      </c>
      <c r="CU8" s="254">
        <f t="shared" si="1"/>
        <v>99</v>
      </c>
      <c r="CV8" s="254">
        <f t="shared" si="1"/>
        <v>100</v>
      </c>
      <c r="CW8" s="254">
        <f t="shared" si="1"/>
        <v>101</v>
      </c>
      <c r="CX8" s="254">
        <f t="shared" si="1"/>
        <v>102</v>
      </c>
      <c r="CY8" s="254">
        <f t="shared" si="1"/>
        <v>103</v>
      </c>
      <c r="CZ8" s="254">
        <f t="shared" si="1"/>
        <v>104</v>
      </c>
      <c r="DA8" s="254">
        <f t="shared" si="1"/>
        <v>105</v>
      </c>
      <c r="DB8" s="243">
        <f t="shared" si="1"/>
        <v>106</v>
      </c>
      <c r="DC8" s="242">
        <f t="shared" si="1"/>
        <v>107</v>
      </c>
      <c r="DD8" s="242">
        <f t="shared" si="1"/>
        <v>108</v>
      </c>
      <c r="DE8" s="242">
        <f t="shared" si="1"/>
        <v>109</v>
      </c>
      <c r="DF8" s="243">
        <f t="shared" si="1"/>
        <v>110</v>
      </c>
      <c r="DG8" s="243">
        <f t="shared" si="1"/>
        <v>111</v>
      </c>
      <c r="DH8" s="243">
        <f t="shared" si="1"/>
        <v>112</v>
      </c>
      <c r="DI8" s="243">
        <f t="shared" si="1"/>
        <v>113</v>
      </c>
      <c r="DJ8" s="243">
        <f t="shared" si="1"/>
        <v>114</v>
      </c>
      <c r="DK8" s="243">
        <f t="shared" si="1"/>
        <v>115</v>
      </c>
      <c r="DL8" s="243">
        <f t="shared" si="1"/>
        <v>116</v>
      </c>
      <c r="DM8" s="243">
        <f t="shared" si="1"/>
        <v>117</v>
      </c>
      <c r="DN8" s="242">
        <f t="shared" si="1"/>
        <v>118</v>
      </c>
      <c r="DO8" s="243">
        <f t="shared" si="1"/>
        <v>119</v>
      </c>
      <c r="DP8" s="243">
        <f t="shared" si="1"/>
        <v>120</v>
      </c>
      <c r="DQ8" s="243">
        <f t="shared" si="1"/>
        <v>121</v>
      </c>
      <c r="DR8" s="243">
        <f t="shared" si="1"/>
        <v>122</v>
      </c>
      <c r="DS8" s="243">
        <f t="shared" si="1"/>
        <v>123</v>
      </c>
      <c r="DT8" s="243">
        <f t="shared" si="1"/>
        <v>124</v>
      </c>
      <c r="DU8" s="243">
        <f t="shared" si="1"/>
        <v>125</v>
      </c>
      <c r="DV8" s="243">
        <f t="shared" si="1"/>
        <v>126</v>
      </c>
      <c r="DW8" s="243">
        <f t="shared" si="1"/>
        <v>127</v>
      </c>
      <c r="DX8" s="243">
        <f t="shared" si="1"/>
        <v>128</v>
      </c>
      <c r="DY8" s="243">
        <f t="shared" si="1"/>
        <v>129</v>
      </c>
      <c r="DZ8" s="243">
        <f t="shared" si="1"/>
        <v>130</v>
      </c>
      <c r="EA8" s="243">
        <f t="shared" ref="EA8:GL8" si="2">DZ8+1</f>
        <v>131</v>
      </c>
      <c r="EB8" s="243">
        <f t="shared" si="2"/>
        <v>132</v>
      </c>
      <c r="EC8" s="243">
        <f t="shared" si="2"/>
        <v>133</v>
      </c>
      <c r="ED8" s="243">
        <f t="shared" si="2"/>
        <v>134</v>
      </c>
      <c r="EE8" s="243">
        <f t="shared" si="2"/>
        <v>135</v>
      </c>
      <c r="EF8" s="243">
        <f t="shared" si="2"/>
        <v>136</v>
      </c>
      <c r="EG8" s="243">
        <f t="shared" si="2"/>
        <v>137</v>
      </c>
      <c r="EH8" s="243">
        <f t="shared" si="2"/>
        <v>138</v>
      </c>
      <c r="EI8" s="243">
        <f t="shared" si="2"/>
        <v>139</v>
      </c>
      <c r="EJ8" s="243">
        <f t="shared" si="2"/>
        <v>140</v>
      </c>
      <c r="EK8" s="243">
        <f t="shared" si="2"/>
        <v>141</v>
      </c>
      <c r="EL8" s="243">
        <f t="shared" si="2"/>
        <v>142</v>
      </c>
      <c r="EM8" s="243">
        <f t="shared" si="2"/>
        <v>143</v>
      </c>
      <c r="EN8" s="243">
        <f t="shared" si="2"/>
        <v>144</v>
      </c>
      <c r="EO8" s="243">
        <f t="shared" si="2"/>
        <v>145</v>
      </c>
      <c r="EP8" s="243">
        <f t="shared" si="2"/>
        <v>146</v>
      </c>
      <c r="EQ8" s="243">
        <f t="shared" si="2"/>
        <v>147</v>
      </c>
      <c r="ER8" s="243">
        <f t="shared" si="2"/>
        <v>148</v>
      </c>
      <c r="ES8" s="243">
        <f t="shared" si="2"/>
        <v>149</v>
      </c>
      <c r="ET8" s="243">
        <f t="shared" si="2"/>
        <v>150</v>
      </c>
      <c r="EU8" s="243">
        <f t="shared" si="2"/>
        <v>151</v>
      </c>
      <c r="EV8" s="243">
        <f t="shared" si="2"/>
        <v>152</v>
      </c>
      <c r="EW8" s="243">
        <f t="shared" si="2"/>
        <v>153</v>
      </c>
      <c r="EX8" s="243">
        <f t="shared" si="2"/>
        <v>154</v>
      </c>
      <c r="EY8" s="243">
        <f t="shared" si="2"/>
        <v>155</v>
      </c>
      <c r="EZ8" s="243">
        <f t="shared" si="2"/>
        <v>156</v>
      </c>
      <c r="FA8" s="243">
        <f t="shared" si="2"/>
        <v>157</v>
      </c>
      <c r="FB8" s="243">
        <f t="shared" si="2"/>
        <v>158</v>
      </c>
      <c r="FC8" s="243">
        <f t="shared" si="2"/>
        <v>159</v>
      </c>
      <c r="FD8" s="243">
        <f t="shared" si="2"/>
        <v>160</v>
      </c>
      <c r="FE8" s="243">
        <f t="shared" si="2"/>
        <v>161</v>
      </c>
      <c r="FF8" s="243">
        <f t="shared" si="2"/>
        <v>162</v>
      </c>
      <c r="FG8" s="243">
        <f t="shared" si="2"/>
        <v>163</v>
      </c>
      <c r="FH8" s="243">
        <f t="shared" si="2"/>
        <v>164</v>
      </c>
      <c r="FI8" s="243">
        <f t="shared" si="2"/>
        <v>165</v>
      </c>
      <c r="FJ8" s="243">
        <f t="shared" si="2"/>
        <v>166</v>
      </c>
      <c r="FK8" s="241">
        <f t="shared" si="2"/>
        <v>167</v>
      </c>
      <c r="FL8" s="241">
        <f t="shared" si="2"/>
        <v>168</v>
      </c>
      <c r="FM8" s="241">
        <f t="shared" si="2"/>
        <v>169</v>
      </c>
      <c r="FN8" s="241">
        <f t="shared" si="2"/>
        <v>170</v>
      </c>
      <c r="FO8" s="241">
        <f t="shared" si="2"/>
        <v>171</v>
      </c>
      <c r="FP8" s="241">
        <f t="shared" si="2"/>
        <v>172</v>
      </c>
      <c r="FQ8" s="241">
        <f t="shared" si="2"/>
        <v>173</v>
      </c>
      <c r="FR8" s="241">
        <f t="shared" si="2"/>
        <v>174</v>
      </c>
      <c r="FS8" s="241">
        <f t="shared" si="2"/>
        <v>175</v>
      </c>
      <c r="FT8" s="241">
        <f t="shared" si="2"/>
        <v>176</v>
      </c>
      <c r="FU8" s="241">
        <f t="shared" si="2"/>
        <v>177</v>
      </c>
      <c r="FV8" s="241">
        <f t="shared" si="2"/>
        <v>178</v>
      </c>
      <c r="FW8" s="241">
        <f t="shared" si="2"/>
        <v>179</v>
      </c>
      <c r="FX8" s="241">
        <f t="shared" si="2"/>
        <v>180</v>
      </c>
      <c r="FY8" s="241">
        <f t="shared" si="2"/>
        <v>181</v>
      </c>
      <c r="FZ8" s="241">
        <f t="shared" si="2"/>
        <v>182</v>
      </c>
      <c r="GA8" s="241">
        <f t="shared" si="2"/>
        <v>183</v>
      </c>
      <c r="GB8" s="241">
        <f t="shared" si="2"/>
        <v>184</v>
      </c>
      <c r="GC8" s="241">
        <f t="shared" si="2"/>
        <v>185</v>
      </c>
      <c r="GD8" s="241">
        <f t="shared" si="2"/>
        <v>186</v>
      </c>
      <c r="GE8" s="241">
        <f t="shared" si="2"/>
        <v>187</v>
      </c>
      <c r="GF8" s="243">
        <f t="shared" si="2"/>
        <v>188</v>
      </c>
      <c r="GG8" s="243">
        <f t="shared" si="2"/>
        <v>189</v>
      </c>
      <c r="GH8" s="243">
        <f t="shared" si="2"/>
        <v>190</v>
      </c>
      <c r="GI8" s="243">
        <f t="shared" si="2"/>
        <v>191</v>
      </c>
      <c r="GJ8" s="243">
        <f t="shared" si="2"/>
        <v>192</v>
      </c>
      <c r="GK8" s="243">
        <f t="shared" si="2"/>
        <v>193</v>
      </c>
      <c r="GL8" s="243">
        <f t="shared" si="2"/>
        <v>194</v>
      </c>
      <c r="GM8" s="243">
        <f t="shared" ref="GM8:IX8" si="3">GL8+1</f>
        <v>195</v>
      </c>
      <c r="GN8" s="243">
        <f t="shared" si="3"/>
        <v>196</v>
      </c>
      <c r="GO8" s="243">
        <f t="shared" si="3"/>
        <v>197</v>
      </c>
      <c r="GP8" s="243">
        <f t="shared" si="3"/>
        <v>198</v>
      </c>
      <c r="GQ8" s="243">
        <f t="shared" si="3"/>
        <v>199</v>
      </c>
      <c r="GR8" s="243">
        <f t="shared" si="3"/>
        <v>200</v>
      </c>
      <c r="GS8" s="243">
        <f t="shared" si="3"/>
        <v>201</v>
      </c>
      <c r="GT8" s="243">
        <f t="shared" si="3"/>
        <v>202</v>
      </c>
      <c r="GU8" s="243">
        <f t="shared" si="3"/>
        <v>203</v>
      </c>
      <c r="GV8" s="243">
        <f t="shared" si="3"/>
        <v>204</v>
      </c>
      <c r="GW8" s="243">
        <f t="shared" si="3"/>
        <v>205</v>
      </c>
      <c r="GX8" s="243">
        <f t="shared" si="3"/>
        <v>206</v>
      </c>
      <c r="GY8" s="243">
        <f t="shared" si="3"/>
        <v>207</v>
      </c>
      <c r="GZ8" s="243">
        <f t="shared" si="3"/>
        <v>208</v>
      </c>
      <c r="HA8" s="243">
        <f t="shared" si="3"/>
        <v>209</v>
      </c>
      <c r="HB8" s="243">
        <f t="shared" si="3"/>
        <v>210</v>
      </c>
      <c r="HC8" s="243">
        <f t="shared" si="3"/>
        <v>211</v>
      </c>
      <c r="HD8" s="243">
        <f t="shared" si="3"/>
        <v>212</v>
      </c>
      <c r="HE8" s="243">
        <f t="shared" si="3"/>
        <v>213</v>
      </c>
      <c r="HF8" s="243">
        <f t="shared" si="3"/>
        <v>214</v>
      </c>
      <c r="HG8" s="243">
        <f t="shared" si="3"/>
        <v>215</v>
      </c>
      <c r="HH8" s="243">
        <f t="shared" si="3"/>
        <v>216</v>
      </c>
      <c r="HI8" s="243">
        <f t="shared" si="3"/>
        <v>217</v>
      </c>
      <c r="HJ8" s="243">
        <f t="shared" si="3"/>
        <v>218</v>
      </c>
      <c r="HK8" s="243">
        <f t="shared" si="3"/>
        <v>219</v>
      </c>
      <c r="HL8" s="243">
        <f t="shared" si="3"/>
        <v>220</v>
      </c>
      <c r="HM8" s="243">
        <f t="shared" si="3"/>
        <v>221</v>
      </c>
      <c r="HN8" s="243">
        <f t="shared" si="3"/>
        <v>222</v>
      </c>
      <c r="HO8" s="243">
        <f t="shared" si="3"/>
        <v>223</v>
      </c>
      <c r="HP8" s="243">
        <f t="shared" si="3"/>
        <v>224</v>
      </c>
      <c r="HQ8" s="243">
        <f t="shared" si="3"/>
        <v>225</v>
      </c>
      <c r="HR8" s="243">
        <f t="shared" si="3"/>
        <v>226</v>
      </c>
      <c r="HS8" s="243">
        <f t="shared" si="3"/>
        <v>227</v>
      </c>
      <c r="HT8" s="243">
        <f t="shared" si="3"/>
        <v>228</v>
      </c>
      <c r="HU8" s="243">
        <f t="shared" si="3"/>
        <v>229</v>
      </c>
      <c r="HV8" s="243">
        <f t="shared" si="3"/>
        <v>230</v>
      </c>
      <c r="HW8" s="243">
        <f t="shared" si="3"/>
        <v>231</v>
      </c>
      <c r="HX8" s="243">
        <f t="shared" si="3"/>
        <v>232</v>
      </c>
      <c r="HY8" s="243">
        <f t="shared" si="3"/>
        <v>233</v>
      </c>
      <c r="HZ8" s="243">
        <f t="shared" si="3"/>
        <v>234</v>
      </c>
      <c r="IA8" s="243">
        <f t="shared" si="3"/>
        <v>235</v>
      </c>
      <c r="IB8" s="243">
        <f t="shared" si="3"/>
        <v>236</v>
      </c>
      <c r="IC8" s="243">
        <f t="shared" si="3"/>
        <v>237</v>
      </c>
      <c r="ID8" s="243">
        <f t="shared" si="3"/>
        <v>238</v>
      </c>
      <c r="IE8" s="243">
        <f t="shared" si="3"/>
        <v>239</v>
      </c>
      <c r="IF8" s="243">
        <f t="shared" si="3"/>
        <v>240</v>
      </c>
      <c r="IG8" s="243">
        <f t="shared" si="3"/>
        <v>241</v>
      </c>
      <c r="IH8" s="243">
        <f t="shared" si="3"/>
        <v>242</v>
      </c>
      <c r="II8" s="243">
        <f t="shared" si="3"/>
        <v>243</v>
      </c>
      <c r="IJ8" s="243">
        <f t="shared" si="3"/>
        <v>244</v>
      </c>
      <c r="IK8" s="243">
        <f t="shared" si="3"/>
        <v>245</v>
      </c>
      <c r="IL8" s="243">
        <f t="shared" si="3"/>
        <v>246</v>
      </c>
      <c r="IM8" s="243">
        <f t="shared" si="3"/>
        <v>247</v>
      </c>
      <c r="IN8" s="243">
        <f t="shared" si="3"/>
        <v>248</v>
      </c>
      <c r="IO8" s="243">
        <f t="shared" si="3"/>
        <v>249</v>
      </c>
      <c r="IP8" s="243">
        <f t="shared" si="3"/>
        <v>250</v>
      </c>
      <c r="IQ8" s="243">
        <f t="shared" si="3"/>
        <v>251</v>
      </c>
      <c r="IR8" s="243">
        <f t="shared" si="3"/>
        <v>252</v>
      </c>
      <c r="IS8" s="243">
        <f t="shared" si="3"/>
        <v>253</v>
      </c>
      <c r="IT8" s="243">
        <f t="shared" si="3"/>
        <v>254</v>
      </c>
      <c r="IU8" s="243">
        <f t="shared" si="3"/>
        <v>255</v>
      </c>
      <c r="IV8" s="243">
        <f t="shared" si="3"/>
        <v>256</v>
      </c>
      <c r="IW8" s="243">
        <f t="shared" si="3"/>
        <v>257</v>
      </c>
      <c r="IX8" s="243">
        <f t="shared" si="3"/>
        <v>258</v>
      </c>
      <c r="IY8" s="243">
        <f t="shared" ref="IY8:LJ8" si="4">IX8+1</f>
        <v>259</v>
      </c>
      <c r="IZ8" s="243">
        <f t="shared" si="4"/>
        <v>260</v>
      </c>
      <c r="JA8" s="243">
        <f t="shared" si="4"/>
        <v>261</v>
      </c>
      <c r="JB8" s="243">
        <f t="shared" si="4"/>
        <v>262</v>
      </c>
      <c r="JC8" s="243">
        <f t="shared" si="4"/>
        <v>263</v>
      </c>
      <c r="JD8" s="243">
        <f t="shared" si="4"/>
        <v>264</v>
      </c>
      <c r="JE8" s="243">
        <f t="shared" si="4"/>
        <v>265</v>
      </c>
      <c r="JF8" s="243">
        <f t="shared" si="4"/>
        <v>266</v>
      </c>
      <c r="JG8" s="243">
        <f t="shared" si="4"/>
        <v>267</v>
      </c>
      <c r="JH8" s="243">
        <f t="shared" si="4"/>
        <v>268</v>
      </c>
      <c r="JI8" s="243">
        <f t="shared" si="4"/>
        <v>269</v>
      </c>
      <c r="JJ8" s="243">
        <f t="shared" si="4"/>
        <v>270</v>
      </c>
      <c r="JK8" s="243">
        <f t="shared" si="4"/>
        <v>271</v>
      </c>
      <c r="JL8" s="243">
        <f t="shared" si="4"/>
        <v>272</v>
      </c>
      <c r="JM8" s="243">
        <f t="shared" si="4"/>
        <v>273</v>
      </c>
      <c r="JN8" s="243">
        <f t="shared" si="4"/>
        <v>274</v>
      </c>
      <c r="JO8" s="243">
        <f t="shared" si="4"/>
        <v>275</v>
      </c>
      <c r="JP8" s="243">
        <f t="shared" si="4"/>
        <v>276</v>
      </c>
      <c r="JQ8" s="243">
        <f t="shared" si="4"/>
        <v>277</v>
      </c>
      <c r="JR8" s="243">
        <f t="shared" si="4"/>
        <v>278</v>
      </c>
      <c r="JS8" s="243">
        <f t="shared" si="4"/>
        <v>279</v>
      </c>
      <c r="JT8" s="243">
        <f t="shared" si="4"/>
        <v>280</v>
      </c>
      <c r="JU8" s="243">
        <f t="shared" si="4"/>
        <v>281</v>
      </c>
      <c r="JV8" s="243">
        <f t="shared" si="4"/>
        <v>282</v>
      </c>
      <c r="JW8" s="243">
        <f t="shared" si="4"/>
        <v>283</v>
      </c>
      <c r="JX8" s="243">
        <f t="shared" si="4"/>
        <v>284</v>
      </c>
      <c r="JY8" s="243">
        <f t="shared" si="4"/>
        <v>285</v>
      </c>
      <c r="JZ8" s="243">
        <f t="shared" si="4"/>
        <v>286</v>
      </c>
      <c r="KA8" s="243">
        <f t="shared" si="4"/>
        <v>287</v>
      </c>
      <c r="KB8" s="243">
        <f t="shared" si="4"/>
        <v>288</v>
      </c>
      <c r="KC8" s="243">
        <f t="shared" si="4"/>
        <v>289</v>
      </c>
      <c r="KD8" s="243">
        <f t="shared" si="4"/>
        <v>290</v>
      </c>
      <c r="KE8" s="243">
        <f t="shared" si="4"/>
        <v>291</v>
      </c>
      <c r="KF8" s="243">
        <f t="shared" si="4"/>
        <v>292</v>
      </c>
      <c r="KG8" s="243">
        <f t="shared" si="4"/>
        <v>293</v>
      </c>
      <c r="KH8" s="243">
        <f t="shared" si="4"/>
        <v>294</v>
      </c>
      <c r="KI8" s="243">
        <f t="shared" si="4"/>
        <v>295</v>
      </c>
      <c r="KJ8" s="243">
        <f t="shared" si="4"/>
        <v>296</v>
      </c>
      <c r="KK8" s="243">
        <f t="shared" si="4"/>
        <v>297</v>
      </c>
      <c r="KL8" s="243">
        <f t="shared" si="4"/>
        <v>298</v>
      </c>
      <c r="KM8" s="243">
        <f t="shared" si="4"/>
        <v>299</v>
      </c>
      <c r="KN8" s="243">
        <f t="shared" si="4"/>
        <v>300</v>
      </c>
      <c r="KO8" s="243">
        <f t="shared" si="4"/>
        <v>301</v>
      </c>
      <c r="KP8" s="243">
        <f t="shared" si="4"/>
        <v>302</v>
      </c>
      <c r="KQ8" s="243">
        <f t="shared" si="4"/>
        <v>303</v>
      </c>
      <c r="KR8" s="243">
        <f t="shared" si="4"/>
        <v>304</v>
      </c>
      <c r="KS8" s="243">
        <f t="shared" si="4"/>
        <v>305</v>
      </c>
      <c r="KT8" s="243">
        <f t="shared" si="4"/>
        <v>306</v>
      </c>
      <c r="KU8" s="243">
        <f t="shared" si="4"/>
        <v>307</v>
      </c>
      <c r="KV8" s="243">
        <f t="shared" si="4"/>
        <v>308</v>
      </c>
      <c r="KW8" s="243">
        <f t="shared" si="4"/>
        <v>309</v>
      </c>
      <c r="KX8" s="243">
        <f t="shared" si="4"/>
        <v>310</v>
      </c>
      <c r="KY8" s="243">
        <f t="shared" si="4"/>
        <v>311</v>
      </c>
      <c r="KZ8" s="243">
        <f t="shared" si="4"/>
        <v>312</v>
      </c>
      <c r="LA8" s="243">
        <f t="shared" si="4"/>
        <v>313</v>
      </c>
      <c r="LB8" s="243">
        <f t="shared" si="4"/>
        <v>314</v>
      </c>
      <c r="LC8" s="243">
        <f t="shared" si="4"/>
        <v>315</v>
      </c>
      <c r="LD8" s="243">
        <f t="shared" si="4"/>
        <v>316</v>
      </c>
      <c r="LE8" s="243">
        <f t="shared" si="4"/>
        <v>317</v>
      </c>
      <c r="LF8" s="243">
        <f t="shared" si="4"/>
        <v>318</v>
      </c>
      <c r="LG8" s="243">
        <f t="shared" si="4"/>
        <v>319</v>
      </c>
      <c r="LH8" s="243">
        <f t="shared" si="4"/>
        <v>320</v>
      </c>
      <c r="LI8" s="243">
        <f t="shared" si="4"/>
        <v>321</v>
      </c>
      <c r="LJ8" s="243">
        <f t="shared" si="4"/>
        <v>322</v>
      </c>
      <c r="LK8" s="243">
        <f t="shared" ref="LK8:NV8" si="5">LJ8+1</f>
        <v>323</v>
      </c>
      <c r="LL8" s="243">
        <f t="shared" si="5"/>
        <v>324</v>
      </c>
      <c r="LM8" s="243">
        <f t="shared" si="5"/>
        <v>325</v>
      </c>
      <c r="LN8" s="243">
        <f t="shared" si="5"/>
        <v>326</v>
      </c>
      <c r="LO8" s="243">
        <f t="shared" si="5"/>
        <v>327</v>
      </c>
      <c r="LP8" s="243">
        <f t="shared" si="5"/>
        <v>328</v>
      </c>
      <c r="LQ8" s="243">
        <f t="shared" si="5"/>
        <v>329</v>
      </c>
      <c r="LR8" s="243">
        <f t="shared" si="5"/>
        <v>330</v>
      </c>
      <c r="LS8" s="243">
        <f t="shared" si="5"/>
        <v>331</v>
      </c>
      <c r="LT8" s="243">
        <f t="shared" si="5"/>
        <v>332</v>
      </c>
      <c r="LU8" s="243">
        <f t="shared" si="5"/>
        <v>333</v>
      </c>
      <c r="LV8" s="243">
        <f t="shared" si="5"/>
        <v>334</v>
      </c>
      <c r="LW8" s="243">
        <f t="shared" si="5"/>
        <v>335</v>
      </c>
      <c r="LX8" s="243">
        <f t="shared" si="5"/>
        <v>336</v>
      </c>
      <c r="LY8" s="243">
        <f t="shared" si="5"/>
        <v>337</v>
      </c>
      <c r="LZ8" s="243">
        <f t="shared" si="5"/>
        <v>338</v>
      </c>
      <c r="MA8" s="243">
        <f t="shared" si="5"/>
        <v>339</v>
      </c>
      <c r="MB8" s="243">
        <f t="shared" si="5"/>
        <v>340</v>
      </c>
      <c r="MC8" s="243">
        <f t="shared" si="5"/>
        <v>341</v>
      </c>
      <c r="MD8" s="243">
        <f t="shared" si="5"/>
        <v>342</v>
      </c>
      <c r="ME8" s="243">
        <f t="shared" si="5"/>
        <v>343</v>
      </c>
      <c r="MF8" s="243">
        <f t="shared" si="5"/>
        <v>344</v>
      </c>
      <c r="MG8" s="243">
        <f t="shared" si="5"/>
        <v>345</v>
      </c>
      <c r="MH8" s="243">
        <f t="shared" si="5"/>
        <v>346</v>
      </c>
      <c r="MI8" s="243">
        <f t="shared" si="5"/>
        <v>347</v>
      </c>
      <c r="MJ8" s="243">
        <f t="shared" si="5"/>
        <v>348</v>
      </c>
      <c r="MK8" s="243">
        <f t="shared" si="5"/>
        <v>349</v>
      </c>
      <c r="ML8" s="243">
        <f t="shared" si="5"/>
        <v>350</v>
      </c>
      <c r="MM8" s="243">
        <f t="shared" si="5"/>
        <v>351</v>
      </c>
      <c r="MN8" s="243">
        <f t="shared" si="5"/>
        <v>352</v>
      </c>
      <c r="MO8" s="243">
        <f t="shared" si="5"/>
        <v>353</v>
      </c>
      <c r="MP8" s="243">
        <f t="shared" si="5"/>
        <v>354</v>
      </c>
      <c r="MQ8" s="243">
        <f t="shared" si="5"/>
        <v>355</v>
      </c>
      <c r="MR8" s="243">
        <f t="shared" si="5"/>
        <v>356</v>
      </c>
      <c r="MS8" s="243">
        <f t="shared" si="5"/>
        <v>357</v>
      </c>
      <c r="MT8" s="243">
        <f t="shared" si="5"/>
        <v>358</v>
      </c>
      <c r="MU8" s="243">
        <f t="shared" si="5"/>
        <v>359</v>
      </c>
      <c r="MV8" s="243">
        <f t="shared" si="5"/>
        <v>360</v>
      </c>
      <c r="MW8" s="243">
        <f t="shared" si="5"/>
        <v>361</v>
      </c>
      <c r="MX8" s="243">
        <f t="shared" si="5"/>
        <v>362</v>
      </c>
      <c r="MY8" s="243">
        <f t="shared" si="5"/>
        <v>363</v>
      </c>
      <c r="MZ8" s="243">
        <f t="shared" si="5"/>
        <v>364</v>
      </c>
      <c r="NA8" s="243">
        <f t="shared" si="5"/>
        <v>365</v>
      </c>
      <c r="NB8" s="243">
        <f t="shared" si="5"/>
        <v>366</v>
      </c>
      <c r="NC8" s="243">
        <f t="shared" si="5"/>
        <v>367</v>
      </c>
      <c r="ND8" s="243">
        <f t="shared" si="5"/>
        <v>368</v>
      </c>
      <c r="NE8" s="243">
        <f t="shared" si="5"/>
        <v>369</v>
      </c>
      <c r="NF8" s="243">
        <f t="shared" si="5"/>
        <v>370</v>
      </c>
      <c r="NG8" s="243">
        <f t="shared" si="5"/>
        <v>371</v>
      </c>
      <c r="NH8" s="243">
        <f t="shared" si="5"/>
        <v>372</v>
      </c>
      <c r="NI8" s="243">
        <f t="shared" si="5"/>
        <v>373</v>
      </c>
      <c r="NJ8" s="243">
        <f t="shared" si="5"/>
        <v>374</v>
      </c>
      <c r="NK8" s="243">
        <f t="shared" si="5"/>
        <v>375</v>
      </c>
      <c r="NL8" s="243">
        <f t="shared" si="5"/>
        <v>376</v>
      </c>
      <c r="NM8" s="243">
        <f t="shared" si="5"/>
        <v>377</v>
      </c>
      <c r="NN8" s="243">
        <f t="shared" si="5"/>
        <v>378</v>
      </c>
      <c r="NO8" s="243">
        <f t="shared" si="5"/>
        <v>379</v>
      </c>
      <c r="NP8" s="243">
        <f t="shared" si="5"/>
        <v>380</v>
      </c>
      <c r="NQ8" s="243">
        <f t="shared" si="5"/>
        <v>381</v>
      </c>
      <c r="NR8" s="243">
        <f t="shared" si="5"/>
        <v>382</v>
      </c>
      <c r="NS8" s="243">
        <f t="shared" si="5"/>
        <v>383</v>
      </c>
      <c r="NT8" s="243">
        <f t="shared" si="5"/>
        <v>384</v>
      </c>
      <c r="NU8" s="243">
        <f t="shared" si="5"/>
        <v>385</v>
      </c>
      <c r="NV8" s="243">
        <f t="shared" si="5"/>
        <v>386</v>
      </c>
      <c r="NW8" s="243">
        <f t="shared" ref="NW8:QH8" si="6">NV8+1</f>
        <v>387</v>
      </c>
      <c r="NX8" s="243">
        <f t="shared" si="6"/>
        <v>388</v>
      </c>
      <c r="NY8" s="243">
        <f t="shared" si="6"/>
        <v>389</v>
      </c>
      <c r="NZ8" s="243">
        <f t="shared" si="6"/>
        <v>390</v>
      </c>
      <c r="OA8" s="243">
        <f t="shared" si="6"/>
        <v>391</v>
      </c>
      <c r="OB8" s="243">
        <f t="shared" si="6"/>
        <v>392</v>
      </c>
      <c r="OC8" s="243">
        <f t="shared" si="6"/>
        <v>393</v>
      </c>
      <c r="OD8" s="243">
        <f t="shared" si="6"/>
        <v>394</v>
      </c>
      <c r="OE8" s="243">
        <f t="shared" si="6"/>
        <v>395</v>
      </c>
      <c r="OF8" s="243">
        <f t="shared" si="6"/>
        <v>396</v>
      </c>
      <c r="OG8" s="243">
        <f t="shared" si="6"/>
        <v>397</v>
      </c>
      <c r="OH8" s="243">
        <f t="shared" si="6"/>
        <v>398</v>
      </c>
      <c r="OI8" s="243">
        <f t="shared" si="6"/>
        <v>399</v>
      </c>
      <c r="OJ8" s="243">
        <f t="shared" si="6"/>
        <v>400</v>
      </c>
      <c r="OK8" s="243">
        <f t="shared" si="6"/>
        <v>401</v>
      </c>
      <c r="OL8" s="243">
        <f t="shared" si="6"/>
        <v>402</v>
      </c>
      <c r="OM8" s="243">
        <f t="shared" si="6"/>
        <v>403</v>
      </c>
      <c r="ON8" s="243">
        <f t="shared" si="6"/>
        <v>404</v>
      </c>
      <c r="OO8" s="243">
        <f t="shared" si="6"/>
        <v>405</v>
      </c>
      <c r="OP8" s="243">
        <f t="shared" si="6"/>
        <v>406</v>
      </c>
      <c r="OQ8" s="243">
        <f t="shared" si="6"/>
        <v>407</v>
      </c>
      <c r="OR8" s="243">
        <f t="shared" si="6"/>
        <v>408</v>
      </c>
      <c r="OS8" s="243">
        <f t="shared" si="6"/>
        <v>409</v>
      </c>
      <c r="OT8" s="243">
        <f t="shared" si="6"/>
        <v>410</v>
      </c>
      <c r="OU8" s="243">
        <f t="shared" si="6"/>
        <v>411</v>
      </c>
      <c r="OV8" s="243">
        <f t="shared" si="6"/>
        <v>412</v>
      </c>
      <c r="OW8" s="243">
        <f t="shared" si="6"/>
        <v>413</v>
      </c>
      <c r="OX8" s="243">
        <f t="shared" si="6"/>
        <v>414</v>
      </c>
      <c r="OY8" s="243">
        <f t="shared" si="6"/>
        <v>415</v>
      </c>
      <c r="OZ8" s="243">
        <f t="shared" si="6"/>
        <v>416</v>
      </c>
      <c r="PA8" s="243">
        <f t="shared" si="6"/>
        <v>417</v>
      </c>
      <c r="PB8" s="243">
        <f t="shared" si="6"/>
        <v>418</v>
      </c>
      <c r="PC8" s="243">
        <f t="shared" si="6"/>
        <v>419</v>
      </c>
      <c r="PD8" s="243">
        <f t="shared" si="6"/>
        <v>420</v>
      </c>
      <c r="PE8" s="243">
        <f t="shared" si="6"/>
        <v>421</v>
      </c>
      <c r="PF8" s="243">
        <f t="shared" si="6"/>
        <v>422</v>
      </c>
      <c r="PG8" s="243">
        <f t="shared" si="6"/>
        <v>423</v>
      </c>
      <c r="PH8" s="243">
        <f t="shared" si="6"/>
        <v>424</v>
      </c>
      <c r="PI8" s="243">
        <f t="shared" si="6"/>
        <v>425</v>
      </c>
      <c r="PJ8" s="243">
        <f t="shared" si="6"/>
        <v>426</v>
      </c>
      <c r="PK8" s="243">
        <f t="shared" si="6"/>
        <v>427</v>
      </c>
      <c r="PL8" s="243">
        <f t="shared" si="6"/>
        <v>428</v>
      </c>
      <c r="PM8" s="243">
        <f t="shared" si="6"/>
        <v>429</v>
      </c>
      <c r="PN8" s="243">
        <f t="shared" si="6"/>
        <v>430</v>
      </c>
      <c r="PO8" s="243">
        <f t="shared" si="6"/>
        <v>431</v>
      </c>
      <c r="PP8" s="243">
        <f t="shared" si="6"/>
        <v>432</v>
      </c>
      <c r="PQ8" s="243">
        <f t="shared" si="6"/>
        <v>433</v>
      </c>
      <c r="PR8" s="243">
        <f t="shared" si="6"/>
        <v>434</v>
      </c>
      <c r="PS8" s="243">
        <f t="shared" si="6"/>
        <v>435</v>
      </c>
      <c r="PT8" s="243">
        <f t="shared" si="6"/>
        <v>436</v>
      </c>
      <c r="PU8" s="243">
        <f t="shared" si="6"/>
        <v>437</v>
      </c>
      <c r="PV8" s="243">
        <f t="shared" si="6"/>
        <v>438</v>
      </c>
      <c r="PW8" s="243">
        <f t="shared" si="6"/>
        <v>439</v>
      </c>
      <c r="PX8" s="243">
        <f t="shared" si="6"/>
        <v>440</v>
      </c>
      <c r="PY8" s="243">
        <f t="shared" si="6"/>
        <v>441</v>
      </c>
      <c r="PZ8" s="243">
        <f t="shared" si="6"/>
        <v>442</v>
      </c>
      <c r="QA8" s="243">
        <f t="shared" si="6"/>
        <v>443</v>
      </c>
      <c r="QB8" s="243">
        <f t="shared" si="6"/>
        <v>444</v>
      </c>
      <c r="QC8" s="243">
        <f t="shared" si="6"/>
        <v>445</v>
      </c>
      <c r="QD8" s="243">
        <f t="shared" si="6"/>
        <v>446</v>
      </c>
      <c r="QE8" s="243">
        <f t="shared" si="6"/>
        <v>447</v>
      </c>
      <c r="QF8" s="243">
        <f t="shared" si="6"/>
        <v>448</v>
      </c>
      <c r="QG8" s="243">
        <f t="shared" si="6"/>
        <v>449</v>
      </c>
      <c r="QH8" s="243">
        <f t="shared" si="6"/>
        <v>450</v>
      </c>
      <c r="QI8" s="243">
        <f t="shared" ref="QI8:ST8" si="7">QH8+1</f>
        <v>451</v>
      </c>
      <c r="QJ8" s="243">
        <f t="shared" si="7"/>
        <v>452</v>
      </c>
      <c r="QK8" s="243">
        <f t="shared" si="7"/>
        <v>453</v>
      </c>
      <c r="QL8" s="243">
        <f t="shared" si="7"/>
        <v>454</v>
      </c>
      <c r="QM8" s="243">
        <f t="shared" si="7"/>
        <v>455</v>
      </c>
      <c r="QN8" s="243">
        <f t="shared" si="7"/>
        <v>456</v>
      </c>
      <c r="QO8" s="243">
        <f t="shared" si="7"/>
        <v>457</v>
      </c>
      <c r="QP8" s="243">
        <f t="shared" si="7"/>
        <v>458</v>
      </c>
      <c r="QQ8" s="243">
        <f t="shared" si="7"/>
        <v>459</v>
      </c>
      <c r="QR8" s="243">
        <f t="shared" si="7"/>
        <v>460</v>
      </c>
      <c r="QS8" s="243">
        <f t="shared" si="7"/>
        <v>461</v>
      </c>
      <c r="QT8" s="243">
        <f t="shared" si="7"/>
        <v>462</v>
      </c>
      <c r="QU8" s="243">
        <f t="shared" si="7"/>
        <v>463</v>
      </c>
      <c r="QV8" s="243">
        <f t="shared" si="7"/>
        <v>464</v>
      </c>
      <c r="QW8" s="242">
        <f t="shared" si="7"/>
        <v>465</v>
      </c>
      <c r="QX8" s="243">
        <f t="shared" si="7"/>
        <v>466</v>
      </c>
      <c r="QY8" s="243">
        <f t="shared" si="7"/>
        <v>467</v>
      </c>
      <c r="QZ8" s="243">
        <f t="shared" si="7"/>
        <v>468</v>
      </c>
      <c r="RA8" s="243">
        <f t="shared" si="7"/>
        <v>469</v>
      </c>
      <c r="RB8" s="243">
        <f t="shared" si="7"/>
        <v>470</v>
      </c>
      <c r="RC8" s="243">
        <f t="shared" si="7"/>
        <v>471</v>
      </c>
      <c r="RD8" s="243">
        <f t="shared" si="7"/>
        <v>472</v>
      </c>
      <c r="RE8" s="243">
        <f t="shared" si="7"/>
        <v>473</v>
      </c>
      <c r="RF8" s="243">
        <f t="shared" si="7"/>
        <v>474</v>
      </c>
      <c r="RG8" s="243">
        <f t="shared" si="7"/>
        <v>475</v>
      </c>
      <c r="RH8" s="243">
        <f t="shared" si="7"/>
        <v>476</v>
      </c>
      <c r="RI8" s="243">
        <f t="shared" si="7"/>
        <v>477</v>
      </c>
      <c r="RJ8" s="243">
        <f t="shared" si="7"/>
        <v>478</v>
      </c>
      <c r="RK8" s="243">
        <f t="shared" si="7"/>
        <v>479</v>
      </c>
      <c r="RL8" s="243">
        <f t="shared" si="7"/>
        <v>480</v>
      </c>
      <c r="RM8" s="243">
        <f t="shared" si="7"/>
        <v>481</v>
      </c>
      <c r="RN8" s="243">
        <f t="shared" si="7"/>
        <v>482</v>
      </c>
      <c r="RO8" s="243">
        <f t="shared" si="7"/>
        <v>483</v>
      </c>
      <c r="RP8" s="243">
        <f t="shared" si="7"/>
        <v>484</v>
      </c>
      <c r="RQ8" s="243">
        <f t="shared" si="7"/>
        <v>485</v>
      </c>
      <c r="RR8" s="243">
        <f t="shared" si="7"/>
        <v>486</v>
      </c>
      <c r="RS8" s="243">
        <f t="shared" si="7"/>
        <v>487</v>
      </c>
      <c r="RT8" s="243">
        <f t="shared" si="7"/>
        <v>488</v>
      </c>
      <c r="RU8" s="243">
        <f t="shared" si="7"/>
        <v>489</v>
      </c>
      <c r="RV8" s="243">
        <f t="shared" si="7"/>
        <v>490</v>
      </c>
      <c r="RW8" s="243">
        <f t="shared" si="7"/>
        <v>491</v>
      </c>
      <c r="RX8" s="243">
        <f t="shared" si="7"/>
        <v>492</v>
      </c>
      <c r="RY8" s="243">
        <f t="shared" si="7"/>
        <v>493</v>
      </c>
      <c r="RZ8" s="243">
        <f t="shared" si="7"/>
        <v>494</v>
      </c>
      <c r="SA8" s="243">
        <f t="shared" si="7"/>
        <v>495</v>
      </c>
      <c r="SB8" s="243">
        <f t="shared" si="7"/>
        <v>496</v>
      </c>
      <c r="SC8" s="243">
        <f t="shared" si="7"/>
        <v>497</v>
      </c>
      <c r="SD8" s="243">
        <f t="shared" si="7"/>
        <v>498</v>
      </c>
      <c r="SE8" s="243">
        <f t="shared" si="7"/>
        <v>499</v>
      </c>
      <c r="SF8" s="243">
        <f t="shared" si="7"/>
        <v>500</v>
      </c>
      <c r="SG8" s="243">
        <f t="shared" si="7"/>
        <v>501</v>
      </c>
      <c r="SH8" s="243">
        <f t="shared" si="7"/>
        <v>502</v>
      </c>
      <c r="SI8" s="243">
        <f t="shared" si="7"/>
        <v>503</v>
      </c>
      <c r="SJ8" s="243">
        <f t="shared" si="7"/>
        <v>504</v>
      </c>
      <c r="SK8" s="243">
        <f t="shared" si="7"/>
        <v>505</v>
      </c>
      <c r="SL8" s="243">
        <f t="shared" si="7"/>
        <v>506</v>
      </c>
      <c r="SM8" s="243">
        <f t="shared" si="7"/>
        <v>507</v>
      </c>
      <c r="SN8" s="243">
        <f t="shared" si="7"/>
        <v>508</v>
      </c>
      <c r="SO8" s="243">
        <f t="shared" si="7"/>
        <v>509</v>
      </c>
      <c r="SP8" s="243">
        <f t="shared" si="7"/>
        <v>510</v>
      </c>
      <c r="SQ8" s="243">
        <f t="shared" si="7"/>
        <v>511</v>
      </c>
      <c r="SR8" s="243">
        <f t="shared" si="7"/>
        <v>512</v>
      </c>
      <c r="SS8" s="243">
        <f t="shared" si="7"/>
        <v>513</v>
      </c>
      <c r="ST8" s="243">
        <f t="shared" si="7"/>
        <v>514</v>
      </c>
      <c r="SU8" s="243">
        <f t="shared" ref="SU8:VF8" si="8">ST8+1</f>
        <v>515</v>
      </c>
      <c r="SV8" s="243">
        <f t="shared" si="8"/>
        <v>516</v>
      </c>
      <c r="SW8" s="243">
        <f t="shared" si="8"/>
        <v>517</v>
      </c>
      <c r="SX8" s="243">
        <f t="shared" si="8"/>
        <v>518</v>
      </c>
      <c r="SY8" s="243">
        <f t="shared" si="8"/>
        <v>519</v>
      </c>
      <c r="SZ8" s="243">
        <f t="shared" si="8"/>
        <v>520</v>
      </c>
      <c r="TA8" s="243">
        <f t="shared" si="8"/>
        <v>521</v>
      </c>
      <c r="TB8" s="243">
        <f t="shared" si="8"/>
        <v>522</v>
      </c>
      <c r="TC8" s="243">
        <f t="shared" si="8"/>
        <v>523</v>
      </c>
      <c r="TD8" s="243">
        <f t="shared" si="8"/>
        <v>524</v>
      </c>
      <c r="TE8" s="243">
        <f t="shared" si="8"/>
        <v>525</v>
      </c>
      <c r="TF8" s="243">
        <f t="shared" si="8"/>
        <v>526</v>
      </c>
      <c r="TG8" s="243">
        <f t="shared" si="8"/>
        <v>527</v>
      </c>
      <c r="TH8" s="243">
        <f t="shared" si="8"/>
        <v>528</v>
      </c>
      <c r="TI8" s="243">
        <f t="shared" si="8"/>
        <v>529</v>
      </c>
      <c r="TJ8" s="243">
        <f t="shared" si="8"/>
        <v>530</v>
      </c>
      <c r="TK8" s="243">
        <f t="shared" si="8"/>
        <v>531</v>
      </c>
      <c r="TL8" s="243">
        <f t="shared" si="8"/>
        <v>532</v>
      </c>
      <c r="TM8" s="243">
        <f t="shared" si="8"/>
        <v>533</v>
      </c>
      <c r="TN8" s="243">
        <f t="shared" si="8"/>
        <v>534</v>
      </c>
      <c r="TO8" s="243">
        <f t="shared" si="8"/>
        <v>535</v>
      </c>
      <c r="TP8" s="243">
        <f t="shared" si="8"/>
        <v>536</v>
      </c>
      <c r="TQ8" s="243">
        <f t="shared" si="8"/>
        <v>537</v>
      </c>
      <c r="TR8" s="243">
        <f t="shared" si="8"/>
        <v>538</v>
      </c>
      <c r="TS8" s="243">
        <f t="shared" si="8"/>
        <v>539</v>
      </c>
      <c r="TT8" s="243">
        <f t="shared" si="8"/>
        <v>540</v>
      </c>
      <c r="TU8" s="243">
        <f t="shared" si="8"/>
        <v>541</v>
      </c>
      <c r="TV8" s="243">
        <f t="shared" si="8"/>
        <v>542</v>
      </c>
      <c r="TW8" s="243">
        <f t="shared" si="8"/>
        <v>543</v>
      </c>
      <c r="TX8" s="243">
        <f t="shared" si="8"/>
        <v>544</v>
      </c>
      <c r="TY8" s="243">
        <f t="shared" si="8"/>
        <v>545</v>
      </c>
      <c r="TZ8" s="243">
        <f t="shared" si="8"/>
        <v>546</v>
      </c>
      <c r="UA8" s="243">
        <f t="shared" si="8"/>
        <v>547</v>
      </c>
      <c r="UB8" s="243">
        <f t="shared" si="8"/>
        <v>548</v>
      </c>
      <c r="UC8" s="243">
        <f t="shared" si="8"/>
        <v>549</v>
      </c>
      <c r="UD8" s="243">
        <f t="shared" si="8"/>
        <v>550</v>
      </c>
      <c r="UE8" s="243">
        <f t="shared" si="8"/>
        <v>551</v>
      </c>
      <c r="UF8" s="243">
        <f t="shared" si="8"/>
        <v>552</v>
      </c>
      <c r="UG8" s="243">
        <f t="shared" si="8"/>
        <v>553</v>
      </c>
      <c r="UH8" s="243">
        <f t="shared" si="8"/>
        <v>554</v>
      </c>
      <c r="UI8" s="243">
        <f t="shared" si="8"/>
        <v>555</v>
      </c>
      <c r="UJ8" s="243">
        <f t="shared" si="8"/>
        <v>556</v>
      </c>
      <c r="UK8" s="243">
        <f t="shared" si="8"/>
        <v>557</v>
      </c>
      <c r="UL8" s="243">
        <f t="shared" si="8"/>
        <v>558</v>
      </c>
      <c r="UM8" s="243">
        <f t="shared" si="8"/>
        <v>559</v>
      </c>
      <c r="UN8" s="243">
        <f t="shared" si="8"/>
        <v>560</v>
      </c>
      <c r="UO8" s="243">
        <f t="shared" si="8"/>
        <v>561</v>
      </c>
      <c r="UP8" s="243">
        <f t="shared" si="8"/>
        <v>562</v>
      </c>
      <c r="UQ8" s="243">
        <f t="shared" si="8"/>
        <v>563</v>
      </c>
      <c r="UR8" s="243">
        <f t="shared" si="8"/>
        <v>564</v>
      </c>
      <c r="US8" s="243">
        <f t="shared" si="8"/>
        <v>565</v>
      </c>
      <c r="UT8" s="243">
        <f t="shared" si="8"/>
        <v>566</v>
      </c>
      <c r="UU8" s="243">
        <f t="shared" si="8"/>
        <v>567</v>
      </c>
      <c r="UV8" s="243">
        <f t="shared" si="8"/>
        <v>568</v>
      </c>
      <c r="UW8" s="243">
        <f t="shared" si="8"/>
        <v>569</v>
      </c>
      <c r="UX8" s="243">
        <f t="shared" si="8"/>
        <v>570</v>
      </c>
      <c r="UY8" s="243">
        <f t="shared" si="8"/>
        <v>571</v>
      </c>
      <c r="UZ8" s="243">
        <f t="shared" si="8"/>
        <v>572</v>
      </c>
      <c r="VA8" s="243">
        <f t="shared" si="8"/>
        <v>573</v>
      </c>
      <c r="VB8" s="243">
        <f t="shared" si="8"/>
        <v>574</v>
      </c>
      <c r="VC8" s="243">
        <f t="shared" si="8"/>
        <v>575</v>
      </c>
      <c r="VD8" s="243">
        <f t="shared" si="8"/>
        <v>576</v>
      </c>
      <c r="VE8" s="243">
        <f t="shared" si="8"/>
        <v>577</v>
      </c>
      <c r="VF8" s="243">
        <f t="shared" si="8"/>
        <v>578</v>
      </c>
      <c r="VG8" s="243">
        <f t="shared" ref="VG8:XR8" si="9">VF8+1</f>
        <v>579</v>
      </c>
      <c r="VH8" s="243">
        <f t="shared" si="9"/>
        <v>580</v>
      </c>
      <c r="VI8" s="243">
        <f t="shared" si="9"/>
        <v>581</v>
      </c>
      <c r="VJ8" s="243">
        <f t="shared" si="9"/>
        <v>582</v>
      </c>
      <c r="VK8" s="243">
        <f t="shared" si="9"/>
        <v>583</v>
      </c>
      <c r="VL8" s="243">
        <f t="shared" si="9"/>
        <v>584</v>
      </c>
      <c r="VM8" s="243">
        <f t="shared" si="9"/>
        <v>585</v>
      </c>
      <c r="VN8" s="243">
        <f t="shared" si="9"/>
        <v>586</v>
      </c>
      <c r="VO8" s="243">
        <f t="shared" si="9"/>
        <v>587</v>
      </c>
      <c r="VP8" s="243">
        <f t="shared" si="9"/>
        <v>588</v>
      </c>
      <c r="VQ8" s="243">
        <f t="shared" si="9"/>
        <v>589</v>
      </c>
      <c r="VR8" s="243">
        <f t="shared" si="9"/>
        <v>590</v>
      </c>
      <c r="VS8" s="243">
        <f t="shared" si="9"/>
        <v>591</v>
      </c>
      <c r="VT8" s="243">
        <f t="shared" si="9"/>
        <v>592</v>
      </c>
      <c r="VU8" s="243">
        <f t="shared" si="9"/>
        <v>593</v>
      </c>
      <c r="VV8" s="243">
        <f t="shared" si="9"/>
        <v>594</v>
      </c>
      <c r="VW8" s="243">
        <f t="shared" si="9"/>
        <v>595</v>
      </c>
      <c r="VX8" s="243">
        <f t="shared" si="9"/>
        <v>596</v>
      </c>
      <c r="VY8" s="243">
        <f t="shared" si="9"/>
        <v>597</v>
      </c>
      <c r="VZ8" s="243">
        <f t="shared" si="9"/>
        <v>598</v>
      </c>
      <c r="WA8" s="243">
        <f t="shared" si="9"/>
        <v>599</v>
      </c>
      <c r="WB8" s="243">
        <f t="shared" si="9"/>
        <v>600</v>
      </c>
      <c r="WC8" s="243">
        <f t="shared" si="9"/>
        <v>601</v>
      </c>
      <c r="WD8" s="243">
        <f t="shared" si="9"/>
        <v>602</v>
      </c>
      <c r="WE8" s="243">
        <f t="shared" si="9"/>
        <v>603</v>
      </c>
      <c r="WF8" s="243">
        <f t="shared" si="9"/>
        <v>604</v>
      </c>
      <c r="WG8" s="243">
        <f t="shared" si="9"/>
        <v>605</v>
      </c>
      <c r="WH8" s="243">
        <f t="shared" si="9"/>
        <v>606</v>
      </c>
      <c r="WI8" s="243">
        <f t="shared" si="9"/>
        <v>607</v>
      </c>
      <c r="WJ8" s="243">
        <f t="shared" si="9"/>
        <v>608</v>
      </c>
      <c r="WK8" s="243">
        <f t="shared" si="9"/>
        <v>609</v>
      </c>
      <c r="WL8" s="243">
        <f t="shared" si="9"/>
        <v>610</v>
      </c>
      <c r="WM8" s="243">
        <f t="shared" si="9"/>
        <v>611</v>
      </c>
      <c r="WN8" s="243">
        <f t="shared" si="9"/>
        <v>612</v>
      </c>
      <c r="WO8" s="243">
        <f t="shared" si="9"/>
        <v>613</v>
      </c>
      <c r="WP8" s="243">
        <f t="shared" si="9"/>
        <v>614</v>
      </c>
      <c r="WQ8" s="243">
        <f t="shared" si="9"/>
        <v>615</v>
      </c>
      <c r="WR8" s="243">
        <f t="shared" si="9"/>
        <v>616</v>
      </c>
      <c r="WS8" s="243">
        <f t="shared" si="9"/>
        <v>617</v>
      </c>
      <c r="WT8" s="243">
        <f t="shared" si="9"/>
        <v>618</v>
      </c>
      <c r="WU8" s="243">
        <f t="shared" si="9"/>
        <v>619</v>
      </c>
      <c r="WV8" s="243">
        <f t="shared" si="9"/>
        <v>620</v>
      </c>
      <c r="WW8" s="243">
        <f t="shared" si="9"/>
        <v>621</v>
      </c>
      <c r="WX8" s="243">
        <f t="shared" si="9"/>
        <v>622</v>
      </c>
      <c r="WY8" s="243">
        <f t="shared" si="9"/>
        <v>623</v>
      </c>
      <c r="WZ8" s="243">
        <f t="shared" si="9"/>
        <v>624</v>
      </c>
      <c r="XA8" s="243">
        <f t="shared" si="9"/>
        <v>625</v>
      </c>
      <c r="XB8" s="243">
        <f t="shared" si="9"/>
        <v>626</v>
      </c>
      <c r="XC8" s="243">
        <f t="shared" si="9"/>
        <v>627</v>
      </c>
      <c r="XD8" s="243">
        <f t="shared" si="9"/>
        <v>628</v>
      </c>
      <c r="XE8" s="243">
        <f t="shared" si="9"/>
        <v>629</v>
      </c>
      <c r="XF8" s="243">
        <f t="shared" si="9"/>
        <v>630</v>
      </c>
      <c r="XG8" s="243">
        <f t="shared" si="9"/>
        <v>631</v>
      </c>
      <c r="XH8" s="243">
        <f t="shared" si="9"/>
        <v>632</v>
      </c>
      <c r="XI8" s="243">
        <f t="shared" si="9"/>
        <v>633</v>
      </c>
      <c r="XJ8" s="243">
        <f t="shared" si="9"/>
        <v>634</v>
      </c>
      <c r="XK8" s="243">
        <f t="shared" si="9"/>
        <v>635</v>
      </c>
      <c r="XL8" s="243">
        <f t="shared" si="9"/>
        <v>636</v>
      </c>
      <c r="XM8" s="243">
        <f t="shared" si="9"/>
        <v>637</v>
      </c>
      <c r="XN8" s="243">
        <f t="shared" si="9"/>
        <v>638</v>
      </c>
      <c r="XO8" s="243">
        <f t="shared" si="9"/>
        <v>639</v>
      </c>
      <c r="XP8" s="243">
        <f t="shared" si="9"/>
        <v>640</v>
      </c>
      <c r="XQ8" s="243">
        <f t="shared" si="9"/>
        <v>641</v>
      </c>
      <c r="XR8" s="243">
        <f t="shared" si="9"/>
        <v>642</v>
      </c>
      <c r="XS8" s="243">
        <f t="shared" ref="XS8:YE8" si="10">XR8+1</f>
        <v>643</v>
      </c>
      <c r="XT8" s="243">
        <f t="shared" si="10"/>
        <v>644</v>
      </c>
      <c r="XU8" s="243">
        <f t="shared" si="10"/>
        <v>645</v>
      </c>
      <c r="XV8" s="243">
        <f t="shared" si="10"/>
        <v>646</v>
      </c>
      <c r="XW8" s="243">
        <f t="shared" si="10"/>
        <v>647</v>
      </c>
      <c r="XX8" s="243">
        <f t="shared" si="10"/>
        <v>648</v>
      </c>
      <c r="XY8" s="243">
        <f t="shared" si="10"/>
        <v>649</v>
      </c>
      <c r="XZ8" s="243">
        <f t="shared" si="10"/>
        <v>650</v>
      </c>
      <c r="YA8" s="243">
        <f t="shared" si="10"/>
        <v>651</v>
      </c>
      <c r="YB8" s="243">
        <f t="shared" si="10"/>
        <v>652</v>
      </c>
      <c r="YC8" s="243">
        <f t="shared" si="10"/>
        <v>653</v>
      </c>
      <c r="YD8" s="243">
        <f t="shared" si="10"/>
        <v>654</v>
      </c>
      <c r="YE8" s="243">
        <f t="shared" si="10"/>
        <v>655</v>
      </c>
      <c r="YF8" s="244">
        <f>XJ8+1</f>
        <v>635</v>
      </c>
    </row>
    <row r="9" spans="1:666" s="25" customFormat="1" ht="57" customHeight="1" x14ac:dyDescent="0.25">
      <c r="A9" s="27"/>
      <c r="B9" s="263" t="s">
        <v>168</v>
      </c>
      <c r="C9" s="263"/>
      <c r="D9" s="263"/>
      <c r="E9" s="263" t="s">
        <v>169</v>
      </c>
      <c r="F9" s="263" t="s">
        <v>170</v>
      </c>
      <c r="G9" s="28"/>
      <c r="H9" s="28"/>
      <c r="I9" s="28"/>
      <c r="J9" s="28"/>
      <c r="K9" s="28"/>
      <c r="L9" s="263"/>
      <c r="M9" s="263"/>
      <c r="N9" s="28"/>
      <c r="O9" s="28"/>
      <c r="P9" s="28"/>
      <c r="Q9" s="356" t="s">
        <v>171</v>
      </c>
      <c r="R9" s="356" t="s">
        <v>172</v>
      </c>
      <c r="S9" s="312" t="s">
        <v>173</v>
      </c>
      <c r="T9" s="270"/>
      <c r="U9" s="312"/>
      <c r="V9" s="312"/>
      <c r="W9" s="312"/>
      <c r="X9" s="270"/>
      <c r="Y9" s="257"/>
      <c r="Z9" s="257"/>
      <c r="AA9" s="257"/>
      <c r="AB9" s="257"/>
      <c r="AC9" s="312" t="s">
        <v>174</v>
      </c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361" t="s">
        <v>175</v>
      </c>
      <c r="AS9" s="361" t="s">
        <v>176</v>
      </c>
      <c r="AT9" s="463"/>
      <c r="AU9" s="463"/>
      <c r="AV9" s="463" t="s">
        <v>177</v>
      </c>
      <c r="AW9" s="463"/>
      <c r="AX9" s="312"/>
      <c r="AY9" s="312"/>
      <c r="AZ9" s="312"/>
      <c r="BA9" s="312"/>
      <c r="BB9" s="312"/>
      <c r="BC9" s="312"/>
      <c r="BD9" s="305"/>
      <c r="BE9" s="305" t="s">
        <v>178</v>
      </c>
      <c r="BF9" s="312"/>
      <c r="BG9" s="312"/>
      <c r="BH9" s="312"/>
      <c r="BI9" s="312"/>
      <c r="BJ9" s="312"/>
      <c r="BK9" s="312"/>
      <c r="BL9" s="305"/>
      <c r="BM9" s="374"/>
      <c r="BN9" s="263" t="s">
        <v>179</v>
      </c>
      <c r="BO9" s="30"/>
      <c r="BP9" s="30"/>
      <c r="BQ9" s="257"/>
      <c r="BR9" s="257"/>
      <c r="BS9" s="30"/>
      <c r="BT9" s="30"/>
      <c r="BU9" s="257"/>
      <c r="BV9" s="30"/>
      <c r="BW9" s="257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12" t="s">
        <v>180</v>
      </c>
      <c r="CL9" s="312" t="s">
        <v>181</v>
      </c>
      <c r="CM9" s="312" t="s">
        <v>182</v>
      </c>
      <c r="CN9" s="312" t="s">
        <v>183</v>
      </c>
      <c r="CO9" s="312" t="s">
        <v>183</v>
      </c>
      <c r="CP9" s="312" t="s">
        <v>183</v>
      </c>
      <c r="CQ9" s="263" t="s">
        <v>184</v>
      </c>
      <c r="CR9" s="257"/>
      <c r="CS9" s="257"/>
      <c r="CT9" s="257"/>
      <c r="CU9" s="257"/>
      <c r="CV9" s="257"/>
      <c r="CW9" s="257"/>
      <c r="CX9" s="257"/>
      <c r="CY9" s="30" t="s">
        <v>185</v>
      </c>
      <c r="CZ9" s="257" t="s">
        <v>186</v>
      </c>
      <c r="DA9" s="257"/>
      <c r="DB9" s="374"/>
      <c r="DC9" s="311"/>
      <c r="DD9" s="245" t="s">
        <v>187</v>
      </c>
      <c r="DE9" s="311"/>
      <c r="DF9" s="245" t="s">
        <v>188</v>
      </c>
      <c r="DG9" s="312"/>
      <c r="DH9" s="312"/>
      <c r="DI9" s="312"/>
      <c r="DJ9" s="312"/>
      <c r="DK9" s="312" t="s">
        <v>189</v>
      </c>
      <c r="DL9" s="312" t="s">
        <v>190</v>
      </c>
      <c r="DM9" s="312"/>
      <c r="DN9" s="311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1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1"/>
      <c r="FK9" s="352"/>
      <c r="FL9" s="352"/>
      <c r="FM9" s="352"/>
      <c r="FN9" s="352"/>
      <c r="FO9" s="352"/>
      <c r="FP9" s="352"/>
      <c r="FQ9" s="352"/>
      <c r="FR9" s="352"/>
      <c r="FS9" s="352"/>
      <c r="FT9" s="352"/>
      <c r="FU9" s="352"/>
      <c r="FV9" s="352"/>
      <c r="FW9" s="352"/>
      <c r="FX9" s="352"/>
      <c r="FY9" s="352"/>
      <c r="FZ9" s="352"/>
      <c r="GA9" s="352"/>
      <c r="GB9" s="352"/>
      <c r="GC9" s="352"/>
      <c r="GD9" s="352"/>
      <c r="GE9" s="355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1" t="s">
        <v>191</v>
      </c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2"/>
      <c r="HN9" s="312"/>
      <c r="HO9" s="312"/>
      <c r="HP9" s="312"/>
      <c r="HQ9" s="312"/>
      <c r="HR9" s="312"/>
      <c r="HS9" s="312"/>
      <c r="HT9" s="312"/>
      <c r="HU9" s="311" t="s">
        <v>192</v>
      </c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1" t="s">
        <v>193</v>
      </c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2"/>
      <c r="JD9" s="312"/>
      <c r="JE9" s="312"/>
      <c r="JF9" s="312"/>
      <c r="JG9" s="312"/>
      <c r="JH9" s="312"/>
      <c r="JI9" s="312"/>
      <c r="JJ9" s="312"/>
      <c r="JK9" s="311" t="s">
        <v>194</v>
      </c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2"/>
      <c r="JY9" s="312"/>
      <c r="JZ9" s="312"/>
      <c r="KA9" s="312"/>
      <c r="KB9" s="312"/>
      <c r="KC9" s="312"/>
      <c r="KD9" s="312"/>
      <c r="KE9" s="312"/>
      <c r="KF9" s="311" t="s">
        <v>195</v>
      </c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2"/>
      <c r="KT9" s="312"/>
      <c r="KU9" s="312"/>
      <c r="KV9" s="312"/>
      <c r="KW9" s="312"/>
      <c r="KX9" s="312"/>
      <c r="KY9" s="312"/>
      <c r="KZ9" s="312"/>
      <c r="LA9" s="311" t="s">
        <v>196</v>
      </c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2"/>
      <c r="LO9" s="312"/>
      <c r="LP9" s="312"/>
      <c r="LQ9" s="312"/>
      <c r="LR9" s="312"/>
      <c r="LS9" s="312"/>
      <c r="LT9" s="312"/>
      <c r="LU9" s="312"/>
      <c r="LV9" s="311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2"/>
      <c r="ML9" s="312"/>
      <c r="MM9" s="312"/>
      <c r="MN9" s="312"/>
      <c r="MO9" s="312"/>
      <c r="MP9" s="312"/>
      <c r="MQ9" s="311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2"/>
      <c r="NH9" s="312"/>
      <c r="NI9" s="312"/>
      <c r="NJ9" s="312"/>
      <c r="NK9" s="312"/>
      <c r="NL9" s="311" t="s">
        <v>197</v>
      </c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2"/>
      <c r="OE9" s="312"/>
      <c r="OF9" s="312"/>
      <c r="OG9" s="311"/>
      <c r="OH9" s="312" t="s">
        <v>198</v>
      </c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2"/>
      <c r="OZ9" s="312"/>
      <c r="PA9" s="312"/>
      <c r="PB9" s="311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2"/>
      <c r="PU9" s="312"/>
      <c r="PV9" s="312"/>
      <c r="PW9" s="312"/>
      <c r="PX9" s="312"/>
      <c r="PY9" s="311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2"/>
      <c r="QP9" s="312"/>
      <c r="QQ9" s="312"/>
      <c r="QR9" s="312"/>
      <c r="QS9" s="312"/>
      <c r="QT9" s="312"/>
      <c r="QU9" s="311"/>
      <c r="QV9" s="312" t="s">
        <v>199</v>
      </c>
      <c r="QW9" s="311"/>
      <c r="QX9" s="312"/>
      <c r="QY9" s="312"/>
      <c r="QZ9" s="312"/>
      <c r="RA9" s="312"/>
      <c r="RB9" s="312"/>
      <c r="RC9" s="312"/>
      <c r="RD9" s="312"/>
      <c r="RE9" s="312"/>
      <c r="RF9" s="312"/>
      <c r="RG9" s="312"/>
      <c r="RH9" s="312"/>
      <c r="RI9" s="312"/>
      <c r="RJ9" s="312"/>
      <c r="RK9" s="312"/>
      <c r="RL9" s="312"/>
      <c r="RM9" s="312"/>
      <c r="RN9" s="312"/>
      <c r="RO9" s="312"/>
      <c r="RP9" s="312"/>
      <c r="RQ9" s="312"/>
      <c r="RR9" s="311" t="s">
        <v>200</v>
      </c>
      <c r="RS9" s="312"/>
      <c r="RT9" s="312"/>
      <c r="RU9" s="312"/>
      <c r="RV9" s="312"/>
      <c r="RW9" s="312"/>
      <c r="RX9" s="312"/>
      <c r="RY9" s="312"/>
      <c r="RZ9" s="312"/>
      <c r="SA9" s="312"/>
      <c r="SB9" s="312"/>
      <c r="SC9" s="312"/>
      <c r="SD9" s="312"/>
      <c r="SE9" s="312"/>
      <c r="SF9" s="312"/>
      <c r="SG9" s="312"/>
      <c r="SH9" s="312"/>
      <c r="SI9" s="312"/>
      <c r="SJ9" s="312"/>
      <c r="SK9" s="312"/>
      <c r="SL9" s="312"/>
      <c r="SM9" s="311"/>
      <c r="SN9" s="312"/>
      <c r="SO9" s="312"/>
      <c r="SP9" s="312"/>
      <c r="SQ9" s="312"/>
      <c r="SR9" s="312"/>
      <c r="SS9" s="312"/>
      <c r="ST9" s="312"/>
      <c r="SU9" s="312"/>
      <c r="SV9" s="312"/>
      <c r="SW9" s="312"/>
      <c r="SX9" s="312"/>
      <c r="SY9" s="312"/>
      <c r="SZ9" s="312"/>
      <c r="TA9" s="312"/>
      <c r="TB9" s="312"/>
      <c r="TC9" s="312"/>
      <c r="TD9" s="312"/>
      <c r="TE9" s="312"/>
      <c r="TF9" s="312"/>
      <c r="TG9" s="312"/>
      <c r="TH9" s="311"/>
      <c r="TI9" s="312"/>
      <c r="TJ9" s="312"/>
      <c r="TK9" s="312"/>
      <c r="TL9" s="312"/>
      <c r="TM9" s="312"/>
      <c r="TN9" s="312"/>
      <c r="TO9" s="312"/>
      <c r="TP9" s="312"/>
      <c r="TQ9" s="312"/>
      <c r="TR9" s="312"/>
      <c r="TS9" s="312"/>
      <c r="TT9" s="312"/>
      <c r="TU9" s="312"/>
      <c r="TV9" s="312"/>
      <c r="TW9" s="312"/>
      <c r="TX9" s="312"/>
      <c r="TY9" s="312"/>
      <c r="TZ9" s="312"/>
      <c r="UA9" s="312"/>
      <c r="UB9" s="312"/>
      <c r="UC9" s="311" t="s">
        <v>201</v>
      </c>
      <c r="UD9" s="312"/>
      <c r="UE9" s="312"/>
      <c r="UF9" s="312"/>
      <c r="UG9" s="312"/>
      <c r="UH9" s="312"/>
      <c r="UI9" s="312"/>
      <c r="UJ9" s="312"/>
      <c r="UK9" s="312"/>
      <c r="UL9" s="312"/>
      <c r="UM9" s="312"/>
      <c r="UN9" s="312"/>
      <c r="UO9" s="312"/>
      <c r="UP9" s="312"/>
      <c r="UQ9" s="312"/>
      <c r="UR9" s="312"/>
      <c r="US9" s="312"/>
      <c r="UT9" s="312"/>
      <c r="UU9" s="312"/>
      <c r="UV9" s="312"/>
      <c r="UW9" s="312"/>
      <c r="UX9" s="311" t="s">
        <v>202</v>
      </c>
      <c r="UY9" s="312"/>
      <c r="UZ9" s="312"/>
      <c r="VA9" s="312"/>
      <c r="VB9" s="312"/>
      <c r="VC9" s="312"/>
      <c r="VD9" s="312"/>
      <c r="VE9" s="312"/>
      <c r="VF9" s="312"/>
      <c r="VG9" s="312"/>
      <c r="VH9" s="312"/>
      <c r="VI9" s="312"/>
      <c r="VJ9" s="312"/>
      <c r="VK9" s="312"/>
      <c r="VL9" s="312"/>
      <c r="VM9" s="312"/>
      <c r="VN9" s="312"/>
      <c r="VO9" s="312"/>
      <c r="VP9" s="312"/>
      <c r="VQ9" s="312"/>
      <c r="VR9" s="312"/>
      <c r="VS9" s="311"/>
      <c r="VT9" s="312"/>
      <c r="VU9" s="312"/>
      <c r="VV9" s="312"/>
      <c r="VW9" s="312"/>
      <c r="VX9" s="312"/>
      <c r="VY9" s="312"/>
      <c r="VZ9" s="312"/>
      <c r="WA9" s="312"/>
      <c r="WB9" s="312"/>
      <c r="WC9" s="312"/>
      <c r="WD9" s="312"/>
      <c r="WE9" s="312"/>
      <c r="WF9" s="312"/>
      <c r="WG9" s="312"/>
      <c r="WH9" s="312"/>
      <c r="WI9" s="312"/>
      <c r="WJ9" s="312"/>
      <c r="WK9" s="312"/>
      <c r="WL9" s="312"/>
      <c r="WM9" s="312"/>
      <c r="WN9" s="311"/>
      <c r="WO9" s="312"/>
      <c r="WP9" s="312"/>
      <c r="WQ9" s="312"/>
      <c r="WR9" s="312"/>
      <c r="WS9" s="312"/>
      <c r="WT9" s="312"/>
      <c r="WU9" s="312"/>
      <c r="WV9" s="312"/>
      <c r="WW9" s="312"/>
      <c r="WX9" s="312"/>
      <c r="WY9" s="312"/>
      <c r="WZ9" s="312"/>
      <c r="XA9" s="312"/>
      <c r="XB9" s="312"/>
      <c r="XC9" s="312"/>
      <c r="XD9" s="312"/>
      <c r="XE9" s="312"/>
      <c r="XF9" s="312"/>
      <c r="XG9" s="312"/>
      <c r="XH9" s="312"/>
      <c r="XI9" s="311"/>
      <c r="XJ9" s="312" t="s">
        <v>203</v>
      </c>
      <c r="XK9" s="312"/>
      <c r="XL9" s="312"/>
      <c r="XM9" s="312"/>
      <c r="XN9" s="312"/>
      <c r="XO9" s="312"/>
      <c r="XP9" s="311"/>
      <c r="XQ9" s="312"/>
      <c r="XR9" s="312"/>
      <c r="XS9" s="312"/>
      <c r="XT9" s="312"/>
      <c r="XU9" s="312"/>
      <c r="XV9" s="312"/>
      <c r="XW9" s="312"/>
      <c r="XX9" s="312"/>
      <c r="XY9" s="312"/>
      <c r="XZ9" s="312"/>
      <c r="YA9" s="312"/>
      <c r="YB9" s="312"/>
      <c r="YC9" s="312"/>
      <c r="YD9" s="312"/>
      <c r="YE9" s="311"/>
      <c r="YF9" s="379"/>
      <c r="YG9" s="226"/>
      <c r="YH9" s="271"/>
      <c r="YI9" s="271"/>
      <c r="YJ9" s="271"/>
      <c r="YK9" s="589" t="s">
        <v>933</v>
      </c>
      <c r="YL9" s="589"/>
      <c r="YM9" s="590" t="s">
        <v>934</v>
      </c>
      <c r="YN9" s="590"/>
      <c r="YO9" s="590" t="s">
        <v>935</v>
      </c>
      <c r="YP9" s="590"/>
    </row>
    <row r="10" spans="1:666" s="6" customFormat="1" ht="75.75" thickBot="1" x14ac:dyDescent="0.3">
      <c r="A10" s="33" t="s">
        <v>0</v>
      </c>
      <c r="B10" s="34" t="s">
        <v>204</v>
      </c>
      <c r="C10" s="34" t="s">
        <v>205</v>
      </c>
      <c r="D10" s="34" t="s">
        <v>205</v>
      </c>
      <c r="E10" s="34" t="s">
        <v>204</v>
      </c>
      <c r="F10" s="34" t="s">
        <v>204</v>
      </c>
      <c r="G10" s="34" t="s">
        <v>204</v>
      </c>
      <c r="H10" s="34" t="s">
        <v>204</v>
      </c>
      <c r="I10" s="34" t="s">
        <v>204</v>
      </c>
      <c r="J10" s="34" t="s">
        <v>204</v>
      </c>
      <c r="K10" s="34" t="s">
        <v>204</v>
      </c>
      <c r="L10" s="34" t="s">
        <v>204</v>
      </c>
      <c r="M10" s="34" t="s">
        <v>204</v>
      </c>
      <c r="N10" s="34" t="s">
        <v>204</v>
      </c>
      <c r="O10" s="34" t="s">
        <v>204</v>
      </c>
      <c r="P10" s="34" t="s">
        <v>204</v>
      </c>
      <c r="Q10" s="258" t="s">
        <v>206</v>
      </c>
      <c r="R10" s="258" t="s">
        <v>206</v>
      </c>
      <c r="S10" s="258" t="s">
        <v>206</v>
      </c>
      <c r="T10" s="253"/>
      <c r="U10" s="258" t="s">
        <v>206</v>
      </c>
      <c r="V10" s="258" t="s">
        <v>206</v>
      </c>
      <c r="W10" s="258" t="s">
        <v>206</v>
      </c>
      <c r="X10" s="253"/>
      <c r="Y10" s="258" t="s">
        <v>206</v>
      </c>
      <c r="Z10" s="258" t="s">
        <v>206</v>
      </c>
      <c r="AA10" s="258" t="s">
        <v>206</v>
      </c>
      <c r="AB10" s="258" t="s">
        <v>206</v>
      </c>
      <c r="AC10" s="258" t="s">
        <v>206</v>
      </c>
      <c r="AD10" s="258" t="s">
        <v>206</v>
      </c>
      <c r="AE10" s="258" t="s">
        <v>206</v>
      </c>
      <c r="AF10" s="258" t="s">
        <v>206</v>
      </c>
      <c r="AG10" s="258" t="s">
        <v>206</v>
      </c>
      <c r="AH10" s="258" t="s">
        <v>206</v>
      </c>
      <c r="AI10" s="258" t="s">
        <v>206</v>
      </c>
      <c r="AJ10" s="258" t="s">
        <v>206</v>
      </c>
      <c r="AK10" s="258" t="s">
        <v>207</v>
      </c>
      <c r="AL10" s="258" t="s">
        <v>207</v>
      </c>
      <c r="AM10" s="258" t="s">
        <v>207</v>
      </c>
      <c r="AN10" s="258" t="s">
        <v>207</v>
      </c>
      <c r="AO10" s="258" t="s">
        <v>207</v>
      </c>
      <c r="AP10" s="258" t="s">
        <v>207</v>
      </c>
      <c r="AQ10" s="258" t="s">
        <v>206</v>
      </c>
      <c r="AR10" s="362" t="s">
        <v>208</v>
      </c>
      <c r="AS10" s="362" t="s">
        <v>208</v>
      </c>
      <c r="AT10" s="362" t="s">
        <v>208</v>
      </c>
      <c r="AU10" s="369" t="s">
        <v>209</v>
      </c>
      <c r="AV10" s="362" t="s">
        <v>208</v>
      </c>
      <c r="AW10" s="369" t="s">
        <v>209</v>
      </c>
      <c r="AX10" s="258" t="s">
        <v>210</v>
      </c>
      <c r="AY10" s="258" t="s">
        <v>210</v>
      </c>
      <c r="AZ10" s="258" t="s">
        <v>210</v>
      </c>
      <c r="BA10" s="258" t="s">
        <v>210</v>
      </c>
      <c r="BB10" s="258" t="s">
        <v>210</v>
      </c>
      <c r="BC10" s="258" t="s">
        <v>210</v>
      </c>
      <c r="BD10" s="362" t="s">
        <v>208</v>
      </c>
      <c r="BE10" s="362" t="s">
        <v>208</v>
      </c>
      <c r="BF10" s="258" t="s">
        <v>210</v>
      </c>
      <c r="BG10" s="258" t="s">
        <v>210</v>
      </c>
      <c r="BH10" s="258" t="s">
        <v>210</v>
      </c>
      <c r="BI10" s="258" t="s">
        <v>210</v>
      </c>
      <c r="BJ10" s="258" t="s">
        <v>210</v>
      </c>
      <c r="BK10" s="258" t="s">
        <v>210</v>
      </c>
      <c r="BL10" s="362" t="s">
        <v>208</v>
      </c>
      <c r="BM10" s="258" t="s">
        <v>210</v>
      </c>
      <c r="BN10" s="34" t="s">
        <v>204</v>
      </c>
      <c r="BO10" s="34" t="s">
        <v>205</v>
      </c>
      <c r="BP10" s="34" t="s">
        <v>204</v>
      </c>
      <c r="BQ10" s="258" t="s">
        <v>211</v>
      </c>
      <c r="BR10" s="258" t="s">
        <v>212</v>
      </c>
      <c r="BS10" s="34" t="s">
        <v>204</v>
      </c>
      <c r="BT10" s="34" t="s">
        <v>213</v>
      </c>
      <c r="BU10" s="258" t="s">
        <v>212</v>
      </c>
      <c r="BV10" s="34" t="s">
        <v>213</v>
      </c>
      <c r="BW10" s="258" t="s">
        <v>212</v>
      </c>
      <c r="BX10" s="34" t="s">
        <v>204</v>
      </c>
      <c r="BY10" s="34" t="s">
        <v>204</v>
      </c>
      <c r="BZ10" s="34" t="s">
        <v>204</v>
      </c>
      <c r="CA10" s="34" t="s">
        <v>204</v>
      </c>
      <c r="CB10" s="34" t="s">
        <v>204</v>
      </c>
      <c r="CC10" s="34" t="s">
        <v>204</v>
      </c>
      <c r="CD10" s="34" t="s">
        <v>204</v>
      </c>
      <c r="CE10" s="34" t="s">
        <v>204</v>
      </c>
      <c r="CF10" s="34" t="s">
        <v>204</v>
      </c>
      <c r="CG10" s="34" t="s">
        <v>204</v>
      </c>
      <c r="CH10" s="34" t="s">
        <v>204</v>
      </c>
      <c r="CI10" s="34" t="s">
        <v>204</v>
      </c>
      <c r="CJ10" s="34" t="s">
        <v>204</v>
      </c>
      <c r="CK10" s="258" t="s">
        <v>214</v>
      </c>
      <c r="CL10" s="258" t="s">
        <v>214</v>
      </c>
      <c r="CM10" s="258" t="s">
        <v>206</v>
      </c>
      <c r="CN10" s="258" t="s">
        <v>215</v>
      </c>
      <c r="CO10" s="258" t="s">
        <v>215</v>
      </c>
      <c r="CP10" s="258" t="s">
        <v>215</v>
      </c>
      <c r="CQ10" s="34" t="s">
        <v>216</v>
      </c>
      <c r="CR10" s="258" t="s">
        <v>210</v>
      </c>
      <c r="CS10" s="258" t="s">
        <v>210</v>
      </c>
      <c r="CT10" s="258" t="s">
        <v>210</v>
      </c>
      <c r="CU10" s="258" t="s">
        <v>210</v>
      </c>
      <c r="CV10" s="258" t="s">
        <v>210</v>
      </c>
      <c r="CW10" s="258" t="s">
        <v>210</v>
      </c>
      <c r="CX10" s="258" t="s">
        <v>206</v>
      </c>
      <c r="CY10" s="34" t="s">
        <v>217</v>
      </c>
      <c r="CZ10" s="258" t="s">
        <v>211</v>
      </c>
      <c r="DA10" s="258" t="s">
        <v>211</v>
      </c>
      <c r="DB10" s="258" t="s">
        <v>218</v>
      </c>
      <c r="DC10" s="354" t="s">
        <v>219</v>
      </c>
      <c r="DD10" s="246" t="s">
        <v>220</v>
      </c>
      <c r="DE10" s="354" t="s">
        <v>219</v>
      </c>
      <c r="DF10" s="246" t="s">
        <v>220</v>
      </c>
      <c r="DG10" s="258" t="s">
        <v>219</v>
      </c>
      <c r="DH10" s="258" t="s">
        <v>219</v>
      </c>
      <c r="DI10" s="258" t="s">
        <v>219</v>
      </c>
      <c r="DJ10" s="258" t="s">
        <v>219</v>
      </c>
      <c r="DK10" s="258" t="s">
        <v>219</v>
      </c>
      <c r="DL10" s="258" t="s">
        <v>219</v>
      </c>
      <c r="DM10" s="258" t="s">
        <v>219</v>
      </c>
      <c r="DN10" s="354" t="s">
        <v>219</v>
      </c>
      <c r="DO10" s="258" t="s">
        <v>219</v>
      </c>
      <c r="DP10" s="258" t="s">
        <v>219</v>
      </c>
      <c r="DQ10" s="258" t="s">
        <v>219</v>
      </c>
      <c r="DR10" s="258" t="s">
        <v>219</v>
      </c>
      <c r="DS10" s="258" t="s">
        <v>219</v>
      </c>
      <c r="DT10" s="258" t="s">
        <v>219</v>
      </c>
      <c r="DU10" s="258" t="s">
        <v>219</v>
      </c>
      <c r="DV10" s="258" t="s">
        <v>219</v>
      </c>
      <c r="DW10" s="258" t="s">
        <v>219</v>
      </c>
      <c r="DX10" s="258" t="s">
        <v>219</v>
      </c>
      <c r="DY10" s="258" t="s">
        <v>219</v>
      </c>
      <c r="DZ10" s="258" t="s">
        <v>219</v>
      </c>
      <c r="EA10" s="258" t="s">
        <v>219</v>
      </c>
      <c r="EB10" s="258" t="s">
        <v>219</v>
      </c>
      <c r="EC10" s="258" t="s">
        <v>219</v>
      </c>
      <c r="ED10" s="258" t="s">
        <v>219</v>
      </c>
      <c r="EE10" s="258" t="s">
        <v>219</v>
      </c>
      <c r="EF10" s="258" t="s">
        <v>219</v>
      </c>
      <c r="EG10" s="258" t="s">
        <v>219</v>
      </c>
      <c r="EH10" s="258" t="s">
        <v>219</v>
      </c>
      <c r="EI10" s="258" t="s">
        <v>219</v>
      </c>
      <c r="EJ10" s="258" t="s">
        <v>219</v>
      </c>
      <c r="EK10" s="258" t="s">
        <v>219</v>
      </c>
      <c r="EL10" s="258" t="s">
        <v>219</v>
      </c>
      <c r="EM10" s="258" t="s">
        <v>219</v>
      </c>
      <c r="EN10" s="258" t="s">
        <v>219</v>
      </c>
      <c r="EO10" s="258" t="s">
        <v>219</v>
      </c>
      <c r="EP10" s="258" t="s">
        <v>219</v>
      </c>
      <c r="EQ10" s="258" t="s">
        <v>219</v>
      </c>
      <c r="ER10" s="258" t="s">
        <v>219</v>
      </c>
      <c r="ES10" s="258" t="s">
        <v>219</v>
      </c>
      <c r="ET10" s="258" t="s">
        <v>219</v>
      </c>
      <c r="EU10" s="258" t="s">
        <v>219</v>
      </c>
      <c r="EV10" s="258" t="s">
        <v>219</v>
      </c>
      <c r="EW10" s="258" t="s">
        <v>219</v>
      </c>
      <c r="EX10" s="258" t="s">
        <v>219</v>
      </c>
      <c r="EY10" s="258" t="s">
        <v>219</v>
      </c>
      <c r="EZ10" s="258" t="s">
        <v>219</v>
      </c>
      <c r="FA10" s="258" t="s">
        <v>219</v>
      </c>
      <c r="FB10" s="258" t="s">
        <v>219</v>
      </c>
      <c r="FC10" s="258" t="s">
        <v>219</v>
      </c>
      <c r="FD10" s="258" t="s">
        <v>219</v>
      </c>
      <c r="FE10" s="258" t="s">
        <v>219</v>
      </c>
      <c r="FF10" s="258" t="s">
        <v>219</v>
      </c>
      <c r="FG10" s="258" t="s">
        <v>219</v>
      </c>
      <c r="FH10" s="258" t="s">
        <v>219</v>
      </c>
      <c r="FI10" s="258" t="s">
        <v>219</v>
      </c>
      <c r="FJ10" s="258" t="s">
        <v>219</v>
      </c>
      <c r="FK10" s="353" t="s">
        <v>219</v>
      </c>
      <c r="FL10" s="353" t="s">
        <v>219</v>
      </c>
      <c r="FM10" s="353" t="s">
        <v>219</v>
      </c>
      <c r="FN10" s="353" t="s">
        <v>219</v>
      </c>
      <c r="FO10" s="353" t="s">
        <v>219</v>
      </c>
      <c r="FP10" s="353" t="s">
        <v>219</v>
      </c>
      <c r="FQ10" s="353" t="s">
        <v>219</v>
      </c>
      <c r="FR10" s="353" t="s">
        <v>219</v>
      </c>
      <c r="FS10" s="353" t="s">
        <v>219</v>
      </c>
      <c r="FT10" s="353" t="s">
        <v>219</v>
      </c>
      <c r="FU10" s="353" t="s">
        <v>219</v>
      </c>
      <c r="FV10" s="353" t="s">
        <v>219</v>
      </c>
      <c r="FW10" s="353" t="s">
        <v>219</v>
      </c>
      <c r="FX10" s="353" t="s">
        <v>219</v>
      </c>
      <c r="FY10" s="353" t="s">
        <v>219</v>
      </c>
      <c r="FZ10" s="353" t="s">
        <v>219</v>
      </c>
      <c r="GA10" s="353" t="s">
        <v>219</v>
      </c>
      <c r="GB10" s="353" t="s">
        <v>219</v>
      </c>
      <c r="GC10" s="353" t="s">
        <v>219</v>
      </c>
      <c r="GD10" s="353" t="s">
        <v>219</v>
      </c>
      <c r="GE10" s="353" t="s">
        <v>219</v>
      </c>
      <c r="GF10" s="258" t="s">
        <v>219</v>
      </c>
      <c r="GG10" s="258" t="s">
        <v>219</v>
      </c>
      <c r="GH10" s="258" t="s">
        <v>219</v>
      </c>
      <c r="GI10" s="258" t="s">
        <v>219</v>
      </c>
      <c r="GJ10" s="258" t="s">
        <v>219</v>
      </c>
      <c r="GK10" s="258" t="s">
        <v>219</v>
      </c>
      <c r="GL10" s="258" t="s">
        <v>219</v>
      </c>
      <c r="GM10" s="258" t="s">
        <v>219</v>
      </c>
      <c r="GN10" s="258" t="s">
        <v>219</v>
      </c>
      <c r="GO10" s="258" t="s">
        <v>219</v>
      </c>
      <c r="GP10" s="258" t="s">
        <v>219</v>
      </c>
      <c r="GQ10" s="258" t="s">
        <v>219</v>
      </c>
      <c r="GR10" s="258" t="s">
        <v>219</v>
      </c>
      <c r="GS10" s="258" t="s">
        <v>219</v>
      </c>
      <c r="GT10" s="258" t="s">
        <v>219</v>
      </c>
      <c r="GU10" s="258" t="s">
        <v>219</v>
      </c>
      <c r="GV10" s="258" t="s">
        <v>219</v>
      </c>
      <c r="GW10" s="258" t="s">
        <v>219</v>
      </c>
      <c r="GX10" s="258" t="s">
        <v>219</v>
      </c>
      <c r="GY10" s="258" t="s">
        <v>219</v>
      </c>
      <c r="GZ10" s="258" t="s">
        <v>219</v>
      </c>
      <c r="HA10" s="258" t="s">
        <v>219</v>
      </c>
      <c r="HB10" s="258" t="s">
        <v>219</v>
      </c>
      <c r="HC10" s="258" t="s">
        <v>219</v>
      </c>
      <c r="HD10" s="258" t="s">
        <v>219</v>
      </c>
      <c r="HE10" s="258" t="s">
        <v>219</v>
      </c>
      <c r="HF10" s="258" t="s">
        <v>219</v>
      </c>
      <c r="HG10" s="258" t="s">
        <v>219</v>
      </c>
      <c r="HH10" s="258" t="s">
        <v>219</v>
      </c>
      <c r="HI10" s="258" t="s">
        <v>219</v>
      </c>
      <c r="HJ10" s="258" t="s">
        <v>219</v>
      </c>
      <c r="HK10" s="258" t="s">
        <v>219</v>
      </c>
      <c r="HL10" s="258" t="s">
        <v>219</v>
      </c>
      <c r="HM10" s="258" t="s">
        <v>219</v>
      </c>
      <c r="HN10" s="258" t="s">
        <v>219</v>
      </c>
      <c r="HO10" s="258" t="s">
        <v>219</v>
      </c>
      <c r="HP10" s="258" t="s">
        <v>219</v>
      </c>
      <c r="HQ10" s="258" t="s">
        <v>219</v>
      </c>
      <c r="HR10" s="258" t="s">
        <v>219</v>
      </c>
      <c r="HS10" s="258" t="s">
        <v>219</v>
      </c>
      <c r="HT10" s="258" t="s">
        <v>219</v>
      </c>
      <c r="HU10" s="258" t="s">
        <v>219</v>
      </c>
      <c r="HV10" s="258" t="s">
        <v>219</v>
      </c>
      <c r="HW10" s="258" t="s">
        <v>219</v>
      </c>
      <c r="HX10" s="258" t="s">
        <v>219</v>
      </c>
      <c r="HY10" s="258" t="s">
        <v>219</v>
      </c>
      <c r="HZ10" s="258" t="s">
        <v>219</v>
      </c>
      <c r="IA10" s="258" t="s">
        <v>219</v>
      </c>
      <c r="IB10" s="258" t="s">
        <v>219</v>
      </c>
      <c r="IC10" s="258" t="s">
        <v>219</v>
      </c>
      <c r="ID10" s="258" t="s">
        <v>219</v>
      </c>
      <c r="IE10" s="258" t="s">
        <v>219</v>
      </c>
      <c r="IF10" s="258" t="s">
        <v>219</v>
      </c>
      <c r="IG10" s="258" t="s">
        <v>219</v>
      </c>
      <c r="IH10" s="258" t="s">
        <v>219</v>
      </c>
      <c r="II10" s="258" t="s">
        <v>219</v>
      </c>
      <c r="IJ10" s="258" t="s">
        <v>219</v>
      </c>
      <c r="IK10" s="258" t="s">
        <v>219</v>
      </c>
      <c r="IL10" s="258" t="s">
        <v>219</v>
      </c>
      <c r="IM10" s="258" t="s">
        <v>219</v>
      </c>
      <c r="IN10" s="258" t="s">
        <v>219</v>
      </c>
      <c r="IO10" s="258" t="s">
        <v>219</v>
      </c>
      <c r="IP10" s="258" t="s">
        <v>219</v>
      </c>
      <c r="IQ10" s="258" t="s">
        <v>219</v>
      </c>
      <c r="IR10" s="258" t="s">
        <v>219</v>
      </c>
      <c r="IS10" s="258" t="s">
        <v>219</v>
      </c>
      <c r="IT10" s="258" t="s">
        <v>219</v>
      </c>
      <c r="IU10" s="258" t="s">
        <v>219</v>
      </c>
      <c r="IV10" s="258" t="s">
        <v>219</v>
      </c>
      <c r="IW10" s="258" t="s">
        <v>219</v>
      </c>
      <c r="IX10" s="258" t="s">
        <v>219</v>
      </c>
      <c r="IY10" s="258" t="s">
        <v>219</v>
      </c>
      <c r="IZ10" s="258" t="s">
        <v>219</v>
      </c>
      <c r="JA10" s="258" t="s">
        <v>219</v>
      </c>
      <c r="JB10" s="258" t="s">
        <v>219</v>
      </c>
      <c r="JC10" s="258" t="s">
        <v>219</v>
      </c>
      <c r="JD10" s="258" t="s">
        <v>219</v>
      </c>
      <c r="JE10" s="258" t="s">
        <v>219</v>
      </c>
      <c r="JF10" s="258" t="s">
        <v>219</v>
      </c>
      <c r="JG10" s="258" t="s">
        <v>219</v>
      </c>
      <c r="JH10" s="258" t="s">
        <v>219</v>
      </c>
      <c r="JI10" s="258" t="s">
        <v>219</v>
      </c>
      <c r="JJ10" s="258" t="s">
        <v>219</v>
      </c>
      <c r="JK10" s="258" t="s">
        <v>219</v>
      </c>
      <c r="JL10" s="258" t="s">
        <v>219</v>
      </c>
      <c r="JM10" s="258" t="s">
        <v>219</v>
      </c>
      <c r="JN10" s="258" t="s">
        <v>219</v>
      </c>
      <c r="JO10" s="258" t="s">
        <v>219</v>
      </c>
      <c r="JP10" s="258" t="s">
        <v>219</v>
      </c>
      <c r="JQ10" s="258" t="s">
        <v>219</v>
      </c>
      <c r="JR10" s="258" t="s">
        <v>219</v>
      </c>
      <c r="JS10" s="258" t="s">
        <v>219</v>
      </c>
      <c r="JT10" s="258" t="s">
        <v>219</v>
      </c>
      <c r="JU10" s="258" t="s">
        <v>219</v>
      </c>
      <c r="JV10" s="258" t="s">
        <v>219</v>
      </c>
      <c r="JW10" s="258" t="s">
        <v>219</v>
      </c>
      <c r="JX10" s="258" t="s">
        <v>219</v>
      </c>
      <c r="JY10" s="258" t="s">
        <v>219</v>
      </c>
      <c r="JZ10" s="258" t="s">
        <v>219</v>
      </c>
      <c r="KA10" s="258" t="s">
        <v>219</v>
      </c>
      <c r="KB10" s="258" t="s">
        <v>219</v>
      </c>
      <c r="KC10" s="258" t="s">
        <v>219</v>
      </c>
      <c r="KD10" s="258" t="s">
        <v>219</v>
      </c>
      <c r="KE10" s="258" t="s">
        <v>219</v>
      </c>
      <c r="KF10" s="258" t="s">
        <v>219</v>
      </c>
      <c r="KG10" s="258" t="s">
        <v>219</v>
      </c>
      <c r="KH10" s="258" t="s">
        <v>219</v>
      </c>
      <c r="KI10" s="258" t="s">
        <v>219</v>
      </c>
      <c r="KJ10" s="258" t="s">
        <v>219</v>
      </c>
      <c r="KK10" s="258" t="s">
        <v>219</v>
      </c>
      <c r="KL10" s="258" t="s">
        <v>219</v>
      </c>
      <c r="KM10" s="258" t="s">
        <v>219</v>
      </c>
      <c r="KN10" s="258" t="s">
        <v>219</v>
      </c>
      <c r="KO10" s="258" t="s">
        <v>219</v>
      </c>
      <c r="KP10" s="258" t="s">
        <v>219</v>
      </c>
      <c r="KQ10" s="258" t="s">
        <v>219</v>
      </c>
      <c r="KR10" s="258" t="s">
        <v>219</v>
      </c>
      <c r="KS10" s="258" t="s">
        <v>219</v>
      </c>
      <c r="KT10" s="258" t="s">
        <v>219</v>
      </c>
      <c r="KU10" s="258" t="s">
        <v>219</v>
      </c>
      <c r="KV10" s="258" t="s">
        <v>219</v>
      </c>
      <c r="KW10" s="258" t="s">
        <v>219</v>
      </c>
      <c r="KX10" s="258" t="s">
        <v>219</v>
      </c>
      <c r="KY10" s="258" t="s">
        <v>219</v>
      </c>
      <c r="KZ10" s="258" t="s">
        <v>219</v>
      </c>
      <c r="LA10" s="258" t="s">
        <v>219</v>
      </c>
      <c r="LB10" s="258" t="s">
        <v>219</v>
      </c>
      <c r="LC10" s="258" t="s">
        <v>219</v>
      </c>
      <c r="LD10" s="258" t="s">
        <v>219</v>
      </c>
      <c r="LE10" s="258" t="s">
        <v>219</v>
      </c>
      <c r="LF10" s="258" t="s">
        <v>219</v>
      </c>
      <c r="LG10" s="258" t="s">
        <v>219</v>
      </c>
      <c r="LH10" s="258" t="s">
        <v>219</v>
      </c>
      <c r="LI10" s="258" t="s">
        <v>219</v>
      </c>
      <c r="LJ10" s="258" t="s">
        <v>219</v>
      </c>
      <c r="LK10" s="258" t="s">
        <v>219</v>
      </c>
      <c r="LL10" s="258" t="s">
        <v>219</v>
      </c>
      <c r="LM10" s="258" t="s">
        <v>219</v>
      </c>
      <c r="LN10" s="258" t="s">
        <v>219</v>
      </c>
      <c r="LO10" s="258" t="s">
        <v>219</v>
      </c>
      <c r="LP10" s="258" t="s">
        <v>219</v>
      </c>
      <c r="LQ10" s="258" t="s">
        <v>219</v>
      </c>
      <c r="LR10" s="258" t="s">
        <v>219</v>
      </c>
      <c r="LS10" s="258" t="s">
        <v>219</v>
      </c>
      <c r="LT10" s="258" t="s">
        <v>219</v>
      </c>
      <c r="LU10" s="258" t="s">
        <v>219</v>
      </c>
      <c r="LV10" s="258" t="s">
        <v>219</v>
      </c>
      <c r="LW10" s="258" t="s">
        <v>219</v>
      </c>
      <c r="LX10" s="258" t="s">
        <v>219</v>
      </c>
      <c r="LY10" s="258" t="s">
        <v>219</v>
      </c>
      <c r="LZ10" s="258" t="s">
        <v>219</v>
      </c>
      <c r="MA10" s="258" t="s">
        <v>219</v>
      </c>
      <c r="MB10" s="258" t="s">
        <v>219</v>
      </c>
      <c r="MC10" s="258" t="s">
        <v>219</v>
      </c>
      <c r="MD10" s="258" t="s">
        <v>219</v>
      </c>
      <c r="ME10" s="258" t="s">
        <v>219</v>
      </c>
      <c r="MF10" s="258" t="s">
        <v>219</v>
      </c>
      <c r="MG10" s="258" t="s">
        <v>219</v>
      </c>
      <c r="MH10" s="258" t="s">
        <v>219</v>
      </c>
      <c r="MI10" s="258" t="s">
        <v>219</v>
      </c>
      <c r="MJ10" s="258" t="s">
        <v>219</v>
      </c>
      <c r="MK10" s="258" t="s">
        <v>219</v>
      </c>
      <c r="ML10" s="258" t="s">
        <v>219</v>
      </c>
      <c r="MM10" s="258" t="s">
        <v>219</v>
      </c>
      <c r="MN10" s="258" t="s">
        <v>219</v>
      </c>
      <c r="MO10" s="258" t="s">
        <v>219</v>
      </c>
      <c r="MP10" s="258" t="s">
        <v>219</v>
      </c>
      <c r="MQ10" s="258" t="s">
        <v>219</v>
      </c>
      <c r="MR10" s="258" t="s">
        <v>219</v>
      </c>
      <c r="MS10" s="258" t="s">
        <v>219</v>
      </c>
      <c r="MT10" s="258" t="s">
        <v>219</v>
      </c>
      <c r="MU10" s="258" t="s">
        <v>219</v>
      </c>
      <c r="MV10" s="258" t="s">
        <v>219</v>
      </c>
      <c r="MW10" s="258" t="s">
        <v>219</v>
      </c>
      <c r="MX10" s="258" t="s">
        <v>219</v>
      </c>
      <c r="MY10" s="258" t="s">
        <v>219</v>
      </c>
      <c r="MZ10" s="258" t="s">
        <v>219</v>
      </c>
      <c r="NA10" s="258" t="s">
        <v>219</v>
      </c>
      <c r="NB10" s="258" t="s">
        <v>219</v>
      </c>
      <c r="NC10" s="258" t="s">
        <v>219</v>
      </c>
      <c r="ND10" s="258" t="s">
        <v>219</v>
      </c>
      <c r="NE10" s="258" t="s">
        <v>219</v>
      </c>
      <c r="NF10" s="258" t="s">
        <v>219</v>
      </c>
      <c r="NG10" s="258" t="s">
        <v>219</v>
      </c>
      <c r="NH10" s="258" t="s">
        <v>219</v>
      </c>
      <c r="NI10" s="258" t="s">
        <v>219</v>
      </c>
      <c r="NJ10" s="258" t="s">
        <v>219</v>
      </c>
      <c r="NK10" s="258" t="s">
        <v>219</v>
      </c>
      <c r="NL10" s="258" t="s">
        <v>219</v>
      </c>
      <c r="NM10" s="258" t="s">
        <v>219</v>
      </c>
      <c r="NN10" s="258" t="s">
        <v>219</v>
      </c>
      <c r="NO10" s="258" t="s">
        <v>219</v>
      </c>
      <c r="NP10" s="258" t="s">
        <v>219</v>
      </c>
      <c r="NQ10" s="258" t="s">
        <v>219</v>
      </c>
      <c r="NR10" s="258" t="s">
        <v>219</v>
      </c>
      <c r="NS10" s="258" t="s">
        <v>219</v>
      </c>
      <c r="NT10" s="258" t="s">
        <v>219</v>
      </c>
      <c r="NU10" s="258" t="s">
        <v>219</v>
      </c>
      <c r="NV10" s="258" t="s">
        <v>219</v>
      </c>
      <c r="NW10" s="258" t="s">
        <v>219</v>
      </c>
      <c r="NX10" s="258" t="s">
        <v>219</v>
      </c>
      <c r="NY10" s="258" t="s">
        <v>219</v>
      </c>
      <c r="NZ10" s="258" t="s">
        <v>219</v>
      </c>
      <c r="OA10" s="258" t="s">
        <v>219</v>
      </c>
      <c r="OB10" s="258" t="s">
        <v>219</v>
      </c>
      <c r="OC10" s="258" t="s">
        <v>219</v>
      </c>
      <c r="OD10" s="258" t="s">
        <v>219</v>
      </c>
      <c r="OE10" s="258" t="s">
        <v>219</v>
      </c>
      <c r="OF10" s="258" t="s">
        <v>219</v>
      </c>
      <c r="OG10" s="258" t="s">
        <v>219</v>
      </c>
      <c r="OH10" s="258" t="s">
        <v>219</v>
      </c>
      <c r="OI10" s="258" t="s">
        <v>219</v>
      </c>
      <c r="OJ10" s="258" t="s">
        <v>219</v>
      </c>
      <c r="OK10" s="258" t="s">
        <v>219</v>
      </c>
      <c r="OL10" s="258" t="s">
        <v>219</v>
      </c>
      <c r="OM10" s="258" t="s">
        <v>219</v>
      </c>
      <c r="ON10" s="258" t="s">
        <v>219</v>
      </c>
      <c r="OO10" s="258" t="s">
        <v>219</v>
      </c>
      <c r="OP10" s="258" t="s">
        <v>219</v>
      </c>
      <c r="OQ10" s="258" t="s">
        <v>219</v>
      </c>
      <c r="OR10" s="258" t="s">
        <v>219</v>
      </c>
      <c r="OS10" s="258" t="s">
        <v>219</v>
      </c>
      <c r="OT10" s="258"/>
      <c r="OU10" s="258"/>
      <c r="OV10" s="258"/>
      <c r="OW10" s="258"/>
      <c r="OX10" s="258"/>
      <c r="OY10" s="258"/>
      <c r="OZ10" s="258"/>
      <c r="PA10" s="258"/>
      <c r="PB10" s="258" t="s">
        <v>219</v>
      </c>
      <c r="PC10" s="258" t="s">
        <v>219</v>
      </c>
      <c r="PD10" s="258" t="s">
        <v>219</v>
      </c>
      <c r="PE10" s="258" t="s">
        <v>219</v>
      </c>
      <c r="PF10" s="258" t="s">
        <v>219</v>
      </c>
      <c r="PG10" s="258" t="s">
        <v>219</v>
      </c>
      <c r="PH10" s="258" t="s">
        <v>219</v>
      </c>
      <c r="PI10" s="258" t="s">
        <v>219</v>
      </c>
      <c r="PJ10" s="258" t="s">
        <v>219</v>
      </c>
      <c r="PK10" s="258" t="s">
        <v>219</v>
      </c>
      <c r="PL10" s="258" t="s">
        <v>219</v>
      </c>
      <c r="PM10" s="258" t="s">
        <v>219</v>
      </c>
      <c r="PN10" s="258" t="s">
        <v>219</v>
      </c>
      <c r="PO10" s="258" t="s">
        <v>219</v>
      </c>
      <c r="PP10" s="258" t="s">
        <v>219</v>
      </c>
      <c r="PQ10" s="258" t="s">
        <v>219</v>
      </c>
      <c r="PR10" s="258" t="s">
        <v>219</v>
      </c>
      <c r="PS10" s="258" t="s">
        <v>219</v>
      </c>
      <c r="PT10" s="258" t="s">
        <v>219</v>
      </c>
      <c r="PU10" s="258" t="s">
        <v>219</v>
      </c>
      <c r="PV10" s="258" t="s">
        <v>219</v>
      </c>
      <c r="PW10" s="258" t="s">
        <v>219</v>
      </c>
      <c r="PX10" s="258" t="s">
        <v>219</v>
      </c>
      <c r="PY10" s="258" t="s">
        <v>219</v>
      </c>
      <c r="PZ10" s="258" t="s">
        <v>219</v>
      </c>
      <c r="QA10" s="258" t="s">
        <v>219</v>
      </c>
      <c r="QB10" s="258" t="s">
        <v>219</v>
      </c>
      <c r="QC10" s="258" t="s">
        <v>219</v>
      </c>
      <c r="QD10" s="258" t="s">
        <v>219</v>
      </c>
      <c r="QE10" s="258" t="s">
        <v>219</v>
      </c>
      <c r="QF10" s="258" t="s">
        <v>219</v>
      </c>
      <c r="QG10" s="258" t="s">
        <v>219</v>
      </c>
      <c r="QH10" s="258" t="s">
        <v>219</v>
      </c>
      <c r="QI10" s="258" t="s">
        <v>219</v>
      </c>
      <c r="QJ10" s="258" t="s">
        <v>219</v>
      </c>
      <c r="QK10" s="258" t="s">
        <v>219</v>
      </c>
      <c r="QL10" s="258" t="s">
        <v>219</v>
      </c>
      <c r="QM10" s="258" t="s">
        <v>219</v>
      </c>
      <c r="QN10" s="258" t="s">
        <v>219</v>
      </c>
      <c r="QO10" s="258" t="s">
        <v>219</v>
      </c>
      <c r="QP10" s="258" t="s">
        <v>219</v>
      </c>
      <c r="QQ10" s="258" t="s">
        <v>219</v>
      </c>
      <c r="QR10" s="258" t="s">
        <v>219</v>
      </c>
      <c r="QS10" s="258" t="s">
        <v>219</v>
      </c>
      <c r="QT10" s="258" t="s">
        <v>219</v>
      </c>
      <c r="QU10" s="258" t="s">
        <v>219</v>
      </c>
      <c r="QV10" s="258" t="s">
        <v>219</v>
      </c>
      <c r="QW10" s="354" t="s">
        <v>219</v>
      </c>
      <c r="QX10" s="258" t="s">
        <v>219</v>
      </c>
      <c r="QY10" s="258" t="s">
        <v>219</v>
      </c>
      <c r="QZ10" s="258" t="s">
        <v>219</v>
      </c>
      <c r="RA10" s="258" t="s">
        <v>219</v>
      </c>
      <c r="RB10" s="258" t="s">
        <v>219</v>
      </c>
      <c r="RC10" s="258" t="s">
        <v>219</v>
      </c>
      <c r="RD10" s="258" t="s">
        <v>219</v>
      </c>
      <c r="RE10" s="258" t="s">
        <v>219</v>
      </c>
      <c r="RF10" s="258" t="s">
        <v>219</v>
      </c>
      <c r="RG10" s="258" t="s">
        <v>219</v>
      </c>
      <c r="RH10" s="258" t="s">
        <v>219</v>
      </c>
      <c r="RI10" s="258" t="s">
        <v>219</v>
      </c>
      <c r="RJ10" s="258" t="s">
        <v>219</v>
      </c>
      <c r="RK10" s="258" t="s">
        <v>219</v>
      </c>
      <c r="RL10" s="258" t="s">
        <v>219</v>
      </c>
      <c r="RM10" s="258" t="s">
        <v>219</v>
      </c>
      <c r="RN10" s="258" t="s">
        <v>219</v>
      </c>
      <c r="RO10" s="258" t="s">
        <v>219</v>
      </c>
      <c r="RP10" s="258" t="s">
        <v>219</v>
      </c>
      <c r="RQ10" s="258" t="s">
        <v>219</v>
      </c>
      <c r="RR10" s="258" t="s">
        <v>219</v>
      </c>
      <c r="RS10" s="258" t="s">
        <v>219</v>
      </c>
      <c r="RT10" s="258" t="s">
        <v>219</v>
      </c>
      <c r="RU10" s="258" t="s">
        <v>219</v>
      </c>
      <c r="RV10" s="258" t="s">
        <v>219</v>
      </c>
      <c r="RW10" s="258" t="s">
        <v>219</v>
      </c>
      <c r="RX10" s="258" t="s">
        <v>219</v>
      </c>
      <c r="RY10" s="258" t="s">
        <v>219</v>
      </c>
      <c r="RZ10" s="258" t="s">
        <v>219</v>
      </c>
      <c r="SA10" s="258" t="s">
        <v>219</v>
      </c>
      <c r="SB10" s="258" t="s">
        <v>219</v>
      </c>
      <c r="SC10" s="258" t="s">
        <v>219</v>
      </c>
      <c r="SD10" s="258" t="s">
        <v>219</v>
      </c>
      <c r="SE10" s="258" t="s">
        <v>219</v>
      </c>
      <c r="SF10" s="258" t="s">
        <v>219</v>
      </c>
      <c r="SG10" s="258" t="s">
        <v>219</v>
      </c>
      <c r="SH10" s="258" t="s">
        <v>219</v>
      </c>
      <c r="SI10" s="258" t="s">
        <v>219</v>
      </c>
      <c r="SJ10" s="258" t="s">
        <v>219</v>
      </c>
      <c r="SK10" s="258" t="s">
        <v>219</v>
      </c>
      <c r="SL10" s="258" t="s">
        <v>219</v>
      </c>
      <c r="SM10" s="258" t="s">
        <v>219</v>
      </c>
      <c r="SN10" s="258" t="s">
        <v>219</v>
      </c>
      <c r="SO10" s="258" t="s">
        <v>219</v>
      </c>
      <c r="SP10" s="258" t="s">
        <v>219</v>
      </c>
      <c r="SQ10" s="258" t="s">
        <v>219</v>
      </c>
      <c r="SR10" s="258" t="s">
        <v>219</v>
      </c>
      <c r="SS10" s="258" t="s">
        <v>219</v>
      </c>
      <c r="ST10" s="258" t="s">
        <v>219</v>
      </c>
      <c r="SU10" s="258" t="s">
        <v>219</v>
      </c>
      <c r="SV10" s="258" t="s">
        <v>219</v>
      </c>
      <c r="SW10" s="258" t="s">
        <v>219</v>
      </c>
      <c r="SX10" s="258" t="s">
        <v>219</v>
      </c>
      <c r="SY10" s="258" t="s">
        <v>219</v>
      </c>
      <c r="SZ10" s="258" t="s">
        <v>219</v>
      </c>
      <c r="TA10" s="258" t="s">
        <v>219</v>
      </c>
      <c r="TB10" s="258" t="s">
        <v>219</v>
      </c>
      <c r="TC10" s="258" t="s">
        <v>219</v>
      </c>
      <c r="TD10" s="258" t="s">
        <v>219</v>
      </c>
      <c r="TE10" s="258" t="s">
        <v>219</v>
      </c>
      <c r="TF10" s="258" t="s">
        <v>219</v>
      </c>
      <c r="TG10" s="258" t="s">
        <v>219</v>
      </c>
      <c r="TH10" s="258" t="s">
        <v>219</v>
      </c>
      <c r="TI10" s="258" t="s">
        <v>219</v>
      </c>
      <c r="TJ10" s="258" t="s">
        <v>219</v>
      </c>
      <c r="TK10" s="258" t="s">
        <v>219</v>
      </c>
      <c r="TL10" s="258" t="s">
        <v>219</v>
      </c>
      <c r="TM10" s="258" t="s">
        <v>219</v>
      </c>
      <c r="TN10" s="258" t="s">
        <v>219</v>
      </c>
      <c r="TO10" s="258" t="s">
        <v>219</v>
      </c>
      <c r="TP10" s="258" t="s">
        <v>219</v>
      </c>
      <c r="TQ10" s="258" t="s">
        <v>219</v>
      </c>
      <c r="TR10" s="258" t="s">
        <v>219</v>
      </c>
      <c r="TS10" s="258" t="s">
        <v>219</v>
      </c>
      <c r="TT10" s="258" t="s">
        <v>219</v>
      </c>
      <c r="TU10" s="258" t="s">
        <v>219</v>
      </c>
      <c r="TV10" s="258" t="s">
        <v>219</v>
      </c>
      <c r="TW10" s="258" t="s">
        <v>219</v>
      </c>
      <c r="TX10" s="258" t="s">
        <v>219</v>
      </c>
      <c r="TY10" s="258" t="s">
        <v>219</v>
      </c>
      <c r="TZ10" s="258" t="s">
        <v>219</v>
      </c>
      <c r="UA10" s="258" t="s">
        <v>219</v>
      </c>
      <c r="UB10" s="258" t="s">
        <v>219</v>
      </c>
      <c r="UC10" s="258" t="s">
        <v>219</v>
      </c>
      <c r="UD10" s="258" t="s">
        <v>219</v>
      </c>
      <c r="UE10" s="258" t="s">
        <v>219</v>
      </c>
      <c r="UF10" s="258" t="s">
        <v>219</v>
      </c>
      <c r="UG10" s="258" t="s">
        <v>219</v>
      </c>
      <c r="UH10" s="258" t="s">
        <v>219</v>
      </c>
      <c r="UI10" s="258" t="s">
        <v>219</v>
      </c>
      <c r="UJ10" s="258" t="s">
        <v>219</v>
      </c>
      <c r="UK10" s="258" t="s">
        <v>219</v>
      </c>
      <c r="UL10" s="258" t="s">
        <v>219</v>
      </c>
      <c r="UM10" s="258" t="s">
        <v>219</v>
      </c>
      <c r="UN10" s="258" t="s">
        <v>219</v>
      </c>
      <c r="UO10" s="258" t="s">
        <v>219</v>
      </c>
      <c r="UP10" s="258" t="s">
        <v>219</v>
      </c>
      <c r="UQ10" s="258" t="s">
        <v>219</v>
      </c>
      <c r="UR10" s="258" t="s">
        <v>219</v>
      </c>
      <c r="US10" s="258" t="s">
        <v>219</v>
      </c>
      <c r="UT10" s="258" t="s">
        <v>219</v>
      </c>
      <c r="UU10" s="258" t="s">
        <v>219</v>
      </c>
      <c r="UV10" s="258" t="s">
        <v>219</v>
      </c>
      <c r="UW10" s="258" t="s">
        <v>219</v>
      </c>
      <c r="UX10" s="258" t="s">
        <v>219</v>
      </c>
      <c r="UY10" s="258" t="s">
        <v>219</v>
      </c>
      <c r="UZ10" s="258" t="s">
        <v>219</v>
      </c>
      <c r="VA10" s="258" t="s">
        <v>219</v>
      </c>
      <c r="VB10" s="258" t="s">
        <v>219</v>
      </c>
      <c r="VC10" s="258" t="s">
        <v>219</v>
      </c>
      <c r="VD10" s="258" t="s">
        <v>219</v>
      </c>
      <c r="VE10" s="258" t="s">
        <v>219</v>
      </c>
      <c r="VF10" s="258" t="s">
        <v>219</v>
      </c>
      <c r="VG10" s="258" t="s">
        <v>219</v>
      </c>
      <c r="VH10" s="258" t="s">
        <v>219</v>
      </c>
      <c r="VI10" s="258" t="s">
        <v>219</v>
      </c>
      <c r="VJ10" s="258" t="s">
        <v>219</v>
      </c>
      <c r="VK10" s="258" t="s">
        <v>219</v>
      </c>
      <c r="VL10" s="258" t="s">
        <v>219</v>
      </c>
      <c r="VM10" s="258" t="s">
        <v>219</v>
      </c>
      <c r="VN10" s="258" t="s">
        <v>219</v>
      </c>
      <c r="VO10" s="258" t="s">
        <v>219</v>
      </c>
      <c r="VP10" s="258" t="s">
        <v>219</v>
      </c>
      <c r="VQ10" s="258" t="s">
        <v>219</v>
      </c>
      <c r="VR10" s="258" t="s">
        <v>219</v>
      </c>
      <c r="VS10" s="258" t="s">
        <v>219</v>
      </c>
      <c r="VT10" s="258" t="s">
        <v>219</v>
      </c>
      <c r="VU10" s="258" t="s">
        <v>219</v>
      </c>
      <c r="VV10" s="258" t="s">
        <v>219</v>
      </c>
      <c r="VW10" s="258" t="s">
        <v>219</v>
      </c>
      <c r="VX10" s="258" t="s">
        <v>219</v>
      </c>
      <c r="VY10" s="258" t="s">
        <v>219</v>
      </c>
      <c r="VZ10" s="258" t="s">
        <v>219</v>
      </c>
      <c r="WA10" s="258" t="s">
        <v>219</v>
      </c>
      <c r="WB10" s="258" t="s">
        <v>219</v>
      </c>
      <c r="WC10" s="258" t="s">
        <v>219</v>
      </c>
      <c r="WD10" s="258"/>
      <c r="WE10" s="258"/>
      <c r="WF10" s="258" t="s">
        <v>219</v>
      </c>
      <c r="WG10" s="258"/>
      <c r="WH10" s="258"/>
      <c r="WI10" s="258"/>
      <c r="WJ10" s="258"/>
      <c r="WK10" s="258"/>
      <c r="WL10" s="258"/>
      <c r="WM10" s="258"/>
      <c r="WN10" s="258" t="s">
        <v>219</v>
      </c>
      <c r="WO10" s="258" t="s">
        <v>219</v>
      </c>
      <c r="WP10" s="258" t="s">
        <v>219</v>
      </c>
      <c r="WQ10" s="258" t="s">
        <v>219</v>
      </c>
      <c r="WR10" s="258" t="s">
        <v>219</v>
      </c>
      <c r="WS10" s="258" t="s">
        <v>219</v>
      </c>
      <c r="WT10" s="258" t="s">
        <v>219</v>
      </c>
      <c r="WU10" s="258" t="s">
        <v>219</v>
      </c>
      <c r="WV10" s="258" t="s">
        <v>219</v>
      </c>
      <c r="WW10" s="258" t="s">
        <v>219</v>
      </c>
      <c r="WX10" s="258" t="s">
        <v>219</v>
      </c>
      <c r="WY10" s="258" t="s">
        <v>219</v>
      </c>
      <c r="WZ10" s="258" t="s">
        <v>219</v>
      </c>
      <c r="XA10" s="258" t="s">
        <v>219</v>
      </c>
      <c r="XB10" s="258" t="s">
        <v>219</v>
      </c>
      <c r="XC10" s="258" t="s">
        <v>219</v>
      </c>
      <c r="XD10" s="258" t="s">
        <v>219</v>
      </c>
      <c r="XE10" s="258" t="s">
        <v>219</v>
      </c>
      <c r="XF10" s="258" t="s">
        <v>219</v>
      </c>
      <c r="XG10" s="258" t="s">
        <v>219</v>
      </c>
      <c r="XH10" s="258" t="s">
        <v>219</v>
      </c>
      <c r="XI10" s="258" t="s">
        <v>219</v>
      </c>
      <c r="XJ10" s="258" t="s">
        <v>219</v>
      </c>
      <c r="XK10" s="258" t="s">
        <v>219</v>
      </c>
      <c r="XL10" s="258" t="s">
        <v>219</v>
      </c>
      <c r="XM10" s="258" t="s">
        <v>219</v>
      </c>
      <c r="XN10" s="258" t="s">
        <v>219</v>
      </c>
      <c r="XO10" s="258" t="s">
        <v>219</v>
      </c>
      <c r="XP10" s="258" t="s">
        <v>219</v>
      </c>
      <c r="XQ10" s="258" t="s">
        <v>219</v>
      </c>
      <c r="XR10" s="258" t="s">
        <v>219</v>
      </c>
      <c r="XS10" s="258" t="s">
        <v>219</v>
      </c>
      <c r="XT10" s="258" t="s">
        <v>219</v>
      </c>
      <c r="XU10" s="258" t="s">
        <v>219</v>
      </c>
      <c r="XV10" s="258" t="s">
        <v>219</v>
      </c>
      <c r="XW10" s="258" t="s">
        <v>219</v>
      </c>
      <c r="XX10" s="258" t="s">
        <v>219</v>
      </c>
      <c r="XY10" s="258" t="s">
        <v>219</v>
      </c>
      <c r="XZ10" s="258" t="s">
        <v>219</v>
      </c>
      <c r="YA10" s="258" t="s">
        <v>219</v>
      </c>
      <c r="YB10" s="258" t="s">
        <v>219</v>
      </c>
      <c r="YC10" s="258" t="s">
        <v>219</v>
      </c>
      <c r="YD10" s="258" t="s">
        <v>219</v>
      </c>
      <c r="YE10" s="258" t="s">
        <v>219</v>
      </c>
      <c r="YF10" s="342" t="s">
        <v>213</v>
      </c>
      <c r="YG10" s="227" t="s">
        <v>936</v>
      </c>
      <c r="YH10" s="228" t="s">
        <v>937</v>
      </c>
      <c r="YI10" s="228" t="s">
        <v>938</v>
      </c>
      <c r="YJ10" s="228" t="s">
        <v>939</v>
      </c>
      <c r="YK10" s="228" t="s">
        <v>940</v>
      </c>
      <c r="YL10" s="228" t="s">
        <v>941</v>
      </c>
      <c r="YM10" s="229" t="s">
        <v>940</v>
      </c>
      <c r="YN10" s="229" t="s">
        <v>941</v>
      </c>
      <c r="YO10" s="229" t="s">
        <v>940</v>
      </c>
      <c r="YP10" s="229" t="s">
        <v>941</v>
      </c>
    </row>
  </sheetData>
  <autoFilter ref="A10:YF10" xr:uid="{00000000-0009-0000-0000-000007000000}"/>
  <mergeCells count="147">
    <mergeCell ref="AT9:AU9"/>
    <mergeCell ref="XQ6:YE6"/>
    <mergeCell ref="XK6:XP6"/>
    <mergeCell ref="WO6:XI6"/>
    <mergeCell ref="VT6:WN6"/>
    <mergeCell ref="UY6:VS6"/>
    <mergeCell ref="UD6:UX6"/>
    <mergeCell ref="TI6:UC6"/>
    <mergeCell ref="SN6:TH6"/>
    <mergeCell ref="HV6:IP6"/>
    <mergeCell ref="HA6:HU6"/>
    <mergeCell ref="GF6:GZ6"/>
    <mergeCell ref="FK6:GE6"/>
    <mergeCell ref="EP6:FJ6"/>
    <mergeCell ref="DO6:EN6"/>
    <mergeCell ref="MR6:NL6"/>
    <mergeCell ref="LW6:MQ6"/>
    <mergeCell ref="DI6:DI7"/>
    <mergeCell ref="CN5:CN7"/>
    <mergeCell ref="CM5:CM7"/>
    <mergeCell ref="CL5:CL7"/>
    <mergeCell ref="CK5:CK7"/>
    <mergeCell ref="CJ5:CJ7"/>
    <mergeCell ref="RS6:SM6"/>
    <mergeCell ref="AV9:AW9"/>
    <mergeCell ref="CH5:CH7"/>
    <mergeCell ref="CG5:CG7"/>
    <mergeCell ref="CF5:CF7"/>
    <mergeCell ref="LB6:LV6"/>
    <mergeCell ref="KG6:LA6"/>
    <mergeCell ref="JL6:KF6"/>
    <mergeCell ref="IQ6:JK6"/>
    <mergeCell ref="DF6:DF7"/>
    <mergeCell ref="DE6:DE7"/>
    <mergeCell ref="DD6:DD7"/>
    <mergeCell ref="CX5:CY6"/>
    <mergeCell ref="CQ5:CQ7"/>
    <mergeCell ref="CP5:CP7"/>
    <mergeCell ref="CO5:CO7"/>
    <mergeCell ref="DN6:DN7"/>
    <mergeCell ref="DM6:DM7"/>
    <mergeCell ref="DJ6:DJ7"/>
    <mergeCell ref="CI5:CI7"/>
    <mergeCell ref="YF4:YF6"/>
    <mergeCell ref="DC4:YE4"/>
    <mergeCell ref="CX4:DA4"/>
    <mergeCell ref="CR4:CW6"/>
    <mergeCell ref="CK4:CQ4"/>
    <mergeCell ref="CE4:CJ4"/>
    <mergeCell ref="QX6:RR6"/>
    <mergeCell ref="QA6:QU6"/>
    <mergeCell ref="PE6:PY6"/>
    <mergeCell ref="OH6:PB6"/>
    <mergeCell ref="NM6:OG6"/>
    <mergeCell ref="DG6:DG7"/>
    <mergeCell ref="BO4:BW4"/>
    <mergeCell ref="AI6:AJ6"/>
    <mergeCell ref="XQ5:YE5"/>
    <mergeCell ref="XK5:XP5"/>
    <mergeCell ref="QW5:XJ5"/>
    <mergeCell ref="DN5:QV5"/>
    <mergeCell ref="DF5:DM5"/>
    <mergeCell ref="DD5:DE5"/>
    <mergeCell ref="DC5:DC7"/>
    <mergeCell ref="DB5:DB7"/>
    <mergeCell ref="CZ5:DA6"/>
    <mergeCell ref="BX6:BX7"/>
    <mergeCell ref="BT6:BW6"/>
    <mergeCell ref="BR6:BS6"/>
    <mergeCell ref="BQ6:BQ7"/>
    <mergeCell ref="BP6:BP7"/>
    <mergeCell ref="BO6:BO7"/>
    <mergeCell ref="DH6:DH7"/>
    <mergeCell ref="CE5:CE7"/>
    <mergeCell ref="BX5:CD5"/>
    <mergeCell ref="BO5:BW5"/>
    <mergeCell ref="BY6:CD6"/>
    <mergeCell ref="DL6:DL7"/>
    <mergeCell ref="DK6:DK7"/>
    <mergeCell ref="U5:U7"/>
    <mergeCell ref="AV5:AW6"/>
    <mergeCell ref="AT5:AU6"/>
    <mergeCell ref="AR5:AS5"/>
    <mergeCell ref="BN4:BN7"/>
    <mergeCell ref="BM4:BM7"/>
    <mergeCell ref="BL4:BL7"/>
    <mergeCell ref="BF4:BK4"/>
    <mergeCell ref="BE5:BE7"/>
    <mergeCell ref="BD5:BD7"/>
    <mergeCell ref="BC5:BC7"/>
    <mergeCell ref="BB5:BB7"/>
    <mergeCell ref="BA5:BA7"/>
    <mergeCell ref="AZ5:AZ7"/>
    <mergeCell ref="AY5:AY7"/>
    <mergeCell ref="AX5:AX7"/>
    <mergeCell ref="BK5:BK7"/>
    <mergeCell ref="BJ5:BJ7"/>
    <mergeCell ref="BI5:BI7"/>
    <mergeCell ref="BF5:BH6"/>
    <mergeCell ref="H5:H7"/>
    <mergeCell ref="G5:G7"/>
    <mergeCell ref="F5:F7"/>
    <mergeCell ref="E5:E7"/>
    <mergeCell ref="K5:K7"/>
    <mergeCell ref="J5:J7"/>
    <mergeCell ref="I5:I7"/>
    <mergeCell ref="AK5:AP5"/>
    <mergeCell ref="AD5:AJ5"/>
    <mergeCell ref="AB5:AB7"/>
    <mergeCell ref="AA5:AA7"/>
    <mergeCell ref="M5:M7"/>
    <mergeCell ref="L5:L7"/>
    <mergeCell ref="T5:T7"/>
    <mergeCell ref="S5:S7"/>
    <mergeCell ref="R5:R7"/>
    <mergeCell ref="Q5:Q7"/>
    <mergeCell ref="P5:P7"/>
    <mergeCell ref="O5:O7"/>
    <mergeCell ref="N5:N7"/>
    <mergeCell ref="Z5:Z6"/>
    <mergeCell ref="Y5:Y6"/>
    <mergeCell ref="W5:W7"/>
    <mergeCell ref="V5:V7"/>
    <mergeCell ref="A3:D3"/>
    <mergeCell ref="A2:D2"/>
    <mergeCell ref="YK9:YL9"/>
    <mergeCell ref="YM9:YN9"/>
    <mergeCell ref="YO9:YP9"/>
    <mergeCell ref="R4:W4"/>
    <mergeCell ref="E4:F4"/>
    <mergeCell ref="D4:D7"/>
    <mergeCell ref="C4:C7"/>
    <mergeCell ref="B4:B7"/>
    <mergeCell ref="A4:A7"/>
    <mergeCell ref="AK4:AP4"/>
    <mergeCell ref="AD4:AJ4"/>
    <mergeCell ref="AC4:AC7"/>
    <mergeCell ref="AA4:AB4"/>
    <mergeCell ref="Y4:Z4"/>
    <mergeCell ref="X4:X7"/>
    <mergeCell ref="BD4:BE4"/>
    <mergeCell ref="BA4:BC4"/>
    <mergeCell ref="AX4:AZ4"/>
    <mergeCell ref="AT4:AW4"/>
    <mergeCell ref="AR4:AS4"/>
    <mergeCell ref="AQ4:AQ7"/>
    <mergeCell ref="BX4:CD4"/>
  </mergeCells>
  <dataValidations disablePrompts="1" count="1">
    <dataValidation type="list" allowBlank="1" showInputMessage="1" showErrorMessage="1" sqref="CF9:CJ9 BY9:CD9" xr:uid="{00000000-0002-0000-0700-000000000000}">
      <formula1>e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UR10"/>
  <sheetViews>
    <sheetView zoomScale="55" zoomScaleNormal="55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A2" sqref="A2"/>
    </sheetView>
  </sheetViews>
  <sheetFormatPr defaultRowHeight="15" outlineLevelCol="1" x14ac:dyDescent="0.25"/>
  <cols>
    <col min="1" max="1" width="18.85546875" style="218" customWidth="1"/>
    <col min="2" max="2" width="35.42578125" style="218" customWidth="1"/>
    <col min="3" max="3" width="14" style="218" customWidth="1"/>
    <col min="4" max="4" width="24" style="218" bestFit="1" customWidth="1"/>
    <col min="5" max="7" width="18.140625" style="218" customWidth="1"/>
    <col min="8" max="8" width="19.42578125" style="218" customWidth="1"/>
    <col min="9" max="9" width="18.140625" style="218" customWidth="1"/>
    <col min="10" max="10" width="18.140625" style="298" customWidth="1"/>
    <col min="11" max="11" width="21.28515625" style="285" customWidth="1"/>
    <col min="12" max="14" width="14" style="285" customWidth="1"/>
    <col min="15" max="15" width="18.7109375" style="344" customWidth="1"/>
    <col min="16" max="16" width="18.7109375" style="275" customWidth="1"/>
    <col min="17" max="17" width="18.7109375" style="344" customWidth="1"/>
    <col min="18" max="18" width="27" style="276" customWidth="1"/>
    <col min="19" max="19" width="19.140625" style="295" customWidth="1"/>
    <col min="20" max="25" width="19.140625" style="295" customWidth="1" outlineLevel="1"/>
    <col min="26" max="26" width="19.140625" style="344" customWidth="1"/>
    <col min="27" max="51" width="19.140625" style="295" customWidth="1" outlineLevel="1"/>
    <col min="52" max="52" width="22.140625" style="344" customWidth="1"/>
    <col min="53" max="53" width="19.140625" style="295" customWidth="1"/>
    <col min="54" max="73" width="19.140625" style="295" customWidth="1" outlineLevel="1"/>
    <col min="74" max="74" width="22.140625" style="344" customWidth="1"/>
    <col min="75" max="94" width="19.140625" style="285" customWidth="1" outlineLevel="1"/>
    <col min="95" max="95" width="22.140625" style="343" customWidth="1"/>
    <col min="96" max="115" width="19.140625" style="295" customWidth="1" outlineLevel="1"/>
    <col min="116" max="116" width="22.140625" style="344" customWidth="1"/>
    <col min="117" max="136" width="19.140625" style="295" customWidth="1" outlineLevel="1"/>
    <col min="137" max="137" width="22.140625" style="344" customWidth="1"/>
    <col min="138" max="157" width="19.140625" style="295" customWidth="1" outlineLevel="1"/>
    <col min="158" max="158" width="22.140625" style="344" customWidth="1"/>
    <col min="159" max="178" width="19.140625" style="295" customWidth="1" outlineLevel="1"/>
    <col min="179" max="179" width="22.140625" style="344" customWidth="1"/>
    <col min="180" max="199" width="19.140625" style="295" customWidth="1" outlineLevel="1"/>
    <col min="200" max="200" width="22.140625" style="344" customWidth="1"/>
    <col min="201" max="220" width="19.140625" style="295" customWidth="1" outlineLevel="1"/>
    <col min="221" max="221" width="22.140625" style="344" customWidth="1"/>
    <col min="222" max="241" width="19.140625" style="295" customWidth="1" outlineLevel="1"/>
    <col min="242" max="242" width="22.140625" style="344" customWidth="1"/>
    <col min="243" max="262" width="19.140625" style="295" customWidth="1" outlineLevel="1"/>
    <col min="263" max="263" width="22.140625" style="344" customWidth="1"/>
    <col min="264" max="283" width="19.140625" style="295" customWidth="1" outlineLevel="1"/>
    <col min="284" max="284" width="22.140625" style="344" customWidth="1"/>
    <col min="285" max="304" width="19.140625" style="295" customWidth="1" outlineLevel="1"/>
    <col min="305" max="305" width="22.140625" style="344" customWidth="1"/>
    <col min="306" max="325" width="19.140625" style="295" customWidth="1" outlineLevel="1"/>
    <col min="326" max="326" width="22.140625" style="344" customWidth="1"/>
    <col min="327" max="327" width="19.140625" style="295" customWidth="1" collapsed="1"/>
    <col min="328" max="328" width="19.140625" style="295" customWidth="1"/>
    <col min="329" max="348" width="19.140625" style="295" customWidth="1" outlineLevel="1"/>
    <col min="349" max="349" width="22.140625" style="344" customWidth="1"/>
    <col min="350" max="350" width="19.140625" style="295" customWidth="1"/>
    <col min="351" max="370" width="19.140625" style="295" customWidth="1" outlineLevel="1"/>
    <col min="371" max="371" width="22.140625" style="344" customWidth="1"/>
    <col min="372" max="372" width="19.140625" style="295" customWidth="1"/>
    <col min="373" max="373" width="19.140625" style="344" customWidth="1"/>
    <col min="374" max="393" width="19.140625" style="295" customWidth="1" outlineLevel="1"/>
    <col min="394" max="394" width="22.140625" style="344" customWidth="1"/>
    <col min="395" max="414" width="19.140625" style="295" customWidth="1" outlineLevel="1"/>
    <col min="415" max="415" width="22.140625" style="344" customWidth="1"/>
    <col min="416" max="435" width="19.140625" style="295" customWidth="1" outlineLevel="1"/>
    <col min="436" max="436" width="22.140625" style="344" customWidth="1"/>
    <col min="437" max="456" width="19.140625" style="295" customWidth="1" outlineLevel="1"/>
    <col min="457" max="457" width="22.140625" style="344" customWidth="1"/>
    <col min="458" max="477" width="19.140625" style="295" customWidth="1" outlineLevel="1"/>
    <col min="478" max="478" width="22.140625" style="344" customWidth="1"/>
    <col min="479" max="498" width="19.140625" style="295" customWidth="1" outlineLevel="1"/>
    <col min="499" max="499" width="22.140625" style="344" customWidth="1"/>
    <col min="500" max="519" width="19.140625" style="295" customWidth="1" outlineLevel="1"/>
    <col min="520" max="520" width="22.140625" style="344" customWidth="1"/>
    <col min="521" max="540" width="19.140625" style="295" customWidth="1" outlineLevel="1"/>
    <col min="541" max="541" width="22.140625" style="344" customWidth="1"/>
    <col min="542" max="542" width="19.140625" style="295" customWidth="1"/>
    <col min="543" max="547" width="19.140625" style="295" customWidth="1" outlineLevel="1"/>
    <col min="548" max="548" width="19.140625" style="344" customWidth="1"/>
    <col min="549" max="562" width="19.140625" style="295" customWidth="1" outlineLevel="1"/>
    <col min="563" max="563" width="22.140625" style="344" customWidth="1"/>
    <col min="564" max="564" width="18" style="4" customWidth="1"/>
    <col min="565" max="16384" width="9.140625" style="4"/>
  </cols>
  <sheetData>
    <row r="1" spans="1:564" s="117" customFormat="1" ht="26.25" x14ac:dyDescent="0.4">
      <c r="A1" s="288" t="str">
        <f>"Отчет по Фактическому выполнению производственной программы по ЭБ и ЗБС по"&amp;'Текущий год'!A2&amp;" за "&amp;A2&amp;" "&amp;YEAR('Текущий год'!P2)&amp;" г"</f>
        <v>Отчет по Фактическому выполнению производственной программы по ЭБ и ЗБС по за  1900 г</v>
      </c>
      <c r="B1" s="278"/>
      <c r="C1" s="278"/>
      <c r="D1" s="278"/>
      <c r="E1" s="278"/>
      <c r="F1" s="278"/>
      <c r="G1" s="278"/>
      <c r="H1" s="278"/>
      <c r="I1" s="278"/>
      <c r="J1" s="296"/>
      <c r="K1" s="315"/>
      <c r="L1" s="315"/>
      <c r="M1" s="315"/>
      <c r="N1" s="315"/>
      <c r="O1" s="255"/>
      <c r="P1" s="259"/>
      <c r="Q1" s="255"/>
      <c r="R1" s="259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315"/>
      <c r="BX1" s="315"/>
      <c r="BY1" s="315"/>
      <c r="BZ1" s="315"/>
      <c r="CA1" s="315"/>
      <c r="CB1" s="315"/>
      <c r="CC1" s="315"/>
      <c r="CD1" s="315"/>
      <c r="CE1" s="315"/>
      <c r="CF1" s="315"/>
      <c r="CG1" s="315"/>
      <c r="CH1" s="315"/>
      <c r="CI1" s="315"/>
      <c r="CJ1" s="315"/>
      <c r="CK1" s="315"/>
      <c r="CL1" s="315"/>
      <c r="CM1" s="315"/>
      <c r="CN1" s="315"/>
      <c r="CO1" s="315"/>
      <c r="CP1" s="315"/>
      <c r="CQ1" s="315"/>
      <c r="CR1" s="255"/>
      <c r="CS1" s="255"/>
      <c r="CT1" s="255"/>
      <c r="CU1" s="255"/>
      <c r="CV1" s="255"/>
      <c r="CW1" s="255"/>
      <c r="CX1" s="255"/>
      <c r="CY1" s="255"/>
      <c r="CZ1" s="255"/>
      <c r="DA1" s="255"/>
      <c r="DB1" s="255"/>
      <c r="DC1" s="255"/>
      <c r="DD1" s="255"/>
      <c r="DE1" s="255"/>
      <c r="DF1" s="255"/>
      <c r="DG1" s="255"/>
      <c r="DH1" s="255"/>
      <c r="DI1" s="255"/>
      <c r="DJ1" s="255"/>
      <c r="DK1" s="255"/>
      <c r="DL1" s="255"/>
      <c r="DM1" s="255"/>
      <c r="DN1" s="255"/>
      <c r="DO1" s="255"/>
      <c r="DP1" s="255"/>
      <c r="DQ1" s="255"/>
      <c r="DR1" s="255"/>
      <c r="DS1" s="255"/>
      <c r="DT1" s="255"/>
      <c r="DU1" s="255"/>
      <c r="DV1" s="255"/>
      <c r="DW1" s="255"/>
      <c r="DX1" s="255"/>
      <c r="DY1" s="255"/>
      <c r="DZ1" s="255"/>
      <c r="EA1" s="255"/>
      <c r="EB1" s="255"/>
      <c r="EC1" s="255"/>
      <c r="ED1" s="255"/>
      <c r="EE1" s="255"/>
      <c r="EF1" s="255"/>
      <c r="EG1" s="255"/>
      <c r="EH1" s="255"/>
      <c r="EI1" s="255"/>
      <c r="EJ1" s="255"/>
      <c r="EK1" s="255"/>
      <c r="EL1" s="255"/>
      <c r="EM1" s="255"/>
      <c r="EN1" s="255"/>
      <c r="EO1" s="255"/>
      <c r="EP1" s="255"/>
      <c r="EQ1" s="255"/>
      <c r="ER1" s="255"/>
      <c r="ES1" s="255"/>
      <c r="ET1" s="255"/>
      <c r="EU1" s="255"/>
      <c r="EV1" s="255"/>
      <c r="EW1" s="255"/>
      <c r="EX1" s="255"/>
      <c r="EY1" s="255"/>
      <c r="EZ1" s="255"/>
      <c r="FA1" s="255"/>
      <c r="FB1" s="255"/>
      <c r="FC1" s="255"/>
      <c r="FD1" s="255"/>
      <c r="FE1" s="255"/>
      <c r="FF1" s="255"/>
      <c r="FG1" s="255"/>
      <c r="FH1" s="255"/>
      <c r="FI1" s="255"/>
      <c r="FJ1" s="255"/>
      <c r="FK1" s="255"/>
      <c r="FL1" s="255"/>
      <c r="FM1" s="255"/>
      <c r="FN1" s="255"/>
      <c r="FO1" s="255"/>
      <c r="FP1" s="255"/>
      <c r="FQ1" s="255"/>
      <c r="FR1" s="255"/>
      <c r="FS1" s="255"/>
      <c r="FT1" s="255"/>
      <c r="FU1" s="255"/>
      <c r="FV1" s="255"/>
      <c r="FW1" s="255"/>
      <c r="FX1" s="255"/>
      <c r="FY1" s="255"/>
      <c r="FZ1" s="255"/>
      <c r="GA1" s="255"/>
      <c r="GB1" s="255"/>
      <c r="GC1" s="255"/>
      <c r="GD1" s="255"/>
      <c r="GE1" s="255"/>
      <c r="GF1" s="255"/>
      <c r="GG1" s="255"/>
      <c r="GH1" s="255"/>
      <c r="GI1" s="255"/>
      <c r="GJ1" s="255"/>
      <c r="GK1" s="255"/>
      <c r="GL1" s="255"/>
      <c r="GM1" s="255"/>
      <c r="GN1" s="255"/>
      <c r="GO1" s="255"/>
      <c r="GP1" s="255"/>
      <c r="GQ1" s="255"/>
      <c r="GR1" s="255"/>
      <c r="GS1" s="255"/>
      <c r="GT1" s="255"/>
      <c r="GU1" s="255"/>
      <c r="GV1" s="255"/>
      <c r="GW1" s="255"/>
      <c r="GX1" s="255"/>
      <c r="GY1" s="255"/>
      <c r="GZ1" s="255"/>
      <c r="HA1" s="255"/>
      <c r="HB1" s="255"/>
      <c r="HC1" s="255"/>
      <c r="HD1" s="255"/>
      <c r="HE1" s="255"/>
      <c r="HF1" s="255"/>
      <c r="HG1" s="255"/>
      <c r="HH1" s="255"/>
      <c r="HI1" s="255"/>
      <c r="HJ1" s="255"/>
      <c r="HK1" s="255"/>
      <c r="HL1" s="255"/>
      <c r="HM1" s="255"/>
      <c r="HN1" s="255"/>
      <c r="HO1" s="255"/>
      <c r="HP1" s="255"/>
      <c r="HQ1" s="255"/>
      <c r="HR1" s="255"/>
      <c r="HS1" s="255"/>
      <c r="HT1" s="255"/>
      <c r="HU1" s="255"/>
      <c r="HV1" s="255"/>
      <c r="HW1" s="255"/>
      <c r="HX1" s="255"/>
      <c r="HY1" s="255"/>
      <c r="HZ1" s="255"/>
      <c r="IA1" s="255"/>
      <c r="IB1" s="255"/>
      <c r="IC1" s="255"/>
      <c r="ID1" s="255"/>
      <c r="IE1" s="255"/>
      <c r="IF1" s="255"/>
      <c r="IG1" s="255"/>
      <c r="IH1" s="255"/>
      <c r="II1" s="255"/>
      <c r="IJ1" s="255"/>
      <c r="IK1" s="255"/>
      <c r="IL1" s="255"/>
      <c r="IM1" s="255"/>
      <c r="IN1" s="255"/>
      <c r="IO1" s="255"/>
      <c r="IP1" s="255"/>
      <c r="IQ1" s="255"/>
      <c r="IR1" s="255"/>
      <c r="IS1" s="255"/>
      <c r="IT1" s="255"/>
      <c r="IU1" s="255"/>
      <c r="IV1" s="255"/>
      <c r="IW1" s="255"/>
      <c r="IX1" s="255"/>
      <c r="IY1" s="255"/>
      <c r="IZ1" s="255"/>
      <c r="JA1" s="255"/>
      <c r="JB1" s="255"/>
      <c r="JC1" s="255"/>
      <c r="JD1" s="255"/>
      <c r="JE1" s="255"/>
      <c r="JF1" s="255"/>
      <c r="JG1" s="255"/>
      <c r="JH1" s="255"/>
      <c r="JI1" s="255"/>
      <c r="JJ1" s="255"/>
      <c r="JK1" s="255"/>
      <c r="JL1" s="255"/>
      <c r="JM1" s="255"/>
      <c r="JN1" s="255"/>
      <c r="JO1" s="255"/>
      <c r="JP1" s="255"/>
      <c r="JQ1" s="255"/>
      <c r="JR1" s="255"/>
      <c r="JS1" s="255"/>
      <c r="JT1" s="255"/>
      <c r="JU1" s="255"/>
      <c r="JV1" s="255"/>
      <c r="JW1" s="255"/>
      <c r="JX1" s="255"/>
      <c r="JY1" s="255"/>
      <c r="JZ1" s="255"/>
      <c r="KA1" s="255"/>
      <c r="KB1" s="255"/>
      <c r="KC1" s="255"/>
      <c r="KD1" s="255"/>
      <c r="KE1" s="255"/>
      <c r="KF1" s="255"/>
      <c r="KG1" s="255"/>
      <c r="KH1" s="255"/>
      <c r="KI1" s="255"/>
      <c r="KJ1" s="255"/>
      <c r="KK1" s="255"/>
      <c r="KL1" s="255"/>
      <c r="KM1" s="255"/>
      <c r="KN1" s="255"/>
      <c r="KO1" s="255"/>
      <c r="KP1" s="255"/>
      <c r="KQ1" s="255"/>
      <c r="KR1" s="255"/>
      <c r="KS1" s="255"/>
      <c r="KT1" s="255"/>
      <c r="KU1" s="255"/>
      <c r="KV1" s="255"/>
      <c r="KW1" s="255"/>
      <c r="KX1" s="255"/>
      <c r="KY1" s="255"/>
      <c r="KZ1" s="255"/>
      <c r="LA1" s="255"/>
      <c r="LB1" s="255"/>
      <c r="LC1" s="255"/>
      <c r="LD1" s="255"/>
      <c r="LE1" s="255"/>
      <c r="LF1" s="255"/>
      <c r="LG1" s="255"/>
      <c r="LH1" s="255"/>
      <c r="LI1" s="255"/>
      <c r="LJ1" s="255"/>
      <c r="LK1" s="255"/>
      <c r="LL1" s="255"/>
      <c r="LM1" s="255"/>
      <c r="LN1" s="255"/>
      <c r="LO1" s="255"/>
      <c r="LP1" s="255"/>
      <c r="LQ1" s="255"/>
      <c r="LR1" s="255"/>
      <c r="LS1" s="255"/>
      <c r="LT1" s="255"/>
      <c r="LU1" s="255"/>
      <c r="LV1" s="255"/>
      <c r="LW1" s="255"/>
      <c r="LX1" s="255"/>
      <c r="LY1" s="255"/>
      <c r="LZ1" s="255"/>
      <c r="MA1" s="255"/>
      <c r="MB1" s="255"/>
      <c r="MC1" s="255"/>
      <c r="MD1" s="255"/>
      <c r="ME1" s="255"/>
      <c r="MF1" s="255"/>
      <c r="MG1" s="255"/>
      <c r="MH1" s="255"/>
      <c r="MI1" s="255"/>
      <c r="MJ1" s="255"/>
      <c r="MK1" s="255"/>
      <c r="ML1" s="255"/>
      <c r="MM1" s="255"/>
      <c r="MN1" s="255"/>
      <c r="MO1" s="255"/>
      <c r="MP1" s="255"/>
      <c r="MQ1" s="255"/>
      <c r="MR1" s="255"/>
      <c r="MS1" s="255"/>
      <c r="MT1" s="255"/>
      <c r="MU1" s="255"/>
      <c r="MV1" s="255"/>
      <c r="MW1" s="255"/>
      <c r="MX1" s="255"/>
      <c r="MY1" s="255"/>
      <c r="MZ1" s="255"/>
      <c r="NA1" s="255"/>
      <c r="NB1" s="255"/>
      <c r="NC1" s="255"/>
      <c r="ND1" s="255"/>
      <c r="NE1" s="255"/>
      <c r="NF1" s="255"/>
      <c r="NG1" s="255"/>
      <c r="NH1" s="255"/>
      <c r="NI1" s="255"/>
      <c r="NJ1" s="255"/>
      <c r="NK1" s="255"/>
      <c r="NL1" s="255"/>
      <c r="NM1" s="255"/>
      <c r="NN1" s="255"/>
      <c r="NO1" s="255"/>
      <c r="NP1" s="255"/>
      <c r="NQ1" s="255"/>
      <c r="NR1" s="255"/>
      <c r="NS1" s="255"/>
      <c r="NT1" s="255"/>
      <c r="NU1" s="255"/>
      <c r="NV1" s="255"/>
      <c r="NW1" s="255"/>
      <c r="NX1" s="255"/>
      <c r="NY1" s="255"/>
      <c r="NZ1" s="255"/>
      <c r="OA1" s="255"/>
      <c r="OB1" s="255"/>
      <c r="OC1" s="255"/>
      <c r="OD1" s="255"/>
      <c r="OE1" s="255"/>
      <c r="OF1" s="255"/>
      <c r="OG1" s="255"/>
      <c r="OH1" s="255"/>
      <c r="OI1" s="255"/>
      <c r="OJ1" s="255"/>
      <c r="OK1" s="255"/>
      <c r="OL1" s="255"/>
      <c r="OM1" s="255"/>
      <c r="ON1" s="255"/>
      <c r="OO1" s="255"/>
      <c r="OP1" s="255"/>
      <c r="OQ1" s="255"/>
      <c r="OR1" s="255"/>
      <c r="OS1" s="255"/>
      <c r="OT1" s="255"/>
      <c r="OU1" s="255"/>
      <c r="OV1" s="255"/>
      <c r="OW1" s="255"/>
      <c r="OX1" s="255"/>
      <c r="OY1" s="255"/>
      <c r="OZ1" s="255"/>
      <c r="PA1" s="255"/>
      <c r="PB1" s="255"/>
      <c r="PC1" s="255"/>
      <c r="PD1" s="255"/>
      <c r="PE1" s="255"/>
      <c r="PF1" s="255"/>
      <c r="PG1" s="255"/>
      <c r="PH1" s="255"/>
      <c r="PI1" s="255"/>
      <c r="PJ1" s="255"/>
      <c r="PK1" s="255"/>
      <c r="PL1" s="255"/>
      <c r="PM1" s="255"/>
      <c r="PN1" s="255"/>
      <c r="PO1" s="255"/>
      <c r="PP1" s="255"/>
      <c r="PQ1" s="255"/>
      <c r="PR1" s="255"/>
      <c r="PS1" s="255"/>
      <c r="PT1" s="255"/>
      <c r="PU1" s="255"/>
      <c r="PV1" s="255"/>
      <c r="PW1" s="255"/>
      <c r="PX1" s="255"/>
      <c r="PY1" s="255"/>
      <c r="PZ1" s="255"/>
      <c r="QA1" s="255"/>
      <c r="QB1" s="255"/>
      <c r="QC1" s="255"/>
      <c r="QD1" s="255"/>
      <c r="QE1" s="255"/>
      <c r="QF1" s="255"/>
      <c r="QG1" s="255"/>
      <c r="QH1" s="255"/>
      <c r="QI1" s="255"/>
      <c r="QJ1" s="255"/>
      <c r="QK1" s="255"/>
      <c r="QL1" s="255"/>
      <c r="QM1" s="255"/>
      <c r="QN1" s="255"/>
      <c r="QO1" s="255"/>
      <c r="QP1" s="255"/>
      <c r="QQ1" s="255"/>
      <c r="QR1" s="255"/>
      <c r="QS1" s="255"/>
      <c r="QT1" s="255"/>
      <c r="QU1" s="255"/>
      <c r="QV1" s="255"/>
      <c r="QW1" s="255"/>
      <c r="QX1" s="255"/>
      <c r="QY1" s="255"/>
      <c r="QZ1" s="255"/>
      <c r="RA1" s="255"/>
      <c r="RB1" s="255"/>
      <c r="RC1" s="255"/>
      <c r="RD1" s="255"/>
      <c r="RE1" s="255"/>
      <c r="RF1" s="255"/>
      <c r="RG1" s="255"/>
      <c r="RH1" s="255"/>
      <c r="RI1" s="255"/>
      <c r="RJ1" s="255"/>
      <c r="RK1" s="255"/>
      <c r="RL1" s="255"/>
      <c r="RM1" s="255"/>
      <c r="RN1" s="255"/>
      <c r="RO1" s="255"/>
      <c r="RP1" s="255"/>
      <c r="RQ1" s="255"/>
      <c r="RR1" s="255"/>
      <c r="RS1" s="255"/>
      <c r="RT1" s="255"/>
      <c r="RU1" s="255"/>
      <c r="RV1" s="255"/>
      <c r="RW1" s="255"/>
      <c r="RX1" s="255"/>
      <c r="RY1" s="255"/>
      <c r="RZ1" s="255"/>
      <c r="SA1" s="255"/>
      <c r="SB1" s="255"/>
      <c r="SC1" s="255"/>
      <c r="SD1" s="255"/>
      <c r="SE1" s="255"/>
      <c r="SF1" s="255"/>
      <c r="SG1" s="255"/>
      <c r="SH1" s="255"/>
      <c r="SI1" s="255"/>
      <c r="SJ1" s="255"/>
      <c r="SK1" s="255"/>
      <c r="SL1" s="255"/>
      <c r="SM1" s="255"/>
      <c r="SN1" s="255"/>
      <c r="SO1" s="255"/>
      <c r="SP1" s="255"/>
      <c r="SQ1" s="255"/>
      <c r="SR1" s="255"/>
      <c r="SS1" s="255"/>
      <c r="ST1" s="255"/>
      <c r="SU1" s="255"/>
      <c r="SV1" s="255"/>
      <c r="SW1" s="255"/>
      <c r="SX1" s="255"/>
      <c r="SY1" s="255"/>
      <c r="SZ1" s="255"/>
      <c r="TA1" s="255"/>
      <c r="TB1" s="255"/>
      <c r="TC1" s="255"/>
      <c r="TD1" s="255"/>
      <c r="TE1" s="255"/>
      <c r="TF1" s="255"/>
      <c r="TG1" s="255"/>
      <c r="TH1" s="255"/>
      <c r="TI1" s="255"/>
      <c r="TJ1" s="255"/>
      <c r="TK1" s="255"/>
      <c r="TL1" s="255"/>
      <c r="TM1" s="255"/>
      <c r="TN1" s="255"/>
      <c r="TO1" s="255"/>
      <c r="TP1" s="255"/>
      <c r="TQ1" s="255"/>
      <c r="TR1" s="255"/>
      <c r="TS1" s="255"/>
      <c r="TT1" s="255"/>
      <c r="TU1" s="255"/>
      <c r="TV1" s="255"/>
      <c r="TW1" s="255"/>
      <c r="TX1" s="255"/>
      <c r="TY1" s="255"/>
      <c r="TZ1" s="255"/>
      <c r="UA1" s="255"/>
      <c r="UB1" s="255"/>
      <c r="UC1" s="255"/>
      <c r="UD1" s="255"/>
      <c r="UE1" s="255"/>
      <c r="UF1" s="255"/>
      <c r="UG1" s="255"/>
      <c r="UH1" s="255"/>
      <c r="UI1" s="255"/>
      <c r="UJ1" s="255"/>
      <c r="UK1" s="255"/>
      <c r="UL1" s="255"/>
      <c r="UM1" s="255"/>
      <c r="UN1" s="255"/>
      <c r="UO1" s="255"/>
      <c r="UP1" s="255"/>
      <c r="UQ1" s="255"/>
    </row>
    <row r="2" spans="1:564" s="117" customFormat="1" ht="26.25" x14ac:dyDescent="0.4">
      <c r="A2" s="313"/>
      <c r="B2" s="278"/>
      <c r="C2" s="278"/>
      <c r="D2" s="278"/>
      <c r="E2" s="278"/>
      <c r="F2" s="278"/>
      <c r="G2" s="278"/>
      <c r="H2" s="278"/>
      <c r="I2" s="278"/>
      <c r="J2" s="296"/>
      <c r="K2" s="315"/>
      <c r="L2" s="315"/>
      <c r="M2" s="315"/>
      <c r="N2" s="315"/>
      <c r="O2" s="255"/>
      <c r="P2" s="259"/>
      <c r="Q2" s="255"/>
      <c r="R2" s="259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315"/>
      <c r="BX2" s="315"/>
      <c r="BY2" s="315"/>
      <c r="BZ2" s="315"/>
      <c r="CA2" s="315"/>
      <c r="CB2" s="315"/>
      <c r="CC2" s="315"/>
      <c r="CD2" s="315"/>
      <c r="CE2" s="315"/>
      <c r="CF2" s="315"/>
      <c r="CG2" s="315"/>
      <c r="CH2" s="315"/>
      <c r="CI2" s="315"/>
      <c r="CJ2" s="315"/>
      <c r="CK2" s="315"/>
      <c r="CL2" s="315"/>
      <c r="CM2" s="315"/>
      <c r="CN2" s="315"/>
      <c r="CO2" s="315"/>
      <c r="CP2" s="315"/>
      <c r="CQ2" s="31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255"/>
      <c r="NM2" s="255"/>
      <c r="NN2" s="255"/>
      <c r="NO2" s="255"/>
      <c r="NP2" s="255"/>
      <c r="NQ2" s="255"/>
      <c r="NR2" s="255"/>
      <c r="NS2" s="255"/>
      <c r="NT2" s="255"/>
      <c r="NU2" s="255"/>
      <c r="NV2" s="255"/>
      <c r="NW2" s="255"/>
      <c r="NX2" s="255"/>
      <c r="NY2" s="255"/>
      <c r="NZ2" s="255"/>
      <c r="OA2" s="255"/>
      <c r="OB2" s="255"/>
      <c r="OC2" s="255"/>
      <c r="OD2" s="255"/>
      <c r="OE2" s="255"/>
      <c r="OF2" s="255"/>
      <c r="OG2" s="255"/>
      <c r="OH2" s="255"/>
      <c r="OI2" s="255"/>
      <c r="OJ2" s="255"/>
      <c r="OK2" s="255"/>
      <c r="OL2" s="255"/>
      <c r="OM2" s="255"/>
      <c r="ON2" s="255"/>
      <c r="OO2" s="255"/>
      <c r="OP2" s="255"/>
      <c r="OQ2" s="255"/>
      <c r="OR2" s="255"/>
      <c r="OS2" s="255"/>
      <c r="OT2" s="255"/>
      <c r="OU2" s="255"/>
      <c r="OV2" s="255"/>
      <c r="OW2" s="255"/>
      <c r="OX2" s="255"/>
      <c r="OY2" s="255"/>
      <c r="OZ2" s="255"/>
      <c r="PA2" s="255"/>
      <c r="PB2" s="255"/>
      <c r="PC2" s="255"/>
      <c r="PD2" s="255"/>
      <c r="PE2" s="255"/>
      <c r="PF2" s="255"/>
      <c r="PG2" s="255"/>
      <c r="PH2" s="255"/>
      <c r="PI2" s="255"/>
      <c r="PJ2" s="255"/>
      <c r="PK2" s="255"/>
      <c r="PL2" s="255"/>
      <c r="PM2" s="255"/>
      <c r="PN2" s="255"/>
      <c r="PO2" s="255"/>
      <c r="PP2" s="255"/>
      <c r="PQ2" s="255"/>
      <c r="PR2" s="255"/>
      <c r="PS2" s="255"/>
      <c r="PT2" s="255"/>
      <c r="PU2" s="255"/>
      <c r="PV2" s="255"/>
      <c r="PW2" s="255"/>
      <c r="PX2" s="255"/>
      <c r="PY2" s="255"/>
      <c r="PZ2" s="255"/>
      <c r="QA2" s="255"/>
      <c r="QB2" s="255"/>
      <c r="QC2" s="255"/>
      <c r="QD2" s="255"/>
      <c r="QE2" s="255"/>
      <c r="QF2" s="255"/>
      <c r="QG2" s="255"/>
      <c r="QH2" s="255"/>
      <c r="QI2" s="255"/>
      <c r="QJ2" s="255"/>
      <c r="QK2" s="255"/>
      <c r="QL2" s="255"/>
      <c r="QM2" s="255"/>
      <c r="QN2" s="255"/>
      <c r="QO2" s="255"/>
      <c r="QP2" s="255"/>
      <c r="QQ2" s="255"/>
      <c r="QR2" s="255"/>
      <c r="QS2" s="255"/>
      <c r="QT2" s="255"/>
      <c r="QU2" s="255"/>
      <c r="QV2" s="255"/>
      <c r="QW2" s="255"/>
      <c r="QX2" s="255"/>
      <c r="QY2" s="255"/>
      <c r="QZ2" s="255"/>
      <c r="RA2" s="255"/>
      <c r="RB2" s="255"/>
      <c r="RC2" s="255"/>
      <c r="RD2" s="255"/>
      <c r="RE2" s="255"/>
      <c r="RF2" s="255"/>
      <c r="RG2" s="255"/>
      <c r="RH2" s="255"/>
      <c r="RI2" s="255"/>
      <c r="RJ2" s="255"/>
      <c r="RK2" s="255"/>
      <c r="RL2" s="255"/>
      <c r="RM2" s="255"/>
      <c r="RN2" s="255"/>
      <c r="RO2" s="255"/>
      <c r="RP2" s="255"/>
      <c r="RQ2" s="255"/>
      <c r="RR2" s="255"/>
      <c r="RS2" s="255"/>
      <c r="RT2" s="255"/>
      <c r="RU2" s="255"/>
      <c r="RV2" s="255"/>
      <c r="RW2" s="255"/>
      <c r="RX2" s="255"/>
      <c r="RY2" s="255"/>
      <c r="RZ2" s="255"/>
      <c r="SA2" s="255"/>
      <c r="SB2" s="255"/>
      <c r="SC2" s="255"/>
      <c r="SD2" s="255"/>
      <c r="SE2" s="255"/>
      <c r="SF2" s="255"/>
      <c r="SG2" s="255"/>
      <c r="SH2" s="255"/>
      <c r="SI2" s="255"/>
      <c r="SJ2" s="255"/>
      <c r="SK2" s="255"/>
      <c r="SL2" s="255"/>
      <c r="SM2" s="255"/>
      <c r="SN2" s="255"/>
      <c r="SO2" s="255"/>
      <c r="SP2" s="255"/>
      <c r="SQ2" s="255"/>
      <c r="SR2" s="255"/>
      <c r="SS2" s="255"/>
      <c r="ST2" s="255"/>
      <c r="SU2" s="255"/>
      <c r="SV2" s="255"/>
      <c r="SW2" s="255"/>
      <c r="SX2" s="255"/>
      <c r="SY2" s="255"/>
      <c r="SZ2" s="255"/>
      <c r="TA2" s="255"/>
      <c r="TB2" s="255"/>
      <c r="TC2" s="255"/>
      <c r="TD2" s="255"/>
      <c r="TE2" s="255"/>
      <c r="TF2" s="255"/>
      <c r="TG2" s="255"/>
      <c r="TH2" s="255"/>
      <c r="TI2" s="255"/>
      <c r="TJ2" s="255"/>
      <c r="TK2" s="255"/>
      <c r="TL2" s="255"/>
      <c r="TM2" s="255"/>
      <c r="TN2" s="255"/>
      <c r="TO2" s="255"/>
      <c r="TP2" s="255"/>
      <c r="TQ2" s="255"/>
      <c r="TR2" s="255"/>
      <c r="TS2" s="255"/>
      <c r="TT2" s="255"/>
      <c r="TU2" s="255"/>
      <c r="TV2" s="255"/>
      <c r="TW2" s="255"/>
      <c r="TX2" s="255"/>
      <c r="TY2" s="255"/>
      <c r="TZ2" s="255"/>
      <c r="UA2" s="255"/>
      <c r="UB2" s="255"/>
      <c r="UC2" s="255"/>
      <c r="UD2" s="255"/>
      <c r="UE2" s="255"/>
      <c r="UF2" s="255"/>
      <c r="UG2" s="255"/>
      <c r="UH2" s="255"/>
      <c r="UI2" s="255"/>
      <c r="UJ2" s="255"/>
      <c r="UK2" s="255"/>
      <c r="UL2" s="255"/>
      <c r="UM2" s="255"/>
      <c r="UN2" s="255"/>
      <c r="UO2" s="255"/>
      <c r="UP2" s="255"/>
      <c r="UQ2" s="255"/>
    </row>
    <row r="3" spans="1:564" s="122" customFormat="1" ht="15.75" thickBot="1" x14ac:dyDescent="0.3">
      <c r="A3" s="279"/>
      <c r="B3" s="279"/>
      <c r="C3" s="279"/>
      <c r="D3" s="279"/>
      <c r="E3" s="279"/>
      <c r="F3" s="279"/>
      <c r="G3" s="279"/>
      <c r="H3" s="279"/>
      <c r="I3" s="279"/>
      <c r="J3" s="297"/>
      <c r="K3" s="280"/>
      <c r="L3" s="280"/>
      <c r="M3" s="280"/>
      <c r="N3" s="280"/>
      <c r="O3" s="337"/>
      <c r="P3" s="273"/>
      <c r="Q3" s="337"/>
      <c r="R3" s="274"/>
      <c r="S3" s="290"/>
      <c r="T3" s="290"/>
      <c r="U3" s="290"/>
      <c r="V3" s="290"/>
      <c r="W3" s="290"/>
      <c r="X3" s="290"/>
      <c r="Y3" s="290"/>
      <c r="Z3" s="337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0"/>
      <c r="AZ3" s="337"/>
      <c r="BA3" s="290"/>
      <c r="BB3" s="290"/>
      <c r="BC3" s="290"/>
      <c r="BD3" s="290"/>
      <c r="BE3" s="290"/>
      <c r="BF3" s="290"/>
      <c r="BG3" s="290"/>
      <c r="BH3" s="290"/>
      <c r="BI3" s="290"/>
      <c r="BJ3" s="290"/>
      <c r="BK3" s="290"/>
      <c r="BL3" s="290"/>
      <c r="BM3" s="290"/>
      <c r="BN3" s="290"/>
      <c r="BO3" s="290"/>
      <c r="BP3" s="290"/>
      <c r="BQ3" s="290"/>
      <c r="BR3" s="290"/>
      <c r="BS3" s="290"/>
      <c r="BT3" s="290"/>
      <c r="BU3" s="290"/>
      <c r="BV3" s="337"/>
      <c r="BW3" s="280"/>
      <c r="BX3" s="280"/>
      <c r="BY3" s="280"/>
      <c r="BZ3" s="280"/>
      <c r="CA3" s="280"/>
      <c r="CB3" s="280"/>
      <c r="CC3" s="280"/>
      <c r="CD3" s="280"/>
      <c r="CE3" s="280"/>
      <c r="CF3" s="280"/>
      <c r="CG3" s="280"/>
      <c r="CH3" s="280"/>
      <c r="CI3" s="280"/>
      <c r="CJ3" s="280"/>
      <c r="CK3" s="280"/>
      <c r="CL3" s="280"/>
      <c r="CM3" s="280"/>
      <c r="CN3" s="280"/>
      <c r="CO3" s="280"/>
      <c r="CP3" s="280"/>
      <c r="CQ3" s="336"/>
      <c r="CR3" s="290"/>
      <c r="CS3" s="290"/>
      <c r="CT3" s="290"/>
      <c r="CU3" s="290"/>
      <c r="CV3" s="290"/>
      <c r="CW3" s="290"/>
      <c r="CX3" s="290"/>
      <c r="CY3" s="290"/>
      <c r="CZ3" s="290"/>
      <c r="DA3" s="290"/>
      <c r="DB3" s="290"/>
      <c r="DC3" s="290"/>
      <c r="DD3" s="290"/>
      <c r="DE3" s="290"/>
      <c r="DF3" s="290"/>
      <c r="DG3" s="290"/>
      <c r="DH3" s="290"/>
      <c r="DI3" s="290"/>
      <c r="DJ3" s="290"/>
      <c r="DK3" s="290"/>
      <c r="DL3" s="337"/>
      <c r="DM3" s="290"/>
      <c r="DN3" s="290"/>
      <c r="DO3" s="290"/>
      <c r="DP3" s="290"/>
      <c r="DQ3" s="290"/>
      <c r="DR3" s="290"/>
      <c r="DS3" s="290"/>
      <c r="DT3" s="290"/>
      <c r="DU3" s="290"/>
      <c r="DV3" s="290"/>
      <c r="DW3" s="290"/>
      <c r="DX3" s="290"/>
      <c r="DY3" s="290"/>
      <c r="DZ3" s="290"/>
      <c r="EA3" s="290"/>
      <c r="EB3" s="290"/>
      <c r="EC3" s="290"/>
      <c r="ED3" s="290"/>
      <c r="EE3" s="290"/>
      <c r="EF3" s="290"/>
      <c r="EG3" s="337"/>
      <c r="EH3" s="290"/>
      <c r="EI3" s="290"/>
      <c r="EJ3" s="290"/>
      <c r="EK3" s="290"/>
      <c r="EL3" s="290"/>
      <c r="EM3" s="290"/>
      <c r="EN3" s="290"/>
      <c r="EO3" s="290"/>
      <c r="EP3" s="290"/>
      <c r="EQ3" s="290"/>
      <c r="ER3" s="290"/>
      <c r="ES3" s="290"/>
      <c r="ET3" s="290"/>
      <c r="EU3" s="290"/>
      <c r="EV3" s="290"/>
      <c r="EW3" s="290"/>
      <c r="EX3" s="290"/>
      <c r="EY3" s="290"/>
      <c r="EZ3" s="290"/>
      <c r="FA3" s="290"/>
      <c r="FB3" s="337"/>
      <c r="FC3" s="290"/>
      <c r="FD3" s="290"/>
      <c r="FE3" s="290"/>
      <c r="FF3" s="290"/>
      <c r="FG3" s="290"/>
      <c r="FH3" s="290"/>
      <c r="FI3" s="290"/>
      <c r="FJ3" s="290"/>
      <c r="FK3" s="290"/>
      <c r="FL3" s="290"/>
      <c r="FM3" s="290"/>
      <c r="FN3" s="290"/>
      <c r="FO3" s="290"/>
      <c r="FP3" s="290"/>
      <c r="FQ3" s="290"/>
      <c r="FR3" s="290"/>
      <c r="FS3" s="290"/>
      <c r="FT3" s="290"/>
      <c r="FU3" s="290"/>
      <c r="FV3" s="290"/>
      <c r="FW3" s="337"/>
      <c r="FX3" s="290"/>
      <c r="FY3" s="290"/>
      <c r="FZ3" s="290"/>
      <c r="GA3" s="290"/>
      <c r="GB3" s="290"/>
      <c r="GC3" s="290"/>
      <c r="GD3" s="290"/>
      <c r="GE3" s="290"/>
      <c r="GF3" s="290"/>
      <c r="GG3" s="290"/>
      <c r="GH3" s="290"/>
      <c r="GI3" s="290"/>
      <c r="GJ3" s="290"/>
      <c r="GK3" s="290"/>
      <c r="GL3" s="290"/>
      <c r="GM3" s="290"/>
      <c r="GN3" s="290"/>
      <c r="GO3" s="290"/>
      <c r="GP3" s="290"/>
      <c r="GQ3" s="290"/>
      <c r="GR3" s="337"/>
      <c r="GS3" s="290"/>
      <c r="GT3" s="290"/>
      <c r="GU3" s="290"/>
      <c r="GV3" s="290"/>
      <c r="GW3" s="290"/>
      <c r="GX3" s="290"/>
      <c r="GY3" s="290"/>
      <c r="GZ3" s="290"/>
      <c r="HA3" s="290"/>
      <c r="HB3" s="290"/>
      <c r="HC3" s="290"/>
      <c r="HD3" s="290"/>
      <c r="HE3" s="290"/>
      <c r="HF3" s="290"/>
      <c r="HG3" s="290"/>
      <c r="HH3" s="290"/>
      <c r="HI3" s="290"/>
      <c r="HJ3" s="290"/>
      <c r="HK3" s="290"/>
      <c r="HL3" s="290"/>
      <c r="HM3" s="337"/>
      <c r="HN3" s="290"/>
      <c r="HO3" s="290"/>
      <c r="HP3" s="290"/>
      <c r="HQ3" s="290"/>
      <c r="HR3" s="290"/>
      <c r="HS3" s="290"/>
      <c r="HT3" s="290"/>
      <c r="HU3" s="290"/>
      <c r="HV3" s="290"/>
      <c r="HW3" s="290"/>
      <c r="HX3" s="290"/>
      <c r="HY3" s="290"/>
      <c r="HZ3" s="290"/>
      <c r="IA3" s="290"/>
      <c r="IB3" s="290"/>
      <c r="IC3" s="290"/>
      <c r="ID3" s="290"/>
      <c r="IE3" s="290"/>
      <c r="IF3" s="290"/>
      <c r="IG3" s="290"/>
      <c r="IH3" s="337"/>
      <c r="II3" s="290"/>
      <c r="IJ3" s="290"/>
      <c r="IK3" s="290"/>
      <c r="IL3" s="290"/>
      <c r="IM3" s="290"/>
      <c r="IN3" s="290"/>
      <c r="IO3" s="290"/>
      <c r="IP3" s="290"/>
      <c r="IQ3" s="290"/>
      <c r="IR3" s="290"/>
      <c r="IS3" s="290"/>
      <c r="IT3" s="290"/>
      <c r="IU3" s="290"/>
      <c r="IV3" s="290"/>
      <c r="IW3" s="290"/>
      <c r="IX3" s="290"/>
      <c r="IY3" s="290"/>
      <c r="IZ3" s="290"/>
      <c r="JA3" s="290"/>
      <c r="JB3" s="290"/>
      <c r="JC3" s="337"/>
      <c r="JD3" s="290"/>
      <c r="JE3" s="290"/>
      <c r="JF3" s="290"/>
      <c r="JG3" s="290"/>
      <c r="JH3" s="290"/>
      <c r="JI3" s="290"/>
      <c r="JJ3" s="290"/>
      <c r="JK3" s="290"/>
      <c r="JL3" s="290"/>
      <c r="JM3" s="290"/>
      <c r="JN3" s="290"/>
      <c r="JO3" s="290"/>
      <c r="JP3" s="290"/>
      <c r="JQ3" s="290"/>
      <c r="JR3" s="290"/>
      <c r="JS3" s="290"/>
      <c r="JT3" s="290"/>
      <c r="JU3" s="290"/>
      <c r="JV3" s="290"/>
      <c r="JW3" s="290"/>
      <c r="JX3" s="337"/>
      <c r="JY3" s="290"/>
      <c r="JZ3" s="290"/>
      <c r="KA3" s="290"/>
      <c r="KB3" s="290"/>
      <c r="KC3" s="290"/>
      <c r="KD3" s="290"/>
      <c r="KE3" s="290"/>
      <c r="KF3" s="290"/>
      <c r="KG3" s="290"/>
      <c r="KH3" s="290"/>
      <c r="KI3" s="290"/>
      <c r="KJ3" s="290"/>
      <c r="KK3" s="290"/>
      <c r="KL3" s="290"/>
      <c r="KM3" s="290"/>
      <c r="KN3" s="290"/>
      <c r="KO3" s="290"/>
      <c r="KP3" s="290"/>
      <c r="KQ3" s="290"/>
      <c r="KR3" s="290"/>
      <c r="KS3" s="337"/>
      <c r="KT3" s="290"/>
      <c r="KU3" s="290"/>
      <c r="KV3" s="290"/>
      <c r="KW3" s="290"/>
      <c r="KX3" s="290"/>
      <c r="KY3" s="290"/>
      <c r="KZ3" s="290"/>
      <c r="LA3" s="290"/>
      <c r="LB3" s="290"/>
      <c r="LC3" s="290"/>
      <c r="LD3" s="290"/>
      <c r="LE3" s="290"/>
      <c r="LF3" s="290"/>
      <c r="LG3" s="290"/>
      <c r="LH3" s="290"/>
      <c r="LI3" s="290"/>
      <c r="LJ3" s="290"/>
      <c r="LK3" s="290"/>
      <c r="LL3" s="290"/>
      <c r="LM3" s="290"/>
      <c r="LN3" s="337"/>
      <c r="LO3" s="290"/>
      <c r="LP3" s="290"/>
      <c r="LQ3" s="290"/>
      <c r="LR3" s="290"/>
      <c r="LS3" s="290"/>
      <c r="LT3" s="290"/>
      <c r="LU3" s="290"/>
      <c r="LV3" s="290"/>
      <c r="LW3" s="290"/>
      <c r="LX3" s="290"/>
      <c r="LY3" s="290"/>
      <c r="LZ3" s="290"/>
      <c r="MA3" s="290"/>
      <c r="MB3" s="290"/>
      <c r="MC3" s="290"/>
      <c r="MD3" s="290"/>
      <c r="ME3" s="290"/>
      <c r="MF3" s="290"/>
      <c r="MG3" s="290"/>
      <c r="MH3" s="290"/>
      <c r="MI3" s="290"/>
      <c r="MJ3" s="290"/>
      <c r="MK3" s="337"/>
      <c r="ML3" s="290"/>
      <c r="MM3" s="290"/>
      <c r="MN3" s="290"/>
      <c r="MO3" s="290"/>
      <c r="MP3" s="290"/>
      <c r="MQ3" s="290"/>
      <c r="MR3" s="290"/>
      <c r="MS3" s="290"/>
      <c r="MT3" s="290"/>
      <c r="MU3" s="290"/>
      <c r="MV3" s="290"/>
      <c r="MW3" s="290"/>
      <c r="MX3" s="290"/>
      <c r="MY3" s="290"/>
      <c r="MZ3" s="290"/>
      <c r="NA3" s="290"/>
      <c r="NB3" s="290"/>
      <c r="NC3" s="290"/>
      <c r="ND3" s="290"/>
      <c r="NE3" s="290"/>
      <c r="NF3" s="290"/>
      <c r="NG3" s="337"/>
      <c r="NH3" s="290"/>
      <c r="NI3" s="337"/>
      <c r="NJ3" s="290"/>
      <c r="NK3" s="290"/>
      <c r="NL3" s="290"/>
      <c r="NM3" s="290"/>
      <c r="NN3" s="290"/>
      <c r="NO3" s="290"/>
      <c r="NP3" s="290"/>
      <c r="NQ3" s="290"/>
      <c r="NR3" s="290"/>
      <c r="NS3" s="290"/>
      <c r="NT3" s="290"/>
      <c r="NU3" s="290"/>
      <c r="NV3" s="290"/>
      <c r="NW3" s="290"/>
      <c r="NX3" s="290"/>
      <c r="NY3" s="290"/>
      <c r="NZ3" s="290"/>
      <c r="OA3" s="290"/>
      <c r="OB3" s="290"/>
      <c r="OC3" s="290"/>
      <c r="OD3" s="337"/>
      <c r="OE3" s="290"/>
      <c r="OF3" s="290"/>
      <c r="OG3" s="290"/>
      <c r="OH3" s="290"/>
      <c r="OI3" s="290"/>
      <c r="OJ3" s="290"/>
      <c r="OK3" s="290"/>
      <c r="OL3" s="290"/>
      <c r="OM3" s="290"/>
      <c r="ON3" s="290"/>
      <c r="OO3" s="290"/>
      <c r="OP3" s="290"/>
      <c r="OQ3" s="290"/>
      <c r="OR3" s="290"/>
      <c r="OS3" s="290"/>
      <c r="OT3" s="290"/>
      <c r="OU3" s="290"/>
      <c r="OV3" s="290"/>
      <c r="OW3" s="290"/>
      <c r="OX3" s="290"/>
      <c r="OY3" s="337"/>
      <c r="OZ3" s="290"/>
      <c r="PA3" s="290"/>
      <c r="PB3" s="290"/>
      <c r="PC3" s="290"/>
      <c r="PD3" s="290"/>
      <c r="PE3" s="290"/>
      <c r="PF3" s="290"/>
      <c r="PG3" s="290"/>
      <c r="PH3" s="290"/>
      <c r="PI3" s="290"/>
      <c r="PJ3" s="290"/>
      <c r="PK3" s="290"/>
      <c r="PL3" s="290"/>
      <c r="PM3" s="290"/>
      <c r="PN3" s="290"/>
      <c r="PO3" s="290"/>
      <c r="PP3" s="290"/>
      <c r="PQ3" s="290"/>
      <c r="PR3" s="290"/>
      <c r="PS3" s="290"/>
      <c r="PT3" s="337"/>
      <c r="PU3" s="290"/>
      <c r="PV3" s="290"/>
      <c r="PW3" s="290"/>
      <c r="PX3" s="290"/>
      <c r="PY3" s="290"/>
      <c r="PZ3" s="290"/>
      <c r="QA3" s="290"/>
      <c r="QB3" s="290"/>
      <c r="QC3" s="290"/>
      <c r="QD3" s="290"/>
      <c r="QE3" s="290"/>
      <c r="QF3" s="290"/>
      <c r="QG3" s="290"/>
      <c r="QH3" s="290"/>
      <c r="QI3" s="290"/>
      <c r="QJ3" s="290"/>
      <c r="QK3" s="290"/>
      <c r="QL3" s="290"/>
      <c r="QM3" s="290"/>
      <c r="QN3" s="290"/>
      <c r="QO3" s="337"/>
      <c r="QP3" s="290"/>
      <c r="QQ3" s="290"/>
      <c r="QR3" s="290"/>
      <c r="QS3" s="290"/>
      <c r="QT3" s="290"/>
      <c r="QU3" s="290"/>
      <c r="QV3" s="290"/>
      <c r="QW3" s="290"/>
      <c r="QX3" s="290"/>
      <c r="QY3" s="290"/>
      <c r="QZ3" s="290"/>
      <c r="RA3" s="290"/>
      <c r="RB3" s="290"/>
      <c r="RC3" s="290"/>
      <c r="RD3" s="290"/>
      <c r="RE3" s="290"/>
      <c r="RF3" s="290"/>
      <c r="RG3" s="290"/>
      <c r="RH3" s="290"/>
      <c r="RI3" s="290"/>
      <c r="RJ3" s="337"/>
      <c r="RK3" s="290"/>
      <c r="RL3" s="290"/>
      <c r="RM3" s="290"/>
      <c r="RN3" s="290"/>
      <c r="RO3" s="290"/>
      <c r="RP3" s="290"/>
      <c r="RQ3" s="290"/>
      <c r="RR3" s="290"/>
      <c r="RS3" s="290"/>
      <c r="RT3" s="290"/>
      <c r="RU3" s="290"/>
      <c r="RV3" s="290"/>
      <c r="RW3" s="290"/>
      <c r="RX3" s="290"/>
      <c r="RY3" s="290"/>
      <c r="RZ3" s="290"/>
      <c r="SA3" s="290"/>
      <c r="SB3" s="290"/>
      <c r="SC3" s="290"/>
      <c r="SD3" s="290"/>
      <c r="SE3" s="337"/>
      <c r="SF3" s="290"/>
      <c r="SG3" s="290"/>
      <c r="SH3" s="290"/>
      <c r="SI3" s="290"/>
      <c r="SJ3" s="290"/>
      <c r="SK3" s="290"/>
      <c r="SL3" s="290"/>
      <c r="SM3" s="290"/>
      <c r="SN3" s="290"/>
      <c r="SO3" s="290"/>
      <c r="SP3" s="290"/>
      <c r="SQ3" s="290"/>
      <c r="SR3" s="290"/>
      <c r="SS3" s="290"/>
      <c r="ST3" s="290"/>
      <c r="SU3" s="290"/>
      <c r="SV3" s="290"/>
      <c r="SW3" s="290"/>
      <c r="SX3" s="290"/>
      <c r="SY3" s="290"/>
      <c r="SZ3" s="337"/>
      <c r="TA3" s="290"/>
      <c r="TB3" s="290"/>
      <c r="TC3" s="290"/>
      <c r="TD3" s="290"/>
      <c r="TE3" s="290"/>
      <c r="TF3" s="290"/>
      <c r="TG3" s="290"/>
      <c r="TH3" s="290"/>
      <c r="TI3" s="290"/>
      <c r="TJ3" s="290"/>
      <c r="TK3" s="290"/>
      <c r="TL3" s="290"/>
      <c r="TM3" s="290"/>
      <c r="TN3" s="290"/>
      <c r="TO3" s="290"/>
      <c r="TP3" s="290"/>
      <c r="TQ3" s="290"/>
      <c r="TR3" s="290"/>
      <c r="TS3" s="290"/>
      <c r="TT3" s="290"/>
      <c r="TU3" s="337"/>
      <c r="TV3" s="290"/>
      <c r="TW3" s="290"/>
      <c r="TX3" s="290"/>
      <c r="TY3" s="290"/>
      <c r="TZ3" s="290"/>
      <c r="UA3" s="290"/>
      <c r="UB3" s="337"/>
      <c r="UC3" s="290"/>
      <c r="UD3" s="290"/>
      <c r="UE3" s="290"/>
      <c r="UF3" s="290"/>
      <c r="UG3" s="290"/>
      <c r="UH3" s="290"/>
      <c r="UI3" s="290"/>
      <c r="UJ3" s="290"/>
      <c r="UK3" s="290"/>
      <c r="UL3" s="290"/>
      <c r="UM3" s="290"/>
      <c r="UN3" s="290"/>
      <c r="UO3" s="290"/>
      <c r="UP3" s="290"/>
      <c r="UQ3" s="337"/>
    </row>
    <row r="4" spans="1:564" s="217" customFormat="1" ht="105.75" customHeight="1" x14ac:dyDescent="0.25">
      <c r="A4" s="558" t="s">
        <v>0</v>
      </c>
      <c r="B4" s="560" t="s">
        <v>1</v>
      </c>
      <c r="C4" s="560" t="s">
        <v>2</v>
      </c>
      <c r="D4" s="560" t="s">
        <v>3</v>
      </c>
      <c r="E4" s="265" t="s">
        <v>5</v>
      </c>
      <c r="F4" s="265" t="s">
        <v>6</v>
      </c>
      <c r="G4" s="265" t="s">
        <v>786</v>
      </c>
      <c r="H4" s="265" t="s">
        <v>788</v>
      </c>
      <c r="I4" s="265" t="s">
        <v>919</v>
      </c>
      <c r="J4" s="231" t="s">
        <v>920</v>
      </c>
      <c r="K4" s="348" t="s">
        <v>921</v>
      </c>
      <c r="L4" s="561" t="s">
        <v>922</v>
      </c>
      <c r="M4" s="561"/>
      <c r="N4" s="561"/>
      <c r="O4" s="548" t="s">
        <v>40</v>
      </c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548"/>
      <c r="BK4" s="548"/>
      <c r="BL4" s="548"/>
      <c r="BM4" s="548"/>
      <c r="BN4" s="548"/>
      <c r="BO4" s="548"/>
      <c r="BP4" s="548"/>
      <c r="BQ4" s="548"/>
      <c r="BR4" s="548"/>
      <c r="BS4" s="548"/>
      <c r="BT4" s="548"/>
      <c r="BU4" s="548"/>
      <c r="BV4" s="548"/>
      <c r="BW4" s="548"/>
      <c r="BX4" s="548"/>
      <c r="BY4" s="548"/>
      <c r="BZ4" s="548"/>
      <c r="CA4" s="548"/>
      <c r="CB4" s="548"/>
      <c r="CC4" s="548"/>
      <c r="CD4" s="548"/>
      <c r="CE4" s="548"/>
      <c r="CF4" s="548"/>
      <c r="CG4" s="548"/>
      <c r="CH4" s="548"/>
      <c r="CI4" s="548"/>
      <c r="CJ4" s="548"/>
      <c r="CK4" s="548"/>
      <c r="CL4" s="548"/>
      <c r="CM4" s="548"/>
      <c r="CN4" s="548"/>
      <c r="CO4" s="548"/>
      <c r="CP4" s="548"/>
      <c r="CQ4" s="548"/>
      <c r="CR4" s="548"/>
      <c r="CS4" s="548"/>
      <c r="CT4" s="548"/>
      <c r="CU4" s="548"/>
      <c r="CV4" s="548"/>
      <c r="CW4" s="548"/>
      <c r="CX4" s="548"/>
      <c r="CY4" s="548"/>
      <c r="CZ4" s="548"/>
      <c r="DA4" s="548"/>
      <c r="DB4" s="548"/>
      <c r="DC4" s="548"/>
      <c r="DD4" s="548"/>
      <c r="DE4" s="548"/>
      <c r="DF4" s="548"/>
      <c r="DG4" s="548"/>
      <c r="DH4" s="548"/>
      <c r="DI4" s="548"/>
      <c r="DJ4" s="548"/>
      <c r="DK4" s="548"/>
      <c r="DL4" s="548"/>
      <c r="DM4" s="548"/>
      <c r="DN4" s="548"/>
      <c r="DO4" s="548"/>
      <c r="DP4" s="548"/>
      <c r="DQ4" s="548"/>
      <c r="DR4" s="548"/>
      <c r="DS4" s="548"/>
      <c r="DT4" s="548"/>
      <c r="DU4" s="548"/>
      <c r="DV4" s="548"/>
      <c r="DW4" s="548"/>
      <c r="DX4" s="548"/>
      <c r="DY4" s="548"/>
      <c r="DZ4" s="548"/>
      <c r="EA4" s="548"/>
      <c r="EB4" s="548"/>
      <c r="EC4" s="548"/>
      <c r="ED4" s="548"/>
      <c r="EE4" s="548"/>
      <c r="EF4" s="548"/>
      <c r="EG4" s="548"/>
      <c r="EH4" s="548"/>
      <c r="EI4" s="548"/>
      <c r="EJ4" s="548"/>
      <c r="EK4" s="548"/>
      <c r="EL4" s="548"/>
      <c r="EM4" s="548"/>
      <c r="EN4" s="548"/>
      <c r="EO4" s="548"/>
      <c r="EP4" s="548"/>
      <c r="EQ4" s="548"/>
      <c r="ER4" s="548"/>
      <c r="ES4" s="548"/>
      <c r="ET4" s="548"/>
      <c r="EU4" s="548"/>
      <c r="EV4" s="548"/>
      <c r="EW4" s="548"/>
      <c r="EX4" s="548"/>
      <c r="EY4" s="548"/>
      <c r="EZ4" s="548"/>
      <c r="FA4" s="548"/>
      <c r="FB4" s="548"/>
      <c r="FC4" s="548"/>
      <c r="FD4" s="548"/>
      <c r="FE4" s="548"/>
      <c r="FF4" s="548"/>
      <c r="FG4" s="548"/>
      <c r="FH4" s="548"/>
      <c r="FI4" s="548"/>
      <c r="FJ4" s="548"/>
      <c r="FK4" s="548"/>
      <c r="FL4" s="548"/>
      <c r="FM4" s="548"/>
      <c r="FN4" s="548"/>
      <c r="FO4" s="548"/>
      <c r="FP4" s="548"/>
      <c r="FQ4" s="548"/>
      <c r="FR4" s="548"/>
      <c r="FS4" s="548"/>
      <c r="FT4" s="548"/>
      <c r="FU4" s="548"/>
      <c r="FV4" s="548"/>
      <c r="FW4" s="548"/>
      <c r="FX4" s="548"/>
      <c r="FY4" s="548"/>
      <c r="FZ4" s="548"/>
      <c r="GA4" s="548"/>
      <c r="GB4" s="548"/>
      <c r="GC4" s="548"/>
      <c r="GD4" s="548"/>
      <c r="GE4" s="548"/>
      <c r="GF4" s="548"/>
      <c r="GG4" s="548"/>
      <c r="GH4" s="548"/>
      <c r="GI4" s="548"/>
      <c r="GJ4" s="548"/>
      <c r="GK4" s="548"/>
      <c r="GL4" s="548"/>
      <c r="GM4" s="548"/>
      <c r="GN4" s="548"/>
      <c r="GO4" s="548"/>
      <c r="GP4" s="548"/>
      <c r="GQ4" s="548"/>
      <c r="GR4" s="548"/>
      <c r="GS4" s="548"/>
      <c r="GT4" s="548"/>
      <c r="GU4" s="548"/>
      <c r="GV4" s="548"/>
      <c r="GW4" s="548"/>
      <c r="GX4" s="548"/>
      <c r="GY4" s="548"/>
      <c r="GZ4" s="548"/>
      <c r="HA4" s="548"/>
      <c r="HB4" s="548"/>
      <c r="HC4" s="548"/>
      <c r="HD4" s="548"/>
      <c r="HE4" s="548"/>
      <c r="HF4" s="548"/>
      <c r="HG4" s="548"/>
      <c r="HH4" s="548"/>
      <c r="HI4" s="548"/>
      <c r="HJ4" s="548"/>
      <c r="HK4" s="548"/>
      <c r="HL4" s="548"/>
      <c r="HM4" s="548"/>
      <c r="HN4" s="548"/>
      <c r="HO4" s="548"/>
      <c r="HP4" s="548"/>
      <c r="HQ4" s="548"/>
      <c r="HR4" s="548"/>
      <c r="HS4" s="548"/>
      <c r="HT4" s="548"/>
      <c r="HU4" s="548"/>
      <c r="HV4" s="548"/>
      <c r="HW4" s="548"/>
      <c r="HX4" s="548"/>
      <c r="HY4" s="548"/>
      <c r="HZ4" s="548"/>
      <c r="IA4" s="548"/>
      <c r="IB4" s="548"/>
      <c r="IC4" s="548"/>
      <c r="ID4" s="548"/>
      <c r="IE4" s="548"/>
      <c r="IF4" s="548"/>
      <c r="IG4" s="548"/>
      <c r="IH4" s="548"/>
      <c r="II4" s="548"/>
      <c r="IJ4" s="548"/>
      <c r="IK4" s="548"/>
      <c r="IL4" s="548"/>
      <c r="IM4" s="548"/>
      <c r="IN4" s="548"/>
      <c r="IO4" s="548"/>
      <c r="IP4" s="548"/>
      <c r="IQ4" s="548"/>
      <c r="IR4" s="548"/>
      <c r="IS4" s="548"/>
      <c r="IT4" s="548"/>
      <c r="IU4" s="548"/>
      <c r="IV4" s="548"/>
      <c r="IW4" s="548"/>
      <c r="IX4" s="548"/>
      <c r="IY4" s="548"/>
      <c r="IZ4" s="548"/>
      <c r="JA4" s="548"/>
      <c r="JB4" s="548"/>
      <c r="JC4" s="548"/>
      <c r="JD4" s="548"/>
      <c r="JE4" s="548"/>
      <c r="JF4" s="548"/>
      <c r="JG4" s="548"/>
      <c r="JH4" s="548"/>
      <c r="JI4" s="548"/>
      <c r="JJ4" s="548"/>
      <c r="JK4" s="548"/>
      <c r="JL4" s="548"/>
      <c r="JM4" s="548"/>
      <c r="JN4" s="548"/>
      <c r="JO4" s="548"/>
      <c r="JP4" s="548"/>
      <c r="JQ4" s="548"/>
      <c r="JR4" s="548"/>
      <c r="JS4" s="548"/>
      <c r="JT4" s="548"/>
      <c r="JU4" s="548"/>
      <c r="JV4" s="548"/>
      <c r="JW4" s="548"/>
      <c r="JX4" s="548"/>
      <c r="JY4" s="548"/>
      <c r="JZ4" s="548"/>
      <c r="KA4" s="548"/>
      <c r="KB4" s="548"/>
      <c r="KC4" s="548"/>
      <c r="KD4" s="548"/>
      <c r="KE4" s="548"/>
      <c r="KF4" s="548"/>
      <c r="KG4" s="548"/>
      <c r="KH4" s="548"/>
      <c r="KI4" s="548"/>
      <c r="KJ4" s="548"/>
      <c r="KK4" s="548"/>
      <c r="KL4" s="548"/>
      <c r="KM4" s="548"/>
      <c r="KN4" s="548"/>
      <c r="KO4" s="548"/>
      <c r="KP4" s="548"/>
      <c r="KQ4" s="548"/>
      <c r="KR4" s="548"/>
      <c r="KS4" s="548"/>
      <c r="KT4" s="548"/>
      <c r="KU4" s="548"/>
      <c r="KV4" s="548"/>
      <c r="KW4" s="548"/>
      <c r="KX4" s="548"/>
      <c r="KY4" s="548"/>
      <c r="KZ4" s="548"/>
      <c r="LA4" s="548"/>
      <c r="LB4" s="548"/>
      <c r="LC4" s="548"/>
      <c r="LD4" s="548"/>
      <c r="LE4" s="548"/>
      <c r="LF4" s="548"/>
      <c r="LG4" s="548"/>
      <c r="LH4" s="548"/>
      <c r="LI4" s="548"/>
      <c r="LJ4" s="548"/>
      <c r="LK4" s="548"/>
      <c r="LL4" s="548"/>
      <c r="LM4" s="548"/>
      <c r="LN4" s="548"/>
      <c r="LO4" s="548"/>
      <c r="LP4" s="548"/>
      <c r="LQ4" s="548"/>
      <c r="LR4" s="548"/>
      <c r="LS4" s="548"/>
      <c r="LT4" s="548"/>
      <c r="LU4" s="548"/>
      <c r="LV4" s="548"/>
      <c r="LW4" s="548"/>
      <c r="LX4" s="548"/>
      <c r="LY4" s="548"/>
      <c r="LZ4" s="548"/>
      <c r="MA4" s="548"/>
      <c r="MB4" s="548"/>
      <c r="MC4" s="548"/>
      <c r="MD4" s="548"/>
      <c r="ME4" s="548"/>
      <c r="MF4" s="548"/>
      <c r="MG4" s="548"/>
      <c r="MH4" s="548"/>
      <c r="MI4" s="548"/>
      <c r="MJ4" s="548"/>
      <c r="MK4" s="548"/>
      <c r="ML4" s="548"/>
      <c r="MM4" s="548"/>
      <c r="MN4" s="548"/>
      <c r="MO4" s="548"/>
      <c r="MP4" s="548"/>
      <c r="MQ4" s="548"/>
      <c r="MR4" s="548"/>
      <c r="MS4" s="548"/>
      <c r="MT4" s="548"/>
      <c r="MU4" s="548"/>
      <c r="MV4" s="548"/>
      <c r="MW4" s="548"/>
      <c r="MX4" s="548"/>
      <c r="MY4" s="548"/>
      <c r="MZ4" s="548"/>
      <c r="NA4" s="548"/>
      <c r="NB4" s="548"/>
      <c r="NC4" s="548"/>
      <c r="ND4" s="548"/>
      <c r="NE4" s="548"/>
      <c r="NF4" s="548"/>
      <c r="NG4" s="548"/>
      <c r="NH4" s="548"/>
      <c r="NI4" s="548"/>
      <c r="NJ4" s="548"/>
      <c r="NK4" s="548"/>
      <c r="NL4" s="548"/>
      <c r="NM4" s="548"/>
      <c r="NN4" s="548"/>
      <c r="NO4" s="548"/>
      <c r="NP4" s="548"/>
      <c r="NQ4" s="548"/>
      <c r="NR4" s="548"/>
      <c r="NS4" s="548"/>
      <c r="NT4" s="548"/>
      <c r="NU4" s="548"/>
      <c r="NV4" s="548"/>
      <c r="NW4" s="548"/>
      <c r="NX4" s="548"/>
      <c r="NY4" s="548"/>
      <c r="NZ4" s="548"/>
      <c r="OA4" s="548"/>
      <c r="OB4" s="548"/>
      <c r="OC4" s="548"/>
      <c r="OD4" s="548"/>
      <c r="OE4" s="548"/>
      <c r="OF4" s="548"/>
      <c r="OG4" s="548"/>
      <c r="OH4" s="548"/>
      <c r="OI4" s="548"/>
      <c r="OJ4" s="548"/>
      <c r="OK4" s="548"/>
      <c r="OL4" s="548"/>
      <c r="OM4" s="548"/>
      <c r="ON4" s="548"/>
      <c r="OO4" s="548"/>
      <c r="OP4" s="548"/>
      <c r="OQ4" s="548"/>
      <c r="OR4" s="548"/>
      <c r="OS4" s="548"/>
      <c r="OT4" s="548"/>
      <c r="OU4" s="548"/>
      <c r="OV4" s="548"/>
      <c r="OW4" s="548"/>
      <c r="OX4" s="548"/>
      <c r="OY4" s="548"/>
      <c r="OZ4" s="548"/>
      <c r="PA4" s="548"/>
      <c r="PB4" s="548"/>
      <c r="PC4" s="548"/>
      <c r="PD4" s="548"/>
      <c r="PE4" s="548"/>
      <c r="PF4" s="548"/>
      <c r="PG4" s="548"/>
      <c r="PH4" s="548"/>
      <c r="PI4" s="548"/>
      <c r="PJ4" s="548"/>
      <c r="PK4" s="548"/>
      <c r="PL4" s="548"/>
      <c r="PM4" s="548"/>
      <c r="PN4" s="548"/>
      <c r="PO4" s="548"/>
      <c r="PP4" s="548"/>
      <c r="PQ4" s="548"/>
      <c r="PR4" s="548"/>
      <c r="PS4" s="548"/>
      <c r="PT4" s="548"/>
      <c r="PU4" s="548"/>
      <c r="PV4" s="548"/>
      <c r="PW4" s="548"/>
      <c r="PX4" s="548"/>
      <c r="PY4" s="548"/>
      <c r="PZ4" s="548"/>
      <c r="QA4" s="548"/>
      <c r="QB4" s="548"/>
      <c r="QC4" s="548"/>
      <c r="QD4" s="548"/>
      <c r="QE4" s="548"/>
      <c r="QF4" s="548"/>
      <c r="QG4" s="548"/>
      <c r="QH4" s="548"/>
      <c r="QI4" s="548"/>
      <c r="QJ4" s="548"/>
      <c r="QK4" s="548"/>
      <c r="QL4" s="548"/>
      <c r="QM4" s="548"/>
      <c r="QN4" s="548"/>
      <c r="QO4" s="548"/>
      <c r="QP4" s="548"/>
      <c r="QQ4" s="548"/>
      <c r="QR4" s="548"/>
      <c r="QS4" s="548"/>
      <c r="QT4" s="548"/>
      <c r="QU4" s="548"/>
      <c r="QV4" s="548"/>
      <c r="QW4" s="548"/>
      <c r="QX4" s="548"/>
      <c r="QY4" s="548"/>
      <c r="QZ4" s="548"/>
      <c r="RA4" s="548"/>
      <c r="RB4" s="548"/>
      <c r="RC4" s="548"/>
      <c r="RD4" s="548"/>
      <c r="RE4" s="548"/>
      <c r="RF4" s="548"/>
      <c r="RG4" s="548"/>
      <c r="RH4" s="548"/>
      <c r="RI4" s="548"/>
      <c r="RJ4" s="548"/>
      <c r="RK4" s="548"/>
      <c r="RL4" s="548"/>
      <c r="RM4" s="548"/>
      <c r="RN4" s="548"/>
      <c r="RO4" s="548"/>
      <c r="RP4" s="548"/>
      <c r="RQ4" s="548"/>
      <c r="RR4" s="548"/>
      <c r="RS4" s="548"/>
      <c r="RT4" s="548"/>
      <c r="RU4" s="548"/>
      <c r="RV4" s="548"/>
      <c r="RW4" s="548"/>
      <c r="RX4" s="548"/>
      <c r="RY4" s="548"/>
      <c r="RZ4" s="548"/>
      <c r="SA4" s="548"/>
      <c r="SB4" s="548"/>
      <c r="SC4" s="548"/>
      <c r="SD4" s="548"/>
      <c r="SE4" s="548"/>
      <c r="SF4" s="548"/>
      <c r="SG4" s="548"/>
      <c r="SH4" s="548"/>
      <c r="SI4" s="548"/>
      <c r="SJ4" s="548"/>
      <c r="SK4" s="548"/>
      <c r="SL4" s="548"/>
      <c r="SM4" s="548"/>
      <c r="SN4" s="548"/>
      <c r="SO4" s="548"/>
      <c r="SP4" s="548"/>
      <c r="SQ4" s="548"/>
      <c r="SR4" s="548"/>
      <c r="SS4" s="548"/>
      <c r="ST4" s="548"/>
      <c r="SU4" s="548"/>
      <c r="SV4" s="548"/>
      <c r="SW4" s="548"/>
      <c r="SX4" s="548"/>
      <c r="SY4" s="548"/>
      <c r="SZ4" s="548"/>
      <c r="TA4" s="548"/>
      <c r="TB4" s="548"/>
      <c r="TC4" s="548"/>
      <c r="TD4" s="548"/>
      <c r="TE4" s="548"/>
      <c r="TF4" s="548"/>
      <c r="TG4" s="548"/>
      <c r="TH4" s="548"/>
      <c r="TI4" s="548"/>
      <c r="TJ4" s="548"/>
      <c r="TK4" s="548"/>
      <c r="TL4" s="548"/>
      <c r="TM4" s="548"/>
      <c r="TN4" s="548"/>
      <c r="TO4" s="548"/>
      <c r="TP4" s="548"/>
      <c r="TQ4" s="548"/>
      <c r="TR4" s="548"/>
      <c r="TS4" s="548"/>
      <c r="TT4" s="548"/>
      <c r="TU4" s="548"/>
      <c r="TV4" s="548"/>
      <c r="TW4" s="548"/>
      <c r="TX4" s="548"/>
      <c r="TY4" s="548"/>
      <c r="TZ4" s="548"/>
      <c r="UA4" s="548"/>
      <c r="UB4" s="548"/>
      <c r="UC4" s="548"/>
      <c r="UD4" s="548"/>
      <c r="UE4" s="548"/>
      <c r="UF4" s="548"/>
      <c r="UG4" s="548"/>
      <c r="UH4" s="548"/>
      <c r="UI4" s="548"/>
      <c r="UJ4" s="548"/>
      <c r="UK4" s="548"/>
      <c r="UL4" s="548"/>
      <c r="UM4" s="548"/>
      <c r="UN4" s="548"/>
      <c r="UO4" s="548"/>
      <c r="UP4" s="548"/>
      <c r="UQ4" s="549"/>
      <c r="UR4" s="458"/>
    </row>
    <row r="5" spans="1:564" s="218" customFormat="1" ht="15" customHeight="1" x14ac:dyDescent="0.25">
      <c r="A5" s="559"/>
      <c r="B5" s="465"/>
      <c r="C5" s="465"/>
      <c r="D5" s="465"/>
      <c r="E5" s="463" t="s">
        <v>44</v>
      </c>
      <c r="F5" s="550" t="s">
        <v>45</v>
      </c>
      <c r="G5" s="550" t="s">
        <v>47</v>
      </c>
      <c r="H5" s="550" t="s">
        <v>923</v>
      </c>
      <c r="I5" s="550" t="s">
        <v>924</v>
      </c>
      <c r="J5" s="601" t="s">
        <v>925</v>
      </c>
      <c r="K5" s="562" t="s">
        <v>53</v>
      </c>
      <c r="L5" s="551" t="s">
        <v>65</v>
      </c>
      <c r="M5" s="551" t="s">
        <v>66</v>
      </c>
      <c r="N5" s="551" t="s">
        <v>67</v>
      </c>
      <c r="O5" s="552" t="s">
        <v>89</v>
      </c>
      <c r="P5" s="553" t="s">
        <v>90</v>
      </c>
      <c r="Q5" s="553"/>
      <c r="R5" s="554" t="s">
        <v>91</v>
      </c>
      <c r="S5" s="554"/>
      <c r="T5" s="554"/>
      <c r="U5" s="554"/>
      <c r="V5" s="554"/>
      <c r="W5" s="554"/>
      <c r="X5" s="554"/>
      <c r="Y5" s="554"/>
      <c r="Z5" s="555" t="s">
        <v>92</v>
      </c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555"/>
      <c r="AL5" s="555"/>
      <c r="AM5" s="555"/>
      <c r="AN5" s="555"/>
      <c r="AO5" s="555"/>
      <c r="AP5" s="555"/>
      <c r="AQ5" s="555"/>
      <c r="AR5" s="555"/>
      <c r="AS5" s="555"/>
      <c r="AT5" s="555"/>
      <c r="AU5" s="555"/>
      <c r="AV5" s="555"/>
      <c r="AW5" s="555"/>
      <c r="AX5" s="555"/>
      <c r="AY5" s="555"/>
      <c r="AZ5" s="555"/>
      <c r="BA5" s="555"/>
      <c r="BB5" s="555"/>
      <c r="BC5" s="555"/>
      <c r="BD5" s="555"/>
      <c r="BE5" s="555"/>
      <c r="BF5" s="555"/>
      <c r="BG5" s="555"/>
      <c r="BH5" s="555"/>
      <c r="BI5" s="555"/>
      <c r="BJ5" s="555"/>
      <c r="BK5" s="555"/>
      <c r="BL5" s="555"/>
      <c r="BM5" s="555"/>
      <c r="BN5" s="555"/>
      <c r="BO5" s="555"/>
      <c r="BP5" s="555"/>
      <c r="BQ5" s="555"/>
      <c r="BR5" s="555"/>
      <c r="BS5" s="555"/>
      <c r="BT5" s="555"/>
      <c r="BU5" s="555"/>
      <c r="BV5" s="555"/>
      <c r="BW5" s="555"/>
      <c r="BX5" s="555"/>
      <c r="BY5" s="555"/>
      <c r="BZ5" s="555"/>
      <c r="CA5" s="555"/>
      <c r="CB5" s="555"/>
      <c r="CC5" s="555"/>
      <c r="CD5" s="555"/>
      <c r="CE5" s="555"/>
      <c r="CF5" s="555"/>
      <c r="CG5" s="555"/>
      <c r="CH5" s="555"/>
      <c r="CI5" s="555"/>
      <c r="CJ5" s="555"/>
      <c r="CK5" s="555"/>
      <c r="CL5" s="555"/>
      <c r="CM5" s="555"/>
      <c r="CN5" s="555"/>
      <c r="CO5" s="555"/>
      <c r="CP5" s="555"/>
      <c r="CQ5" s="555"/>
      <c r="CR5" s="555"/>
      <c r="CS5" s="555"/>
      <c r="CT5" s="555"/>
      <c r="CU5" s="555"/>
      <c r="CV5" s="555"/>
      <c r="CW5" s="555"/>
      <c r="CX5" s="555"/>
      <c r="CY5" s="555"/>
      <c r="CZ5" s="555"/>
      <c r="DA5" s="555"/>
      <c r="DB5" s="555"/>
      <c r="DC5" s="555"/>
      <c r="DD5" s="555"/>
      <c r="DE5" s="555"/>
      <c r="DF5" s="555"/>
      <c r="DG5" s="555"/>
      <c r="DH5" s="555"/>
      <c r="DI5" s="555"/>
      <c r="DJ5" s="555"/>
      <c r="DK5" s="555"/>
      <c r="DL5" s="555"/>
      <c r="DM5" s="555"/>
      <c r="DN5" s="555"/>
      <c r="DO5" s="555"/>
      <c r="DP5" s="555"/>
      <c r="DQ5" s="555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555"/>
      <c r="EC5" s="555"/>
      <c r="ED5" s="555"/>
      <c r="EE5" s="555"/>
      <c r="EF5" s="555"/>
      <c r="EG5" s="555"/>
      <c r="EH5" s="555"/>
      <c r="EI5" s="555"/>
      <c r="EJ5" s="555"/>
      <c r="EK5" s="555"/>
      <c r="EL5" s="555"/>
      <c r="EM5" s="555"/>
      <c r="EN5" s="555"/>
      <c r="EO5" s="555"/>
      <c r="EP5" s="555"/>
      <c r="EQ5" s="555"/>
      <c r="ER5" s="555"/>
      <c r="ES5" s="555"/>
      <c r="ET5" s="555"/>
      <c r="EU5" s="555"/>
      <c r="EV5" s="555"/>
      <c r="EW5" s="555"/>
      <c r="EX5" s="555"/>
      <c r="EY5" s="555"/>
      <c r="EZ5" s="555"/>
      <c r="FA5" s="555"/>
      <c r="FB5" s="555"/>
      <c r="FC5" s="555"/>
      <c r="FD5" s="555"/>
      <c r="FE5" s="555"/>
      <c r="FF5" s="555"/>
      <c r="FG5" s="555"/>
      <c r="FH5" s="555"/>
      <c r="FI5" s="555"/>
      <c r="FJ5" s="555"/>
      <c r="FK5" s="555"/>
      <c r="FL5" s="555"/>
      <c r="FM5" s="555"/>
      <c r="FN5" s="555"/>
      <c r="FO5" s="555"/>
      <c r="FP5" s="555"/>
      <c r="FQ5" s="555"/>
      <c r="FR5" s="555"/>
      <c r="FS5" s="555"/>
      <c r="FT5" s="555"/>
      <c r="FU5" s="555"/>
      <c r="FV5" s="555"/>
      <c r="FW5" s="555"/>
      <c r="FX5" s="555"/>
      <c r="FY5" s="555"/>
      <c r="FZ5" s="555"/>
      <c r="GA5" s="555"/>
      <c r="GB5" s="555"/>
      <c r="GC5" s="555"/>
      <c r="GD5" s="555"/>
      <c r="GE5" s="555"/>
      <c r="GF5" s="555"/>
      <c r="GG5" s="555"/>
      <c r="GH5" s="555"/>
      <c r="GI5" s="555"/>
      <c r="GJ5" s="555"/>
      <c r="GK5" s="555"/>
      <c r="GL5" s="555"/>
      <c r="GM5" s="555"/>
      <c r="GN5" s="555"/>
      <c r="GO5" s="555"/>
      <c r="GP5" s="555"/>
      <c r="GQ5" s="555"/>
      <c r="GR5" s="555"/>
      <c r="GS5" s="555"/>
      <c r="GT5" s="555"/>
      <c r="GU5" s="555"/>
      <c r="GV5" s="555"/>
      <c r="GW5" s="555"/>
      <c r="GX5" s="555"/>
      <c r="GY5" s="555"/>
      <c r="GZ5" s="555"/>
      <c r="HA5" s="555"/>
      <c r="HB5" s="555"/>
      <c r="HC5" s="555"/>
      <c r="HD5" s="555"/>
      <c r="HE5" s="555"/>
      <c r="HF5" s="555"/>
      <c r="HG5" s="555"/>
      <c r="HH5" s="555"/>
      <c r="HI5" s="555"/>
      <c r="HJ5" s="555"/>
      <c r="HK5" s="555"/>
      <c r="HL5" s="555"/>
      <c r="HM5" s="555"/>
      <c r="HN5" s="555"/>
      <c r="HO5" s="555"/>
      <c r="HP5" s="555"/>
      <c r="HQ5" s="555"/>
      <c r="HR5" s="555"/>
      <c r="HS5" s="555"/>
      <c r="HT5" s="555"/>
      <c r="HU5" s="555"/>
      <c r="HV5" s="555"/>
      <c r="HW5" s="555"/>
      <c r="HX5" s="555"/>
      <c r="HY5" s="555"/>
      <c r="HZ5" s="555"/>
      <c r="IA5" s="555"/>
      <c r="IB5" s="555"/>
      <c r="IC5" s="555"/>
      <c r="ID5" s="555"/>
      <c r="IE5" s="555"/>
      <c r="IF5" s="555"/>
      <c r="IG5" s="555"/>
      <c r="IH5" s="555"/>
      <c r="II5" s="555"/>
      <c r="IJ5" s="555"/>
      <c r="IK5" s="555"/>
      <c r="IL5" s="555"/>
      <c r="IM5" s="555"/>
      <c r="IN5" s="555"/>
      <c r="IO5" s="555"/>
      <c r="IP5" s="555"/>
      <c r="IQ5" s="555"/>
      <c r="IR5" s="555"/>
      <c r="IS5" s="555"/>
      <c r="IT5" s="555"/>
      <c r="IU5" s="555"/>
      <c r="IV5" s="555"/>
      <c r="IW5" s="555"/>
      <c r="IX5" s="555"/>
      <c r="IY5" s="555"/>
      <c r="IZ5" s="555"/>
      <c r="JA5" s="555"/>
      <c r="JB5" s="555"/>
      <c r="JC5" s="555"/>
      <c r="JD5" s="555"/>
      <c r="JE5" s="555"/>
      <c r="JF5" s="555"/>
      <c r="JG5" s="555"/>
      <c r="JH5" s="555"/>
      <c r="JI5" s="555"/>
      <c r="JJ5" s="555"/>
      <c r="JK5" s="555"/>
      <c r="JL5" s="555"/>
      <c r="JM5" s="555"/>
      <c r="JN5" s="555"/>
      <c r="JO5" s="555"/>
      <c r="JP5" s="555"/>
      <c r="JQ5" s="555"/>
      <c r="JR5" s="555"/>
      <c r="JS5" s="555"/>
      <c r="JT5" s="555"/>
      <c r="JU5" s="555"/>
      <c r="JV5" s="555"/>
      <c r="JW5" s="555"/>
      <c r="JX5" s="555"/>
      <c r="JY5" s="555"/>
      <c r="JZ5" s="555"/>
      <c r="KA5" s="555"/>
      <c r="KB5" s="555"/>
      <c r="KC5" s="555"/>
      <c r="KD5" s="555"/>
      <c r="KE5" s="555"/>
      <c r="KF5" s="555"/>
      <c r="KG5" s="555"/>
      <c r="KH5" s="555"/>
      <c r="KI5" s="555"/>
      <c r="KJ5" s="555"/>
      <c r="KK5" s="555"/>
      <c r="KL5" s="555"/>
      <c r="KM5" s="555"/>
      <c r="KN5" s="555"/>
      <c r="KO5" s="555"/>
      <c r="KP5" s="555"/>
      <c r="KQ5" s="555"/>
      <c r="KR5" s="555"/>
      <c r="KS5" s="555"/>
      <c r="KT5" s="555"/>
      <c r="KU5" s="555"/>
      <c r="KV5" s="555"/>
      <c r="KW5" s="555"/>
      <c r="KX5" s="555"/>
      <c r="KY5" s="555"/>
      <c r="KZ5" s="555"/>
      <c r="LA5" s="555"/>
      <c r="LB5" s="555"/>
      <c r="LC5" s="555"/>
      <c r="LD5" s="555"/>
      <c r="LE5" s="555"/>
      <c r="LF5" s="555"/>
      <c r="LG5" s="555"/>
      <c r="LH5" s="555"/>
      <c r="LI5" s="555"/>
      <c r="LJ5" s="555"/>
      <c r="LK5" s="555"/>
      <c r="LL5" s="555"/>
      <c r="LM5" s="555"/>
      <c r="LN5" s="555"/>
      <c r="LO5" s="555"/>
      <c r="LP5" s="555"/>
      <c r="LQ5" s="555"/>
      <c r="LR5" s="555"/>
      <c r="LS5" s="555"/>
      <c r="LT5" s="555"/>
      <c r="LU5" s="555"/>
      <c r="LV5" s="555"/>
      <c r="LW5" s="555"/>
      <c r="LX5" s="555"/>
      <c r="LY5" s="555"/>
      <c r="LZ5" s="555"/>
      <c r="MA5" s="555"/>
      <c r="MB5" s="555"/>
      <c r="MC5" s="555"/>
      <c r="MD5" s="555"/>
      <c r="ME5" s="555"/>
      <c r="MF5" s="555"/>
      <c r="MG5" s="555"/>
      <c r="MH5" s="555"/>
      <c r="MI5" s="555"/>
      <c r="MJ5" s="555"/>
      <c r="MK5" s="555"/>
      <c r="ML5" s="555"/>
      <c r="MM5" s="555"/>
      <c r="MN5" s="555"/>
      <c r="MO5" s="555"/>
      <c r="MP5" s="555"/>
      <c r="MQ5" s="555"/>
      <c r="MR5" s="555"/>
      <c r="MS5" s="555"/>
      <c r="MT5" s="555"/>
      <c r="MU5" s="555"/>
      <c r="MV5" s="555"/>
      <c r="MW5" s="555"/>
      <c r="MX5" s="555"/>
      <c r="MY5" s="555"/>
      <c r="MZ5" s="555"/>
      <c r="NA5" s="555"/>
      <c r="NB5" s="555"/>
      <c r="NC5" s="555"/>
      <c r="ND5" s="555"/>
      <c r="NE5" s="555"/>
      <c r="NF5" s="555"/>
      <c r="NG5" s="555"/>
      <c r="NH5" s="555"/>
      <c r="NI5" s="555" t="s">
        <v>93</v>
      </c>
      <c r="NJ5" s="555"/>
      <c r="NK5" s="555"/>
      <c r="NL5" s="555"/>
      <c r="NM5" s="555"/>
      <c r="NN5" s="555"/>
      <c r="NO5" s="555"/>
      <c r="NP5" s="555"/>
      <c r="NQ5" s="555"/>
      <c r="NR5" s="555"/>
      <c r="NS5" s="555"/>
      <c r="NT5" s="555"/>
      <c r="NU5" s="555"/>
      <c r="NV5" s="555"/>
      <c r="NW5" s="555"/>
      <c r="NX5" s="555"/>
      <c r="NY5" s="555"/>
      <c r="NZ5" s="555"/>
      <c r="OA5" s="555"/>
      <c r="OB5" s="555"/>
      <c r="OC5" s="555"/>
      <c r="OD5" s="555"/>
      <c r="OE5" s="555"/>
      <c r="OF5" s="555"/>
      <c r="OG5" s="555"/>
      <c r="OH5" s="555"/>
      <c r="OI5" s="555"/>
      <c r="OJ5" s="555"/>
      <c r="OK5" s="555"/>
      <c r="OL5" s="555"/>
      <c r="OM5" s="555"/>
      <c r="ON5" s="555"/>
      <c r="OO5" s="555"/>
      <c r="OP5" s="555"/>
      <c r="OQ5" s="555"/>
      <c r="OR5" s="555"/>
      <c r="OS5" s="555"/>
      <c r="OT5" s="555"/>
      <c r="OU5" s="555"/>
      <c r="OV5" s="555"/>
      <c r="OW5" s="555"/>
      <c r="OX5" s="555"/>
      <c r="OY5" s="555"/>
      <c r="OZ5" s="555"/>
      <c r="PA5" s="555"/>
      <c r="PB5" s="555"/>
      <c r="PC5" s="555"/>
      <c r="PD5" s="555"/>
      <c r="PE5" s="555"/>
      <c r="PF5" s="555"/>
      <c r="PG5" s="555"/>
      <c r="PH5" s="555"/>
      <c r="PI5" s="555"/>
      <c r="PJ5" s="555"/>
      <c r="PK5" s="555"/>
      <c r="PL5" s="555"/>
      <c r="PM5" s="555"/>
      <c r="PN5" s="555"/>
      <c r="PO5" s="555"/>
      <c r="PP5" s="555"/>
      <c r="PQ5" s="555"/>
      <c r="PR5" s="555"/>
      <c r="PS5" s="555"/>
      <c r="PT5" s="555"/>
      <c r="PU5" s="555"/>
      <c r="PV5" s="555"/>
      <c r="PW5" s="555"/>
      <c r="PX5" s="555"/>
      <c r="PY5" s="555"/>
      <c r="PZ5" s="555"/>
      <c r="QA5" s="555"/>
      <c r="QB5" s="555"/>
      <c r="QC5" s="555"/>
      <c r="QD5" s="555"/>
      <c r="QE5" s="555"/>
      <c r="QF5" s="555"/>
      <c r="QG5" s="555"/>
      <c r="QH5" s="555"/>
      <c r="QI5" s="555"/>
      <c r="QJ5" s="555"/>
      <c r="QK5" s="555"/>
      <c r="QL5" s="555"/>
      <c r="QM5" s="555"/>
      <c r="QN5" s="555"/>
      <c r="QO5" s="555"/>
      <c r="QP5" s="555"/>
      <c r="QQ5" s="555"/>
      <c r="QR5" s="555"/>
      <c r="QS5" s="555"/>
      <c r="QT5" s="555"/>
      <c r="QU5" s="555"/>
      <c r="QV5" s="555"/>
      <c r="QW5" s="555"/>
      <c r="QX5" s="555"/>
      <c r="QY5" s="555"/>
      <c r="QZ5" s="555"/>
      <c r="RA5" s="555"/>
      <c r="RB5" s="555"/>
      <c r="RC5" s="555"/>
      <c r="RD5" s="555"/>
      <c r="RE5" s="555"/>
      <c r="RF5" s="555"/>
      <c r="RG5" s="555"/>
      <c r="RH5" s="555"/>
      <c r="RI5" s="555"/>
      <c r="RJ5" s="555"/>
      <c r="RK5" s="555"/>
      <c r="RL5" s="555"/>
      <c r="RM5" s="555"/>
      <c r="RN5" s="555"/>
      <c r="RO5" s="555"/>
      <c r="RP5" s="555"/>
      <c r="RQ5" s="555"/>
      <c r="RR5" s="555"/>
      <c r="RS5" s="555"/>
      <c r="RT5" s="555"/>
      <c r="RU5" s="555"/>
      <c r="RV5" s="555"/>
      <c r="RW5" s="555"/>
      <c r="RX5" s="555"/>
      <c r="RY5" s="555"/>
      <c r="RZ5" s="555"/>
      <c r="SA5" s="555"/>
      <c r="SB5" s="555"/>
      <c r="SC5" s="555"/>
      <c r="SD5" s="555"/>
      <c r="SE5" s="555"/>
      <c r="SF5" s="555"/>
      <c r="SG5" s="555"/>
      <c r="SH5" s="555"/>
      <c r="SI5" s="555"/>
      <c r="SJ5" s="555"/>
      <c r="SK5" s="555"/>
      <c r="SL5" s="555"/>
      <c r="SM5" s="555"/>
      <c r="SN5" s="555"/>
      <c r="SO5" s="555"/>
      <c r="SP5" s="555"/>
      <c r="SQ5" s="555"/>
      <c r="SR5" s="555"/>
      <c r="SS5" s="555"/>
      <c r="ST5" s="555"/>
      <c r="SU5" s="555"/>
      <c r="SV5" s="555"/>
      <c r="SW5" s="555"/>
      <c r="SX5" s="555"/>
      <c r="SY5" s="555"/>
      <c r="SZ5" s="555"/>
      <c r="TA5" s="555"/>
      <c r="TB5" s="555"/>
      <c r="TC5" s="555"/>
      <c r="TD5" s="555"/>
      <c r="TE5" s="555"/>
      <c r="TF5" s="555"/>
      <c r="TG5" s="555"/>
      <c r="TH5" s="555"/>
      <c r="TI5" s="555"/>
      <c r="TJ5" s="555"/>
      <c r="TK5" s="555"/>
      <c r="TL5" s="555"/>
      <c r="TM5" s="555"/>
      <c r="TN5" s="555"/>
      <c r="TO5" s="555"/>
      <c r="TP5" s="555"/>
      <c r="TQ5" s="555"/>
      <c r="TR5" s="555"/>
      <c r="TS5" s="555"/>
      <c r="TT5" s="555"/>
      <c r="TU5" s="555"/>
      <c r="TV5" s="555"/>
      <c r="TW5" s="555" t="s">
        <v>94</v>
      </c>
      <c r="TX5" s="555"/>
      <c r="TY5" s="555"/>
      <c r="TZ5" s="555"/>
      <c r="UA5" s="555"/>
      <c r="UB5" s="555"/>
      <c r="UC5" s="555" t="s">
        <v>147</v>
      </c>
      <c r="UD5" s="555"/>
      <c r="UE5" s="555"/>
      <c r="UF5" s="555"/>
      <c r="UG5" s="555"/>
      <c r="UH5" s="555"/>
      <c r="UI5" s="555"/>
      <c r="UJ5" s="555"/>
      <c r="UK5" s="555"/>
      <c r="UL5" s="555"/>
      <c r="UM5" s="555"/>
      <c r="UN5" s="555"/>
      <c r="UO5" s="555"/>
      <c r="UP5" s="555"/>
      <c r="UQ5" s="557"/>
      <c r="UR5" s="459"/>
    </row>
    <row r="6" spans="1:564" s="218" customFormat="1" ht="57" customHeight="1" x14ac:dyDescent="0.25">
      <c r="A6" s="559"/>
      <c r="B6" s="465"/>
      <c r="C6" s="465"/>
      <c r="D6" s="465"/>
      <c r="E6" s="463"/>
      <c r="F6" s="550"/>
      <c r="G6" s="550"/>
      <c r="H6" s="550"/>
      <c r="I6" s="550"/>
      <c r="J6" s="601"/>
      <c r="K6" s="562"/>
      <c r="L6" s="551"/>
      <c r="M6" s="551"/>
      <c r="N6" s="551"/>
      <c r="O6" s="552"/>
      <c r="P6" s="511" t="s">
        <v>106</v>
      </c>
      <c r="Q6" s="552" t="s">
        <v>107</v>
      </c>
      <c r="R6" s="511" t="s">
        <v>108</v>
      </c>
      <c r="S6" s="555" t="s">
        <v>109</v>
      </c>
      <c r="T6" s="556" t="s">
        <v>110</v>
      </c>
      <c r="U6" s="556" t="s">
        <v>111</v>
      </c>
      <c r="V6" s="556" t="s">
        <v>112</v>
      </c>
      <c r="W6" s="556" t="s">
        <v>113</v>
      </c>
      <c r="X6" s="556" t="s">
        <v>114</v>
      </c>
      <c r="Y6" s="556" t="s">
        <v>115</v>
      </c>
      <c r="Z6" s="555" t="s">
        <v>109</v>
      </c>
      <c r="AA6" s="555" t="s">
        <v>116</v>
      </c>
      <c r="AB6" s="555"/>
      <c r="AC6" s="555"/>
      <c r="AD6" s="555"/>
      <c r="AE6" s="555"/>
      <c r="AF6" s="555"/>
      <c r="AG6" s="555"/>
      <c r="AH6" s="555"/>
      <c r="AI6" s="555"/>
      <c r="AJ6" s="555"/>
      <c r="AK6" s="555"/>
      <c r="AL6" s="555"/>
      <c r="AM6" s="555"/>
      <c r="AN6" s="555"/>
      <c r="AO6" s="555"/>
      <c r="AP6" s="555"/>
      <c r="AQ6" s="555"/>
      <c r="AR6" s="555"/>
      <c r="AS6" s="555"/>
      <c r="AT6" s="555"/>
      <c r="AU6" s="555"/>
      <c r="AV6" s="555"/>
      <c r="AW6" s="555"/>
      <c r="AX6" s="555"/>
      <c r="AY6" s="555"/>
      <c r="AZ6" s="555"/>
      <c r="BA6" s="312" t="s">
        <v>117</v>
      </c>
      <c r="BB6" s="555" t="s">
        <v>118</v>
      </c>
      <c r="BC6" s="555"/>
      <c r="BD6" s="555"/>
      <c r="BE6" s="555"/>
      <c r="BF6" s="555"/>
      <c r="BG6" s="555"/>
      <c r="BH6" s="555"/>
      <c r="BI6" s="555"/>
      <c r="BJ6" s="555"/>
      <c r="BK6" s="555"/>
      <c r="BL6" s="555"/>
      <c r="BM6" s="555"/>
      <c r="BN6" s="555"/>
      <c r="BO6" s="555"/>
      <c r="BP6" s="555"/>
      <c r="BQ6" s="555"/>
      <c r="BR6" s="555"/>
      <c r="BS6" s="555"/>
      <c r="BT6" s="555"/>
      <c r="BU6" s="555"/>
      <c r="BV6" s="555"/>
      <c r="BW6" s="562" t="s">
        <v>119</v>
      </c>
      <c r="BX6" s="562"/>
      <c r="BY6" s="562"/>
      <c r="BZ6" s="562"/>
      <c r="CA6" s="562"/>
      <c r="CB6" s="562"/>
      <c r="CC6" s="562"/>
      <c r="CD6" s="562"/>
      <c r="CE6" s="562"/>
      <c r="CF6" s="562"/>
      <c r="CG6" s="562"/>
      <c r="CH6" s="562"/>
      <c r="CI6" s="562"/>
      <c r="CJ6" s="562"/>
      <c r="CK6" s="562"/>
      <c r="CL6" s="562"/>
      <c r="CM6" s="562"/>
      <c r="CN6" s="562"/>
      <c r="CO6" s="562"/>
      <c r="CP6" s="562"/>
      <c r="CQ6" s="562"/>
      <c r="CR6" s="555" t="s">
        <v>120</v>
      </c>
      <c r="CS6" s="555"/>
      <c r="CT6" s="555"/>
      <c r="CU6" s="555"/>
      <c r="CV6" s="555"/>
      <c r="CW6" s="555"/>
      <c r="CX6" s="555"/>
      <c r="CY6" s="555"/>
      <c r="CZ6" s="555"/>
      <c r="DA6" s="555"/>
      <c r="DB6" s="555"/>
      <c r="DC6" s="555"/>
      <c r="DD6" s="555"/>
      <c r="DE6" s="555"/>
      <c r="DF6" s="555"/>
      <c r="DG6" s="555"/>
      <c r="DH6" s="555"/>
      <c r="DI6" s="555"/>
      <c r="DJ6" s="555"/>
      <c r="DK6" s="555"/>
      <c r="DL6" s="555"/>
      <c r="DM6" s="555" t="s">
        <v>121</v>
      </c>
      <c r="DN6" s="555"/>
      <c r="DO6" s="555"/>
      <c r="DP6" s="555"/>
      <c r="DQ6" s="555"/>
      <c r="DR6" s="555"/>
      <c r="DS6" s="555"/>
      <c r="DT6" s="555"/>
      <c r="DU6" s="555"/>
      <c r="DV6" s="555"/>
      <c r="DW6" s="555"/>
      <c r="DX6" s="555"/>
      <c r="DY6" s="555"/>
      <c r="DZ6" s="555"/>
      <c r="EA6" s="555"/>
      <c r="EB6" s="555"/>
      <c r="EC6" s="555"/>
      <c r="ED6" s="555"/>
      <c r="EE6" s="555"/>
      <c r="EF6" s="555"/>
      <c r="EG6" s="555"/>
      <c r="EH6" s="555" t="s">
        <v>122</v>
      </c>
      <c r="EI6" s="555"/>
      <c r="EJ6" s="555"/>
      <c r="EK6" s="555"/>
      <c r="EL6" s="555"/>
      <c r="EM6" s="555"/>
      <c r="EN6" s="555"/>
      <c r="EO6" s="555"/>
      <c r="EP6" s="555"/>
      <c r="EQ6" s="555"/>
      <c r="ER6" s="555"/>
      <c r="ES6" s="555"/>
      <c r="ET6" s="555"/>
      <c r="EU6" s="555"/>
      <c r="EV6" s="555"/>
      <c r="EW6" s="555"/>
      <c r="EX6" s="555"/>
      <c r="EY6" s="555"/>
      <c r="EZ6" s="555"/>
      <c r="FA6" s="555"/>
      <c r="FB6" s="555"/>
      <c r="FC6" s="555" t="s">
        <v>123</v>
      </c>
      <c r="FD6" s="555"/>
      <c r="FE6" s="555"/>
      <c r="FF6" s="555"/>
      <c r="FG6" s="555"/>
      <c r="FH6" s="555"/>
      <c r="FI6" s="555"/>
      <c r="FJ6" s="555"/>
      <c r="FK6" s="555"/>
      <c r="FL6" s="555"/>
      <c r="FM6" s="555"/>
      <c r="FN6" s="555"/>
      <c r="FO6" s="555"/>
      <c r="FP6" s="555"/>
      <c r="FQ6" s="555"/>
      <c r="FR6" s="555"/>
      <c r="FS6" s="555"/>
      <c r="FT6" s="555"/>
      <c r="FU6" s="555"/>
      <c r="FV6" s="555"/>
      <c r="FW6" s="555"/>
      <c r="FX6" s="555" t="s">
        <v>124</v>
      </c>
      <c r="FY6" s="555"/>
      <c r="FZ6" s="555"/>
      <c r="GA6" s="555"/>
      <c r="GB6" s="555"/>
      <c r="GC6" s="555"/>
      <c r="GD6" s="555"/>
      <c r="GE6" s="555"/>
      <c r="GF6" s="555"/>
      <c r="GG6" s="555"/>
      <c r="GH6" s="555"/>
      <c r="GI6" s="555"/>
      <c r="GJ6" s="555"/>
      <c r="GK6" s="555"/>
      <c r="GL6" s="555"/>
      <c r="GM6" s="555"/>
      <c r="GN6" s="555"/>
      <c r="GO6" s="555"/>
      <c r="GP6" s="555"/>
      <c r="GQ6" s="555"/>
      <c r="GR6" s="555"/>
      <c r="GS6" s="555" t="s">
        <v>125</v>
      </c>
      <c r="GT6" s="555"/>
      <c r="GU6" s="555"/>
      <c r="GV6" s="555"/>
      <c r="GW6" s="555"/>
      <c r="GX6" s="555"/>
      <c r="GY6" s="555"/>
      <c r="GZ6" s="555"/>
      <c r="HA6" s="555"/>
      <c r="HB6" s="555"/>
      <c r="HC6" s="555"/>
      <c r="HD6" s="555"/>
      <c r="HE6" s="555"/>
      <c r="HF6" s="555"/>
      <c r="HG6" s="555"/>
      <c r="HH6" s="555"/>
      <c r="HI6" s="555"/>
      <c r="HJ6" s="555"/>
      <c r="HK6" s="555"/>
      <c r="HL6" s="555"/>
      <c r="HM6" s="555"/>
      <c r="HN6" s="555" t="s">
        <v>126</v>
      </c>
      <c r="HO6" s="555"/>
      <c r="HP6" s="555"/>
      <c r="HQ6" s="555"/>
      <c r="HR6" s="555"/>
      <c r="HS6" s="555"/>
      <c r="HT6" s="555"/>
      <c r="HU6" s="555"/>
      <c r="HV6" s="555"/>
      <c r="HW6" s="555"/>
      <c r="HX6" s="555"/>
      <c r="HY6" s="555"/>
      <c r="HZ6" s="555"/>
      <c r="IA6" s="555"/>
      <c r="IB6" s="555"/>
      <c r="IC6" s="555"/>
      <c r="ID6" s="555"/>
      <c r="IE6" s="555"/>
      <c r="IF6" s="555"/>
      <c r="IG6" s="555"/>
      <c r="IH6" s="555"/>
      <c r="II6" s="555" t="s">
        <v>127</v>
      </c>
      <c r="IJ6" s="555"/>
      <c r="IK6" s="555"/>
      <c r="IL6" s="555"/>
      <c r="IM6" s="555"/>
      <c r="IN6" s="555"/>
      <c r="IO6" s="555"/>
      <c r="IP6" s="555"/>
      <c r="IQ6" s="555"/>
      <c r="IR6" s="555"/>
      <c r="IS6" s="555"/>
      <c r="IT6" s="555"/>
      <c r="IU6" s="555"/>
      <c r="IV6" s="555"/>
      <c r="IW6" s="555"/>
      <c r="IX6" s="555"/>
      <c r="IY6" s="555"/>
      <c r="IZ6" s="555"/>
      <c r="JA6" s="555"/>
      <c r="JB6" s="555"/>
      <c r="JC6" s="555"/>
      <c r="JD6" s="555" t="s">
        <v>128</v>
      </c>
      <c r="JE6" s="555"/>
      <c r="JF6" s="555"/>
      <c r="JG6" s="555"/>
      <c r="JH6" s="555"/>
      <c r="JI6" s="555"/>
      <c r="JJ6" s="555"/>
      <c r="JK6" s="555"/>
      <c r="JL6" s="555"/>
      <c r="JM6" s="555"/>
      <c r="JN6" s="555"/>
      <c r="JO6" s="555"/>
      <c r="JP6" s="555"/>
      <c r="JQ6" s="555"/>
      <c r="JR6" s="555"/>
      <c r="JS6" s="555"/>
      <c r="JT6" s="555"/>
      <c r="JU6" s="555"/>
      <c r="JV6" s="555"/>
      <c r="JW6" s="555"/>
      <c r="JX6" s="555"/>
      <c r="JY6" s="555" t="s">
        <v>129</v>
      </c>
      <c r="JZ6" s="555"/>
      <c r="KA6" s="555"/>
      <c r="KB6" s="555"/>
      <c r="KC6" s="555"/>
      <c r="KD6" s="555"/>
      <c r="KE6" s="555"/>
      <c r="KF6" s="555"/>
      <c r="KG6" s="555"/>
      <c r="KH6" s="555"/>
      <c r="KI6" s="555"/>
      <c r="KJ6" s="555"/>
      <c r="KK6" s="555"/>
      <c r="KL6" s="555"/>
      <c r="KM6" s="555"/>
      <c r="KN6" s="555"/>
      <c r="KO6" s="555"/>
      <c r="KP6" s="555"/>
      <c r="KQ6" s="555"/>
      <c r="KR6" s="555"/>
      <c r="KS6" s="555"/>
      <c r="KT6" s="555" t="s">
        <v>130</v>
      </c>
      <c r="KU6" s="555"/>
      <c r="KV6" s="555"/>
      <c r="KW6" s="555"/>
      <c r="KX6" s="555"/>
      <c r="KY6" s="555"/>
      <c r="KZ6" s="555"/>
      <c r="LA6" s="555"/>
      <c r="LB6" s="555"/>
      <c r="LC6" s="555"/>
      <c r="LD6" s="555"/>
      <c r="LE6" s="555"/>
      <c r="LF6" s="555"/>
      <c r="LG6" s="555"/>
      <c r="LH6" s="555"/>
      <c r="LI6" s="555"/>
      <c r="LJ6" s="555"/>
      <c r="LK6" s="555"/>
      <c r="LL6" s="555"/>
      <c r="LM6" s="555"/>
      <c r="LN6" s="555"/>
      <c r="LO6" s="311" t="s">
        <v>131</v>
      </c>
      <c r="LP6" s="311" t="s">
        <v>132</v>
      </c>
      <c r="LQ6" s="555" t="s">
        <v>133</v>
      </c>
      <c r="LR6" s="555"/>
      <c r="LS6" s="555"/>
      <c r="LT6" s="555"/>
      <c r="LU6" s="555"/>
      <c r="LV6" s="555"/>
      <c r="LW6" s="555"/>
      <c r="LX6" s="555"/>
      <c r="LY6" s="555"/>
      <c r="LZ6" s="555"/>
      <c r="MA6" s="555"/>
      <c r="MB6" s="555"/>
      <c r="MC6" s="555"/>
      <c r="MD6" s="555"/>
      <c r="ME6" s="555"/>
      <c r="MF6" s="555"/>
      <c r="MG6" s="555"/>
      <c r="MH6" s="555"/>
      <c r="MI6" s="555"/>
      <c r="MJ6" s="555"/>
      <c r="MK6" s="555"/>
      <c r="ML6" s="312" t="s">
        <v>134</v>
      </c>
      <c r="MM6" s="555" t="s">
        <v>135</v>
      </c>
      <c r="MN6" s="555"/>
      <c r="MO6" s="555"/>
      <c r="MP6" s="555"/>
      <c r="MQ6" s="555"/>
      <c r="MR6" s="555"/>
      <c r="MS6" s="555"/>
      <c r="MT6" s="555"/>
      <c r="MU6" s="555"/>
      <c r="MV6" s="555"/>
      <c r="MW6" s="555"/>
      <c r="MX6" s="555"/>
      <c r="MY6" s="555"/>
      <c r="MZ6" s="555"/>
      <c r="NA6" s="555"/>
      <c r="NB6" s="555"/>
      <c r="NC6" s="555"/>
      <c r="ND6" s="555"/>
      <c r="NE6" s="555"/>
      <c r="NF6" s="555"/>
      <c r="NG6" s="555"/>
      <c r="NH6" s="312" t="s">
        <v>136</v>
      </c>
      <c r="NI6" s="311" t="s">
        <v>109</v>
      </c>
      <c r="NJ6" s="555" t="s">
        <v>137</v>
      </c>
      <c r="NK6" s="555"/>
      <c r="NL6" s="555"/>
      <c r="NM6" s="555"/>
      <c r="NN6" s="555"/>
      <c r="NO6" s="555"/>
      <c r="NP6" s="555"/>
      <c r="NQ6" s="555"/>
      <c r="NR6" s="555"/>
      <c r="NS6" s="555"/>
      <c r="NT6" s="555"/>
      <c r="NU6" s="555"/>
      <c r="NV6" s="555"/>
      <c r="NW6" s="555"/>
      <c r="NX6" s="555"/>
      <c r="NY6" s="555"/>
      <c r="NZ6" s="555"/>
      <c r="OA6" s="555"/>
      <c r="OB6" s="555"/>
      <c r="OC6" s="555"/>
      <c r="OD6" s="555"/>
      <c r="OE6" s="555" t="s">
        <v>138</v>
      </c>
      <c r="OF6" s="555"/>
      <c r="OG6" s="555"/>
      <c r="OH6" s="555"/>
      <c r="OI6" s="555"/>
      <c r="OJ6" s="555"/>
      <c r="OK6" s="555"/>
      <c r="OL6" s="555"/>
      <c r="OM6" s="555"/>
      <c r="ON6" s="555"/>
      <c r="OO6" s="555"/>
      <c r="OP6" s="555"/>
      <c r="OQ6" s="555"/>
      <c r="OR6" s="555"/>
      <c r="OS6" s="555"/>
      <c r="OT6" s="555"/>
      <c r="OU6" s="555"/>
      <c r="OV6" s="555"/>
      <c r="OW6" s="555"/>
      <c r="OX6" s="555"/>
      <c r="OY6" s="555"/>
      <c r="OZ6" s="555" t="s">
        <v>139</v>
      </c>
      <c r="PA6" s="555"/>
      <c r="PB6" s="555"/>
      <c r="PC6" s="555"/>
      <c r="PD6" s="555"/>
      <c r="PE6" s="555"/>
      <c r="PF6" s="555"/>
      <c r="PG6" s="555"/>
      <c r="PH6" s="555"/>
      <c r="PI6" s="555"/>
      <c r="PJ6" s="555"/>
      <c r="PK6" s="555"/>
      <c r="PL6" s="555"/>
      <c r="PM6" s="555"/>
      <c r="PN6" s="555"/>
      <c r="PO6" s="555"/>
      <c r="PP6" s="555"/>
      <c r="PQ6" s="555"/>
      <c r="PR6" s="555"/>
      <c r="PS6" s="555"/>
      <c r="PT6" s="555"/>
      <c r="PU6" s="555" t="s">
        <v>140</v>
      </c>
      <c r="PV6" s="555"/>
      <c r="PW6" s="555"/>
      <c r="PX6" s="555"/>
      <c r="PY6" s="555"/>
      <c r="PZ6" s="555"/>
      <c r="QA6" s="555"/>
      <c r="QB6" s="555"/>
      <c r="QC6" s="555"/>
      <c r="QD6" s="555"/>
      <c r="QE6" s="555"/>
      <c r="QF6" s="555"/>
      <c r="QG6" s="555"/>
      <c r="QH6" s="555"/>
      <c r="QI6" s="555"/>
      <c r="QJ6" s="555"/>
      <c r="QK6" s="555"/>
      <c r="QL6" s="555"/>
      <c r="QM6" s="555"/>
      <c r="QN6" s="555"/>
      <c r="QO6" s="555"/>
      <c r="QP6" s="555" t="s">
        <v>141</v>
      </c>
      <c r="QQ6" s="555"/>
      <c r="QR6" s="555"/>
      <c r="QS6" s="555"/>
      <c r="QT6" s="555"/>
      <c r="QU6" s="555"/>
      <c r="QV6" s="555"/>
      <c r="QW6" s="555"/>
      <c r="QX6" s="555"/>
      <c r="QY6" s="555"/>
      <c r="QZ6" s="555"/>
      <c r="RA6" s="555"/>
      <c r="RB6" s="555"/>
      <c r="RC6" s="555"/>
      <c r="RD6" s="555"/>
      <c r="RE6" s="555"/>
      <c r="RF6" s="555"/>
      <c r="RG6" s="555"/>
      <c r="RH6" s="555"/>
      <c r="RI6" s="555"/>
      <c r="RJ6" s="555"/>
      <c r="RK6" s="555" t="s">
        <v>142</v>
      </c>
      <c r="RL6" s="555"/>
      <c r="RM6" s="555"/>
      <c r="RN6" s="555"/>
      <c r="RO6" s="555"/>
      <c r="RP6" s="555"/>
      <c r="RQ6" s="555"/>
      <c r="RR6" s="555"/>
      <c r="RS6" s="555"/>
      <c r="RT6" s="555"/>
      <c r="RU6" s="555"/>
      <c r="RV6" s="555"/>
      <c r="RW6" s="555"/>
      <c r="RX6" s="555"/>
      <c r="RY6" s="555"/>
      <c r="RZ6" s="555"/>
      <c r="SA6" s="555"/>
      <c r="SB6" s="555"/>
      <c r="SC6" s="555"/>
      <c r="SD6" s="555"/>
      <c r="SE6" s="555"/>
      <c r="SF6" s="555" t="s">
        <v>143</v>
      </c>
      <c r="SG6" s="555"/>
      <c r="SH6" s="555"/>
      <c r="SI6" s="555"/>
      <c r="SJ6" s="555"/>
      <c r="SK6" s="555"/>
      <c r="SL6" s="555"/>
      <c r="SM6" s="555"/>
      <c r="SN6" s="555"/>
      <c r="SO6" s="555"/>
      <c r="SP6" s="555"/>
      <c r="SQ6" s="555"/>
      <c r="SR6" s="555"/>
      <c r="SS6" s="555"/>
      <c r="ST6" s="555"/>
      <c r="SU6" s="555"/>
      <c r="SV6" s="555"/>
      <c r="SW6" s="555"/>
      <c r="SX6" s="555"/>
      <c r="SY6" s="555"/>
      <c r="SZ6" s="555"/>
      <c r="TA6" s="562" t="s">
        <v>144</v>
      </c>
      <c r="TB6" s="562"/>
      <c r="TC6" s="562"/>
      <c r="TD6" s="562"/>
      <c r="TE6" s="562"/>
      <c r="TF6" s="562"/>
      <c r="TG6" s="562"/>
      <c r="TH6" s="562"/>
      <c r="TI6" s="562"/>
      <c r="TJ6" s="562"/>
      <c r="TK6" s="562"/>
      <c r="TL6" s="562"/>
      <c r="TM6" s="562"/>
      <c r="TN6" s="562"/>
      <c r="TO6" s="562"/>
      <c r="TP6" s="562"/>
      <c r="TQ6" s="562"/>
      <c r="TR6" s="562"/>
      <c r="TS6" s="562"/>
      <c r="TT6" s="562"/>
      <c r="TU6" s="562"/>
      <c r="TV6" s="312" t="s">
        <v>145</v>
      </c>
      <c r="TW6" s="562" t="s">
        <v>146</v>
      </c>
      <c r="TX6" s="562"/>
      <c r="TY6" s="562"/>
      <c r="TZ6" s="562"/>
      <c r="UA6" s="562"/>
      <c r="UB6" s="562"/>
      <c r="UC6" s="562" t="s">
        <v>147</v>
      </c>
      <c r="UD6" s="562"/>
      <c r="UE6" s="562"/>
      <c r="UF6" s="562"/>
      <c r="UG6" s="562"/>
      <c r="UH6" s="562"/>
      <c r="UI6" s="562"/>
      <c r="UJ6" s="562"/>
      <c r="UK6" s="562"/>
      <c r="UL6" s="562"/>
      <c r="UM6" s="562"/>
      <c r="UN6" s="562"/>
      <c r="UO6" s="562"/>
      <c r="UP6" s="562"/>
      <c r="UQ6" s="563"/>
      <c r="UR6" s="459"/>
    </row>
    <row r="7" spans="1:564" s="218" customFormat="1" ht="68.25" customHeight="1" x14ac:dyDescent="0.25">
      <c r="A7" s="559"/>
      <c r="B7" s="465"/>
      <c r="C7" s="465"/>
      <c r="D7" s="465"/>
      <c r="E7" s="463"/>
      <c r="F7" s="550"/>
      <c r="G7" s="550"/>
      <c r="H7" s="550"/>
      <c r="I7" s="550"/>
      <c r="J7" s="601"/>
      <c r="K7" s="562"/>
      <c r="L7" s="551"/>
      <c r="M7" s="551"/>
      <c r="N7" s="551"/>
      <c r="O7" s="552"/>
      <c r="P7" s="511"/>
      <c r="Q7" s="552"/>
      <c r="R7" s="511"/>
      <c r="S7" s="555"/>
      <c r="T7" s="556"/>
      <c r="U7" s="556"/>
      <c r="V7" s="556"/>
      <c r="W7" s="556"/>
      <c r="X7" s="556"/>
      <c r="Y7" s="556"/>
      <c r="Z7" s="555"/>
      <c r="AA7" s="312" t="str">
        <f>'Текущий год'!FK7</f>
        <v>Подрядчик по ЭБ и ЗБС 1</v>
      </c>
      <c r="AB7" s="385" t="str">
        <f>'Текущий год'!FL7</f>
        <v>Подрядчик по ЭБ и ЗБС 2</v>
      </c>
      <c r="AC7" s="385" t="str">
        <f>'Текущий год'!FM7</f>
        <v>Подрядчик по ЭБ и ЗБС 3</v>
      </c>
      <c r="AD7" s="385" t="str">
        <f>'Текущий год'!FN7</f>
        <v>Подрядчик по ЭБ и ЗБС 4</v>
      </c>
      <c r="AE7" s="385" t="str">
        <f>'Текущий год'!FO7</f>
        <v>Подрядчик по ЭБ и ЗБС 5</v>
      </c>
      <c r="AF7" s="385" t="str">
        <f>'Текущий год'!FP7</f>
        <v>Подрядчик по ЭБ и ЗБС 6</v>
      </c>
      <c r="AG7" s="385" t="str">
        <f>'Текущий год'!FQ7</f>
        <v>Подрядчик по ЭБ и ЗБС 7</v>
      </c>
      <c r="AH7" s="385" t="str">
        <f>'Текущий год'!FR7</f>
        <v>Подрядчик по ЭБ и ЗБС 8</v>
      </c>
      <c r="AI7" s="385" t="str">
        <f>'Текущий год'!FS7</f>
        <v>Подрядчик по ЭБ и ЗБС 9</v>
      </c>
      <c r="AJ7" s="385" t="str">
        <f>'Текущий год'!FT7</f>
        <v>Подрядчик по ЭБ и ЗБС 10</v>
      </c>
      <c r="AK7" s="385" t="str">
        <f>'Текущий год'!FU7</f>
        <v>Подрядчик по ЭБ и ЗБС 11</v>
      </c>
      <c r="AL7" s="385" t="str">
        <f>'Текущий год'!FV7</f>
        <v>Подрядчик по ЭБ и ЗБС 12</v>
      </c>
      <c r="AM7" s="385" t="str">
        <f>'Текущий год'!FW7</f>
        <v>Подрядчик по ЭБ и ЗБС 13</v>
      </c>
      <c r="AN7" s="385" t="str">
        <f>'Текущий год'!FX7</f>
        <v>Подрядчик по ЭБ и ЗБС 14</v>
      </c>
      <c r="AO7" s="385" t="str">
        <f>'Текущий год'!FY7</f>
        <v>Подрядчик по ЭБ и ЗБС 15</v>
      </c>
      <c r="AP7" s="385" t="str">
        <f>'Текущий год'!FZ7</f>
        <v>Подрядчик по ЭБ и ЗБС 16</v>
      </c>
      <c r="AQ7" s="385" t="str">
        <f>'Текущий год'!GA7</f>
        <v>Подрядчик по ЭБ и ЗБС 17</v>
      </c>
      <c r="AR7" s="385" t="str">
        <f>'Текущий год'!GB7</f>
        <v>Подрядчик по ЭБ и ЗБС 18</v>
      </c>
      <c r="AS7" s="385" t="str">
        <f>'Текущий год'!GC7</f>
        <v>Подрядчик по ЭБ и ЗБС 19</v>
      </c>
      <c r="AT7" s="385" t="str">
        <f>'Текущий год'!GD7</f>
        <v>Подрядчик по ЭБ и ЗБС 20</v>
      </c>
      <c r="AU7" s="385" t="str">
        <f>'Текущий год'!GE7</f>
        <v>Подрядчик по ЭБ и ЗБС 21</v>
      </c>
      <c r="AV7" s="385" t="str">
        <f>'Текущий год'!GF7</f>
        <v>Подрядчик по ЭБ и ЗБС 22</v>
      </c>
      <c r="AW7" s="385" t="str">
        <f>'Текущий год'!GG7</f>
        <v>Подрядчик по ЭБ и ЗБС 23</v>
      </c>
      <c r="AX7" s="385" t="str">
        <f>'Текущий год'!GH7</f>
        <v>Подрядчик по ЭБ и ЗБС 24</v>
      </c>
      <c r="AY7" s="385" t="str">
        <f>'Текущий год'!GI7</f>
        <v>Подрядчик по ЭБ и ЗБС 25</v>
      </c>
      <c r="AZ7" s="385" t="str">
        <f>'Текущий год'!GJ7</f>
        <v>Всего</v>
      </c>
      <c r="BA7" s="385" t="str">
        <f>'Текущий год'!GK7</f>
        <v>Всего</v>
      </c>
      <c r="BB7" s="385" t="str">
        <f>'Текущий год'!GL7</f>
        <v>Подрядчик по АвИЭС 1</v>
      </c>
      <c r="BC7" s="385" t="str">
        <f>'Текущий год'!GM7</f>
        <v>Подрядчик по АвИЭС 2</v>
      </c>
      <c r="BD7" s="385" t="str">
        <f>'Текущий год'!GN7</f>
        <v>Подрядчик по АвИЭС 3</v>
      </c>
      <c r="BE7" s="385" t="str">
        <f>'Текущий год'!GO7</f>
        <v>Подрядчик по АвИЭС 4</v>
      </c>
      <c r="BF7" s="385" t="str">
        <f>'Текущий год'!GP7</f>
        <v>Подрядчик по АвИЭС 5</v>
      </c>
      <c r="BG7" s="385" t="str">
        <f>'Текущий год'!GQ7</f>
        <v>Подрядчик по АвИЭС 6</v>
      </c>
      <c r="BH7" s="385" t="str">
        <f>'Текущий год'!GR7</f>
        <v>Подрядчик по АвИЭС 7</v>
      </c>
      <c r="BI7" s="385" t="str">
        <f>'Текущий год'!GS7</f>
        <v>Подрядчик по АвИЭС 8</v>
      </c>
      <c r="BJ7" s="385" t="str">
        <f>'Текущий год'!GT7</f>
        <v>Подрядчик по АвИЭС 9</v>
      </c>
      <c r="BK7" s="385" t="str">
        <f>'Текущий год'!GU7</f>
        <v>Подрядчик по АвИЭС 10</v>
      </c>
      <c r="BL7" s="385" t="str">
        <f>'Текущий год'!GV7</f>
        <v>Подрядчик по АвИЭС 11</v>
      </c>
      <c r="BM7" s="385" t="str">
        <f>'Текущий год'!GW7</f>
        <v>Подрядчик по АвИЭС 12</v>
      </c>
      <c r="BN7" s="385" t="str">
        <f>'Текущий год'!GX7</f>
        <v>Подрядчик по АвИЭС 13</v>
      </c>
      <c r="BO7" s="385" t="str">
        <f>'Текущий год'!GY7</f>
        <v>Подрядчик по АвИЭС 14</v>
      </c>
      <c r="BP7" s="385" t="str">
        <f>'Текущий год'!GZ7</f>
        <v>Подрядчик по АвИЭС 15</v>
      </c>
      <c r="BQ7" s="385" t="str">
        <f>'Текущий год'!HA7</f>
        <v>Подрядчик по АвИЭС 16</v>
      </c>
      <c r="BR7" s="385" t="str">
        <f>'Текущий год'!HB7</f>
        <v>Подрядчик по АвИЭС 17</v>
      </c>
      <c r="BS7" s="385" t="str">
        <f>'Текущий год'!HC7</f>
        <v>Подрядчик по АвИЭС 18</v>
      </c>
      <c r="BT7" s="385" t="str">
        <f>'Текущий год'!HD7</f>
        <v>Подрядчик по АвИЭС 19</v>
      </c>
      <c r="BU7" s="385" t="str">
        <f>'Текущий год'!HE7</f>
        <v>Подрядчик по АвИЭС 20</v>
      </c>
      <c r="BV7" s="385" t="str">
        <f>'Текущий год'!HF7</f>
        <v>Всего</v>
      </c>
      <c r="BW7" s="385" t="str">
        <f>'Текущий год'!HG7</f>
        <v>Подрядчик по вырезке 1</v>
      </c>
      <c r="BX7" s="385" t="str">
        <f>'Текущий год'!HH7</f>
        <v>Подрядчик по вырезке 2</v>
      </c>
      <c r="BY7" s="385" t="str">
        <f>'Текущий год'!HI7</f>
        <v>Подрядчик по вырезке 3</v>
      </c>
      <c r="BZ7" s="385" t="str">
        <f>'Текущий год'!HJ7</f>
        <v>Подрядчик по вырезке 4</v>
      </c>
      <c r="CA7" s="385" t="str">
        <f>'Текущий год'!HK7</f>
        <v>Подрядчик по вырезке 5</v>
      </c>
      <c r="CB7" s="385" t="str">
        <f>'Текущий год'!HL7</f>
        <v>Подрядчик по вырезке 6</v>
      </c>
      <c r="CC7" s="385" t="str">
        <f>'Текущий год'!HM7</f>
        <v>Подрядчик по вырезке 7</v>
      </c>
      <c r="CD7" s="385" t="str">
        <f>'Текущий год'!HN7</f>
        <v>Подрядчик по вырезке 8</v>
      </c>
      <c r="CE7" s="385" t="str">
        <f>'Текущий год'!HO7</f>
        <v>Подрядчик по вырезке 9</v>
      </c>
      <c r="CF7" s="385" t="str">
        <f>'Текущий год'!HP7</f>
        <v>Подрядчик по вырезке 10</v>
      </c>
      <c r="CG7" s="385" t="str">
        <f>'Текущий год'!HQ7</f>
        <v>Подрядчик по вырезке 11</v>
      </c>
      <c r="CH7" s="385" t="str">
        <f>'Текущий год'!HR7</f>
        <v>Подрядчик по вырезке 12</v>
      </c>
      <c r="CI7" s="385" t="str">
        <f>'Текущий год'!HS7</f>
        <v>Подрядчик по вырезке 13</v>
      </c>
      <c r="CJ7" s="385" t="str">
        <f>'Текущий год'!HT7</f>
        <v>Подрядчик по вырезке 14</v>
      </c>
      <c r="CK7" s="385" t="str">
        <f>'Текущий год'!HU7</f>
        <v>Подрядчик по вырезке 15</v>
      </c>
      <c r="CL7" s="385" t="str">
        <f>'Текущий год'!HV7</f>
        <v>Подрядчик по вырезке 16</v>
      </c>
      <c r="CM7" s="385" t="str">
        <f>'Текущий год'!HW7</f>
        <v>Подрядчик по вырезке 17</v>
      </c>
      <c r="CN7" s="385" t="str">
        <f>'Текущий год'!HX7</f>
        <v>Подрядчик по вырезке 18</v>
      </c>
      <c r="CO7" s="385" t="str">
        <f>'Текущий год'!HY7</f>
        <v>Подрядчик по вырезке 19</v>
      </c>
      <c r="CP7" s="385" t="str">
        <f>'Текущий год'!HZ7</f>
        <v>Подрядчик по вырезке 20</v>
      </c>
      <c r="CQ7" s="385" t="str">
        <f>'Текущий год'!IA7</f>
        <v>Всего</v>
      </c>
      <c r="CR7" s="385" t="str">
        <f>'Текущий год'!IB7</f>
        <v>Подрядчик по ННБ 1</v>
      </c>
      <c r="CS7" s="385" t="str">
        <f>'Текущий год'!IC7</f>
        <v>Подрядчик по ННБ 2</v>
      </c>
      <c r="CT7" s="385" t="str">
        <f>'Текущий год'!ID7</f>
        <v>Подрядчик по ННБ 3</v>
      </c>
      <c r="CU7" s="385" t="str">
        <f>'Текущий год'!IE7</f>
        <v>Подрядчик по ННБ 4</v>
      </c>
      <c r="CV7" s="385" t="str">
        <f>'Текущий год'!IF7</f>
        <v>Подрядчик по ННБ 5</v>
      </c>
      <c r="CW7" s="385" t="str">
        <f>'Текущий год'!IG7</f>
        <v>Подрядчик по ННБ 6</v>
      </c>
      <c r="CX7" s="385" t="str">
        <f>'Текущий год'!IH7</f>
        <v>Подрядчик по ННБ 7</v>
      </c>
      <c r="CY7" s="385" t="str">
        <f>'Текущий год'!II7</f>
        <v>Подрядчик по ННБ 8</v>
      </c>
      <c r="CZ7" s="385" t="str">
        <f>'Текущий год'!IJ7</f>
        <v>Подрядчик по ННБ 9</v>
      </c>
      <c r="DA7" s="385" t="str">
        <f>'Текущий год'!IK7</f>
        <v>Подрядчик по ННБ 10</v>
      </c>
      <c r="DB7" s="385" t="str">
        <f>'Текущий год'!IL7</f>
        <v>Подрядчик по ННБ 11</v>
      </c>
      <c r="DC7" s="385" t="str">
        <f>'Текущий год'!IM7</f>
        <v>Подрядчик по ННБ 12</v>
      </c>
      <c r="DD7" s="385" t="str">
        <f>'Текущий год'!IN7</f>
        <v>Подрядчик по ННБ 13</v>
      </c>
      <c r="DE7" s="385" t="str">
        <f>'Текущий год'!IO7</f>
        <v>Подрядчик по ННБ 14</v>
      </c>
      <c r="DF7" s="385" t="str">
        <f>'Текущий год'!IP7</f>
        <v>Подрядчик по ННБ 15</v>
      </c>
      <c r="DG7" s="385" t="str">
        <f>'Текущий год'!IQ7</f>
        <v>Подрядчик по ННБ 16</v>
      </c>
      <c r="DH7" s="385" t="str">
        <f>'Текущий год'!IR7</f>
        <v>Подрядчик по ННБ 17</v>
      </c>
      <c r="DI7" s="385" t="str">
        <f>'Текущий год'!IS7</f>
        <v>Подрядчик по ННБ 18</v>
      </c>
      <c r="DJ7" s="385" t="str">
        <f>'Текущий год'!IT7</f>
        <v>Подрядчик по ННБ 19</v>
      </c>
      <c r="DK7" s="385" t="str">
        <f>'Текущий год'!IU7</f>
        <v>Подрядчик по ННБ 20</v>
      </c>
      <c r="DL7" s="385" t="str">
        <f>'Текущий год'!IV7</f>
        <v>Всего</v>
      </c>
      <c r="DM7" s="385" t="str">
        <f>'Текущий год'!IW7</f>
        <v>Подрядчик по ГИС 1</v>
      </c>
      <c r="DN7" s="385" t="str">
        <f>'Текущий год'!IX7</f>
        <v>Подрядчик по ГИС 2</v>
      </c>
      <c r="DO7" s="385" t="str">
        <f>'Текущий год'!IY7</f>
        <v>Подрядчик по ГИС 3</v>
      </c>
      <c r="DP7" s="385" t="str">
        <f>'Текущий год'!IZ7</f>
        <v>Подрядчик по ГИС 4</v>
      </c>
      <c r="DQ7" s="385" t="str">
        <f>'Текущий год'!JA7</f>
        <v>Подрядчик по ГИС 5</v>
      </c>
      <c r="DR7" s="385" t="str">
        <f>'Текущий год'!JB7</f>
        <v>Подрядчик по ГИС 6</v>
      </c>
      <c r="DS7" s="385" t="str">
        <f>'Текущий год'!JC7</f>
        <v>Подрядчик по ГИС 7</v>
      </c>
      <c r="DT7" s="385" t="str">
        <f>'Текущий год'!JD7</f>
        <v>Подрядчик по ГИС 8</v>
      </c>
      <c r="DU7" s="385" t="str">
        <f>'Текущий год'!JE7</f>
        <v>Подрядчик по ГИС 9</v>
      </c>
      <c r="DV7" s="385" t="str">
        <f>'Текущий год'!JF7</f>
        <v>Подрядчик по ГИС 10</v>
      </c>
      <c r="DW7" s="385" t="str">
        <f>'Текущий год'!JG7</f>
        <v>Подрядчик по ГИС 11</v>
      </c>
      <c r="DX7" s="385" t="str">
        <f>'Текущий год'!JH7</f>
        <v>Подрядчик по ГИС 12</v>
      </c>
      <c r="DY7" s="385" t="str">
        <f>'Текущий год'!JI7</f>
        <v>Подрядчик по ГИС 13</v>
      </c>
      <c r="DZ7" s="385" t="str">
        <f>'Текущий год'!JJ7</f>
        <v>Подрядчик по ГИС 14</v>
      </c>
      <c r="EA7" s="385" t="str">
        <f>'Текущий год'!JK7</f>
        <v>Подрядчик по ГИС 15</v>
      </c>
      <c r="EB7" s="385" t="str">
        <f>'Текущий год'!JL7</f>
        <v>Подрядчик по ГИС 16</v>
      </c>
      <c r="EC7" s="385" t="str">
        <f>'Текущий год'!JM7</f>
        <v>Подрядчик по ГИС 17</v>
      </c>
      <c r="ED7" s="385" t="str">
        <f>'Текущий год'!JN7</f>
        <v>Подрядчик по ГИС 18</v>
      </c>
      <c r="EE7" s="385" t="str">
        <f>'Текущий год'!JO7</f>
        <v>Подрядчик по ГИС 19</v>
      </c>
      <c r="EF7" s="385" t="str">
        <f>'Текущий год'!JP7</f>
        <v>Подрядчик по ГИС 20</v>
      </c>
      <c r="EG7" s="385" t="str">
        <f>'Текущий год'!JQ7</f>
        <v>Всего</v>
      </c>
      <c r="EH7" s="385" t="str">
        <f>'Текущий год'!JR7</f>
        <v>Подрядчик по ГТИ 1</v>
      </c>
      <c r="EI7" s="385" t="str">
        <f>'Текущий год'!JS7</f>
        <v>Подрядчик по ГТИ 2</v>
      </c>
      <c r="EJ7" s="385" t="str">
        <f>'Текущий год'!JT7</f>
        <v>Подрядчик по ГТИ 3</v>
      </c>
      <c r="EK7" s="385" t="str">
        <f>'Текущий год'!JU7</f>
        <v>Подрядчик по ГТИ 4</v>
      </c>
      <c r="EL7" s="385" t="str">
        <f>'Текущий год'!JV7</f>
        <v>Подрядчик по ГТИ 5</v>
      </c>
      <c r="EM7" s="385" t="str">
        <f>'Текущий год'!JW7</f>
        <v>Подрядчик по ГТИ 6</v>
      </c>
      <c r="EN7" s="385" t="str">
        <f>'Текущий год'!JX7</f>
        <v>Подрядчик по ГТИ 7</v>
      </c>
      <c r="EO7" s="385" t="str">
        <f>'Текущий год'!JY7</f>
        <v>Подрядчик по ГТИ 8</v>
      </c>
      <c r="EP7" s="385" t="str">
        <f>'Текущий год'!JZ7</f>
        <v>Подрядчик по ГТИ 9</v>
      </c>
      <c r="EQ7" s="385" t="str">
        <f>'Текущий год'!KA7</f>
        <v>Подрядчик по ГТИ 10</v>
      </c>
      <c r="ER7" s="385" t="str">
        <f>'Текущий год'!KB7</f>
        <v>Подрядчик по ГТИ 11</v>
      </c>
      <c r="ES7" s="385" t="str">
        <f>'Текущий год'!KC7</f>
        <v>Подрядчик по ГТИ 12</v>
      </c>
      <c r="ET7" s="385" t="str">
        <f>'Текущий год'!KD7</f>
        <v>Подрядчик по ГТИ 13</v>
      </c>
      <c r="EU7" s="385" t="str">
        <f>'Текущий год'!KE7</f>
        <v>Подрядчик по ГТИ 14</v>
      </c>
      <c r="EV7" s="385" t="str">
        <f>'Текущий год'!KF7</f>
        <v>Подрядчик по ГТИ 15</v>
      </c>
      <c r="EW7" s="385" t="str">
        <f>'Текущий год'!KG7</f>
        <v>Подрядчик по ГТИ 16</v>
      </c>
      <c r="EX7" s="385" t="str">
        <f>'Текущий год'!KH7</f>
        <v>Подрядчик по ГТИ 17</v>
      </c>
      <c r="EY7" s="385" t="str">
        <f>'Текущий год'!KI7</f>
        <v>Подрядчик по ГТИ 18</v>
      </c>
      <c r="EZ7" s="385" t="str">
        <f>'Текущий год'!KJ7</f>
        <v>Подрядчик по ГТИ 19</v>
      </c>
      <c r="FA7" s="385" t="str">
        <f>'Текущий год'!KK7</f>
        <v>Подрядчик по ГТИ 20</v>
      </c>
      <c r="FB7" s="385" t="str">
        <f>'Текущий год'!KL7</f>
        <v>Всего</v>
      </c>
      <c r="FC7" s="385" t="str">
        <f>'Текущий год'!KM7</f>
        <v>Подрядчик по Цементированию 1</v>
      </c>
      <c r="FD7" s="385" t="str">
        <f>'Текущий год'!KN7</f>
        <v>Подрядчик по Цементированию 2</v>
      </c>
      <c r="FE7" s="385" t="str">
        <f>'Текущий год'!KO7</f>
        <v>Подрядчик по Цементированию 3</v>
      </c>
      <c r="FF7" s="385" t="str">
        <f>'Текущий год'!KP7</f>
        <v>Подрядчик по Цементированию 4</v>
      </c>
      <c r="FG7" s="385" t="str">
        <f>'Текущий год'!KQ7</f>
        <v>Подрядчик по Цементированию 5</v>
      </c>
      <c r="FH7" s="385" t="str">
        <f>'Текущий год'!KR7</f>
        <v>Подрядчик по Цементированию 6</v>
      </c>
      <c r="FI7" s="385" t="str">
        <f>'Текущий год'!KS7</f>
        <v>Подрядчик по Цементированию 7</v>
      </c>
      <c r="FJ7" s="385" t="str">
        <f>'Текущий год'!KT7</f>
        <v>Подрядчик по Цементированию 8</v>
      </c>
      <c r="FK7" s="385" t="str">
        <f>'Текущий год'!KU7</f>
        <v>Подрядчик по Цементированию 9</v>
      </c>
      <c r="FL7" s="385" t="str">
        <f>'Текущий год'!KV7</f>
        <v>Подрядчик по Цементированию 10</v>
      </c>
      <c r="FM7" s="385" t="str">
        <f>'Текущий год'!KW7</f>
        <v>Подрядчик по Цементированию 11</v>
      </c>
      <c r="FN7" s="385" t="str">
        <f>'Текущий год'!KX7</f>
        <v>Подрядчик по Цементированию 12</v>
      </c>
      <c r="FO7" s="385" t="str">
        <f>'Текущий год'!KY7</f>
        <v>Подрядчик по Цементированию 13</v>
      </c>
      <c r="FP7" s="385" t="str">
        <f>'Текущий год'!KZ7</f>
        <v>Подрядчик по Цементированию 14</v>
      </c>
      <c r="FQ7" s="385" t="str">
        <f>'Текущий год'!LA7</f>
        <v>Подрядчик по Цементированию 15</v>
      </c>
      <c r="FR7" s="385" t="str">
        <f>'Текущий год'!LB7</f>
        <v>Подрядчик по Цементированию 16</v>
      </c>
      <c r="FS7" s="385" t="str">
        <f>'Текущий год'!LC7</f>
        <v>Подрядчик по Цементированию 17</v>
      </c>
      <c r="FT7" s="385" t="str">
        <f>'Текущий год'!LD7</f>
        <v>Подрядчик по Цементированию 18</v>
      </c>
      <c r="FU7" s="385" t="str">
        <f>'Текущий год'!LE7</f>
        <v>Подрядчик по Цементированию 19</v>
      </c>
      <c r="FV7" s="385" t="str">
        <f>'Текущий год'!LF7</f>
        <v>Подрядчик по Цементированию 20</v>
      </c>
      <c r="FW7" s="385" t="str">
        <f>'Текущий год'!LG7</f>
        <v>Всего</v>
      </c>
      <c r="FX7" s="385" t="str">
        <f>'Текущий год'!LH7</f>
        <v>Подрядчик по растворам 1</v>
      </c>
      <c r="FY7" s="385" t="str">
        <f>'Текущий год'!LI7</f>
        <v>Подрядчик по растворам 2</v>
      </c>
      <c r="FZ7" s="385" t="str">
        <f>'Текущий год'!LJ7</f>
        <v>Подрядчик по растворам 3</v>
      </c>
      <c r="GA7" s="385" t="str">
        <f>'Текущий год'!LK7</f>
        <v>Подрядчик по растворам 4</v>
      </c>
      <c r="GB7" s="385" t="str">
        <f>'Текущий год'!LL7</f>
        <v>Подрядчик по растворам 5</v>
      </c>
      <c r="GC7" s="385" t="str">
        <f>'Текущий год'!LM7</f>
        <v>Подрядчик по растворам 6</v>
      </c>
      <c r="GD7" s="385" t="str">
        <f>'Текущий год'!LN7</f>
        <v>Подрядчик по растворам 7</v>
      </c>
      <c r="GE7" s="385" t="str">
        <f>'Текущий год'!LO7</f>
        <v>Подрядчик по растворам 8</v>
      </c>
      <c r="GF7" s="385" t="str">
        <f>'Текущий год'!LP7</f>
        <v>Подрядчик по растворам 9</v>
      </c>
      <c r="GG7" s="385" t="str">
        <f>'Текущий год'!LQ7</f>
        <v>Подрядчик по растворам 10</v>
      </c>
      <c r="GH7" s="385" t="str">
        <f>'Текущий год'!LR7</f>
        <v>Подрядчик по растворам 11</v>
      </c>
      <c r="GI7" s="385" t="str">
        <f>'Текущий год'!LS7</f>
        <v>Подрядчик по растворам 12</v>
      </c>
      <c r="GJ7" s="385" t="str">
        <f>'Текущий год'!LT7</f>
        <v>Подрядчик по растворам 13</v>
      </c>
      <c r="GK7" s="385" t="str">
        <f>'Текущий год'!LU7</f>
        <v>Подрядчик по растворам 14</v>
      </c>
      <c r="GL7" s="385" t="str">
        <f>'Текущий год'!LV7</f>
        <v>Подрядчик по растворам 15</v>
      </c>
      <c r="GM7" s="385" t="str">
        <f>'Текущий год'!LW7</f>
        <v>Подрядчик по растворам 16</v>
      </c>
      <c r="GN7" s="385" t="str">
        <f>'Текущий год'!LX7</f>
        <v>Подрядчик по растворам 17</v>
      </c>
      <c r="GO7" s="385" t="str">
        <f>'Текущий год'!LY7</f>
        <v>Подрядчик по растворам 18</v>
      </c>
      <c r="GP7" s="385" t="str">
        <f>'Текущий год'!LZ7</f>
        <v>Подрядчик по растворам 19</v>
      </c>
      <c r="GQ7" s="385" t="str">
        <f>'Текущий год'!MA7</f>
        <v>Подрядчик по растворам 20</v>
      </c>
      <c r="GR7" s="385" t="str">
        <f>'Текущий год'!MB7</f>
        <v>Всего</v>
      </c>
      <c r="GS7" s="385" t="str">
        <f>'Текущий год'!MC7</f>
        <v>Подрядчик по Долотному сервису 1</v>
      </c>
      <c r="GT7" s="385" t="str">
        <f>'Текущий год'!MD7</f>
        <v>Подрядчик по Долотному сервису 2</v>
      </c>
      <c r="GU7" s="385" t="str">
        <f>'Текущий год'!ME7</f>
        <v>Подрядчик по Долотному сервису 3</v>
      </c>
      <c r="GV7" s="385" t="str">
        <f>'Текущий год'!MF7</f>
        <v>Подрядчик по Долотному сервису 4</v>
      </c>
      <c r="GW7" s="385" t="str">
        <f>'Текущий год'!MG7</f>
        <v>Подрядчик по Долотному сервису 5</v>
      </c>
      <c r="GX7" s="385" t="str">
        <f>'Текущий год'!MH7</f>
        <v>Подрядчик по Долотному сервису 6</v>
      </c>
      <c r="GY7" s="385" t="str">
        <f>'Текущий год'!MI7</f>
        <v>Подрядчик по Долотному сервису 7</v>
      </c>
      <c r="GZ7" s="385" t="str">
        <f>'Текущий год'!MJ7</f>
        <v>Подрядчик по Долотному сервису 8</v>
      </c>
      <c r="HA7" s="385" t="str">
        <f>'Текущий год'!MK7</f>
        <v>Подрядчик по Долотному сервису 9</v>
      </c>
      <c r="HB7" s="385" t="str">
        <f>'Текущий год'!ML7</f>
        <v>Подрядчик по Долотному сервису 10</v>
      </c>
      <c r="HC7" s="385" t="str">
        <f>'Текущий год'!MM7</f>
        <v>Подрядчик по Долотному сервису 11</v>
      </c>
      <c r="HD7" s="385" t="str">
        <f>'Текущий год'!MN7</f>
        <v>Подрядчик по Долотному сервису 12</v>
      </c>
      <c r="HE7" s="385" t="str">
        <f>'Текущий год'!MO7</f>
        <v>Подрядчик по Долотному сервису 13</v>
      </c>
      <c r="HF7" s="385" t="str">
        <f>'Текущий год'!MP7</f>
        <v>Подрядчик по Долотному сервису 14</v>
      </c>
      <c r="HG7" s="385" t="str">
        <f>'Текущий год'!MQ7</f>
        <v>Подрядчик по Долотному сервису 15</v>
      </c>
      <c r="HH7" s="385" t="str">
        <f>'Текущий год'!MR7</f>
        <v>Подрядчик по Долотному сервису 16</v>
      </c>
      <c r="HI7" s="385" t="str">
        <f>'Текущий год'!MS7</f>
        <v>Подрядчик по Долотному сервису 17</v>
      </c>
      <c r="HJ7" s="385" t="str">
        <f>'Текущий год'!MT7</f>
        <v>Подрядчик по Долотному сервису 18</v>
      </c>
      <c r="HK7" s="385" t="str">
        <f>'Текущий год'!MU7</f>
        <v>Подрядчик по Долотному сервису 19</v>
      </c>
      <c r="HL7" s="385" t="str">
        <f>'Текущий год'!MV7</f>
        <v>Подрядчик по Долотному сервису 20</v>
      </c>
      <c r="HM7" s="385" t="str">
        <f>'Текущий год'!MW7</f>
        <v>Всего</v>
      </c>
      <c r="HN7" s="385" t="str">
        <f>'Текущий год'!MX7</f>
        <v>Подрядчик по Отбору керна 1</v>
      </c>
      <c r="HO7" s="385" t="str">
        <f>'Текущий год'!MY7</f>
        <v>Подрядчик по Отбору керна 2</v>
      </c>
      <c r="HP7" s="385" t="str">
        <f>'Текущий год'!MZ7</f>
        <v>Подрядчик по Отбору керна 3</v>
      </c>
      <c r="HQ7" s="385" t="str">
        <f>'Текущий год'!NA7</f>
        <v>Подрядчик по Отбору керна 4</v>
      </c>
      <c r="HR7" s="385" t="str">
        <f>'Текущий год'!NB7</f>
        <v>Подрядчик по Отбору керна 5</v>
      </c>
      <c r="HS7" s="385" t="str">
        <f>'Текущий год'!NC7</f>
        <v>Подрядчик по Отбору керна 6</v>
      </c>
      <c r="HT7" s="385" t="str">
        <f>'Текущий год'!ND7</f>
        <v>Подрядчик по Отбору керна 7</v>
      </c>
      <c r="HU7" s="385" t="str">
        <f>'Текущий год'!NE7</f>
        <v>Подрядчик по Отбору керна 8</v>
      </c>
      <c r="HV7" s="385" t="str">
        <f>'Текущий год'!NF7</f>
        <v>Подрядчик по Отбору керна 9</v>
      </c>
      <c r="HW7" s="385" t="str">
        <f>'Текущий год'!NG7</f>
        <v>Подрядчик по Отбору керна 10</v>
      </c>
      <c r="HX7" s="385" t="str">
        <f>'Текущий год'!NH7</f>
        <v>Подрядчик по Отбору керна 11</v>
      </c>
      <c r="HY7" s="385" t="str">
        <f>'Текущий год'!NI7</f>
        <v>Подрядчик по Отбору керна 12</v>
      </c>
      <c r="HZ7" s="385" t="str">
        <f>'Текущий год'!NJ7</f>
        <v>Подрядчик по Отбору керна 13</v>
      </c>
      <c r="IA7" s="385" t="str">
        <f>'Текущий год'!NK7</f>
        <v>Подрядчик по Отбору керна 14</v>
      </c>
      <c r="IB7" s="385" t="str">
        <f>'Текущий год'!NL7</f>
        <v>Подрядчик по Отбору керна 15</v>
      </c>
      <c r="IC7" s="385" t="str">
        <f>'Текущий год'!NM7</f>
        <v>Подрядчик по Отбору керна 16</v>
      </c>
      <c r="ID7" s="385" t="str">
        <f>'Текущий год'!NN7</f>
        <v>Подрядчик по Отбору керна 17</v>
      </c>
      <c r="IE7" s="385" t="str">
        <f>'Текущий год'!NO7</f>
        <v>Подрядчик по Отбору керна 18</v>
      </c>
      <c r="IF7" s="385" t="str">
        <f>'Текущий год'!NP7</f>
        <v>Подрядчик по Отбору керна 19</v>
      </c>
      <c r="IG7" s="385" t="str">
        <f>'Текущий год'!NQ7</f>
        <v>Подрядчик по Отбору керна 20</v>
      </c>
      <c r="IH7" s="385" t="str">
        <f>'Текущий год'!NR7</f>
        <v>Всего</v>
      </c>
      <c r="II7" s="385" t="str">
        <f>'Текущий год'!NS7</f>
        <v>Подрядчик по Хвостовикам 1</v>
      </c>
      <c r="IJ7" s="385" t="str">
        <f>'Текущий год'!NT7</f>
        <v>Подрядчик по Хвостовикам 2</v>
      </c>
      <c r="IK7" s="385" t="str">
        <f>'Текущий год'!NU7</f>
        <v>Подрядчик по Хвостовикам 3</v>
      </c>
      <c r="IL7" s="385" t="str">
        <f>'Текущий год'!NV7</f>
        <v>Подрядчик по Хвостовикам 4</v>
      </c>
      <c r="IM7" s="385" t="str">
        <f>'Текущий год'!NW7</f>
        <v>Подрядчик по Хвостовикам 5</v>
      </c>
      <c r="IN7" s="385" t="str">
        <f>'Текущий год'!NX7</f>
        <v>Подрядчик по Хвостовикам 6</v>
      </c>
      <c r="IO7" s="385" t="str">
        <f>'Текущий год'!NY7</f>
        <v>Подрядчик по Хвостовикам 7</v>
      </c>
      <c r="IP7" s="385" t="str">
        <f>'Текущий год'!NZ7</f>
        <v>Подрядчик по Хвостовикам 8</v>
      </c>
      <c r="IQ7" s="385" t="str">
        <f>'Текущий год'!OA7</f>
        <v>Подрядчик по Хвостовикам 9</v>
      </c>
      <c r="IR7" s="385" t="str">
        <f>'Текущий год'!OB7</f>
        <v>Подрядчик по Хвостовикам 10</v>
      </c>
      <c r="IS7" s="385" t="str">
        <f>'Текущий год'!OC7</f>
        <v>Подрядчик по Хвостовикам 11</v>
      </c>
      <c r="IT7" s="385" t="str">
        <f>'Текущий год'!OD7</f>
        <v>Подрядчик по Хвостовикам 12</v>
      </c>
      <c r="IU7" s="385" t="str">
        <f>'Текущий год'!OE7</f>
        <v>Подрядчик по Хвостовикам 13</v>
      </c>
      <c r="IV7" s="385" t="str">
        <f>'Текущий год'!OF7</f>
        <v>Подрядчик по Хвостовикам 14</v>
      </c>
      <c r="IW7" s="385" t="str">
        <f>'Текущий год'!OG7</f>
        <v>Подрядчик по Хвостовикам 15</v>
      </c>
      <c r="IX7" s="385" t="str">
        <f>'Текущий год'!OH7</f>
        <v>Подрядчик по Хвостовикам 16</v>
      </c>
      <c r="IY7" s="385" t="str">
        <f>'Текущий год'!OI7</f>
        <v>Подрядчик по Хвостовикам 17</v>
      </c>
      <c r="IZ7" s="385" t="str">
        <f>'Текущий год'!OJ7</f>
        <v>Подрядчик по Хвостовикам 18</v>
      </c>
      <c r="JA7" s="385" t="str">
        <f>'Текущий год'!OK7</f>
        <v>Подрядчик по Хвостовикам 19</v>
      </c>
      <c r="JB7" s="385" t="str">
        <f>'Текущий год'!OL7</f>
        <v>Подрядчик по Хвостовикам 20</v>
      </c>
      <c r="JC7" s="385" t="str">
        <f>'Текущий год'!OM7</f>
        <v>Всего</v>
      </c>
      <c r="JD7" s="385" t="str">
        <f>'Текущий год'!ON7</f>
        <v>Подрядчик по Шламу 1</v>
      </c>
      <c r="JE7" s="385" t="str">
        <f>'Текущий год'!OO7</f>
        <v>Подрядчик по Шламу 2</v>
      </c>
      <c r="JF7" s="385" t="str">
        <f>'Текущий год'!OP7</f>
        <v>Подрядчик по Шламу 3</v>
      </c>
      <c r="JG7" s="385" t="str">
        <f>'Текущий год'!OQ7</f>
        <v>Подрядчик по Шламу 4</v>
      </c>
      <c r="JH7" s="385" t="str">
        <f>'Текущий год'!OR7</f>
        <v>Подрядчик по Шламу 5</v>
      </c>
      <c r="JI7" s="385" t="str">
        <f>'Текущий год'!OS7</f>
        <v>Подрядчик по Шламу 6</v>
      </c>
      <c r="JJ7" s="385" t="str">
        <f>'Текущий год'!OT7</f>
        <v>Подрядчик по Шламу 7</v>
      </c>
      <c r="JK7" s="385" t="str">
        <f>'Текущий год'!OU7</f>
        <v>Подрядчик по Шламу 8</v>
      </c>
      <c r="JL7" s="385" t="str">
        <f>'Текущий год'!OV7</f>
        <v>Подрядчик по Шламу 9</v>
      </c>
      <c r="JM7" s="385" t="str">
        <f>'Текущий год'!OW7</f>
        <v>Подрядчик по Шламу 10</v>
      </c>
      <c r="JN7" s="385" t="str">
        <f>'Текущий год'!OX7</f>
        <v>Подрядчик по Шламу 11</v>
      </c>
      <c r="JO7" s="385" t="str">
        <f>'Текущий год'!OY7</f>
        <v>Подрядчик по Шламу 12</v>
      </c>
      <c r="JP7" s="385" t="str">
        <f>'Текущий год'!OZ7</f>
        <v>Подрядчик по Шламу 13</v>
      </c>
      <c r="JQ7" s="385" t="str">
        <f>'Текущий год'!PA7</f>
        <v>Подрядчик по Шламу 14</v>
      </c>
      <c r="JR7" s="385" t="str">
        <f>'Текущий год'!PB7</f>
        <v>Подрядчик по Шламу 15</v>
      </c>
      <c r="JS7" s="385" t="str">
        <f>'Текущий год'!PC7</f>
        <v>Подрядчик по Шламу 16</v>
      </c>
      <c r="JT7" s="385" t="str">
        <f>'Текущий год'!PD7</f>
        <v>Подрядчик по Шламу 17</v>
      </c>
      <c r="JU7" s="385" t="str">
        <f>'Текущий год'!PE7</f>
        <v>Подрядчик по Шламу 18</v>
      </c>
      <c r="JV7" s="385" t="str">
        <f>'Текущий год'!PF7</f>
        <v>Подрядчик по Шламу 19</v>
      </c>
      <c r="JW7" s="385" t="str">
        <f>'Текущий год'!PG7</f>
        <v>Подрядчик по Шламу 20</v>
      </c>
      <c r="JX7" s="385" t="str">
        <f>'Текущий год'!PH7</f>
        <v>Всего</v>
      </c>
      <c r="JY7" s="385" t="str">
        <f>'Текущий год'!PI7</f>
        <v>Подрядчик по Супервайзингу 1</v>
      </c>
      <c r="JZ7" s="385" t="str">
        <f>'Текущий год'!PJ7</f>
        <v>Подрядчик по Супервайзингу 2</v>
      </c>
      <c r="KA7" s="385" t="str">
        <f>'Текущий год'!PK7</f>
        <v>Подрядчик по Супервайзингу 3</v>
      </c>
      <c r="KB7" s="385" t="str">
        <f>'Текущий год'!PL7</f>
        <v>Подрядчик по Супервайзингу 4</v>
      </c>
      <c r="KC7" s="385" t="str">
        <f>'Текущий год'!PM7</f>
        <v>Подрядчик по Супервайзингу 5</v>
      </c>
      <c r="KD7" s="385" t="str">
        <f>'Текущий год'!PN7</f>
        <v>Подрядчик по Супервайзингу 6</v>
      </c>
      <c r="KE7" s="385" t="str">
        <f>'Текущий год'!PO7</f>
        <v>Подрядчик по Супервайзингу 7</v>
      </c>
      <c r="KF7" s="385" t="str">
        <f>'Текущий год'!PP7</f>
        <v>Подрядчик по Супервайзингу 8</v>
      </c>
      <c r="KG7" s="385" t="str">
        <f>'Текущий год'!PQ7</f>
        <v>Подрядчик по Супервайзингу 9</v>
      </c>
      <c r="KH7" s="385" t="str">
        <f>'Текущий год'!PR7</f>
        <v>Подрядчик по Супервайзингу 10</v>
      </c>
      <c r="KI7" s="385" t="str">
        <f>'Текущий год'!PS7</f>
        <v>Подрядчик по Супервайзингу 11</v>
      </c>
      <c r="KJ7" s="385" t="str">
        <f>'Текущий год'!PT7</f>
        <v>Подрядчик по Супервайзингу 12</v>
      </c>
      <c r="KK7" s="385" t="str">
        <f>'Текущий год'!PU7</f>
        <v>Подрядчик по Супервайзингу 13</v>
      </c>
      <c r="KL7" s="385" t="str">
        <f>'Текущий год'!PV7</f>
        <v>Подрядчик по Супервайзингу 14</v>
      </c>
      <c r="KM7" s="385" t="str">
        <f>'Текущий год'!PW7</f>
        <v>Подрядчик по Супервайзингу 15</v>
      </c>
      <c r="KN7" s="385" t="str">
        <f>'Текущий год'!PX7</f>
        <v>Подрядчик по Супервайзингу 16</v>
      </c>
      <c r="KO7" s="385" t="str">
        <f>'Текущий год'!PY7</f>
        <v>Подрядчик по Супервайзингу 17</v>
      </c>
      <c r="KP7" s="385" t="str">
        <f>'Текущий год'!PZ7</f>
        <v>Подрядчик по Супервайзингу 18</v>
      </c>
      <c r="KQ7" s="385" t="str">
        <f>'Текущий год'!QA7</f>
        <v>Подрядчик по Супервайзингу 19</v>
      </c>
      <c r="KR7" s="385" t="str">
        <f>'Текущий год'!QB7</f>
        <v>Подрядчик по Супервайзингу 20</v>
      </c>
      <c r="KS7" s="385" t="str">
        <f>'Текущий год'!QC7</f>
        <v>Всего</v>
      </c>
      <c r="KT7" s="385" t="str">
        <f>'Текущий год'!QD7</f>
        <v>Обсадные колонны
(в т.ч. оснастка)</v>
      </c>
      <c r="KU7" s="385" t="str">
        <f>'Текущий год'!QE7</f>
        <v>Услуги УМТС
 (ТЗР на обсадные колонны)</v>
      </c>
      <c r="KV7" s="385" t="str">
        <f>'Текущий год'!QF7</f>
        <v>Дизтопливо</v>
      </c>
      <c r="KW7" s="385" t="str">
        <f>'Текущий год'!QG7</f>
        <v>Услуги УМТС
(ТЗР на дизтопливо)</v>
      </c>
      <c r="KX7" s="385" t="str">
        <f>'Текущий год'!QH7</f>
        <v>Цемент</v>
      </c>
      <c r="KY7" s="385" t="str">
        <f>'Текущий год'!QI7</f>
        <v>Услуги УМТС
(ТЗР цемент)</v>
      </c>
      <c r="KZ7" s="385" t="str">
        <f>'Текущий год'!QJ7</f>
        <v>Протектор
(ГПН-Восток)</v>
      </c>
      <c r="LA7" s="385" t="str">
        <f>'Текущий год'!QK7</f>
        <v>Услуги УМТС
(ТЗР на протектор)</v>
      </c>
      <c r="LB7" s="385" t="str">
        <f>'Текущий год'!QL7</f>
        <v>Галит
(Хантос)</v>
      </c>
      <c r="LC7" s="385" t="str">
        <f>'Текущий год'!QM7</f>
        <v>Услуги УМТС
(ТЗР на галит)</v>
      </c>
      <c r="LD7" s="385" t="str">
        <f>'Текущий год'!QN7</f>
        <v>Нефть на техничекие нужны</v>
      </c>
      <c r="LE7" s="385" t="str">
        <f>'Текущий год'!QO7</f>
        <v>прочее</v>
      </c>
      <c r="LF7" s="385" t="str">
        <f>'Текущий год'!QP7</f>
        <v>прочее</v>
      </c>
      <c r="LG7" s="385" t="str">
        <f>'Текущий год'!QQ7</f>
        <v>прочее</v>
      </c>
      <c r="LH7" s="385" t="str">
        <f>'Текущий год'!QR7</f>
        <v>прочее</v>
      </c>
      <c r="LI7" s="385" t="str">
        <f>'Текущий год'!QS7</f>
        <v>прочее</v>
      </c>
      <c r="LJ7" s="385" t="str">
        <f>'Текущий год'!QT7</f>
        <v>прочее</v>
      </c>
      <c r="LK7" s="385" t="str">
        <f>'Текущий год'!QU7</f>
        <v>прочее</v>
      </c>
      <c r="LL7" s="385" t="str">
        <f>'Текущий год'!QV7</f>
        <v>прочее</v>
      </c>
      <c r="LM7" s="385" t="str">
        <f>'Текущий год'!QW7</f>
        <v>прочее</v>
      </c>
      <c r="LN7" s="385" t="str">
        <f>'Текущий год'!QX7</f>
        <v>Всего</v>
      </c>
      <c r="LO7" s="385">
        <f>'Текущий год'!QY7</f>
        <v>0</v>
      </c>
      <c r="LP7" s="385">
        <f>'Текущий год'!QZ7</f>
        <v>0</v>
      </c>
      <c r="LQ7" s="385" t="str">
        <f>'Текущий год'!RA7</f>
        <v>Подрядчик по Консультационным услугам 1</v>
      </c>
      <c r="LR7" s="385" t="str">
        <f>'Текущий год'!RB7</f>
        <v>Подрядчик по Консультационным услугам 2</v>
      </c>
      <c r="LS7" s="385" t="str">
        <f>'Текущий год'!RC7</f>
        <v>Подрядчик по Консультационным услугам 3</v>
      </c>
      <c r="LT7" s="385" t="str">
        <f>'Текущий год'!RD7</f>
        <v>Подрядчик по Консультационным услугам 4</v>
      </c>
      <c r="LU7" s="385" t="str">
        <f>'Текущий год'!RE7</f>
        <v>Подрядчик по Консультационным услугам 5</v>
      </c>
      <c r="LV7" s="385" t="str">
        <f>'Текущий год'!RF7</f>
        <v>Подрядчик по Консультационным услугам 6</v>
      </c>
      <c r="LW7" s="385" t="str">
        <f>'Текущий год'!RG7</f>
        <v>Подрядчик по Консультационным услугам 7</v>
      </c>
      <c r="LX7" s="385" t="str">
        <f>'Текущий год'!RH7</f>
        <v>Подрядчик по Консультационным услугам 8</v>
      </c>
      <c r="LY7" s="385" t="str">
        <f>'Текущий год'!RI7</f>
        <v>Подрядчик по Консультационным услугам 9</v>
      </c>
      <c r="LZ7" s="385" t="str">
        <f>'Текущий год'!RJ7</f>
        <v>Подрядчик по Консультационным услугам 10</v>
      </c>
      <c r="MA7" s="385" t="str">
        <f>'Текущий год'!RK7</f>
        <v>Подрядчик по Консультационным услугам 11</v>
      </c>
      <c r="MB7" s="385" t="str">
        <f>'Текущий год'!RL7</f>
        <v>Подрядчик по Консультационным услугам 12</v>
      </c>
      <c r="MC7" s="385" t="str">
        <f>'Текущий год'!RM7</f>
        <v>Подрядчик по Консультационным услугам 13</v>
      </c>
      <c r="MD7" s="385" t="str">
        <f>'Текущий год'!RN7</f>
        <v>Подрядчик по Консультационным услугам 14</v>
      </c>
      <c r="ME7" s="385" t="str">
        <f>'Текущий год'!RO7</f>
        <v>Подрядчик по Консультационным услугам 15</v>
      </c>
      <c r="MF7" s="385" t="str">
        <f>'Текущий год'!RP7</f>
        <v>Подрядчик по Консультационным услугам 16</v>
      </c>
      <c r="MG7" s="385" t="str">
        <f>'Текущий год'!RQ7</f>
        <v>Подрядчик по Консультационным услугам 17</v>
      </c>
      <c r="MH7" s="385" t="str">
        <f>'Текущий год'!RR7</f>
        <v>Подрядчик по Консультационным услугам 18</v>
      </c>
      <c r="MI7" s="385" t="str">
        <f>'Текущий год'!RS7</f>
        <v>Подрядчик по Консультационным услугам 19</v>
      </c>
      <c r="MJ7" s="385" t="str">
        <f>'Текущий год'!RT7</f>
        <v>Подрядчик по Консультационным услугам 20</v>
      </c>
      <c r="MK7" s="385" t="str">
        <f>'Текущий год'!RU7</f>
        <v>Всего</v>
      </c>
      <c r="ML7" s="385">
        <f>'Текущий год'!RV7</f>
        <v>0</v>
      </c>
      <c r="MM7" s="385" t="str">
        <f>'Текущий год'!RW7</f>
        <v>Подрядчик по Проектной док-ии 1</v>
      </c>
      <c r="MN7" s="385" t="str">
        <f>'Текущий год'!RX7</f>
        <v>Подрядчик по Проектной док-ии 2</v>
      </c>
      <c r="MO7" s="385" t="str">
        <f>'Текущий год'!RY7</f>
        <v>Подрядчик по Проектной док-ии 3</v>
      </c>
      <c r="MP7" s="385" t="str">
        <f>'Текущий год'!RZ7</f>
        <v>Подрядчик по Проектной док-ии 4</v>
      </c>
      <c r="MQ7" s="385" t="str">
        <f>'Текущий год'!SA7</f>
        <v>Подрядчик по Проектной док-ии 5</v>
      </c>
      <c r="MR7" s="385" t="str">
        <f>'Текущий год'!SB7</f>
        <v>Подрядчик по Проектной док-ии 6</v>
      </c>
      <c r="MS7" s="385" t="str">
        <f>'Текущий год'!SC7</f>
        <v>Подрядчик по Проектной док-ии 7</v>
      </c>
      <c r="MT7" s="385" t="str">
        <f>'Текущий год'!SD7</f>
        <v>Подрядчик по Проектной док-ии 8</v>
      </c>
      <c r="MU7" s="385" t="str">
        <f>'Текущий год'!SE7</f>
        <v>Подрядчик по Проектной док-ии 9</v>
      </c>
      <c r="MV7" s="385" t="str">
        <f>'Текущий год'!SF7</f>
        <v>Подрядчик по Проектной док-ии 10</v>
      </c>
      <c r="MW7" s="385" t="str">
        <f>'Текущий год'!SG7</f>
        <v>Подрядчик по Проектной док-ии 11</v>
      </c>
      <c r="MX7" s="385" t="str">
        <f>'Текущий год'!SH7</f>
        <v>Подрядчик по Проектной док-ии 12</v>
      </c>
      <c r="MY7" s="385" t="str">
        <f>'Текущий год'!SI7</f>
        <v>Подрядчик по Проектной док-ии 13</v>
      </c>
      <c r="MZ7" s="385" t="str">
        <f>'Текущий год'!SJ7</f>
        <v>Подрядчик по Проектной док-ии 14</v>
      </c>
      <c r="NA7" s="385" t="str">
        <f>'Текущий год'!SK7</f>
        <v>Подрядчик по Проектной док-ии 15</v>
      </c>
      <c r="NB7" s="385" t="str">
        <f>'Текущий год'!SL7</f>
        <v>Подрядчик по Проектной док-ии 16</v>
      </c>
      <c r="NC7" s="385" t="str">
        <f>'Текущий год'!SM7</f>
        <v>Подрядчик по Проектной док-ии 17</v>
      </c>
      <c r="ND7" s="385" t="str">
        <f>'Текущий год'!SN7</f>
        <v>Подрядчик по Проектной док-ии 18</v>
      </c>
      <c r="NE7" s="385" t="str">
        <f>'Текущий год'!SO7</f>
        <v>Подрядчик по Проектной док-ии 19</v>
      </c>
      <c r="NF7" s="385" t="str">
        <f>'Текущий год'!SP7</f>
        <v>Подрядчик по Проектной док-ии 20</v>
      </c>
      <c r="NG7" s="385" t="str">
        <f>'Текущий год'!SQ7</f>
        <v>Всего</v>
      </c>
      <c r="NH7" s="385">
        <f>'Текущий год'!SR7</f>
        <v>0</v>
      </c>
      <c r="NI7" s="385">
        <f>'Текущий год'!SS7</f>
        <v>0</v>
      </c>
      <c r="NJ7" s="385" t="str">
        <f>'Текущий год'!ST7</f>
        <v>Подрядчик по Освоению 1</v>
      </c>
      <c r="NK7" s="385" t="str">
        <f>'Текущий год'!SU7</f>
        <v>Подрядчик по Освоению 2</v>
      </c>
      <c r="NL7" s="385" t="str">
        <f>'Текущий год'!SV7</f>
        <v>Подрядчик по Освоению 3</v>
      </c>
      <c r="NM7" s="385" t="str">
        <f>'Текущий год'!SW7</f>
        <v>Подрядчик по Освоению 4</v>
      </c>
      <c r="NN7" s="385" t="str">
        <f>'Текущий год'!SX7</f>
        <v>Подрядчик по Освоению 5</v>
      </c>
      <c r="NO7" s="385" t="str">
        <f>'Текущий год'!SY7</f>
        <v>Подрядчик по Освоению 6</v>
      </c>
      <c r="NP7" s="385" t="str">
        <f>'Текущий год'!SZ7</f>
        <v>Подрядчик по Освоению 7</v>
      </c>
      <c r="NQ7" s="385" t="str">
        <f>'Текущий год'!TA7</f>
        <v>Подрядчик по Освоению 8</v>
      </c>
      <c r="NR7" s="385" t="str">
        <f>'Текущий год'!TB7</f>
        <v>Подрядчик по Освоению 9</v>
      </c>
      <c r="NS7" s="385" t="str">
        <f>'Текущий год'!TC7</f>
        <v>Подрядчик по Освоению 10</v>
      </c>
      <c r="NT7" s="385" t="str">
        <f>'Текущий год'!TD7</f>
        <v>Подрядчик по Освоению 11</v>
      </c>
      <c r="NU7" s="385" t="str">
        <f>'Текущий год'!TE7</f>
        <v>Подрядчик по Освоению 12</v>
      </c>
      <c r="NV7" s="385" t="str">
        <f>'Текущий год'!TF7</f>
        <v>Подрядчик по Освоению 13</v>
      </c>
      <c r="NW7" s="385" t="str">
        <f>'Текущий год'!TG7</f>
        <v>Подрядчик по Освоению 14</v>
      </c>
      <c r="NX7" s="385" t="str">
        <f>'Текущий год'!TH7</f>
        <v>Подрядчик по Освоению 15</v>
      </c>
      <c r="NY7" s="385" t="str">
        <f>'Текущий год'!TI7</f>
        <v>Подрядчик по Освоению 16</v>
      </c>
      <c r="NZ7" s="385" t="str">
        <f>'Текущий год'!TJ7</f>
        <v>Подрядчик по Освоению 17</v>
      </c>
      <c r="OA7" s="385" t="str">
        <f>'Текущий год'!TK7</f>
        <v>Подрядчик по Освоению 18</v>
      </c>
      <c r="OB7" s="385" t="str">
        <f>'Текущий год'!TL7</f>
        <v>Подрядчик по Освоению 19</v>
      </c>
      <c r="OC7" s="385" t="str">
        <f>'Текущий год'!TM7</f>
        <v>Подрядчик по Освоению 20</v>
      </c>
      <c r="OD7" s="385" t="str">
        <f>'Текущий год'!TN7</f>
        <v>Всего</v>
      </c>
      <c r="OE7" s="385" t="str">
        <f>'Текущий год'!TO7</f>
        <v>Подрядчик по Освоению стр.насосами 1</v>
      </c>
      <c r="OF7" s="385" t="str">
        <f>'Текущий год'!TP7</f>
        <v>Подрядчик по Освоению стр.насосами 2</v>
      </c>
      <c r="OG7" s="385" t="str">
        <f>'Текущий год'!TQ7</f>
        <v>Подрядчик по Освоению стр.насосами 3</v>
      </c>
      <c r="OH7" s="385" t="str">
        <f>'Текущий год'!TR7</f>
        <v>Подрядчик по Освоению стр.насосами 4</v>
      </c>
      <c r="OI7" s="385" t="str">
        <f>'Текущий год'!TS7</f>
        <v>Подрядчик по Освоению стр.насосами 5</v>
      </c>
      <c r="OJ7" s="385" t="str">
        <f>'Текущий год'!TT7</f>
        <v>Подрядчик по Освоению стр.насосами 6</v>
      </c>
      <c r="OK7" s="385" t="str">
        <f>'Текущий год'!TU7</f>
        <v>Подрядчик по Освоению стр.насосами 7</v>
      </c>
      <c r="OL7" s="385" t="str">
        <f>'Текущий год'!TV7</f>
        <v>Подрядчик по Освоению стр.насосами 8</v>
      </c>
      <c r="OM7" s="385" t="str">
        <f>'Текущий год'!TW7</f>
        <v>Подрядчик по Освоению стр.насосами 9</v>
      </c>
      <c r="ON7" s="385" t="str">
        <f>'Текущий год'!TX7</f>
        <v>Подрядчик по Освоению стр.насосами 10</v>
      </c>
      <c r="OO7" s="385" t="str">
        <f>'Текущий год'!TY7</f>
        <v>Подрядчик по Освоению стр.насосами 11</v>
      </c>
      <c r="OP7" s="385" t="str">
        <f>'Текущий год'!TZ7</f>
        <v>Подрядчик по Освоению стр.насосами 12</v>
      </c>
      <c r="OQ7" s="385" t="str">
        <f>'Текущий год'!UA7</f>
        <v>Подрядчик по Освоению стр.насосами 13</v>
      </c>
      <c r="OR7" s="385" t="str">
        <f>'Текущий год'!UB7</f>
        <v>Подрядчик по Освоению стр.насосами 14</v>
      </c>
      <c r="OS7" s="385" t="str">
        <f>'Текущий год'!UC7</f>
        <v>Подрядчик по Освоению стр.насосами 15</v>
      </c>
      <c r="OT7" s="385" t="str">
        <f>'Текущий год'!UD7</f>
        <v>Подрядчик по Освоению стр.насосами 16</v>
      </c>
      <c r="OU7" s="385" t="str">
        <f>'Текущий год'!UE7</f>
        <v>Подрядчик по Освоению стр.насосами 17</v>
      </c>
      <c r="OV7" s="385" t="str">
        <f>'Текущий год'!UF7</f>
        <v>Подрядчик по Освоению стр.насосами 18</v>
      </c>
      <c r="OW7" s="385" t="str">
        <f>'Текущий год'!UG7</f>
        <v>Подрядчик по Освоению стр.насосами 19</v>
      </c>
      <c r="OX7" s="385" t="str">
        <f>'Текущий год'!UH7</f>
        <v>Подрядчик по Освоению стр.насосами 20</v>
      </c>
      <c r="OY7" s="385" t="str">
        <f>'Текущий год'!UI7</f>
        <v>Всего</v>
      </c>
      <c r="OZ7" s="385" t="str">
        <f>'Текущий год'!UJ7</f>
        <v>Подрядчик по Глушению, ОПЗ и проч 1</v>
      </c>
      <c r="PA7" s="385" t="str">
        <f>'Текущий год'!UK7</f>
        <v>Подрядчик по Глушению, ОПЗ и проч 2</v>
      </c>
      <c r="PB7" s="385" t="str">
        <f>'Текущий год'!UL7</f>
        <v>Подрядчик по Глушению, ОПЗ и проч 3</v>
      </c>
      <c r="PC7" s="385" t="str">
        <f>'Текущий год'!UM7</f>
        <v>Подрядчик по Глушению, ОПЗ и проч 4</v>
      </c>
      <c r="PD7" s="385" t="str">
        <f>'Текущий год'!UN7</f>
        <v>Подрядчик по Глушению, ОПЗ и проч 5</v>
      </c>
      <c r="PE7" s="385" t="str">
        <f>'Текущий год'!UO7</f>
        <v>Подрядчик по Глушению, ОПЗ и проч 6</v>
      </c>
      <c r="PF7" s="385" t="str">
        <f>'Текущий год'!UP7</f>
        <v>Подрядчик по Глушению, ОПЗ и проч 7</v>
      </c>
      <c r="PG7" s="385" t="str">
        <f>'Текущий год'!UQ7</f>
        <v>Подрядчик по Глушению, ОПЗ и проч 8</v>
      </c>
      <c r="PH7" s="385" t="str">
        <f>'Текущий год'!UR7</f>
        <v>Подрядчик по Глушению, ОПЗ и проч 9</v>
      </c>
      <c r="PI7" s="385" t="str">
        <f>'Текущий год'!US7</f>
        <v>Подрядчик по Глушению, ОПЗ и проч 10</v>
      </c>
      <c r="PJ7" s="385" t="str">
        <f>'Текущий год'!UT7</f>
        <v>Подрядчик по Глушению, ОПЗ и проч 11</v>
      </c>
      <c r="PK7" s="385" t="str">
        <f>'Текущий год'!UU7</f>
        <v>Подрядчик по Глушению, ОПЗ и проч 12</v>
      </c>
      <c r="PL7" s="385" t="str">
        <f>'Текущий год'!UV7</f>
        <v>Подрядчик по Глушению, ОПЗ и проч 13</v>
      </c>
      <c r="PM7" s="385" t="str">
        <f>'Текущий год'!UW7</f>
        <v>Подрядчик по Глушению, ОПЗ и проч 14</v>
      </c>
      <c r="PN7" s="385" t="str">
        <f>'Текущий год'!UX7</f>
        <v>Подрядчик по Глушению, ОПЗ и проч 15</v>
      </c>
      <c r="PO7" s="385" t="str">
        <f>'Текущий год'!UY7</f>
        <v>Подрядчик по Глушению, ОПЗ и проч 16</v>
      </c>
      <c r="PP7" s="385" t="str">
        <f>'Текущий год'!UZ7</f>
        <v>Подрядчик по Глушению, ОПЗ и проч 17</v>
      </c>
      <c r="PQ7" s="385" t="str">
        <f>'Текущий год'!VA7</f>
        <v>Подрядчик по Глушению, ОПЗ и проч 18</v>
      </c>
      <c r="PR7" s="385" t="str">
        <f>'Текущий год'!VB7</f>
        <v>Подрядчик по Глушению, ОПЗ и проч 19</v>
      </c>
      <c r="PS7" s="385" t="str">
        <f>'Текущий год'!VC7</f>
        <v>Подрядчик по Глушению, ОПЗ и проч 20</v>
      </c>
      <c r="PT7" s="385" t="str">
        <f>'Текущий год'!VD7</f>
        <v>Всего</v>
      </c>
      <c r="PU7" s="385" t="str">
        <f>'Текущий год'!VE7</f>
        <v>Подрядчик по ГИС при освоении 1</v>
      </c>
      <c r="PV7" s="385" t="str">
        <f>'Текущий год'!VF7</f>
        <v>Подрядчик по ГИС при освоении 2</v>
      </c>
      <c r="PW7" s="385" t="str">
        <f>'Текущий год'!VG7</f>
        <v>Подрядчик по ГИС при освоении 3</v>
      </c>
      <c r="PX7" s="385" t="str">
        <f>'Текущий год'!VH7</f>
        <v>Подрядчик по ГИС при освоении 4</v>
      </c>
      <c r="PY7" s="385" t="str">
        <f>'Текущий год'!VI7</f>
        <v>Подрядчик по ГИС при освоении 5</v>
      </c>
      <c r="PZ7" s="385" t="str">
        <f>'Текущий год'!VJ7</f>
        <v>Подрядчик по ГИС при освоении 6</v>
      </c>
      <c r="QA7" s="385" t="str">
        <f>'Текущий год'!VK7</f>
        <v>Подрядчик по ГИС при освоении 7</v>
      </c>
      <c r="QB7" s="385" t="str">
        <f>'Текущий год'!VL7</f>
        <v>Подрядчик по ГИС при освоении 8</v>
      </c>
      <c r="QC7" s="385" t="str">
        <f>'Текущий год'!VM7</f>
        <v>Подрядчик по ГИС при освоении 9</v>
      </c>
      <c r="QD7" s="385" t="str">
        <f>'Текущий год'!VN7</f>
        <v>Подрядчик по ГИС при освоении 10</v>
      </c>
      <c r="QE7" s="385" t="str">
        <f>'Текущий год'!VO7</f>
        <v>Подрядчик по ГИС при освоении 11</v>
      </c>
      <c r="QF7" s="385" t="str">
        <f>'Текущий год'!VP7</f>
        <v>Подрядчик по ГИС при освоении 12</v>
      </c>
      <c r="QG7" s="385" t="str">
        <f>'Текущий год'!VQ7</f>
        <v>Подрядчик по ГИС при освоении 13</v>
      </c>
      <c r="QH7" s="385" t="str">
        <f>'Текущий год'!VR7</f>
        <v>Подрядчик по ГИС при освоении 14</v>
      </c>
      <c r="QI7" s="385" t="str">
        <f>'Текущий год'!VS7</f>
        <v>Подрядчик по ГИС при освоении 15</v>
      </c>
      <c r="QJ7" s="385" t="str">
        <f>'Текущий год'!VT7</f>
        <v>Подрядчик по ГИС при освоении 16</v>
      </c>
      <c r="QK7" s="385" t="str">
        <f>'Текущий год'!VU7</f>
        <v>Подрядчик по ГИС при освоении 17</v>
      </c>
      <c r="QL7" s="385" t="str">
        <f>'Текущий год'!VV7</f>
        <v>Подрядчик по ГИС при освоении 18</v>
      </c>
      <c r="QM7" s="385" t="str">
        <f>'Текущий год'!VW7</f>
        <v>Подрядчик по ГИС при освоении 19</v>
      </c>
      <c r="QN7" s="385" t="str">
        <f>'Текущий год'!VX7</f>
        <v>Подрядчик по ГИС при освоении 20</v>
      </c>
      <c r="QO7" s="385" t="str">
        <f>'Текущий год'!VY7</f>
        <v>Всего</v>
      </c>
      <c r="QP7" s="385" t="str">
        <f>'Текущий год'!VZ7</f>
        <v>Подрядчик по ГРП 1</v>
      </c>
      <c r="QQ7" s="385" t="str">
        <f>'Текущий год'!WA7</f>
        <v>Подрядчик по ГРП 2</v>
      </c>
      <c r="QR7" s="385" t="str">
        <f>'Текущий год'!WB7</f>
        <v>Подрядчик по ГРП 3</v>
      </c>
      <c r="QS7" s="385" t="str">
        <f>'Текущий год'!WC7</f>
        <v>Подрядчик по ГРП 4</v>
      </c>
      <c r="QT7" s="385" t="str">
        <f>'Текущий год'!WD7</f>
        <v>Подрядчик по ГРП 5</v>
      </c>
      <c r="QU7" s="385" t="str">
        <f>'Текущий год'!WE7</f>
        <v>Подрядчик по ГРП 6</v>
      </c>
      <c r="QV7" s="385" t="str">
        <f>'Текущий год'!WF7</f>
        <v>Подрядчик по ГРП 7</v>
      </c>
      <c r="QW7" s="385" t="str">
        <f>'Текущий год'!WG7</f>
        <v>Подрядчик по ГРП 8</v>
      </c>
      <c r="QX7" s="385" t="str">
        <f>'Текущий год'!WH7</f>
        <v>Подрядчик по ГРП 9</v>
      </c>
      <c r="QY7" s="385" t="str">
        <f>'Текущий год'!WI7</f>
        <v>Подрядчик по ГРП 10</v>
      </c>
      <c r="QZ7" s="385" t="str">
        <f>'Текущий год'!WJ7</f>
        <v>Подрядчик по ГРП 11</v>
      </c>
      <c r="RA7" s="385" t="str">
        <f>'Текущий год'!WK7</f>
        <v>Подрядчик по ГРП 12</v>
      </c>
      <c r="RB7" s="385" t="str">
        <f>'Текущий год'!WL7</f>
        <v>Подрядчик по ГРП 13</v>
      </c>
      <c r="RC7" s="385" t="str">
        <f>'Текущий год'!WM7</f>
        <v>Подрядчик по ГРП 14</v>
      </c>
      <c r="RD7" s="385" t="str">
        <f>'Текущий год'!WN7</f>
        <v>Подрядчик по ГРП 15</v>
      </c>
      <c r="RE7" s="385" t="str">
        <f>'Текущий год'!WO7</f>
        <v>Подрядчик по ГРП 16</v>
      </c>
      <c r="RF7" s="385" t="str">
        <f>'Текущий год'!WP7</f>
        <v>Подрядчик по ГРП 17</v>
      </c>
      <c r="RG7" s="385" t="str">
        <f>'Текущий год'!WQ7</f>
        <v>Подрядчик по ГРП 18</v>
      </c>
      <c r="RH7" s="385" t="str">
        <f>'Текущий год'!WR7</f>
        <v>Подрядчик по ГРП 19</v>
      </c>
      <c r="RI7" s="385" t="str">
        <f>'Текущий год'!WS7</f>
        <v>Подрядчик по ГРП 20</v>
      </c>
      <c r="RJ7" s="385" t="str">
        <f>'Текущий год'!WT7</f>
        <v>Всего</v>
      </c>
      <c r="RK7" s="385" t="str">
        <f>'Текущий год'!WU7</f>
        <v>Подрядчик по ГНКТ 1</v>
      </c>
      <c r="RL7" s="385" t="str">
        <f>'Текущий год'!WV7</f>
        <v>Подрядчик по ГНКТ 2</v>
      </c>
      <c r="RM7" s="385" t="str">
        <f>'Текущий год'!WW7</f>
        <v>Подрядчик по ГНКТ 3</v>
      </c>
      <c r="RN7" s="385" t="str">
        <f>'Текущий год'!WX7</f>
        <v>Подрядчик по ГНКТ 4</v>
      </c>
      <c r="RO7" s="385" t="str">
        <f>'Текущий год'!WY7</f>
        <v>Подрядчик по ГНКТ 5</v>
      </c>
      <c r="RP7" s="385" t="str">
        <f>'Текущий год'!WZ7</f>
        <v>Подрядчик по ГНКТ 6</v>
      </c>
      <c r="RQ7" s="385" t="str">
        <f>'Текущий год'!XA7</f>
        <v>Подрядчик по ГНКТ 7</v>
      </c>
      <c r="RR7" s="385" t="str">
        <f>'Текущий год'!XB7</f>
        <v>Подрядчик по ГНКТ 8</v>
      </c>
      <c r="RS7" s="385" t="str">
        <f>'Текущий год'!XC7</f>
        <v>Подрядчик по ГНКТ 9</v>
      </c>
      <c r="RT7" s="385" t="str">
        <f>'Текущий год'!XD7</f>
        <v>Подрядчик по ГНКТ 10</v>
      </c>
      <c r="RU7" s="385" t="str">
        <f>'Текущий год'!XE7</f>
        <v>Подрядчик по ГНКТ 11</v>
      </c>
      <c r="RV7" s="385" t="str">
        <f>'Текущий год'!XF7</f>
        <v>Подрядчик по ГНКТ 12</v>
      </c>
      <c r="RW7" s="385" t="str">
        <f>'Текущий год'!XG7</f>
        <v>Подрядчик по ГНКТ 13</v>
      </c>
      <c r="RX7" s="385" t="str">
        <f>'Текущий год'!XH7</f>
        <v>Подрядчик по ГНКТ 14</v>
      </c>
      <c r="RY7" s="385" t="str">
        <f>'Текущий год'!XI7</f>
        <v>Подрядчик по ГНКТ 15</v>
      </c>
      <c r="RZ7" s="385" t="str">
        <f>'Текущий год'!XJ7</f>
        <v>Подрядчик по ГНКТ 16</v>
      </c>
      <c r="SA7" s="385" t="str">
        <f>'Текущий год'!XK7</f>
        <v>Подрядчик по ГНКТ 17</v>
      </c>
      <c r="SB7" s="385" t="str">
        <f>'Текущий год'!XL7</f>
        <v>Подрядчик по ГНКТ 18</v>
      </c>
      <c r="SC7" s="385" t="str">
        <f>'Текущий год'!XM7</f>
        <v>Подрядчик по ГНКТ 19</v>
      </c>
      <c r="SD7" s="385" t="str">
        <f>'Текущий год'!XN7</f>
        <v>Подрядчик по ГНКТ 20</v>
      </c>
      <c r="SE7" s="385" t="str">
        <f>'Текущий год'!XO7</f>
        <v>Всего</v>
      </c>
      <c r="SF7" s="385" t="str">
        <f>'Текущий год'!XP7</f>
        <v>Техн.жидкость глушения</v>
      </c>
      <c r="SG7" s="385" t="str">
        <f>'Текущий год'!XQ7</f>
        <v>Услуги УМТС
(ТЗР на жидкость глушения)</v>
      </c>
      <c r="SH7" s="385" t="str">
        <f>'Текущий год'!XR7</f>
        <v>Хим. реагенты</v>
      </c>
      <c r="SI7" s="385" t="str">
        <f>'Текущий год'!XS7</f>
        <v>Услуги УМТС
(ТЗР хим. реагенты)</v>
      </c>
      <c r="SJ7" s="385" t="str">
        <f>'Текущий год'!XT7</f>
        <v>Кварцевый песок</v>
      </c>
      <c r="SK7" s="385" t="str">
        <f>'Текущий год'!XU7</f>
        <v>Услуги УМТС
(ТЗР на кварцевый песок)</v>
      </c>
      <c r="SL7" s="385" t="str">
        <f>'Текущий год'!XV7</f>
        <v>Проппант</v>
      </c>
      <c r="SM7" s="385" t="str">
        <f>'Текущий год'!XW7</f>
        <v>Услуги УМТС
(ТЗР на проппант)</v>
      </c>
      <c r="SN7" s="385" t="str">
        <f>'Текущий год'!XX7</f>
        <v>Кислота</v>
      </c>
      <c r="SO7" s="385" t="str">
        <f>'Текущий год'!XY7</f>
        <v>Услуги УМТС
(ТЗР на кислоту)</v>
      </c>
      <c r="SP7" s="385" t="str">
        <f>'Текущий год'!XZ7</f>
        <v>Пакер (ГПН-Восток)</v>
      </c>
      <c r="SQ7" s="385" t="str">
        <f>'Текущий год'!YA7</f>
        <v>Услуги УМТС
(ТЗР на пакер)</v>
      </c>
      <c r="SR7" s="385" t="str">
        <f>'Текущий год'!YB7</f>
        <v>прочее</v>
      </c>
      <c r="SS7" s="385" t="str">
        <f>'Текущий год'!YC7</f>
        <v>прочее</v>
      </c>
      <c r="ST7" s="385" t="str">
        <f>'Текущий год'!YD7</f>
        <v>прочее</v>
      </c>
      <c r="SU7" s="385" t="str">
        <f>'Текущий год'!YE7</f>
        <v>прочее</v>
      </c>
      <c r="SV7" s="385" t="str">
        <f>'Текущий год'!YF7</f>
        <v>прочее</v>
      </c>
      <c r="SW7" s="385" t="str">
        <f>'Текущий год'!YG7</f>
        <v>прочее</v>
      </c>
      <c r="SX7" s="385" t="str">
        <f>'Текущий год'!YH7</f>
        <v>прочее</v>
      </c>
      <c r="SY7" s="385" t="str">
        <f>'Текущий год'!YI7</f>
        <v>прочее</v>
      </c>
      <c r="SZ7" s="385" t="str">
        <f>'Текущий год'!YJ7</f>
        <v>Всего</v>
      </c>
      <c r="TA7" s="385" t="str">
        <f>'Текущий год'!YK7</f>
        <v>Подрядчик по Супервайзингу при освоении 1</v>
      </c>
      <c r="TB7" s="385" t="str">
        <f>'Текущий год'!YL7</f>
        <v>Подрядчик по Супервайзингу при освоении 2</v>
      </c>
      <c r="TC7" s="385" t="str">
        <f>'Текущий год'!YM7</f>
        <v>Подрядчик по Супервайзингу при освоении 3</v>
      </c>
      <c r="TD7" s="385" t="str">
        <f>'Текущий год'!YN7</f>
        <v>Подрядчик по Супервайзингу при освоении 4</v>
      </c>
      <c r="TE7" s="385" t="str">
        <f>'Текущий год'!YO7</f>
        <v>Подрядчик по Супервайзингу при освоении 5</v>
      </c>
      <c r="TF7" s="385" t="str">
        <f>'Текущий год'!YP7</f>
        <v>Подрядчик по Супервайзингу при освоении 6</v>
      </c>
      <c r="TG7" s="385" t="str">
        <f>'Текущий год'!YQ7</f>
        <v>Подрядчик по Супервайзингу при освоении 7</v>
      </c>
      <c r="TH7" s="385" t="str">
        <f>'Текущий год'!YR7</f>
        <v>Подрядчик по Супервайзингу при освоении 8</v>
      </c>
      <c r="TI7" s="385" t="str">
        <f>'Текущий год'!YS7</f>
        <v>Подрядчик по Супервайзингу при освоении 9</v>
      </c>
      <c r="TJ7" s="385" t="str">
        <f>'Текущий год'!YT7</f>
        <v>Подрядчик по Супервайзингу при освоении 10</v>
      </c>
      <c r="TK7" s="385" t="str">
        <f>'Текущий год'!YU7</f>
        <v>Подрядчик по Супервайзингу при освоении 11</v>
      </c>
      <c r="TL7" s="385" t="str">
        <f>'Текущий год'!YV7</f>
        <v>Подрядчик по Супервайзингу при освоении 12</v>
      </c>
      <c r="TM7" s="385" t="str">
        <f>'Текущий год'!YW7</f>
        <v>Подрядчик по Супервайзингу при освоении 13</v>
      </c>
      <c r="TN7" s="385" t="str">
        <f>'Текущий год'!YX7</f>
        <v>Подрядчик по Супервайзингу при освоении 14</v>
      </c>
      <c r="TO7" s="385" t="str">
        <f>'Текущий год'!YY7</f>
        <v>Подрядчик по Супервайзингу при освоении 15</v>
      </c>
      <c r="TP7" s="385" t="str">
        <f>'Текущий год'!YZ7</f>
        <v>Подрядчик по Супервайзингу при освоении 16</v>
      </c>
      <c r="TQ7" s="385" t="str">
        <f>'Текущий год'!ZA7</f>
        <v>Подрядчик по Супервайзингу при освоении 17</v>
      </c>
      <c r="TR7" s="385" t="str">
        <f>'Текущий год'!ZB7</f>
        <v>Подрядчик по Супервайзингу при освоении 18</v>
      </c>
      <c r="TS7" s="385" t="str">
        <f>'Текущий год'!ZC7</f>
        <v>Подрядчик по Супервайзингу при освоении 19</v>
      </c>
      <c r="TT7" s="385" t="str">
        <f>'Текущий год'!ZD7</f>
        <v>Подрядчик по Супервайзингу при освоении 20</v>
      </c>
      <c r="TU7" s="385" t="str">
        <f>'Текущий год'!ZE7</f>
        <v>Всего</v>
      </c>
      <c r="TV7" s="385">
        <f>'Текущий год'!ZF7</f>
        <v>0</v>
      </c>
      <c r="TW7" s="385" t="str">
        <f>'Текущий год'!ZG7</f>
        <v>ФА</v>
      </c>
      <c r="TX7" s="385" t="str">
        <f>'Текущий год'!ZH7</f>
        <v>НКТ</v>
      </c>
      <c r="TY7" s="385" t="str">
        <f>'Текущий год'!ZI7</f>
        <v>Прочее</v>
      </c>
      <c r="TZ7" s="385" t="str">
        <f>'Текущий год'!ZJ7</f>
        <v>Прочее</v>
      </c>
      <c r="UA7" s="385" t="str">
        <f>'Текущий год'!ZK7</f>
        <v>Прочее</v>
      </c>
      <c r="UB7" s="385" t="str">
        <f>'Текущий год'!ZL7</f>
        <v xml:space="preserve">Всего </v>
      </c>
      <c r="UC7" s="385" t="str">
        <f>'Текущий год'!ZM7</f>
        <v>Подрядчик по подготовке площадки 1</v>
      </c>
      <c r="UD7" s="385" t="str">
        <f>'Текущий год'!ZN7</f>
        <v>Подрядчик по подготовке площадки 2</v>
      </c>
      <c r="UE7" s="385" t="str">
        <f>'Текущий год'!ZO7</f>
        <v>Подрядчик по подготовке площадки 3</v>
      </c>
      <c r="UF7" s="385" t="str">
        <f>'Текущий год'!ZP7</f>
        <v>Подрядчик по подготовке площадки 4</v>
      </c>
      <c r="UG7" s="385" t="str">
        <f>'Текущий год'!ZQ7</f>
        <v>Подрядчик по подготовке площадки 5</v>
      </c>
      <c r="UH7" s="385" t="str">
        <f>'Текущий год'!ZR7</f>
        <v>Подрядчик по подготовке площадки 6</v>
      </c>
      <c r="UI7" s="385" t="str">
        <f>'Текущий год'!ZS7</f>
        <v>Подрядчик по подготовке площадки 7</v>
      </c>
      <c r="UJ7" s="385" t="str">
        <f>'Текущий год'!ZT7</f>
        <v>Подрядчик по подготовке площадки 8</v>
      </c>
      <c r="UK7" s="385" t="str">
        <f>'Текущий год'!ZU7</f>
        <v>Подрядчик по подготовке площадки 9</v>
      </c>
      <c r="UL7" s="385" t="str">
        <f>'Текущий год'!ZV7</f>
        <v>Подрядчик по подготовке площадки 10</v>
      </c>
      <c r="UM7" s="385" t="str">
        <f>'Текущий год'!ZW7</f>
        <v>Подрядчик по подготовке площадки 11</v>
      </c>
      <c r="UN7" s="385" t="str">
        <f>'Текущий год'!ZX7</f>
        <v>Подрядчик по подготовке площадки 12</v>
      </c>
      <c r="UO7" s="385" t="str">
        <f>'Текущий год'!ZY7</f>
        <v>Подрядчик по подготовке площадки 13</v>
      </c>
      <c r="UP7" s="385" t="str">
        <f>'Текущий год'!ZZ7</f>
        <v>Подрядчик по подготовке площадки 14</v>
      </c>
      <c r="UQ7" s="385" t="str">
        <f>'Текущий год'!AAA7</f>
        <v>Всего</v>
      </c>
      <c r="UR7" s="460" t="s">
        <v>943</v>
      </c>
    </row>
    <row r="8" spans="1:564" s="219" customFormat="1" ht="15.75" x14ac:dyDescent="0.25">
      <c r="A8" s="212">
        <v>1</v>
      </c>
      <c r="B8" s="21">
        <f>A8+1</f>
        <v>2</v>
      </c>
      <c r="C8" s="21">
        <f t="shared" ref="C8:BN8" si="0">B8+1</f>
        <v>3</v>
      </c>
      <c r="D8" s="21">
        <f t="shared" si="0"/>
        <v>4</v>
      </c>
      <c r="E8" s="21">
        <f t="shared" si="0"/>
        <v>5</v>
      </c>
      <c r="F8" s="21">
        <f t="shared" si="0"/>
        <v>6</v>
      </c>
      <c r="G8" s="21">
        <f t="shared" si="0"/>
        <v>7</v>
      </c>
      <c r="H8" s="21">
        <f t="shared" si="0"/>
        <v>8</v>
      </c>
      <c r="I8" s="21">
        <f t="shared" si="0"/>
        <v>9</v>
      </c>
      <c r="J8" s="232">
        <f t="shared" si="0"/>
        <v>10</v>
      </c>
      <c r="K8" s="349">
        <f t="shared" si="0"/>
        <v>11</v>
      </c>
      <c r="L8" s="349">
        <f t="shared" si="0"/>
        <v>12</v>
      </c>
      <c r="M8" s="349">
        <f t="shared" si="0"/>
        <v>13</v>
      </c>
      <c r="N8" s="349">
        <f t="shared" si="0"/>
        <v>14</v>
      </c>
      <c r="O8" s="350">
        <f t="shared" si="0"/>
        <v>15</v>
      </c>
      <c r="P8" s="242">
        <f t="shared" si="0"/>
        <v>16</v>
      </c>
      <c r="Q8" s="350">
        <f t="shared" si="0"/>
        <v>17</v>
      </c>
      <c r="R8" s="243">
        <f t="shared" si="0"/>
        <v>18</v>
      </c>
      <c r="S8" s="339">
        <f t="shared" si="0"/>
        <v>19</v>
      </c>
      <c r="T8" s="339">
        <f t="shared" si="0"/>
        <v>20</v>
      </c>
      <c r="U8" s="339">
        <f t="shared" si="0"/>
        <v>21</v>
      </c>
      <c r="V8" s="339">
        <f t="shared" si="0"/>
        <v>22</v>
      </c>
      <c r="W8" s="339">
        <f t="shared" si="0"/>
        <v>23</v>
      </c>
      <c r="X8" s="339">
        <f t="shared" si="0"/>
        <v>24</v>
      </c>
      <c r="Y8" s="339">
        <f t="shared" si="0"/>
        <v>25</v>
      </c>
      <c r="Z8" s="350">
        <f t="shared" si="0"/>
        <v>26</v>
      </c>
      <c r="AA8" s="339">
        <f t="shared" si="0"/>
        <v>27</v>
      </c>
      <c r="AB8" s="339">
        <f t="shared" si="0"/>
        <v>28</v>
      </c>
      <c r="AC8" s="339">
        <f t="shared" si="0"/>
        <v>29</v>
      </c>
      <c r="AD8" s="339">
        <f t="shared" si="0"/>
        <v>30</v>
      </c>
      <c r="AE8" s="339">
        <f t="shared" si="0"/>
        <v>31</v>
      </c>
      <c r="AF8" s="339">
        <f t="shared" si="0"/>
        <v>32</v>
      </c>
      <c r="AG8" s="339">
        <f t="shared" si="0"/>
        <v>33</v>
      </c>
      <c r="AH8" s="339">
        <f t="shared" si="0"/>
        <v>34</v>
      </c>
      <c r="AI8" s="339">
        <f t="shared" si="0"/>
        <v>35</v>
      </c>
      <c r="AJ8" s="339">
        <f t="shared" si="0"/>
        <v>36</v>
      </c>
      <c r="AK8" s="339">
        <f t="shared" si="0"/>
        <v>37</v>
      </c>
      <c r="AL8" s="339">
        <f t="shared" si="0"/>
        <v>38</v>
      </c>
      <c r="AM8" s="339">
        <f t="shared" si="0"/>
        <v>39</v>
      </c>
      <c r="AN8" s="339">
        <f t="shared" si="0"/>
        <v>40</v>
      </c>
      <c r="AO8" s="339">
        <f t="shared" si="0"/>
        <v>41</v>
      </c>
      <c r="AP8" s="339">
        <f t="shared" si="0"/>
        <v>42</v>
      </c>
      <c r="AQ8" s="339">
        <f t="shared" si="0"/>
        <v>43</v>
      </c>
      <c r="AR8" s="339">
        <f t="shared" si="0"/>
        <v>44</v>
      </c>
      <c r="AS8" s="339">
        <f t="shared" si="0"/>
        <v>45</v>
      </c>
      <c r="AT8" s="339">
        <f t="shared" si="0"/>
        <v>46</v>
      </c>
      <c r="AU8" s="339">
        <f t="shared" si="0"/>
        <v>47</v>
      </c>
      <c r="AV8" s="339">
        <f t="shared" si="0"/>
        <v>48</v>
      </c>
      <c r="AW8" s="339">
        <f t="shared" si="0"/>
        <v>49</v>
      </c>
      <c r="AX8" s="339">
        <f t="shared" si="0"/>
        <v>50</v>
      </c>
      <c r="AY8" s="339">
        <f t="shared" si="0"/>
        <v>51</v>
      </c>
      <c r="AZ8" s="339">
        <f t="shared" si="0"/>
        <v>52</v>
      </c>
      <c r="BA8" s="339">
        <f t="shared" si="0"/>
        <v>53</v>
      </c>
      <c r="BB8" s="339">
        <f t="shared" si="0"/>
        <v>54</v>
      </c>
      <c r="BC8" s="339">
        <f t="shared" si="0"/>
        <v>55</v>
      </c>
      <c r="BD8" s="339">
        <f t="shared" si="0"/>
        <v>56</v>
      </c>
      <c r="BE8" s="339">
        <f t="shared" si="0"/>
        <v>57</v>
      </c>
      <c r="BF8" s="339">
        <f t="shared" si="0"/>
        <v>58</v>
      </c>
      <c r="BG8" s="339">
        <f t="shared" si="0"/>
        <v>59</v>
      </c>
      <c r="BH8" s="339">
        <f t="shared" si="0"/>
        <v>60</v>
      </c>
      <c r="BI8" s="339">
        <f t="shared" si="0"/>
        <v>61</v>
      </c>
      <c r="BJ8" s="339">
        <f t="shared" si="0"/>
        <v>62</v>
      </c>
      <c r="BK8" s="339">
        <f t="shared" si="0"/>
        <v>63</v>
      </c>
      <c r="BL8" s="339">
        <f t="shared" si="0"/>
        <v>64</v>
      </c>
      <c r="BM8" s="339">
        <f t="shared" si="0"/>
        <v>65</v>
      </c>
      <c r="BN8" s="339">
        <f t="shared" si="0"/>
        <v>66</v>
      </c>
      <c r="BO8" s="339">
        <f t="shared" ref="BO8:DZ8" si="1">BN8+1</f>
        <v>67</v>
      </c>
      <c r="BP8" s="339">
        <f t="shared" si="1"/>
        <v>68</v>
      </c>
      <c r="BQ8" s="339">
        <f t="shared" si="1"/>
        <v>69</v>
      </c>
      <c r="BR8" s="339">
        <f t="shared" si="1"/>
        <v>70</v>
      </c>
      <c r="BS8" s="339">
        <f t="shared" si="1"/>
        <v>71</v>
      </c>
      <c r="BT8" s="339">
        <f t="shared" si="1"/>
        <v>72</v>
      </c>
      <c r="BU8" s="339">
        <f t="shared" si="1"/>
        <v>73</v>
      </c>
      <c r="BV8" s="339">
        <f t="shared" si="1"/>
        <v>74</v>
      </c>
      <c r="BW8" s="349">
        <f t="shared" si="1"/>
        <v>75</v>
      </c>
      <c r="BX8" s="349">
        <f t="shared" si="1"/>
        <v>76</v>
      </c>
      <c r="BY8" s="349">
        <f t="shared" si="1"/>
        <v>77</v>
      </c>
      <c r="BZ8" s="349">
        <f t="shared" si="1"/>
        <v>78</v>
      </c>
      <c r="CA8" s="349">
        <f t="shared" si="1"/>
        <v>79</v>
      </c>
      <c r="CB8" s="349">
        <f t="shared" si="1"/>
        <v>80</v>
      </c>
      <c r="CC8" s="349">
        <f t="shared" si="1"/>
        <v>81</v>
      </c>
      <c r="CD8" s="349">
        <f t="shared" si="1"/>
        <v>82</v>
      </c>
      <c r="CE8" s="349">
        <f t="shared" si="1"/>
        <v>83</v>
      </c>
      <c r="CF8" s="349">
        <f t="shared" si="1"/>
        <v>84</v>
      </c>
      <c r="CG8" s="349">
        <f t="shared" si="1"/>
        <v>85</v>
      </c>
      <c r="CH8" s="349">
        <f t="shared" si="1"/>
        <v>86</v>
      </c>
      <c r="CI8" s="349">
        <f t="shared" si="1"/>
        <v>87</v>
      </c>
      <c r="CJ8" s="349">
        <f t="shared" si="1"/>
        <v>88</v>
      </c>
      <c r="CK8" s="349">
        <f t="shared" si="1"/>
        <v>89</v>
      </c>
      <c r="CL8" s="349">
        <f t="shared" si="1"/>
        <v>90</v>
      </c>
      <c r="CM8" s="349">
        <f t="shared" si="1"/>
        <v>91</v>
      </c>
      <c r="CN8" s="349">
        <f t="shared" si="1"/>
        <v>92</v>
      </c>
      <c r="CO8" s="349">
        <f t="shared" si="1"/>
        <v>93</v>
      </c>
      <c r="CP8" s="349">
        <f t="shared" si="1"/>
        <v>94</v>
      </c>
      <c r="CQ8" s="349">
        <f t="shared" si="1"/>
        <v>95</v>
      </c>
      <c r="CR8" s="339">
        <f t="shared" si="1"/>
        <v>96</v>
      </c>
      <c r="CS8" s="339">
        <f t="shared" si="1"/>
        <v>97</v>
      </c>
      <c r="CT8" s="339">
        <f t="shared" si="1"/>
        <v>98</v>
      </c>
      <c r="CU8" s="339">
        <f t="shared" si="1"/>
        <v>99</v>
      </c>
      <c r="CV8" s="339">
        <f t="shared" si="1"/>
        <v>100</v>
      </c>
      <c r="CW8" s="339">
        <f t="shared" si="1"/>
        <v>101</v>
      </c>
      <c r="CX8" s="339">
        <f t="shared" si="1"/>
        <v>102</v>
      </c>
      <c r="CY8" s="339">
        <f t="shared" si="1"/>
        <v>103</v>
      </c>
      <c r="CZ8" s="339">
        <f t="shared" si="1"/>
        <v>104</v>
      </c>
      <c r="DA8" s="339">
        <f t="shared" si="1"/>
        <v>105</v>
      </c>
      <c r="DB8" s="339">
        <f t="shared" si="1"/>
        <v>106</v>
      </c>
      <c r="DC8" s="339">
        <f t="shared" si="1"/>
        <v>107</v>
      </c>
      <c r="DD8" s="339">
        <f t="shared" si="1"/>
        <v>108</v>
      </c>
      <c r="DE8" s="339">
        <f t="shared" si="1"/>
        <v>109</v>
      </c>
      <c r="DF8" s="339">
        <f t="shared" si="1"/>
        <v>110</v>
      </c>
      <c r="DG8" s="339">
        <f t="shared" si="1"/>
        <v>111</v>
      </c>
      <c r="DH8" s="339">
        <f t="shared" si="1"/>
        <v>112</v>
      </c>
      <c r="DI8" s="339">
        <f t="shared" si="1"/>
        <v>113</v>
      </c>
      <c r="DJ8" s="339">
        <f t="shared" si="1"/>
        <v>114</v>
      </c>
      <c r="DK8" s="339">
        <f t="shared" si="1"/>
        <v>115</v>
      </c>
      <c r="DL8" s="339">
        <f t="shared" si="1"/>
        <v>116</v>
      </c>
      <c r="DM8" s="339">
        <f t="shared" si="1"/>
        <v>117</v>
      </c>
      <c r="DN8" s="339">
        <f t="shared" si="1"/>
        <v>118</v>
      </c>
      <c r="DO8" s="339">
        <f t="shared" si="1"/>
        <v>119</v>
      </c>
      <c r="DP8" s="339">
        <f t="shared" si="1"/>
        <v>120</v>
      </c>
      <c r="DQ8" s="339">
        <f t="shared" si="1"/>
        <v>121</v>
      </c>
      <c r="DR8" s="339">
        <f t="shared" si="1"/>
        <v>122</v>
      </c>
      <c r="DS8" s="339">
        <f t="shared" si="1"/>
        <v>123</v>
      </c>
      <c r="DT8" s="339">
        <f t="shared" si="1"/>
        <v>124</v>
      </c>
      <c r="DU8" s="339">
        <f t="shared" si="1"/>
        <v>125</v>
      </c>
      <c r="DV8" s="339">
        <f t="shared" si="1"/>
        <v>126</v>
      </c>
      <c r="DW8" s="339">
        <f t="shared" si="1"/>
        <v>127</v>
      </c>
      <c r="DX8" s="339">
        <f t="shared" si="1"/>
        <v>128</v>
      </c>
      <c r="DY8" s="339">
        <f t="shared" si="1"/>
        <v>129</v>
      </c>
      <c r="DZ8" s="339">
        <f t="shared" si="1"/>
        <v>130</v>
      </c>
      <c r="EA8" s="339">
        <f t="shared" ref="EA8:GL8" si="2">DZ8+1</f>
        <v>131</v>
      </c>
      <c r="EB8" s="339">
        <f t="shared" si="2"/>
        <v>132</v>
      </c>
      <c r="EC8" s="339">
        <f t="shared" si="2"/>
        <v>133</v>
      </c>
      <c r="ED8" s="339">
        <f t="shared" si="2"/>
        <v>134</v>
      </c>
      <c r="EE8" s="339">
        <f t="shared" si="2"/>
        <v>135</v>
      </c>
      <c r="EF8" s="339">
        <f t="shared" si="2"/>
        <v>136</v>
      </c>
      <c r="EG8" s="339">
        <f t="shared" si="2"/>
        <v>137</v>
      </c>
      <c r="EH8" s="339">
        <f t="shared" si="2"/>
        <v>138</v>
      </c>
      <c r="EI8" s="339">
        <f t="shared" si="2"/>
        <v>139</v>
      </c>
      <c r="EJ8" s="339">
        <f t="shared" si="2"/>
        <v>140</v>
      </c>
      <c r="EK8" s="339">
        <f t="shared" si="2"/>
        <v>141</v>
      </c>
      <c r="EL8" s="339">
        <f t="shared" si="2"/>
        <v>142</v>
      </c>
      <c r="EM8" s="339">
        <f t="shared" si="2"/>
        <v>143</v>
      </c>
      <c r="EN8" s="339">
        <f t="shared" si="2"/>
        <v>144</v>
      </c>
      <c r="EO8" s="339">
        <f t="shared" si="2"/>
        <v>145</v>
      </c>
      <c r="EP8" s="339">
        <f t="shared" si="2"/>
        <v>146</v>
      </c>
      <c r="EQ8" s="339">
        <f t="shared" si="2"/>
        <v>147</v>
      </c>
      <c r="ER8" s="339">
        <f t="shared" si="2"/>
        <v>148</v>
      </c>
      <c r="ES8" s="339">
        <f t="shared" si="2"/>
        <v>149</v>
      </c>
      <c r="ET8" s="339">
        <f t="shared" si="2"/>
        <v>150</v>
      </c>
      <c r="EU8" s="339">
        <f t="shared" si="2"/>
        <v>151</v>
      </c>
      <c r="EV8" s="339">
        <f t="shared" si="2"/>
        <v>152</v>
      </c>
      <c r="EW8" s="339">
        <f t="shared" si="2"/>
        <v>153</v>
      </c>
      <c r="EX8" s="339">
        <f t="shared" si="2"/>
        <v>154</v>
      </c>
      <c r="EY8" s="339">
        <f t="shared" si="2"/>
        <v>155</v>
      </c>
      <c r="EZ8" s="339">
        <f t="shared" si="2"/>
        <v>156</v>
      </c>
      <c r="FA8" s="339">
        <f t="shared" si="2"/>
        <v>157</v>
      </c>
      <c r="FB8" s="339">
        <f t="shared" si="2"/>
        <v>158</v>
      </c>
      <c r="FC8" s="339">
        <f t="shared" si="2"/>
        <v>159</v>
      </c>
      <c r="FD8" s="339">
        <f t="shared" si="2"/>
        <v>160</v>
      </c>
      <c r="FE8" s="339">
        <f t="shared" si="2"/>
        <v>161</v>
      </c>
      <c r="FF8" s="339">
        <f t="shared" si="2"/>
        <v>162</v>
      </c>
      <c r="FG8" s="339">
        <f t="shared" si="2"/>
        <v>163</v>
      </c>
      <c r="FH8" s="339">
        <f t="shared" si="2"/>
        <v>164</v>
      </c>
      <c r="FI8" s="339">
        <f t="shared" si="2"/>
        <v>165</v>
      </c>
      <c r="FJ8" s="339">
        <f t="shared" si="2"/>
        <v>166</v>
      </c>
      <c r="FK8" s="339">
        <f t="shared" si="2"/>
        <v>167</v>
      </c>
      <c r="FL8" s="339">
        <f t="shared" si="2"/>
        <v>168</v>
      </c>
      <c r="FM8" s="339">
        <f t="shared" si="2"/>
        <v>169</v>
      </c>
      <c r="FN8" s="339">
        <f t="shared" si="2"/>
        <v>170</v>
      </c>
      <c r="FO8" s="339">
        <f t="shared" si="2"/>
        <v>171</v>
      </c>
      <c r="FP8" s="339">
        <f t="shared" si="2"/>
        <v>172</v>
      </c>
      <c r="FQ8" s="339">
        <f t="shared" si="2"/>
        <v>173</v>
      </c>
      <c r="FR8" s="339">
        <f t="shared" si="2"/>
        <v>174</v>
      </c>
      <c r="FS8" s="339">
        <f t="shared" si="2"/>
        <v>175</v>
      </c>
      <c r="FT8" s="339">
        <f t="shared" si="2"/>
        <v>176</v>
      </c>
      <c r="FU8" s="339">
        <f t="shared" si="2"/>
        <v>177</v>
      </c>
      <c r="FV8" s="339">
        <f t="shared" si="2"/>
        <v>178</v>
      </c>
      <c r="FW8" s="339">
        <f t="shared" si="2"/>
        <v>179</v>
      </c>
      <c r="FX8" s="339">
        <f t="shared" si="2"/>
        <v>180</v>
      </c>
      <c r="FY8" s="339">
        <f t="shared" si="2"/>
        <v>181</v>
      </c>
      <c r="FZ8" s="339">
        <f t="shared" si="2"/>
        <v>182</v>
      </c>
      <c r="GA8" s="339">
        <f t="shared" si="2"/>
        <v>183</v>
      </c>
      <c r="GB8" s="339">
        <f t="shared" si="2"/>
        <v>184</v>
      </c>
      <c r="GC8" s="339">
        <f t="shared" si="2"/>
        <v>185</v>
      </c>
      <c r="GD8" s="339">
        <f t="shared" si="2"/>
        <v>186</v>
      </c>
      <c r="GE8" s="339">
        <f t="shared" si="2"/>
        <v>187</v>
      </c>
      <c r="GF8" s="339">
        <f t="shared" si="2"/>
        <v>188</v>
      </c>
      <c r="GG8" s="339">
        <f t="shared" si="2"/>
        <v>189</v>
      </c>
      <c r="GH8" s="339">
        <f t="shared" si="2"/>
        <v>190</v>
      </c>
      <c r="GI8" s="339">
        <f t="shared" si="2"/>
        <v>191</v>
      </c>
      <c r="GJ8" s="339">
        <f t="shared" si="2"/>
        <v>192</v>
      </c>
      <c r="GK8" s="339">
        <f t="shared" si="2"/>
        <v>193</v>
      </c>
      <c r="GL8" s="339">
        <f t="shared" si="2"/>
        <v>194</v>
      </c>
      <c r="GM8" s="339">
        <f t="shared" ref="GM8:IX8" si="3">GL8+1</f>
        <v>195</v>
      </c>
      <c r="GN8" s="339">
        <f t="shared" si="3"/>
        <v>196</v>
      </c>
      <c r="GO8" s="339">
        <f t="shared" si="3"/>
        <v>197</v>
      </c>
      <c r="GP8" s="339">
        <f t="shared" si="3"/>
        <v>198</v>
      </c>
      <c r="GQ8" s="339">
        <f t="shared" si="3"/>
        <v>199</v>
      </c>
      <c r="GR8" s="339">
        <f t="shared" si="3"/>
        <v>200</v>
      </c>
      <c r="GS8" s="339">
        <f t="shared" si="3"/>
        <v>201</v>
      </c>
      <c r="GT8" s="339">
        <f t="shared" si="3"/>
        <v>202</v>
      </c>
      <c r="GU8" s="339">
        <f t="shared" si="3"/>
        <v>203</v>
      </c>
      <c r="GV8" s="339">
        <f t="shared" si="3"/>
        <v>204</v>
      </c>
      <c r="GW8" s="339">
        <f t="shared" si="3"/>
        <v>205</v>
      </c>
      <c r="GX8" s="339">
        <f t="shared" si="3"/>
        <v>206</v>
      </c>
      <c r="GY8" s="339">
        <f t="shared" si="3"/>
        <v>207</v>
      </c>
      <c r="GZ8" s="339">
        <f t="shared" si="3"/>
        <v>208</v>
      </c>
      <c r="HA8" s="339">
        <f t="shared" si="3"/>
        <v>209</v>
      </c>
      <c r="HB8" s="339">
        <f t="shared" si="3"/>
        <v>210</v>
      </c>
      <c r="HC8" s="339">
        <f t="shared" si="3"/>
        <v>211</v>
      </c>
      <c r="HD8" s="339">
        <f t="shared" si="3"/>
        <v>212</v>
      </c>
      <c r="HE8" s="339">
        <f t="shared" si="3"/>
        <v>213</v>
      </c>
      <c r="HF8" s="339">
        <f t="shared" si="3"/>
        <v>214</v>
      </c>
      <c r="HG8" s="339">
        <f t="shared" si="3"/>
        <v>215</v>
      </c>
      <c r="HH8" s="339">
        <f t="shared" si="3"/>
        <v>216</v>
      </c>
      <c r="HI8" s="339">
        <f t="shared" si="3"/>
        <v>217</v>
      </c>
      <c r="HJ8" s="339">
        <f t="shared" si="3"/>
        <v>218</v>
      </c>
      <c r="HK8" s="339">
        <f t="shared" si="3"/>
        <v>219</v>
      </c>
      <c r="HL8" s="339">
        <f t="shared" si="3"/>
        <v>220</v>
      </c>
      <c r="HM8" s="339">
        <f t="shared" si="3"/>
        <v>221</v>
      </c>
      <c r="HN8" s="339">
        <f t="shared" si="3"/>
        <v>222</v>
      </c>
      <c r="HO8" s="339">
        <f t="shared" si="3"/>
        <v>223</v>
      </c>
      <c r="HP8" s="339">
        <f t="shared" si="3"/>
        <v>224</v>
      </c>
      <c r="HQ8" s="339">
        <f t="shared" si="3"/>
        <v>225</v>
      </c>
      <c r="HR8" s="339">
        <f t="shared" si="3"/>
        <v>226</v>
      </c>
      <c r="HS8" s="339">
        <f t="shared" si="3"/>
        <v>227</v>
      </c>
      <c r="HT8" s="339">
        <f t="shared" si="3"/>
        <v>228</v>
      </c>
      <c r="HU8" s="339">
        <f t="shared" si="3"/>
        <v>229</v>
      </c>
      <c r="HV8" s="339">
        <f t="shared" si="3"/>
        <v>230</v>
      </c>
      <c r="HW8" s="339">
        <f t="shared" si="3"/>
        <v>231</v>
      </c>
      <c r="HX8" s="339">
        <f t="shared" si="3"/>
        <v>232</v>
      </c>
      <c r="HY8" s="339">
        <f t="shared" si="3"/>
        <v>233</v>
      </c>
      <c r="HZ8" s="339">
        <f t="shared" si="3"/>
        <v>234</v>
      </c>
      <c r="IA8" s="339">
        <f t="shared" si="3"/>
        <v>235</v>
      </c>
      <c r="IB8" s="339">
        <f t="shared" si="3"/>
        <v>236</v>
      </c>
      <c r="IC8" s="339">
        <f t="shared" si="3"/>
        <v>237</v>
      </c>
      <c r="ID8" s="339">
        <f t="shared" si="3"/>
        <v>238</v>
      </c>
      <c r="IE8" s="339">
        <f t="shared" si="3"/>
        <v>239</v>
      </c>
      <c r="IF8" s="339">
        <f t="shared" si="3"/>
        <v>240</v>
      </c>
      <c r="IG8" s="339">
        <f t="shared" si="3"/>
        <v>241</v>
      </c>
      <c r="IH8" s="339">
        <f t="shared" si="3"/>
        <v>242</v>
      </c>
      <c r="II8" s="339">
        <f t="shared" si="3"/>
        <v>243</v>
      </c>
      <c r="IJ8" s="339">
        <f t="shared" si="3"/>
        <v>244</v>
      </c>
      <c r="IK8" s="339">
        <f t="shared" si="3"/>
        <v>245</v>
      </c>
      <c r="IL8" s="339">
        <f t="shared" si="3"/>
        <v>246</v>
      </c>
      <c r="IM8" s="339">
        <f t="shared" si="3"/>
        <v>247</v>
      </c>
      <c r="IN8" s="339">
        <f t="shared" si="3"/>
        <v>248</v>
      </c>
      <c r="IO8" s="339">
        <f t="shared" si="3"/>
        <v>249</v>
      </c>
      <c r="IP8" s="339">
        <f t="shared" si="3"/>
        <v>250</v>
      </c>
      <c r="IQ8" s="339">
        <f t="shared" si="3"/>
        <v>251</v>
      </c>
      <c r="IR8" s="339">
        <f t="shared" si="3"/>
        <v>252</v>
      </c>
      <c r="IS8" s="339">
        <f t="shared" si="3"/>
        <v>253</v>
      </c>
      <c r="IT8" s="339">
        <f t="shared" si="3"/>
        <v>254</v>
      </c>
      <c r="IU8" s="339">
        <f t="shared" si="3"/>
        <v>255</v>
      </c>
      <c r="IV8" s="339">
        <f t="shared" si="3"/>
        <v>256</v>
      </c>
      <c r="IW8" s="339">
        <f t="shared" si="3"/>
        <v>257</v>
      </c>
      <c r="IX8" s="339">
        <f t="shared" si="3"/>
        <v>258</v>
      </c>
      <c r="IY8" s="339">
        <f t="shared" ref="IY8:LJ8" si="4">IX8+1</f>
        <v>259</v>
      </c>
      <c r="IZ8" s="339">
        <f t="shared" si="4"/>
        <v>260</v>
      </c>
      <c r="JA8" s="339">
        <f t="shared" si="4"/>
        <v>261</v>
      </c>
      <c r="JB8" s="339">
        <f t="shared" si="4"/>
        <v>262</v>
      </c>
      <c r="JC8" s="339">
        <f t="shared" si="4"/>
        <v>263</v>
      </c>
      <c r="JD8" s="339">
        <f t="shared" si="4"/>
        <v>264</v>
      </c>
      <c r="JE8" s="339">
        <f t="shared" si="4"/>
        <v>265</v>
      </c>
      <c r="JF8" s="339">
        <f t="shared" si="4"/>
        <v>266</v>
      </c>
      <c r="JG8" s="339">
        <f t="shared" si="4"/>
        <v>267</v>
      </c>
      <c r="JH8" s="339">
        <f t="shared" si="4"/>
        <v>268</v>
      </c>
      <c r="JI8" s="339">
        <f t="shared" si="4"/>
        <v>269</v>
      </c>
      <c r="JJ8" s="339">
        <f t="shared" si="4"/>
        <v>270</v>
      </c>
      <c r="JK8" s="339">
        <f t="shared" si="4"/>
        <v>271</v>
      </c>
      <c r="JL8" s="339">
        <f t="shared" si="4"/>
        <v>272</v>
      </c>
      <c r="JM8" s="339">
        <f t="shared" si="4"/>
        <v>273</v>
      </c>
      <c r="JN8" s="339">
        <f t="shared" si="4"/>
        <v>274</v>
      </c>
      <c r="JO8" s="339">
        <f t="shared" si="4"/>
        <v>275</v>
      </c>
      <c r="JP8" s="339">
        <f t="shared" si="4"/>
        <v>276</v>
      </c>
      <c r="JQ8" s="339">
        <f t="shared" si="4"/>
        <v>277</v>
      </c>
      <c r="JR8" s="339">
        <f t="shared" si="4"/>
        <v>278</v>
      </c>
      <c r="JS8" s="339">
        <f t="shared" si="4"/>
        <v>279</v>
      </c>
      <c r="JT8" s="339">
        <f t="shared" si="4"/>
        <v>280</v>
      </c>
      <c r="JU8" s="339">
        <f t="shared" si="4"/>
        <v>281</v>
      </c>
      <c r="JV8" s="339">
        <f t="shared" si="4"/>
        <v>282</v>
      </c>
      <c r="JW8" s="339">
        <f t="shared" si="4"/>
        <v>283</v>
      </c>
      <c r="JX8" s="339">
        <f t="shared" si="4"/>
        <v>284</v>
      </c>
      <c r="JY8" s="339">
        <f t="shared" si="4"/>
        <v>285</v>
      </c>
      <c r="JZ8" s="339">
        <f t="shared" si="4"/>
        <v>286</v>
      </c>
      <c r="KA8" s="339">
        <f t="shared" si="4"/>
        <v>287</v>
      </c>
      <c r="KB8" s="339">
        <f t="shared" si="4"/>
        <v>288</v>
      </c>
      <c r="KC8" s="339">
        <f t="shared" si="4"/>
        <v>289</v>
      </c>
      <c r="KD8" s="339">
        <f t="shared" si="4"/>
        <v>290</v>
      </c>
      <c r="KE8" s="339">
        <f t="shared" si="4"/>
        <v>291</v>
      </c>
      <c r="KF8" s="339">
        <f t="shared" si="4"/>
        <v>292</v>
      </c>
      <c r="KG8" s="339">
        <f t="shared" si="4"/>
        <v>293</v>
      </c>
      <c r="KH8" s="339">
        <f t="shared" si="4"/>
        <v>294</v>
      </c>
      <c r="KI8" s="339">
        <f t="shared" si="4"/>
        <v>295</v>
      </c>
      <c r="KJ8" s="339">
        <f t="shared" si="4"/>
        <v>296</v>
      </c>
      <c r="KK8" s="339">
        <f t="shared" si="4"/>
        <v>297</v>
      </c>
      <c r="KL8" s="339">
        <f t="shared" si="4"/>
        <v>298</v>
      </c>
      <c r="KM8" s="339">
        <f t="shared" si="4"/>
        <v>299</v>
      </c>
      <c r="KN8" s="339">
        <f t="shared" si="4"/>
        <v>300</v>
      </c>
      <c r="KO8" s="339">
        <f t="shared" si="4"/>
        <v>301</v>
      </c>
      <c r="KP8" s="339">
        <f t="shared" si="4"/>
        <v>302</v>
      </c>
      <c r="KQ8" s="339">
        <f t="shared" si="4"/>
        <v>303</v>
      </c>
      <c r="KR8" s="339">
        <f t="shared" si="4"/>
        <v>304</v>
      </c>
      <c r="KS8" s="339">
        <f t="shared" si="4"/>
        <v>305</v>
      </c>
      <c r="KT8" s="339">
        <f t="shared" si="4"/>
        <v>306</v>
      </c>
      <c r="KU8" s="339">
        <f t="shared" si="4"/>
        <v>307</v>
      </c>
      <c r="KV8" s="339">
        <f t="shared" si="4"/>
        <v>308</v>
      </c>
      <c r="KW8" s="339">
        <f t="shared" si="4"/>
        <v>309</v>
      </c>
      <c r="KX8" s="339">
        <f t="shared" si="4"/>
        <v>310</v>
      </c>
      <c r="KY8" s="339">
        <f t="shared" si="4"/>
        <v>311</v>
      </c>
      <c r="KZ8" s="339">
        <f t="shared" si="4"/>
        <v>312</v>
      </c>
      <c r="LA8" s="339">
        <f t="shared" si="4"/>
        <v>313</v>
      </c>
      <c r="LB8" s="339">
        <f t="shared" si="4"/>
        <v>314</v>
      </c>
      <c r="LC8" s="339">
        <f t="shared" si="4"/>
        <v>315</v>
      </c>
      <c r="LD8" s="339">
        <f t="shared" si="4"/>
        <v>316</v>
      </c>
      <c r="LE8" s="339">
        <f t="shared" si="4"/>
        <v>317</v>
      </c>
      <c r="LF8" s="339">
        <f t="shared" si="4"/>
        <v>318</v>
      </c>
      <c r="LG8" s="339">
        <f t="shared" si="4"/>
        <v>319</v>
      </c>
      <c r="LH8" s="339">
        <f t="shared" si="4"/>
        <v>320</v>
      </c>
      <c r="LI8" s="339">
        <f t="shared" si="4"/>
        <v>321</v>
      </c>
      <c r="LJ8" s="339">
        <f t="shared" si="4"/>
        <v>322</v>
      </c>
      <c r="LK8" s="339">
        <f t="shared" ref="LK8:NV8" si="5">LJ8+1</f>
        <v>323</v>
      </c>
      <c r="LL8" s="339">
        <f t="shared" si="5"/>
        <v>324</v>
      </c>
      <c r="LM8" s="339">
        <f t="shared" si="5"/>
        <v>325</v>
      </c>
      <c r="LN8" s="339">
        <f t="shared" si="5"/>
        <v>326</v>
      </c>
      <c r="LO8" s="339">
        <f t="shared" si="5"/>
        <v>327</v>
      </c>
      <c r="LP8" s="339">
        <f t="shared" si="5"/>
        <v>328</v>
      </c>
      <c r="LQ8" s="339">
        <f t="shared" si="5"/>
        <v>329</v>
      </c>
      <c r="LR8" s="339">
        <f t="shared" si="5"/>
        <v>330</v>
      </c>
      <c r="LS8" s="339">
        <f t="shared" si="5"/>
        <v>331</v>
      </c>
      <c r="LT8" s="339">
        <f t="shared" si="5"/>
        <v>332</v>
      </c>
      <c r="LU8" s="339">
        <f t="shared" si="5"/>
        <v>333</v>
      </c>
      <c r="LV8" s="339">
        <f t="shared" si="5"/>
        <v>334</v>
      </c>
      <c r="LW8" s="339">
        <f t="shared" si="5"/>
        <v>335</v>
      </c>
      <c r="LX8" s="339">
        <f t="shared" si="5"/>
        <v>336</v>
      </c>
      <c r="LY8" s="339">
        <f t="shared" si="5"/>
        <v>337</v>
      </c>
      <c r="LZ8" s="339">
        <f t="shared" si="5"/>
        <v>338</v>
      </c>
      <c r="MA8" s="339">
        <f t="shared" si="5"/>
        <v>339</v>
      </c>
      <c r="MB8" s="339">
        <f t="shared" si="5"/>
        <v>340</v>
      </c>
      <c r="MC8" s="339">
        <f t="shared" si="5"/>
        <v>341</v>
      </c>
      <c r="MD8" s="339">
        <f t="shared" si="5"/>
        <v>342</v>
      </c>
      <c r="ME8" s="339">
        <f t="shared" si="5"/>
        <v>343</v>
      </c>
      <c r="MF8" s="339">
        <f t="shared" si="5"/>
        <v>344</v>
      </c>
      <c r="MG8" s="339">
        <f t="shared" si="5"/>
        <v>345</v>
      </c>
      <c r="MH8" s="339">
        <f t="shared" si="5"/>
        <v>346</v>
      </c>
      <c r="MI8" s="339">
        <f t="shared" si="5"/>
        <v>347</v>
      </c>
      <c r="MJ8" s="339">
        <f t="shared" si="5"/>
        <v>348</v>
      </c>
      <c r="MK8" s="339">
        <f t="shared" si="5"/>
        <v>349</v>
      </c>
      <c r="ML8" s="339">
        <f t="shared" si="5"/>
        <v>350</v>
      </c>
      <c r="MM8" s="339">
        <f t="shared" si="5"/>
        <v>351</v>
      </c>
      <c r="MN8" s="339">
        <f t="shared" si="5"/>
        <v>352</v>
      </c>
      <c r="MO8" s="339">
        <f t="shared" si="5"/>
        <v>353</v>
      </c>
      <c r="MP8" s="339">
        <f t="shared" si="5"/>
        <v>354</v>
      </c>
      <c r="MQ8" s="339">
        <f t="shared" si="5"/>
        <v>355</v>
      </c>
      <c r="MR8" s="339">
        <f t="shared" si="5"/>
        <v>356</v>
      </c>
      <c r="MS8" s="339">
        <f t="shared" si="5"/>
        <v>357</v>
      </c>
      <c r="MT8" s="339">
        <f t="shared" si="5"/>
        <v>358</v>
      </c>
      <c r="MU8" s="339">
        <f t="shared" si="5"/>
        <v>359</v>
      </c>
      <c r="MV8" s="339">
        <f t="shared" si="5"/>
        <v>360</v>
      </c>
      <c r="MW8" s="339">
        <f t="shared" si="5"/>
        <v>361</v>
      </c>
      <c r="MX8" s="339">
        <f t="shared" si="5"/>
        <v>362</v>
      </c>
      <c r="MY8" s="339">
        <f t="shared" si="5"/>
        <v>363</v>
      </c>
      <c r="MZ8" s="339">
        <f t="shared" si="5"/>
        <v>364</v>
      </c>
      <c r="NA8" s="339">
        <f t="shared" si="5"/>
        <v>365</v>
      </c>
      <c r="NB8" s="339">
        <f t="shared" si="5"/>
        <v>366</v>
      </c>
      <c r="NC8" s="339">
        <f t="shared" si="5"/>
        <v>367</v>
      </c>
      <c r="ND8" s="339">
        <f t="shared" si="5"/>
        <v>368</v>
      </c>
      <c r="NE8" s="339">
        <f t="shared" si="5"/>
        <v>369</v>
      </c>
      <c r="NF8" s="339">
        <f t="shared" si="5"/>
        <v>370</v>
      </c>
      <c r="NG8" s="339">
        <f t="shared" si="5"/>
        <v>371</v>
      </c>
      <c r="NH8" s="339">
        <f t="shared" si="5"/>
        <v>372</v>
      </c>
      <c r="NI8" s="350">
        <f t="shared" si="5"/>
        <v>373</v>
      </c>
      <c r="NJ8" s="339">
        <f t="shared" si="5"/>
        <v>374</v>
      </c>
      <c r="NK8" s="339">
        <f t="shared" si="5"/>
        <v>375</v>
      </c>
      <c r="NL8" s="339">
        <f t="shared" si="5"/>
        <v>376</v>
      </c>
      <c r="NM8" s="339">
        <f t="shared" si="5"/>
        <v>377</v>
      </c>
      <c r="NN8" s="339">
        <f t="shared" si="5"/>
        <v>378</v>
      </c>
      <c r="NO8" s="339">
        <f t="shared" si="5"/>
        <v>379</v>
      </c>
      <c r="NP8" s="339">
        <f t="shared" si="5"/>
        <v>380</v>
      </c>
      <c r="NQ8" s="339">
        <f t="shared" si="5"/>
        <v>381</v>
      </c>
      <c r="NR8" s="339">
        <f t="shared" si="5"/>
        <v>382</v>
      </c>
      <c r="NS8" s="339">
        <f t="shared" si="5"/>
        <v>383</v>
      </c>
      <c r="NT8" s="339">
        <f t="shared" si="5"/>
        <v>384</v>
      </c>
      <c r="NU8" s="339">
        <f t="shared" si="5"/>
        <v>385</v>
      </c>
      <c r="NV8" s="339">
        <f t="shared" si="5"/>
        <v>386</v>
      </c>
      <c r="NW8" s="339">
        <f t="shared" ref="NW8:QH8" si="6">NV8+1</f>
        <v>387</v>
      </c>
      <c r="NX8" s="339">
        <f t="shared" si="6"/>
        <v>388</v>
      </c>
      <c r="NY8" s="339">
        <f t="shared" si="6"/>
        <v>389</v>
      </c>
      <c r="NZ8" s="339">
        <f t="shared" si="6"/>
        <v>390</v>
      </c>
      <c r="OA8" s="339">
        <f t="shared" si="6"/>
        <v>391</v>
      </c>
      <c r="OB8" s="339">
        <f t="shared" si="6"/>
        <v>392</v>
      </c>
      <c r="OC8" s="339">
        <f t="shared" si="6"/>
        <v>393</v>
      </c>
      <c r="OD8" s="339">
        <f t="shared" si="6"/>
        <v>394</v>
      </c>
      <c r="OE8" s="339">
        <f t="shared" si="6"/>
        <v>395</v>
      </c>
      <c r="OF8" s="339">
        <f t="shared" si="6"/>
        <v>396</v>
      </c>
      <c r="OG8" s="339">
        <f t="shared" si="6"/>
        <v>397</v>
      </c>
      <c r="OH8" s="339">
        <f t="shared" si="6"/>
        <v>398</v>
      </c>
      <c r="OI8" s="339">
        <f t="shared" si="6"/>
        <v>399</v>
      </c>
      <c r="OJ8" s="339">
        <f t="shared" si="6"/>
        <v>400</v>
      </c>
      <c r="OK8" s="339">
        <f t="shared" si="6"/>
        <v>401</v>
      </c>
      <c r="OL8" s="339">
        <f t="shared" si="6"/>
        <v>402</v>
      </c>
      <c r="OM8" s="339">
        <f t="shared" si="6"/>
        <v>403</v>
      </c>
      <c r="ON8" s="339">
        <f t="shared" si="6"/>
        <v>404</v>
      </c>
      <c r="OO8" s="339">
        <f t="shared" si="6"/>
        <v>405</v>
      </c>
      <c r="OP8" s="339">
        <f t="shared" si="6"/>
        <v>406</v>
      </c>
      <c r="OQ8" s="339">
        <f t="shared" si="6"/>
        <v>407</v>
      </c>
      <c r="OR8" s="339">
        <f t="shared" si="6"/>
        <v>408</v>
      </c>
      <c r="OS8" s="339">
        <f t="shared" si="6"/>
        <v>409</v>
      </c>
      <c r="OT8" s="339">
        <f t="shared" si="6"/>
        <v>410</v>
      </c>
      <c r="OU8" s="339">
        <f t="shared" si="6"/>
        <v>411</v>
      </c>
      <c r="OV8" s="339">
        <f t="shared" si="6"/>
        <v>412</v>
      </c>
      <c r="OW8" s="339">
        <f t="shared" si="6"/>
        <v>413</v>
      </c>
      <c r="OX8" s="339">
        <f t="shared" si="6"/>
        <v>414</v>
      </c>
      <c r="OY8" s="339">
        <f t="shared" si="6"/>
        <v>415</v>
      </c>
      <c r="OZ8" s="339">
        <f t="shared" si="6"/>
        <v>416</v>
      </c>
      <c r="PA8" s="339">
        <f t="shared" si="6"/>
        <v>417</v>
      </c>
      <c r="PB8" s="339">
        <f t="shared" si="6"/>
        <v>418</v>
      </c>
      <c r="PC8" s="339">
        <f t="shared" si="6"/>
        <v>419</v>
      </c>
      <c r="PD8" s="339">
        <f t="shared" si="6"/>
        <v>420</v>
      </c>
      <c r="PE8" s="339">
        <f t="shared" si="6"/>
        <v>421</v>
      </c>
      <c r="PF8" s="339">
        <f t="shared" si="6"/>
        <v>422</v>
      </c>
      <c r="PG8" s="339">
        <f t="shared" si="6"/>
        <v>423</v>
      </c>
      <c r="PH8" s="339">
        <f t="shared" si="6"/>
        <v>424</v>
      </c>
      <c r="PI8" s="339">
        <f t="shared" si="6"/>
        <v>425</v>
      </c>
      <c r="PJ8" s="339">
        <f t="shared" si="6"/>
        <v>426</v>
      </c>
      <c r="PK8" s="339">
        <f t="shared" si="6"/>
        <v>427</v>
      </c>
      <c r="PL8" s="339">
        <f t="shared" si="6"/>
        <v>428</v>
      </c>
      <c r="PM8" s="339">
        <f t="shared" si="6"/>
        <v>429</v>
      </c>
      <c r="PN8" s="339">
        <f t="shared" si="6"/>
        <v>430</v>
      </c>
      <c r="PO8" s="339">
        <f t="shared" si="6"/>
        <v>431</v>
      </c>
      <c r="PP8" s="339">
        <f t="shared" si="6"/>
        <v>432</v>
      </c>
      <c r="PQ8" s="339">
        <f t="shared" si="6"/>
        <v>433</v>
      </c>
      <c r="PR8" s="339">
        <f t="shared" si="6"/>
        <v>434</v>
      </c>
      <c r="PS8" s="339">
        <f t="shared" si="6"/>
        <v>435</v>
      </c>
      <c r="PT8" s="339">
        <f t="shared" si="6"/>
        <v>436</v>
      </c>
      <c r="PU8" s="339">
        <f t="shared" si="6"/>
        <v>437</v>
      </c>
      <c r="PV8" s="339">
        <f t="shared" si="6"/>
        <v>438</v>
      </c>
      <c r="PW8" s="339">
        <f t="shared" si="6"/>
        <v>439</v>
      </c>
      <c r="PX8" s="339">
        <f t="shared" si="6"/>
        <v>440</v>
      </c>
      <c r="PY8" s="339">
        <f t="shared" si="6"/>
        <v>441</v>
      </c>
      <c r="PZ8" s="339">
        <f t="shared" si="6"/>
        <v>442</v>
      </c>
      <c r="QA8" s="339">
        <f t="shared" si="6"/>
        <v>443</v>
      </c>
      <c r="QB8" s="339">
        <f t="shared" si="6"/>
        <v>444</v>
      </c>
      <c r="QC8" s="339">
        <f t="shared" si="6"/>
        <v>445</v>
      </c>
      <c r="QD8" s="339">
        <f t="shared" si="6"/>
        <v>446</v>
      </c>
      <c r="QE8" s="339">
        <f t="shared" si="6"/>
        <v>447</v>
      </c>
      <c r="QF8" s="339">
        <f t="shared" si="6"/>
        <v>448</v>
      </c>
      <c r="QG8" s="339">
        <f t="shared" si="6"/>
        <v>449</v>
      </c>
      <c r="QH8" s="339">
        <f t="shared" si="6"/>
        <v>450</v>
      </c>
      <c r="QI8" s="339">
        <f t="shared" ref="QI8:ST8" si="7">QH8+1</f>
        <v>451</v>
      </c>
      <c r="QJ8" s="339">
        <f t="shared" si="7"/>
        <v>452</v>
      </c>
      <c r="QK8" s="339">
        <f t="shared" si="7"/>
        <v>453</v>
      </c>
      <c r="QL8" s="339">
        <f t="shared" si="7"/>
        <v>454</v>
      </c>
      <c r="QM8" s="339">
        <f t="shared" si="7"/>
        <v>455</v>
      </c>
      <c r="QN8" s="339">
        <f t="shared" si="7"/>
        <v>456</v>
      </c>
      <c r="QO8" s="339">
        <f t="shared" si="7"/>
        <v>457</v>
      </c>
      <c r="QP8" s="339">
        <f t="shared" si="7"/>
        <v>458</v>
      </c>
      <c r="QQ8" s="339">
        <f t="shared" si="7"/>
        <v>459</v>
      </c>
      <c r="QR8" s="339">
        <f t="shared" si="7"/>
        <v>460</v>
      </c>
      <c r="QS8" s="339">
        <f t="shared" si="7"/>
        <v>461</v>
      </c>
      <c r="QT8" s="339">
        <f t="shared" si="7"/>
        <v>462</v>
      </c>
      <c r="QU8" s="339">
        <f t="shared" si="7"/>
        <v>463</v>
      </c>
      <c r="QV8" s="339">
        <f t="shared" si="7"/>
        <v>464</v>
      </c>
      <c r="QW8" s="339">
        <f t="shared" si="7"/>
        <v>465</v>
      </c>
      <c r="QX8" s="339">
        <f t="shared" si="7"/>
        <v>466</v>
      </c>
      <c r="QY8" s="339">
        <f t="shared" si="7"/>
        <v>467</v>
      </c>
      <c r="QZ8" s="339">
        <f t="shared" si="7"/>
        <v>468</v>
      </c>
      <c r="RA8" s="339">
        <f t="shared" si="7"/>
        <v>469</v>
      </c>
      <c r="RB8" s="339">
        <f t="shared" si="7"/>
        <v>470</v>
      </c>
      <c r="RC8" s="339">
        <f t="shared" si="7"/>
        <v>471</v>
      </c>
      <c r="RD8" s="339">
        <f t="shared" si="7"/>
        <v>472</v>
      </c>
      <c r="RE8" s="339">
        <f t="shared" si="7"/>
        <v>473</v>
      </c>
      <c r="RF8" s="339">
        <f t="shared" si="7"/>
        <v>474</v>
      </c>
      <c r="RG8" s="339">
        <f t="shared" si="7"/>
        <v>475</v>
      </c>
      <c r="RH8" s="339">
        <f t="shared" si="7"/>
        <v>476</v>
      </c>
      <c r="RI8" s="339">
        <f t="shared" si="7"/>
        <v>477</v>
      </c>
      <c r="RJ8" s="339">
        <f t="shared" si="7"/>
        <v>478</v>
      </c>
      <c r="RK8" s="339">
        <f t="shared" si="7"/>
        <v>479</v>
      </c>
      <c r="RL8" s="339">
        <f t="shared" si="7"/>
        <v>480</v>
      </c>
      <c r="RM8" s="339">
        <f t="shared" si="7"/>
        <v>481</v>
      </c>
      <c r="RN8" s="339">
        <f t="shared" si="7"/>
        <v>482</v>
      </c>
      <c r="RO8" s="339">
        <f t="shared" si="7"/>
        <v>483</v>
      </c>
      <c r="RP8" s="339">
        <f t="shared" si="7"/>
        <v>484</v>
      </c>
      <c r="RQ8" s="339">
        <f t="shared" si="7"/>
        <v>485</v>
      </c>
      <c r="RR8" s="339">
        <f t="shared" si="7"/>
        <v>486</v>
      </c>
      <c r="RS8" s="339">
        <f t="shared" si="7"/>
        <v>487</v>
      </c>
      <c r="RT8" s="339">
        <f t="shared" si="7"/>
        <v>488</v>
      </c>
      <c r="RU8" s="339">
        <f t="shared" si="7"/>
        <v>489</v>
      </c>
      <c r="RV8" s="339">
        <f t="shared" si="7"/>
        <v>490</v>
      </c>
      <c r="RW8" s="339">
        <f t="shared" si="7"/>
        <v>491</v>
      </c>
      <c r="RX8" s="339">
        <f t="shared" si="7"/>
        <v>492</v>
      </c>
      <c r="RY8" s="339">
        <f t="shared" si="7"/>
        <v>493</v>
      </c>
      <c r="RZ8" s="339">
        <f t="shared" si="7"/>
        <v>494</v>
      </c>
      <c r="SA8" s="339">
        <f t="shared" si="7"/>
        <v>495</v>
      </c>
      <c r="SB8" s="339">
        <f t="shared" si="7"/>
        <v>496</v>
      </c>
      <c r="SC8" s="339">
        <f t="shared" si="7"/>
        <v>497</v>
      </c>
      <c r="SD8" s="339">
        <f t="shared" si="7"/>
        <v>498</v>
      </c>
      <c r="SE8" s="339">
        <f t="shared" si="7"/>
        <v>499</v>
      </c>
      <c r="SF8" s="339">
        <f t="shared" si="7"/>
        <v>500</v>
      </c>
      <c r="SG8" s="339">
        <f t="shared" si="7"/>
        <v>501</v>
      </c>
      <c r="SH8" s="339">
        <f t="shared" si="7"/>
        <v>502</v>
      </c>
      <c r="SI8" s="339">
        <f t="shared" si="7"/>
        <v>503</v>
      </c>
      <c r="SJ8" s="339">
        <f t="shared" si="7"/>
        <v>504</v>
      </c>
      <c r="SK8" s="339">
        <f t="shared" si="7"/>
        <v>505</v>
      </c>
      <c r="SL8" s="339">
        <f t="shared" si="7"/>
        <v>506</v>
      </c>
      <c r="SM8" s="339">
        <f t="shared" si="7"/>
        <v>507</v>
      </c>
      <c r="SN8" s="339">
        <f t="shared" si="7"/>
        <v>508</v>
      </c>
      <c r="SO8" s="339">
        <f t="shared" si="7"/>
        <v>509</v>
      </c>
      <c r="SP8" s="339">
        <f t="shared" si="7"/>
        <v>510</v>
      </c>
      <c r="SQ8" s="339">
        <f t="shared" si="7"/>
        <v>511</v>
      </c>
      <c r="SR8" s="339">
        <f t="shared" si="7"/>
        <v>512</v>
      </c>
      <c r="SS8" s="339">
        <f t="shared" si="7"/>
        <v>513</v>
      </c>
      <c r="ST8" s="339">
        <f t="shared" si="7"/>
        <v>514</v>
      </c>
      <c r="SU8" s="339">
        <f t="shared" ref="SU8:UQ8" si="8">ST8+1</f>
        <v>515</v>
      </c>
      <c r="SV8" s="339">
        <f t="shared" si="8"/>
        <v>516</v>
      </c>
      <c r="SW8" s="339">
        <f t="shared" si="8"/>
        <v>517</v>
      </c>
      <c r="SX8" s="339">
        <f t="shared" si="8"/>
        <v>518</v>
      </c>
      <c r="SY8" s="339">
        <f t="shared" si="8"/>
        <v>519</v>
      </c>
      <c r="SZ8" s="339">
        <f t="shared" si="8"/>
        <v>520</v>
      </c>
      <c r="TA8" s="339">
        <f t="shared" si="8"/>
        <v>521</v>
      </c>
      <c r="TB8" s="339">
        <f t="shared" si="8"/>
        <v>522</v>
      </c>
      <c r="TC8" s="339">
        <f t="shared" si="8"/>
        <v>523</v>
      </c>
      <c r="TD8" s="339">
        <f t="shared" si="8"/>
        <v>524</v>
      </c>
      <c r="TE8" s="339">
        <f t="shared" si="8"/>
        <v>525</v>
      </c>
      <c r="TF8" s="339">
        <f t="shared" si="8"/>
        <v>526</v>
      </c>
      <c r="TG8" s="339">
        <f t="shared" si="8"/>
        <v>527</v>
      </c>
      <c r="TH8" s="339">
        <f t="shared" si="8"/>
        <v>528</v>
      </c>
      <c r="TI8" s="339">
        <f t="shared" si="8"/>
        <v>529</v>
      </c>
      <c r="TJ8" s="339">
        <f t="shared" si="8"/>
        <v>530</v>
      </c>
      <c r="TK8" s="339">
        <f t="shared" si="8"/>
        <v>531</v>
      </c>
      <c r="TL8" s="339">
        <f t="shared" si="8"/>
        <v>532</v>
      </c>
      <c r="TM8" s="339">
        <f t="shared" si="8"/>
        <v>533</v>
      </c>
      <c r="TN8" s="339">
        <f t="shared" si="8"/>
        <v>534</v>
      </c>
      <c r="TO8" s="339">
        <f t="shared" si="8"/>
        <v>535</v>
      </c>
      <c r="TP8" s="339">
        <f t="shared" si="8"/>
        <v>536</v>
      </c>
      <c r="TQ8" s="339">
        <f t="shared" si="8"/>
        <v>537</v>
      </c>
      <c r="TR8" s="339">
        <f t="shared" si="8"/>
        <v>538</v>
      </c>
      <c r="TS8" s="339">
        <f t="shared" si="8"/>
        <v>539</v>
      </c>
      <c r="TT8" s="339">
        <f t="shared" si="8"/>
        <v>540</v>
      </c>
      <c r="TU8" s="339">
        <f t="shared" si="8"/>
        <v>541</v>
      </c>
      <c r="TV8" s="339">
        <f t="shared" si="8"/>
        <v>542</v>
      </c>
      <c r="TW8" s="339">
        <f t="shared" si="8"/>
        <v>543</v>
      </c>
      <c r="TX8" s="339">
        <f t="shared" si="8"/>
        <v>544</v>
      </c>
      <c r="TY8" s="339">
        <f t="shared" si="8"/>
        <v>545</v>
      </c>
      <c r="TZ8" s="339">
        <f t="shared" si="8"/>
        <v>546</v>
      </c>
      <c r="UA8" s="339">
        <f t="shared" si="8"/>
        <v>547</v>
      </c>
      <c r="UB8" s="339">
        <f t="shared" si="8"/>
        <v>548</v>
      </c>
      <c r="UC8" s="339">
        <f t="shared" si="8"/>
        <v>549</v>
      </c>
      <c r="UD8" s="339">
        <f t="shared" si="8"/>
        <v>550</v>
      </c>
      <c r="UE8" s="339">
        <f t="shared" si="8"/>
        <v>551</v>
      </c>
      <c r="UF8" s="339">
        <f t="shared" si="8"/>
        <v>552</v>
      </c>
      <c r="UG8" s="339">
        <f t="shared" si="8"/>
        <v>553</v>
      </c>
      <c r="UH8" s="339">
        <f t="shared" si="8"/>
        <v>554</v>
      </c>
      <c r="UI8" s="339">
        <f t="shared" si="8"/>
        <v>555</v>
      </c>
      <c r="UJ8" s="339">
        <f t="shared" si="8"/>
        <v>556</v>
      </c>
      <c r="UK8" s="339">
        <f t="shared" si="8"/>
        <v>557</v>
      </c>
      <c r="UL8" s="339">
        <f t="shared" si="8"/>
        <v>558</v>
      </c>
      <c r="UM8" s="339">
        <f t="shared" si="8"/>
        <v>559</v>
      </c>
      <c r="UN8" s="339">
        <f t="shared" si="8"/>
        <v>560</v>
      </c>
      <c r="UO8" s="339">
        <f t="shared" si="8"/>
        <v>561</v>
      </c>
      <c r="UP8" s="339">
        <f t="shared" si="8"/>
        <v>562</v>
      </c>
      <c r="UQ8" s="340">
        <f t="shared" si="8"/>
        <v>563</v>
      </c>
      <c r="UR8" s="461">
        <v>564</v>
      </c>
    </row>
    <row r="9" spans="1:564" s="219" customFormat="1" ht="90" customHeight="1" x14ac:dyDescent="0.25">
      <c r="A9" s="215"/>
      <c r="B9" s="266" t="s">
        <v>168</v>
      </c>
      <c r="C9" s="266"/>
      <c r="D9" s="266"/>
      <c r="E9" s="213"/>
      <c r="F9" s="213"/>
      <c r="G9" s="213"/>
      <c r="H9" s="266"/>
      <c r="I9" s="213"/>
      <c r="J9" s="233"/>
      <c r="K9" s="351" t="s">
        <v>171</v>
      </c>
      <c r="L9" s="352"/>
      <c r="M9" s="352"/>
      <c r="N9" s="352"/>
      <c r="O9" s="314"/>
      <c r="P9" s="245" t="s">
        <v>187</v>
      </c>
      <c r="Q9" s="311"/>
      <c r="R9" s="245" t="s">
        <v>188</v>
      </c>
      <c r="S9" s="312"/>
      <c r="T9" s="312"/>
      <c r="U9" s="312"/>
      <c r="V9" s="312"/>
      <c r="W9" s="312" t="s">
        <v>189</v>
      </c>
      <c r="X9" s="312" t="s">
        <v>190</v>
      </c>
      <c r="Y9" s="312"/>
      <c r="Z9" s="311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1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1"/>
      <c r="BW9" s="352"/>
      <c r="BX9" s="352"/>
      <c r="BY9" s="352"/>
      <c r="BZ9" s="352"/>
      <c r="CA9" s="352"/>
      <c r="CB9" s="352"/>
      <c r="CC9" s="352"/>
      <c r="CD9" s="352"/>
      <c r="CE9" s="352"/>
      <c r="CF9" s="352"/>
      <c r="CG9" s="352"/>
      <c r="CH9" s="352"/>
      <c r="CI9" s="352"/>
      <c r="CJ9" s="352"/>
      <c r="CK9" s="352"/>
      <c r="CL9" s="352"/>
      <c r="CM9" s="352"/>
      <c r="CN9" s="352"/>
      <c r="CO9" s="352"/>
      <c r="CP9" s="352"/>
      <c r="CQ9" s="355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1" t="s">
        <v>191</v>
      </c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1" t="s">
        <v>192</v>
      </c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1" t="s">
        <v>193</v>
      </c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1" t="s">
        <v>194</v>
      </c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1" t="s">
        <v>195</v>
      </c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1" t="s">
        <v>196</v>
      </c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1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1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1" t="s">
        <v>197</v>
      </c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1"/>
      <c r="KT9" s="312" t="s">
        <v>198</v>
      </c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1"/>
      <c r="LO9" s="312"/>
      <c r="LP9" s="312"/>
      <c r="LQ9" s="312"/>
      <c r="LR9" s="312"/>
      <c r="LS9" s="312"/>
      <c r="LT9" s="312"/>
      <c r="LU9" s="312"/>
      <c r="LV9" s="312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1"/>
      <c r="ML9" s="312"/>
      <c r="MM9" s="312"/>
      <c r="MN9" s="312"/>
      <c r="MO9" s="312"/>
      <c r="MP9" s="312"/>
      <c r="MQ9" s="312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1"/>
      <c r="NH9" s="312" t="s">
        <v>199</v>
      </c>
      <c r="NI9" s="311"/>
      <c r="NJ9" s="312"/>
      <c r="NK9" s="312"/>
      <c r="NL9" s="312"/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1" t="s">
        <v>200</v>
      </c>
      <c r="OE9" s="312"/>
      <c r="OF9" s="312"/>
      <c r="OG9" s="312"/>
      <c r="OH9" s="312"/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1"/>
      <c r="OZ9" s="312"/>
      <c r="PA9" s="312"/>
      <c r="PB9" s="312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1"/>
      <c r="PU9" s="312"/>
      <c r="PV9" s="312"/>
      <c r="PW9" s="312"/>
      <c r="PX9" s="312"/>
      <c r="PY9" s="312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1" t="s">
        <v>201</v>
      </c>
      <c r="QP9" s="312"/>
      <c r="QQ9" s="312"/>
      <c r="QR9" s="312"/>
      <c r="QS9" s="312"/>
      <c r="QT9" s="312"/>
      <c r="QU9" s="312"/>
      <c r="QV9" s="312"/>
      <c r="QW9" s="312"/>
      <c r="QX9" s="312"/>
      <c r="QY9" s="312"/>
      <c r="QZ9" s="312"/>
      <c r="RA9" s="312"/>
      <c r="RB9" s="312"/>
      <c r="RC9" s="312"/>
      <c r="RD9" s="312"/>
      <c r="RE9" s="312"/>
      <c r="RF9" s="312"/>
      <c r="RG9" s="312"/>
      <c r="RH9" s="312"/>
      <c r="RI9" s="312"/>
      <c r="RJ9" s="311" t="s">
        <v>202</v>
      </c>
      <c r="RK9" s="312"/>
      <c r="RL9" s="312"/>
      <c r="RM9" s="312"/>
      <c r="RN9" s="312"/>
      <c r="RO9" s="312"/>
      <c r="RP9" s="312"/>
      <c r="RQ9" s="312"/>
      <c r="RR9" s="312"/>
      <c r="RS9" s="312"/>
      <c r="RT9" s="312"/>
      <c r="RU9" s="312"/>
      <c r="RV9" s="312"/>
      <c r="RW9" s="312"/>
      <c r="RX9" s="312"/>
      <c r="RY9" s="312"/>
      <c r="RZ9" s="312"/>
      <c r="SA9" s="312"/>
      <c r="SB9" s="312"/>
      <c r="SC9" s="312"/>
      <c r="SD9" s="312"/>
      <c r="SE9" s="311"/>
      <c r="SF9" s="312"/>
      <c r="SG9" s="312"/>
      <c r="SH9" s="312"/>
      <c r="SI9" s="312"/>
      <c r="SJ9" s="312"/>
      <c r="SK9" s="312"/>
      <c r="SL9" s="312"/>
      <c r="SM9" s="312"/>
      <c r="SN9" s="312"/>
      <c r="SO9" s="312"/>
      <c r="SP9" s="312"/>
      <c r="SQ9" s="312"/>
      <c r="SR9" s="312"/>
      <c r="SS9" s="312"/>
      <c r="ST9" s="312"/>
      <c r="SU9" s="312"/>
      <c r="SV9" s="312"/>
      <c r="SW9" s="312"/>
      <c r="SX9" s="312"/>
      <c r="SY9" s="312"/>
      <c r="SZ9" s="311"/>
      <c r="TA9" s="312"/>
      <c r="TB9" s="312"/>
      <c r="TC9" s="312"/>
      <c r="TD9" s="312"/>
      <c r="TE9" s="312"/>
      <c r="TF9" s="312"/>
      <c r="TG9" s="312"/>
      <c r="TH9" s="312"/>
      <c r="TI9" s="312"/>
      <c r="TJ9" s="312"/>
      <c r="TK9" s="312"/>
      <c r="TL9" s="312"/>
      <c r="TM9" s="312"/>
      <c r="TN9" s="312"/>
      <c r="TO9" s="312"/>
      <c r="TP9" s="312"/>
      <c r="TQ9" s="312"/>
      <c r="TR9" s="312"/>
      <c r="TS9" s="312"/>
      <c r="TT9" s="312"/>
      <c r="TU9" s="311"/>
      <c r="TV9" s="312" t="s">
        <v>203</v>
      </c>
      <c r="TW9" s="312"/>
      <c r="TX9" s="312"/>
      <c r="TY9" s="312"/>
      <c r="TZ9" s="312"/>
      <c r="UA9" s="312"/>
      <c r="UB9" s="311"/>
      <c r="UC9" s="312"/>
      <c r="UD9" s="312"/>
      <c r="UE9" s="312"/>
      <c r="UF9" s="312"/>
      <c r="UG9" s="312"/>
      <c r="UH9" s="312"/>
      <c r="UI9" s="312"/>
      <c r="UJ9" s="312"/>
      <c r="UK9" s="312"/>
      <c r="UL9" s="312"/>
      <c r="UM9" s="312"/>
      <c r="UN9" s="312"/>
      <c r="UO9" s="312"/>
      <c r="UP9" s="312"/>
      <c r="UQ9" s="338"/>
      <c r="UR9" s="461"/>
    </row>
    <row r="10" spans="1:564" s="218" customFormat="1" ht="43.5" thickBot="1" x14ac:dyDescent="0.3">
      <c r="A10" s="214" t="s">
        <v>0</v>
      </c>
      <c r="B10" s="36" t="s">
        <v>204</v>
      </c>
      <c r="C10" s="36" t="s">
        <v>205</v>
      </c>
      <c r="D10" s="36" t="s">
        <v>205</v>
      </c>
      <c r="E10" s="36" t="s">
        <v>204</v>
      </c>
      <c r="F10" s="36" t="s">
        <v>204</v>
      </c>
      <c r="G10" s="36" t="s">
        <v>204</v>
      </c>
      <c r="H10" s="36" t="s">
        <v>204</v>
      </c>
      <c r="I10" s="36" t="s">
        <v>204</v>
      </c>
      <c r="J10" s="234" t="s">
        <v>204</v>
      </c>
      <c r="K10" s="353" t="s">
        <v>206</v>
      </c>
      <c r="L10" s="353" t="s">
        <v>210</v>
      </c>
      <c r="M10" s="353" t="s">
        <v>210</v>
      </c>
      <c r="N10" s="353" t="s">
        <v>210</v>
      </c>
      <c r="O10" s="354" t="s">
        <v>219</v>
      </c>
      <c r="P10" s="246" t="s">
        <v>220</v>
      </c>
      <c r="Q10" s="354" t="s">
        <v>219</v>
      </c>
      <c r="R10" s="246" t="s">
        <v>220</v>
      </c>
      <c r="S10" s="258" t="s">
        <v>219</v>
      </c>
      <c r="T10" s="258" t="s">
        <v>219</v>
      </c>
      <c r="U10" s="258" t="s">
        <v>219</v>
      </c>
      <c r="V10" s="258" t="s">
        <v>219</v>
      </c>
      <c r="W10" s="258" t="s">
        <v>219</v>
      </c>
      <c r="X10" s="258" t="s">
        <v>219</v>
      </c>
      <c r="Y10" s="258" t="s">
        <v>219</v>
      </c>
      <c r="Z10" s="354" t="s">
        <v>219</v>
      </c>
      <c r="AA10" s="258" t="s">
        <v>219</v>
      </c>
      <c r="AB10" s="258" t="s">
        <v>219</v>
      </c>
      <c r="AC10" s="258" t="s">
        <v>219</v>
      </c>
      <c r="AD10" s="258" t="s">
        <v>219</v>
      </c>
      <c r="AE10" s="258" t="s">
        <v>219</v>
      </c>
      <c r="AF10" s="258" t="s">
        <v>219</v>
      </c>
      <c r="AG10" s="258" t="s">
        <v>219</v>
      </c>
      <c r="AH10" s="258" t="s">
        <v>219</v>
      </c>
      <c r="AI10" s="258" t="s">
        <v>219</v>
      </c>
      <c r="AJ10" s="258" t="s">
        <v>219</v>
      </c>
      <c r="AK10" s="258" t="s">
        <v>219</v>
      </c>
      <c r="AL10" s="258" t="s">
        <v>219</v>
      </c>
      <c r="AM10" s="258" t="s">
        <v>219</v>
      </c>
      <c r="AN10" s="258" t="s">
        <v>219</v>
      </c>
      <c r="AO10" s="258" t="s">
        <v>219</v>
      </c>
      <c r="AP10" s="258" t="s">
        <v>219</v>
      </c>
      <c r="AQ10" s="258" t="s">
        <v>219</v>
      </c>
      <c r="AR10" s="258" t="s">
        <v>219</v>
      </c>
      <c r="AS10" s="258" t="s">
        <v>219</v>
      </c>
      <c r="AT10" s="258" t="s">
        <v>219</v>
      </c>
      <c r="AU10" s="258" t="s">
        <v>219</v>
      </c>
      <c r="AV10" s="258" t="s">
        <v>219</v>
      </c>
      <c r="AW10" s="258" t="s">
        <v>219</v>
      </c>
      <c r="AX10" s="258" t="s">
        <v>219</v>
      </c>
      <c r="AY10" s="258" t="s">
        <v>219</v>
      </c>
      <c r="AZ10" s="258" t="s">
        <v>219</v>
      </c>
      <c r="BA10" s="258" t="s">
        <v>219</v>
      </c>
      <c r="BB10" s="258" t="s">
        <v>219</v>
      </c>
      <c r="BC10" s="258" t="s">
        <v>219</v>
      </c>
      <c r="BD10" s="258" t="s">
        <v>219</v>
      </c>
      <c r="BE10" s="258" t="s">
        <v>219</v>
      </c>
      <c r="BF10" s="258" t="s">
        <v>219</v>
      </c>
      <c r="BG10" s="258" t="s">
        <v>219</v>
      </c>
      <c r="BH10" s="258" t="s">
        <v>219</v>
      </c>
      <c r="BI10" s="258" t="s">
        <v>219</v>
      </c>
      <c r="BJ10" s="258" t="s">
        <v>219</v>
      </c>
      <c r="BK10" s="258" t="s">
        <v>219</v>
      </c>
      <c r="BL10" s="258" t="s">
        <v>219</v>
      </c>
      <c r="BM10" s="258" t="s">
        <v>219</v>
      </c>
      <c r="BN10" s="258" t="s">
        <v>219</v>
      </c>
      <c r="BO10" s="258" t="s">
        <v>219</v>
      </c>
      <c r="BP10" s="258" t="s">
        <v>219</v>
      </c>
      <c r="BQ10" s="258" t="s">
        <v>219</v>
      </c>
      <c r="BR10" s="258" t="s">
        <v>219</v>
      </c>
      <c r="BS10" s="258" t="s">
        <v>219</v>
      </c>
      <c r="BT10" s="258" t="s">
        <v>219</v>
      </c>
      <c r="BU10" s="258" t="s">
        <v>219</v>
      </c>
      <c r="BV10" s="258" t="s">
        <v>219</v>
      </c>
      <c r="BW10" s="353" t="s">
        <v>219</v>
      </c>
      <c r="BX10" s="353" t="s">
        <v>219</v>
      </c>
      <c r="BY10" s="353" t="s">
        <v>219</v>
      </c>
      <c r="BZ10" s="353" t="s">
        <v>219</v>
      </c>
      <c r="CA10" s="353" t="s">
        <v>219</v>
      </c>
      <c r="CB10" s="353" t="s">
        <v>219</v>
      </c>
      <c r="CC10" s="353" t="s">
        <v>219</v>
      </c>
      <c r="CD10" s="353" t="s">
        <v>219</v>
      </c>
      <c r="CE10" s="353" t="s">
        <v>219</v>
      </c>
      <c r="CF10" s="353" t="s">
        <v>219</v>
      </c>
      <c r="CG10" s="353" t="s">
        <v>219</v>
      </c>
      <c r="CH10" s="353" t="s">
        <v>219</v>
      </c>
      <c r="CI10" s="353" t="s">
        <v>219</v>
      </c>
      <c r="CJ10" s="353" t="s">
        <v>219</v>
      </c>
      <c r="CK10" s="353" t="s">
        <v>219</v>
      </c>
      <c r="CL10" s="353" t="s">
        <v>219</v>
      </c>
      <c r="CM10" s="353" t="s">
        <v>219</v>
      </c>
      <c r="CN10" s="353" t="s">
        <v>219</v>
      </c>
      <c r="CO10" s="353" t="s">
        <v>219</v>
      </c>
      <c r="CP10" s="353" t="s">
        <v>219</v>
      </c>
      <c r="CQ10" s="353" t="s">
        <v>219</v>
      </c>
      <c r="CR10" s="258" t="s">
        <v>219</v>
      </c>
      <c r="CS10" s="258" t="s">
        <v>219</v>
      </c>
      <c r="CT10" s="258" t="s">
        <v>219</v>
      </c>
      <c r="CU10" s="258" t="s">
        <v>219</v>
      </c>
      <c r="CV10" s="258" t="s">
        <v>219</v>
      </c>
      <c r="CW10" s="258" t="s">
        <v>219</v>
      </c>
      <c r="CX10" s="258" t="s">
        <v>219</v>
      </c>
      <c r="CY10" s="258" t="s">
        <v>219</v>
      </c>
      <c r="CZ10" s="258" t="s">
        <v>219</v>
      </c>
      <c r="DA10" s="258" t="s">
        <v>219</v>
      </c>
      <c r="DB10" s="258" t="s">
        <v>219</v>
      </c>
      <c r="DC10" s="258" t="s">
        <v>219</v>
      </c>
      <c r="DD10" s="258" t="s">
        <v>219</v>
      </c>
      <c r="DE10" s="258" t="s">
        <v>219</v>
      </c>
      <c r="DF10" s="258" t="s">
        <v>219</v>
      </c>
      <c r="DG10" s="258" t="s">
        <v>219</v>
      </c>
      <c r="DH10" s="258" t="s">
        <v>219</v>
      </c>
      <c r="DI10" s="258" t="s">
        <v>219</v>
      </c>
      <c r="DJ10" s="258" t="s">
        <v>219</v>
      </c>
      <c r="DK10" s="258" t="s">
        <v>219</v>
      </c>
      <c r="DL10" s="258" t="s">
        <v>219</v>
      </c>
      <c r="DM10" s="258" t="s">
        <v>219</v>
      </c>
      <c r="DN10" s="258" t="s">
        <v>219</v>
      </c>
      <c r="DO10" s="258" t="s">
        <v>219</v>
      </c>
      <c r="DP10" s="258" t="s">
        <v>219</v>
      </c>
      <c r="DQ10" s="258" t="s">
        <v>219</v>
      </c>
      <c r="DR10" s="258" t="s">
        <v>219</v>
      </c>
      <c r="DS10" s="258" t="s">
        <v>219</v>
      </c>
      <c r="DT10" s="258" t="s">
        <v>219</v>
      </c>
      <c r="DU10" s="258" t="s">
        <v>219</v>
      </c>
      <c r="DV10" s="258" t="s">
        <v>219</v>
      </c>
      <c r="DW10" s="258" t="s">
        <v>219</v>
      </c>
      <c r="DX10" s="258" t="s">
        <v>219</v>
      </c>
      <c r="DY10" s="258" t="s">
        <v>219</v>
      </c>
      <c r="DZ10" s="258" t="s">
        <v>219</v>
      </c>
      <c r="EA10" s="258" t="s">
        <v>219</v>
      </c>
      <c r="EB10" s="258" t="s">
        <v>219</v>
      </c>
      <c r="EC10" s="258" t="s">
        <v>219</v>
      </c>
      <c r="ED10" s="258" t="s">
        <v>219</v>
      </c>
      <c r="EE10" s="258" t="s">
        <v>219</v>
      </c>
      <c r="EF10" s="258" t="s">
        <v>219</v>
      </c>
      <c r="EG10" s="258" t="s">
        <v>219</v>
      </c>
      <c r="EH10" s="258" t="s">
        <v>219</v>
      </c>
      <c r="EI10" s="258" t="s">
        <v>219</v>
      </c>
      <c r="EJ10" s="258" t="s">
        <v>219</v>
      </c>
      <c r="EK10" s="258" t="s">
        <v>219</v>
      </c>
      <c r="EL10" s="258" t="s">
        <v>219</v>
      </c>
      <c r="EM10" s="258" t="s">
        <v>219</v>
      </c>
      <c r="EN10" s="258" t="s">
        <v>219</v>
      </c>
      <c r="EO10" s="258" t="s">
        <v>219</v>
      </c>
      <c r="EP10" s="258" t="s">
        <v>219</v>
      </c>
      <c r="EQ10" s="258" t="s">
        <v>219</v>
      </c>
      <c r="ER10" s="258" t="s">
        <v>219</v>
      </c>
      <c r="ES10" s="258" t="s">
        <v>219</v>
      </c>
      <c r="ET10" s="258" t="s">
        <v>219</v>
      </c>
      <c r="EU10" s="258" t="s">
        <v>219</v>
      </c>
      <c r="EV10" s="258" t="s">
        <v>219</v>
      </c>
      <c r="EW10" s="258" t="s">
        <v>219</v>
      </c>
      <c r="EX10" s="258" t="s">
        <v>219</v>
      </c>
      <c r="EY10" s="258" t="s">
        <v>219</v>
      </c>
      <c r="EZ10" s="258" t="s">
        <v>219</v>
      </c>
      <c r="FA10" s="258" t="s">
        <v>219</v>
      </c>
      <c r="FB10" s="258" t="s">
        <v>219</v>
      </c>
      <c r="FC10" s="258" t="s">
        <v>219</v>
      </c>
      <c r="FD10" s="258" t="s">
        <v>219</v>
      </c>
      <c r="FE10" s="258" t="s">
        <v>219</v>
      </c>
      <c r="FF10" s="258" t="s">
        <v>219</v>
      </c>
      <c r="FG10" s="258" t="s">
        <v>219</v>
      </c>
      <c r="FH10" s="258" t="s">
        <v>219</v>
      </c>
      <c r="FI10" s="258" t="s">
        <v>219</v>
      </c>
      <c r="FJ10" s="258" t="s">
        <v>219</v>
      </c>
      <c r="FK10" s="258" t="s">
        <v>219</v>
      </c>
      <c r="FL10" s="258" t="s">
        <v>219</v>
      </c>
      <c r="FM10" s="258" t="s">
        <v>219</v>
      </c>
      <c r="FN10" s="258" t="s">
        <v>219</v>
      </c>
      <c r="FO10" s="258" t="s">
        <v>219</v>
      </c>
      <c r="FP10" s="258" t="s">
        <v>219</v>
      </c>
      <c r="FQ10" s="258" t="s">
        <v>219</v>
      </c>
      <c r="FR10" s="258" t="s">
        <v>219</v>
      </c>
      <c r="FS10" s="258" t="s">
        <v>219</v>
      </c>
      <c r="FT10" s="258" t="s">
        <v>219</v>
      </c>
      <c r="FU10" s="258" t="s">
        <v>219</v>
      </c>
      <c r="FV10" s="258" t="s">
        <v>219</v>
      </c>
      <c r="FW10" s="258" t="s">
        <v>219</v>
      </c>
      <c r="FX10" s="258" t="s">
        <v>219</v>
      </c>
      <c r="FY10" s="258" t="s">
        <v>219</v>
      </c>
      <c r="FZ10" s="258" t="s">
        <v>219</v>
      </c>
      <c r="GA10" s="258" t="s">
        <v>219</v>
      </c>
      <c r="GB10" s="258" t="s">
        <v>219</v>
      </c>
      <c r="GC10" s="258" t="s">
        <v>219</v>
      </c>
      <c r="GD10" s="258" t="s">
        <v>219</v>
      </c>
      <c r="GE10" s="258" t="s">
        <v>219</v>
      </c>
      <c r="GF10" s="258" t="s">
        <v>219</v>
      </c>
      <c r="GG10" s="258" t="s">
        <v>219</v>
      </c>
      <c r="GH10" s="258" t="s">
        <v>219</v>
      </c>
      <c r="GI10" s="258" t="s">
        <v>219</v>
      </c>
      <c r="GJ10" s="258" t="s">
        <v>219</v>
      </c>
      <c r="GK10" s="258" t="s">
        <v>219</v>
      </c>
      <c r="GL10" s="258" t="s">
        <v>219</v>
      </c>
      <c r="GM10" s="258" t="s">
        <v>219</v>
      </c>
      <c r="GN10" s="258" t="s">
        <v>219</v>
      </c>
      <c r="GO10" s="258" t="s">
        <v>219</v>
      </c>
      <c r="GP10" s="258" t="s">
        <v>219</v>
      </c>
      <c r="GQ10" s="258" t="s">
        <v>219</v>
      </c>
      <c r="GR10" s="258" t="s">
        <v>219</v>
      </c>
      <c r="GS10" s="258" t="s">
        <v>219</v>
      </c>
      <c r="GT10" s="258" t="s">
        <v>219</v>
      </c>
      <c r="GU10" s="258" t="s">
        <v>219</v>
      </c>
      <c r="GV10" s="258" t="s">
        <v>219</v>
      </c>
      <c r="GW10" s="258" t="s">
        <v>219</v>
      </c>
      <c r="GX10" s="258" t="s">
        <v>219</v>
      </c>
      <c r="GY10" s="258" t="s">
        <v>219</v>
      </c>
      <c r="GZ10" s="258" t="s">
        <v>219</v>
      </c>
      <c r="HA10" s="258" t="s">
        <v>219</v>
      </c>
      <c r="HB10" s="258" t="s">
        <v>219</v>
      </c>
      <c r="HC10" s="258" t="s">
        <v>219</v>
      </c>
      <c r="HD10" s="258" t="s">
        <v>219</v>
      </c>
      <c r="HE10" s="258" t="s">
        <v>219</v>
      </c>
      <c r="HF10" s="258" t="s">
        <v>219</v>
      </c>
      <c r="HG10" s="258" t="s">
        <v>219</v>
      </c>
      <c r="HH10" s="258" t="s">
        <v>219</v>
      </c>
      <c r="HI10" s="258" t="s">
        <v>219</v>
      </c>
      <c r="HJ10" s="258" t="s">
        <v>219</v>
      </c>
      <c r="HK10" s="258" t="s">
        <v>219</v>
      </c>
      <c r="HL10" s="258" t="s">
        <v>219</v>
      </c>
      <c r="HM10" s="258" t="s">
        <v>219</v>
      </c>
      <c r="HN10" s="258" t="s">
        <v>219</v>
      </c>
      <c r="HO10" s="258" t="s">
        <v>219</v>
      </c>
      <c r="HP10" s="258" t="s">
        <v>219</v>
      </c>
      <c r="HQ10" s="258" t="s">
        <v>219</v>
      </c>
      <c r="HR10" s="258" t="s">
        <v>219</v>
      </c>
      <c r="HS10" s="258" t="s">
        <v>219</v>
      </c>
      <c r="HT10" s="258" t="s">
        <v>219</v>
      </c>
      <c r="HU10" s="258" t="s">
        <v>219</v>
      </c>
      <c r="HV10" s="258" t="s">
        <v>219</v>
      </c>
      <c r="HW10" s="258" t="s">
        <v>219</v>
      </c>
      <c r="HX10" s="258" t="s">
        <v>219</v>
      </c>
      <c r="HY10" s="258" t="s">
        <v>219</v>
      </c>
      <c r="HZ10" s="258" t="s">
        <v>219</v>
      </c>
      <c r="IA10" s="258" t="s">
        <v>219</v>
      </c>
      <c r="IB10" s="258" t="s">
        <v>219</v>
      </c>
      <c r="IC10" s="258" t="s">
        <v>219</v>
      </c>
      <c r="ID10" s="258" t="s">
        <v>219</v>
      </c>
      <c r="IE10" s="258" t="s">
        <v>219</v>
      </c>
      <c r="IF10" s="258" t="s">
        <v>219</v>
      </c>
      <c r="IG10" s="258" t="s">
        <v>219</v>
      </c>
      <c r="IH10" s="258" t="s">
        <v>219</v>
      </c>
      <c r="II10" s="258" t="s">
        <v>219</v>
      </c>
      <c r="IJ10" s="258" t="s">
        <v>219</v>
      </c>
      <c r="IK10" s="258" t="s">
        <v>219</v>
      </c>
      <c r="IL10" s="258" t="s">
        <v>219</v>
      </c>
      <c r="IM10" s="258" t="s">
        <v>219</v>
      </c>
      <c r="IN10" s="258" t="s">
        <v>219</v>
      </c>
      <c r="IO10" s="258" t="s">
        <v>219</v>
      </c>
      <c r="IP10" s="258" t="s">
        <v>219</v>
      </c>
      <c r="IQ10" s="258" t="s">
        <v>219</v>
      </c>
      <c r="IR10" s="258" t="s">
        <v>219</v>
      </c>
      <c r="IS10" s="258" t="s">
        <v>219</v>
      </c>
      <c r="IT10" s="258" t="s">
        <v>219</v>
      </c>
      <c r="IU10" s="258" t="s">
        <v>219</v>
      </c>
      <c r="IV10" s="258" t="s">
        <v>219</v>
      </c>
      <c r="IW10" s="258" t="s">
        <v>219</v>
      </c>
      <c r="IX10" s="258" t="s">
        <v>219</v>
      </c>
      <c r="IY10" s="258" t="s">
        <v>219</v>
      </c>
      <c r="IZ10" s="258" t="s">
        <v>219</v>
      </c>
      <c r="JA10" s="258" t="s">
        <v>219</v>
      </c>
      <c r="JB10" s="258" t="s">
        <v>219</v>
      </c>
      <c r="JC10" s="258" t="s">
        <v>219</v>
      </c>
      <c r="JD10" s="258" t="s">
        <v>219</v>
      </c>
      <c r="JE10" s="258" t="s">
        <v>219</v>
      </c>
      <c r="JF10" s="258" t="s">
        <v>219</v>
      </c>
      <c r="JG10" s="258" t="s">
        <v>219</v>
      </c>
      <c r="JH10" s="258" t="s">
        <v>219</v>
      </c>
      <c r="JI10" s="258" t="s">
        <v>219</v>
      </c>
      <c r="JJ10" s="258" t="s">
        <v>219</v>
      </c>
      <c r="JK10" s="258" t="s">
        <v>219</v>
      </c>
      <c r="JL10" s="258" t="s">
        <v>219</v>
      </c>
      <c r="JM10" s="258" t="s">
        <v>219</v>
      </c>
      <c r="JN10" s="258" t="s">
        <v>219</v>
      </c>
      <c r="JO10" s="258" t="s">
        <v>219</v>
      </c>
      <c r="JP10" s="258" t="s">
        <v>219</v>
      </c>
      <c r="JQ10" s="258" t="s">
        <v>219</v>
      </c>
      <c r="JR10" s="258" t="s">
        <v>219</v>
      </c>
      <c r="JS10" s="258" t="s">
        <v>219</v>
      </c>
      <c r="JT10" s="258" t="s">
        <v>219</v>
      </c>
      <c r="JU10" s="258" t="s">
        <v>219</v>
      </c>
      <c r="JV10" s="258" t="s">
        <v>219</v>
      </c>
      <c r="JW10" s="258" t="s">
        <v>219</v>
      </c>
      <c r="JX10" s="258" t="s">
        <v>219</v>
      </c>
      <c r="JY10" s="258" t="s">
        <v>219</v>
      </c>
      <c r="JZ10" s="258" t="s">
        <v>219</v>
      </c>
      <c r="KA10" s="258" t="s">
        <v>219</v>
      </c>
      <c r="KB10" s="258" t="s">
        <v>219</v>
      </c>
      <c r="KC10" s="258" t="s">
        <v>219</v>
      </c>
      <c r="KD10" s="258" t="s">
        <v>219</v>
      </c>
      <c r="KE10" s="258" t="s">
        <v>219</v>
      </c>
      <c r="KF10" s="258" t="s">
        <v>219</v>
      </c>
      <c r="KG10" s="258" t="s">
        <v>219</v>
      </c>
      <c r="KH10" s="258" t="s">
        <v>219</v>
      </c>
      <c r="KI10" s="258" t="s">
        <v>219</v>
      </c>
      <c r="KJ10" s="258" t="s">
        <v>219</v>
      </c>
      <c r="KK10" s="258" t="s">
        <v>219</v>
      </c>
      <c r="KL10" s="258" t="s">
        <v>219</v>
      </c>
      <c r="KM10" s="258" t="s">
        <v>219</v>
      </c>
      <c r="KN10" s="258" t="s">
        <v>219</v>
      </c>
      <c r="KO10" s="258" t="s">
        <v>219</v>
      </c>
      <c r="KP10" s="258" t="s">
        <v>219</v>
      </c>
      <c r="KQ10" s="258" t="s">
        <v>219</v>
      </c>
      <c r="KR10" s="258" t="s">
        <v>219</v>
      </c>
      <c r="KS10" s="258" t="s">
        <v>219</v>
      </c>
      <c r="KT10" s="258" t="s">
        <v>219</v>
      </c>
      <c r="KU10" s="258" t="s">
        <v>219</v>
      </c>
      <c r="KV10" s="258" t="s">
        <v>219</v>
      </c>
      <c r="KW10" s="258" t="s">
        <v>219</v>
      </c>
      <c r="KX10" s="258" t="s">
        <v>219</v>
      </c>
      <c r="KY10" s="258" t="s">
        <v>219</v>
      </c>
      <c r="KZ10" s="258" t="s">
        <v>219</v>
      </c>
      <c r="LA10" s="258" t="s">
        <v>219</v>
      </c>
      <c r="LB10" s="258" t="s">
        <v>219</v>
      </c>
      <c r="LC10" s="258" t="s">
        <v>219</v>
      </c>
      <c r="LD10" s="258" t="s">
        <v>219</v>
      </c>
      <c r="LE10" s="258" t="s">
        <v>219</v>
      </c>
      <c r="LF10" s="258"/>
      <c r="LG10" s="258"/>
      <c r="LH10" s="258"/>
      <c r="LI10" s="258"/>
      <c r="LJ10" s="258"/>
      <c r="LK10" s="258"/>
      <c r="LL10" s="258"/>
      <c r="LM10" s="258"/>
      <c r="LN10" s="258" t="s">
        <v>219</v>
      </c>
      <c r="LO10" s="258" t="s">
        <v>219</v>
      </c>
      <c r="LP10" s="258" t="s">
        <v>219</v>
      </c>
      <c r="LQ10" s="258" t="s">
        <v>219</v>
      </c>
      <c r="LR10" s="258" t="s">
        <v>219</v>
      </c>
      <c r="LS10" s="258" t="s">
        <v>219</v>
      </c>
      <c r="LT10" s="258" t="s">
        <v>219</v>
      </c>
      <c r="LU10" s="258" t="s">
        <v>219</v>
      </c>
      <c r="LV10" s="258" t="s">
        <v>219</v>
      </c>
      <c r="LW10" s="258" t="s">
        <v>219</v>
      </c>
      <c r="LX10" s="258" t="s">
        <v>219</v>
      </c>
      <c r="LY10" s="258" t="s">
        <v>219</v>
      </c>
      <c r="LZ10" s="258" t="s">
        <v>219</v>
      </c>
      <c r="MA10" s="258" t="s">
        <v>219</v>
      </c>
      <c r="MB10" s="258" t="s">
        <v>219</v>
      </c>
      <c r="MC10" s="258" t="s">
        <v>219</v>
      </c>
      <c r="MD10" s="258" t="s">
        <v>219</v>
      </c>
      <c r="ME10" s="258" t="s">
        <v>219</v>
      </c>
      <c r="MF10" s="258" t="s">
        <v>219</v>
      </c>
      <c r="MG10" s="258" t="s">
        <v>219</v>
      </c>
      <c r="MH10" s="258" t="s">
        <v>219</v>
      </c>
      <c r="MI10" s="258" t="s">
        <v>219</v>
      </c>
      <c r="MJ10" s="258" t="s">
        <v>219</v>
      </c>
      <c r="MK10" s="258" t="s">
        <v>219</v>
      </c>
      <c r="ML10" s="258" t="s">
        <v>219</v>
      </c>
      <c r="MM10" s="258" t="s">
        <v>219</v>
      </c>
      <c r="MN10" s="258" t="s">
        <v>219</v>
      </c>
      <c r="MO10" s="258" t="s">
        <v>219</v>
      </c>
      <c r="MP10" s="258" t="s">
        <v>219</v>
      </c>
      <c r="MQ10" s="258" t="s">
        <v>219</v>
      </c>
      <c r="MR10" s="258" t="s">
        <v>219</v>
      </c>
      <c r="MS10" s="258" t="s">
        <v>219</v>
      </c>
      <c r="MT10" s="258" t="s">
        <v>219</v>
      </c>
      <c r="MU10" s="258" t="s">
        <v>219</v>
      </c>
      <c r="MV10" s="258" t="s">
        <v>219</v>
      </c>
      <c r="MW10" s="258" t="s">
        <v>219</v>
      </c>
      <c r="MX10" s="258" t="s">
        <v>219</v>
      </c>
      <c r="MY10" s="258" t="s">
        <v>219</v>
      </c>
      <c r="MZ10" s="258" t="s">
        <v>219</v>
      </c>
      <c r="NA10" s="258" t="s">
        <v>219</v>
      </c>
      <c r="NB10" s="258" t="s">
        <v>219</v>
      </c>
      <c r="NC10" s="258" t="s">
        <v>219</v>
      </c>
      <c r="ND10" s="258" t="s">
        <v>219</v>
      </c>
      <c r="NE10" s="258" t="s">
        <v>219</v>
      </c>
      <c r="NF10" s="258" t="s">
        <v>219</v>
      </c>
      <c r="NG10" s="258" t="s">
        <v>219</v>
      </c>
      <c r="NH10" s="258" t="s">
        <v>219</v>
      </c>
      <c r="NI10" s="354" t="s">
        <v>219</v>
      </c>
      <c r="NJ10" s="258" t="s">
        <v>219</v>
      </c>
      <c r="NK10" s="258" t="s">
        <v>219</v>
      </c>
      <c r="NL10" s="258" t="s">
        <v>219</v>
      </c>
      <c r="NM10" s="258" t="s">
        <v>219</v>
      </c>
      <c r="NN10" s="258" t="s">
        <v>219</v>
      </c>
      <c r="NO10" s="258" t="s">
        <v>219</v>
      </c>
      <c r="NP10" s="258" t="s">
        <v>219</v>
      </c>
      <c r="NQ10" s="258" t="s">
        <v>219</v>
      </c>
      <c r="NR10" s="258" t="s">
        <v>219</v>
      </c>
      <c r="NS10" s="258" t="s">
        <v>219</v>
      </c>
      <c r="NT10" s="258" t="s">
        <v>219</v>
      </c>
      <c r="NU10" s="258" t="s">
        <v>219</v>
      </c>
      <c r="NV10" s="258" t="s">
        <v>219</v>
      </c>
      <c r="NW10" s="258" t="s">
        <v>219</v>
      </c>
      <c r="NX10" s="258" t="s">
        <v>219</v>
      </c>
      <c r="NY10" s="258" t="s">
        <v>219</v>
      </c>
      <c r="NZ10" s="258" t="s">
        <v>219</v>
      </c>
      <c r="OA10" s="258" t="s">
        <v>219</v>
      </c>
      <c r="OB10" s="258" t="s">
        <v>219</v>
      </c>
      <c r="OC10" s="258" t="s">
        <v>219</v>
      </c>
      <c r="OD10" s="258" t="s">
        <v>219</v>
      </c>
      <c r="OE10" s="258" t="s">
        <v>219</v>
      </c>
      <c r="OF10" s="258" t="s">
        <v>219</v>
      </c>
      <c r="OG10" s="258" t="s">
        <v>219</v>
      </c>
      <c r="OH10" s="258" t="s">
        <v>219</v>
      </c>
      <c r="OI10" s="258" t="s">
        <v>219</v>
      </c>
      <c r="OJ10" s="258" t="s">
        <v>219</v>
      </c>
      <c r="OK10" s="258" t="s">
        <v>219</v>
      </c>
      <c r="OL10" s="258" t="s">
        <v>219</v>
      </c>
      <c r="OM10" s="258" t="s">
        <v>219</v>
      </c>
      <c r="ON10" s="258" t="s">
        <v>219</v>
      </c>
      <c r="OO10" s="258" t="s">
        <v>219</v>
      </c>
      <c r="OP10" s="258" t="s">
        <v>219</v>
      </c>
      <c r="OQ10" s="258" t="s">
        <v>219</v>
      </c>
      <c r="OR10" s="258" t="s">
        <v>219</v>
      </c>
      <c r="OS10" s="258" t="s">
        <v>219</v>
      </c>
      <c r="OT10" s="258" t="s">
        <v>219</v>
      </c>
      <c r="OU10" s="258" t="s">
        <v>219</v>
      </c>
      <c r="OV10" s="258" t="s">
        <v>219</v>
      </c>
      <c r="OW10" s="258" t="s">
        <v>219</v>
      </c>
      <c r="OX10" s="258" t="s">
        <v>219</v>
      </c>
      <c r="OY10" s="258" t="s">
        <v>219</v>
      </c>
      <c r="OZ10" s="258" t="s">
        <v>219</v>
      </c>
      <c r="PA10" s="258" t="s">
        <v>219</v>
      </c>
      <c r="PB10" s="258" t="s">
        <v>219</v>
      </c>
      <c r="PC10" s="258" t="s">
        <v>219</v>
      </c>
      <c r="PD10" s="258" t="s">
        <v>219</v>
      </c>
      <c r="PE10" s="258" t="s">
        <v>219</v>
      </c>
      <c r="PF10" s="258" t="s">
        <v>219</v>
      </c>
      <c r="PG10" s="258" t="s">
        <v>219</v>
      </c>
      <c r="PH10" s="258" t="s">
        <v>219</v>
      </c>
      <c r="PI10" s="258" t="s">
        <v>219</v>
      </c>
      <c r="PJ10" s="258" t="s">
        <v>219</v>
      </c>
      <c r="PK10" s="258" t="s">
        <v>219</v>
      </c>
      <c r="PL10" s="258" t="s">
        <v>219</v>
      </c>
      <c r="PM10" s="258" t="s">
        <v>219</v>
      </c>
      <c r="PN10" s="258" t="s">
        <v>219</v>
      </c>
      <c r="PO10" s="258" t="s">
        <v>219</v>
      </c>
      <c r="PP10" s="258" t="s">
        <v>219</v>
      </c>
      <c r="PQ10" s="258" t="s">
        <v>219</v>
      </c>
      <c r="PR10" s="258" t="s">
        <v>219</v>
      </c>
      <c r="PS10" s="258" t="s">
        <v>219</v>
      </c>
      <c r="PT10" s="258" t="s">
        <v>219</v>
      </c>
      <c r="PU10" s="258" t="s">
        <v>219</v>
      </c>
      <c r="PV10" s="258" t="s">
        <v>219</v>
      </c>
      <c r="PW10" s="258" t="s">
        <v>219</v>
      </c>
      <c r="PX10" s="258" t="s">
        <v>219</v>
      </c>
      <c r="PY10" s="258" t="s">
        <v>219</v>
      </c>
      <c r="PZ10" s="258" t="s">
        <v>219</v>
      </c>
      <c r="QA10" s="258" t="s">
        <v>219</v>
      </c>
      <c r="QB10" s="258" t="s">
        <v>219</v>
      </c>
      <c r="QC10" s="258" t="s">
        <v>219</v>
      </c>
      <c r="QD10" s="258" t="s">
        <v>219</v>
      </c>
      <c r="QE10" s="258" t="s">
        <v>219</v>
      </c>
      <c r="QF10" s="258" t="s">
        <v>219</v>
      </c>
      <c r="QG10" s="258" t="s">
        <v>219</v>
      </c>
      <c r="QH10" s="258" t="s">
        <v>219</v>
      </c>
      <c r="QI10" s="258" t="s">
        <v>219</v>
      </c>
      <c r="QJ10" s="258" t="s">
        <v>219</v>
      </c>
      <c r="QK10" s="258" t="s">
        <v>219</v>
      </c>
      <c r="QL10" s="258" t="s">
        <v>219</v>
      </c>
      <c r="QM10" s="258" t="s">
        <v>219</v>
      </c>
      <c r="QN10" s="258" t="s">
        <v>219</v>
      </c>
      <c r="QO10" s="258" t="s">
        <v>219</v>
      </c>
      <c r="QP10" s="258" t="s">
        <v>219</v>
      </c>
      <c r="QQ10" s="258" t="s">
        <v>219</v>
      </c>
      <c r="QR10" s="258" t="s">
        <v>219</v>
      </c>
      <c r="QS10" s="258" t="s">
        <v>219</v>
      </c>
      <c r="QT10" s="258" t="s">
        <v>219</v>
      </c>
      <c r="QU10" s="258" t="s">
        <v>219</v>
      </c>
      <c r="QV10" s="258" t="s">
        <v>219</v>
      </c>
      <c r="QW10" s="258" t="s">
        <v>219</v>
      </c>
      <c r="QX10" s="258" t="s">
        <v>219</v>
      </c>
      <c r="QY10" s="258" t="s">
        <v>219</v>
      </c>
      <c r="QZ10" s="258" t="s">
        <v>219</v>
      </c>
      <c r="RA10" s="258" t="s">
        <v>219</v>
      </c>
      <c r="RB10" s="258" t="s">
        <v>219</v>
      </c>
      <c r="RC10" s="258" t="s">
        <v>219</v>
      </c>
      <c r="RD10" s="258" t="s">
        <v>219</v>
      </c>
      <c r="RE10" s="258" t="s">
        <v>219</v>
      </c>
      <c r="RF10" s="258" t="s">
        <v>219</v>
      </c>
      <c r="RG10" s="258" t="s">
        <v>219</v>
      </c>
      <c r="RH10" s="258" t="s">
        <v>219</v>
      </c>
      <c r="RI10" s="258" t="s">
        <v>219</v>
      </c>
      <c r="RJ10" s="258" t="s">
        <v>219</v>
      </c>
      <c r="RK10" s="258" t="s">
        <v>219</v>
      </c>
      <c r="RL10" s="258" t="s">
        <v>219</v>
      </c>
      <c r="RM10" s="258" t="s">
        <v>219</v>
      </c>
      <c r="RN10" s="258" t="s">
        <v>219</v>
      </c>
      <c r="RO10" s="258" t="s">
        <v>219</v>
      </c>
      <c r="RP10" s="258" t="s">
        <v>219</v>
      </c>
      <c r="RQ10" s="258" t="s">
        <v>219</v>
      </c>
      <c r="RR10" s="258" t="s">
        <v>219</v>
      </c>
      <c r="RS10" s="258" t="s">
        <v>219</v>
      </c>
      <c r="RT10" s="258" t="s">
        <v>219</v>
      </c>
      <c r="RU10" s="258" t="s">
        <v>219</v>
      </c>
      <c r="RV10" s="258" t="s">
        <v>219</v>
      </c>
      <c r="RW10" s="258" t="s">
        <v>219</v>
      </c>
      <c r="RX10" s="258" t="s">
        <v>219</v>
      </c>
      <c r="RY10" s="258" t="s">
        <v>219</v>
      </c>
      <c r="RZ10" s="258" t="s">
        <v>219</v>
      </c>
      <c r="SA10" s="258" t="s">
        <v>219</v>
      </c>
      <c r="SB10" s="258" t="s">
        <v>219</v>
      </c>
      <c r="SC10" s="258" t="s">
        <v>219</v>
      </c>
      <c r="SD10" s="258" t="s">
        <v>219</v>
      </c>
      <c r="SE10" s="258" t="s">
        <v>219</v>
      </c>
      <c r="SF10" s="258" t="s">
        <v>219</v>
      </c>
      <c r="SG10" s="258" t="s">
        <v>219</v>
      </c>
      <c r="SH10" s="258" t="s">
        <v>219</v>
      </c>
      <c r="SI10" s="258" t="s">
        <v>219</v>
      </c>
      <c r="SJ10" s="258" t="s">
        <v>219</v>
      </c>
      <c r="SK10" s="258" t="s">
        <v>219</v>
      </c>
      <c r="SL10" s="258" t="s">
        <v>219</v>
      </c>
      <c r="SM10" s="258" t="s">
        <v>219</v>
      </c>
      <c r="SN10" s="258" t="s">
        <v>219</v>
      </c>
      <c r="SO10" s="258" t="s">
        <v>219</v>
      </c>
      <c r="SP10" s="258"/>
      <c r="SQ10" s="258"/>
      <c r="SR10" s="258" t="s">
        <v>219</v>
      </c>
      <c r="SS10" s="258"/>
      <c r="ST10" s="258"/>
      <c r="SU10" s="258"/>
      <c r="SV10" s="258"/>
      <c r="SW10" s="258"/>
      <c r="SX10" s="258"/>
      <c r="SY10" s="258"/>
      <c r="SZ10" s="258" t="s">
        <v>219</v>
      </c>
      <c r="TA10" s="258" t="s">
        <v>219</v>
      </c>
      <c r="TB10" s="258" t="s">
        <v>219</v>
      </c>
      <c r="TC10" s="258" t="s">
        <v>219</v>
      </c>
      <c r="TD10" s="258" t="s">
        <v>219</v>
      </c>
      <c r="TE10" s="258" t="s">
        <v>219</v>
      </c>
      <c r="TF10" s="258" t="s">
        <v>219</v>
      </c>
      <c r="TG10" s="258" t="s">
        <v>219</v>
      </c>
      <c r="TH10" s="258" t="s">
        <v>219</v>
      </c>
      <c r="TI10" s="258" t="s">
        <v>219</v>
      </c>
      <c r="TJ10" s="258" t="s">
        <v>219</v>
      </c>
      <c r="TK10" s="258" t="s">
        <v>219</v>
      </c>
      <c r="TL10" s="258" t="s">
        <v>219</v>
      </c>
      <c r="TM10" s="258" t="s">
        <v>219</v>
      </c>
      <c r="TN10" s="258" t="s">
        <v>219</v>
      </c>
      <c r="TO10" s="258" t="s">
        <v>219</v>
      </c>
      <c r="TP10" s="258" t="s">
        <v>219</v>
      </c>
      <c r="TQ10" s="258" t="s">
        <v>219</v>
      </c>
      <c r="TR10" s="258" t="s">
        <v>219</v>
      </c>
      <c r="TS10" s="258" t="s">
        <v>219</v>
      </c>
      <c r="TT10" s="258" t="s">
        <v>219</v>
      </c>
      <c r="TU10" s="258" t="s">
        <v>219</v>
      </c>
      <c r="TV10" s="258" t="s">
        <v>219</v>
      </c>
      <c r="TW10" s="258" t="s">
        <v>219</v>
      </c>
      <c r="TX10" s="258" t="s">
        <v>219</v>
      </c>
      <c r="TY10" s="258" t="s">
        <v>219</v>
      </c>
      <c r="TZ10" s="258" t="s">
        <v>219</v>
      </c>
      <c r="UA10" s="258" t="s">
        <v>219</v>
      </c>
      <c r="UB10" s="258" t="s">
        <v>219</v>
      </c>
      <c r="UC10" s="258" t="s">
        <v>219</v>
      </c>
      <c r="UD10" s="258" t="s">
        <v>219</v>
      </c>
      <c r="UE10" s="258" t="s">
        <v>219</v>
      </c>
      <c r="UF10" s="258" t="s">
        <v>219</v>
      </c>
      <c r="UG10" s="258" t="s">
        <v>219</v>
      </c>
      <c r="UH10" s="258" t="s">
        <v>219</v>
      </c>
      <c r="UI10" s="258" t="s">
        <v>219</v>
      </c>
      <c r="UJ10" s="258" t="s">
        <v>219</v>
      </c>
      <c r="UK10" s="258" t="s">
        <v>219</v>
      </c>
      <c r="UL10" s="258" t="s">
        <v>219</v>
      </c>
      <c r="UM10" s="258" t="s">
        <v>219</v>
      </c>
      <c r="UN10" s="258" t="s">
        <v>219</v>
      </c>
      <c r="UO10" s="258" t="s">
        <v>219</v>
      </c>
      <c r="UP10" s="258" t="s">
        <v>219</v>
      </c>
      <c r="UQ10" s="342" t="s">
        <v>219</v>
      </c>
      <c r="UR10" s="462" t="s">
        <v>205</v>
      </c>
    </row>
  </sheetData>
  <autoFilter ref="A10:UR10" xr:uid="{00000000-0009-0000-0000-000008000000}"/>
  <mergeCells count="60">
    <mergeCell ref="L5:L7"/>
    <mergeCell ref="M5:M7"/>
    <mergeCell ref="JY6:KS6"/>
    <mergeCell ref="KT6:LN6"/>
    <mergeCell ref="LQ6:MK6"/>
    <mergeCell ref="II6:JC6"/>
    <mergeCell ref="JD6:JX6"/>
    <mergeCell ref="BW6:CQ6"/>
    <mergeCell ref="CR6:DL6"/>
    <mergeCell ref="DM6:EG6"/>
    <mergeCell ref="EH6:FB6"/>
    <mergeCell ref="FC6:FW6"/>
    <mergeCell ref="MM6:NG6"/>
    <mergeCell ref="A4:A7"/>
    <mergeCell ref="B4:B7"/>
    <mergeCell ref="C4:C7"/>
    <mergeCell ref="D4:D7"/>
    <mergeCell ref="E5:E7"/>
    <mergeCell ref="F5:F7"/>
    <mergeCell ref="G5:G7"/>
    <mergeCell ref="H5:H7"/>
    <mergeCell ref="O5:O7"/>
    <mergeCell ref="I5:I7"/>
    <mergeCell ref="J5:J7"/>
    <mergeCell ref="K5:K7"/>
    <mergeCell ref="FX6:GR6"/>
    <mergeCell ref="GS6:HM6"/>
    <mergeCell ref="HN6:IH6"/>
    <mergeCell ref="PU6:QO6"/>
    <mergeCell ref="QP6:RJ6"/>
    <mergeCell ref="RK6:SE6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Z6"/>
    <mergeCell ref="BB6:BV6"/>
    <mergeCell ref="SF6:SZ6"/>
    <mergeCell ref="TA6:TU6"/>
    <mergeCell ref="TW6:UB6"/>
    <mergeCell ref="L4:N4"/>
    <mergeCell ref="O4:UQ4"/>
    <mergeCell ref="P5:Q5"/>
    <mergeCell ref="R5:Y5"/>
    <mergeCell ref="Z5:NH5"/>
    <mergeCell ref="NI5:TV5"/>
    <mergeCell ref="TW5:UB5"/>
    <mergeCell ref="UC5:UQ5"/>
    <mergeCell ref="N5:N7"/>
    <mergeCell ref="UC6:UQ6"/>
    <mergeCell ref="NJ6:OD6"/>
    <mergeCell ref="OE6:OY6"/>
    <mergeCell ref="OZ6:PT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19</vt:i4>
      </vt:variant>
    </vt:vector>
  </HeadingPairs>
  <TitlesOfParts>
    <vt:vector size="28" baseType="lpstr">
      <vt:lpstr>Уделки ЗБС 9 типов</vt:lpstr>
      <vt:lpstr>Уделки ЭБ 9 типов</vt:lpstr>
      <vt:lpstr>Уделки 25 типов ЭБ</vt:lpstr>
      <vt:lpstr>Справочник подстановки</vt:lpstr>
      <vt:lpstr>Справочник подрядчиков и м-р</vt:lpstr>
      <vt:lpstr>НЗС пр.лет</vt:lpstr>
      <vt:lpstr>Текущий год</vt:lpstr>
      <vt:lpstr>Полная ст-ть с уч.НЗС (Авто)</vt:lpstr>
      <vt:lpstr>январь</vt:lpstr>
      <vt:lpstr>Ambar</vt:lpstr>
      <vt:lpstr>Autonomy</vt:lpstr>
      <vt:lpstr>ColumnCount</vt:lpstr>
      <vt:lpstr>CountPilotBore</vt:lpstr>
      <vt:lpstr>DrillRig</vt:lpstr>
      <vt:lpstr>Grp</vt:lpstr>
      <vt:lpstr>GrpCount</vt:lpstr>
      <vt:lpstr>GrpType</vt:lpstr>
      <vt:lpstr>MnogoZab</vt:lpstr>
      <vt:lpstr>MudPumpType</vt:lpstr>
      <vt:lpstr>MudType</vt:lpstr>
      <vt:lpstr>Nnb</vt:lpstr>
      <vt:lpstr>Npv</vt:lpstr>
      <vt:lpstr>Perforation</vt:lpstr>
      <vt:lpstr>PilotBore</vt:lpstr>
      <vt:lpstr>ProductBoresCount</vt:lpstr>
      <vt:lpstr>WellFunc</vt:lpstr>
      <vt:lpstr>WellType</vt:lpstr>
      <vt:lpstr>Виновник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</dc:creator>
  <cp:lastModifiedBy>Куркутов П.А.</cp:lastModifiedBy>
  <dcterms:created xsi:type="dcterms:W3CDTF">2017-06-06T11:54:06Z</dcterms:created>
  <dcterms:modified xsi:type="dcterms:W3CDTF">2020-09-14T09:21:14Z</dcterms:modified>
</cp:coreProperties>
</file>